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6.xml" ContentType="application/vnd.openxmlformats-officedocument.drawing+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showInkAnnotation="0" updateLinks="never" codeName="ThisWorkbook" defaultThemeVersion="124226"/>
  <mc:AlternateContent xmlns:mc="http://schemas.openxmlformats.org/markup-compatibility/2006">
    <mc:Choice Requires="x15">
      <x15ac:absPath xmlns:x15ac="http://schemas.microsoft.com/office/spreadsheetml/2010/11/ac" url="N:\HOLD6001\HYDRA220697\Rxx\Doc\DSD6001230921_HyPE_Electronics\Rxx\IsoDCDC\DSD6001241144_IsoDCDC\Rxx\5_Literature\Components\UCC25640\"/>
    </mc:Choice>
  </mc:AlternateContent>
  <xr:revisionPtr revIDLastSave="0" documentId="13_ncr:1_{7CB122F0-1D49-4E16-80F7-419B37DA7123}" xr6:coauthVersionLast="47" xr6:coauthVersionMax="47" xr10:uidLastSave="{00000000-0000-0000-0000-000000000000}"/>
  <workbookProtection workbookAlgorithmName="SHA-512" workbookHashValue="hui0Xiu8x7qXzsjqYkKi8tYxGjmkxhGA7b6px3sZGcG6cwsEovxz8A2yNJvwugIMxc5ulvoTwlNpHC6zifq/hg==" workbookSaltValue="6xKFJuh+r5i3KJry3YSOcw==" workbookSpinCount="100000" lockStructure="1"/>
  <bookViews>
    <workbookView xWindow="28800" yWindow="0" windowWidth="28800" windowHeight="31950" activeTab="2" xr2:uid="{00000000-000D-0000-FFFF-FFFF00000000}"/>
  </bookViews>
  <sheets>
    <sheet name="SCHEMATIC" sheetId="3" r:id="rId1"/>
    <sheet name="Transformer Models" sheetId="15" r:id="rId2"/>
    <sheet name="DESIGN INPUTS AND CALCULATIONS" sheetId="1" r:id="rId3"/>
    <sheet name="tables and calculations" sheetId="2" state="hidden" r:id="rId4"/>
    <sheet name="Compensation" sheetId="4" state="hidden" r:id="rId5"/>
    <sheet name="Change Log" sheetId="5" state="hidden" r:id="rId6"/>
    <sheet name="ToDo" sheetId="6" state="hidden" r:id="rId7"/>
    <sheet name="Integrated Leakage" sheetId="11" state="hidden" r:id="rId8"/>
    <sheet name="Comepsation and Transient" sheetId="13" r:id="rId9"/>
    <sheet name="Data" sheetId="14" state="hidden" r:id="rId10"/>
    <sheet name="App Notes and Reference Designs" sheetId="12" r:id="rId11"/>
  </sheets>
  <externalReferences>
    <externalReference r:id="rId12"/>
    <externalReference r:id="rId13"/>
  </externalReferences>
  <definedNames>
    <definedName name="_xlnm._FilterDatabase" localSheetId="2" hidden="1">'DESIGN INPUTS AND CALCULATIONS'!$A$179:$E$197</definedName>
    <definedName name="µS">#REF!</definedName>
    <definedName name="a_cf_1">#REF!</definedName>
    <definedName name="alpha_Cf2">'Comepsation and Transient'!$Q$18</definedName>
    <definedName name="Bvdss">'DESIGN INPUTS AND CALCULATIONS'!#REF!</definedName>
    <definedName name="C_1initial">'tables and calculations'!$K$189</definedName>
    <definedName name="C_1llc_filter">'DESIGN INPUTS AND CALCULATIONS'!#REF!</definedName>
    <definedName name="C_1rec">'tables and calculations'!$K$190</definedName>
    <definedName name="C_f1">'tables and calculations'!$F$195</definedName>
    <definedName name="C_f2">'tables and calculations'!$E$197</definedName>
    <definedName name="C_s1">'tables and calculations'!$E$184</definedName>
    <definedName name="C_s2">'tables and calculations'!$F$203</definedName>
    <definedName name="Cblk">'DESIGN INPUTS AND CALCULATIONS'!#REF!</definedName>
    <definedName name="Cblk_initial">'tables and calculations'!$K$203</definedName>
    <definedName name="Cblk_rec">'tables and calculations'!$K$204</definedName>
    <definedName name="Cbulk_initial">'tables and calculations'!#REF!</definedName>
    <definedName name="ccomp">#REF!</definedName>
    <definedName name="CdivH">#REF!</definedName>
    <definedName name="CdivH1">#REF!</definedName>
    <definedName name="CdivH2">'Comepsation and Transient'!$I$6</definedName>
    <definedName name="Cdivision">#REF!</definedName>
    <definedName name="CdivL">#REF!</definedName>
    <definedName name="CdivL1">#REF!</definedName>
    <definedName name="CdivL2">'Comepsation and Transient'!$I$7</definedName>
    <definedName name="Cdivp">#REF!</definedName>
    <definedName name="Cdivp2">'Comepsation and Transient'!$I$8</definedName>
    <definedName name="Cdivs">#REF!</definedName>
    <definedName name="Cdivs2">'Comepsation and Transient'!$I$9</definedName>
    <definedName name="Ceq">'DESIGN INPUTS AND CALCULATIONS'!#REF!</definedName>
    <definedName name="Cf">#REF!</definedName>
    <definedName name="cfeedforward">#REF!</definedName>
    <definedName name="Cforward2">'Comepsation and Transient'!$P$15</definedName>
    <definedName name="Cin">'DESIGN INPUTS AND CALCULATIONS'!#REF!</definedName>
    <definedName name="Cin_initial">'tables and calculations'!$K$196</definedName>
    <definedName name="Cin_rec">'tables and calculations'!$K$197</definedName>
    <definedName name="Cj">#REF!</definedName>
    <definedName name="Co">#REF!</definedName>
    <definedName name="Coss">#REF!</definedName>
    <definedName name="Coss_LLC">'DESIGN INPUTS AND CALCULATIONS'!#REF!</definedName>
    <definedName name="Coss_pfc">'DESIGN INPUTS AND CALCULATIONS'!#REF!</definedName>
    <definedName name="cout">#REF!</definedName>
    <definedName name="Coutput2">'Comepsation and Transient'!$D$10</definedName>
    <definedName name="Cr">'DESIGN INPUTS AND CALCULATIONS'!$C$93</definedName>
    <definedName name="Cr_initial">'tables and calculations'!$K$182</definedName>
    <definedName name="Cr_rec">'tables and calculations'!$K$183</definedName>
    <definedName name="Cres">#REF!</definedName>
    <definedName name="Cs_1">'tables and calculations'!$E$184</definedName>
    <definedName name="CTR">#REF!</definedName>
    <definedName name="currentransferratio2">'Comepsation and Transient'!$P$8</definedName>
    <definedName name="currenttransferratio">#REF!</definedName>
    <definedName name="Cv">#REF!</definedName>
    <definedName name="Cvcc">'DESIGN INPUTS AND CALCULATIONS'!#REF!</definedName>
    <definedName name="Cvolt2">'Comepsation and Transient'!$P$14</definedName>
    <definedName name="Cz">#REF!</definedName>
    <definedName name="czero">#REF!</definedName>
    <definedName name="Czero2">'Comepsation and Transient'!$P$12</definedName>
    <definedName name="D_Step">#REF!</definedName>
    <definedName name="D_Step2">'Comepsation and Transient'!$N$34</definedName>
    <definedName name="dcgain">#REF!</definedName>
    <definedName name="deltaVin">'DESIGN INPUTS AND CALCULATIONS'!#REF!</definedName>
    <definedName name="Div_Nt_input">Data!$R$30</definedName>
    <definedName name="Div_Nt_load">#REF!</definedName>
    <definedName name="div_nt_load_1">#REF!</definedName>
    <definedName name="Div_Nt_load2">Data!$R$27</definedName>
    <definedName name="Dstep">#REF!</definedName>
    <definedName name="duty_step2">'Comepsation and Transient'!$I$14</definedName>
    <definedName name="dutystep">#REF!</definedName>
    <definedName name="dutystep1">#REF!</definedName>
    <definedName name="eff">'DESIGN INPUTS AND CALCULATIONS'!$C$29</definedName>
    <definedName name="effectiveL2">Data!$U$10</definedName>
    <definedName name="Energy_C">'DESIGN INPUTS AND CALCULATIONS'!#REF!</definedName>
    <definedName name="Energy_L">'DESIGN INPUTS AND CALCULATIONS'!#REF!</definedName>
    <definedName name="ESR">'DESIGN INPUTS AND CALCULATIONS'!$C$141</definedName>
    <definedName name="f_load">#REF!</definedName>
    <definedName name="f_load_1">#REF!</definedName>
    <definedName name="f_load_2">'Comepsation and Transient'!$N$35</definedName>
    <definedName name="f_pfc">'DESIGN INPUTS AND CALCULATIONS'!#REF!</definedName>
    <definedName name="f_roll">#REF!</definedName>
    <definedName name="F_roll2">'Comepsation and Transient'!$P$9</definedName>
    <definedName name="f_rolloff">#REF!</definedName>
    <definedName name="f0">'DESIGN INPUTS AND CALCULATIONS'!$C$98</definedName>
    <definedName name="feedselect">#REF!</definedName>
    <definedName name="feedtype">#REF!</definedName>
    <definedName name="feedtype2">'Comepsation and Transient'!$Q$20</definedName>
    <definedName name="Fline">'Comepsation and Transient'!$D$21</definedName>
    <definedName name="fline_max">'DESIGN INPUTS AND CALCULATIONS'!#REF!</definedName>
    <definedName name="fline_min">'DESIGN INPUTS AND CALCULATIONS'!#REF!</definedName>
    <definedName name="fllc">'DESIGN INPUTS AND CALCULATIONS'!$C$37</definedName>
    <definedName name="fload">#REF!</definedName>
    <definedName name="fn">#REF!</definedName>
    <definedName name="fn_Mgmax">'DESIGN INPUTS AND CALCULATIONS'!$C$103</definedName>
    <definedName name="fn_Mgmin">'DESIGN INPUTS AND CALCULATIONS'!$C$104</definedName>
    <definedName name="fNmax">'DESIGN INPUTS AND CALCULATIONS'!$C$58</definedName>
    <definedName name="Fo">#REF!</definedName>
    <definedName name="fout">#REF!</definedName>
    <definedName name="foutput2">'Comepsation and Transient'!$D$19</definedName>
    <definedName name="fratio">#REF!</definedName>
    <definedName name="freq_load2">'Comepsation and Transient'!$I$15</definedName>
    <definedName name="freq_ratio2">Data!$U$7</definedName>
    <definedName name="Fs">#REF!</definedName>
    <definedName name="fsw">#REF!</definedName>
    <definedName name="fsw_max">'DESIGN INPUTS AND CALCULATIONS'!$C$105</definedName>
    <definedName name="fsw_min">'DESIGN INPUTS AND CALCULATIONS'!$C$106</definedName>
    <definedName name="gain">#REF!</definedName>
    <definedName name="gain2">#REF!</definedName>
    <definedName name="GainDC2">Data!$U$23</definedName>
    <definedName name="Gdc">#REF!</definedName>
    <definedName name="Gdc_ccm">#REF!</definedName>
    <definedName name="Gdc_ccm2">Data!$U$15</definedName>
    <definedName name="Gdc_dcm">#REF!</definedName>
    <definedName name="Gdc_dcm2">Data!$U$16</definedName>
    <definedName name="I_step">#REF!</definedName>
    <definedName name="I_step2">'Comepsation and Transient'!$I$13</definedName>
    <definedName name="Ibridge">'DESIGN INPUTS AND CALCULATIONS'!#REF!</definedName>
    <definedName name="Ic_out">'DESIGN INPUTS AND CALCULATIONS'!$C$140</definedName>
    <definedName name="Icblk_ripple">'DESIGN INPUTS AND CALCULATIONS'!#REF!</definedName>
    <definedName name="Ihfr_pfc">'DESIGN INPUTS AND CALCULATIONS'!#REF!</definedName>
    <definedName name="Ihfr_pfctarget">'DESIGN INPUTS AND CALCULATIONS'!#REF!</definedName>
    <definedName name="Il_peak">'DESIGN INPUTS AND CALCULATIONS'!#REF!</definedName>
    <definedName name="Iline_avg">'DESIGN INPUTS AND CALCULATIONS'!#REF!</definedName>
    <definedName name="Iline_peak">'DESIGN INPUTS AND CALCULATIONS'!#REF!</definedName>
    <definedName name="Iline_rms">'DESIGN INPUTS AND CALCULATIONS'!#REF!</definedName>
    <definedName name="Iloadstep">#REF!</definedName>
    <definedName name="Im">'DESIGN INPUTS AND CALCULATIONS'!$C$109</definedName>
    <definedName name="Im_peak">'DESIGN INPUTS AND CALCULATIONS'!#REF!</definedName>
    <definedName name="ImageLookup">'tables and calculations'!$K$401:$M$401</definedName>
    <definedName name="Io">#REF!</definedName>
    <definedName name="Ioe">'DESIGN INPUTS AND CALCULATIONS'!$C$108</definedName>
    <definedName name="Iout">'DESIGN INPUTS AND CALCULATIONS'!$C$27</definedName>
    <definedName name="Iout_pfc">'DESIGN INPUTS AND CALCULATIONS'!#REF!</definedName>
    <definedName name="Ioutput">#REF!</definedName>
    <definedName name="Ioutput2">'Comepsation and Transient'!$D$9</definedName>
    <definedName name="Iq_LLC">'DESIGN INPUTS AND CALCULATIONS'!$C$131</definedName>
    <definedName name="Ir">'DESIGN INPUTS AND CALCULATIONS'!$C$110</definedName>
    <definedName name="Iramp">#REF!</definedName>
    <definedName name="Iramp2">Data!$R$25</definedName>
    <definedName name="Irect">'DESIGN INPUTS AND CALCULATIONS'!$C$138</definedName>
    <definedName name="Iripple_factor">'DESIGN INPUTS AND CALCULATIONS'!#REF!</definedName>
    <definedName name="Isav">'DESIGN INPUTS AND CALCULATIONS'!$C$135</definedName>
    <definedName name="Isetp_avg1">#REF!</definedName>
    <definedName name="Istep">#REF!</definedName>
    <definedName name="Istep_avg">#REF!</definedName>
    <definedName name="Istep_avg2">'Comepsation and Transient'!$I$20</definedName>
    <definedName name="Istep1">#REF!</definedName>
    <definedName name="Istep2">'Comepsation and Transient'!$N$33</definedName>
    <definedName name="junctioncap2">'Comepsation and Transient'!$I$11</definedName>
    <definedName name="k_slew">#REF!</definedName>
    <definedName name="k_slew1">#REF!</definedName>
    <definedName name="k_slew2">'Comepsation and Transient'!$N$36</definedName>
    <definedName name="Keq">#REF!</definedName>
    <definedName name="Kf">#REF!</definedName>
    <definedName name="Kfeed2">Data!$U$21</definedName>
    <definedName name="Kff">#REF!</definedName>
    <definedName name="kHz">'tables and calculations'!$B$184</definedName>
    <definedName name="kilihertz">#REF!</definedName>
    <definedName name="kilihertz2">Data!$R$6</definedName>
    <definedName name="kiliohm">#REF!</definedName>
    <definedName name="kiliOhm2">Data!$R$18</definedName>
    <definedName name="Kin">#REF!</definedName>
    <definedName name="Kin_1">#REF!</definedName>
    <definedName name="Kinput2">Data!$U$22</definedName>
    <definedName name="kOhm">'tables and calculations'!$B$195</definedName>
    <definedName name="kOhms">[1]data!$H$18</definedName>
    <definedName name="kslew">#REF!</definedName>
    <definedName name="kslewrate">#REF!</definedName>
    <definedName name="kslewrate2">'Comepsation and Transient'!$I$16</definedName>
    <definedName name="Kth">#REF!</definedName>
    <definedName name="Kth_2">Data!$U$20</definedName>
    <definedName name="Kv">#REF!</definedName>
    <definedName name="Kv_1">#REF!</definedName>
    <definedName name="Kv_2">Data!$U$19</definedName>
    <definedName name="kΩ">#REF!</definedName>
    <definedName name="lambda">#REF!</definedName>
    <definedName name="Le">#REF!</definedName>
    <definedName name="leeee">#REF!</definedName>
    <definedName name="Lm">'DESIGN INPUTS AND CALCULATIONS'!$C$97</definedName>
    <definedName name="Lm_rec">'DESIGN INPUTS AND CALCULATIONS'!$C$96</definedName>
    <definedName name="lmabda2">'Comepsation and Transient'!$I$10</definedName>
    <definedName name="lmag">#REF!</definedName>
    <definedName name="Ln">'DESIGN INPUTS AND CALCULATIONS'!$C$100</definedName>
    <definedName name="Ln_selected">'DESIGN INPUTS AND CALCULATIONS'!$C$55</definedName>
    <definedName name="Lnratio2">Data!$U$6</definedName>
    <definedName name="loadfreq">#REF!</definedName>
    <definedName name="loadresistance">#REF!</definedName>
    <definedName name="Lpfc">'DESIGN INPUTS AND CALCULATIONS'!#REF!</definedName>
    <definedName name="Lpfc_rec">'DESIGN INPUTS AND CALCULATIONS'!#REF!</definedName>
    <definedName name="Lr">'DESIGN INPUTS AND CALCULATIONS'!$C$95</definedName>
    <definedName name="Lr_rec">'DESIGN INPUTS AND CALCULATIONS'!$C$94</definedName>
    <definedName name="Lratio">#REF!</definedName>
    <definedName name="Ls">#REF!</definedName>
    <definedName name="Lseries2">'Comepsation and Transient'!$D$13</definedName>
    <definedName name="m_H">#REF!</definedName>
    <definedName name="M_Hz">#REF!</definedName>
    <definedName name="M_Ohm">#REF!</definedName>
    <definedName name="M_Ω">#REF!</definedName>
    <definedName name="mA">'tables and calculations'!$B$187</definedName>
    <definedName name="magL2">'Comepsation and Transient'!$D$12</definedName>
    <definedName name="megahertz2">Data!$R$16</definedName>
    <definedName name="megaohm2">Data!$R$22</definedName>
    <definedName name="MegOhm">[1]data!$H$22</definedName>
    <definedName name="Metccm2">Data!$U$17</definedName>
    <definedName name="Mg_max">'DESIGN INPUTS AND CALCULATIONS'!$C$47</definedName>
    <definedName name="Mg_min">'DESIGN INPUTS AND CALCULATIONS'!$C$46</definedName>
    <definedName name="Mg_noload">'DESIGN INPUTS AND CALCULATIONS'!$C$57</definedName>
    <definedName name="mH">#REF!</definedName>
    <definedName name="MHz">'tables and calculations'!$B$193</definedName>
    <definedName name="micro_second">#REF!</definedName>
    <definedName name="microA">#REF!</definedName>
    <definedName name="microampere2">Data!$R$17</definedName>
    <definedName name="microC">#REF!</definedName>
    <definedName name="microC2">Data!$R$21</definedName>
    <definedName name="microF2">Data!$R$5</definedName>
    <definedName name="microfarad">#REF!</definedName>
    <definedName name="microhenry">#REF!</definedName>
    <definedName name="microhenry2">Data!$R$12</definedName>
    <definedName name="microsecond">#REF!</definedName>
    <definedName name="microsecond2">Data!$R$10</definedName>
    <definedName name="miliampere">#REF!</definedName>
    <definedName name="miliampere2">Data!$R$9</definedName>
    <definedName name="milihenry2">Data!$R$23</definedName>
    <definedName name="miliohm">#REF!</definedName>
    <definedName name="miliOhm2">Data!$R$7</definedName>
    <definedName name="milisecond">#REF!</definedName>
    <definedName name="milisecond2">Data!$R$8</definedName>
    <definedName name="miliV">#REF!</definedName>
    <definedName name="milivolt2">Data!$R$4</definedName>
    <definedName name="miliW">#REF!</definedName>
    <definedName name="miliwatt2">Data!$R$14</definedName>
    <definedName name="mocroS2">Data!$R$11</definedName>
    <definedName name="mOhm">'tables and calculations'!$B$185</definedName>
    <definedName name="ms">'tables and calculations'!$B$186</definedName>
    <definedName name="Mstccm">#REF!</definedName>
    <definedName name="Mstccm1">#REF!</definedName>
    <definedName name="Mstdcm">#REF!</definedName>
    <definedName name="Mstdcm1">#REF!</definedName>
    <definedName name="Mstdcm2">Data!$U$18</definedName>
    <definedName name="mV">'tables and calculations'!$B$182</definedName>
    <definedName name="mW">'tables and calculations'!$B$191</definedName>
    <definedName name="mΩ">#REF!</definedName>
    <definedName name="N">#REF!</definedName>
    <definedName name="N_FFT">#REF!</definedName>
    <definedName name="N_FFT_1">#REF!</definedName>
    <definedName name="N_FFT2">Data!$R$28</definedName>
    <definedName name="N_t_load">#REF!</definedName>
    <definedName name="N_t_load1">#REF!</definedName>
    <definedName name="N_t_load2">'Comepsation and Transient'!$N$40</definedName>
    <definedName name="nanoC">#REF!</definedName>
    <definedName name="nanoC2">Data!$R$19</definedName>
    <definedName name="nanoF2">Data!$R$20</definedName>
    <definedName name="nanofarad">#REF!</definedName>
    <definedName name="nanoH">#REF!</definedName>
    <definedName name="nanoH2">Data!$R$24</definedName>
    <definedName name="nanoS">#REF!</definedName>
    <definedName name="nanos2">Data!$R$13</definedName>
    <definedName name="nC">'tables and calculations'!$B$196</definedName>
    <definedName name="nF">'tables and calculations'!$B$197</definedName>
    <definedName name="nH">#REF!</definedName>
    <definedName name="Nps">'DESIGN INPUTS AND CALCULATIONS'!$C$40</definedName>
    <definedName name="Nps_rec">'DESIGN INPUTS AND CALCULATIONS'!#REF!</definedName>
    <definedName name="ns">'tables and calculations'!$B$190</definedName>
    <definedName name="Nt_input">Data!$R$29</definedName>
    <definedName name="Nt_load">#REF!</definedName>
    <definedName name="nt_load1">#REF!</definedName>
    <definedName name="Nt_load2">Data!$R$26</definedName>
    <definedName name="ohm_second">Data!$U$4</definedName>
    <definedName name="ohm_second0">Data!$U$5</definedName>
    <definedName name="ohmo">#REF!</definedName>
    <definedName name="ohmsecond">#REF!</definedName>
    <definedName name="omega1">#REF!</definedName>
    <definedName name="omega1_2">Data!$U$26</definedName>
    <definedName name="omega2">#REF!</definedName>
    <definedName name="omega2_2">Data!$U$27</definedName>
    <definedName name="omega3">#REF!</definedName>
    <definedName name="omega3_2">Data!$U$28</definedName>
    <definedName name="omega4">#REF!</definedName>
    <definedName name="omega4_2">Data!$U$29</definedName>
    <definedName name="omega5">#REF!</definedName>
    <definedName name="omega5_2">Data!$U$30</definedName>
    <definedName name="omegap">#REF!</definedName>
    <definedName name="omegap2">Data!$U$12</definedName>
    <definedName name="omegapole0">Data!$U$13</definedName>
    <definedName name="omegat2">Data!$U$25</definedName>
    <definedName name="Pbridge">'DESIGN INPUTS AND CALCULATIONS'!#REF!</definedName>
    <definedName name="PF">'DESIGN INPUTS AND CALCULATIONS'!#REF!</definedName>
    <definedName name="picoF">'tables and calculations'!$B$192</definedName>
    <definedName name="picoF2">Data!$R$15</definedName>
    <definedName name="picofarad">#REF!</definedName>
    <definedName name="Pin">[2]CALCULATIONS!$C$30</definedName>
    <definedName name="pole0">#REF!</definedName>
    <definedName name="Pout">'DESIGN INPUTS AND CALCULATIONS'!$C$26</definedName>
    <definedName name="Ppfc_diode">'DESIGN INPUTS AND CALCULATIONS'!#REF!</definedName>
    <definedName name="Ppfc_diode_cond">'DESIGN INPUTS AND CALCULATIONS'!#REF!</definedName>
    <definedName name="Ppfcdiode_rr">'DESIGN INPUTS AND CALCULATIONS'!#REF!</definedName>
    <definedName name="Pqpfc">'DESIGN INPUTS AND CALCULATIONS'!#REF!</definedName>
    <definedName name="Pqpfc_cond">'DESIGN INPUTS AND CALCULATIONS'!#REF!</definedName>
    <definedName name="Pqpfc_sw">'DESIGN INPUTS AND CALCULATIONS'!#REF!</definedName>
    <definedName name="Prcs_llc">'DESIGN INPUTS AND CALCULATIONS'!#REF!</definedName>
    <definedName name="Q">#REF!</definedName>
    <definedName name="q_Rz_Cz_2">'Comepsation and Transient'!$Q$19</definedName>
    <definedName name="Qe">'DESIGN INPUTS AND CALCULATIONS'!$C$101</definedName>
    <definedName name="Qe_selected">'DESIGN INPUTS AND CALCULATIONS'!$C$56</definedName>
    <definedName name="Qfactor2">Data!$U$3</definedName>
    <definedName name="Qp">#REF!</definedName>
    <definedName name="Qp_1">#REF!</definedName>
    <definedName name="Qp_2">Data!$U$11</definedName>
    <definedName name="Qp1_">#REF!</definedName>
    <definedName name="qpole">#REF!</definedName>
    <definedName name="QpoleL2">Data!$U$14</definedName>
    <definedName name="Qrr">'DESIGN INPUTS AND CALCULATIONS'!#REF!</definedName>
    <definedName name="Qvalue">#REF!</definedName>
    <definedName name="Ramp">#REF!</definedName>
    <definedName name="ratio">#REF!</definedName>
    <definedName name="ratio2">'Comepsation and Transient'!$D$15</definedName>
    <definedName name="Rc_">#REF!</definedName>
    <definedName name="rc__">#REF!</definedName>
    <definedName name="Rc_2">'Comepsation and Transient'!$D$11</definedName>
    <definedName name="rcomp">#REF!</definedName>
    <definedName name="Rcs_LLC">'DESIGN INPUTS AND CALCULATIONS'!#REF!</definedName>
    <definedName name="Rdson">'DESIGN INPUTS AND CALCULATIONS'!#REF!</definedName>
    <definedName name="Re">'DESIGN INPUTS AND CALCULATIONS'!$C$43</definedName>
    <definedName name="Re_fl">'DESIGN INPUTS AND CALCULATIONS'!$C$44</definedName>
    <definedName name="Req">#REF!</definedName>
    <definedName name="requiv">#REF!</definedName>
    <definedName name="Requiv2">Data!$U$8</definedName>
    <definedName name="res_cap2">'Comepsation and Transient'!$D$14</definedName>
    <definedName name="Rf">#REF!</definedName>
    <definedName name="RFB">#REF!</definedName>
    <definedName name="RFB_2">'Comepsation and Transient'!$P$6</definedName>
    <definedName name="RFB_internal">#REF!</definedName>
    <definedName name="rfeedforward">#REF!</definedName>
    <definedName name="Rfeedforward2">'Comepsation and Transient'!$P$7</definedName>
    <definedName name="RL">#REF!</definedName>
    <definedName name="Rload">#REF!</definedName>
    <definedName name="Rload_2">'Comepsation and Transient'!$D$17</definedName>
    <definedName name="Rload1">#REF!</definedName>
    <definedName name="rload2">'Comepsation and Transient'!$D$17</definedName>
    <definedName name="Rupper">#REF!</definedName>
    <definedName name="Rupper1">#REF!</definedName>
    <definedName name="Rupper2">'Comepsation and Transient'!$P$16</definedName>
    <definedName name="Rv">#REF!</definedName>
    <definedName name="Rvolt2">'Comepsation and Transient'!$P$13</definedName>
    <definedName name="Rz">#REF!</definedName>
    <definedName name="rzcz">#REF!</definedName>
    <definedName name="rzero">#REF!</definedName>
    <definedName name="Rzero2">'Comepsation and Transient'!$P$10</definedName>
    <definedName name="seriesLr">#REF!</definedName>
    <definedName name="switchingf2">'Comepsation and Transient'!$D$16</definedName>
    <definedName name="t_dead_time">#REF!</definedName>
    <definedName name="t_dead_time1">#REF!</definedName>
    <definedName name="t_dead_time2">'Comepsation and Transient'!#REF!</definedName>
    <definedName name="t_load">#REF!</definedName>
    <definedName name="t_load_2">'Comepsation and Transient'!$N$39</definedName>
    <definedName name="t_r">#REF!</definedName>
    <definedName name="t_r_2">'Comepsation and Transient'!$N$37</definedName>
    <definedName name="t_r1">#REF!</definedName>
    <definedName name="t1_load">#REF!</definedName>
    <definedName name="tdead">'DESIGN INPUTS AND CALCULATIONS'!#REF!</definedName>
    <definedName name="tf">'DESIGN INPUTS AND CALCULATIONS'!#REF!</definedName>
    <definedName name="tH">'DESIGN INPUTS AND CALCULATIONS'!#REF!</definedName>
    <definedName name="th_2">'Comepsation and Transient'!$I$18</definedName>
    <definedName name="thev">#REF!</definedName>
    <definedName name="time_load2">'Comepsation and Transient'!$I$19</definedName>
    <definedName name="tload">#REF!</definedName>
    <definedName name="tr">'DESIGN INPUTS AND CALCULATIONS'!#REF!</definedName>
    <definedName name="transient2">'Comepsation and Transient'!$I$17</definedName>
    <definedName name="transientload">#REF!</definedName>
    <definedName name="trise">#REF!</definedName>
    <definedName name="TypeLookup">'tables and calculations'!$N$402</definedName>
    <definedName name="uA">'tables and calculations'!$B$194</definedName>
    <definedName name="uC">'tables and calculations'!$B$198</definedName>
    <definedName name="uF">'tables and calculations'!$B$183</definedName>
    <definedName name="uH">'tables and calculations'!$B$189</definedName>
    <definedName name="us">'tables and calculations'!$B$188</definedName>
    <definedName name="V_rect">#REF!</definedName>
    <definedName name="Vacin_max">'DESIGN INPUTS AND CALCULATIONS'!#REF!</definedName>
    <definedName name="Vacin_min">'DESIGN INPUTS AND CALCULATIONS'!#REF!</definedName>
    <definedName name="Vblk">'DESIGN INPUTS AND CALCULATIONS'!$C$32</definedName>
    <definedName name="Vblk_hu">'DESIGN INPUTS AND CALCULATIONS'!$C$34</definedName>
    <definedName name="Vblk_max">'DESIGN INPUTS AND CALCULATIONS'!$C$33</definedName>
    <definedName name="Vblk_min">'DESIGN INPUTS AND CALCULATIONS'!#REF!</definedName>
    <definedName name="Vblk_ripple">'DESIGN INPUTS AND CALCULATIONS'!#REF!</definedName>
    <definedName name="Vblk_ripple_target">'DESIGN INPUTS AND CALCULATIONS'!#REF!</definedName>
    <definedName name="Vblock_bridge">'DESIGN INPUTS AND CALCULATIONS'!#REF!</definedName>
    <definedName name="Vbulk_min">[2]CALCULATIONS!$C$10</definedName>
    <definedName name="Vbulk_valley_rcmd">[2]CALCULATIONS!$C$35</definedName>
    <definedName name="Vcr">'DESIGN INPUTS AND CALCULATIONS'!$C$121</definedName>
    <definedName name="VCR_para">#REF!</definedName>
    <definedName name="Vdb">'DESIGN INPUTS AND CALCULATIONS'!$C$134</definedName>
    <definedName name="Vf">#REF!</definedName>
    <definedName name="Vf_bridge">'DESIGN INPUTS AND CALCULATIONS'!#REF!</definedName>
    <definedName name="Vf_Dpfc">'DESIGN INPUTS AND CALCULATIONS'!#REF!</definedName>
    <definedName name="Vfeed2">'Comepsation and Transient'!$D$7</definedName>
    <definedName name="Vin">#REF!</definedName>
    <definedName name="Vin_peak_max">'DESIGN INPUTS AND CALCULATIONS'!#REF!</definedName>
    <definedName name="Vin_peak_min">'DESIGN INPUTS AND CALCULATIONS'!#REF!</definedName>
    <definedName name="Vinac">'Comepsation and Transient'!$D$20</definedName>
    <definedName name="Vinput">#REF!</definedName>
    <definedName name="Vinput2">'Comepsation and Transient'!$D$6</definedName>
    <definedName name="Vllc_cap">'DESIGN INPUTS AND CALCULATIONS'!$C$139</definedName>
    <definedName name="Vloss">'DESIGN INPUTS AND CALCULATIONS'!$C$48</definedName>
    <definedName name="Vo">#REF!</definedName>
    <definedName name="Vo_set">#REF!</definedName>
    <definedName name="Vo_set2">'Comepsation and Transient'!$D$8</definedName>
    <definedName name="Vout">'DESIGN INPUTS AND CALCULATIONS'!$C$25</definedName>
    <definedName name="Vout_max">'DESIGN INPUTS AND CALCULATIONS'!#REF!</definedName>
    <definedName name="Vout_min">'DESIGN INPUTS AND CALCULATIONS'!#REF!</definedName>
    <definedName name="Vout_pp">'DESIGN INPUTS AND CALCULATIONS'!$C$28</definedName>
    <definedName name="Vout_set">#REF!</definedName>
    <definedName name="Voutput1">#REF!</definedName>
    <definedName name="Voutput2">'Comepsation and Transient'!$D$18</definedName>
    <definedName name="Vq_LLC">'DESIGN INPUTS AND CALCULATIONS'!$C$130</definedName>
    <definedName name="wtran">#REF!</definedName>
    <definedName name="Xeq">#REF!</definedName>
    <definedName name="Xeq_1">#REF!</definedName>
    <definedName name="Xequiv2">Data!$U$9</definedName>
    <definedName name="α_Cf">#REF!</definedName>
    <definedName name="α_Rz_Cz">#REF!</definedName>
    <definedName name="λ">#REF!</definedName>
    <definedName name="ω1">#REF!</definedName>
    <definedName name="ω2">#REF!</definedName>
    <definedName name="ω3">#REF!</definedName>
    <definedName name="ω4">#REF!</definedName>
    <definedName name="ω5">#REF!</definedName>
    <definedName name="Ωo">#REF!</definedName>
    <definedName name="ωp">#REF!</definedName>
    <definedName name="ωp0">#REF!</definedName>
    <definedName name="Ωs">#REF!</definedName>
    <definedName name="ω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5" i="1" l="1"/>
  <c r="C42" i="1"/>
  <c r="C91" i="1"/>
  <c r="E91" i="1" l="1"/>
  <c r="E97" i="1" l="1"/>
  <c r="E100" i="1" l="1"/>
  <c r="I7" i="13"/>
  <c r="I6" i="13"/>
  <c r="D15" i="13"/>
  <c r="D14" i="13"/>
  <c r="D13" i="13"/>
  <c r="D12" i="13"/>
  <c r="D8" i="13"/>
  <c r="D7" i="13"/>
  <c r="G762" i="14"/>
  <c r="P691" i="14"/>
  <c r="J689" i="14"/>
  <c r="CH689" i="14" s="1"/>
  <c r="J688" i="14"/>
  <c r="CH688" i="14" s="1"/>
  <c r="J687" i="14"/>
  <c r="CH687" i="14" s="1"/>
  <c r="J686" i="14"/>
  <c r="CH686" i="14" s="1"/>
  <c r="J685" i="14"/>
  <c r="CH685" i="14" s="1"/>
  <c r="J684" i="14"/>
  <c r="CH684" i="14" s="1"/>
  <c r="J683" i="14"/>
  <c r="CH683" i="14" s="1"/>
  <c r="J682" i="14"/>
  <c r="CH682" i="14" s="1"/>
  <c r="J681" i="14"/>
  <c r="CH681" i="14" s="1"/>
  <c r="J680" i="14"/>
  <c r="CH680" i="14" s="1"/>
  <c r="J679" i="14"/>
  <c r="CH679" i="14" s="1"/>
  <c r="J678" i="14"/>
  <c r="CH678" i="14" s="1"/>
  <c r="J677" i="14"/>
  <c r="CH677" i="14" s="1"/>
  <c r="J676" i="14"/>
  <c r="CH676" i="14" s="1"/>
  <c r="C626" i="14"/>
  <c r="D626" i="14" s="1"/>
  <c r="P620" i="14"/>
  <c r="K620" i="14"/>
  <c r="J619" i="14"/>
  <c r="JB616" i="14"/>
  <c r="JA616" i="14"/>
  <c r="IZ616" i="14"/>
  <c r="IY616" i="14"/>
  <c r="IX616" i="14"/>
  <c r="IW616" i="14"/>
  <c r="IV616" i="14"/>
  <c r="IU616" i="14"/>
  <c r="IT616" i="14"/>
  <c r="IS616" i="14"/>
  <c r="IR616" i="14"/>
  <c r="IQ616" i="14"/>
  <c r="IP616" i="14"/>
  <c r="IO616" i="14"/>
  <c r="IN616" i="14"/>
  <c r="IM616" i="14"/>
  <c r="IL616" i="14"/>
  <c r="IK616" i="14"/>
  <c r="IJ616" i="14"/>
  <c r="II616" i="14"/>
  <c r="IH616" i="14"/>
  <c r="IG616" i="14"/>
  <c r="IF616" i="14"/>
  <c r="IE616" i="14"/>
  <c r="ID616" i="14"/>
  <c r="IC616" i="14"/>
  <c r="IB616" i="14"/>
  <c r="IA616" i="14"/>
  <c r="HZ616" i="14"/>
  <c r="HY616" i="14"/>
  <c r="HX616" i="14"/>
  <c r="HW616" i="14"/>
  <c r="HV616" i="14"/>
  <c r="HU616" i="14"/>
  <c r="HT616" i="14"/>
  <c r="HS616" i="14"/>
  <c r="HR616" i="14"/>
  <c r="HQ616" i="14"/>
  <c r="HP616" i="14"/>
  <c r="HO616" i="14"/>
  <c r="HN616" i="14"/>
  <c r="HM616" i="14"/>
  <c r="HL616" i="14"/>
  <c r="HK616" i="14"/>
  <c r="HJ616" i="14"/>
  <c r="HI616" i="14"/>
  <c r="HH616" i="14"/>
  <c r="HG616" i="14"/>
  <c r="HF616" i="14"/>
  <c r="HE616" i="14"/>
  <c r="HD616" i="14"/>
  <c r="HC616" i="14"/>
  <c r="HB616" i="14"/>
  <c r="HA616" i="14"/>
  <c r="GZ616" i="14"/>
  <c r="GY616" i="14"/>
  <c r="GX616" i="14"/>
  <c r="GW616" i="14"/>
  <c r="GV616" i="14"/>
  <c r="GU616" i="14"/>
  <c r="GT616" i="14"/>
  <c r="GS616" i="14"/>
  <c r="GR616" i="14"/>
  <c r="GQ616" i="14"/>
  <c r="GP616" i="14"/>
  <c r="GO616" i="14"/>
  <c r="GN616" i="14"/>
  <c r="GM616" i="14"/>
  <c r="GL616" i="14"/>
  <c r="GK616" i="14"/>
  <c r="GJ616" i="14"/>
  <c r="GI616" i="14"/>
  <c r="GH616" i="14"/>
  <c r="GG616" i="14"/>
  <c r="GF616" i="14"/>
  <c r="GE616" i="14"/>
  <c r="GD616" i="14"/>
  <c r="GC616" i="14"/>
  <c r="GB616" i="14"/>
  <c r="GA616" i="14"/>
  <c r="FZ616" i="14"/>
  <c r="FY616" i="14"/>
  <c r="FX616" i="14"/>
  <c r="FW616" i="14"/>
  <c r="FV616" i="14"/>
  <c r="FU616" i="14"/>
  <c r="FT616" i="14"/>
  <c r="FS616" i="14"/>
  <c r="FR616" i="14"/>
  <c r="FQ616" i="14"/>
  <c r="FP616" i="14"/>
  <c r="FO616" i="14"/>
  <c r="FN616" i="14"/>
  <c r="FM616" i="14"/>
  <c r="FL616" i="14"/>
  <c r="FK616" i="14"/>
  <c r="FJ616" i="14"/>
  <c r="FI616" i="14"/>
  <c r="FH616" i="14"/>
  <c r="FG616" i="14"/>
  <c r="FF616" i="14"/>
  <c r="FE616" i="14"/>
  <c r="FD616" i="14"/>
  <c r="FC616" i="14"/>
  <c r="FB616" i="14"/>
  <c r="FA616" i="14"/>
  <c r="EZ616" i="14"/>
  <c r="EY616" i="14"/>
  <c r="EX616" i="14"/>
  <c r="EW616" i="14"/>
  <c r="EV616" i="14"/>
  <c r="EU616" i="14"/>
  <c r="ET616" i="14"/>
  <c r="ES616" i="14"/>
  <c r="ER616" i="14"/>
  <c r="EQ616" i="14"/>
  <c r="EP616" i="14"/>
  <c r="EO616" i="14"/>
  <c r="EN616" i="14"/>
  <c r="EM616" i="14"/>
  <c r="EL616" i="14"/>
  <c r="EK616" i="14"/>
  <c r="EJ616" i="14"/>
  <c r="EI616" i="14"/>
  <c r="EH616" i="14"/>
  <c r="EG616" i="14"/>
  <c r="EF616" i="14"/>
  <c r="EE616" i="14"/>
  <c r="ED616" i="14"/>
  <c r="EC616" i="14"/>
  <c r="EB616" i="14"/>
  <c r="EA616" i="14"/>
  <c r="DZ616" i="14"/>
  <c r="DY616" i="14"/>
  <c r="DX616" i="14"/>
  <c r="DW616" i="14"/>
  <c r="DV616" i="14"/>
  <c r="DU616" i="14"/>
  <c r="DT616" i="14"/>
  <c r="DS616" i="14"/>
  <c r="DR616" i="14"/>
  <c r="DQ616" i="14"/>
  <c r="DP616" i="14"/>
  <c r="DO616" i="14"/>
  <c r="DN616" i="14"/>
  <c r="DM616" i="14"/>
  <c r="DL616" i="14"/>
  <c r="DK616" i="14"/>
  <c r="DJ616" i="14"/>
  <c r="DI616" i="14"/>
  <c r="DH616" i="14"/>
  <c r="DG616" i="14"/>
  <c r="DF616" i="14"/>
  <c r="DE616" i="14"/>
  <c r="DD616" i="14"/>
  <c r="DC616" i="14"/>
  <c r="DB616" i="14"/>
  <c r="DA616" i="14"/>
  <c r="CZ616" i="14"/>
  <c r="CY616" i="14"/>
  <c r="CX616" i="14"/>
  <c r="CW616" i="14"/>
  <c r="CV616" i="14"/>
  <c r="CU616" i="14"/>
  <c r="CT616" i="14"/>
  <c r="CS616" i="14"/>
  <c r="CR616" i="14"/>
  <c r="CQ616" i="14"/>
  <c r="CP616" i="14"/>
  <c r="CO616" i="14"/>
  <c r="CN616" i="14"/>
  <c r="CM616" i="14"/>
  <c r="CL616" i="14"/>
  <c r="CK616" i="14"/>
  <c r="CJ616" i="14"/>
  <c r="CI616" i="14"/>
  <c r="CH616" i="14"/>
  <c r="CG616" i="14"/>
  <c r="CF616" i="14"/>
  <c r="CE616" i="14"/>
  <c r="CD616" i="14"/>
  <c r="CC616" i="14"/>
  <c r="CB616" i="14"/>
  <c r="CA616" i="14"/>
  <c r="BZ616" i="14"/>
  <c r="BY616" i="14"/>
  <c r="BX616" i="14"/>
  <c r="BW616" i="14"/>
  <c r="BV616" i="14"/>
  <c r="BU616" i="14"/>
  <c r="BT616" i="14"/>
  <c r="BS616" i="14"/>
  <c r="BR616" i="14"/>
  <c r="BQ616" i="14"/>
  <c r="BP616" i="14"/>
  <c r="BO616" i="14"/>
  <c r="BN616" i="14"/>
  <c r="BM616" i="14"/>
  <c r="BL616" i="14"/>
  <c r="BK616" i="14"/>
  <c r="BJ616" i="14"/>
  <c r="BI616" i="14"/>
  <c r="BH616" i="14"/>
  <c r="BG616" i="14"/>
  <c r="BF616" i="14"/>
  <c r="BE616" i="14"/>
  <c r="BD616" i="14"/>
  <c r="BC616" i="14"/>
  <c r="BB616" i="14"/>
  <c r="BA616" i="14"/>
  <c r="AZ616" i="14"/>
  <c r="AY616" i="14"/>
  <c r="AX616" i="14"/>
  <c r="AW616" i="14"/>
  <c r="AV616" i="14"/>
  <c r="AU616" i="14"/>
  <c r="AT616" i="14"/>
  <c r="AS616" i="14"/>
  <c r="AR616" i="14"/>
  <c r="AQ616" i="14"/>
  <c r="AP616" i="14"/>
  <c r="AO616" i="14"/>
  <c r="AN616" i="14"/>
  <c r="AM616" i="14"/>
  <c r="AL616" i="14"/>
  <c r="AK616" i="14"/>
  <c r="AJ616" i="14"/>
  <c r="AI616" i="14"/>
  <c r="AH616" i="14"/>
  <c r="AG616" i="14"/>
  <c r="AF616" i="14"/>
  <c r="AE616" i="14"/>
  <c r="AD616" i="14"/>
  <c r="AC616" i="14"/>
  <c r="AB616" i="14"/>
  <c r="AA616" i="14"/>
  <c r="Z616" i="14"/>
  <c r="Y616" i="14"/>
  <c r="X616" i="14"/>
  <c r="W616" i="14"/>
  <c r="V616" i="14"/>
  <c r="U616" i="14"/>
  <c r="T616" i="14"/>
  <c r="S616" i="14"/>
  <c r="R616" i="14"/>
  <c r="Q616" i="14"/>
  <c r="P616" i="14"/>
  <c r="O616" i="14"/>
  <c r="N616" i="14"/>
  <c r="M616" i="14"/>
  <c r="L616" i="14"/>
  <c r="K616" i="14"/>
  <c r="J616" i="14"/>
  <c r="I616" i="14"/>
  <c r="H616" i="14"/>
  <c r="G616" i="14"/>
  <c r="JB615" i="14"/>
  <c r="JA615" i="14"/>
  <c r="IZ615" i="14"/>
  <c r="IY615" i="14"/>
  <c r="IX615" i="14"/>
  <c r="IW615" i="14"/>
  <c r="IV615" i="14"/>
  <c r="IU615" i="14"/>
  <c r="IT615" i="14"/>
  <c r="IS615" i="14"/>
  <c r="IR615" i="14"/>
  <c r="IQ615" i="14"/>
  <c r="IP615" i="14"/>
  <c r="IO615" i="14"/>
  <c r="IN615" i="14"/>
  <c r="IM615" i="14"/>
  <c r="IL615" i="14"/>
  <c r="IK615" i="14"/>
  <c r="IJ615" i="14"/>
  <c r="II615" i="14"/>
  <c r="IH615" i="14"/>
  <c r="IG615" i="14"/>
  <c r="IF615" i="14"/>
  <c r="IE615" i="14"/>
  <c r="ID615" i="14"/>
  <c r="IC615" i="14"/>
  <c r="IB615" i="14"/>
  <c r="IA615" i="14"/>
  <c r="HZ615" i="14"/>
  <c r="HY615" i="14"/>
  <c r="HX615" i="14"/>
  <c r="HW615" i="14"/>
  <c r="HV615" i="14"/>
  <c r="HU615" i="14"/>
  <c r="HT615" i="14"/>
  <c r="HS615" i="14"/>
  <c r="HR615" i="14"/>
  <c r="HQ615" i="14"/>
  <c r="HP615" i="14"/>
  <c r="HO615" i="14"/>
  <c r="HN615" i="14"/>
  <c r="HM615" i="14"/>
  <c r="HL615" i="14"/>
  <c r="HK615" i="14"/>
  <c r="HJ615" i="14"/>
  <c r="HI615" i="14"/>
  <c r="HH615" i="14"/>
  <c r="HG615" i="14"/>
  <c r="HF615" i="14"/>
  <c r="HE615" i="14"/>
  <c r="HD615" i="14"/>
  <c r="HC615" i="14"/>
  <c r="HB615" i="14"/>
  <c r="HA615" i="14"/>
  <c r="GZ615" i="14"/>
  <c r="GY615" i="14"/>
  <c r="GX615" i="14"/>
  <c r="GW615" i="14"/>
  <c r="GV615" i="14"/>
  <c r="GU615" i="14"/>
  <c r="GT615" i="14"/>
  <c r="GS615" i="14"/>
  <c r="GR615" i="14"/>
  <c r="GQ615" i="14"/>
  <c r="GP615" i="14"/>
  <c r="GO615" i="14"/>
  <c r="GN615" i="14"/>
  <c r="GM615" i="14"/>
  <c r="GL615" i="14"/>
  <c r="GK615" i="14"/>
  <c r="GJ615" i="14"/>
  <c r="GI615" i="14"/>
  <c r="GH615" i="14"/>
  <c r="GG615" i="14"/>
  <c r="GF615" i="14"/>
  <c r="GE615" i="14"/>
  <c r="GD615" i="14"/>
  <c r="GC615" i="14"/>
  <c r="GB615" i="14"/>
  <c r="GA615" i="14"/>
  <c r="FZ615" i="14"/>
  <c r="FY615" i="14"/>
  <c r="FX615" i="14"/>
  <c r="FW615" i="14"/>
  <c r="FV615" i="14"/>
  <c r="FU615" i="14"/>
  <c r="FT615" i="14"/>
  <c r="FS615" i="14"/>
  <c r="FR615" i="14"/>
  <c r="FQ615" i="14"/>
  <c r="FP615" i="14"/>
  <c r="FO615" i="14"/>
  <c r="FN615" i="14"/>
  <c r="FM615" i="14"/>
  <c r="FL615" i="14"/>
  <c r="FK615" i="14"/>
  <c r="FJ615" i="14"/>
  <c r="FI615" i="14"/>
  <c r="FH615" i="14"/>
  <c r="FG615" i="14"/>
  <c r="FF615" i="14"/>
  <c r="FE615" i="14"/>
  <c r="FD615" i="14"/>
  <c r="FC615" i="14"/>
  <c r="FB615" i="14"/>
  <c r="FA615" i="14"/>
  <c r="EZ615" i="14"/>
  <c r="EY615" i="14"/>
  <c r="EX615" i="14"/>
  <c r="EW615" i="14"/>
  <c r="EV615" i="14"/>
  <c r="EU615" i="14"/>
  <c r="ET615" i="14"/>
  <c r="ES615" i="14"/>
  <c r="ER615" i="14"/>
  <c r="EQ615" i="14"/>
  <c r="EP615" i="14"/>
  <c r="EO615" i="14"/>
  <c r="EN615" i="14"/>
  <c r="EM615" i="14"/>
  <c r="EL615" i="14"/>
  <c r="EK615" i="14"/>
  <c r="EJ615" i="14"/>
  <c r="EI615" i="14"/>
  <c r="EH615" i="14"/>
  <c r="EG615" i="14"/>
  <c r="EF615" i="14"/>
  <c r="EE615" i="14"/>
  <c r="ED615" i="14"/>
  <c r="EC615" i="14"/>
  <c r="EB615" i="14"/>
  <c r="EA615" i="14"/>
  <c r="DZ615" i="14"/>
  <c r="DY615" i="14"/>
  <c r="DX615" i="14"/>
  <c r="DW615" i="14"/>
  <c r="DV615" i="14"/>
  <c r="DU615" i="14"/>
  <c r="DT615" i="14"/>
  <c r="DS615" i="14"/>
  <c r="DR615" i="14"/>
  <c r="DQ615" i="14"/>
  <c r="DP615" i="14"/>
  <c r="DO615" i="14"/>
  <c r="DN615" i="14"/>
  <c r="DM615" i="14"/>
  <c r="DL615" i="14"/>
  <c r="DK615" i="14"/>
  <c r="DJ615" i="14"/>
  <c r="DI615" i="14"/>
  <c r="DH615" i="14"/>
  <c r="DG615" i="14"/>
  <c r="DF615" i="14"/>
  <c r="DE615" i="14"/>
  <c r="DD615" i="14"/>
  <c r="DC615" i="14"/>
  <c r="DB615" i="14"/>
  <c r="DA615" i="14"/>
  <c r="CZ615" i="14"/>
  <c r="CY615" i="14"/>
  <c r="CX615" i="14"/>
  <c r="CW615" i="14"/>
  <c r="CV615" i="14"/>
  <c r="CU615" i="14"/>
  <c r="CT615" i="14"/>
  <c r="CS615" i="14"/>
  <c r="CR615" i="14"/>
  <c r="CQ615" i="14"/>
  <c r="CP615" i="14"/>
  <c r="CO615" i="14"/>
  <c r="CN615" i="14"/>
  <c r="CM615" i="14"/>
  <c r="CL615" i="14"/>
  <c r="CK615" i="14"/>
  <c r="CJ615" i="14"/>
  <c r="CI615" i="14"/>
  <c r="CH615" i="14"/>
  <c r="CG615" i="14"/>
  <c r="CF615" i="14"/>
  <c r="CE615" i="14"/>
  <c r="CD615" i="14"/>
  <c r="CC615" i="14"/>
  <c r="CB615" i="14"/>
  <c r="CA615" i="14"/>
  <c r="BZ615" i="14"/>
  <c r="BY615" i="14"/>
  <c r="BX615" i="14"/>
  <c r="BW615" i="14"/>
  <c r="BV615" i="14"/>
  <c r="BU615" i="14"/>
  <c r="BT615" i="14"/>
  <c r="BS615" i="14"/>
  <c r="BR615" i="14"/>
  <c r="BQ615" i="14"/>
  <c r="BP615" i="14"/>
  <c r="BO615" i="14"/>
  <c r="BN615" i="14"/>
  <c r="BM615" i="14"/>
  <c r="BL615" i="14"/>
  <c r="BK615" i="14"/>
  <c r="BJ615" i="14"/>
  <c r="BI615" i="14"/>
  <c r="BH615" i="14"/>
  <c r="BG615" i="14"/>
  <c r="BF615" i="14"/>
  <c r="BE615" i="14"/>
  <c r="BD615" i="14"/>
  <c r="BC615" i="14"/>
  <c r="BB615" i="14"/>
  <c r="BA615" i="14"/>
  <c r="AZ615" i="14"/>
  <c r="AY615" i="14"/>
  <c r="AX615" i="14"/>
  <c r="AW615" i="14"/>
  <c r="AV615" i="14"/>
  <c r="AU615" i="14"/>
  <c r="AT615" i="14"/>
  <c r="AS615" i="14"/>
  <c r="AR615" i="14"/>
  <c r="AQ615" i="14"/>
  <c r="AP615" i="14"/>
  <c r="AO615" i="14"/>
  <c r="AN615" i="14"/>
  <c r="AM615" i="14"/>
  <c r="AL615" i="14"/>
  <c r="AK615" i="14"/>
  <c r="AJ615" i="14"/>
  <c r="AI615" i="14"/>
  <c r="AH615" i="14"/>
  <c r="AG615" i="14"/>
  <c r="AF615" i="14"/>
  <c r="AE615" i="14"/>
  <c r="AD615" i="14"/>
  <c r="AC615" i="14"/>
  <c r="AB615" i="14"/>
  <c r="AA615" i="14"/>
  <c r="Z615" i="14"/>
  <c r="Y615" i="14"/>
  <c r="X615" i="14"/>
  <c r="W615" i="14"/>
  <c r="V615" i="14"/>
  <c r="U615" i="14"/>
  <c r="T615" i="14"/>
  <c r="S615" i="14"/>
  <c r="R615" i="14"/>
  <c r="Q615" i="14"/>
  <c r="P615" i="14"/>
  <c r="O615" i="14"/>
  <c r="N615" i="14"/>
  <c r="M615" i="14"/>
  <c r="L615" i="14"/>
  <c r="K615" i="14"/>
  <c r="J615" i="14"/>
  <c r="I615" i="14"/>
  <c r="H615" i="14"/>
  <c r="G615" i="14"/>
  <c r="JB614" i="14"/>
  <c r="JA614" i="14"/>
  <c r="IZ614" i="14"/>
  <c r="IY614" i="14"/>
  <c r="IX614" i="14"/>
  <c r="IW614" i="14"/>
  <c r="IV614" i="14"/>
  <c r="IU614" i="14"/>
  <c r="IT614" i="14"/>
  <c r="IS614" i="14"/>
  <c r="IR614" i="14"/>
  <c r="IQ614" i="14"/>
  <c r="IP614" i="14"/>
  <c r="IO614" i="14"/>
  <c r="IN614" i="14"/>
  <c r="IM614" i="14"/>
  <c r="IL614" i="14"/>
  <c r="IK614" i="14"/>
  <c r="IJ614" i="14"/>
  <c r="II614" i="14"/>
  <c r="IH614" i="14"/>
  <c r="IG614" i="14"/>
  <c r="IF614" i="14"/>
  <c r="IE614" i="14"/>
  <c r="ID614" i="14"/>
  <c r="IC614" i="14"/>
  <c r="IB614" i="14"/>
  <c r="IA614" i="14"/>
  <c r="HZ614" i="14"/>
  <c r="HY614" i="14"/>
  <c r="HX614" i="14"/>
  <c r="HW614" i="14"/>
  <c r="HV614" i="14"/>
  <c r="HU614" i="14"/>
  <c r="HT614" i="14"/>
  <c r="HS614" i="14"/>
  <c r="HR614" i="14"/>
  <c r="HQ614" i="14"/>
  <c r="HP614" i="14"/>
  <c r="HO614" i="14"/>
  <c r="HN614" i="14"/>
  <c r="HM614" i="14"/>
  <c r="HL614" i="14"/>
  <c r="HK614" i="14"/>
  <c r="HJ614" i="14"/>
  <c r="HI614" i="14"/>
  <c r="HH614" i="14"/>
  <c r="HG614" i="14"/>
  <c r="HF614" i="14"/>
  <c r="HE614" i="14"/>
  <c r="HD614" i="14"/>
  <c r="HC614" i="14"/>
  <c r="HB614" i="14"/>
  <c r="HA614" i="14"/>
  <c r="GZ614" i="14"/>
  <c r="GY614" i="14"/>
  <c r="GX614" i="14"/>
  <c r="GW614" i="14"/>
  <c r="GV614" i="14"/>
  <c r="GU614" i="14"/>
  <c r="GT614" i="14"/>
  <c r="GS614" i="14"/>
  <c r="GR614" i="14"/>
  <c r="GQ614" i="14"/>
  <c r="GP614" i="14"/>
  <c r="GO614" i="14"/>
  <c r="GN614" i="14"/>
  <c r="GM614" i="14"/>
  <c r="GL614" i="14"/>
  <c r="GK614" i="14"/>
  <c r="GJ614" i="14"/>
  <c r="GI614" i="14"/>
  <c r="GH614" i="14"/>
  <c r="GG614" i="14"/>
  <c r="GF614" i="14"/>
  <c r="GE614" i="14"/>
  <c r="GD614" i="14"/>
  <c r="GC614" i="14"/>
  <c r="GB614" i="14"/>
  <c r="GA614" i="14"/>
  <c r="FZ614" i="14"/>
  <c r="FY614" i="14"/>
  <c r="FX614" i="14"/>
  <c r="FW614" i="14"/>
  <c r="FV614" i="14"/>
  <c r="FU614" i="14"/>
  <c r="FT614" i="14"/>
  <c r="FS614" i="14"/>
  <c r="FR614" i="14"/>
  <c r="FQ614" i="14"/>
  <c r="FP614" i="14"/>
  <c r="FO614" i="14"/>
  <c r="FN614" i="14"/>
  <c r="FM614" i="14"/>
  <c r="FL614" i="14"/>
  <c r="FK614" i="14"/>
  <c r="FJ614" i="14"/>
  <c r="FI614" i="14"/>
  <c r="FH614" i="14"/>
  <c r="FG614" i="14"/>
  <c r="FF614" i="14"/>
  <c r="FE614" i="14"/>
  <c r="FD614" i="14"/>
  <c r="FC614" i="14"/>
  <c r="FB614" i="14"/>
  <c r="FA614" i="14"/>
  <c r="EZ614" i="14"/>
  <c r="EY614" i="14"/>
  <c r="EX614" i="14"/>
  <c r="EW614" i="14"/>
  <c r="EV614" i="14"/>
  <c r="EU614" i="14"/>
  <c r="ET614" i="14"/>
  <c r="ES614" i="14"/>
  <c r="ER614" i="14"/>
  <c r="EQ614" i="14"/>
  <c r="EP614" i="14"/>
  <c r="EO614" i="14"/>
  <c r="EN614" i="14"/>
  <c r="EM614" i="14"/>
  <c r="EL614" i="14"/>
  <c r="EK614" i="14"/>
  <c r="EJ614" i="14"/>
  <c r="EI614" i="14"/>
  <c r="EH614" i="14"/>
  <c r="EG614" i="14"/>
  <c r="EF614" i="14"/>
  <c r="EE614" i="14"/>
  <c r="ED614" i="14"/>
  <c r="EC614" i="14"/>
  <c r="EB614" i="14"/>
  <c r="EA614" i="14"/>
  <c r="DZ614" i="14"/>
  <c r="DY614" i="14"/>
  <c r="DX614" i="14"/>
  <c r="DW614" i="14"/>
  <c r="DV614" i="14"/>
  <c r="DU614" i="14"/>
  <c r="DT614" i="14"/>
  <c r="DS614" i="14"/>
  <c r="DR614" i="14"/>
  <c r="DQ614" i="14"/>
  <c r="DP614" i="14"/>
  <c r="DO614" i="14"/>
  <c r="DN614" i="14"/>
  <c r="DM614" i="14"/>
  <c r="DL614" i="14"/>
  <c r="DK614" i="14"/>
  <c r="DJ614" i="14"/>
  <c r="DI614" i="14"/>
  <c r="DH614" i="14"/>
  <c r="DG614" i="14"/>
  <c r="DF614" i="14"/>
  <c r="DE614" i="14"/>
  <c r="DD614" i="14"/>
  <c r="DC614" i="14"/>
  <c r="DB614" i="14"/>
  <c r="DA614" i="14"/>
  <c r="CZ614" i="14"/>
  <c r="CY614" i="14"/>
  <c r="CX614" i="14"/>
  <c r="CW614" i="14"/>
  <c r="CV614" i="14"/>
  <c r="CU614" i="14"/>
  <c r="CT614" i="14"/>
  <c r="CS614" i="14"/>
  <c r="CR614" i="14"/>
  <c r="CQ614" i="14"/>
  <c r="CP614" i="14"/>
  <c r="CO614" i="14"/>
  <c r="CN614" i="14"/>
  <c r="CM614" i="14"/>
  <c r="CL614" i="14"/>
  <c r="CK614" i="14"/>
  <c r="CJ614" i="14"/>
  <c r="CI614" i="14"/>
  <c r="CH614" i="14"/>
  <c r="CG614" i="14"/>
  <c r="CF614" i="14"/>
  <c r="CE614" i="14"/>
  <c r="CD614" i="14"/>
  <c r="CC614" i="14"/>
  <c r="CB614" i="14"/>
  <c r="CA614" i="14"/>
  <c r="BZ614" i="14"/>
  <c r="BY614" i="14"/>
  <c r="BX614" i="14"/>
  <c r="BW614" i="14"/>
  <c r="BV614" i="14"/>
  <c r="BU614" i="14"/>
  <c r="BT614" i="14"/>
  <c r="BS614" i="14"/>
  <c r="BR614" i="14"/>
  <c r="BQ614" i="14"/>
  <c r="BP614" i="14"/>
  <c r="BO614" i="14"/>
  <c r="BN614" i="14"/>
  <c r="BM614" i="14"/>
  <c r="BL614" i="14"/>
  <c r="BK614" i="14"/>
  <c r="BJ614" i="14"/>
  <c r="BI614" i="14"/>
  <c r="BH614" i="14"/>
  <c r="BG614" i="14"/>
  <c r="BF614" i="14"/>
  <c r="BE614" i="14"/>
  <c r="BD614" i="14"/>
  <c r="BC614" i="14"/>
  <c r="BB614" i="14"/>
  <c r="BA614" i="14"/>
  <c r="AZ614" i="14"/>
  <c r="AY614" i="14"/>
  <c r="AX614" i="14"/>
  <c r="AW614" i="14"/>
  <c r="AV614" i="14"/>
  <c r="AU614" i="14"/>
  <c r="AT614" i="14"/>
  <c r="AS614" i="14"/>
  <c r="AR614" i="14"/>
  <c r="AQ614" i="14"/>
  <c r="AP614" i="14"/>
  <c r="AO614" i="14"/>
  <c r="AN614" i="14"/>
  <c r="AM614" i="14"/>
  <c r="AL614" i="14"/>
  <c r="AK614" i="14"/>
  <c r="AJ614" i="14"/>
  <c r="AI614" i="14"/>
  <c r="AH614" i="14"/>
  <c r="AG614" i="14"/>
  <c r="AF614" i="14"/>
  <c r="AE614" i="14"/>
  <c r="AD614" i="14"/>
  <c r="AC614" i="14"/>
  <c r="AB614" i="14"/>
  <c r="AA614" i="14"/>
  <c r="Z614" i="14"/>
  <c r="Y614" i="14"/>
  <c r="X614" i="14"/>
  <c r="W614" i="14"/>
  <c r="V614" i="14"/>
  <c r="U614" i="14"/>
  <c r="T614" i="14"/>
  <c r="S614" i="14"/>
  <c r="R614" i="14"/>
  <c r="Q614" i="14"/>
  <c r="P614" i="14"/>
  <c r="O614" i="14"/>
  <c r="N614" i="14"/>
  <c r="M614" i="14"/>
  <c r="L614" i="14"/>
  <c r="K614" i="14"/>
  <c r="J614" i="14"/>
  <c r="I614" i="14"/>
  <c r="H614" i="14"/>
  <c r="G614" i="14"/>
  <c r="JB613" i="14"/>
  <c r="JA613" i="14"/>
  <c r="IZ613" i="14"/>
  <c r="IY613" i="14"/>
  <c r="IX613" i="14"/>
  <c r="IW613" i="14"/>
  <c r="IV613" i="14"/>
  <c r="IU613" i="14"/>
  <c r="IT613" i="14"/>
  <c r="IS613" i="14"/>
  <c r="IR613" i="14"/>
  <c r="IQ613" i="14"/>
  <c r="IP613" i="14"/>
  <c r="IO613" i="14"/>
  <c r="IN613" i="14"/>
  <c r="IM613" i="14"/>
  <c r="IL613" i="14"/>
  <c r="IK613" i="14"/>
  <c r="IJ613" i="14"/>
  <c r="II613" i="14"/>
  <c r="IH613" i="14"/>
  <c r="IG613" i="14"/>
  <c r="IF613" i="14"/>
  <c r="IE613" i="14"/>
  <c r="ID613" i="14"/>
  <c r="IC613" i="14"/>
  <c r="IB613" i="14"/>
  <c r="IA613" i="14"/>
  <c r="HZ613" i="14"/>
  <c r="HY613" i="14"/>
  <c r="HX613" i="14"/>
  <c r="HW613" i="14"/>
  <c r="HV613" i="14"/>
  <c r="HU613" i="14"/>
  <c r="HT613" i="14"/>
  <c r="HS613" i="14"/>
  <c r="HR613" i="14"/>
  <c r="HQ613" i="14"/>
  <c r="HP613" i="14"/>
  <c r="HO613" i="14"/>
  <c r="HN613" i="14"/>
  <c r="HM613" i="14"/>
  <c r="HL613" i="14"/>
  <c r="HK613" i="14"/>
  <c r="HJ613" i="14"/>
  <c r="HI613" i="14"/>
  <c r="HH613" i="14"/>
  <c r="HG613" i="14"/>
  <c r="HF613" i="14"/>
  <c r="HE613" i="14"/>
  <c r="HD613" i="14"/>
  <c r="HC613" i="14"/>
  <c r="HB613" i="14"/>
  <c r="HA613" i="14"/>
  <c r="GZ613" i="14"/>
  <c r="GY613" i="14"/>
  <c r="GX613" i="14"/>
  <c r="GW613" i="14"/>
  <c r="GV613" i="14"/>
  <c r="GU613" i="14"/>
  <c r="GT613" i="14"/>
  <c r="GS613" i="14"/>
  <c r="GR613" i="14"/>
  <c r="GQ613" i="14"/>
  <c r="GP613" i="14"/>
  <c r="GO613" i="14"/>
  <c r="GN613" i="14"/>
  <c r="GM613" i="14"/>
  <c r="GL613" i="14"/>
  <c r="GK613" i="14"/>
  <c r="GJ613" i="14"/>
  <c r="GI613" i="14"/>
  <c r="GH613" i="14"/>
  <c r="GG613" i="14"/>
  <c r="GF613" i="14"/>
  <c r="GE613" i="14"/>
  <c r="GD613" i="14"/>
  <c r="GC613" i="14"/>
  <c r="GB613" i="14"/>
  <c r="GA613" i="14"/>
  <c r="FZ613" i="14"/>
  <c r="FY613" i="14"/>
  <c r="FX613" i="14"/>
  <c r="FW613" i="14"/>
  <c r="FV613" i="14"/>
  <c r="FU613" i="14"/>
  <c r="FT613" i="14"/>
  <c r="FS613" i="14"/>
  <c r="FR613" i="14"/>
  <c r="FQ613" i="14"/>
  <c r="FP613" i="14"/>
  <c r="FO613" i="14"/>
  <c r="FN613" i="14"/>
  <c r="FM613" i="14"/>
  <c r="FL613" i="14"/>
  <c r="FK613" i="14"/>
  <c r="FJ613" i="14"/>
  <c r="FI613" i="14"/>
  <c r="FH613" i="14"/>
  <c r="FG613" i="14"/>
  <c r="FF613" i="14"/>
  <c r="FE613" i="14"/>
  <c r="FD613" i="14"/>
  <c r="FC613" i="14"/>
  <c r="FB613" i="14"/>
  <c r="FA613" i="14"/>
  <c r="EZ613" i="14"/>
  <c r="EY613" i="14"/>
  <c r="EX613" i="14"/>
  <c r="EW613" i="14"/>
  <c r="EV613" i="14"/>
  <c r="EU613" i="14"/>
  <c r="ET613" i="14"/>
  <c r="ES613" i="14"/>
  <c r="ER613" i="14"/>
  <c r="EQ613" i="14"/>
  <c r="EP613" i="14"/>
  <c r="EO613" i="14"/>
  <c r="EN613" i="14"/>
  <c r="EM613" i="14"/>
  <c r="EL613" i="14"/>
  <c r="EK613" i="14"/>
  <c r="EJ613" i="14"/>
  <c r="EI613" i="14"/>
  <c r="EH613" i="14"/>
  <c r="EG613" i="14"/>
  <c r="EF613" i="14"/>
  <c r="EE613" i="14"/>
  <c r="ED613" i="14"/>
  <c r="EC613" i="14"/>
  <c r="EB613" i="14"/>
  <c r="EA613" i="14"/>
  <c r="DZ613" i="14"/>
  <c r="DY613" i="14"/>
  <c r="DX613" i="14"/>
  <c r="DW613" i="14"/>
  <c r="DV613" i="14"/>
  <c r="DU613" i="14"/>
  <c r="DT613" i="14"/>
  <c r="DS613" i="14"/>
  <c r="DR613" i="14"/>
  <c r="DQ613" i="14"/>
  <c r="DP613" i="14"/>
  <c r="DO613" i="14"/>
  <c r="DN613" i="14"/>
  <c r="DM613" i="14"/>
  <c r="DL613" i="14"/>
  <c r="DK613" i="14"/>
  <c r="DJ613" i="14"/>
  <c r="DI613" i="14"/>
  <c r="DH613" i="14"/>
  <c r="DG613" i="14"/>
  <c r="DF613" i="14"/>
  <c r="DE613" i="14"/>
  <c r="DD613" i="14"/>
  <c r="DC613" i="14"/>
  <c r="DB613" i="14"/>
  <c r="DA613" i="14"/>
  <c r="CZ613" i="14"/>
  <c r="CY613" i="14"/>
  <c r="CX613" i="14"/>
  <c r="CW613" i="14"/>
  <c r="CV613" i="14"/>
  <c r="CU613" i="14"/>
  <c r="CT613" i="14"/>
  <c r="CS613" i="14"/>
  <c r="CR613" i="14"/>
  <c r="CQ613" i="14"/>
  <c r="CP613" i="14"/>
  <c r="CO613" i="14"/>
  <c r="CN613" i="14"/>
  <c r="CM613" i="14"/>
  <c r="CL613" i="14"/>
  <c r="CK613" i="14"/>
  <c r="CJ613" i="14"/>
  <c r="CI613" i="14"/>
  <c r="CH613" i="14"/>
  <c r="CG613" i="14"/>
  <c r="CF613" i="14"/>
  <c r="CE613" i="14"/>
  <c r="CD613" i="14"/>
  <c r="CC613" i="14"/>
  <c r="CB613" i="14"/>
  <c r="CA613" i="14"/>
  <c r="BZ613" i="14"/>
  <c r="BY613" i="14"/>
  <c r="BX613" i="14"/>
  <c r="BW613" i="14"/>
  <c r="BV613" i="14"/>
  <c r="BU613" i="14"/>
  <c r="BT613" i="14"/>
  <c r="BS613" i="14"/>
  <c r="BR613" i="14"/>
  <c r="BQ613" i="14"/>
  <c r="BP613" i="14"/>
  <c r="BO613" i="14"/>
  <c r="BN613" i="14"/>
  <c r="BM613" i="14"/>
  <c r="BL613" i="14"/>
  <c r="BK613" i="14"/>
  <c r="BJ613" i="14"/>
  <c r="BI613" i="14"/>
  <c r="BH613" i="14"/>
  <c r="BG613" i="14"/>
  <c r="BF613" i="14"/>
  <c r="BE613" i="14"/>
  <c r="BD613" i="14"/>
  <c r="BC613" i="14"/>
  <c r="BB613" i="14"/>
  <c r="BA613" i="14"/>
  <c r="AZ613" i="14"/>
  <c r="AY613" i="14"/>
  <c r="AX613" i="14"/>
  <c r="AW613" i="14"/>
  <c r="AV613" i="14"/>
  <c r="AU613" i="14"/>
  <c r="AT613" i="14"/>
  <c r="AS613" i="14"/>
  <c r="AR613" i="14"/>
  <c r="AQ613" i="14"/>
  <c r="AP613" i="14"/>
  <c r="AO613" i="14"/>
  <c r="AN613" i="14"/>
  <c r="AM613" i="14"/>
  <c r="AL613" i="14"/>
  <c r="AK613" i="14"/>
  <c r="AJ613" i="14"/>
  <c r="AI613" i="14"/>
  <c r="AH613" i="14"/>
  <c r="AG613" i="14"/>
  <c r="AF613" i="14"/>
  <c r="AE613" i="14"/>
  <c r="AD613" i="14"/>
  <c r="AC613" i="14"/>
  <c r="AB613" i="14"/>
  <c r="AA613" i="14"/>
  <c r="Z613" i="14"/>
  <c r="Y613" i="14"/>
  <c r="X613" i="14"/>
  <c r="W613" i="14"/>
  <c r="V613" i="14"/>
  <c r="U613" i="14"/>
  <c r="T613" i="14"/>
  <c r="S613" i="14"/>
  <c r="R613" i="14"/>
  <c r="Q613" i="14"/>
  <c r="P613" i="14"/>
  <c r="O613" i="14"/>
  <c r="N613" i="14"/>
  <c r="M613" i="14"/>
  <c r="L613" i="14"/>
  <c r="K613" i="14"/>
  <c r="J613" i="14"/>
  <c r="I613" i="14"/>
  <c r="H613" i="14"/>
  <c r="G613" i="14"/>
  <c r="JB612" i="14"/>
  <c r="JA612" i="14"/>
  <c r="IZ612" i="14"/>
  <c r="IY612" i="14"/>
  <c r="IX612" i="14"/>
  <c r="IW612" i="14"/>
  <c r="IV612" i="14"/>
  <c r="IU612" i="14"/>
  <c r="IT612" i="14"/>
  <c r="IS612" i="14"/>
  <c r="IR612" i="14"/>
  <c r="IQ612" i="14"/>
  <c r="IP612" i="14"/>
  <c r="IO612" i="14"/>
  <c r="IN612" i="14"/>
  <c r="IM612" i="14"/>
  <c r="IL612" i="14"/>
  <c r="IK612" i="14"/>
  <c r="IJ612" i="14"/>
  <c r="II612" i="14"/>
  <c r="IH612" i="14"/>
  <c r="IG612" i="14"/>
  <c r="IF612" i="14"/>
  <c r="IE612" i="14"/>
  <c r="ID612" i="14"/>
  <c r="IC612" i="14"/>
  <c r="IB612" i="14"/>
  <c r="IA612" i="14"/>
  <c r="HZ612" i="14"/>
  <c r="HY612" i="14"/>
  <c r="HX612" i="14"/>
  <c r="HW612" i="14"/>
  <c r="HV612" i="14"/>
  <c r="HU612" i="14"/>
  <c r="HT612" i="14"/>
  <c r="HS612" i="14"/>
  <c r="HR612" i="14"/>
  <c r="HQ612" i="14"/>
  <c r="HP612" i="14"/>
  <c r="HO612" i="14"/>
  <c r="HN612" i="14"/>
  <c r="HM612" i="14"/>
  <c r="HL612" i="14"/>
  <c r="HK612" i="14"/>
  <c r="HJ612" i="14"/>
  <c r="HI612" i="14"/>
  <c r="HH612" i="14"/>
  <c r="HG612" i="14"/>
  <c r="HF612" i="14"/>
  <c r="HE612" i="14"/>
  <c r="HD612" i="14"/>
  <c r="HC612" i="14"/>
  <c r="HB612" i="14"/>
  <c r="HA612" i="14"/>
  <c r="GZ612" i="14"/>
  <c r="GY612" i="14"/>
  <c r="GX612" i="14"/>
  <c r="GW612" i="14"/>
  <c r="GV612" i="14"/>
  <c r="GU612" i="14"/>
  <c r="GT612" i="14"/>
  <c r="GS612" i="14"/>
  <c r="GR612" i="14"/>
  <c r="GQ612" i="14"/>
  <c r="GP612" i="14"/>
  <c r="GO612" i="14"/>
  <c r="GN612" i="14"/>
  <c r="GM612" i="14"/>
  <c r="GL612" i="14"/>
  <c r="GK612" i="14"/>
  <c r="GJ612" i="14"/>
  <c r="GI612" i="14"/>
  <c r="GH612" i="14"/>
  <c r="GG612" i="14"/>
  <c r="GF612" i="14"/>
  <c r="GE612" i="14"/>
  <c r="GD612" i="14"/>
  <c r="GC612" i="14"/>
  <c r="GB612" i="14"/>
  <c r="GA612" i="14"/>
  <c r="FZ612" i="14"/>
  <c r="FY612" i="14"/>
  <c r="FX612" i="14"/>
  <c r="FW612" i="14"/>
  <c r="FV612" i="14"/>
  <c r="FU612" i="14"/>
  <c r="FT612" i="14"/>
  <c r="FS612" i="14"/>
  <c r="FR612" i="14"/>
  <c r="FQ612" i="14"/>
  <c r="FP612" i="14"/>
  <c r="FO612" i="14"/>
  <c r="FN612" i="14"/>
  <c r="FM612" i="14"/>
  <c r="FL612" i="14"/>
  <c r="FK612" i="14"/>
  <c r="FJ612" i="14"/>
  <c r="FI612" i="14"/>
  <c r="FH612" i="14"/>
  <c r="FG612" i="14"/>
  <c r="FF612" i="14"/>
  <c r="FE612" i="14"/>
  <c r="FD612" i="14"/>
  <c r="FC612" i="14"/>
  <c r="FB612" i="14"/>
  <c r="FA612" i="14"/>
  <c r="EZ612" i="14"/>
  <c r="EY612" i="14"/>
  <c r="EX612" i="14"/>
  <c r="EW612" i="14"/>
  <c r="EV612" i="14"/>
  <c r="EU612" i="14"/>
  <c r="ET612" i="14"/>
  <c r="ES612" i="14"/>
  <c r="ER612" i="14"/>
  <c r="EQ612" i="14"/>
  <c r="EP612" i="14"/>
  <c r="EO612" i="14"/>
  <c r="EN612" i="14"/>
  <c r="EM612" i="14"/>
  <c r="EL612" i="14"/>
  <c r="EK612" i="14"/>
  <c r="EJ612" i="14"/>
  <c r="EI612" i="14"/>
  <c r="EH612" i="14"/>
  <c r="EG612" i="14"/>
  <c r="EF612" i="14"/>
  <c r="EE612" i="14"/>
  <c r="ED612" i="14"/>
  <c r="EC612" i="14"/>
  <c r="EB612" i="14"/>
  <c r="EA612" i="14"/>
  <c r="DZ612" i="14"/>
  <c r="DY612" i="14"/>
  <c r="DX612" i="14"/>
  <c r="DW612" i="14"/>
  <c r="DV612" i="14"/>
  <c r="DU612" i="14"/>
  <c r="DT612" i="14"/>
  <c r="DS612" i="14"/>
  <c r="DR612" i="14"/>
  <c r="DQ612" i="14"/>
  <c r="DP612" i="14"/>
  <c r="DO612" i="14"/>
  <c r="DN612" i="14"/>
  <c r="DM612" i="14"/>
  <c r="DL612" i="14"/>
  <c r="DK612" i="14"/>
  <c r="DJ612" i="14"/>
  <c r="DI612" i="14"/>
  <c r="DH612" i="14"/>
  <c r="DG612" i="14"/>
  <c r="DF612" i="14"/>
  <c r="DE612" i="14"/>
  <c r="DD612" i="14"/>
  <c r="DC612" i="14"/>
  <c r="DB612" i="14"/>
  <c r="DA612" i="14"/>
  <c r="CZ612" i="14"/>
  <c r="CY612" i="14"/>
  <c r="CX612" i="14"/>
  <c r="CW612" i="14"/>
  <c r="CV612" i="14"/>
  <c r="CU612" i="14"/>
  <c r="CT612" i="14"/>
  <c r="CS612" i="14"/>
  <c r="CR612" i="14"/>
  <c r="CQ612" i="14"/>
  <c r="CP612" i="14"/>
  <c r="CO612" i="14"/>
  <c r="CN612" i="14"/>
  <c r="CM612" i="14"/>
  <c r="CL612" i="14"/>
  <c r="CK612" i="14"/>
  <c r="CJ612" i="14"/>
  <c r="CI612" i="14"/>
  <c r="CH612" i="14"/>
  <c r="CG612" i="14"/>
  <c r="CF612" i="14"/>
  <c r="CE612" i="14"/>
  <c r="CD612" i="14"/>
  <c r="CC612" i="14"/>
  <c r="CB612" i="14"/>
  <c r="CA612" i="14"/>
  <c r="BZ612" i="14"/>
  <c r="BY612" i="14"/>
  <c r="BX612" i="14"/>
  <c r="BW612" i="14"/>
  <c r="BV612" i="14"/>
  <c r="BU612" i="14"/>
  <c r="BT612" i="14"/>
  <c r="BS612" i="14"/>
  <c r="BR612" i="14"/>
  <c r="BQ612" i="14"/>
  <c r="BP612" i="14"/>
  <c r="BO612" i="14"/>
  <c r="BN612" i="14"/>
  <c r="BM612" i="14"/>
  <c r="BL612" i="14"/>
  <c r="BK612" i="14"/>
  <c r="BJ612" i="14"/>
  <c r="BI612" i="14"/>
  <c r="BH612" i="14"/>
  <c r="BG612" i="14"/>
  <c r="BF612" i="14"/>
  <c r="BE612" i="14"/>
  <c r="BD612" i="14"/>
  <c r="BC612" i="14"/>
  <c r="BB612" i="14"/>
  <c r="BA612" i="14"/>
  <c r="AZ612" i="14"/>
  <c r="AY612" i="14"/>
  <c r="AX612" i="14"/>
  <c r="AW612" i="14"/>
  <c r="AV612" i="14"/>
  <c r="AU612" i="14"/>
  <c r="AT612" i="14"/>
  <c r="AS612" i="14"/>
  <c r="AR612" i="14"/>
  <c r="AQ612" i="14"/>
  <c r="AP612" i="14"/>
  <c r="AO612" i="14"/>
  <c r="AN612" i="14"/>
  <c r="AM612" i="14"/>
  <c r="AL612" i="14"/>
  <c r="AK612" i="14"/>
  <c r="AJ612" i="14"/>
  <c r="AI612" i="14"/>
  <c r="AH612" i="14"/>
  <c r="AG612" i="14"/>
  <c r="AF612" i="14"/>
  <c r="AE612" i="14"/>
  <c r="AD612" i="14"/>
  <c r="AC612" i="14"/>
  <c r="AB612" i="14"/>
  <c r="AA612" i="14"/>
  <c r="Z612" i="14"/>
  <c r="Y612" i="14"/>
  <c r="X612" i="14"/>
  <c r="W612" i="14"/>
  <c r="V612" i="14"/>
  <c r="U612" i="14"/>
  <c r="T612" i="14"/>
  <c r="S612" i="14"/>
  <c r="R612" i="14"/>
  <c r="Q612" i="14"/>
  <c r="P612" i="14"/>
  <c r="O612" i="14"/>
  <c r="N612" i="14"/>
  <c r="M612" i="14"/>
  <c r="L612" i="14"/>
  <c r="K612" i="14"/>
  <c r="J612" i="14"/>
  <c r="I612" i="14"/>
  <c r="H612" i="14"/>
  <c r="G612" i="14"/>
  <c r="JB611" i="14"/>
  <c r="JA611" i="14"/>
  <c r="IZ611" i="14"/>
  <c r="IY611" i="14"/>
  <c r="IX611" i="14"/>
  <c r="IW611" i="14"/>
  <c r="IV611" i="14"/>
  <c r="IU611" i="14"/>
  <c r="IT611" i="14"/>
  <c r="IS611" i="14"/>
  <c r="IR611" i="14"/>
  <c r="IQ611" i="14"/>
  <c r="IP611" i="14"/>
  <c r="IO611" i="14"/>
  <c r="IN611" i="14"/>
  <c r="IM611" i="14"/>
  <c r="IL611" i="14"/>
  <c r="IK611" i="14"/>
  <c r="IJ611" i="14"/>
  <c r="II611" i="14"/>
  <c r="IH611" i="14"/>
  <c r="IG611" i="14"/>
  <c r="IF611" i="14"/>
  <c r="IE611" i="14"/>
  <c r="ID611" i="14"/>
  <c r="IC611" i="14"/>
  <c r="IB611" i="14"/>
  <c r="IA611" i="14"/>
  <c r="HZ611" i="14"/>
  <c r="HY611" i="14"/>
  <c r="HX611" i="14"/>
  <c r="HW611" i="14"/>
  <c r="HV611" i="14"/>
  <c r="HU611" i="14"/>
  <c r="HT611" i="14"/>
  <c r="HS611" i="14"/>
  <c r="HR611" i="14"/>
  <c r="HQ611" i="14"/>
  <c r="HP611" i="14"/>
  <c r="HO611" i="14"/>
  <c r="HN611" i="14"/>
  <c r="HM611" i="14"/>
  <c r="HL611" i="14"/>
  <c r="HK611" i="14"/>
  <c r="HJ611" i="14"/>
  <c r="HI611" i="14"/>
  <c r="HH611" i="14"/>
  <c r="HG611" i="14"/>
  <c r="HF611" i="14"/>
  <c r="HE611" i="14"/>
  <c r="HD611" i="14"/>
  <c r="HC611" i="14"/>
  <c r="HB611" i="14"/>
  <c r="HA611" i="14"/>
  <c r="GZ611" i="14"/>
  <c r="GY611" i="14"/>
  <c r="GX611" i="14"/>
  <c r="GW611" i="14"/>
  <c r="GV611" i="14"/>
  <c r="GU611" i="14"/>
  <c r="GT611" i="14"/>
  <c r="GS611" i="14"/>
  <c r="GR611" i="14"/>
  <c r="GQ611" i="14"/>
  <c r="GP611" i="14"/>
  <c r="GO611" i="14"/>
  <c r="GN611" i="14"/>
  <c r="GM611" i="14"/>
  <c r="GL611" i="14"/>
  <c r="GK611" i="14"/>
  <c r="GJ611" i="14"/>
  <c r="GI611" i="14"/>
  <c r="GH611" i="14"/>
  <c r="GG611" i="14"/>
  <c r="GF611" i="14"/>
  <c r="GE611" i="14"/>
  <c r="GD611" i="14"/>
  <c r="GC611" i="14"/>
  <c r="GB611" i="14"/>
  <c r="GA611" i="14"/>
  <c r="FZ611" i="14"/>
  <c r="FY611" i="14"/>
  <c r="FX611" i="14"/>
  <c r="FW611" i="14"/>
  <c r="FV611" i="14"/>
  <c r="FU611" i="14"/>
  <c r="FT611" i="14"/>
  <c r="FS611" i="14"/>
  <c r="FR611" i="14"/>
  <c r="FQ611" i="14"/>
  <c r="FP611" i="14"/>
  <c r="FO611" i="14"/>
  <c r="FN611" i="14"/>
  <c r="FM611" i="14"/>
  <c r="FL611" i="14"/>
  <c r="FK611" i="14"/>
  <c r="FJ611" i="14"/>
  <c r="FI611" i="14"/>
  <c r="FH611" i="14"/>
  <c r="FG611" i="14"/>
  <c r="FF611" i="14"/>
  <c r="FE611" i="14"/>
  <c r="FD611" i="14"/>
  <c r="FC611" i="14"/>
  <c r="FB611" i="14"/>
  <c r="FA611" i="14"/>
  <c r="EZ611" i="14"/>
  <c r="EY611" i="14"/>
  <c r="EX611" i="14"/>
  <c r="EW611" i="14"/>
  <c r="EV611" i="14"/>
  <c r="EU611" i="14"/>
  <c r="ET611" i="14"/>
  <c r="ES611" i="14"/>
  <c r="ER611" i="14"/>
  <c r="EQ611" i="14"/>
  <c r="EP611" i="14"/>
  <c r="EO611" i="14"/>
  <c r="EN611" i="14"/>
  <c r="EM611" i="14"/>
  <c r="EL611" i="14"/>
  <c r="EK611" i="14"/>
  <c r="EJ611" i="14"/>
  <c r="EI611" i="14"/>
  <c r="EH611" i="14"/>
  <c r="EG611" i="14"/>
  <c r="EF611" i="14"/>
  <c r="EE611" i="14"/>
  <c r="ED611" i="14"/>
  <c r="EC611" i="14"/>
  <c r="EB611" i="14"/>
  <c r="EA611" i="14"/>
  <c r="DZ611" i="14"/>
  <c r="DY611" i="14"/>
  <c r="DX611" i="14"/>
  <c r="DW611" i="14"/>
  <c r="DV611" i="14"/>
  <c r="DU611" i="14"/>
  <c r="DT611" i="14"/>
  <c r="DS611" i="14"/>
  <c r="DR611" i="14"/>
  <c r="DQ611" i="14"/>
  <c r="DP611" i="14"/>
  <c r="DO611" i="14"/>
  <c r="DN611" i="14"/>
  <c r="DM611" i="14"/>
  <c r="DL611" i="14"/>
  <c r="DK611" i="14"/>
  <c r="DJ611" i="14"/>
  <c r="DI611" i="14"/>
  <c r="DH611" i="14"/>
  <c r="DG611" i="14"/>
  <c r="DF611" i="14"/>
  <c r="DE611" i="14"/>
  <c r="DD611" i="14"/>
  <c r="DC611" i="14"/>
  <c r="DB611" i="14"/>
  <c r="DA611" i="14"/>
  <c r="CZ611" i="14"/>
  <c r="CY611" i="14"/>
  <c r="CX611" i="14"/>
  <c r="CW611" i="14"/>
  <c r="CV611" i="14"/>
  <c r="CU611" i="14"/>
  <c r="CT611" i="14"/>
  <c r="CS611" i="14"/>
  <c r="CR611" i="14"/>
  <c r="CQ611" i="14"/>
  <c r="CP611" i="14"/>
  <c r="CO611" i="14"/>
  <c r="CN611" i="14"/>
  <c r="CM611" i="14"/>
  <c r="CL611" i="14"/>
  <c r="CK611" i="14"/>
  <c r="CJ611" i="14"/>
  <c r="CI611" i="14"/>
  <c r="CH611" i="14"/>
  <c r="CG611" i="14"/>
  <c r="CF611" i="14"/>
  <c r="CE611" i="14"/>
  <c r="CD611" i="14"/>
  <c r="CC611" i="14"/>
  <c r="CB611" i="14"/>
  <c r="CA611" i="14"/>
  <c r="BZ611" i="14"/>
  <c r="BY611" i="14"/>
  <c r="BX611" i="14"/>
  <c r="BW611" i="14"/>
  <c r="BV611" i="14"/>
  <c r="BU611" i="14"/>
  <c r="BT611" i="14"/>
  <c r="BS611" i="14"/>
  <c r="BR611" i="14"/>
  <c r="BQ611" i="14"/>
  <c r="BP611" i="14"/>
  <c r="BO611" i="14"/>
  <c r="BN611" i="14"/>
  <c r="BM611" i="14"/>
  <c r="BL611" i="14"/>
  <c r="BK611" i="14"/>
  <c r="BJ611" i="14"/>
  <c r="BI611" i="14"/>
  <c r="BH611" i="14"/>
  <c r="BG611" i="14"/>
  <c r="BF611" i="14"/>
  <c r="BE611" i="14"/>
  <c r="BD611" i="14"/>
  <c r="BC611" i="14"/>
  <c r="BB611" i="14"/>
  <c r="BA611" i="14"/>
  <c r="AZ611" i="14"/>
  <c r="AY611" i="14"/>
  <c r="AX611" i="14"/>
  <c r="AW611" i="14"/>
  <c r="AV611" i="14"/>
  <c r="AU611" i="14"/>
  <c r="AT611" i="14"/>
  <c r="AS611" i="14"/>
  <c r="AR611" i="14"/>
  <c r="AQ611" i="14"/>
  <c r="AP611" i="14"/>
  <c r="AO611" i="14"/>
  <c r="AN611" i="14"/>
  <c r="AM611" i="14"/>
  <c r="AL611" i="14"/>
  <c r="AK611" i="14"/>
  <c r="AJ611" i="14"/>
  <c r="AI611" i="14"/>
  <c r="AH611" i="14"/>
  <c r="AG611" i="14"/>
  <c r="AF611" i="14"/>
  <c r="AE611" i="14"/>
  <c r="AD611" i="14"/>
  <c r="AC611" i="14"/>
  <c r="AB611" i="14"/>
  <c r="AA611" i="14"/>
  <c r="Z611" i="14"/>
  <c r="Y611" i="14"/>
  <c r="X611" i="14"/>
  <c r="W611" i="14"/>
  <c r="V611" i="14"/>
  <c r="U611" i="14"/>
  <c r="T611" i="14"/>
  <c r="S611" i="14"/>
  <c r="R611" i="14"/>
  <c r="Q611" i="14"/>
  <c r="P611" i="14"/>
  <c r="O611" i="14"/>
  <c r="N611" i="14"/>
  <c r="M611" i="14"/>
  <c r="L611" i="14"/>
  <c r="K611" i="14"/>
  <c r="J611" i="14"/>
  <c r="I611" i="14"/>
  <c r="H611" i="14"/>
  <c r="G611" i="14"/>
  <c r="JB610" i="14"/>
  <c r="JA610" i="14"/>
  <c r="IZ610" i="14"/>
  <c r="IY610" i="14"/>
  <c r="IX610" i="14"/>
  <c r="IW610" i="14"/>
  <c r="IV610" i="14"/>
  <c r="IU610" i="14"/>
  <c r="IT610" i="14"/>
  <c r="IS610" i="14"/>
  <c r="IR610" i="14"/>
  <c r="IQ610" i="14"/>
  <c r="IP610" i="14"/>
  <c r="IO610" i="14"/>
  <c r="IN610" i="14"/>
  <c r="IM610" i="14"/>
  <c r="IL610" i="14"/>
  <c r="IK610" i="14"/>
  <c r="IJ610" i="14"/>
  <c r="II610" i="14"/>
  <c r="IH610" i="14"/>
  <c r="IG610" i="14"/>
  <c r="IF610" i="14"/>
  <c r="IE610" i="14"/>
  <c r="ID610" i="14"/>
  <c r="IC610" i="14"/>
  <c r="IB610" i="14"/>
  <c r="IA610" i="14"/>
  <c r="HZ610" i="14"/>
  <c r="HY610" i="14"/>
  <c r="HX610" i="14"/>
  <c r="HW610" i="14"/>
  <c r="HV610" i="14"/>
  <c r="HU610" i="14"/>
  <c r="HT610" i="14"/>
  <c r="HS610" i="14"/>
  <c r="HR610" i="14"/>
  <c r="HQ610" i="14"/>
  <c r="HP610" i="14"/>
  <c r="HO610" i="14"/>
  <c r="HN610" i="14"/>
  <c r="HM610" i="14"/>
  <c r="HL610" i="14"/>
  <c r="HK610" i="14"/>
  <c r="HJ610" i="14"/>
  <c r="HI610" i="14"/>
  <c r="HH610" i="14"/>
  <c r="HG610" i="14"/>
  <c r="HF610" i="14"/>
  <c r="HE610" i="14"/>
  <c r="HD610" i="14"/>
  <c r="HC610" i="14"/>
  <c r="HB610" i="14"/>
  <c r="HA610" i="14"/>
  <c r="GZ610" i="14"/>
  <c r="GY610" i="14"/>
  <c r="GX610" i="14"/>
  <c r="GW610" i="14"/>
  <c r="GV610" i="14"/>
  <c r="GU610" i="14"/>
  <c r="GT610" i="14"/>
  <c r="GS610" i="14"/>
  <c r="GR610" i="14"/>
  <c r="GQ610" i="14"/>
  <c r="GP610" i="14"/>
  <c r="GO610" i="14"/>
  <c r="GN610" i="14"/>
  <c r="GM610" i="14"/>
  <c r="GL610" i="14"/>
  <c r="GK610" i="14"/>
  <c r="GJ610" i="14"/>
  <c r="GI610" i="14"/>
  <c r="GH610" i="14"/>
  <c r="GG610" i="14"/>
  <c r="GF610" i="14"/>
  <c r="GE610" i="14"/>
  <c r="GD610" i="14"/>
  <c r="GC610" i="14"/>
  <c r="GB610" i="14"/>
  <c r="GA610" i="14"/>
  <c r="FZ610" i="14"/>
  <c r="FY610" i="14"/>
  <c r="FX610" i="14"/>
  <c r="FW610" i="14"/>
  <c r="FV610" i="14"/>
  <c r="FU610" i="14"/>
  <c r="FT610" i="14"/>
  <c r="FS610" i="14"/>
  <c r="FR610" i="14"/>
  <c r="FQ610" i="14"/>
  <c r="FP610" i="14"/>
  <c r="FO610" i="14"/>
  <c r="FN610" i="14"/>
  <c r="FM610" i="14"/>
  <c r="FL610" i="14"/>
  <c r="FK610" i="14"/>
  <c r="FJ610" i="14"/>
  <c r="FI610" i="14"/>
  <c r="FH610" i="14"/>
  <c r="FG610" i="14"/>
  <c r="FF610" i="14"/>
  <c r="FE610" i="14"/>
  <c r="FD610" i="14"/>
  <c r="FC610" i="14"/>
  <c r="FB610" i="14"/>
  <c r="FA610" i="14"/>
  <c r="EZ610" i="14"/>
  <c r="EY610" i="14"/>
  <c r="EX610" i="14"/>
  <c r="EW610" i="14"/>
  <c r="EV610" i="14"/>
  <c r="EU610" i="14"/>
  <c r="ET610" i="14"/>
  <c r="ES610" i="14"/>
  <c r="ER610" i="14"/>
  <c r="EQ610" i="14"/>
  <c r="EP610" i="14"/>
  <c r="EO610" i="14"/>
  <c r="EN610" i="14"/>
  <c r="EM610" i="14"/>
  <c r="EL610" i="14"/>
  <c r="EK610" i="14"/>
  <c r="EJ610" i="14"/>
  <c r="EI610" i="14"/>
  <c r="EH610" i="14"/>
  <c r="EG610" i="14"/>
  <c r="EF610" i="14"/>
  <c r="EE610" i="14"/>
  <c r="ED610" i="14"/>
  <c r="EC610" i="14"/>
  <c r="EB610" i="14"/>
  <c r="EA610" i="14"/>
  <c r="DZ610" i="14"/>
  <c r="DY610" i="14"/>
  <c r="DX610" i="14"/>
  <c r="DW610" i="14"/>
  <c r="DV610" i="14"/>
  <c r="DU610" i="14"/>
  <c r="DT610" i="14"/>
  <c r="DS610" i="14"/>
  <c r="DR610" i="14"/>
  <c r="DQ610" i="14"/>
  <c r="DP610" i="14"/>
  <c r="DO610" i="14"/>
  <c r="DN610" i="14"/>
  <c r="DM610" i="14"/>
  <c r="DL610" i="14"/>
  <c r="DK610" i="14"/>
  <c r="DJ610" i="14"/>
  <c r="DI610" i="14"/>
  <c r="DH610" i="14"/>
  <c r="DG610" i="14"/>
  <c r="DF610" i="14"/>
  <c r="DE610" i="14"/>
  <c r="DD610" i="14"/>
  <c r="DC610" i="14"/>
  <c r="DB610" i="14"/>
  <c r="DA610" i="14"/>
  <c r="CZ610" i="14"/>
  <c r="CY610" i="14"/>
  <c r="CX610" i="14"/>
  <c r="CW610" i="14"/>
  <c r="CV610" i="14"/>
  <c r="CU610" i="14"/>
  <c r="CT610" i="14"/>
  <c r="CS610" i="14"/>
  <c r="CR610" i="14"/>
  <c r="CQ610" i="14"/>
  <c r="CP610" i="14"/>
  <c r="CO610" i="14"/>
  <c r="CN610" i="14"/>
  <c r="CM610" i="14"/>
  <c r="CL610" i="14"/>
  <c r="CK610" i="14"/>
  <c r="CJ610" i="14"/>
  <c r="CI610" i="14"/>
  <c r="CH610" i="14"/>
  <c r="CG610" i="14"/>
  <c r="CF610" i="14"/>
  <c r="CE610" i="14"/>
  <c r="CD610" i="14"/>
  <c r="CC610" i="14"/>
  <c r="CB610" i="14"/>
  <c r="CA610" i="14"/>
  <c r="BZ610" i="14"/>
  <c r="BY610" i="14"/>
  <c r="BX610" i="14"/>
  <c r="BW610" i="14"/>
  <c r="BV610" i="14"/>
  <c r="BU610" i="14"/>
  <c r="BT610" i="14"/>
  <c r="BS610" i="14"/>
  <c r="BR610" i="14"/>
  <c r="BQ610" i="14"/>
  <c r="BP610" i="14"/>
  <c r="BO610" i="14"/>
  <c r="BN610" i="14"/>
  <c r="BM610" i="14"/>
  <c r="BL610" i="14"/>
  <c r="BK610" i="14"/>
  <c r="BJ610" i="14"/>
  <c r="BI610" i="14"/>
  <c r="BH610" i="14"/>
  <c r="BG610" i="14"/>
  <c r="BF610" i="14"/>
  <c r="BE610" i="14"/>
  <c r="BD610" i="14"/>
  <c r="BC610" i="14"/>
  <c r="BB610" i="14"/>
  <c r="BA610" i="14"/>
  <c r="AZ610" i="14"/>
  <c r="AY610" i="14"/>
  <c r="AX610" i="14"/>
  <c r="AW610" i="14"/>
  <c r="AV610" i="14"/>
  <c r="AU610" i="14"/>
  <c r="AT610" i="14"/>
  <c r="AS610" i="14"/>
  <c r="AR610" i="14"/>
  <c r="AQ610" i="14"/>
  <c r="AP610" i="14"/>
  <c r="AO610" i="14"/>
  <c r="AN610" i="14"/>
  <c r="AM610" i="14"/>
  <c r="AL610" i="14"/>
  <c r="AK610" i="14"/>
  <c r="AJ610" i="14"/>
  <c r="AI610" i="14"/>
  <c r="AH610" i="14"/>
  <c r="AG610" i="14"/>
  <c r="AF610" i="14"/>
  <c r="AE610" i="14"/>
  <c r="AD610" i="14"/>
  <c r="AC610" i="14"/>
  <c r="AB610" i="14"/>
  <c r="AA610" i="14"/>
  <c r="Z610" i="14"/>
  <c r="Y610" i="14"/>
  <c r="X610" i="14"/>
  <c r="W610" i="14"/>
  <c r="V610" i="14"/>
  <c r="U610" i="14"/>
  <c r="T610" i="14"/>
  <c r="S610" i="14"/>
  <c r="R610" i="14"/>
  <c r="Q610" i="14"/>
  <c r="P610" i="14"/>
  <c r="O610" i="14"/>
  <c r="N610" i="14"/>
  <c r="M610" i="14"/>
  <c r="L610" i="14"/>
  <c r="K610" i="14"/>
  <c r="J610" i="14"/>
  <c r="I610" i="14"/>
  <c r="H610" i="14"/>
  <c r="G610" i="14"/>
  <c r="JB609" i="14"/>
  <c r="JA609" i="14"/>
  <c r="IZ609" i="14"/>
  <c r="IY609" i="14"/>
  <c r="IX609" i="14"/>
  <c r="IW609" i="14"/>
  <c r="IV609" i="14"/>
  <c r="IU609" i="14"/>
  <c r="IT609" i="14"/>
  <c r="IS609" i="14"/>
  <c r="IR609" i="14"/>
  <c r="IQ609" i="14"/>
  <c r="IP609" i="14"/>
  <c r="IO609" i="14"/>
  <c r="IN609" i="14"/>
  <c r="IM609" i="14"/>
  <c r="IL609" i="14"/>
  <c r="IK609" i="14"/>
  <c r="IJ609" i="14"/>
  <c r="II609" i="14"/>
  <c r="IH609" i="14"/>
  <c r="IG609" i="14"/>
  <c r="IF609" i="14"/>
  <c r="IE609" i="14"/>
  <c r="ID609" i="14"/>
  <c r="IC609" i="14"/>
  <c r="IB609" i="14"/>
  <c r="IA609" i="14"/>
  <c r="HZ609" i="14"/>
  <c r="HY609" i="14"/>
  <c r="HX609" i="14"/>
  <c r="HW609" i="14"/>
  <c r="HV609" i="14"/>
  <c r="HU609" i="14"/>
  <c r="HT609" i="14"/>
  <c r="HS609" i="14"/>
  <c r="HR609" i="14"/>
  <c r="HQ609" i="14"/>
  <c r="HP609" i="14"/>
  <c r="HO609" i="14"/>
  <c r="HN609" i="14"/>
  <c r="HM609" i="14"/>
  <c r="HL609" i="14"/>
  <c r="HK609" i="14"/>
  <c r="HJ609" i="14"/>
  <c r="HI609" i="14"/>
  <c r="HH609" i="14"/>
  <c r="HG609" i="14"/>
  <c r="HF609" i="14"/>
  <c r="HE609" i="14"/>
  <c r="HD609" i="14"/>
  <c r="HC609" i="14"/>
  <c r="HB609" i="14"/>
  <c r="HA609" i="14"/>
  <c r="GZ609" i="14"/>
  <c r="GY609" i="14"/>
  <c r="GX609" i="14"/>
  <c r="GW609" i="14"/>
  <c r="GV609" i="14"/>
  <c r="GU609" i="14"/>
  <c r="GT609" i="14"/>
  <c r="GS609" i="14"/>
  <c r="GR609" i="14"/>
  <c r="GQ609" i="14"/>
  <c r="GP609" i="14"/>
  <c r="GO609" i="14"/>
  <c r="GN609" i="14"/>
  <c r="GM609" i="14"/>
  <c r="GL609" i="14"/>
  <c r="GK609" i="14"/>
  <c r="GJ609" i="14"/>
  <c r="GI609" i="14"/>
  <c r="GH609" i="14"/>
  <c r="GG609" i="14"/>
  <c r="GF609" i="14"/>
  <c r="GE609" i="14"/>
  <c r="GD609" i="14"/>
  <c r="GC609" i="14"/>
  <c r="GB609" i="14"/>
  <c r="GA609" i="14"/>
  <c r="FZ609" i="14"/>
  <c r="FY609" i="14"/>
  <c r="FX609" i="14"/>
  <c r="FW609" i="14"/>
  <c r="FV609" i="14"/>
  <c r="FU609" i="14"/>
  <c r="FT609" i="14"/>
  <c r="FS609" i="14"/>
  <c r="FR609" i="14"/>
  <c r="FQ609" i="14"/>
  <c r="FP609" i="14"/>
  <c r="FO609" i="14"/>
  <c r="FN609" i="14"/>
  <c r="FM609" i="14"/>
  <c r="FL609" i="14"/>
  <c r="FK609" i="14"/>
  <c r="FJ609" i="14"/>
  <c r="FI609" i="14"/>
  <c r="FH609" i="14"/>
  <c r="FG609" i="14"/>
  <c r="FF609" i="14"/>
  <c r="FE609" i="14"/>
  <c r="FD609" i="14"/>
  <c r="FC609" i="14"/>
  <c r="FB609" i="14"/>
  <c r="FA609" i="14"/>
  <c r="EZ609" i="14"/>
  <c r="EY609" i="14"/>
  <c r="EX609" i="14"/>
  <c r="EW609" i="14"/>
  <c r="EV609" i="14"/>
  <c r="EU609" i="14"/>
  <c r="ET609" i="14"/>
  <c r="ES609" i="14"/>
  <c r="ER609" i="14"/>
  <c r="EQ609" i="14"/>
  <c r="EP609" i="14"/>
  <c r="EO609" i="14"/>
  <c r="EN609" i="14"/>
  <c r="EM609" i="14"/>
  <c r="EL609" i="14"/>
  <c r="EK609" i="14"/>
  <c r="EJ609" i="14"/>
  <c r="EI609" i="14"/>
  <c r="EH609" i="14"/>
  <c r="EG609" i="14"/>
  <c r="EF609" i="14"/>
  <c r="EE609" i="14"/>
  <c r="ED609" i="14"/>
  <c r="EC609" i="14"/>
  <c r="EB609" i="14"/>
  <c r="EA609" i="14"/>
  <c r="DZ609" i="14"/>
  <c r="DY609" i="14"/>
  <c r="DX609" i="14"/>
  <c r="DW609" i="14"/>
  <c r="DV609" i="14"/>
  <c r="DU609" i="14"/>
  <c r="DT609" i="14"/>
  <c r="DS609" i="14"/>
  <c r="DR609" i="14"/>
  <c r="DQ609" i="14"/>
  <c r="DP609" i="14"/>
  <c r="DO609" i="14"/>
  <c r="DN609" i="14"/>
  <c r="DM609" i="14"/>
  <c r="DL609" i="14"/>
  <c r="DK609" i="14"/>
  <c r="DJ609" i="14"/>
  <c r="DI609" i="14"/>
  <c r="DH609" i="14"/>
  <c r="DG609" i="14"/>
  <c r="DF609" i="14"/>
  <c r="DE609" i="14"/>
  <c r="DD609" i="14"/>
  <c r="DC609" i="14"/>
  <c r="DB609" i="14"/>
  <c r="DA609" i="14"/>
  <c r="CZ609" i="14"/>
  <c r="CY609" i="14"/>
  <c r="CX609" i="14"/>
  <c r="CW609" i="14"/>
  <c r="CV609" i="14"/>
  <c r="CU609" i="14"/>
  <c r="CT609" i="14"/>
  <c r="CS609" i="14"/>
  <c r="CR609" i="14"/>
  <c r="CQ609" i="14"/>
  <c r="CP609" i="14"/>
  <c r="CO609" i="14"/>
  <c r="CN609" i="14"/>
  <c r="CM609" i="14"/>
  <c r="CL609" i="14"/>
  <c r="CK609" i="14"/>
  <c r="CJ609" i="14"/>
  <c r="CI609" i="14"/>
  <c r="CH609" i="14"/>
  <c r="CG609" i="14"/>
  <c r="CF609" i="14"/>
  <c r="CE609" i="14"/>
  <c r="CD609" i="14"/>
  <c r="CC609" i="14"/>
  <c r="CB609" i="14"/>
  <c r="CA609" i="14"/>
  <c r="BZ609" i="14"/>
  <c r="BY609" i="14"/>
  <c r="BX609" i="14"/>
  <c r="BW609" i="14"/>
  <c r="BV609" i="14"/>
  <c r="BU609" i="14"/>
  <c r="BT609" i="14"/>
  <c r="BS609" i="14"/>
  <c r="BR609" i="14"/>
  <c r="BQ609" i="14"/>
  <c r="BP609" i="14"/>
  <c r="BO609" i="14"/>
  <c r="BN609" i="14"/>
  <c r="BM609" i="14"/>
  <c r="BL609" i="14"/>
  <c r="BK609" i="14"/>
  <c r="BJ609" i="14"/>
  <c r="BI609" i="14"/>
  <c r="BH609" i="14"/>
  <c r="BG609" i="14"/>
  <c r="BF609" i="14"/>
  <c r="BE609" i="14"/>
  <c r="BD609" i="14"/>
  <c r="BC609" i="14"/>
  <c r="BB609" i="14"/>
  <c r="BA609" i="14"/>
  <c r="AZ609" i="14"/>
  <c r="AY609" i="14"/>
  <c r="AX609" i="14"/>
  <c r="AW609" i="14"/>
  <c r="AV609" i="14"/>
  <c r="AU609" i="14"/>
  <c r="AT609" i="14"/>
  <c r="AS609" i="14"/>
  <c r="AR609" i="14"/>
  <c r="AQ609" i="14"/>
  <c r="AP609" i="14"/>
  <c r="AO609" i="14"/>
  <c r="AN609" i="14"/>
  <c r="AM609" i="14"/>
  <c r="AL609" i="14"/>
  <c r="AK609" i="14"/>
  <c r="AJ609" i="14"/>
  <c r="AI609" i="14"/>
  <c r="AH609" i="14"/>
  <c r="AG609" i="14"/>
  <c r="AF609" i="14"/>
  <c r="AE609" i="14"/>
  <c r="AD609" i="14"/>
  <c r="AC609" i="14"/>
  <c r="AB609" i="14"/>
  <c r="AA609" i="14"/>
  <c r="Z609" i="14"/>
  <c r="Y609" i="14"/>
  <c r="X609" i="14"/>
  <c r="W609" i="14"/>
  <c r="V609" i="14"/>
  <c r="U609" i="14"/>
  <c r="T609" i="14"/>
  <c r="S609" i="14"/>
  <c r="R609" i="14"/>
  <c r="Q609" i="14"/>
  <c r="P609" i="14"/>
  <c r="O609" i="14"/>
  <c r="N609" i="14"/>
  <c r="M609" i="14"/>
  <c r="L609" i="14"/>
  <c r="K609" i="14"/>
  <c r="J609" i="14"/>
  <c r="I609" i="14"/>
  <c r="H609" i="14"/>
  <c r="G609" i="14"/>
  <c r="JB608" i="14"/>
  <c r="JA608" i="14"/>
  <c r="IZ608" i="14"/>
  <c r="IY608" i="14"/>
  <c r="IX608" i="14"/>
  <c r="IW608" i="14"/>
  <c r="IV608" i="14"/>
  <c r="IU608" i="14"/>
  <c r="IT608" i="14"/>
  <c r="IS608" i="14"/>
  <c r="IR608" i="14"/>
  <c r="IQ608" i="14"/>
  <c r="IP608" i="14"/>
  <c r="IO608" i="14"/>
  <c r="IN608" i="14"/>
  <c r="IM608" i="14"/>
  <c r="IL608" i="14"/>
  <c r="IK608" i="14"/>
  <c r="IJ608" i="14"/>
  <c r="II608" i="14"/>
  <c r="IH608" i="14"/>
  <c r="IG608" i="14"/>
  <c r="IF608" i="14"/>
  <c r="IE608" i="14"/>
  <c r="ID608" i="14"/>
  <c r="IC608" i="14"/>
  <c r="IB608" i="14"/>
  <c r="IA608" i="14"/>
  <c r="HZ608" i="14"/>
  <c r="HY608" i="14"/>
  <c r="HX608" i="14"/>
  <c r="HW608" i="14"/>
  <c r="HV608" i="14"/>
  <c r="HU608" i="14"/>
  <c r="HT608" i="14"/>
  <c r="HS608" i="14"/>
  <c r="HR608" i="14"/>
  <c r="HQ608" i="14"/>
  <c r="HP608" i="14"/>
  <c r="HO608" i="14"/>
  <c r="HN608" i="14"/>
  <c r="HM608" i="14"/>
  <c r="HL608" i="14"/>
  <c r="HK608" i="14"/>
  <c r="HJ608" i="14"/>
  <c r="HI608" i="14"/>
  <c r="HH608" i="14"/>
  <c r="HG608" i="14"/>
  <c r="HF608" i="14"/>
  <c r="HE608" i="14"/>
  <c r="HD608" i="14"/>
  <c r="HC608" i="14"/>
  <c r="HB608" i="14"/>
  <c r="HA608" i="14"/>
  <c r="GZ608" i="14"/>
  <c r="GY608" i="14"/>
  <c r="GX608" i="14"/>
  <c r="GW608" i="14"/>
  <c r="GV608" i="14"/>
  <c r="GU608" i="14"/>
  <c r="GT608" i="14"/>
  <c r="GS608" i="14"/>
  <c r="GR608" i="14"/>
  <c r="GQ608" i="14"/>
  <c r="GP608" i="14"/>
  <c r="GO608" i="14"/>
  <c r="GN608" i="14"/>
  <c r="GM608" i="14"/>
  <c r="GL608" i="14"/>
  <c r="GK608" i="14"/>
  <c r="GJ608" i="14"/>
  <c r="GI608" i="14"/>
  <c r="GH608" i="14"/>
  <c r="GG608" i="14"/>
  <c r="GF608" i="14"/>
  <c r="GE608" i="14"/>
  <c r="GD608" i="14"/>
  <c r="GC608" i="14"/>
  <c r="GB608" i="14"/>
  <c r="GA608" i="14"/>
  <c r="FZ608" i="14"/>
  <c r="FY608" i="14"/>
  <c r="FX608" i="14"/>
  <c r="FW608" i="14"/>
  <c r="FV608" i="14"/>
  <c r="FU608" i="14"/>
  <c r="FT608" i="14"/>
  <c r="FS608" i="14"/>
  <c r="FR608" i="14"/>
  <c r="FQ608" i="14"/>
  <c r="FP608" i="14"/>
  <c r="FO608" i="14"/>
  <c r="FN608" i="14"/>
  <c r="FM608" i="14"/>
  <c r="FL608" i="14"/>
  <c r="FK608" i="14"/>
  <c r="FJ608" i="14"/>
  <c r="FI608" i="14"/>
  <c r="FH608" i="14"/>
  <c r="FG608" i="14"/>
  <c r="FF608" i="14"/>
  <c r="FE608" i="14"/>
  <c r="FD608" i="14"/>
  <c r="FC608" i="14"/>
  <c r="FB608" i="14"/>
  <c r="FA608" i="14"/>
  <c r="EZ608" i="14"/>
  <c r="EY608" i="14"/>
  <c r="EX608" i="14"/>
  <c r="EW608" i="14"/>
  <c r="EV608" i="14"/>
  <c r="EU608" i="14"/>
  <c r="ET608" i="14"/>
  <c r="ES608" i="14"/>
  <c r="ER608" i="14"/>
  <c r="EQ608" i="14"/>
  <c r="EP608" i="14"/>
  <c r="EO608" i="14"/>
  <c r="EN608" i="14"/>
  <c r="EM608" i="14"/>
  <c r="EL608" i="14"/>
  <c r="EK608" i="14"/>
  <c r="EJ608" i="14"/>
  <c r="EI608" i="14"/>
  <c r="EH608" i="14"/>
  <c r="EG608" i="14"/>
  <c r="EF608" i="14"/>
  <c r="EE608" i="14"/>
  <c r="ED608" i="14"/>
  <c r="EC608" i="14"/>
  <c r="EB608" i="14"/>
  <c r="EA608" i="14"/>
  <c r="DZ608" i="14"/>
  <c r="DY608" i="14"/>
  <c r="DX608" i="14"/>
  <c r="DW608" i="14"/>
  <c r="DV608" i="14"/>
  <c r="DU608" i="14"/>
  <c r="DT608" i="14"/>
  <c r="DS608" i="14"/>
  <c r="DR608" i="14"/>
  <c r="DQ608" i="14"/>
  <c r="DP608" i="14"/>
  <c r="DO608" i="14"/>
  <c r="DN608" i="14"/>
  <c r="DM608" i="14"/>
  <c r="DL608" i="14"/>
  <c r="DK608" i="14"/>
  <c r="DJ608" i="14"/>
  <c r="DI608" i="14"/>
  <c r="DH608" i="14"/>
  <c r="DG608" i="14"/>
  <c r="DF608" i="14"/>
  <c r="DE608" i="14"/>
  <c r="DD608" i="14"/>
  <c r="DC608" i="14"/>
  <c r="DB608" i="14"/>
  <c r="DA608" i="14"/>
  <c r="CZ608" i="14"/>
  <c r="CY608" i="14"/>
  <c r="CX608" i="14"/>
  <c r="CW608" i="14"/>
  <c r="CV608" i="14"/>
  <c r="CU608" i="14"/>
  <c r="CT608" i="14"/>
  <c r="CS608" i="14"/>
  <c r="CR608" i="14"/>
  <c r="CQ608" i="14"/>
  <c r="CP608" i="14"/>
  <c r="CO608" i="14"/>
  <c r="CN608" i="14"/>
  <c r="CM608" i="14"/>
  <c r="CL608" i="14"/>
  <c r="CK608" i="14"/>
  <c r="CJ608" i="14"/>
  <c r="CI608" i="14"/>
  <c r="CH608" i="14"/>
  <c r="CG608" i="14"/>
  <c r="CF608" i="14"/>
  <c r="CE608" i="14"/>
  <c r="CD608" i="14"/>
  <c r="CC608" i="14"/>
  <c r="CB608" i="14"/>
  <c r="CA608" i="14"/>
  <c r="BZ608" i="14"/>
  <c r="BY608" i="14"/>
  <c r="BX608" i="14"/>
  <c r="BW608" i="14"/>
  <c r="BV608" i="14"/>
  <c r="BU608" i="14"/>
  <c r="BT608" i="14"/>
  <c r="BS608" i="14"/>
  <c r="BR608" i="14"/>
  <c r="BQ608" i="14"/>
  <c r="BP608" i="14"/>
  <c r="BO608" i="14"/>
  <c r="BN608" i="14"/>
  <c r="BM608" i="14"/>
  <c r="BL608" i="14"/>
  <c r="BK608" i="14"/>
  <c r="BJ608" i="14"/>
  <c r="BI608" i="14"/>
  <c r="BH608" i="14"/>
  <c r="BG608" i="14"/>
  <c r="BF608" i="14"/>
  <c r="BE608" i="14"/>
  <c r="BD608" i="14"/>
  <c r="BC608" i="14"/>
  <c r="BB608" i="14"/>
  <c r="BA608" i="14"/>
  <c r="AZ608" i="14"/>
  <c r="AY608" i="14"/>
  <c r="AX608" i="14"/>
  <c r="AW608" i="14"/>
  <c r="AV608" i="14"/>
  <c r="AU608" i="14"/>
  <c r="AT608" i="14"/>
  <c r="AS608" i="14"/>
  <c r="AR608" i="14"/>
  <c r="AQ608" i="14"/>
  <c r="AP608" i="14"/>
  <c r="AO608" i="14"/>
  <c r="AN608" i="14"/>
  <c r="AM608" i="14"/>
  <c r="AL608" i="14"/>
  <c r="AK608" i="14"/>
  <c r="AJ608" i="14"/>
  <c r="AI608" i="14"/>
  <c r="AH608" i="14"/>
  <c r="AG608" i="14"/>
  <c r="AF608" i="14"/>
  <c r="AE608" i="14"/>
  <c r="AD608" i="14"/>
  <c r="AC608" i="14"/>
  <c r="AB608" i="14"/>
  <c r="AA608" i="14"/>
  <c r="Z608" i="14"/>
  <c r="Y608" i="14"/>
  <c r="X608" i="14"/>
  <c r="W608" i="14"/>
  <c r="V608" i="14"/>
  <c r="U608" i="14"/>
  <c r="T608" i="14"/>
  <c r="S608" i="14"/>
  <c r="R608" i="14"/>
  <c r="Q608" i="14"/>
  <c r="P608" i="14"/>
  <c r="O608" i="14"/>
  <c r="N608" i="14"/>
  <c r="M608" i="14"/>
  <c r="L608" i="14"/>
  <c r="K608" i="14"/>
  <c r="J608" i="14"/>
  <c r="I608" i="14"/>
  <c r="H608" i="14"/>
  <c r="G608" i="14"/>
  <c r="JB607" i="14"/>
  <c r="JA607" i="14"/>
  <c r="IZ607" i="14"/>
  <c r="IY607" i="14"/>
  <c r="IX607" i="14"/>
  <c r="IW607" i="14"/>
  <c r="IV607" i="14"/>
  <c r="IU607" i="14"/>
  <c r="IT607" i="14"/>
  <c r="IS607" i="14"/>
  <c r="IR607" i="14"/>
  <c r="IQ607" i="14"/>
  <c r="IP607" i="14"/>
  <c r="IO607" i="14"/>
  <c r="IN607" i="14"/>
  <c r="IM607" i="14"/>
  <c r="IL607" i="14"/>
  <c r="IK607" i="14"/>
  <c r="IJ607" i="14"/>
  <c r="II607" i="14"/>
  <c r="IH607" i="14"/>
  <c r="IG607" i="14"/>
  <c r="IF607" i="14"/>
  <c r="IE607" i="14"/>
  <c r="ID607" i="14"/>
  <c r="IC607" i="14"/>
  <c r="IB607" i="14"/>
  <c r="IA607" i="14"/>
  <c r="HZ607" i="14"/>
  <c r="HY607" i="14"/>
  <c r="HX607" i="14"/>
  <c r="HW607" i="14"/>
  <c r="HV607" i="14"/>
  <c r="HU607" i="14"/>
  <c r="HT607" i="14"/>
  <c r="HS607" i="14"/>
  <c r="HR607" i="14"/>
  <c r="HQ607" i="14"/>
  <c r="HP607" i="14"/>
  <c r="HO607" i="14"/>
  <c r="HN607" i="14"/>
  <c r="HM607" i="14"/>
  <c r="HL607" i="14"/>
  <c r="HK607" i="14"/>
  <c r="HJ607" i="14"/>
  <c r="HI607" i="14"/>
  <c r="HH607" i="14"/>
  <c r="HG607" i="14"/>
  <c r="HF607" i="14"/>
  <c r="HE607" i="14"/>
  <c r="HD607" i="14"/>
  <c r="HC607" i="14"/>
  <c r="HB607" i="14"/>
  <c r="HA607" i="14"/>
  <c r="GZ607" i="14"/>
  <c r="GY607" i="14"/>
  <c r="GX607" i="14"/>
  <c r="GW607" i="14"/>
  <c r="GV607" i="14"/>
  <c r="GU607" i="14"/>
  <c r="GT607" i="14"/>
  <c r="GS607" i="14"/>
  <c r="GR607" i="14"/>
  <c r="GQ607" i="14"/>
  <c r="GP607" i="14"/>
  <c r="GO607" i="14"/>
  <c r="GN607" i="14"/>
  <c r="GM607" i="14"/>
  <c r="GL607" i="14"/>
  <c r="GK607" i="14"/>
  <c r="GJ607" i="14"/>
  <c r="GI607" i="14"/>
  <c r="GH607" i="14"/>
  <c r="GG607" i="14"/>
  <c r="GF607" i="14"/>
  <c r="GE607" i="14"/>
  <c r="GD607" i="14"/>
  <c r="GC607" i="14"/>
  <c r="GB607" i="14"/>
  <c r="GA607" i="14"/>
  <c r="FZ607" i="14"/>
  <c r="FY607" i="14"/>
  <c r="FX607" i="14"/>
  <c r="FW607" i="14"/>
  <c r="FV607" i="14"/>
  <c r="FU607" i="14"/>
  <c r="FT607" i="14"/>
  <c r="FS607" i="14"/>
  <c r="FR607" i="14"/>
  <c r="FQ607" i="14"/>
  <c r="FP607" i="14"/>
  <c r="FO607" i="14"/>
  <c r="FN607" i="14"/>
  <c r="FM607" i="14"/>
  <c r="FL607" i="14"/>
  <c r="FK607" i="14"/>
  <c r="FJ607" i="14"/>
  <c r="FI607" i="14"/>
  <c r="FH607" i="14"/>
  <c r="FG607" i="14"/>
  <c r="FF607" i="14"/>
  <c r="FE607" i="14"/>
  <c r="FD607" i="14"/>
  <c r="FC607" i="14"/>
  <c r="FB607" i="14"/>
  <c r="FA607" i="14"/>
  <c r="EZ607" i="14"/>
  <c r="EY607" i="14"/>
  <c r="EX607" i="14"/>
  <c r="EW607" i="14"/>
  <c r="EV607" i="14"/>
  <c r="EU607" i="14"/>
  <c r="ET607" i="14"/>
  <c r="ES607" i="14"/>
  <c r="ER607" i="14"/>
  <c r="EQ607" i="14"/>
  <c r="EP607" i="14"/>
  <c r="EO607" i="14"/>
  <c r="EN607" i="14"/>
  <c r="EM607" i="14"/>
  <c r="EL607" i="14"/>
  <c r="EK607" i="14"/>
  <c r="EJ607" i="14"/>
  <c r="EI607" i="14"/>
  <c r="EH607" i="14"/>
  <c r="EG607" i="14"/>
  <c r="EF607" i="14"/>
  <c r="EE607" i="14"/>
  <c r="ED607" i="14"/>
  <c r="EC607" i="14"/>
  <c r="EB607" i="14"/>
  <c r="EA607" i="14"/>
  <c r="DZ607" i="14"/>
  <c r="DY607" i="14"/>
  <c r="DX607" i="14"/>
  <c r="DW607" i="14"/>
  <c r="DV607" i="14"/>
  <c r="DU607" i="14"/>
  <c r="DT607" i="14"/>
  <c r="DS607" i="14"/>
  <c r="DR607" i="14"/>
  <c r="DQ607" i="14"/>
  <c r="DP607" i="14"/>
  <c r="DO607" i="14"/>
  <c r="DN607" i="14"/>
  <c r="DM607" i="14"/>
  <c r="DL607" i="14"/>
  <c r="DK607" i="14"/>
  <c r="DJ607" i="14"/>
  <c r="DI607" i="14"/>
  <c r="DH607" i="14"/>
  <c r="DG607" i="14"/>
  <c r="DF607" i="14"/>
  <c r="DE607" i="14"/>
  <c r="DD607" i="14"/>
  <c r="DC607" i="14"/>
  <c r="DB607" i="14"/>
  <c r="DA607" i="14"/>
  <c r="CZ607" i="14"/>
  <c r="CY607" i="14"/>
  <c r="CX607" i="14"/>
  <c r="CW607" i="14"/>
  <c r="CV607" i="14"/>
  <c r="CU607" i="14"/>
  <c r="CT607" i="14"/>
  <c r="CS607" i="14"/>
  <c r="CR607" i="14"/>
  <c r="CQ607" i="14"/>
  <c r="CP607" i="14"/>
  <c r="CO607" i="14"/>
  <c r="CN607" i="14"/>
  <c r="CM607" i="14"/>
  <c r="CL607" i="14"/>
  <c r="CK607" i="14"/>
  <c r="CJ607" i="14"/>
  <c r="CI607" i="14"/>
  <c r="CH607" i="14"/>
  <c r="CG607" i="14"/>
  <c r="CF607" i="14"/>
  <c r="CE607" i="14"/>
  <c r="CD607" i="14"/>
  <c r="CC607" i="14"/>
  <c r="CB607" i="14"/>
  <c r="CA607" i="14"/>
  <c r="BZ607" i="14"/>
  <c r="BY607" i="14"/>
  <c r="BX607" i="14"/>
  <c r="BW607" i="14"/>
  <c r="BV607" i="14"/>
  <c r="BU607" i="14"/>
  <c r="BT607" i="14"/>
  <c r="BS607" i="14"/>
  <c r="BR607" i="14"/>
  <c r="BQ607" i="14"/>
  <c r="BP607" i="14"/>
  <c r="BO607" i="14"/>
  <c r="BN607" i="14"/>
  <c r="BM607" i="14"/>
  <c r="BL607" i="14"/>
  <c r="BK607" i="14"/>
  <c r="BJ607" i="14"/>
  <c r="BI607" i="14"/>
  <c r="BH607" i="14"/>
  <c r="BG607" i="14"/>
  <c r="BF607" i="14"/>
  <c r="BE607" i="14"/>
  <c r="BD607" i="14"/>
  <c r="BC607" i="14"/>
  <c r="BB607" i="14"/>
  <c r="BA607" i="14"/>
  <c r="AZ607" i="14"/>
  <c r="AY607" i="14"/>
  <c r="AX607" i="14"/>
  <c r="AW607" i="14"/>
  <c r="AV607" i="14"/>
  <c r="AU607" i="14"/>
  <c r="AT607" i="14"/>
  <c r="AS607" i="14"/>
  <c r="AR607" i="14"/>
  <c r="AQ607" i="14"/>
  <c r="AP607" i="14"/>
  <c r="AO607" i="14"/>
  <c r="AN607" i="14"/>
  <c r="AM607" i="14"/>
  <c r="AL607" i="14"/>
  <c r="AK607" i="14"/>
  <c r="AJ607" i="14"/>
  <c r="AI607" i="14"/>
  <c r="AH607" i="14"/>
  <c r="AG607" i="14"/>
  <c r="AF607" i="14"/>
  <c r="AE607" i="14"/>
  <c r="AD607" i="14"/>
  <c r="AC607" i="14"/>
  <c r="AB607" i="14"/>
  <c r="AA607" i="14"/>
  <c r="Z607" i="14"/>
  <c r="Y607" i="14"/>
  <c r="X607" i="14"/>
  <c r="W607" i="14"/>
  <c r="V607" i="14"/>
  <c r="U607" i="14"/>
  <c r="T607" i="14"/>
  <c r="S607" i="14"/>
  <c r="R607" i="14"/>
  <c r="Q607" i="14"/>
  <c r="P607" i="14"/>
  <c r="O607" i="14"/>
  <c r="N607" i="14"/>
  <c r="M607" i="14"/>
  <c r="L607" i="14"/>
  <c r="K607" i="14"/>
  <c r="J607" i="14"/>
  <c r="I607" i="14"/>
  <c r="H607" i="14"/>
  <c r="G607" i="14"/>
  <c r="JB606" i="14"/>
  <c r="JA606" i="14"/>
  <c r="IZ606" i="14"/>
  <c r="IY606" i="14"/>
  <c r="IX606" i="14"/>
  <c r="IW606" i="14"/>
  <c r="IV606" i="14"/>
  <c r="IU606" i="14"/>
  <c r="IT606" i="14"/>
  <c r="IS606" i="14"/>
  <c r="IR606" i="14"/>
  <c r="IQ606" i="14"/>
  <c r="IP606" i="14"/>
  <c r="IO606" i="14"/>
  <c r="IN606" i="14"/>
  <c r="IM606" i="14"/>
  <c r="IL606" i="14"/>
  <c r="IK606" i="14"/>
  <c r="IJ606" i="14"/>
  <c r="II606" i="14"/>
  <c r="IH606" i="14"/>
  <c r="IG606" i="14"/>
  <c r="IF606" i="14"/>
  <c r="IE606" i="14"/>
  <c r="ID606" i="14"/>
  <c r="IC606" i="14"/>
  <c r="IB606" i="14"/>
  <c r="IA606" i="14"/>
  <c r="HZ606" i="14"/>
  <c r="HY606" i="14"/>
  <c r="HX606" i="14"/>
  <c r="HW606" i="14"/>
  <c r="HV606" i="14"/>
  <c r="HU606" i="14"/>
  <c r="HT606" i="14"/>
  <c r="HS606" i="14"/>
  <c r="HR606" i="14"/>
  <c r="HQ606" i="14"/>
  <c r="HP606" i="14"/>
  <c r="HO606" i="14"/>
  <c r="HN606" i="14"/>
  <c r="HM606" i="14"/>
  <c r="HL606" i="14"/>
  <c r="HK606" i="14"/>
  <c r="HJ606" i="14"/>
  <c r="HI606" i="14"/>
  <c r="HH606" i="14"/>
  <c r="HG606" i="14"/>
  <c r="HF606" i="14"/>
  <c r="HE606" i="14"/>
  <c r="HD606" i="14"/>
  <c r="HC606" i="14"/>
  <c r="HB606" i="14"/>
  <c r="HA606" i="14"/>
  <c r="GZ606" i="14"/>
  <c r="GY606" i="14"/>
  <c r="GX606" i="14"/>
  <c r="GW606" i="14"/>
  <c r="GV606" i="14"/>
  <c r="GU606" i="14"/>
  <c r="GT606" i="14"/>
  <c r="GS606" i="14"/>
  <c r="GR606" i="14"/>
  <c r="GQ606" i="14"/>
  <c r="GP606" i="14"/>
  <c r="GO606" i="14"/>
  <c r="GN606" i="14"/>
  <c r="GM606" i="14"/>
  <c r="GL606" i="14"/>
  <c r="GK606" i="14"/>
  <c r="GJ606" i="14"/>
  <c r="GI606" i="14"/>
  <c r="GH606" i="14"/>
  <c r="GG606" i="14"/>
  <c r="GF606" i="14"/>
  <c r="GE606" i="14"/>
  <c r="GD606" i="14"/>
  <c r="GC606" i="14"/>
  <c r="GB606" i="14"/>
  <c r="GA606" i="14"/>
  <c r="FZ606" i="14"/>
  <c r="FY606" i="14"/>
  <c r="FX606" i="14"/>
  <c r="FW606" i="14"/>
  <c r="FV606" i="14"/>
  <c r="FU606" i="14"/>
  <c r="FT606" i="14"/>
  <c r="FS606" i="14"/>
  <c r="FR606" i="14"/>
  <c r="FQ606" i="14"/>
  <c r="FP606" i="14"/>
  <c r="FO606" i="14"/>
  <c r="FN606" i="14"/>
  <c r="FM606" i="14"/>
  <c r="FL606" i="14"/>
  <c r="FK606" i="14"/>
  <c r="FJ606" i="14"/>
  <c r="FI606" i="14"/>
  <c r="FH606" i="14"/>
  <c r="FG606" i="14"/>
  <c r="FF606" i="14"/>
  <c r="FE606" i="14"/>
  <c r="FD606" i="14"/>
  <c r="FC606" i="14"/>
  <c r="FB606" i="14"/>
  <c r="FA606" i="14"/>
  <c r="EZ606" i="14"/>
  <c r="EY606" i="14"/>
  <c r="EX606" i="14"/>
  <c r="EW606" i="14"/>
  <c r="EV606" i="14"/>
  <c r="EU606" i="14"/>
  <c r="ET606" i="14"/>
  <c r="ES606" i="14"/>
  <c r="ER606" i="14"/>
  <c r="EQ606" i="14"/>
  <c r="EP606" i="14"/>
  <c r="EO606" i="14"/>
  <c r="EN606" i="14"/>
  <c r="EM606" i="14"/>
  <c r="EL606" i="14"/>
  <c r="EK606" i="14"/>
  <c r="EJ606" i="14"/>
  <c r="EI606" i="14"/>
  <c r="EH606" i="14"/>
  <c r="EG606" i="14"/>
  <c r="EF606" i="14"/>
  <c r="EE606" i="14"/>
  <c r="ED606" i="14"/>
  <c r="EC606" i="14"/>
  <c r="EB606" i="14"/>
  <c r="EA606" i="14"/>
  <c r="DZ606" i="14"/>
  <c r="DY606" i="14"/>
  <c r="DX606" i="14"/>
  <c r="DW606" i="14"/>
  <c r="DV606" i="14"/>
  <c r="DU606" i="14"/>
  <c r="DT606" i="14"/>
  <c r="DS606" i="14"/>
  <c r="DR606" i="14"/>
  <c r="DQ606" i="14"/>
  <c r="DP606" i="14"/>
  <c r="DO606" i="14"/>
  <c r="DN606" i="14"/>
  <c r="DM606" i="14"/>
  <c r="DL606" i="14"/>
  <c r="DK606" i="14"/>
  <c r="DJ606" i="14"/>
  <c r="DI606" i="14"/>
  <c r="DH606" i="14"/>
  <c r="DG606" i="14"/>
  <c r="DF606" i="14"/>
  <c r="DE606" i="14"/>
  <c r="DD606" i="14"/>
  <c r="DC606" i="14"/>
  <c r="DB606" i="14"/>
  <c r="DA606" i="14"/>
  <c r="CZ606" i="14"/>
  <c r="CY606" i="14"/>
  <c r="CX606" i="14"/>
  <c r="CW606" i="14"/>
  <c r="CV606" i="14"/>
  <c r="CU606" i="14"/>
  <c r="CT606" i="14"/>
  <c r="CS606" i="14"/>
  <c r="CR606" i="14"/>
  <c r="CQ606" i="14"/>
  <c r="CP606" i="14"/>
  <c r="CO606" i="14"/>
  <c r="CN606" i="14"/>
  <c r="CM606" i="14"/>
  <c r="CL606" i="14"/>
  <c r="CK606" i="14"/>
  <c r="CJ606" i="14"/>
  <c r="CI606" i="14"/>
  <c r="CH606" i="14"/>
  <c r="CG606" i="14"/>
  <c r="CF606" i="14"/>
  <c r="CE606" i="14"/>
  <c r="CD606" i="14"/>
  <c r="CC606" i="14"/>
  <c r="CB606" i="14"/>
  <c r="CA606" i="14"/>
  <c r="BZ606" i="14"/>
  <c r="BY606" i="14"/>
  <c r="BX606" i="14"/>
  <c r="BW606" i="14"/>
  <c r="BV606" i="14"/>
  <c r="BU606" i="14"/>
  <c r="BT606" i="14"/>
  <c r="BS606" i="14"/>
  <c r="BR606" i="14"/>
  <c r="BQ606" i="14"/>
  <c r="BP606" i="14"/>
  <c r="BO606" i="14"/>
  <c r="BN606" i="14"/>
  <c r="BM606" i="14"/>
  <c r="BL606" i="14"/>
  <c r="BK606" i="14"/>
  <c r="BJ606" i="14"/>
  <c r="BI606" i="14"/>
  <c r="BH606" i="14"/>
  <c r="BG606" i="14"/>
  <c r="BF606" i="14"/>
  <c r="BE606" i="14"/>
  <c r="BD606" i="14"/>
  <c r="BC606" i="14"/>
  <c r="BB606" i="14"/>
  <c r="BA606" i="14"/>
  <c r="AZ606" i="14"/>
  <c r="AY606" i="14"/>
  <c r="AX606" i="14"/>
  <c r="AW606" i="14"/>
  <c r="AV606" i="14"/>
  <c r="AU606" i="14"/>
  <c r="AT606" i="14"/>
  <c r="AS606" i="14"/>
  <c r="AR606" i="14"/>
  <c r="AQ606" i="14"/>
  <c r="AP606" i="14"/>
  <c r="AO606" i="14"/>
  <c r="AN606" i="14"/>
  <c r="AM606" i="14"/>
  <c r="AL606" i="14"/>
  <c r="AK606" i="14"/>
  <c r="AJ606" i="14"/>
  <c r="AI606" i="14"/>
  <c r="AH606" i="14"/>
  <c r="AG606" i="14"/>
  <c r="AF606" i="14"/>
  <c r="AE606" i="14"/>
  <c r="AD606" i="14"/>
  <c r="AC606" i="14"/>
  <c r="AB606" i="14"/>
  <c r="AA606" i="14"/>
  <c r="Z606" i="14"/>
  <c r="Y606" i="14"/>
  <c r="X606" i="14"/>
  <c r="W606" i="14"/>
  <c r="V606" i="14"/>
  <c r="U606" i="14"/>
  <c r="T606" i="14"/>
  <c r="S606" i="14"/>
  <c r="R606" i="14"/>
  <c r="Q606" i="14"/>
  <c r="P606" i="14"/>
  <c r="O606" i="14"/>
  <c r="N606" i="14"/>
  <c r="M606" i="14"/>
  <c r="L606" i="14"/>
  <c r="K606" i="14"/>
  <c r="J606" i="14"/>
  <c r="I606" i="14"/>
  <c r="H606" i="14"/>
  <c r="G606" i="14"/>
  <c r="JB605" i="14"/>
  <c r="JA605" i="14"/>
  <c r="IZ605" i="14"/>
  <c r="IY605" i="14"/>
  <c r="IX605" i="14"/>
  <c r="IW605" i="14"/>
  <c r="IV605" i="14"/>
  <c r="IU605" i="14"/>
  <c r="IT605" i="14"/>
  <c r="IS605" i="14"/>
  <c r="IR605" i="14"/>
  <c r="IQ605" i="14"/>
  <c r="IP605" i="14"/>
  <c r="IO605" i="14"/>
  <c r="IN605" i="14"/>
  <c r="IM605" i="14"/>
  <c r="IL605" i="14"/>
  <c r="IK605" i="14"/>
  <c r="IJ605" i="14"/>
  <c r="II605" i="14"/>
  <c r="IH605" i="14"/>
  <c r="IG605" i="14"/>
  <c r="IF605" i="14"/>
  <c r="IE605" i="14"/>
  <c r="ID605" i="14"/>
  <c r="IC605" i="14"/>
  <c r="IB605" i="14"/>
  <c r="IA605" i="14"/>
  <c r="HZ605" i="14"/>
  <c r="HY605" i="14"/>
  <c r="HX605" i="14"/>
  <c r="HW605" i="14"/>
  <c r="HV605" i="14"/>
  <c r="HU605" i="14"/>
  <c r="HT605" i="14"/>
  <c r="HS605" i="14"/>
  <c r="HR605" i="14"/>
  <c r="HQ605" i="14"/>
  <c r="HP605" i="14"/>
  <c r="HO605" i="14"/>
  <c r="HN605" i="14"/>
  <c r="HM605" i="14"/>
  <c r="HL605" i="14"/>
  <c r="HK605" i="14"/>
  <c r="HJ605" i="14"/>
  <c r="HI605" i="14"/>
  <c r="HH605" i="14"/>
  <c r="HG605" i="14"/>
  <c r="HF605" i="14"/>
  <c r="HE605" i="14"/>
  <c r="HD605" i="14"/>
  <c r="HC605" i="14"/>
  <c r="HB605" i="14"/>
  <c r="HA605" i="14"/>
  <c r="GZ605" i="14"/>
  <c r="GY605" i="14"/>
  <c r="GX605" i="14"/>
  <c r="GW605" i="14"/>
  <c r="GV605" i="14"/>
  <c r="GU605" i="14"/>
  <c r="GT605" i="14"/>
  <c r="GS605" i="14"/>
  <c r="GR605" i="14"/>
  <c r="GQ605" i="14"/>
  <c r="GP605" i="14"/>
  <c r="GO605" i="14"/>
  <c r="GN605" i="14"/>
  <c r="GM605" i="14"/>
  <c r="GL605" i="14"/>
  <c r="GK605" i="14"/>
  <c r="GJ605" i="14"/>
  <c r="GI605" i="14"/>
  <c r="GH605" i="14"/>
  <c r="GG605" i="14"/>
  <c r="GF605" i="14"/>
  <c r="GE605" i="14"/>
  <c r="GD605" i="14"/>
  <c r="GC605" i="14"/>
  <c r="GB605" i="14"/>
  <c r="GA605" i="14"/>
  <c r="FZ605" i="14"/>
  <c r="FY605" i="14"/>
  <c r="FX605" i="14"/>
  <c r="FW605" i="14"/>
  <c r="FV605" i="14"/>
  <c r="FU605" i="14"/>
  <c r="FT605" i="14"/>
  <c r="FS605" i="14"/>
  <c r="FR605" i="14"/>
  <c r="FQ605" i="14"/>
  <c r="FP605" i="14"/>
  <c r="FO605" i="14"/>
  <c r="FN605" i="14"/>
  <c r="FM605" i="14"/>
  <c r="FL605" i="14"/>
  <c r="FK605" i="14"/>
  <c r="FJ605" i="14"/>
  <c r="FI605" i="14"/>
  <c r="FH605" i="14"/>
  <c r="FG605" i="14"/>
  <c r="FF605" i="14"/>
  <c r="FE605" i="14"/>
  <c r="FD605" i="14"/>
  <c r="FC605" i="14"/>
  <c r="FB605" i="14"/>
  <c r="FA605" i="14"/>
  <c r="EZ605" i="14"/>
  <c r="EY605" i="14"/>
  <c r="EX605" i="14"/>
  <c r="EW605" i="14"/>
  <c r="EV605" i="14"/>
  <c r="EU605" i="14"/>
  <c r="ET605" i="14"/>
  <c r="ES605" i="14"/>
  <c r="ER605" i="14"/>
  <c r="EQ605" i="14"/>
  <c r="EP605" i="14"/>
  <c r="EO605" i="14"/>
  <c r="EN605" i="14"/>
  <c r="EM605" i="14"/>
  <c r="EL605" i="14"/>
  <c r="EK605" i="14"/>
  <c r="EJ605" i="14"/>
  <c r="EI605" i="14"/>
  <c r="EH605" i="14"/>
  <c r="EG605" i="14"/>
  <c r="EF605" i="14"/>
  <c r="EE605" i="14"/>
  <c r="ED605" i="14"/>
  <c r="EC605" i="14"/>
  <c r="EB605" i="14"/>
  <c r="EA605" i="14"/>
  <c r="DZ605" i="14"/>
  <c r="DY605" i="14"/>
  <c r="DX605" i="14"/>
  <c r="DW605" i="14"/>
  <c r="DV605" i="14"/>
  <c r="DU605" i="14"/>
  <c r="DT605" i="14"/>
  <c r="DS605" i="14"/>
  <c r="DR605" i="14"/>
  <c r="DQ605" i="14"/>
  <c r="DP605" i="14"/>
  <c r="DO605" i="14"/>
  <c r="DN605" i="14"/>
  <c r="DM605" i="14"/>
  <c r="DL605" i="14"/>
  <c r="DK605" i="14"/>
  <c r="DJ605" i="14"/>
  <c r="DI605" i="14"/>
  <c r="DH605" i="14"/>
  <c r="DG605" i="14"/>
  <c r="DF605" i="14"/>
  <c r="DE605" i="14"/>
  <c r="DD605" i="14"/>
  <c r="DC605" i="14"/>
  <c r="DB605" i="14"/>
  <c r="DA605" i="14"/>
  <c r="CZ605" i="14"/>
  <c r="CY605" i="14"/>
  <c r="CX605" i="14"/>
  <c r="CW605" i="14"/>
  <c r="CV605" i="14"/>
  <c r="CU605" i="14"/>
  <c r="CT605" i="14"/>
  <c r="CS605" i="14"/>
  <c r="CR605" i="14"/>
  <c r="CQ605" i="14"/>
  <c r="CP605" i="14"/>
  <c r="CO605" i="14"/>
  <c r="CN605" i="14"/>
  <c r="CM605" i="14"/>
  <c r="CL605" i="14"/>
  <c r="CK605" i="14"/>
  <c r="CJ605" i="14"/>
  <c r="CI605" i="14"/>
  <c r="CH605" i="14"/>
  <c r="CG605" i="14"/>
  <c r="CF605" i="14"/>
  <c r="CE605" i="14"/>
  <c r="CD605" i="14"/>
  <c r="CC605" i="14"/>
  <c r="CB605" i="14"/>
  <c r="CA605" i="14"/>
  <c r="BZ605" i="14"/>
  <c r="BY605" i="14"/>
  <c r="BX605" i="14"/>
  <c r="BW605" i="14"/>
  <c r="BV605" i="14"/>
  <c r="BU605" i="14"/>
  <c r="BT605" i="14"/>
  <c r="BS605" i="14"/>
  <c r="BR605" i="14"/>
  <c r="BQ605" i="14"/>
  <c r="BP605" i="14"/>
  <c r="BO605" i="14"/>
  <c r="BN605" i="14"/>
  <c r="BM605" i="14"/>
  <c r="BL605" i="14"/>
  <c r="BK605" i="14"/>
  <c r="BJ605" i="14"/>
  <c r="BI605" i="14"/>
  <c r="BH605" i="14"/>
  <c r="BG605" i="14"/>
  <c r="BF605" i="14"/>
  <c r="BE605" i="14"/>
  <c r="BD605" i="14"/>
  <c r="BC605" i="14"/>
  <c r="BB605" i="14"/>
  <c r="BA605" i="14"/>
  <c r="AZ605" i="14"/>
  <c r="AY605" i="14"/>
  <c r="AX605" i="14"/>
  <c r="AW605" i="14"/>
  <c r="AV605" i="14"/>
  <c r="AU605" i="14"/>
  <c r="AT605" i="14"/>
  <c r="AS605" i="14"/>
  <c r="AR605" i="14"/>
  <c r="AQ605" i="14"/>
  <c r="AP605" i="14"/>
  <c r="AO605" i="14"/>
  <c r="AN605" i="14"/>
  <c r="AM605" i="14"/>
  <c r="AL605" i="14"/>
  <c r="AK605" i="14"/>
  <c r="AJ605" i="14"/>
  <c r="AI605" i="14"/>
  <c r="AH605" i="14"/>
  <c r="AG605" i="14"/>
  <c r="AF605" i="14"/>
  <c r="AE605" i="14"/>
  <c r="AD605" i="14"/>
  <c r="AC605" i="14"/>
  <c r="AB605" i="14"/>
  <c r="AA605" i="14"/>
  <c r="Z605" i="14"/>
  <c r="Y605" i="14"/>
  <c r="X605" i="14"/>
  <c r="W605" i="14"/>
  <c r="V605" i="14"/>
  <c r="U605" i="14"/>
  <c r="T605" i="14"/>
  <c r="S605" i="14"/>
  <c r="R605" i="14"/>
  <c r="Q605" i="14"/>
  <c r="P605" i="14"/>
  <c r="O605" i="14"/>
  <c r="N605" i="14"/>
  <c r="M605" i="14"/>
  <c r="L605" i="14"/>
  <c r="K605" i="14"/>
  <c r="J605" i="14"/>
  <c r="I605" i="14"/>
  <c r="H605" i="14"/>
  <c r="G605" i="14"/>
  <c r="JB604" i="14"/>
  <c r="JA604" i="14"/>
  <c r="IZ604" i="14"/>
  <c r="IY604" i="14"/>
  <c r="IX604" i="14"/>
  <c r="IW604" i="14"/>
  <c r="IV604" i="14"/>
  <c r="IU604" i="14"/>
  <c r="IT604" i="14"/>
  <c r="IS604" i="14"/>
  <c r="IR604" i="14"/>
  <c r="IQ604" i="14"/>
  <c r="IP604" i="14"/>
  <c r="IO604" i="14"/>
  <c r="IN604" i="14"/>
  <c r="IM604" i="14"/>
  <c r="IL604" i="14"/>
  <c r="IK604" i="14"/>
  <c r="IJ604" i="14"/>
  <c r="II604" i="14"/>
  <c r="IH604" i="14"/>
  <c r="IG604" i="14"/>
  <c r="IF604" i="14"/>
  <c r="IE604" i="14"/>
  <c r="ID604" i="14"/>
  <c r="IC604" i="14"/>
  <c r="IB604" i="14"/>
  <c r="IA604" i="14"/>
  <c r="HZ604" i="14"/>
  <c r="HY604" i="14"/>
  <c r="HX604" i="14"/>
  <c r="HW604" i="14"/>
  <c r="HV604" i="14"/>
  <c r="HU604" i="14"/>
  <c r="HT604" i="14"/>
  <c r="HS604" i="14"/>
  <c r="HR604" i="14"/>
  <c r="HQ604" i="14"/>
  <c r="HP604" i="14"/>
  <c r="HO604" i="14"/>
  <c r="HN604" i="14"/>
  <c r="HM604" i="14"/>
  <c r="HL604" i="14"/>
  <c r="HK604" i="14"/>
  <c r="HJ604" i="14"/>
  <c r="HI604" i="14"/>
  <c r="HH604" i="14"/>
  <c r="HG604" i="14"/>
  <c r="HF604" i="14"/>
  <c r="HE604" i="14"/>
  <c r="HD604" i="14"/>
  <c r="HC604" i="14"/>
  <c r="HB604" i="14"/>
  <c r="HA604" i="14"/>
  <c r="GZ604" i="14"/>
  <c r="GY604" i="14"/>
  <c r="GX604" i="14"/>
  <c r="GW604" i="14"/>
  <c r="GV604" i="14"/>
  <c r="GU604" i="14"/>
  <c r="GT604" i="14"/>
  <c r="GS604" i="14"/>
  <c r="GR604" i="14"/>
  <c r="GQ604" i="14"/>
  <c r="GP604" i="14"/>
  <c r="GO604" i="14"/>
  <c r="GN604" i="14"/>
  <c r="GM604" i="14"/>
  <c r="GL604" i="14"/>
  <c r="GK604" i="14"/>
  <c r="GJ604" i="14"/>
  <c r="GI604" i="14"/>
  <c r="GH604" i="14"/>
  <c r="GG604" i="14"/>
  <c r="GF604" i="14"/>
  <c r="GE604" i="14"/>
  <c r="GD604" i="14"/>
  <c r="GC604" i="14"/>
  <c r="GB604" i="14"/>
  <c r="GA604" i="14"/>
  <c r="FZ604" i="14"/>
  <c r="FY604" i="14"/>
  <c r="FX604" i="14"/>
  <c r="FW604" i="14"/>
  <c r="FV604" i="14"/>
  <c r="FU604" i="14"/>
  <c r="FT604" i="14"/>
  <c r="FS604" i="14"/>
  <c r="FR604" i="14"/>
  <c r="FQ604" i="14"/>
  <c r="FP604" i="14"/>
  <c r="FO604" i="14"/>
  <c r="FN604" i="14"/>
  <c r="FM604" i="14"/>
  <c r="FL604" i="14"/>
  <c r="FK604" i="14"/>
  <c r="FJ604" i="14"/>
  <c r="FI604" i="14"/>
  <c r="FH604" i="14"/>
  <c r="FG604" i="14"/>
  <c r="FF604" i="14"/>
  <c r="FE604" i="14"/>
  <c r="FD604" i="14"/>
  <c r="FC604" i="14"/>
  <c r="FB604" i="14"/>
  <c r="FA604" i="14"/>
  <c r="EZ604" i="14"/>
  <c r="EY604" i="14"/>
  <c r="EX604" i="14"/>
  <c r="EW604" i="14"/>
  <c r="EV604" i="14"/>
  <c r="EU604" i="14"/>
  <c r="ET604" i="14"/>
  <c r="ES604" i="14"/>
  <c r="ER604" i="14"/>
  <c r="EQ604" i="14"/>
  <c r="EP604" i="14"/>
  <c r="EO604" i="14"/>
  <c r="EN604" i="14"/>
  <c r="EM604" i="14"/>
  <c r="EL604" i="14"/>
  <c r="EK604" i="14"/>
  <c r="EJ604" i="14"/>
  <c r="EI604" i="14"/>
  <c r="EH604" i="14"/>
  <c r="EG604" i="14"/>
  <c r="EF604" i="14"/>
  <c r="EE604" i="14"/>
  <c r="ED604" i="14"/>
  <c r="EC604" i="14"/>
  <c r="EB604" i="14"/>
  <c r="EA604" i="14"/>
  <c r="DZ604" i="14"/>
  <c r="DY604" i="14"/>
  <c r="DX604" i="14"/>
  <c r="DW604" i="14"/>
  <c r="DV604" i="14"/>
  <c r="DU604" i="14"/>
  <c r="DT604" i="14"/>
  <c r="DS604" i="14"/>
  <c r="DR604" i="14"/>
  <c r="DQ604" i="14"/>
  <c r="DP604" i="14"/>
  <c r="DO604" i="14"/>
  <c r="DN604" i="14"/>
  <c r="DM604" i="14"/>
  <c r="DL604" i="14"/>
  <c r="DK604" i="14"/>
  <c r="DJ604" i="14"/>
  <c r="DI604" i="14"/>
  <c r="DH604" i="14"/>
  <c r="DG604" i="14"/>
  <c r="DF604" i="14"/>
  <c r="DE604" i="14"/>
  <c r="DD604" i="14"/>
  <c r="DC604" i="14"/>
  <c r="DB604" i="14"/>
  <c r="DA604" i="14"/>
  <c r="CZ604" i="14"/>
  <c r="CY604" i="14"/>
  <c r="CX604" i="14"/>
  <c r="CW604" i="14"/>
  <c r="CV604" i="14"/>
  <c r="CU604" i="14"/>
  <c r="CT604" i="14"/>
  <c r="CS604" i="14"/>
  <c r="CR604" i="14"/>
  <c r="CQ604" i="14"/>
  <c r="CP604" i="14"/>
  <c r="CO604" i="14"/>
  <c r="CN604" i="14"/>
  <c r="CM604" i="14"/>
  <c r="CL604" i="14"/>
  <c r="CK604" i="14"/>
  <c r="CJ604" i="14"/>
  <c r="CI604" i="14"/>
  <c r="CH604" i="14"/>
  <c r="CG604" i="14"/>
  <c r="CF604" i="14"/>
  <c r="CE604" i="14"/>
  <c r="CD604" i="14"/>
  <c r="CC604" i="14"/>
  <c r="CB604" i="14"/>
  <c r="CA604" i="14"/>
  <c r="BZ604" i="14"/>
  <c r="BY604" i="14"/>
  <c r="BX604" i="14"/>
  <c r="BW604" i="14"/>
  <c r="BV604" i="14"/>
  <c r="BU604" i="14"/>
  <c r="BT604" i="14"/>
  <c r="BS604" i="14"/>
  <c r="BR604" i="14"/>
  <c r="BQ604" i="14"/>
  <c r="BP604" i="14"/>
  <c r="BO604" i="14"/>
  <c r="BN604" i="14"/>
  <c r="BM604" i="14"/>
  <c r="BL604" i="14"/>
  <c r="BK604" i="14"/>
  <c r="BJ604" i="14"/>
  <c r="BI604" i="14"/>
  <c r="BH604" i="14"/>
  <c r="BG604" i="14"/>
  <c r="BF604" i="14"/>
  <c r="BE604" i="14"/>
  <c r="BD604" i="14"/>
  <c r="BC604" i="14"/>
  <c r="BB604" i="14"/>
  <c r="BA604" i="14"/>
  <c r="AZ604" i="14"/>
  <c r="AY604" i="14"/>
  <c r="AX604" i="14"/>
  <c r="AW604" i="14"/>
  <c r="AV604" i="14"/>
  <c r="AU604" i="14"/>
  <c r="AT604" i="14"/>
  <c r="AS604" i="14"/>
  <c r="AR604" i="14"/>
  <c r="AQ604" i="14"/>
  <c r="AP604" i="14"/>
  <c r="AO604" i="14"/>
  <c r="AN604" i="14"/>
  <c r="AM604" i="14"/>
  <c r="AL604" i="14"/>
  <c r="AK604" i="14"/>
  <c r="AJ604" i="14"/>
  <c r="AI604" i="14"/>
  <c r="AH604" i="14"/>
  <c r="AG604" i="14"/>
  <c r="AF604" i="14"/>
  <c r="AE604" i="14"/>
  <c r="AD604" i="14"/>
  <c r="AC604" i="14"/>
  <c r="AB604" i="14"/>
  <c r="AA604" i="14"/>
  <c r="Z604" i="14"/>
  <c r="Y604" i="14"/>
  <c r="X604" i="14"/>
  <c r="W604" i="14"/>
  <c r="V604" i="14"/>
  <c r="U604" i="14"/>
  <c r="T604" i="14"/>
  <c r="S604" i="14"/>
  <c r="R604" i="14"/>
  <c r="Q604" i="14"/>
  <c r="P604" i="14"/>
  <c r="O604" i="14"/>
  <c r="N604" i="14"/>
  <c r="M604" i="14"/>
  <c r="L604" i="14"/>
  <c r="K604" i="14"/>
  <c r="J604" i="14"/>
  <c r="I604" i="14"/>
  <c r="H604" i="14"/>
  <c r="G604" i="14"/>
  <c r="JB603" i="14"/>
  <c r="JA603" i="14"/>
  <c r="IZ603" i="14"/>
  <c r="IY603" i="14"/>
  <c r="IX603" i="14"/>
  <c r="IW603" i="14"/>
  <c r="IV603" i="14"/>
  <c r="IU603" i="14"/>
  <c r="IT603" i="14"/>
  <c r="IS603" i="14"/>
  <c r="IR603" i="14"/>
  <c r="IQ603" i="14"/>
  <c r="IP603" i="14"/>
  <c r="IO603" i="14"/>
  <c r="IN603" i="14"/>
  <c r="IM603" i="14"/>
  <c r="IL603" i="14"/>
  <c r="IK603" i="14"/>
  <c r="IJ603" i="14"/>
  <c r="II603" i="14"/>
  <c r="IH603" i="14"/>
  <c r="IG603" i="14"/>
  <c r="IF603" i="14"/>
  <c r="IE603" i="14"/>
  <c r="ID603" i="14"/>
  <c r="IC603" i="14"/>
  <c r="IB603" i="14"/>
  <c r="IA603" i="14"/>
  <c r="HZ603" i="14"/>
  <c r="HY603" i="14"/>
  <c r="HX603" i="14"/>
  <c r="HW603" i="14"/>
  <c r="HV603" i="14"/>
  <c r="HU603" i="14"/>
  <c r="HT603" i="14"/>
  <c r="HS603" i="14"/>
  <c r="HR603" i="14"/>
  <c r="HQ603" i="14"/>
  <c r="HP603" i="14"/>
  <c r="HO603" i="14"/>
  <c r="HN603" i="14"/>
  <c r="HM603" i="14"/>
  <c r="HL603" i="14"/>
  <c r="HK603" i="14"/>
  <c r="HJ603" i="14"/>
  <c r="HI603" i="14"/>
  <c r="HH603" i="14"/>
  <c r="HG603" i="14"/>
  <c r="HF603" i="14"/>
  <c r="HE603" i="14"/>
  <c r="HD603" i="14"/>
  <c r="HC603" i="14"/>
  <c r="HB603" i="14"/>
  <c r="HA603" i="14"/>
  <c r="GZ603" i="14"/>
  <c r="GY603" i="14"/>
  <c r="GX603" i="14"/>
  <c r="GW603" i="14"/>
  <c r="GV603" i="14"/>
  <c r="GU603" i="14"/>
  <c r="GT603" i="14"/>
  <c r="GS603" i="14"/>
  <c r="GR603" i="14"/>
  <c r="GQ603" i="14"/>
  <c r="GP603" i="14"/>
  <c r="GO603" i="14"/>
  <c r="GN603" i="14"/>
  <c r="GM603" i="14"/>
  <c r="GL603" i="14"/>
  <c r="GK603" i="14"/>
  <c r="GJ603" i="14"/>
  <c r="GI603" i="14"/>
  <c r="GH603" i="14"/>
  <c r="GG603" i="14"/>
  <c r="GF603" i="14"/>
  <c r="GE603" i="14"/>
  <c r="GD603" i="14"/>
  <c r="GC603" i="14"/>
  <c r="GB603" i="14"/>
  <c r="GA603" i="14"/>
  <c r="FZ603" i="14"/>
  <c r="FY603" i="14"/>
  <c r="FX603" i="14"/>
  <c r="FW603" i="14"/>
  <c r="FV603" i="14"/>
  <c r="FU603" i="14"/>
  <c r="FT603" i="14"/>
  <c r="FS603" i="14"/>
  <c r="FR603" i="14"/>
  <c r="FQ603" i="14"/>
  <c r="FP603" i="14"/>
  <c r="FO603" i="14"/>
  <c r="FN603" i="14"/>
  <c r="FM603" i="14"/>
  <c r="FL603" i="14"/>
  <c r="FK603" i="14"/>
  <c r="FJ603" i="14"/>
  <c r="FI603" i="14"/>
  <c r="FH603" i="14"/>
  <c r="FG603" i="14"/>
  <c r="FF603" i="14"/>
  <c r="FE603" i="14"/>
  <c r="FD603" i="14"/>
  <c r="FC603" i="14"/>
  <c r="FB603" i="14"/>
  <c r="FA603" i="14"/>
  <c r="EZ603" i="14"/>
  <c r="EY603" i="14"/>
  <c r="EX603" i="14"/>
  <c r="EW603" i="14"/>
  <c r="EV603" i="14"/>
  <c r="EU603" i="14"/>
  <c r="ET603" i="14"/>
  <c r="ES603" i="14"/>
  <c r="ER603" i="14"/>
  <c r="EQ603" i="14"/>
  <c r="EP603" i="14"/>
  <c r="EO603" i="14"/>
  <c r="EN603" i="14"/>
  <c r="EM603" i="14"/>
  <c r="EL603" i="14"/>
  <c r="EK603" i="14"/>
  <c r="EJ603" i="14"/>
  <c r="EI603" i="14"/>
  <c r="EH603" i="14"/>
  <c r="EG603" i="14"/>
  <c r="EF603" i="14"/>
  <c r="EE603" i="14"/>
  <c r="ED603" i="14"/>
  <c r="EC603" i="14"/>
  <c r="EB603" i="14"/>
  <c r="EA603" i="14"/>
  <c r="DZ603" i="14"/>
  <c r="DY603" i="14"/>
  <c r="DX603" i="14"/>
  <c r="DW603" i="14"/>
  <c r="DV603" i="14"/>
  <c r="DU603" i="14"/>
  <c r="DT603" i="14"/>
  <c r="DS603" i="14"/>
  <c r="DR603" i="14"/>
  <c r="DQ603" i="14"/>
  <c r="DP603" i="14"/>
  <c r="DO603" i="14"/>
  <c r="DN603" i="14"/>
  <c r="DM603" i="14"/>
  <c r="DL603" i="14"/>
  <c r="DK603" i="14"/>
  <c r="DJ603" i="14"/>
  <c r="DI603" i="14"/>
  <c r="DH603" i="14"/>
  <c r="DG603" i="14"/>
  <c r="DF603" i="14"/>
  <c r="DE603" i="14"/>
  <c r="DD603" i="14"/>
  <c r="DC603" i="14"/>
  <c r="DB603" i="14"/>
  <c r="DA603" i="14"/>
  <c r="CZ603" i="14"/>
  <c r="CY603" i="14"/>
  <c r="CX603" i="14"/>
  <c r="CW603" i="14"/>
  <c r="CV603" i="14"/>
  <c r="CU603" i="14"/>
  <c r="CT603" i="14"/>
  <c r="CS603" i="14"/>
  <c r="CR603" i="14"/>
  <c r="CQ603" i="14"/>
  <c r="CP603" i="14"/>
  <c r="CO603" i="14"/>
  <c r="CN603" i="14"/>
  <c r="CM603" i="14"/>
  <c r="CL603" i="14"/>
  <c r="CK603" i="14"/>
  <c r="CJ603" i="14"/>
  <c r="CI603" i="14"/>
  <c r="CH603" i="14"/>
  <c r="CG603" i="14"/>
  <c r="CF603" i="14"/>
  <c r="CE603" i="14"/>
  <c r="CD603" i="14"/>
  <c r="CC603" i="14"/>
  <c r="CB603" i="14"/>
  <c r="CA603" i="14"/>
  <c r="BZ603" i="14"/>
  <c r="BY603" i="14"/>
  <c r="BX603" i="14"/>
  <c r="BW603" i="14"/>
  <c r="BV603" i="14"/>
  <c r="BU603" i="14"/>
  <c r="BT603" i="14"/>
  <c r="BS603" i="14"/>
  <c r="BR603" i="14"/>
  <c r="BQ603" i="14"/>
  <c r="BP603" i="14"/>
  <c r="BO603" i="14"/>
  <c r="BN603" i="14"/>
  <c r="BM603" i="14"/>
  <c r="BL603" i="14"/>
  <c r="BK603" i="14"/>
  <c r="BJ603" i="14"/>
  <c r="BI603" i="14"/>
  <c r="BH603" i="14"/>
  <c r="BG603" i="14"/>
  <c r="BF603" i="14"/>
  <c r="BE603" i="14"/>
  <c r="BD603" i="14"/>
  <c r="BC603" i="14"/>
  <c r="BB603" i="14"/>
  <c r="BA603" i="14"/>
  <c r="AZ603" i="14"/>
  <c r="AY603" i="14"/>
  <c r="AX603" i="14"/>
  <c r="AW603" i="14"/>
  <c r="AV603" i="14"/>
  <c r="AU603" i="14"/>
  <c r="AT603" i="14"/>
  <c r="AS603" i="14"/>
  <c r="AR603" i="14"/>
  <c r="AQ603" i="14"/>
  <c r="AP603" i="14"/>
  <c r="AO603" i="14"/>
  <c r="AN603" i="14"/>
  <c r="AM603" i="14"/>
  <c r="AL603" i="14"/>
  <c r="AK603" i="14"/>
  <c r="AJ603" i="14"/>
  <c r="AI603" i="14"/>
  <c r="AH603" i="14"/>
  <c r="AG603" i="14"/>
  <c r="AF603" i="14"/>
  <c r="AE603" i="14"/>
  <c r="AD603" i="14"/>
  <c r="AC603" i="14"/>
  <c r="AB603" i="14"/>
  <c r="AA603" i="14"/>
  <c r="Z603" i="14"/>
  <c r="Y603" i="14"/>
  <c r="X603" i="14"/>
  <c r="W603" i="14"/>
  <c r="V603" i="14"/>
  <c r="U603" i="14"/>
  <c r="T603" i="14"/>
  <c r="S603" i="14"/>
  <c r="R603" i="14"/>
  <c r="Q603" i="14"/>
  <c r="P603" i="14"/>
  <c r="O603" i="14"/>
  <c r="N603" i="14"/>
  <c r="M603" i="14"/>
  <c r="L603" i="14"/>
  <c r="K603" i="14"/>
  <c r="J603" i="14"/>
  <c r="I603" i="14"/>
  <c r="H603" i="14"/>
  <c r="G603" i="14"/>
  <c r="JB602" i="14"/>
  <c r="JA602" i="14"/>
  <c r="IZ602" i="14"/>
  <c r="IY602" i="14"/>
  <c r="IX602" i="14"/>
  <c r="IW602" i="14"/>
  <c r="IV602" i="14"/>
  <c r="IU602" i="14"/>
  <c r="IT602" i="14"/>
  <c r="IS602" i="14"/>
  <c r="IR602" i="14"/>
  <c r="IQ602" i="14"/>
  <c r="IP602" i="14"/>
  <c r="IO602" i="14"/>
  <c r="IN602" i="14"/>
  <c r="IM602" i="14"/>
  <c r="IL602" i="14"/>
  <c r="IK602" i="14"/>
  <c r="IJ602" i="14"/>
  <c r="II602" i="14"/>
  <c r="IH602" i="14"/>
  <c r="IG602" i="14"/>
  <c r="IF602" i="14"/>
  <c r="IE602" i="14"/>
  <c r="ID602" i="14"/>
  <c r="IC602" i="14"/>
  <c r="IB602" i="14"/>
  <c r="IA602" i="14"/>
  <c r="HZ602" i="14"/>
  <c r="HY602" i="14"/>
  <c r="HX602" i="14"/>
  <c r="HW602" i="14"/>
  <c r="HV602" i="14"/>
  <c r="HU602" i="14"/>
  <c r="HT602" i="14"/>
  <c r="HS602" i="14"/>
  <c r="HR602" i="14"/>
  <c r="HQ602" i="14"/>
  <c r="HP602" i="14"/>
  <c r="HO602" i="14"/>
  <c r="HN602" i="14"/>
  <c r="HM602" i="14"/>
  <c r="HL602" i="14"/>
  <c r="HK602" i="14"/>
  <c r="HJ602" i="14"/>
  <c r="HI602" i="14"/>
  <c r="HH602" i="14"/>
  <c r="HG602" i="14"/>
  <c r="HF602" i="14"/>
  <c r="HE602" i="14"/>
  <c r="HD602" i="14"/>
  <c r="HC602" i="14"/>
  <c r="HB602" i="14"/>
  <c r="HA602" i="14"/>
  <c r="GZ602" i="14"/>
  <c r="GY602" i="14"/>
  <c r="GX602" i="14"/>
  <c r="GW602" i="14"/>
  <c r="GV602" i="14"/>
  <c r="GU602" i="14"/>
  <c r="GT602" i="14"/>
  <c r="GS602" i="14"/>
  <c r="GR602" i="14"/>
  <c r="GQ602" i="14"/>
  <c r="GP602" i="14"/>
  <c r="GO602" i="14"/>
  <c r="GN602" i="14"/>
  <c r="GM602" i="14"/>
  <c r="GL602" i="14"/>
  <c r="GK602" i="14"/>
  <c r="GJ602" i="14"/>
  <c r="GI602" i="14"/>
  <c r="GH602" i="14"/>
  <c r="GG602" i="14"/>
  <c r="GF602" i="14"/>
  <c r="GE602" i="14"/>
  <c r="GD602" i="14"/>
  <c r="GC602" i="14"/>
  <c r="GB602" i="14"/>
  <c r="GA602" i="14"/>
  <c r="FZ602" i="14"/>
  <c r="FY602" i="14"/>
  <c r="FX602" i="14"/>
  <c r="FW602" i="14"/>
  <c r="FV602" i="14"/>
  <c r="FU602" i="14"/>
  <c r="FT602" i="14"/>
  <c r="FS602" i="14"/>
  <c r="FR602" i="14"/>
  <c r="FQ602" i="14"/>
  <c r="FP602" i="14"/>
  <c r="FO602" i="14"/>
  <c r="FN602" i="14"/>
  <c r="FM602" i="14"/>
  <c r="FL602" i="14"/>
  <c r="FK602" i="14"/>
  <c r="FJ602" i="14"/>
  <c r="FI602" i="14"/>
  <c r="FH602" i="14"/>
  <c r="FG602" i="14"/>
  <c r="FF602" i="14"/>
  <c r="FE602" i="14"/>
  <c r="FD602" i="14"/>
  <c r="FC602" i="14"/>
  <c r="FB602" i="14"/>
  <c r="FA602" i="14"/>
  <c r="EZ602" i="14"/>
  <c r="EY602" i="14"/>
  <c r="EX602" i="14"/>
  <c r="EW602" i="14"/>
  <c r="EV602" i="14"/>
  <c r="EU602" i="14"/>
  <c r="ET602" i="14"/>
  <c r="ES602" i="14"/>
  <c r="ER602" i="14"/>
  <c r="EQ602" i="14"/>
  <c r="EP602" i="14"/>
  <c r="EO602" i="14"/>
  <c r="EN602" i="14"/>
  <c r="EM602" i="14"/>
  <c r="EL602" i="14"/>
  <c r="EK602" i="14"/>
  <c r="EJ602" i="14"/>
  <c r="EI602" i="14"/>
  <c r="EH602" i="14"/>
  <c r="EG602" i="14"/>
  <c r="EF602" i="14"/>
  <c r="EE602" i="14"/>
  <c r="ED602" i="14"/>
  <c r="EC602" i="14"/>
  <c r="EB602" i="14"/>
  <c r="EA602" i="14"/>
  <c r="DZ602" i="14"/>
  <c r="DY602" i="14"/>
  <c r="DX602" i="14"/>
  <c r="DW602" i="14"/>
  <c r="DV602" i="14"/>
  <c r="DU602" i="14"/>
  <c r="DT602" i="14"/>
  <c r="DS602" i="14"/>
  <c r="DR602" i="14"/>
  <c r="DQ602" i="14"/>
  <c r="DP602" i="14"/>
  <c r="DO602" i="14"/>
  <c r="DN602" i="14"/>
  <c r="DM602" i="14"/>
  <c r="DL602" i="14"/>
  <c r="DK602" i="14"/>
  <c r="DJ602" i="14"/>
  <c r="DI602" i="14"/>
  <c r="DH602" i="14"/>
  <c r="DG602" i="14"/>
  <c r="DF602" i="14"/>
  <c r="DE602" i="14"/>
  <c r="DD602" i="14"/>
  <c r="DC602" i="14"/>
  <c r="DB602" i="14"/>
  <c r="DA602" i="14"/>
  <c r="CZ602" i="14"/>
  <c r="CY602" i="14"/>
  <c r="CX602" i="14"/>
  <c r="CW602" i="14"/>
  <c r="CV602" i="14"/>
  <c r="CU602" i="14"/>
  <c r="CT602" i="14"/>
  <c r="CS602" i="14"/>
  <c r="CR602" i="14"/>
  <c r="CQ602" i="14"/>
  <c r="CP602" i="14"/>
  <c r="CO602" i="14"/>
  <c r="CN602" i="14"/>
  <c r="CM602" i="14"/>
  <c r="CL602" i="14"/>
  <c r="CK602" i="14"/>
  <c r="CJ602" i="14"/>
  <c r="CI602" i="14"/>
  <c r="CH602" i="14"/>
  <c r="CG602" i="14"/>
  <c r="CF602" i="14"/>
  <c r="CE602" i="14"/>
  <c r="CD602" i="14"/>
  <c r="CC602" i="14"/>
  <c r="CB602" i="14"/>
  <c r="CA602" i="14"/>
  <c r="BZ602" i="14"/>
  <c r="BY602" i="14"/>
  <c r="BX602" i="14"/>
  <c r="BW602" i="14"/>
  <c r="BV602" i="14"/>
  <c r="BU602" i="14"/>
  <c r="BT602" i="14"/>
  <c r="BS602" i="14"/>
  <c r="BR602" i="14"/>
  <c r="BQ602" i="14"/>
  <c r="BP602" i="14"/>
  <c r="BO602" i="14"/>
  <c r="BN602" i="14"/>
  <c r="BM602" i="14"/>
  <c r="BL602" i="14"/>
  <c r="BK602" i="14"/>
  <c r="BJ602" i="14"/>
  <c r="BI602" i="14"/>
  <c r="BH602" i="14"/>
  <c r="BG602" i="14"/>
  <c r="BF602" i="14"/>
  <c r="BE602" i="14"/>
  <c r="BD602" i="14"/>
  <c r="BC602" i="14"/>
  <c r="BB602" i="14"/>
  <c r="BA602" i="14"/>
  <c r="AZ602" i="14"/>
  <c r="AY602" i="14"/>
  <c r="AX602" i="14"/>
  <c r="AW602" i="14"/>
  <c r="AV602" i="14"/>
  <c r="AU602" i="14"/>
  <c r="AT602" i="14"/>
  <c r="AS602" i="14"/>
  <c r="AR602" i="14"/>
  <c r="AQ602" i="14"/>
  <c r="AP602" i="14"/>
  <c r="AO602" i="14"/>
  <c r="AN602" i="14"/>
  <c r="AM602" i="14"/>
  <c r="AL602" i="14"/>
  <c r="AK602" i="14"/>
  <c r="AJ602" i="14"/>
  <c r="AI602" i="14"/>
  <c r="AH602" i="14"/>
  <c r="AG602" i="14"/>
  <c r="AF602" i="14"/>
  <c r="AE602" i="14"/>
  <c r="AD602" i="14"/>
  <c r="AC602" i="14"/>
  <c r="AB602" i="14"/>
  <c r="AA602" i="14"/>
  <c r="Z602" i="14"/>
  <c r="Y602" i="14"/>
  <c r="X602" i="14"/>
  <c r="W602" i="14"/>
  <c r="V602" i="14"/>
  <c r="U602" i="14"/>
  <c r="T602" i="14"/>
  <c r="S602" i="14"/>
  <c r="R602" i="14"/>
  <c r="Q602" i="14"/>
  <c r="P602" i="14"/>
  <c r="O602" i="14"/>
  <c r="N602" i="14"/>
  <c r="M602" i="14"/>
  <c r="L602" i="14"/>
  <c r="K602" i="14"/>
  <c r="J602" i="14"/>
  <c r="I602" i="14"/>
  <c r="H602" i="14"/>
  <c r="G602" i="14"/>
  <c r="JB601" i="14"/>
  <c r="JA601" i="14"/>
  <c r="IZ601" i="14"/>
  <c r="IY601" i="14"/>
  <c r="IX601" i="14"/>
  <c r="IW601" i="14"/>
  <c r="IV601" i="14"/>
  <c r="IU601" i="14"/>
  <c r="IT601" i="14"/>
  <c r="IS601" i="14"/>
  <c r="IR601" i="14"/>
  <c r="IQ601" i="14"/>
  <c r="IP601" i="14"/>
  <c r="IO601" i="14"/>
  <c r="IN601" i="14"/>
  <c r="IM601" i="14"/>
  <c r="IL601" i="14"/>
  <c r="IK601" i="14"/>
  <c r="IJ601" i="14"/>
  <c r="II601" i="14"/>
  <c r="IH601" i="14"/>
  <c r="IG601" i="14"/>
  <c r="IF601" i="14"/>
  <c r="IE601" i="14"/>
  <c r="ID601" i="14"/>
  <c r="IC601" i="14"/>
  <c r="IB601" i="14"/>
  <c r="IA601" i="14"/>
  <c r="HZ601" i="14"/>
  <c r="HY601" i="14"/>
  <c r="HX601" i="14"/>
  <c r="HW601" i="14"/>
  <c r="HV601" i="14"/>
  <c r="HU601" i="14"/>
  <c r="HT601" i="14"/>
  <c r="HS601" i="14"/>
  <c r="HR601" i="14"/>
  <c r="HQ601" i="14"/>
  <c r="HP601" i="14"/>
  <c r="HO601" i="14"/>
  <c r="HN601" i="14"/>
  <c r="HM601" i="14"/>
  <c r="HL601" i="14"/>
  <c r="HK601" i="14"/>
  <c r="HJ601" i="14"/>
  <c r="HI601" i="14"/>
  <c r="HH601" i="14"/>
  <c r="HG601" i="14"/>
  <c r="HF601" i="14"/>
  <c r="HE601" i="14"/>
  <c r="HD601" i="14"/>
  <c r="HC601" i="14"/>
  <c r="HB601" i="14"/>
  <c r="HA601" i="14"/>
  <c r="GZ601" i="14"/>
  <c r="GY601" i="14"/>
  <c r="GX601" i="14"/>
  <c r="GW601" i="14"/>
  <c r="GV601" i="14"/>
  <c r="GU601" i="14"/>
  <c r="GT601" i="14"/>
  <c r="GS601" i="14"/>
  <c r="GR601" i="14"/>
  <c r="GQ601" i="14"/>
  <c r="GP601" i="14"/>
  <c r="GO601" i="14"/>
  <c r="GN601" i="14"/>
  <c r="GM601" i="14"/>
  <c r="GL601" i="14"/>
  <c r="GK601" i="14"/>
  <c r="GJ601" i="14"/>
  <c r="GI601" i="14"/>
  <c r="GH601" i="14"/>
  <c r="GG601" i="14"/>
  <c r="GF601" i="14"/>
  <c r="GE601" i="14"/>
  <c r="GD601" i="14"/>
  <c r="GC601" i="14"/>
  <c r="GB601" i="14"/>
  <c r="GA601" i="14"/>
  <c r="FZ601" i="14"/>
  <c r="FY601" i="14"/>
  <c r="FX601" i="14"/>
  <c r="FW601" i="14"/>
  <c r="FV601" i="14"/>
  <c r="FU601" i="14"/>
  <c r="FT601" i="14"/>
  <c r="FS601" i="14"/>
  <c r="FR601" i="14"/>
  <c r="FQ601" i="14"/>
  <c r="FP601" i="14"/>
  <c r="FO601" i="14"/>
  <c r="FN601" i="14"/>
  <c r="FM601" i="14"/>
  <c r="FL601" i="14"/>
  <c r="FK601" i="14"/>
  <c r="FJ601" i="14"/>
  <c r="FI601" i="14"/>
  <c r="FH601" i="14"/>
  <c r="FG601" i="14"/>
  <c r="FF601" i="14"/>
  <c r="FE601" i="14"/>
  <c r="FD601" i="14"/>
  <c r="FC601" i="14"/>
  <c r="FB601" i="14"/>
  <c r="FA601" i="14"/>
  <c r="EZ601" i="14"/>
  <c r="EY601" i="14"/>
  <c r="EX601" i="14"/>
  <c r="EW601" i="14"/>
  <c r="EV601" i="14"/>
  <c r="EU601" i="14"/>
  <c r="ET601" i="14"/>
  <c r="ES601" i="14"/>
  <c r="ER601" i="14"/>
  <c r="EQ601" i="14"/>
  <c r="EP601" i="14"/>
  <c r="EO601" i="14"/>
  <c r="EN601" i="14"/>
  <c r="EM601" i="14"/>
  <c r="EL601" i="14"/>
  <c r="EK601" i="14"/>
  <c r="EJ601" i="14"/>
  <c r="EI601" i="14"/>
  <c r="EH601" i="14"/>
  <c r="EG601" i="14"/>
  <c r="EF601" i="14"/>
  <c r="EE601" i="14"/>
  <c r="ED601" i="14"/>
  <c r="EC601" i="14"/>
  <c r="EB601" i="14"/>
  <c r="EA601" i="14"/>
  <c r="DZ601" i="14"/>
  <c r="DY601" i="14"/>
  <c r="DX601" i="14"/>
  <c r="DW601" i="14"/>
  <c r="DV601" i="14"/>
  <c r="DU601" i="14"/>
  <c r="DT601" i="14"/>
  <c r="DS601" i="14"/>
  <c r="DR601" i="14"/>
  <c r="DQ601" i="14"/>
  <c r="DP601" i="14"/>
  <c r="DO601" i="14"/>
  <c r="DN601" i="14"/>
  <c r="DM601" i="14"/>
  <c r="DL601" i="14"/>
  <c r="DK601" i="14"/>
  <c r="DJ601" i="14"/>
  <c r="DI601" i="14"/>
  <c r="DH601" i="14"/>
  <c r="DG601" i="14"/>
  <c r="DF601" i="14"/>
  <c r="DE601" i="14"/>
  <c r="DD601" i="14"/>
  <c r="DC601" i="14"/>
  <c r="DB601" i="14"/>
  <c r="DA601" i="14"/>
  <c r="CZ601" i="14"/>
  <c r="CY601" i="14"/>
  <c r="CX601" i="14"/>
  <c r="CW601" i="14"/>
  <c r="CV601" i="14"/>
  <c r="CU601" i="14"/>
  <c r="CT601" i="14"/>
  <c r="CS601" i="14"/>
  <c r="CR601" i="14"/>
  <c r="CQ601" i="14"/>
  <c r="CP601" i="14"/>
  <c r="CO601" i="14"/>
  <c r="CN601" i="14"/>
  <c r="CM601" i="14"/>
  <c r="CL601" i="14"/>
  <c r="CK601" i="14"/>
  <c r="CJ601" i="14"/>
  <c r="CI601" i="14"/>
  <c r="CH601" i="14"/>
  <c r="CG601" i="14"/>
  <c r="CF601" i="14"/>
  <c r="CE601" i="14"/>
  <c r="CD601" i="14"/>
  <c r="CC601" i="14"/>
  <c r="CB601" i="14"/>
  <c r="CA601" i="14"/>
  <c r="BZ601" i="14"/>
  <c r="BY601" i="14"/>
  <c r="BX601" i="14"/>
  <c r="BW601" i="14"/>
  <c r="BV601" i="14"/>
  <c r="BU601" i="14"/>
  <c r="BT601" i="14"/>
  <c r="BS601" i="14"/>
  <c r="BR601" i="14"/>
  <c r="BQ601" i="14"/>
  <c r="BP601" i="14"/>
  <c r="BO601" i="14"/>
  <c r="BN601" i="14"/>
  <c r="BM601" i="14"/>
  <c r="BL601" i="14"/>
  <c r="BK601" i="14"/>
  <c r="BJ601" i="14"/>
  <c r="BI601" i="14"/>
  <c r="BH601" i="14"/>
  <c r="BG601" i="14"/>
  <c r="BF601" i="14"/>
  <c r="BE601" i="14"/>
  <c r="BD601" i="14"/>
  <c r="BC601" i="14"/>
  <c r="BB601" i="14"/>
  <c r="BA601" i="14"/>
  <c r="AZ601" i="14"/>
  <c r="AY601" i="14"/>
  <c r="AX601" i="14"/>
  <c r="AW601" i="14"/>
  <c r="AV601" i="14"/>
  <c r="AU601" i="14"/>
  <c r="AT601" i="14"/>
  <c r="AS601" i="14"/>
  <c r="AR601" i="14"/>
  <c r="AQ601" i="14"/>
  <c r="AP601" i="14"/>
  <c r="AO601" i="14"/>
  <c r="AN601" i="14"/>
  <c r="AM601" i="14"/>
  <c r="AL601" i="14"/>
  <c r="AK601" i="14"/>
  <c r="AJ601" i="14"/>
  <c r="AI601" i="14"/>
  <c r="AH601" i="14"/>
  <c r="AG601" i="14"/>
  <c r="AF601" i="14"/>
  <c r="AE601" i="14"/>
  <c r="AD601" i="14"/>
  <c r="AC601" i="14"/>
  <c r="AB601" i="14"/>
  <c r="AA601" i="14"/>
  <c r="Z601" i="14"/>
  <c r="Y601" i="14"/>
  <c r="X601" i="14"/>
  <c r="W601" i="14"/>
  <c r="V601" i="14"/>
  <c r="U601" i="14"/>
  <c r="T601" i="14"/>
  <c r="S601" i="14"/>
  <c r="R601" i="14"/>
  <c r="Q601" i="14"/>
  <c r="P601" i="14"/>
  <c r="O601" i="14"/>
  <c r="N601" i="14"/>
  <c r="M601" i="14"/>
  <c r="L601" i="14"/>
  <c r="K601" i="14"/>
  <c r="J601" i="14"/>
  <c r="I601" i="14"/>
  <c r="H601" i="14"/>
  <c r="G601" i="14"/>
  <c r="JB600" i="14"/>
  <c r="JA600" i="14"/>
  <c r="IZ600" i="14"/>
  <c r="IY600" i="14"/>
  <c r="IX600" i="14"/>
  <c r="IW600" i="14"/>
  <c r="IV600" i="14"/>
  <c r="IU600" i="14"/>
  <c r="IT600" i="14"/>
  <c r="IS600" i="14"/>
  <c r="IR600" i="14"/>
  <c r="IQ600" i="14"/>
  <c r="IP600" i="14"/>
  <c r="IO600" i="14"/>
  <c r="IN600" i="14"/>
  <c r="IM600" i="14"/>
  <c r="IL600" i="14"/>
  <c r="IK600" i="14"/>
  <c r="IJ600" i="14"/>
  <c r="II600" i="14"/>
  <c r="IH600" i="14"/>
  <c r="IG600" i="14"/>
  <c r="IF600" i="14"/>
  <c r="IE600" i="14"/>
  <c r="ID600" i="14"/>
  <c r="IC600" i="14"/>
  <c r="IB600" i="14"/>
  <c r="IA600" i="14"/>
  <c r="HZ600" i="14"/>
  <c r="HY600" i="14"/>
  <c r="HX600" i="14"/>
  <c r="HW600" i="14"/>
  <c r="HV600" i="14"/>
  <c r="HU600" i="14"/>
  <c r="HT600" i="14"/>
  <c r="HS600" i="14"/>
  <c r="HR600" i="14"/>
  <c r="HQ600" i="14"/>
  <c r="HP600" i="14"/>
  <c r="HO600" i="14"/>
  <c r="HN600" i="14"/>
  <c r="HM600" i="14"/>
  <c r="HL600" i="14"/>
  <c r="HK600" i="14"/>
  <c r="HJ600" i="14"/>
  <c r="HI600" i="14"/>
  <c r="HH600" i="14"/>
  <c r="HG600" i="14"/>
  <c r="HF600" i="14"/>
  <c r="HE600" i="14"/>
  <c r="HD600" i="14"/>
  <c r="HC600" i="14"/>
  <c r="HB600" i="14"/>
  <c r="HA600" i="14"/>
  <c r="GZ600" i="14"/>
  <c r="GY600" i="14"/>
  <c r="GX600" i="14"/>
  <c r="GW600" i="14"/>
  <c r="GV600" i="14"/>
  <c r="GU600" i="14"/>
  <c r="GT600" i="14"/>
  <c r="GS600" i="14"/>
  <c r="GR600" i="14"/>
  <c r="GQ600" i="14"/>
  <c r="GP600" i="14"/>
  <c r="GO600" i="14"/>
  <c r="GN600" i="14"/>
  <c r="GM600" i="14"/>
  <c r="GL600" i="14"/>
  <c r="GK600" i="14"/>
  <c r="GJ600" i="14"/>
  <c r="GI600" i="14"/>
  <c r="GH600" i="14"/>
  <c r="GG600" i="14"/>
  <c r="GF600" i="14"/>
  <c r="GE600" i="14"/>
  <c r="GD600" i="14"/>
  <c r="GC600" i="14"/>
  <c r="GB600" i="14"/>
  <c r="GA600" i="14"/>
  <c r="FZ600" i="14"/>
  <c r="FY600" i="14"/>
  <c r="FX600" i="14"/>
  <c r="FW600" i="14"/>
  <c r="FV600" i="14"/>
  <c r="FU600" i="14"/>
  <c r="FT600" i="14"/>
  <c r="FS600" i="14"/>
  <c r="FR600" i="14"/>
  <c r="FQ600" i="14"/>
  <c r="FP600" i="14"/>
  <c r="FO600" i="14"/>
  <c r="FN600" i="14"/>
  <c r="FM600" i="14"/>
  <c r="FL600" i="14"/>
  <c r="FK600" i="14"/>
  <c r="FJ600" i="14"/>
  <c r="FI600" i="14"/>
  <c r="FH600" i="14"/>
  <c r="FG600" i="14"/>
  <c r="FF600" i="14"/>
  <c r="FE600" i="14"/>
  <c r="FD600" i="14"/>
  <c r="FC600" i="14"/>
  <c r="FB600" i="14"/>
  <c r="FA600" i="14"/>
  <c r="EZ600" i="14"/>
  <c r="EY600" i="14"/>
  <c r="EX600" i="14"/>
  <c r="EW600" i="14"/>
  <c r="EV600" i="14"/>
  <c r="EU600" i="14"/>
  <c r="ET600" i="14"/>
  <c r="ES600" i="14"/>
  <c r="ER600" i="14"/>
  <c r="EQ600" i="14"/>
  <c r="EP600" i="14"/>
  <c r="EO600" i="14"/>
  <c r="EN600" i="14"/>
  <c r="EM600" i="14"/>
  <c r="EL600" i="14"/>
  <c r="EK600" i="14"/>
  <c r="EJ600" i="14"/>
  <c r="EI600" i="14"/>
  <c r="EH600" i="14"/>
  <c r="EG600" i="14"/>
  <c r="EF600" i="14"/>
  <c r="EE600" i="14"/>
  <c r="ED600" i="14"/>
  <c r="EC600" i="14"/>
  <c r="EB600" i="14"/>
  <c r="EA600" i="14"/>
  <c r="DZ600" i="14"/>
  <c r="DY600" i="14"/>
  <c r="DX600" i="14"/>
  <c r="DW600" i="14"/>
  <c r="DV600" i="14"/>
  <c r="DU600" i="14"/>
  <c r="DT600" i="14"/>
  <c r="DS600" i="14"/>
  <c r="DR600" i="14"/>
  <c r="DQ600" i="14"/>
  <c r="DP600" i="14"/>
  <c r="DO600" i="14"/>
  <c r="DN600" i="14"/>
  <c r="DM600" i="14"/>
  <c r="DL600" i="14"/>
  <c r="DK600" i="14"/>
  <c r="DJ600" i="14"/>
  <c r="DI600" i="14"/>
  <c r="DH600" i="14"/>
  <c r="DG600" i="14"/>
  <c r="DF600" i="14"/>
  <c r="DE600" i="14"/>
  <c r="DD600" i="14"/>
  <c r="DC600" i="14"/>
  <c r="DB600" i="14"/>
  <c r="DA600" i="14"/>
  <c r="CZ600" i="14"/>
  <c r="CY600" i="14"/>
  <c r="CX600" i="14"/>
  <c r="CW600" i="14"/>
  <c r="CV600" i="14"/>
  <c r="CU600" i="14"/>
  <c r="CT600" i="14"/>
  <c r="CS600" i="14"/>
  <c r="CR600" i="14"/>
  <c r="CQ600" i="14"/>
  <c r="CP600" i="14"/>
  <c r="CO600" i="14"/>
  <c r="CN600" i="14"/>
  <c r="CM600" i="14"/>
  <c r="CL600" i="14"/>
  <c r="CK600" i="14"/>
  <c r="CJ600" i="14"/>
  <c r="CI600" i="14"/>
  <c r="CH600" i="14"/>
  <c r="CG600" i="14"/>
  <c r="CF600" i="14"/>
  <c r="CE600" i="14"/>
  <c r="CD600" i="14"/>
  <c r="CC600" i="14"/>
  <c r="CB600" i="14"/>
  <c r="CA600" i="14"/>
  <c r="BZ600" i="14"/>
  <c r="BY600" i="14"/>
  <c r="BX600" i="14"/>
  <c r="BW600" i="14"/>
  <c r="BV600" i="14"/>
  <c r="BU600" i="14"/>
  <c r="BT600" i="14"/>
  <c r="BS600" i="14"/>
  <c r="BR600" i="14"/>
  <c r="BQ600" i="14"/>
  <c r="BP600" i="14"/>
  <c r="BO600" i="14"/>
  <c r="BN600" i="14"/>
  <c r="BM600" i="14"/>
  <c r="BL600" i="14"/>
  <c r="BK600" i="14"/>
  <c r="BJ600" i="14"/>
  <c r="BI600" i="14"/>
  <c r="BH600" i="14"/>
  <c r="BG600" i="14"/>
  <c r="BF600" i="14"/>
  <c r="BE600" i="14"/>
  <c r="BD600" i="14"/>
  <c r="BC600" i="14"/>
  <c r="BB600" i="14"/>
  <c r="BA600" i="14"/>
  <c r="AZ600" i="14"/>
  <c r="AY600" i="14"/>
  <c r="AX600" i="14"/>
  <c r="AW600" i="14"/>
  <c r="AV600" i="14"/>
  <c r="AU600" i="14"/>
  <c r="AT600" i="14"/>
  <c r="AS600" i="14"/>
  <c r="AR600" i="14"/>
  <c r="AQ600" i="14"/>
  <c r="AP600" i="14"/>
  <c r="AO600" i="14"/>
  <c r="AN600" i="14"/>
  <c r="AM600" i="14"/>
  <c r="AL600" i="14"/>
  <c r="AK600" i="14"/>
  <c r="AJ600" i="14"/>
  <c r="AI600" i="14"/>
  <c r="AH600" i="14"/>
  <c r="AG600" i="14"/>
  <c r="AF600" i="14"/>
  <c r="AE600" i="14"/>
  <c r="AD600" i="14"/>
  <c r="AC600" i="14"/>
  <c r="AB600" i="14"/>
  <c r="AA600" i="14"/>
  <c r="Z600" i="14"/>
  <c r="Y600" i="14"/>
  <c r="X600" i="14"/>
  <c r="W600" i="14"/>
  <c r="V600" i="14"/>
  <c r="U600" i="14"/>
  <c r="T600" i="14"/>
  <c r="S600" i="14"/>
  <c r="R600" i="14"/>
  <c r="Q600" i="14"/>
  <c r="P600" i="14"/>
  <c r="O600" i="14"/>
  <c r="N600" i="14"/>
  <c r="M600" i="14"/>
  <c r="L600" i="14"/>
  <c r="K600" i="14"/>
  <c r="J600" i="14"/>
  <c r="I600" i="14"/>
  <c r="H600" i="14"/>
  <c r="G600" i="14"/>
  <c r="JB599" i="14"/>
  <c r="JA599" i="14"/>
  <c r="IZ599" i="14"/>
  <c r="IY599" i="14"/>
  <c r="IX599" i="14"/>
  <c r="IW599" i="14"/>
  <c r="IV599" i="14"/>
  <c r="IU599" i="14"/>
  <c r="IT599" i="14"/>
  <c r="IS599" i="14"/>
  <c r="IR599" i="14"/>
  <c r="IQ599" i="14"/>
  <c r="IP599" i="14"/>
  <c r="IO599" i="14"/>
  <c r="IN599" i="14"/>
  <c r="IM599" i="14"/>
  <c r="IL599" i="14"/>
  <c r="IK599" i="14"/>
  <c r="IJ599" i="14"/>
  <c r="II599" i="14"/>
  <c r="IH599" i="14"/>
  <c r="IG599" i="14"/>
  <c r="IF599" i="14"/>
  <c r="IE599" i="14"/>
  <c r="ID599" i="14"/>
  <c r="IC599" i="14"/>
  <c r="IB599" i="14"/>
  <c r="IA599" i="14"/>
  <c r="HZ599" i="14"/>
  <c r="HY599" i="14"/>
  <c r="HX599" i="14"/>
  <c r="HW599" i="14"/>
  <c r="HV599" i="14"/>
  <c r="HU599" i="14"/>
  <c r="HT599" i="14"/>
  <c r="HS599" i="14"/>
  <c r="HR599" i="14"/>
  <c r="HQ599" i="14"/>
  <c r="HP599" i="14"/>
  <c r="HO599" i="14"/>
  <c r="HN599" i="14"/>
  <c r="HM599" i="14"/>
  <c r="HL599" i="14"/>
  <c r="HK599" i="14"/>
  <c r="HJ599" i="14"/>
  <c r="HI599" i="14"/>
  <c r="HH599" i="14"/>
  <c r="HG599" i="14"/>
  <c r="HF599" i="14"/>
  <c r="HE599" i="14"/>
  <c r="HD599" i="14"/>
  <c r="HC599" i="14"/>
  <c r="HB599" i="14"/>
  <c r="HA599" i="14"/>
  <c r="GZ599" i="14"/>
  <c r="GY599" i="14"/>
  <c r="GX599" i="14"/>
  <c r="GW599" i="14"/>
  <c r="GV599" i="14"/>
  <c r="GU599" i="14"/>
  <c r="GT599" i="14"/>
  <c r="GS599" i="14"/>
  <c r="GR599" i="14"/>
  <c r="GQ599" i="14"/>
  <c r="GP599" i="14"/>
  <c r="GO599" i="14"/>
  <c r="GN599" i="14"/>
  <c r="GM599" i="14"/>
  <c r="GL599" i="14"/>
  <c r="GK599" i="14"/>
  <c r="GJ599" i="14"/>
  <c r="GI599" i="14"/>
  <c r="GH599" i="14"/>
  <c r="GG599" i="14"/>
  <c r="GF599" i="14"/>
  <c r="GE599" i="14"/>
  <c r="GD599" i="14"/>
  <c r="GC599" i="14"/>
  <c r="GB599" i="14"/>
  <c r="GA599" i="14"/>
  <c r="FZ599" i="14"/>
  <c r="FY599" i="14"/>
  <c r="FX599" i="14"/>
  <c r="FW599" i="14"/>
  <c r="FV599" i="14"/>
  <c r="FU599" i="14"/>
  <c r="FT599" i="14"/>
  <c r="FS599" i="14"/>
  <c r="FR599" i="14"/>
  <c r="FQ599" i="14"/>
  <c r="FP599" i="14"/>
  <c r="FO599" i="14"/>
  <c r="FN599" i="14"/>
  <c r="FM599" i="14"/>
  <c r="FL599" i="14"/>
  <c r="FK599" i="14"/>
  <c r="FJ599" i="14"/>
  <c r="FI599" i="14"/>
  <c r="FH599" i="14"/>
  <c r="FG599" i="14"/>
  <c r="FF599" i="14"/>
  <c r="FE599" i="14"/>
  <c r="FD599" i="14"/>
  <c r="FC599" i="14"/>
  <c r="FB599" i="14"/>
  <c r="FA599" i="14"/>
  <c r="EZ599" i="14"/>
  <c r="EY599" i="14"/>
  <c r="EX599" i="14"/>
  <c r="EW599" i="14"/>
  <c r="EV599" i="14"/>
  <c r="EU599" i="14"/>
  <c r="ET599" i="14"/>
  <c r="ES599" i="14"/>
  <c r="ER599" i="14"/>
  <c r="EQ599" i="14"/>
  <c r="EP599" i="14"/>
  <c r="EO599" i="14"/>
  <c r="EN599" i="14"/>
  <c r="EM599" i="14"/>
  <c r="EL599" i="14"/>
  <c r="EK599" i="14"/>
  <c r="EJ599" i="14"/>
  <c r="EI599" i="14"/>
  <c r="EH599" i="14"/>
  <c r="EG599" i="14"/>
  <c r="EF599" i="14"/>
  <c r="EE599" i="14"/>
  <c r="ED599" i="14"/>
  <c r="EC599" i="14"/>
  <c r="EB599" i="14"/>
  <c r="EA599" i="14"/>
  <c r="DZ599" i="14"/>
  <c r="DY599" i="14"/>
  <c r="DX599" i="14"/>
  <c r="DW599" i="14"/>
  <c r="DV599" i="14"/>
  <c r="DU599" i="14"/>
  <c r="DT599" i="14"/>
  <c r="DS599" i="14"/>
  <c r="DR599" i="14"/>
  <c r="DQ599" i="14"/>
  <c r="DP599" i="14"/>
  <c r="DO599" i="14"/>
  <c r="DN599" i="14"/>
  <c r="DM599" i="14"/>
  <c r="DL599" i="14"/>
  <c r="DK599" i="14"/>
  <c r="DJ599" i="14"/>
  <c r="DI599" i="14"/>
  <c r="DH599" i="14"/>
  <c r="DG599" i="14"/>
  <c r="DF599" i="14"/>
  <c r="DE599" i="14"/>
  <c r="DD599" i="14"/>
  <c r="DC599" i="14"/>
  <c r="DB599" i="14"/>
  <c r="DA599" i="14"/>
  <c r="CZ599" i="14"/>
  <c r="CY599" i="14"/>
  <c r="CX599" i="14"/>
  <c r="CW599" i="14"/>
  <c r="CV599" i="14"/>
  <c r="CU599" i="14"/>
  <c r="CT599" i="14"/>
  <c r="CS599" i="14"/>
  <c r="CR599" i="14"/>
  <c r="CQ599" i="14"/>
  <c r="CP599" i="14"/>
  <c r="CO599" i="14"/>
  <c r="CN599" i="14"/>
  <c r="CM599" i="14"/>
  <c r="CL599" i="14"/>
  <c r="CK599" i="14"/>
  <c r="CJ599" i="14"/>
  <c r="CI599" i="14"/>
  <c r="CH599" i="14"/>
  <c r="CG599" i="14"/>
  <c r="CF599" i="14"/>
  <c r="CE599" i="14"/>
  <c r="CD599" i="14"/>
  <c r="CC599" i="14"/>
  <c r="CB599" i="14"/>
  <c r="CA599" i="14"/>
  <c r="BZ599" i="14"/>
  <c r="BY599" i="14"/>
  <c r="BX599" i="14"/>
  <c r="BW599" i="14"/>
  <c r="BV599" i="14"/>
  <c r="BU599" i="14"/>
  <c r="BT599" i="14"/>
  <c r="BS599" i="14"/>
  <c r="BR599" i="14"/>
  <c r="BQ599" i="14"/>
  <c r="BP599" i="14"/>
  <c r="BO599" i="14"/>
  <c r="BN599" i="14"/>
  <c r="BM599" i="14"/>
  <c r="BL599" i="14"/>
  <c r="BK599" i="14"/>
  <c r="BJ599" i="14"/>
  <c r="BI599" i="14"/>
  <c r="BH599" i="14"/>
  <c r="BG599" i="14"/>
  <c r="BF599" i="14"/>
  <c r="BE599" i="14"/>
  <c r="BD599" i="14"/>
  <c r="BC599" i="14"/>
  <c r="BB599" i="14"/>
  <c r="BA599" i="14"/>
  <c r="AZ599" i="14"/>
  <c r="AY599" i="14"/>
  <c r="AX599" i="14"/>
  <c r="AW599" i="14"/>
  <c r="AV599" i="14"/>
  <c r="AU599" i="14"/>
  <c r="AT599" i="14"/>
  <c r="AS599" i="14"/>
  <c r="AR599" i="14"/>
  <c r="AQ599" i="14"/>
  <c r="AP599" i="14"/>
  <c r="AO599" i="14"/>
  <c r="AN599" i="14"/>
  <c r="AM599" i="14"/>
  <c r="AL599" i="14"/>
  <c r="AK599" i="14"/>
  <c r="AJ599" i="14"/>
  <c r="AI599" i="14"/>
  <c r="AH599" i="14"/>
  <c r="AG599" i="14"/>
  <c r="AF599" i="14"/>
  <c r="AE599" i="14"/>
  <c r="AD599" i="14"/>
  <c r="AC599" i="14"/>
  <c r="AB599" i="14"/>
  <c r="AA599" i="14"/>
  <c r="Z599" i="14"/>
  <c r="Y599" i="14"/>
  <c r="X599" i="14"/>
  <c r="W599" i="14"/>
  <c r="V599" i="14"/>
  <c r="U599" i="14"/>
  <c r="T599" i="14"/>
  <c r="S599" i="14"/>
  <c r="R599" i="14"/>
  <c r="Q599" i="14"/>
  <c r="P599" i="14"/>
  <c r="O599" i="14"/>
  <c r="N599" i="14"/>
  <c r="M599" i="14"/>
  <c r="L599" i="14"/>
  <c r="K599" i="14"/>
  <c r="J599" i="14"/>
  <c r="I599" i="14"/>
  <c r="H599" i="14"/>
  <c r="G599" i="14"/>
  <c r="JB598" i="14"/>
  <c r="JA598" i="14"/>
  <c r="IZ598" i="14"/>
  <c r="IY598" i="14"/>
  <c r="IX598" i="14"/>
  <c r="IW598" i="14"/>
  <c r="IV598" i="14"/>
  <c r="IU598" i="14"/>
  <c r="IT598" i="14"/>
  <c r="IS598" i="14"/>
  <c r="IR598" i="14"/>
  <c r="IQ598" i="14"/>
  <c r="IP598" i="14"/>
  <c r="IO598" i="14"/>
  <c r="IN598" i="14"/>
  <c r="IM598" i="14"/>
  <c r="IL598" i="14"/>
  <c r="IK598" i="14"/>
  <c r="IJ598" i="14"/>
  <c r="II598" i="14"/>
  <c r="IH598" i="14"/>
  <c r="IG598" i="14"/>
  <c r="IF598" i="14"/>
  <c r="IE598" i="14"/>
  <c r="ID598" i="14"/>
  <c r="IC598" i="14"/>
  <c r="IB598" i="14"/>
  <c r="IA598" i="14"/>
  <c r="HZ598" i="14"/>
  <c r="HY598" i="14"/>
  <c r="HX598" i="14"/>
  <c r="HW598" i="14"/>
  <c r="HV598" i="14"/>
  <c r="HU598" i="14"/>
  <c r="HT598" i="14"/>
  <c r="HS598" i="14"/>
  <c r="HR598" i="14"/>
  <c r="HQ598" i="14"/>
  <c r="HP598" i="14"/>
  <c r="HO598" i="14"/>
  <c r="HN598" i="14"/>
  <c r="HM598" i="14"/>
  <c r="HL598" i="14"/>
  <c r="HK598" i="14"/>
  <c r="HJ598" i="14"/>
  <c r="HI598" i="14"/>
  <c r="HH598" i="14"/>
  <c r="HG598" i="14"/>
  <c r="HF598" i="14"/>
  <c r="HE598" i="14"/>
  <c r="HD598" i="14"/>
  <c r="HC598" i="14"/>
  <c r="HB598" i="14"/>
  <c r="HA598" i="14"/>
  <c r="GZ598" i="14"/>
  <c r="GY598" i="14"/>
  <c r="GX598" i="14"/>
  <c r="GW598" i="14"/>
  <c r="GV598" i="14"/>
  <c r="GU598" i="14"/>
  <c r="GT598" i="14"/>
  <c r="GS598" i="14"/>
  <c r="GR598" i="14"/>
  <c r="GQ598" i="14"/>
  <c r="GP598" i="14"/>
  <c r="GO598" i="14"/>
  <c r="GN598" i="14"/>
  <c r="GM598" i="14"/>
  <c r="GL598" i="14"/>
  <c r="GK598" i="14"/>
  <c r="GJ598" i="14"/>
  <c r="GI598" i="14"/>
  <c r="GH598" i="14"/>
  <c r="GG598" i="14"/>
  <c r="GF598" i="14"/>
  <c r="GE598" i="14"/>
  <c r="GD598" i="14"/>
  <c r="GC598" i="14"/>
  <c r="GB598" i="14"/>
  <c r="GA598" i="14"/>
  <c r="FZ598" i="14"/>
  <c r="FY598" i="14"/>
  <c r="FX598" i="14"/>
  <c r="FW598" i="14"/>
  <c r="FV598" i="14"/>
  <c r="FU598" i="14"/>
  <c r="FT598" i="14"/>
  <c r="FS598" i="14"/>
  <c r="FR598" i="14"/>
  <c r="FQ598" i="14"/>
  <c r="FP598" i="14"/>
  <c r="FO598" i="14"/>
  <c r="FN598" i="14"/>
  <c r="FM598" i="14"/>
  <c r="FL598" i="14"/>
  <c r="FK598" i="14"/>
  <c r="FJ598" i="14"/>
  <c r="FI598" i="14"/>
  <c r="FH598" i="14"/>
  <c r="FG598" i="14"/>
  <c r="FF598" i="14"/>
  <c r="FE598" i="14"/>
  <c r="FD598" i="14"/>
  <c r="FC598" i="14"/>
  <c r="FB598" i="14"/>
  <c r="FA598" i="14"/>
  <c r="EZ598" i="14"/>
  <c r="EY598" i="14"/>
  <c r="EX598" i="14"/>
  <c r="EW598" i="14"/>
  <c r="EV598" i="14"/>
  <c r="EU598" i="14"/>
  <c r="ET598" i="14"/>
  <c r="ES598" i="14"/>
  <c r="ER598" i="14"/>
  <c r="EQ598" i="14"/>
  <c r="EP598" i="14"/>
  <c r="EO598" i="14"/>
  <c r="EN598" i="14"/>
  <c r="EM598" i="14"/>
  <c r="EL598" i="14"/>
  <c r="EK598" i="14"/>
  <c r="EJ598" i="14"/>
  <c r="EI598" i="14"/>
  <c r="EH598" i="14"/>
  <c r="EG598" i="14"/>
  <c r="EF598" i="14"/>
  <c r="EE598" i="14"/>
  <c r="ED598" i="14"/>
  <c r="EC598" i="14"/>
  <c r="EB598" i="14"/>
  <c r="EA598" i="14"/>
  <c r="DZ598" i="14"/>
  <c r="DY598" i="14"/>
  <c r="DX598" i="14"/>
  <c r="DW598" i="14"/>
  <c r="DV598" i="14"/>
  <c r="DU598" i="14"/>
  <c r="DT598" i="14"/>
  <c r="DS598" i="14"/>
  <c r="DR598" i="14"/>
  <c r="DQ598" i="14"/>
  <c r="DP598" i="14"/>
  <c r="DO598" i="14"/>
  <c r="DN598" i="14"/>
  <c r="DM598" i="14"/>
  <c r="DL598" i="14"/>
  <c r="DK598" i="14"/>
  <c r="DJ598" i="14"/>
  <c r="DI598" i="14"/>
  <c r="DH598" i="14"/>
  <c r="DG598" i="14"/>
  <c r="DF598" i="14"/>
  <c r="DE598" i="14"/>
  <c r="DD598" i="14"/>
  <c r="DC598" i="14"/>
  <c r="DB598" i="14"/>
  <c r="DA598" i="14"/>
  <c r="CZ598" i="14"/>
  <c r="CY598" i="14"/>
  <c r="CX598" i="14"/>
  <c r="CW598" i="14"/>
  <c r="CV598" i="14"/>
  <c r="CU598" i="14"/>
  <c r="CT598" i="14"/>
  <c r="CS598" i="14"/>
  <c r="CR598" i="14"/>
  <c r="CQ598" i="14"/>
  <c r="CP598" i="14"/>
  <c r="CO598" i="14"/>
  <c r="CN598" i="14"/>
  <c r="CM598" i="14"/>
  <c r="CL598" i="14"/>
  <c r="CK598" i="14"/>
  <c r="CJ598" i="14"/>
  <c r="CI598" i="14"/>
  <c r="CH598" i="14"/>
  <c r="CG598" i="14"/>
  <c r="CF598" i="14"/>
  <c r="CE598" i="14"/>
  <c r="CD598" i="14"/>
  <c r="CC598" i="14"/>
  <c r="CB598" i="14"/>
  <c r="CA598" i="14"/>
  <c r="BZ598" i="14"/>
  <c r="BY598" i="14"/>
  <c r="BX598" i="14"/>
  <c r="BW598" i="14"/>
  <c r="BV598" i="14"/>
  <c r="BU598" i="14"/>
  <c r="BT598" i="14"/>
  <c r="BS598" i="14"/>
  <c r="BR598" i="14"/>
  <c r="BQ598" i="14"/>
  <c r="BP598" i="14"/>
  <c r="BO598" i="14"/>
  <c r="BN598" i="14"/>
  <c r="BM598" i="14"/>
  <c r="BL598" i="14"/>
  <c r="BK598" i="14"/>
  <c r="BJ598" i="14"/>
  <c r="BI598" i="14"/>
  <c r="BH598" i="14"/>
  <c r="BG598" i="14"/>
  <c r="BF598" i="14"/>
  <c r="BE598" i="14"/>
  <c r="BD598" i="14"/>
  <c r="BC598" i="14"/>
  <c r="BB598" i="14"/>
  <c r="BA598" i="14"/>
  <c r="AZ598" i="14"/>
  <c r="AY598" i="14"/>
  <c r="AX598" i="14"/>
  <c r="AW598" i="14"/>
  <c r="AV598" i="14"/>
  <c r="AU598" i="14"/>
  <c r="AT598" i="14"/>
  <c r="AS598" i="14"/>
  <c r="AR598" i="14"/>
  <c r="AQ598" i="14"/>
  <c r="AP598" i="14"/>
  <c r="AO598" i="14"/>
  <c r="AN598" i="14"/>
  <c r="AM598" i="14"/>
  <c r="AL598" i="14"/>
  <c r="AK598" i="14"/>
  <c r="AJ598" i="14"/>
  <c r="AI598" i="14"/>
  <c r="AH598" i="14"/>
  <c r="AG598" i="14"/>
  <c r="AF598" i="14"/>
  <c r="AE598" i="14"/>
  <c r="AD598" i="14"/>
  <c r="AC598" i="14"/>
  <c r="AB598" i="14"/>
  <c r="AA598" i="14"/>
  <c r="Z598" i="14"/>
  <c r="Y598" i="14"/>
  <c r="X598" i="14"/>
  <c r="W598" i="14"/>
  <c r="V598" i="14"/>
  <c r="U598" i="14"/>
  <c r="T598" i="14"/>
  <c r="S598" i="14"/>
  <c r="R598" i="14"/>
  <c r="Q598" i="14"/>
  <c r="P598" i="14"/>
  <c r="O598" i="14"/>
  <c r="N598" i="14"/>
  <c r="M598" i="14"/>
  <c r="L598" i="14"/>
  <c r="K598" i="14"/>
  <c r="J598" i="14"/>
  <c r="I598" i="14"/>
  <c r="H598" i="14"/>
  <c r="G598" i="14"/>
  <c r="JB597" i="14"/>
  <c r="JA597" i="14"/>
  <c r="IZ597" i="14"/>
  <c r="IY597" i="14"/>
  <c r="IX597" i="14"/>
  <c r="IW597" i="14"/>
  <c r="IV597" i="14"/>
  <c r="IU597" i="14"/>
  <c r="IT597" i="14"/>
  <c r="IS597" i="14"/>
  <c r="IR597" i="14"/>
  <c r="IQ597" i="14"/>
  <c r="IP597" i="14"/>
  <c r="IO597" i="14"/>
  <c r="IN597" i="14"/>
  <c r="IM597" i="14"/>
  <c r="IL597" i="14"/>
  <c r="IK597" i="14"/>
  <c r="IJ597" i="14"/>
  <c r="II597" i="14"/>
  <c r="IH597" i="14"/>
  <c r="IG597" i="14"/>
  <c r="IF597" i="14"/>
  <c r="IE597" i="14"/>
  <c r="ID597" i="14"/>
  <c r="IC597" i="14"/>
  <c r="IB597" i="14"/>
  <c r="IA597" i="14"/>
  <c r="HZ597" i="14"/>
  <c r="HY597" i="14"/>
  <c r="HX597" i="14"/>
  <c r="HW597" i="14"/>
  <c r="HV597" i="14"/>
  <c r="HU597" i="14"/>
  <c r="HT597" i="14"/>
  <c r="HS597" i="14"/>
  <c r="HR597" i="14"/>
  <c r="HQ597" i="14"/>
  <c r="HP597" i="14"/>
  <c r="HO597" i="14"/>
  <c r="HN597" i="14"/>
  <c r="HM597" i="14"/>
  <c r="HL597" i="14"/>
  <c r="HK597" i="14"/>
  <c r="HJ597" i="14"/>
  <c r="HI597" i="14"/>
  <c r="HH597" i="14"/>
  <c r="HG597" i="14"/>
  <c r="HF597" i="14"/>
  <c r="HE597" i="14"/>
  <c r="HD597" i="14"/>
  <c r="HC597" i="14"/>
  <c r="HB597" i="14"/>
  <c r="HA597" i="14"/>
  <c r="GZ597" i="14"/>
  <c r="GY597" i="14"/>
  <c r="GX597" i="14"/>
  <c r="GW597" i="14"/>
  <c r="GV597" i="14"/>
  <c r="GU597" i="14"/>
  <c r="GT597" i="14"/>
  <c r="GS597" i="14"/>
  <c r="GR597" i="14"/>
  <c r="GQ597" i="14"/>
  <c r="GP597" i="14"/>
  <c r="GO597" i="14"/>
  <c r="GN597" i="14"/>
  <c r="GM597" i="14"/>
  <c r="GL597" i="14"/>
  <c r="GK597" i="14"/>
  <c r="GJ597" i="14"/>
  <c r="GI597" i="14"/>
  <c r="GH597" i="14"/>
  <c r="GG597" i="14"/>
  <c r="GF597" i="14"/>
  <c r="GE597" i="14"/>
  <c r="GD597" i="14"/>
  <c r="GC597" i="14"/>
  <c r="GB597" i="14"/>
  <c r="GA597" i="14"/>
  <c r="FZ597" i="14"/>
  <c r="FY597" i="14"/>
  <c r="FX597" i="14"/>
  <c r="FW597" i="14"/>
  <c r="FV597" i="14"/>
  <c r="FU597" i="14"/>
  <c r="FT597" i="14"/>
  <c r="FS597" i="14"/>
  <c r="FR597" i="14"/>
  <c r="FQ597" i="14"/>
  <c r="FP597" i="14"/>
  <c r="FO597" i="14"/>
  <c r="FN597" i="14"/>
  <c r="FM597" i="14"/>
  <c r="FL597" i="14"/>
  <c r="FK597" i="14"/>
  <c r="FJ597" i="14"/>
  <c r="FI597" i="14"/>
  <c r="FH597" i="14"/>
  <c r="FG597" i="14"/>
  <c r="FF597" i="14"/>
  <c r="FE597" i="14"/>
  <c r="FD597" i="14"/>
  <c r="FC597" i="14"/>
  <c r="FB597" i="14"/>
  <c r="FA597" i="14"/>
  <c r="EZ597" i="14"/>
  <c r="EY597" i="14"/>
  <c r="EX597" i="14"/>
  <c r="EW597" i="14"/>
  <c r="EV597" i="14"/>
  <c r="EU597" i="14"/>
  <c r="ET597" i="14"/>
  <c r="ES597" i="14"/>
  <c r="ER597" i="14"/>
  <c r="EQ597" i="14"/>
  <c r="EP597" i="14"/>
  <c r="EO597" i="14"/>
  <c r="EN597" i="14"/>
  <c r="EM597" i="14"/>
  <c r="EL597" i="14"/>
  <c r="EK597" i="14"/>
  <c r="EJ597" i="14"/>
  <c r="EI597" i="14"/>
  <c r="EH597" i="14"/>
  <c r="EG597" i="14"/>
  <c r="EF597" i="14"/>
  <c r="EE597" i="14"/>
  <c r="ED597" i="14"/>
  <c r="EC597" i="14"/>
  <c r="EB597" i="14"/>
  <c r="EA597" i="14"/>
  <c r="DZ597" i="14"/>
  <c r="DY597" i="14"/>
  <c r="DX597" i="14"/>
  <c r="DW597" i="14"/>
  <c r="DV597" i="14"/>
  <c r="DU597" i="14"/>
  <c r="DT597" i="14"/>
  <c r="DS597" i="14"/>
  <c r="DR597" i="14"/>
  <c r="DQ597" i="14"/>
  <c r="DP597" i="14"/>
  <c r="DO597" i="14"/>
  <c r="DN597" i="14"/>
  <c r="DM597" i="14"/>
  <c r="DL597" i="14"/>
  <c r="DK597" i="14"/>
  <c r="DJ597" i="14"/>
  <c r="DI597" i="14"/>
  <c r="DH597" i="14"/>
  <c r="DG597" i="14"/>
  <c r="DF597" i="14"/>
  <c r="DE597" i="14"/>
  <c r="DD597" i="14"/>
  <c r="DC597" i="14"/>
  <c r="DB597" i="14"/>
  <c r="DA597" i="14"/>
  <c r="CZ597" i="14"/>
  <c r="CY597" i="14"/>
  <c r="CX597" i="14"/>
  <c r="CW597" i="14"/>
  <c r="CV597" i="14"/>
  <c r="CU597" i="14"/>
  <c r="CT597" i="14"/>
  <c r="CS597" i="14"/>
  <c r="CR597" i="14"/>
  <c r="CQ597" i="14"/>
  <c r="CP597" i="14"/>
  <c r="CO597" i="14"/>
  <c r="CN597" i="14"/>
  <c r="CM597" i="14"/>
  <c r="CL597" i="14"/>
  <c r="CK597" i="14"/>
  <c r="CJ597" i="14"/>
  <c r="CI597" i="14"/>
  <c r="CH597" i="14"/>
  <c r="CG597" i="14"/>
  <c r="CF597" i="14"/>
  <c r="CE597" i="14"/>
  <c r="CD597" i="14"/>
  <c r="CC597" i="14"/>
  <c r="CB597" i="14"/>
  <c r="CA597" i="14"/>
  <c r="BZ597" i="14"/>
  <c r="BY597" i="14"/>
  <c r="BX597" i="14"/>
  <c r="BW597" i="14"/>
  <c r="BV597" i="14"/>
  <c r="BU597" i="14"/>
  <c r="BT597" i="14"/>
  <c r="BS597" i="14"/>
  <c r="BR597" i="14"/>
  <c r="BQ597" i="14"/>
  <c r="BP597" i="14"/>
  <c r="BO597" i="14"/>
  <c r="BN597" i="14"/>
  <c r="BM597" i="14"/>
  <c r="BL597" i="14"/>
  <c r="BK597" i="14"/>
  <c r="BJ597" i="14"/>
  <c r="BI597" i="14"/>
  <c r="BH597" i="14"/>
  <c r="BG597" i="14"/>
  <c r="BF597" i="14"/>
  <c r="BE597" i="14"/>
  <c r="BD597" i="14"/>
  <c r="BC597" i="14"/>
  <c r="BB597" i="14"/>
  <c r="BA597" i="14"/>
  <c r="AZ597" i="14"/>
  <c r="AY597" i="14"/>
  <c r="AX597" i="14"/>
  <c r="AW597" i="14"/>
  <c r="AV597" i="14"/>
  <c r="AU597" i="14"/>
  <c r="AT597" i="14"/>
  <c r="AS597" i="14"/>
  <c r="AR597" i="14"/>
  <c r="AQ597" i="14"/>
  <c r="AP597" i="14"/>
  <c r="AO597" i="14"/>
  <c r="AN597" i="14"/>
  <c r="AM597" i="14"/>
  <c r="AL597" i="14"/>
  <c r="AK597" i="14"/>
  <c r="AJ597" i="14"/>
  <c r="AI597" i="14"/>
  <c r="AH597" i="14"/>
  <c r="AG597" i="14"/>
  <c r="AF597" i="14"/>
  <c r="AE597" i="14"/>
  <c r="AD597" i="14"/>
  <c r="AC597" i="14"/>
  <c r="AB597" i="14"/>
  <c r="AA597" i="14"/>
  <c r="Z597" i="14"/>
  <c r="Y597" i="14"/>
  <c r="X597" i="14"/>
  <c r="W597" i="14"/>
  <c r="V597" i="14"/>
  <c r="U597" i="14"/>
  <c r="T597" i="14"/>
  <c r="S597" i="14"/>
  <c r="R597" i="14"/>
  <c r="Q597" i="14"/>
  <c r="P597" i="14"/>
  <c r="O597" i="14"/>
  <c r="N597" i="14"/>
  <c r="M597" i="14"/>
  <c r="L597" i="14"/>
  <c r="K597" i="14"/>
  <c r="J597" i="14"/>
  <c r="I597" i="14"/>
  <c r="H597" i="14"/>
  <c r="G597" i="14"/>
  <c r="JB596" i="14"/>
  <c r="JA596" i="14"/>
  <c r="IZ596" i="14"/>
  <c r="IY596" i="14"/>
  <c r="IX596" i="14"/>
  <c r="IW596" i="14"/>
  <c r="IV596" i="14"/>
  <c r="IU596" i="14"/>
  <c r="IT596" i="14"/>
  <c r="IS596" i="14"/>
  <c r="IR596" i="14"/>
  <c r="IQ596" i="14"/>
  <c r="IP596" i="14"/>
  <c r="IO596" i="14"/>
  <c r="IN596" i="14"/>
  <c r="IM596" i="14"/>
  <c r="IL596" i="14"/>
  <c r="IK596" i="14"/>
  <c r="IJ596" i="14"/>
  <c r="II596" i="14"/>
  <c r="IH596" i="14"/>
  <c r="IG596" i="14"/>
  <c r="IF596" i="14"/>
  <c r="IE596" i="14"/>
  <c r="ID596" i="14"/>
  <c r="IC596" i="14"/>
  <c r="IB596" i="14"/>
  <c r="IA596" i="14"/>
  <c r="HZ596" i="14"/>
  <c r="HY596" i="14"/>
  <c r="HX596" i="14"/>
  <c r="HW596" i="14"/>
  <c r="HV596" i="14"/>
  <c r="HU596" i="14"/>
  <c r="HT596" i="14"/>
  <c r="HS596" i="14"/>
  <c r="HR596" i="14"/>
  <c r="HQ596" i="14"/>
  <c r="HP596" i="14"/>
  <c r="HO596" i="14"/>
  <c r="HN596" i="14"/>
  <c r="HM596" i="14"/>
  <c r="HL596" i="14"/>
  <c r="HK596" i="14"/>
  <c r="HJ596" i="14"/>
  <c r="HI596" i="14"/>
  <c r="HH596" i="14"/>
  <c r="HG596" i="14"/>
  <c r="HF596" i="14"/>
  <c r="HE596" i="14"/>
  <c r="HD596" i="14"/>
  <c r="HC596" i="14"/>
  <c r="HB596" i="14"/>
  <c r="HA596" i="14"/>
  <c r="GZ596" i="14"/>
  <c r="GY596" i="14"/>
  <c r="GX596" i="14"/>
  <c r="GW596" i="14"/>
  <c r="GV596" i="14"/>
  <c r="GU596" i="14"/>
  <c r="GT596" i="14"/>
  <c r="GS596" i="14"/>
  <c r="GR596" i="14"/>
  <c r="GQ596" i="14"/>
  <c r="GP596" i="14"/>
  <c r="GO596" i="14"/>
  <c r="GN596" i="14"/>
  <c r="GM596" i="14"/>
  <c r="GL596" i="14"/>
  <c r="GK596" i="14"/>
  <c r="GJ596" i="14"/>
  <c r="GI596" i="14"/>
  <c r="GH596" i="14"/>
  <c r="GG596" i="14"/>
  <c r="GF596" i="14"/>
  <c r="GE596" i="14"/>
  <c r="GD596" i="14"/>
  <c r="GC596" i="14"/>
  <c r="GB596" i="14"/>
  <c r="GA596" i="14"/>
  <c r="FZ596" i="14"/>
  <c r="FY596" i="14"/>
  <c r="FX596" i="14"/>
  <c r="FW596" i="14"/>
  <c r="FV596" i="14"/>
  <c r="FU596" i="14"/>
  <c r="FT596" i="14"/>
  <c r="FS596" i="14"/>
  <c r="FR596" i="14"/>
  <c r="FQ596" i="14"/>
  <c r="FP596" i="14"/>
  <c r="FO596" i="14"/>
  <c r="FN596" i="14"/>
  <c r="FM596" i="14"/>
  <c r="FL596" i="14"/>
  <c r="FK596" i="14"/>
  <c r="FJ596" i="14"/>
  <c r="FI596" i="14"/>
  <c r="FH596" i="14"/>
  <c r="FG596" i="14"/>
  <c r="FF596" i="14"/>
  <c r="FE596" i="14"/>
  <c r="FD596" i="14"/>
  <c r="FC596" i="14"/>
  <c r="FB596" i="14"/>
  <c r="FA596" i="14"/>
  <c r="EZ596" i="14"/>
  <c r="EY596" i="14"/>
  <c r="EX596" i="14"/>
  <c r="EW596" i="14"/>
  <c r="EV596" i="14"/>
  <c r="EU596" i="14"/>
  <c r="ET596" i="14"/>
  <c r="ES596" i="14"/>
  <c r="ER596" i="14"/>
  <c r="EQ596" i="14"/>
  <c r="EP596" i="14"/>
  <c r="EO596" i="14"/>
  <c r="EN596" i="14"/>
  <c r="EM596" i="14"/>
  <c r="EL596" i="14"/>
  <c r="EK596" i="14"/>
  <c r="EJ596" i="14"/>
  <c r="EI596" i="14"/>
  <c r="EH596" i="14"/>
  <c r="EG596" i="14"/>
  <c r="EF596" i="14"/>
  <c r="EE596" i="14"/>
  <c r="ED596" i="14"/>
  <c r="EC596" i="14"/>
  <c r="EB596" i="14"/>
  <c r="EA596" i="14"/>
  <c r="DZ596" i="14"/>
  <c r="DY596" i="14"/>
  <c r="DX596" i="14"/>
  <c r="DW596" i="14"/>
  <c r="DV596" i="14"/>
  <c r="DU596" i="14"/>
  <c r="DT596" i="14"/>
  <c r="DS596" i="14"/>
  <c r="DR596" i="14"/>
  <c r="DQ596" i="14"/>
  <c r="DP596" i="14"/>
  <c r="DO596" i="14"/>
  <c r="DN596" i="14"/>
  <c r="DM596" i="14"/>
  <c r="DL596" i="14"/>
  <c r="DK596" i="14"/>
  <c r="DJ596" i="14"/>
  <c r="DI596" i="14"/>
  <c r="DH596" i="14"/>
  <c r="DG596" i="14"/>
  <c r="DF596" i="14"/>
  <c r="DE596" i="14"/>
  <c r="DD596" i="14"/>
  <c r="DC596" i="14"/>
  <c r="DB596" i="14"/>
  <c r="DA596" i="14"/>
  <c r="CZ596" i="14"/>
  <c r="CY596" i="14"/>
  <c r="CX596" i="14"/>
  <c r="CW596" i="14"/>
  <c r="CV596" i="14"/>
  <c r="CU596" i="14"/>
  <c r="CT596" i="14"/>
  <c r="CS596" i="14"/>
  <c r="CR596" i="14"/>
  <c r="CQ596" i="14"/>
  <c r="CP596" i="14"/>
  <c r="CO596" i="14"/>
  <c r="CN596" i="14"/>
  <c r="CM596" i="14"/>
  <c r="CL596" i="14"/>
  <c r="CK596" i="14"/>
  <c r="CJ596" i="14"/>
  <c r="CI596" i="14"/>
  <c r="CH596" i="14"/>
  <c r="CG596" i="14"/>
  <c r="CF596" i="14"/>
  <c r="CE596" i="14"/>
  <c r="CD596" i="14"/>
  <c r="CC596" i="14"/>
  <c r="CB596" i="14"/>
  <c r="CA596" i="14"/>
  <c r="BZ596" i="14"/>
  <c r="BY596" i="14"/>
  <c r="BX596" i="14"/>
  <c r="BW596" i="14"/>
  <c r="BV596" i="14"/>
  <c r="BU596" i="14"/>
  <c r="BT596" i="14"/>
  <c r="BS596" i="14"/>
  <c r="BR596" i="14"/>
  <c r="BQ596" i="14"/>
  <c r="BP596" i="14"/>
  <c r="BO596" i="14"/>
  <c r="BN596" i="14"/>
  <c r="BM596" i="14"/>
  <c r="BL596" i="14"/>
  <c r="BK596" i="14"/>
  <c r="BJ596" i="14"/>
  <c r="BI596" i="14"/>
  <c r="BH596" i="14"/>
  <c r="BG596" i="14"/>
  <c r="BF596" i="14"/>
  <c r="BE596" i="14"/>
  <c r="BD596" i="14"/>
  <c r="BC596" i="14"/>
  <c r="BB596" i="14"/>
  <c r="BA596" i="14"/>
  <c r="AZ596" i="14"/>
  <c r="AY596" i="14"/>
  <c r="AX596" i="14"/>
  <c r="AW596" i="14"/>
  <c r="AV596" i="14"/>
  <c r="AU596" i="14"/>
  <c r="AT596" i="14"/>
  <c r="AS596" i="14"/>
  <c r="AR596" i="14"/>
  <c r="AQ596" i="14"/>
  <c r="AP596" i="14"/>
  <c r="AO596" i="14"/>
  <c r="AN596" i="14"/>
  <c r="AM596" i="14"/>
  <c r="AL596" i="14"/>
  <c r="AK596" i="14"/>
  <c r="AJ596" i="14"/>
  <c r="AI596" i="14"/>
  <c r="AH596" i="14"/>
  <c r="AG596" i="14"/>
  <c r="AF596" i="14"/>
  <c r="AE596" i="14"/>
  <c r="AD596" i="14"/>
  <c r="AC596" i="14"/>
  <c r="AB596" i="14"/>
  <c r="AA596" i="14"/>
  <c r="Z596" i="14"/>
  <c r="Y596" i="14"/>
  <c r="X596" i="14"/>
  <c r="W596" i="14"/>
  <c r="V596" i="14"/>
  <c r="U596" i="14"/>
  <c r="T596" i="14"/>
  <c r="S596" i="14"/>
  <c r="R596" i="14"/>
  <c r="Q596" i="14"/>
  <c r="P596" i="14"/>
  <c r="O596" i="14"/>
  <c r="N596" i="14"/>
  <c r="M596" i="14"/>
  <c r="L596" i="14"/>
  <c r="K596" i="14"/>
  <c r="J596" i="14"/>
  <c r="I596" i="14"/>
  <c r="H596" i="14"/>
  <c r="G596" i="14"/>
  <c r="JB595" i="14"/>
  <c r="JA595" i="14"/>
  <c r="IZ595" i="14"/>
  <c r="IY595" i="14"/>
  <c r="IX595" i="14"/>
  <c r="IW595" i="14"/>
  <c r="IV595" i="14"/>
  <c r="IU595" i="14"/>
  <c r="IT595" i="14"/>
  <c r="IS595" i="14"/>
  <c r="IR595" i="14"/>
  <c r="IQ595" i="14"/>
  <c r="IP595" i="14"/>
  <c r="IO595" i="14"/>
  <c r="IN595" i="14"/>
  <c r="IM595" i="14"/>
  <c r="IL595" i="14"/>
  <c r="IK595" i="14"/>
  <c r="IJ595" i="14"/>
  <c r="II595" i="14"/>
  <c r="IH595" i="14"/>
  <c r="IG595" i="14"/>
  <c r="IF595" i="14"/>
  <c r="IE595" i="14"/>
  <c r="ID595" i="14"/>
  <c r="IC595" i="14"/>
  <c r="IB595" i="14"/>
  <c r="IA595" i="14"/>
  <c r="HZ595" i="14"/>
  <c r="HY595" i="14"/>
  <c r="HX595" i="14"/>
  <c r="HW595" i="14"/>
  <c r="HV595" i="14"/>
  <c r="HU595" i="14"/>
  <c r="HT595" i="14"/>
  <c r="HS595" i="14"/>
  <c r="HR595" i="14"/>
  <c r="HQ595" i="14"/>
  <c r="HP595" i="14"/>
  <c r="HO595" i="14"/>
  <c r="HN595" i="14"/>
  <c r="HM595" i="14"/>
  <c r="HL595" i="14"/>
  <c r="HK595" i="14"/>
  <c r="HJ595" i="14"/>
  <c r="HI595" i="14"/>
  <c r="HH595" i="14"/>
  <c r="HG595" i="14"/>
  <c r="HF595" i="14"/>
  <c r="HE595" i="14"/>
  <c r="HD595" i="14"/>
  <c r="HC595" i="14"/>
  <c r="HB595" i="14"/>
  <c r="HA595" i="14"/>
  <c r="GZ595" i="14"/>
  <c r="GY595" i="14"/>
  <c r="GX595" i="14"/>
  <c r="GW595" i="14"/>
  <c r="GV595" i="14"/>
  <c r="GU595" i="14"/>
  <c r="GT595" i="14"/>
  <c r="GS595" i="14"/>
  <c r="GR595" i="14"/>
  <c r="GQ595" i="14"/>
  <c r="GP595" i="14"/>
  <c r="GO595" i="14"/>
  <c r="GN595" i="14"/>
  <c r="GM595" i="14"/>
  <c r="GL595" i="14"/>
  <c r="GK595" i="14"/>
  <c r="GJ595" i="14"/>
  <c r="GI595" i="14"/>
  <c r="GH595" i="14"/>
  <c r="GG595" i="14"/>
  <c r="GF595" i="14"/>
  <c r="GE595" i="14"/>
  <c r="GD595" i="14"/>
  <c r="GC595" i="14"/>
  <c r="GB595" i="14"/>
  <c r="GA595" i="14"/>
  <c r="FZ595" i="14"/>
  <c r="FY595" i="14"/>
  <c r="FX595" i="14"/>
  <c r="FW595" i="14"/>
  <c r="FV595" i="14"/>
  <c r="FU595" i="14"/>
  <c r="FT595" i="14"/>
  <c r="FS595" i="14"/>
  <c r="FR595" i="14"/>
  <c r="FQ595" i="14"/>
  <c r="FP595" i="14"/>
  <c r="FO595" i="14"/>
  <c r="FN595" i="14"/>
  <c r="FM595" i="14"/>
  <c r="FL595" i="14"/>
  <c r="FK595" i="14"/>
  <c r="FJ595" i="14"/>
  <c r="FI595" i="14"/>
  <c r="FH595" i="14"/>
  <c r="FG595" i="14"/>
  <c r="FF595" i="14"/>
  <c r="FE595" i="14"/>
  <c r="FD595" i="14"/>
  <c r="FC595" i="14"/>
  <c r="FB595" i="14"/>
  <c r="FA595" i="14"/>
  <c r="EZ595" i="14"/>
  <c r="EY595" i="14"/>
  <c r="EX595" i="14"/>
  <c r="EW595" i="14"/>
  <c r="EV595" i="14"/>
  <c r="EU595" i="14"/>
  <c r="ET595" i="14"/>
  <c r="ES595" i="14"/>
  <c r="ER595" i="14"/>
  <c r="EQ595" i="14"/>
  <c r="EP595" i="14"/>
  <c r="EO595" i="14"/>
  <c r="EN595" i="14"/>
  <c r="EM595" i="14"/>
  <c r="EL595" i="14"/>
  <c r="EK595" i="14"/>
  <c r="EJ595" i="14"/>
  <c r="EI595" i="14"/>
  <c r="EH595" i="14"/>
  <c r="EG595" i="14"/>
  <c r="EF595" i="14"/>
  <c r="EE595" i="14"/>
  <c r="ED595" i="14"/>
  <c r="EC595" i="14"/>
  <c r="EB595" i="14"/>
  <c r="EA595" i="14"/>
  <c r="DZ595" i="14"/>
  <c r="DY595" i="14"/>
  <c r="DX595" i="14"/>
  <c r="DW595" i="14"/>
  <c r="DV595" i="14"/>
  <c r="DU595" i="14"/>
  <c r="DT595" i="14"/>
  <c r="DS595" i="14"/>
  <c r="DR595" i="14"/>
  <c r="DQ595" i="14"/>
  <c r="DP595" i="14"/>
  <c r="DO595" i="14"/>
  <c r="DN595" i="14"/>
  <c r="DM595" i="14"/>
  <c r="DL595" i="14"/>
  <c r="DK595" i="14"/>
  <c r="DJ595" i="14"/>
  <c r="DI595" i="14"/>
  <c r="DH595" i="14"/>
  <c r="DG595" i="14"/>
  <c r="DF595" i="14"/>
  <c r="DE595" i="14"/>
  <c r="DD595" i="14"/>
  <c r="DC595" i="14"/>
  <c r="DB595" i="14"/>
  <c r="DA595" i="14"/>
  <c r="CZ595" i="14"/>
  <c r="CY595" i="14"/>
  <c r="CX595" i="14"/>
  <c r="CW595" i="14"/>
  <c r="CV595" i="14"/>
  <c r="CU595" i="14"/>
  <c r="CT595" i="14"/>
  <c r="CS595" i="14"/>
  <c r="CR595" i="14"/>
  <c r="CQ595" i="14"/>
  <c r="CP595" i="14"/>
  <c r="CO595" i="14"/>
  <c r="CN595" i="14"/>
  <c r="CM595" i="14"/>
  <c r="CL595" i="14"/>
  <c r="CK595" i="14"/>
  <c r="CJ595" i="14"/>
  <c r="CI595" i="14"/>
  <c r="CH595" i="14"/>
  <c r="CG595" i="14"/>
  <c r="CF595" i="14"/>
  <c r="CE595" i="14"/>
  <c r="CD595" i="14"/>
  <c r="CC595" i="14"/>
  <c r="CB595" i="14"/>
  <c r="CA595" i="14"/>
  <c r="BZ595" i="14"/>
  <c r="BY595" i="14"/>
  <c r="BX595" i="14"/>
  <c r="BW595" i="14"/>
  <c r="BV595" i="14"/>
  <c r="BU595" i="14"/>
  <c r="BT595" i="14"/>
  <c r="BS595" i="14"/>
  <c r="BR595" i="14"/>
  <c r="BQ595" i="14"/>
  <c r="BP595" i="14"/>
  <c r="BO595" i="14"/>
  <c r="BN595" i="14"/>
  <c r="BM595" i="14"/>
  <c r="BL595" i="14"/>
  <c r="BK595" i="14"/>
  <c r="BJ595" i="14"/>
  <c r="BI595" i="14"/>
  <c r="BH595" i="14"/>
  <c r="BG595" i="14"/>
  <c r="BF595" i="14"/>
  <c r="BE595" i="14"/>
  <c r="BD595" i="14"/>
  <c r="BC595" i="14"/>
  <c r="BB595" i="14"/>
  <c r="BA595" i="14"/>
  <c r="AZ595" i="14"/>
  <c r="AY595" i="14"/>
  <c r="AX595" i="14"/>
  <c r="AW595" i="14"/>
  <c r="AV595" i="14"/>
  <c r="AU595" i="14"/>
  <c r="AT595" i="14"/>
  <c r="AS595" i="14"/>
  <c r="AR595" i="14"/>
  <c r="AQ595" i="14"/>
  <c r="AP595" i="14"/>
  <c r="AO595" i="14"/>
  <c r="AN595" i="14"/>
  <c r="AM595" i="14"/>
  <c r="AL595" i="14"/>
  <c r="AK595" i="14"/>
  <c r="AJ595" i="14"/>
  <c r="AI595" i="14"/>
  <c r="AH595" i="14"/>
  <c r="AG595" i="14"/>
  <c r="AF595" i="14"/>
  <c r="AE595" i="14"/>
  <c r="AD595" i="14"/>
  <c r="AC595" i="14"/>
  <c r="AB595" i="14"/>
  <c r="AA595" i="14"/>
  <c r="Z595" i="14"/>
  <c r="Y595" i="14"/>
  <c r="X595" i="14"/>
  <c r="W595" i="14"/>
  <c r="V595" i="14"/>
  <c r="U595" i="14"/>
  <c r="T595" i="14"/>
  <c r="S595" i="14"/>
  <c r="R595" i="14"/>
  <c r="Q595" i="14"/>
  <c r="P595" i="14"/>
  <c r="O595" i="14"/>
  <c r="N595" i="14"/>
  <c r="M595" i="14"/>
  <c r="L595" i="14"/>
  <c r="K595" i="14"/>
  <c r="J595" i="14"/>
  <c r="I595" i="14"/>
  <c r="H595" i="14"/>
  <c r="G595" i="14"/>
  <c r="JB594" i="14"/>
  <c r="JA594" i="14"/>
  <c r="IZ594" i="14"/>
  <c r="IY594" i="14"/>
  <c r="IX594" i="14"/>
  <c r="IW594" i="14"/>
  <c r="IV594" i="14"/>
  <c r="IU594" i="14"/>
  <c r="IT594" i="14"/>
  <c r="IS594" i="14"/>
  <c r="IR594" i="14"/>
  <c r="IQ594" i="14"/>
  <c r="IP594" i="14"/>
  <c r="IO594" i="14"/>
  <c r="IN594" i="14"/>
  <c r="IM594" i="14"/>
  <c r="IL594" i="14"/>
  <c r="IK594" i="14"/>
  <c r="IJ594" i="14"/>
  <c r="II594" i="14"/>
  <c r="IH594" i="14"/>
  <c r="IG594" i="14"/>
  <c r="IF594" i="14"/>
  <c r="IE594" i="14"/>
  <c r="ID594" i="14"/>
  <c r="IC594" i="14"/>
  <c r="IB594" i="14"/>
  <c r="IA594" i="14"/>
  <c r="HZ594" i="14"/>
  <c r="HY594" i="14"/>
  <c r="HX594" i="14"/>
  <c r="HW594" i="14"/>
  <c r="HV594" i="14"/>
  <c r="HU594" i="14"/>
  <c r="HT594" i="14"/>
  <c r="HS594" i="14"/>
  <c r="HR594" i="14"/>
  <c r="HQ594" i="14"/>
  <c r="HP594" i="14"/>
  <c r="HO594" i="14"/>
  <c r="HN594" i="14"/>
  <c r="HM594" i="14"/>
  <c r="HL594" i="14"/>
  <c r="HK594" i="14"/>
  <c r="HJ594" i="14"/>
  <c r="HI594" i="14"/>
  <c r="HH594" i="14"/>
  <c r="HG594" i="14"/>
  <c r="HF594" i="14"/>
  <c r="HE594" i="14"/>
  <c r="HD594" i="14"/>
  <c r="HC594" i="14"/>
  <c r="HB594" i="14"/>
  <c r="HA594" i="14"/>
  <c r="GZ594" i="14"/>
  <c r="GY594" i="14"/>
  <c r="GX594" i="14"/>
  <c r="GW594" i="14"/>
  <c r="GV594" i="14"/>
  <c r="GU594" i="14"/>
  <c r="GT594" i="14"/>
  <c r="GS594" i="14"/>
  <c r="GR594" i="14"/>
  <c r="GQ594" i="14"/>
  <c r="GP594" i="14"/>
  <c r="GO594" i="14"/>
  <c r="GN594" i="14"/>
  <c r="GM594" i="14"/>
  <c r="GL594" i="14"/>
  <c r="GK594" i="14"/>
  <c r="GJ594" i="14"/>
  <c r="GI594" i="14"/>
  <c r="GH594" i="14"/>
  <c r="GG594" i="14"/>
  <c r="GF594" i="14"/>
  <c r="GE594" i="14"/>
  <c r="GD594" i="14"/>
  <c r="GC594" i="14"/>
  <c r="GB594" i="14"/>
  <c r="GA594" i="14"/>
  <c r="FZ594" i="14"/>
  <c r="FY594" i="14"/>
  <c r="FX594" i="14"/>
  <c r="FW594" i="14"/>
  <c r="FV594" i="14"/>
  <c r="FU594" i="14"/>
  <c r="FT594" i="14"/>
  <c r="FS594" i="14"/>
  <c r="FR594" i="14"/>
  <c r="FQ594" i="14"/>
  <c r="FP594" i="14"/>
  <c r="FO594" i="14"/>
  <c r="FN594" i="14"/>
  <c r="FM594" i="14"/>
  <c r="FL594" i="14"/>
  <c r="FK594" i="14"/>
  <c r="FJ594" i="14"/>
  <c r="FI594" i="14"/>
  <c r="FH594" i="14"/>
  <c r="FG594" i="14"/>
  <c r="FF594" i="14"/>
  <c r="FE594" i="14"/>
  <c r="FD594" i="14"/>
  <c r="FC594" i="14"/>
  <c r="FB594" i="14"/>
  <c r="FA594" i="14"/>
  <c r="EZ594" i="14"/>
  <c r="EY594" i="14"/>
  <c r="EX594" i="14"/>
  <c r="EW594" i="14"/>
  <c r="EV594" i="14"/>
  <c r="EU594" i="14"/>
  <c r="ET594" i="14"/>
  <c r="ES594" i="14"/>
  <c r="ER594" i="14"/>
  <c r="EQ594" i="14"/>
  <c r="EP594" i="14"/>
  <c r="EO594" i="14"/>
  <c r="EN594" i="14"/>
  <c r="EM594" i="14"/>
  <c r="EL594" i="14"/>
  <c r="EK594" i="14"/>
  <c r="EJ594" i="14"/>
  <c r="EI594" i="14"/>
  <c r="EH594" i="14"/>
  <c r="EG594" i="14"/>
  <c r="EF594" i="14"/>
  <c r="EE594" i="14"/>
  <c r="ED594" i="14"/>
  <c r="EC594" i="14"/>
  <c r="EB594" i="14"/>
  <c r="EA594" i="14"/>
  <c r="DZ594" i="14"/>
  <c r="DY594" i="14"/>
  <c r="DX594" i="14"/>
  <c r="DW594" i="14"/>
  <c r="DV594" i="14"/>
  <c r="DU594" i="14"/>
  <c r="DT594" i="14"/>
  <c r="DS594" i="14"/>
  <c r="DR594" i="14"/>
  <c r="DQ594" i="14"/>
  <c r="DP594" i="14"/>
  <c r="DO594" i="14"/>
  <c r="DN594" i="14"/>
  <c r="DM594" i="14"/>
  <c r="DL594" i="14"/>
  <c r="DK594" i="14"/>
  <c r="DJ594" i="14"/>
  <c r="DI594" i="14"/>
  <c r="DH594" i="14"/>
  <c r="DG594" i="14"/>
  <c r="DF594" i="14"/>
  <c r="DE594" i="14"/>
  <c r="DD594" i="14"/>
  <c r="DC594" i="14"/>
  <c r="DB594" i="14"/>
  <c r="DA594" i="14"/>
  <c r="CZ594" i="14"/>
  <c r="CY594" i="14"/>
  <c r="CX594" i="14"/>
  <c r="CW594" i="14"/>
  <c r="CV594" i="14"/>
  <c r="CU594" i="14"/>
  <c r="CT594" i="14"/>
  <c r="CS594" i="14"/>
  <c r="CR594" i="14"/>
  <c r="CQ594" i="14"/>
  <c r="CP594" i="14"/>
  <c r="CO594" i="14"/>
  <c r="CN594" i="14"/>
  <c r="CM594" i="14"/>
  <c r="CL594" i="14"/>
  <c r="CK594" i="14"/>
  <c r="CJ594" i="14"/>
  <c r="CI594" i="14"/>
  <c r="CH594" i="14"/>
  <c r="CG594" i="14"/>
  <c r="CF594" i="14"/>
  <c r="CE594" i="14"/>
  <c r="CD594" i="14"/>
  <c r="CC594" i="14"/>
  <c r="CB594" i="14"/>
  <c r="CA594" i="14"/>
  <c r="BZ594" i="14"/>
  <c r="BY594" i="14"/>
  <c r="BX594" i="14"/>
  <c r="BW594" i="14"/>
  <c r="BV594" i="14"/>
  <c r="BU594" i="14"/>
  <c r="BT594" i="14"/>
  <c r="BS594" i="14"/>
  <c r="BR594" i="14"/>
  <c r="BQ594" i="14"/>
  <c r="BP594" i="14"/>
  <c r="BO594" i="14"/>
  <c r="BN594" i="14"/>
  <c r="BM594" i="14"/>
  <c r="BL594" i="14"/>
  <c r="BK594" i="14"/>
  <c r="BJ594" i="14"/>
  <c r="BI594" i="14"/>
  <c r="BH594" i="14"/>
  <c r="BG594" i="14"/>
  <c r="BF594" i="14"/>
  <c r="BE594" i="14"/>
  <c r="BD594" i="14"/>
  <c r="BC594" i="14"/>
  <c r="BB594" i="14"/>
  <c r="BA594" i="14"/>
  <c r="AZ594" i="14"/>
  <c r="AY594" i="14"/>
  <c r="AX594" i="14"/>
  <c r="AW594" i="14"/>
  <c r="AV594" i="14"/>
  <c r="AU594" i="14"/>
  <c r="AT594" i="14"/>
  <c r="AS594" i="14"/>
  <c r="AR594" i="14"/>
  <c r="AQ594" i="14"/>
  <c r="AP594" i="14"/>
  <c r="AO594" i="14"/>
  <c r="AN594" i="14"/>
  <c r="AM594" i="14"/>
  <c r="AL594" i="14"/>
  <c r="AK594" i="14"/>
  <c r="AJ594" i="14"/>
  <c r="AI594" i="14"/>
  <c r="AH594" i="14"/>
  <c r="AG594" i="14"/>
  <c r="AF594" i="14"/>
  <c r="AE594" i="14"/>
  <c r="AD594" i="14"/>
  <c r="AC594" i="14"/>
  <c r="AB594" i="14"/>
  <c r="AA594" i="14"/>
  <c r="Z594" i="14"/>
  <c r="Y594" i="14"/>
  <c r="X594" i="14"/>
  <c r="W594" i="14"/>
  <c r="V594" i="14"/>
  <c r="U594" i="14"/>
  <c r="T594" i="14"/>
  <c r="S594" i="14"/>
  <c r="R594" i="14"/>
  <c r="Q594" i="14"/>
  <c r="P594" i="14"/>
  <c r="O594" i="14"/>
  <c r="N594" i="14"/>
  <c r="M594" i="14"/>
  <c r="L594" i="14"/>
  <c r="K594" i="14"/>
  <c r="J594" i="14"/>
  <c r="I594" i="14"/>
  <c r="H594" i="14"/>
  <c r="G594" i="14"/>
  <c r="JB593" i="14"/>
  <c r="JA593" i="14"/>
  <c r="IZ593" i="14"/>
  <c r="IY593" i="14"/>
  <c r="IX593" i="14"/>
  <c r="IW593" i="14"/>
  <c r="IV593" i="14"/>
  <c r="IU593" i="14"/>
  <c r="IT593" i="14"/>
  <c r="IS593" i="14"/>
  <c r="IR593" i="14"/>
  <c r="IQ593" i="14"/>
  <c r="IP593" i="14"/>
  <c r="IO593" i="14"/>
  <c r="IN593" i="14"/>
  <c r="IM593" i="14"/>
  <c r="IL593" i="14"/>
  <c r="IK593" i="14"/>
  <c r="IJ593" i="14"/>
  <c r="II593" i="14"/>
  <c r="IH593" i="14"/>
  <c r="IG593" i="14"/>
  <c r="IF593" i="14"/>
  <c r="IE593" i="14"/>
  <c r="ID593" i="14"/>
  <c r="IC593" i="14"/>
  <c r="IB593" i="14"/>
  <c r="IA593" i="14"/>
  <c r="HZ593" i="14"/>
  <c r="HY593" i="14"/>
  <c r="HX593" i="14"/>
  <c r="HW593" i="14"/>
  <c r="HV593" i="14"/>
  <c r="HU593" i="14"/>
  <c r="HT593" i="14"/>
  <c r="HS593" i="14"/>
  <c r="HR593" i="14"/>
  <c r="HQ593" i="14"/>
  <c r="HP593" i="14"/>
  <c r="HO593" i="14"/>
  <c r="HN593" i="14"/>
  <c r="HM593" i="14"/>
  <c r="HL593" i="14"/>
  <c r="HK593" i="14"/>
  <c r="HJ593" i="14"/>
  <c r="HI593" i="14"/>
  <c r="HH593" i="14"/>
  <c r="HG593" i="14"/>
  <c r="HF593" i="14"/>
  <c r="HE593" i="14"/>
  <c r="HD593" i="14"/>
  <c r="HC593" i="14"/>
  <c r="HB593" i="14"/>
  <c r="HA593" i="14"/>
  <c r="GZ593" i="14"/>
  <c r="GY593" i="14"/>
  <c r="GX593" i="14"/>
  <c r="GW593" i="14"/>
  <c r="GV593" i="14"/>
  <c r="GU593" i="14"/>
  <c r="GT593" i="14"/>
  <c r="GS593" i="14"/>
  <c r="GR593" i="14"/>
  <c r="GQ593" i="14"/>
  <c r="GP593" i="14"/>
  <c r="GO593" i="14"/>
  <c r="GN593" i="14"/>
  <c r="GM593" i="14"/>
  <c r="GL593" i="14"/>
  <c r="GK593" i="14"/>
  <c r="GJ593" i="14"/>
  <c r="GI593" i="14"/>
  <c r="GH593" i="14"/>
  <c r="GG593" i="14"/>
  <c r="GF593" i="14"/>
  <c r="GE593" i="14"/>
  <c r="GD593" i="14"/>
  <c r="GC593" i="14"/>
  <c r="GB593" i="14"/>
  <c r="GA593" i="14"/>
  <c r="FZ593" i="14"/>
  <c r="FY593" i="14"/>
  <c r="FX593" i="14"/>
  <c r="FW593" i="14"/>
  <c r="FV593" i="14"/>
  <c r="FU593" i="14"/>
  <c r="FT593" i="14"/>
  <c r="FS593" i="14"/>
  <c r="FR593" i="14"/>
  <c r="FQ593" i="14"/>
  <c r="FP593" i="14"/>
  <c r="FO593" i="14"/>
  <c r="FN593" i="14"/>
  <c r="FM593" i="14"/>
  <c r="FL593" i="14"/>
  <c r="FK593" i="14"/>
  <c r="FJ593" i="14"/>
  <c r="FI593" i="14"/>
  <c r="FH593" i="14"/>
  <c r="FG593" i="14"/>
  <c r="FF593" i="14"/>
  <c r="FE593" i="14"/>
  <c r="FD593" i="14"/>
  <c r="FC593" i="14"/>
  <c r="FB593" i="14"/>
  <c r="FA593" i="14"/>
  <c r="EZ593" i="14"/>
  <c r="EY593" i="14"/>
  <c r="EX593" i="14"/>
  <c r="EW593" i="14"/>
  <c r="EV593" i="14"/>
  <c r="EU593" i="14"/>
  <c r="ET593" i="14"/>
  <c r="ES593" i="14"/>
  <c r="ER593" i="14"/>
  <c r="EQ593" i="14"/>
  <c r="EP593" i="14"/>
  <c r="EO593" i="14"/>
  <c r="EN593" i="14"/>
  <c r="EM593" i="14"/>
  <c r="EL593" i="14"/>
  <c r="EK593" i="14"/>
  <c r="EJ593" i="14"/>
  <c r="EI593" i="14"/>
  <c r="EH593" i="14"/>
  <c r="EG593" i="14"/>
  <c r="EF593" i="14"/>
  <c r="EE593" i="14"/>
  <c r="ED593" i="14"/>
  <c r="EC593" i="14"/>
  <c r="EB593" i="14"/>
  <c r="EA593" i="14"/>
  <c r="DZ593" i="14"/>
  <c r="DY593" i="14"/>
  <c r="DX593" i="14"/>
  <c r="DW593" i="14"/>
  <c r="DV593" i="14"/>
  <c r="DU593" i="14"/>
  <c r="DT593" i="14"/>
  <c r="DS593" i="14"/>
  <c r="DR593" i="14"/>
  <c r="DQ593" i="14"/>
  <c r="DP593" i="14"/>
  <c r="DO593" i="14"/>
  <c r="DN593" i="14"/>
  <c r="DM593" i="14"/>
  <c r="DL593" i="14"/>
  <c r="DK593" i="14"/>
  <c r="DJ593" i="14"/>
  <c r="DI593" i="14"/>
  <c r="DH593" i="14"/>
  <c r="DG593" i="14"/>
  <c r="DF593" i="14"/>
  <c r="DE593" i="14"/>
  <c r="DD593" i="14"/>
  <c r="DC593" i="14"/>
  <c r="DB593" i="14"/>
  <c r="DA593" i="14"/>
  <c r="CZ593" i="14"/>
  <c r="CY593" i="14"/>
  <c r="CX593" i="14"/>
  <c r="CW593" i="14"/>
  <c r="CV593" i="14"/>
  <c r="CU593" i="14"/>
  <c r="CT593" i="14"/>
  <c r="CS593" i="14"/>
  <c r="CR593" i="14"/>
  <c r="CQ593" i="14"/>
  <c r="CP593" i="14"/>
  <c r="CO593" i="14"/>
  <c r="CN593" i="14"/>
  <c r="CM593" i="14"/>
  <c r="CL593" i="14"/>
  <c r="CK593" i="14"/>
  <c r="CJ593" i="14"/>
  <c r="CI593" i="14"/>
  <c r="CH593" i="14"/>
  <c r="CG593" i="14"/>
  <c r="CF593" i="14"/>
  <c r="CE593" i="14"/>
  <c r="CD593" i="14"/>
  <c r="CC593" i="14"/>
  <c r="CB593" i="14"/>
  <c r="CA593" i="14"/>
  <c r="BZ593" i="14"/>
  <c r="BY593" i="14"/>
  <c r="BX593" i="14"/>
  <c r="BW593" i="14"/>
  <c r="BV593" i="14"/>
  <c r="BU593" i="14"/>
  <c r="BT593" i="14"/>
  <c r="BS593" i="14"/>
  <c r="BR593" i="14"/>
  <c r="BQ593" i="14"/>
  <c r="BP593" i="14"/>
  <c r="BO593" i="14"/>
  <c r="BN593" i="14"/>
  <c r="BM593" i="14"/>
  <c r="BL593" i="14"/>
  <c r="BK593" i="14"/>
  <c r="BJ593" i="14"/>
  <c r="BI593" i="14"/>
  <c r="BH593" i="14"/>
  <c r="BG593" i="14"/>
  <c r="BF593" i="14"/>
  <c r="BE593" i="14"/>
  <c r="BD593" i="14"/>
  <c r="BC593" i="14"/>
  <c r="BB593" i="14"/>
  <c r="BA593" i="14"/>
  <c r="AZ593" i="14"/>
  <c r="AY593" i="14"/>
  <c r="AX593" i="14"/>
  <c r="AW593" i="14"/>
  <c r="AV593" i="14"/>
  <c r="AU593" i="14"/>
  <c r="AT593" i="14"/>
  <c r="AS593" i="14"/>
  <c r="AR593" i="14"/>
  <c r="AQ593" i="14"/>
  <c r="AP593" i="14"/>
  <c r="AO593" i="14"/>
  <c r="AN593" i="14"/>
  <c r="AM593" i="14"/>
  <c r="AL593" i="14"/>
  <c r="AK593" i="14"/>
  <c r="AJ593" i="14"/>
  <c r="AI593" i="14"/>
  <c r="AH593" i="14"/>
  <c r="AG593" i="14"/>
  <c r="AF593" i="14"/>
  <c r="AE593" i="14"/>
  <c r="AD593" i="14"/>
  <c r="AC593" i="14"/>
  <c r="AB593" i="14"/>
  <c r="AA593" i="14"/>
  <c r="Z593" i="14"/>
  <c r="Y593" i="14"/>
  <c r="X593" i="14"/>
  <c r="W593" i="14"/>
  <c r="V593" i="14"/>
  <c r="U593" i="14"/>
  <c r="T593" i="14"/>
  <c r="S593" i="14"/>
  <c r="R593" i="14"/>
  <c r="Q593" i="14"/>
  <c r="P593" i="14"/>
  <c r="O593" i="14"/>
  <c r="N593" i="14"/>
  <c r="M593" i="14"/>
  <c r="L593" i="14"/>
  <c r="K593" i="14"/>
  <c r="J593" i="14"/>
  <c r="I593" i="14"/>
  <c r="H593" i="14"/>
  <c r="G593" i="14"/>
  <c r="JB592" i="14"/>
  <c r="JA592" i="14"/>
  <c r="IZ592" i="14"/>
  <c r="IY592" i="14"/>
  <c r="IX592" i="14"/>
  <c r="IW592" i="14"/>
  <c r="IV592" i="14"/>
  <c r="IU592" i="14"/>
  <c r="IT592" i="14"/>
  <c r="IS592" i="14"/>
  <c r="IR592" i="14"/>
  <c r="IQ592" i="14"/>
  <c r="IP592" i="14"/>
  <c r="IO592" i="14"/>
  <c r="IN592" i="14"/>
  <c r="IM592" i="14"/>
  <c r="IL592" i="14"/>
  <c r="IK592" i="14"/>
  <c r="IJ592" i="14"/>
  <c r="II592" i="14"/>
  <c r="IH592" i="14"/>
  <c r="IG592" i="14"/>
  <c r="IF592" i="14"/>
  <c r="IE592" i="14"/>
  <c r="ID592" i="14"/>
  <c r="IC592" i="14"/>
  <c r="IB592" i="14"/>
  <c r="IA592" i="14"/>
  <c r="HZ592" i="14"/>
  <c r="HY592" i="14"/>
  <c r="HX592" i="14"/>
  <c r="HW592" i="14"/>
  <c r="HV592" i="14"/>
  <c r="HU592" i="14"/>
  <c r="HT592" i="14"/>
  <c r="HS592" i="14"/>
  <c r="HR592" i="14"/>
  <c r="HQ592" i="14"/>
  <c r="HP592" i="14"/>
  <c r="HO592" i="14"/>
  <c r="HN592" i="14"/>
  <c r="HM592" i="14"/>
  <c r="HL592" i="14"/>
  <c r="HK592" i="14"/>
  <c r="HJ592" i="14"/>
  <c r="HI592" i="14"/>
  <c r="HH592" i="14"/>
  <c r="HG592" i="14"/>
  <c r="HF592" i="14"/>
  <c r="HE592" i="14"/>
  <c r="HD592" i="14"/>
  <c r="HC592" i="14"/>
  <c r="HB592" i="14"/>
  <c r="HA592" i="14"/>
  <c r="GZ592" i="14"/>
  <c r="GY592" i="14"/>
  <c r="GX592" i="14"/>
  <c r="GW592" i="14"/>
  <c r="GV592" i="14"/>
  <c r="GU592" i="14"/>
  <c r="GT592" i="14"/>
  <c r="GS592" i="14"/>
  <c r="GR592" i="14"/>
  <c r="GQ592" i="14"/>
  <c r="GP592" i="14"/>
  <c r="GO592" i="14"/>
  <c r="GN592" i="14"/>
  <c r="GM592" i="14"/>
  <c r="GL592" i="14"/>
  <c r="GK592" i="14"/>
  <c r="GJ592" i="14"/>
  <c r="GI592" i="14"/>
  <c r="GH592" i="14"/>
  <c r="GG592" i="14"/>
  <c r="GF592" i="14"/>
  <c r="GE592" i="14"/>
  <c r="GD592" i="14"/>
  <c r="GC592" i="14"/>
  <c r="GB592" i="14"/>
  <c r="GA592" i="14"/>
  <c r="FZ592" i="14"/>
  <c r="FY592" i="14"/>
  <c r="FX592" i="14"/>
  <c r="FW592" i="14"/>
  <c r="FV592" i="14"/>
  <c r="FU592" i="14"/>
  <c r="FT592" i="14"/>
  <c r="FS592" i="14"/>
  <c r="FR592" i="14"/>
  <c r="FQ592" i="14"/>
  <c r="FP592" i="14"/>
  <c r="FO592" i="14"/>
  <c r="FN592" i="14"/>
  <c r="FM592" i="14"/>
  <c r="FL592" i="14"/>
  <c r="FK592" i="14"/>
  <c r="FJ592" i="14"/>
  <c r="FI592" i="14"/>
  <c r="FH592" i="14"/>
  <c r="FG592" i="14"/>
  <c r="FF592" i="14"/>
  <c r="FE592" i="14"/>
  <c r="FD592" i="14"/>
  <c r="FC592" i="14"/>
  <c r="FB592" i="14"/>
  <c r="FA592" i="14"/>
  <c r="EZ592" i="14"/>
  <c r="EY592" i="14"/>
  <c r="EX592" i="14"/>
  <c r="EW592" i="14"/>
  <c r="EV592" i="14"/>
  <c r="EU592" i="14"/>
  <c r="ET592" i="14"/>
  <c r="ES592" i="14"/>
  <c r="ER592" i="14"/>
  <c r="EQ592" i="14"/>
  <c r="EP592" i="14"/>
  <c r="EO592" i="14"/>
  <c r="EN592" i="14"/>
  <c r="EM592" i="14"/>
  <c r="EL592" i="14"/>
  <c r="EK592" i="14"/>
  <c r="EJ592" i="14"/>
  <c r="EI592" i="14"/>
  <c r="EH592" i="14"/>
  <c r="EG592" i="14"/>
  <c r="EF592" i="14"/>
  <c r="EE592" i="14"/>
  <c r="ED592" i="14"/>
  <c r="EC592" i="14"/>
  <c r="EB592" i="14"/>
  <c r="EA592" i="14"/>
  <c r="DZ592" i="14"/>
  <c r="DY592" i="14"/>
  <c r="DX592" i="14"/>
  <c r="DW592" i="14"/>
  <c r="DV592" i="14"/>
  <c r="DU592" i="14"/>
  <c r="DT592" i="14"/>
  <c r="DS592" i="14"/>
  <c r="DR592" i="14"/>
  <c r="DQ592" i="14"/>
  <c r="DP592" i="14"/>
  <c r="DO592" i="14"/>
  <c r="DN592" i="14"/>
  <c r="DM592" i="14"/>
  <c r="DL592" i="14"/>
  <c r="DK592" i="14"/>
  <c r="DJ592" i="14"/>
  <c r="DI592" i="14"/>
  <c r="DH592" i="14"/>
  <c r="DG592" i="14"/>
  <c r="DF592" i="14"/>
  <c r="DE592" i="14"/>
  <c r="DD592" i="14"/>
  <c r="DC592" i="14"/>
  <c r="DB592" i="14"/>
  <c r="DA592" i="14"/>
  <c r="CZ592" i="14"/>
  <c r="CY592" i="14"/>
  <c r="CX592" i="14"/>
  <c r="CW592" i="14"/>
  <c r="CV592" i="14"/>
  <c r="CU592" i="14"/>
  <c r="CT592" i="14"/>
  <c r="CS592" i="14"/>
  <c r="CR592" i="14"/>
  <c r="CQ592" i="14"/>
  <c r="CP592" i="14"/>
  <c r="CO592" i="14"/>
  <c r="CN592" i="14"/>
  <c r="CM592" i="14"/>
  <c r="CL592" i="14"/>
  <c r="CK592" i="14"/>
  <c r="CJ592" i="14"/>
  <c r="CI592" i="14"/>
  <c r="CH592" i="14"/>
  <c r="CG592" i="14"/>
  <c r="CF592" i="14"/>
  <c r="CE592" i="14"/>
  <c r="CD592" i="14"/>
  <c r="CC592" i="14"/>
  <c r="CB592" i="14"/>
  <c r="CA592" i="14"/>
  <c r="BZ592" i="14"/>
  <c r="BY592" i="14"/>
  <c r="BX592" i="14"/>
  <c r="BW592" i="14"/>
  <c r="BV592" i="14"/>
  <c r="BU592" i="14"/>
  <c r="BT592" i="14"/>
  <c r="BS592" i="14"/>
  <c r="BR592" i="14"/>
  <c r="BQ592" i="14"/>
  <c r="BP592" i="14"/>
  <c r="BO592" i="14"/>
  <c r="BN592" i="14"/>
  <c r="BM592" i="14"/>
  <c r="BL592" i="14"/>
  <c r="BK592" i="14"/>
  <c r="BJ592" i="14"/>
  <c r="BI592" i="14"/>
  <c r="BH592" i="14"/>
  <c r="BG592" i="14"/>
  <c r="BF592" i="14"/>
  <c r="BE592" i="14"/>
  <c r="BD592" i="14"/>
  <c r="BC592" i="14"/>
  <c r="BB592" i="14"/>
  <c r="BA592" i="14"/>
  <c r="AZ592" i="14"/>
  <c r="AY592" i="14"/>
  <c r="AX592" i="14"/>
  <c r="AW592" i="14"/>
  <c r="AV592" i="14"/>
  <c r="AU592" i="14"/>
  <c r="AT592" i="14"/>
  <c r="AS592" i="14"/>
  <c r="AR592" i="14"/>
  <c r="AQ592" i="14"/>
  <c r="AP592" i="14"/>
  <c r="AO592" i="14"/>
  <c r="AN592" i="14"/>
  <c r="AM592" i="14"/>
  <c r="AL592" i="14"/>
  <c r="AK592" i="14"/>
  <c r="AJ592" i="14"/>
  <c r="AI592" i="14"/>
  <c r="AH592" i="14"/>
  <c r="AG592" i="14"/>
  <c r="AF592" i="14"/>
  <c r="AE592" i="14"/>
  <c r="AD592" i="14"/>
  <c r="AC592" i="14"/>
  <c r="AB592" i="14"/>
  <c r="AA592" i="14"/>
  <c r="Z592" i="14"/>
  <c r="Y592" i="14"/>
  <c r="X592" i="14"/>
  <c r="W592" i="14"/>
  <c r="V592" i="14"/>
  <c r="U592" i="14"/>
  <c r="T592" i="14"/>
  <c r="S592" i="14"/>
  <c r="R592" i="14"/>
  <c r="Q592" i="14"/>
  <c r="P592" i="14"/>
  <c r="O592" i="14"/>
  <c r="N592" i="14"/>
  <c r="M592" i="14"/>
  <c r="L592" i="14"/>
  <c r="K592" i="14"/>
  <c r="J592" i="14"/>
  <c r="I592" i="14"/>
  <c r="H592" i="14"/>
  <c r="G592" i="14"/>
  <c r="JB591" i="14"/>
  <c r="JA591" i="14"/>
  <c r="IZ591" i="14"/>
  <c r="IY591" i="14"/>
  <c r="IX591" i="14"/>
  <c r="IW591" i="14"/>
  <c r="IV591" i="14"/>
  <c r="IU591" i="14"/>
  <c r="IT591" i="14"/>
  <c r="IS591" i="14"/>
  <c r="IR591" i="14"/>
  <c r="IQ591" i="14"/>
  <c r="IP591" i="14"/>
  <c r="IO591" i="14"/>
  <c r="IN591" i="14"/>
  <c r="IM591" i="14"/>
  <c r="IL591" i="14"/>
  <c r="IK591" i="14"/>
  <c r="IJ591" i="14"/>
  <c r="II591" i="14"/>
  <c r="IH591" i="14"/>
  <c r="IG591" i="14"/>
  <c r="IF591" i="14"/>
  <c r="IE591" i="14"/>
  <c r="ID591" i="14"/>
  <c r="IC591" i="14"/>
  <c r="IB591" i="14"/>
  <c r="IA591" i="14"/>
  <c r="HZ591" i="14"/>
  <c r="HY591" i="14"/>
  <c r="HX591" i="14"/>
  <c r="HW591" i="14"/>
  <c r="HV591" i="14"/>
  <c r="HU591" i="14"/>
  <c r="HT591" i="14"/>
  <c r="HS591" i="14"/>
  <c r="HR591" i="14"/>
  <c r="HQ591" i="14"/>
  <c r="HP591" i="14"/>
  <c r="HO591" i="14"/>
  <c r="HN591" i="14"/>
  <c r="HM591" i="14"/>
  <c r="HL591" i="14"/>
  <c r="HK591" i="14"/>
  <c r="HJ591" i="14"/>
  <c r="HI591" i="14"/>
  <c r="HH591" i="14"/>
  <c r="HG591" i="14"/>
  <c r="HF591" i="14"/>
  <c r="HE591" i="14"/>
  <c r="HD591" i="14"/>
  <c r="HC591" i="14"/>
  <c r="HB591" i="14"/>
  <c r="HA591" i="14"/>
  <c r="GZ591" i="14"/>
  <c r="GY591" i="14"/>
  <c r="GX591" i="14"/>
  <c r="GW591" i="14"/>
  <c r="GV591" i="14"/>
  <c r="GU591" i="14"/>
  <c r="GT591" i="14"/>
  <c r="GS591" i="14"/>
  <c r="GR591" i="14"/>
  <c r="GQ591" i="14"/>
  <c r="GP591" i="14"/>
  <c r="GO591" i="14"/>
  <c r="GN591" i="14"/>
  <c r="GM591" i="14"/>
  <c r="GL591" i="14"/>
  <c r="GK591" i="14"/>
  <c r="GJ591" i="14"/>
  <c r="GI591" i="14"/>
  <c r="GH591" i="14"/>
  <c r="GG591" i="14"/>
  <c r="GF591" i="14"/>
  <c r="GE591" i="14"/>
  <c r="GD591" i="14"/>
  <c r="GC591" i="14"/>
  <c r="GB591" i="14"/>
  <c r="GA591" i="14"/>
  <c r="FZ591" i="14"/>
  <c r="FY591" i="14"/>
  <c r="FX591" i="14"/>
  <c r="FW591" i="14"/>
  <c r="FV591" i="14"/>
  <c r="FU591" i="14"/>
  <c r="FT591" i="14"/>
  <c r="FS591" i="14"/>
  <c r="FR591" i="14"/>
  <c r="FQ591" i="14"/>
  <c r="FP591" i="14"/>
  <c r="FO591" i="14"/>
  <c r="FN591" i="14"/>
  <c r="FM591" i="14"/>
  <c r="FL591" i="14"/>
  <c r="FK591" i="14"/>
  <c r="FJ591" i="14"/>
  <c r="FI591" i="14"/>
  <c r="FH591" i="14"/>
  <c r="FG591" i="14"/>
  <c r="FF591" i="14"/>
  <c r="FE591" i="14"/>
  <c r="FD591" i="14"/>
  <c r="FC591" i="14"/>
  <c r="FB591" i="14"/>
  <c r="FA591" i="14"/>
  <c r="EZ591" i="14"/>
  <c r="EY591" i="14"/>
  <c r="EX591" i="14"/>
  <c r="EW591" i="14"/>
  <c r="EV591" i="14"/>
  <c r="EU591" i="14"/>
  <c r="ET591" i="14"/>
  <c r="ES591" i="14"/>
  <c r="ER591" i="14"/>
  <c r="EQ591" i="14"/>
  <c r="EP591" i="14"/>
  <c r="EO591" i="14"/>
  <c r="EN591" i="14"/>
  <c r="EM591" i="14"/>
  <c r="EL591" i="14"/>
  <c r="EK591" i="14"/>
  <c r="EJ591" i="14"/>
  <c r="EI591" i="14"/>
  <c r="EH591" i="14"/>
  <c r="EG591" i="14"/>
  <c r="EF591" i="14"/>
  <c r="EE591" i="14"/>
  <c r="ED591" i="14"/>
  <c r="EC591" i="14"/>
  <c r="EB591" i="14"/>
  <c r="EA591" i="14"/>
  <c r="DZ591" i="14"/>
  <c r="DY591" i="14"/>
  <c r="DX591" i="14"/>
  <c r="DW591" i="14"/>
  <c r="DV591" i="14"/>
  <c r="DU591" i="14"/>
  <c r="DT591" i="14"/>
  <c r="DS591" i="14"/>
  <c r="DR591" i="14"/>
  <c r="DQ591" i="14"/>
  <c r="DP591" i="14"/>
  <c r="DO591" i="14"/>
  <c r="DN591" i="14"/>
  <c r="DM591" i="14"/>
  <c r="DL591" i="14"/>
  <c r="DK591" i="14"/>
  <c r="DJ591" i="14"/>
  <c r="DI591" i="14"/>
  <c r="DH591" i="14"/>
  <c r="DG591" i="14"/>
  <c r="DF591" i="14"/>
  <c r="DE591" i="14"/>
  <c r="DD591" i="14"/>
  <c r="DC591" i="14"/>
  <c r="DB591" i="14"/>
  <c r="DA591" i="14"/>
  <c r="CZ591" i="14"/>
  <c r="CY591" i="14"/>
  <c r="CX591" i="14"/>
  <c r="CW591" i="14"/>
  <c r="CV591" i="14"/>
  <c r="CU591" i="14"/>
  <c r="CT591" i="14"/>
  <c r="CS591" i="14"/>
  <c r="CR591" i="14"/>
  <c r="CQ591" i="14"/>
  <c r="CP591" i="14"/>
  <c r="CO591" i="14"/>
  <c r="CN591" i="14"/>
  <c r="CM591" i="14"/>
  <c r="CL591" i="14"/>
  <c r="CK591" i="14"/>
  <c r="CJ591" i="14"/>
  <c r="CI591" i="14"/>
  <c r="CH591" i="14"/>
  <c r="CG591" i="14"/>
  <c r="CF591" i="14"/>
  <c r="CE591" i="14"/>
  <c r="CD591" i="14"/>
  <c r="CC591" i="14"/>
  <c r="CB591" i="14"/>
  <c r="CA591" i="14"/>
  <c r="BZ591" i="14"/>
  <c r="BY591" i="14"/>
  <c r="BX591" i="14"/>
  <c r="BW591" i="14"/>
  <c r="BV591" i="14"/>
  <c r="BU591" i="14"/>
  <c r="BT591" i="14"/>
  <c r="BS591" i="14"/>
  <c r="BR591" i="14"/>
  <c r="BQ591" i="14"/>
  <c r="BP591" i="14"/>
  <c r="BO591" i="14"/>
  <c r="BN591" i="14"/>
  <c r="BM591" i="14"/>
  <c r="BL591" i="14"/>
  <c r="BK591" i="14"/>
  <c r="BJ591" i="14"/>
  <c r="BI591" i="14"/>
  <c r="BH591" i="14"/>
  <c r="BG591" i="14"/>
  <c r="BF591" i="14"/>
  <c r="BE591" i="14"/>
  <c r="BD591" i="14"/>
  <c r="BC591" i="14"/>
  <c r="BB591" i="14"/>
  <c r="BA591" i="14"/>
  <c r="AZ591" i="14"/>
  <c r="AY591" i="14"/>
  <c r="AX591" i="14"/>
  <c r="AW591" i="14"/>
  <c r="AV591" i="14"/>
  <c r="AU591" i="14"/>
  <c r="AT591" i="14"/>
  <c r="AS591" i="14"/>
  <c r="AR591" i="14"/>
  <c r="AQ591" i="14"/>
  <c r="AP591" i="14"/>
  <c r="AO591" i="14"/>
  <c r="AN591" i="14"/>
  <c r="AM591" i="14"/>
  <c r="AL591" i="14"/>
  <c r="AK591" i="14"/>
  <c r="AJ591" i="14"/>
  <c r="AI591" i="14"/>
  <c r="AH591" i="14"/>
  <c r="AG591" i="14"/>
  <c r="AF591" i="14"/>
  <c r="AE591" i="14"/>
  <c r="AD591" i="14"/>
  <c r="AC591" i="14"/>
  <c r="AB591" i="14"/>
  <c r="AA591" i="14"/>
  <c r="Z591" i="14"/>
  <c r="Y591" i="14"/>
  <c r="X591" i="14"/>
  <c r="W591" i="14"/>
  <c r="V591" i="14"/>
  <c r="U591" i="14"/>
  <c r="T591" i="14"/>
  <c r="S591" i="14"/>
  <c r="R591" i="14"/>
  <c r="Q591" i="14"/>
  <c r="P591" i="14"/>
  <c r="O591" i="14"/>
  <c r="N591" i="14"/>
  <c r="M591" i="14"/>
  <c r="L591" i="14"/>
  <c r="K591" i="14"/>
  <c r="J591" i="14"/>
  <c r="I591" i="14"/>
  <c r="H591" i="14"/>
  <c r="G591" i="14"/>
  <c r="JB590" i="14"/>
  <c r="JA590" i="14"/>
  <c r="IZ590" i="14"/>
  <c r="IY590" i="14"/>
  <c r="IX590" i="14"/>
  <c r="IW590" i="14"/>
  <c r="IV590" i="14"/>
  <c r="IU590" i="14"/>
  <c r="IT590" i="14"/>
  <c r="IS590" i="14"/>
  <c r="IR590" i="14"/>
  <c r="IQ590" i="14"/>
  <c r="IP590" i="14"/>
  <c r="IO590" i="14"/>
  <c r="IN590" i="14"/>
  <c r="IM590" i="14"/>
  <c r="IL590" i="14"/>
  <c r="IK590" i="14"/>
  <c r="IJ590" i="14"/>
  <c r="II590" i="14"/>
  <c r="IH590" i="14"/>
  <c r="IG590" i="14"/>
  <c r="IF590" i="14"/>
  <c r="IE590" i="14"/>
  <c r="ID590" i="14"/>
  <c r="IC590" i="14"/>
  <c r="IB590" i="14"/>
  <c r="IA590" i="14"/>
  <c r="HZ590" i="14"/>
  <c r="HY590" i="14"/>
  <c r="HX590" i="14"/>
  <c r="HW590" i="14"/>
  <c r="HV590" i="14"/>
  <c r="HU590" i="14"/>
  <c r="HT590" i="14"/>
  <c r="HS590" i="14"/>
  <c r="HR590" i="14"/>
  <c r="HQ590" i="14"/>
  <c r="HP590" i="14"/>
  <c r="HO590" i="14"/>
  <c r="HN590" i="14"/>
  <c r="HM590" i="14"/>
  <c r="HL590" i="14"/>
  <c r="HK590" i="14"/>
  <c r="HJ590" i="14"/>
  <c r="HI590" i="14"/>
  <c r="HH590" i="14"/>
  <c r="HG590" i="14"/>
  <c r="HF590" i="14"/>
  <c r="HE590" i="14"/>
  <c r="HD590" i="14"/>
  <c r="HC590" i="14"/>
  <c r="HB590" i="14"/>
  <c r="HA590" i="14"/>
  <c r="GZ590" i="14"/>
  <c r="GY590" i="14"/>
  <c r="GX590" i="14"/>
  <c r="GW590" i="14"/>
  <c r="GV590" i="14"/>
  <c r="GU590" i="14"/>
  <c r="GT590" i="14"/>
  <c r="GS590" i="14"/>
  <c r="GR590" i="14"/>
  <c r="GQ590" i="14"/>
  <c r="GP590" i="14"/>
  <c r="GO590" i="14"/>
  <c r="GN590" i="14"/>
  <c r="GM590" i="14"/>
  <c r="GL590" i="14"/>
  <c r="GK590" i="14"/>
  <c r="GJ590" i="14"/>
  <c r="GI590" i="14"/>
  <c r="GH590" i="14"/>
  <c r="GG590" i="14"/>
  <c r="GF590" i="14"/>
  <c r="GE590" i="14"/>
  <c r="GD590" i="14"/>
  <c r="GC590" i="14"/>
  <c r="GB590" i="14"/>
  <c r="GA590" i="14"/>
  <c r="FZ590" i="14"/>
  <c r="FY590" i="14"/>
  <c r="FX590" i="14"/>
  <c r="FW590" i="14"/>
  <c r="FV590" i="14"/>
  <c r="FU590" i="14"/>
  <c r="FT590" i="14"/>
  <c r="FS590" i="14"/>
  <c r="FR590" i="14"/>
  <c r="FQ590" i="14"/>
  <c r="FP590" i="14"/>
  <c r="FO590" i="14"/>
  <c r="FN590" i="14"/>
  <c r="FM590" i="14"/>
  <c r="FL590" i="14"/>
  <c r="FK590" i="14"/>
  <c r="FJ590" i="14"/>
  <c r="FI590" i="14"/>
  <c r="FH590" i="14"/>
  <c r="FG590" i="14"/>
  <c r="FF590" i="14"/>
  <c r="FE590" i="14"/>
  <c r="FD590" i="14"/>
  <c r="FC590" i="14"/>
  <c r="FB590" i="14"/>
  <c r="FA590" i="14"/>
  <c r="EZ590" i="14"/>
  <c r="EY590" i="14"/>
  <c r="EX590" i="14"/>
  <c r="EW590" i="14"/>
  <c r="EV590" i="14"/>
  <c r="EU590" i="14"/>
  <c r="ET590" i="14"/>
  <c r="ES590" i="14"/>
  <c r="ER590" i="14"/>
  <c r="EQ590" i="14"/>
  <c r="EP590" i="14"/>
  <c r="EO590" i="14"/>
  <c r="EN590" i="14"/>
  <c r="EM590" i="14"/>
  <c r="EL590" i="14"/>
  <c r="EK590" i="14"/>
  <c r="EJ590" i="14"/>
  <c r="EI590" i="14"/>
  <c r="EH590" i="14"/>
  <c r="EG590" i="14"/>
  <c r="EF590" i="14"/>
  <c r="EE590" i="14"/>
  <c r="ED590" i="14"/>
  <c r="EC590" i="14"/>
  <c r="EB590" i="14"/>
  <c r="EA590" i="14"/>
  <c r="DZ590" i="14"/>
  <c r="DY590" i="14"/>
  <c r="DX590" i="14"/>
  <c r="DW590" i="14"/>
  <c r="DV590" i="14"/>
  <c r="DU590" i="14"/>
  <c r="DT590" i="14"/>
  <c r="DS590" i="14"/>
  <c r="DR590" i="14"/>
  <c r="DQ590" i="14"/>
  <c r="DP590" i="14"/>
  <c r="DO590" i="14"/>
  <c r="DN590" i="14"/>
  <c r="DM590" i="14"/>
  <c r="DL590" i="14"/>
  <c r="DK590" i="14"/>
  <c r="DJ590" i="14"/>
  <c r="DI590" i="14"/>
  <c r="DH590" i="14"/>
  <c r="DG590" i="14"/>
  <c r="DF590" i="14"/>
  <c r="DE590" i="14"/>
  <c r="DD590" i="14"/>
  <c r="DC590" i="14"/>
  <c r="DB590" i="14"/>
  <c r="DA590" i="14"/>
  <c r="CZ590" i="14"/>
  <c r="CY590" i="14"/>
  <c r="CX590" i="14"/>
  <c r="CW590" i="14"/>
  <c r="CV590" i="14"/>
  <c r="CU590" i="14"/>
  <c r="CT590" i="14"/>
  <c r="CS590" i="14"/>
  <c r="CR590" i="14"/>
  <c r="CQ590" i="14"/>
  <c r="CP590" i="14"/>
  <c r="CO590" i="14"/>
  <c r="CN590" i="14"/>
  <c r="CM590" i="14"/>
  <c r="CL590" i="14"/>
  <c r="CK590" i="14"/>
  <c r="CJ590" i="14"/>
  <c r="CI590" i="14"/>
  <c r="CH590" i="14"/>
  <c r="CG590" i="14"/>
  <c r="CF590" i="14"/>
  <c r="CE590" i="14"/>
  <c r="CD590" i="14"/>
  <c r="CC590" i="14"/>
  <c r="CB590" i="14"/>
  <c r="CA590" i="14"/>
  <c r="BZ590" i="14"/>
  <c r="BY590" i="14"/>
  <c r="BX590" i="14"/>
  <c r="BW590" i="14"/>
  <c r="BV590" i="14"/>
  <c r="BU590" i="14"/>
  <c r="BT590" i="14"/>
  <c r="BS590" i="14"/>
  <c r="BR590" i="14"/>
  <c r="BQ590" i="14"/>
  <c r="BP590" i="14"/>
  <c r="BO590" i="14"/>
  <c r="BN590" i="14"/>
  <c r="BM590" i="14"/>
  <c r="BL590" i="14"/>
  <c r="BK590" i="14"/>
  <c r="BJ590" i="14"/>
  <c r="BI590" i="14"/>
  <c r="BH590" i="14"/>
  <c r="BG590" i="14"/>
  <c r="BF590" i="14"/>
  <c r="BE590" i="14"/>
  <c r="BD590" i="14"/>
  <c r="BC590" i="14"/>
  <c r="BB590" i="14"/>
  <c r="BA590" i="14"/>
  <c r="AZ590" i="14"/>
  <c r="AY590" i="14"/>
  <c r="AX590" i="14"/>
  <c r="AW590" i="14"/>
  <c r="AV590" i="14"/>
  <c r="AU590" i="14"/>
  <c r="AT590" i="14"/>
  <c r="AS590" i="14"/>
  <c r="AR590" i="14"/>
  <c r="AQ590" i="14"/>
  <c r="AP590" i="14"/>
  <c r="AO590" i="14"/>
  <c r="AN590" i="14"/>
  <c r="AM590" i="14"/>
  <c r="AL590" i="14"/>
  <c r="AK590" i="14"/>
  <c r="AJ590" i="14"/>
  <c r="AI590" i="14"/>
  <c r="AH590" i="14"/>
  <c r="AG590" i="14"/>
  <c r="AF590" i="14"/>
  <c r="AE590" i="14"/>
  <c r="AD590" i="14"/>
  <c r="AC590" i="14"/>
  <c r="AB590" i="14"/>
  <c r="AA590" i="14"/>
  <c r="Z590" i="14"/>
  <c r="Y590" i="14"/>
  <c r="X590" i="14"/>
  <c r="W590" i="14"/>
  <c r="V590" i="14"/>
  <c r="U590" i="14"/>
  <c r="T590" i="14"/>
  <c r="S590" i="14"/>
  <c r="R590" i="14"/>
  <c r="Q590" i="14"/>
  <c r="P590" i="14"/>
  <c r="O590" i="14"/>
  <c r="N590" i="14"/>
  <c r="M590" i="14"/>
  <c r="L590" i="14"/>
  <c r="K590" i="14"/>
  <c r="J590" i="14"/>
  <c r="I590" i="14"/>
  <c r="H590" i="14"/>
  <c r="G590" i="14"/>
  <c r="JB589" i="14"/>
  <c r="JA589" i="14"/>
  <c r="IZ589" i="14"/>
  <c r="IY589" i="14"/>
  <c r="IX589" i="14"/>
  <c r="IW589" i="14"/>
  <c r="IV589" i="14"/>
  <c r="IU589" i="14"/>
  <c r="IT589" i="14"/>
  <c r="IS589" i="14"/>
  <c r="IR589" i="14"/>
  <c r="IQ589" i="14"/>
  <c r="IP589" i="14"/>
  <c r="IO589" i="14"/>
  <c r="IN589" i="14"/>
  <c r="IM589" i="14"/>
  <c r="IL589" i="14"/>
  <c r="IK589" i="14"/>
  <c r="IJ589" i="14"/>
  <c r="II589" i="14"/>
  <c r="IH589" i="14"/>
  <c r="IG589" i="14"/>
  <c r="IF589" i="14"/>
  <c r="IE589" i="14"/>
  <c r="ID589" i="14"/>
  <c r="IC589" i="14"/>
  <c r="IB589" i="14"/>
  <c r="IA589" i="14"/>
  <c r="HZ589" i="14"/>
  <c r="HY589" i="14"/>
  <c r="HX589" i="14"/>
  <c r="HW589" i="14"/>
  <c r="HV589" i="14"/>
  <c r="HU589" i="14"/>
  <c r="HT589" i="14"/>
  <c r="HS589" i="14"/>
  <c r="HR589" i="14"/>
  <c r="HQ589" i="14"/>
  <c r="HP589" i="14"/>
  <c r="HO589" i="14"/>
  <c r="HN589" i="14"/>
  <c r="HM589" i="14"/>
  <c r="HL589" i="14"/>
  <c r="HK589" i="14"/>
  <c r="HJ589" i="14"/>
  <c r="HI589" i="14"/>
  <c r="HH589" i="14"/>
  <c r="HG589" i="14"/>
  <c r="HF589" i="14"/>
  <c r="HE589" i="14"/>
  <c r="HD589" i="14"/>
  <c r="HC589" i="14"/>
  <c r="HB589" i="14"/>
  <c r="HA589" i="14"/>
  <c r="GZ589" i="14"/>
  <c r="GY589" i="14"/>
  <c r="GX589" i="14"/>
  <c r="GW589" i="14"/>
  <c r="GV589" i="14"/>
  <c r="GU589" i="14"/>
  <c r="GT589" i="14"/>
  <c r="GS589" i="14"/>
  <c r="GR589" i="14"/>
  <c r="GQ589" i="14"/>
  <c r="GP589" i="14"/>
  <c r="GO589" i="14"/>
  <c r="GN589" i="14"/>
  <c r="GM589" i="14"/>
  <c r="GL589" i="14"/>
  <c r="GK589" i="14"/>
  <c r="GJ589" i="14"/>
  <c r="GI589" i="14"/>
  <c r="GH589" i="14"/>
  <c r="GG589" i="14"/>
  <c r="GF589" i="14"/>
  <c r="GE589" i="14"/>
  <c r="GD589" i="14"/>
  <c r="GC589" i="14"/>
  <c r="GB589" i="14"/>
  <c r="GA589" i="14"/>
  <c r="FZ589" i="14"/>
  <c r="FY589" i="14"/>
  <c r="FX589" i="14"/>
  <c r="FW589" i="14"/>
  <c r="FV589" i="14"/>
  <c r="FU589" i="14"/>
  <c r="FT589" i="14"/>
  <c r="FS589" i="14"/>
  <c r="FR589" i="14"/>
  <c r="FQ589" i="14"/>
  <c r="FP589" i="14"/>
  <c r="FO589" i="14"/>
  <c r="FN589" i="14"/>
  <c r="FM589" i="14"/>
  <c r="FL589" i="14"/>
  <c r="FK589" i="14"/>
  <c r="FJ589" i="14"/>
  <c r="FI589" i="14"/>
  <c r="FH589" i="14"/>
  <c r="FG589" i="14"/>
  <c r="FF589" i="14"/>
  <c r="FE589" i="14"/>
  <c r="FD589" i="14"/>
  <c r="FC589" i="14"/>
  <c r="FB589" i="14"/>
  <c r="FA589" i="14"/>
  <c r="EZ589" i="14"/>
  <c r="EY589" i="14"/>
  <c r="EX589" i="14"/>
  <c r="EW589" i="14"/>
  <c r="EV589" i="14"/>
  <c r="EU589" i="14"/>
  <c r="ET589" i="14"/>
  <c r="ES589" i="14"/>
  <c r="ER589" i="14"/>
  <c r="EQ589" i="14"/>
  <c r="EP589" i="14"/>
  <c r="EO589" i="14"/>
  <c r="EN589" i="14"/>
  <c r="EM589" i="14"/>
  <c r="EL589" i="14"/>
  <c r="EK589" i="14"/>
  <c r="EJ589" i="14"/>
  <c r="EI589" i="14"/>
  <c r="EH589" i="14"/>
  <c r="EG589" i="14"/>
  <c r="EF589" i="14"/>
  <c r="EE589" i="14"/>
  <c r="ED589" i="14"/>
  <c r="EC589" i="14"/>
  <c r="EB589" i="14"/>
  <c r="EA589" i="14"/>
  <c r="DZ589" i="14"/>
  <c r="DY589" i="14"/>
  <c r="DX589" i="14"/>
  <c r="DW589" i="14"/>
  <c r="DV589" i="14"/>
  <c r="DU589" i="14"/>
  <c r="DT589" i="14"/>
  <c r="DS589" i="14"/>
  <c r="DR589" i="14"/>
  <c r="DQ589" i="14"/>
  <c r="DP589" i="14"/>
  <c r="DO589" i="14"/>
  <c r="DN589" i="14"/>
  <c r="DM589" i="14"/>
  <c r="DL589" i="14"/>
  <c r="DK589" i="14"/>
  <c r="DJ589" i="14"/>
  <c r="DI589" i="14"/>
  <c r="DH589" i="14"/>
  <c r="DG589" i="14"/>
  <c r="DF589" i="14"/>
  <c r="DE589" i="14"/>
  <c r="DD589" i="14"/>
  <c r="DC589" i="14"/>
  <c r="DB589" i="14"/>
  <c r="DA589" i="14"/>
  <c r="CZ589" i="14"/>
  <c r="CY589" i="14"/>
  <c r="CX589" i="14"/>
  <c r="CW589" i="14"/>
  <c r="CV589" i="14"/>
  <c r="CU589" i="14"/>
  <c r="CT589" i="14"/>
  <c r="CS589" i="14"/>
  <c r="CR589" i="14"/>
  <c r="CQ589" i="14"/>
  <c r="CP589" i="14"/>
  <c r="CO589" i="14"/>
  <c r="CN589" i="14"/>
  <c r="CM589" i="14"/>
  <c r="CL589" i="14"/>
  <c r="CK589" i="14"/>
  <c r="CJ589" i="14"/>
  <c r="CI589" i="14"/>
  <c r="CH589" i="14"/>
  <c r="CG589" i="14"/>
  <c r="CF589" i="14"/>
  <c r="CE589" i="14"/>
  <c r="CD589" i="14"/>
  <c r="CC589" i="14"/>
  <c r="CB589" i="14"/>
  <c r="CA589" i="14"/>
  <c r="BZ589" i="14"/>
  <c r="BY589" i="14"/>
  <c r="BX589" i="14"/>
  <c r="BW589" i="14"/>
  <c r="BV589" i="14"/>
  <c r="BU589" i="14"/>
  <c r="BT589" i="14"/>
  <c r="BS589" i="14"/>
  <c r="BR589" i="14"/>
  <c r="BQ589" i="14"/>
  <c r="BP589" i="14"/>
  <c r="BO589" i="14"/>
  <c r="BN589" i="14"/>
  <c r="BM589" i="14"/>
  <c r="BL589" i="14"/>
  <c r="BK589" i="14"/>
  <c r="BJ589" i="14"/>
  <c r="BI589" i="14"/>
  <c r="BH589" i="14"/>
  <c r="BG589" i="14"/>
  <c r="BF589" i="14"/>
  <c r="BE589" i="14"/>
  <c r="BD589" i="14"/>
  <c r="BC589" i="14"/>
  <c r="BB589" i="14"/>
  <c r="BA589" i="14"/>
  <c r="AZ589" i="14"/>
  <c r="AY589" i="14"/>
  <c r="AX589" i="14"/>
  <c r="AW589" i="14"/>
  <c r="AV589" i="14"/>
  <c r="AU589" i="14"/>
  <c r="AT589" i="14"/>
  <c r="AS589" i="14"/>
  <c r="AR589" i="14"/>
  <c r="AQ589" i="14"/>
  <c r="AP589" i="14"/>
  <c r="AO589" i="14"/>
  <c r="AN589" i="14"/>
  <c r="AM589" i="14"/>
  <c r="AL589" i="14"/>
  <c r="AK589" i="14"/>
  <c r="AJ589" i="14"/>
  <c r="AI589" i="14"/>
  <c r="AH589" i="14"/>
  <c r="AG589" i="14"/>
  <c r="AF589" i="14"/>
  <c r="AE589" i="14"/>
  <c r="AD589" i="14"/>
  <c r="AC589" i="14"/>
  <c r="AB589" i="14"/>
  <c r="AA589" i="14"/>
  <c r="Z589" i="14"/>
  <c r="Y589" i="14"/>
  <c r="X589" i="14"/>
  <c r="W589" i="14"/>
  <c r="V589" i="14"/>
  <c r="U589" i="14"/>
  <c r="T589" i="14"/>
  <c r="S589" i="14"/>
  <c r="R589" i="14"/>
  <c r="Q589" i="14"/>
  <c r="P589" i="14"/>
  <c r="O589" i="14"/>
  <c r="N589" i="14"/>
  <c r="M589" i="14"/>
  <c r="L589" i="14"/>
  <c r="K589" i="14"/>
  <c r="J589" i="14"/>
  <c r="I589" i="14"/>
  <c r="H589" i="14"/>
  <c r="G589" i="14"/>
  <c r="JB588" i="14"/>
  <c r="JA588" i="14"/>
  <c r="IZ588" i="14"/>
  <c r="IY588" i="14"/>
  <c r="IX588" i="14"/>
  <c r="IW588" i="14"/>
  <c r="IV588" i="14"/>
  <c r="IU588" i="14"/>
  <c r="IT588" i="14"/>
  <c r="IS588" i="14"/>
  <c r="IR588" i="14"/>
  <c r="IQ588" i="14"/>
  <c r="IP588" i="14"/>
  <c r="IO588" i="14"/>
  <c r="IN588" i="14"/>
  <c r="IM588" i="14"/>
  <c r="IL588" i="14"/>
  <c r="IK588" i="14"/>
  <c r="IJ588" i="14"/>
  <c r="II588" i="14"/>
  <c r="IH588" i="14"/>
  <c r="IG588" i="14"/>
  <c r="IF588" i="14"/>
  <c r="IE588" i="14"/>
  <c r="ID588" i="14"/>
  <c r="IC588" i="14"/>
  <c r="IB588" i="14"/>
  <c r="IA588" i="14"/>
  <c r="HZ588" i="14"/>
  <c r="HY588" i="14"/>
  <c r="HX588" i="14"/>
  <c r="HW588" i="14"/>
  <c r="HV588" i="14"/>
  <c r="HU588" i="14"/>
  <c r="HT588" i="14"/>
  <c r="HS588" i="14"/>
  <c r="HR588" i="14"/>
  <c r="HQ588" i="14"/>
  <c r="HP588" i="14"/>
  <c r="HO588" i="14"/>
  <c r="HN588" i="14"/>
  <c r="HM588" i="14"/>
  <c r="HL588" i="14"/>
  <c r="HK588" i="14"/>
  <c r="HJ588" i="14"/>
  <c r="HI588" i="14"/>
  <c r="HH588" i="14"/>
  <c r="HG588" i="14"/>
  <c r="HF588" i="14"/>
  <c r="HE588" i="14"/>
  <c r="HD588" i="14"/>
  <c r="HC588" i="14"/>
  <c r="HB588" i="14"/>
  <c r="HA588" i="14"/>
  <c r="GZ588" i="14"/>
  <c r="GY588" i="14"/>
  <c r="GX588" i="14"/>
  <c r="GW588" i="14"/>
  <c r="GV588" i="14"/>
  <c r="GU588" i="14"/>
  <c r="GT588" i="14"/>
  <c r="GS588" i="14"/>
  <c r="GR588" i="14"/>
  <c r="GQ588" i="14"/>
  <c r="GP588" i="14"/>
  <c r="GO588" i="14"/>
  <c r="GN588" i="14"/>
  <c r="GM588" i="14"/>
  <c r="GL588" i="14"/>
  <c r="GK588" i="14"/>
  <c r="GJ588" i="14"/>
  <c r="GI588" i="14"/>
  <c r="GH588" i="14"/>
  <c r="GG588" i="14"/>
  <c r="GF588" i="14"/>
  <c r="GE588" i="14"/>
  <c r="GD588" i="14"/>
  <c r="GC588" i="14"/>
  <c r="GB588" i="14"/>
  <c r="GA588" i="14"/>
  <c r="FZ588" i="14"/>
  <c r="FY588" i="14"/>
  <c r="FX588" i="14"/>
  <c r="FW588" i="14"/>
  <c r="FV588" i="14"/>
  <c r="FU588" i="14"/>
  <c r="FT588" i="14"/>
  <c r="FS588" i="14"/>
  <c r="FR588" i="14"/>
  <c r="FQ588" i="14"/>
  <c r="FP588" i="14"/>
  <c r="FO588" i="14"/>
  <c r="FN588" i="14"/>
  <c r="FM588" i="14"/>
  <c r="FL588" i="14"/>
  <c r="FK588" i="14"/>
  <c r="FJ588" i="14"/>
  <c r="FI588" i="14"/>
  <c r="FH588" i="14"/>
  <c r="FG588" i="14"/>
  <c r="FF588" i="14"/>
  <c r="FE588" i="14"/>
  <c r="FD588" i="14"/>
  <c r="FC588" i="14"/>
  <c r="FB588" i="14"/>
  <c r="FA588" i="14"/>
  <c r="EZ588" i="14"/>
  <c r="EY588" i="14"/>
  <c r="EX588" i="14"/>
  <c r="EW588" i="14"/>
  <c r="EV588" i="14"/>
  <c r="EU588" i="14"/>
  <c r="ET588" i="14"/>
  <c r="ES588" i="14"/>
  <c r="ER588" i="14"/>
  <c r="EQ588" i="14"/>
  <c r="EP588" i="14"/>
  <c r="EO588" i="14"/>
  <c r="EN588" i="14"/>
  <c r="EM588" i="14"/>
  <c r="EL588" i="14"/>
  <c r="EK588" i="14"/>
  <c r="EJ588" i="14"/>
  <c r="EI588" i="14"/>
  <c r="EH588" i="14"/>
  <c r="EG588" i="14"/>
  <c r="EF588" i="14"/>
  <c r="EE588" i="14"/>
  <c r="ED588" i="14"/>
  <c r="EC588" i="14"/>
  <c r="EB588" i="14"/>
  <c r="EA588" i="14"/>
  <c r="DZ588" i="14"/>
  <c r="DY588" i="14"/>
  <c r="DX588" i="14"/>
  <c r="DW588" i="14"/>
  <c r="DV588" i="14"/>
  <c r="DU588" i="14"/>
  <c r="DT588" i="14"/>
  <c r="DS588" i="14"/>
  <c r="DR588" i="14"/>
  <c r="DQ588" i="14"/>
  <c r="DP588" i="14"/>
  <c r="DO588" i="14"/>
  <c r="DN588" i="14"/>
  <c r="DM588" i="14"/>
  <c r="DL588" i="14"/>
  <c r="DK588" i="14"/>
  <c r="DJ588" i="14"/>
  <c r="DI588" i="14"/>
  <c r="DH588" i="14"/>
  <c r="DG588" i="14"/>
  <c r="DF588" i="14"/>
  <c r="DE588" i="14"/>
  <c r="DD588" i="14"/>
  <c r="DC588" i="14"/>
  <c r="DB588" i="14"/>
  <c r="DA588" i="14"/>
  <c r="CZ588" i="14"/>
  <c r="CY588" i="14"/>
  <c r="CX588" i="14"/>
  <c r="CW588" i="14"/>
  <c r="CV588" i="14"/>
  <c r="CU588" i="14"/>
  <c r="CT588" i="14"/>
  <c r="CS588" i="14"/>
  <c r="CR588" i="14"/>
  <c r="CQ588" i="14"/>
  <c r="CP588" i="14"/>
  <c r="CO588" i="14"/>
  <c r="CN588" i="14"/>
  <c r="CM588" i="14"/>
  <c r="CL588" i="14"/>
  <c r="CK588" i="14"/>
  <c r="CJ588" i="14"/>
  <c r="CI588" i="14"/>
  <c r="CH588" i="14"/>
  <c r="CG588" i="14"/>
  <c r="CF588" i="14"/>
  <c r="CE588" i="14"/>
  <c r="CD588" i="14"/>
  <c r="CC588" i="14"/>
  <c r="CB588" i="14"/>
  <c r="CA588" i="14"/>
  <c r="BZ588" i="14"/>
  <c r="BY588" i="14"/>
  <c r="BX588" i="14"/>
  <c r="BW588" i="14"/>
  <c r="BV588" i="14"/>
  <c r="BU588" i="14"/>
  <c r="BT588" i="14"/>
  <c r="BS588" i="14"/>
  <c r="BR588" i="14"/>
  <c r="BQ588" i="14"/>
  <c r="BP588" i="14"/>
  <c r="BO588" i="14"/>
  <c r="BN588" i="14"/>
  <c r="BM588" i="14"/>
  <c r="BL588" i="14"/>
  <c r="BK588" i="14"/>
  <c r="BJ588" i="14"/>
  <c r="BI588" i="14"/>
  <c r="BH588" i="14"/>
  <c r="BG588" i="14"/>
  <c r="BF588" i="14"/>
  <c r="BE588" i="14"/>
  <c r="BD588" i="14"/>
  <c r="BC588" i="14"/>
  <c r="BB588" i="14"/>
  <c r="BA588" i="14"/>
  <c r="AZ588" i="14"/>
  <c r="AY588" i="14"/>
  <c r="AX588" i="14"/>
  <c r="AW588" i="14"/>
  <c r="AV588" i="14"/>
  <c r="AU588" i="14"/>
  <c r="AT588" i="14"/>
  <c r="AS588" i="14"/>
  <c r="AR588" i="14"/>
  <c r="AQ588" i="14"/>
  <c r="AP588" i="14"/>
  <c r="AO588" i="14"/>
  <c r="AN588" i="14"/>
  <c r="AM588" i="14"/>
  <c r="AL588" i="14"/>
  <c r="AK588" i="14"/>
  <c r="AJ588" i="14"/>
  <c r="AI588" i="14"/>
  <c r="AH588" i="14"/>
  <c r="AG588" i="14"/>
  <c r="AF588" i="14"/>
  <c r="AE588" i="14"/>
  <c r="AD588" i="14"/>
  <c r="AC588" i="14"/>
  <c r="AB588" i="14"/>
  <c r="AA588" i="14"/>
  <c r="Z588" i="14"/>
  <c r="Y588" i="14"/>
  <c r="X588" i="14"/>
  <c r="W588" i="14"/>
  <c r="V588" i="14"/>
  <c r="U588" i="14"/>
  <c r="T588" i="14"/>
  <c r="S588" i="14"/>
  <c r="R588" i="14"/>
  <c r="Q588" i="14"/>
  <c r="P588" i="14"/>
  <c r="O588" i="14"/>
  <c r="N588" i="14"/>
  <c r="M588" i="14"/>
  <c r="L588" i="14"/>
  <c r="K588" i="14"/>
  <c r="J588" i="14"/>
  <c r="I588" i="14"/>
  <c r="H588" i="14"/>
  <c r="G588" i="14"/>
  <c r="JB587" i="14"/>
  <c r="JA587" i="14"/>
  <c r="IZ587" i="14"/>
  <c r="IY587" i="14"/>
  <c r="IX587" i="14"/>
  <c r="IW587" i="14"/>
  <c r="IV587" i="14"/>
  <c r="IU587" i="14"/>
  <c r="IT587" i="14"/>
  <c r="IS587" i="14"/>
  <c r="IR587" i="14"/>
  <c r="IQ587" i="14"/>
  <c r="IP587" i="14"/>
  <c r="IO587" i="14"/>
  <c r="IN587" i="14"/>
  <c r="IM587" i="14"/>
  <c r="IL587" i="14"/>
  <c r="IK587" i="14"/>
  <c r="IJ587" i="14"/>
  <c r="II587" i="14"/>
  <c r="IH587" i="14"/>
  <c r="IG587" i="14"/>
  <c r="IF587" i="14"/>
  <c r="IE587" i="14"/>
  <c r="ID587" i="14"/>
  <c r="IC587" i="14"/>
  <c r="IB587" i="14"/>
  <c r="IA587" i="14"/>
  <c r="HZ587" i="14"/>
  <c r="HY587" i="14"/>
  <c r="HX587" i="14"/>
  <c r="HW587" i="14"/>
  <c r="HV587" i="14"/>
  <c r="HU587" i="14"/>
  <c r="HT587" i="14"/>
  <c r="HS587" i="14"/>
  <c r="HR587" i="14"/>
  <c r="HQ587" i="14"/>
  <c r="HP587" i="14"/>
  <c r="HO587" i="14"/>
  <c r="HN587" i="14"/>
  <c r="HM587" i="14"/>
  <c r="HL587" i="14"/>
  <c r="HK587" i="14"/>
  <c r="HJ587" i="14"/>
  <c r="HI587" i="14"/>
  <c r="HH587" i="14"/>
  <c r="HG587" i="14"/>
  <c r="HF587" i="14"/>
  <c r="HE587" i="14"/>
  <c r="HD587" i="14"/>
  <c r="HC587" i="14"/>
  <c r="HB587" i="14"/>
  <c r="HA587" i="14"/>
  <c r="GZ587" i="14"/>
  <c r="GY587" i="14"/>
  <c r="GX587" i="14"/>
  <c r="GW587" i="14"/>
  <c r="GV587" i="14"/>
  <c r="GU587" i="14"/>
  <c r="GT587" i="14"/>
  <c r="GS587" i="14"/>
  <c r="GR587" i="14"/>
  <c r="GQ587" i="14"/>
  <c r="GP587" i="14"/>
  <c r="GO587" i="14"/>
  <c r="GN587" i="14"/>
  <c r="GM587" i="14"/>
  <c r="GL587" i="14"/>
  <c r="GK587" i="14"/>
  <c r="GJ587" i="14"/>
  <c r="GI587" i="14"/>
  <c r="GH587" i="14"/>
  <c r="GG587" i="14"/>
  <c r="GF587" i="14"/>
  <c r="GE587" i="14"/>
  <c r="GD587" i="14"/>
  <c r="GC587" i="14"/>
  <c r="GB587" i="14"/>
  <c r="GA587" i="14"/>
  <c r="FZ587" i="14"/>
  <c r="FY587" i="14"/>
  <c r="FX587" i="14"/>
  <c r="FW587" i="14"/>
  <c r="FV587" i="14"/>
  <c r="FU587" i="14"/>
  <c r="FT587" i="14"/>
  <c r="FS587" i="14"/>
  <c r="FR587" i="14"/>
  <c r="FQ587" i="14"/>
  <c r="FP587" i="14"/>
  <c r="FO587" i="14"/>
  <c r="FN587" i="14"/>
  <c r="FM587" i="14"/>
  <c r="FL587" i="14"/>
  <c r="FK587" i="14"/>
  <c r="FJ587" i="14"/>
  <c r="FI587" i="14"/>
  <c r="FH587" i="14"/>
  <c r="FG587" i="14"/>
  <c r="FF587" i="14"/>
  <c r="FE587" i="14"/>
  <c r="FD587" i="14"/>
  <c r="FC587" i="14"/>
  <c r="FB587" i="14"/>
  <c r="FA587" i="14"/>
  <c r="EZ587" i="14"/>
  <c r="EY587" i="14"/>
  <c r="EX587" i="14"/>
  <c r="EW587" i="14"/>
  <c r="EV587" i="14"/>
  <c r="EU587" i="14"/>
  <c r="ET587" i="14"/>
  <c r="ES587" i="14"/>
  <c r="ER587" i="14"/>
  <c r="EQ587" i="14"/>
  <c r="EP587" i="14"/>
  <c r="EO587" i="14"/>
  <c r="EN587" i="14"/>
  <c r="EM587" i="14"/>
  <c r="EL587" i="14"/>
  <c r="EK587" i="14"/>
  <c r="EJ587" i="14"/>
  <c r="EI587" i="14"/>
  <c r="EH587" i="14"/>
  <c r="EG587" i="14"/>
  <c r="EF587" i="14"/>
  <c r="EE587" i="14"/>
  <c r="ED587" i="14"/>
  <c r="EC587" i="14"/>
  <c r="EB587" i="14"/>
  <c r="EA587" i="14"/>
  <c r="DZ587" i="14"/>
  <c r="DY587" i="14"/>
  <c r="DX587" i="14"/>
  <c r="DW587" i="14"/>
  <c r="DV587" i="14"/>
  <c r="DU587" i="14"/>
  <c r="DT587" i="14"/>
  <c r="DS587" i="14"/>
  <c r="DR587" i="14"/>
  <c r="DQ587" i="14"/>
  <c r="DP587" i="14"/>
  <c r="DO587" i="14"/>
  <c r="DN587" i="14"/>
  <c r="DM587" i="14"/>
  <c r="DL587" i="14"/>
  <c r="DK587" i="14"/>
  <c r="DJ587" i="14"/>
  <c r="DI587" i="14"/>
  <c r="DH587" i="14"/>
  <c r="DG587" i="14"/>
  <c r="DF587" i="14"/>
  <c r="DE587" i="14"/>
  <c r="DD587" i="14"/>
  <c r="DC587" i="14"/>
  <c r="DB587" i="14"/>
  <c r="DA587" i="14"/>
  <c r="CZ587" i="14"/>
  <c r="CY587" i="14"/>
  <c r="CX587" i="14"/>
  <c r="CW587" i="14"/>
  <c r="CV587" i="14"/>
  <c r="CU587" i="14"/>
  <c r="CT587" i="14"/>
  <c r="CS587" i="14"/>
  <c r="CR587" i="14"/>
  <c r="CQ587" i="14"/>
  <c r="CP587" i="14"/>
  <c r="CO587" i="14"/>
  <c r="CN587" i="14"/>
  <c r="CM587" i="14"/>
  <c r="CL587" i="14"/>
  <c r="CK587" i="14"/>
  <c r="CJ587" i="14"/>
  <c r="CI587" i="14"/>
  <c r="CH587" i="14"/>
  <c r="CG587" i="14"/>
  <c r="CF587" i="14"/>
  <c r="CE587" i="14"/>
  <c r="CD587" i="14"/>
  <c r="CC587" i="14"/>
  <c r="CB587" i="14"/>
  <c r="CA587" i="14"/>
  <c r="BZ587" i="14"/>
  <c r="BY587" i="14"/>
  <c r="BX587" i="14"/>
  <c r="BW587" i="14"/>
  <c r="BV587" i="14"/>
  <c r="BU587" i="14"/>
  <c r="BT587" i="14"/>
  <c r="BS587" i="14"/>
  <c r="BR587" i="14"/>
  <c r="BQ587" i="14"/>
  <c r="BP587" i="14"/>
  <c r="BO587" i="14"/>
  <c r="BN587" i="14"/>
  <c r="BM587" i="14"/>
  <c r="BL587" i="14"/>
  <c r="BK587" i="14"/>
  <c r="BJ587" i="14"/>
  <c r="BI587" i="14"/>
  <c r="BH587" i="14"/>
  <c r="BG587" i="14"/>
  <c r="BF587" i="14"/>
  <c r="BE587" i="14"/>
  <c r="BD587" i="14"/>
  <c r="BC587" i="14"/>
  <c r="BB587" i="14"/>
  <c r="BA587" i="14"/>
  <c r="AZ587" i="14"/>
  <c r="AY587" i="14"/>
  <c r="AX587" i="14"/>
  <c r="AW587" i="14"/>
  <c r="AV587" i="14"/>
  <c r="AU587" i="14"/>
  <c r="AT587" i="14"/>
  <c r="AS587" i="14"/>
  <c r="AR587" i="14"/>
  <c r="AQ587" i="14"/>
  <c r="AP587" i="14"/>
  <c r="AO587" i="14"/>
  <c r="AN587" i="14"/>
  <c r="AM587" i="14"/>
  <c r="AL587" i="14"/>
  <c r="AK587" i="14"/>
  <c r="AJ587" i="14"/>
  <c r="AI587" i="14"/>
  <c r="AH587" i="14"/>
  <c r="AG587" i="14"/>
  <c r="AF587" i="14"/>
  <c r="AE587" i="14"/>
  <c r="AD587" i="14"/>
  <c r="AC587" i="14"/>
  <c r="AB587" i="14"/>
  <c r="AA587" i="14"/>
  <c r="Z587" i="14"/>
  <c r="Y587" i="14"/>
  <c r="X587" i="14"/>
  <c r="W587" i="14"/>
  <c r="V587" i="14"/>
  <c r="U587" i="14"/>
  <c r="T587" i="14"/>
  <c r="S587" i="14"/>
  <c r="R587" i="14"/>
  <c r="Q587" i="14"/>
  <c r="P587" i="14"/>
  <c r="O587" i="14"/>
  <c r="N587" i="14"/>
  <c r="M587" i="14"/>
  <c r="L587" i="14"/>
  <c r="K587" i="14"/>
  <c r="J587" i="14"/>
  <c r="I587" i="14"/>
  <c r="H587" i="14"/>
  <c r="G587" i="14"/>
  <c r="JB586" i="14"/>
  <c r="JA586" i="14"/>
  <c r="IZ586" i="14"/>
  <c r="IY586" i="14"/>
  <c r="IX586" i="14"/>
  <c r="IW586" i="14"/>
  <c r="IV586" i="14"/>
  <c r="IU586" i="14"/>
  <c r="IT586" i="14"/>
  <c r="IS586" i="14"/>
  <c r="IR586" i="14"/>
  <c r="IQ586" i="14"/>
  <c r="IP586" i="14"/>
  <c r="IO586" i="14"/>
  <c r="IN586" i="14"/>
  <c r="IM586" i="14"/>
  <c r="IL586" i="14"/>
  <c r="IK586" i="14"/>
  <c r="IJ586" i="14"/>
  <c r="II586" i="14"/>
  <c r="IH586" i="14"/>
  <c r="IG586" i="14"/>
  <c r="IF586" i="14"/>
  <c r="IE586" i="14"/>
  <c r="ID586" i="14"/>
  <c r="IC586" i="14"/>
  <c r="IB586" i="14"/>
  <c r="IA586" i="14"/>
  <c r="HZ586" i="14"/>
  <c r="HY586" i="14"/>
  <c r="HX586" i="14"/>
  <c r="HW586" i="14"/>
  <c r="HV586" i="14"/>
  <c r="HU586" i="14"/>
  <c r="HT586" i="14"/>
  <c r="HS586" i="14"/>
  <c r="HR586" i="14"/>
  <c r="HQ586" i="14"/>
  <c r="HP586" i="14"/>
  <c r="HO586" i="14"/>
  <c r="HN586" i="14"/>
  <c r="HM586" i="14"/>
  <c r="HL586" i="14"/>
  <c r="HK586" i="14"/>
  <c r="HJ586" i="14"/>
  <c r="HI586" i="14"/>
  <c r="HH586" i="14"/>
  <c r="HG586" i="14"/>
  <c r="HF586" i="14"/>
  <c r="HE586" i="14"/>
  <c r="HD586" i="14"/>
  <c r="HC586" i="14"/>
  <c r="HB586" i="14"/>
  <c r="HA586" i="14"/>
  <c r="GZ586" i="14"/>
  <c r="GY586" i="14"/>
  <c r="GX586" i="14"/>
  <c r="GW586" i="14"/>
  <c r="GV586" i="14"/>
  <c r="GU586" i="14"/>
  <c r="GT586" i="14"/>
  <c r="GS586" i="14"/>
  <c r="GR586" i="14"/>
  <c r="GQ586" i="14"/>
  <c r="GP586" i="14"/>
  <c r="GO586" i="14"/>
  <c r="GN586" i="14"/>
  <c r="GM586" i="14"/>
  <c r="GL586" i="14"/>
  <c r="GK586" i="14"/>
  <c r="GJ586" i="14"/>
  <c r="GI586" i="14"/>
  <c r="GH586" i="14"/>
  <c r="GG586" i="14"/>
  <c r="GF586" i="14"/>
  <c r="GE586" i="14"/>
  <c r="GD586" i="14"/>
  <c r="GC586" i="14"/>
  <c r="GB586" i="14"/>
  <c r="GA586" i="14"/>
  <c r="FZ586" i="14"/>
  <c r="FY586" i="14"/>
  <c r="FX586" i="14"/>
  <c r="FW586" i="14"/>
  <c r="FV586" i="14"/>
  <c r="FU586" i="14"/>
  <c r="FT586" i="14"/>
  <c r="FS586" i="14"/>
  <c r="FR586" i="14"/>
  <c r="FQ586" i="14"/>
  <c r="FP586" i="14"/>
  <c r="FO586" i="14"/>
  <c r="FN586" i="14"/>
  <c r="FM586" i="14"/>
  <c r="FL586" i="14"/>
  <c r="FK586" i="14"/>
  <c r="FJ586" i="14"/>
  <c r="FI586" i="14"/>
  <c r="FH586" i="14"/>
  <c r="FG586" i="14"/>
  <c r="FF586" i="14"/>
  <c r="FE586" i="14"/>
  <c r="FD586" i="14"/>
  <c r="FC586" i="14"/>
  <c r="FB586" i="14"/>
  <c r="FA586" i="14"/>
  <c r="EZ586" i="14"/>
  <c r="EY586" i="14"/>
  <c r="EX586" i="14"/>
  <c r="EW586" i="14"/>
  <c r="EV586" i="14"/>
  <c r="EU586" i="14"/>
  <c r="ET586" i="14"/>
  <c r="ES586" i="14"/>
  <c r="ER586" i="14"/>
  <c r="EQ586" i="14"/>
  <c r="EP586" i="14"/>
  <c r="EO586" i="14"/>
  <c r="EN586" i="14"/>
  <c r="EM586" i="14"/>
  <c r="EL586" i="14"/>
  <c r="EK586" i="14"/>
  <c r="EJ586" i="14"/>
  <c r="EI586" i="14"/>
  <c r="EH586" i="14"/>
  <c r="EG586" i="14"/>
  <c r="EF586" i="14"/>
  <c r="EE586" i="14"/>
  <c r="ED586" i="14"/>
  <c r="EC586" i="14"/>
  <c r="EB586" i="14"/>
  <c r="EA586" i="14"/>
  <c r="DZ586" i="14"/>
  <c r="DY586" i="14"/>
  <c r="DX586" i="14"/>
  <c r="DW586" i="14"/>
  <c r="DV586" i="14"/>
  <c r="DU586" i="14"/>
  <c r="DT586" i="14"/>
  <c r="DS586" i="14"/>
  <c r="DR586" i="14"/>
  <c r="DQ586" i="14"/>
  <c r="DP586" i="14"/>
  <c r="DO586" i="14"/>
  <c r="DN586" i="14"/>
  <c r="DM586" i="14"/>
  <c r="DL586" i="14"/>
  <c r="DK586" i="14"/>
  <c r="DJ586" i="14"/>
  <c r="DI586" i="14"/>
  <c r="DH586" i="14"/>
  <c r="DG586" i="14"/>
  <c r="DF586" i="14"/>
  <c r="DE586" i="14"/>
  <c r="DD586" i="14"/>
  <c r="DC586" i="14"/>
  <c r="DB586" i="14"/>
  <c r="DA586" i="14"/>
  <c r="CZ586" i="14"/>
  <c r="CY586" i="14"/>
  <c r="CX586" i="14"/>
  <c r="CW586" i="14"/>
  <c r="CV586" i="14"/>
  <c r="CU586" i="14"/>
  <c r="CT586" i="14"/>
  <c r="CS586" i="14"/>
  <c r="CR586" i="14"/>
  <c r="CQ586" i="14"/>
  <c r="CP586" i="14"/>
  <c r="CO586" i="14"/>
  <c r="CN586" i="14"/>
  <c r="CM586" i="14"/>
  <c r="CL586" i="14"/>
  <c r="CK586" i="14"/>
  <c r="CJ586" i="14"/>
  <c r="CI586" i="14"/>
  <c r="CH586" i="14"/>
  <c r="CG586" i="14"/>
  <c r="CF586" i="14"/>
  <c r="CE586" i="14"/>
  <c r="CD586" i="14"/>
  <c r="CC586" i="14"/>
  <c r="CB586" i="14"/>
  <c r="CA586" i="14"/>
  <c r="BZ586" i="14"/>
  <c r="BY586" i="14"/>
  <c r="BX586" i="14"/>
  <c r="BW586" i="14"/>
  <c r="BV586" i="14"/>
  <c r="BU586" i="14"/>
  <c r="BT586" i="14"/>
  <c r="BS586" i="14"/>
  <c r="BR586" i="14"/>
  <c r="BQ586" i="14"/>
  <c r="BP586" i="14"/>
  <c r="BO586" i="14"/>
  <c r="BN586" i="14"/>
  <c r="BM586" i="14"/>
  <c r="BL586" i="14"/>
  <c r="BK586" i="14"/>
  <c r="BJ586" i="14"/>
  <c r="BI586" i="14"/>
  <c r="BH586" i="14"/>
  <c r="BG586" i="14"/>
  <c r="BF586" i="14"/>
  <c r="BE586" i="14"/>
  <c r="BD586" i="14"/>
  <c r="BC586" i="14"/>
  <c r="BB586" i="14"/>
  <c r="BA586" i="14"/>
  <c r="AZ586" i="14"/>
  <c r="AY586" i="14"/>
  <c r="AX586" i="14"/>
  <c r="AW586" i="14"/>
  <c r="AV586" i="14"/>
  <c r="AU586" i="14"/>
  <c r="AT586" i="14"/>
  <c r="AS586" i="14"/>
  <c r="AR586" i="14"/>
  <c r="AQ586" i="14"/>
  <c r="AP586" i="14"/>
  <c r="AO586" i="14"/>
  <c r="AN586" i="14"/>
  <c r="AM586" i="14"/>
  <c r="AL586" i="14"/>
  <c r="AK586" i="14"/>
  <c r="AJ586" i="14"/>
  <c r="AI586" i="14"/>
  <c r="AH586" i="14"/>
  <c r="AG586" i="14"/>
  <c r="AF586" i="14"/>
  <c r="AE586" i="14"/>
  <c r="AD586" i="14"/>
  <c r="AC586" i="14"/>
  <c r="AB586" i="14"/>
  <c r="AA586" i="14"/>
  <c r="Z586" i="14"/>
  <c r="Y586" i="14"/>
  <c r="X586" i="14"/>
  <c r="W586" i="14"/>
  <c r="V586" i="14"/>
  <c r="U586" i="14"/>
  <c r="T586" i="14"/>
  <c r="S586" i="14"/>
  <c r="R586" i="14"/>
  <c r="Q586" i="14"/>
  <c r="P586" i="14"/>
  <c r="O586" i="14"/>
  <c r="N586" i="14"/>
  <c r="M586" i="14"/>
  <c r="L586" i="14"/>
  <c r="K586" i="14"/>
  <c r="J586" i="14"/>
  <c r="I586" i="14"/>
  <c r="H586" i="14"/>
  <c r="G586" i="14"/>
  <c r="JB585" i="14"/>
  <c r="JA585" i="14"/>
  <c r="IZ585" i="14"/>
  <c r="IY585" i="14"/>
  <c r="IX585" i="14"/>
  <c r="IW585" i="14"/>
  <c r="IV585" i="14"/>
  <c r="IU585" i="14"/>
  <c r="IT585" i="14"/>
  <c r="IS585" i="14"/>
  <c r="IR585" i="14"/>
  <c r="IQ585" i="14"/>
  <c r="IP585" i="14"/>
  <c r="IO585" i="14"/>
  <c r="IN585" i="14"/>
  <c r="IM585" i="14"/>
  <c r="IL585" i="14"/>
  <c r="IK585" i="14"/>
  <c r="IJ585" i="14"/>
  <c r="II585" i="14"/>
  <c r="IH585" i="14"/>
  <c r="IG585" i="14"/>
  <c r="IF585" i="14"/>
  <c r="IE585" i="14"/>
  <c r="ID585" i="14"/>
  <c r="IC585" i="14"/>
  <c r="IB585" i="14"/>
  <c r="IA585" i="14"/>
  <c r="HZ585" i="14"/>
  <c r="HY585" i="14"/>
  <c r="HX585" i="14"/>
  <c r="HW585" i="14"/>
  <c r="HV585" i="14"/>
  <c r="HU585" i="14"/>
  <c r="HT585" i="14"/>
  <c r="HS585" i="14"/>
  <c r="HR585" i="14"/>
  <c r="HQ585" i="14"/>
  <c r="HP585" i="14"/>
  <c r="HO585" i="14"/>
  <c r="HN585" i="14"/>
  <c r="HM585" i="14"/>
  <c r="HL585" i="14"/>
  <c r="HK585" i="14"/>
  <c r="HJ585" i="14"/>
  <c r="HI585" i="14"/>
  <c r="HH585" i="14"/>
  <c r="HG585" i="14"/>
  <c r="HF585" i="14"/>
  <c r="HE585" i="14"/>
  <c r="HD585" i="14"/>
  <c r="HC585" i="14"/>
  <c r="HB585" i="14"/>
  <c r="HA585" i="14"/>
  <c r="GZ585" i="14"/>
  <c r="GY585" i="14"/>
  <c r="GX585" i="14"/>
  <c r="GW585" i="14"/>
  <c r="GV585" i="14"/>
  <c r="GU585" i="14"/>
  <c r="GT585" i="14"/>
  <c r="GS585" i="14"/>
  <c r="GR585" i="14"/>
  <c r="GQ585" i="14"/>
  <c r="GP585" i="14"/>
  <c r="GO585" i="14"/>
  <c r="GN585" i="14"/>
  <c r="GM585" i="14"/>
  <c r="GL585" i="14"/>
  <c r="GK585" i="14"/>
  <c r="GJ585" i="14"/>
  <c r="GI585" i="14"/>
  <c r="GH585" i="14"/>
  <c r="GG585" i="14"/>
  <c r="GF585" i="14"/>
  <c r="GE585" i="14"/>
  <c r="GD585" i="14"/>
  <c r="GC585" i="14"/>
  <c r="GB585" i="14"/>
  <c r="GA585" i="14"/>
  <c r="FZ585" i="14"/>
  <c r="FY585" i="14"/>
  <c r="FX585" i="14"/>
  <c r="FW585" i="14"/>
  <c r="FV585" i="14"/>
  <c r="FU585" i="14"/>
  <c r="FT585" i="14"/>
  <c r="FS585" i="14"/>
  <c r="FR585" i="14"/>
  <c r="FQ585" i="14"/>
  <c r="FP585" i="14"/>
  <c r="FO585" i="14"/>
  <c r="FN585" i="14"/>
  <c r="FM585" i="14"/>
  <c r="FL585" i="14"/>
  <c r="FK585" i="14"/>
  <c r="FJ585" i="14"/>
  <c r="FI585" i="14"/>
  <c r="FH585" i="14"/>
  <c r="FG585" i="14"/>
  <c r="FF585" i="14"/>
  <c r="FE585" i="14"/>
  <c r="FD585" i="14"/>
  <c r="FC585" i="14"/>
  <c r="FB585" i="14"/>
  <c r="FA585" i="14"/>
  <c r="EZ585" i="14"/>
  <c r="EY585" i="14"/>
  <c r="EX585" i="14"/>
  <c r="EW585" i="14"/>
  <c r="EV585" i="14"/>
  <c r="EU585" i="14"/>
  <c r="ET585" i="14"/>
  <c r="ES585" i="14"/>
  <c r="ER585" i="14"/>
  <c r="EQ585" i="14"/>
  <c r="EP585" i="14"/>
  <c r="EO585" i="14"/>
  <c r="EN585" i="14"/>
  <c r="EM585" i="14"/>
  <c r="EL585" i="14"/>
  <c r="EK585" i="14"/>
  <c r="EJ585" i="14"/>
  <c r="EI585" i="14"/>
  <c r="EH585" i="14"/>
  <c r="EG585" i="14"/>
  <c r="EF585" i="14"/>
  <c r="EE585" i="14"/>
  <c r="ED585" i="14"/>
  <c r="EC585" i="14"/>
  <c r="EB585" i="14"/>
  <c r="EA585" i="14"/>
  <c r="DZ585" i="14"/>
  <c r="DY585" i="14"/>
  <c r="DX585" i="14"/>
  <c r="DW585" i="14"/>
  <c r="DV585" i="14"/>
  <c r="DU585" i="14"/>
  <c r="DT585" i="14"/>
  <c r="DS585" i="14"/>
  <c r="DR585" i="14"/>
  <c r="DQ585" i="14"/>
  <c r="DP585" i="14"/>
  <c r="DO585" i="14"/>
  <c r="DN585" i="14"/>
  <c r="DM585" i="14"/>
  <c r="DL585" i="14"/>
  <c r="DK585" i="14"/>
  <c r="DJ585" i="14"/>
  <c r="DI585" i="14"/>
  <c r="DH585" i="14"/>
  <c r="DG585" i="14"/>
  <c r="DF585" i="14"/>
  <c r="DE585" i="14"/>
  <c r="DD585" i="14"/>
  <c r="DC585" i="14"/>
  <c r="DB585" i="14"/>
  <c r="DA585" i="14"/>
  <c r="CZ585" i="14"/>
  <c r="CY585" i="14"/>
  <c r="CX585" i="14"/>
  <c r="CW585" i="14"/>
  <c r="CV585" i="14"/>
  <c r="CU585" i="14"/>
  <c r="CT585" i="14"/>
  <c r="CS585" i="14"/>
  <c r="CR585" i="14"/>
  <c r="CQ585" i="14"/>
  <c r="CP585" i="14"/>
  <c r="CO585" i="14"/>
  <c r="CN585" i="14"/>
  <c r="CM585" i="14"/>
  <c r="CL585" i="14"/>
  <c r="CK585" i="14"/>
  <c r="CJ585" i="14"/>
  <c r="CI585" i="14"/>
  <c r="CH585" i="14"/>
  <c r="CG585" i="14"/>
  <c r="CF585" i="14"/>
  <c r="CE585" i="14"/>
  <c r="CD585" i="14"/>
  <c r="CC585" i="14"/>
  <c r="CB585" i="14"/>
  <c r="CA585" i="14"/>
  <c r="BZ585" i="14"/>
  <c r="BY585" i="14"/>
  <c r="BX585" i="14"/>
  <c r="BW585" i="14"/>
  <c r="BV585" i="14"/>
  <c r="BU585" i="14"/>
  <c r="BT585" i="14"/>
  <c r="BS585" i="14"/>
  <c r="BR585" i="14"/>
  <c r="BQ585" i="14"/>
  <c r="BP585" i="14"/>
  <c r="BO585" i="14"/>
  <c r="BN585" i="14"/>
  <c r="BM585" i="14"/>
  <c r="BL585" i="14"/>
  <c r="BK585" i="14"/>
  <c r="BJ585" i="14"/>
  <c r="BI585" i="14"/>
  <c r="BH585" i="14"/>
  <c r="BG585" i="14"/>
  <c r="BF585" i="14"/>
  <c r="BE585" i="14"/>
  <c r="BD585" i="14"/>
  <c r="BC585" i="14"/>
  <c r="BB585" i="14"/>
  <c r="BA585" i="14"/>
  <c r="AZ585" i="14"/>
  <c r="AY585" i="14"/>
  <c r="AX585" i="14"/>
  <c r="AW585" i="14"/>
  <c r="AV585" i="14"/>
  <c r="AU585" i="14"/>
  <c r="AT585" i="14"/>
  <c r="AS585" i="14"/>
  <c r="AR585" i="14"/>
  <c r="AQ585" i="14"/>
  <c r="AP585" i="14"/>
  <c r="AO585" i="14"/>
  <c r="AN585" i="14"/>
  <c r="AM585" i="14"/>
  <c r="AL585" i="14"/>
  <c r="AK585" i="14"/>
  <c r="AJ585" i="14"/>
  <c r="AI585" i="14"/>
  <c r="AH585" i="14"/>
  <c r="AG585" i="14"/>
  <c r="AF585" i="14"/>
  <c r="AE585" i="14"/>
  <c r="AD585" i="14"/>
  <c r="AC585" i="14"/>
  <c r="AB585" i="14"/>
  <c r="AA585" i="14"/>
  <c r="Z585" i="14"/>
  <c r="Y585" i="14"/>
  <c r="X585" i="14"/>
  <c r="W585" i="14"/>
  <c r="V585" i="14"/>
  <c r="U585" i="14"/>
  <c r="T585" i="14"/>
  <c r="S585" i="14"/>
  <c r="R585" i="14"/>
  <c r="Q585" i="14"/>
  <c r="P585" i="14"/>
  <c r="O585" i="14"/>
  <c r="N585" i="14"/>
  <c r="M585" i="14"/>
  <c r="L585" i="14"/>
  <c r="K585" i="14"/>
  <c r="J585" i="14"/>
  <c r="I585" i="14"/>
  <c r="H585" i="14"/>
  <c r="G585" i="14"/>
  <c r="JB584" i="14"/>
  <c r="JA584" i="14"/>
  <c r="IZ584" i="14"/>
  <c r="IY584" i="14"/>
  <c r="IX584" i="14"/>
  <c r="IW584" i="14"/>
  <c r="IV584" i="14"/>
  <c r="IU584" i="14"/>
  <c r="IT584" i="14"/>
  <c r="IS584" i="14"/>
  <c r="IR584" i="14"/>
  <c r="IQ584" i="14"/>
  <c r="IP584" i="14"/>
  <c r="IO584" i="14"/>
  <c r="IN584" i="14"/>
  <c r="IM584" i="14"/>
  <c r="IL584" i="14"/>
  <c r="IK584" i="14"/>
  <c r="IJ584" i="14"/>
  <c r="II584" i="14"/>
  <c r="IH584" i="14"/>
  <c r="IG584" i="14"/>
  <c r="IF584" i="14"/>
  <c r="IE584" i="14"/>
  <c r="ID584" i="14"/>
  <c r="IC584" i="14"/>
  <c r="IB584" i="14"/>
  <c r="IA584" i="14"/>
  <c r="HZ584" i="14"/>
  <c r="HY584" i="14"/>
  <c r="HX584" i="14"/>
  <c r="HW584" i="14"/>
  <c r="HV584" i="14"/>
  <c r="HU584" i="14"/>
  <c r="HT584" i="14"/>
  <c r="HS584" i="14"/>
  <c r="HR584" i="14"/>
  <c r="HQ584" i="14"/>
  <c r="HP584" i="14"/>
  <c r="HO584" i="14"/>
  <c r="HN584" i="14"/>
  <c r="HM584" i="14"/>
  <c r="HL584" i="14"/>
  <c r="HK584" i="14"/>
  <c r="HJ584" i="14"/>
  <c r="HI584" i="14"/>
  <c r="HH584" i="14"/>
  <c r="HG584" i="14"/>
  <c r="HF584" i="14"/>
  <c r="HE584" i="14"/>
  <c r="HD584" i="14"/>
  <c r="HC584" i="14"/>
  <c r="HB584" i="14"/>
  <c r="HA584" i="14"/>
  <c r="GZ584" i="14"/>
  <c r="GY584" i="14"/>
  <c r="GX584" i="14"/>
  <c r="GW584" i="14"/>
  <c r="GV584" i="14"/>
  <c r="GU584" i="14"/>
  <c r="GT584" i="14"/>
  <c r="GS584" i="14"/>
  <c r="GR584" i="14"/>
  <c r="GQ584" i="14"/>
  <c r="GP584" i="14"/>
  <c r="GO584" i="14"/>
  <c r="GN584" i="14"/>
  <c r="GM584" i="14"/>
  <c r="GL584" i="14"/>
  <c r="GK584" i="14"/>
  <c r="GJ584" i="14"/>
  <c r="GI584" i="14"/>
  <c r="GH584" i="14"/>
  <c r="GG584" i="14"/>
  <c r="GF584" i="14"/>
  <c r="GE584" i="14"/>
  <c r="GD584" i="14"/>
  <c r="GC584" i="14"/>
  <c r="GB584" i="14"/>
  <c r="GA584" i="14"/>
  <c r="FZ584" i="14"/>
  <c r="FY584" i="14"/>
  <c r="FX584" i="14"/>
  <c r="FW584" i="14"/>
  <c r="FV584" i="14"/>
  <c r="FU584" i="14"/>
  <c r="FT584" i="14"/>
  <c r="FS584" i="14"/>
  <c r="FR584" i="14"/>
  <c r="FQ584" i="14"/>
  <c r="FP584" i="14"/>
  <c r="FO584" i="14"/>
  <c r="FN584" i="14"/>
  <c r="FM584" i="14"/>
  <c r="FL584" i="14"/>
  <c r="FK584" i="14"/>
  <c r="FJ584" i="14"/>
  <c r="FI584" i="14"/>
  <c r="FH584" i="14"/>
  <c r="FG584" i="14"/>
  <c r="FF584" i="14"/>
  <c r="FE584" i="14"/>
  <c r="FD584" i="14"/>
  <c r="FC584" i="14"/>
  <c r="FB584" i="14"/>
  <c r="FA584" i="14"/>
  <c r="EZ584" i="14"/>
  <c r="EY584" i="14"/>
  <c r="EX584" i="14"/>
  <c r="EW584" i="14"/>
  <c r="EV584" i="14"/>
  <c r="EU584" i="14"/>
  <c r="ET584" i="14"/>
  <c r="ES584" i="14"/>
  <c r="ER584" i="14"/>
  <c r="EQ584" i="14"/>
  <c r="EP584" i="14"/>
  <c r="EO584" i="14"/>
  <c r="EN584" i="14"/>
  <c r="EM584" i="14"/>
  <c r="EL584" i="14"/>
  <c r="EK584" i="14"/>
  <c r="EJ584" i="14"/>
  <c r="EI584" i="14"/>
  <c r="EH584" i="14"/>
  <c r="EG584" i="14"/>
  <c r="EF584" i="14"/>
  <c r="EE584" i="14"/>
  <c r="ED584" i="14"/>
  <c r="EC584" i="14"/>
  <c r="EB584" i="14"/>
  <c r="EA584" i="14"/>
  <c r="DZ584" i="14"/>
  <c r="DY584" i="14"/>
  <c r="DX584" i="14"/>
  <c r="DW584" i="14"/>
  <c r="DV584" i="14"/>
  <c r="DU584" i="14"/>
  <c r="DT584" i="14"/>
  <c r="DS584" i="14"/>
  <c r="DR584" i="14"/>
  <c r="DQ584" i="14"/>
  <c r="DP584" i="14"/>
  <c r="DO584" i="14"/>
  <c r="DN584" i="14"/>
  <c r="DM584" i="14"/>
  <c r="DL584" i="14"/>
  <c r="DK584" i="14"/>
  <c r="DJ584" i="14"/>
  <c r="DI584" i="14"/>
  <c r="DH584" i="14"/>
  <c r="DG584" i="14"/>
  <c r="DF584" i="14"/>
  <c r="DE584" i="14"/>
  <c r="DD584" i="14"/>
  <c r="DC584" i="14"/>
  <c r="DB584" i="14"/>
  <c r="DA584" i="14"/>
  <c r="CZ584" i="14"/>
  <c r="CY584" i="14"/>
  <c r="CX584" i="14"/>
  <c r="CW584" i="14"/>
  <c r="CV584" i="14"/>
  <c r="CU584" i="14"/>
  <c r="CT584" i="14"/>
  <c r="CS584" i="14"/>
  <c r="CR584" i="14"/>
  <c r="CQ584" i="14"/>
  <c r="CP584" i="14"/>
  <c r="CO584" i="14"/>
  <c r="CN584" i="14"/>
  <c r="CM584" i="14"/>
  <c r="CL584" i="14"/>
  <c r="CK584" i="14"/>
  <c r="CJ584" i="14"/>
  <c r="CI584" i="14"/>
  <c r="CH584" i="14"/>
  <c r="CG584" i="14"/>
  <c r="CF584" i="14"/>
  <c r="CE584" i="14"/>
  <c r="CD584" i="14"/>
  <c r="CC584" i="14"/>
  <c r="CB584" i="14"/>
  <c r="CA584" i="14"/>
  <c r="BZ584" i="14"/>
  <c r="BY584" i="14"/>
  <c r="BX584" i="14"/>
  <c r="BW584" i="14"/>
  <c r="BV584" i="14"/>
  <c r="BU584" i="14"/>
  <c r="BT584" i="14"/>
  <c r="BS584" i="14"/>
  <c r="BR584" i="14"/>
  <c r="BQ584" i="14"/>
  <c r="BP584" i="14"/>
  <c r="BO584" i="14"/>
  <c r="BN584" i="14"/>
  <c r="BM584" i="14"/>
  <c r="BL584" i="14"/>
  <c r="BK584" i="14"/>
  <c r="BJ584" i="14"/>
  <c r="BI584" i="14"/>
  <c r="BH584" i="14"/>
  <c r="BG584" i="14"/>
  <c r="BF584" i="14"/>
  <c r="BE584" i="14"/>
  <c r="BD584" i="14"/>
  <c r="BC584" i="14"/>
  <c r="BB584" i="14"/>
  <c r="BA584" i="14"/>
  <c r="AZ584" i="14"/>
  <c r="AY584" i="14"/>
  <c r="AX584" i="14"/>
  <c r="AW584" i="14"/>
  <c r="AV584" i="14"/>
  <c r="AU584" i="14"/>
  <c r="AT584" i="14"/>
  <c r="AS584" i="14"/>
  <c r="AR584" i="14"/>
  <c r="AQ584" i="14"/>
  <c r="AP584" i="14"/>
  <c r="AO584" i="14"/>
  <c r="AN584" i="14"/>
  <c r="AM584" i="14"/>
  <c r="AL584" i="14"/>
  <c r="AK584" i="14"/>
  <c r="AJ584" i="14"/>
  <c r="AI584" i="14"/>
  <c r="AH584" i="14"/>
  <c r="AG584" i="14"/>
  <c r="AF584" i="14"/>
  <c r="AE584" i="14"/>
  <c r="AD584" i="14"/>
  <c r="AC584" i="14"/>
  <c r="AB584" i="14"/>
  <c r="AA584" i="14"/>
  <c r="Z584" i="14"/>
  <c r="Y584" i="14"/>
  <c r="X584" i="14"/>
  <c r="W584" i="14"/>
  <c r="V584" i="14"/>
  <c r="U584" i="14"/>
  <c r="T584" i="14"/>
  <c r="S584" i="14"/>
  <c r="R584" i="14"/>
  <c r="Q584" i="14"/>
  <c r="P584" i="14"/>
  <c r="O584" i="14"/>
  <c r="N584" i="14"/>
  <c r="M584" i="14"/>
  <c r="L584" i="14"/>
  <c r="K584" i="14"/>
  <c r="J584" i="14"/>
  <c r="I584" i="14"/>
  <c r="H584" i="14"/>
  <c r="G584" i="14"/>
  <c r="JB583" i="14"/>
  <c r="JA583" i="14"/>
  <c r="IZ583" i="14"/>
  <c r="IY583" i="14"/>
  <c r="IX583" i="14"/>
  <c r="IW583" i="14"/>
  <c r="IV583" i="14"/>
  <c r="IU583" i="14"/>
  <c r="IT583" i="14"/>
  <c r="IS583" i="14"/>
  <c r="IR583" i="14"/>
  <c r="IQ583" i="14"/>
  <c r="IP583" i="14"/>
  <c r="IO583" i="14"/>
  <c r="IN583" i="14"/>
  <c r="IM583" i="14"/>
  <c r="IL583" i="14"/>
  <c r="IK583" i="14"/>
  <c r="IJ583" i="14"/>
  <c r="II583" i="14"/>
  <c r="IH583" i="14"/>
  <c r="IG583" i="14"/>
  <c r="IF583" i="14"/>
  <c r="IE583" i="14"/>
  <c r="ID583" i="14"/>
  <c r="IC583" i="14"/>
  <c r="IB583" i="14"/>
  <c r="IA583" i="14"/>
  <c r="HZ583" i="14"/>
  <c r="HY583" i="14"/>
  <c r="HX583" i="14"/>
  <c r="HW583" i="14"/>
  <c r="HV583" i="14"/>
  <c r="HU583" i="14"/>
  <c r="HT583" i="14"/>
  <c r="HS583" i="14"/>
  <c r="HR583" i="14"/>
  <c r="HQ583" i="14"/>
  <c r="HP583" i="14"/>
  <c r="HO583" i="14"/>
  <c r="HN583" i="14"/>
  <c r="HM583" i="14"/>
  <c r="HL583" i="14"/>
  <c r="HK583" i="14"/>
  <c r="HJ583" i="14"/>
  <c r="HI583" i="14"/>
  <c r="HH583" i="14"/>
  <c r="HG583" i="14"/>
  <c r="HF583" i="14"/>
  <c r="HE583" i="14"/>
  <c r="HD583" i="14"/>
  <c r="HC583" i="14"/>
  <c r="HB583" i="14"/>
  <c r="HA583" i="14"/>
  <c r="GZ583" i="14"/>
  <c r="GY583" i="14"/>
  <c r="GX583" i="14"/>
  <c r="GW583" i="14"/>
  <c r="GV583" i="14"/>
  <c r="GU583" i="14"/>
  <c r="GT583" i="14"/>
  <c r="GS583" i="14"/>
  <c r="GR583" i="14"/>
  <c r="GQ583" i="14"/>
  <c r="GP583" i="14"/>
  <c r="GO583" i="14"/>
  <c r="GN583" i="14"/>
  <c r="GM583" i="14"/>
  <c r="GL583" i="14"/>
  <c r="GK583" i="14"/>
  <c r="GJ583" i="14"/>
  <c r="GI583" i="14"/>
  <c r="GH583" i="14"/>
  <c r="GG583" i="14"/>
  <c r="GF583" i="14"/>
  <c r="GE583" i="14"/>
  <c r="GD583" i="14"/>
  <c r="GC583" i="14"/>
  <c r="GB583" i="14"/>
  <c r="GA583" i="14"/>
  <c r="FZ583" i="14"/>
  <c r="FY583" i="14"/>
  <c r="FX583" i="14"/>
  <c r="FW583" i="14"/>
  <c r="FV583" i="14"/>
  <c r="FU583" i="14"/>
  <c r="FT583" i="14"/>
  <c r="FS583" i="14"/>
  <c r="FR583" i="14"/>
  <c r="FQ583" i="14"/>
  <c r="FP583" i="14"/>
  <c r="FO583" i="14"/>
  <c r="FN583" i="14"/>
  <c r="FM583" i="14"/>
  <c r="FL583" i="14"/>
  <c r="FK583" i="14"/>
  <c r="FJ583" i="14"/>
  <c r="FI583" i="14"/>
  <c r="FH583" i="14"/>
  <c r="FG583" i="14"/>
  <c r="FF583" i="14"/>
  <c r="FE583" i="14"/>
  <c r="FD583" i="14"/>
  <c r="FC583" i="14"/>
  <c r="FB583" i="14"/>
  <c r="FA583" i="14"/>
  <c r="EZ583" i="14"/>
  <c r="EY583" i="14"/>
  <c r="EX583" i="14"/>
  <c r="EW583" i="14"/>
  <c r="EV583" i="14"/>
  <c r="EU583" i="14"/>
  <c r="ET583" i="14"/>
  <c r="ES583" i="14"/>
  <c r="ER583" i="14"/>
  <c r="EQ583" i="14"/>
  <c r="EP583" i="14"/>
  <c r="EO583" i="14"/>
  <c r="EN583" i="14"/>
  <c r="EM583" i="14"/>
  <c r="EL583" i="14"/>
  <c r="EK583" i="14"/>
  <c r="EJ583" i="14"/>
  <c r="EI583" i="14"/>
  <c r="EH583" i="14"/>
  <c r="EG583" i="14"/>
  <c r="EF583" i="14"/>
  <c r="EE583" i="14"/>
  <c r="ED583" i="14"/>
  <c r="EC583" i="14"/>
  <c r="EB583" i="14"/>
  <c r="EA583" i="14"/>
  <c r="DZ583" i="14"/>
  <c r="DY583" i="14"/>
  <c r="DX583" i="14"/>
  <c r="DW583" i="14"/>
  <c r="DV583" i="14"/>
  <c r="DU583" i="14"/>
  <c r="DT583" i="14"/>
  <c r="DS583" i="14"/>
  <c r="DR583" i="14"/>
  <c r="DQ583" i="14"/>
  <c r="DP583" i="14"/>
  <c r="DO583" i="14"/>
  <c r="DN583" i="14"/>
  <c r="DM583" i="14"/>
  <c r="DL583" i="14"/>
  <c r="DK583" i="14"/>
  <c r="DJ583" i="14"/>
  <c r="DI583" i="14"/>
  <c r="DH583" i="14"/>
  <c r="DG583" i="14"/>
  <c r="DF583" i="14"/>
  <c r="DE583" i="14"/>
  <c r="DD583" i="14"/>
  <c r="DC583" i="14"/>
  <c r="DB583" i="14"/>
  <c r="DA583" i="14"/>
  <c r="CZ583" i="14"/>
  <c r="CY583" i="14"/>
  <c r="CX583" i="14"/>
  <c r="CW583" i="14"/>
  <c r="CV583" i="14"/>
  <c r="CU583" i="14"/>
  <c r="CT583" i="14"/>
  <c r="CS583" i="14"/>
  <c r="CR583" i="14"/>
  <c r="CQ583" i="14"/>
  <c r="CP583" i="14"/>
  <c r="CO583" i="14"/>
  <c r="CN583" i="14"/>
  <c r="CM583" i="14"/>
  <c r="CL583" i="14"/>
  <c r="CK583" i="14"/>
  <c r="CJ583" i="14"/>
  <c r="CI583" i="14"/>
  <c r="CH583" i="14"/>
  <c r="CG583" i="14"/>
  <c r="CF583" i="14"/>
  <c r="CE583" i="14"/>
  <c r="CD583" i="14"/>
  <c r="CC583" i="14"/>
  <c r="CB583" i="14"/>
  <c r="CA583" i="14"/>
  <c r="BZ583" i="14"/>
  <c r="BY583" i="14"/>
  <c r="BX583" i="14"/>
  <c r="BW583" i="14"/>
  <c r="BV583" i="14"/>
  <c r="BU583" i="14"/>
  <c r="BT583" i="14"/>
  <c r="BS583" i="14"/>
  <c r="BR583" i="14"/>
  <c r="BQ583" i="14"/>
  <c r="BP583" i="14"/>
  <c r="BO583" i="14"/>
  <c r="BN583" i="14"/>
  <c r="BM583" i="14"/>
  <c r="BL583" i="14"/>
  <c r="BK583" i="14"/>
  <c r="BJ583" i="14"/>
  <c r="BI583" i="14"/>
  <c r="BH583" i="14"/>
  <c r="BG583" i="14"/>
  <c r="BF583" i="14"/>
  <c r="BE583" i="14"/>
  <c r="BD583" i="14"/>
  <c r="BC583" i="14"/>
  <c r="BB583" i="14"/>
  <c r="BA583" i="14"/>
  <c r="AZ583" i="14"/>
  <c r="AY583" i="14"/>
  <c r="AX583" i="14"/>
  <c r="AW583" i="14"/>
  <c r="AV583" i="14"/>
  <c r="AU583" i="14"/>
  <c r="AT583" i="14"/>
  <c r="AS583" i="14"/>
  <c r="AR583" i="14"/>
  <c r="AQ583" i="14"/>
  <c r="AP583" i="14"/>
  <c r="AO583" i="14"/>
  <c r="AN583" i="14"/>
  <c r="AM583" i="14"/>
  <c r="AL583" i="14"/>
  <c r="AK583" i="14"/>
  <c r="AJ583" i="14"/>
  <c r="AI583" i="14"/>
  <c r="AH583" i="14"/>
  <c r="AG583" i="14"/>
  <c r="AF583" i="14"/>
  <c r="AE583" i="14"/>
  <c r="AD583" i="14"/>
  <c r="AC583" i="14"/>
  <c r="AB583" i="14"/>
  <c r="AA583" i="14"/>
  <c r="Z583" i="14"/>
  <c r="Y583" i="14"/>
  <c r="X583" i="14"/>
  <c r="W583" i="14"/>
  <c r="V583" i="14"/>
  <c r="U583" i="14"/>
  <c r="T583" i="14"/>
  <c r="S583" i="14"/>
  <c r="R583" i="14"/>
  <c r="Q583" i="14"/>
  <c r="P583" i="14"/>
  <c r="O583" i="14"/>
  <c r="N583" i="14"/>
  <c r="M583" i="14"/>
  <c r="L583" i="14"/>
  <c r="K583" i="14"/>
  <c r="J583" i="14"/>
  <c r="I583" i="14"/>
  <c r="H583" i="14"/>
  <c r="G583" i="14"/>
  <c r="JB582" i="14"/>
  <c r="JA582" i="14"/>
  <c r="IZ582" i="14"/>
  <c r="IY582" i="14"/>
  <c r="IX582" i="14"/>
  <c r="IW582" i="14"/>
  <c r="IV582" i="14"/>
  <c r="IU582" i="14"/>
  <c r="IT582" i="14"/>
  <c r="IS582" i="14"/>
  <c r="IR582" i="14"/>
  <c r="IQ582" i="14"/>
  <c r="IP582" i="14"/>
  <c r="IO582" i="14"/>
  <c r="IN582" i="14"/>
  <c r="IM582" i="14"/>
  <c r="IL582" i="14"/>
  <c r="IK582" i="14"/>
  <c r="IJ582" i="14"/>
  <c r="II582" i="14"/>
  <c r="IH582" i="14"/>
  <c r="IG582" i="14"/>
  <c r="IF582" i="14"/>
  <c r="IE582" i="14"/>
  <c r="ID582" i="14"/>
  <c r="IC582" i="14"/>
  <c r="IB582" i="14"/>
  <c r="IA582" i="14"/>
  <c r="HZ582" i="14"/>
  <c r="HY582" i="14"/>
  <c r="HX582" i="14"/>
  <c r="HW582" i="14"/>
  <c r="HV582" i="14"/>
  <c r="HU582" i="14"/>
  <c r="HT582" i="14"/>
  <c r="HS582" i="14"/>
  <c r="HR582" i="14"/>
  <c r="HQ582" i="14"/>
  <c r="HP582" i="14"/>
  <c r="HO582" i="14"/>
  <c r="HN582" i="14"/>
  <c r="HM582" i="14"/>
  <c r="HL582" i="14"/>
  <c r="HK582" i="14"/>
  <c r="HJ582" i="14"/>
  <c r="HI582" i="14"/>
  <c r="HH582" i="14"/>
  <c r="HG582" i="14"/>
  <c r="HF582" i="14"/>
  <c r="HE582" i="14"/>
  <c r="HD582" i="14"/>
  <c r="HC582" i="14"/>
  <c r="HB582" i="14"/>
  <c r="HA582" i="14"/>
  <c r="GZ582" i="14"/>
  <c r="GY582" i="14"/>
  <c r="GX582" i="14"/>
  <c r="GW582" i="14"/>
  <c r="GV582" i="14"/>
  <c r="GU582" i="14"/>
  <c r="GT582" i="14"/>
  <c r="GS582" i="14"/>
  <c r="GR582" i="14"/>
  <c r="GQ582" i="14"/>
  <c r="GP582" i="14"/>
  <c r="GO582" i="14"/>
  <c r="GN582" i="14"/>
  <c r="GM582" i="14"/>
  <c r="GL582" i="14"/>
  <c r="GK582" i="14"/>
  <c r="GJ582" i="14"/>
  <c r="GI582" i="14"/>
  <c r="GH582" i="14"/>
  <c r="GG582" i="14"/>
  <c r="GF582" i="14"/>
  <c r="GE582" i="14"/>
  <c r="GD582" i="14"/>
  <c r="GC582" i="14"/>
  <c r="GB582" i="14"/>
  <c r="GA582" i="14"/>
  <c r="FZ582" i="14"/>
  <c r="FY582" i="14"/>
  <c r="FX582" i="14"/>
  <c r="FW582" i="14"/>
  <c r="FV582" i="14"/>
  <c r="FU582" i="14"/>
  <c r="FT582" i="14"/>
  <c r="FS582" i="14"/>
  <c r="FR582" i="14"/>
  <c r="FQ582" i="14"/>
  <c r="FP582" i="14"/>
  <c r="FO582" i="14"/>
  <c r="FN582" i="14"/>
  <c r="FM582" i="14"/>
  <c r="FL582" i="14"/>
  <c r="FK582" i="14"/>
  <c r="FJ582" i="14"/>
  <c r="FI582" i="14"/>
  <c r="FH582" i="14"/>
  <c r="FG582" i="14"/>
  <c r="FF582" i="14"/>
  <c r="FE582" i="14"/>
  <c r="FD582" i="14"/>
  <c r="FC582" i="14"/>
  <c r="FB582" i="14"/>
  <c r="FA582" i="14"/>
  <c r="EZ582" i="14"/>
  <c r="EY582" i="14"/>
  <c r="EX582" i="14"/>
  <c r="EW582" i="14"/>
  <c r="EV582" i="14"/>
  <c r="EU582" i="14"/>
  <c r="ET582" i="14"/>
  <c r="ES582" i="14"/>
  <c r="ER582" i="14"/>
  <c r="EQ582" i="14"/>
  <c r="EP582" i="14"/>
  <c r="EO582" i="14"/>
  <c r="EN582" i="14"/>
  <c r="EM582" i="14"/>
  <c r="EL582" i="14"/>
  <c r="EK582" i="14"/>
  <c r="EJ582" i="14"/>
  <c r="EI582" i="14"/>
  <c r="EH582" i="14"/>
  <c r="EG582" i="14"/>
  <c r="EF582" i="14"/>
  <c r="EE582" i="14"/>
  <c r="ED582" i="14"/>
  <c r="EC582" i="14"/>
  <c r="EB582" i="14"/>
  <c r="EA582" i="14"/>
  <c r="DZ582" i="14"/>
  <c r="DY582" i="14"/>
  <c r="DX582" i="14"/>
  <c r="DW582" i="14"/>
  <c r="DV582" i="14"/>
  <c r="DU582" i="14"/>
  <c r="DT582" i="14"/>
  <c r="DS582" i="14"/>
  <c r="DR582" i="14"/>
  <c r="DQ582" i="14"/>
  <c r="DP582" i="14"/>
  <c r="DO582" i="14"/>
  <c r="DN582" i="14"/>
  <c r="DM582" i="14"/>
  <c r="DL582" i="14"/>
  <c r="DK582" i="14"/>
  <c r="DJ582" i="14"/>
  <c r="DI582" i="14"/>
  <c r="DH582" i="14"/>
  <c r="DG582" i="14"/>
  <c r="DF582" i="14"/>
  <c r="DE582" i="14"/>
  <c r="DD582" i="14"/>
  <c r="DC582" i="14"/>
  <c r="DB582" i="14"/>
  <c r="DA582" i="14"/>
  <c r="CZ582" i="14"/>
  <c r="CY582" i="14"/>
  <c r="CX582" i="14"/>
  <c r="CW582" i="14"/>
  <c r="CV582" i="14"/>
  <c r="CU582" i="14"/>
  <c r="CT582" i="14"/>
  <c r="CS582" i="14"/>
  <c r="CR582" i="14"/>
  <c r="CQ582" i="14"/>
  <c r="CP582" i="14"/>
  <c r="CO582" i="14"/>
  <c r="CN582" i="14"/>
  <c r="CM582" i="14"/>
  <c r="CL582" i="14"/>
  <c r="CK582" i="14"/>
  <c r="CJ582" i="14"/>
  <c r="CI582" i="14"/>
  <c r="CH582" i="14"/>
  <c r="CG582" i="14"/>
  <c r="CF582" i="14"/>
  <c r="CE582" i="14"/>
  <c r="CD582" i="14"/>
  <c r="CC582" i="14"/>
  <c r="CB582" i="14"/>
  <c r="CA582" i="14"/>
  <c r="BZ582" i="14"/>
  <c r="BY582" i="14"/>
  <c r="BX582" i="14"/>
  <c r="BW582" i="14"/>
  <c r="BV582" i="14"/>
  <c r="BU582" i="14"/>
  <c r="BT582" i="14"/>
  <c r="BS582" i="14"/>
  <c r="BR582" i="14"/>
  <c r="BQ582" i="14"/>
  <c r="BP582" i="14"/>
  <c r="BO582" i="14"/>
  <c r="BN582" i="14"/>
  <c r="BM582" i="14"/>
  <c r="BL582" i="14"/>
  <c r="BK582" i="14"/>
  <c r="BJ582" i="14"/>
  <c r="BI582" i="14"/>
  <c r="BH582" i="14"/>
  <c r="BG582" i="14"/>
  <c r="BF582" i="14"/>
  <c r="BE582" i="14"/>
  <c r="BD582" i="14"/>
  <c r="BC582" i="14"/>
  <c r="BB582" i="14"/>
  <c r="BA582" i="14"/>
  <c r="AZ582" i="14"/>
  <c r="AY582" i="14"/>
  <c r="AX582" i="14"/>
  <c r="AW582" i="14"/>
  <c r="AV582" i="14"/>
  <c r="AU582" i="14"/>
  <c r="AT582" i="14"/>
  <c r="AS582" i="14"/>
  <c r="AR582" i="14"/>
  <c r="AQ582" i="14"/>
  <c r="AP582" i="14"/>
  <c r="AO582" i="14"/>
  <c r="AN582" i="14"/>
  <c r="AM582" i="14"/>
  <c r="AL582" i="14"/>
  <c r="AK582" i="14"/>
  <c r="AJ582" i="14"/>
  <c r="AI582" i="14"/>
  <c r="AH582" i="14"/>
  <c r="AG582" i="14"/>
  <c r="AF582" i="14"/>
  <c r="AE582" i="14"/>
  <c r="AD582" i="14"/>
  <c r="AC582" i="14"/>
  <c r="AB582" i="14"/>
  <c r="AA582" i="14"/>
  <c r="Z582" i="14"/>
  <c r="Y582" i="14"/>
  <c r="X582" i="14"/>
  <c r="W582" i="14"/>
  <c r="V582" i="14"/>
  <c r="U582" i="14"/>
  <c r="T582" i="14"/>
  <c r="S582" i="14"/>
  <c r="R582" i="14"/>
  <c r="Q582" i="14"/>
  <c r="P582" i="14"/>
  <c r="O582" i="14"/>
  <c r="N582" i="14"/>
  <c r="M582" i="14"/>
  <c r="L582" i="14"/>
  <c r="K582" i="14"/>
  <c r="J582" i="14"/>
  <c r="I582" i="14"/>
  <c r="H582" i="14"/>
  <c r="G582" i="14"/>
  <c r="JB581" i="14"/>
  <c r="JA581" i="14"/>
  <c r="IZ581" i="14"/>
  <c r="IY581" i="14"/>
  <c r="IX581" i="14"/>
  <c r="IW581" i="14"/>
  <c r="IV581" i="14"/>
  <c r="IU581" i="14"/>
  <c r="IT581" i="14"/>
  <c r="IS581" i="14"/>
  <c r="IR581" i="14"/>
  <c r="IQ581" i="14"/>
  <c r="IP581" i="14"/>
  <c r="IO581" i="14"/>
  <c r="IN581" i="14"/>
  <c r="IM581" i="14"/>
  <c r="IL581" i="14"/>
  <c r="IK581" i="14"/>
  <c r="IJ581" i="14"/>
  <c r="II581" i="14"/>
  <c r="IH581" i="14"/>
  <c r="IG581" i="14"/>
  <c r="IF581" i="14"/>
  <c r="IE581" i="14"/>
  <c r="ID581" i="14"/>
  <c r="IC581" i="14"/>
  <c r="IB581" i="14"/>
  <c r="IA581" i="14"/>
  <c r="HZ581" i="14"/>
  <c r="HY581" i="14"/>
  <c r="HX581" i="14"/>
  <c r="HW581" i="14"/>
  <c r="HV581" i="14"/>
  <c r="HU581" i="14"/>
  <c r="HT581" i="14"/>
  <c r="HS581" i="14"/>
  <c r="HR581" i="14"/>
  <c r="HQ581" i="14"/>
  <c r="HP581" i="14"/>
  <c r="HO581" i="14"/>
  <c r="HN581" i="14"/>
  <c r="HM581" i="14"/>
  <c r="HL581" i="14"/>
  <c r="HK581" i="14"/>
  <c r="HJ581" i="14"/>
  <c r="HI581" i="14"/>
  <c r="HH581" i="14"/>
  <c r="HG581" i="14"/>
  <c r="HF581" i="14"/>
  <c r="HE581" i="14"/>
  <c r="HD581" i="14"/>
  <c r="HC581" i="14"/>
  <c r="HB581" i="14"/>
  <c r="HA581" i="14"/>
  <c r="GZ581" i="14"/>
  <c r="GY581" i="14"/>
  <c r="GX581" i="14"/>
  <c r="GW581" i="14"/>
  <c r="GV581" i="14"/>
  <c r="GU581" i="14"/>
  <c r="GT581" i="14"/>
  <c r="GS581" i="14"/>
  <c r="GR581" i="14"/>
  <c r="GQ581" i="14"/>
  <c r="GP581" i="14"/>
  <c r="GO581" i="14"/>
  <c r="GN581" i="14"/>
  <c r="GM581" i="14"/>
  <c r="GL581" i="14"/>
  <c r="GK581" i="14"/>
  <c r="GJ581" i="14"/>
  <c r="GI581" i="14"/>
  <c r="GH581" i="14"/>
  <c r="GG581" i="14"/>
  <c r="GF581" i="14"/>
  <c r="GE581" i="14"/>
  <c r="GD581" i="14"/>
  <c r="GC581" i="14"/>
  <c r="GB581" i="14"/>
  <c r="GA581" i="14"/>
  <c r="FZ581" i="14"/>
  <c r="FY581" i="14"/>
  <c r="FX581" i="14"/>
  <c r="FW581" i="14"/>
  <c r="FV581" i="14"/>
  <c r="FU581" i="14"/>
  <c r="FT581" i="14"/>
  <c r="FS581" i="14"/>
  <c r="FR581" i="14"/>
  <c r="FQ581" i="14"/>
  <c r="FP581" i="14"/>
  <c r="FO581" i="14"/>
  <c r="FN581" i="14"/>
  <c r="FM581" i="14"/>
  <c r="FL581" i="14"/>
  <c r="FK581" i="14"/>
  <c r="FJ581" i="14"/>
  <c r="FI581" i="14"/>
  <c r="FH581" i="14"/>
  <c r="FG581" i="14"/>
  <c r="FF581" i="14"/>
  <c r="FE581" i="14"/>
  <c r="FD581" i="14"/>
  <c r="FC581" i="14"/>
  <c r="FB581" i="14"/>
  <c r="FA581" i="14"/>
  <c r="EZ581" i="14"/>
  <c r="EY581" i="14"/>
  <c r="EX581" i="14"/>
  <c r="EW581" i="14"/>
  <c r="EV581" i="14"/>
  <c r="EU581" i="14"/>
  <c r="ET581" i="14"/>
  <c r="ES581" i="14"/>
  <c r="ER581" i="14"/>
  <c r="EQ581" i="14"/>
  <c r="EP581" i="14"/>
  <c r="EO581" i="14"/>
  <c r="EN581" i="14"/>
  <c r="EM581" i="14"/>
  <c r="EL581" i="14"/>
  <c r="EK581" i="14"/>
  <c r="EJ581" i="14"/>
  <c r="EI581" i="14"/>
  <c r="EH581" i="14"/>
  <c r="EG581" i="14"/>
  <c r="EF581" i="14"/>
  <c r="EE581" i="14"/>
  <c r="ED581" i="14"/>
  <c r="EC581" i="14"/>
  <c r="EB581" i="14"/>
  <c r="EA581" i="14"/>
  <c r="DZ581" i="14"/>
  <c r="DY581" i="14"/>
  <c r="DX581" i="14"/>
  <c r="DW581" i="14"/>
  <c r="DV581" i="14"/>
  <c r="DU581" i="14"/>
  <c r="DT581" i="14"/>
  <c r="DS581" i="14"/>
  <c r="DR581" i="14"/>
  <c r="DQ581" i="14"/>
  <c r="DP581" i="14"/>
  <c r="DO581" i="14"/>
  <c r="DN581" i="14"/>
  <c r="DM581" i="14"/>
  <c r="DL581" i="14"/>
  <c r="DK581" i="14"/>
  <c r="DJ581" i="14"/>
  <c r="DI581" i="14"/>
  <c r="DH581" i="14"/>
  <c r="DG581" i="14"/>
  <c r="DF581" i="14"/>
  <c r="DE581" i="14"/>
  <c r="DD581" i="14"/>
  <c r="DC581" i="14"/>
  <c r="DB581" i="14"/>
  <c r="DA581" i="14"/>
  <c r="CZ581" i="14"/>
  <c r="CY581" i="14"/>
  <c r="CX581" i="14"/>
  <c r="CW581" i="14"/>
  <c r="CV581" i="14"/>
  <c r="CU581" i="14"/>
  <c r="CT581" i="14"/>
  <c r="CS581" i="14"/>
  <c r="CR581" i="14"/>
  <c r="CQ581" i="14"/>
  <c r="CP581" i="14"/>
  <c r="CO581" i="14"/>
  <c r="CN581" i="14"/>
  <c r="CM581" i="14"/>
  <c r="CL581" i="14"/>
  <c r="CK581" i="14"/>
  <c r="CJ581" i="14"/>
  <c r="CI581" i="14"/>
  <c r="CH581" i="14"/>
  <c r="CG581" i="14"/>
  <c r="CF581" i="14"/>
  <c r="CE581" i="14"/>
  <c r="CD581" i="14"/>
  <c r="CC581" i="14"/>
  <c r="CB581" i="14"/>
  <c r="CA581" i="14"/>
  <c r="BZ581" i="14"/>
  <c r="BY581" i="14"/>
  <c r="BX581" i="14"/>
  <c r="BW581" i="14"/>
  <c r="BV581" i="14"/>
  <c r="BU581" i="14"/>
  <c r="BT581" i="14"/>
  <c r="BS581" i="14"/>
  <c r="BR581" i="14"/>
  <c r="BQ581" i="14"/>
  <c r="BP581" i="14"/>
  <c r="BO581" i="14"/>
  <c r="BN581" i="14"/>
  <c r="BM581" i="14"/>
  <c r="BL581" i="14"/>
  <c r="BK581" i="14"/>
  <c r="BJ581" i="14"/>
  <c r="BI581" i="14"/>
  <c r="BH581" i="14"/>
  <c r="BG581" i="14"/>
  <c r="BF581" i="14"/>
  <c r="BE581" i="14"/>
  <c r="BD581" i="14"/>
  <c r="BC581" i="14"/>
  <c r="BB581" i="14"/>
  <c r="BA581" i="14"/>
  <c r="AZ581" i="14"/>
  <c r="AY581" i="14"/>
  <c r="AX581" i="14"/>
  <c r="AW581" i="14"/>
  <c r="AV581" i="14"/>
  <c r="AU581" i="14"/>
  <c r="AT581" i="14"/>
  <c r="AS581" i="14"/>
  <c r="AR581" i="14"/>
  <c r="AQ581" i="14"/>
  <c r="AP581" i="14"/>
  <c r="AO581" i="14"/>
  <c r="AN581" i="14"/>
  <c r="AM581" i="14"/>
  <c r="AL581" i="14"/>
  <c r="AK581" i="14"/>
  <c r="AJ581" i="14"/>
  <c r="AI581" i="14"/>
  <c r="AH581" i="14"/>
  <c r="AG581" i="14"/>
  <c r="AF581" i="14"/>
  <c r="AE581" i="14"/>
  <c r="AD581" i="14"/>
  <c r="AC581" i="14"/>
  <c r="AB581" i="14"/>
  <c r="AA581" i="14"/>
  <c r="Z581" i="14"/>
  <c r="Y581" i="14"/>
  <c r="X581" i="14"/>
  <c r="W581" i="14"/>
  <c r="V581" i="14"/>
  <c r="U581" i="14"/>
  <c r="T581" i="14"/>
  <c r="S581" i="14"/>
  <c r="R581" i="14"/>
  <c r="Q581" i="14"/>
  <c r="P581" i="14"/>
  <c r="O581" i="14"/>
  <c r="N581" i="14"/>
  <c r="M581" i="14"/>
  <c r="L581" i="14"/>
  <c r="K581" i="14"/>
  <c r="J581" i="14"/>
  <c r="I581" i="14"/>
  <c r="H581" i="14"/>
  <c r="G581" i="14"/>
  <c r="JB580" i="14"/>
  <c r="JA580" i="14"/>
  <c r="IZ580" i="14"/>
  <c r="IY580" i="14"/>
  <c r="IX580" i="14"/>
  <c r="IW580" i="14"/>
  <c r="IV580" i="14"/>
  <c r="IU580" i="14"/>
  <c r="IT580" i="14"/>
  <c r="IS580" i="14"/>
  <c r="IR580" i="14"/>
  <c r="IQ580" i="14"/>
  <c r="IP580" i="14"/>
  <c r="IO580" i="14"/>
  <c r="IN580" i="14"/>
  <c r="IM580" i="14"/>
  <c r="IL580" i="14"/>
  <c r="IK580" i="14"/>
  <c r="IJ580" i="14"/>
  <c r="II580" i="14"/>
  <c r="IH580" i="14"/>
  <c r="IG580" i="14"/>
  <c r="IF580" i="14"/>
  <c r="IE580" i="14"/>
  <c r="ID580" i="14"/>
  <c r="IC580" i="14"/>
  <c r="IB580" i="14"/>
  <c r="IA580" i="14"/>
  <c r="HZ580" i="14"/>
  <c r="HY580" i="14"/>
  <c r="HX580" i="14"/>
  <c r="HW580" i="14"/>
  <c r="HV580" i="14"/>
  <c r="HU580" i="14"/>
  <c r="HT580" i="14"/>
  <c r="HS580" i="14"/>
  <c r="HR580" i="14"/>
  <c r="HQ580" i="14"/>
  <c r="HP580" i="14"/>
  <c r="HO580" i="14"/>
  <c r="HN580" i="14"/>
  <c r="HM580" i="14"/>
  <c r="HL580" i="14"/>
  <c r="HK580" i="14"/>
  <c r="HJ580" i="14"/>
  <c r="HI580" i="14"/>
  <c r="HH580" i="14"/>
  <c r="HG580" i="14"/>
  <c r="HF580" i="14"/>
  <c r="HE580" i="14"/>
  <c r="HD580" i="14"/>
  <c r="HC580" i="14"/>
  <c r="HB580" i="14"/>
  <c r="HA580" i="14"/>
  <c r="GZ580" i="14"/>
  <c r="GY580" i="14"/>
  <c r="GX580" i="14"/>
  <c r="GW580" i="14"/>
  <c r="GV580" i="14"/>
  <c r="GU580" i="14"/>
  <c r="GT580" i="14"/>
  <c r="GS580" i="14"/>
  <c r="GR580" i="14"/>
  <c r="GQ580" i="14"/>
  <c r="GP580" i="14"/>
  <c r="GO580" i="14"/>
  <c r="GN580" i="14"/>
  <c r="GM580" i="14"/>
  <c r="GL580" i="14"/>
  <c r="GK580" i="14"/>
  <c r="GJ580" i="14"/>
  <c r="GI580" i="14"/>
  <c r="GH580" i="14"/>
  <c r="GG580" i="14"/>
  <c r="GF580" i="14"/>
  <c r="GE580" i="14"/>
  <c r="GD580" i="14"/>
  <c r="GC580" i="14"/>
  <c r="GB580" i="14"/>
  <c r="GA580" i="14"/>
  <c r="FZ580" i="14"/>
  <c r="FY580" i="14"/>
  <c r="FX580" i="14"/>
  <c r="FW580" i="14"/>
  <c r="FV580" i="14"/>
  <c r="FU580" i="14"/>
  <c r="FT580" i="14"/>
  <c r="FS580" i="14"/>
  <c r="FR580" i="14"/>
  <c r="FQ580" i="14"/>
  <c r="FP580" i="14"/>
  <c r="FO580" i="14"/>
  <c r="FN580" i="14"/>
  <c r="FM580" i="14"/>
  <c r="FL580" i="14"/>
  <c r="FK580" i="14"/>
  <c r="FJ580" i="14"/>
  <c r="FI580" i="14"/>
  <c r="FH580" i="14"/>
  <c r="FG580" i="14"/>
  <c r="FF580" i="14"/>
  <c r="FE580" i="14"/>
  <c r="FD580" i="14"/>
  <c r="FC580" i="14"/>
  <c r="FB580" i="14"/>
  <c r="FA580" i="14"/>
  <c r="EZ580" i="14"/>
  <c r="EY580" i="14"/>
  <c r="EX580" i="14"/>
  <c r="EW580" i="14"/>
  <c r="EV580" i="14"/>
  <c r="EU580" i="14"/>
  <c r="ET580" i="14"/>
  <c r="ES580" i="14"/>
  <c r="ER580" i="14"/>
  <c r="EQ580" i="14"/>
  <c r="EP580" i="14"/>
  <c r="EO580" i="14"/>
  <c r="EN580" i="14"/>
  <c r="EM580" i="14"/>
  <c r="EL580" i="14"/>
  <c r="EK580" i="14"/>
  <c r="EJ580" i="14"/>
  <c r="EI580" i="14"/>
  <c r="EH580" i="14"/>
  <c r="EG580" i="14"/>
  <c r="EF580" i="14"/>
  <c r="EE580" i="14"/>
  <c r="ED580" i="14"/>
  <c r="EC580" i="14"/>
  <c r="EB580" i="14"/>
  <c r="EA580" i="14"/>
  <c r="DZ580" i="14"/>
  <c r="DY580" i="14"/>
  <c r="DX580" i="14"/>
  <c r="DW580" i="14"/>
  <c r="DV580" i="14"/>
  <c r="DU580" i="14"/>
  <c r="DT580" i="14"/>
  <c r="DS580" i="14"/>
  <c r="DR580" i="14"/>
  <c r="DQ580" i="14"/>
  <c r="DP580" i="14"/>
  <c r="DO580" i="14"/>
  <c r="DN580" i="14"/>
  <c r="DM580" i="14"/>
  <c r="DL580" i="14"/>
  <c r="DK580" i="14"/>
  <c r="DJ580" i="14"/>
  <c r="DI580" i="14"/>
  <c r="DH580" i="14"/>
  <c r="DG580" i="14"/>
  <c r="DF580" i="14"/>
  <c r="DE580" i="14"/>
  <c r="DD580" i="14"/>
  <c r="DC580" i="14"/>
  <c r="DB580" i="14"/>
  <c r="DA580" i="14"/>
  <c r="CZ580" i="14"/>
  <c r="CY580" i="14"/>
  <c r="CX580" i="14"/>
  <c r="CW580" i="14"/>
  <c r="CV580" i="14"/>
  <c r="CU580" i="14"/>
  <c r="CT580" i="14"/>
  <c r="CS580" i="14"/>
  <c r="CR580" i="14"/>
  <c r="CQ580" i="14"/>
  <c r="CP580" i="14"/>
  <c r="CO580" i="14"/>
  <c r="CN580" i="14"/>
  <c r="CM580" i="14"/>
  <c r="CL580" i="14"/>
  <c r="CK580" i="14"/>
  <c r="CJ580" i="14"/>
  <c r="CI580" i="14"/>
  <c r="CH580" i="14"/>
  <c r="CG580" i="14"/>
  <c r="CF580" i="14"/>
  <c r="CE580" i="14"/>
  <c r="CD580" i="14"/>
  <c r="CC580" i="14"/>
  <c r="CB580" i="14"/>
  <c r="CA580" i="14"/>
  <c r="BZ580" i="14"/>
  <c r="BY580" i="14"/>
  <c r="BX580" i="14"/>
  <c r="BW580" i="14"/>
  <c r="BV580" i="14"/>
  <c r="BU580" i="14"/>
  <c r="BT580" i="14"/>
  <c r="BS580" i="14"/>
  <c r="BR580" i="14"/>
  <c r="BQ580" i="14"/>
  <c r="BP580" i="14"/>
  <c r="BO580" i="14"/>
  <c r="BN580" i="14"/>
  <c r="BM580" i="14"/>
  <c r="BL580" i="14"/>
  <c r="BK580" i="14"/>
  <c r="BJ580" i="14"/>
  <c r="BI580" i="14"/>
  <c r="BH580" i="14"/>
  <c r="BG580" i="14"/>
  <c r="BF580" i="14"/>
  <c r="BE580" i="14"/>
  <c r="BD580" i="14"/>
  <c r="BC580" i="14"/>
  <c r="BB580" i="14"/>
  <c r="BA580" i="14"/>
  <c r="AZ580" i="14"/>
  <c r="AY580" i="14"/>
  <c r="AX580" i="14"/>
  <c r="AW580" i="14"/>
  <c r="AV580" i="14"/>
  <c r="AU580" i="14"/>
  <c r="AT580" i="14"/>
  <c r="AS580" i="14"/>
  <c r="AR580" i="14"/>
  <c r="AQ580" i="14"/>
  <c r="AP580" i="14"/>
  <c r="AO580" i="14"/>
  <c r="AN580" i="14"/>
  <c r="AM580" i="14"/>
  <c r="AL580" i="14"/>
  <c r="AK580" i="14"/>
  <c r="AJ580" i="14"/>
  <c r="AI580" i="14"/>
  <c r="AH580" i="14"/>
  <c r="AG580" i="14"/>
  <c r="AF580" i="14"/>
  <c r="AE580" i="14"/>
  <c r="AD580" i="14"/>
  <c r="AC580" i="14"/>
  <c r="AB580" i="14"/>
  <c r="AA580" i="14"/>
  <c r="Z580" i="14"/>
  <c r="Y580" i="14"/>
  <c r="X580" i="14"/>
  <c r="W580" i="14"/>
  <c r="V580" i="14"/>
  <c r="U580" i="14"/>
  <c r="T580" i="14"/>
  <c r="S580" i="14"/>
  <c r="R580" i="14"/>
  <c r="Q580" i="14"/>
  <c r="P580" i="14"/>
  <c r="O580" i="14"/>
  <c r="N580" i="14"/>
  <c r="M580" i="14"/>
  <c r="L580" i="14"/>
  <c r="K580" i="14"/>
  <c r="J580" i="14"/>
  <c r="I580" i="14"/>
  <c r="H580" i="14"/>
  <c r="G580" i="14"/>
  <c r="JB579" i="14"/>
  <c r="JA579" i="14"/>
  <c r="IZ579" i="14"/>
  <c r="IY579" i="14"/>
  <c r="IX579" i="14"/>
  <c r="IW579" i="14"/>
  <c r="IV579" i="14"/>
  <c r="IU579" i="14"/>
  <c r="IT579" i="14"/>
  <c r="IS579" i="14"/>
  <c r="IR579" i="14"/>
  <c r="IQ579" i="14"/>
  <c r="IP579" i="14"/>
  <c r="IO579" i="14"/>
  <c r="IN579" i="14"/>
  <c r="IM579" i="14"/>
  <c r="IL579" i="14"/>
  <c r="IK579" i="14"/>
  <c r="IJ579" i="14"/>
  <c r="II579" i="14"/>
  <c r="IH579" i="14"/>
  <c r="IG579" i="14"/>
  <c r="IF579" i="14"/>
  <c r="IE579" i="14"/>
  <c r="ID579" i="14"/>
  <c r="IC579" i="14"/>
  <c r="IB579" i="14"/>
  <c r="IA579" i="14"/>
  <c r="HZ579" i="14"/>
  <c r="HY579" i="14"/>
  <c r="HX579" i="14"/>
  <c r="HW579" i="14"/>
  <c r="HV579" i="14"/>
  <c r="HU579" i="14"/>
  <c r="HT579" i="14"/>
  <c r="HS579" i="14"/>
  <c r="HR579" i="14"/>
  <c r="HQ579" i="14"/>
  <c r="HP579" i="14"/>
  <c r="HO579" i="14"/>
  <c r="HN579" i="14"/>
  <c r="HM579" i="14"/>
  <c r="HL579" i="14"/>
  <c r="HK579" i="14"/>
  <c r="HJ579" i="14"/>
  <c r="HI579" i="14"/>
  <c r="HH579" i="14"/>
  <c r="HG579" i="14"/>
  <c r="HF579" i="14"/>
  <c r="HE579" i="14"/>
  <c r="HD579" i="14"/>
  <c r="HC579" i="14"/>
  <c r="HB579" i="14"/>
  <c r="HA579" i="14"/>
  <c r="GZ579" i="14"/>
  <c r="GY579" i="14"/>
  <c r="GX579" i="14"/>
  <c r="GW579" i="14"/>
  <c r="GV579" i="14"/>
  <c r="GU579" i="14"/>
  <c r="GT579" i="14"/>
  <c r="GS579" i="14"/>
  <c r="GR579" i="14"/>
  <c r="GQ579" i="14"/>
  <c r="GP579" i="14"/>
  <c r="GO579" i="14"/>
  <c r="GN579" i="14"/>
  <c r="GM579" i="14"/>
  <c r="GL579" i="14"/>
  <c r="GK579" i="14"/>
  <c r="GJ579" i="14"/>
  <c r="GI579" i="14"/>
  <c r="GH579" i="14"/>
  <c r="GG579" i="14"/>
  <c r="GF579" i="14"/>
  <c r="GE579" i="14"/>
  <c r="GD579" i="14"/>
  <c r="GC579" i="14"/>
  <c r="GB579" i="14"/>
  <c r="GA579" i="14"/>
  <c r="FZ579" i="14"/>
  <c r="FY579" i="14"/>
  <c r="FX579" i="14"/>
  <c r="FW579" i="14"/>
  <c r="FV579" i="14"/>
  <c r="FU579" i="14"/>
  <c r="FT579" i="14"/>
  <c r="FS579" i="14"/>
  <c r="FR579" i="14"/>
  <c r="FQ579" i="14"/>
  <c r="FP579" i="14"/>
  <c r="FO579" i="14"/>
  <c r="FN579" i="14"/>
  <c r="FM579" i="14"/>
  <c r="FL579" i="14"/>
  <c r="FK579" i="14"/>
  <c r="FJ579" i="14"/>
  <c r="FI579" i="14"/>
  <c r="FH579" i="14"/>
  <c r="FG579" i="14"/>
  <c r="FF579" i="14"/>
  <c r="FE579" i="14"/>
  <c r="FD579" i="14"/>
  <c r="FC579" i="14"/>
  <c r="FB579" i="14"/>
  <c r="FA579" i="14"/>
  <c r="EZ579" i="14"/>
  <c r="EY579" i="14"/>
  <c r="EX579" i="14"/>
  <c r="EW579" i="14"/>
  <c r="EV579" i="14"/>
  <c r="EU579" i="14"/>
  <c r="ET579" i="14"/>
  <c r="ES579" i="14"/>
  <c r="ER579" i="14"/>
  <c r="EQ579" i="14"/>
  <c r="EP579" i="14"/>
  <c r="EO579" i="14"/>
  <c r="EN579" i="14"/>
  <c r="EM579" i="14"/>
  <c r="EL579" i="14"/>
  <c r="EK579" i="14"/>
  <c r="EJ579" i="14"/>
  <c r="EI579" i="14"/>
  <c r="EH579" i="14"/>
  <c r="EG579" i="14"/>
  <c r="EF579" i="14"/>
  <c r="EE579" i="14"/>
  <c r="ED579" i="14"/>
  <c r="EC579" i="14"/>
  <c r="EB579" i="14"/>
  <c r="EA579" i="14"/>
  <c r="DZ579" i="14"/>
  <c r="DY579" i="14"/>
  <c r="DX579" i="14"/>
  <c r="DW579" i="14"/>
  <c r="DV579" i="14"/>
  <c r="DU579" i="14"/>
  <c r="DT579" i="14"/>
  <c r="DS579" i="14"/>
  <c r="DR579" i="14"/>
  <c r="DQ579" i="14"/>
  <c r="DP579" i="14"/>
  <c r="DO579" i="14"/>
  <c r="DN579" i="14"/>
  <c r="DM579" i="14"/>
  <c r="DL579" i="14"/>
  <c r="DK579" i="14"/>
  <c r="DJ579" i="14"/>
  <c r="DI579" i="14"/>
  <c r="DH579" i="14"/>
  <c r="DG579" i="14"/>
  <c r="DF579" i="14"/>
  <c r="DE579" i="14"/>
  <c r="DD579" i="14"/>
  <c r="DC579" i="14"/>
  <c r="DB579" i="14"/>
  <c r="DA579" i="14"/>
  <c r="CZ579" i="14"/>
  <c r="CY579" i="14"/>
  <c r="CX579" i="14"/>
  <c r="CW579" i="14"/>
  <c r="CV579" i="14"/>
  <c r="CU579" i="14"/>
  <c r="CT579" i="14"/>
  <c r="CS579" i="14"/>
  <c r="CR579" i="14"/>
  <c r="CQ579" i="14"/>
  <c r="CP579" i="14"/>
  <c r="CO579" i="14"/>
  <c r="CN579" i="14"/>
  <c r="CM579" i="14"/>
  <c r="CL579" i="14"/>
  <c r="CK579" i="14"/>
  <c r="CJ579" i="14"/>
  <c r="CI579" i="14"/>
  <c r="CH579" i="14"/>
  <c r="CG579" i="14"/>
  <c r="CF579" i="14"/>
  <c r="CE579" i="14"/>
  <c r="CD579" i="14"/>
  <c r="CC579" i="14"/>
  <c r="CB579" i="14"/>
  <c r="CA579" i="14"/>
  <c r="BZ579" i="14"/>
  <c r="BY579" i="14"/>
  <c r="BX579" i="14"/>
  <c r="BW579" i="14"/>
  <c r="BV579" i="14"/>
  <c r="BU579" i="14"/>
  <c r="BT579" i="14"/>
  <c r="BS579" i="14"/>
  <c r="BR579" i="14"/>
  <c r="BQ579" i="14"/>
  <c r="BP579" i="14"/>
  <c r="BO579" i="14"/>
  <c r="BN579" i="14"/>
  <c r="BM579" i="14"/>
  <c r="BL579" i="14"/>
  <c r="BK579" i="14"/>
  <c r="BJ579" i="14"/>
  <c r="BI579" i="14"/>
  <c r="BH579" i="14"/>
  <c r="BG579" i="14"/>
  <c r="BF579" i="14"/>
  <c r="BE579" i="14"/>
  <c r="BD579" i="14"/>
  <c r="BC579" i="14"/>
  <c r="BB579" i="14"/>
  <c r="BA579" i="14"/>
  <c r="AZ579" i="14"/>
  <c r="AY579" i="14"/>
  <c r="AX579" i="14"/>
  <c r="AW579" i="14"/>
  <c r="AV579" i="14"/>
  <c r="AU579" i="14"/>
  <c r="AT579" i="14"/>
  <c r="AS579" i="14"/>
  <c r="AR579" i="14"/>
  <c r="AQ579" i="14"/>
  <c r="AP579" i="14"/>
  <c r="AO579" i="14"/>
  <c r="AN579" i="14"/>
  <c r="AM579" i="14"/>
  <c r="AL579" i="14"/>
  <c r="AK579" i="14"/>
  <c r="AJ579" i="14"/>
  <c r="AI579" i="14"/>
  <c r="AH579" i="14"/>
  <c r="AG579" i="14"/>
  <c r="AF579" i="14"/>
  <c r="AE579" i="14"/>
  <c r="AD579" i="14"/>
  <c r="AC579" i="14"/>
  <c r="AB579" i="14"/>
  <c r="AA579" i="14"/>
  <c r="Z579" i="14"/>
  <c r="Y579" i="14"/>
  <c r="X579" i="14"/>
  <c r="W579" i="14"/>
  <c r="V579" i="14"/>
  <c r="U579" i="14"/>
  <c r="T579" i="14"/>
  <c r="S579" i="14"/>
  <c r="R579" i="14"/>
  <c r="Q579" i="14"/>
  <c r="P579" i="14"/>
  <c r="O579" i="14"/>
  <c r="N579" i="14"/>
  <c r="M579" i="14"/>
  <c r="L579" i="14"/>
  <c r="K579" i="14"/>
  <c r="J579" i="14"/>
  <c r="I579" i="14"/>
  <c r="H579" i="14"/>
  <c r="G579" i="14"/>
  <c r="JB578" i="14"/>
  <c r="JA578" i="14"/>
  <c r="IZ578" i="14"/>
  <c r="IY578" i="14"/>
  <c r="IX578" i="14"/>
  <c r="IW578" i="14"/>
  <c r="IV578" i="14"/>
  <c r="IU578" i="14"/>
  <c r="IT578" i="14"/>
  <c r="IS578" i="14"/>
  <c r="IR578" i="14"/>
  <c r="IQ578" i="14"/>
  <c r="IP578" i="14"/>
  <c r="IO578" i="14"/>
  <c r="IN578" i="14"/>
  <c r="IM578" i="14"/>
  <c r="IL578" i="14"/>
  <c r="IK578" i="14"/>
  <c r="IJ578" i="14"/>
  <c r="II578" i="14"/>
  <c r="IH578" i="14"/>
  <c r="IG578" i="14"/>
  <c r="IF578" i="14"/>
  <c r="IE578" i="14"/>
  <c r="ID578" i="14"/>
  <c r="IC578" i="14"/>
  <c r="IB578" i="14"/>
  <c r="IA578" i="14"/>
  <c r="HZ578" i="14"/>
  <c r="HY578" i="14"/>
  <c r="HX578" i="14"/>
  <c r="HW578" i="14"/>
  <c r="HV578" i="14"/>
  <c r="HU578" i="14"/>
  <c r="HT578" i="14"/>
  <c r="HS578" i="14"/>
  <c r="HR578" i="14"/>
  <c r="HQ578" i="14"/>
  <c r="HP578" i="14"/>
  <c r="HO578" i="14"/>
  <c r="HN578" i="14"/>
  <c r="HM578" i="14"/>
  <c r="HL578" i="14"/>
  <c r="HK578" i="14"/>
  <c r="HJ578" i="14"/>
  <c r="HI578" i="14"/>
  <c r="HH578" i="14"/>
  <c r="HG578" i="14"/>
  <c r="HF578" i="14"/>
  <c r="HE578" i="14"/>
  <c r="HD578" i="14"/>
  <c r="HC578" i="14"/>
  <c r="HB578" i="14"/>
  <c r="HA578" i="14"/>
  <c r="GZ578" i="14"/>
  <c r="GY578" i="14"/>
  <c r="GX578" i="14"/>
  <c r="GW578" i="14"/>
  <c r="GV578" i="14"/>
  <c r="GU578" i="14"/>
  <c r="GT578" i="14"/>
  <c r="GS578" i="14"/>
  <c r="GR578" i="14"/>
  <c r="GQ578" i="14"/>
  <c r="GP578" i="14"/>
  <c r="GO578" i="14"/>
  <c r="GN578" i="14"/>
  <c r="GM578" i="14"/>
  <c r="GL578" i="14"/>
  <c r="GK578" i="14"/>
  <c r="GJ578" i="14"/>
  <c r="GI578" i="14"/>
  <c r="GH578" i="14"/>
  <c r="GG578" i="14"/>
  <c r="GF578" i="14"/>
  <c r="GE578" i="14"/>
  <c r="GD578" i="14"/>
  <c r="GC578" i="14"/>
  <c r="GB578" i="14"/>
  <c r="GA578" i="14"/>
  <c r="FZ578" i="14"/>
  <c r="FY578" i="14"/>
  <c r="FX578" i="14"/>
  <c r="FW578" i="14"/>
  <c r="FV578" i="14"/>
  <c r="FU578" i="14"/>
  <c r="FT578" i="14"/>
  <c r="FS578" i="14"/>
  <c r="FR578" i="14"/>
  <c r="FQ578" i="14"/>
  <c r="FP578" i="14"/>
  <c r="FO578" i="14"/>
  <c r="FN578" i="14"/>
  <c r="FM578" i="14"/>
  <c r="FL578" i="14"/>
  <c r="FK578" i="14"/>
  <c r="FJ578" i="14"/>
  <c r="FI578" i="14"/>
  <c r="FH578" i="14"/>
  <c r="FG578" i="14"/>
  <c r="FF578" i="14"/>
  <c r="FE578" i="14"/>
  <c r="FD578" i="14"/>
  <c r="FC578" i="14"/>
  <c r="FB578" i="14"/>
  <c r="FA578" i="14"/>
  <c r="EZ578" i="14"/>
  <c r="EY578" i="14"/>
  <c r="EX578" i="14"/>
  <c r="EW578" i="14"/>
  <c r="EV578" i="14"/>
  <c r="EU578" i="14"/>
  <c r="ET578" i="14"/>
  <c r="ES578" i="14"/>
  <c r="ER578" i="14"/>
  <c r="EQ578" i="14"/>
  <c r="EP578" i="14"/>
  <c r="EO578" i="14"/>
  <c r="EN578" i="14"/>
  <c r="EM578" i="14"/>
  <c r="EL578" i="14"/>
  <c r="EK578" i="14"/>
  <c r="EJ578" i="14"/>
  <c r="EI578" i="14"/>
  <c r="EH578" i="14"/>
  <c r="EG578" i="14"/>
  <c r="EF578" i="14"/>
  <c r="EE578" i="14"/>
  <c r="ED578" i="14"/>
  <c r="EC578" i="14"/>
  <c r="EB578" i="14"/>
  <c r="EA578" i="14"/>
  <c r="DZ578" i="14"/>
  <c r="DY578" i="14"/>
  <c r="DX578" i="14"/>
  <c r="DW578" i="14"/>
  <c r="DV578" i="14"/>
  <c r="DU578" i="14"/>
  <c r="DT578" i="14"/>
  <c r="DS578" i="14"/>
  <c r="DR578" i="14"/>
  <c r="DQ578" i="14"/>
  <c r="DP578" i="14"/>
  <c r="DO578" i="14"/>
  <c r="DN578" i="14"/>
  <c r="DM578" i="14"/>
  <c r="DL578" i="14"/>
  <c r="DK578" i="14"/>
  <c r="DJ578" i="14"/>
  <c r="DI578" i="14"/>
  <c r="DH578" i="14"/>
  <c r="DG578" i="14"/>
  <c r="DF578" i="14"/>
  <c r="DE578" i="14"/>
  <c r="DD578" i="14"/>
  <c r="DC578" i="14"/>
  <c r="DB578" i="14"/>
  <c r="DA578" i="14"/>
  <c r="CZ578" i="14"/>
  <c r="CY578" i="14"/>
  <c r="CX578" i="14"/>
  <c r="CW578" i="14"/>
  <c r="CV578" i="14"/>
  <c r="CU578" i="14"/>
  <c r="CT578" i="14"/>
  <c r="CS578" i="14"/>
  <c r="CR578" i="14"/>
  <c r="CQ578" i="14"/>
  <c r="CP578" i="14"/>
  <c r="CO578" i="14"/>
  <c r="CN578" i="14"/>
  <c r="CM578" i="14"/>
  <c r="CL578" i="14"/>
  <c r="CK578" i="14"/>
  <c r="CJ578" i="14"/>
  <c r="CI578" i="14"/>
  <c r="CH578" i="14"/>
  <c r="CG578" i="14"/>
  <c r="CF578" i="14"/>
  <c r="CE578" i="14"/>
  <c r="CD578" i="14"/>
  <c r="CC578" i="14"/>
  <c r="CB578" i="14"/>
  <c r="CA578" i="14"/>
  <c r="BZ578" i="14"/>
  <c r="BY578" i="14"/>
  <c r="BX578" i="14"/>
  <c r="BW578" i="14"/>
  <c r="BV578" i="14"/>
  <c r="BU578" i="14"/>
  <c r="BT578" i="14"/>
  <c r="BS578" i="14"/>
  <c r="BR578" i="14"/>
  <c r="BQ578" i="14"/>
  <c r="BP578" i="14"/>
  <c r="BO578" i="14"/>
  <c r="BN578" i="14"/>
  <c r="BM578" i="14"/>
  <c r="BL578" i="14"/>
  <c r="BK578" i="14"/>
  <c r="BJ578" i="14"/>
  <c r="BI578" i="14"/>
  <c r="BH578" i="14"/>
  <c r="BG578" i="14"/>
  <c r="BF578" i="14"/>
  <c r="BE578" i="14"/>
  <c r="BD578" i="14"/>
  <c r="BC578" i="14"/>
  <c r="BB578" i="14"/>
  <c r="BA578" i="14"/>
  <c r="AZ578" i="14"/>
  <c r="AY578" i="14"/>
  <c r="AX578" i="14"/>
  <c r="AW578" i="14"/>
  <c r="AV578" i="14"/>
  <c r="AU578" i="14"/>
  <c r="AT578" i="14"/>
  <c r="AS578" i="14"/>
  <c r="AR578" i="14"/>
  <c r="AQ578" i="14"/>
  <c r="AP578" i="14"/>
  <c r="AO578" i="14"/>
  <c r="AN578" i="14"/>
  <c r="AM578" i="14"/>
  <c r="AL578" i="14"/>
  <c r="AK578" i="14"/>
  <c r="AJ578" i="14"/>
  <c r="AI578" i="14"/>
  <c r="AH578" i="14"/>
  <c r="AG578" i="14"/>
  <c r="AF578" i="14"/>
  <c r="AE578" i="14"/>
  <c r="AD578" i="14"/>
  <c r="AC578" i="14"/>
  <c r="AB578" i="14"/>
  <c r="AA578" i="14"/>
  <c r="Z578" i="14"/>
  <c r="Y578" i="14"/>
  <c r="X578" i="14"/>
  <c r="W578" i="14"/>
  <c r="V578" i="14"/>
  <c r="U578" i="14"/>
  <c r="T578" i="14"/>
  <c r="S578" i="14"/>
  <c r="R578" i="14"/>
  <c r="Q578" i="14"/>
  <c r="P578" i="14"/>
  <c r="O578" i="14"/>
  <c r="N578" i="14"/>
  <c r="M578" i="14"/>
  <c r="L578" i="14"/>
  <c r="K578" i="14"/>
  <c r="J578" i="14"/>
  <c r="I578" i="14"/>
  <c r="H578" i="14"/>
  <c r="G578" i="14"/>
  <c r="JB577" i="14"/>
  <c r="JA577" i="14"/>
  <c r="IZ577" i="14"/>
  <c r="IY577" i="14"/>
  <c r="IX577" i="14"/>
  <c r="IW577" i="14"/>
  <c r="IV577" i="14"/>
  <c r="IU577" i="14"/>
  <c r="IT577" i="14"/>
  <c r="IS577" i="14"/>
  <c r="IR577" i="14"/>
  <c r="IQ577" i="14"/>
  <c r="IP577" i="14"/>
  <c r="IO577" i="14"/>
  <c r="IN577" i="14"/>
  <c r="IM577" i="14"/>
  <c r="IL577" i="14"/>
  <c r="IK577" i="14"/>
  <c r="IJ577" i="14"/>
  <c r="II577" i="14"/>
  <c r="IH577" i="14"/>
  <c r="IG577" i="14"/>
  <c r="IF577" i="14"/>
  <c r="IE577" i="14"/>
  <c r="ID577" i="14"/>
  <c r="IC577" i="14"/>
  <c r="IB577" i="14"/>
  <c r="IA577" i="14"/>
  <c r="HZ577" i="14"/>
  <c r="HY577" i="14"/>
  <c r="HX577" i="14"/>
  <c r="HW577" i="14"/>
  <c r="HV577" i="14"/>
  <c r="HU577" i="14"/>
  <c r="HT577" i="14"/>
  <c r="HS577" i="14"/>
  <c r="HR577" i="14"/>
  <c r="HQ577" i="14"/>
  <c r="HP577" i="14"/>
  <c r="HO577" i="14"/>
  <c r="HN577" i="14"/>
  <c r="HM577" i="14"/>
  <c r="HL577" i="14"/>
  <c r="HK577" i="14"/>
  <c r="HJ577" i="14"/>
  <c r="HI577" i="14"/>
  <c r="HH577" i="14"/>
  <c r="HG577" i="14"/>
  <c r="HF577" i="14"/>
  <c r="HE577" i="14"/>
  <c r="HD577" i="14"/>
  <c r="HC577" i="14"/>
  <c r="HB577" i="14"/>
  <c r="HA577" i="14"/>
  <c r="GZ577" i="14"/>
  <c r="GY577" i="14"/>
  <c r="GX577" i="14"/>
  <c r="GW577" i="14"/>
  <c r="GV577" i="14"/>
  <c r="GU577" i="14"/>
  <c r="GT577" i="14"/>
  <c r="GS577" i="14"/>
  <c r="GR577" i="14"/>
  <c r="GQ577" i="14"/>
  <c r="GP577" i="14"/>
  <c r="GO577" i="14"/>
  <c r="GN577" i="14"/>
  <c r="GM577" i="14"/>
  <c r="GL577" i="14"/>
  <c r="GK577" i="14"/>
  <c r="GJ577" i="14"/>
  <c r="GI577" i="14"/>
  <c r="GH577" i="14"/>
  <c r="GG577" i="14"/>
  <c r="GF577" i="14"/>
  <c r="GE577" i="14"/>
  <c r="GD577" i="14"/>
  <c r="GC577" i="14"/>
  <c r="GB577" i="14"/>
  <c r="GA577" i="14"/>
  <c r="FZ577" i="14"/>
  <c r="FY577" i="14"/>
  <c r="FX577" i="14"/>
  <c r="FW577" i="14"/>
  <c r="FV577" i="14"/>
  <c r="FU577" i="14"/>
  <c r="FT577" i="14"/>
  <c r="FS577" i="14"/>
  <c r="FR577" i="14"/>
  <c r="FQ577" i="14"/>
  <c r="FP577" i="14"/>
  <c r="FO577" i="14"/>
  <c r="FN577" i="14"/>
  <c r="FM577" i="14"/>
  <c r="FL577" i="14"/>
  <c r="FK577" i="14"/>
  <c r="FJ577" i="14"/>
  <c r="FI577" i="14"/>
  <c r="FH577" i="14"/>
  <c r="FG577" i="14"/>
  <c r="FF577" i="14"/>
  <c r="FE577" i="14"/>
  <c r="FD577" i="14"/>
  <c r="FC577" i="14"/>
  <c r="FB577" i="14"/>
  <c r="FA577" i="14"/>
  <c r="EZ577" i="14"/>
  <c r="EY577" i="14"/>
  <c r="EX577" i="14"/>
  <c r="EW577" i="14"/>
  <c r="EV577" i="14"/>
  <c r="EU577" i="14"/>
  <c r="ET577" i="14"/>
  <c r="ES577" i="14"/>
  <c r="ER577" i="14"/>
  <c r="EQ577" i="14"/>
  <c r="EP577" i="14"/>
  <c r="EO577" i="14"/>
  <c r="EN577" i="14"/>
  <c r="EM577" i="14"/>
  <c r="EL577" i="14"/>
  <c r="EK577" i="14"/>
  <c r="EJ577" i="14"/>
  <c r="EI577" i="14"/>
  <c r="EH577" i="14"/>
  <c r="EG577" i="14"/>
  <c r="EF577" i="14"/>
  <c r="EE577" i="14"/>
  <c r="ED577" i="14"/>
  <c r="EC577" i="14"/>
  <c r="EB577" i="14"/>
  <c r="EA577" i="14"/>
  <c r="DZ577" i="14"/>
  <c r="DY577" i="14"/>
  <c r="DX577" i="14"/>
  <c r="DW577" i="14"/>
  <c r="DV577" i="14"/>
  <c r="DU577" i="14"/>
  <c r="DT577" i="14"/>
  <c r="DS577" i="14"/>
  <c r="DR577" i="14"/>
  <c r="DQ577" i="14"/>
  <c r="DP577" i="14"/>
  <c r="DO577" i="14"/>
  <c r="DN577" i="14"/>
  <c r="DM577" i="14"/>
  <c r="DL577" i="14"/>
  <c r="DK577" i="14"/>
  <c r="DJ577" i="14"/>
  <c r="DI577" i="14"/>
  <c r="DH577" i="14"/>
  <c r="DG577" i="14"/>
  <c r="DF577" i="14"/>
  <c r="DE577" i="14"/>
  <c r="DD577" i="14"/>
  <c r="DC577" i="14"/>
  <c r="DB577" i="14"/>
  <c r="DA577" i="14"/>
  <c r="CZ577" i="14"/>
  <c r="CY577" i="14"/>
  <c r="CX577" i="14"/>
  <c r="CW577" i="14"/>
  <c r="CV577" i="14"/>
  <c r="CU577" i="14"/>
  <c r="CT577" i="14"/>
  <c r="CS577" i="14"/>
  <c r="CR577" i="14"/>
  <c r="CQ577" i="14"/>
  <c r="CP577" i="14"/>
  <c r="CO577" i="14"/>
  <c r="CN577" i="14"/>
  <c r="CM577" i="14"/>
  <c r="CL577" i="14"/>
  <c r="CK577" i="14"/>
  <c r="CJ577" i="14"/>
  <c r="CI577" i="14"/>
  <c r="CH577" i="14"/>
  <c r="CG577" i="14"/>
  <c r="CF577" i="14"/>
  <c r="CE577" i="14"/>
  <c r="CD577" i="14"/>
  <c r="CC577" i="14"/>
  <c r="CB577" i="14"/>
  <c r="CA577" i="14"/>
  <c r="BZ577" i="14"/>
  <c r="BY577" i="14"/>
  <c r="BX577" i="14"/>
  <c r="BW577" i="14"/>
  <c r="BV577" i="14"/>
  <c r="BU577" i="14"/>
  <c r="BT577" i="14"/>
  <c r="BS577" i="14"/>
  <c r="BR577" i="14"/>
  <c r="BQ577" i="14"/>
  <c r="BP577" i="14"/>
  <c r="BO577" i="14"/>
  <c r="BN577" i="14"/>
  <c r="BM577" i="14"/>
  <c r="BL577" i="14"/>
  <c r="BK577" i="14"/>
  <c r="BJ577" i="14"/>
  <c r="BI577" i="14"/>
  <c r="BH577" i="14"/>
  <c r="BG577" i="14"/>
  <c r="BF577" i="14"/>
  <c r="BE577" i="14"/>
  <c r="BD577" i="14"/>
  <c r="BC577" i="14"/>
  <c r="BB577" i="14"/>
  <c r="BA577" i="14"/>
  <c r="AZ577" i="14"/>
  <c r="AY577" i="14"/>
  <c r="AX577" i="14"/>
  <c r="AW577" i="14"/>
  <c r="AV577" i="14"/>
  <c r="AU577" i="14"/>
  <c r="AT577" i="14"/>
  <c r="AS577" i="14"/>
  <c r="AR577" i="14"/>
  <c r="AQ577" i="14"/>
  <c r="AP577" i="14"/>
  <c r="AO577" i="14"/>
  <c r="AN577" i="14"/>
  <c r="AM577" i="14"/>
  <c r="AL577" i="14"/>
  <c r="AK577" i="14"/>
  <c r="AJ577" i="14"/>
  <c r="AI577" i="14"/>
  <c r="AH577" i="14"/>
  <c r="AG577" i="14"/>
  <c r="AF577" i="14"/>
  <c r="AE577" i="14"/>
  <c r="AD577" i="14"/>
  <c r="AC577" i="14"/>
  <c r="AB577" i="14"/>
  <c r="AA577" i="14"/>
  <c r="Z577" i="14"/>
  <c r="Y577" i="14"/>
  <c r="X577" i="14"/>
  <c r="W577" i="14"/>
  <c r="V577" i="14"/>
  <c r="U577" i="14"/>
  <c r="T577" i="14"/>
  <c r="S577" i="14"/>
  <c r="R577" i="14"/>
  <c r="Q577" i="14"/>
  <c r="P577" i="14"/>
  <c r="O577" i="14"/>
  <c r="N577" i="14"/>
  <c r="M577" i="14"/>
  <c r="L577" i="14"/>
  <c r="K577" i="14"/>
  <c r="J577" i="14"/>
  <c r="I577" i="14"/>
  <c r="H577" i="14"/>
  <c r="G577" i="14"/>
  <c r="JB576" i="14"/>
  <c r="JA576" i="14"/>
  <c r="IZ576" i="14"/>
  <c r="IY576" i="14"/>
  <c r="IX576" i="14"/>
  <c r="IW576" i="14"/>
  <c r="IV576" i="14"/>
  <c r="IU576" i="14"/>
  <c r="IT576" i="14"/>
  <c r="IS576" i="14"/>
  <c r="IR576" i="14"/>
  <c r="IQ576" i="14"/>
  <c r="IP576" i="14"/>
  <c r="IO576" i="14"/>
  <c r="IN576" i="14"/>
  <c r="IM576" i="14"/>
  <c r="IL576" i="14"/>
  <c r="IK576" i="14"/>
  <c r="IJ576" i="14"/>
  <c r="II576" i="14"/>
  <c r="IH576" i="14"/>
  <c r="IG576" i="14"/>
  <c r="IF576" i="14"/>
  <c r="IE576" i="14"/>
  <c r="ID576" i="14"/>
  <c r="IC576" i="14"/>
  <c r="IB576" i="14"/>
  <c r="IA576" i="14"/>
  <c r="HZ576" i="14"/>
  <c r="HY576" i="14"/>
  <c r="HX576" i="14"/>
  <c r="HW576" i="14"/>
  <c r="HV576" i="14"/>
  <c r="HU576" i="14"/>
  <c r="HT576" i="14"/>
  <c r="HS576" i="14"/>
  <c r="HR576" i="14"/>
  <c r="HQ576" i="14"/>
  <c r="HP576" i="14"/>
  <c r="HO576" i="14"/>
  <c r="HN576" i="14"/>
  <c r="HM576" i="14"/>
  <c r="HL576" i="14"/>
  <c r="HK576" i="14"/>
  <c r="HJ576" i="14"/>
  <c r="HI576" i="14"/>
  <c r="HH576" i="14"/>
  <c r="HG576" i="14"/>
  <c r="HF576" i="14"/>
  <c r="HE576" i="14"/>
  <c r="HD576" i="14"/>
  <c r="HC576" i="14"/>
  <c r="HB576" i="14"/>
  <c r="HA576" i="14"/>
  <c r="GZ576" i="14"/>
  <c r="GY576" i="14"/>
  <c r="GX576" i="14"/>
  <c r="GW576" i="14"/>
  <c r="GV576" i="14"/>
  <c r="GU576" i="14"/>
  <c r="GT576" i="14"/>
  <c r="GS576" i="14"/>
  <c r="GR576" i="14"/>
  <c r="GQ576" i="14"/>
  <c r="GP576" i="14"/>
  <c r="GO576" i="14"/>
  <c r="GN576" i="14"/>
  <c r="GM576" i="14"/>
  <c r="GL576" i="14"/>
  <c r="GK576" i="14"/>
  <c r="GJ576" i="14"/>
  <c r="GI576" i="14"/>
  <c r="GH576" i="14"/>
  <c r="GG576" i="14"/>
  <c r="GF576" i="14"/>
  <c r="GE576" i="14"/>
  <c r="GD576" i="14"/>
  <c r="GC576" i="14"/>
  <c r="GB576" i="14"/>
  <c r="GA576" i="14"/>
  <c r="FZ576" i="14"/>
  <c r="FY576" i="14"/>
  <c r="FX576" i="14"/>
  <c r="FW576" i="14"/>
  <c r="FV576" i="14"/>
  <c r="FU576" i="14"/>
  <c r="FT576" i="14"/>
  <c r="FS576" i="14"/>
  <c r="FR576" i="14"/>
  <c r="FQ576" i="14"/>
  <c r="FP576" i="14"/>
  <c r="FO576" i="14"/>
  <c r="FN576" i="14"/>
  <c r="FM576" i="14"/>
  <c r="FL576" i="14"/>
  <c r="FK576" i="14"/>
  <c r="FJ576" i="14"/>
  <c r="FI576" i="14"/>
  <c r="FH576" i="14"/>
  <c r="FG576" i="14"/>
  <c r="FF576" i="14"/>
  <c r="FE576" i="14"/>
  <c r="FD576" i="14"/>
  <c r="FC576" i="14"/>
  <c r="FB576" i="14"/>
  <c r="FA576" i="14"/>
  <c r="EZ576" i="14"/>
  <c r="EY576" i="14"/>
  <c r="EX576" i="14"/>
  <c r="EW576" i="14"/>
  <c r="EV576" i="14"/>
  <c r="EU576" i="14"/>
  <c r="ET576" i="14"/>
  <c r="ES576" i="14"/>
  <c r="ER576" i="14"/>
  <c r="EQ576" i="14"/>
  <c r="EP576" i="14"/>
  <c r="EO576" i="14"/>
  <c r="EN576" i="14"/>
  <c r="EM576" i="14"/>
  <c r="EL576" i="14"/>
  <c r="EK576" i="14"/>
  <c r="EJ576" i="14"/>
  <c r="EI576" i="14"/>
  <c r="EH576" i="14"/>
  <c r="EG576" i="14"/>
  <c r="EF576" i="14"/>
  <c r="EE576" i="14"/>
  <c r="ED576" i="14"/>
  <c r="EC576" i="14"/>
  <c r="EB576" i="14"/>
  <c r="EA576" i="14"/>
  <c r="DZ576" i="14"/>
  <c r="DY576" i="14"/>
  <c r="DX576" i="14"/>
  <c r="DW576" i="14"/>
  <c r="DV576" i="14"/>
  <c r="DU576" i="14"/>
  <c r="DT576" i="14"/>
  <c r="DS576" i="14"/>
  <c r="DR576" i="14"/>
  <c r="DQ576" i="14"/>
  <c r="DP576" i="14"/>
  <c r="DO576" i="14"/>
  <c r="DN576" i="14"/>
  <c r="DM576" i="14"/>
  <c r="DL576" i="14"/>
  <c r="DK576" i="14"/>
  <c r="DJ576" i="14"/>
  <c r="DI576" i="14"/>
  <c r="DH576" i="14"/>
  <c r="DG576" i="14"/>
  <c r="DF576" i="14"/>
  <c r="DE576" i="14"/>
  <c r="DD576" i="14"/>
  <c r="DC576" i="14"/>
  <c r="DB576" i="14"/>
  <c r="DA576" i="14"/>
  <c r="CZ576" i="14"/>
  <c r="CY576" i="14"/>
  <c r="CX576" i="14"/>
  <c r="CW576" i="14"/>
  <c r="CV576" i="14"/>
  <c r="CU576" i="14"/>
  <c r="CT576" i="14"/>
  <c r="CS576" i="14"/>
  <c r="CR576" i="14"/>
  <c r="CQ576" i="14"/>
  <c r="CP576" i="14"/>
  <c r="CO576" i="14"/>
  <c r="CN576" i="14"/>
  <c r="CM576" i="14"/>
  <c r="CL576" i="14"/>
  <c r="CK576" i="14"/>
  <c r="CJ576" i="14"/>
  <c r="CI576" i="14"/>
  <c r="CH576" i="14"/>
  <c r="CG576" i="14"/>
  <c r="CF576" i="14"/>
  <c r="CE576" i="14"/>
  <c r="CD576" i="14"/>
  <c r="CC576" i="14"/>
  <c r="CB576" i="14"/>
  <c r="CA576" i="14"/>
  <c r="BZ576" i="14"/>
  <c r="BY576" i="14"/>
  <c r="BX576" i="14"/>
  <c r="BW576" i="14"/>
  <c r="BV576" i="14"/>
  <c r="BU576" i="14"/>
  <c r="BT576" i="14"/>
  <c r="BS576" i="14"/>
  <c r="BR576" i="14"/>
  <c r="BQ576" i="14"/>
  <c r="BP576" i="14"/>
  <c r="BO576" i="14"/>
  <c r="BN576" i="14"/>
  <c r="BM576" i="14"/>
  <c r="BL576" i="14"/>
  <c r="BK576" i="14"/>
  <c r="BJ576" i="14"/>
  <c r="BI576" i="14"/>
  <c r="BH576" i="14"/>
  <c r="BG576" i="14"/>
  <c r="BF576" i="14"/>
  <c r="BE576" i="14"/>
  <c r="BD576" i="14"/>
  <c r="BC576" i="14"/>
  <c r="BB576" i="14"/>
  <c r="BA576" i="14"/>
  <c r="AZ576" i="14"/>
  <c r="AY576" i="14"/>
  <c r="AX576" i="14"/>
  <c r="AW576" i="14"/>
  <c r="AV576" i="14"/>
  <c r="AU576" i="14"/>
  <c r="AT576" i="14"/>
  <c r="AS576" i="14"/>
  <c r="AR576" i="14"/>
  <c r="AQ576" i="14"/>
  <c r="AP576" i="14"/>
  <c r="AO576" i="14"/>
  <c r="AN576" i="14"/>
  <c r="AM576" i="14"/>
  <c r="AL576" i="14"/>
  <c r="AK576" i="14"/>
  <c r="AJ576" i="14"/>
  <c r="AI576" i="14"/>
  <c r="AH576" i="14"/>
  <c r="AG576" i="14"/>
  <c r="AF576" i="14"/>
  <c r="AE576" i="14"/>
  <c r="AD576" i="14"/>
  <c r="AC576" i="14"/>
  <c r="AB576" i="14"/>
  <c r="AA576" i="14"/>
  <c r="Z576" i="14"/>
  <c r="Y576" i="14"/>
  <c r="X576" i="14"/>
  <c r="W576" i="14"/>
  <c r="V576" i="14"/>
  <c r="U576" i="14"/>
  <c r="T576" i="14"/>
  <c r="S576" i="14"/>
  <c r="R576" i="14"/>
  <c r="Q576" i="14"/>
  <c r="P576" i="14"/>
  <c r="O576" i="14"/>
  <c r="N576" i="14"/>
  <c r="M576" i="14"/>
  <c r="L576" i="14"/>
  <c r="K576" i="14"/>
  <c r="J576" i="14"/>
  <c r="I576" i="14"/>
  <c r="H576" i="14"/>
  <c r="G576" i="14"/>
  <c r="JB575" i="14"/>
  <c r="JA575" i="14"/>
  <c r="IZ575" i="14"/>
  <c r="IY575" i="14"/>
  <c r="IX575" i="14"/>
  <c r="IW575" i="14"/>
  <c r="IV575" i="14"/>
  <c r="IU575" i="14"/>
  <c r="IT575" i="14"/>
  <c r="IS575" i="14"/>
  <c r="IR575" i="14"/>
  <c r="IQ575" i="14"/>
  <c r="IP575" i="14"/>
  <c r="IO575" i="14"/>
  <c r="IN575" i="14"/>
  <c r="IM575" i="14"/>
  <c r="IL575" i="14"/>
  <c r="IK575" i="14"/>
  <c r="IJ575" i="14"/>
  <c r="II575" i="14"/>
  <c r="IH575" i="14"/>
  <c r="IG575" i="14"/>
  <c r="IF575" i="14"/>
  <c r="IE575" i="14"/>
  <c r="ID575" i="14"/>
  <c r="IC575" i="14"/>
  <c r="IB575" i="14"/>
  <c r="IA575" i="14"/>
  <c r="HZ575" i="14"/>
  <c r="HY575" i="14"/>
  <c r="HX575" i="14"/>
  <c r="HW575" i="14"/>
  <c r="HV575" i="14"/>
  <c r="HU575" i="14"/>
  <c r="HT575" i="14"/>
  <c r="HS575" i="14"/>
  <c r="HR575" i="14"/>
  <c r="HQ575" i="14"/>
  <c r="HP575" i="14"/>
  <c r="HO575" i="14"/>
  <c r="HN575" i="14"/>
  <c r="HM575" i="14"/>
  <c r="HL575" i="14"/>
  <c r="HK575" i="14"/>
  <c r="HJ575" i="14"/>
  <c r="HI575" i="14"/>
  <c r="HH575" i="14"/>
  <c r="HG575" i="14"/>
  <c r="HF575" i="14"/>
  <c r="HE575" i="14"/>
  <c r="HD575" i="14"/>
  <c r="HC575" i="14"/>
  <c r="HB575" i="14"/>
  <c r="HA575" i="14"/>
  <c r="GZ575" i="14"/>
  <c r="GY575" i="14"/>
  <c r="GX575" i="14"/>
  <c r="GW575" i="14"/>
  <c r="GV575" i="14"/>
  <c r="GU575" i="14"/>
  <c r="GT575" i="14"/>
  <c r="GS575" i="14"/>
  <c r="GR575" i="14"/>
  <c r="GQ575" i="14"/>
  <c r="GP575" i="14"/>
  <c r="GO575" i="14"/>
  <c r="GN575" i="14"/>
  <c r="GM575" i="14"/>
  <c r="GL575" i="14"/>
  <c r="GK575" i="14"/>
  <c r="GJ575" i="14"/>
  <c r="GI575" i="14"/>
  <c r="GH575" i="14"/>
  <c r="GG575" i="14"/>
  <c r="GF575" i="14"/>
  <c r="GE575" i="14"/>
  <c r="GD575" i="14"/>
  <c r="GC575" i="14"/>
  <c r="GB575" i="14"/>
  <c r="GA575" i="14"/>
  <c r="FZ575" i="14"/>
  <c r="FY575" i="14"/>
  <c r="FX575" i="14"/>
  <c r="FW575" i="14"/>
  <c r="FV575" i="14"/>
  <c r="FU575" i="14"/>
  <c r="FT575" i="14"/>
  <c r="FS575" i="14"/>
  <c r="FR575" i="14"/>
  <c r="FQ575" i="14"/>
  <c r="FP575" i="14"/>
  <c r="FO575" i="14"/>
  <c r="FN575" i="14"/>
  <c r="FM575" i="14"/>
  <c r="FL575" i="14"/>
  <c r="FK575" i="14"/>
  <c r="FJ575" i="14"/>
  <c r="FI575" i="14"/>
  <c r="FH575" i="14"/>
  <c r="FG575" i="14"/>
  <c r="FF575" i="14"/>
  <c r="FE575" i="14"/>
  <c r="FD575" i="14"/>
  <c r="FC575" i="14"/>
  <c r="FB575" i="14"/>
  <c r="FA575" i="14"/>
  <c r="EZ575" i="14"/>
  <c r="EY575" i="14"/>
  <c r="EX575" i="14"/>
  <c r="EW575" i="14"/>
  <c r="EV575" i="14"/>
  <c r="EU575" i="14"/>
  <c r="ET575" i="14"/>
  <c r="ES575" i="14"/>
  <c r="ER575" i="14"/>
  <c r="EQ575" i="14"/>
  <c r="EP575" i="14"/>
  <c r="EO575" i="14"/>
  <c r="EN575" i="14"/>
  <c r="EM575" i="14"/>
  <c r="EL575" i="14"/>
  <c r="EK575" i="14"/>
  <c r="EJ575" i="14"/>
  <c r="EI575" i="14"/>
  <c r="EH575" i="14"/>
  <c r="EG575" i="14"/>
  <c r="EF575" i="14"/>
  <c r="EE575" i="14"/>
  <c r="ED575" i="14"/>
  <c r="EC575" i="14"/>
  <c r="EB575" i="14"/>
  <c r="EA575" i="14"/>
  <c r="DZ575" i="14"/>
  <c r="DY575" i="14"/>
  <c r="DX575" i="14"/>
  <c r="DW575" i="14"/>
  <c r="DV575" i="14"/>
  <c r="DU575" i="14"/>
  <c r="DT575" i="14"/>
  <c r="DS575" i="14"/>
  <c r="DR575" i="14"/>
  <c r="DQ575" i="14"/>
  <c r="DP575" i="14"/>
  <c r="DO575" i="14"/>
  <c r="DN575" i="14"/>
  <c r="DM575" i="14"/>
  <c r="DL575" i="14"/>
  <c r="DK575" i="14"/>
  <c r="DJ575" i="14"/>
  <c r="DI575" i="14"/>
  <c r="DH575" i="14"/>
  <c r="DG575" i="14"/>
  <c r="DF575" i="14"/>
  <c r="DE575" i="14"/>
  <c r="DD575" i="14"/>
  <c r="DC575" i="14"/>
  <c r="DB575" i="14"/>
  <c r="DA575" i="14"/>
  <c r="CZ575" i="14"/>
  <c r="CY575" i="14"/>
  <c r="CX575" i="14"/>
  <c r="CW575" i="14"/>
  <c r="CV575" i="14"/>
  <c r="CU575" i="14"/>
  <c r="CT575" i="14"/>
  <c r="CS575" i="14"/>
  <c r="CR575" i="14"/>
  <c r="CQ575" i="14"/>
  <c r="CP575" i="14"/>
  <c r="CO575" i="14"/>
  <c r="CN575" i="14"/>
  <c r="CM575" i="14"/>
  <c r="CL575" i="14"/>
  <c r="CK575" i="14"/>
  <c r="CJ575" i="14"/>
  <c r="CI575" i="14"/>
  <c r="CH575" i="14"/>
  <c r="CG575" i="14"/>
  <c r="CF575" i="14"/>
  <c r="CE575" i="14"/>
  <c r="CD575" i="14"/>
  <c r="CC575" i="14"/>
  <c r="CB575" i="14"/>
  <c r="CA575" i="14"/>
  <c r="BZ575" i="14"/>
  <c r="BY575" i="14"/>
  <c r="BX575" i="14"/>
  <c r="BW575" i="14"/>
  <c r="BV575" i="14"/>
  <c r="BU575" i="14"/>
  <c r="BT575" i="14"/>
  <c r="BS575" i="14"/>
  <c r="BR575" i="14"/>
  <c r="BQ575" i="14"/>
  <c r="BP575" i="14"/>
  <c r="BO575" i="14"/>
  <c r="BN575" i="14"/>
  <c r="BM575" i="14"/>
  <c r="BL575" i="14"/>
  <c r="BK575" i="14"/>
  <c r="BJ575" i="14"/>
  <c r="BI575" i="14"/>
  <c r="BH575" i="14"/>
  <c r="BG575" i="14"/>
  <c r="BF575" i="14"/>
  <c r="BE575" i="14"/>
  <c r="BD575" i="14"/>
  <c r="BC575" i="14"/>
  <c r="BB575" i="14"/>
  <c r="BA575" i="14"/>
  <c r="AZ575" i="14"/>
  <c r="AY575" i="14"/>
  <c r="AX575" i="14"/>
  <c r="AW575" i="14"/>
  <c r="AV575" i="14"/>
  <c r="AU575" i="14"/>
  <c r="AT575" i="14"/>
  <c r="AS575" i="14"/>
  <c r="AR575" i="14"/>
  <c r="AQ575" i="14"/>
  <c r="AP575" i="14"/>
  <c r="AO575" i="14"/>
  <c r="AN575" i="14"/>
  <c r="AM575" i="14"/>
  <c r="AL575" i="14"/>
  <c r="AK575" i="14"/>
  <c r="AJ575" i="14"/>
  <c r="AI575" i="14"/>
  <c r="AH575" i="14"/>
  <c r="AG575" i="14"/>
  <c r="AF575" i="14"/>
  <c r="AE575" i="14"/>
  <c r="AD575" i="14"/>
  <c r="AC575" i="14"/>
  <c r="AB575" i="14"/>
  <c r="AA575" i="14"/>
  <c r="Z575" i="14"/>
  <c r="Y575" i="14"/>
  <c r="X575" i="14"/>
  <c r="W575" i="14"/>
  <c r="V575" i="14"/>
  <c r="U575" i="14"/>
  <c r="T575" i="14"/>
  <c r="S575" i="14"/>
  <c r="R575" i="14"/>
  <c r="Q575" i="14"/>
  <c r="P575" i="14"/>
  <c r="O575" i="14"/>
  <c r="N575" i="14"/>
  <c r="M575" i="14"/>
  <c r="L575" i="14"/>
  <c r="K575" i="14"/>
  <c r="J575" i="14"/>
  <c r="I575" i="14"/>
  <c r="H575" i="14"/>
  <c r="G575" i="14"/>
  <c r="JB574" i="14"/>
  <c r="JA574" i="14"/>
  <c r="IZ574" i="14"/>
  <c r="IY574" i="14"/>
  <c r="IX574" i="14"/>
  <c r="IW574" i="14"/>
  <c r="IV574" i="14"/>
  <c r="IU574" i="14"/>
  <c r="IT574" i="14"/>
  <c r="IS574" i="14"/>
  <c r="IR574" i="14"/>
  <c r="IQ574" i="14"/>
  <c r="IP574" i="14"/>
  <c r="IO574" i="14"/>
  <c r="IN574" i="14"/>
  <c r="IM574" i="14"/>
  <c r="IL574" i="14"/>
  <c r="IK574" i="14"/>
  <c r="IJ574" i="14"/>
  <c r="II574" i="14"/>
  <c r="IH574" i="14"/>
  <c r="IG574" i="14"/>
  <c r="IF574" i="14"/>
  <c r="IE574" i="14"/>
  <c r="ID574" i="14"/>
  <c r="IC574" i="14"/>
  <c r="IB574" i="14"/>
  <c r="IA574" i="14"/>
  <c r="HZ574" i="14"/>
  <c r="HY574" i="14"/>
  <c r="HX574" i="14"/>
  <c r="HW574" i="14"/>
  <c r="HV574" i="14"/>
  <c r="HU574" i="14"/>
  <c r="HT574" i="14"/>
  <c r="HS574" i="14"/>
  <c r="HR574" i="14"/>
  <c r="HQ574" i="14"/>
  <c r="HP574" i="14"/>
  <c r="HO574" i="14"/>
  <c r="HN574" i="14"/>
  <c r="HM574" i="14"/>
  <c r="HL574" i="14"/>
  <c r="HK574" i="14"/>
  <c r="HJ574" i="14"/>
  <c r="HI574" i="14"/>
  <c r="HH574" i="14"/>
  <c r="HG574" i="14"/>
  <c r="HF574" i="14"/>
  <c r="HE574" i="14"/>
  <c r="HD574" i="14"/>
  <c r="HC574" i="14"/>
  <c r="HB574" i="14"/>
  <c r="HA574" i="14"/>
  <c r="GZ574" i="14"/>
  <c r="GY574" i="14"/>
  <c r="GX574" i="14"/>
  <c r="GW574" i="14"/>
  <c r="GV574" i="14"/>
  <c r="GU574" i="14"/>
  <c r="GT574" i="14"/>
  <c r="GS574" i="14"/>
  <c r="GR574" i="14"/>
  <c r="GQ574" i="14"/>
  <c r="GP574" i="14"/>
  <c r="GO574" i="14"/>
  <c r="GN574" i="14"/>
  <c r="GM574" i="14"/>
  <c r="GL574" i="14"/>
  <c r="GK574" i="14"/>
  <c r="GJ574" i="14"/>
  <c r="GI574" i="14"/>
  <c r="GH574" i="14"/>
  <c r="GG574" i="14"/>
  <c r="GF574" i="14"/>
  <c r="GE574" i="14"/>
  <c r="GD574" i="14"/>
  <c r="GC574" i="14"/>
  <c r="GB574" i="14"/>
  <c r="GA574" i="14"/>
  <c r="FZ574" i="14"/>
  <c r="FY574" i="14"/>
  <c r="FX574" i="14"/>
  <c r="FW574" i="14"/>
  <c r="FV574" i="14"/>
  <c r="FU574" i="14"/>
  <c r="FT574" i="14"/>
  <c r="FS574" i="14"/>
  <c r="FR574" i="14"/>
  <c r="FQ574" i="14"/>
  <c r="FP574" i="14"/>
  <c r="FO574" i="14"/>
  <c r="FN574" i="14"/>
  <c r="FM574" i="14"/>
  <c r="FL574" i="14"/>
  <c r="FK574" i="14"/>
  <c r="FJ574" i="14"/>
  <c r="FI574" i="14"/>
  <c r="FH574" i="14"/>
  <c r="FG574" i="14"/>
  <c r="FF574" i="14"/>
  <c r="FE574" i="14"/>
  <c r="FD574" i="14"/>
  <c r="FC574" i="14"/>
  <c r="FB574" i="14"/>
  <c r="FA574" i="14"/>
  <c r="EZ574" i="14"/>
  <c r="EY574" i="14"/>
  <c r="EX574" i="14"/>
  <c r="EW574" i="14"/>
  <c r="EV574" i="14"/>
  <c r="EU574" i="14"/>
  <c r="ET574" i="14"/>
  <c r="ES574" i="14"/>
  <c r="ER574" i="14"/>
  <c r="EQ574" i="14"/>
  <c r="EP574" i="14"/>
  <c r="EO574" i="14"/>
  <c r="EN574" i="14"/>
  <c r="EM574" i="14"/>
  <c r="EL574" i="14"/>
  <c r="EK574" i="14"/>
  <c r="EJ574" i="14"/>
  <c r="EI574" i="14"/>
  <c r="EH574" i="14"/>
  <c r="EG574" i="14"/>
  <c r="EF574" i="14"/>
  <c r="EE574" i="14"/>
  <c r="ED574" i="14"/>
  <c r="EC574" i="14"/>
  <c r="EB574" i="14"/>
  <c r="EA574" i="14"/>
  <c r="DZ574" i="14"/>
  <c r="DY574" i="14"/>
  <c r="DX574" i="14"/>
  <c r="DW574" i="14"/>
  <c r="DV574" i="14"/>
  <c r="DU574" i="14"/>
  <c r="DT574" i="14"/>
  <c r="DS574" i="14"/>
  <c r="DR574" i="14"/>
  <c r="DQ574" i="14"/>
  <c r="DP574" i="14"/>
  <c r="DO574" i="14"/>
  <c r="DN574" i="14"/>
  <c r="DM574" i="14"/>
  <c r="DL574" i="14"/>
  <c r="DK574" i="14"/>
  <c r="DJ574" i="14"/>
  <c r="DI574" i="14"/>
  <c r="DH574" i="14"/>
  <c r="DG574" i="14"/>
  <c r="DF574" i="14"/>
  <c r="DE574" i="14"/>
  <c r="DD574" i="14"/>
  <c r="DC574" i="14"/>
  <c r="DB574" i="14"/>
  <c r="DA574" i="14"/>
  <c r="CZ574" i="14"/>
  <c r="CY574" i="14"/>
  <c r="CX574" i="14"/>
  <c r="CW574" i="14"/>
  <c r="CV574" i="14"/>
  <c r="CU574" i="14"/>
  <c r="CT574" i="14"/>
  <c r="CS574" i="14"/>
  <c r="CR574" i="14"/>
  <c r="CQ574" i="14"/>
  <c r="CP574" i="14"/>
  <c r="CO574" i="14"/>
  <c r="CN574" i="14"/>
  <c r="CM574" i="14"/>
  <c r="CL574" i="14"/>
  <c r="CK574" i="14"/>
  <c r="CJ574" i="14"/>
  <c r="CI574" i="14"/>
  <c r="CH574" i="14"/>
  <c r="CG574" i="14"/>
  <c r="CF574" i="14"/>
  <c r="CE574" i="14"/>
  <c r="CD574" i="14"/>
  <c r="CC574" i="14"/>
  <c r="CB574" i="14"/>
  <c r="CA574" i="14"/>
  <c r="BZ574" i="14"/>
  <c r="BY574" i="14"/>
  <c r="BX574" i="14"/>
  <c r="BW574" i="14"/>
  <c r="BV574" i="14"/>
  <c r="BU574" i="14"/>
  <c r="BT574" i="14"/>
  <c r="BS574" i="14"/>
  <c r="BR574" i="14"/>
  <c r="BQ574" i="14"/>
  <c r="BP574" i="14"/>
  <c r="BO574" i="14"/>
  <c r="BN574" i="14"/>
  <c r="BM574" i="14"/>
  <c r="BL574" i="14"/>
  <c r="BK574" i="14"/>
  <c r="BJ574" i="14"/>
  <c r="BI574" i="14"/>
  <c r="BH574" i="14"/>
  <c r="BG574" i="14"/>
  <c r="BF574" i="14"/>
  <c r="BE574" i="14"/>
  <c r="BD574" i="14"/>
  <c r="BC574" i="14"/>
  <c r="BB574" i="14"/>
  <c r="BA574" i="14"/>
  <c r="AZ574" i="14"/>
  <c r="AY574" i="14"/>
  <c r="AX574" i="14"/>
  <c r="AW574" i="14"/>
  <c r="AV574" i="14"/>
  <c r="AU574" i="14"/>
  <c r="AT574" i="14"/>
  <c r="AS574" i="14"/>
  <c r="AR574" i="14"/>
  <c r="AQ574" i="14"/>
  <c r="AP574" i="14"/>
  <c r="AO574" i="14"/>
  <c r="AN574" i="14"/>
  <c r="AM574" i="14"/>
  <c r="AL574" i="14"/>
  <c r="AK574" i="14"/>
  <c r="AJ574" i="14"/>
  <c r="AI574" i="14"/>
  <c r="AH574" i="14"/>
  <c r="AG574" i="14"/>
  <c r="AF574" i="14"/>
  <c r="AE574" i="14"/>
  <c r="AD574" i="14"/>
  <c r="AC574" i="14"/>
  <c r="AB574" i="14"/>
  <c r="AA574" i="14"/>
  <c r="Z574" i="14"/>
  <c r="Y574" i="14"/>
  <c r="X574" i="14"/>
  <c r="W574" i="14"/>
  <c r="V574" i="14"/>
  <c r="U574" i="14"/>
  <c r="T574" i="14"/>
  <c r="S574" i="14"/>
  <c r="R574" i="14"/>
  <c r="Q574" i="14"/>
  <c r="P574" i="14"/>
  <c r="O574" i="14"/>
  <c r="N574" i="14"/>
  <c r="M574" i="14"/>
  <c r="L574" i="14"/>
  <c r="K574" i="14"/>
  <c r="J574" i="14"/>
  <c r="I574" i="14"/>
  <c r="H574" i="14"/>
  <c r="G574" i="14"/>
  <c r="JB573" i="14"/>
  <c r="JA573" i="14"/>
  <c r="IZ573" i="14"/>
  <c r="IY573" i="14"/>
  <c r="IX573" i="14"/>
  <c r="IW573" i="14"/>
  <c r="IV573" i="14"/>
  <c r="IU573" i="14"/>
  <c r="IT573" i="14"/>
  <c r="IS573" i="14"/>
  <c r="IR573" i="14"/>
  <c r="IQ573" i="14"/>
  <c r="IP573" i="14"/>
  <c r="IO573" i="14"/>
  <c r="IN573" i="14"/>
  <c r="IM573" i="14"/>
  <c r="IL573" i="14"/>
  <c r="IK573" i="14"/>
  <c r="IJ573" i="14"/>
  <c r="II573" i="14"/>
  <c r="IH573" i="14"/>
  <c r="IG573" i="14"/>
  <c r="IF573" i="14"/>
  <c r="IE573" i="14"/>
  <c r="ID573" i="14"/>
  <c r="IC573" i="14"/>
  <c r="IB573" i="14"/>
  <c r="IA573" i="14"/>
  <c r="HZ573" i="14"/>
  <c r="HY573" i="14"/>
  <c r="HX573" i="14"/>
  <c r="HW573" i="14"/>
  <c r="HV573" i="14"/>
  <c r="HU573" i="14"/>
  <c r="HT573" i="14"/>
  <c r="HS573" i="14"/>
  <c r="HR573" i="14"/>
  <c r="HQ573" i="14"/>
  <c r="HP573" i="14"/>
  <c r="HO573" i="14"/>
  <c r="HN573" i="14"/>
  <c r="HM573" i="14"/>
  <c r="HL573" i="14"/>
  <c r="HK573" i="14"/>
  <c r="HJ573" i="14"/>
  <c r="HI573" i="14"/>
  <c r="HH573" i="14"/>
  <c r="HG573" i="14"/>
  <c r="HF573" i="14"/>
  <c r="HE573" i="14"/>
  <c r="HD573" i="14"/>
  <c r="HC573" i="14"/>
  <c r="HB573" i="14"/>
  <c r="HA573" i="14"/>
  <c r="GZ573" i="14"/>
  <c r="GY573" i="14"/>
  <c r="GX573" i="14"/>
  <c r="GW573" i="14"/>
  <c r="GV573" i="14"/>
  <c r="GU573" i="14"/>
  <c r="GT573" i="14"/>
  <c r="GS573" i="14"/>
  <c r="GR573" i="14"/>
  <c r="GQ573" i="14"/>
  <c r="GP573" i="14"/>
  <c r="GO573" i="14"/>
  <c r="GN573" i="14"/>
  <c r="GM573" i="14"/>
  <c r="GL573" i="14"/>
  <c r="GK573" i="14"/>
  <c r="GJ573" i="14"/>
  <c r="GI573" i="14"/>
  <c r="GH573" i="14"/>
  <c r="GG573" i="14"/>
  <c r="GF573" i="14"/>
  <c r="GE573" i="14"/>
  <c r="GD573" i="14"/>
  <c r="GC573" i="14"/>
  <c r="GB573" i="14"/>
  <c r="GA573" i="14"/>
  <c r="FZ573" i="14"/>
  <c r="FY573" i="14"/>
  <c r="FX573" i="14"/>
  <c r="FW573" i="14"/>
  <c r="FV573" i="14"/>
  <c r="FU573" i="14"/>
  <c r="FT573" i="14"/>
  <c r="FS573" i="14"/>
  <c r="FR573" i="14"/>
  <c r="FQ573" i="14"/>
  <c r="FP573" i="14"/>
  <c r="FO573" i="14"/>
  <c r="FN573" i="14"/>
  <c r="FM573" i="14"/>
  <c r="FL573" i="14"/>
  <c r="FK573" i="14"/>
  <c r="FJ573" i="14"/>
  <c r="FI573" i="14"/>
  <c r="FH573" i="14"/>
  <c r="FG573" i="14"/>
  <c r="FF573" i="14"/>
  <c r="FE573" i="14"/>
  <c r="FD573" i="14"/>
  <c r="FC573" i="14"/>
  <c r="FB573" i="14"/>
  <c r="FA573" i="14"/>
  <c r="EZ573" i="14"/>
  <c r="EY573" i="14"/>
  <c r="EX573" i="14"/>
  <c r="EW573" i="14"/>
  <c r="EV573" i="14"/>
  <c r="EU573" i="14"/>
  <c r="ET573" i="14"/>
  <c r="ES573" i="14"/>
  <c r="ER573" i="14"/>
  <c r="EQ573" i="14"/>
  <c r="EP573" i="14"/>
  <c r="EO573" i="14"/>
  <c r="EN573" i="14"/>
  <c r="EM573" i="14"/>
  <c r="EL573" i="14"/>
  <c r="EK573" i="14"/>
  <c r="EJ573" i="14"/>
  <c r="EI573" i="14"/>
  <c r="EH573" i="14"/>
  <c r="EG573" i="14"/>
  <c r="EF573" i="14"/>
  <c r="EE573" i="14"/>
  <c r="ED573" i="14"/>
  <c r="EC573" i="14"/>
  <c r="EB573" i="14"/>
  <c r="EA573" i="14"/>
  <c r="DZ573" i="14"/>
  <c r="DY573" i="14"/>
  <c r="DX573" i="14"/>
  <c r="DW573" i="14"/>
  <c r="DV573" i="14"/>
  <c r="DU573" i="14"/>
  <c r="DT573" i="14"/>
  <c r="DS573" i="14"/>
  <c r="DR573" i="14"/>
  <c r="DQ573" i="14"/>
  <c r="DP573" i="14"/>
  <c r="DO573" i="14"/>
  <c r="DN573" i="14"/>
  <c r="DM573" i="14"/>
  <c r="DL573" i="14"/>
  <c r="DK573" i="14"/>
  <c r="DJ573" i="14"/>
  <c r="DI573" i="14"/>
  <c r="DH573" i="14"/>
  <c r="DG573" i="14"/>
  <c r="DF573" i="14"/>
  <c r="DE573" i="14"/>
  <c r="DD573" i="14"/>
  <c r="DC573" i="14"/>
  <c r="DB573" i="14"/>
  <c r="DA573" i="14"/>
  <c r="CZ573" i="14"/>
  <c r="CY573" i="14"/>
  <c r="CX573" i="14"/>
  <c r="CW573" i="14"/>
  <c r="CV573" i="14"/>
  <c r="CU573" i="14"/>
  <c r="CT573" i="14"/>
  <c r="CS573" i="14"/>
  <c r="CR573" i="14"/>
  <c r="CQ573" i="14"/>
  <c r="CP573" i="14"/>
  <c r="CO573" i="14"/>
  <c r="CN573" i="14"/>
  <c r="CM573" i="14"/>
  <c r="CL573" i="14"/>
  <c r="CK573" i="14"/>
  <c r="CJ573" i="14"/>
  <c r="CI573" i="14"/>
  <c r="CH573" i="14"/>
  <c r="CG573" i="14"/>
  <c r="CF573" i="14"/>
  <c r="CE573" i="14"/>
  <c r="CD573" i="14"/>
  <c r="CC573" i="14"/>
  <c r="CB573" i="14"/>
  <c r="CA573" i="14"/>
  <c r="BZ573" i="14"/>
  <c r="BY573" i="14"/>
  <c r="BX573" i="14"/>
  <c r="BW573" i="14"/>
  <c r="BV573" i="14"/>
  <c r="BU573" i="14"/>
  <c r="BT573" i="14"/>
  <c r="BS573" i="14"/>
  <c r="BR573" i="14"/>
  <c r="BQ573" i="14"/>
  <c r="BP573" i="14"/>
  <c r="BO573" i="14"/>
  <c r="BN573" i="14"/>
  <c r="BM573" i="14"/>
  <c r="BL573" i="14"/>
  <c r="BK573" i="14"/>
  <c r="BJ573" i="14"/>
  <c r="BI573" i="14"/>
  <c r="BH573" i="14"/>
  <c r="BG573" i="14"/>
  <c r="BF573" i="14"/>
  <c r="BE573" i="14"/>
  <c r="BD573" i="14"/>
  <c r="BC573" i="14"/>
  <c r="BB573" i="14"/>
  <c r="BA573" i="14"/>
  <c r="AZ573" i="14"/>
  <c r="AY573" i="14"/>
  <c r="AX573" i="14"/>
  <c r="AW573" i="14"/>
  <c r="AV573" i="14"/>
  <c r="AU573" i="14"/>
  <c r="AT573" i="14"/>
  <c r="AS573" i="14"/>
  <c r="AR573" i="14"/>
  <c r="AQ573" i="14"/>
  <c r="AP573" i="14"/>
  <c r="AO573" i="14"/>
  <c r="AN573" i="14"/>
  <c r="AM573" i="14"/>
  <c r="AL573" i="14"/>
  <c r="AK573" i="14"/>
  <c r="AJ573" i="14"/>
  <c r="AI573" i="14"/>
  <c r="AH573" i="14"/>
  <c r="AG573" i="14"/>
  <c r="AF573" i="14"/>
  <c r="AE573" i="14"/>
  <c r="AD573" i="14"/>
  <c r="AC573" i="14"/>
  <c r="AB573" i="14"/>
  <c r="AA573" i="14"/>
  <c r="Z573" i="14"/>
  <c r="Y573" i="14"/>
  <c r="X573" i="14"/>
  <c r="W573" i="14"/>
  <c r="V573" i="14"/>
  <c r="U573" i="14"/>
  <c r="T573" i="14"/>
  <c r="S573" i="14"/>
  <c r="R573" i="14"/>
  <c r="Q573" i="14"/>
  <c r="P573" i="14"/>
  <c r="O573" i="14"/>
  <c r="N573" i="14"/>
  <c r="M573" i="14"/>
  <c r="L573" i="14"/>
  <c r="K573" i="14"/>
  <c r="J573" i="14"/>
  <c r="I573" i="14"/>
  <c r="H573" i="14"/>
  <c r="G573" i="14"/>
  <c r="JB572" i="14"/>
  <c r="JA572" i="14"/>
  <c r="IZ572" i="14"/>
  <c r="IY572" i="14"/>
  <c r="IX572" i="14"/>
  <c r="IW572" i="14"/>
  <c r="IV572" i="14"/>
  <c r="IU572" i="14"/>
  <c r="IT572" i="14"/>
  <c r="IS572" i="14"/>
  <c r="IR572" i="14"/>
  <c r="IQ572" i="14"/>
  <c r="IP572" i="14"/>
  <c r="IO572" i="14"/>
  <c r="IN572" i="14"/>
  <c r="IM572" i="14"/>
  <c r="IL572" i="14"/>
  <c r="IK572" i="14"/>
  <c r="IJ572" i="14"/>
  <c r="II572" i="14"/>
  <c r="IH572" i="14"/>
  <c r="IG572" i="14"/>
  <c r="IF572" i="14"/>
  <c r="IE572" i="14"/>
  <c r="ID572" i="14"/>
  <c r="IC572" i="14"/>
  <c r="IB572" i="14"/>
  <c r="IA572" i="14"/>
  <c r="HZ572" i="14"/>
  <c r="HY572" i="14"/>
  <c r="HX572" i="14"/>
  <c r="HW572" i="14"/>
  <c r="HV572" i="14"/>
  <c r="HU572" i="14"/>
  <c r="HT572" i="14"/>
  <c r="HS572" i="14"/>
  <c r="HR572" i="14"/>
  <c r="HQ572" i="14"/>
  <c r="HP572" i="14"/>
  <c r="HO572" i="14"/>
  <c r="HN572" i="14"/>
  <c r="HM572" i="14"/>
  <c r="HL572" i="14"/>
  <c r="HK572" i="14"/>
  <c r="HJ572" i="14"/>
  <c r="HI572" i="14"/>
  <c r="HH572" i="14"/>
  <c r="HG572" i="14"/>
  <c r="HF572" i="14"/>
  <c r="HE572" i="14"/>
  <c r="HD572" i="14"/>
  <c r="HC572" i="14"/>
  <c r="HB572" i="14"/>
  <c r="HA572" i="14"/>
  <c r="GZ572" i="14"/>
  <c r="GY572" i="14"/>
  <c r="GX572" i="14"/>
  <c r="GW572" i="14"/>
  <c r="GV572" i="14"/>
  <c r="GU572" i="14"/>
  <c r="GT572" i="14"/>
  <c r="GS572" i="14"/>
  <c r="GR572" i="14"/>
  <c r="GQ572" i="14"/>
  <c r="GP572" i="14"/>
  <c r="GO572" i="14"/>
  <c r="GN572" i="14"/>
  <c r="GM572" i="14"/>
  <c r="GL572" i="14"/>
  <c r="GK572" i="14"/>
  <c r="GJ572" i="14"/>
  <c r="GI572" i="14"/>
  <c r="GH572" i="14"/>
  <c r="GG572" i="14"/>
  <c r="GF572" i="14"/>
  <c r="GE572" i="14"/>
  <c r="GD572" i="14"/>
  <c r="GC572" i="14"/>
  <c r="GB572" i="14"/>
  <c r="GA572" i="14"/>
  <c r="FZ572" i="14"/>
  <c r="FY572" i="14"/>
  <c r="FX572" i="14"/>
  <c r="FW572" i="14"/>
  <c r="FV572" i="14"/>
  <c r="FU572" i="14"/>
  <c r="FT572" i="14"/>
  <c r="FS572" i="14"/>
  <c r="FR572" i="14"/>
  <c r="FQ572" i="14"/>
  <c r="FP572" i="14"/>
  <c r="FO572" i="14"/>
  <c r="FN572" i="14"/>
  <c r="FM572" i="14"/>
  <c r="FL572" i="14"/>
  <c r="FK572" i="14"/>
  <c r="FJ572" i="14"/>
  <c r="FI572" i="14"/>
  <c r="FH572" i="14"/>
  <c r="FG572" i="14"/>
  <c r="FF572" i="14"/>
  <c r="FE572" i="14"/>
  <c r="FD572" i="14"/>
  <c r="FC572" i="14"/>
  <c r="FB572" i="14"/>
  <c r="FA572" i="14"/>
  <c r="EZ572" i="14"/>
  <c r="EY572" i="14"/>
  <c r="EX572" i="14"/>
  <c r="EW572" i="14"/>
  <c r="EV572" i="14"/>
  <c r="EU572" i="14"/>
  <c r="ET572" i="14"/>
  <c r="ES572" i="14"/>
  <c r="ER572" i="14"/>
  <c r="EQ572" i="14"/>
  <c r="EP572" i="14"/>
  <c r="EO572" i="14"/>
  <c r="EN572" i="14"/>
  <c r="EM572" i="14"/>
  <c r="EL572" i="14"/>
  <c r="EK572" i="14"/>
  <c r="EJ572" i="14"/>
  <c r="EI572" i="14"/>
  <c r="EH572" i="14"/>
  <c r="EG572" i="14"/>
  <c r="EF572" i="14"/>
  <c r="EE572" i="14"/>
  <c r="ED572" i="14"/>
  <c r="EC572" i="14"/>
  <c r="EB572" i="14"/>
  <c r="EA572" i="14"/>
  <c r="DZ572" i="14"/>
  <c r="DY572" i="14"/>
  <c r="DX572" i="14"/>
  <c r="DW572" i="14"/>
  <c r="DV572" i="14"/>
  <c r="DU572" i="14"/>
  <c r="DT572" i="14"/>
  <c r="DS572" i="14"/>
  <c r="DR572" i="14"/>
  <c r="DQ572" i="14"/>
  <c r="DP572" i="14"/>
  <c r="DO572" i="14"/>
  <c r="DN572" i="14"/>
  <c r="DM572" i="14"/>
  <c r="DL572" i="14"/>
  <c r="DK572" i="14"/>
  <c r="DJ572" i="14"/>
  <c r="DI572" i="14"/>
  <c r="DH572" i="14"/>
  <c r="DG572" i="14"/>
  <c r="DF572" i="14"/>
  <c r="DE572" i="14"/>
  <c r="DD572" i="14"/>
  <c r="DC572" i="14"/>
  <c r="DB572" i="14"/>
  <c r="DA572" i="14"/>
  <c r="CZ572" i="14"/>
  <c r="CY572" i="14"/>
  <c r="CX572" i="14"/>
  <c r="CW572" i="14"/>
  <c r="CV572" i="14"/>
  <c r="CU572" i="14"/>
  <c r="CT572" i="14"/>
  <c r="CS572" i="14"/>
  <c r="CR572" i="14"/>
  <c r="CQ572" i="14"/>
  <c r="CP572" i="14"/>
  <c r="CO572" i="14"/>
  <c r="CN572" i="14"/>
  <c r="CM572" i="14"/>
  <c r="CL572" i="14"/>
  <c r="CK572" i="14"/>
  <c r="CJ572" i="14"/>
  <c r="CI572" i="14"/>
  <c r="CH572" i="14"/>
  <c r="CG572" i="14"/>
  <c r="CF572" i="14"/>
  <c r="CE572" i="14"/>
  <c r="CD572" i="14"/>
  <c r="CC572" i="14"/>
  <c r="CB572" i="14"/>
  <c r="CA572" i="14"/>
  <c r="BZ572" i="14"/>
  <c r="BY572" i="14"/>
  <c r="BX572" i="14"/>
  <c r="BW572" i="14"/>
  <c r="BV572" i="14"/>
  <c r="BU572" i="14"/>
  <c r="BT572" i="14"/>
  <c r="BS572" i="14"/>
  <c r="BR572" i="14"/>
  <c r="BQ572" i="14"/>
  <c r="BP572" i="14"/>
  <c r="BO572" i="14"/>
  <c r="BN572" i="14"/>
  <c r="BM572" i="14"/>
  <c r="BL572" i="14"/>
  <c r="BK572" i="14"/>
  <c r="BJ572" i="14"/>
  <c r="BI572" i="14"/>
  <c r="BH572" i="14"/>
  <c r="BG572" i="14"/>
  <c r="BF572" i="14"/>
  <c r="BE572" i="14"/>
  <c r="BD572" i="14"/>
  <c r="BC572" i="14"/>
  <c r="BB572" i="14"/>
  <c r="BA572" i="14"/>
  <c r="AZ572" i="14"/>
  <c r="AY572" i="14"/>
  <c r="AX572" i="14"/>
  <c r="AW572" i="14"/>
  <c r="AV572" i="14"/>
  <c r="AU572" i="14"/>
  <c r="AT572" i="14"/>
  <c r="AS572" i="14"/>
  <c r="AR572" i="14"/>
  <c r="AQ572" i="14"/>
  <c r="AP572" i="14"/>
  <c r="AO572" i="14"/>
  <c r="AN572" i="14"/>
  <c r="AM572" i="14"/>
  <c r="AL572" i="14"/>
  <c r="AK572" i="14"/>
  <c r="AJ572" i="14"/>
  <c r="AI572" i="14"/>
  <c r="AH572" i="14"/>
  <c r="AG572" i="14"/>
  <c r="AF572" i="14"/>
  <c r="AE572" i="14"/>
  <c r="AD572" i="14"/>
  <c r="AC572" i="14"/>
  <c r="AB572" i="14"/>
  <c r="AA572" i="14"/>
  <c r="Z572" i="14"/>
  <c r="Y572" i="14"/>
  <c r="X572" i="14"/>
  <c r="W572" i="14"/>
  <c r="V572" i="14"/>
  <c r="U572" i="14"/>
  <c r="T572" i="14"/>
  <c r="S572" i="14"/>
  <c r="R572" i="14"/>
  <c r="Q572" i="14"/>
  <c r="P572" i="14"/>
  <c r="O572" i="14"/>
  <c r="N572" i="14"/>
  <c r="M572" i="14"/>
  <c r="L572" i="14"/>
  <c r="K572" i="14"/>
  <c r="J572" i="14"/>
  <c r="I572" i="14"/>
  <c r="H572" i="14"/>
  <c r="G572" i="14"/>
  <c r="JB571" i="14"/>
  <c r="JA571" i="14"/>
  <c r="IZ571" i="14"/>
  <c r="IY571" i="14"/>
  <c r="IX571" i="14"/>
  <c r="IW571" i="14"/>
  <c r="IV571" i="14"/>
  <c r="IU571" i="14"/>
  <c r="IT571" i="14"/>
  <c r="IS571" i="14"/>
  <c r="IR571" i="14"/>
  <c r="IQ571" i="14"/>
  <c r="IP571" i="14"/>
  <c r="IO571" i="14"/>
  <c r="IN571" i="14"/>
  <c r="IM571" i="14"/>
  <c r="IL571" i="14"/>
  <c r="IK571" i="14"/>
  <c r="IJ571" i="14"/>
  <c r="II571" i="14"/>
  <c r="IH571" i="14"/>
  <c r="IG571" i="14"/>
  <c r="IF571" i="14"/>
  <c r="IE571" i="14"/>
  <c r="ID571" i="14"/>
  <c r="IC571" i="14"/>
  <c r="IB571" i="14"/>
  <c r="IA571" i="14"/>
  <c r="HZ571" i="14"/>
  <c r="HY571" i="14"/>
  <c r="HX571" i="14"/>
  <c r="HW571" i="14"/>
  <c r="HV571" i="14"/>
  <c r="HU571" i="14"/>
  <c r="HT571" i="14"/>
  <c r="HS571" i="14"/>
  <c r="HR571" i="14"/>
  <c r="HQ571" i="14"/>
  <c r="HP571" i="14"/>
  <c r="HO571" i="14"/>
  <c r="HN571" i="14"/>
  <c r="HM571" i="14"/>
  <c r="HL571" i="14"/>
  <c r="HK571" i="14"/>
  <c r="HJ571" i="14"/>
  <c r="HI571" i="14"/>
  <c r="HH571" i="14"/>
  <c r="HG571" i="14"/>
  <c r="HF571" i="14"/>
  <c r="HE571" i="14"/>
  <c r="HD571" i="14"/>
  <c r="HC571" i="14"/>
  <c r="HB571" i="14"/>
  <c r="HA571" i="14"/>
  <c r="GZ571" i="14"/>
  <c r="GY571" i="14"/>
  <c r="GX571" i="14"/>
  <c r="GW571" i="14"/>
  <c r="GV571" i="14"/>
  <c r="GU571" i="14"/>
  <c r="GT571" i="14"/>
  <c r="GS571" i="14"/>
  <c r="GR571" i="14"/>
  <c r="GQ571" i="14"/>
  <c r="GP571" i="14"/>
  <c r="GO571" i="14"/>
  <c r="GN571" i="14"/>
  <c r="GM571" i="14"/>
  <c r="GL571" i="14"/>
  <c r="GK571" i="14"/>
  <c r="GJ571" i="14"/>
  <c r="GI571" i="14"/>
  <c r="GH571" i="14"/>
  <c r="GG571" i="14"/>
  <c r="GF571" i="14"/>
  <c r="GE571" i="14"/>
  <c r="GD571" i="14"/>
  <c r="GC571" i="14"/>
  <c r="GB571" i="14"/>
  <c r="GA571" i="14"/>
  <c r="FZ571" i="14"/>
  <c r="FY571" i="14"/>
  <c r="FX571" i="14"/>
  <c r="FW571" i="14"/>
  <c r="FV571" i="14"/>
  <c r="FU571" i="14"/>
  <c r="FT571" i="14"/>
  <c r="FS571" i="14"/>
  <c r="FR571" i="14"/>
  <c r="FQ571" i="14"/>
  <c r="FP571" i="14"/>
  <c r="FO571" i="14"/>
  <c r="FN571" i="14"/>
  <c r="FM571" i="14"/>
  <c r="FL571" i="14"/>
  <c r="FK571" i="14"/>
  <c r="FJ571" i="14"/>
  <c r="FI571" i="14"/>
  <c r="FH571" i="14"/>
  <c r="FG571" i="14"/>
  <c r="FF571" i="14"/>
  <c r="FE571" i="14"/>
  <c r="FD571" i="14"/>
  <c r="FC571" i="14"/>
  <c r="FB571" i="14"/>
  <c r="FA571" i="14"/>
  <c r="EZ571" i="14"/>
  <c r="EY571" i="14"/>
  <c r="EX571" i="14"/>
  <c r="EW571" i="14"/>
  <c r="EV571" i="14"/>
  <c r="EU571" i="14"/>
  <c r="ET571" i="14"/>
  <c r="ES571" i="14"/>
  <c r="ER571" i="14"/>
  <c r="EQ571" i="14"/>
  <c r="EP571" i="14"/>
  <c r="EO571" i="14"/>
  <c r="EN571" i="14"/>
  <c r="EM571" i="14"/>
  <c r="EL571" i="14"/>
  <c r="EK571" i="14"/>
  <c r="EJ571" i="14"/>
  <c r="EI571" i="14"/>
  <c r="EH571" i="14"/>
  <c r="EG571" i="14"/>
  <c r="EF571" i="14"/>
  <c r="EE571" i="14"/>
  <c r="ED571" i="14"/>
  <c r="EC571" i="14"/>
  <c r="EB571" i="14"/>
  <c r="EA571" i="14"/>
  <c r="DZ571" i="14"/>
  <c r="DY571" i="14"/>
  <c r="DX571" i="14"/>
  <c r="DW571" i="14"/>
  <c r="DV571" i="14"/>
  <c r="DU571" i="14"/>
  <c r="DT571" i="14"/>
  <c r="DS571" i="14"/>
  <c r="DR571" i="14"/>
  <c r="DQ571" i="14"/>
  <c r="DP571" i="14"/>
  <c r="DO571" i="14"/>
  <c r="DN571" i="14"/>
  <c r="DM571" i="14"/>
  <c r="DL571" i="14"/>
  <c r="DK571" i="14"/>
  <c r="DJ571" i="14"/>
  <c r="DI571" i="14"/>
  <c r="DH571" i="14"/>
  <c r="DG571" i="14"/>
  <c r="DF571" i="14"/>
  <c r="DE571" i="14"/>
  <c r="DD571" i="14"/>
  <c r="DC571" i="14"/>
  <c r="DB571" i="14"/>
  <c r="DA571" i="14"/>
  <c r="CZ571" i="14"/>
  <c r="CY571" i="14"/>
  <c r="CX571" i="14"/>
  <c r="CW571" i="14"/>
  <c r="CV571" i="14"/>
  <c r="CU571" i="14"/>
  <c r="CT571" i="14"/>
  <c r="CS571" i="14"/>
  <c r="CR571" i="14"/>
  <c r="CQ571" i="14"/>
  <c r="CP571" i="14"/>
  <c r="CO571" i="14"/>
  <c r="CN571" i="14"/>
  <c r="CM571" i="14"/>
  <c r="CL571" i="14"/>
  <c r="CK571" i="14"/>
  <c r="CJ571" i="14"/>
  <c r="CI571" i="14"/>
  <c r="CH571" i="14"/>
  <c r="CG571" i="14"/>
  <c r="CF571" i="14"/>
  <c r="CE571" i="14"/>
  <c r="CD571" i="14"/>
  <c r="CC571" i="14"/>
  <c r="CB571" i="14"/>
  <c r="CA571" i="14"/>
  <c r="BZ571" i="14"/>
  <c r="BY571" i="14"/>
  <c r="BX571" i="14"/>
  <c r="BW571" i="14"/>
  <c r="BV571" i="14"/>
  <c r="BU571" i="14"/>
  <c r="BT571" i="14"/>
  <c r="BS571" i="14"/>
  <c r="BR571" i="14"/>
  <c r="BQ571" i="14"/>
  <c r="BP571" i="14"/>
  <c r="BO571" i="14"/>
  <c r="BN571" i="14"/>
  <c r="BM571" i="14"/>
  <c r="BL571" i="14"/>
  <c r="BK571" i="14"/>
  <c r="BJ571" i="14"/>
  <c r="BI571" i="14"/>
  <c r="BH571" i="14"/>
  <c r="BG571" i="14"/>
  <c r="BF571" i="14"/>
  <c r="BE571" i="14"/>
  <c r="BD571" i="14"/>
  <c r="BC571" i="14"/>
  <c r="BB571" i="14"/>
  <c r="BA571" i="14"/>
  <c r="AZ571" i="14"/>
  <c r="AY571" i="14"/>
  <c r="AX571" i="14"/>
  <c r="AW571" i="14"/>
  <c r="AV571" i="14"/>
  <c r="AU571" i="14"/>
  <c r="AT571" i="14"/>
  <c r="AS571" i="14"/>
  <c r="AR571" i="14"/>
  <c r="AQ571" i="14"/>
  <c r="AP571" i="14"/>
  <c r="AO571" i="14"/>
  <c r="AN571" i="14"/>
  <c r="AM571" i="14"/>
  <c r="AL571" i="14"/>
  <c r="AK571" i="14"/>
  <c r="AJ571" i="14"/>
  <c r="AI571" i="14"/>
  <c r="AH571" i="14"/>
  <c r="AG571" i="14"/>
  <c r="AF571" i="14"/>
  <c r="AE571" i="14"/>
  <c r="AD571" i="14"/>
  <c r="AC571" i="14"/>
  <c r="AB571" i="14"/>
  <c r="AA571" i="14"/>
  <c r="Z571" i="14"/>
  <c r="Y571" i="14"/>
  <c r="X571" i="14"/>
  <c r="W571" i="14"/>
  <c r="V571" i="14"/>
  <c r="U571" i="14"/>
  <c r="T571" i="14"/>
  <c r="S571" i="14"/>
  <c r="R571" i="14"/>
  <c r="Q571" i="14"/>
  <c r="P571" i="14"/>
  <c r="O571" i="14"/>
  <c r="N571" i="14"/>
  <c r="M571" i="14"/>
  <c r="L571" i="14"/>
  <c r="K571" i="14"/>
  <c r="J571" i="14"/>
  <c r="I571" i="14"/>
  <c r="H571" i="14"/>
  <c r="G571" i="14"/>
  <c r="JB570" i="14"/>
  <c r="JA570" i="14"/>
  <c r="IZ570" i="14"/>
  <c r="IY570" i="14"/>
  <c r="IX570" i="14"/>
  <c r="IW570" i="14"/>
  <c r="IV570" i="14"/>
  <c r="IU570" i="14"/>
  <c r="IT570" i="14"/>
  <c r="IS570" i="14"/>
  <c r="IR570" i="14"/>
  <c r="IQ570" i="14"/>
  <c r="IP570" i="14"/>
  <c r="IO570" i="14"/>
  <c r="IN570" i="14"/>
  <c r="IM570" i="14"/>
  <c r="IL570" i="14"/>
  <c r="IK570" i="14"/>
  <c r="IJ570" i="14"/>
  <c r="II570" i="14"/>
  <c r="IH570" i="14"/>
  <c r="IG570" i="14"/>
  <c r="IF570" i="14"/>
  <c r="IE570" i="14"/>
  <c r="ID570" i="14"/>
  <c r="IC570" i="14"/>
  <c r="IB570" i="14"/>
  <c r="IA570" i="14"/>
  <c r="HZ570" i="14"/>
  <c r="HY570" i="14"/>
  <c r="HX570" i="14"/>
  <c r="HW570" i="14"/>
  <c r="HV570" i="14"/>
  <c r="HU570" i="14"/>
  <c r="HT570" i="14"/>
  <c r="HS570" i="14"/>
  <c r="HR570" i="14"/>
  <c r="HQ570" i="14"/>
  <c r="HP570" i="14"/>
  <c r="HO570" i="14"/>
  <c r="HN570" i="14"/>
  <c r="HM570" i="14"/>
  <c r="HL570" i="14"/>
  <c r="HK570" i="14"/>
  <c r="HJ570" i="14"/>
  <c r="HI570" i="14"/>
  <c r="HH570" i="14"/>
  <c r="HG570" i="14"/>
  <c r="HF570" i="14"/>
  <c r="HE570" i="14"/>
  <c r="HD570" i="14"/>
  <c r="HC570" i="14"/>
  <c r="HB570" i="14"/>
  <c r="HA570" i="14"/>
  <c r="GZ570" i="14"/>
  <c r="GY570" i="14"/>
  <c r="GX570" i="14"/>
  <c r="GW570" i="14"/>
  <c r="GV570" i="14"/>
  <c r="GU570" i="14"/>
  <c r="GT570" i="14"/>
  <c r="GS570" i="14"/>
  <c r="GR570" i="14"/>
  <c r="GQ570" i="14"/>
  <c r="GP570" i="14"/>
  <c r="GO570" i="14"/>
  <c r="GN570" i="14"/>
  <c r="GM570" i="14"/>
  <c r="GL570" i="14"/>
  <c r="GK570" i="14"/>
  <c r="GJ570" i="14"/>
  <c r="GI570" i="14"/>
  <c r="GH570" i="14"/>
  <c r="GG570" i="14"/>
  <c r="GF570" i="14"/>
  <c r="GE570" i="14"/>
  <c r="GD570" i="14"/>
  <c r="GC570" i="14"/>
  <c r="GB570" i="14"/>
  <c r="GA570" i="14"/>
  <c r="FZ570" i="14"/>
  <c r="FY570" i="14"/>
  <c r="FX570" i="14"/>
  <c r="FW570" i="14"/>
  <c r="FV570" i="14"/>
  <c r="FU570" i="14"/>
  <c r="FT570" i="14"/>
  <c r="FS570" i="14"/>
  <c r="FR570" i="14"/>
  <c r="FQ570" i="14"/>
  <c r="FP570" i="14"/>
  <c r="FO570" i="14"/>
  <c r="FN570" i="14"/>
  <c r="FM570" i="14"/>
  <c r="FL570" i="14"/>
  <c r="FK570" i="14"/>
  <c r="FJ570" i="14"/>
  <c r="FI570" i="14"/>
  <c r="FH570" i="14"/>
  <c r="FG570" i="14"/>
  <c r="FF570" i="14"/>
  <c r="FE570" i="14"/>
  <c r="FD570" i="14"/>
  <c r="FC570" i="14"/>
  <c r="FB570" i="14"/>
  <c r="FA570" i="14"/>
  <c r="EZ570" i="14"/>
  <c r="EY570" i="14"/>
  <c r="EX570" i="14"/>
  <c r="EW570" i="14"/>
  <c r="EV570" i="14"/>
  <c r="EU570" i="14"/>
  <c r="ET570" i="14"/>
  <c r="ES570" i="14"/>
  <c r="ER570" i="14"/>
  <c r="EQ570" i="14"/>
  <c r="EP570" i="14"/>
  <c r="EO570" i="14"/>
  <c r="EN570" i="14"/>
  <c r="EM570" i="14"/>
  <c r="EL570" i="14"/>
  <c r="EK570" i="14"/>
  <c r="EJ570" i="14"/>
  <c r="EI570" i="14"/>
  <c r="EH570" i="14"/>
  <c r="EG570" i="14"/>
  <c r="EF570" i="14"/>
  <c r="EE570" i="14"/>
  <c r="ED570" i="14"/>
  <c r="EC570" i="14"/>
  <c r="EB570" i="14"/>
  <c r="EA570" i="14"/>
  <c r="DZ570" i="14"/>
  <c r="DY570" i="14"/>
  <c r="DX570" i="14"/>
  <c r="DW570" i="14"/>
  <c r="DV570" i="14"/>
  <c r="DU570" i="14"/>
  <c r="DT570" i="14"/>
  <c r="DS570" i="14"/>
  <c r="DR570" i="14"/>
  <c r="DQ570" i="14"/>
  <c r="DP570" i="14"/>
  <c r="DO570" i="14"/>
  <c r="DN570" i="14"/>
  <c r="DM570" i="14"/>
  <c r="DL570" i="14"/>
  <c r="DK570" i="14"/>
  <c r="DJ570" i="14"/>
  <c r="DI570" i="14"/>
  <c r="DH570" i="14"/>
  <c r="DG570" i="14"/>
  <c r="DF570" i="14"/>
  <c r="DE570" i="14"/>
  <c r="DD570" i="14"/>
  <c r="DC570" i="14"/>
  <c r="DB570" i="14"/>
  <c r="DA570" i="14"/>
  <c r="CZ570" i="14"/>
  <c r="CY570" i="14"/>
  <c r="CX570" i="14"/>
  <c r="CW570" i="14"/>
  <c r="CV570" i="14"/>
  <c r="CU570" i="14"/>
  <c r="CT570" i="14"/>
  <c r="CS570" i="14"/>
  <c r="CR570" i="14"/>
  <c r="CQ570" i="14"/>
  <c r="CP570" i="14"/>
  <c r="CO570" i="14"/>
  <c r="CN570" i="14"/>
  <c r="CM570" i="14"/>
  <c r="CL570" i="14"/>
  <c r="CK570" i="14"/>
  <c r="CJ570" i="14"/>
  <c r="CI570" i="14"/>
  <c r="CH570" i="14"/>
  <c r="CG570" i="14"/>
  <c r="CF570" i="14"/>
  <c r="CE570" i="14"/>
  <c r="CD570" i="14"/>
  <c r="CC570" i="14"/>
  <c r="CB570" i="14"/>
  <c r="CA570" i="14"/>
  <c r="BZ570" i="14"/>
  <c r="BY570" i="14"/>
  <c r="BX570" i="14"/>
  <c r="BW570" i="14"/>
  <c r="BV570" i="14"/>
  <c r="BU570" i="14"/>
  <c r="BT570" i="14"/>
  <c r="BS570" i="14"/>
  <c r="BR570" i="14"/>
  <c r="BQ570" i="14"/>
  <c r="BP570" i="14"/>
  <c r="BO570" i="14"/>
  <c r="BN570" i="14"/>
  <c r="BM570" i="14"/>
  <c r="BL570" i="14"/>
  <c r="BK570" i="14"/>
  <c r="BJ570" i="14"/>
  <c r="BI570" i="14"/>
  <c r="BH570" i="14"/>
  <c r="BG570" i="14"/>
  <c r="BF570" i="14"/>
  <c r="BE570" i="14"/>
  <c r="BD570" i="14"/>
  <c r="BC570" i="14"/>
  <c r="BB570" i="14"/>
  <c r="BA570" i="14"/>
  <c r="AZ570" i="14"/>
  <c r="AY570" i="14"/>
  <c r="AX570" i="14"/>
  <c r="AW570" i="14"/>
  <c r="AV570" i="14"/>
  <c r="AU570" i="14"/>
  <c r="AT570" i="14"/>
  <c r="AS570" i="14"/>
  <c r="AR570" i="14"/>
  <c r="AQ570" i="14"/>
  <c r="AP570" i="14"/>
  <c r="AO570" i="14"/>
  <c r="AN570" i="14"/>
  <c r="AM570" i="14"/>
  <c r="AL570" i="14"/>
  <c r="AK570" i="14"/>
  <c r="AJ570" i="14"/>
  <c r="AI570" i="14"/>
  <c r="AH570" i="14"/>
  <c r="AG570" i="14"/>
  <c r="AF570" i="14"/>
  <c r="AE570" i="14"/>
  <c r="AD570" i="14"/>
  <c r="AC570" i="14"/>
  <c r="AB570" i="14"/>
  <c r="AA570" i="14"/>
  <c r="Z570" i="14"/>
  <c r="Y570" i="14"/>
  <c r="X570" i="14"/>
  <c r="W570" i="14"/>
  <c r="V570" i="14"/>
  <c r="U570" i="14"/>
  <c r="T570" i="14"/>
  <c r="S570" i="14"/>
  <c r="R570" i="14"/>
  <c r="Q570" i="14"/>
  <c r="P570" i="14"/>
  <c r="O570" i="14"/>
  <c r="N570" i="14"/>
  <c r="M570" i="14"/>
  <c r="L570" i="14"/>
  <c r="K570" i="14"/>
  <c r="J570" i="14"/>
  <c r="I570" i="14"/>
  <c r="H570" i="14"/>
  <c r="G570" i="14"/>
  <c r="JB569" i="14"/>
  <c r="JA569" i="14"/>
  <c r="IZ569" i="14"/>
  <c r="IY569" i="14"/>
  <c r="IX569" i="14"/>
  <c r="IW569" i="14"/>
  <c r="IV569" i="14"/>
  <c r="IU569" i="14"/>
  <c r="IT569" i="14"/>
  <c r="IS569" i="14"/>
  <c r="IR569" i="14"/>
  <c r="IQ569" i="14"/>
  <c r="IP569" i="14"/>
  <c r="IO569" i="14"/>
  <c r="IN569" i="14"/>
  <c r="IM569" i="14"/>
  <c r="IL569" i="14"/>
  <c r="IK569" i="14"/>
  <c r="IJ569" i="14"/>
  <c r="II569" i="14"/>
  <c r="IH569" i="14"/>
  <c r="IG569" i="14"/>
  <c r="IF569" i="14"/>
  <c r="IE569" i="14"/>
  <c r="ID569" i="14"/>
  <c r="IC569" i="14"/>
  <c r="IB569" i="14"/>
  <c r="IA569" i="14"/>
  <c r="HZ569" i="14"/>
  <c r="HY569" i="14"/>
  <c r="HX569" i="14"/>
  <c r="HW569" i="14"/>
  <c r="HV569" i="14"/>
  <c r="HU569" i="14"/>
  <c r="HT569" i="14"/>
  <c r="HS569" i="14"/>
  <c r="HR569" i="14"/>
  <c r="HQ569" i="14"/>
  <c r="HP569" i="14"/>
  <c r="HO569" i="14"/>
  <c r="HN569" i="14"/>
  <c r="HM569" i="14"/>
  <c r="HL569" i="14"/>
  <c r="HK569" i="14"/>
  <c r="HJ569" i="14"/>
  <c r="HI569" i="14"/>
  <c r="HH569" i="14"/>
  <c r="HG569" i="14"/>
  <c r="HF569" i="14"/>
  <c r="HE569" i="14"/>
  <c r="HD569" i="14"/>
  <c r="HC569" i="14"/>
  <c r="HB569" i="14"/>
  <c r="HA569" i="14"/>
  <c r="GZ569" i="14"/>
  <c r="GY569" i="14"/>
  <c r="GX569" i="14"/>
  <c r="GW569" i="14"/>
  <c r="GV569" i="14"/>
  <c r="GU569" i="14"/>
  <c r="GT569" i="14"/>
  <c r="GS569" i="14"/>
  <c r="GR569" i="14"/>
  <c r="GQ569" i="14"/>
  <c r="GP569" i="14"/>
  <c r="GO569" i="14"/>
  <c r="GN569" i="14"/>
  <c r="GM569" i="14"/>
  <c r="GL569" i="14"/>
  <c r="GK569" i="14"/>
  <c r="GJ569" i="14"/>
  <c r="GI569" i="14"/>
  <c r="GH569" i="14"/>
  <c r="GG569" i="14"/>
  <c r="GF569" i="14"/>
  <c r="GE569" i="14"/>
  <c r="GD569" i="14"/>
  <c r="GC569" i="14"/>
  <c r="GB569" i="14"/>
  <c r="GA569" i="14"/>
  <c r="FZ569" i="14"/>
  <c r="FY569" i="14"/>
  <c r="FX569" i="14"/>
  <c r="FW569" i="14"/>
  <c r="FV569" i="14"/>
  <c r="FU569" i="14"/>
  <c r="FT569" i="14"/>
  <c r="FS569" i="14"/>
  <c r="FR569" i="14"/>
  <c r="FQ569" i="14"/>
  <c r="FP569" i="14"/>
  <c r="FO569" i="14"/>
  <c r="FN569" i="14"/>
  <c r="FM569" i="14"/>
  <c r="FL569" i="14"/>
  <c r="FK569" i="14"/>
  <c r="FJ569" i="14"/>
  <c r="FI569" i="14"/>
  <c r="FH569" i="14"/>
  <c r="FG569" i="14"/>
  <c r="FF569" i="14"/>
  <c r="FE569" i="14"/>
  <c r="FD569" i="14"/>
  <c r="FC569" i="14"/>
  <c r="FB569" i="14"/>
  <c r="FA569" i="14"/>
  <c r="EZ569" i="14"/>
  <c r="EY569" i="14"/>
  <c r="EX569" i="14"/>
  <c r="EW569" i="14"/>
  <c r="EV569" i="14"/>
  <c r="EU569" i="14"/>
  <c r="ET569" i="14"/>
  <c r="ES569" i="14"/>
  <c r="ER569" i="14"/>
  <c r="EQ569" i="14"/>
  <c r="EP569" i="14"/>
  <c r="EO569" i="14"/>
  <c r="EN569" i="14"/>
  <c r="EM569" i="14"/>
  <c r="EL569" i="14"/>
  <c r="EK569" i="14"/>
  <c r="EJ569" i="14"/>
  <c r="EI569" i="14"/>
  <c r="EH569" i="14"/>
  <c r="EG569" i="14"/>
  <c r="EF569" i="14"/>
  <c r="EE569" i="14"/>
  <c r="ED569" i="14"/>
  <c r="EC569" i="14"/>
  <c r="EB569" i="14"/>
  <c r="EA569" i="14"/>
  <c r="DZ569" i="14"/>
  <c r="DY569" i="14"/>
  <c r="DX569" i="14"/>
  <c r="DW569" i="14"/>
  <c r="DV569" i="14"/>
  <c r="DU569" i="14"/>
  <c r="DT569" i="14"/>
  <c r="DS569" i="14"/>
  <c r="DR569" i="14"/>
  <c r="DQ569" i="14"/>
  <c r="DP569" i="14"/>
  <c r="DO569" i="14"/>
  <c r="DN569" i="14"/>
  <c r="DM569" i="14"/>
  <c r="DL569" i="14"/>
  <c r="DK569" i="14"/>
  <c r="DJ569" i="14"/>
  <c r="DI569" i="14"/>
  <c r="DH569" i="14"/>
  <c r="DG569" i="14"/>
  <c r="DF569" i="14"/>
  <c r="DE569" i="14"/>
  <c r="DD569" i="14"/>
  <c r="DC569" i="14"/>
  <c r="DB569" i="14"/>
  <c r="DA569" i="14"/>
  <c r="CZ569" i="14"/>
  <c r="CY569" i="14"/>
  <c r="CX569" i="14"/>
  <c r="CW569" i="14"/>
  <c r="CV569" i="14"/>
  <c r="CU569" i="14"/>
  <c r="CT569" i="14"/>
  <c r="CS569" i="14"/>
  <c r="CR569" i="14"/>
  <c r="CQ569" i="14"/>
  <c r="CP569" i="14"/>
  <c r="CO569" i="14"/>
  <c r="CN569" i="14"/>
  <c r="CM569" i="14"/>
  <c r="CL569" i="14"/>
  <c r="CK569" i="14"/>
  <c r="CJ569" i="14"/>
  <c r="CI569" i="14"/>
  <c r="CH569" i="14"/>
  <c r="CG569" i="14"/>
  <c r="CF569" i="14"/>
  <c r="CE569" i="14"/>
  <c r="CD569" i="14"/>
  <c r="CC569" i="14"/>
  <c r="CB569" i="14"/>
  <c r="CA569" i="14"/>
  <c r="BZ569" i="14"/>
  <c r="BY569" i="14"/>
  <c r="BX569" i="14"/>
  <c r="BW569" i="14"/>
  <c r="BV569" i="14"/>
  <c r="BU569" i="14"/>
  <c r="BT569" i="14"/>
  <c r="BS569" i="14"/>
  <c r="BR569" i="14"/>
  <c r="BQ569" i="14"/>
  <c r="BP569" i="14"/>
  <c r="BO569" i="14"/>
  <c r="BN569" i="14"/>
  <c r="BM569" i="14"/>
  <c r="BL569" i="14"/>
  <c r="BK569" i="14"/>
  <c r="BJ569" i="14"/>
  <c r="BI569" i="14"/>
  <c r="BH569" i="14"/>
  <c r="BG569" i="14"/>
  <c r="BF569" i="14"/>
  <c r="BE569" i="14"/>
  <c r="BD569" i="14"/>
  <c r="BC569" i="14"/>
  <c r="BB569" i="14"/>
  <c r="BA569" i="14"/>
  <c r="AZ569" i="14"/>
  <c r="AY569" i="14"/>
  <c r="AX569" i="14"/>
  <c r="AW569" i="14"/>
  <c r="AV569" i="14"/>
  <c r="AU569" i="14"/>
  <c r="AT569" i="14"/>
  <c r="AS569" i="14"/>
  <c r="AR569" i="14"/>
  <c r="AQ569" i="14"/>
  <c r="AP569" i="14"/>
  <c r="AO569" i="14"/>
  <c r="AN569" i="14"/>
  <c r="AM569" i="14"/>
  <c r="AL569" i="14"/>
  <c r="AK569" i="14"/>
  <c r="AJ569" i="14"/>
  <c r="AI569" i="14"/>
  <c r="AH569" i="14"/>
  <c r="AG569" i="14"/>
  <c r="AF569" i="14"/>
  <c r="AE569" i="14"/>
  <c r="AD569" i="14"/>
  <c r="AC569" i="14"/>
  <c r="AB569" i="14"/>
  <c r="AA569" i="14"/>
  <c r="Z569" i="14"/>
  <c r="Y569" i="14"/>
  <c r="X569" i="14"/>
  <c r="W569" i="14"/>
  <c r="V569" i="14"/>
  <c r="U569" i="14"/>
  <c r="T569" i="14"/>
  <c r="S569" i="14"/>
  <c r="R569" i="14"/>
  <c r="Q569" i="14"/>
  <c r="P569" i="14"/>
  <c r="O569" i="14"/>
  <c r="N569" i="14"/>
  <c r="M569" i="14"/>
  <c r="L569" i="14"/>
  <c r="K569" i="14"/>
  <c r="J569" i="14"/>
  <c r="I569" i="14"/>
  <c r="H569" i="14"/>
  <c r="G569" i="14"/>
  <c r="JB568" i="14"/>
  <c r="JA568" i="14"/>
  <c r="IZ568" i="14"/>
  <c r="IY568" i="14"/>
  <c r="IX568" i="14"/>
  <c r="IW568" i="14"/>
  <c r="IV568" i="14"/>
  <c r="IU568" i="14"/>
  <c r="IT568" i="14"/>
  <c r="IS568" i="14"/>
  <c r="IR568" i="14"/>
  <c r="IQ568" i="14"/>
  <c r="IP568" i="14"/>
  <c r="IO568" i="14"/>
  <c r="IN568" i="14"/>
  <c r="IM568" i="14"/>
  <c r="IL568" i="14"/>
  <c r="IK568" i="14"/>
  <c r="IJ568" i="14"/>
  <c r="II568" i="14"/>
  <c r="IH568" i="14"/>
  <c r="IG568" i="14"/>
  <c r="IF568" i="14"/>
  <c r="IE568" i="14"/>
  <c r="ID568" i="14"/>
  <c r="IC568" i="14"/>
  <c r="IB568" i="14"/>
  <c r="IA568" i="14"/>
  <c r="HZ568" i="14"/>
  <c r="HY568" i="14"/>
  <c r="HX568" i="14"/>
  <c r="HW568" i="14"/>
  <c r="HV568" i="14"/>
  <c r="HU568" i="14"/>
  <c r="HT568" i="14"/>
  <c r="HS568" i="14"/>
  <c r="HR568" i="14"/>
  <c r="HQ568" i="14"/>
  <c r="HP568" i="14"/>
  <c r="HO568" i="14"/>
  <c r="HN568" i="14"/>
  <c r="HM568" i="14"/>
  <c r="HL568" i="14"/>
  <c r="HK568" i="14"/>
  <c r="HJ568" i="14"/>
  <c r="HI568" i="14"/>
  <c r="HH568" i="14"/>
  <c r="HG568" i="14"/>
  <c r="HF568" i="14"/>
  <c r="HE568" i="14"/>
  <c r="HD568" i="14"/>
  <c r="HC568" i="14"/>
  <c r="HB568" i="14"/>
  <c r="HA568" i="14"/>
  <c r="GZ568" i="14"/>
  <c r="GY568" i="14"/>
  <c r="GX568" i="14"/>
  <c r="GW568" i="14"/>
  <c r="GV568" i="14"/>
  <c r="GU568" i="14"/>
  <c r="GT568" i="14"/>
  <c r="GS568" i="14"/>
  <c r="GR568" i="14"/>
  <c r="GQ568" i="14"/>
  <c r="GP568" i="14"/>
  <c r="GO568" i="14"/>
  <c r="GN568" i="14"/>
  <c r="GM568" i="14"/>
  <c r="GL568" i="14"/>
  <c r="GK568" i="14"/>
  <c r="GJ568" i="14"/>
  <c r="GI568" i="14"/>
  <c r="GH568" i="14"/>
  <c r="GG568" i="14"/>
  <c r="GF568" i="14"/>
  <c r="GE568" i="14"/>
  <c r="GD568" i="14"/>
  <c r="GC568" i="14"/>
  <c r="GB568" i="14"/>
  <c r="GA568" i="14"/>
  <c r="FZ568" i="14"/>
  <c r="FY568" i="14"/>
  <c r="FX568" i="14"/>
  <c r="FW568" i="14"/>
  <c r="FV568" i="14"/>
  <c r="FU568" i="14"/>
  <c r="FT568" i="14"/>
  <c r="FS568" i="14"/>
  <c r="FR568" i="14"/>
  <c r="FQ568" i="14"/>
  <c r="FP568" i="14"/>
  <c r="FO568" i="14"/>
  <c r="FN568" i="14"/>
  <c r="FM568" i="14"/>
  <c r="FL568" i="14"/>
  <c r="FK568" i="14"/>
  <c r="FJ568" i="14"/>
  <c r="FI568" i="14"/>
  <c r="FH568" i="14"/>
  <c r="FG568" i="14"/>
  <c r="FF568" i="14"/>
  <c r="FE568" i="14"/>
  <c r="FD568" i="14"/>
  <c r="FC568" i="14"/>
  <c r="FB568" i="14"/>
  <c r="FA568" i="14"/>
  <c r="EZ568" i="14"/>
  <c r="EY568" i="14"/>
  <c r="EX568" i="14"/>
  <c r="EW568" i="14"/>
  <c r="EV568" i="14"/>
  <c r="EU568" i="14"/>
  <c r="ET568" i="14"/>
  <c r="ES568" i="14"/>
  <c r="ER568" i="14"/>
  <c r="EQ568" i="14"/>
  <c r="EP568" i="14"/>
  <c r="EO568" i="14"/>
  <c r="EN568" i="14"/>
  <c r="EM568" i="14"/>
  <c r="EL568" i="14"/>
  <c r="EK568" i="14"/>
  <c r="EJ568" i="14"/>
  <c r="EI568" i="14"/>
  <c r="EH568" i="14"/>
  <c r="EG568" i="14"/>
  <c r="EF568" i="14"/>
  <c r="EE568" i="14"/>
  <c r="ED568" i="14"/>
  <c r="EC568" i="14"/>
  <c r="EB568" i="14"/>
  <c r="EA568" i="14"/>
  <c r="DZ568" i="14"/>
  <c r="DY568" i="14"/>
  <c r="DX568" i="14"/>
  <c r="DW568" i="14"/>
  <c r="DV568" i="14"/>
  <c r="DU568" i="14"/>
  <c r="DT568" i="14"/>
  <c r="DS568" i="14"/>
  <c r="DR568" i="14"/>
  <c r="DQ568" i="14"/>
  <c r="DP568" i="14"/>
  <c r="DO568" i="14"/>
  <c r="DN568" i="14"/>
  <c r="DM568" i="14"/>
  <c r="DL568" i="14"/>
  <c r="DK568" i="14"/>
  <c r="DJ568" i="14"/>
  <c r="DI568" i="14"/>
  <c r="DH568" i="14"/>
  <c r="DG568" i="14"/>
  <c r="DF568" i="14"/>
  <c r="DE568" i="14"/>
  <c r="DD568" i="14"/>
  <c r="DC568" i="14"/>
  <c r="DB568" i="14"/>
  <c r="DA568" i="14"/>
  <c r="CZ568" i="14"/>
  <c r="CY568" i="14"/>
  <c r="CX568" i="14"/>
  <c r="CW568" i="14"/>
  <c r="CV568" i="14"/>
  <c r="CU568" i="14"/>
  <c r="CT568" i="14"/>
  <c r="CS568" i="14"/>
  <c r="CR568" i="14"/>
  <c r="CQ568" i="14"/>
  <c r="CP568" i="14"/>
  <c r="CO568" i="14"/>
  <c r="CN568" i="14"/>
  <c r="CM568" i="14"/>
  <c r="CL568" i="14"/>
  <c r="CK568" i="14"/>
  <c r="CJ568" i="14"/>
  <c r="CI568" i="14"/>
  <c r="CH568" i="14"/>
  <c r="CG568" i="14"/>
  <c r="CF568" i="14"/>
  <c r="CE568" i="14"/>
  <c r="CD568" i="14"/>
  <c r="CC568" i="14"/>
  <c r="CB568" i="14"/>
  <c r="CA568" i="14"/>
  <c r="BZ568" i="14"/>
  <c r="BY568" i="14"/>
  <c r="BX568" i="14"/>
  <c r="BW568" i="14"/>
  <c r="BV568" i="14"/>
  <c r="BU568" i="14"/>
  <c r="BT568" i="14"/>
  <c r="BS568" i="14"/>
  <c r="BR568" i="14"/>
  <c r="BQ568" i="14"/>
  <c r="BP568" i="14"/>
  <c r="BO568" i="14"/>
  <c r="BN568" i="14"/>
  <c r="BM568" i="14"/>
  <c r="BL568" i="14"/>
  <c r="BK568" i="14"/>
  <c r="BJ568" i="14"/>
  <c r="BI568" i="14"/>
  <c r="BH568" i="14"/>
  <c r="BG568" i="14"/>
  <c r="BF568" i="14"/>
  <c r="BE568" i="14"/>
  <c r="BD568" i="14"/>
  <c r="BC568" i="14"/>
  <c r="BB568" i="14"/>
  <c r="BA568" i="14"/>
  <c r="AZ568" i="14"/>
  <c r="AY568" i="14"/>
  <c r="AX568" i="14"/>
  <c r="AW568" i="14"/>
  <c r="AV568" i="14"/>
  <c r="AU568" i="14"/>
  <c r="AT568" i="14"/>
  <c r="AS568" i="14"/>
  <c r="AR568" i="14"/>
  <c r="AQ568" i="14"/>
  <c r="AP568" i="14"/>
  <c r="AO568" i="14"/>
  <c r="AN568" i="14"/>
  <c r="AM568" i="14"/>
  <c r="AL568" i="14"/>
  <c r="AK568" i="14"/>
  <c r="AJ568" i="14"/>
  <c r="AI568" i="14"/>
  <c r="AH568" i="14"/>
  <c r="AG568" i="14"/>
  <c r="AF568" i="14"/>
  <c r="AE568" i="14"/>
  <c r="AD568" i="14"/>
  <c r="AC568" i="14"/>
  <c r="AB568" i="14"/>
  <c r="AA568" i="14"/>
  <c r="Z568" i="14"/>
  <c r="Y568" i="14"/>
  <c r="X568" i="14"/>
  <c r="W568" i="14"/>
  <c r="V568" i="14"/>
  <c r="U568" i="14"/>
  <c r="T568" i="14"/>
  <c r="S568" i="14"/>
  <c r="R568" i="14"/>
  <c r="Q568" i="14"/>
  <c r="P568" i="14"/>
  <c r="O568" i="14"/>
  <c r="N568" i="14"/>
  <c r="M568" i="14"/>
  <c r="L568" i="14"/>
  <c r="K568" i="14"/>
  <c r="J568" i="14"/>
  <c r="I568" i="14"/>
  <c r="H568" i="14"/>
  <c r="G568" i="14"/>
  <c r="JB567" i="14"/>
  <c r="JA567" i="14"/>
  <c r="IZ567" i="14"/>
  <c r="IY567" i="14"/>
  <c r="IX567" i="14"/>
  <c r="IW567" i="14"/>
  <c r="IV567" i="14"/>
  <c r="IU567" i="14"/>
  <c r="IT567" i="14"/>
  <c r="IS567" i="14"/>
  <c r="IR567" i="14"/>
  <c r="IQ567" i="14"/>
  <c r="IP567" i="14"/>
  <c r="IO567" i="14"/>
  <c r="IN567" i="14"/>
  <c r="IM567" i="14"/>
  <c r="IL567" i="14"/>
  <c r="IK567" i="14"/>
  <c r="IJ567" i="14"/>
  <c r="II567" i="14"/>
  <c r="IH567" i="14"/>
  <c r="IG567" i="14"/>
  <c r="IF567" i="14"/>
  <c r="IE567" i="14"/>
  <c r="ID567" i="14"/>
  <c r="IC567" i="14"/>
  <c r="IB567" i="14"/>
  <c r="IA567" i="14"/>
  <c r="HZ567" i="14"/>
  <c r="HY567" i="14"/>
  <c r="HX567" i="14"/>
  <c r="HW567" i="14"/>
  <c r="HV567" i="14"/>
  <c r="HU567" i="14"/>
  <c r="HT567" i="14"/>
  <c r="HS567" i="14"/>
  <c r="HR567" i="14"/>
  <c r="HQ567" i="14"/>
  <c r="HP567" i="14"/>
  <c r="HO567" i="14"/>
  <c r="HN567" i="14"/>
  <c r="HM567" i="14"/>
  <c r="HL567" i="14"/>
  <c r="HK567" i="14"/>
  <c r="HJ567" i="14"/>
  <c r="HI567" i="14"/>
  <c r="HH567" i="14"/>
  <c r="HG567" i="14"/>
  <c r="HF567" i="14"/>
  <c r="HE567" i="14"/>
  <c r="HD567" i="14"/>
  <c r="HC567" i="14"/>
  <c r="HB567" i="14"/>
  <c r="HA567" i="14"/>
  <c r="GZ567" i="14"/>
  <c r="GY567" i="14"/>
  <c r="GX567" i="14"/>
  <c r="GW567" i="14"/>
  <c r="GV567" i="14"/>
  <c r="GU567" i="14"/>
  <c r="GT567" i="14"/>
  <c r="GS567" i="14"/>
  <c r="GR567" i="14"/>
  <c r="GQ567" i="14"/>
  <c r="GP567" i="14"/>
  <c r="GO567" i="14"/>
  <c r="GN567" i="14"/>
  <c r="GM567" i="14"/>
  <c r="GL567" i="14"/>
  <c r="GK567" i="14"/>
  <c r="GJ567" i="14"/>
  <c r="GI567" i="14"/>
  <c r="GH567" i="14"/>
  <c r="GG567" i="14"/>
  <c r="GF567" i="14"/>
  <c r="GE567" i="14"/>
  <c r="GD567" i="14"/>
  <c r="GC567" i="14"/>
  <c r="GB567" i="14"/>
  <c r="GA567" i="14"/>
  <c r="FZ567" i="14"/>
  <c r="FY567" i="14"/>
  <c r="FX567" i="14"/>
  <c r="FW567" i="14"/>
  <c r="FV567" i="14"/>
  <c r="FU567" i="14"/>
  <c r="FT567" i="14"/>
  <c r="FS567" i="14"/>
  <c r="FR567" i="14"/>
  <c r="FQ567" i="14"/>
  <c r="FP567" i="14"/>
  <c r="FO567" i="14"/>
  <c r="FN567" i="14"/>
  <c r="FM567" i="14"/>
  <c r="FL567" i="14"/>
  <c r="FK567" i="14"/>
  <c r="FJ567" i="14"/>
  <c r="FI567" i="14"/>
  <c r="FH567" i="14"/>
  <c r="FG567" i="14"/>
  <c r="FF567" i="14"/>
  <c r="FE567" i="14"/>
  <c r="FD567" i="14"/>
  <c r="FC567" i="14"/>
  <c r="FB567" i="14"/>
  <c r="FA567" i="14"/>
  <c r="EZ567" i="14"/>
  <c r="EY567" i="14"/>
  <c r="EX567" i="14"/>
  <c r="EW567" i="14"/>
  <c r="EV567" i="14"/>
  <c r="EU567" i="14"/>
  <c r="ET567" i="14"/>
  <c r="ES567" i="14"/>
  <c r="ER567" i="14"/>
  <c r="EQ567" i="14"/>
  <c r="EP567" i="14"/>
  <c r="EO567" i="14"/>
  <c r="EN567" i="14"/>
  <c r="EM567" i="14"/>
  <c r="EL567" i="14"/>
  <c r="EK567" i="14"/>
  <c r="EJ567" i="14"/>
  <c r="EI567" i="14"/>
  <c r="EH567" i="14"/>
  <c r="EG567" i="14"/>
  <c r="EF567" i="14"/>
  <c r="EE567" i="14"/>
  <c r="ED567" i="14"/>
  <c r="EC567" i="14"/>
  <c r="EB567" i="14"/>
  <c r="EA567" i="14"/>
  <c r="DZ567" i="14"/>
  <c r="DY567" i="14"/>
  <c r="DX567" i="14"/>
  <c r="DW567" i="14"/>
  <c r="DV567" i="14"/>
  <c r="DU567" i="14"/>
  <c r="DT567" i="14"/>
  <c r="DS567" i="14"/>
  <c r="DR567" i="14"/>
  <c r="DQ567" i="14"/>
  <c r="DP567" i="14"/>
  <c r="DO567" i="14"/>
  <c r="DN567" i="14"/>
  <c r="DM567" i="14"/>
  <c r="DL567" i="14"/>
  <c r="DK567" i="14"/>
  <c r="DJ567" i="14"/>
  <c r="DI567" i="14"/>
  <c r="DH567" i="14"/>
  <c r="DG567" i="14"/>
  <c r="DF567" i="14"/>
  <c r="DE567" i="14"/>
  <c r="DD567" i="14"/>
  <c r="DC567" i="14"/>
  <c r="DB567" i="14"/>
  <c r="DA567" i="14"/>
  <c r="CZ567" i="14"/>
  <c r="CY567" i="14"/>
  <c r="CX567" i="14"/>
  <c r="CW567" i="14"/>
  <c r="CV567" i="14"/>
  <c r="CU567" i="14"/>
  <c r="CT567" i="14"/>
  <c r="CS567" i="14"/>
  <c r="CR567" i="14"/>
  <c r="CQ567" i="14"/>
  <c r="CP567" i="14"/>
  <c r="CO567" i="14"/>
  <c r="CN567" i="14"/>
  <c r="CM567" i="14"/>
  <c r="CL567" i="14"/>
  <c r="CK567" i="14"/>
  <c r="CJ567" i="14"/>
  <c r="CI567" i="14"/>
  <c r="CH567" i="14"/>
  <c r="CG567" i="14"/>
  <c r="CF567" i="14"/>
  <c r="CE567" i="14"/>
  <c r="CD567" i="14"/>
  <c r="CC567" i="14"/>
  <c r="CB567" i="14"/>
  <c r="CA567" i="14"/>
  <c r="BZ567" i="14"/>
  <c r="BY567" i="14"/>
  <c r="BX567" i="14"/>
  <c r="BW567" i="14"/>
  <c r="BV567" i="14"/>
  <c r="BU567" i="14"/>
  <c r="BT567" i="14"/>
  <c r="BS567" i="14"/>
  <c r="BR567" i="14"/>
  <c r="BQ567" i="14"/>
  <c r="BP567" i="14"/>
  <c r="BO567" i="14"/>
  <c r="BN567" i="14"/>
  <c r="BM567" i="14"/>
  <c r="BL567" i="14"/>
  <c r="BK567" i="14"/>
  <c r="BJ567" i="14"/>
  <c r="BI567" i="14"/>
  <c r="BH567" i="14"/>
  <c r="BG567" i="14"/>
  <c r="BF567" i="14"/>
  <c r="BE567" i="14"/>
  <c r="BD567" i="14"/>
  <c r="BC567" i="14"/>
  <c r="BB567" i="14"/>
  <c r="BA567" i="14"/>
  <c r="AZ567" i="14"/>
  <c r="AY567" i="14"/>
  <c r="AX567" i="14"/>
  <c r="AW567" i="14"/>
  <c r="AV567" i="14"/>
  <c r="AU567" i="14"/>
  <c r="AT567" i="14"/>
  <c r="AS567" i="14"/>
  <c r="AR567" i="14"/>
  <c r="AQ567" i="14"/>
  <c r="AP567" i="14"/>
  <c r="AO567" i="14"/>
  <c r="AN567" i="14"/>
  <c r="AM567" i="14"/>
  <c r="AL567" i="14"/>
  <c r="AK567" i="14"/>
  <c r="AJ567" i="14"/>
  <c r="AI567" i="14"/>
  <c r="AH567" i="14"/>
  <c r="AG567" i="14"/>
  <c r="AF567" i="14"/>
  <c r="AE567" i="14"/>
  <c r="AD567" i="14"/>
  <c r="AC567" i="14"/>
  <c r="AB567" i="14"/>
  <c r="AA567" i="14"/>
  <c r="Z567" i="14"/>
  <c r="Y567" i="14"/>
  <c r="X567" i="14"/>
  <c r="W567" i="14"/>
  <c r="V567" i="14"/>
  <c r="U567" i="14"/>
  <c r="T567" i="14"/>
  <c r="S567" i="14"/>
  <c r="R567" i="14"/>
  <c r="Q567" i="14"/>
  <c r="P567" i="14"/>
  <c r="O567" i="14"/>
  <c r="N567" i="14"/>
  <c r="M567" i="14"/>
  <c r="L567" i="14"/>
  <c r="K567" i="14"/>
  <c r="J567" i="14"/>
  <c r="I567" i="14"/>
  <c r="H567" i="14"/>
  <c r="G567" i="14"/>
  <c r="JB566" i="14"/>
  <c r="JA566" i="14"/>
  <c r="IZ566" i="14"/>
  <c r="IY566" i="14"/>
  <c r="IX566" i="14"/>
  <c r="IW566" i="14"/>
  <c r="IV566" i="14"/>
  <c r="IU566" i="14"/>
  <c r="IT566" i="14"/>
  <c r="IS566" i="14"/>
  <c r="IR566" i="14"/>
  <c r="IQ566" i="14"/>
  <c r="IP566" i="14"/>
  <c r="IO566" i="14"/>
  <c r="IN566" i="14"/>
  <c r="IM566" i="14"/>
  <c r="IL566" i="14"/>
  <c r="IK566" i="14"/>
  <c r="IJ566" i="14"/>
  <c r="II566" i="14"/>
  <c r="IH566" i="14"/>
  <c r="IG566" i="14"/>
  <c r="IF566" i="14"/>
  <c r="IE566" i="14"/>
  <c r="ID566" i="14"/>
  <c r="IC566" i="14"/>
  <c r="IB566" i="14"/>
  <c r="IA566" i="14"/>
  <c r="HZ566" i="14"/>
  <c r="HY566" i="14"/>
  <c r="HX566" i="14"/>
  <c r="HW566" i="14"/>
  <c r="HV566" i="14"/>
  <c r="HU566" i="14"/>
  <c r="HT566" i="14"/>
  <c r="HS566" i="14"/>
  <c r="HR566" i="14"/>
  <c r="HQ566" i="14"/>
  <c r="HP566" i="14"/>
  <c r="HO566" i="14"/>
  <c r="HN566" i="14"/>
  <c r="HM566" i="14"/>
  <c r="HL566" i="14"/>
  <c r="HK566" i="14"/>
  <c r="HJ566" i="14"/>
  <c r="HI566" i="14"/>
  <c r="HH566" i="14"/>
  <c r="HG566" i="14"/>
  <c r="HF566" i="14"/>
  <c r="HE566" i="14"/>
  <c r="HD566" i="14"/>
  <c r="HC566" i="14"/>
  <c r="HB566" i="14"/>
  <c r="HA566" i="14"/>
  <c r="GZ566" i="14"/>
  <c r="GY566" i="14"/>
  <c r="GX566" i="14"/>
  <c r="GW566" i="14"/>
  <c r="GV566" i="14"/>
  <c r="GU566" i="14"/>
  <c r="GT566" i="14"/>
  <c r="GS566" i="14"/>
  <c r="GR566" i="14"/>
  <c r="GQ566" i="14"/>
  <c r="GP566" i="14"/>
  <c r="GO566" i="14"/>
  <c r="GN566" i="14"/>
  <c r="GM566" i="14"/>
  <c r="GL566" i="14"/>
  <c r="GK566" i="14"/>
  <c r="GJ566" i="14"/>
  <c r="GI566" i="14"/>
  <c r="GH566" i="14"/>
  <c r="GG566" i="14"/>
  <c r="GF566" i="14"/>
  <c r="GE566" i="14"/>
  <c r="GD566" i="14"/>
  <c r="GC566" i="14"/>
  <c r="GB566" i="14"/>
  <c r="GA566" i="14"/>
  <c r="FZ566" i="14"/>
  <c r="FY566" i="14"/>
  <c r="FX566" i="14"/>
  <c r="FW566" i="14"/>
  <c r="FV566" i="14"/>
  <c r="FU566" i="14"/>
  <c r="FT566" i="14"/>
  <c r="FS566" i="14"/>
  <c r="FR566" i="14"/>
  <c r="FQ566" i="14"/>
  <c r="FP566" i="14"/>
  <c r="FO566" i="14"/>
  <c r="FN566" i="14"/>
  <c r="FM566" i="14"/>
  <c r="FL566" i="14"/>
  <c r="FK566" i="14"/>
  <c r="FJ566" i="14"/>
  <c r="FI566" i="14"/>
  <c r="FH566" i="14"/>
  <c r="FG566" i="14"/>
  <c r="FF566" i="14"/>
  <c r="FE566" i="14"/>
  <c r="FD566" i="14"/>
  <c r="FC566" i="14"/>
  <c r="FB566" i="14"/>
  <c r="FA566" i="14"/>
  <c r="EZ566" i="14"/>
  <c r="EY566" i="14"/>
  <c r="EX566" i="14"/>
  <c r="EW566" i="14"/>
  <c r="EV566" i="14"/>
  <c r="EU566" i="14"/>
  <c r="ET566" i="14"/>
  <c r="ES566" i="14"/>
  <c r="ER566" i="14"/>
  <c r="EQ566" i="14"/>
  <c r="EP566" i="14"/>
  <c r="EO566" i="14"/>
  <c r="EN566" i="14"/>
  <c r="EM566" i="14"/>
  <c r="EL566" i="14"/>
  <c r="EK566" i="14"/>
  <c r="EJ566" i="14"/>
  <c r="EI566" i="14"/>
  <c r="EH566" i="14"/>
  <c r="EG566" i="14"/>
  <c r="EF566" i="14"/>
  <c r="EE566" i="14"/>
  <c r="ED566" i="14"/>
  <c r="EC566" i="14"/>
  <c r="EB566" i="14"/>
  <c r="EA566" i="14"/>
  <c r="DZ566" i="14"/>
  <c r="DY566" i="14"/>
  <c r="DX566" i="14"/>
  <c r="DW566" i="14"/>
  <c r="DV566" i="14"/>
  <c r="DU566" i="14"/>
  <c r="DT566" i="14"/>
  <c r="DS566" i="14"/>
  <c r="DR566" i="14"/>
  <c r="DQ566" i="14"/>
  <c r="DP566" i="14"/>
  <c r="DO566" i="14"/>
  <c r="DN566" i="14"/>
  <c r="DM566" i="14"/>
  <c r="DL566" i="14"/>
  <c r="DK566" i="14"/>
  <c r="DJ566" i="14"/>
  <c r="DI566" i="14"/>
  <c r="DH566" i="14"/>
  <c r="DG566" i="14"/>
  <c r="DF566" i="14"/>
  <c r="DE566" i="14"/>
  <c r="DD566" i="14"/>
  <c r="DC566" i="14"/>
  <c r="DB566" i="14"/>
  <c r="DA566" i="14"/>
  <c r="CZ566" i="14"/>
  <c r="CY566" i="14"/>
  <c r="CX566" i="14"/>
  <c r="CW566" i="14"/>
  <c r="CV566" i="14"/>
  <c r="CU566" i="14"/>
  <c r="CT566" i="14"/>
  <c r="CS566" i="14"/>
  <c r="CR566" i="14"/>
  <c r="CQ566" i="14"/>
  <c r="CP566" i="14"/>
  <c r="CO566" i="14"/>
  <c r="CN566" i="14"/>
  <c r="CM566" i="14"/>
  <c r="CL566" i="14"/>
  <c r="CK566" i="14"/>
  <c r="CJ566" i="14"/>
  <c r="CI566" i="14"/>
  <c r="CH566" i="14"/>
  <c r="CG566" i="14"/>
  <c r="CF566" i="14"/>
  <c r="CE566" i="14"/>
  <c r="CD566" i="14"/>
  <c r="CC566" i="14"/>
  <c r="CB566" i="14"/>
  <c r="CA566" i="14"/>
  <c r="BZ566" i="14"/>
  <c r="BY566" i="14"/>
  <c r="BX566" i="14"/>
  <c r="BW566" i="14"/>
  <c r="BV566" i="14"/>
  <c r="BU566" i="14"/>
  <c r="BT566" i="14"/>
  <c r="BS566" i="14"/>
  <c r="BR566" i="14"/>
  <c r="BQ566" i="14"/>
  <c r="BP566" i="14"/>
  <c r="BO566" i="14"/>
  <c r="BN566" i="14"/>
  <c r="BM566" i="14"/>
  <c r="BL566" i="14"/>
  <c r="BK566" i="14"/>
  <c r="BJ566" i="14"/>
  <c r="BI566" i="14"/>
  <c r="BH566" i="14"/>
  <c r="BG566" i="14"/>
  <c r="BF566" i="14"/>
  <c r="BE566" i="14"/>
  <c r="BD566" i="14"/>
  <c r="BC566" i="14"/>
  <c r="BB566" i="14"/>
  <c r="BA566" i="14"/>
  <c r="AZ566" i="14"/>
  <c r="AY566" i="14"/>
  <c r="AX566" i="14"/>
  <c r="AW566" i="14"/>
  <c r="AV566" i="14"/>
  <c r="AU566" i="14"/>
  <c r="AT566" i="14"/>
  <c r="AS566" i="14"/>
  <c r="AR566" i="14"/>
  <c r="AQ566" i="14"/>
  <c r="AP566" i="14"/>
  <c r="AO566" i="14"/>
  <c r="AN566" i="14"/>
  <c r="AM566" i="14"/>
  <c r="AL566" i="14"/>
  <c r="AK566" i="14"/>
  <c r="AJ566" i="14"/>
  <c r="AI566" i="14"/>
  <c r="AH566" i="14"/>
  <c r="AG566" i="14"/>
  <c r="AF566" i="14"/>
  <c r="AE566" i="14"/>
  <c r="AD566" i="14"/>
  <c r="AC566" i="14"/>
  <c r="AB566" i="14"/>
  <c r="AA566" i="14"/>
  <c r="Z566" i="14"/>
  <c r="Y566" i="14"/>
  <c r="X566" i="14"/>
  <c r="W566" i="14"/>
  <c r="V566" i="14"/>
  <c r="U566" i="14"/>
  <c r="T566" i="14"/>
  <c r="S566" i="14"/>
  <c r="R566" i="14"/>
  <c r="Q566" i="14"/>
  <c r="P566" i="14"/>
  <c r="O566" i="14"/>
  <c r="N566" i="14"/>
  <c r="M566" i="14"/>
  <c r="L566" i="14"/>
  <c r="K566" i="14"/>
  <c r="J566" i="14"/>
  <c r="I566" i="14"/>
  <c r="H566" i="14"/>
  <c r="G566" i="14"/>
  <c r="JB565" i="14"/>
  <c r="JA565" i="14"/>
  <c r="IZ565" i="14"/>
  <c r="IY565" i="14"/>
  <c r="IX565" i="14"/>
  <c r="IW565" i="14"/>
  <c r="IV565" i="14"/>
  <c r="IU565" i="14"/>
  <c r="IT565" i="14"/>
  <c r="IS565" i="14"/>
  <c r="IR565" i="14"/>
  <c r="IQ565" i="14"/>
  <c r="IP565" i="14"/>
  <c r="IO565" i="14"/>
  <c r="IN565" i="14"/>
  <c r="IM565" i="14"/>
  <c r="IL565" i="14"/>
  <c r="IK565" i="14"/>
  <c r="IJ565" i="14"/>
  <c r="II565" i="14"/>
  <c r="IH565" i="14"/>
  <c r="IG565" i="14"/>
  <c r="IF565" i="14"/>
  <c r="IE565" i="14"/>
  <c r="ID565" i="14"/>
  <c r="IC565" i="14"/>
  <c r="IB565" i="14"/>
  <c r="IA565" i="14"/>
  <c r="HZ565" i="14"/>
  <c r="HY565" i="14"/>
  <c r="HX565" i="14"/>
  <c r="HW565" i="14"/>
  <c r="HV565" i="14"/>
  <c r="HU565" i="14"/>
  <c r="HT565" i="14"/>
  <c r="HS565" i="14"/>
  <c r="HR565" i="14"/>
  <c r="HQ565" i="14"/>
  <c r="HP565" i="14"/>
  <c r="HO565" i="14"/>
  <c r="HN565" i="14"/>
  <c r="HM565" i="14"/>
  <c r="HL565" i="14"/>
  <c r="HK565" i="14"/>
  <c r="HJ565" i="14"/>
  <c r="HI565" i="14"/>
  <c r="HH565" i="14"/>
  <c r="HG565" i="14"/>
  <c r="HF565" i="14"/>
  <c r="HE565" i="14"/>
  <c r="HD565" i="14"/>
  <c r="HC565" i="14"/>
  <c r="HB565" i="14"/>
  <c r="HA565" i="14"/>
  <c r="GZ565" i="14"/>
  <c r="GY565" i="14"/>
  <c r="GX565" i="14"/>
  <c r="GW565" i="14"/>
  <c r="GV565" i="14"/>
  <c r="GU565" i="14"/>
  <c r="GT565" i="14"/>
  <c r="GS565" i="14"/>
  <c r="GR565" i="14"/>
  <c r="GQ565" i="14"/>
  <c r="GP565" i="14"/>
  <c r="GO565" i="14"/>
  <c r="GN565" i="14"/>
  <c r="GM565" i="14"/>
  <c r="GL565" i="14"/>
  <c r="GK565" i="14"/>
  <c r="GJ565" i="14"/>
  <c r="GI565" i="14"/>
  <c r="GH565" i="14"/>
  <c r="GG565" i="14"/>
  <c r="GF565" i="14"/>
  <c r="GE565" i="14"/>
  <c r="GD565" i="14"/>
  <c r="GC565" i="14"/>
  <c r="GB565" i="14"/>
  <c r="GA565" i="14"/>
  <c r="FZ565" i="14"/>
  <c r="FY565" i="14"/>
  <c r="FX565" i="14"/>
  <c r="FW565" i="14"/>
  <c r="FV565" i="14"/>
  <c r="FU565" i="14"/>
  <c r="FT565" i="14"/>
  <c r="FS565" i="14"/>
  <c r="FR565" i="14"/>
  <c r="FQ565" i="14"/>
  <c r="FP565" i="14"/>
  <c r="FO565" i="14"/>
  <c r="FN565" i="14"/>
  <c r="FM565" i="14"/>
  <c r="FL565" i="14"/>
  <c r="FK565" i="14"/>
  <c r="FJ565" i="14"/>
  <c r="FI565" i="14"/>
  <c r="FH565" i="14"/>
  <c r="FG565" i="14"/>
  <c r="FF565" i="14"/>
  <c r="FE565" i="14"/>
  <c r="FD565" i="14"/>
  <c r="FC565" i="14"/>
  <c r="FB565" i="14"/>
  <c r="FA565" i="14"/>
  <c r="EZ565" i="14"/>
  <c r="EY565" i="14"/>
  <c r="EX565" i="14"/>
  <c r="EW565" i="14"/>
  <c r="EV565" i="14"/>
  <c r="EU565" i="14"/>
  <c r="ET565" i="14"/>
  <c r="ES565" i="14"/>
  <c r="ER565" i="14"/>
  <c r="EQ565" i="14"/>
  <c r="EP565" i="14"/>
  <c r="EO565" i="14"/>
  <c r="EN565" i="14"/>
  <c r="EM565" i="14"/>
  <c r="EL565" i="14"/>
  <c r="EK565" i="14"/>
  <c r="EJ565" i="14"/>
  <c r="EI565" i="14"/>
  <c r="EH565" i="14"/>
  <c r="EG565" i="14"/>
  <c r="EF565" i="14"/>
  <c r="EE565" i="14"/>
  <c r="ED565" i="14"/>
  <c r="EC565" i="14"/>
  <c r="EB565" i="14"/>
  <c r="EA565" i="14"/>
  <c r="DZ565" i="14"/>
  <c r="DY565" i="14"/>
  <c r="DX565" i="14"/>
  <c r="DW565" i="14"/>
  <c r="DV565" i="14"/>
  <c r="DU565" i="14"/>
  <c r="DT565" i="14"/>
  <c r="DS565" i="14"/>
  <c r="DR565" i="14"/>
  <c r="DQ565" i="14"/>
  <c r="DP565" i="14"/>
  <c r="DO565" i="14"/>
  <c r="DN565" i="14"/>
  <c r="DM565" i="14"/>
  <c r="DL565" i="14"/>
  <c r="DK565" i="14"/>
  <c r="DJ565" i="14"/>
  <c r="DI565" i="14"/>
  <c r="DH565" i="14"/>
  <c r="DG565" i="14"/>
  <c r="DF565" i="14"/>
  <c r="DE565" i="14"/>
  <c r="DD565" i="14"/>
  <c r="DC565" i="14"/>
  <c r="DB565" i="14"/>
  <c r="DA565" i="14"/>
  <c r="CZ565" i="14"/>
  <c r="CY565" i="14"/>
  <c r="CX565" i="14"/>
  <c r="CW565" i="14"/>
  <c r="CV565" i="14"/>
  <c r="CU565" i="14"/>
  <c r="CT565" i="14"/>
  <c r="CS565" i="14"/>
  <c r="CR565" i="14"/>
  <c r="CQ565" i="14"/>
  <c r="CP565" i="14"/>
  <c r="CO565" i="14"/>
  <c r="CN565" i="14"/>
  <c r="CM565" i="14"/>
  <c r="CL565" i="14"/>
  <c r="CK565" i="14"/>
  <c r="CJ565" i="14"/>
  <c r="CI565" i="14"/>
  <c r="CH565" i="14"/>
  <c r="CG565" i="14"/>
  <c r="CF565" i="14"/>
  <c r="CE565" i="14"/>
  <c r="CD565" i="14"/>
  <c r="CC565" i="14"/>
  <c r="CB565" i="14"/>
  <c r="CA565" i="14"/>
  <c r="BZ565" i="14"/>
  <c r="BY565" i="14"/>
  <c r="BX565" i="14"/>
  <c r="BW565" i="14"/>
  <c r="BV565" i="14"/>
  <c r="BU565" i="14"/>
  <c r="BT565" i="14"/>
  <c r="BS565" i="14"/>
  <c r="BR565" i="14"/>
  <c r="BQ565" i="14"/>
  <c r="BP565" i="14"/>
  <c r="BO565" i="14"/>
  <c r="BN565" i="14"/>
  <c r="BM565" i="14"/>
  <c r="BL565" i="14"/>
  <c r="BK565" i="14"/>
  <c r="BJ565" i="14"/>
  <c r="BI565" i="14"/>
  <c r="BH565" i="14"/>
  <c r="BG565" i="14"/>
  <c r="BF565" i="14"/>
  <c r="BE565" i="14"/>
  <c r="BD565" i="14"/>
  <c r="BC565" i="14"/>
  <c r="BB565" i="14"/>
  <c r="BA565" i="14"/>
  <c r="AZ565" i="14"/>
  <c r="AY565" i="14"/>
  <c r="AX565" i="14"/>
  <c r="AW565" i="14"/>
  <c r="AV565" i="14"/>
  <c r="AU565" i="14"/>
  <c r="AT565" i="14"/>
  <c r="AS565" i="14"/>
  <c r="AR565" i="14"/>
  <c r="AQ565" i="14"/>
  <c r="AP565" i="14"/>
  <c r="AO565" i="14"/>
  <c r="AN565" i="14"/>
  <c r="AM565" i="14"/>
  <c r="AL565" i="14"/>
  <c r="AK565" i="14"/>
  <c r="AJ565" i="14"/>
  <c r="AI565" i="14"/>
  <c r="AH565" i="14"/>
  <c r="AG565" i="14"/>
  <c r="AF565" i="14"/>
  <c r="AE565" i="14"/>
  <c r="AD565" i="14"/>
  <c r="AC565" i="14"/>
  <c r="AB565" i="14"/>
  <c r="AA565" i="14"/>
  <c r="Z565" i="14"/>
  <c r="Y565" i="14"/>
  <c r="X565" i="14"/>
  <c r="W565" i="14"/>
  <c r="V565" i="14"/>
  <c r="U565" i="14"/>
  <c r="T565" i="14"/>
  <c r="S565" i="14"/>
  <c r="R565" i="14"/>
  <c r="Q565" i="14"/>
  <c r="P565" i="14"/>
  <c r="O565" i="14"/>
  <c r="N565" i="14"/>
  <c r="M565" i="14"/>
  <c r="L565" i="14"/>
  <c r="K565" i="14"/>
  <c r="J565" i="14"/>
  <c r="I565" i="14"/>
  <c r="H565" i="14"/>
  <c r="G565" i="14"/>
  <c r="JB564" i="14"/>
  <c r="JA564" i="14"/>
  <c r="IZ564" i="14"/>
  <c r="IY564" i="14"/>
  <c r="IX564" i="14"/>
  <c r="IW564" i="14"/>
  <c r="IV564" i="14"/>
  <c r="IU564" i="14"/>
  <c r="IT564" i="14"/>
  <c r="IS564" i="14"/>
  <c r="IR564" i="14"/>
  <c r="IQ564" i="14"/>
  <c r="IP564" i="14"/>
  <c r="IO564" i="14"/>
  <c r="IN564" i="14"/>
  <c r="IM564" i="14"/>
  <c r="IL564" i="14"/>
  <c r="IK564" i="14"/>
  <c r="IJ564" i="14"/>
  <c r="II564" i="14"/>
  <c r="IH564" i="14"/>
  <c r="IG564" i="14"/>
  <c r="IF564" i="14"/>
  <c r="IE564" i="14"/>
  <c r="ID564" i="14"/>
  <c r="IC564" i="14"/>
  <c r="IB564" i="14"/>
  <c r="IA564" i="14"/>
  <c r="HZ564" i="14"/>
  <c r="HY564" i="14"/>
  <c r="HX564" i="14"/>
  <c r="HW564" i="14"/>
  <c r="HV564" i="14"/>
  <c r="HU564" i="14"/>
  <c r="HT564" i="14"/>
  <c r="HS564" i="14"/>
  <c r="HR564" i="14"/>
  <c r="HQ564" i="14"/>
  <c r="HP564" i="14"/>
  <c r="HO564" i="14"/>
  <c r="HN564" i="14"/>
  <c r="HM564" i="14"/>
  <c r="HL564" i="14"/>
  <c r="HK564" i="14"/>
  <c r="HJ564" i="14"/>
  <c r="HI564" i="14"/>
  <c r="HH564" i="14"/>
  <c r="HG564" i="14"/>
  <c r="HF564" i="14"/>
  <c r="HE564" i="14"/>
  <c r="HD564" i="14"/>
  <c r="HC564" i="14"/>
  <c r="HB564" i="14"/>
  <c r="HA564" i="14"/>
  <c r="GZ564" i="14"/>
  <c r="GY564" i="14"/>
  <c r="GX564" i="14"/>
  <c r="GW564" i="14"/>
  <c r="GV564" i="14"/>
  <c r="GU564" i="14"/>
  <c r="GT564" i="14"/>
  <c r="GS564" i="14"/>
  <c r="GR564" i="14"/>
  <c r="GQ564" i="14"/>
  <c r="GP564" i="14"/>
  <c r="GO564" i="14"/>
  <c r="GN564" i="14"/>
  <c r="GM564" i="14"/>
  <c r="GL564" i="14"/>
  <c r="GK564" i="14"/>
  <c r="GJ564" i="14"/>
  <c r="GI564" i="14"/>
  <c r="GH564" i="14"/>
  <c r="GG564" i="14"/>
  <c r="GF564" i="14"/>
  <c r="GE564" i="14"/>
  <c r="GD564" i="14"/>
  <c r="GC564" i="14"/>
  <c r="GB564" i="14"/>
  <c r="GA564" i="14"/>
  <c r="FZ564" i="14"/>
  <c r="FY564" i="14"/>
  <c r="FX564" i="14"/>
  <c r="FW564" i="14"/>
  <c r="FV564" i="14"/>
  <c r="FU564" i="14"/>
  <c r="FT564" i="14"/>
  <c r="FS564" i="14"/>
  <c r="FR564" i="14"/>
  <c r="FQ564" i="14"/>
  <c r="FP564" i="14"/>
  <c r="FO564" i="14"/>
  <c r="FN564" i="14"/>
  <c r="FM564" i="14"/>
  <c r="FL564" i="14"/>
  <c r="FK564" i="14"/>
  <c r="FJ564" i="14"/>
  <c r="FI564" i="14"/>
  <c r="FH564" i="14"/>
  <c r="FG564" i="14"/>
  <c r="FF564" i="14"/>
  <c r="FE564" i="14"/>
  <c r="FD564" i="14"/>
  <c r="FC564" i="14"/>
  <c r="FB564" i="14"/>
  <c r="FA564" i="14"/>
  <c r="EZ564" i="14"/>
  <c r="EY564" i="14"/>
  <c r="EX564" i="14"/>
  <c r="EW564" i="14"/>
  <c r="EV564" i="14"/>
  <c r="EU564" i="14"/>
  <c r="ET564" i="14"/>
  <c r="ES564" i="14"/>
  <c r="ER564" i="14"/>
  <c r="EQ564" i="14"/>
  <c r="EP564" i="14"/>
  <c r="EO564" i="14"/>
  <c r="EN564" i="14"/>
  <c r="EM564" i="14"/>
  <c r="EL564" i="14"/>
  <c r="EK564" i="14"/>
  <c r="EJ564" i="14"/>
  <c r="EI564" i="14"/>
  <c r="EH564" i="14"/>
  <c r="EG564" i="14"/>
  <c r="EF564" i="14"/>
  <c r="EE564" i="14"/>
  <c r="ED564" i="14"/>
  <c r="EC564" i="14"/>
  <c r="EB564" i="14"/>
  <c r="EA564" i="14"/>
  <c r="DZ564" i="14"/>
  <c r="DY564" i="14"/>
  <c r="DX564" i="14"/>
  <c r="DW564" i="14"/>
  <c r="DV564" i="14"/>
  <c r="DU564" i="14"/>
  <c r="DT564" i="14"/>
  <c r="DS564" i="14"/>
  <c r="DR564" i="14"/>
  <c r="DQ564" i="14"/>
  <c r="DP564" i="14"/>
  <c r="DO564" i="14"/>
  <c r="DN564" i="14"/>
  <c r="DM564" i="14"/>
  <c r="DL564" i="14"/>
  <c r="DK564" i="14"/>
  <c r="DJ564" i="14"/>
  <c r="DI564" i="14"/>
  <c r="DH564" i="14"/>
  <c r="DG564" i="14"/>
  <c r="DF564" i="14"/>
  <c r="DE564" i="14"/>
  <c r="DD564" i="14"/>
  <c r="DC564" i="14"/>
  <c r="DB564" i="14"/>
  <c r="DA564" i="14"/>
  <c r="CZ564" i="14"/>
  <c r="CY564" i="14"/>
  <c r="CX564" i="14"/>
  <c r="CW564" i="14"/>
  <c r="CV564" i="14"/>
  <c r="CU564" i="14"/>
  <c r="CT564" i="14"/>
  <c r="CS564" i="14"/>
  <c r="CR564" i="14"/>
  <c r="CQ564" i="14"/>
  <c r="CP564" i="14"/>
  <c r="CO564" i="14"/>
  <c r="CN564" i="14"/>
  <c r="CM564" i="14"/>
  <c r="CL564" i="14"/>
  <c r="CK564" i="14"/>
  <c r="CJ564" i="14"/>
  <c r="CI564" i="14"/>
  <c r="CH564" i="14"/>
  <c r="CG564" i="14"/>
  <c r="CF564" i="14"/>
  <c r="CE564" i="14"/>
  <c r="CD564" i="14"/>
  <c r="CC564" i="14"/>
  <c r="CB564" i="14"/>
  <c r="CA564" i="14"/>
  <c r="BZ564" i="14"/>
  <c r="BY564" i="14"/>
  <c r="BX564" i="14"/>
  <c r="BW564" i="14"/>
  <c r="BV564" i="14"/>
  <c r="BU564" i="14"/>
  <c r="BT564" i="14"/>
  <c r="BS564" i="14"/>
  <c r="BR564" i="14"/>
  <c r="BQ564" i="14"/>
  <c r="BP564" i="14"/>
  <c r="BO564" i="14"/>
  <c r="BN564" i="14"/>
  <c r="BM564" i="14"/>
  <c r="BL564" i="14"/>
  <c r="BK564" i="14"/>
  <c r="BJ564" i="14"/>
  <c r="BI564" i="14"/>
  <c r="BH564" i="14"/>
  <c r="BG564" i="14"/>
  <c r="BF564" i="14"/>
  <c r="BE564" i="14"/>
  <c r="BD564" i="14"/>
  <c r="BC564" i="14"/>
  <c r="BB564" i="14"/>
  <c r="BA564" i="14"/>
  <c r="AZ564" i="14"/>
  <c r="AY564" i="14"/>
  <c r="AX564" i="14"/>
  <c r="AW564" i="14"/>
  <c r="AV564" i="14"/>
  <c r="AU564" i="14"/>
  <c r="AT564" i="14"/>
  <c r="AS564" i="14"/>
  <c r="AR564" i="14"/>
  <c r="AQ564" i="14"/>
  <c r="AP564" i="14"/>
  <c r="AO564" i="14"/>
  <c r="AN564" i="14"/>
  <c r="AM564" i="14"/>
  <c r="AL564" i="14"/>
  <c r="AK564" i="14"/>
  <c r="AJ564" i="14"/>
  <c r="AI564" i="14"/>
  <c r="AH564" i="14"/>
  <c r="AG564" i="14"/>
  <c r="AF564" i="14"/>
  <c r="AE564" i="14"/>
  <c r="AD564" i="14"/>
  <c r="AC564" i="14"/>
  <c r="AB564" i="14"/>
  <c r="AA564" i="14"/>
  <c r="Z564" i="14"/>
  <c r="Y564" i="14"/>
  <c r="X564" i="14"/>
  <c r="W564" i="14"/>
  <c r="V564" i="14"/>
  <c r="U564" i="14"/>
  <c r="T564" i="14"/>
  <c r="S564" i="14"/>
  <c r="R564" i="14"/>
  <c r="Q564" i="14"/>
  <c r="P564" i="14"/>
  <c r="O564" i="14"/>
  <c r="N564" i="14"/>
  <c r="M564" i="14"/>
  <c r="L564" i="14"/>
  <c r="K564" i="14"/>
  <c r="J564" i="14"/>
  <c r="I564" i="14"/>
  <c r="H564" i="14"/>
  <c r="G564" i="14"/>
  <c r="JB563" i="14"/>
  <c r="JA563" i="14"/>
  <c r="IZ563" i="14"/>
  <c r="IY563" i="14"/>
  <c r="IX563" i="14"/>
  <c r="IW563" i="14"/>
  <c r="IV563" i="14"/>
  <c r="IU563" i="14"/>
  <c r="IT563" i="14"/>
  <c r="IS563" i="14"/>
  <c r="IR563" i="14"/>
  <c r="IQ563" i="14"/>
  <c r="IP563" i="14"/>
  <c r="IO563" i="14"/>
  <c r="IN563" i="14"/>
  <c r="IM563" i="14"/>
  <c r="IL563" i="14"/>
  <c r="IK563" i="14"/>
  <c r="IJ563" i="14"/>
  <c r="II563" i="14"/>
  <c r="IH563" i="14"/>
  <c r="IG563" i="14"/>
  <c r="IF563" i="14"/>
  <c r="IE563" i="14"/>
  <c r="ID563" i="14"/>
  <c r="IC563" i="14"/>
  <c r="IB563" i="14"/>
  <c r="IA563" i="14"/>
  <c r="HZ563" i="14"/>
  <c r="HY563" i="14"/>
  <c r="HX563" i="14"/>
  <c r="HW563" i="14"/>
  <c r="HV563" i="14"/>
  <c r="HU563" i="14"/>
  <c r="HT563" i="14"/>
  <c r="HS563" i="14"/>
  <c r="HR563" i="14"/>
  <c r="HQ563" i="14"/>
  <c r="HP563" i="14"/>
  <c r="HO563" i="14"/>
  <c r="HN563" i="14"/>
  <c r="HM563" i="14"/>
  <c r="HL563" i="14"/>
  <c r="HK563" i="14"/>
  <c r="HJ563" i="14"/>
  <c r="HI563" i="14"/>
  <c r="HH563" i="14"/>
  <c r="HG563" i="14"/>
  <c r="HF563" i="14"/>
  <c r="HE563" i="14"/>
  <c r="HD563" i="14"/>
  <c r="HC563" i="14"/>
  <c r="HB563" i="14"/>
  <c r="HA563" i="14"/>
  <c r="GZ563" i="14"/>
  <c r="GY563" i="14"/>
  <c r="GX563" i="14"/>
  <c r="GW563" i="14"/>
  <c r="GV563" i="14"/>
  <c r="GU563" i="14"/>
  <c r="GT563" i="14"/>
  <c r="GS563" i="14"/>
  <c r="GR563" i="14"/>
  <c r="GQ563" i="14"/>
  <c r="GP563" i="14"/>
  <c r="GO563" i="14"/>
  <c r="GN563" i="14"/>
  <c r="GM563" i="14"/>
  <c r="GL563" i="14"/>
  <c r="GK563" i="14"/>
  <c r="GJ563" i="14"/>
  <c r="GI563" i="14"/>
  <c r="GH563" i="14"/>
  <c r="GG563" i="14"/>
  <c r="GF563" i="14"/>
  <c r="GE563" i="14"/>
  <c r="GD563" i="14"/>
  <c r="GC563" i="14"/>
  <c r="GB563" i="14"/>
  <c r="GA563" i="14"/>
  <c r="FZ563" i="14"/>
  <c r="FY563" i="14"/>
  <c r="FX563" i="14"/>
  <c r="FW563" i="14"/>
  <c r="FV563" i="14"/>
  <c r="FU563" i="14"/>
  <c r="FT563" i="14"/>
  <c r="FS563" i="14"/>
  <c r="FR563" i="14"/>
  <c r="FQ563" i="14"/>
  <c r="FP563" i="14"/>
  <c r="FO563" i="14"/>
  <c r="FN563" i="14"/>
  <c r="FM563" i="14"/>
  <c r="FL563" i="14"/>
  <c r="FK563" i="14"/>
  <c r="FJ563" i="14"/>
  <c r="FI563" i="14"/>
  <c r="FH563" i="14"/>
  <c r="FG563" i="14"/>
  <c r="FF563" i="14"/>
  <c r="FE563" i="14"/>
  <c r="FD563" i="14"/>
  <c r="FC563" i="14"/>
  <c r="FB563" i="14"/>
  <c r="FA563" i="14"/>
  <c r="EZ563" i="14"/>
  <c r="EY563" i="14"/>
  <c r="EX563" i="14"/>
  <c r="EW563" i="14"/>
  <c r="EV563" i="14"/>
  <c r="EU563" i="14"/>
  <c r="ET563" i="14"/>
  <c r="ES563" i="14"/>
  <c r="ER563" i="14"/>
  <c r="EQ563" i="14"/>
  <c r="EP563" i="14"/>
  <c r="EO563" i="14"/>
  <c r="EN563" i="14"/>
  <c r="EM563" i="14"/>
  <c r="EL563" i="14"/>
  <c r="EK563" i="14"/>
  <c r="EJ563" i="14"/>
  <c r="EI563" i="14"/>
  <c r="EH563" i="14"/>
  <c r="EG563" i="14"/>
  <c r="EF563" i="14"/>
  <c r="EE563" i="14"/>
  <c r="ED563" i="14"/>
  <c r="EC563" i="14"/>
  <c r="EB563" i="14"/>
  <c r="EA563" i="14"/>
  <c r="DZ563" i="14"/>
  <c r="DY563" i="14"/>
  <c r="DX563" i="14"/>
  <c r="DW563" i="14"/>
  <c r="DV563" i="14"/>
  <c r="DU563" i="14"/>
  <c r="DT563" i="14"/>
  <c r="DS563" i="14"/>
  <c r="DR563" i="14"/>
  <c r="DQ563" i="14"/>
  <c r="DP563" i="14"/>
  <c r="DO563" i="14"/>
  <c r="DN563" i="14"/>
  <c r="DM563" i="14"/>
  <c r="DL563" i="14"/>
  <c r="DK563" i="14"/>
  <c r="DJ563" i="14"/>
  <c r="DI563" i="14"/>
  <c r="DH563" i="14"/>
  <c r="DG563" i="14"/>
  <c r="DF563" i="14"/>
  <c r="DE563" i="14"/>
  <c r="DD563" i="14"/>
  <c r="DC563" i="14"/>
  <c r="DB563" i="14"/>
  <c r="DA563" i="14"/>
  <c r="CZ563" i="14"/>
  <c r="CY563" i="14"/>
  <c r="CX563" i="14"/>
  <c r="CW563" i="14"/>
  <c r="CV563" i="14"/>
  <c r="CU563" i="14"/>
  <c r="CT563" i="14"/>
  <c r="CS563" i="14"/>
  <c r="CR563" i="14"/>
  <c r="CQ563" i="14"/>
  <c r="CP563" i="14"/>
  <c r="CO563" i="14"/>
  <c r="CN563" i="14"/>
  <c r="CM563" i="14"/>
  <c r="CL563" i="14"/>
  <c r="CK563" i="14"/>
  <c r="CJ563" i="14"/>
  <c r="CI563" i="14"/>
  <c r="CH563" i="14"/>
  <c r="CG563" i="14"/>
  <c r="CF563" i="14"/>
  <c r="CE563" i="14"/>
  <c r="CD563" i="14"/>
  <c r="CC563" i="14"/>
  <c r="CB563" i="14"/>
  <c r="CA563" i="14"/>
  <c r="BZ563" i="14"/>
  <c r="BY563" i="14"/>
  <c r="BX563" i="14"/>
  <c r="BW563" i="14"/>
  <c r="BV563" i="14"/>
  <c r="BU563" i="14"/>
  <c r="BT563" i="14"/>
  <c r="BS563" i="14"/>
  <c r="BR563" i="14"/>
  <c r="BQ563" i="14"/>
  <c r="BP563" i="14"/>
  <c r="BO563" i="14"/>
  <c r="BN563" i="14"/>
  <c r="BM563" i="14"/>
  <c r="BL563" i="14"/>
  <c r="BK563" i="14"/>
  <c r="BJ563" i="14"/>
  <c r="BI563" i="14"/>
  <c r="BH563" i="14"/>
  <c r="BG563" i="14"/>
  <c r="BF563" i="14"/>
  <c r="BE563" i="14"/>
  <c r="BD563" i="14"/>
  <c r="BC563" i="14"/>
  <c r="BB563" i="14"/>
  <c r="BA563" i="14"/>
  <c r="AZ563" i="14"/>
  <c r="AY563" i="14"/>
  <c r="AX563" i="14"/>
  <c r="AW563" i="14"/>
  <c r="AV563" i="14"/>
  <c r="AU563" i="14"/>
  <c r="AT563" i="14"/>
  <c r="AS563" i="14"/>
  <c r="AR563" i="14"/>
  <c r="AQ563" i="14"/>
  <c r="AP563" i="14"/>
  <c r="AO563" i="14"/>
  <c r="AN563" i="14"/>
  <c r="AM563" i="14"/>
  <c r="AL563" i="14"/>
  <c r="AK563" i="14"/>
  <c r="AJ563" i="14"/>
  <c r="AI563" i="14"/>
  <c r="AH563" i="14"/>
  <c r="AG563" i="14"/>
  <c r="AF563" i="14"/>
  <c r="AE563" i="14"/>
  <c r="AD563" i="14"/>
  <c r="AC563" i="14"/>
  <c r="AB563" i="14"/>
  <c r="AA563" i="14"/>
  <c r="Z563" i="14"/>
  <c r="Y563" i="14"/>
  <c r="X563" i="14"/>
  <c r="W563" i="14"/>
  <c r="V563" i="14"/>
  <c r="U563" i="14"/>
  <c r="T563" i="14"/>
  <c r="S563" i="14"/>
  <c r="R563" i="14"/>
  <c r="Q563" i="14"/>
  <c r="P563" i="14"/>
  <c r="O563" i="14"/>
  <c r="N563" i="14"/>
  <c r="M563" i="14"/>
  <c r="L563" i="14"/>
  <c r="K563" i="14"/>
  <c r="J563" i="14"/>
  <c r="I563" i="14"/>
  <c r="H563" i="14"/>
  <c r="G563" i="14"/>
  <c r="JB562" i="14"/>
  <c r="JA562" i="14"/>
  <c r="IZ562" i="14"/>
  <c r="IY562" i="14"/>
  <c r="IX562" i="14"/>
  <c r="IW562" i="14"/>
  <c r="IV562" i="14"/>
  <c r="IU562" i="14"/>
  <c r="IT562" i="14"/>
  <c r="IS562" i="14"/>
  <c r="IR562" i="14"/>
  <c r="IQ562" i="14"/>
  <c r="IP562" i="14"/>
  <c r="IO562" i="14"/>
  <c r="IN562" i="14"/>
  <c r="IM562" i="14"/>
  <c r="IL562" i="14"/>
  <c r="IK562" i="14"/>
  <c r="IJ562" i="14"/>
  <c r="II562" i="14"/>
  <c r="IH562" i="14"/>
  <c r="IG562" i="14"/>
  <c r="IF562" i="14"/>
  <c r="IE562" i="14"/>
  <c r="ID562" i="14"/>
  <c r="IC562" i="14"/>
  <c r="IB562" i="14"/>
  <c r="IA562" i="14"/>
  <c r="HZ562" i="14"/>
  <c r="HY562" i="14"/>
  <c r="HX562" i="14"/>
  <c r="HW562" i="14"/>
  <c r="HV562" i="14"/>
  <c r="HU562" i="14"/>
  <c r="HT562" i="14"/>
  <c r="HS562" i="14"/>
  <c r="HR562" i="14"/>
  <c r="HQ562" i="14"/>
  <c r="HP562" i="14"/>
  <c r="HO562" i="14"/>
  <c r="HN562" i="14"/>
  <c r="HM562" i="14"/>
  <c r="HL562" i="14"/>
  <c r="HK562" i="14"/>
  <c r="HJ562" i="14"/>
  <c r="HI562" i="14"/>
  <c r="HH562" i="14"/>
  <c r="HG562" i="14"/>
  <c r="HF562" i="14"/>
  <c r="HE562" i="14"/>
  <c r="HD562" i="14"/>
  <c r="HC562" i="14"/>
  <c r="HB562" i="14"/>
  <c r="HA562" i="14"/>
  <c r="GZ562" i="14"/>
  <c r="GY562" i="14"/>
  <c r="GX562" i="14"/>
  <c r="GW562" i="14"/>
  <c r="GV562" i="14"/>
  <c r="GU562" i="14"/>
  <c r="GT562" i="14"/>
  <c r="GS562" i="14"/>
  <c r="GR562" i="14"/>
  <c r="GQ562" i="14"/>
  <c r="GP562" i="14"/>
  <c r="GO562" i="14"/>
  <c r="GN562" i="14"/>
  <c r="GM562" i="14"/>
  <c r="GL562" i="14"/>
  <c r="GK562" i="14"/>
  <c r="GJ562" i="14"/>
  <c r="GI562" i="14"/>
  <c r="GH562" i="14"/>
  <c r="GG562" i="14"/>
  <c r="GF562" i="14"/>
  <c r="GE562" i="14"/>
  <c r="GD562" i="14"/>
  <c r="GC562" i="14"/>
  <c r="GB562" i="14"/>
  <c r="GA562" i="14"/>
  <c r="FZ562" i="14"/>
  <c r="FY562" i="14"/>
  <c r="FX562" i="14"/>
  <c r="FW562" i="14"/>
  <c r="FV562" i="14"/>
  <c r="FU562" i="14"/>
  <c r="FT562" i="14"/>
  <c r="FS562" i="14"/>
  <c r="FR562" i="14"/>
  <c r="FQ562" i="14"/>
  <c r="FP562" i="14"/>
  <c r="FO562" i="14"/>
  <c r="FN562" i="14"/>
  <c r="FM562" i="14"/>
  <c r="FL562" i="14"/>
  <c r="FK562" i="14"/>
  <c r="FJ562" i="14"/>
  <c r="FI562" i="14"/>
  <c r="FH562" i="14"/>
  <c r="FG562" i="14"/>
  <c r="FF562" i="14"/>
  <c r="FE562" i="14"/>
  <c r="FD562" i="14"/>
  <c r="FC562" i="14"/>
  <c r="FB562" i="14"/>
  <c r="FA562" i="14"/>
  <c r="EZ562" i="14"/>
  <c r="EY562" i="14"/>
  <c r="EX562" i="14"/>
  <c r="EW562" i="14"/>
  <c r="EV562" i="14"/>
  <c r="EU562" i="14"/>
  <c r="ET562" i="14"/>
  <c r="ES562" i="14"/>
  <c r="ER562" i="14"/>
  <c r="EQ562" i="14"/>
  <c r="EP562" i="14"/>
  <c r="EO562" i="14"/>
  <c r="EN562" i="14"/>
  <c r="EM562" i="14"/>
  <c r="EL562" i="14"/>
  <c r="EK562" i="14"/>
  <c r="EJ562" i="14"/>
  <c r="EI562" i="14"/>
  <c r="EH562" i="14"/>
  <c r="EG562" i="14"/>
  <c r="EF562" i="14"/>
  <c r="EE562" i="14"/>
  <c r="ED562" i="14"/>
  <c r="EC562" i="14"/>
  <c r="EB562" i="14"/>
  <c r="EA562" i="14"/>
  <c r="DZ562" i="14"/>
  <c r="DY562" i="14"/>
  <c r="DX562" i="14"/>
  <c r="DW562" i="14"/>
  <c r="DV562" i="14"/>
  <c r="DU562" i="14"/>
  <c r="DT562" i="14"/>
  <c r="DS562" i="14"/>
  <c r="DR562" i="14"/>
  <c r="DQ562" i="14"/>
  <c r="DP562" i="14"/>
  <c r="DO562" i="14"/>
  <c r="DN562" i="14"/>
  <c r="DM562" i="14"/>
  <c r="DL562" i="14"/>
  <c r="DK562" i="14"/>
  <c r="DJ562" i="14"/>
  <c r="DI562" i="14"/>
  <c r="DH562" i="14"/>
  <c r="DG562" i="14"/>
  <c r="DF562" i="14"/>
  <c r="DE562" i="14"/>
  <c r="DD562" i="14"/>
  <c r="DC562" i="14"/>
  <c r="DB562" i="14"/>
  <c r="DA562" i="14"/>
  <c r="CZ562" i="14"/>
  <c r="CY562" i="14"/>
  <c r="CX562" i="14"/>
  <c r="CW562" i="14"/>
  <c r="CV562" i="14"/>
  <c r="CU562" i="14"/>
  <c r="CT562" i="14"/>
  <c r="CS562" i="14"/>
  <c r="CR562" i="14"/>
  <c r="CQ562" i="14"/>
  <c r="CP562" i="14"/>
  <c r="CO562" i="14"/>
  <c r="CN562" i="14"/>
  <c r="CM562" i="14"/>
  <c r="CL562" i="14"/>
  <c r="CK562" i="14"/>
  <c r="CJ562" i="14"/>
  <c r="CI562" i="14"/>
  <c r="CH562" i="14"/>
  <c r="CG562" i="14"/>
  <c r="CF562" i="14"/>
  <c r="CE562" i="14"/>
  <c r="CD562" i="14"/>
  <c r="CC562" i="14"/>
  <c r="CB562" i="14"/>
  <c r="CA562" i="14"/>
  <c r="BZ562" i="14"/>
  <c r="BY562" i="14"/>
  <c r="BX562" i="14"/>
  <c r="BW562" i="14"/>
  <c r="BV562" i="14"/>
  <c r="BU562" i="14"/>
  <c r="BT562" i="14"/>
  <c r="BS562" i="14"/>
  <c r="BR562" i="14"/>
  <c r="BQ562" i="14"/>
  <c r="BP562" i="14"/>
  <c r="BO562" i="14"/>
  <c r="BN562" i="14"/>
  <c r="BM562" i="14"/>
  <c r="BL562" i="14"/>
  <c r="BK562" i="14"/>
  <c r="BJ562" i="14"/>
  <c r="BI562" i="14"/>
  <c r="BH562" i="14"/>
  <c r="BG562" i="14"/>
  <c r="BF562" i="14"/>
  <c r="BE562" i="14"/>
  <c r="BD562" i="14"/>
  <c r="BC562" i="14"/>
  <c r="BB562" i="14"/>
  <c r="BA562" i="14"/>
  <c r="AZ562" i="14"/>
  <c r="AY562" i="14"/>
  <c r="AX562" i="14"/>
  <c r="AW562" i="14"/>
  <c r="AV562" i="14"/>
  <c r="AU562" i="14"/>
  <c r="AT562" i="14"/>
  <c r="AS562" i="14"/>
  <c r="AR562" i="14"/>
  <c r="AQ562" i="14"/>
  <c r="AP562" i="14"/>
  <c r="AO562" i="14"/>
  <c r="AN562" i="14"/>
  <c r="AM562" i="14"/>
  <c r="AL562" i="14"/>
  <c r="AK562" i="14"/>
  <c r="AJ562" i="14"/>
  <c r="AI562" i="14"/>
  <c r="AH562" i="14"/>
  <c r="AG562" i="14"/>
  <c r="AF562" i="14"/>
  <c r="AE562" i="14"/>
  <c r="AD562" i="14"/>
  <c r="AC562" i="14"/>
  <c r="AB562" i="14"/>
  <c r="AA562" i="14"/>
  <c r="Z562" i="14"/>
  <c r="Y562" i="14"/>
  <c r="X562" i="14"/>
  <c r="W562" i="14"/>
  <c r="V562" i="14"/>
  <c r="U562" i="14"/>
  <c r="T562" i="14"/>
  <c r="S562" i="14"/>
  <c r="R562" i="14"/>
  <c r="Q562" i="14"/>
  <c r="P562" i="14"/>
  <c r="O562" i="14"/>
  <c r="N562" i="14"/>
  <c r="M562" i="14"/>
  <c r="L562" i="14"/>
  <c r="K562" i="14"/>
  <c r="J562" i="14"/>
  <c r="I562" i="14"/>
  <c r="H562" i="14"/>
  <c r="G562" i="14"/>
  <c r="JB561" i="14"/>
  <c r="JA561" i="14"/>
  <c r="IZ561" i="14"/>
  <c r="IY561" i="14"/>
  <c r="IX561" i="14"/>
  <c r="IW561" i="14"/>
  <c r="IV561" i="14"/>
  <c r="IU561" i="14"/>
  <c r="IT561" i="14"/>
  <c r="IS561" i="14"/>
  <c r="IR561" i="14"/>
  <c r="IQ561" i="14"/>
  <c r="IP561" i="14"/>
  <c r="IO561" i="14"/>
  <c r="IN561" i="14"/>
  <c r="IM561" i="14"/>
  <c r="IL561" i="14"/>
  <c r="IK561" i="14"/>
  <c r="IJ561" i="14"/>
  <c r="II561" i="14"/>
  <c r="IH561" i="14"/>
  <c r="IG561" i="14"/>
  <c r="IF561" i="14"/>
  <c r="IE561" i="14"/>
  <c r="ID561" i="14"/>
  <c r="IC561" i="14"/>
  <c r="IB561" i="14"/>
  <c r="IA561" i="14"/>
  <c r="HZ561" i="14"/>
  <c r="HY561" i="14"/>
  <c r="HX561" i="14"/>
  <c r="HW561" i="14"/>
  <c r="HV561" i="14"/>
  <c r="HU561" i="14"/>
  <c r="HT561" i="14"/>
  <c r="HS561" i="14"/>
  <c r="HR561" i="14"/>
  <c r="HQ561" i="14"/>
  <c r="HP561" i="14"/>
  <c r="HO561" i="14"/>
  <c r="HN561" i="14"/>
  <c r="HM561" i="14"/>
  <c r="HL561" i="14"/>
  <c r="HK561" i="14"/>
  <c r="HJ561" i="14"/>
  <c r="HI561" i="14"/>
  <c r="HH561" i="14"/>
  <c r="HG561" i="14"/>
  <c r="HF561" i="14"/>
  <c r="HE561" i="14"/>
  <c r="HD561" i="14"/>
  <c r="HC561" i="14"/>
  <c r="HB561" i="14"/>
  <c r="HA561" i="14"/>
  <c r="GZ561" i="14"/>
  <c r="GY561" i="14"/>
  <c r="GX561" i="14"/>
  <c r="GW561" i="14"/>
  <c r="GV561" i="14"/>
  <c r="GU561" i="14"/>
  <c r="GT561" i="14"/>
  <c r="GS561" i="14"/>
  <c r="GR561" i="14"/>
  <c r="GQ561" i="14"/>
  <c r="GP561" i="14"/>
  <c r="GO561" i="14"/>
  <c r="GN561" i="14"/>
  <c r="GM561" i="14"/>
  <c r="GL561" i="14"/>
  <c r="GK561" i="14"/>
  <c r="GJ561" i="14"/>
  <c r="GI561" i="14"/>
  <c r="GH561" i="14"/>
  <c r="GG561" i="14"/>
  <c r="GF561" i="14"/>
  <c r="GE561" i="14"/>
  <c r="GD561" i="14"/>
  <c r="GC561" i="14"/>
  <c r="GB561" i="14"/>
  <c r="GA561" i="14"/>
  <c r="FZ561" i="14"/>
  <c r="FY561" i="14"/>
  <c r="FX561" i="14"/>
  <c r="FW561" i="14"/>
  <c r="FV561" i="14"/>
  <c r="FU561" i="14"/>
  <c r="FT561" i="14"/>
  <c r="FS561" i="14"/>
  <c r="FR561" i="14"/>
  <c r="FQ561" i="14"/>
  <c r="FP561" i="14"/>
  <c r="FO561" i="14"/>
  <c r="FN561" i="14"/>
  <c r="FM561" i="14"/>
  <c r="FL561" i="14"/>
  <c r="FK561" i="14"/>
  <c r="FJ561" i="14"/>
  <c r="FI561" i="14"/>
  <c r="FH561" i="14"/>
  <c r="FG561" i="14"/>
  <c r="FF561" i="14"/>
  <c r="FE561" i="14"/>
  <c r="FD561" i="14"/>
  <c r="FC561" i="14"/>
  <c r="FB561" i="14"/>
  <c r="FA561" i="14"/>
  <c r="EZ561" i="14"/>
  <c r="EY561" i="14"/>
  <c r="EX561" i="14"/>
  <c r="EW561" i="14"/>
  <c r="EV561" i="14"/>
  <c r="EU561" i="14"/>
  <c r="ET561" i="14"/>
  <c r="ES561" i="14"/>
  <c r="ER561" i="14"/>
  <c r="EQ561" i="14"/>
  <c r="EP561" i="14"/>
  <c r="EO561" i="14"/>
  <c r="EN561" i="14"/>
  <c r="EM561" i="14"/>
  <c r="EL561" i="14"/>
  <c r="EK561" i="14"/>
  <c r="EJ561" i="14"/>
  <c r="EI561" i="14"/>
  <c r="EH561" i="14"/>
  <c r="EG561" i="14"/>
  <c r="EF561" i="14"/>
  <c r="EE561" i="14"/>
  <c r="ED561" i="14"/>
  <c r="EC561" i="14"/>
  <c r="EB561" i="14"/>
  <c r="EA561" i="14"/>
  <c r="DZ561" i="14"/>
  <c r="DY561" i="14"/>
  <c r="DX561" i="14"/>
  <c r="DW561" i="14"/>
  <c r="DV561" i="14"/>
  <c r="DU561" i="14"/>
  <c r="DT561" i="14"/>
  <c r="DS561" i="14"/>
  <c r="DR561" i="14"/>
  <c r="DQ561" i="14"/>
  <c r="DP561" i="14"/>
  <c r="DO561" i="14"/>
  <c r="DN561" i="14"/>
  <c r="DM561" i="14"/>
  <c r="DL561" i="14"/>
  <c r="DK561" i="14"/>
  <c r="DJ561" i="14"/>
  <c r="DI561" i="14"/>
  <c r="DH561" i="14"/>
  <c r="DG561" i="14"/>
  <c r="DF561" i="14"/>
  <c r="DE561" i="14"/>
  <c r="DD561" i="14"/>
  <c r="DC561" i="14"/>
  <c r="DB561" i="14"/>
  <c r="DA561" i="14"/>
  <c r="CZ561" i="14"/>
  <c r="CY561" i="14"/>
  <c r="CX561" i="14"/>
  <c r="CW561" i="14"/>
  <c r="CV561" i="14"/>
  <c r="CU561" i="14"/>
  <c r="CT561" i="14"/>
  <c r="CS561" i="14"/>
  <c r="CR561" i="14"/>
  <c r="CQ561" i="14"/>
  <c r="CP561" i="14"/>
  <c r="CO561" i="14"/>
  <c r="CN561" i="14"/>
  <c r="CM561" i="14"/>
  <c r="CL561" i="14"/>
  <c r="CK561" i="14"/>
  <c r="CJ561" i="14"/>
  <c r="CI561" i="14"/>
  <c r="CH561" i="14"/>
  <c r="CG561" i="14"/>
  <c r="CF561" i="14"/>
  <c r="CE561" i="14"/>
  <c r="CD561" i="14"/>
  <c r="CC561" i="14"/>
  <c r="CB561" i="14"/>
  <c r="CA561" i="14"/>
  <c r="BZ561" i="14"/>
  <c r="BY561" i="14"/>
  <c r="BX561" i="14"/>
  <c r="BW561" i="14"/>
  <c r="BV561" i="14"/>
  <c r="BU561" i="14"/>
  <c r="BT561" i="14"/>
  <c r="BS561" i="14"/>
  <c r="BR561" i="14"/>
  <c r="BQ561" i="14"/>
  <c r="BP561" i="14"/>
  <c r="BO561" i="14"/>
  <c r="BN561" i="14"/>
  <c r="BM561" i="14"/>
  <c r="BL561" i="14"/>
  <c r="BK561" i="14"/>
  <c r="BJ561" i="14"/>
  <c r="BI561" i="14"/>
  <c r="BH561" i="14"/>
  <c r="BG561" i="14"/>
  <c r="BF561" i="14"/>
  <c r="BE561" i="14"/>
  <c r="BD561" i="14"/>
  <c r="BC561" i="14"/>
  <c r="BB561" i="14"/>
  <c r="BA561" i="14"/>
  <c r="AZ561" i="14"/>
  <c r="AY561" i="14"/>
  <c r="AX561" i="14"/>
  <c r="AW561" i="14"/>
  <c r="AV561" i="14"/>
  <c r="AU561" i="14"/>
  <c r="AT561" i="14"/>
  <c r="AS561" i="14"/>
  <c r="AR561" i="14"/>
  <c r="AQ561" i="14"/>
  <c r="AP561" i="14"/>
  <c r="AO561" i="14"/>
  <c r="AN561" i="14"/>
  <c r="AM561" i="14"/>
  <c r="AL561" i="14"/>
  <c r="AK561" i="14"/>
  <c r="AJ561" i="14"/>
  <c r="AI561" i="14"/>
  <c r="AH561" i="14"/>
  <c r="AG561" i="14"/>
  <c r="AF561" i="14"/>
  <c r="AE561" i="14"/>
  <c r="AD561" i="14"/>
  <c r="AC561" i="14"/>
  <c r="AB561" i="14"/>
  <c r="AA561" i="14"/>
  <c r="Z561" i="14"/>
  <c r="Y561" i="14"/>
  <c r="X561" i="14"/>
  <c r="W561" i="14"/>
  <c r="V561" i="14"/>
  <c r="U561" i="14"/>
  <c r="T561" i="14"/>
  <c r="S561" i="14"/>
  <c r="R561" i="14"/>
  <c r="Q561" i="14"/>
  <c r="P561" i="14"/>
  <c r="O561" i="14"/>
  <c r="N561" i="14"/>
  <c r="M561" i="14"/>
  <c r="L561" i="14"/>
  <c r="K561" i="14"/>
  <c r="J561" i="14"/>
  <c r="I561" i="14"/>
  <c r="H561" i="14"/>
  <c r="G561" i="14"/>
  <c r="JB560" i="14"/>
  <c r="JA560" i="14"/>
  <c r="IZ560" i="14"/>
  <c r="IY560" i="14"/>
  <c r="IX560" i="14"/>
  <c r="IW560" i="14"/>
  <c r="IV560" i="14"/>
  <c r="IU560" i="14"/>
  <c r="IT560" i="14"/>
  <c r="IS560" i="14"/>
  <c r="IR560" i="14"/>
  <c r="IQ560" i="14"/>
  <c r="IP560" i="14"/>
  <c r="IO560" i="14"/>
  <c r="IN560" i="14"/>
  <c r="IM560" i="14"/>
  <c r="IL560" i="14"/>
  <c r="IK560" i="14"/>
  <c r="IJ560" i="14"/>
  <c r="II560" i="14"/>
  <c r="IH560" i="14"/>
  <c r="IG560" i="14"/>
  <c r="IF560" i="14"/>
  <c r="IE560" i="14"/>
  <c r="ID560" i="14"/>
  <c r="IC560" i="14"/>
  <c r="IB560" i="14"/>
  <c r="IA560" i="14"/>
  <c r="HZ560" i="14"/>
  <c r="HY560" i="14"/>
  <c r="HX560" i="14"/>
  <c r="HW560" i="14"/>
  <c r="HV560" i="14"/>
  <c r="HU560" i="14"/>
  <c r="HT560" i="14"/>
  <c r="HS560" i="14"/>
  <c r="HR560" i="14"/>
  <c r="HQ560" i="14"/>
  <c r="HP560" i="14"/>
  <c r="HO560" i="14"/>
  <c r="HN560" i="14"/>
  <c r="HM560" i="14"/>
  <c r="HL560" i="14"/>
  <c r="HK560" i="14"/>
  <c r="HJ560" i="14"/>
  <c r="HI560" i="14"/>
  <c r="HH560" i="14"/>
  <c r="HG560" i="14"/>
  <c r="HF560" i="14"/>
  <c r="HE560" i="14"/>
  <c r="HD560" i="14"/>
  <c r="HC560" i="14"/>
  <c r="HB560" i="14"/>
  <c r="HA560" i="14"/>
  <c r="GZ560" i="14"/>
  <c r="GY560" i="14"/>
  <c r="GX560" i="14"/>
  <c r="GW560" i="14"/>
  <c r="GV560" i="14"/>
  <c r="GU560" i="14"/>
  <c r="GT560" i="14"/>
  <c r="GS560" i="14"/>
  <c r="GR560" i="14"/>
  <c r="GQ560" i="14"/>
  <c r="GP560" i="14"/>
  <c r="GO560" i="14"/>
  <c r="GN560" i="14"/>
  <c r="GM560" i="14"/>
  <c r="GL560" i="14"/>
  <c r="GK560" i="14"/>
  <c r="GJ560" i="14"/>
  <c r="GI560" i="14"/>
  <c r="GH560" i="14"/>
  <c r="GG560" i="14"/>
  <c r="GF560" i="14"/>
  <c r="GE560" i="14"/>
  <c r="GD560" i="14"/>
  <c r="GC560" i="14"/>
  <c r="GB560" i="14"/>
  <c r="GA560" i="14"/>
  <c r="FZ560" i="14"/>
  <c r="FY560" i="14"/>
  <c r="FX560" i="14"/>
  <c r="FW560" i="14"/>
  <c r="FV560" i="14"/>
  <c r="FU560" i="14"/>
  <c r="FT560" i="14"/>
  <c r="FS560" i="14"/>
  <c r="FR560" i="14"/>
  <c r="FQ560" i="14"/>
  <c r="FP560" i="14"/>
  <c r="FO560" i="14"/>
  <c r="FN560" i="14"/>
  <c r="FM560" i="14"/>
  <c r="FL560" i="14"/>
  <c r="FK560" i="14"/>
  <c r="FJ560" i="14"/>
  <c r="FI560" i="14"/>
  <c r="FH560" i="14"/>
  <c r="FG560" i="14"/>
  <c r="FF560" i="14"/>
  <c r="FE560" i="14"/>
  <c r="FD560" i="14"/>
  <c r="FC560" i="14"/>
  <c r="FB560" i="14"/>
  <c r="FA560" i="14"/>
  <c r="EZ560" i="14"/>
  <c r="EY560" i="14"/>
  <c r="EX560" i="14"/>
  <c r="EW560" i="14"/>
  <c r="EV560" i="14"/>
  <c r="EU560" i="14"/>
  <c r="ET560" i="14"/>
  <c r="ES560" i="14"/>
  <c r="ER560" i="14"/>
  <c r="EQ560" i="14"/>
  <c r="EP560" i="14"/>
  <c r="EO560" i="14"/>
  <c r="EN560" i="14"/>
  <c r="EM560" i="14"/>
  <c r="EL560" i="14"/>
  <c r="EK560" i="14"/>
  <c r="EJ560" i="14"/>
  <c r="EI560" i="14"/>
  <c r="EH560" i="14"/>
  <c r="EG560" i="14"/>
  <c r="EF560" i="14"/>
  <c r="EE560" i="14"/>
  <c r="ED560" i="14"/>
  <c r="EC560" i="14"/>
  <c r="EB560" i="14"/>
  <c r="EA560" i="14"/>
  <c r="DZ560" i="14"/>
  <c r="DY560" i="14"/>
  <c r="DX560" i="14"/>
  <c r="DW560" i="14"/>
  <c r="DV560" i="14"/>
  <c r="DU560" i="14"/>
  <c r="DT560" i="14"/>
  <c r="DS560" i="14"/>
  <c r="DR560" i="14"/>
  <c r="DQ560" i="14"/>
  <c r="DP560" i="14"/>
  <c r="DO560" i="14"/>
  <c r="DN560" i="14"/>
  <c r="DM560" i="14"/>
  <c r="DL560" i="14"/>
  <c r="DK560" i="14"/>
  <c r="DJ560" i="14"/>
  <c r="DI560" i="14"/>
  <c r="DH560" i="14"/>
  <c r="DG560" i="14"/>
  <c r="DF560" i="14"/>
  <c r="DE560" i="14"/>
  <c r="DD560" i="14"/>
  <c r="DC560" i="14"/>
  <c r="DB560" i="14"/>
  <c r="DA560" i="14"/>
  <c r="CZ560" i="14"/>
  <c r="CY560" i="14"/>
  <c r="CX560" i="14"/>
  <c r="CW560" i="14"/>
  <c r="CV560" i="14"/>
  <c r="CU560" i="14"/>
  <c r="CT560" i="14"/>
  <c r="CS560" i="14"/>
  <c r="CR560" i="14"/>
  <c r="CQ560" i="14"/>
  <c r="CP560" i="14"/>
  <c r="CO560" i="14"/>
  <c r="CN560" i="14"/>
  <c r="CM560" i="14"/>
  <c r="CL560" i="14"/>
  <c r="CK560" i="14"/>
  <c r="CJ560" i="14"/>
  <c r="CI560" i="14"/>
  <c r="CH560" i="14"/>
  <c r="CG560" i="14"/>
  <c r="CF560" i="14"/>
  <c r="CE560" i="14"/>
  <c r="CD560" i="14"/>
  <c r="CC560" i="14"/>
  <c r="CB560" i="14"/>
  <c r="CA560" i="14"/>
  <c r="BZ560" i="14"/>
  <c r="BY560" i="14"/>
  <c r="BX560" i="14"/>
  <c r="BW560" i="14"/>
  <c r="BV560" i="14"/>
  <c r="BU560" i="14"/>
  <c r="BT560" i="14"/>
  <c r="BS560" i="14"/>
  <c r="BR560" i="14"/>
  <c r="BQ560" i="14"/>
  <c r="BP560" i="14"/>
  <c r="BO560" i="14"/>
  <c r="BN560" i="14"/>
  <c r="BM560" i="14"/>
  <c r="BL560" i="14"/>
  <c r="BK560" i="14"/>
  <c r="BJ560" i="14"/>
  <c r="BI560" i="14"/>
  <c r="BH560" i="14"/>
  <c r="BG560" i="14"/>
  <c r="BF560" i="14"/>
  <c r="BE560" i="14"/>
  <c r="BD560" i="14"/>
  <c r="BC560" i="14"/>
  <c r="BB560" i="14"/>
  <c r="BA560" i="14"/>
  <c r="AZ560" i="14"/>
  <c r="AY560" i="14"/>
  <c r="AX560" i="14"/>
  <c r="AW560" i="14"/>
  <c r="AV560" i="14"/>
  <c r="AU560" i="14"/>
  <c r="AT560" i="14"/>
  <c r="AS560" i="14"/>
  <c r="AR560" i="14"/>
  <c r="AQ560" i="14"/>
  <c r="AP560" i="14"/>
  <c r="AO560" i="14"/>
  <c r="AN560" i="14"/>
  <c r="AM560" i="14"/>
  <c r="AL560" i="14"/>
  <c r="AK560" i="14"/>
  <c r="AJ560" i="14"/>
  <c r="AI560" i="14"/>
  <c r="AH560" i="14"/>
  <c r="AG560" i="14"/>
  <c r="AF560" i="14"/>
  <c r="AE560" i="14"/>
  <c r="AD560" i="14"/>
  <c r="AC560" i="14"/>
  <c r="AB560" i="14"/>
  <c r="AA560" i="14"/>
  <c r="Z560" i="14"/>
  <c r="Y560" i="14"/>
  <c r="X560" i="14"/>
  <c r="W560" i="14"/>
  <c r="V560" i="14"/>
  <c r="U560" i="14"/>
  <c r="T560" i="14"/>
  <c r="S560" i="14"/>
  <c r="R560" i="14"/>
  <c r="Q560" i="14"/>
  <c r="P560" i="14"/>
  <c r="O560" i="14"/>
  <c r="N560" i="14"/>
  <c r="M560" i="14"/>
  <c r="L560" i="14"/>
  <c r="K560" i="14"/>
  <c r="J560" i="14"/>
  <c r="I560" i="14"/>
  <c r="H560" i="14"/>
  <c r="G560" i="14"/>
  <c r="JB559" i="14"/>
  <c r="JA559" i="14"/>
  <c r="IZ559" i="14"/>
  <c r="IY559" i="14"/>
  <c r="IX559" i="14"/>
  <c r="IW559" i="14"/>
  <c r="IV559" i="14"/>
  <c r="IU559" i="14"/>
  <c r="IT559" i="14"/>
  <c r="IS559" i="14"/>
  <c r="IR559" i="14"/>
  <c r="IQ559" i="14"/>
  <c r="IP559" i="14"/>
  <c r="IO559" i="14"/>
  <c r="IN559" i="14"/>
  <c r="IM559" i="14"/>
  <c r="IL559" i="14"/>
  <c r="IK559" i="14"/>
  <c r="IJ559" i="14"/>
  <c r="II559" i="14"/>
  <c r="IH559" i="14"/>
  <c r="IG559" i="14"/>
  <c r="IF559" i="14"/>
  <c r="IE559" i="14"/>
  <c r="ID559" i="14"/>
  <c r="IC559" i="14"/>
  <c r="IB559" i="14"/>
  <c r="IA559" i="14"/>
  <c r="HZ559" i="14"/>
  <c r="HY559" i="14"/>
  <c r="HX559" i="14"/>
  <c r="HW559" i="14"/>
  <c r="HV559" i="14"/>
  <c r="HU559" i="14"/>
  <c r="HT559" i="14"/>
  <c r="HS559" i="14"/>
  <c r="HR559" i="14"/>
  <c r="HQ559" i="14"/>
  <c r="HP559" i="14"/>
  <c r="HO559" i="14"/>
  <c r="HN559" i="14"/>
  <c r="HM559" i="14"/>
  <c r="HL559" i="14"/>
  <c r="HK559" i="14"/>
  <c r="HJ559" i="14"/>
  <c r="HI559" i="14"/>
  <c r="HH559" i="14"/>
  <c r="HG559" i="14"/>
  <c r="HF559" i="14"/>
  <c r="HE559" i="14"/>
  <c r="HD559" i="14"/>
  <c r="HC559" i="14"/>
  <c r="HB559" i="14"/>
  <c r="HA559" i="14"/>
  <c r="GZ559" i="14"/>
  <c r="GY559" i="14"/>
  <c r="GX559" i="14"/>
  <c r="GW559" i="14"/>
  <c r="GV559" i="14"/>
  <c r="GU559" i="14"/>
  <c r="GT559" i="14"/>
  <c r="GS559" i="14"/>
  <c r="GR559" i="14"/>
  <c r="GQ559" i="14"/>
  <c r="GP559" i="14"/>
  <c r="GO559" i="14"/>
  <c r="GN559" i="14"/>
  <c r="GM559" i="14"/>
  <c r="GL559" i="14"/>
  <c r="GK559" i="14"/>
  <c r="GJ559" i="14"/>
  <c r="GI559" i="14"/>
  <c r="GH559" i="14"/>
  <c r="GG559" i="14"/>
  <c r="GF559" i="14"/>
  <c r="GE559" i="14"/>
  <c r="GD559" i="14"/>
  <c r="GC559" i="14"/>
  <c r="GB559" i="14"/>
  <c r="GA559" i="14"/>
  <c r="FZ559" i="14"/>
  <c r="FY559" i="14"/>
  <c r="FX559" i="14"/>
  <c r="FW559" i="14"/>
  <c r="FV559" i="14"/>
  <c r="FU559" i="14"/>
  <c r="FT559" i="14"/>
  <c r="FS559" i="14"/>
  <c r="FR559" i="14"/>
  <c r="FQ559" i="14"/>
  <c r="FP559" i="14"/>
  <c r="FO559" i="14"/>
  <c r="FN559" i="14"/>
  <c r="FM559" i="14"/>
  <c r="FL559" i="14"/>
  <c r="FK559" i="14"/>
  <c r="FJ559" i="14"/>
  <c r="FI559" i="14"/>
  <c r="FH559" i="14"/>
  <c r="FG559" i="14"/>
  <c r="FF559" i="14"/>
  <c r="FE559" i="14"/>
  <c r="FD559" i="14"/>
  <c r="FC559" i="14"/>
  <c r="FB559" i="14"/>
  <c r="FA559" i="14"/>
  <c r="EZ559" i="14"/>
  <c r="EY559" i="14"/>
  <c r="EX559" i="14"/>
  <c r="EW559" i="14"/>
  <c r="EV559" i="14"/>
  <c r="EU559" i="14"/>
  <c r="ET559" i="14"/>
  <c r="ES559" i="14"/>
  <c r="ER559" i="14"/>
  <c r="EQ559" i="14"/>
  <c r="EP559" i="14"/>
  <c r="EO559" i="14"/>
  <c r="EN559" i="14"/>
  <c r="EM559" i="14"/>
  <c r="EL559" i="14"/>
  <c r="EK559" i="14"/>
  <c r="EJ559" i="14"/>
  <c r="EI559" i="14"/>
  <c r="EH559" i="14"/>
  <c r="EG559" i="14"/>
  <c r="EF559" i="14"/>
  <c r="EE559" i="14"/>
  <c r="ED559" i="14"/>
  <c r="EC559" i="14"/>
  <c r="EB559" i="14"/>
  <c r="EA559" i="14"/>
  <c r="DZ559" i="14"/>
  <c r="DY559" i="14"/>
  <c r="DX559" i="14"/>
  <c r="DW559" i="14"/>
  <c r="DV559" i="14"/>
  <c r="DU559" i="14"/>
  <c r="DT559" i="14"/>
  <c r="DS559" i="14"/>
  <c r="DR559" i="14"/>
  <c r="DQ559" i="14"/>
  <c r="DP559" i="14"/>
  <c r="DO559" i="14"/>
  <c r="DN559" i="14"/>
  <c r="DM559" i="14"/>
  <c r="DL559" i="14"/>
  <c r="DK559" i="14"/>
  <c r="DJ559" i="14"/>
  <c r="DI559" i="14"/>
  <c r="DH559" i="14"/>
  <c r="DG559" i="14"/>
  <c r="DF559" i="14"/>
  <c r="DE559" i="14"/>
  <c r="DD559" i="14"/>
  <c r="DC559" i="14"/>
  <c r="DB559" i="14"/>
  <c r="DA559" i="14"/>
  <c r="CZ559" i="14"/>
  <c r="CY559" i="14"/>
  <c r="CX559" i="14"/>
  <c r="CW559" i="14"/>
  <c r="CV559" i="14"/>
  <c r="CU559" i="14"/>
  <c r="CT559" i="14"/>
  <c r="CS559" i="14"/>
  <c r="CR559" i="14"/>
  <c r="CQ559" i="14"/>
  <c r="CP559" i="14"/>
  <c r="CO559" i="14"/>
  <c r="CN559" i="14"/>
  <c r="CM559" i="14"/>
  <c r="CL559" i="14"/>
  <c r="CK559" i="14"/>
  <c r="CJ559" i="14"/>
  <c r="CI559" i="14"/>
  <c r="CH559" i="14"/>
  <c r="CG559" i="14"/>
  <c r="CF559" i="14"/>
  <c r="CE559" i="14"/>
  <c r="CD559" i="14"/>
  <c r="CC559" i="14"/>
  <c r="CB559" i="14"/>
  <c r="CA559" i="14"/>
  <c r="BZ559" i="14"/>
  <c r="BY559" i="14"/>
  <c r="BX559" i="14"/>
  <c r="BW559" i="14"/>
  <c r="BV559" i="14"/>
  <c r="BU559" i="14"/>
  <c r="BT559" i="14"/>
  <c r="BS559" i="14"/>
  <c r="BR559" i="14"/>
  <c r="BQ559" i="14"/>
  <c r="BP559" i="14"/>
  <c r="BO559" i="14"/>
  <c r="BN559" i="14"/>
  <c r="BM559" i="14"/>
  <c r="BL559" i="14"/>
  <c r="BK559" i="14"/>
  <c r="BJ559" i="14"/>
  <c r="BI559" i="14"/>
  <c r="BH559" i="14"/>
  <c r="BG559" i="14"/>
  <c r="BF559" i="14"/>
  <c r="BE559" i="14"/>
  <c r="BD559" i="14"/>
  <c r="BC559" i="14"/>
  <c r="BB559" i="14"/>
  <c r="BA559" i="14"/>
  <c r="AZ559" i="14"/>
  <c r="AY559" i="14"/>
  <c r="AX559" i="14"/>
  <c r="AW559" i="14"/>
  <c r="AV559" i="14"/>
  <c r="AU559" i="14"/>
  <c r="AT559" i="14"/>
  <c r="AS559" i="14"/>
  <c r="AR559" i="14"/>
  <c r="AQ559" i="14"/>
  <c r="AP559" i="14"/>
  <c r="AO559" i="14"/>
  <c r="AN559" i="14"/>
  <c r="AM559" i="14"/>
  <c r="AL559" i="14"/>
  <c r="AK559" i="14"/>
  <c r="AJ559" i="14"/>
  <c r="AI559" i="14"/>
  <c r="AH559" i="14"/>
  <c r="AG559" i="14"/>
  <c r="AF559" i="14"/>
  <c r="AE559" i="14"/>
  <c r="AD559" i="14"/>
  <c r="AC559" i="14"/>
  <c r="AB559" i="14"/>
  <c r="AA559" i="14"/>
  <c r="Z559" i="14"/>
  <c r="Y559" i="14"/>
  <c r="X559" i="14"/>
  <c r="W559" i="14"/>
  <c r="V559" i="14"/>
  <c r="U559" i="14"/>
  <c r="T559" i="14"/>
  <c r="S559" i="14"/>
  <c r="R559" i="14"/>
  <c r="Q559" i="14"/>
  <c r="P559" i="14"/>
  <c r="O559" i="14"/>
  <c r="N559" i="14"/>
  <c r="M559" i="14"/>
  <c r="L559" i="14"/>
  <c r="K559" i="14"/>
  <c r="J559" i="14"/>
  <c r="I559" i="14"/>
  <c r="H559" i="14"/>
  <c r="G559" i="14"/>
  <c r="JB558" i="14"/>
  <c r="JA558" i="14"/>
  <c r="IZ558" i="14"/>
  <c r="IY558" i="14"/>
  <c r="IX558" i="14"/>
  <c r="IW558" i="14"/>
  <c r="IV558" i="14"/>
  <c r="IU558" i="14"/>
  <c r="IT558" i="14"/>
  <c r="IS558" i="14"/>
  <c r="IR558" i="14"/>
  <c r="IQ558" i="14"/>
  <c r="IP558" i="14"/>
  <c r="IO558" i="14"/>
  <c r="IN558" i="14"/>
  <c r="IM558" i="14"/>
  <c r="IL558" i="14"/>
  <c r="IK558" i="14"/>
  <c r="IJ558" i="14"/>
  <c r="II558" i="14"/>
  <c r="IH558" i="14"/>
  <c r="IG558" i="14"/>
  <c r="IF558" i="14"/>
  <c r="IE558" i="14"/>
  <c r="ID558" i="14"/>
  <c r="IC558" i="14"/>
  <c r="IB558" i="14"/>
  <c r="IA558" i="14"/>
  <c r="HZ558" i="14"/>
  <c r="HY558" i="14"/>
  <c r="HX558" i="14"/>
  <c r="HW558" i="14"/>
  <c r="HV558" i="14"/>
  <c r="HU558" i="14"/>
  <c r="HT558" i="14"/>
  <c r="HS558" i="14"/>
  <c r="HR558" i="14"/>
  <c r="HQ558" i="14"/>
  <c r="HP558" i="14"/>
  <c r="HO558" i="14"/>
  <c r="HN558" i="14"/>
  <c r="HM558" i="14"/>
  <c r="HL558" i="14"/>
  <c r="HK558" i="14"/>
  <c r="HJ558" i="14"/>
  <c r="HI558" i="14"/>
  <c r="HH558" i="14"/>
  <c r="HG558" i="14"/>
  <c r="HF558" i="14"/>
  <c r="HE558" i="14"/>
  <c r="HD558" i="14"/>
  <c r="HC558" i="14"/>
  <c r="HB558" i="14"/>
  <c r="HA558" i="14"/>
  <c r="GZ558" i="14"/>
  <c r="GY558" i="14"/>
  <c r="GX558" i="14"/>
  <c r="GW558" i="14"/>
  <c r="GV558" i="14"/>
  <c r="GU558" i="14"/>
  <c r="GT558" i="14"/>
  <c r="GS558" i="14"/>
  <c r="GR558" i="14"/>
  <c r="GQ558" i="14"/>
  <c r="GP558" i="14"/>
  <c r="GO558" i="14"/>
  <c r="GN558" i="14"/>
  <c r="GM558" i="14"/>
  <c r="GL558" i="14"/>
  <c r="GK558" i="14"/>
  <c r="GJ558" i="14"/>
  <c r="GI558" i="14"/>
  <c r="GH558" i="14"/>
  <c r="GG558" i="14"/>
  <c r="GF558" i="14"/>
  <c r="GE558" i="14"/>
  <c r="GD558" i="14"/>
  <c r="GC558" i="14"/>
  <c r="GB558" i="14"/>
  <c r="GA558" i="14"/>
  <c r="FZ558" i="14"/>
  <c r="FY558" i="14"/>
  <c r="FX558" i="14"/>
  <c r="FW558" i="14"/>
  <c r="FV558" i="14"/>
  <c r="FU558" i="14"/>
  <c r="FT558" i="14"/>
  <c r="FS558" i="14"/>
  <c r="FR558" i="14"/>
  <c r="FQ558" i="14"/>
  <c r="FP558" i="14"/>
  <c r="FO558" i="14"/>
  <c r="FN558" i="14"/>
  <c r="FM558" i="14"/>
  <c r="FL558" i="14"/>
  <c r="FK558" i="14"/>
  <c r="FJ558" i="14"/>
  <c r="FI558" i="14"/>
  <c r="FH558" i="14"/>
  <c r="FG558" i="14"/>
  <c r="FF558" i="14"/>
  <c r="FE558" i="14"/>
  <c r="FD558" i="14"/>
  <c r="FC558" i="14"/>
  <c r="FB558" i="14"/>
  <c r="FA558" i="14"/>
  <c r="EZ558" i="14"/>
  <c r="EY558" i="14"/>
  <c r="EX558" i="14"/>
  <c r="EW558" i="14"/>
  <c r="EV558" i="14"/>
  <c r="EU558" i="14"/>
  <c r="ET558" i="14"/>
  <c r="ES558" i="14"/>
  <c r="ER558" i="14"/>
  <c r="EQ558" i="14"/>
  <c r="EP558" i="14"/>
  <c r="EO558" i="14"/>
  <c r="EN558" i="14"/>
  <c r="EM558" i="14"/>
  <c r="EL558" i="14"/>
  <c r="EK558" i="14"/>
  <c r="EJ558" i="14"/>
  <c r="EI558" i="14"/>
  <c r="EH558" i="14"/>
  <c r="EG558" i="14"/>
  <c r="EF558" i="14"/>
  <c r="EE558" i="14"/>
  <c r="ED558" i="14"/>
  <c r="EC558" i="14"/>
  <c r="EB558" i="14"/>
  <c r="EA558" i="14"/>
  <c r="DZ558" i="14"/>
  <c r="DY558" i="14"/>
  <c r="DX558" i="14"/>
  <c r="DW558" i="14"/>
  <c r="DV558" i="14"/>
  <c r="DU558" i="14"/>
  <c r="DT558" i="14"/>
  <c r="DS558" i="14"/>
  <c r="DR558" i="14"/>
  <c r="DQ558" i="14"/>
  <c r="DP558" i="14"/>
  <c r="DO558" i="14"/>
  <c r="DN558" i="14"/>
  <c r="DM558" i="14"/>
  <c r="DL558" i="14"/>
  <c r="DK558" i="14"/>
  <c r="DJ558" i="14"/>
  <c r="DI558" i="14"/>
  <c r="DH558" i="14"/>
  <c r="DG558" i="14"/>
  <c r="DF558" i="14"/>
  <c r="DE558" i="14"/>
  <c r="DD558" i="14"/>
  <c r="DC558" i="14"/>
  <c r="DB558" i="14"/>
  <c r="DA558" i="14"/>
  <c r="CZ558" i="14"/>
  <c r="CY558" i="14"/>
  <c r="CX558" i="14"/>
  <c r="CW558" i="14"/>
  <c r="CV558" i="14"/>
  <c r="CU558" i="14"/>
  <c r="CT558" i="14"/>
  <c r="CS558" i="14"/>
  <c r="CR558" i="14"/>
  <c r="CQ558" i="14"/>
  <c r="CP558" i="14"/>
  <c r="CO558" i="14"/>
  <c r="CN558" i="14"/>
  <c r="CM558" i="14"/>
  <c r="CL558" i="14"/>
  <c r="CK558" i="14"/>
  <c r="CJ558" i="14"/>
  <c r="CI558" i="14"/>
  <c r="CH558" i="14"/>
  <c r="CG558" i="14"/>
  <c r="CF558" i="14"/>
  <c r="CE558" i="14"/>
  <c r="CD558" i="14"/>
  <c r="CC558" i="14"/>
  <c r="CB558" i="14"/>
  <c r="CA558" i="14"/>
  <c r="BZ558" i="14"/>
  <c r="BY558" i="14"/>
  <c r="BX558" i="14"/>
  <c r="BW558" i="14"/>
  <c r="BV558" i="14"/>
  <c r="BU558" i="14"/>
  <c r="BT558" i="14"/>
  <c r="BS558" i="14"/>
  <c r="BR558" i="14"/>
  <c r="BQ558" i="14"/>
  <c r="BP558" i="14"/>
  <c r="BO558" i="14"/>
  <c r="BN558" i="14"/>
  <c r="BM558" i="14"/>
  <c r="BL558" i="14"/>
  <c r="BK558" i="14"/>
  <c r="BJ558" i="14"/>
  <c r="BI558" i="14"/>
  <c r="BH558" i="14"/>
  <c r="BG558" i="14"/>
  <c r="BF558" i="14"/>
  <c r="BE558" i="14"/>
  <c r="BD558" i="14"/>
  <c r="BC558" i="14"/>
  <c r="BB558" i="14"/>
  <c r="BA558" i="14"/>
  <c r="AZ558" i="14"/>
  <c r="AY558" i="14"/>
  <c r="AX558" i="14"/>
  <c r="AW558" i="14"/>
  <c r="AV558" i="14"/>
  <c r="AU558" i="14"/>
  <c r="AT558" i="14"/>
  <c r="AS558" i="14"/>
  <c r="AR558" i="14"/>
  <c r="AQ558" i="14"/>
  <c r="AP558" i="14"/>
  <c r="AO558" i="14"/>
  <c r="AN558" i="14"/>
  <c r="AM558" i="14"/>
  <c r="AL558" i="14"/>
  <c r="AK558" i="14"/>
  <c r="AJ558" i="14"/>
  <c r="AI558" i="14"/>
  <c r="AH558" i="14"/>
  <c r="AG558" i="14"/>
  <c r="AF558" i="14"/>
  <c r="AE558" i="14"/>
  <c r="AD558" i="14"/>
  <c r="AC558" i="14"/>
  <c r="AB558" i="14"/>
  <c r="AA558" i="14"/>
  <c r="Z558" i="14"/>
  <c r="Y558" i="14"/>
  <c r="X558" i="14"/>
  <c r="W558" i="14"/>
  <c r="V558" i="14"/>
  <c r="U558" i="14"/>
  <c r="T558" i="14"/>
  <c r="S558" i="14"/>
  <c r="R558" i="14"/>
  <c r="Q558" i="14"/>
  <c r="P558" i="14"/>
  <c r="O558" i="14"/>
  <c r="N558" i="14"/>
  <c r="M558" i="14"/>
  <c r="L558" i="14"/>
  <c r="K558" i="14"/>
  <c r="J558" i="14"/>
  <c r="I558" i="14"/>
  <c r="H558" i="14"/>
  <c r="G558" i="14"/>
  <c r="JB557" i="14"/>
  <c r="JA557" i="14"/>
  <c r="IZ557" i="14"/>
  <c r="IY557" i="14"/>
  <c r="IX557" i="14"/>
  <c r="IW557" i="14"/>
  <c r="IV557" i="14"/>
  <c r="IU557" i="14"/>
  <c r="IT557" i="14"/>
  <c r="IS557" i="14"/>
  <c r="IR557" i="14"/>
  <c r="IQ557" i="14"/>
  <c r="IP557" i="14"/>
  <c r="IO557" i="14"/>
  <c r="IN557" i="14"/>
  <c r="IM557" i="14"/>
  <c r="IL557" i="14"/>
  <c r="IK557" i="14"/>
  <c r="IJ557" i="14"/>
  <c r="II557" i="14"/>
  <c r="IH557" i="14"/>
  <c r="IG557" i="14"/>
  <c r="IF557" i="14"/>
  <c r="IE557" i="14"/>
  <c r="ID557" i="14"/>
  <c r="IC557" i="14"/>
  <c r="IB557" i="14"/>
  <c r="IA557" i="14"/>
  <c r="HZ557" i="14"/>
  <c r="HY557" i="14"/>
  <c r="HX557" i="14"/>
  <c r="HW557" i="14"/>
  <c r="HV557" i="14"/>
  <c r="HU557" i="14"/>
  <c r="HT557" i="14"/>
  <c r="HS557" i="14"/>
  <c r="HR557" i="14"/>
  <c r="HQ557" i="14"/>
  <c r="HP557" i="14"/>
  <c r="HO557" i="14"/>
  <c r="HN557" i="14"/>
  <c r="HM557" i="14"/>
  <c r="HL557" i="14"/>
  <c r="HK557" i="14"/>
  <c r="HJ557" i="14"/>
  <c r="HI557" i="14"/>
  <c r="HH557" i="14"/>
  <c r="HG557" i="14"/>
  <c r="HF557" i="14"/>
  <c r="HE557" i="14"/>
  <c r="HD557" i="14"/>
  <c r="HC557" i="14"/>
  <c r="HB557" i="14"/>
  <c r="HA557" i="14"/>
  <c r="GZ557" i="14"/>
  <c r="GY557" i="14"/>
  <c r="GX557" i="14"/>
  <c r="GW557" i="14"/>
  <c r="GV557" i="14"/>
  <c r="GU557" i="14"/>
  <c r="GT557" i="14"/>
  <c r="GS557" i="14"/>
  <c r="GR557" i="14"/>
  <c r="GQ557" i="14"/>
  <c r="GP557" i="14"/>
  <c r="GO557" i="14"/>
  <c r="GN557" i="14"/>
  <c r="GM557" i="14"/>
  <c r="GL557" i="14"/>
  <c r="GK557" i="14"/>
  <c r="GJ557" i="14"/>
  <c r="GI557" i="14"/>
  <c r="GH557" i="14"/>
  <c r="GG557" i="14"/>
  <c r="GF557" i="14"/>
  <c r="GE557" i="14"/>
  <c r="GD557" i="14"/>
  <c r="GC557" i="14"/>
  <c r="GB557" i="14"/>
  <c r="GA557" i="14"/>
  <c r="FZ557" i="14"/>
  <c r="FY557" i="14"/>
  <c r="FX557" i="14"/>
  <c r="FW557" i="14"/>
  <c r="FV557" i="14"/>
  <c r="FU557" i="14"/>
  <c r="FT557" i="14"/>
  <c r="FS557" i="14"/>
  <c r="FR557" i="14"/>
  <c r="FQ557" i="14"/>
  <c r="FP557" i="14"/>
  <c r="FO557" i="14"/>
  <c r="FN557" i="14"/>
  <c r="FM557" i="14"/>
  <c r="FL557" i="14"/>
  <c r="FK557" i="14"/>
  <c r="FJ557" i="14"/>
  <c r="FI557" i="14"/>
  <c r="FH557" i="14"/>
  <c r="FG557" i="14"/>
  <c r="FF557" i="14"/>
  <c r="FE557" i="14"/>
  <c r="FD557" i="14"/>
  <c r="FC557" i="14"/>
  <c r="FB557" i="14"/>
  <c r="FA557" i="14"/>
  <c r="EZ557" i="14"/>
  <c r="EY557" i="14"/>
  <c r="EX557" i="14"/>
  <c r="EW557" i="14"/>
  <c r="EV557" i="14"/>
  <c r="EU557" i="14"/>
  <c r="ET557" i="14"/>
  <c r="ES557" i="14"/>
  <c r="ER557" i="14"/>
  <c r="EQ557" i="14"/>
  <c r="EP557" i="14"/>
  <c r="EO557" i="14"/>
  <c r="EN557" i="14"/>
  <c r="EM557" i="14"/>
  <c r="EL557" i="14"/>
  <c r="EK557" i="14"/>
  <c r="EJ557" i="14"/>
  <c r="EI557" i="14"/>
  <c r="EH557" i="14"/>
  <c r="EG557" i="14"/>
  <c r="EF557" i="14"/>
  <c r="EE557" i="14"/>
  <c r="ED557" i="14"/>
  <c r="EC557" i="14"/>
  <c r="EB557" i="14"/>
  <c r="EA557" i="14"/>
  <c r="DZ557" i="14"/>
  <c r="DY557" i="14"/>
  <c r="DX557" i="14"/>
  <c r="DW557" i="14"/>
  <c r="DV557" i="14"/>
  <c r="DU557" i="14"/>
  <c r="DT557" i="14"/>
  <c r="DS557" i="14"/>
  <c r="DR557" i="14"/>
  <c r="DQ557" i="14"/>
  <c r="DP557" i="14"/>
  <c r="DO557" i="14"/>
  <c r="DN557" i="14"/>
  <c r="DM557" i="14"/>
  <c r="DL557" i="14"/>
  <c r="DK557" i="14"/>
  <c r="DJ557" i="14"/>
  <c r="DI557" i="14"/>
  <c r="DH557" i="14"/>
  <c r="DG557" i="14"/>
  <c r="DF557" i="14"/>
  <c r="DE557" i="14"/>
  <c r="DD557" i="14"/>
  <c r="DC557" i="14"/>
  <c r="DB557" i="14"/>
  <c r="DA557" i="14"/>
  <c r="CZ557" i="14"/>
  <c r="CY557" i="14"/>
  <c r="CX557" i="14"/>
  <c r="CW557" i="14"/>
  <c r="CV557" i="14"/>
  <c r="CU557" i="14"/>
  <c r="CT557" i="14"/>
  <c r="CS557" i="14"/>
  <c r="CR557" i="14"/>
  <c r="CQ557" i="14"/>
  <c r="CP557" i="14"/>
  <c r="CO557" i="14"/>
  <c r="CN557" i="14"/>
  <c r="CM557" i="14"/>
  <c r="CL557" i="14"/>
  <c r="CK557" i="14"/>
  <c r="CJ557" i="14"/>
  <c r="CI557" i="14"/>
  <c r="CH557" i="14"/>
  <c r="CG557" i="14"/>
  <c r="CF557" i="14"/>
  <c r="CE557" i="14"/>
  <c r="CD557" i="14"/>
  <c r="CC557" i="14"/>
  <c r="CB557" i="14"/>
  <c r="CA557" i="14"/>
  <c r="BZ557" i="14"/>
  <c r="BY557" i="14"/>
  <c r="BX557" i="14"/>
  <c r="BW557" i="14"/>
  <c r="BV557" i="14"/>
  <c r="BU557" i="14"/>
  <c r="BT557" i="14"/>
  <c r="BS557" i="14"/>
  <c r="BR557" i="14"/>
  <c r="BQ557" i="14"/>
  <c r="BP557" i="14"/>
  <c r="BO557" i="14"/>
  <c r="BN557" i="14"/>
  <c r="BM557" i="14"/>
  <c r="BL557" i="14"/>
  <c r="BK557" i="14"/>
  <c r="BJ557" i="14"/>
  <c r="BI557" i="14"/>
  <c r="BH557" i="14"/>
  <c r="BG557" i="14"/>
  <c r="BF557" i="14"/>
  <c r="BE557" i="14"/>
  <c r="BD557" i="14"/>
  <c r="BC557" i="14"/>
  <c r="BB557" i="14"/>
  <c r="BA557" i="14"/>
  <c r="AZ557" i="14"/>
  <c r="AY557" i="14"/>
  <c r="AX557" i="14"/>
  <c r="AW557" i="14"/>
  <c r="AV557" i="14"/>
  <c r="AU557" i="14"/>
  <c r="AT557" i="14"/>
  <c r="AS557" i="14"/>
  <c r="AR557" i="14"/>
  <c r="AQ557" i="14"/>
  <c r="AP557" i="14"/>
  <c r="AO557" i="14"/>
  <c r="AN557" i="14"/>
  <c r="AM557" i="14"/>
  <c r="AL557" i="14"/>
  <c r="AK557" i="14"/>
  <c r="AJ557" i="14"/>
  <c r="AI557" i="14"/>
  <c r="AH557" i="14"/>
  <c r="AG557" i="14"/>
  <c r="AF557" i="14"/>
  <c r="AE557" i="14"/>
  <c r="AD557" i="14"/>
  <c r="AC557" i="14"/>
  <c r="AB557" i="14"/>
  <c r="AA557" i="14"/>
  <c r="Z557" i="14"/>
  <c r="Y557" i="14"/>
  <c r="X557" i="14"/>
  <c r="W557" i="14"/>
  <c r="V557" i="14"/>
  <c r="U557" i="14"/>
  <c r="T557" i="14"/>
  <c r="S557" i="14"/>
  <c r="R557" i="14"/>
  <c r="Q557" i="14"/>
  <c r="P557" i="14"/>
  <c r="O557" i="14"/>
  <c r="N557" i="14"/>
  <c r="M557" i="14"/>
  <c r="L557" i="14"/>
  <c r="K557" i="14"/>
  <c r="J557" i="14"/>
  <c r="I557" i="14"/>
  <c r="H557" i="14"/>
  <c r="G557" i="14"/>
  <c r="JB556" i="14"/>
  <c r="JA556" i="14"/>
  <c r="IZ556" i="14"/>
  <c r="IY556" i="14"/>
  <c r="IX556" i="14"/>
  <c r="IW556" i="14"/>
  <c r="IV556" i="14"/>
  <c r="IU556" i="14"/>
  <c r="IT556" i="14"/>
  <c r="IS556" i="14"/>
  <c r="IR556" i="14"/>
  <c r="IQ556" i="14"/>
  <c r="IP556" i="14"/>
  <c r="IO556" i="14"/>
  <c r="IN556" i="14"/>
  <c r="IM556" i="14"/>
  <c r="IL556" i="14"/>
  <c r="IK556" i="14"/>
  <c r="IJ556" i="14"/>
  <c r="II556" i="14"/>
  <c r="IH556" i="14"/>
  <c r="IG556" i="14"/>
  <c r="IF556" i="14"/>
  <c r="IE556" i="14"/>
  <c r="ID556" i="14"/>
  <c r="IC556" i="14"/>
  <c r="IB556" i="14"/>
  <c r="IA556" i="14"/>
  <c r="HZ556" i="14"/>
  <c r="HY556" i="14"/>
  <c r="HX556" i="14"/>
  <c r="HW556" i="14"/>
  <c r="HV556" i="14"/>
  <c r="HU556" i="14"/>
  <c r="HT556" i="14"/>
  <c r="HS556" i="14"/>
  <c r="HR556" i="14"/>
  <c r="HQ556" i="14"/>
  <c r="HP556" i="14"/>
  <c r="HO556" i="14"/>
  <c r="HN556" i="14"/>
  <c r="HM556" i="14"/>
  <c r="HL556" i="14"/>
  <c r="HK556" i="14"/>
  <c r="HJ556" i="14"/>
  <c r="HI556" i="14"/>
  <c r="HH556" i="14"/>
  <c r="HG556" i="14"/>
  <c r="HF556" i="14"/>
  <c r="HE556" i="14"/>
  <c r="HD556" i="14"/>
  <c r="HC556" i="14"/>
  <c r="HB556" i="14"/>
  <c r="HA556" i="14"/>
  <c r="GZ556" i="14"/>
  <c r="GY556" i="14"/>
  <c r="GX556" i="14"/>
  <c r="GW556" i="14"/>
  <c r="GV556" i="14"/>
  <c r="GU556" i="14"/>
  <c r="GT556" i="14"/>
  <c r="GS556" i="14"/>
  <c r="GR556" i="14"/>
  <c r="GQ556" i="14"/>
  <c r="GP556" i="14"/>
  <c r="GO556" i="14"/>
  <c r="GN556" i="14"/>
  <c r="GM556" i="14"/>
  <c r="GL556" i="14"/>
  <c r="GK556" i="14"/>
  <c r="GJ556" i="14"/>
  <c r="GI556" i="14"/>
  <c r="GH556" i="14"/>
  <c r="GG556" i="14"/>
  <c r="GF556" i="14"/>
  <c r="GE556" i="14"/>
  <c r="GD556" i="14"/>
  <c r="GC556" i="14"/>
  <c r="GB556" i="14"/>
  <c r="GA556" i="14"/>
  <c r="FZ556" i="14"/>
  <c r="FY556" i="14"/>
  <c r="FX556" i="14"/>
  <c r="FW556" i="14"/>
  <c r="FV556" i="14"/>
  <c r="FU556" i="14"/>
  <c r="FT556" i="14"/>
  <c r="FS556" i="14"/>
  <c r="FR556" i="14"/>
  <c r="FQ556" i="14"/>
  <c r="FP556" i="14"/>
  <c r="FO556" i="14"/>
  <c r="FN556" i="14"/>
  <c r="FM556" i="14"/>
  <c r="FL556" i="14"/>
  <c r="FK556" i="14"/>
  <c r="FJ556" i="14"/>
  <c r="FI556" i="14"/>
  <c r="FH556" i="14"/>
  <c r="FG556" i="14"/>
  <c r="FF556" i="14"/>
  <c r="FE556" i="14"/>
  <c r="FD556" i="14"/>
  <c r="FC556" i="14"/>
  <c r="FB556" i="14"/>
  <c r="FA556" i="14"/>
  <c r="EZ556" i="14"/>
  <c r="EY556" i="14"/>
  <c r="EX556" i="14"/>
  <c r="EW556" i="14"/>
  <c r="EV556" i="14"/>
  <c r="EU556" i="14"/>
  <c r="ET556" i="14"/>
  <c r="ES556" i="14"/>
  <c r="ER556" i="14"/>
  <c r="EQ556" i="14"/>
  <c r="EP556" i="14"/>
  <c r="EO556" i="14"/>
  <c r="EN556" i="14"/>
  <c r="EM556" i="14"/>
  <c r="EL556" i="14"/>
  <c r="EK556" i="14"/>
  <c r="EJ556" i="14"/>
  <c r="EI556" i="14"/>
  <c r="EH556" i="14"/>
  <c r="EG556" i="14"/>
  <c r="EF556" i="14"/>
  <c r="EE556" i="14"/>
  <c r="ED556" i="14"/>
  <c r="EC556" i="14"/>
  <c r="EB556" i="14"/>
  <c r="EA556" i="14"/>
  <c r="DZ556" i="14"/>
  <c r="DY556" i="14"/>
  <c r="DX556" i="14"/>
  <c r="DW556" i="14"/>
  <c r="DV556" i="14"/>
  <c r="DU556" i="14"/>
  <c r="DT556" i="14"/>
  <c r="DS556" i="14"/>
  <c r="DR556" i="14"/>
  <c r="DQ556" i="14"/>
  <c r="DP556" i="14"/>
  <c r="DO556" i="14"/>
  <c r="DN556" i="14"/>
  <c r="DM556" i="14"/>
  <c r="DL556" i="14"/>
  <c r="DK556" i="14"/>
  <c r="DJ556" i="14"/>
  <c r="DI556" i="14"/>
  <c r="DH556" i="14"/>
  <c r="DG556" i="14"/>
  <c r="DF556" i="14"/>
  <c r="DE556" i="14"/>
  <c r="DD556" i="14"/>
  <c r="DC556" i="14"/>
  <c r="DB556" i="14"/>
  <c r="DA556" i="14"/>
  <c r="CZ556" i="14"/>
  <c r="CY556" i="14"/>
  <c r="CX556" i="14"/>
  <c r="CW556" i="14"/>
  <c r="CV556" i="14"/>
  <c r="CU556" i="14"/>
  <c r="CT556" i="14"/>
  <c r="CS556" i="14"/>
  <c r="CR556" i="14"/>
  <c r="CQ556" i="14"/>
  <c r="CP556" i="14"/>
  <c r="CO556" i="14"/>
  <c r="CN556" i="14"/>
  <c r="CM556" i="14"/>
  <c r="CL556" i="14"/>
  <c r="CK556" i="14"/>
  <c r="CJ556" i="14"/>
  <c r="CI556" i="14"/>
  <c r="CH556" i="14"/>
  <c r="CG556" i="14"/>
  <c r="CF556" i="14"/>
  <c r="CE556" i="14"/>
  <c r="CD556" i="14"/>
  <c r="CC556" i="14"/>
  <c r="CB556" i="14"/>
  <c r="CA556" i="14"/>
  <c r="BZ556" i="14"/>
  <c r="BY556" i="14"/>
  <c r="BX556" i="14"/>
  <c r="BW556" i="14"/>
  <c r="BV556" i="14"/>
  <c r="BU556" i="14"/>
  <c r="BT556" i="14"/>
  <c r="BS556" i="14"/>
  <c r="BR556" i="14"/>
  <c r="BQ556" i="14"/>
  <c r="BP556" i="14"/>
  <c r="BO556" i="14"/>
  <c r="BN556" i="14"/>
  <c r="BM556" i="14"/>
  <c r="BL556" i="14"/>
  <c r="BK556" i="14"/>
  <c r="BJ556" i="14"/>
  <c r="BI556" i="14"/>
  <c r="BH556" i="14"/>
  <c r="BG556" i="14"/>
  <c r="BF556" i="14"/>
  <c r="BE556" i="14"/>
  <c r="BD556" i="14"/>
  <c r="BC556" i="14"/>
  <c r="BB556" i="14"/>
  <c r="BA556" i="14"/>
  <c r="AZ556" i="14"/>
  <c r="AY556" i="14"/>
  <c r="AX556" i="14"/>
  <c r="AW556" i="14"/>
  <c r="AV556" i="14"/>
  <c r="AU556" i="14"/>
  <c r="AT556" i="14"/>
  <c r="AS556" i="14"/>
  <c r="AR556" i="14"/>
  <c r="AQ556" i="14"/>
  <c r="AP556" i="14"/>
  <c r="AO556" i="14"/>
  <c r="AN556" i="14"/>
  <c r="AM556" i="14"/>
  <c r="AL556" i="14"/>
  <c r="AK556" i="14"/>
  <c r="AJ556" i="14"/>
  <c r="AI556" i="14"/>
  <c r="AH556" i="14"/>
  <c r="AG556" i="14"/>
  <c r="AF556" i="14"/>
  <c r="AE556" i="14"/>
  <c r="AD556" i="14"/>
  <c r="AC556" i="14"/>
  <c r="AB556" i="14"/>
  <c r="AA556" i="14"/>
  <c r="Z556" i="14"/>
  <c r="Y556" i="14"/>
  <c r="X556" i="14"/>
  <c r="W556" i="14"/>
  <c r="V556" i="14"/>
  <c r="U556" i="14"/>
  <c r="T556" i="14"/>
  <c r="S556" i="14"/>
  <c r="R556" i="14"/>
  <c r="Q556" i="14"/>
  <c r="P556" i="14"/>
  <c r="O556" i="14"/>
  <c r="N556" i="14"/>
  <c r="M556" i="14"/>
  <c r="L556" i="14"/>
  <c r="K556" i="14"/>
  <c r="J556" i="14"/>
  <c r="I556" i="14"/>
  <c r="H556" i="14"/>
  <c r="G556" i="14"/>
  <c r="JB555" i="14"/>
  <c r="JA555" i="14"/>
  <c r="IZ555" i="14"/>
  <c r="IY555" i="14"/>
  <c r="IX555" i="14"/>
  <c r="IW555" i="14"/>
  <c r="IV555" i="14"/>
  <c r="IU555" i="14"/>
  <c r="IT555" i="14"/>
  <c r="IS555" i="14"/>
  <c r="IR555" i="14"/>
  <c r="IQ555" i="14"/>
  <c r="IP555" i="14"/>
  <c r="IO555" i="14"/>
  <c r="IN555" i="14"/>
  <c r="IM555" i="14"/>
  <c r="IL555" i="14"/>
  <c r="IK555" i="14"/>
  <c r="IJ555" i="14"/>
  <c r="II555" i="14"/>
  <c r="IH555" i="14"/>
  <c r="IG555" i="14"/>
  <c r="IF555" i="14"/>
  <c r="IE555" i="14"/>
  <c r="ID555" i="14"/>
  <c r="IC555" i="14"/>
  <c r="IB555" i="14"/>
  <c r="IA555" i="14"/>
  <c r="HZ555" i="14"/>
  <c r="HY555" i="14"/>
  <c r="HX555" i="14"/>
  <c r="HW555" i="14"/>
  <c r="HV555" i="14"/>
  <c r="HU555" i="14"/>
  <c r="HT555" i="14"/>
  <c r="HS555" i="14"/>
  <c r="HR555" i="14"/>
  <c r="HQ555" i="14"/>
  <c r="HP555" i="14"/>
  <c r="HO555" i="14"/>
  <c r="HN555" i="14"/>
  <c r="HM555" i="14"/>
  <c r="HL555" i="14"/>
  <c r="HK555" i="14"/>
  <c r="HJ555" i="14"/>
  <c r="HI555" i="14"/>
  <c r="HH555" i="14"/>
  <c r="HG555" i="14"/>
  <c r="HF555" i="14"/>
  <c r="HE555" i="14"/>
  <c r="HD555" i="14"/>
  <c r="HC555" i="14"/>
  <c r="HB555" i="14"/>
  <c r="HA555" i="14"/>
  <c r="GZ555" i="14"/>
  <c r="GY555" i="14"/>
  <c r="GX555" i="14"/>
  <c r="GW555" i="14"/>
  <c r="GV555" i="14"/>
  <c r="GU555" i="14"/>
  <c r="GT555" i="14"/>
  <c r="GS555" i="14"/>
  <c r="GR555" i="14"/>
  <c r="GQ555" i="14"/>
  <c r="GP555" i="14"/>
  <c r="GO555" i="14"/>
  <c r="GN555" i="14"/>
  <c r="GM555" i="14"/>
  <c r="GL555" i="14"/>
  <c r="GK555" i="14"/>
  <c r="GJ555" i="14"/>
  <c r="GI555" i="14"/>
  <c r="GH555" i="14"/>
  <c r="GG555" i="14"/>
  <c r="GF555" i="14"/>
  <c r="GE555" i="14"/>
  <c r="GD555" i="14"/>
  <c r="GC555" i="14"/>
  <c r="GB555" i="14"/>
  <c r="GA555" i="14"/>
  <c r="FZ555" i="14"/>
  <c r="FY555" i="14"/>
  <c r="FX555" i="14"/>
  <c r="FW555" i="14"/>
  <c r="FV555" i="14"/>
  <c r="FU555" i="14"/>
  <c r="FT555" i="14"/>
  <c r="FS555" i="14"/>
  <c r="FR555" i="14"/>
  <c r="FQ555" i="14"/>
  <c r="FP555" i="14"/>
  <c r="FO555" i="14"/>
  <c r="FN555" i="14"/>
  <c r="FM555" i="14"/>
  <c r="FL555" i="14"/>
  <c r="FK555" i="14"/>
  <c r="FJ555" i="14"/>
  <c r="FI555" i="14"/>
  <c r="FH555" i="14"/>
  <c r="FG555" i="14"/>
  <c r="FF555" i="14"/>
  <c r="FE555" i="14"/>
  <c r="FD555" i="14"/>
  <c r="FC555" i="14"/>
  <c r="FB555" i="14"/>
  <c r="FA555" i="14"/>
  <c r="EZ555" i="14"/>
  <c r="EY555" i="14"/>
  <c r="EX555" i="14"/>
  <c r="EW555" i="14"/>
  <c r="EV555" i="14"/>
  <c r="EU555" i="14"/>
  <c r="ET555" i="14"/>
  <c r="ES555" i="14"/>
  <c r="ER555" i="14"/>
  <c r="EQ555" i="14"/>
  <c r="EP555" i="14"/>
  <c r="EO555" i="14"/>
  <c r="EN555" i="14"/>
  <c r="EM555" i="14"/>
  <c r="EL555" i="14"/>
  <c r="EK555" i="14"/>
  <c r="EJ555" i="14"/>
  <c r="EI555" i="14"/>
  <c r="EH555" i="14"/>
  <c r="EG555" i="14"/>
  <c r="EF555" i="14"/>
  <c r="EE555" i="14"/>
  <c r="ED555" i="14"/>
  <c r="EC555" i="14"/>
  <c r="EB555" i="14"/>
  <c r="EA555" i="14"/>
  <c r="DZ555" i="14"/>
  <c r="DY555" i="14"/>
  <c r="DX555" i="14"/>
  <c r="DW555" i="14"/>
  <c r="DV555" i="14"/>
  <c r="DU555" i="14"/>
  <c r="DT555" i="14"/>
  <c r="DS555" i="14"/>
  <c r="DR555" i="14"/>
  <c r="DQ555" i="14"/>
  <c r="DP555" i="14"/>
  <c r="DO555" i="14"/>
  <c r="DN555" i="14"/>
  <c r="DM555" i="14"/>
  <c r="DL555" i="14"/>
  <c r="DK555" i="14"/>
  <c r="DJ555" i="14"/>
  <c r="DI555" i="14"/>
  <c r="DH555" i="14"/>
  <c r="DG555" i="14"/>
  <c r="DF555" i="14"/>
  <c r="DE555" i="14"/>
  <c r="DD555" i="14"/>
  <c r="DC555" i="14"/>
  <c r="DB555" i="14"/>
  <c r="DA555" i="14"/>
  <c r="CZ555" i="14"/>
  <c r="CY555" i="14"/>
  <c r="CX555" i="14"/>
  <c r="CW555" i="14"/>
  <c r="CV555" i="14"/>
  <c r="CU555" i="14"/>
  <c r="CT555" i="14"/>
  <c r="CS555" i="14"/>
  <c r="CR555" i="14"/>
  <c r="CQ555" i="14"/>
  <c r="CP555" i="14"/>
  <c r="CO555" i="14"/>
  <c r="CN555" i="14"/>
  <c r="CM555" i="14"/>
  <c r="CL555" i="14"/>
  <c r="CK555" i="14"/>
  <c r="CJ555" i="14"/>
  <c r="CI555" i="14"/>
  <c r="CH555" i="14"/>
  <c r="CG555" i="14"/>
  <c r="CF555" i="14"/>
  <c r="CE555" i="14"/>
  <c r="CD555" i="14"/>
  <c r="CC555" i="14"/>
  <c r="CB555" i="14"/>
  <c r="CA555" i="14"/>
  <c r="BZ555" i="14"/>
  <c r="BY555" i="14"/>
  <c r="BX555" i="14"/>
  <c r="BW555" i="14"/>
  <c r="BV555" i="14"/>
  <c r="BU555" i="14"/>
  <c r="BT555" i="14"/>
  <c r="BS555" i="14"/>
  <c r="BR555" i="14"/>
  <c r="BQ555" i="14"/>
  <c r="BP555" i="14"/>
  <c r="BO555" i="14"/>
  <c r="BN555" i="14"/>
  <c r="BM555" i="14"/>
  <c r="BL555" i="14"/>
  <c r="BK555" i="14"/>
  <c r="BJ555" i="14"/>
  <c r="BI555" i="14"/>
  <c r="BH555" i="14"/>
  <c r="BG555" i="14"/>
  <c r="BF555" i="14"/>
  <c r="BE555" i="14"/>
  <c r="BD555" i="14"/>
  <c r="BC555" i="14"/>
  <c r="BB555" i="14"/>
  <c r="BA555" i="14"/>
  <c r="AZ555" i="14"/>
  <c r="AY555" i="14"/>
  <c r="AX555" i="14"/>
  <c r="AW555" i="14"/>
  <c r="AV555" i="14"/>
  <c r="AU555" i="14"/>
  <c r="AT555" i="14"/>
  <c r="AS555" i="14"/>
  <c r="AR555" i="14"/>
  <c r="AQ555" i="14"/>
  <c r="AP555" i="14"/>
  <c r="AO555" i="14"/>
  <c r="AN555" i="14"/>
  <c r="AM555" i="14"/>
  <c r="AL555" i="14"/>
  <c r="AK555" i="14"/>
  <c r="AJ555" i="14"/>
  <c r="AI555" i="14"/>
  <c r="AH555" i="14"/>
  <c r="AG555" i="14"/>
  <c r="AF555" i="14"/>
  <c r="AE555" i="14"/>
  <c r="AD555" i="14"/>
  <c r="AC555" i="14"/>
  <c r="AB555" i="14"/>
  <c r="AA555" i="14"/>
  <c r="Z555" i="14"/>
  <c r="Y555" i="14"/>
  <c r="X555" i="14"/>
  <c r="W555" i="14"/>
  <c r="V555" i="14"/>
  <c r="U555" i="14"/>
  <c r="T555" i="14"/>
  <c r="S555" i="14"/>
  <c r="R555" i="14"/>
  <c r="Q555" i="14"/>
  <c r="P555" i="14"/>
  <c r="O555" i="14"/>
  <c r="N555" i="14"/>
  <c r="M555" i="14"/>
  <c r="L555" i="14"/>
  <c r="K555" i="14"/>
  <c r="J555" i="14"/>
  <c r="I555" i="14"/>
  <c r="H555" i="14"/>
  <c r="G555" i="14"/>
  <c r="JB554" i="14"/>
  <c r="JA554" i="14"/>
  <c r="IZ554" i="14"/>
  <c r="IY554" i="14"/>
  <c r="IX554" i="14"/>
  <c r="IW554" i="14"/>
  <c r="IV554" i="14"/>
  <c r="IU554" i="14"/>
  <c r="IT554" i="14"/>
  <c r="IS554" i="14"/>
  <c r="IR554" i="14"/>
  <c r="IQ554" i="14"/>
  <c r="IP554" i="14"/>
  <c r="IO554" i="14"/>
  <c r="IN554" i="14"/>
  <c r="IM554" i="14"/>
  <c r="IL554" i="14"/>
  <c r="IK554" i="14"/>
  <c r="IJ554" i="14"/>
  <c r="II554" i="14"/>
  <c r="IH554" i="14"/>
  <c r="IG554" i="14"/>
  <c r="IF554" i="14"/>
  <c r="IE554" i="14"/>
  <c r="ID554" i="14"/>
  <c r="IC554" i="14"/>
  <c r="IB554" i="14"/>
  <c r="IA554" i="14"/>
  <c r="HZ554" i="14"/>
  <c r="HY554" i="14"/>
  <c r="HX554" i="14"/>
  <c r="HW554" i="14"/>
  <c r="HV554" i="14"/>
  <c r="HU554" i="14"/>
  <c r="HT554" i="14"/>
  <c r="HS554" i="14"/>
  <c r="HR554" i="14"/>
  <c r="HQ554" i="14"/>
  <c r="HP554" i="14"/>
  <c r="HO554" i="14"/>
  <c r="HN554" i="14"/>
  <c r="HM554" i="14"/>
  <c r="HL554" i="14"/>
  <c r="HK554" i="14"/>
  <c r="HJ554" i="14"/>
  <c r="HI554" i="14"/>
  <c r="HH554" i="14"/>
  <c r="HG554" i="14"/>
  <c r="HF554" i="14"/>
  <c r="HE554" i="14"/>
  <c r="HD554" i="14"/>
  <c r="HC554" i="14"/>
  <c r="HB554" i="14"/>
  <c r="HA554" i="14"/>
  <c r="GZ554" i="14"/>
  <c r="GY554" i="14"/>
  <c r="GX554" i="14"/>
  <c r="GW554" i="14"/>
  <c r="GV554" i="14"/>
  <c r="GU554" i="14"/>
  <c r="GT554" i="14"/>
  <c r="GS554" i="14"/>
  <c r="GR554" i="14"/>
  <c r="GQ554" i="14"/>
  <c r="GP554" i="14"/>
  <c r="GO554" i="14"/>
  <c r="GN554" i="14"/>
  <c r="GM554" i="14"/>
  <c r="GL554" i="14"/>
  <c r="GK554" i="14"/>
  <c r="GJ554" i="14"/>
  <c r="GI554" i="14"/>
  <c r="GH554" i="14"/>
  <c r="GG554" i="14"/>
  <c r="GF554" i="14"/>
  <c r="GE554" i="14"/>
  <c r="GD554" i="14"/>
  <c r="GC554" i="14"/>
  <c r="GB554" i="14"/>
  <c r="GA554" i="14"/>
  <c r="FZ554" i="14"/>
  <c r="FY554" i="14"/>
  <c r="FX554" i="14"/>
  <c r="FW554" i="14"/>
  <c r="FV554" i="14"/>
  <c r="FU554" i="14"/>
  <c r="FT554" i="14"/>
  <c r="FS554" i="14"/>
  <c r="FR554" i="14"/>
  <c r="FQ554" i="14"/>
  <c r="FP554" i="14"/>
  <c r="FO554" i="14"/>
  <c r="FN554" i="14"/>
  <c r="FM554" i="14"/>
  <c r="FL554" i="14"/>
  <c r="FK554" i="14"/>
  <c r="FJ554" i="14"/>
  <c r="FI554" i="14"/>
  <c r="FH554" i="14"/>
  <c r="FG554" i="14"/>
  <c r="FF554" i="14"/>
  <c r="FE554" i="14"/>
  <c r="FD554" i="14"/>
  <c r="FC554" i="14"/>
  <c r="FB554" i="14"/>
  <c r="FA554" i="14"/>
  <c r="EZ554" i="14"/>
  <c r="EY554" i="14"/>
  <c r="EX554" i="14"/>
  <c r="EW554" i="14"/>
  <c r="EV554" i="14"/>
  <c r="EU554" i="14"/>
  <c r="ET554" i="14"/>
  <c r="ES554" i="14"/>
  <c r="ER554" i="14"/>
  <c r="EQ554" i="14"/>
  <c r="EP554" i="14"/>
  <c r="EO554" i="14"/>
  <c r="EN554" i="14"/>
  <c r="EM554" i="14"/>
  <c r="EL554" i="14"/>
  <c r="EK554" i="14"/>
  <c r="EJ554" i="14"/>
  <c r="EI554" i="14"/>
  <c r="EH554" i="14"/>
  <c r="EG554" i="14"/>
  <c r="EF554" i="14"/>
  <c r="EE554" i="14"/>
  <c r="ED554" i="14"/>
  <c r="EC554" i="14"/>
  <c r="EB554" i="14"/>
  <c r="EA554" i="14"/>
  <c r="DZ554" i="14"/>
  <c r="DY554" i="14"/>
  <c r="DX554" i="14"/>
  <c r="DW554" i="14"/>
  <c r="DV554" i="14"/>
  <c r="DU554" i="14"/>
  <c r="DT554" i="14"/>
  <c r="DS554" i="14"/>
  <c r="DR554" i="14"/>
  <c r="DQ554" i="14"/>
  <c r="DP554" i="14"/>
  <c r="DO554" i="14"/>
  <c r="DN554" i="14"/>
  <c r="DM554" i="14"/>
  <c r="DL554" i="14"/>
  <c r="DK554" i="14"/>
  <c r="DJ554" i="14"/>
  <c r="DI554" i="14"/>
  <c r="DH554" i="14"/>
  <c r="DG554" i="14"/>
  <c r="DF554" i="14"/>
  <c r="DE554" i="14"/>
  <c r="DD554" i="14"/>
  <c r="DC554" i="14"/>
  <c r="DB554" i="14"/>
  <c r="DA554" i="14"/>
  <c r="CZ554" i="14"/>
  <c r="CY554" i="14"/>
  <c r="CX554" i="14"/>
  <c r="CW554" i="14"/>
  <c r="CV554" i="14"/>
  <c r="CU554" i="14"/>
  <c r="CT554" i="14"/>
  <c r="CS554" i="14"/>
  <c r="CR554" i="14"/>
  <c r="CQ554" i="14"/>
  <c r="CP554" i="14"/>
  <c r="CO554" i="14"/>
  <c r="CN554" i="14"/>
  <c r="CM554" i="14"/>
  <c r="CL554" i="14"/>
  <c r="CK554" i="14"/>
  <c r="CJ554" i="14"/>
  <c r="CI554" i="14"/>
  <c r="CH554" i="14"/>
  <c r="CG554" i="14"/>
  <c r="CF554" i="14"/>
  <c r="CE554" i="14"/>
  <c r="CD554" i="14"/>
  <c r="CC554" i="14"/>
  <c r="CB554" i="14"/>
  <c r="CA554" i="14"/>
  <c r="BZ554" i="14"/>
  <c r="BY554" i="14"/>
  <c r="BX554" i="14"/>
  <c r="BW554" i="14"/>
  <c r="BV554" i="14"/>
  <c r="BU554" i="14"/>
  <c r="BT554" i="14"/>
  <c r="BS554" i="14"/>
  <c r="BR554" i="14"/>
  <c r="BQ554" i="14"/>
  <c r="BP554" i="14"/>
  <c r="BO554" i="14"/>
  <c r="BN554" i="14"/>
  <c r="BM554" i="14"/>
  <c r="BL554" i="14"/>
  <c r="BK554" i="14"/>
  <c r="BJ554" i="14"/>
  <c r="BI554" i="14"/>
  <c r="BH554" i="14"/>
  <c r="BG554" i="14"/>
  <c r="BF554" i="14"/>
  <c r="BE554" i="14"/>
  <c r="BD554" i="14"/>
  <c r="BC554" i="14"/>
  <c r="BB554" i="14"/>
  <c r="BA554" i="14"/>
  <c r="AZ554" i="14"/>
  <c r="AY554" i="14"/>
  <c r="AX554" i="14"/>
  <c r="AW554" i="14"/>
  <c r="AV554" i="14"/>
  <c r="AU554" i="14"/>
  <c r="AT554" i="14"/>
  <c r="AS554" i="14"/>
  <c r="AR554" i="14"/>
  <c r="AQ554" i="14"/>
  <c r="AP554" i="14"/>
  <c r="AO554" i="14"/>
  <c r="AN554" i="14"/>
  <c r="AM554" i="14"/>
  <c r="AL554" i="14"/>
  <c r="AK554" i="14"/>
  <c r="AJ554" i="14"/>
  <c r="AI554" i="14"/>
  <c r="AH554" i="14"/>
  <c r="AG554" i="14"/>
  <c r="AF554" i="14"/>
  <c r="AE554" i="14"/>
  <c r="AD554" i="14"/>
  <c r="AC554" i="14"/>
  <c r="AB554" i="14"/>
  <c r="AA554" i="14"/>
  <c r="Z554" i="14"/>
  <c r="Y554" i="14"/>
  <c r="X554" i="14"/>
  <c r="W554" i="14"/>
  <c r="V554" i="14"/>
  <c r="U554" i="14"/>
  <c r="T554" i="14"/>
  <c r="S554" i="14"/>
  <c r="R554" i="14"/>
  <c r="Q554" i="14"/>
  <c r="P554" i="14"/>
  <c r="O554" i="14"/>
  <c r="N554" i="14"/>
  <c r="M554" i="14"/>
  <c r="L554" i="14"/>
  <c r="K554" i="14"/>
  <c r="J554" i="14"/>
  <c r="I554" i="14"/>
  <c r="H554" i="14"/>
  <c r="G554" i="14"/>
  <c r="JB553" i="14"/>
  <c r="JA553" i="14"/>
  <c r="IZ553" i="14"/>
  <c r="IY553" i="14"/>
  <c r="IX553" i="14"/>
  <c r="IW553" i="14"/>
  <c r="IV553" i="14"/>
  <c r="IU553" i="14"/>
  <c r="IT553" i="14"/>
  <c r="IS553" i="14"/>
  <c r="IR553" i="14"/>
  <c r="IQ553" i="14"/>
  <c r="IP553" i="14"/>
  <c r="IO553" i="14"/>
  <c r="IN553" i="14"/>
  <c r="IM553" i="14"/>
  <c r="IL553" i="14"/>
  <c r="IK553" i="14"/>
  <c r="IJ553" i="14"/>
  <c r="II553" i="14"/>
  <c r="IH553" i="14"/>
  <c r="IG553" i="14"/>
  <c r="IF553" i="14"/>
  <c r="IE553" i="14"/>
  <c r="ID553" i="14"/>
  <c r="IC553" i="14"/>
  <c r="IB553" i="14"/>
  <c r="IA553" i="14"/>
  <c r="HZ553" i="14"/>
  <c r="HY553" i="14"/>
  <c r="HX553" i="14"/>
  <c r="HW553" i="14"/>
  <c r="HV553" i="14"/>
  <c r="HU553" i="14"/>
  <c r="HT553" i="14"/>
  <c r="HS553" i="14"/>
  <c r="HR553" i="14"/>
  <c r="HQ553" i="14"/>
  <c r="HP553" i="14"/>
  <c r="HO553" i="14"/>
  <c r="HN553" i="14"/>
  <c r="HM553" i="14"/>
  <c r="HL553" i="14"/>
  <c r="HK553" i="14"/>
  <c r="HJ553" i="14"/>
  <c r="HI553" i="14"/>
  <c r="HH553" i="14"/>
  <c r="HG553" i="14"/>
  <c r="HF553" i="14"/>
  <c r="HE553" i="14"/>
  <c r="HD553" i="14"/>
  <c r="HC553" i="14"/>
  <c r="HB553" i="14"/>
  <c r="HA553" i="14"/>
  <c r="GZ553" i="14"/>
  <c r="GY553" i="14"/>
  <c r="GX553" i="14"/>
  <c r="GW553" i="14"/>
  <c r="GV553" i="14"/>
  <c r="GU553" i="14"/>
  <c r="GT553" i="14"/>
  <c r="GS553" i="14"/>
  <c r="GR553" i="14"/>
  <c r="GQ553" i="14"/>
  <c r="GP553" i="14"/>
  <c r="GO553" i="14"/>
  <c r="GN553" i="14"/>
  <c r="GM553" i="14"/>
  <c r="GL553" i="14"/>
  <c r="GK553" i="14"/>
  <c r="GJ553" i="14"/>
  <c r="GI553" i="14"/>
  <c r="GH553" i="14"/>
  <c r="GG553" i="14"/>
  <c r="GF553" i="14"/>
  <c r="GE553" i="14"/>
  <c r="GD553" i="14"/>
  <c r="GC553" i="14"/>
  <c r="GB553" i="14"/>
  <c r="GA553" i="14"/>
  <c r="FZ553" i="14"/>
  <c r="FY553" i="14"/>
  <c r="FX553" i="14"/>
  <c r="FW553" i="14"/>
  <c r="FV553" i="14"/>
  <c r="FU553" i="14"/>
  <c r="FT553" i="14"/>
  <c r="FS553" i="14"/>
  <c r="FR553" i="14"/>
  <c r="FQ553" i="14"/>
  <c r="FP553" i="14"/>
  <c r="FO553" i="14"/>
  <c r="FN553" i="14"/>
  <c r="FM553" i="14"/>
  <c r="FL553" i="14"/>
  <c r="FK553" i="14"/>
  <c r="FJ553" i="14"/>
  <c r="FI553" i="14"/>
  <c r="FH553" i="14"/>
  <c r="FG553" i="14"/>
  <c r="FF553" i="14"/>
  <c r="FE553" i="14"/>
  <c r="FD553" i="14"/>
  <c r="FC553" i="14"/>
  <c r="FB553" i="14"/>
  <c r="FA553" i="14"/>
  <c r="EZ553" i="14"/>
  <c r="EY553" i="14"/>
  <c r="EX553" i="14"/>
  <c r="EW553" i="14"/>
  <c r="EV553" i="14"/>
  <c r="EU553" i="14"/>
  <c r="ET553" i="14"/>
  <c r="ES553" i="14"/>
  <c r="ER553" i="14"/>
  <c r="EQ553" i="14"/>
  <c r="EP553" i="14"/>
  <c r="EO553" i="14"/>
  <c r="EN553" i="14"/>
  <c r="EM553" i="14"/>
  <c r="EL553" i="14"/>
  <c r="EK553" i="14"/>
  <c r="EJ553" i="14"/>
  <c r="EI553" i="14"/>
  <c r="EH553" i="14"/>
  <c r="EG553" i="14"/>
  <c r="EF553" i="14"/>
  <c r="EE553" i="14"/>
  <c r="ED553" i="14"/>
  <c r="EC553" i="14"/>
  <c r="EB553" i="14"/>
  <c r="EA553" i="14"/>
  <c r="DZ553" i="14"/>
  <c r="DY553" i="14"/>
  <c r="DX553" i="14"/>
  <c r="DW553" i="14"/>
  <c r="DV553" i="14"/>
  <c r="DU553" i="14"/>
  <c r="DT553" i="14"/>
  <c r="DS553" i="14"/>
  <c r="DR553" i="14"/>
  <c r="DQ553" i="14"/>
  <c r="DP553" i="14"/>
  <c r="DO553" i="14"/>
  <c r="DN553" i="14"/>
  <c r="DM553" i="14"/>
  <c r="DL553" i="14"/>
  <c r="DK553" i="14"/>
  <c r="DJ553" i="14"/>
  <c r="DI553" i="14"/>
  <c r="DH553" i="14"/>
  <c r="DG553" i="14"/>
  <c r="DF553" i="14"/>
  <c r="DE553" i="14"/>
  <c r="DD553" i="14"/>
  <c r="DC553" i="14"/>
  <c r="DB553" i="14"/>
  <c r="DA553" i="14"/>
  <c r="CZ553" i="14"/>
  <c r="CY553" i="14"/>
  <c r="CX553" i="14"/>
  <c r="CW553" i="14"/>
  <c r="CV553" i="14"/>
  <c r="CU553" i="14"/>
  <c r="CT553" i="14"/>
  <c r="CS553" i="14"/>
  <c r="CR553" i="14"/>
  <c r="CQ553" i="14"/>
  <c r="CP553" i="14"/>
  <c r="CO553" i="14"/>
  <c r="CN553" i="14"/>
  <c r="CM553" i="14"/>
  <c r="CL553" i="14"/>
  <c r="CK553" i="14"/>
  <c r="CJ553" i="14"/>
  <c r="CI553" i="14"/>
  <c r="CH553" i="14"/>
  <c r="CG553" i="14"/>
  <c r="CF553" i="14"/>
  <c r="CE553" i="14"/>
  <c r="CD553" i="14"/>
  <c r="CC553" i="14"/>
  <c r="CB553" i="14"/>
  <c r="CA553" i="14"/>
  <c r="BZ553" i="14"/>
  <c r="BY553" i="14"/>
  <c r="BX553" i="14"/>
  <c r="BW553" i="14"/>
  <c r="BV553" i="14"/>
  <c r="BU553" i="14"/>
  <c r="BT553" i="14"/>
  <c r="BS553" i="14"/>
  <c r="BR553" i="14"/>
  <c r="BQ553" i="14"/>
  <c r="BP553" i="14"/>
  <c r="BO553" i="14"/>
  <c r="BN553" i="14"/>
  <c r="BM553" i="14"/>
  <c r="BL553" i="14"/>
  <c r="BK553" i="14"/>
  <c r="BJ553" i="14"/>
  <c r="BI553" i="14"/>
  <c r="BH553" i="14"/>
  <c r="BG553" i="14"/>
  <c r="BF553" i="14"/>
  <c r="BE553" i="14"/>
  <c r="BD553" i="14"/>
  <c r="BC553" i="14"/>
  <c r="BB553" i="14"/>
  <c r="BA553" i="14"/>
  <c r="AZ553" i="14"/>
  <c r="AY553" i="14"/>
  <c r="AX553" i="14"/>
  <c r="AW553" i="14"/>
  <c r="AV553" i="14"/>
  <c r="AU553" i="14"/>
  <c r="AT553" i="14"/>
  <c r="AS553" i="14"/>
  <c r="AR553" i="14"/>
  <c r="AQ553" i="14"/>
  <c r="AP553" i="14"/>
  <c r="AO553" i="14"/>
  <c r="AN553" i="14"/>
  <c r="AM553" i="14"/>
  <c r="AL553" i="14"/>
  <c r="AK553" i="14"/>
  <c r="AJ553" i="14"/>
  <c r="AI553" i="14"/>
  <c r="AH553" i="14"/>
  <c r="AG553" i="14"/>
  <c r="AF553" i="14"/>
  <c r="AE553" i="14"/>
  <c r="AD553" i="14"/>
  <c r="AC553" i="14"/>
  <c r="AB553" i="14"/>
  <c r="AA553" i="14"/>
  <c r="Z553" i="14"/>
  <c r="Y553" i="14"/>
  <c r="X553" i="14"/>
  <c r="W553" i="14"/>
  <c r="V553" i="14"/>
  <c r="U553" i="14"/>
  <c r="T553" i="14"/>
  <c r="S553" i="14"/>
  <c r="R553" i="14"/>
  <c r="Q553" i="14"/>
  <c r="P553" i="14"/>
  <c r="O553" i="14"/>
  <c r="N553" i="14"/>
  <c r="M553" i="14"/>
  <c r="L553" i="14"/>
  <c r="K553" i="14"/>
  <c r="J553" i="14"/>
  <c r="I553" i="14"/>
  <c r="H553" i="14"/>
  <c r="G553" i="14"/>
  <c r="JB552" i="14"/>
  <c r="JA552" i="14"/>
  <c r="IZ552" i="14"/>
  <c r="IY552" i="14"/>
  <c r="IX552" i="14"/>
  <c r="IW552" i="14"/>
  <c r="IV552" i="14"/>
  <c r="IU552" i="14"/>
  <c r="IT552" i="14"/>
  <c r="IS552" i="14"/>
  <c r="IR552" i="14"/>
  <c r="IQ552" i="14"/>
  <c r="IP552" i="14"/>
  <c r="IO552" i="14"/>
  <c r="IN552" i="14"/>
  <c r="IM552" i="14"/>
  <c r="IL552" i="14"/>
  <c r="IK552" i="14"/>
  <c r="IJ552" i="14"/>
  <c r="II552" i="14"/>
  <c r="IH552" i="14"/>
  <c r="IG552" i="14"/>
  <c r="IF552" i="14"/>
  <c r="IE552" i="14"/>
  <c r="ID552" i="14"/>
  <c r="IC552" i="14"/>
  <c r="IB552" i="14"/>
  <c r="IA552" i="14"/>
  <c r="HZ552" i="14"/>
  <c r="HY552" i="14"/>
  <c r="HX552" i="14"/>
  <c r="HW552" i="14"/>
  <c r="HV552" i="14"/>
  <c r="HU552" i="14"/>
  <c r="HT552" i="14"/>
  <c r="HS552" i="14"/>
  <c r="HR552" i="14"/>
  <c r="HQ552" i="14"/>
  <c r="HP552" i="14"/>
  <c r="HO552" i="14"/>
  <c r="HN552" i="14"/>
  <c r="HM552" i="14"/>
  <c r="HL552" i="14"/>
  <c r="HK552" i="14"/>
  <c r="HJ552" i="14"/>
  <c r="HI552" i="14"/>
  <c r="HH552" i="14"/>
  <c r="HG552" i="14"/>
  <c r="HF552" i="14"/>
  <c r="HE552" i="14"/>
  <c r="HD552" i="14"/>
  <c r="HC552" i="14"/>
  <c r="HB552" i="14"/>
  <c r="HA552" i="14"/>
  <c r="GZ552" i="14"/>
  <c r="GY552" i="14"/>
  <c r="GX552" i="14"/>
  <c r="GW552" i="14"/>
  <c r="GV552" i="14"/>
  <c r="GU552" i="14"/>
  <c r="GT552" i="14"/>
  <c r="GS552" i="14"/>
  <c r="GR552" i="14"/>
  <c r="GQ552" i="14"/>
  <c r="GP552" i="14"/>
  <c r="GO552" i="14"/>
  <c r="GN552" i="14"/>
  <c r="GM552" i="14"/>
  <c r="GL552" i="14"/>
  <c r="GK552" i="14"/>
  <c r="GJ552" i="14"/>
  <c r="GI552" i="14"/>
  <c r="GH552" i="14"/>
  <c r="GG552" i="14"/>
  <c r="GF552" i="14"/>
  <c r="GE552" i="14"/>
  <c r="GD552" i="14"/>
  <c r="GC552" i="14"/>
  <c r="GB552" i="14"/>
  <c r="GA552" i="14"/>
  <c r="FZ552" i="14"/>
  <c r="FY552" i="14"/>
  <c r="FX552" i="14"/>
  <c r="FW552" i="14"/>
  <c r="FV552" i="14"/>
  <c r="FU552" i="14"/>
  <c r="FT552" i="14"/>
  <c r="FS552" i="14"/>
  <c r="FR552" i="14"/>
  <c r="FQ552" i="14"/>
  <c r="FP552" i="14"/>
  <c r="FO552" i="14"/>
  <c r="FN552" i="14"/>
  <c r="FM552" i="14"/>
  <c r="FL552" i="14"/>
  <c r="FK552" i="14"/>
  <c r="FJ552" i="14"/>
  <c r="FI552" i="14"/>
  <c r="FH552" i="14"/>
  <c r="FG552" i="14"/>
  <c r="FF552" i="14"/>
  <c r="FE552" i="14"/>
  <c r="FD552" i="14"/>
  <c r="FC552" i="14"/>
  <c r="FB552" i="14"/>
  <c r="FA552" i="14"/>
  <c r="EZ552" i="14"/>
  <c r="EY552" i="14"/>
  <c r="EX552" i="14"/>
  <c r="EW552" i="14"/>
  <c r="EV552" i="14"/>
  <c r="EU552" i="14"/>
  <c r="ET552" i="14"/>
  <c r="ES552" i="14"/>
  <c r="ER552" i="14"/>
  <c r="EQ552" i="14"/>
  <c r="EP552" i="14"/>
  <c r="EO552" i="14"/>
  <c r="EN552" i="14"/>
  <c r="EM552" i="14"/>
  <c r="EL552" i="14"/>
  <c r="EK552" i="14"/>
  <c r="EJ552" i="14"/>
  <c r="EI552" i="14"/>
  <c r="EH552" i="14"/>
  <c r="EG552" i="14"/>
  <c r="EF552" i="14"/>
  <c r="EE552" i="14"/>
  <c r="ED552" i="14"/>
  <c r="EC552" i="14"/>
  <c r="EB552" i="14"/>
  <c r="EA552" i="14"/>
  <c r="DZ552" i="14"/>
  <c r="DY552" i="14"/>
  <c r="DX552" i="14"/>
  <c r="DW552" i="14"/>
  <c r="DV552" i="14"/>
  <c r="DU552" i="14"/>
  <c r="DT552" i="14"/>
  <c r="DS552" i="14"/>
  <c r="DR552" i="14"/>
  <c r="DQ552" i="14"/>
  <c r="DP552" i="14"/>
  <c r="DO552" i="14"/>
  <c r="DN552" i="14"/>
  <c r="DM552" i="14"/>
  <c r="DL552" i="14"/>
  <c r="DK552" i="14"/>
  <c r="DJ552" i="14"/>
  <c r="DI552" i="14"/>
  <c r="DH552" i="14"/>
  <c r="DG552" i="14"/>
  <c r="DF552" i="14"/>
  <c r="DE552" i="14"/>
  <c r="DD552" i="14"/>
  <c r="DC552" i="14"/>
  <c r="DB552" i="14"/>
  <c r="DA552" i="14"/>
  <c r="CZ552" i="14"/>
  <c r="CY552" i="14"/>
  <c r="CX552" i="14"/>
  <c r="CW552" i="14"/>
  <c r="CV552" i="14"/>
  <c r="CU552" i="14"/>
  <c r="CT552" i="14"/>
  <c r="CS552" i="14"/>
  <c r="CR552" i="14"/>
  <c r="CQ552" i="14"/>
  <c r="CP552" i="14"/>
  <c r="CO552" i="14"/>
  <c r="CN552" i="14"/>
  <c r="CM552" i="14"/>
  <c r="CL552" i="14"/>
  <c r="CK552" i="14"/>
  <c r="CJ552" i="14"/>
  <c r="CI552" i="14"/>
  <c r="CH552" i="14"/>
  <c r="CG552" i="14"/>
  <c r="CF552" i="14"/>
  <c r="CE552" i="14"/>
  <c r="CD552" i="14"/>
  <c r="CC552" i="14"/>
  <c r="CB552" i="14"/>
  <c r="CA552" i="14"/>
  <c r="BZ552" i="14"/>
  <c r="BY552" i="14"/>
  <c r="BX552" i="14"/>
  <c r="BW552" i="14"/>
  <c r="BV552" i="14"/>
  <c r="BU552" i="14"/>
  <c r="BT552" i="14"/>
  <c r="BS552" i="14"/>
  <c r="BR552" i="14"/>
  <c r="BQ552" i="14"/>
  <c r="BP552" i="14"/>
  <c r="BO552" i="14"/>
  <c r="BN552" i="14"/>
  <c r="BM552" i="14"/>
  <c r="BL552" i="14"/>
  <c r="BK552" i="14"/>
  <c r="BJ552" i="14"/>
  <c r="BI552" i="14"/>
  <c r="BH552" i="14"/>
  <c r="BG552" i="14"/>
  <c r="BF552" i="14"/>
  <c r="BE552" i="14"/>
  <c r="BD552" i="14"/>
  <c r="BC552" i="14"/>
  <c r="BB552" i="14"/>
  <c r="BA552" i="14"/>
  <c r="AZ552" i="14"/>
  <c r="AY552" i="14"/>
  <c r="AX552" i="14"/>
  <c r="AW552" i="14"/>
  <c r="AV552" i="14"/>
  <c r="AU552" i="14"/>
  <c r="AT552" i="14"/>
  <c r="AS552" i="14"/>
  <c r="AR552" i="14"/>
  <c r="AQ552" i="14"/>
  <c r="AP552" i="14"/>
  <c r="AO552" i="14"/>
  <c r="AN552" i="14"/>
  <c r="AM552" i="14"/>
  <c r="AL552" i="14"/>
  <c r="AK552" i="14"/>
  <c r="AJ552" i="14"/>
  <c r="AI552" i="14"/>
  <c r="AH552" i="14"/>
  <c r="AG552" i="14"/>
  <c r="AF552" i="14"/>
  <c r="AE552" i="14"/>
  <c r="AD552" i="14"/>
  <c r="AC552" i="14"/>
  <c r="AB552" i="14"/>
  <c r="AA552" i="14"/>
  <c r="Z552" i="14"/>
  <c r="Y552" i="14"/>
  <c r="X552" i="14"/>
  <c r="W552" i="14"/>
  <c r="V552" i="14"/>
  <c r="U552" i="14"/>
  <c r="T552" i="14"/>
  <c r="S552" i="14"/>
  <c r="R552" i="14"/>
  <c r="Q552" i="14"/>
  <c r="P552" i="14"/>
  <c r="O552" i="14"/>
  <c r="N552" i="14"/>
  <c r="M552" i="14"/>
  <c r="L552" i="14"/>
  <c r="K552" i="14"/>
  <c r="J552" i="14"/>
  <c r="I552" i="14"/>
  <c r="H552" i="14"/>
  <c r="G552" i="14"/>
  <c r="JB551" i="14"/>
  <c r="JA551" i="14"/>
  <c r="IZ551" i="14"/>
  <c r="IY551" i="14"/>
  <c r="IX551" i="14"/>
  <c r="IW551" i="14"/>
  <c r="IV551" i="14"/>
  <c r="IU551" i="14"/>
  <c r="IT551" i="14"/>
  <c r="IS551" i="14"/>
  <c r="IR551" i="14"/>
  <c r="IQ551" i="14"/>
  <c r="IP551" i="14"/>
  <c r="IO551" i="14"/>
  <c r="IN551" i="14"/>
  <c r="IM551" i="14"/>
  <c r="IL551" i="14"/>
  <c r="IK551" i="14"/>
  <c r="IJ551" i="14"/>
  <c r="II551" i="14"/>
  <c r="IH551" i="14"/>
  <c r="IG551" i="14"/>
  <c r="IF551" i="14"/>
  <c r="IE551" i="14"/>
  <c r="ID551" i="14"/>
  <c r="IC551" i="14"/>
  <c r="IB551" i="14"/>
  <c r="IA551" i="14"/>
  <c r="HZ551" i="14"/>
  <c r="HY551" i="14"/>
  <c r="HX551" i="14"/>
  <c r="HW551" i="14"/>
  <c r="HV551" i="14"/>
  <c r="HU551" i="14"/>
  <c r="HT551" i="14"/>
  <c r="HS551" i="14"/>
  <c r="HR551" i="14"/>
  <c r="HQ551" i="14"/>
  <c r="HP551" i="14"/>
  <c r="HO551" i="14"/>
  <c r="HN551" i="14"/>
  <c r="HM551" i="14"/>
  <c r="HL551" i="14"/>
  <c r="HK551" i="14"/>
  <c r="HJ551" i="14"/>
  <c r="HI551" i="14"/>
  <c r="HH551" i="14"/>
  <c r="HG551" i="14"/>
  <c r="HF551" i="14"/>
  <c r="HE551" i="14"/>
  <c r="HD551" i="14"/>
  <c r="HC551" i="14"/>
  <c r="HB551" i="14"/>
  <c r="HA551" i="14"/>
  <c r="GZ551" i="14"/>
  <c r="GY551" i="14"/>
  <c r="GX551" i="14"/>
  <c r="GW551" i="14"/>
  <c r="GV551" i="14"/>
  <c r="GU551" i="14"/>
  <c r="GT551" i="14"/>
  <c r="GS551" i="14"/>
  <c r="GR551" i="14"/>
  <c r="GQ551" i="14"/>
  <c r="GP551" i="14"/>
  <c r="GO551" i="14"/>
  <c r="GN551" i="14"/>
  <c r="GM551" i="14"/>
  <c r="GL551" i="14"/>
  <c r="GK551" i="14"/>
  <c r="GJ551" i="14"/>
  <c r="GI551" i="14"/>
  <c r="GH551" i="14"/>
  <c r="GG551" i="14"/>
  <c r="GF551" i="14"/>
  <c r="GE551" i="14"/>
  <c r="GD551" i="14"/>
  <c r="GC551" i="14"/>
  <c r="GB551" i="14"/>
  <c r="GA551" i="14"/>
  <c r="FZ551" i="14"/>
  <c r="FY551" i="14"/>
  <c r="FX551" i="14"/>
  <c r="FW551" i="14"/>
  <c r="FV551" i="14"/>
  <c r="FU551" i="14"/>
  <c r="FT551" i="14"/>
  <c r="FS551" i="14"/>
  <c r="FR551" i="14"/>
  <c r="FQ551" i="14"/>
  <c r="FP551" i="14"/>
  <c r="FO551" i="14"/>
  <c r="FN551" i="14"/>
  <c r="FM551" i="14"/>
  <c r="FL551" i="14"/>
  <c r="FK551" i="14"/>
  <c r="FJ551" i="14"/>
  <c r="FI551" i="14"/>
  <c r="FH551" i="14"/>
  <c r="FG551" i="14"/>
  <c r="FF551" i="14"/>
  <c r="FE551" i="14"/>
  <c r="FD551" i="14"/>
  <c r="FC551" i="14"/>
  <c r="FB551" i="14"/>
  <c r="FA551" i="14"/>
  <c r="EZ551" i="14"/>
  <c r="EY551" i="14"/>
  <c r="EX551" i="14"/>
  <c r="EW551" i="14"/>
  <c r="EV551" i="14"/>
  <c r="EU551" i="14"/>
  <c r="ET551" i="14"/>
  <c r="ES551" i="14"/>
  <c r="ER551" i="14"/>
  <c r="EQ551" i="14"/>
  <c r="EP551" i="14"/>
  <c r="EO551" i="14"/>
  <c r="EN551" i="14"/>
  <c r="EM551" i="14"/>
  <c r="EL551" i="14"/>
  <c r="EK551" i="14"/>
  <c r="EJ551" i="14"/>
  <c r="EI551" i="14"/>
  <c r="EH551" i="14"/>
  <c r="EG551" i="14"/>
  <c r="EF551" i="14"/>
  <c r="EE551" i="14"/>
  <c r="ED551" i="14"/>
  <c r="EC551" i="14"/>
  <c r="EB551" i="14"/>
  <c r="EA551" i="14"/>
  <c r="DZ551" i="14"/>
  <c r="DY551" i="14"/>
  <c r="DX551" i="14"/>
  <c r="DW551" i="14"/>
  <c r="DV551" i="14"/>
  <c r="DU551" i="14"/>
  <c r="DT551" i="14"/>
  <c r="DS551" i="14"/>
  <c r="DR551" i="14"/>
  <c r="DQ551" i="14"/>
  <c r="DP551" i="14"/>
  <c r="DO551" i="14"/>
  <c r="DN551" i="14"/>
  <c r="DM551" i="14"/>
  <c r="DL551" i="14"/>
  <c r="DK551" i="14"/>
  <c r="DJ551" i="14"/>
  <c r="DI551" i="14"/>
  <c r="DH551" i="14"/>
  <c r="DG551" i="14"/>
  <c r="DF551" i="14"/>
  <c r="DE551" i="14"/>
  <c r="DD551" i="14"/>
  <c r="DC551" i="14"/>
  <c r="DB551" i="14"/>
  <c r="DA551" i="14"/>
  <c r="CZ551" i="14"/>
  <c r="CY551" i="14"/>
  <c r="CX551" i="14"/>
  <c r="CW551" i="14"/>
  <c r="CV551" i="14"/>
  <c r="CU551" i="14"/>
  <c r="CT551" i="14"/>
  <c r="CS551" i="14"/>
  <c r="CR551" i="14"/>
  <c r="CQ551" i="14"/>
  <c r="CP551" i="14"/>
  <c r="CO551" i="14"/>
  <c r="CN551" i="14"/>
  <c r="CM551" i="14"/>
  <c r="CL551" i="14"/>
  <c r="CK551" i="14"/>
  <c r="CJ551" i="14"/>
  <c r="CI551" i="14"/>
  <c r="CH551" i="14"/>
  <c r="CG551" i="14"/>
  <c r="CF551" i="14"/>
  <c r="CE551" i="14"/>
  <c r="CD551" i="14"/>
  <c r="CC551" i="14"/>
  <c r="CB551" i="14"/>
  <c r="CA551" i="14"/>
  <c r="BZ551" i="14"/>
  <c r="BY551" i="14"/>
  <c r="BX551" i="14"/>
  <c r="BW551" i="14"/>
  <c r="BV551" i="14"/>
  <c r="BU551" i="14"/>
  <c r="BT551" i="14"/>
  <c r="BS551" i="14"/>
  <c r="BR551" i="14"/>
  <c r="BQ551" i="14"/>
  <c r="BP551" i="14"/>
  <c r="BO551" i="14"/>
  <c r="BN551" i="14"/>
  <c r="BM551" i="14"/>
  <c r="BL551" i="14"/>
  <c r="BK551" i="14"/>
  <c r="BJ551" i="14"/>
  <c r="BI551" i="14"/>
  <c r="BH551" i="14"/>
  <c r="BG551" i="14"/>
  <c r="BF551" i="14"/>
  <c r="BE551" i="14"/>
  <c r="BD551" i="14"/>
  <c r="BC551" i="14"/>
  <c r="BB551" i="14"/>
  <c r="BA551" i="14"/>
  <c r="AZ551" i="14"/>
  <c r="AY551" i="14"/>
  <c r="AX551" i="14"/>
  <c r="AW551" i="14"/>
  <c r="AV551" i="14"/>
  <c r="AU551" i="14"/>
  <c r="AT551" i="14"/>
  <c r="AS551" i="14"/>
  <c r="AR551" i="14"/>
  <c r="AQ551" i="14"/>
  <c r="AP551" i="14"/>
  <c r="AO551" i="14"/>
  <c r="AN551" i="14"/>
  <c r="AM551" i="14"/>
  <c r="AL551" i="14"/>
  <c r="AK551" i="14"/>
  <c r="AJ551" i="14"/>
  <c r="AI551" i="14"/>
  <c r="AH551" i="14"/>
  <c r="AG551" i="14"/>
  <c r="AF551" i="14"/>
  <c r="AE551" i="14"/>
  <c r="AD551" i="14"/>
  <c r="AC551" i="14"/>
  <c r="AB551" i="14"/>
  <c r="AA551" i="14"/>
  <c r="Z551" i="14"/>
  <c r="Y551" i="14"/>
  <c r="X551" i="14"/>
  <c r="W551" i="14"/>
  <c r="V551" i="14"/>
  <c r="U551" i="14"/>
  <c r="T551" i="14"/>
  <c r="S551" i="14"/>
  <c r="R551" i="14"/>
  <c r="Q551" i="14"/>
  <c r="P551" i="14"/>
  <c r="O551" i="14"/>
  <c r="N551" i="14"/>
  <c r="M551" i="14"/>
  <c r="L551" i="14"/>
  <c r="K551" i="14"/>
  <c r="J551" i="14"/>
  <c r="I551" i="14"/>
  <c r="H551" i="14"/>
  <c r="G551" i="14"/>
  <c r="JB550" i="14"/>
  <c r="JA550" i="14"/>
  <c r="IZ550" i="14"/>
  <c r="IY550" i="14"/>
  <c r="IX550" i="14"/>
  <c r="IW550" i="14"/>
  <c r="IV550" i="14"/>
  <c r="IU550" i="14"/>
  <c r="IT550" i="14"/>
  <c r="IS550" i="14"/>
  <c r="IR550" i="14"/>
  <c r="IQ550" i="14"/>
  <c r="IP550" i="14"/>
  <c r="IO550" i="14"/>
  <c r="IN550" i="14"/>
  <c r="IM550" i="14"/>
  <c r="IL550" i="14"/>
  <c r="IK550" i="14"/>
  <c r="IJ550" i="14"/>
  <c r="II550" i="14"/>
  <c r="IH550" i="14"/>
  <c r="IG550" i="14"/>
  <c r="IF550" i="14"/>
  <c r="IE550" i="14"/>
  <c r="ID550" i="14"/>
  <c r="IC550" i="14"/>
  <c r="IB550" i="14"/>
  <c r="IA550" i="14"/>
  <c r="HZ550" i="14"/>
  <c r="HY550" i="14"/>
  <c r="HX550" i="14"/>
  <c r="HW550" i="14"/>
  <c r="HV550" i="14"/>
  <c r="HU550" i="14"/>
  <c r="HT550" i="14"/>
  <c r="HS550" i="14"/>
  <c r="HR550" i="14"/>
  <c r="HQ550" i="14"/>
  <c r="HP550" i="14"/>
  <c r="HO550" i="14"/>
  <c r="HN550" i="14"/>
  <c r="HM550" i="14"/>
  <c r="HL550" i="14"/>
  <c r="HK550" i="14"/>
  <c r="HJ550" i="14"/>
  <c r="HI550" i="14"/>
  <c r="HH550" i="14"/>
  <c r="HG550" i="14"/>
  <c r="HF550" i="14"/>
  <c r="HE550" i="14"/>
  <c r="HD550" i="14"/>
  <c r="HC550" i="14"/>
  <c r="HB550" i="14"/>
  <c r="HA550" i="14"/>
  <c r="GZ550" i="14"/>
  <c r="GY550" i="14"/>
  <c r="GX550" i="14"/>
  <c r="GW550" i="14"/>
  <c r="GV550" i="14"/>
  <c r="GU550" i="14"/>
  <c r="GT550" i="14"/>
  <c r="GS550" i="14"/>
  <c r="GR550" i="14"/>
  <c r="GQ550" i="14"/>
  <c r="GP550" i="14"/>
  <c r="GO550" i="14"/>
  <c r="GN550" i="14"/>
  <c r="GM550" i="14"/>
  <c r="GL550" i="14"/>
  <c r="GK550" i="14"/>
  <c r="GJ550" i="14"/>
  <c r="GI550" i="14"/>
  <c r="GH550" i="14"/>
  <c r="GG550" i="14"/>
  <c r="GF550" i="14"/>
  <c r="GE550" i="14"/>
  <c r="GD550" i="14"/>
  <c r="GC550" i="14"/>
  <c r="GB550" i="14"/>
  <c r="GA550" i="14"/>
  <c r="FZ550" i="14"/>
  <c r="FY550" i="14"/>
  <c r="FX550" i="14"/>
  <c r="FW550" i="14"/>
  <c r="FV550" i="14"/>
  <c r="FU550" i="14"/>
  <c r="FT550" i="14"/>
  <c r="FS550" i="14"/>
  <c r="FR550" i="14"/>
  <c r="FQ550" i="14"/>
  <c r="FP550" i="14"/>
  <c r="FO550" i="14"/>
  <c r="FN550" i="14"/>
  <c r="FM550" i="14"/>
  <c r="FL550" i="14"/>
  <c r="FK550" i="14"/>
  <c r="FJ550" i="14"/>
  <c r="FI550" i="14"/>
  <c r="FH550" i="14"/>
  <c r="FG550" i="14"/>
  <c r="FF550" i="14"/>
  <c r="FE550" i="14"/>
  <c r="FD550" i="14"/>
  <c r="FC550" i="14"/>
  <c r="FB550" i="14"/>
  <c r="FA550" i="14"/>
  <c r="EZ550" i="14"/>
  <c r="EY550" i="14"/>
  <c r="EX550" i="14"/>
  <c r="EW550" i="14"/>
  <c r="EV550" i="14"/>
  <c r="EU550" i="14"/>
  <c r="ET550" i="14"/>
  <c r="ES550" i="14"/>
  <c r="ER550" i="14"/>
  <c r="EQ550" i="14"/>
  <c r="EP550" i="14"/>
  <c r="EO550" i="14"/>
  <c r="EN550" i="14"/>
  <c r="EM550" i="14"/>
  <c r="EL550" i="14"/>
  <c r="EK550" i="14"/>
  <c r="EJ550" i="14"/>
  <c r="EI550" i="14"/>
  <c r="EH550" i="14"/>
  <c r="EG550" i="14"/>
  <c r="EF550" i="14"/>
  <c r="EE550" i="14"/>
  <c r="ED550" i="14"/>
  <c r="EC550" i="14"/>
  <c r="EB550" i="14"/>
  <c r="EA550" i="14"/>
  <c r="DZ550" i="14"/>
  <c r="DY550" i="14"/>
  <c r="DX550" i="14"/>
  <c r="DW550" i="14"/>
  <c r="DV550" i="14"/>
  <c r="DU550" i="14"/>
  <c r="DT550" i="14"/>
  <c r="DS550" i="14"/>
  <c r="DR550" i="14"/>
  <c r="DQ550" i="14"/>
  <c r="DP550" i="14"/>
  <c r="DO550" i="14"/>
  <c r="DN550" i="14"/>
  <c r="DM550" i="14"/>
  <c r="DL550" i="14"/>
  <c r="DK550" i="14"/>
  <c r="DJ550" i="14"/>
  <c r="DI550" i="14"/>
  <c r="DH550" i="14"/>
  <c r="DG550" i="14"/>
  <c r="DF550" i="14"/>
  <c r="DE550" i="14"/>
  <c r="DD550" i="14"/>
  <c r="DC550" i="14"/>
  <c r="DB550" i="14"/>
  <c r="DA550" i="14"/>
  <c r="CZ550" i="14"/>
  <c r="CY550" i="14"/>
  <c r="CX550" i="14"/>
  <c r="CW550" i="14"/>
  <c r="CV550" i="14"/>
  <c r="CU550" i="14"/>
  <c r="CT550" i="14"/>
  <c r="CS550" i="14"/>
  <c r="CR550" i="14"/>
  <c r="CQ550" i="14"/>
  <c r="CP550" i="14"/>
  <c r="CO550" i="14"/>
  <c r="CN550" i="14"/>
  <c r="CM550" i="14"/>
  <c r="CL550" i="14"/>
  <c r="CK550" i="14"/>
  <c r="CJ550" i="14"/>
  <c r="CI550" i="14"/>
  <c r="CH550" i="14"/>
  <c r="CG550" i="14"/>
  <c r="CF550" i="14"/>
  <c r="CE550" i="14"/>
  <c r="CD550" i="14"/>
  <c r="CC550" i="14"/>
  <c r="CB550" i="14"/>
  <c r="CA550" i="14"/>
  <c r="BZ550" i="14"/>
  <c r="BY550" i="14"/>
  <c r="BX550" i="14"/>
  <c r="BW550" i="14"/>
  <c r="BV550" i="14"/>
  <c r="BU550" i="14"/>
  <c r="BT550" i="14"/>
  <c r="BS550" i="14"/>
  <c r="BR550" i="14"/>
  <c r="BQ550" i="14"/>
  <c r="BP550" i="14"/>
  <c r="BO550" i="14"/>
  <c r="BN550" i="14"/>
  <c r="BM550" i="14"/>
  <c r="BL550" i="14"/>
  <c r="BK550" i="14"/>
  <c r="BJ550" i="14"/>
  <c r="BI550" i="14"/>
  <c r="BH550" i="14"/>
  <c r="BG550" i="14"/>
  <c r="BF550" i="14"/>
  <c r="BE550" i="14"/>
  <c r="BD550" i="14"/>
  <c r="BC550" i="14"/>
  <c r="BB550" i="14"/>
  <c r="BA550" i="14"/>
  <c r="AZ550" i="14"/>
  <c r="AY550" i="14"/>
  <c r="AX550" i="14"/>
  <c r="AW550" i="14"/>
  <c r="AV550" i="14"/>
  <c r="AU550" i="14"/>
  <c r="AT550" i="14"/>
  <c r="AS550" i="14"/>
  <c r="AR550" i="14"/>
  <c r="AQ550" i="14"/>
  <c r="AP550" i="14"/>
  <c r="AO550" i="14"/>
  <c r="AN550" i="14"/>
  <c r="AM550" i="14"/>
  <c r="AL550" i="14"/>
  <c r="AK550" i="14"/>
  <c r="AJ550" i="14"/>
  <c r="AI550" i="14"/>
  <c r="AH550" i="14"/>
  <c r="AG550" i="14"/>
  <c r="AF550" i="14"/>
  <c r="AE550" i="14"/>
  <c r="AD550" i="14"/>
  <c r="AC550" i="14"/>
  <c r="AB550" i="14"/>
  <c r="AA550" i="14"/>
  <c r="Z550" i="14"/>
  <c r="Y550" i="14"/>
  <c r="X550" i="14"/>
  <c r="W550" i="14"/>
  <c r="V550" i="14"/>
  <c r="U550" i="14"/>
  <c r="T550" i="14"/>
  <c r="S550" i="14"/>
  <c r="R550" i="14"/>
  <c r="Q550" i="14"/>
  <c r="P550" i="14"/>
  <c r="O550" i="14"/>
  <c r="N550" i="14"/>
  <c r="M550" i="14"/>
  <c r="L550" i="14"/>
  <c r="K550" i="14"/>
  <c r="J550" i="14"/>
  <c r="I550" i="14"/>
  <c r="H550" i="14"/>
  <c r="G550" i="14"/>
  <c r="JB549" i="14"/>
  <c r="JA549" i="14"/>
  <c r="IZ549" i="14"/>
  <c r="IY549" i="14"/>
  <c r="IX549" i="14"/>
  <c r="IW549" i="14"/>
  <c r="IV549" i="14"/>
  <c r="IU549" i="14"/>
  <c r="IT549" i="14"/>
  <c r="IS549" i="14"/>
  <c r="IR549" i="14"/>
  <c r="IQ549" i="14"/>
  <c r="IP549" i="14"/>
  <c r="IO549" i="14"/>
  <c r="IN549" i="14"/>
  <c r="IM549" i="14"/>
  <c r="IL549" i="14"/>
  <c r="IK549" i="14"/>
  <c r="IJ549" i="14"/>
  <c r="II549" i="14"/>
  <c r="IH549" i="14"/>
  <c r="IG549" i="14"/>
  <c r="IF549" i="14"/>
  <c r="IE549" i="14"/>
  <c r="ID549" i="14"/>
  <c r="IC549" i="14"/>
  <c r="IB549" i="14"/>
  <c r="IA549" i="14"/>
  <c r="HZ549" i="14"/>
  <c r="HY549" i="14"/>
  <c r="HX549" i="14"/>
  <c r="HW549" i="14"/>
  <c r="HV549" i="14"/>
  <c r="HU549" i="14"/>
  <c r="HT549" i="14"/>
  <c r="HS549" i="14"/>
  <c r="HR549" i="14"/>
  <c r="HQ549" i="14"/>
  <c r="HP549" i="14"/>
  <c r="HO549" i="14"/>
  <c r="HN549" i="14"/>
  <c r="HM549" i="14"/>
  <c r="HL549" i="14"/>
  <c r="HK549" i="14"/>
  <c r="HJ549" i="14"/>
  <c r="HI549" i="14"/>
  <c r="HH549" i="14"/>
  <c r="HG549" i="14"/>
  <c r="HF549" i="14"/>
  <c r="HE549" i="14"/>
  <c r="HD549" i="14"/>
  <c r="HC549" i="14"/>
  <c r="HB549" i="14"/>
  <c r="HA549" i="14"/>
  <c r="GZ549" i="14"/>
  <c r="GY549" i="14"/>
  <c r="GX549" i="14"/>
  <c r="GW549" i="14"/>
  <c r="GV549" i="14"/>
  <c r="GU549" i="14"/>
  <c r="GT549" i="14"/>
  <c r="GS549" i="14"/>
  <c r="GR549" i="14"/>
  <c r="GQ549" i="14"/>
  <c r="GP549" i="14"/>
  <c r="GO549" i="14"/>
  <c r="GN549" i="14"/>
  <c r="GM549" i="14"/>
  <c r="GL549" i="14"/>
  <c r="GK549" i="14"/>
  <c r="GJ549" i="14"/>
  <c r="GI549" i="14"/>
  <c r="GH549" i="14"/>
  <c r="GG549" i="14"/>
  <c r="GF549" i="14"/>
  <c r="GE549" i="14"/>
  <c r="GD549" i="14"/>
  <c r="GC549" i="14"/>
  <c r="GB549" i="14"/>
  <c r="GA549" i="14"/>
  <c r="FZ549" i="14"/>
  <c r="FY549" i="14"/>
  <c r="FX549" i="14"/>
  <c r="FW549" i="14"/>
  <c r="FV549" i="14"/>
  <c r="FU549" i="14"/>
  <c r="FT549" i="14"/>
  <c r="FS549" i="14"/>
  <c r="FR549" i="14"/>
  <c r="FQ549" i="14"/>
  <c r="FP549" i="14"/>
  <c r="FO549" i="14"/>
  <c r="FN549" i="14"/>
  <c r="FM549" i="14"/>
  <c r="FL549" i="14"/>
  <c r="FK549" i="14"/>
  <c r="FJ549" i="14"/>
  <c r="FI549" i="14"/>
  <c r="FH549" i="14"/>
  <c r="FG549" i="14"/>
  <c r="FF549" i="14"/>
  <c r="FE549" i="14"/>
  <c r="FD549" i="14"/>
  <c r="FC549" i="14"/>
  <c r="FB549" i="14"/>
  <c r="FA549" i="14"/>
  <c r="EZ549" i="14"/>
  <c r="EY549" i="14"/>
  <c r="EX549" i="14"/>
  <c r="EW549" i="14"/>
  <c r="EV549" i="14"/>
  <c r="EU549" i="14"/>
  <c r="ET549" i="14"/>
  <c r="ES549" i="14"/>
  <c r="ER549" i="14"/>
  <c r="EQ549" i="14"/>
  <c r="EP549" i="14"/>
  <c r="EO549" i="14"/>
  <c r="EN549" i="14"/>
  <c r="EM549" i="14"/>
  <c r="EL549" i="14"/>
  <c r="EK549" i="14"/>
  <c r="EJ549" i="14"/>
  <c r="EI549" i="14"/>
  <c r="EH549" i="14"/>
  <c r="EG549" i="14"/>
  <c r="EF549" i="14"/>
  <c r="EE549" i="14"/>
  <c r="ED549" i="14"/>
  <c r="EC549" i="14"/>
  <c r="EB549" i="14"/>
  <c r="EA549" i="14"/>
  <c r="DZ549" i="14"/>
  <c r="DY549" i="14"/>
  <c r="DX549" i="14"/>
  <c r="DW549" i="14"/>
  <c r="DV549" i="14"/>
  <c r="DU549" i="14"/>
  <c r="DT549" i="14"/>
  <c r="DS549" i="14"/>
  <c r="DR549" i="14"/>
  <c r="DQ549" i="14"/>
  <c r="DP549" i="14"/>
  <c r="DO549" i="14"/>
  <c r="DN549" i="14"/>
  <c r="DM549" i="14"/>
  <c r="DL549" i="14"/>
  <c r="DK549" i="14"/>
  <c r="DJ549" i="14"/>
  <c r="DI549" i="14"/>
  <c r="DH549" i="14"/>
  <c r="DG549" i="14"/>
  <c r="DF549" i="14"/>
  <c r="DE549" i="14"/>
  <c r="DD549" i="14"/>
  <c r="DC549" i="14"/>
  <c r="DB549" i="14"/>
  <c r="DA549" i="14"/>
  <c r="CZ549" i="14"/>
  <c r="CY549" i="14"/>
  <c r="CX549" i="14"/>
  <c r="CW549" i="14"/>
  <c r="CV549" i="14"/>
  <c r="CU549" i="14"/>
  <c r="CT549" i="14"/>
  <c r="CS549" i="14"/>
  <c r="CR549" i="14"/>
  <c r="CQ549" i="14"/>
  <c r="CP549" i="14"/>
  <c r="CO549" i="14"/>
  <c r="CN549" i="14"/>
  <c r="CM549" i="14"/>
  <c r="CL549" i="14"/>
  <c r="CK549" i="14"/>
  <c r="CJ549" i="14"/>
  <c r="CI549" i="14"/>
  <c r="CH549" i="14"/>
  <c r="CG549" i="14"/>
  <c r="CF549" i="14"/>
  <c r="CE549" i="14"/>
  <c r="CD549" i="14"/>
  <c r="CC549" i="14"/>
  <c r="CB549" i="14"/>
  <c r="CA549" i="14"/>
  <c r="BZ549" i="14"/>
  <c r="BY549" i="14"/>
  <c r="BX549" i="14"/>
  <c r="BW549" i="14"/>
  <c r="BV549" i="14"/>
  <c r="BU549" i="14"/>
  <c r="BT549" i="14"/>
  <c r="BS549" i="14"/>
  <c r="BR549" i="14"/>
  <c r="BQ549" i="14"/>
  <c r="BP549" i="14"/>
  <c r="BO549" i="14"/>
  <c r="BN549" i="14"/>
  <c r="BM549" i="14"/>
  <c r="BL549" i="14"/>
  <c r="BK549" i="14"/>
  <c r="BJ549" i="14"/>
  <c r="BI549" i="14"/>
  <c r="BH549" i="14"/>
  <c r="BG549" i="14"/>
  <c r="BF549" i="14"/>
  <c r="BE549" i="14"/>
  <c r="BD549" i="14"/>
  <c r="BC549" i="14"/>
  <c r="BB549" i="14"/>
  <c r="BA549" i="14"/>
  <c r="AZ549" i="14"/>
  <c r="AY549" i="14"/>
  <c r="AX549" i="14"/>
  <c r="AW549" i="14"/>
  <c r="AV549" i="14"/>
  <c r="AU549" i="14"/>
  <c r="AT549" i="14"/>
  <c r="AS549" i="14"/>
  <c r="AR549" i="14"/>
  <c r="AQ549" i="14"/>
  <c r="AP549" i="14"/>
  <c r="AO549" i="14"/>
  <c r="AN549" i="14"/>
  <c r="AM549" i="14"/>
  <c r="AL549" i="14"/>
  <c r="AK549" i="14"/>
  <c r="AJ549" i="14"/>
  <c r="AI549" i="14"/>
  <c r="AH549" i="14"/>
  <c r="AG549" i="14"/>
  <c r="AF549" i="14"/>
  <c r="AE549" i="14"/>
  <c r="AD549" i="14"/>
  <c r="AC549" i="14"/>
  <c r="AB549" i="14"/>
  <c r="AA549" i="14"/>
  <c r="Z549" i="14"/>
  <c r="Y549" i="14"/>
  <c r="X549" i="14"/>
  <c r="W549" i="14"/>
  <c r="V549" i="14"/>
  <c r="U549" i="14"/>
  <c r="T549" i="14"/>
  <c r="S549" i="14"/>
  <c r="R549" i="14"/>
  <c r="Q549" i="14"/>
  <c r="P549" i="14"/>
  <c r="O549" i="14"/>
  <c r="N549" i="14"/>
  <c r="M549" i="14"/>
  <c r="L549" i="14"/>
  <c r="K549" i="14"/>
  <c r="J549" i="14"/>
  <c r="I549" i="14"/>
  <c r="H549" i="14"/>
  <c r="G549" i="14"/>
  <c r="JB548" i="14"/>
  <c r="JA548" i="14"/>
  <c r="IZ548" i="14"/>
  <c r="IY548" i="14"/>
  <c r="IX548" i="14"/>
  <c r="IW548" i="14"/>
  <c r="IV548" i="14"/>
  <c r="IU548" i="14"/>
  <c r="IT548" i="14"/>
  <c r="IS548" i="14"/>
  <c r="IR548" i="14"/>
  <c r="IQ548" i="14"/>
  <c r="IP548" i="14"/>
  <c r="IO548" i="14"/>
  <c r="IN548" i="14"/>
  <c r="IM548" i="14"/>
  <c r="IL548" i="14"/>
  <c r="IK548" i="14"/>
  <c r="IJ548" i="14"/>
  <c r="II548" i="14"/>
  <c r="IH548" i="14"/>
  <c r="IG548" i="14"/>
  <c r="IF548" i="14"/>
  <c r="IE548" i="14"/>
  <c r="ID548" i="14"/>
  <c r="IC548" i="14"/>
  <c r="IB548" i="14"/>
  <c r="IA548" i="14"/>
  <c r="HZ548" i="14"/>
  <c r="HY548" i="14"/>
  <c r="HX548" i="14"/>
  <c r="HW548" i="14"/>
  <c r="HV548" i="14"/>
  <c r="HU548" i="14"/>
  <c r="HT548" i="14"/>
  <c r="HS548" i="14"/>
  <c r="HR548" i="14"/>
  <c r="HQ548" i="14"/>
  <c r="HP548" i="14"/>
  <c r="HO548" i="14"/>
  <c r="HN548" i="14"/>
  <c r="HM548" i="14"/>
  <c r="HL548" i="14"/>
  <c r="HK548" i="14"/>
  <c r="HJ548" i="14"/>
  <c r="HI548" i="14"/>
  <c r="HH548" i="14"/>
  <c r="HG548" i="14"/>
  <c r="HF548" i="14"/>
  <c r="HE548" i="14"/>
  <c r="HD548" i="14"/>
  <c r="HC548" i="14"/>
  <c r="HB548" i="14"/>
  <c r="HA548" i="14"/>
  <c r="GZ548" i="14"/>
  <c r="GY548" i="14"/>
  <c r="GX548" i="14"/>
  <c r="GW548" i="14"/>
  <c r="GV548" i="14"/>
  <c r="GU548" i="14"/>
  <c r="GT548" i="14"/>
  <c r="GS548" i="14"/>
  <c r="GR548" i="14"/>
  <c r="GQ548" i="14"/>
  <c r="GP548" i="14"/>
  <c r="GO548" i="14"/>
  <c r="GN548" i="14"/>
  <c r="GM548" i="14"/>
  <c r="GL548" i="14"/>
  <c r="GK548" i="14"/>
  <c r="GJ548" i="14"/>
  <c r="GI548" i="14"/>
  <c r="GH548" i="14"/>
  <c r="GG548" i="14"/>
  <c r="GF548" i="14"/>
  <c r="GE548" i="14"/>
  <c r="GD548" i="14"/>
  <c r="GC548" i="14"/>
  <c r="GB548" i="14"/>
  <c r="GA548" i="14"/>
  <c r="FZ548" i="14"/>
  <c r="FY548" i="14"/>
  <c r="FX548" i="14"/>
  <c r="FW548" i="14"/>
  <c r="FV548" i="14"/>
  <c r="FU548" i="14"/>
  <c r="FT548" i="14"/>
  <c r="FS548" i="14"/>
  <c r="FR548" i="14"/>
  <c r="FQ548" i="14"/>
  <c r="FP548" i="14"/>
  <c r="FO548" i="14"/>
  <c r="FN548" i="14"/>
  <c r="FM548" i="14"/>
  <c r="FL548" i="14"/>
  <c r="FK548" i="14"/>
  <c r="FJ548" i="14"/>
  <c r="FI548" i="14"/>
  <c r="FH548" i="14"/>
  <c r="FG548" i="14"/>
  <c r="FF548" i="14"/>
  <c r="FE548" i="14"/>
  <c r="FD548" i="14"/>
  <c r="FC548" i="14"/>
  <c r="FB548" i="14"/>
  <c r="FA548" i="14"/>
  <c r="EZ548" i="14"/>
  <c r="EY548" i="14"/>
  <c r="EX548" i="14"/>
  <c r="EW548" i="14"/>
  <c r="EV548" i="14"/>
  <c r="EU548" i="14"/>
  <c r="ET548" i="14"/>
  <c r="ES548" i="14"/>
  <c r="ER548" i="14"/>
  <c r="EQ548" i="14"/>
  <c r="EP548" i="14"/>
  <c r="EO548" i="14"/>
  <c r="EN548" i="14"/>
  <c r="EM548" i="14"/>
  <c r="EL548" i="14"/>
  <c r="EK548" i="14"/>
  <c r="EJ548" i="14"/>
  <c r="EI548" i="14"/>
  <c r="EH548" i="14"/>
  <c r="EG548" i="14"/>
  <c r="EF548" i="14"/>
  <c r="EE548" i="14"/>
  <c r="ED548" i="14"/>
  <c r="EC548" i="14"/>
  <c r="EB548" i="14"/>
  <c r="EA548" i="14"/>
  <c r="DZ548" i="14"/>
  <c r="DY548" i="14"/>
  <c r="DX548" i="14"/>
  <c r="DW548" i="14"/>
  <c r="DV548" i="14"/>
  <c r="DU548" i="14"/>
  <c r="DT548" i="14"/>
  <c r="DS548" i="14"/>
  <c r="DR548" i="14"/>
  <c r="DQ548" i="14"/>
  <c r="DP548" i="14"/>
  <c r="DO548" i="14"/>
  <c r="DN548" i="14"/>
  <c r="DM548" i="14"/>
  <c r="DL548" i="14"/>
  <c r="DK548" i="14"/>
  <c r="DJ548" i="14"/>
  <c r="DI548" i="14"/>
  <c r="DH548" i="14"/>
  <c r="DG548" i="14"/>
  <c r="DF548" i="14"/>
  <c r="DE548" i="14"/>
  <c r="DD548" i="14"/>
  <c r="DC548" i="14"/>
  <c r="DB548" i="14"/>
  <c r="DA548" i="14"/>
  <c r="CZ548" i="14"/>
  <c r="CY548" i="14"/>
  <c r="CX548" i="14"/>
  <c r="CW548" i="14"/>
  <c r="CV548" i="14"/>
  <c r="CU548" i="14"/>
  <c r="CT548" i="14"/>
  <c r="CS548" i="14"/>
  <c r="CR548" i="14"/>
  <c r="CQ548" i="14"/>
  <c r="CP548" i="14"/>
  <c r="CO548" i="14"/>
  <c r="CN548" i="14"/>
  <c r="CM548" i="14"/>
  <c r="CL548" i="14"/>
  <c r="CK548" i="14"/>
  <c r="CJ548" i="14"/>
  <c r="CI548" i="14"/>
  <c r="CH548" i="14"/>
  <c r="CG548" i="14"/>
  <c r="CF548" i="14"/>
  <c r="CE548" i="14"/>
  <c r="CD548" i="14"/>
  <c r="CC548" i="14"/>
  <c r="CB548" i="14"/>
  <c r="CA548" i="14"/>
  <c r="BZ548" i="14"/>
  <c r="BY548" i="14"/>
  <c r="BX548" i="14"/>
  <c r="BW548" i="14"/>
  <c r="BV548" i="14"/>
  <c r="BU548" i="14"/>
  <c r="BT548" i="14"/>
  <c r="BS548" i="14"/>
  <c r="BR548" i="14"/>
  <c r="BQ548" i="14"/>
  <c r="BP548" i="14"/>
  <c r="BO548" i="14"/>
  <c r="BN548" i="14"/>
  <c r="BM548" i="14"/>
  <c r="BL548" i="14"/>
  <c r="BK548" i="14"/>
  <c r="BJ548" i="14"/>
  <c r="BI548" i="14"/>
  <c r="BH548" i="14"/>
  <c r="BG548" i="14"/>
  <c r="BF548" i="14"/>
  <c r="BE548" i="14"/>
  <c r="BD548" i="14"/>
  <c r="BC548" i="14"/>
  <c r="BB548" i="14"/>
  <c r="BA548" i="14"/>
  <c r="AZ548" i="14"/>
  <c r="AY548" i="14"/>
  <c r="AX548" i="14"/>
  <c r="AW548" i="14"/>
  <c r="AV548" i="14"/>
  <c r="AU548" i="14"/>
  <c r="AT548" i="14"/>
  <c r="AS548" i="14"/>
  <c r="AR548" i="14"/>
  <c r="AQ548" i="14"/>
  <c r="AP548" i="14"/>
  <c r="AO548" i="14"/>
  <c r="AN548" i="14"/>
  <c r="AM548" i="14"/>
  <c r="AL548" i="14"/>
  <c r="AK548" i="14"/>
  <c r="AJ548" i="14"/>
  <c r="AI548" i="14"/>
  <c r="AH548" i="14"/>
  <c r="AG548" i="14"/>
  <c r="AF548" i="14"/>
  <c r="AE548" i="14"/>
  <c r="AD548" i="14"/>
  <c r="AC548" i="14"/>
  <c r="AB548" i="14"/>
  <c r="AA548" i="14"/>
  <c r="Z548" i="14"/>
  <c r="Y548" i="14"/>
  <c r="X548" i="14"/>
  <c r="W548" i="14"/>
  <c r="V548" i="14"/>
  <c r="U548" i="14"/>
  <c r="T548" i="14"/>
  <c r="S548" i="14"/>
  <c r="R548" i="14"/>
  <c r="Q548" i="14"/>
  <c r="P548" i="14"/>
  <c r="O548" i="14"/>
  <c r="N548" i="14"/>
  <c r="M548" i="14"/>
  <c r="L548" i="14"/>
  <c r="K548" i="14"/>
  <c r="J548" i="14"/>
  <c r="I548" i="14"/>
  <c r="H548" i="14"/>
  <c r="G548" i="14"/>
  <c r="JB547" i="14"/>
  <c r="JA547" i="14"/>
  <c r="IZ547" i="14"/>
  <c r="IY547" i="14"/>
  <c r="IX547" i="14"/>
  <c r="IW547" i="14"/>
  <c r="IV547" i="14"/>
  <c r="IU547" i="14"/>
  <c r="IT547" i="14"/>
  <c r="IS547" i="14"/>
  <c r="IR547" i="14"/>
  <c r="IQ547" i="14"/>
  <c r="IP547" i="14"/>
  <c r="IO547" i="14"/>
  <c r="IN547" i="14"/>
  <c r="IM547" i="14"/>
  <c r="IL547" i="14"/>
  <c r="IK547" i="14"/>
  <c r="IJ547" i="14"/>
  <c r="II547" i="14"/>
  <c r="IH547" i="14"/>
  <c r="IG547" i="14"/>
  <c r="IF547" i="14"/>
  <c r="IE547" i="14"/>
  <c r="ID547" i="14"/>
  <c r="IC547" i="14"/>
  <c r="IB547" i="14"/>
  <c r="IA547" i="14"/>
  <c r="HZ547" i="14"/>
  <c r="HY547" i="14"/>
  <c r="HX547" i="14"/>
  <c r="HW547" i="14"/>
  <c r="HV547" i="14"/>
  <c r="HU547" i="14"/>
  <c r="HT547" i="14"/>
  <c r="HS547" i="14"/>
  <c r="HR547" i="14"/>
  <c r="HQ547" i="14"/>
  <c r="HP547" i="14"/>
  <c r="HO547" i="14"/>
  <c r="HN547" i="14"/>
  <c r="HM547" i="14"/>
  <c r="HL547" i="14"/>
  <c r="HK547" i="14"/>
  <c r="HJ547" i="14"/>
  <c r="HI547" i="14"/>
  <c r="HH547" i="14"/>
  <c r="HG547" i="14"/>
  <c r="HF547" i="14"/>
  <c r="HE547" i="14"/>
  <c r="HD547" i="14"/>
  <c r="HC547" i="14"/>
  <c r="HB547" i="14"/>
  <c r="HA547" i="14"/>
  <c r="GZ547" i="14"/>
  <c r="GY547" i="14"/>
  <c r="GX547" i="14"/>
  <c r="GW547" i="14"/>
  <c r="GV547" i="14"/>
  <c r="GU547" i="14"/>
  <c r="GT547" i="14"/>
  <c r="GS547" i="14"/>
  <c r="GR547" i="14"/>
  <c r="GQ547" i="14"/>
  <c r="GP547" i="14"/>
  <c r="GO547" i="14"/>
  <c r="GN547" i="14"/>
  <c r="GM547" i="14"/>
  <c r="GL547" i="14"/>
  <c r="GK547" i="14"/>
  <c r="GJ547" i="14"/>
  <c r="GI547" i="14"/>
  <c r="GH547" i="14"/>
  <c r="GG547" i="14"/>
  <c r="GF547" i="14"/>
  <c r="GE547" i="14"/>
  <c r="GD547" i="14"/>
  <c r="GC547" i="14"/>
  <c r="GB547" i="14"/>
  <c r="GA547" i="14"/>
  <c r="FZ547" i="14"/>
  <c r="FY547" i="14"/>
  <c r="FX547" i="14"/>
  <c r="FW547" i="14"/>
  <c r="FV547" i="14"/>
  <c r="FU547" i="14"/>
  <c r="FT547" i="14"/>
  <c r="FS547" i="14"/>
  <c r="FR547" i="14"/>
  <c r="FQ547" i="14"/>
  <c r="FP547" i="14"/>
  <c r="FO547" i="14"/>
  <c r="FN547" i="14"/>
  <c r="FM547" i="14"/>
  <c r="FL547" i="14"/>
  <c r="FK547" i="14"/>
  <c r="FJ547" i="14"/>
  <c r="FI547" i="14"/>
  <c r="FH547" i="14"/>
  <c r="FG547" i="14"/>
  <c r="FF547" i="14"/>
  <c r="FE547" i="14"/>
  <c r="FD547" i="14"/>
  <c r="FC547" i="14"/>
  <c r="FB547" i="14"/>
  <c r="FA547" i="14"/>
  <c r="EZ547" i="14"/>
  <c r="EY547" i="14"/>
  <c r="EX547" i="14"/>
  <c r="EW547" i="14"/>
  <c r="EV547" i="14"/>
  <c r="EU547" i="14"/>
  <c r="ET547" i="14"/>
  <c r="ES547" i="14"/>
  <c r="ER547" i="14"/>
  <c r="EQ547" i="14"/>
  <c r="EP547" i="14"/>
  <c r="EO547" i="14"/>
  <c r="EN547" i="14"/>
  <c r="EM547" i="14"/>
  <c r="EL547" i="14"/>
  <c r="EK547" i="14"/>
  <c r="EJ547" i="14"/>
  <c r="EI547" i="14"/>
  <c r="EH547" i="14"/>
  <c r="EG547" i="14"/>
  <c r="EF547" i="14"/>
  <c r="EE547" i="14"/>
  <c r="ED547" i="14"/>
  <c r="EC547" i="14"/>
  <c r="EB547" i="14"/>
  <c r="EA547" i="14"/>
  <c r="DZ547" i="14"/>
  <c r="DY547" i="14"/>
  <c r="DX547" i="14"/>
  <c r="DW547" i="14"/>
  <c r="DV547" i="14"/>
  <c r="DU547" i="14"/>
  <c r="DT547" i="14"/>
  <c r="DS547" i="14"/>
  <c r="DR547" i="14"/>
  <c r="DQ547" i="14"/>
  <c r="DP547" i="14"/>
  <c r="DO547" i="14"/>
  <c r="DN547" i="14"/>
  <c r="DM547" i="14"/>
  <c r="DL547" i="14"/>
  <c r="DK547" i="14"/>
  <c r="DJ547" i="14"/>
  <c r="DI547" i="14"/>
  <c r="DH547" i="14"/>
  <c r="DG547" i="14"/>
  <c r="DF547" i="14"/>
  <c r="DE547" i="14"/>
  <c r="DD547" i="14"/>
  <c r="DC547" i="14"/>
  <c r="DB547" i="14"/>
  <c r="DA547" i="14"/>
  <c r="CZ547" i="14"/>
  <c r="CY547" i="14"/>
  <c r="CX547" i="14"/>
  <c r="CW547" i="14"/>
  <c r="CV547" i="14"/>
  <c r="CU547" i="14"/>
  <c r="CT547" i="14"/>
  <c r="CS547" i="14"/>
  <c r="CR547" i="14"/>
  <c r="CQ547" i="14"/>
  <c r="CP547" i="14"/>
  <c r="CO547" i="14"/>
  <c r="CN547" i="14"/>
  <c r="CM547" i="14"/>
  <c r="CL547" i="14"/>
  <c r="CK547" i="14"/>
  <c r="CJ547" i="14"/>
  <c r="CI547" i="14"/>
  <c r="CH547" i="14"/>
  <c r="CG547" i="14"/>
  <c r="CF547" i="14"/>
  <c r="CE547" i="14"/>
  <c r="CD547" i="14"/>
  <c r="CC547" i="14"/>
  <c r="CB547" i="14"/>
  <c r="CA547" i="14"/>
  <c r="BZ547" i="14"/>
  <c r="BY547" i="14"/>
  <c r="BX547" i="14"/>
  <c r="BW547" i="14"/>
  <c r="BV547" i="14"/>
  <c r="BU547" i="14"/>
  <c r="BT547" i="14"/>
  <c r="BS547" i="14"/>
  <c r="BR547" i="14"/>
  <c r="BQ547" i="14"/>
  <c r="BP547" i="14"/>
  <c r="BO547" i="14"/>
  <c r="BN547" i="14"/>
  <c r="BM547" i="14"/>
  <c r="BL547" i="14"/>
  <c r="BK547" i="14"/>
  <c r="BJ547" i="14"/>
  <c r="BI547" i="14"/>
  <c r="BH547" i="14"/>
  <c r="BG547" i="14"/>
  <c r="BF547" i="14"/>
  <c r="BE547" i="14"/>
  <c r="BD547" i="14"/>
  <c r="BC547" i="14"/>
  <c r="BB547" i="14"/>
  <c r="BA547" i="14"/>
  <c r="AZ547" i="14"/>
  <c r="AY547" i="14"/>
  <c r="AX547" i="14"/>
  <c r="AW547" i="14"/>
  <c r="AV547" i="14"/>
  <c r="AU547" i="14"/>
  <c r="AT547" i="14"/>
  <c r="AS547" i="14"/>
  <c r="AR547" i="14"/>
  <c r="AQ547" i="14"/>
  <c r="AP547" i="14"/>
  <c r="AO547" i="14"/>
  <c r="AN547" i="14"/>
  <c r="AM547" i="14"/>
  <c r="AL547" i="14"/>
  <c r="AK547" i="14"/>
  <c r="AJ547" i="14"/>
  <c r="AI547" i="14"/>
  <c r="AH547" i="14"/>
  <c r="AG547" i="14"/>
  <c r="AF547" i="14"/>
  <c r="AE547" i="14"/>
  <c r="AD547" i="14"/>
  <c r="AC547" i="14"/>
  <c r="AB547" i="14"/>
  <c r="AA547" i="14"/>
  <c r="Z547" i="14"/>
  <c r="Y547" i="14"/>
  <c r="X547" i="14"/>
  <c r="W547" i="14"/>
  <c r="V547" i="14"/>
  <c r="U547" i="14"/>
  <c r="T547" i="14"/>
  <c r="S547" i="14"/>
  <c r="R547" i="14"/>
  <c r="Q547" i="14"/>
  <c r="P547" i="14"/>
  <c r="O547" i="14"/>
  <c r="N547" i="14"/>
  <c r="M547" i="14"/>
  <c r="L547" i="14"/>
  <c r="K547" i="14"/>
  <c r="J547" i="14"/>
  <c r="I547" i="14"/>
  <c r="H547" i="14"/>
  <c r="G547" i="14"/>
  <c r="JB546" i="14"/>
  <c r="JA546" i="14"/>
  <c r="IZ546" i="14"/>
  <c r="IY546" i="14"/>
  <c r="IX546" i="14"/>
  <c r="IW546" i="14"/>
  <c r="IV546" i="14"/>
  <c r="IU546" i="14"/>
  <c r="IT546" i="14"/>
  <c r="IS546" i="14"/>
  <c r="IR546" i="14"/>
  <c r="IQ546" i="14"/>
  <c r="IP546" i="14"/>
  <c r="IO546" i="14"/>
  <c r="IN546" i="14"/>
  <c r="IM546" i="14"/>
  <c r="IL546" i="14"/>
  <c r="IK546" i="14"/>
  <c r="IJ546" i="14"/>
  <c r="II546" i="14"/>
  <c r="IH546" i="14"/>
  <c r="IG546" i="14"/>
  <c r="IF546" i="14"/>
  <c r="IE546" i="14"/>
  <c r="ID546" i="14"/>
  <c r="IC546" i="14"/>
  <c r="IB546" i="14"/>
  <c r="IA546" i="14"/>
  <c r="HZ546" i="14"/>
  <c r="HY546" i="14"/>
  <c r="HX546" i="14"/>
  <c r="HW546" i="14"/>
  <c r="HV546" i="14"/>
  <c r="HU546" i="14"/>
  <c r="HT546" i="14"/>
  <c r="HS546" i="14"/>
  <c r="HR546" i="14"/>
  <c r="HQ546" i="14"/>
  <c r="HP546" i="14"/>
  <c r="HO546" i="14"/>
  <c r="HN546" i="14"/>
  <c r="HM546" i="14"/>
  <c r="HL546" i="14"/>
  <c r="HK546" i="14"/>
  <c r="HJ546" i="14"/>
  <c r="HI546" i="14"/>
  <c r="HH546" i="14"/>
  <c r="HG546" i="14"/>
  <c r="HF546" i="14"/>
  <c r="HE546" i="14"/>
  <c r="HD546" i="14"/>
  <c r="HC546" i="14"/>
  <c r="HB546" i="14"/>
  <c r="HA546" i="14"/>
  <c r="GZ546" i="14"/>
  <c r="GY546" i="14"/>
  <c r="GX546" i="14"/>
  <c r="GW546" i="14"/>
  <c r="GV546" i="14"/>
  <c r="GU546" i="14"/>
  <c r="GT546" i="14"/>
  <c r="GS546" i="14"/>
  <c r="GR546" i="14"/>
  <c r="GQ546" i="14"/>
  <c r="GP546" i="14"/>
  <c r="GO546" i="14"/>
  <c r="GN546" i="14"/>
  <c r="GM546" i="14"/>
  <c r="GL546" i="14"/>
  <c r="GK546" i="14"/>
  <c r="GJ546" i="14"/>
  <c r="GI546" i="14"/>
  <c r="GH546" i="14"/>
  <c r="GG546" i="14"/>
  <c r="GF546" i="14"/>
  <c r="GE546" i="14"/>
  <c r="GD546" i="14"/>
  <c r="GC546" i="14"/>
  <c r="GB546" i="14"/>
  <c r="GA546" i="14"/>
  <c r="FZ546" i="14"/>
  <c r="FY546" i="14"/>
  <c r="FX546" i="14"/>
  <c r="FW546" i="14"/>
  <c r="FV546" i="14"/>
  <c r="FU546" i="14"/>
  <c r="FT546" i="14"/>
  <c r="FS546" i="14"/>
  <c r="FR546" i="14"/>
  <c r="FQ546" i="14"/>
  <c r="FP546" i="14"/>
  <c r="FO546" i="14"/>
  <c r="FN546" i="14"/>
  <c r="FM546" i="14"/>
  <c r="FL546" i="14"/>
  <c r="FK546" i="14"/>
  <c r="FJ546" i="14"/>
  <c r="FI546" i="14"/>
  <c r="FH546" i="14"/>
  <c r="FG546" i="14"/>
  <c r="FF546" i="14"/>
  <c r="FE546" i="14"/>
  <c r="FD546" i="14"/>
  <c r="FC546" i="14"/>
  <c r="FB546" i="14"/>
  <c r="FA546" i="14"/>
  <c r="EZ546" i="14"/>
  <c r="EY546" i="14"/>
  <c r="EX546" i="14"/>
  <c r="EW546" i="14"/>
  <c r="EV546" i="14"/>
  <c r="EU546" i="14"/>
  <c r="ET546" i="14"/>
  <c r="ES546" i="14"/>
  <c r="ER546" i="14"/>
  <c r="EQ546" i="14"/>
  <c r="EP546" i="14"/>
  <c r="EO546" i="14"/>
  <c r="EN546" i="14"/>
  <c r="EM546" i="14"/>
  <c r="EL546" i="14"/>
  <c r="EK546" i="14"/>
  <c r="EJ546" i="14"/>
  <c r="EI546" i="14"/>
  <c r="EH546" i="14"/>
  <c r="EG546" i="14"/>
  <c r="EF546" i="14"/>
  <c r="EE546" i="14"/>
  <c r="ED546" i="14"/>
  <c r="EC546" i="14"/>
  <c r="EB546" i="14"/>
  <c r="EA546" i="14"/>
  <c r="DZ546" i="14"/>
  <c r="DY546" i="14"/>
  <c r="DX546" i="14"/>
  <c r="DW546" i="14"/>
  <c r="DV546" i="14"/>
  <c r="DU546" i="14"/>
  <c r="DT546" i="14"/>
  <c r="DS546" i="14"/>
  <c r="DR546" i="14"/>
  <c r="DQ546" i="14"/>
  <c r="DP546" i="14"/>
  <c r="DO546" i="14"/>
  <c r="DN546" i="14"/>
  <c r="DM546" i="14"/>
  <c r="DL546" i="14"/>
  <c r="DK546" i="14"/>
  <c r="DJ546" i="14"/>
  <c r="DI546" i="14"/>
  <c r="DH546" i="14"/>
  <c r="DG546" i="14"/>
  <c r="DF546" i="14"/>
  <c r="DE546" i="14"/>
  <c r="DD546" i="14"/>
  <c r="DC546" i="14"/>
  <c r="DB546" i="14"/>
  <c r="DA546" i="14"/>
  <c r="CZ546" i="14"/>
  <c r="CY546" i="14"/>
  <c r="CX546" i="14"/>
  <c r="CW546" i="14"/>
  <c r="CV546" i="14"/>
  <c r="CU546" i="14"/>
  <c r="CT546" i="14"/>
  <c r="CS546" i="14"/>
  <c r="CR546" i="14"/>
  <c r="CQ546" i="14"/>
  <c r="CP546" i="14"/>
  <c r="CO546" i="14"/>
  <c r="CN546" i="14"/>
  <c r="CM546" i="14"/>
  <c r="CL546" i="14"/>
  <c r="CK546" i="14"/>
  <c r="CJ546" i="14"/>
  <c r="CI546" i="14"/>
  <c r="CH546" i="14"/>
  <c r="CG546" i="14"/>
  <c r="CF546" i="14"/>
  <c r="CE546" i="14"/>
  <c r="CD546" i="14"/>
  <c r="CC546" i="14"/>
  <c r="CB546" i="14"/>
  <c r="CA546" i="14"/>
  <c r="BZ546" i="14"/>
  <c r="BY546" i="14"/>
  <c r="BX546" i="14"/>
  <c r="BW546" i="14"/>
  <c r="BV546" i="14"/>
  <c r="BU546" i="14"/>
  <c r="BT546" i="14"/>
  <c r="BS546" i="14"/>
  <c r="BR546" i="14"/>
  <c r="BQ546" i="14"/>
  <c r="BP546" i="14"/>
  <c r="BO546" i="14"/>
  <c r="BN546" i="14"/>
  <c r="BM546" i="14"/>
  <c r="BL546" i="14"/>
  <c r="BK546" i="14"/>
  <c r="BJ546" i="14"/>
  <c r="BI546" i="14"/>
  <c r="BH546" i="14"/>
  <c r="BG546" i="14"/>
  <c r="BF546" i="14"/>
  <c r="BE546" i="14"/>
  <c r="BD546" i="14"/>
  <c r="BC546" i="14"/>
  <c r="BB546" i="14"/>
  <c r="BA546" i="14"/>
  <c r="AZ546" i="14"/>
  <c r="AY546" i="14"/>
  <c r="AX546" i="14"/>
  <c r="AW546" i="14"/>
  <c r="AV546" i="14"/>
  <c r="AU546" i="14"/>
  <c r="AT546" i="14"/>
  <c r="AS546" i="14"/>
  <c r="AR546" i="14"/>
  <c r="AQ546" i="14"/>
  <c r="AP546" i="14"/>
  <c r="AO546" i="14"/>
  <c r="AN546" i="14"/>
  <c r="AM546" i="14"/>
  <c r="AL546" i="14"/>
  <c r="AK546" i="14"/>
  <c r="AJ546" i="14"/>
  <c r="AI546" i="14"/>
  <c r="AH546" i="14"/>
  <c r="AG546" i="14"/>
  <c r="AF546" i="14"/>
  <c r="AE546" i="14"/>
  <c r="AD546" i="14"/>
  <c r="AC546" i="14"/>
  <c r="AB546" i="14"/>
  <c r="AA546" i="14"/>
  <c r="Z546" i="14"/>
  <c r="Y546" i="14"/>
  <c r="X546" i="14"/>
  <c r="W546" i="14"/>
  <c r="V546" i="14"/>
  <c r="U546" i="14"/>
  <c r="T546" i="14"/>
  <c r="S546" i="14"/>
  <c r="R546" i="14"/>
  <c r="Q546" i="14"/>
  <c r="P546" i="14"/>
  <c r="O546" i="14"/>
  <c r="N546" i="14"/>
  <c r="M546" i="14"/>
  <c r="L546" i="14"/>
  <c r="K546" i="14"/>
  <c r="J546" i="14"/>
  <c r="I546" i="14"/>
  <c r="H546" i="14"/>
  <c r="G546" i="14"/>
  <c r="JB545" i="14"/>
  <c r="JA545" i="14"/>
  <c r="IZ545" i="14"/>
  <c r="IY545" i="14"/>
  <c r="IX545" i="14"/>
  <c r="IW545" i="14"/>
  <c r="IV545" i="14"/>
  <c r="IU545" i="14"/>
  <c r="IT545" i="14"/>
  <c r="IS545" i="14"/>
  <c r="IR545" i="14"/>
  <c r="IQ545" i="14"/>
  <c r="IP545" i="14"/>
  <c r="IO545" i="14"/>
  <c r="IN545" i="14"/>
  <c r="IM545" i="14"/>
  <c r="IL545" i="14"/>
  <c r="IK545" i="14"/>
  <c r="IJ545" i="14"/>
  <c r="II545" i="14"/>
  <c r="IH545" i="14"/>
  <c r="IG545" i="14"/>
  <c r="IF545" i="14"/>
  <c r="IE545" i="14"/>
  <c r="ID545" i="14"/>
  <c r="IC545" i="14"/>
  <c r="IB545" i="14"/>
  <c r="IA545" i="14"/>
  <c r="HZ545" i="14"/>
  <c r="HY545" i="14"/>
  <c r="HX545" i="14"/>
  <c r="HW545" i="14"/>
  <c r="HV545" i="14"/>
  <c r="HU545" i="14"/>
  <c r="HT545" i="14"/>
  <c r="HS545" i="14"/>
  <c r="HR545" i="14"/>
  <c r="HQ545" i="14"/>
  <c r="HP545" i="14"/>
  <c r="HO545" i="14"/>
  <c r="HN545" i="14"/>
  <c r="HM545" i="14"/>
  <c r="HL545" i="14"/>
  <c r="HK545" i="14"/>
  <c r="HJ545" i="14"/>
  <c r="HI545" i="14"/>
  <c r="HH545" i="14"/>
  <c r="HG545" i="14"/>
  <c r="HF545" i="14"/>
  <c r="HE545" i="14"/>
  <c r="HD545" i="14"/>
  <c r="HC545" i="14"/>
  <c r="HB545" i="14"/>
  <c r="HA545" i="14"/>
  <c r="GZ545" i="14"/>
  <c r="GY545" i="14"/>
  <c r="GX545" i="14"/>
  <c r="GW545" i="14"/>
  <c r="GV545" i="14"/>
  <c r="GU545" i="14"/>
  <c r="GT545" i="14"/>
  <c r="GS545" i="14"/>
  <c r="GR545" i="14"/>
  <c r="GQ545" i="14"/>
  <c r="GP545" i="14"/>
  <c r="GO545" i="14"/>
  <c r="GN545" i="14"/>
  <c r="GM545" i="14"/>
  <c r="GL545" i="14"/>
  <c r="GK545" i="14"/>
  <c r="GJ545" i="14"/>
  <c r="GI545" i="14"/>
  <c r="GH545" i="14"/>
  <c r="GG545" i="14"/>
  <c r="GF545" i="14"/>
  <c r="GE545" i="14"/>
  <c r="GD545" i="14"/>
  <c r="GC545" i="14"/>
  <c r="GB545" i="14"/>
  <c r="GA545" i="14"/>
  <c r="FZ545" i="14"/>
  <c r="FY545" i="14"/>
  <c r="FX545" i="14"/>
  <c r="FW545" i="14"/>
  <c r="FV545" i="14"/>
  <c r="FU545" i="14"/>
  <c r="FT545" i="14"/>
  <c r="FS545" i="14"/>
  <c r="FR545" i="14"/>
  <c r="FQ545" i="14"/>
  <c r="FP545" i="14"/>
  <c r="FO545" i="14"/>
  <c r="FN545" i="14"/>
  <c r="FM545" i="14"/>
  <c r="FL545" i="14"/>
  <c r="FK545" i="14"/>
  <c r="FJ545" i="14"/>
  <c r="FI545" i="14"/>
  <c r="FH545" i="14"/>
  <c r="FG545" i="14"/>
  <c r="FF545" i="14"/>
  <c r="FE545" i="14"/>
  <c r="FD545" i="14"/>
  <c r="FC545" i="14"/>
  <c r="FB545" i="14"/>
  <c r="FA545" i="14"/>
  <c r="EZ545" i="14"/>
  <c r="EY545" i="14"/>
  <c r="EX545" i="14"/>
  <c r="EW545" i="14"/>
  <c r="EV545" i="14"/>
  <c r="EU545" i="14"/>
  <c r="ET545" i="14"/>
  <c r="ES545" i="14"/>
  <c r="ER545" i="14"/>
  <c r="EQ545" i="14"/>
  <c r="EP545" i="14"/>
  <c r="EO545" i="14"/>
  <c r="EN545" i="14"/>
  <c r="EM545" i="14"/>
  <c r="EL545" i="14"/>
  <c r="EK545" i="14"/>
  <c r="EJ545" i="14"/>
  <c r="EI545" i="14"/>
  <c r="EH545" i="14"/>
  <c r="EG545" i="14"/>
  <c r="EF545" i="14"/>
  <c r="EE545" i="14"/>
  <c r="ED545" i="14"/>
  <c r="EC545" i="14"/>
  <c r="EB545" i="14"/>
  <c r="EA545" i="14"/>
  <c r="DZ545" i="14"/>
  <c r="DY545" i="14"/>
  <c r="DX545" i="14"/>
  <c r="DW545" i="14"/>
  <c r="DV545" i="14"/>
  <c r="DU545" i="14"/>
  <c r="DT545" i="14"/>
  <c r="DS545" i="14"/>
  <c r="DR545" i="14"/>
  <c r="DQ545" i="14"/>
  <c r="DP545" i="14"/>
  <c r="DO545" i="14"/>
  <c r="DN545" i="14"/>
  <c r="DM545" i="14"/>
  <c r="DL545" i="14"/>
  <c r="DK545" i="14"/>
  <c r="DJ545" i="14"/>
  <c r="DI545" i="14"/>
  <c r="DH545" i="14"/>
  <c r="DG545" i="14"/>
  <c r="DF545" i="14"/>
  <c r="DE545" i="14"/>
  <c r="DD545" i="14"/>
  <c r="DC545" i="14"/>
  <c r="DB545" i="14"/>
  <c r="DA545" i="14"/>
  <c r="CZ545" i="14"/>
  <c r="CY545" i="14"/>
  <c r="CX545" i="14"/>
  <c r="CW545" i="14"/>
  <c r="CV545" i="14"/>
  <c r="CU545" i="14"/>
  <c r="CT545" i="14"/>
  <c r="CS545" i="14"/>
  <c r="CR545" i="14"/>
  <c r="CQ545" i="14"/>
  <c r="CP545" i="14"/>
  <c r="CO545" i="14"/>
  <c r="CN545" i="14"/>
  <c r="CM545" i="14"/>
  <c r="CL545" i="14"/>
  <c r="CK545" i="14"/>
  <c r="CJ545" i="14"/>
  <c r="CI545" i="14"/>
  <c r="CH545" i="14"/>
  <c r="CG545" i="14"/>
  <c r="CF545" i="14"/>
  <c r="CE545" i="14"/>
  <c r="CD545" i="14"/>
  <c r="CC545" i="14"/>
  <c r="CB545" i="14"/>
  <c r="CA545" i="14"/>
  <c r="BZ545" i="14"/>
  <c r="BY545" i="14"/>
  <c r="BX545" i="14"/>
  <c r="BW545" i="14"/>
  <c r="BV545" i="14"/>
  <c r="BU545" i="14"/>
  <c r="BT545" i="14"/>
  <c r="BS545" i="14"/>
  <c r="BR545" i="14"/>
  <c r="BQ545" i="14"/>
  <c r="BP545" i="14"/>
  <c r="BO545" i="14"/>
  <c r="BN545" i="14"/>
  <c r="BM545" i="14"/>
  <c r="BL545" i="14"/>
  <c r="BK545" i="14"/>
  <c r="BJ545" i="14"/>
  <c r="BI545" i="14"/>
  <c r="BH545" i="14"/>
  <c r="BG545" i="14"/>
  <c r="BF545" i="14"/>
  <c r="BE545" i="14"/>
  <c r="BD545" i="14"/>
  <c r="BC545" i="14"/>
  <c r="BB545" i="14"/>
  <c r="BA545" i="14"/>
  <c r="AZ545" i="14"/>
  <c r="AY545" i="14"/>
  <c r="AX545" i="14"/>
  <c r="AW545" i="14"/>
  <c r="AV545" i="14"/>
  <c r="AU545" i="14"/>
  <c r="AT545" i="14"/>
  <c r="AS545" i="14"/>
  <c r="AR545" i="14"/>
  <c r="AQ545" i="14"/>
  <c r="AP545" i="14"/>
  <c r="AO545" i="14"/>
  <c r="AN545" i="14"/>
  <c r="AM545" i="14"/>
  <c r="AL545" i="14"/>
  <c r="AK545" i="14"/>
  <c r="AJ545" i="14"/>
  <c r="AI545" i="14"/>
  <c r="AH545" i="14"/>
  <c r="AG545" i="14"/>
  <c r="AF545" i="14"/>
  <c r="AE545" i="14"/>
  <c r="AD545" i="14"/>
  <c r="AC545" i="14"/>
  <c r="AB545" i="14"/>
  <c r="AA545" i="14"/>
  <c r="Z545" i="14"/>
  <c r="Y545" i="14"/>
  <c r="X545" i="14"/>
  <c r="W545" i="14"/>
  <c r="V545" i="14"/>
  <c r="U545" i="14"/>
  <c r="T545" i="14"/>
  <c r="S545" i="14"/>
  <c r="R545" i="14"/>
  <c r="Q545" i="14"/>
  <c r="P545" i="14"/>
  <c r="O545" i="14"/>
  <c r="N545" i="14"/>
  <c r="M545" i="14"/>
  <c r="L545" i="14"/>
  <c r="K545" i="14"/>
  <c r="J545" i="14"/>
  <c r="I545" i="14"/>
  <c r="H545" i="14"/>
  <c r="G545" i="14"/>
  <c r="JB544" i="14"/>
  <c r="JA544" i="14"/>
  <c r="IZ544" i="14"/>
  <c r="IY544" i="14"/>
  <c r="IX544" i="14"/>
  <c r="IW544" i="14"/>
  <c r="IV544" i="14"/>
  <c r="IU544" i="14"/>
  <c r="IT544" i="14"/>
  <c r="IS544" i="14"/>
  <c r="IR544" i="14"/>
  <c r="IQ544" i="14"/>
  <c r="IP544" i="14"/>
  <c r="IO544" i="14"/>
  <c r="IN544" i="14"/>
  <c r="IM544" i="14"/>
  <c r="IL544" i="14"/>
  <c r="IK544" i="14"/>
  <c r="IJ544" i="14"/>
  <c r="II544" i="14"/>
  <c r="IH544" i="14"/>
  <c r="IG544" i="14"/>
  <c r="IF544" i="14"/>
  <c r="IE544" i="14"/>
  <c r="ID544" i="14"/>
  <c r="IC544" i="14"/>
  <c r="IB544" i="14"/>
  <c r="IA544" i="14"/>
  <c r="HZ544" i="14"/>
  <c r="HY544" i="14"/>
  <c r="HX544" i="14"/>
  <c r="HW544" i="14"/>
  <c r="HV544" i="14"/>
  <c r="HU544" i="14"/>
  <c r="HT544" i="14"/>
  <c r="HS544" i="14"/>
  <c r="HR544" i="14"/>
  <c r="HQ544" i="14"/>
  <c r="HP544" i="14"/>
  <c r="HO544" i="14"/>
  <c r="HN544" i="14"/>
  <c r="HM544" i="14"/>
  <c r="HL544" i="14"/>
  <c r="HK544" i="14"/>
  <c r="HJ544" i="14"/>
  <c r="HI544" i="14"/>
  <c r="HH544" i="14"/>
  <c r="HG544" i="14"/>
  <c r="HF544" i="14"/>
  <c r="HE544" i="14"/>
  <c r="HD544" i="14"/>
  <c r="HC544" i="14"/>
  <c r="HB544" i="14"/>
  <c r="HA544" i="14"/>
  <c r="GZ544" i="14"/>
  <c r="GY544" i="14"/>
  <c r="GX544" i="14"/>
  <c r="GW544" i="14"/>
  <c r="GV544" i="14"/>
  <c r="GU544" i="14"/>
  <c r="GT544" i="14"/>
  <c r="GS544" i="14"/>
  <c r="GR544" i="14"/>
  <c r="GQ544" i="14"/>
  <c r="GP544" i="14"/>
  <c r="GO544" i="14"/>
  <c r="GN544" i="14"/>
  <c r="GM544" i="14"/>
  <c r="GL544" i="14"/>
  <c r="GK544" i="14"/>
  <c r="GJ544" i="14"/>
  <c r="GI544" i="14"/>
  <c r="GH544" i="14"/>
  <c r="GG544" i="14"/>
  <c r="GF544" i="14"/>
  <c r="GE544" i="14"/>
  <c r="GD544" i="14"/>
  <c r="GC544" i="14"/>
  <c r="GB544" i="14"/>
  <c r="GA544" i="14"/>
  <c r="FZ544" i="14"/>
  <c r="FY544" i="14"/>
  <c r="FX544" i="14"/>
  <c r="FW544" i="14"/>
  <c r="FV544" i="14"/>
  <c r="FU544" i="14"/>
  <c r="FT544" i="14"/>
  <c r="FS544" i="14"/>
  <c r="FR544" i="14"/>
  <c r="FQ544" i="14"/>
  <c r="FP544" i="14"/>
  <c r="FO544" i="14"/>
  <c r="FN544" i="14"/>
  <c r="FM544" i="14"/>
  <c r="FL544" i="14"/>
  <c r="FK544" i="14"/>
  <c r="FJ544" i="14"/>
  <c r="FI544" i="14"/>
  <c r="FH544" i="14"/>
  <c r="FG544" i="14"/>
  <c r="FF544" i="14"/>
  <c r="FE544" i="14"/>
  <c r="FD544" i="14"/>
  <c r="FC544" i="14"/>
  <c r="FB544" i="14"/>
  <c r="FA544" i="14"/>
  <c r="EZ544" i="14"/>
  <c r="EY544" i="14"/>
  <c r="EX544" i="14"/>
  <c r="EW544" i="14"/>
  <c r="EV544" i="14"/>
  <c r="EU544" i="14"/>
  <c r="ET544" i="14"/>
  <c r="ES544" i="14"/>
  <c r="ER544" i="14"/>
  <c r="EQ544" i="14"/>
  <c r="EP544" i="14"/>
  <c r="EO544" i="14"/>
  <c r="EN544" i="14"/>
  <c r="EM544" i="14"/>
  <c r="EL544" i="14"/>
  <c r="EK544" i="14"/>
  <c r="EJ544" i="14"/>
  <c r="EI544" i="14"/>
  <c r="EH544" i="14"/>
  <c r="EG544" i="14"/>
  <c r="EF544" i="14"/>
  <c r="EE544" i="14"/>
  <c r="ED544" i="14"/>
  <c r="EC544" i="14"/>
  <c r="EB544" i="14"/>
  <c r="EA544" i="14"/>
  <c r="DZ544" i="14"/>
  <c r="DY544" i="14"/>
  <c r="DX544" i="14"/>
  <c r="DW544" i="14"/>
  <c r="DV544" i="14"/>
  <c r="DU544" i="14"/>
  <c r="DT544" i="14"/>
  <c r="DS544" i="14"/>
  <c r="DR544" i="14"/>
  <c r="DQ544" i="14"/>
  <c r="DP544" i="14"/>
  <c r="DO544" i="14"/>
  <c r="DN544" i="14"/>
  <c r="DM544" i="14"/>
  <c r="DL544" i="14"/>
  <c r="DK544" i="14"/>
  <c r="DJ544" i="14"/>
  <c r="DI544" i="14"/>
  <c r="DH544" i="14"/>
  <c r="DG544" i="14"/>
  <c r="DF544" i="14"/>
  <c r="DE544" i="14"/>
  <c r="DD544" i="14"/>
  <c r="DC544" i="14"/>
  <c r="DB544" i="14"/>
  <c r="DA544" i="14"/>
  <c r="CZ544" i="14"/>
  <c r="CY544" i="14"/>
  <c r="CX544" i="14"/>
  <c r="CW544" i="14"/>
  <c r="CV544" i="14"/>
  <c r="CU544" i="14"/>
  <c r="CT544" i="14"/>
  <c r="CS544" i="14"/>
  <c r="CR544" i="14"/>
  <c r="CQ544" i="14"/>
  <c r="CP544" i="14"/>
  <c r="CO544" i="14"/>
  <c r="CN544" i="14"/>
  <c r="CM544" i="14"/>
  <c r="CL544" i="14"/>
  <c r="CK544" i="14"/>
  <c r="CJ544" i="14"/>
  <c r="CI544" i="14"/>
  <c r="CH544" i="14"/>
  <c r="CG544" i="14"/>
  <c r="CF544" i="14"/>
  <c r="CE544" i="14"/>
  <c r="CD544" i="14"/>
  <c r="CC544" i="14"/>
  <c r="CB544" i="14"/>
  <c r="CA544" i="14"/>
  <c r="BZ544" i="14"/>
  <c r="BY544" i="14"/>
  <c r="BX544" i="14"/>
  <c r="BW544" i="14"/>
  <c r="BV544" i="14"/>
  <c r="BU544" i="14"/>
  <c r="BT544" i="14"/>
  <c r="BS544" i="14"/>
  <c r="BR544" i="14"/>
  <c r="BQ544" i="14"/>
  <c r="BP544" i="14"/>
  <c r="BO544" i="14"/>
  <c r="BN544" i="14"/>
  <c r="BM544" i="14"/>
  <c r="BL544" i="14"/>
  <c r="BK544" i="14"/>
  <c r="BJ544" i="14"/>
  <c r="BI544" i="14"/>
  <c r="BH544" i="14"/>
  <c r="BG544" i="14"/>
  <c r="BF544" i="14"/>
  <c r="BE544" i="14"/>
  <c r="BD544" i="14"/>
  <c r="BC544" i="14"/>
  <c r="BB544" i="14"/>
  <c r="BA544" i="14"/>
  <c r="AZ544" i="14"/>
  <c r="AY544" i="14"/>
  <c r="AX544" i="14"/>
  <c r="AW544" i="14"/>
  <c r="AV544" i="14"/>
  <c r="AU544" i="14"/>
  <c r="AT544" i="14"/>
  <c r="AS544" i="14"/>
  <c r="AR544" i="14"/>
  <c r="AQ544" i="14"/>
  <c r="AP544" i="14"/>
  <c r="AO544" i="14"/>
  <c r="AN544" i="14"/>
  <c r="AM544" i="14"/>
  <c r="AL544" i="14"/>
  <c r="AK544" i="14"/>
  <c r="AJ544" i="14"/>
  <c r="AI544" i="14"/>
  <c r="AH544" i="14"/>
  <c r="AG544" i="14"/>
  <c r="AF544" i="14"/>
  <c r="AE544" i="14"/>
  <c r="AD544" i="14"/>
  <c r="AC544" i="14"/>
  <c r="AB544" i="14"/>
  <c r="AA544" i="14"/>
  <c r="Z544" i="14"/>
  <c r="Y544" i="14"/>
  <c r="X544" i="14"/>
  <c r="W544" i="14"/>
  <c r="V544" i="14"/>
  <c r="U544" i="14"/>
  <c r="T544" i="14"/>
  <c r="S544" i="14"/>
  <c r="R544" i="14"/>
  <c r="Q544" i="14"/>
  <c r="P544" i="14"/>
  <c r="O544" i="14"/>
  <c r="N544" i="14"/>
  <c r="M544" i="14"/>
  <c r="L544" i="14"/>
  <c r="K544" i="14"/>
  <c r="J544" i="14"/>
  <c r="I544" i="14"/>
  <c r="H544" i="14"/>
  <c r="G544" i="14"/>
  <c r="JB543" i="14"/>
  <c r="JA543" i="14"/>
  <c r="IZ543" i="14"/>
  <c r="IY543" i="14"/>
  <c r="IX543" i="14"/>
  <c r="IW543" i="14"/>
  <c r="IV543" i="14"/>
  <c r="IU543" i="14"/>
  <c r="IT543" i="14"/>
  <c r="IS543" i="14"/>
  <c r="IR543" i="14"/>
  <c r="IQ543" i="14"/>
  <c r="IP543" i="14"/>
  <c r="IO543" i="14"/>
  <c r="IN543" i="14"/>
  <c r="IM543" i="14"/>
  <c r="IL543" i="14"/>
  <c r="IK543" i="14"/>
  <c r="IJ543" i="14"/>
  <c r="II543" i="14"/>
  <c r="IH543" i="14"/>
  <c r="IG543" i="14"/>
  <c r="IF543" i="14"/>
  <c r="IE543" i="14"/>
  <c r="ID543" i="14"/>
  <c r="IC543" i="14"/>
  <c r="IB543" i="14"/>
  <c r="IA543" i="14"/>
  <c r="HZ543" i="14"/>
  <c r="HY543" i="14"/>
  <c r="HX543" i="14"/>
  <c r="HW543" i="14"/>
  <c r="HV543" i="14"/>
  <c r="HU543" i="14"/>
  <c r="HT543" i="14"/>
  <c r="HS543" i="14"/>
  <c r="HR543" i="14"/>
  <c r="HQ543" i="14"/>
  <c r="HP543" i="14"/>
  <c r="HO543" i="14"/>
  <c r="HN543" i="14"/>
  <c r="HM543" i="14"/>
  <c r="HL543" i="14"/>
  <c r="HK543" i="14"/>
  <c r="HJ543" i="14"/>
  <c r="HI543" i="14"/>
  <c r="HH543" i="14"/>
  <c r="HG543" i="14"/>
  <c r="HF543" i="14"/>
  <c r="HE543" i="14"/>
  <c r="HD543" i="14"/>
  <c r="HC543" i="14"/>
  <c r="HB543" i="14"/>
  <c r="HA543" i="14"/>
  <c r="GZ543" i="14"/>
  <c r="GY543" i="14"/>
  <c r="GX543" i="14"/>
  <c r="GW543" i="14"/>
  <c r="GV543" i="14"/>
  <c r="GU543" i="14"/>
  <c r="GT543" i="14"/>
  <c r="GS543" i="14"/>
  <c r="GR543" i="14"/>
  <c r="GQ543" i="14"/>
  <c r="GP543" i="14"/>
  <c r="GO543" i="14"/>
  <c r="GN543" i="14"/>
  <c r="GM543" i="14"/>
  <c r="GL543" i="14"/>
  <c r="GK543" i="14"/>
  <c r="GJ543" i="14"/>
  <c r="GI543" i="14"/>
  <c r="GH543" i="14"/>
  <c r="GG543" i="14"/>
  <c r="GF543" i="14"/>
  <c r="GE543" i="14"/>
  <c r="GD543" i="14"/>
  <c r="GC543" i="14"/>
  <c r="GB543" i="14"/>
  <c r="GA543" i="14"/>
  <c r="FZ543" i="14"/>
  <c r="FY543" i="14"/>
  <c r="FX543" i="14"/>
  <c r="FW543" i="14"/>
  <c r="FV543" i="14"/>
  <c r="FU543" i="14"/>
  <c r="FT543" i="14"/>
  <c r="FS543" i="14"/>
  <c r="FR543" i="14"/>
  <c r="FQ543" i="14"/>
  <c r="FP543" i="14"/>
  <c r="FO543" i="14"/>
  <c r="FN543" i="14"/>
  <c r="FM543" i="14"/>
  <c r="FL543" i="14"/>
  <c r="FK543" i="14"/>
  <c r="FJ543" i="14"/>
  <c r="FI543" i="14"/>
  <c r="FH543" i="14"/>
  <c r="FG543" i="14"/>
  <c r="FF543" i="14"/>
  <c r="FE543" i="14"/>
  <c r="FD543" i="14"/>
  <c r="FC543" i="14"/>
  <c r="FB543" i="14"/>
  <c r="FA543" i="14"/>
  <c r="EZ543" i="14"/>
  <c r="EY543" i="14"/>
  <c r="EX543" i="14"/>
  <c r="EW543" i="14"/>
  <c r="EV543" i="14"/>
  <c r="EU543" i="14"/>
  <c r="ET543" i="14"/>
  <c r="ES543" i="14"/>
  <c r="ER543" i="14"/>
  <c r="EQ543" i="14"/>
  <c r="EP543" i="14"/>
  <c r="EO543" i="14"/>
  <c r="EN543" i="14"/>
  <c r="EM543" i="14"/>
  <c r="EL543" i="14"/>
  <c r="EK543" i="14"/>
  <c r="EJ543" i="14"/>
  <c r="EI543" i="14"/>
  <c r="EH543" i="14"/>
  <c r="EG543" i="14"/>
  <c r="EF543" i="14"/>
  <c r="EE543" i="14"/>
  <c r="ED543" i="14"/>
  <c r="EC543" i="14"/>
  <c r="EB543" i="14"/>
  <c r="EA543" i="14"/>
  <c r="DZ543" i="14"/>
  <c r="DY543" i="14"/>
  <c r="DX543" i="14"/>
  <c r="DW543" i="14"/>
  <c r="DV543" i="14"/>
  <c r="DU543" i="14"/>
  <c r="DT543" i="14"/>
  <c r="DS543" i="14"/>
  <c r="DR543" i="14"/>
  <c r="DQ543" i="14"/>
  <c r="DP543" i="14"/>
  <c r="DO543" i="14"/>
  <c r="DN543" i="14"/>
  <c r="DM543" i="14"/>
  <c r="DL543" i="14"/>
  <c r="DK543" i="14"/>
  <c r="DJ543" i="14"/>
  <c r="DI543" i="14"/>
  <c r="DH543" i="14"/>
  <c r="DG543" i="14"/>
  <c r="DF543" i="14"/>
  <c r="DE543" i="14"/>
  <c r="DD543" i="14"/>
  <c r="DC543" i="14"/>
  <c r="DB543" i="14"/>
  <c r="DA543" i="14"/>
  <c r="CZ543" i="14"/>
  <c r="CY543" i="14"/>
  <c r="CX543" i="14"/>
  <c r="CW543" i="14"/>
  <c r="CV543" i="14"/>
  <c r="CU543" i="14"/>
  <c r="CT543" i="14"/>
  <c r="CS543" i="14"/>
  <c r="CR543" i="14"/>
  <c r="CQ543" i="14"/>
  <c r="CP543" i="14"/>
  <c r="CO543" i="14"/>
  <c r="CN543" i="14"/>
  <c r="CM543" i="14"/>
  <c r="CL543" i="14"/>
  <c r="CK543" i="14"/>
  <c r="CJ543" i="14"/>
  <c r="CI543" i="14"/>
  <c r="CH543" i="14"/>
  <c r="CG543" i="14"/>
  <c r="CF543" i="14"/>
  <c r="CE543" i="14"/>
  <c r="CD543" i="14"/>
  <c r="CC543" i="14"/>
  <c r="CB543" i="14"/>
  <c r="CA543" i="14"/>
  <c r="BZ543" i="14"/>
  <c r="BY543" i="14"/>
  <c r="BX543" i="14"/>
  <c r="BW543" i="14"/>
  <c r="BV543" i="14"/>
  <c r="BU543" i="14"/>
  <c r="BT543" i="14"/>
  <c r="BS543" i="14"/>
  <c r="BR543" i="14"/>
  <c r="BQ543" i="14"/>
  <c r="BP543" i="14"/>
  <c r="BO543" i="14"/>
  <c r="BN543" i="14"/>
  <c r="BM543" i="14"/>
  <c r="BL543" i="14"/>
  <c r="BK543" i="14"/>
  <c r="BJ543" i="14"/>
  <c r="BI543" i="14"/>
  <c r="BH543" i="14"/>
  <c r="BG543" i="14"/>
  <c r="BF543" i="14"/>
  <c r="BE543" i="14"/>
  <c r="BD543" i="14"/>
  <c r="BC543" i="14"/>
  <c r="BB543" i="14"/>
  <c r="BA543" i="14"/>
  <c r="AZ543" i="14"/>
  <c r="AY543" i="14"/>
  <c r="AX543" i="14"/>
  <c r="AW543" i="14"/>
  <c r="AV543" i="14"/>
  <c r="AU543" i="14"/>
  <c r="AT543" i="14"/>
  <c r="AS543" i="14"/>
  <c r="AR543" i="14"/>
  <c r="AQ543" i="14"/>
  <c r="AP543" i="14"/>
  <c r="AO543" i="14"/>
  <c r="AN543" i="14"/>
  <c r="AM543" i="14"/>
  <c r="AL543" i="14"/>
  <c r="AK543" i="14"/>
  <c r="AJ543" i="14"/>
  <c r="AI543" i="14"/>
  <c r="AH543" i="14"/>
  <c r="AG543" i="14"/>
  <c r="AF543" i="14"/>
  <c r="AE543" i="14"/>
  <c r="AD543" i="14"/>
  <c r="AC543" i="14"/>
  <c r="AB543" i="14"/>
  <c r="AA543" i="14"/>
  <c r="Z543" i="14"/>
  <c r="Y543" i="14"/>
  <c r="X543" i="14"/>
  <c r="W543" i="14"/>
  <c r="V543" i="14"/>
  <c r="U543" i="14"/>
  <c r="T543" i="14"/>
  <c r="S543" i="14"/>
  <c r="R543" i="14"/>
  <c r="Q543" i="14"/>
  <c r="P543" i="14"/>
  <c r="O543" i="14"/>
  <c r="N543" i="14"/>
  <c r="M543" i="14"/>
  <c r="L543" i="14"/>
  <c r="K543" i="14"/>
  <c r="J543" i="14"/>
  <c r="I543" i="14"/>
  <c r="H543" i="14"/>
  <c r="G543" i="14"/>
  <c r="JB542" i="14"/>
  <c r="JA542" i="14"/>
  <c r="IZ542" i="14"/>
  <c r="IY542" i="14"/>
  <c r="IX542" i="14"/>
  <c r="IW542" i="14"/>
  <c r="IV542" i="14"/>
  <c r="IU542" i="14"/>
  <c r="IT542" i="14"/>
  <c r="IS542" i="14"/>
  <c r="IR542" i="14"/>
  <c r="IQ542" i="14"/>
  <c r="IP542" i="14"/>
  <c r="IO542" i="14"/>
  <c r="IN542" i="14"/>
  <c r="IM542" i="14"/>
  <c r="IL542" i="14"/>
  <c r="IK542" i="14"/>
  <c r="IJ542" i="14"/>
  <c r="II542" i="14"/>
  <c r="IH542" i="14"/>
  <c r="IG542" i="14"/>
  <c r="IF542" i="14"/>
  <c r="IE542" i="14"/>
  <c r="ID542" i="14"/>
  <c r="IC542" i="14"/>
  <c r="IB542" i="14"/>
  <c r="IA542" i="14"/>
  <c r="HZ542" i="14"/>
  <c r="HY542" i="14"/>
  <c r="HX542" i="14"/>
  <c r="HW542" i="14"/>
  <c r="HV542" i="14"/>
  <c r="HU542" i="14"/>
  <c r="HT542" i="14"/>
  <c r="HS542" i="14"/>
  <c r="HR542" i="14"/>
  <c r="HQ542" i="14"/>
  <c r="HP542" i="14"/>
  <c r="HO542" i="14"/>
  <c r="HN542" i="14"/>
  <c r="HM542" i="14"/>
  <c r="HL542" i="14"/>
  <c r="HK542" i="14"/>
  <c r="HJ542" i="14"/>
  <c r="HI542" i="14"/>
  <c r="HH542" i="14"/>
  <c r="HG542" i="14"/>
  <c r="HF542" i="14"/>
  <c r="HE542" i="14"/>
  <c r="HD542" i="14"/>
  <c r="HC542" i="14"/>
  <c r="HB542" i="14"/>
  <c r="HA542" i="14"/>
  <c r="GZ542" i="14"/>
  <c r="GY542" i="14"/>
  <c r="GX542" i="14"/>
  <c r="GW542" i="14"/>
  <c r="GV542" i="14"/>
  <c r="GU542" i="14"/>
  <c r="GT542" i="14"/>
  <c r="GS542" i="14"/>
  <c r="GR542" i="14"/>
  <c r="GQ542" i="14"/>
  <c r="GP542" i="14"/>
  <c r="GO542" i="14"/>
  <c r="GN542" i="14"/>
  <c r="GM542" i="14"/>
  <c r="GL542" i="14"/>
  <c r="GK542" i="14"/>
  <c r="GJ542" i="14"/>
  <c r="GI542" i="14"/>
  <c r="GH542" i="14"/>
  <c r="GG542" i="14"/>
  <c r="GF542" i="14"/>
  <c r="GE542" i="14"/>
  <c r="GD542" i="14"/>
  <c r="GC542" i="14"/>
  <c r="GB542" i="14"/>
  <c r="GA542" i="14"/>
  <c r="FZ542" i="14"/>
  <c r="FY542" i="14"/>
  <c r="FX542" i="14"/>
  <c r="FW542" i="14"/>
  <c r="FV542" i="14"/>
  <c r="FU542" i="14"/>
  <c r="FT542" i="14"/>
  <c r="FS542" i="14"/>
  <c r="FR542" i="14"/>
  <c r="FQ542" i="14"/>
  <c r="FP542" i="14"/>
  <c r="FO542" i="14"/>
  <c r="FN542" i="14"/>
  <c r="FM542" i="14"/>
  <c r="FL542" i="14"/>
  <c r="FK542" i="14"/>
  <c r="FJ542" i="14"/>
  <c r="FI542" i="14"/>
  <c r="FH542" i="14"/>
  <c r="FG542" i="14"/>
  <c r="FF542" i="14"/>
  <c r="FE542" i="14"/>
  <c r="FD542" i="14"/>
  <c r="FC542" i="14"/>
  <c r="FB542" i="14"/>
  <c r="FA542" i="14"/>
  <c r="EZ542" i="14"/>
  <c r="EY542" i="14"/>
  <c r="EX542" i="14"/>
  <c r="EW542" i="14"/>
  <c r="EV542" i="14"/>
  <c r="EU542" i="14"/>
  <c r="ET542" i="14"/>
  <c r="ES542" i="14"/>
  <c r="ER542" i="14"/>
  <c r="EQ542" i="14"/>
  <c r="EP542" i="14"/>
  <c r="EO542" i="14"/>
  <c r="EN542" i="14"/>
  <c r="EM542" i="14"/>
  <c r="EL542" i="14"/>
  <c r="EK542" i="14"/>
  <c r="EJ542" i="14"/>
  <c r="EI542" i="14"/>
  <c r="EH542" i="14"/>
  <c r="EG542" i="14"/>
  <c r="EF542" i="14"/>
  <c r="EE542" i="14"/>
  <c r="ED542" i="14"/>
  <c r="EC542" i="14"/>
  <c r="EB542" i="14"/>
  <c r="EA542" i="14"/>
  <c r="DZ542" i="14"/>
  <c r="DY542" i="14"/>
  <c r="DX542" i="14"/>
  <c r="DW542" i="14"/>
  <c r="DV542" i="14"/>
  <c r="DU542" i="14"/>
  <c r="DT542" i="14"/>
  <c r="DS542" i="14"/>
  <c r="DR542" i="14"/>
  <c r="DQ542" i="14"/>
  <c r="DP542" i="14"/>
  <c r="DO542" i="14"/>
  <c r="DN542" i="14"/>
  <c r="DM542" i="14"/>
  <c r="DL542" i="14"/>
  <c r="DK542" i="14"/>
  <c r="DJ542" i="14"/>
  <c r="DI542" i="14"/>
  <c r="DH542" i="14"/>
  <c r="DG542" i="14"/>
  <c r="DF542" i="14"/>
  <c r="DE542" i="14"/>
  <c r="DD542" i="14"/>
  <c r="DC542" i="14"/>
  <c r="DB542" i="14"/>
  <c r="DA542" i="14"/>
  <c r="CZ542" i="14"/>
  <c r="CY542" i="14"/>
  <c r="CX542" i="14"/>
  <c r="CW542" i="14"/>
  <c r="CV542" i="14"/>
  <c r="CU542" i="14"/>
  <c r="CT542" i="14"/>
  <c r="CS542" i="14"/>
  <c r="CR542" i="14"/>
  <c r="CQ542" i="14"/>
  <c r="CP542" i="14"/>
  <c r="CO542" i="14"/>
  <c r="CN542" i="14"/>
  <c r="CM542" i="14"/>
  <c r="CL542" i="14"/>
  <c r="CK542" i="14"/>
  <c r="CJ542" i="14"/>
  <c r="CI542" i="14"/>
  <c r="CH542" i="14"/>
  <c r="CG542" i="14"/>
  <c r="CF542" i="14"/>
  <c r="CE542" i="14"/>
  <c r="CD542" i="14"/>
  <c r="CC542" i="14"/>
  <c r="CB542" i="14"/>
  <c r="CA542" i="14"/>
  <c r="BZ542" i="14"/>
  <c r="BY542" i="14"/>
  <c r="BX542" i="14"/>
  <c r="BW542" i="14"/>
  <c r="BV542" i="14"/>
  <c r="BU542" i="14"/>
  <c r="BT542" i="14"/>
  <c r="BS542" i="14"/>
  <c r="BR542" i="14"/>
  <c r="BQ542" i="14"/>
  <c r="BP542" i="14"/>
  <c r="BO542" i="14"/>
  <c r="BN542" i="14"/>
  <c r="BM542" i="14"/>
  <c r="BL542" i="14"/>
  <c r="BK542" i="14"/>
  <c r="BJ542" i="14"/>
  <c r="BI542" i="14"/>
  <c r="BH542" i="14"/>
  <c r="BG542" i="14"/>
  <c r="BF542" i="14"/>
  <c r="BE542" i="14"/>
  <c r="BD542" i="14"/>
  <c r="BC542" i="14"/>
  <c r="BB542" i="14"/>
  <c r="BA542" i="14"/>
  <c r="AZ542" i="14"/>
  <c r="AY542" i="14"/>
  <c r="AX542" i="14"/>
  <c r="AW542" i="14"/>
  <c r="AV542" i="14"/>
  <c r="AU542" i="14"/>
  <c r="AT542" i="14"/>
  <c r="AS542" i="14"/>
  <c r="AR542" i="14"/>
  <c r="AQ542" i="14"/>
  <c r="AP542" i="14"/>
  <c r="AO542" i="14"/>
  <c r="AN542" i="14"/>
  <c r="AM542" i="14"/>
  <c r="AL542" i="14"/>
  <c r="AK542" i="14"/>
  <c r="AJ542" i="14"/>
  <c r="AI542" i="14"/>
  <c r="AH542" i="14"/>
  <c r="AG542" i="14"/>
  <c r="AF542" i="14"/>
  <c r="AE542" i="14"/>
  <c r="AD542" i="14"/>
  <c r="AC542" i="14"/>
  <c r="AB542" i="14"/>
  <c r="AA542" i="14"/>
  <c r="Z542" i="14"/>
  <c r="Y542" i="14"/>
  <c r="X542" i="14"/>
  <c r="W542" i="14"/>
  <c r="V542" i="14"/>
  <c r="U542" i="14"/>
  <c r="T542" i="14"/>
  <c r="S542" i="14"/>
  <c r="R542" i="14"/>
  <c r="Q542" i="14"/>
  <c r="P542" i="14"/>
  <c r="O542" i="14"/>
  <c r="N542" i="14"/>
  <c r="M542" i="14"/>
  <c r="L542" i="14"/>
  <c r="K542" i="14"/>
  <c r="J542" i="14"/>
  <c r="I542" i="14"/>
  <c r="H542" i="14"/>
  <c r="G542" i="14"/>
  <c r="JB541" i="14"/>
  <c r="JA541" i="14"/>
  <c r="IZ541" i="14"/>
  <c r="IY541" i="14"/>
  <c r="IX541" i="14"/>
  <c r="IW541" i="14"/>
  <c r="IV541" i="14"/>
  <c r="IU541" i="14"/>
  <c r="IT541" i="14"/>
  <c r="IS541" i="14"/>
  <c r="IR541" i="14"/>
  <c r="IQ541" i="14"/>
  <c r="IP541" i="14"/>
  <c r="IO541" i="14"/>
  <c r="IN541" i="14"/>
  <c r="IM541" i="14"/>
  <c r="IL541" i="14"/>
  <c r="IK541" i="14"/>
  <c r="IJ541" i="14"/>
  <c r="II541" i="14"/>
  <c r="IH541" i="14"/>
  <c r="IG541" i="14"/>
  <c r="IF541" i="14"/>
  <c r="IE541" i="14"/>
  <c r="ID541" i="14"/>
  <c r="IC541" i="14"/>
  <c r="IB541" i="14"/>
  <c r="IA541" i="14"/>
  <c r="HZ541" i="14"/>
  <c r="HY541" i="14"/>
  <c r="HX541" i="14"/>
  <c r="HW541" i="14"/>
  <c r="HV541" i="14"/>
  <c r="HU541" i="14"/>
  <c r="HT541" i="14"/>
  <c r="HS541" i="14"/>
  <c r="HR541" i="14"/>
  <c r="HQ541" i="14"/>
  <c r="HP541" i="14"/>
  <c r="HO541" i="14"/>
  <c r="HN541" i="14"/>
  <c r="HM541" i="14"/>
  <c r="HL541" i="14"/>
  <c r="HK541" i="14"/>
  <c r="HJ541" i="14"/>
  <c r="HI541" i="14"/>
  <c r="HH541" i="14"/>
  <c r="HG541" i="14"/>
  <c r="HF541" i="14"/>
  <c r="HE541" i="14"/>
  <c r="HD541" i="14"/>
  <c r="HC541" i="14"/>
  <c r="HB541" i="14"/>
  <c r="HA541" i="14"/>
  <c r="GZ541" i="14"/>
  <c r="GY541" i="14"/>
  <c r="GX541" i="14"/>
  <c r="GW541" i="14"/>
  <c r="GV541" i="14"/>
  <c r="GU541" i="14"/>
  <c r="GT541" i="14"/>
  <c r="GS541" i="14"/>
  <c r="GR541" i="14"/>
  <c r="GQ541" i="14"/>
  <c r="GP541" i="14"/>
  <c r="GO541" i="14"/>
  <c r="GN541" i="14"/>
  <c r="GM541" i="14"/>
  <c r="GL541" i="14"/>
  <c r="GK541" i="14"/>
  <c r="GJ541" i="14"/>
  <c r="GI541" i="14"/>
  <c r="GH541" i="14"/>
  <c r="GG541" i="14"/>
  <c r="GF541" i="14"/>
  <c r="GE541" i="14"/>
  <c r="GD541" i="14"/>
  <c r="GC541" i="14"/>
  <c r="GB541" i="14"/>
  <c r="GA541" i="14"/>
  <c r="FZ541" i="14"/>
  <c r="FY541" i="14"/>
  <c r="FX541" i="14"/>
  <c r="FW541" i="14"/>
  <c r="FV541" i="14"/>
  <c r="FU541" i="14"/>
  <c r="FT541" i="14"/>
  <c r="FS541" i="14"/>
  <c r="FR541" i="14"/>
  <c r="FQ541" i="14"/>
  <c r="FP541" i="14"/>
  <c r="FO541" i="14"/>
  <c r="FN541" i="14"/>
  <c r="FM541" i="14"/>
  <c r="FL541" i="14"/>
  <c r="FK541" i="14"/>
  <c r="FJ541" i="14"/>
  <c r="FI541" i="14"/>
  <c r="FH541" i="14"/>
  <c r="FG541" i="14"/>
  <c r="FF541" i="14"/>
  <c r="FE541" i="14"/>
  <c r="FD541" i="14"/>
  <c r="FC541" i="14"/>
  <c r="FB541" i="14"/>
  <c r="FA541" i="14"/>
  <c r="EZ541" i="14"/>
  <c r="EY541" i="14"/>
  <c r="EX541" i="14"/>
  <c r="EW541" i="14"/>
  <c r="EV541" i="14"/>
  <c r="EU541" i="14"/>
  <c r="ET541" i="14"/>
  <c r="ES541" i="14"/>
  <c r="ER541" i="14"/>
  <c r="EQ541" i="14"/>
  <c r="EP541" i="14"/>
  <c r="EO541" i="14"/>
  <c r="EN541" i="14"/>
  <c r="EM541" i="14"/>
  <c r="EL541" i="14"/>
  <c r="EK541" i="14"/>
  <c r="EJ541" i="14"/>
  <c r="EI541" i="14"/>
  <c r="EH541" i="14"/>
  <c r="EG541" i="14"/>
  <c r="EF541" i="14"/>
  <c r="EE541" i="14"/>
  <c r="ED541" i="14"/>
  <c r="EC541" i="14"/>
  <c r="EB541" i="14"/>
  <c r="EA541" i="14"/>
  <c r="DZ541" i="14"/>
  <c r="DY541" i="14"/>
  <c r="DX541" i="14"/>
  <c r="DW541" i="14"/>
  <c r="DV541" i="14"/>
  <c r="DU541" i="14"/>
  <c r="DT541" i="14"/>
  <c r="DS541" i="14"/>
  <c r="DR541" i="14"/>
  <c r="DQ541" i="14"/>
  <c r="DP541" i="14"/>
  <c r="DO541" i="14"/>
  <c r="DN541" i="14"/>
  <c r="DM541" i="14"/>
  <c r="DL541" i="14"/>
  <c r="DK541" i="14"/>
  <c r="DJ541" i="14"/>
  <c r="DI541" i="14"/>
  <c r="DH541" i="14"/>
  <c r="DG541" i="14"/>
  <c r="DF541" i="14"/>
  <c r="DE541" i="14"/>
  <c r="DD541" i="14"/>
  <c r="DC541" i="14"/>
  <c r="DB541" i="14"/>
  <c r="DA541" i="14"/>
  <c r="CZ541" i="14"/>
  <c r="CY541" i="14"/>
  <c r="CX541" i="14"/>
  <c r="CW541" i="14"/>
  <c r="CV541" i="14"/>
  <c r="CU541" i="14"/>
  <c r="CT541" i="14"/>
  <c r="CS541" i="14"/>
  <c r="CR541" i="14"/>
  <c r="CQ541" i="14"/>
  <c r="CP541" i="14"/>
  <c r="CO541" i="14"/>
  <c r="CN541" i="14"/>
  <c r="CM541" i="14"/>
  <c r="CL541" i="14"/>
  <c r="CK541" i="14"/>
  <c r="CJ541" i="14"/>
  <c r="CI541" i="14"/>
  <c r="CH541" i="14"/>
  <c r="CG541" i="14"/>
  <c r="CF541" i="14"/>
  <c r="CE541" i="14"/>
  <c r="CD541" i="14"/>
  <c r="CC541" i="14"/>
  <c r="CB541" i="14"/>
  <c r="CA541" i="14"/>
  <c r="BZ541" i="14"/>
  <c r="BY541" i="14"/>
  <c r="BX541" i="14"/>
  <c r="BW541" i="14"/>
  <c r="BV541" i="14"/>
  <c r="BU541" i="14"/>
  <c r="BT541" i="14"/>
  <c r="BS541" i="14"/>
  <c r="BR541" i="14"/>
  <c r="BQ541" i="14"/>
  <c r="BP541" i="14"/>
  <c r="BO541" i="14"/>
  <c r="BN541" i="14"/>
  <c r="BM541" i="14"/>
  <c r="BL541" i="14"/>
  <c r="BK541" i="14"/>
  <c r="BJ541" i="14"/>
  <c r="BI541" i="14"/>
  <c r="BH541" i="14"/>
  <c r="BG541" i="14"/>
  <c r="BF541" i="14"/>
  <c r="BE541" i="14"/>
  <c r="BD541" i="14"/>
  <c r="BC541" i="14"/>
  <c r="BB541" i="14"/>
  <c r="BA541" i="14"/>
  <c r="AZ541" i="14"/>
  <c r="AY541" i="14"/>
  <c r="AX541" i="14"/>
  <c r="AW541" i="14"/>
  <c r="AV541" i="14"/>
  <c r="AU541" i="14"/>
  <c r="AT541" i="14"/>
  <c r="AS541" i="14"/>
  <c r="AR541" i="14"/>
  <c r="AQ541" i="14"/>
  <c r="AP541" i="14"/>
  <c r="AO541" i="14"/>
  <c r="AN541" i="14"/>
  <c r="AM541" i="14"/>
  <c r="AL541" i="14"/>
  <c r="AK541" i="14"/>
  <c r="AJ541" i="14"/>
  <c r="AI541" i="14"/>
  <c r="AH541" i="14"/>
  <c r="AG541" i="14"/>
  <c r="AF541" i="14"/>
  <c r="AE541" i="14"/>
  <c r="AD541" i="14"/>
  <c r="AC541" i="14"/>
  <c r="AB541" i="14"/>
  <c r="AA541" i="14"/>
  <c r="Z541" i="14"/>
  <c r="Y541" i="14"/>
  <c r="X541" i="14"/>
  <c r="W541" i="14"/>
  <c r="V541" i="14"/>
  <c r="U541" i="14"/>
  <c r="T541" i="14"/>
  <c r="S541" i="14"/>
  <c r="R541" i="14"/>
  <c r="Q541" i="14"/>
  <c r="P541" i="14"/>
  <c r="O541" i="14"/>
  <c r="N541" i="14"/>
  <c r="M541" i="14"/>
  <c r="L541" i="14"/>
  <c r="K541" i="14"/>
  <c r="J541" i="14"/>
  <c r="I541" i="14"/>
  <c r="H541" i="14"/>
  <c r="G541" i="14"/>
  <c r="JB540" i="14"/>
  <c r="JA540" i="14"/>
  <c r="IZ540" i="14"/>
  <c r="IY540" i="14"/>
  <c r="IX540" i="14"/>
  <c r="IW540" i="14"/>
  <c r="IV540" i="14"/>
  <c r="IU540" i="14"/>
  <c r="IT540" i="14"/>
  <c r="IS540" i="14"/>
  <c r="IR540" i="14"/>
  <c r="IQ540" i="14"/>
  <c r="IP540" i="14"/>
  <c r="IO540" i="14"/>
  <c r="IN540" i="14"/>
  <c r="IM540" i="14"/>
  <c r="IL540" i="14"/>
  <c r="IK540" i="14"/>
  <c r="IJ540" i="14"/>
  <c r="II540" i="14"/>
  <c r="IH540" i="14"/>
  <c r="IG540" i="14"/>
  <c r="IF540" i="14"/>
  <c r="IE540" i="14"/>
  <c r="ID540" i="14"/>
  <c r="IC540" i="14"/>
  <c r="IB540" i="14"/>
  <c r="IA540" i="14"/>
  <c r="HZ540" i="14"/>
  <c r="HY540" i="14"/>
  <c r="HX540" i="14"/>
  <c r="HW540" i="14"/>
  <c r="HV540" i="14"/>
  <c r="HU540" i="14"/>
  <c r="HT540" i="14"/>
  <c r="HS540" i="14"/>
  <c r="HR540" i="14"/>
  <c r="HQ540" i="14"/>
  <c r="HP540" i="14"/>
  <c r="HO540" i="14"/>
  <c r="HN540" i="14"/>
  <c r="HM540" i="14"/>
  <c r="HL540" i="14"/>
  <c r="HK540" i="14"/>
  <c r="HJ540" i="14"/>
  <c r="HI540" i="14"/>
  <c r="HH540" i="14"/>
  <c r="HG540" i="14"/>
  <c r="HF540" i="14"/>
  <c r="HE540" i="14"/>
  <c r="HD540" i="14"/>
  <c r="HC540" i="14"/>
  <c r="HB540" i="14"/>
  <c r="HA540" i="14"/>
  <c r="GZ540" i="14"/>
  <c r="GY540" i="14"/>
  <c r="GX540" i="14"/>
  <c r="GW540" i="14"/>
  <c r="GV540" i="14"/>
  <c r="GU540" i="14"/>
  <c r="GT540" i="14"/>
  <c r="GS540" i="14"/>
  <c r="GR540" i="14"/>
  <c r="GQ540" i="14"/>
  <c r="GP540" i="14"/>
  <c r="GO540" i="14"/>
  <c r="GN540" i="14"/>
  <c r="GM540" i="14"/>
  <c r="GL540" i="14"/>
  <c r="GK540" i="14"/>
  <c r="GJ540" i="14"/>
  <c r="GI540" i="14"/>
  <c r="GH540" i="14"/>
  <c r="GG540" i="14"/>
  <c r="GF540" i="14"/>
  <c r="GE540" i="14"/>
  <c r="GD540" i="14"/>
  <c r="GC540" i="14"/>
  <c r="GB540" i="14"/>
  <c r="GA540" i="14"/>
  <c r="FZ540" i="14"/>
  <c r="FY540" i="14"/>
  <c r="FX540" i="14"/>
  <c r="FW540" i="14"/>
  <c r="FV540" i="14"/>
  <c r="FU540" i="14"/>
  <c r="FT540" i="14"/>
  <c r="FS540" i="14"/>
  <c r="FR540" i="14"/>
  <c r="FQ540" i="14"/>
  <c r="FP540" i="14"/>
  <c r="FO540" i="14"/>
  <c r="FN540" i="14"/>
  <c r="FM540" i="14"/>
  <c r="FL540" i="14"/>
  <c r="FK540" i="14"/>
  <c r="FJ540" i="14"/>
  <c r="FI540" i="14"/>
  <c r="FH540" i="14"/>
  <c r="FG540" i="14"/>
  <c r="FF540" i="14"/>
  <c r="FE540" i="14"/>
  <c r="FD540" i="14"/>
  <c r="FC540" i="14"/>
  <c r="FB540" i="14"/>
  <c r="FA540" i="14"/>
  <c r="EZ540" i="14"/>
  <c r="EY540" i="14"/>
  <c r="EX540" i="14"/>
  <c r="EW540" i="14"/>
  <c r="EV540" i="14"/>
  <c r="EU540" i="14"/>
  <c r="ET540" i="14"/>
  <c r="ES540" i="14"/>
  <c r="ER540" i="14"/>
  <c r="EQ540" i="14"/>
  <c r="EP540" i="14"/>
  <c r="EO540" i="14"/>
  <c r="EN540" i="14"/>
  <c r="EM540" i="14"/>
  <c r="EL540" i="14"/>
  <c r="EK540" i="14"/>
  <c r="EJ540" i="14"/>
  <c r="EI540" i="14"/>
  <c r="EH540" i="14"/>
  <c r="EG540" i="14"/>
  <c r="EF540" i="14"/>
  <c r="EE540" i="14"/>
  <c r="ED540" i="14"/>
  <c r="EC540" i="14"/>
  <c r="EB540" i="14"/>
  <c r="EA540" i="14"/>
  <c r="DZ540" i="14"/>
  <c r="DY540" i="14"/>
  <c r="DX540" i="14"/>
  <c r="DW540" i="14"/>
  <c r="DV540" i="14"/>
  <c r="DU540" i="14"/>
  <c r="DT540" i="14"/>
  <c r="DS540" i="14"/>
  <c r="DR540" i="14"/>
  <c r="DQ540" i="14"/>
  <c r="DP540" i="14"/>
  <c r="DO540" i="14"/>
  <c r="DN540" i="14"/>
  <c r="DM540" i="14"/>
  <c r="DL540" i="14"/>
  <c r="DK540" i="14"/>
  <c r="DJ540" i="14"/>
  <c r="DI540" i="14"/>
  <c r="DH540" i="14"/>
  <c r="DG540" i="14"/>
  <c r="DF540" i="14"/>
  <c r="DE540" i="14"/>
  <c r="DD540" i="14"/>
  <c r="DC540" i="14"/>
  <c r="DB540" i="14"/>
  <c r="DA540" i="14"/>
  <c r="CZ540" i="14"/>
  <c r="CY540" i="14"/>
  <c r="CX540" i="14"/>
  <c r="CW540" i="14"/>
  <c r="CV540" i="14"/>
  <c r="CU540" i="14"/>
  <c r="CT540" i="14"/>
  <c r="CS540" i="14"/>
  <c r="CR540" i="14"/>
  <c r="CQ540" i="14"/>
  <c r="CP540" i="14"/>
  <c r="CO540" i="14"/>
  <c r="CN540" i="14"/>
  <c r="CM540" i="14"/>
  <c r="CL540" i="14"/>
  <c r="CK540" i="14"/>
  <c r="CJ540" i="14"/>
  <c r="CI540" i="14"/>
  <c r="CH540" i="14"/>
  <c r="CG540" i="14"/>
  <c r="CF540" i="14"/>
  <c r="CE540" i="14"/>
  <c r="CD540" i="14"/>
  <c r="CC540" i="14"/>
  <c r="CB540" i="14"/>
  <c r="CA540" i="14"/>
  <c r="BZ540" i="14"/>
  <c r="BY540" i="14"/>
  <c r="BX540" i="14"/>
  <c r="BW540" i="14"/>
  <c r="BV540" i="14"/>
  <c r="BU540" i="14"/>
  <c r="BT540" i="14"/>
  <c r="BS540" i="14"/>
  <c r="BR540" i="14"/>
  <c r="BQ540" i="14"/>
  <c r="BP540" i="14"/>
  <c r="BO540" i="14"/>
  <c r="BN540" i="14"/>
  <c r="BM540" i="14"/>
  <c r="BL540" i="14"/>
  <c r="BK540" i="14"/>
  <c r="BJ540" i="14"/>
  <c r="BI540" i="14"/>
  <c r="BH540" i="14"/>
  <c r="BG540" i="14"/>
  <c r="BF540" i="14"/>
  <c r="BE540" i="14"/>
  <c r="BD540" i="14"/>
  <c r="BC540" i="14"/>
  <c r="BB540" i="14"/>
  <c r="BA540" i="14"/>
  <c r="AZ540" i="14"/>
  <c r="AY540" i="14"/>
  <c r="AX540" i="14"/>
  <c r="AW540" i="14"/>
  <c r="AV540" i="14"/>
  <c r="AU540" i="14"/>
  <c r="AT540" i="14"/>
  <c r="AS540" i="14"/>
  <c r="AR540" i="14"/>
  <c r="AQ540" i="14"/>
  <c r="AP540" i="14"/>
  <c r="AO540" i="14"/>
  <c r="AN540" i="14"/>
  <c r="AM540" i="14"/>
  <c r="AL540" i="14"/>
  <c r="AK540" i="14"/>
  <c r="AJ540" i="14"/>
  <c r="AI540" i="14"/>
  <c r="AH540" i="14"/>
  <c r="AG540" i="14"/>
  <c r="AF540" i="14"/>
  <c r="AE540" i="14"/>
  <c r="AD540" i="14"/>
  <c r="AC540" i="14"/>
  <c r="AB540" i="14"/>
  <c r="AA540" i="14"/>
  <c r="Z540" i="14"/>
  <c r="Y540" i="14"/>
  <c r="X540" i="14"/>
  <c r="W540" i="14"/>
  <c r="V540" i="14"/>
  <c r="U540" i="14"/>
  <c r="T540" i="14"/>
  <c r="S540" i="14"/>
  <c r="R540" i="14"/>
  <c r="Q540" i="14"/>
  <c r="P540" i="14"/>
  <c r="O540" i="14"/>
  <c r="N540" i="14"/>
  <c r="M540" i="14"/>
  <c r="L540" i="14"/>
  <c r="K540" i="14"/>
  <c r="J540" i="14"/>
  <c r="I540" i="14"/>
  <c r="H540" i="14"/>
  <c r="G540" i="14"/>
  <c r="JB539" i="14"/>
  <c r="JA539" i="14"/>
  <c r="IZ539" i="14"/>
  <c r="IY539" i="14"/>
  <c r="IX539" i="14"/>
  <c r="IW539" i="14"/>
  <c r="IV539" i="14"/>
  <c r="IU539" i="14"/>
  <c r="IT539" i="14"/>
  <c r="IS539" i="14"/>
  <c r="IR539" i="14"/>
  <c r="IQ539" i="14"/>
  <c r="IP539" i="14"/>
  <c r="IO539" i="14"/>
  <c r="IN539" i="14"/>
  <c r="IM539" i="14"/>
  <c r="IL539" i="14"/>
  <c r="IK539" i="14"/>
  <c r="IJ539" i="14"/>
  <c r="II539" i="14"/>
  <c r="IH539" i="14"/>
  <c r="IG539" i="14"/>
  <c r="IF539" i="14"/>
  <c r="IE539" i="14"/>
  <c r="ID539" i="14"/>
  <c r="IC539" i="14"/>
  <c r="IB539" i="14"/>
  <c r="IA539" i="14"/>
  <c r="HZ539" i="14"/>
  <c r="HY539" i="14"/>
  <c r="HX539" i="14"/>
  <c r="HW539" i="14"/>
  <c r="HV539" i="14"/>
  <c r="HU539" i="14"/>
  <c r="HT539" i="14"/>
  <c r="HS539" i="14"/>
  <c r="HR539" i="14"/>
  <c r="HQ539" i="14"/>
  <c r="HP539" i="14"/>
  <c r="HO539" i="14"/>
  <c r="HN539" i="14"/>
  <c r="HM539" i="14"/>
  <c r="HL539" i="14"/>
  <c r="HK539" i="14"/>
  <c r="HJ539" i="14"/>
  <c r="HI539" i="14"/>
  <c r="HH539" i="14"/>
  <c r="HG539" i="14"/>
  <c r="HF539" i="14"/>
  <c r="HE539" i="14"/>
  <c r="HD539" i="14"/>
  <c r="HC539" i="14"/>
  <c r="HB539" i="14"/>
  <c r="HA539" i="14"/>
  <c r="GZ539" i="14"/>
  <c r="GY539" i="14"/>
  <c r="GX539" i="14"/>
  <c r="GW539" i="14"/>
  <c r="GV539" i="14"/>
  <c r="GU539" i="14"/>
  <c r="GT539" i="14"/>
  <c r="GS539" i="14"/>
  <c r="GR539" i="14"/>
  <c r="GQ539" i="14"/>
  <c r="GP539" i="14"/>
  <c r="GO539" i="14"/>
  <c r="GN539" i="14"/>
  <c r="GM539" i="14"/>
  <c r="GL539" i="14"/>
  <c r="GK539" i="14"/>
  <c r="GJ539" i="14"/>
  <c r="GI539" i="14"/>
  <c r="GH539" i="14"/>
  <c r="GG539" i="14"/>
  <c r="GF539" i="14"/>
  <c r="GE539" i="14"/>
  <c r="GD539" i="14"/>
  <c r="GC539" i="14"/>
  <c r="GB539" i="14"/>
  <c r="GA539" i="14"/>
  <c r="FZ539" i="14"/>
  <c r="FY539" i="14"/>
  <c r="FX539" i="14"/>
  <c r="FW539" i="14"/>
  <c r="FV539" i="14"/>
  <c r="FU539" i="14"/>
  <c r="FT539" i="14"/>
  <c r="FS539" i="14"/>
  <c r="FR539" i="14"/>
  <c r="FQ539" i="14"/>
  <c r="FP539" i="14"/>
  <c r="FO539" i="14"/>
  <c r="FN539" i="14"/>
  <c r="FM539" i="14"/>
  <c r="FL539" i="14"/>
  <c r="FK539" i="14"/>
  <c r="FJ539" i="14"/>
  <c r="FI539" i="14"/>
  <c r="FH539" i="14"/>
  <c r="FG539" i="14"/>
  <c r="FF539" i="14"/>
  <c r="FE539" i="14"/>
  <c r="FD539" i="14"/>
  <c r="FC539" i="14"/>
  <c r="FB539" i="14"/>
  <c r="FA539" i="14"/>
  <c r="EZ539" i="14"/>
  <c r="EY539" i="14"/>
  <c r="EX539" i="14"/>
  <c r="EW539" i="14"/>
  <c r="EV539" i="14"/>
  <c r="EU539" i="14"/>
  <c r="ET539" i="14"/>
  <c r="ES539" i="14"/>
  <c r="ER539" i="14"/>
  <c r="EQ539" i="14"/>
  <c r="EP539" i="14"/>
  <c r="EO539" i="14"/>
  <c r="EN539" i="14"/>
  <c r="EM539" i="14"/>
  <c r="EL539" i="14"/>
  <c r="EK539" i="14"/>
  <c r="EJ539" i="14"/>
  <c r="EI539" i="14"/>
  <c r="EH539" i="14"/>
  <c r="EG539" i="14"/>
  <c r="EF539" i="14"/>
  <c r="EE539" i="14"/>
  <c r="ED539" i="14"/>
  <c r="EC539" i="14"/>
  <c r="EB539" i="14"/>
  <c r="EA539" i="14"/>
  <c r="DZ539" i="14"/>
  <c r="DY539" i="14"/>
  <c r="DX539" i="14"/>
  <c r="DW539" i="14"/>
  <c r="DV539" i="14"/>
  <c r="DU539" i="14"/>
  <c r="DT539" i="14"/>
  <c r="DS539" i="14"/>
  <c r="DR539" i="14"/>
  <c r="DQ539" i="14"/>
  <c r="DP539" i="14"/>
  <c r="DO539" i="14"/>
  <c r="DN539" i="14"/>
  <c r="DM539" i="14"/>
  <c r="DL539" i="14"/>
  <c r="DK539" i="14"/>
  <c r="DJ539" i="14"/>
  <c r="DI539" i="14"/>
  <c r="DH539" i="14"/>
  <c r="DG539" i="14"/>
  <c r="DF539" i="14"/>
  <c r="DE539" i="14"/>
  <c r="DD539" i="14"/>
  <c r="DC539" i="14"/>
  <c r="DB539" i="14"/>
  <c r="DA539" i="14"/>
  <c r="CZ539" i="14"/>
  <c r="CY539" i="14"/>
  <c r="CX539" i="14"/>
  <c r="CW539" i="14"/>
  <c r="CV539" i="14"/>
  <c r="CU539" i="14"/>
  <c r="CT539" i="14"/>
  <c r="CS539" i="14"/>
  <c r="CR539" i="14"/>
  <c r="CQ539" i="14"/>
  <c r="CP539" i="14"/>
  <c r="CO539" i="14"/>
  <c r="CN539" i="14"/>
  <c r="CM539" i="14"/>
  <c r="CL539" i="14"/>
  <c r="CK539" i="14"/>
  <c r="CJ539" i="14"/>
  <c r="CI539" i="14"/>
  <c r="CH539" i="14"/>
  <c r="CG539" i="14"/>
  <c r="CF539" i="14"/>
  <c r="CE539" i="14"/>
  <c r="CD539" i="14"/>
  <c r="CC539" i="14"/>
  <c r="CB539" i="14"/>
  <c r="CA539" i="14"/>
  <c r="BZ539" i="14"/>
  <c r="BY539" i="14"/>
  <c r="BX539" i="14"/>
  <c r="BW539" i="14"/>
  <c r="BV539" i="14"/>
  <c r="BU539" i="14"/>
  <c r="BT539" i="14"/>
  <c r="BS539" i="14"/>
  <c r="BR539" i="14"/>
  <c r="BQ539" i="14"/>
  <c r="BP539" i="14"/>
  <c r="BO539" i="14"/>
  <c r="BN539" i="14"/>
  <c r="BM539" i="14"/>
  <c r="BL539" i="14"/>
  <c r="BK539" i="14"/>
  <c r="BJ539" i="14"/>
  <c r="BI539" i="14"/>
  <c r="BH539" i="14"/>
  <c r="BG539" i="14"/>
  <c r="BF539" i="14"/>
  <c r="BE539" i="14"/>
  <c r="BD539" i="14"/>
  <c r="BC539" i="14"/>
  <c r="BB539" i="14"/>
  <c r="BA539" i="14"/>
  <c r="AZ539" i="14"/>
  <c r="AY539" i="14"/>
  <c r="AX539" i="14"/>
  <c r="AW539" i="14"/>
  <c r="AV539" i="14"/>
  <c r="AU539" i="14"/>
  <c r="AT539" i="14"/>
  <c r="AS539" i="14"/>
  <c r="AR539" i="14"/>
  <c r="AQ539" i="14"/>
  <c r="AP539" i="14"/>
  <c r="AO539" i="14"/>
  <c r="AN539" i="14"/>
  <c r="AM539" i="14"/>
  <c r="AL539" i="14"/>
  <c r="AK539" i="14"/>
  <c r="AJ539" i="14"/>
  <c r="AI539" i="14"/>
  <c r="AH539" i="14"/>
  <c r="AG539" i="14"/>
  <c r="AF539" i="14"/>
  <c r="AE539" i="14"/>
  <c r="AD539" i="14"/>
  <c r="AC539" i="14"/>
  <c r="AB539" i="14"/>
  <c r="AA539" i="14"/>
  <c r="Z539" i="14"/>
  <c r="Y539" i="14"/>
  <c r="X539" i="14"/>
  <c r="W539" i="14"/>
  <c r="V539" i="14"/>
  <c r="U539" i="14"/>
  <c r="T539" i="14"/>
  <c r="S539" i="14"/>
  <c r="R539" i="14"/>
  <c r="Q539" i="14"/>
  <c r="P539" i="14"/>
  <c r="O539" i="14"/>
  <c r="N539" i="14"/>
  <c r="M539" i="14"/>
  <c r="L539" i="14"/>
  <c r="K539" i="14"/>
  <c r="J539" i="14"/>
  <c r="I539" i="14"/>
  <c r="H539" i="14"/>
  <c r="G539" i="14"/>
  <c r="JB538" i="14"/>
  <c r="JA538" i="14"/>
  <c r="IZ538" i="14"/>
  <c r="IY538" i="14"/>
  <c r="IX538" i="14"/>
  <c r="IW538" i="14"/>
  <c r="IV538" i="14"/>
  <c r="IU538" i="14"/>
  <c r="IT538" i="14"/>
  <c r="IS538" i="14"/>
  <c r="IR538" i="14"/>
  <c r="IQ538" i="14"/>
  <c r="IP538" i="14"/>
  <c r="IO538" i="14"/>
  <c r="IN538" i="14"/>
  <c r="IM538" i="14"/>
  <c r="IL538" i="14"/>
  <c r="IK538" i="14"/>
  <c r="IJ538" i="14"/>
  <c r="II538" i="14"/>
  <c r="IH538" i="14"/>
  <c r="IG538" i="14"/>
  <c r="IF538" i="14"/>
  <c r="IE538" i="14"/>
  <c r="ID538" i="14"/>
  <c r="IC538" i="14"/>
  <c r="IB538" i="14"/>
  <c r="IA538" i="14"/>
  <c r="HZ538" i="14"/>
  <c r="HY538" i="14"/>
  <c r="HX538" i="14"/>
  <c r="HW538" i="14"/>
  <c r="HV538" i="14"/>
  <c r="HU538" i="14"/>
  <c r="HT538" i="14"/>
  <c r="HS538" i="14"/>
  <c r="HR538" i="14"/>
  <c r="HQ538" i="14"/>
  <c r="HP538" i="14"/>
  <c r="HO538" i="14"/>
  <c r="HN538" i="14"/>
  <c r="HM538" i="14"/>
  <c r="HL538" i="14"/>
  <c r="HK538" i="14"/>
  <c r="HJ538" i="14"/>
  <c r="HI538" i="14"/>
  <c r="HH538" i="14"/>
  <c r="HG538" i="14"/>
  <c r="HF538" i="14"/>
  <c r="HE538" i="14"/>
  <c r="HD538" i="14"/>
  <c r="HC538" i="14"/>
  <c r="HB538" i="14"/>
  <c r="HA538" i="14"/>
  <c r="GZ538" i="14"/>
  <c r="GY538" i="14"/>
  <c r="GX538" i="14"/>
  <c r="GW538" i="14"/>
  <c r="GV538" i="14"/>
  <c r="GU538" i="14"/>
  <c r="GT538" i="14"/>
  <c r="GS538" i="14"/>
  <c r="GR538" i="14"/>
  <c r="GQ538" i="14"/>
  <c r="GP538" i="14"/>
  <c r="GO538" i="14"/>
  <c r="GN538" i="14"/>
  <c r="GM538" i="14"/>
  <c r="GL538" i="14"/>
  <c r="GK538" i="14"/>
  <c r="GJ538" i="14"/>
  <c r="GI538" i="14"/>
  <c r="GH538" i="14"/>
  <c r="GG538" i="14"/>
  <c r="GF538" i="14"/>
  <c r="GE538" i="14"/>
  <c r="GD538" i="14"/>
  <c r="GC538" i="14"/>
  <c r="GB538" i="14"/>
  <c r="GA538" i="14"/>
  <c r="FZ538" i="14"/>
  <c r="FY538" i="14"/>
  <c r="FX538" i="14"/>
  <c r="FW538" i="14"/>
  <c r="FV538" i="14"/>
  <c r="FU538" i="14"/>
  <c r="FT538" i="14"/>
  <c r="FS538" i="14"/>
  <c r="FR538" i="14"/>
  <c r="FQ538" i="14"/>
  <c r="FP538" i="14"/>
  <c r="FO538" i="14"/>
  <c r="FN538" i="14"/>
  <c r="FM538" i="14"/>
  <c r="FL538" i="14"/>
  <c r="FK538" i="14"/>
  <c r="FJ538" i="14"/>
  <c r="FI538" i="14"/>
  <c r="FH538" i="14"/>
  <c r="FG538" i="14"/>
  <c r="FF538" i="14"/>
  <c r="FE538" i="14"/>
  <c r="FD538" i="14"/>
  <c r="FC538" i="14"/>
  <c r="FB538" i="14"/>
  <c r="FA538" i="14"/>
  <c r="EZ538" i="14"/>
  <c r="EY538" i="14"/>
  <c r="EX538" i="14"/>
  <c r="EW538" i="14"/>
  <c r="EV538" i="14"/>
  <c r="EU538" i="14"/>
  <c r="ET538" i="14"/>
  <c r="ES538" i="14"/>
  <c r="ER538" i="14"/>
  <c r="EQ538" i="14"/>
  <c r="EP538" i="14"/>
  <c r="EO538" i="14"/>
  <c r="EN538" i="14"/>
  <c r="EM538" i="14"/>
  <c r="EL538" i="14"/>
  <c r="EK538" i="14"/>
  <c r="EJ538" i="14"/>
  <c r="EI538" i="14"/>
  <c r="EH538" i="14"/>
  <c r="EG538" i="14"/>
  <c r="EF538" i="14"/>
  <c r="EE538" i="14"/>
  <c r="ED538" i="14"/>
  <c r="EC538" i="14"/>
  <c r="EB538" i="14"/>
  <c r="EA538" i="14"/>
  <c r="DZ538" i="14"/>
  <c r="DY538" i="14"/>
  <c r="DX538" i="14"/>
  <c r="DW538" i="14"/>
  <c r="DV538" i="14"/>
  <c r="DU538" i="14"/>
  <c r="DT538" i="14"/>
  <c r="DS538" i="14"/>
  <c r="DR538" i="14"/>
  <c r="DQ538" i="14"/>
  <c r="DP538" i="14"/>
  <c r="DO538" i="14"/>
  <c r="DN538" i="14"/>
  <c r="DM538" i="14"/>
  <c r="DL538" i="14"/>
  <c r="DK538" i="14"/>
  <c r="DJ538" i="14"/>
  <c r="DI538" i="14"/>
  <c r="DH538" i="14"/>
  <c r="DG538" i="14"/>
  <c r="DF538" i="14"/>
  <c r="DE538" i="14"/>
  <c r="DD538" i="14"/>
  <c r="DC538" i="14"/>
  <c r="DB538" i="14"/>
  <c r="DA538" i="14"/>
  <c r="CZ538" i="14"/>
  <c r="CY538" i="14"/>
  <c r="CX538" i="14"/>
  <c r="CW538" i="14"/>
  <c r="CV538" i="14"/>
  <c r="CU538" i="14"/>
  <c r="CT538" i="14"/>
  <c r="CS538" i="14"/>
  <c r="CR538" i="14"/>
  <c r="CQ538" i="14"/>
  <c r="CP538" i="14"/>
  <c r="CO538" i="14"/>
  <c r="CN538" i="14"/>
  <c r="CM538" i="14"/>
  <c r="CL538" i="14"/>
  <c r="CK538" i="14"/>
  <c r="CJ538" i="14"/>
  <c r="CI538" i="14"/>
  <c r="CH538" i="14"/>
  <c r="CG538" i="14"/>
  <c r="CF538" i="14"/>
  <c r="CE538" i="14"/>
  <c r="CD538" i="14"/>
  <c r="CC538" i="14"/>
  <c r="CB538" i="14"/>
  <c r="CA538" i="14"/>
  <c r="BZ538" i="14"/>
  <c r="BY538" i="14"/>
  <c r="BX538" i="14"/>
  <c r="BW538" i="14"/>
  <c r="BV538" i="14"/>
  <c r="BU538" i="14"/>
  <c r="BT538" i="14"/>
  <c r="BS538" i="14"/>
  <c r="BR538" i="14"/>
  <c r="BQ538" i="14"/>
  <c r="BP538" i="14"/>
  <c r="BO538" i="14"/>
  <c r="BN538" i="14"/>
  <c r="BM538" i="14"/>
  <c r="BL538" i="14"/>
  <c r="BK538" i="14"/>
  <c r="BJ538" i="14"/>
  <c r="BI538" i="14"/>
  <c r="BH538" i="14"/>
  <c r="BG538" i="14"/>
  <c r="BF538" i="14"/>
  <c r="BE538" i="14"/>
  <c r="BD538" i="14"/>
  <c r="BC538" i="14"/>
  <c r="BB538" i="14"/>
  <c r="BA538" i="14"/>
  <c r="AZ538" i="14"/>
  <c r="AY538" i="14"/>
  <c r="AX538" i="14"/>
  <c r="AW538" i="14"/>
  <c r="AV538" i="14"/>
  <c r="AU538" i="14"/>
  <c r="AT538" i="14"/>
  <c r="AS538" i="14"/>
  <c r="AR538" i="14"/>
  <c r="AQ538" i="14"/>
  <c r="AP538" i="14"/>
  <c r="AO538" i="14"/>
  <c r="AN538" i="14"/>
  <c r="AM538" i="14"/>
  <c r="AL538" i="14"/>
  <c r="AK538" i="14"/>
  <c r="AJ538" i="14"/>
  <c r="AI538" i="14"/>
  <c r="AH538" i="14"/>
  <c r="AG538" i="14"/>
  <c r="AF538" i="14"/>
  <c r="AE538" i="14"/>
  <c r="AD538" i="14"/>
  <c r="AC538" i="14"/>
  <c r="AB538" i="14"/>
  <c r="AA538" i="14"/>
  <c r="Z538" i="14"/>
  <c r="Y538" i="14"/>
  <c r="X538" i="14"/>
  <c r="W538" i="14"/>
  <c r="V538" i="14"/>
  <c r="U538" i="14"/>
  <c r="T538" i="14"/>
  <c r="S538" i="14"/>
  <c r="R538" i="14"/>
  <c r="Q538" i="14"/>
  <c r="P538" i="14"/>
  <c r="O538" i="14"/>
  <c r="N538" i="14"/>
  <c r="M538" i="14"/>
  <c r="L538" i="14"/>
  <c r="K538" i="14"/>
  <c r="J538" i="14"/>
  <c r="I538" i="14"/>
  <c r="H538" i="14"/>
  <c r="G538" i="14"/>
  <c r="JB537" i="14"/>
  <c r="JA537" i="14"/>
  <c r="IZ537" i="14"/>
  <c r="IY537" i="14"/>
  <c r="IX537" i="14"/>
  <c r="IW537" i="14"/>
  <c r="IV537" i="14"/>
  <c r="IU537" i="14"/>
  <c r="IT537" i="14"/>
  <c r="IS537" i="14"/>
  <c r="IR537" i="14"/>
  <c r="IQ537" i="14"/>
  <c r="IP537" i="14"/>
  <c r="IO537" i="14"/>
  <c r="IN537" i="14"/>
  <c r="IM537" i="14"/>
  <c r="IL537" i="14"/>
  <c r="IK537" i="14"/>
  <c r="IJ537" i="14"/>
  <c r="II537" i="14"/>
  <c r="IH537" i="14"/>
  <c r="IG537" i="14"/>
  <c r="IF537" i="14"/>
  <c r="IE537" i="14"/>
  <c r="ID537" i="14"/>
  <c r="IC537" i="14"/>
  <c r="IB537" i="14"/>
  <c r="IA537" i="14"/>
  <c r="HZ537" i="14"/>
  <c r="HY537" i="14"/>
  <c r="HX537" i="14"/>
  <c r="HW537" i="14"/>
  <c r="HV537" i="14"/>
  <c r="HU537" i="14"/>
  <c r="HT537" i="14"/>
  <c r="HS537" i="14"/>
  <c r="HR537" i="14"/>
  <c r="HQ537" i="14"/>
  <c r="HP537" i="14"/>
  <c r="HO537" i="14"/>
  <c r="HN537" i="14"/>
  <c r="HM537" i="14"/>
  <c r="HL537" i="14"/>
  <c r="HK537" i="14"/>
  <c r="HJ537" i="14"/>
  <c r="HI537" i="14"/>
  <c r="HH537" i="14"/>
  <c r="HG537" i="14"/>
  <c r="HF537" i="14"/>
  <c r="HE537" i="14"/>
  <c r="HD537" i="14"/>
  <c r="HC537" i="14"/>
  <c r="HB537" i="14"/>
  <c r="HA537" i="14"/>
  <c r="GZ537" i="14"/>
  <c r="GY537" i="14"/>
  <c r="GX537" i="14"/>
  <c r="GW537" i="14"/>
  <c r="GV537" i="14"/>
  <c r="GU537" i="14"/>
  <c r="GT537" i="14"/>
  <c r="GS537" i="14"/>
  <c r="GR537" i="14"/>
  <c r="GQ537" i="14"/>
  <c r="GP537" i="14"/>
  <c r="GO537" i="14"/>
  <c r="GN537" i="14"/>
  <c r="GM537" i="14"/>
  <c r="GL537" i="14"/>
  <c r="GK537" i="14"/>
  <c r="GJ537" i="14"/>
  <c r="GI537" i="14"/>
  <c r="GH537" i="14"/>
  <c r="GG537" i="14"/>
  <c r="GF537" i="14"/>
  <c r="GE537" i="14"/>
  <c r="GD537" i="14"/>
  <c r="GC537" i="14"/>
  <c r="GB537" i="14"/>
  <c r="GA537" i="14"/>
  <c r="FZ537" i="14"/>
  <c r="FY537" i="14"/>
  <c r="FX537" i="14"/>
  <c r="FW537" i="14"/>
  <c r="FV537" i="14"/>
  <c r="FU537" i="14"/>
  <c r="FT537" i="14"/>
  <c r="FS537" i="14"/>
  <c r="FR537" i="14"/>
  <c r="FQ537" i="14"/>
  <c r="FP537" i="14"/>
  <c r="FO537" i="14"/>
  <c r="FN537" i="14"/>
  <c r="FM537" i="14"/>
  <c r="FL537" i="14"/>
  <c r="FK537" i="14"/>
  <c r="FJ537" i="14"/>
  <c r="FI537" i="14"/>
  <c r="FH537" i="14"/>
  <c r="FG537" i="14"/>
  <c r="FF537" i="14"/>
  <c r="FE537" i="14"/>
  <c r="FD537" i="14"/>
  <c r="FC537" i="14"/>
  <c r="FB537" i="14"/>
  <c r="FA537" i="14"/>
  <c r="EZ537" i="14"/>
  <c r="EY537" i="14"/>
  <c r="EX537" i="14"/>
  <c r="EW537" i="14"/>
  <c r="EV537" i="14"/>
  <c r="EU537" i="14"/>
  <c r="ET537" i="14"/>
  <c r="ES537" i="14"/>
  <c r="ER537" i="14"/>
  <c r="EQ537" i="14"/>
  <c r="EP537" i="14"/>
  <c r="EO537" i="14"/>
  <c r="EN537" i="14"/>
  <c r="EM537" i="14"/>
  <c r="EL537" i="14"/>
  <c r="EK537" i="14"/>
  <c r="EJ537" i="14"/>
  <c r="EI537" i="14"/>
  <c r="EH537" i="14"/>
  <c r="EG537" i="14"/>
  <c r="EF537" i="14"/>
  <c r="EE537" i="14"/>
  <c r="ED537" i="14"/>
  <c r="EC537" i="14"/>
  <c r="EB537" i="14"/>
  <c r="EA537" i="14"/>
  <c r="DZ537" i="14"/>
  <c r="DY537" i="14"/>
  <c r="DX537" i="14"/>
  <c r="DW537" i="14"/>
  <c r="DV537" i="14"/>
  <c r="DU537" i="14"/>
  <c r="DT537" i="14"/>
  <c r="DS537" i="14"/>
  <c r="DR537" i="14"/>
  <c r="DQ537" i="14"/>
  <c r="DP537" i="14"/>
  <c r="DO537" i="14"/>
  <c r="DN537" i="14"/>
  <c r="DM537" i="14"/>
  <c r="DL537" i="14"/>
  <c r="DK537" i="14"/>
  <c r="DJ537" i="14"/>
  <c r="DI537" i="14"/>
  <c r="DH537" i="14"/>
  <c r="DG537" i="14"/>
  <c r="DF537" i="14"/>
  <c r="DE537" i="14"/>
  <c r="DD537" i="14"/>
  <c r="DC537" i="14"/>
  <c r="DB537" i="14"/>
  <c r="DA537" i="14"/>
  <c r="CZ537" i="14"/>
  <c r="CY537" i="14"/>
  <c r="CX537" i="14"/>
  <c r="CW537" i="14"/>
  <c r="CV537" i="14"/>
  <c r="CU537" i="14"/>
  <c r="CT537" i="14"/>
  <c r="CS537" i="14"/>
  <c r="CR537" i="14"/>
  <c r="CQ537" i="14"/>
  <c r="CP537" i="14"/>
  <c r="CO537" i="14"/>
  <c r="CN537" i="14"/>
  <c r="CM537" i="14"/>
  <c r="CL537" i="14"/>
  <c r="CK537" i="14"/>
  <c r="CJ537" i="14"/>
  <c r="CI537" i="14"/>
  <c r="CH537" i="14"/>
  <c r="CG537" i="14"/>
  <c r="CF537" i="14"/>
  <c r="CE537" i="14"/>
  <c r="CD537" i="14"/>
  <c r="CC537" i="14"/>
  <c r="CB537" i="14"/>
  <c r="CA537" i="14"/>
  <c r="BZ537" i="14"/>
  <c r="BY537" i="14"/>
  <c r="BX537" i="14"/>
  <c r="BW537" i="14"/>
  <c r="BV537" i="14"/>
  <c r="BU537" i="14"/>
  <c r="BT537" i="14"/>
  <c r="BS537" i="14"/>
  <c r="BR537" i="14"/>
  <c r="BQ537" i="14"/>
  <c r="BP537" i="14"/>
  <c r="BO537" i="14"/>
  <c r="BN537" i="14"/>
  <c r="BM537" i="14"/>
  <c r="BL537" i="14"/>
  <c r="BK537" i="14"/>
  <c r="BJ537" i="14"/>
  <c r="BI537" i="14"/>
  <c r="BH537" i="14"/>
  <c r="BG537" i="14"/>
  <c r="BF537" i="14"/>
  <c r="BE537" i="14"/>
  <c r="BD537" i="14"/>
  <c r="BC537" i="14"/>
  <c r="BB537" i="14"/>
  <c r="BA537" i="14"/>
  <c r="AZ537" i="14"/>
  <c r="AY537" i="14"/>
  <c r="AX537" i="14"/>
  <c r="AW537" i="14"/>
  <c r="AV537" i="14"/>
  <c r="AU537" i="14"/>
  <c r="AT537" i="14"/>
  <c r="AS537" i="14"/>
  <c r="AR537" i="14"/>
  <c r="AQ537" i="14"/>
  <c r="AP537" i="14"/>
  <c r="AO537" i="14"/>
  <c r="AN537" i="14"/>
  <c r="AM537" i="14"/>
  <c r="AL537" i="14"/>
  <c r="AK537" i="14"/>
  <c r="AJ537" i="14"/>
  <c r="AI537" i="14"/>
  <c r="AH537" i="14"/>
  <c r="AG537" i="14"/>
  <c r="AF537" i="14"/>
  <c r="AE537" i="14"/>
  <c r="AD537" i="14"/>
  <c r="AC537" i="14"/>
  <c r="AB537" i="14"/>
  <c r="AA537" i="14"/>
  <c r="Z537" i="14"/>
  <c r="Y537" i="14"/>
  <c r="X537" i="14"/>
  <c r="W537" i="14"/>
  <c r="V537" i="14"/>
  <c r="U537" i="14"/>
  <c r="T537" i="14"/>
  <c r="S537" i="14"/>
  <c r="R537" i="14"/>
  <c r="Q537" i="14"/>
  <c r="P537" i="14"/>
  <c r="O537" i="14"/>
  <c r="N537" i="14"/>
  <c r="M537" i="14"/>
  <c r="L537" i="14"/>
  <c r="K537" i="14"/>
  <c r="J537" i="14"/>
  <c r="I537" i="14"/>
  <c r="H537" i="14"/>
  <c r="G537" i="14"/>
  <c r="JB536" i="14"/>
  <c r="JA536" i="14"/>
  <c r="IZ536" i="14"/>
  <c r="IY536" i="14"/>
  <c r="IX536" i="14"/>
  <c r="IW536" i="14"/>
  <c r="IV536" i="14"/>
  <c r="IU536" i="14"/>
  <c r="IT536" i="14"/>
  <c r="IS536" i="14"/>
  <c r="IR536" i="14"/>
  <c r="IQ536" i="14"/>
  <c r="IP536" i="14"/>
  <c r="IO536" i="14"/>
  <c r="IN536" i="14"/>
  <c r="IM536" i="14"/>
  <c r="IL536" i="14"/>
  <c r="IK536" i="14"/>
  <c r="IJ536" i="14"/>
  <c r="II536" i="14"/>
  <c r="IH536" i="14"/>
  <c r="IG536" i="14"/>
  <c r="IF536" i="14"/>
  <c r="IE536" i="14"/>
  <c r="ID536" i="14"/>
  <c r="IC536" i="14"/>
  <c r="IB536" i="14"/>
  <c r="IA536" i="14"/>
  <c r="HZ536" i="14"/>
  <c r="HY536" i="14"/>
  <c r="HX536" i="14"/>
  <c r="HW536" i="14"/>
  <c r="HV536" i="14"/>
  <c r="HU536" i="14"/>
  <c r="HT536" i="14"/>
  <c r="HS536" i="14"/>
  <c r="HR536" i="14"/>
  <c r="HQ536" i="14"/>
  <c r="HP536" i="14"/>
  <c r="HO536" i="14"/>
  <c r="HN536" i="14"/>
  <c r="HM536" i="14"/>
  <c r="HL536" i="14"/>
  <c r="HK536" i="14"/>
  <c r="HJ536" i="14"/>
  <c r="HI536" i="14"/>
  <c r="HH536" i="14"/>
  <c r="HG536" i="14"/>
  <c r="HF536" i="14"/>
  <c r="HE536" i="14"/>
  <c r="HD536" i="14"/>
  <c r="HC536" i="14"/>
  <c r="HB536" i="14"/>
  <c r="HA536" i="14"/>
  <c r="GZ536" i="14"/>
  <c r="GY536" i="14"/>
  <c r="GX536" i="14"/>
  <c r="GW536" i="14"/>
  <c r="GV536" i="14"/>
  <c r="GU536" i="14"/>
  <c r="GT536" i="14"/>
  <c r="GS536" i="14"/>
  <c r="GR536" i="14"/>
  <c r="GQ536" i="14"/>
  <c r="GP536" i="14"/>
  <c r="GO536" i="14"/>
  <c r="GN536" i="14"/>
  <c r="GM536" i="14"/>
  <c r="GL536" i="14"/>
  <c r="GK536" i="14"/>
  <c r="GJ536" i="14"/>
  <c r="GI536" i="14"/>
  <c r="GH536" i="14"/>
  <c r="GG536" i="14"/>
  <c r="GF536" i="14"/>
  <c r="GE536" i="14"/>
  <c r="GD536" i="14"/>
  <c r="GC536" i="14"/>
  <c r="GB536" i="14"/>
  <c r="GA536" i="14"/>
  <c r="FZ536" i="14"/>
  <c r="FY536" i="14"/>
  <c r="FX536" i="14"/>
  <c r="FW536" i="14"/>
  <c r="FV536" i="14"/>
  <c r="FU536" i="14"/>
  <c r="FT536" i="14"/>
  <c r="FS536" i="14"/>
  <c r="FR536" i="14"/>
  <c r="FQ536" i="14"/>
  <c r="FP536" i="14"/>
  <c r="FO536" i="14"/>
  <c r="FN536" i="14"/>
  <c r="FM536" i="14"/>
  <c r="FL536" i="14"/>
  <c r="FK536" i="14"/>
  <c r="FJ536" i="14"/>
  <c r="FI536" i="14"/>
  <c r="FH536" i="14"/>
  <c r="FG536" i="14"/>
  <c r="FF536" i="14"/>
  <c r="FE536" i="14"/>
  <c r="FD536" i="14"/>
  <c r="FC536" i="14"/>
  <c r="FB536" i="14"/>
  <c r="FA536" i="14"/>
  <c r="EZ536" i="14"/>
  <c r="EY536" i="14"/>
  <c r="EX536" i="14"/>
  <c r="EW536" i="14"/>
  <c r="EV536" i="14"/>
  <c r="EU536" i="14"/>
  <c r="ET536" i="14"/>
  <c r="ES536" i="14"/>
  <c r="ER536" i="14"/>
  <c r="EQ536" i="14"/>
  <c r="EP536" i="14"/>
  <c r="EO536" i="14"/>
  <c r="EN536" i="14"/>
  <c r="EM536" i="14"/>
  <c r="EL536" i="14"/>
  <c r="EK536" i="14"/>
  <c r="EJ536" i="14"/>
  <c r="EI536" i="14"/>
  <c r="EH536" i="14"/>
  <c r="EG536" i="14"/>
  <c r="EF536" i="14"/>
  <c r="EE536" i="14"/>
  <c r="ED536" i="14"/>
  <c r="EC536" i="14"/>
  <c r="EB536" i="14"/>
  <c r="EA536" i="14"/>
  <c r="DZ536" i="14"/>
  <c r="DY536" i="14"/>
  <c r="DX536" i="14"/>
  <c r="DW536" i="14"/>
  <c r="DV536" i="14"/>
  <c r="DU536" i="14"/>
  <c r="DT536" i="14"/>
  <c r="DS536" i="14"/>
  <c r="DR536" i="14"/>
  <c r="DQ536" i="14"/>
  <c r="DP536" i="14"/>
  <c r="DO536" i="14"/>
  <c r="DN536" i="14"/>
  <c r="DM536" i="14"/>
  <c r="DL536" i="14"/>
  <c r="DK536" i="14"/>
  <c r="DJ536" i="14"/>
  <c r="DI536" i="14"/>
  <c r="DH536" i="14"/>
  <c r="DG536" i="14"/>
  <c r="DF536" i="14"/>
  <c r="DE536" i="14"/>
  <c r="DD536" i="14"/>
  <c r="DC536" i="14"/>
  <c r="DB536" i="14"/>
  <c r="DA536" i="14"/>
  <c r="CZ536" i="14"/>
  <c r="CY536" i="14"/>
  <c r="CX536" i="14"/>
  <c r="CW536" i="14"/>
  <c r="CV536" i="14"/>
  <c r="CU536" i="14"/>
  <c r="CT536" i="14"/>
  <c r="CS536" i="14"/>
  <c r="CR536" i="14"/>
  <c r="CQ536" i="14"/>
  <c r="CP536" i="14"/>
  <c r="CO536" i="14"/>
  <c r="CN536" i="14"/>
  <c r="CM536" i="14"/>
  <c r="CL536" i="14"/>
  <c r="CK536" i="14"/>
  <c r="CJ536" i="14"/>
  <c r="CI536" i="14"/>
  <c r="CH536" i="14"/>
  <c r="CG536" i="14"/>
  <c r="CF536" i="14"/>
  <c r="CE536" i="14"/>
  <c r="CD536" i="14"/>
  <c r="CC536" i="14"/>
  <c r="CB536" i="14"/>
  <c r="CA536" i="14"/>
  <c r="BZ536" i="14"/>
  <c r="BY536" i="14"/>
  <c r="BX536" i="14"/>
  <c r="BW536" i="14"/>
  <c r="BV536" i="14"/>
  <c r="BU536" i="14"/>
  <c r="BT536" i="14"/>
  <c r="BS536" i="14"/>
  <c r="BR536" i="14"/>
  <c r="BQ536" i="14"/>
  <c r="BP536" i="14"/>
  <c r="BO536" i="14"/>
  <c r="BN536" i="14"/>
  <c r="BM536" i="14"/>
  <c r="BL536" i="14"/>
  <c r="BK536" i="14"/>
  <c r="BJ536" i="14"/>
  <c r="BI536" i="14"/>
  <c r="BH536" i="14"/>
  <c r="BG536" i="14"/>
  <c r="BF536" i="14"/>
  <c r="BE536" i="14"/>
  <c r="BD536" i="14"/>
  <c r="BC536" i="14"/>
  <c r="BB536" i="14"/>
  <c r="BA536" i="14"/>
  <c r="AZ536" i="14"/>
  <c r="AY536" i="14"/>
  <c r="AX536" i="14"/>
  <c r="AW536" i="14"/>
  <c r="AV536" i="14"/>
  <c r="AU536" i="14"/>
  <c r="AT536" i="14"/>
  <c r="AS536" i="14"/>
  <c r="AR536" i="14"/>
  <c r="AQ536" i="14"/>
  <c r="AP536" i="14"/>
  <c r="AO536" i="14"/>
  <c r="AN536" i="14"/>
  <c r="AM536" i="14"/>
  <c r="AL536" i="14"/>
  <c r="AK536" i="14"/>
  <c r="AJ536" i="14"/>
  <c r="AI536" i="14"/>
  <c r="AH536" i="14"/>
  <c r="AG536" i="14"/>
  <c r="AF536" i="14"/>
  <c r="AE536" i="14"/>
  <c r="AD536" i="14"/>
  <c r="AC536" i="14"/>
  <c r="AB536" i="14"/>
  <c r="AA536" i="14"/>
  <c r="Z536" i="14"/>
  <c r="Y536" i="14"/>
  <c r="X536" i="14"/>
  <c r="W536" i="14"/>
  <c r="V536" i="14"/>
  <c r="U536" i="14"/>
  <c r="T536" i="14"/>
  <c r="S536" i="14"/>
  <c r="R536" i="14"/>
  <c r="Q536" i="14"/>
  <c r="P536" i="14"/>
  <c r="O536" i="14"/>
  <c r="N536" i="14"/>
  <c r="M536" i="14"/>
  <c r="L536" i="14"/>
  <c r="K536" i="14"/>
  <c r="J536" i="14"/>
  <c r="I536" i="14"/>
  <c r="H536" i="14"/>
  <c r="G536" i="14"/>
  <c r="JB535" i="14"/>
  <c r="JA535" i="14"/>
  <c r="IZ535" i="14"/>
  <c r="IY535" i="14"/>
  <c r="IX535" i="14"/>
  <c r="IW535" i="14"/>
  <c r="IV535" i="14"/>
  <c r="IU535" i="14"/>
  <c r="IT535" i="14"/>
  <c r="IS535" i="14"/>
  <c r="IR535" i="14"/>
  <c r="IQ535" i="14"/>
  <c r="IP535" i="14"/>
  <c r="IO535" i="14"/>
  <c r="IN535" i="14"/>
  <c r="IM535" i="14"/>
  <c r="IL535" i="14"/>
  <c r="IK535" i="14"/>
  <c r="IJ535" i="14"/>
  <c r="II535" i="14"/>
  <c r="IH535" i="14"/>
  <c r="IG535" i="14"/>
  <c r="IF535" i="14"/>
  <c r="IE535" i="14"/>
  <c r="ID535" i="14"/>
  <c r="IC535" i="14"/>
  <c r="IB535" i="14"/>
  <c r="IA535" i="14"/>
  <c r="HZ535" i="14"/>
  <c r="HY535" i="14"/>
  <c r="HX535" i="14"/>
  <c r="HW535" i="14"/>
  <c r="HV535" i="14"/>
  <c r="HU535" i="14"/>
  <c r="HT535" i="14"/>
  <c r="HS535" i="14"/>
  <c r="HR535" i="14"/>
  <c r="HQ535" i="14"/>
  <c r="HP535" i="14"/>
  <c r="HO535" i="14"/>
  <c r="HN535" i="14"/>
  <c r="HM535" i="14"/>
  <c r="HL535" i="14"/>
  <c r="HK535" i="14"/>
  <c r="HJ535" i="14"/>
  <c r="HI535" i="14"/>
  <c r="HH535" i="14"/>
  <c r="HG535" i="14"/>
  <c r="HF535" i="14"/>
  <c r="HE535" i="14"/>
  <c r="HD535" i="14"/>
  <c r="HC535" i="14"/>
  <c r="HB535" i="14"/>
  <c r="HA535" i="14"/>
  <c r="GZ535" i="14"/>
  <c r="GY535" i="14"/>
  <c r="GX535" i="14"/>
  <c r="GW535" i="14"/>
  <c r="GV535" i="14"/>
  <c r="GU535" i="14"/>
  <c r="GT535" i="14"/>
  <c r="GS535" i="14"/>
  <c r="GR535" i="14"/>
  <c r="GQ535" i="14"/>
  <c r="GP535" i="14"/>
  <c r="GO535" i="14"/>
  <c r="GN535" i="14"/>
  <c r="GM535" i="14"/>
  <c r="GL535" i="14"/>
  <c r="GK535" i="14"/>
  <c r="GJ535" i="14"/>
  <c r="GI535" i="14"/>
  <c r="GH535" i="14"/>
  <c r="GG535" i="14"/>
  <c r="GF535" i="14"/>
  <c r="GE535" i="14"/>
  <c r="GD535" i="14"/>
  <c r="GC535" i="14"/>
  <c r="GB535" i="14"/>
  <c r="GA535" i="14"/>
  <c r="FZ535" i="14"/>
  <c r="FY535" i="14"/>
  <c r="FX535" i="14"/>
  <c r="FW535" i="14"/>
  <c r="FV535" i="14"/>
  <c r="FU535" i="14"/>
  <c r="FT535" i="14"/>
  <c r="FS535" i="14"/>
  <c r="FR535" i="14"/>
  <c r="FQ535" i="14"/>
  <c r="FP535" i="14"/>
  <c r="FO535" i="14"/>
  <c r="FN535" i="14"/>
  <c r="FM535" i="14"/>
  <c r="FL535" i="14"/>
  <c r="FK535" i="14"/>
  <c r="FJ535" i="14"/>
  <c r="FI535" i="14"/>
  <c r="FH535" i="14"/>
  <c r="FG535" i="14"/>
  <c r="FF535" i="14"/>
  <c r="FE535" i="14"/>
  <c r="FD535" i="14"/>
  <c r="FC535" i="14"/>
  <c r="FB535" i="14"/>
  <c r="FA535" i="14"/>
  <c r="EZ535" i="14"/>
  <c r="EY535" i="14"/>
  <c r="EX535" i="14"/>
  <c r="EW535" i="14"/>
  <c r="EV535" i="14"/>
  <c r="EU535" i="14"/>
  <c r="ET535" i="14"/>
  <c r="ES535" i="14"/>
  <c r="ER535" i="14"/>
  <c r="EQ535" i="14"/>
  <c r="EP535" i="14"/>
  <c r="EO535" i="14"/>
  <c r="EN535" i="14"/>
  <c r="EM535" i="14"/>
  <c r="EL535" i="14"/>
  <c r="EK535" i="14"/>
  <c r="EJ535" i="14"/>
  <c r="EI535" i="14"/>
  <c r="EH535" i="14"/>
  <c r="EG535" i="14"/>
  <c r="EF535" i="14"/>
  <c r="EE535" i="14"/>
  <c r="ED535" i="14"/>
  <c r="EC535" i="14"/>
  <c r="EB535" i="14"/>
  <c r="EA535" i="14"/>
  <c r="DZ535" i="14"/>
  <c r="DY535" i="14"/>
  <c r="DX535" i="14"/>
  <c r="DW535" i="14"/>
  <c r="DV535" i="14"/>
  <c r="DU535" i="14"/>
  <c r="DT535" i="14"/>
  <c r="DS535" i="14"/>
  <c r="DR535" i="14"/>
  <c r="DQ535" i="14"/>
  <c r="DP535" i="14"/>
  <c r="DO535" i="14"/>
  <c r="DN535" i="14"/>
  <c r="DM535" i="14"/>
  <c r="DL535" i="14"/>
  <c r="DK535" i="14"/>
  <c r="DJ535" i="14"/>
  <c r="DI535" i="14"/>
  <c r="DH535" i="14"/>
  <c r="DG535" i="14"/>
  <c r="DF535" i="14"/>
  <c r="DE535" i="14"/>
  <c r="DD535" i="14"/>
  <c r="DC535" i="14"/>
  <c r="DB535" i="14"/>
  <c r="DA535" i="14"/>
  <c r="CZ535" i="14"/>
  <c r="CY535" i="14"/>
  <c r="CX535" i="14"/>
  <c r="CW535" i="14"/>
  <c r="CV535" i="14"/>
  <c r="CU535" i="14"/>
  <c r="CT535" i="14"/>
  <c r="CS535" i="14"/>
  <c r="CR535" i="14"/>
  <c r="CQ535" i="14"/>
  <c r="CP535" i="14"/>
  <c r="CO535" i="14"/>
  <c r="CN535" i="14"/>
  <c r="CM535" i="14"/>
  <c r="CL535" i="14"/>
  <c r="CK535" i="14"/>
  <c r="CJ535" i="14"/>
  <c r="CI535" i="14"/>
  <c r="CH535" i="14"/>
  <c r="CG535" i="14"/>
  <c r="CF535" i="14"/>
  <c r="CE535" i="14"/>
  <c r="CD535" i="14"/>
  <c r="CC535" i="14"/>
  <c r="CB535" i="14"/>
  <c r="CA535" i="14"/>
  <c r="BZ535" i="14"/>
  <c r="BY535" i="14"/>
  <c r="BX535" i="14"/>
  <c r="BW535" i="14"/>
  <c r="BV535" i="14"/>
  <c r="BU535" i="14"/>
  <c r="BT535" i="14"/>
  <c r="BS535" i="14"/>
  <c r="BR535" i="14"/>
  <c r="BQ535" i="14"/>
  <c r="BP535" i="14"/>
  <c r="BO535" i="14"/>
  <c r="BN535" i="14"/>
  <c r="BM535" i="14"/>
  <c r="BL535" i="14"/>
  <c r="BK535" i="14"/>
  <c r="BJ535" i="14"/>
  <c r="BI535" i="14"/>
  <c r="BH535" i="14"/>
  <c r="BG535" i="14"/>
  <c r="BF535" i="14"/>
  <c r="BE535" i="14"/>
  <c r="BD535" i="14"/>
  <c r="BC535" i="14"/>
  <c r="BB535" i="14"/>
  <c r="BA535" i="14"/>
  <c r="AZ535" i="14"/>
  <c r="AY535" i="14"/>
  <c r="AX535" i="14"/>
  <c r="AW535" i="14"/>
  <c r="AV535" i="14"/>
  <c r="AU535" i="14"/>
  <c r="AT535" i="14"/>
  <c r="AS535" i="14"/>
  <c r="AR535" i="14"/>
  <c r="AQ535" i="14"/>
  <c r="AP535" i="14"/>
  <c r="AO535" i="14"/>
  <c r="AN535" i="14"/>
  <c r="AM535" i="14"/>
  <c r="AL535" i="14"/>
  <c r="AK535" i="14"/>
  <c r="AJ535" i="14"/>
  <c r="AI535" i="14"/>
  <c r="AH535" i="14"/>
  <c r="AG535" i="14"/>
  <c r="AF535" i="14"/>
  <c r="AE535" i="14"/>
  <c r="AD535" i="14"/>
  <c r="AC535" i="14"/>
  <c r="AB535" i="14"/>
  <c r="AA535" i="14"/>
  <c r="Z535" i="14"/>
  <c r="Y535" i="14"/>
  <c r="X535" i="14"/>
  <c r="W535" i="14"/>
  <c r="V535" i="14"/>
  <c r="U535" i="14"/>
  <c r="T535" i="14"/>
  <c r="S535" i="14"/>
  <c r="R535" i="14"/>
  <c r="Q535" i="14"/>
  <c r="P535" i="14"/>
  <c r="O535" i="14"/>
  <c r="N535" i="14"/>
  <c r="M535" i="14"/>
  <c r="L535" i="14"/>
  <c r="K535" i="14"/>
  <c r="J535" i="14"/>
  <c r="I535" i="14"/>
  <c r="H535" i="14"/>
  <c r="G535" i="14"/>
  <c r="JB534" i="14"/>
  <c r="JA534" i="14"/>
  <c r="IZ534" i="14"/>
  <c r="IY534" i="14"/>
  <c r="IX534" i="14"/>
  <c r="IW534" i="14"/>
  <c r="IV534" i="14"/>
  <c r="IU534" i="14"/>
  <c r="IT534" i="14"/>
  <c r="IS534" i="14"/>
  <c r="IR534" i="14"/>
  <c r="IQ534" i="14"/>
  <c r="IP534" i="14"/>
  <c r="IO534" i="14"/>
  <c r="IN534" i="14"/>
  <c r="IM534" i="14"/>
  <c r="IL534" i="14"/>
  <c r="IK534" i="14"/>
  <c r="IJ534" i="14"/>
  <c r="II534" i="14"/>
  <c r="IH534" i="14"/>
  <c r="IG534" i="14"/>
  <c r="IF534" i="14"/>
  <c r="IE534" i="14"/>
  <c r="ID534" i="14"/>
  <c r="IC534" i="14"/>
  <c r="IB534" i="14"/>
  <c r="IA534" i="14"/>
  <c r="HZ534" i="14"/>
  <c r="HY534" i="14"/>
  <c r="HX534" i="14"/>
  <c r="HW534" i="14"/>
  <c r="HV534" i="14"/>
  <c r="HU534" i="14"/>
  <c r="HT534" i="14"/>
  <c r="HS534" i="14"/>
  <c r="HR534" i="14"/>
  <c r="HQ534" i="14"/>
  <c r="HP534" i="14"/>
  <c r="HO534" i="14"/>
  <c r="HN534" i="14"/>
  <c r="HM534" i="14"/>
  <c r="HL534" i="14"/>
  <c r="HK534" i="14"/>
  <c r="HJ534" i="14"/>
  <c r="HI534" i="14"/>
  <c r="HH534" i="14"/>
  <c r="HG534" i="14"/>
  <c r="HF534" i="14"/>
  <c r="HE534" i="14"/>
  <c r="HD534" i="14"/>
  <c r="HC534" i="14"/>
  <c r="HB534" i="14"/>
  <c r="HA534" i="14"/>
  <c r="GZ534" i="14"/>
  <c r="GY534" i="14"/>
  <c r="GX534" i="14"/>
  <c r="GW534" i="14"/>
  <c r="GV534" i="14"/>
  <c r="GU534" i="14"/>
  <c r="GT534" i="14"/>
  <c r="GS534" i="14"/>
  <c r="GR534" i="14"/>
  <c r="GQ534" i="14"/>
  <c r="GP534" i="14"/>
  <c r="GO534" i="14"/>
  <c r="GN534" i="14"/>
  <c r="GM534" i="14"/>
  <c r="GL534" i="14"/>
  <c r="GK534" i="14"/>
  <c r="GJ534" i="14"/>
  <c r="GI534" i="14"/>
  <c r="GH534" i="14"/>
  <c r="GG534" i="14"/>
  <c r="GF534" i="14"/>
  <c r="GE534" i="14"/>
  <c r="GD534" i="14"/>
  <c r="GC534" i="14"/>
  <c r="GB534" i="14"/>
  <c r="GA534" i="14"/>
  <c r="FZ534" i="14"/>
  <c r="FY534" i="14"/>
  <c r="FX534" i="14"/>
  <c r="FW534" i="14"/>
  <c r="FV534" i="14"/>
  <c r="FU534" i="14"/>
  <c r="FT534" i="14"/>
  <c r="FS534" i="14"/>
  <c r="FR534" i="14"/>
  <c r="FQ534" i="14"/>
  <c r="FP534" i="14"/>
  <c r="FO534" i="14"/>
  <c r="FN534" i="14"/>
  <c r="FM534" i="14"/>
  <c r="FL534" i="14"/>
  <c r="FK534" i="14"/>
  <c r="FJ534" i="14"/>
  <c r="FI534" i="14"/>
  <c r="FH534" i="14"/>
  <c r="FG534" i="14"/>
  <c r="FF534" i="14"/>
  <c r="FE534" i="14"/>
  <c r="FD534" i="14"/>
  <c r="FC534" i="14"/>
  <c r="FB534" i="14"/>
  <c r="FA534" i="14"/>
  <c r="EZ534" i="14"/>
  <c r="EY534" i="14"/>
  <c r="EX534" i="14"/>
  <c r="EW534" i="14"/>
  <c r="EV534" i="14"/>
  <c r="EU534" i="14"/>
  <c r="ET534" i="14"/>
  <c r="ES534" i="14"/>
  <c r="ER534" i="14"/>
  <c r="EQ534" i="14"/>
  <c r="EP534" i="14"/>
  <c r="EO534" i="14"/>
  <c r="EN534" i="14"/>
  <c r="EM534" i="14"/>
  <c r="EL534" i="14"/>
  <c r="EK534" i="14"/>
  <c r="EJ534" i="14"/>
  <c r="EI534" i="14"/>
  <c r="EH534" i="14"/>
  <c r="EG534" i="14"/>
  <c r="EF534" i="14"/>
  <c r="EE534" i="14"/>
  <c r="ED534" i="14"/>
  <c r="EC534" i="14"/>
  <c r="EB534" i="14"/>
  <c r="EA534" i="14"/>
  <c r="DZ534" i="14"/>
  <c r="DY534" i="14"/>
  <c r="DX534" i="14"/>
  <c r="DW534" i="14"/>
  <c r="DV534" i="14"/>
  <c r="DU534" i="14"/>
  <c r="DT534" i="14"/>
  <c r="DS534" i="14"/>
  <c r="DR534" i="14"/>
  <c r="DQ534" i="14"/>
  <c r="DP534" i="14"/>
  <c r="DO534" i="14"/>
  <c r="DN534" i="14"/>
  <c r="DM534" i="14"/>
  <c r="DL534" i="14"/>
  <c r="DK534" i="14"/>
  <c r="DJ534" i="14"/>
  <c r="DI534" i="14"/>
  <c r="DH534" i="14"/>
  <c r="DG534" i="14"/>
  <c r="DF534" i="14"/>
  <c r="DE534" i="14"/>
  <c r="DD534" i="14"/>
  <c r="DC534" i="14"/>
  <c r="DB534" i="14"/>
  <c r="DA534" i="14"/>
  <c r="CZ534" i="14"/>
  <c r="CY534" i="14"/>
  <c r="CX534" i="14"/>
  <c r="CW534" i="14"/>
  <c r="CV534" i="14"/>
  <c r="CU534" i="14"/>
  <c r="CT534" i="14"/>
  <c r="CS534" i="14"/>
  <c r="CR534" i="14"/>
  <c r="CQ534" i="14"/>
  <c r="CP534" i="14"/>
  <c r="CO534" i="14"/>
  <c r="CN534" i="14"/>
  <c r="CM534" i="14"/>
  <c r="CL534" i="14"/>
  <c r="CK534" i="14"/>
  <c r="CJ534" i="14"/>
  <c r="CI534" i="14"/>
  <c r="CH534" i="14"/>
  <c r="CG534" i="14"/>
  <c r="CF534" i="14"/>
  <c r="CE534" i="14"/>
  <c r="CD534" i="14"/>
  <c r="CC534" i="14"/>
  <c r="CB534" i="14"/>
  <c r="CA534" i="14"/>
  <c r="BZ534" i="14"/>
  <c r="BY534" i="14"/>
  <c r="BX534" i="14"/>
  <c r="BW534" i="14"/>
  <c r="BV534" i="14"/>
  <c r="BU534" i="14"/>
  <c r="BT534" i="14"/>
  <c r="BS534" i="14"/>
  <c r="BR534" i="14"/>
  <c r="BQ534" i="14"/>
  <c r="BP534" i="14"/>
  <c r="BO534" i="14"/>
  <c r="BN534" i="14"/>
  <c r="BM534" i="14"/>
  <c r="BL534" i="14"/>
  <c r="BK534" i="14"/>
  <c r="BJ534" i="14"/>
  <c r="BI534" i="14"/>
  <c r="BH534" i="14"/>
  <c r="BG534" i="14"/>
  <c r="BF534" i="14"/>
  <c r="BE534" i="14"/>
  <c r="BD534" i="14"/>
  <c r="BC534" i="14"/>
  <c r="BB534" i="14"/>
  <c r="BA534" i="14"/>
  <c r="AZ534" i="14"/>
  <c r="AY534" i="14"/>
  <c r="AX534" i="14"/>
  <c r="AW534" i="14"/>
  <c r="AV534" i="14"/>
  <c r="AU534" i="14"/>
  <c r="AT534" i="14"/>
  <c r="AS534" i="14"/>
  <c r="AR534" i="14"/>
  <c r="AQ534" i="14"/>
  <c r="AP534" i="14"/>
  <c r="AO534" i="14"/>
  <c r="AN534" i="14"/>
  <c r="AM534" i="14"/>
  <c r="AL534" i="14"/>
  <c r="AK534" i="14"/>
  <c r="AJ534" i="14"/>
  <c r="AI534" i="14"/>
  <c r="AH534" i="14"/>
  <c r="AG534" i="14"/>
  <c r="AF534" i="14"/>
  <c r="AE534" i="14"/>
  <c r="AD534" i="14"/>
  <c r="AC534" i="14"/>
  <c r="AB534" i="14"/>
  <c r="AA534" i="14"/>
  <c r="Z534" i="14"/>
  <c r="Y534" i="14"/>
  <c r="X534" i="14"/>
  <c r="W534" i="14"/>
  <c r="V534" i="14"/>
  <c r="U534" i="14"/>
  <c r="T534" i="14"/>
  <c r="S534" i="14"/>
  <c r="R534" i="14"/>
  <c r="Q534" i="14"/>
  <c r="P534" i="14"/>
  <c r="O534" i="14"/>
  <c r="N534" i="14"/>
  <c r="M534" i="14"/>
  <c r="L534" i="14"/>
  <c r="K534" i="14"/>
  <c r="J534" i="14"/>
  <c r="I534" i="14"/>
  <c r="H534" i="14"/>
  <c r="G534" i="14"/>
  <c r="JB533" i="14"/>
  <c r="JA533" i="14"/>
  <c r="IZ533" i="14"/>
  <c r="IY533" i="14"/>
  <c r="IX533" i="14"/>
  <c r="IW533" i="14"/>
  <c r="IV533" i="14"/>
  <c r="IU533" i="14"/>
  <c r="IT533" i="14"/>
  <c r="IS533" i="14"/>
  <c r="IR533" i="14"/>
  <c r="IQ533" i="14"/>
  <c r="IP533" i="14"/>
  <c r="IO533" i="14"/>
  <c r="IN533" i="14"/>
  <c r="IM533" i="14"/>
  <c r="IL533" i="14"/>
  <c r="IK533" i="14"/>
  <c r="IJ533" i="14"/>
  <c r="II533" i="14"/>
  <c r="IH533" i="14"/>
  <c r="IG533" i="14"/>
  <c r="IF533" i="14"/>
  <c r="IE533" i="14"/>
  <c r="ID533" i="14"/>
  <c r="IC533" i="14"/>
  <c r="IB533" i="14"/>
  <c r="IA533" i="14"/>
  <c r="HZ533" i="14"/>
  <c r="HY533" i="14"/>
  <c r="HX533" i="14"/>
  <c r="HW533" i="14"/>
  <c r="HV533" i="14"/>
  <c r="HU533" i="14"/>
  <c r="HT533" i="14"/>
  <c r="HS533" i="14"/>
  <c r="HR533" i="14"/>
  <c r="HQ533" i="14"/>
  <c r="HP533" i="14"/>
  <c r="HO533" i="14"/>
  <c r="HN533" i="14"/>
  <c r="HM533" i="14"/>
  <c r="HL533" i="14"/>
  <c r="HK533" i="14"/>
  <c r="HJ533" i="14"/>
  <c r="HI533" i="14"/>
  <c r="HH533" i="14"/>
  <c r="HG533" i="14"/>
  <c r="HF533" i="14"/>
  <c r="HE533" i="14"/>
  <c r="HD533" i="14"/>
  <c r="HC533" i="14"/>
  <c r="HB533" i="14"/>
  <c r="HA533" i="14"/>
  <c r="GZ533" i="14"/>
  <c r="GY533" i="14"/>
  <c r="GX533" i="14"/>
  <c r="GW533" i="14"/>
  <c r="GV533" i="14"/>
  <c r="GU533" i="14"/>
  <c r="GT533" i="14"/>
  <c r="GS533" i="14"/>
  <c r="GR533" i="14"/>
  <c r="GQ533" i="14"/>
  <c r="GP533" i="14"/>
  <c r="GO533" i="14"/>
  <c r="GN533" i="14"/>
  <c r="GM533" i="14"/>
  <c r="GL533" i="14"/>
  <c r="GK533" i="14"/>
  <c r="GJ533" i="14"/>
  <c r="GI533" i="14"/>
  <c r="GH533" i="14"/>
  <c r="GG533" i="14"/>
  <c r="GF533" i="14"/>
  <c r="GE533" i="14"/>
  <c r="GD533" i="14"/>
  <c r="GC533" i="14"/>
  <c r="GB533" i="14"/>
  <c r="GA533" i="14"/>
  <c r="FZ533" i="14"/>
  <c r="FY533" i="14"/>
  <c r="FX533" i="14"/>
  <c r="FW533" i="14"/>
  <c r="FV533" i="14"/>
  <c r="FU533" i="14"/>
  <c r="FT533" i="14"/>
  <c r="FS533" i="14"/>
  <c r="FR533" i="14"/>
  <c r="FQ533" i="14"/>
  <c r="FP533" i="14"/>
  <c r="FO533" i="14"/>
  <c r="FN533" i="14"/>
  <c r="FM533" i="14"/>
  <c r="FL533" i="14"/>
  <c r="FK533" i="14"/>
  <c r="FJ533" i="14"/>
  <c r="FI533" i="14"/>
  <c r="FH533" i="14"/>
  <c r="FG533" i="14"/>
  <c r="FF533" i="14"/>
  <c r="FE533" i="14"/>
  <c r="FD533" i="14"/>
  <c r="FC533" i="14"/>
  <c r="FB533" i="14"/>
  <c r="FA533" i="14"/>
  <c r="EZ533" i="14"/>
  <c r="EY533" i="14"/>
  <c r="EX533" i="14"/>
  <c r="EW533" i="14"/>
  <c r="EV533" i="14"/>
  <c r="EU533" i="14"/>
  <c r="ET533" i="14"/>
  <c r="ES533" i="14"/>
  <c r="ER533" i="14"/>
  <c r="EQ533" i="14"/>
  <c r="EP533" i="14"/>
  <c r="EO533" i="14"/>
  <c r="EN533" i="14"/>
  <c r="EM533" i="14"/>
  <c r="EL533" i="14"/>
  <c r="EK533" i="14"/>
  <c r="EJ533" i="14"/>
  <c r="EI533" i="14"/>
  <c r="EH533" i="14"/>
  <c r="EG533" i="14"/>
  <c r="EF533" i="14"/>
  <c r="EE533" i="14"/>
  <c r="ED533" i="14"/>
  <c r="EC533" i="14"/>
  <c r="EB533" i="14"/>
  <c r="EA533" i="14"/>
  <c r="DZ533" i="14"/>
  <c r="DY533" i="14"/>
  <c r="DX533" i="14"/>
  <c r="DW533" i="14"/>
  <c r="DV533" i="14"/>
  <c r="DU533" i="14"/>
  <c r="DT533" i="14"/>
  <c r="DS533" i="14"/>
  <c r="DR533" i="14"/>
  <c r="DQ533" i="14"/>
  <c r="DP533" i="14"/>
  <c r="DO533" i="14"/>
  <c r="DN533" i="14"/>
  <c r="DM533" i="14"/>
  <c r="DL533" i="14"/>
  <c r="DK533" i="14"/>
  <c r="DJ533" i="14"/>
  <c r="DI533" i="14"/>
  <c r="DH533" i="14"/>
  <c r="DG533" i="14"/>
  <c r="DF533" i="14"/>
  <c r="DE533" i="14"/>
  <c r="DD533" i="14"/>
  <c r="DC533" i="14"/>
  <c r="DB533" i="14"/>
  <c r="DA533" i="14"/>
  <c r="CZ533" i="14"/>
  <c r="CY533" i="14"/>
  <c r="CX533" i="14"/>
  <c r="CW533" i="14"/>
  <c r="CV533" i="14"/>
  <c r="CU533" i="14"/>
  <c r="CT533" i="14"/>
  <c r="CS533" i="14"/>
  <c r="CR533" i="14"/>
  <c r="CQ533" i="14"/>
  <c r="CP533" i="14"/>
  <c r="CO533" i="14"/>
  <c r="CN533" i="14"/>
  <c r="CM533" i="14"/>
  <c r="CL533" i="14"/>
  <c r="CK533" i="14"/>
  <c r="CJ533" i="14"/>
  <c r="CI533" i="14"/>
  <c r="CH533" i="14"/>
  <c r="CG533" i="14"/>
  <c r="CF533" i="14"/>
  <c r="CE533" i="14"/>
  <c r="CD533" i="14"/>
  <c r="CC533" i="14"/>
  <c r="CB533" i="14"/>
  <c r="CA533" i="14"/>
  <c r="BZ533" i="14"/>
  <c r="BY533" i="14"/>
  <c r="BX533" i="14"/>
  <c r="BW533" i="14"/>
  <c r="BV533" i="14"/>
  <c r="BU533" i="14"/>
  <c r="BT533" i="14"/>
  <c r="BS533" i="14"/>
  <c r="BR533" i="14"/>
  <c r="BQ533" i="14"/>
  <c r="BP533" i="14"/>
  <c r="BO533" i="14"/>
  <c r="BN533" i="14"/>
  <c r="BM533" i="14"/>
  <c r="BL533" i="14"/>
  <c r="BK533" i="14"/>
  <c r="BJ533" i="14"/>
  <c r="BI533" i="14"/>
  <c r="BH533" i="14"/>
  <c r="BG533" i="14"/>
  <c r="BF533" i="14"/>
  <c r="BE533" i="14"/>
  <c r="BD533" i="14"/>
  <c r="BC533" i="14"/>
  <c r="BB533" i="14"/>
  <c r="BA533" i="14"/>
  <c r="AZ533" i="14"/>
  <c r="AY533" i="14"/>
  <c r="AX533" i="14"/>
  <c r="AW533" i="14"/>
  <c r="AV533" i="14"/>
  <c r="AU533" i="14"/>
  <c r="AT533" i="14"/>
  <c r="AS533" i="14"/>
  <c r="AR533" i="14"/>
  <c r="AQ533" i="14"/>
  <c r="AP533" i="14"/>
  <c r="AO533" i="14"/>
  <c r="AN533" i="14"/>
  <c r="AM533" i="14"/>
  <c r="AL533" i="14"/>
  <c r="AK533" i="14"/>
  <c r="AJ533" i="14"/>
  <c r="AI533" i="14"/>
  <c r="AH533" i="14"/>
  <c r="AG533" i="14"/>
  <c r="AF533" i="14"/>
  <c r="AE533" i="14"/>
  <c r="AD533" i="14"/>
  <c r="AC533" i="14"/>
  <c r="AB533" i="14"/>
  <c r="AA533" i="14"/>
  <c r="Z533" i="14"/>
  <c r="Y533" i="14"/>
  <c r="X533" i="14"/>
  <c r="W533" i="14"/>
  <c r="V533" i="14"/>
  <c r="U533" i="14"/>
  <c r="T533" i="14"/>
  <c r="S533" i="14"/>
  <c r="R533" i="14"/>
  <c r="Q533" i="14"/>
  <c r="P533" i="14"/>
  <c r="O533" i="14"/>
  <c r="N533" i="14"/>
  <c r="M533" i="14"/>
  <c r="L533" i="14"/>
  <c r="K533" i="14"/>
  <c r="J533" i="14"/>
  <c r="I533" i="14"/>
  <c r="H533" i="14"/>
  <c r="G533" i="14"/>
  <c r="JB532" i="14"/>
  <c r="JA532" i="14"/>
  <c r="IZ532" i="14"/>
  <c r="IY532" i="14"/>
  <c r="IX532" i="14"/>
  <c r="IW532" i="14"/>
  <c r="IV532" i="14"/>
  <c r="IU532" i="14"/>
  <c r="IT532" i="14"/>
  <c r="IS532" i="14"/>
  <c r="IR532" i="14"/>
  <c r="IQ532" i="14"/>
  <c r="IP532" i="14"/>
  <c r="IO532" i="14"/>
  <c r="IN532" i="14"/>
  <c r="IM532" i="14"/>
  <c r="IL532" i="14"/>
  <c r="IK532" i="14"/>
  <c r="IJ532" i="14"/>
  <c r="II532" i="14"/>
  <c r="IH532" i="14"/>
  <c r="IG532" i="14"/>
  <c r="IF532" i="14"/>
  <c r="IE532" i="14"/>
  <c r="ID532" i="14"/>
  <c r="IC532" i="14"/>
  <c r="IB532" i="14"/>
  <c r="IA532" i="14"/>
  <c r="HZ532" i="14"/>
  <c r="HY532" i="14"/>
  <c r="HX532" i="14"/>
  <c r="HW532" i="14"/>
  <c r="HV532" i="14"/>
  <c r="HU532" i="14"/>
  <c r="HT532" i="14"/>
  <c r="HS532" i="14"/>
  <c r="HR532" i="14"/>
  <c r="HQ532" i="14"/>
  <c r="HP532" i="14"/>
  <c r="HO532" i="14"/>
  <c r="HN532" i="14"/>
  <c r="HM532" i="14"/>
  <c r="HL532" i="14"/>
  <c r="HK532" i="14"/>
  <c r="HJ532" i="14"/>
  <c r="HI532" i="14"/>
  <c r="HH532" i="14"/>
  <c r="HG532" i="14"/>
  <c r="HF532" i="14"/>
  <c r="HE532" i="14"/>
  <c r="HD532" i="14"/>
  <c r="HC532" i="14"/>
  <c r="HB532" i="14"/>
  <c r="HA532" i="14"/>
  <c r="GZ532" i="14"/>
  <c r="GY532" i="14"/>
  <c r="GX532" i="14"/>
  <c r="GW532" i="14"/>
  <c r="GV532" i="14"/>
  <c r="GU532" i="14"/>
  <c r="GT532" i="14"/>
  <c r="GS532" i="14"/>
  <c r="GR532" i="14"/>
  <c r="GQ532" i="14"/>
  <c r="GP532" i="14"/>
  <c r="GO532" i="14"/>
  <c r="GN532" i="14"/>
  <c r="GM532" i="14"/>
  <c r="GL532" i="14"/>
  <c r="GK532" i="14"/>
  <c r="GJ532" i="14"/>
  <c r="GI532" i="14"/>
  <c r="GH532" i="14"/>
  <c r="GG532" i="14"/>
  <c r="GF532" i="14"/>
  <c r="GE532" i="14"/>
  <c r="GD532" i="14"/>
  <c r="GC532" i="14"/>
  <c r="GB532" i="14"/>
  <c r="GA532" i="14"/>
  <c r="FZ532" i="14"/>
  <c r="FY532" i="14"/>
  <c r="FX532" i="14"/>
  <c r="FW532" i="14"/>
  <c r="FV532" i="14"/>
  <c r="FU532" i="14"/>
  <c r="FT532" i="14"/>
  <c r="FS532" i="14"/>
  <c r="FR532" i="14"/>
  <c r="FQ532" i="14"/>
  <c r="FP532" i="14"/>
  <c r="FO532" i="14"/>
  <c r="FN532" i="14"/>
  <c r="FM532" i="14"/>
  <c r="FL532" i="14"/>
  <c r="FK532" i="14"/>
  <c r="FJ532" i="14"/>
  <c r="FI532" i="14"/>
  <c r="FH532" i="14"/>
  <c r="FG532" i="14"/>
  <c r="FF532" i="14"/>
  <c r="FE532" i="14"/>
  <c r="FD532" i="14"/>
  <c r="FC532" i="14"/>
  <c r="FB532" i="14"/>
  <c r="FA532" i="14"/>
  <c r="EZ532" i="14"/>
  <c r="EY532" i="14"/>
  <c r="EX532" i="14"/>
  <c r="EW532" i="14"/>
  <c r="EV532" i="14"/>
  <c r="EU532" i="14"/>
  <c r="ET532" i="14"/>
  <c r="ES532" i="14"/>
  <c r="ER532" i="14"/>
  <c r="EQ532" i="14"/>
  <c r="EP532" i="14"/>
  <c r="EO532" i="14"/>
  <c r="EN532" i="14"/>
  <c r="EM532" i="14"/>
  <c r="EL532" i="14"/>
  <c r="EK532" i="14"/>
  <c r="EJ532" i="14"/>
  <c r="EI532" i="14"/>
  <c r="EH532" i="14"/>
  <c r="EG532" i="14"/>
  <c r="EF532" i="14"/>
  <c r="EE532" i="14"/>
  <c r="ED532" i="14"/>
  <c r="EC532" i="14"/>
  <c r="EB532" i="14"/>
  <c r="EA532" i="14"/>
  <c r="DZ532" i="14"/>
  <c r="DY532" i="14"/>
  <c r="DX532" i="14"/>
  <c r="DW532" i="14"/>
  <c r="DV532" i="14"/>
  <c r="DU532" i="14"/>
  <c r="DT532" i="14"/>
  <c r="DS532" i="14"/>
  <c r="DR532" i="14"/>
  <c r="DQ532" i="14"/>
  <c r="DP532" i="14"/>
  <c r="DO532" i="14"/>
  <c r="DN532" i="14"/>
  <c r="DM532" i="14"/>
  <c r="DL532" i="14"/>
  <c r="DK532" i="14"/>
  <c r="DJ532" i="14"/>
  <c r="DI532" i="14"/>
  <c r="DH532" i="14"/>
  <c r="DG532" i="14"/>
  <c r="DF532" i="14"/>
  <c r="DE532" i="14"/>
  <c r="DD532" i="14"/>
  <c r="DC532" i="14"/>
  <c r="DB532" i="14"/>
  <c r="DA532" i="14"/>
  <c r="CZ532" i="14"/>
  <c r="CY532" i="14"/>
  <c r="CX532" i="14"/>
  <c r="CW532" i="14"/>
  <c r="CV532" i="14"/>
  <c r="CU532" i="14"/>
  <c r="CT532" i="14"/>
  <c r="CS532" i="14"/>
  <c r="CR532" i="14"/>
  <c r="CQ532" i="14"/>
  <c r="CP532" i="14"/>
  <c r="CO532" i="14"/>
  <c r="CN532" i="14"/>
  <c r="CM532" i="14"/>
  <c r="CL532" i="14"/>
  <c r="CK532" i="14"/>
  <c r="CJ532" i="14"/>
  <c r="CI532" i="14"/>
  <c r="CH532" i="14"/>
  <c r="CG532" i="14"/>
  <c r="CF532" i="14"/>
  <c r="CE532" i="14"/>
  <c r="CD532" i="14"/>
  <c r="CC532" i="14"/>
  <c r="CB532" i="14"/>
  <c r="CA532" i="14"/>
  <c r="BZ532" i="14"/>
  <c r="BY532" i="14"/>
  <c r="BX532" i="14"/>
  <c r="BW532" i="14"/>
  <c r="BV532" i="14"/>
  <c r="BU532" i="14"/>
  <c r="BT532" i="14"/>
  <c r="BS532" i="14"/>
  <c r="BR532" i="14"/>
  <c r="BQ532" i="14"/>
  <c r="BP532" i="14"/>
  <c r="BO532" i="14"/>
  <c r="BN532" i="14"/>
  <c r="BM532" i="14"/>
  <c r="BL532" i="14"/>
  <c r="BK532" i="14"/>
  <c r="BJ532" i="14"/>
  <c r="BI532" i="14"/>
  <c r="BH532" i="14"/>
  <c r="BG532" i="14"/>
  <c r="BF532" i="14"/>
  <c r="BE532" i="14"/>
  <c r="BD532" i="14"/>
  <c r="BC532" i="14"/>
  <c r="BB532" i="14"/>
  <c r="BA532" i="14"/>
  <c r="AZ532" i="14"/>
  <c r="AY532" i="14"/>
  <c r="AX532" i="14"/>
  <c r="AW532" i="14"/>
  <c r="AV532" i="14"/>
  <c r="AU532" i="14"/>
  <c r="AT532" i="14"/>
  <c r="AS532" i="14"/>
  <c r="AR532" i="14"/>
  <c r="AQ532" i="14"/>
  <c r="AP532" i="14"/>
  <c r="AO532" i="14"/>
  <c r="AN532" i="14"/>
  <c r="AM532" i="14"/>
  <c r="AL532" i="14"/>
  <c r="AK532" i="14"/>
  <c r="AJ532" i="14"/>
  <c r="AI532" i="14"/>
  <c r="AH532" i="14"/>
  <c r="AG532" i="14"/>
  <c r="AF532" i="14"/>
  <c r="AE532" i="14"/>
  <c r="AD532" i="14"/>
  <c r="AC532" i="14"/>
  <c r="AB532" i="14"/>
  <c r="AA532" i="14"/>
  <c r="Z532" i="14"/>
  <c r="Y532" i="14"/>
  <c r="X532" i="14"/>
  <c r="W532" i="14"/>
  <c r="V532" i="14"/>
  <c r="U532" i="14"/>
  <c r="T532" i="14"/>
  <c r="S532" i="14"/>
  <c r="R532" i="14"/>
  <c r="Q532" i="14"/>
  <c r="P532" i="14"/>
  <c r="O532" i="14"/>
  <c r="N532" i="14"/>
  <c r="M532" i="14"/>
  <c r="L532" i="14"/>
  <c r="K532" i="14"/>
  <c r="J532" i="14"/>
  <c r="I532" i="14"/>
  <c r="H532" i="14"/>
  <c r="G532" i="14"/>
  <c r="JB531" i="14"/>
  <c r="JA531" i="14"/>
  <c r="IZ531" i="14"/>
  <c r="IY531" i="14"/>
  <c r="IX531" i="14"/>
  <c r="IW531" i="14"/>
  <c r="IV531" i="14"/>
  <c r="IU531" i="14"/>
  <c r="IT531" i="14"/>
  <c r="IS531" i="14"/>
  <c r="IR531" i="14"/>
  <c r="IQ531" i="14"/>
  <c r="IP531" i="14"/>
  <c r="IO531" i="14"/>
  <c r="IN531" i="14"/>
  <c r="IM531" i="14"/>
  <c r="IL531" i="14"/>
  <c r="IK531" i="14"/>
  <c r="IJ531" i="14"/>
  <c r="II531" i="14"/>
  <c r="IH531" i="14"/>
  <c r="IG531" i="14"/>
  <c r="IF531" i="14"/>
  <c r="IE531" i="14"/>
  <c r="ID531" i="14"/>
  <c r="IC531" i="14"/>
  <c r="IB531" i="14"/>
  <c r="IA531" i="14"/>
  <c r="HZ531" i="14"/>
  <c r="HY531" i="14"/>
  <c r="HX531" i="14"/>
  <c r="HW531" i="14"/>
  <c r="HV531" i="14"/>
  <c r="HU531" i="14"/>
  <c r="HT531" i="14"/>
  <c r="HS531" i="14"/>
  <c r="HR531" i="14"/>
  <c r="HQ531" i="14"/>
  <c r="HP531" i="14"/>
  <c r="HO531" i="14"/>
  <c r="HN531" i="14"/>
  <c r="HM531" i="14"/>
  <c r="HL531" i="14"/>
  <c r="HK531" i="14"/>
  <c r="HJ531" i="14"/>
  <c r="HI531" i="14"/>
  <c r="HH531" i="14"/>
  <c r="HG531" i="14"/>
  <c r="HF531" i="14"/>
  <c r="HE531" i="14"/>
  <c r="HD531" i="14"/>
  <c r="HC531" i="14"/>
  <c r="HB531" i="14"/>
  <c r="HA531" i="14"/>
  <c r="GZ531" i="14"/>
  <c r="GY531" i="14"/>
  <c r="GX531" i="14"/>
  <c r="GW531" i="14"/>
  <c r="GV531" i="14"/>
  <c r="GU531" i="14"/>
  <c r="GT531" i="14"/>
  <c r="GS531" i="14"/>
  <c r="GR531" i="14"/>
  <c r="GQ531" i="14"/>
  <c r="GP531" i="14"/>
  <c r="GO531" i="14"/>
  <c r="GN531" i="14"/>
  <c r="GM531" i="14"/>
  <c r="GL531" i="14"/>
  <c r="GK531" i="14"/>
  <c r="GJ531" i="14"/>
  <c r="GI531" i="14"/>
  <c r="GH531" i="14"/>
  <c r="GG531" i="14"/>
  <c r="GF531" i="14"/>
  <c r="GE531" i="14"/>
  <c r="GD531" i="14"/>
  <c r="GC531" i="14"/>
  <c r="GB531" i="14"/>
  <c r="GA531" i="14"/>
  <c r="FZ531" i="14"/>
  <c r="FY531" i="14"/>
  <c r="FX531" i="14"/>
  <c r="FW531" i="14"/>
  <c r="FV531" i="14"/>
  <c r="FU531" i="14"/>
  <c r="FT531" i="14"/>
  <c r="FS531" i="14"/>
  <c r="FR531" i="14"/>
  <c r="FQ531" i="14"/>
  <c r="FP531" i="14"/>
  <c r="FO531" i="14"/>
  <c r="FN531" i="14"/>
  <c r="FM531" i="14"/>
  <c r="FL531" i="14"/>
  <c r="FK531" i="14"/>
  <c r="FJ531" i="14"/>
  <c r="FI531" i="14"/>
  <c r="FH531" i="14"/>
  <c r="FG531" i="14"/>
  <c r="FF531" i="14"/>
  <c r="FE531" i="14"/>
  <c r="FD531" i="14"/>
  <c r="FC531" i="14"/>
  <c r="FB531" i="14"/>
  <c r="FA531" i="14"/>
  <c r="EZ531" i="14"/>
  <c r="EY531" i="14"/>
  <c r="EX531" i="14"/>
  <c r="EW531" i="14"/>
  <c r="EV531" i="14"/>
  <c r="EU531" i="14"/>
  <c r="ET531" i="14"/>
  <c r="ES531" i="14"/>
  <c r="ER531" i="14"/>
  <c r="EQ531" i="14"/>
  <c r="EP531" i="14"/>
  <c r="EO531" i="14"/>
  <c r="EN531" i="14"/>
  <c r="EM531" i="14"/>
  <c r="EL531" i="14"/>
  <c r="EK531" i="14"/>
  <c r="EJ531" i="14"/>
  <c r="EI531" i="14"/>
  <c r="EH531" i="14"/>
  <c r="EG531" i="14"/>
  <c r="EF531" i="14"/>
  <c r="EE531" i="14"/>
  <c r="ED531" i="14"/>
  <c r="EC531" i="14"/>
  <c r="EB531" i="14"/>
  <c r="EA531" i="14"/>
  <c r="DZ531" i="14"/>
  <c r="DY531" i="14"/>
  <c r="DX531" i="14"/>
  <c r="DW531" i="14"/>
  <c r="DV531" i="14"/>
  <c r="DU531" i="14"/>
  <c r="DT531" i="14"/>
  <c r="DS531" i="14"/>
  <c r="DR531" i="14"/>
  <c r="DQ531" i="14"/>
  <c r="DP531" i="14"/>
  <c r="DO531" i="14"/>
  <c r="DN531" i="14"/>
  <c r="DM531" i="14"/>
  <c r="DL531" i="14"/>
  <c r="DK531" i="14"/>
  <c r="DJ531" i="14"/>
  <c r="DI531" i="14"/>
  <c r="DH531" i="14"/>
  <c r="DG531" i="14"/>
  <c r="DF531" i="14"/>
  <c r="DE531" i="14"/>
  <c r="DD531" i="14"/>
  <c r="DC531" i="14"/>
  <c r="DB531" i="14"/>
  <c r="DA531" i="14"/>
  <c r="CZ531" i="14"/>
  <c r="CY531" i="14"/>
  <c r="CX531" i="14"/>
  <c r="CW531" i="14"/>
  <c r="CV531" i="14"/>
  <c r="CU531" i="14"/>
  <c r="CT531" i="14"/>
  <c r="CS531" i="14"/>
  <c r="CR531" i="14"/>
  <c r="CQ531" i="14"/>
  <c r="CP531" i="14"/>
  <c r="CO531" i="14"/>
  <c r="CN531" i="14"/>
  <c r="CM531" i="14"/>
  <c r="CL531" i="14"/>
  <c r="CK531" i="14"/>
  <c r="CJ531" i="14"/>
  <c r="CI531" i="14"/>
  <c r="CH531" i="14"/>
  <c r="CG531" i="14"/>
  <c r="CF531" i="14"/>
  <c r="CE531" i="14"/>
  <c r="CD531" i="14"/>
  <c r="CC531" i="14"/>
  <c r="CB531" i="14"/>
  <c r="CA531" i="14"/>
  <c r="BZ531" i="14"/>
  <c r="BY531" i="14"/>
  <c r="BX531" i="14"/>
  <c r="BW531" i="14"/>
  <c r="BV531" i="14"/>
  <c r="BU531" i="14"/>
  <c r="BT531" i="14"/>
  <c r="BS531" i="14"/>
  <c r="BR531" i="14"/>
  <c r="BQ531" i="14"/>
  <c r="BP531" i="14"/>
  <c r="BO531" i="14"/>
  <c r="BN531" i="14"/>
  <c r="BM531" i="14"/>
  <c r="BL531" i="14"/>
  <c r="BK531" i="14"/>
  <c r="BJ531" i="14"/>
  <c r="BI531" i="14"/>
  <c r="BH531" i="14"/>
  <c r="BG531" i="14"/>
  <c r="BF531" i="14"/>
  <c r="BE531" i="14"/>
  <c r="BD531" i="14"/>
  <c r="BC531" i="14"/>
  <c r="BB531" i="14"/>
  <c r="BA531" i="14"/>
  <c r="AZ531" i="14"/>
  <c r="AY531" i="14"/>
  <c r="AX531" i="14"/>
  <c r="AW531" i="14"/>
  <c r="AV531" i="14"/>
  <c r="AU531" i="14"/>
  <c r="AT531" i="14"/>
  <c r="AS531" i="14"/>
  <c r="AR531" i="14"/>
  <c r="AQ531" i="14"/>
  <c r="AP531" i="14"/>
  <c r="AO531" i="14"/>
  <c r="AN531" i="14"/>
  <c r="AM531" i="14"/>
  <c r="AL531" i="14"/>
  <c r="AK531" i="14"/>
  <c r="AJ531" i="14"/>
  <c r="AI531" i="14"/>
  <c r="AH531" i="14"/>
  <c r="AG531" i="14"/>
  <c r="AF531" i="14"/>
  <c r="AE531" i="14"/>
  <c r="AD531" i="14"/>
  <c r="AC531" i="14"/>
  <c r="AB531" i="14"/>
  <c r="AA531" i="14"/>
  <c r="Z531" i="14"/>
  <c r="Y531" i="14"/>
  <c r="X531" i="14"/>
  <c r="W531" i="14"/>
  <c r="V531" i="14"/>
  <c r="U531" i="14"/>
  <c r="T531" i="14"/>
  <c r="S531" i="14"/>
  <c r="R531" i="14"/>
  <c r="Q531" i="14"/>
  <c r="P531" i="14"/>
  <c r="O531" i="14"/>
  <c r="N531" i="14"/>
  <c r="M531" i="14"/>
  <c r="L531" i="14"/>
  <c r="K531" i="14"/>
  <c r="J531" i="14"/>
  <c r="I531" i="14"/>
  <c r="H531" i="14"/>
  <c r="G531" i="14"/>
  <c r="JB530" i="14"/>
  <c r="JA530" i="14"/>
  <c r="IZ530" i="14"/>
  <c r="IY530" i="14"/>
  <c r="IX530" i="14"/>
  <c r="IW530" i="14"/>
  <c r="IV530" i="14"/>
  <c r="IU530" i="14"/>
  <c r="IT530" i="14"/>
  <c r="IS530" i="14"/>
  <c r="IR530" i="14"/>
  <c r="IQ530" i="14"/>
  <c r="IP530" i="14"/>
  <c r="IO530" i="14"/>
  <c r="IN530" i="14"/>
  <c r="IM530" i="14"/>
  <c r="IL530" i="14"/>
  <c r="IK530" i="14"/>
  <c r="IJ530" i="14"/>
  <c r="II530" i="14"/>
  <c r="IH530" i="14"/>
  <c r="IG530" i="14"/>
  <c r="IF530" i="14"/>
  <c r="IE530" i="14"/>
  <c r="ID530" i="14"/>
  <c r="IC530" i="14"/>
  <c r="IB530" i="14"/>
  <c r="IA530" i="14"/>
  <c r="HZ530" i="14"/>
  <c r="HY530" i="14"/>
  <c r="HX530" i="14"/>
  <c r="HW530" i="14"/>
  <c r="HV530" i="14"/>
  <c r="HU530" i="14"/>
  <c r="HT530" i="14"/>
  <c r="HS530" i="14"/>
  <c r="HR530" i="14"/>
  <c r="HQ530" i="14"/>
  <c r="HP530" i="14"/>
  <c r="HO530" i="14"/>
  <c r="HN530" i="14"/>
  <c r="HM530" i="14"/>
  <c r="HL530" i="14"/>
  <c r="HK530" i="14"/>
  <c r="HJ530" i="14"/>
  <c r="HI530" i="14"/>
  <c r="HH530" i="14"/>
  <c r="HG530" i="14"/>
  <c r="HF530" i="14"/>
  <c r="HE530" i="14"/>
  <c r="HD530" i="14"/>
  <c r="HC530" i="14"/>
  <c r="HB530" i="14"/>
  <c r="HA530" i="14"/>
  <c r="GZ530" i="14"/>
  <c r="GY530" i="14"/>
  <c r="GX530" i="14"/>
  <c r="GW530" i="14"/>
  <c r="GV530" i="14"/>
  <c r="GU530" i="14"/>
  <c r="GT530" i="14"/>
  <c r="GS530" i="14"/>
  <c r="GR530" i="14"/>
  <c r="GQ530" i="14"/>
  <c r="GP530" i="14"/>
  <c r="GO530" i="14"/>
  <c r="GN530" i="14"/>
  <c r="GM530" i="14"/>
  <c r="GL530" i="14"/>
  <c r="GK530" i="14"/>
  <c r="GJ530" i="14"/>
  <c r="GI530" i="14"/>
  <c r="GH530" i="14"/>
  <c r="GG530" i="14"/>
  <c r="GF530" i="14"/>
  <c r="GE530" i="14"/>
  <c r="GD530" i="14"/>
  <c r="GC530" i="14"/>
  <c r="GB530" i="14"/>
  <c r="GA530" i="14"/>
  <c r="FZ530" i="14"/>
  <c r="FY530" i="14"/>
  <c r="FX530" i="14"/>
  <c r="FW530" i="14"/>
  <c r="FV530" i="14"/>
  <c r="FU530" i="14"/>
  <c r="FT530" i="14"/>
  <c r="FS530" i="14"/>
  <c r="FR530" i="14"/>
  <c r="FQ530" i="14"/>
  <c r="FP530" i="14"/>
  <c r="FO530" i="14"/>
  <c r="FN530" i="14"/>
  <c r="FM530" i="14"/>
  <c r="FL530" i="14"/>
  <c r="FK530" i="14"/>
  <c r="FJ530" i="14"/>
  <c r="FI530" i="14"/>
  <c r="FH530" i="14"/>
  <c r="FG530" i="14"/>
  <c r="FF530" i="14"/>
  <c r="FE530" i="14"/>
  <c r="FD530" i="14"/>
  <c r="FC530" i="14"/>
  <c r="FB530" i="14"/>
  <c r="FA530" i="14"/>
  <c r="EZ530" i="14"/>
  <c r="EY530" i="14"/>
  <c r="EX530" i="14"/>
  <c r="EW530" i="14"/>
  <c r="EV530" i="14"/>
  <c r="EU530" i="14"/>
  <c r="ET530" i="14"/>
  <c r="ES530" i="14"/>
  <c r="ER530" i="14"/>
  <c r="EQ530" i="14"/>
  <c r="EP530" i="14"/>
  <c r="EO530" i="14"/>
  <c r="EN530" i="14"/>
  <c r="EM530" i="14"/>
  <c r="EL530" i="14"/>
  <c r="EK530" i="14"/>
  <c r="EJ530" i="14"/>
  <c r="EI530" i="14"/>
  <c r="EH530" i="14"/>
  <c r="EG530" i="14"/>
  <c r="EF530" i="14"/>
  <c r="EE530" i="14"/>
  <c r="ED530" i="14"/>
  <c r="EC530" i="14"/>
  <c r="EB530" i="14"/>
  <c r="EA530" i="14"/>
  <c r="DZ530" i="14"/>
  <c r="DY530" i="14"/>
  <c r="DX530" i="14"/>
  <c r="DW530" i="14"/>
  <c r="DV530" i="14"/>
  <c r="DU530" i="14"/>
  <c r="DT530" i="14"/>
  <c r="DS530" i="14"/>
  <c r="DR530" i="14"/>
  <c r="DQ530" i="14"/>
  <c r="DP530" i="14"/>
  <c r="DO530" i="14"/>
  <c r="DN530" i="14"/>
  <c r="DM530" i="14"/>
  <c r="DL530" i="14"/>
  <c r="DK530" i="14"/>
  <c r="DJ530" i="14"/>
  <c r="DI530" i="14"/>
  <c r="DH530" i="14"/>
  <c r="DG530" i="14"/>
  <c r="DF530" i="14"/>
  <c r="DE530" i="14"/>
  <c r="DD530" i="14"/>
  <c r="DC530" i="14"/>
  <c r="DB530" i="14"/>
  <c r="DA530" i="14"/>
  <c r="CZ530" i="14"/>
  <c r="CY530" i="14"/>
  <c r="CX530" i="14"/>
  <c r="CW530" i="14"/>
  <c r="CV530" i="14"/>
  <c r="CU530" i="14"/>
  <c r="CT530" i="14"/>
  <c r="CS530" i="14"/>
  <c r="CR530" i="14"/>
  <c r="CQ530" i="14"/>
  <c r="CP530" i="14"/>
  <c r="CO530" i="14"/>
  <c r="CN530" i="14"/>
  <c r="CM530" i="14"/>
  <c r="CL530" i="14"/>
  <c r="CK530" i="14"/>
  <c r="CJ530" i="14"/>
  <c r="CI530" i="14"/>
  <c r="CH530" i="14"/>
  <c r="CG530" i="14"/>
  <c r="CF530" i="14"/>
  <c r="CE530" i="14"/>
  <c r="CD530" i="14"/>
  <c r="CC530" i="14"/>
  <c r="CB530" i="14"/>
  <c r="CA530" i="14"/>
  <c r="BZ530" i="14"/>
  <c r="BY530" i="14"/>
  <c r="BX530" i="14"/>
  <c r="BW530" i="14"/>
  <c r="BV530" i="14"/>
  <c r="BU530" i="14"/>
  <c r="BT530" i="14"/>
  <c r="BS530" i="14"/>
  <c r="BR530" i="14"/>
  <c r="BQ530" i="14"/>
  <c r="BP530" i="14"/>
  <c r="BO530" i="14"/>
  <c r="BN530" i="14"/>
  <c r="BM530" i="14"/>
  <c r="BL530" i="14"/>
  <c r="BK530" i="14"/>
  <c r="BJ530" i="14"/>
  <c r="BI530" i="14"/>
  <c r="BH530" i="14"/>
  <c r="BG530" i="14"/>
  <c r="BF530" i="14"/>
  <c r="BE530" i="14"/>
  <c r="BD530" i="14"/>
  <c r="BC530" i="14"/>
  <c r="BB530" i="14"/>
  <c r="BA530" i="14"/>
  <c r="AZ530" i="14"/>
  <c r="AY530" i="14"/>
  <c r="AX530" i="14"/>
  <c r="AW530" i="14"/>
  <c r="AV530" i="14"/>
  <c r="AU530" i="14"/>
  <c r="AT530" i="14"/>
  <c r="AS530" i="14"/>
  <c r="AR530" i="14"/>
  <c r="AQ530" i="14"/>
  <c r="AP530" i="14"/>
  <c r="AO530" i="14"/>
  <c r="AN530" i="14"/>
  <c r="AM530" i="14"/>
  <c r="AL530" i="14"/>
  <c r="AK530" i="14"/>
  <c r="AJ530" i="14"/>
  <c r="AI530" i="14"/>
  <c r="AH530" i="14"/>
  <c r="AG530" i="14"/>
  <c r="AF530" i="14"/>
  <c r="AE530" i="14"/>
  <c r="AD530" i="14"/>
  <c r="AC530" i="14"/>
  <c r="AB530" i="14"/>
  <c r="AA530" i="14"/>
  <c r="Z530" i="14"/>
  <c r="Y530" i="14"/>
  <c r="X530" i="14"/>
  <c r="W530" i="14"/>
  <c r="V530" i="14"/>
  <c r="U530" i="14"/>
  <c r="T530" i="14"/>
  <c r="S530" i="14"/>
  <c r="R530" i="14"/>
  <c r="Q530" i="14"/>
  <c r="P530" i="14"/>
  <c r="O530" i="14"/>
  <c r="N530" i="14"/>
  <c r="M530" i="14"/>
  <c r="L530" i="14"/>
  <c r="K530" i="14"/>
  <c r="J530" i="14"/>
  <c r="I530" i="14"/>
  <c r="H530" i="14"/>
  <c r="G530" i="14"/>
  <c r="JB529" i="14"/>
  <c r="JA529" i="14"/>
  <c r="IZ529" i="14"/>
  <c r="IY529" i="14"/>
  <c r="IX529" i="14"/>
  <c r="IW529" i="14"/>
  <c r="IV529" i="14"/>
  <c r="IU529" i="14"/>
  <c r="IT529" i="14"/>
  <c r="IS529" i="14"/>
  <c r="IR529" i="14"/>
  <c r="IQ529" i="14"/>
  <c r="IP529" i="14"/>
  <c r="IO529" i="14"/>
  <c r="IN529" i="14"/>
  <c r="IM529" i="14"/>
  <c r="IL529" i="14"/>
  <c r="IK529" i="14"/>
  <c r="IJ529" i="14"/>
  <c r="II529" i="14"/>
  <c r="IH529" i="14"/>
  <c r="IG529" i="14"/>
  <c r="IF529" i="14"/>
  <c r="IE529" i="14"/>
  <c r="ID529" i="14"/>
  <c r="IC529" i="14"/>
  <c r="IB529" i="14"/>
  <c r="IA529" i="14"/>
  <c r="HZ529" i="14"/>
  <c r="HY529" i="14"/>
  <c r="HX529" i="14"/>
  <c r="HW529" i="14"/>
  <c r="HV529" i="14"/>
  <c r="HU529" i="14"/>
  <c r="HT529" i="14"/>
  <c r="HS529" i="14"/>
  <c r="HR529" i="14"/>
  <c r="HQ529" i="14"/>
  <c r="HP529" i="14"/>
  <c r="HO529" i="14"/>
  <c r="HN529" i="14"/>
  <c r="HM529" i="14"/>
  <c r="HL529" i="14"/>
  <c r="HK529" i="14"/>
  <c r="HJ529" i="14"/>
  <c r="HI529" i="14"/>
  <c r="HH529" i="14"/>
  <c r="HG529" i="14"/>
  <c r="HF529" i="14"/>
  <c r="HE529" i="14"/>
  <c r="HD529" i="14"/>
  <c r="HC529" i="14"/>
  <c r="HB529" i="14"/>
  <c r="HA529" i="14"/>
  <c r="GZ529" i="14"/>
  <c r="GY529" i="14"/>
  <c r="GX529" i="14"/>
  <c r="GW529" i="14"/>
  <c r="GV529" i="14"/>
  <c r="GU529" i="14"/>
  <c r="GT529" i="14"/>
  <c r="GS529" i="14"/>
  <c r="GR529" i="14"/>
  <c r="GQ529" i="14"/>
  <c r="GP529" i="14"/>
  <c r="GO529" i="14"/>
  <c r="GN529" i="14"/>
  <c r="GM529" i="14"/>
  <c r="GL529" i="14"/>
  <c r="GK529" i="14"/>
  <c r="GJ529" i="14"/>
  <c r="GI529" i="14"/>
  <c r="GH529" i="14"/>
  <c r="GG529" i="14"/>
  <c r="GF529" i="14"/>
  <c r="GE529" i="14"/>
  <c r="GD529" i="14"/>
  <c r="GC529" i="14"/>
  <c r="GB529" i="14"/>
  <c r="GA529" i="14"/>
  <c r="FZ529" i="14"/>
  <c r="FY529" i="14"/>
  <c r="FX529" i="14"/>
  <c r="FW529" i="14"/>
  <c r="FV529" i="14"/>
  <c r="FU529" i="14"/>
  <c r="FT529" i="14"/>
  <c r="FS529" i="14"/>
  <c r="FR529" i="14"/>
  <c r="FQ529" i="14"/>
  <c r="FP529" i="14"/>
  <c r="FO529" i="14"/>
  <c r="FN529" i="14"/>
  <c r="FM529" i="14"/>
  <c r="FL529" i="14"/>
  <c r="FK529" i="14"/>
  <c r="FJ529" i="14"/>
  <c r="FI529" i="14"/>
  <c r="FH529" i="14"/>
  <c r="FG529" i="14"/>
  <c r="FF529" i="14"/>
  <c r="FE529" i="14"/>
  <c r="FD529" i="14"/>
  <c r="FC529" i="14"/>
  <c r="FB529" i="14"/>
  <c r="FA529" i="14"/>
  <c r="EZ529" i="14"/>
  <c r="EY529" i="14"/>
  <c r="EX529" i="14"/>
  <c r="EW529" i="14"/>
  <c r="EV529" i="14"/>
  <c r="EU529" i="14"/>
  <c r="ET529" i="14"/>
  <c r="ES529" i="14"/>
  <c r="ER529" i="14"/>
  <c r="EQ529" i="14"/>
  <c r="EP529" i="14"/>
  <c r="EO529" i="14"/>
  <c r="EN529" i="14"/>
  <c r="EM529" i="14"/>
  <c r="EL529" i="14"/>
  <c r="EK529" i="14"/>
  <c r="EJ529" i="14"/>
  <c r="EI529" i="14"/>
  <c r="EH529" i="14"/>
  <c r="EG529" i="14"/>
  <c r="EF529" i="14"/>
  <c r="EE529" i="14"/>
  <c r="ED529" i="14"/>
  <c r="EC529" i="14"/>
  <c r="EB529" i="14"/>
  <c r="EA529" i="14"/>
  <c r="DZ529" i="14"/>
  <c r="DY529" i="14"/>
  <c r="DX529" i="14"/>
  <c r="DW529" i="14"/>
  <c r="DV529" i="14"/>
  <c r="DU529" i="14"/>
  <c r="DT529" i="14"/>
  <c r="DS529" i="14"/>
  <c r="DR529" i="14"/>
  <c r="DQ529" i="14"/>
  <c r="DP529" i="14"/>
  <c r="DO529" i="14"/>
  <c r="DN529" i="14"/>
  <c r="DM529" i="14"/>
  <c r="DL529" i="14"/>
  <c r="DK529" i="14"/>
  <c r="DJ529" i="14"/>
  <c r="DI529" i="14"/>
  <c r="DH529" i="14"/>
  <c r="DG529" i="14"/>
  <c r="DF529" i="14"/>
  <c r="DE529" i="14"/>
  <c r="DD529" i="14"/>
  <c r="DC529" i="14"/>
  <c r="DB529" i="14"/>
  <c r="DA529" i="14"/>
  <c r="CZ529" i="14"/>
  <c r="CY529" i="14"/>
  <c r="CX529" i="14"/>
  <c r="CW529" i="14"/>
  <c r="CV529" i="14"/>
  <c r="CU529" i="14"/>
  <c r="CT529" i="14"/>
  <c r="CS529" i="14"/>
  <c r="CR529" i="14"/>
  <c r="CQ529" i="14"/>
  <c r="CP529" i="14"/>
  <c r="CO529" i="14"/>
  <c r="CN529" i="14"/>
  <c r="CM529" i="14"/>
  <c r="CL529" i="14"/>
  <c r="CK529" i="14"/>
  <c r="CJ529" i="14"/>
  <c r="CI529" i="14"/>
  <c r="CH529" i="14"/>
  <c r="CG529" i="14"/>
  <c r="CF529" i="14"/>
  <c r="CE529" i="14"/>
  <c r="CD529" i="14"/>
  <c r="CC529" i="14"/>
  <c r="CB529" i="14"/>
  <c r="CA529" i="14"/>
  <c r="BZ529" i="14"/>
  <c r="BY529" i="14"/>
  <c r="BX529" i="14"/>
  <c r="BW529" i="14"/>
  <c r="BV529" i="14"/>
  <c r="BU529" i="14"/>
  <c r="BT529" i="14"/>
  <c r="BS529" i="14"/>
  <c r="BR529" i="14"/>
  <c r="BQ529" i="14"/>
  <c r="BP529" i="14"/>
  <c r="BO529" i="14"/>
  <c r="BN529" i="14"/>
  <c r="BM529" i="14"/>
  <c r="BL529" i="14"/>
  <c r="BK529" i="14"/>
  <c r="BJ529" i="14"/>
  <c r="BI529" i="14"/>
  <c r="BH529" i="14"/>
  <c r="BG529" i="14"/>
  <c r="BF529" i="14"/>
  <c r="BE529" i="14"/>
  <c r="BD529" i="14"/>
  <c r="BC529" i="14"/>
  <c r="BB529" i="14"/>
  <c r="BA529" i="14"/>
  <c r="AZ529" i="14"/>
  <c r="AY529" i="14"/>
  <c r="AX529" i="14"/>
  <c r="AW529" i="14"/>
  <c r="AV529" i="14"/>
  <c r="AU529" i="14"/>
  <c r="AT529" i="14"/>
  <c r="AS529" i="14"/>
  <c r="AR529" i="14"/>
  <c r="AQ529" i="14"/>
  <c r="AP529" i="14"/>
  <c r="AO529" i="14"/>
  <c r="AN529" i="14"/>
  <c r="AM529" i="14"/>
  <c r="AL529" i="14"/>
  <c r="AK529" i="14"/>
  <c r="AJ529" i="14"/>
  <c r="AI529" i="14"/>
  <c r="AH529" i="14"/>
  <c r="AG529" i="14"/>
  <c r="AF529" i="14"/>
  <c r="AE529" i="14"/>
  <c r="AD529" i="14"/>
  <c r="AC529" i="14"/>
  <c r="AB529" i="14"/>
  <c r="AA529" i="14"/>
  <c r="Z529" i="14"/>
  <c r="Y529" i="14"/>
  <c r="X529" i="14"/>
  <c r="W529" i="14"/>
  <c r="V529" i="14"/>
  <c r="U529" i="14"/>
  <c r="T529" i="14"/>
  <c r="S529" i="14"/>
  <c r="R529" i="14"/>
  <c r="Q529" i="14"/>
  <c r="P529" i="14"/>
  <c r="O529" i="14"/>
  <c r="N529" i="14"/>
  <c r="M529" i="14"/>
  <c r="L529" i="14"/>
  <c r="K529" i="14"/>
  <c r="J529" i="14"/>
  <c r="I529" i="14"/>
  <c r="H529" i="14"/>
  <c r="G529" i="14"/>
  <c r="JB528" i="14"/>
  <c r="JA528" i="14"/>
  <c r="IZ528" i="14"/>
  <c r="IY528" i="14"/>
  <c r="IX528" i="14"/>
  <c r="IW528" i="14"/>
  <c r="IV528" i="14"/>
  <c r="IU528" i="14"/>
  <c r="IT528" i="14"/>
  <c r="IS528" i="14"/>
  <c r="IR528" i="14"/>
  <c r="IQ528" i="14"/>
  <c r="IP528" i="14"/>
  <c r="IO528" i="14"/>
  <c r="IN528" i="14"/>
  <c r="IM528" i="14"/>
  <c r="IL528" i="14"/>
  <c r="IK528" i="14"/>
  <c r="IJ528" i="14"/>
  <c r="II528" i="14"/>
  <c r="IH528" i="14"/>
  <c r="IG528" i="14"/>
  <c r="IF528" i="14"/>
  <c r="IE528" i="14"/>
  <c r="ID528" i="14"/>
  <c r="IC528" i="14"/>
  <c r="IB528" i="14"/>
  <c r="IA528" i="14"/>
  <c r="HZ528" i="14"/>
  <c r="HY528" i="14"/>
  <c r="HX528" i="14"/>
  <c r="HW528" i="14"/>
  <c r="HV528" i="14"/>
  <c r="HU528" i="14"/>
  <c r="HT528" i="14"/>
  <c r="HS528" i="14"/>
  <c r="HR528" i="14"/>
  <c r="HQ528" i="14"/>
  <c r="HP528" i="14"/>
  <c r="HO528" i="14"/>
  <c r="HN528" i="14"/>
  <c r="HM528" i="14"/>
  <c r="HL528" i="14"/>
  <c r="HK528" i="14"/>
  <c r="HJ528" i="14"/>
  <c r="HI528" i="14"/>
  <c r="HH528" i="14"/>
  <c r="HG528" i="14"/>
  <c r="HF528" i="14"/>
  <c r="HE528" i="14"/>
  <c r="HD528" i="14"/>
  <c r="HC528" i="14"/>
  <c r="HB528" i="14"/>
  <c r="HA528" i="14"/>
  <c r="GZ528" i="14"/>
  <c r="GY528" i="14"/>
  <c r="GX528" i="14"/>
  <c r="GW528" i="14"/>
  <c r="GV528" i="14"/>
  <c r="GU528" i="14"/>
  <c r="GT528" i="14"/>
  <c r="GS528" i="14"/>
  <c r="GR528" i="14"/>
  <c r="GQ528" i="14"/>
  <c r="GP528" i="14"/>
  <c r="GO528" i="14"/>
  <c r="GN528" i="14"/>
  <c r="GM528" i="14"/>
  <c r="GL528" i="14"/>
  <c r="GK528" i="14"/>
  <c r="GJ528" i="14"/>
  <c r="GI528" i="14"/>
  <c r="GH528" i="14"/>
  <c r="GG528" i="14"/>
  <c r="GF528" i="14"/>
  <c r="GE528" i="14"/>
  <c r="GD528" i="14"/>
  <c r="GC528" i="14"/>
  <c r="GB528" i="14"/>
  <c r="GA528" i="14"/>
  <c r="FZ528" i="14"/>
  <c r="FY528" i="14"/>
  <c r="FX528" i="14"/>
  <c r="FW528" i="14"/>
  <c r="FV528" i="14"/>
  <c r="FU528" i="14"/>
  <c r="FT528" i="14"/>
  <c r="FS528" i="14"/>
  <c r="FR528" i="14"/>
  <c r="FQ528" i="14"/>
  <c r="FP528" i="14"/>
  <c r="FO528" i="14"/>
  <c r="FN528" i="14"/>
  <c r="FM528" i="14"/>
  <c r="FL528" i="14"/>
  <c r="FK528" i="14"/>
  <c r="FJ528" i="14"/>
  <c r="FI528" i="14"/>
  <c r="FH528" i="14"/>
  <c r="FG528" i="14"/>
  <c r="FF528" i="14"/>
  <c r="FE528" i="14"/>
  <c r="FD528" i="14"/>
  <c r="FC528" i="14"/>
  <c r="FB528" i="14"/>
  <c r="FA528" i="14"/>
  <c r="EZ528" i="14"/>
  <c r="EY528" i="14"/>
  <c r="EX528" i="14"/>
  <c r="EW528" i="14"/>
  <c r="EV528" i="14"/>
  <c r="EU528" i="14"/>
  <c r="ET528" i="14"/>
  <c r="ES528" i="14"/>
  <c r="ER528" i="14"/>
  <c r="EQ528" i="14"/>
  <c r="EP528" i="14"/>
  <c r="EO528" i="14"/>
  <c r="EN528" i="14"/>
  <c r="EM528" i="14"/>
  <c r="EL528" i="14"/>
  <c r="EK528" i="14"/>
  <c r="EJ528" i="14"/>
  <c r="EI528" i="14"/>
  <c r="EH528" i="14"/>
  <c r="EG528" i="14"/>
  <c r="EF528" i="14"/>
  <c r="EE528" i="14"/>
  <c r="ED528" i="14"/>
  <c r="EC528" i="14"/>
  <c r="EB528" i="14"/>
  <c r="EA528" i="14"/>
  <c r="DZ528" i="14"/>
  <c r="DY528" i="14"/>
  <c r="DX528" i="14"/>
  <c r="DW528" i="14"/>
  <c r="DV528" i="14"/>
  <c r="DU528" i="14"/>
  <c r="DT528" i="14"/>
  <c r="DS528" i="14"/>
  <c r="DR528" i="14"/>
  <c r="DQ528" i="14"/>
  <c r="DP528" i="14"/>
  <c r="DO528" i="14"/>
  <c r="DN528" i="14"/>
  <c r="DM528" i="14"/>
  <c r="DL528" i="14"/>
  <c r="DK528" i="14"/>
  <c r="DJ528" i="14"/>
  <c r="DI528" i="14"/>
  <c r="DH528" i="14"/>
  <c r="DG528" i="14"/>
  <c r="DF528" i="14"/>
  <c r="DE528" i="14"/>
  <c r="DD528" i="14"/>
  <c r="DC528" i="14"/>
  <c r="DB528" i="14"/>
  <c r="DA528" i="14"/>
  <c r="CZ528" i="14"/>
  <c r="CY528" i="14"/>
  <c r="CX528" i="14"/>
  <c r="CW528" i="14"/>
  <c r="CV528" i="14"/>
  <c r="CU528" i="14"/>
  <c r="CT528" i="14"/>
  <c r="CS528" i="14"/>
  <c r="CR528" i="14"/>
  <c r="CQ528" i="14"/>
  <c r="CP528" i="14"/>
  <c r="CO528" i="14"/>
  <c r="CN528" i="14"/>
  <c r="CM528" i="14"/>
  <c r="CL528" i="14"/>
  <c r="CK528" i="14"/>
  <c r="CJ528" i="14"/>
  <c r="CI528" i="14"/>
  <c r="CH528" i="14"/>
  <c r="CG528" i="14"/>
  <c r="CF528" i="14"/>
  <c r="CE528" i="14"/>
  <c r="CD528" i="14"/>
  <c r="CC528" i="14"/>
  <c r="CB528" i="14"/>
  <c r="CA528" i="14"/>
  <c r="BZ528" i="14"/>
  <c r="BY528" i="14"/>
  <c r="BX528" i="14"/>
  <c r="BW528" i="14"/>
  <c r="BV528" i="14"/>
  <c r="BU528" i="14"/>
  <c r="BT528" i="14"/>
  <c r="BS528" i="14"/>
  <c r="BR528" i="14"/>
  <c r="BQ528" i="14"/>
  <c r="BP528" i="14"/>
  <c r="BO528" i="14"/>
  <c r="BN528" i="14"/>
  <c r="BM528" i="14"/>
  <c r="BL528" i="14"/>
  <c r="BK528" i="14"/>
  <c r="BJ528" i="14"/>
  <c r="BI528" i="14"/>
  <c r="BH528" i="14"/>
  <c r="BG528" i="14"/>
  <c r="BF528" i="14"/>
  <c r="BE528" i="14"/>
  <c r="BD528" i="14"/>
  <c r="BC528" i="14"/>
  <c r="BB528" i="14"/>
  <c r="BA528" i="14"/>
  <c r="AZ528" i="14"/>
  <c r="AY528" i="14"/>
  <c r="AX528" i="14"/>
  <c r="AW528" i="14"/>
  <c r="AV528" i="14"/>
  <c r="AU528" i="14"/>
  <c r="AT528" i="14"/>
  <c r="AS528" i="14"/>
  <c r="AR528" i="14"/>
  <c r="AQ528" i="14"/>
  <c r="AP528" i="14"/>
  <c r="AO528" i="14"/>
  <c r="AN528" i="14"/>
  <c r="AM528" i="14"/>
  <c r="AL528" i="14"/>
  <c r="AK528" i="14"/>
  <c r="AJ528" i="14"/>
  <c r="AI528" i="14"/>
  <c r="AH528" i="14"/>
  <c r="AG528" i="14"/>
  <c r="AF528" i="14"/>
  <c r="AE528" i="14"/>
  <c r="AD528" i="14"/>
  <c r="AC528" i="14"/>
  <c r="AB528" i="14"/>
  <c r="AA528" i="14"/>
  <c r="Z528" i="14"/>
  <c r="Y528" i="14"/>
  <c r="X528" i="14"/>
  <c r="W528" i="14"/>
  <c r="V528" i="14"/>
  <c r="U528" i="14"/>
  <c r="T528" i="14"/>
  <c r="S528" i="14"/>
  <c r="R528" i="14"/>
  <c r="Q528" i="14"/>
  <c r="P528" i="14"/>
  <c r="O528" i="14"/>
  <c r="N528" i="14"/>
  <c r="M528" i="14"/>
  <c r="L528" i="14"/>
  <c r="K528" i="14"/>
  <c r="J528" i="14"/>
  <c r="I528" i="14"/>
  <c r="H528" i="14"/>
  <c r="G528" i="14"/>
  <c r="JB527" i="14"/>
  <c r="JA527" i="14"/>
  <c r="IZ527" i="14"/>
  <c r="IY527" i="14"/>
  <c r="IX527" i="14"/>
  <c r="IW527" i="14"/>
  <c r="IV527" i="14"/>
  <c r="IU527" i="14"/>
  <c r="IT527" i="14"/>
  <c r="IS527" i="14"/>
  <c r="IR527" i="14"/>
  <c r="IQ527" i="14"/>
  <c r="IP527" i="14"/>
  <c r="IO527" i="14"/>
  <c r="IN527" i="14"/>
  <c r="IM527" i="14"/>
  <c r="IL527" i="14"/>
  <c r="IK527" i="14"/>
  <c r="IJ527" i="14"/>
  <c r="II527" i="14"/>
  <c r="IH527" i="14"/>
  <c r="IG527" i="14"/>
  <c r="IF527" i="14"/>
  <c r="IE527" i="14"/>
  <c r="ID527" i="14"/>
  <c r="IC527" i="14"/>
  <c r="IB527" i="14"/>
  <c r="IA527" i="14"/>
  <c r="HZ527" i="14"/>
  <c r="HY527" i="14"/>
  <c r="HX527" i="14"/>
  <c r="HW527" i="14"/>
  <c r="HV527" i="14"/>
  <c r="HU527" i="14"/>
  <c r="HT527" i="14"/>
  <c r="HS527" i="14"/>
  <c r="HR527" i="14"/>
  <c r="HQ527" i="14"/>
  <c r="HP527" i="14"/>
  <c r="HO527" i="14"/>
  <c r="HN527" i="14"/>
  <c r="HM527" i="14"/>
  <c r="HL527" i="14"/>
  <c r="HK527" i="14"/>
  <c r="HJ527" i="14"/>
  <c r="HI527" i="14"/>
  <c r="HH527" i="14"/>
  <c r="HG527" i="14"/>
  <c r="HF527" i="14"/>
  <c r="HE527" i="14"/>
  <c r="HD527" i="14"/>
  <c r="HC527" i="14"/>
  <c r="HB527" i="14"/>
  <c r="HA527" i="14"/>
  <c r="GZ527" i="14"/>
  <c r="GY527" i="14"/>
  <c r="GX527" i="14"/>
  <c r="GW527" i="14"/>
  <c r="GV527" i="14"/>
  <c r="GU527" i="14"/>
  <c r="GT527" i="14"/>
  <c r="GS527" i="14"/>
  <c r="GR527" i="14"/>
  <c r="GQ527" i="14"/>
  <c r="GP527" i="14"/>
  <c r="GO527" i="14"/>
  <c r="GN527" i="14"/>
  <c r="GM527" i="14"/>
  <c r="GL527" i="14"/>
  <c r="GK527" i="14"/>
  <c r="GJ527" i="14"/>
  <c r="GI527" i="14"/>
  <c r="GH527" i="14"/>
  <c r="GG527" i="14"/>
  <c r="GF527" i="14"/>
  <c r="GE527" i="14"/>
  <c r="GD527" i="14"/>
  <c r="GC527" i="14"/>
  <c r="GB527" i="14"/>
  <c r="GA527" i="14"/>
  <c r="FZ527" i="14"/>
  <c r="FY527" i="14"/>
  <c r="FX527" i="14"/>
  <c r="FW527" i="14"/>
  <c r="FV527" i="14"/>
  <c r="FU527" i="14"/>
  <c r="FT527" i="14"/>
  <c r="FS527" i="14"/>
  <c r="FR527" i="14"/>
  <c r="FQ527" i="14"/>
  <c r="FP527" i="14"/>
  <c r="FO527" i="14"/>
  <c r="FN527" i="14"/>
  <c r="FM527" i="14"/>
  <c r="FL527" i="14"/>
  <c r="FK527" i="14"/>
  <c r="FJ527" i="14"/>
  <c r="FI527" i="14"/>
  <c r="FH527" i="14"/>
  <c r="FG527" i="14"/>
  <c r="FF527" i="14"/>
  <c r="FE527" i="14"/>
  <c r="FD527" i="14"/>
  <c r="FC527" i="14"/>
  <c r="FB527" i="14"/>
  <c r="FA527" i="14"/>
  <c r="EZ527" i="14"/>
  <c r="EY527" i="14"/>
  <c r="EX527" i="14"/>
  <c r="EW527" i="14"/>
  <c r="EV527" i="14"/>
  <c r="EU527" i="14"/>
  <c r="ET527" i="14"/>
  <c r="ES527" i="14"/>
  <c r="ER527" i="14"/>
  <c r="EQ527" i="14"/>
  <c r="EP527" i="14"/>
  <c r="EO527" i="14"/>
  <c r="EN527" i="14"/>
  <c r="EM527" i="14"/>
  <c r="EL527" i="14"/>
  <c r="EK527" i="14"/>
  <c r="EJ527" i="14"/>
  <c r="EI527" i="14"/>
  <c r="EH527" i="14"/>
  <c r="EG527" i="14"/>
  <c r="EF527" i="14"/>
  <c r="EE527" i="14"/>
  <c r="ED527" i="14"/>
  <c r="EC527" i="14"/>
  <c r="EB527" i="14"/>
  <c r="EA527" i="14"/>
  <c r="DZ527" i="14"/>
  <c r="DY527" i="14"/>
  <c r="DX527" i="14"/>
  <c r="DW527" i="14"/>
  <c r="DV527" i="14"/>
  <c r="DU527" i="14"/>
  <c r="DT527" i="14"/>
  <c r="DS527" i="14"/>
  <c r="DR527" i="14"/>
  <c r="DQ527" i="14"/>
  <c r="DP527" i="14"/>
  <c r="DO527" i="14"/>
  <c r="DN527" i="14"/>
  <c r="DM527" i="14"/>
  <c r="DL527" i="14"/>
  <c r="DK527" i="14"/>
  <c r="DJ527" i="14"/>
  <c r="DI527" i="14"/>
  <c r="DH527" i="14"/>
  <c r="DG527" i="14"/>
  <c r="DF527" i="14"/>
  <c r="DE527" i="14"/>
  <c r="DD527" i="14"/>
  <c r="DC527" i="14"/>
  <c r="DB527" i="14"/>
  <c r="DA527" i="14"/>
  <c r="CZ527" i="14"/>
  <c r="CY527" i="14"/>
  <c r="CX527" i="14"/>
  <c r="CW527" i="14"/>
  <c r="CV527" i="14"/>
  <c r="CU527" i="14"/>
  <c r="CT527" i="14"/>
  <c r="CS527" i="14"/>
  <c r="CR527" i="14"/>
  <c r="CQ527" i="14"/>
  <c r="CP527" i="14"/>
  <c r="CO527" i="14"/>
  <c r="CN527" i="14"/>
  <c r="CM527" i="14"/>
  <c r="CL527" i="14"/>
  <c r="CK527" i="14"/>
  <c r="CJ527" i="14"/>
  <c r="CI527" i="14"/>
  <c r="CH527" i="14"/>
  <c r="CG527" i="14"/>
  <c r="CF527" i="14"/>
  <c r="CE527" i="14"/>
  <c r="CD527" i="14"/>
  <c r="CC527" i="14"/>
  <c r="CB527" i="14"/>
  <c r="CA527" i="14"/>
  <c r="BZ527" i="14"/>
  <c r="BY527" i="14"/>
  <c r="BX527" i="14"/>
  <c r="BW527" i="14"/>
  <c r="BV527" i="14"/>
  <c r="BU527" i="14"/>
  <c r="BT527" i="14"/>
  <c r="BS527" i="14"/>
  <c r="BR527" i="14"/>
  <c r="BQ527" i="14"/>
  <c r="BP527" i="14"/>
  <c r="BO527" i="14"/>
  <c r="BN527" i="14"/>
  <c r="BM527" i="14"/>
  <c r="BL527" i="14"/>
  <c r="BK527" i="14"/>
  <c r="BJ527" i="14"/>
  <c r="BI527" i="14"/>
  <c r="BH527" i="14"/>
  <c r="BG527" i="14"/>
  <c r="BF527" i="14"/>
  <c r="BE527" i="14"/>
  <c r="BD527" i="14"/>
  <c r="BC527" i="14"/>
  <c r="BB527" i="14"/>
  <c r="BA527" i="14"/>
  <c r="AZ527" i="14"/>
  <c r="AY527" i="14"/>
  <c r="AX527" i="14"/>
  <c r="AW527" i="14"/>
  <c r="AV527" i="14"/>
  <c r="AU527" i="14"/>
  <c r="AT527" i="14"/>
  <c r="AS527" i="14"/>
  <c r="AR527" i="14"/>
  <c r="AQ527" i="14"/>
  <c r="AP527" i="14"/>
  <c r="AO527" i="14"/>
  <c r="AN527" i="14"/>
  <c r="AM527" i="14"/>
  <c r="AL527" i="14"/>
  <c r="AK527" i="14"/>
  <c r="AJ527" i="14"/>
  <c r="AI527" i="14"/>
  <c r="AH527" i="14"/>
  <c r="AG527" i="14"/>
  <c r="AF527" i="14"/>
  <c r="AE527" i="14"/>
  <c r="AD527" i="14"/>
  <c r="AC527" i="14"/>
  <c r="AB527" i="14"/>
  <c r="AA527" i="14"/>
  <c r="Z527" i="14"/>
  <c r="Y527" i="14"/>
  <c r="X527" i="14"/>
  <c r="W527" i="14"/>
  <c r="V527" i="14"/>
  <c r="U527" i="14"/>
  <c r="T527" i="14"/>
  <c r="S527" i="14"/>
  <c r="R527" i="14"/>
  <c r="Q527" i="14"/>
  <c r="P527" i="14"/>
  <c r="O527" i="14"/>
  <c r="N527" i="14"/>
  <c r="M527" i="14"/>
  <c r="L527" i="14"/>
  <c r="K527" i="14"/>
  <c r="J527" i="14"/>
  <c r="I527" i="14"/>
  <c r="H527" i="14"/>
  <c r="G527" i="14"/>
  <c r="JB526" i="14"/>
  <c r="JA526" i="14"/>
  <c r="IZ526" i="14"/>
  <c r="IY526" i="14"/>
  <c r="IX526" i="14"/>
  <c r="IW526" i="14"/>
  <c r="IV526" i="14"/>
  <c r="IU526" i="14"/>
  <c r="IT526" i="14"/>
  <c r="IS526" i="14"/>
  <c r="IR526" i="14"/>
  <c r="IQ526" i="14"/>
  <c r="IP526" i="14"/>
  <c r="IO526" i="14"/>
  <c r="IN526" i="14"/>
  <c r="IM526" i="14"/>
  <c r="IL526" i="14"/>
  <c r="IK526" i="14"/>
  <c r="IJ526" i="14"/>
  <c r="II526" i="14"/>
  <c r="IH526" i="14"/>
  <c r="IG526" i="14"/>
  <c r="IF526" i="14"/>
  <c r="IE526" i="14"/>
  <c r="ID526" i="14"/>
  <c r="IC526" i="14"/>
  <c r="IB526" i="14"/>
  <c r="IA526" i="14"/>
  <c r="HZ526" i="14"/>
  <c r="HY526" i="14"/>
  <c r="HX526" i="14"/>
  <c r="HW526" i="14"/>
  <c r="HV526" i="14"/>
  <c r="HU526" i="14"/>
  <c r="HT526" i="14"/>
  <c r="HS526" i="14"/>
  <c r="HR526" i="14"/>
  <c r="HQ526" i="14"/>
  <c r="HP526" i="14"/>
  <c r="HO526" i="14"/>
  <c r="HN526" i="14"/>
  <c r="HM526" i="14"/>
  <c r="HL526" i="14"/>
  <c r="HK526" i="14"/>
  <c r="HJ526" i="14"/>
  <c r="HI526" i="14"/>
  <c r="HH526" i="14"/>
  <c r="HG526" i="14"/>
  <c r="HF526" i="14"/>
  <c r="HE526" i="14"/>
  <c r="HD526" i="14"/>
  <c r="HC526" i="14"/>
  <c r="HB526" i="14"/>
  <c r="HA526" i="14"/>
  <c r="GZ526" i="14"/>
  <c r="GY526" i="14"/>
  <c r="GX526" i="14"/>
  <c r="GW526" i="14"/>
  <c r="GV526" i="14"/>
  <c r="GU526" i="14"/>
  <c r="GT526" i="14"/>
  <c r="GS526" i="14"/>
  <c r="GR526" i="14"/>
  <c r="GQ526" i="14"/>
  <c r="GP526" i="14"/>
  <c r="GO526" i="14"/>
  <c r="GN526" i="14"/>
  <c r="GM526" i="14"/>
  <c r="GL526" i="14"/>
  <c r="GK526" i="14"/>
  <c r="GJ526" i="14"/>
  <c r="GI526" i="14"/>
  <c r="GH526" i="14"/>
  <c r="GG526" i="14"/>
  <c r="GF526" i="14"/>
  <c r="GE526" i="14"/>
  <c r="GD526" i="14"/>
  <c r="GC526" i="14"/>
  <c r="GB526" i="14"/>
  <c r="GA526" i="14"/>
  <c r="FZ526" i="14"/>
  <c r="FY526" i="14"/>
  <c r="FX526" i="14"/>
  <c r="FW526" i="14"/>
  <c r="FV526" i="14"/>
  <c r="FU526" i="14"/>
  <c r="FT526" i="14"/>
  <c r="FS526" i="14"/>
  <c r="FR526" i="14"/>
  <c r="FQ526" i="14"/>
  <c r="FP526" i="14"/>
  <c r="FO526" i="14"/>
  <c r="FN526" i="14"/>
  <c r="FM526" i="14"/>
  <c r="FL526" i="14"/>
  <c r="FK526" i="14"/>
  <c r="FJ526" i="14"/>
  <c r="FI526" i="14"/>
  <c r="FH526" i="14"/>
  <c r="FG526" i="14"/>
  <c r="FF526" i="14"/>
  <c r="FE526" i="14"/>
  <c r="FD526" i="14"/>
  <c r="FC526" i="14"/>
  <c r="FB526" i="14"/>
  <c r="FA526" i="14"/>
  <c r="EZ526" i="14"/>
  <c r="EY526" i="14"/>
  <c r="EX526" i="14"/>
  <c r="EW526" i="14"/>
  <c r="EV526" i="14"/>
  <c r="EU526" i="14"/>
  <c r="ET526" i="14"/>
  <c r="ES526" i="14"/>
  <c r="ER526" i="14"/>
  <c r="EQ526" i="14"/>
  <c r="EP526" i="14"/>
  <c r="EO526" i="14"/>
  <c r="EN526" i="14"/>
  <c r="EM526" i="14"/>
  <c r="EL526" i="14"/>
  <c r="EK526" i="14"/>
  <c r="EJ526" i="14"/>
  <c r="EI526" i="14"/>
  <c r="EH526" i="14"/>
  <c r="EG526" i="14"/>
  <c r="EF526" i="14"/>
  <c r="EE526" i="14"/>
  <c r="ED526" i="14"/>
  <c r="EC526" i="14"/>
  <c r="EB526" i="14"/>
  <c r="EA526" i="14"/>
  <c r="DZ526" i="14"/>
  <c r="DY526" i="14"/>
  <c r="DX526" i="14"/>
  <c r="DW526" i="14"/>
  <c r="DV526" i="14"/>
  <c r="DU526" i="14"/>
  <c r="DT526" i="14"/>
  <c r="DS526" i="14"/>
  <c r="DR526" i="14"/>
  <c r="DQ526" i="14"/>
  <c r="DP526" i="14"/>
  <c r="DO526" i="14"/>
  <c r="DN526" i="14"/>
  <c r="DM526" i="14"/>
  <c r="DL526" i="14"/>
  <c r="DK526" i="14"/>
  <c r="DJ526" i="14"/>
  <c r="DI526" i="14"/>
  <c r="DH526" i="14"/>
  <c r="DG526" i="14"/>
  <c r="DF526" i="14"/>
  <c r="DE526" i="14"/>
  <c r="DD526" i="14"/>
  <c r="DC526" i="14"/>
  <c r="DB526" i="14"/>
  <c r="DA526" i="14"/>
  <c r="CZ526" i="14"/>
  <c r="CY526" i="14"/>
  <c r="CX526" i="14"/>
  <c r="CW526" i="14"/>
  <c r="CV526" i="14"/>
  <c r="CU526" i="14"/>
  <c r="CT526" i="14"/>
  <c r="CS526" i="14"/>
  <c r="CR526" i="14"/>
  <c r="CQ526" i="14"/>
  <c r="CP526" i="14"/>
  <c r="CO526" i="14"/>
  <c r="CN526" i="14"/>
  <c r="CM526" i="14"/>
  <c r="CL526" i="14"/>
  <c r="CK526" i="14"/>
  <c r="CJ526" i="14"/>
  <c r="CI526" i="14"/>
  <c r="CH526" i="14"/>
  <c r="CG526" i="14"/>
  <c r="CF526" i="14"/>
  <c r="CE526" i="14"/>
  <c r="CD526" i="14"/>
  <c r="CC526" i="14"/>
  <c r="CB526" i="14"/>
  <c r="CA526" i="14"/>
  <c r="BZ526" i="14"/>
  <c r="BY526" i="14"/>
  <c r="BX526" i="14"/>
  <c r="BW526" i="14"/>
  <c r="BV526" i="14"/>
  <c r="BU526" i="14"/>
  <c r="BT526" i="14"/>
  <c r="BS526" i="14"/>
  <c r="BR526" i="14"/>
  <c r="BQ526" i="14"/>
  <c r="BP526" i="14"/>
  <c r="BO526" i="14"/>
  <c r="BN526" i="14"/>
  <c r="BM526" i="14"/>
  <c r="BL526" i="14"/>
  <c r="BK526" i="14"/>
  <c r="BJ526" i="14"/>
  <c r="BI526" i="14"/>
  <c r="BH526" i="14"/>
  <c r="BG526" i="14"/>
  <c r="BF526" i="14"/>
  <c r="BE526" i="14"/>
  <c r="BD526" i="14"/>
  <c r="BC526" i="14"/>
  <c r="BB526" i="14"/>
  <c r="BA526" i="14"/>
  <c r="AZ526" i="14"/>
  <c r="AY526" i="14"/>
  <c r="AX526" i="14"/>
  <c r="AW526" i="14"/>
  <c r="AV526" i="14"/>
  <c r="AU526" i="14"/>
  <c r="AT526" i="14"/>
  <c r="AS526" i="14"/>
  <c r="AR526" i="14"/>
  <c r="AQ526" i="14"/>
  <c r="AP526" i="14"/>
  <c r="AO526" i="14"/>
  <c r="AN526" i="14"/>
  <c r="AM526" i="14"/>
  <c r="AL526" i="14"/>
  <c r="AK526" i="14"/>
  <c r="AJ526" i="14"/>
  <c r="AI526" i="14"/>
  <c r="AH526" i="14"/>
  <c r="AG526" i="14"/>
  <c r="AF526" i="14"/>
  <c r="AE526" i="14"/>
  <c r="AD526" i="14"/>
  <c r="AC526" i="14"/>
  <c r="AB526" i="14"/>
  <c r="AA526" i="14"/>
  <c r="Z526" i="14"/>
  <c r="Y526" i="14"/>
  <c r="X526" i="14"/>
  <c r="W526" i="14"/>
  <c r="V526" i="14"/>
  <c r="U526" i="14"/>
  <c r="T526" i="14"/>
  <c r="S526" i="14"/>
  <c r="R526" i="14"/>
  <c r="Q526" i="14"/>
  <c r="P526" i="14"/>
  <c r="O526" i="14"/>
  <c r="N526" i="14"/>
  <c r="M526" i="14"/>
  <c r="L526" i="14"/>
  <c r="K526" i="14"/>
  <c r="J526" i="14"/>
  <c r="I526" i="14"/>
  <c r="H526" i="14"/>
  <c r="G526" i="14"/>
  <c r="JB525" i="14"/>
  <c r="JA525" i="14"/>
  <c r="IZ525" i="14"/>
  <c r="IY525" i="14"/>
  <c r="IX525" i="14"/>
  <c r="IW525" i="14"/>
  <c r="IV525" i="14"/>
  <c r="IU525" i="14"/>
  <c r="IT525" i="14"/>
  <c r="IS525" i="14"/>
  <c r="IR525" i="14"/>
  <c r="IQ525" i="14"/>
  <c r="IP525" i="14"/>
  <c r="IO525" i="14"/>
  <c r="IN525" i="14"/>
  <c r="IM525" i="14"/>
  <c r="IL525" i="14"/>
  <c r="IK525" i="14"/>
  <c r="IJ525" i="14"/>
  <c r="II525" i="14"/>
  <c r="IH525" i="14"/>
  <c r="IG525" i="14"/>
  <c r="IF525" i="14"/>
  <c r="IE525" i="14"/>
  <c r="ID525" i="14"/>
  <c r="IC525" i="14"/>
  <c r="IB525" i="14"/>
  <c r="IA525" i="14"/>
  <c r="HZ525" i="14"/>
  <c r="HY525" i="14"/>
  <c r="HX525" i="14"/>
  <c r="HW525" i="14"/>
  <c r="HV525" i="14"/>
  <c r="HU525" i="14"/>
  <c r="HT525" i="14"/>
  <c r="HS525" i="14"/>
  <c r="HR525" i="14"/>
  <c r="HQ525" i="14"/>
  <c r="HP525" i="14"/>
  <c r="HO525" i="14"/>
  <c r="HN525" i="14"/>
  <c r="HM525" i="14"/>
  <c r="HL525" i="14"/>
  <c r="HK525" i="14"/>
  <c r="HJ525" i="14"/>
  <c r="HI525" i="14"/>
  <c r="HH525" i="14"/>
  <c r="HG525" i="14"/>
  <c r="HF525" i="14"/>
  <c r="HE525" i="14"/>
  <c r="HD525" i="14"/>
  <c r="HC525" i="14"/>
  <c r="HB525" i="14"/>
  <c r="HA525" i="14"/>
  <c r="GZ525" i="14"/>
  <c r="GY525" i="14"/>
  <c r="GX525" i="14"/>
  <c r="GW525" i="14"/>
  <c r="GV525" i="14"/>
  <c r="GU525" i="14"/>
  <c r="GT525" i="14"/>
  <c r="GS525" i="14"/>
  <c r="GR525" i="14"/>
  <c r="GQ525" i="14"/>
  <c r="GP525" i="14"/>
  <c r="GO525" i="14"/>
  <c r="GN525" i="14"/>
  <c r="GM525" i="14"/>
  <c r="GL525" i="14"/>
  <c r="GK525" i="14"/>
  <c r="GJ525" i="14"/>
  <c r="GI525" i="14"/>
  <c r="GH525" i="14"/>
  <c r="GG525" i="14"/>
  <c r="GF525" i="14"/>
  <c r="GE525" i="14"/>
  <c r="GD525" i="14"/>
  <c r="GC525" i="14"/>
  <c r="GB525" i="14"/>
  <c r="GA525" i="14"/>
  <c r="FZ525" i="14"/>
  <c r="FY525" i="14"/>
  <c r="FX525" i="14"/>
  <c r="FW525" i="14"/>
  <c r="FV525" i="14"/>
  <c r="FU525" i="14"/>
  <c r="FT525" i="14"/>
  <c r="FS525" i="14"/>
  <c r="FR525" i="14"/>
  <c r="FQ525" i="14"/>
  <c r="FP525" i="14"/>
  <c r="FO525" i="14"/>
  <c r="FN525" i="14"/>
  <c r="FM525" i="14"/>
  <c r="FL525" i="14"/>
  <c r="FK525" i="14"/>
  <c r="FJ525" i="14"/>
  <c r="FI525" i="14"/>
  <c r="FH525" i="14"/>
  <c r="FG525" i="14"/>
  <c r="FF525" i="14"/>
  <c r="FE525" i="14"/>
  <c r="FD525" i="14"/>
  <c r="FC525" i="14"/>
  <c r="FB525" i="14"/>
  <c r="FA525" i="14"/>
  <c r="EZ525" i="14"/>
  <c r="EY525" i="14"/>
  <c r="EX525" i="14"/>
  <c r="EW525" i="14"/>
  <c r="EV525" i="14"/>
  <c r="EU525" i="14"/>
  <c r="ET525" i="14"/>
  <c r="ES525" i="14"/>
  <c r="ER525" i="14"/>
  <c r="EQ525" i="14"/>
  <c r="EP525" i="14"/>
  <c r="EO525" i="14"/>
  <c r="EN525" i="14"/>
  <c r="EM525" i="14"/>
  <c r="EL525" i="14"/>
  <c r="EK525" i="14"/>
  <c r="EJ525" i="14"/>
  <c r="EI525" i="14"/>
  <c r="EH525" i="14"/>
  <c r="EG525" i="14"/>
  <c r="EF525" i="14"/>
  <c r="EE525" i="14"/>
  <c r="ED525" i="14"/>
  <c r="EC525" i="14"/>
  <c r="EB525" i="14"/>
  <c r="EA525" i="14"/>
  <c r="DZ525" i="14"/>
  <c r="DY525" i="14"/>
  <c r="DX525" i="14"/>
  <c r="DW525" i="14"/>
  <c r="DV525" i="14"/>
  <c r="DU525" i="14"/>
  <c r="DT525" i="14"/>
  <c r="DS525" i="14"/>
  <c r="DR525" i="14"/>
  <c r="DQ525" i="14"/>
  <c r="DP525" i="14"/>
  <c r="DO525" i="14"/>
  <c r="DN525" i="14"/>
  <c r="DM525" i="14"/>
  <c r="DL525" i="14"/>
  <c r="DK525" i="14"/>
  <c r="DJ525" i="14"/>
  <c r="DI525" i="14"/>
  <c r="DH525" i="14"/>
  <c r="DG525" i="14"/>
  <c r="DF525" i="14"/>
  <c r="DE525" i="14"/>
  <c r="DD525" i="14"/>
  <c r="DC525" i="14"/>
  <c r="DB525" i="14"/>
  <c r="DA525" i="14"/>
  <c r="CZ525" i="14"/>
  <c r="CY525" i="14"/>
  <c r="CX525" i="14"/>
  <c r="CW525" i="14"/>
  <c r="CV525" i="14"/>
  <c r="CU525" i="14"/>
  <c r="CT525" i="14"/>
  <c r="CS525" i="14"/>
  <c r="CR525" i="14"/>
  <c r="CQ525" i="14"/>
  <c r="CP525" i="14"/>
  <c r="CO525" i="14"/>
  <c r="CN525" i="14"/>
  <c r="CM525" i="14"/>
  <c r="CL525" i="14"/>
  <c r="CK525" i="14"/>
  <c r="CJ525" i="14"/>
  <c r="CI525" i="14"/>
  <c r="CH525" i="14"/>
  <c r="CG525" i="14"/>
  <c r="CF525" i="14"/>
  <c r="CE525" i="14"/>
  <c r="CD525" i="14"/>
  <c r="CC525" i="14"/>
  <c r="CB525" i="14"/>
  <c r="CA525" i="14"/>
  <c r="BZ525" i="14"/>
  <c r="BY525" i="14"/>
  <c r="BX525" i="14"/>
  <c r="BW525" i="14"/>
  <c r="BV525" i="14"/>
  <c r="BU525" i="14"/>
  <c r="BT525" i="14"/>
  <c r="BS525" i="14"/>
  <c r="BR525" i="14"/>
  <c r="BQ525" i="14"/>
  <c r="BP525" i="14"/>
  <c r="BO525" i="14"/>
  <c r="BN525" i="14"/>
  <c r="BM525" i="14"/>
  <c r="BL525" i="14"/>
  <c r="BK525" i="14"/>
  <c r="BJ525" i="14"/>
  <c r="BI525" i="14"/>
  <c r="BH525" i="14"/>
  <c r="BG525" i="14"/>
  <c r="BF525" i="14"/>
  <c r="BE525" i="14"/>
  <c r="BD525" i="14"/>
  <c r="BC525" i="14"/>
  <c r="BB525" i="14"/>
  <c r="BA525" i="14"/>
  <c r="AZ525" i="14"/>
  <c r="AY525" i="14"/>
  <c r="AX525" i="14"/>
  <c r="AW525" i="14"/>
  <c r="AV525" i="14"/>
  <c r="AU525" i="14"/>
  <c r="AT525" i="14"/>
  <c r="AS525" i="14"/>
  <c r="AR525" i="14"/>
  <c r="AQ525" i="14"/>
  <c r="AP525" i="14"/>
  <c r="AO525" i="14"/>
  <c r="AN525" i="14"/>
  <c r="AM525" i="14"/>
  <c r="AL525" i="14"/>
  <c r="AK525" i="14"/>
  <c r="AJ525" i="14"/>
  <c r="AI525" i="14"/>
  <c r="AH525" i="14"/>
  <c r="AG525" i="14"/>
  <c r="AF525" i="14"/>
  <c r="AE525" i="14"/>
  <c r="AD525" i="14"/>
  <c r="AC525" i="14"/>
  <c r="AB525" i="14"/>
  <c r="AA525" i="14"/>
  <c r="Z525" i="14"/>
  <c r="Y525" i="14"/>
  <c r="X525" i="14"/>
  <c r="W525" i="14"/>
  <c r="V525" i="14"/>
  <c r="U525" i="14"/>
  <c r="T525" i="14"/>
  <c r="S525" i="14"/>
  <c r="R525" i="14"/>
  <c r="Q525" i="14"/>
  <c r="P525" i="14"/>
  <c r="O525" i="14"/>
  <c r="N525" i="14"/>
  <c r="M525" i="14"/>
  <c r="L525" i="14"/>
  <c r="K525" i="14"/>
  <c r="J525" i="14"/>
  <c r="I525" i="14"/>
  <c r="H525" i="14"/>
  <c r="G525" i="14"/>
  <c r="JB524" i="14"/>
  <c r="JA524" i="14"/>
  <c r="IZ524" i="14"/>
  <c r="IY524" i="14"/>
  <c r="IX524" i="14"/>
  <c r="IW524" i="14"/>
  <c r="IV524" i="14"/>
  <c r="IU524" i="14"/>
  <c r="IT524" i="14"/>
  <c r="IS524" i="14"/>
  <c r="IR524" i="14"/>
  <c r="IQ524" i="14"/>
  <c r="IP524" i="14"/>
  <c r="IO524" i="14"/>
  <c r="IN524" i="14"/>
  <c r="IM524" i="14"/>
  <c r="IL524" i="14"/>
  <c r="IK524" i="14"/>
  <c r="IJ524" i="14"/>
  <c r="II524" i="14"/>
  <c r="IH524" i="14"/>
  <c r="IG524" i="14"/>
  <c r="IF524" i="14"/>
  <c r="IE524" i="14"/>
  <c r="ID524" i="14"/>
  <c r="IC524" i="14"/>
  <c r="IB524" i="14"/>
  <c r="IA524" i="14"/>
  <c r="HZ524" i="14"/>
  <c r="HY524" i="14"/>
  <c r="HX524" i="14"/>
  <c r="HW524" i="14"/>
  <c r="HV524" i="14"/>
  <c r="HU524" i="14"/>
  <c r="HT524" i="14"/>
  <c r="HS524" i="14"/>
  <c r="HR524" i="14"/>
  <c r="HQ524" i="14"/>
  <c r="HP524" i="14"/>
  <c r="HO524" i="14"/>
  <c r="HN524" i="14"/>
  <c r="HM524" i="14"/>
  <c r="HL524" i="14"/>
  <c r="HK524" i="14"/>
  <c r="HJ524" i="14"/>
  <c r="HI524" i="14"/>
  <c r="HH524" i="14"/>
  <c r="HG524" i="14"/>
  <c r="HF524" i="14"/>
  <c r="HE524" i="14"/>
  <c r="HD524" i="14"/>
  <c r="HC524" i="14"/>
  <c r="HB524" i="14"/>
  <c r="HA524" i="14"/>
  <c r="GZ524" i="14"/>
  <c r="GY524" i="14"/>
  <c r="GX524" i="14"/>
  <c r="GW524" i="14"/>
  <c r="GV524" i="14"/>
  <c r="GU524" i="14"/>
  <c r="GT524" i="14"/>
  <c r="GS524" i="14"/>
  <c r="GR524" i="14"/>
  <c r="GQ524" i="14"/>
  <c r="GP524" i="14"/>
  <c r="GO524" i="14"/>
  <c r="GN524" i="14"/>
  <c r="GM524" i="14"/>
  <c r="GL524" i="14"/>
  <c r="GK524" i="14"/>
  <c r="GJ524" i="14"/>
  <c r="GI524" i="14"/>
  <c r="GH524" i="14"/>
  <c r="GG524" i="14"/>
  <c r="GF524" i="14"/>
  <c r="GE524" i="14"/>
  <c r="GD524" i="14"/>
  <c r="GC524" i="14"/>
  <c r="GB524" i="14"/>
  <c r="GA524" i="14"/>
  <c r="FZ524" i="14"/>
  <c r="FY524" i="14"/>
  <c r="FX524" i="14"/>
  <c r="FW524" i="14"/>
  <c r="FV524" i="14"/>
  <c r="FU524" i="14"/>
  <c r="FT524" i="14"/>
  <c r="FS524" i="14"/>
  <c r="FR524" i="14"/>
  <c r="FQ524" i="14"/>
  <c r="FP524" i="14"/>
  <c r="FO524" i="14"/>
  <c r="FN524" i="14"/>
  <c r="FM524" i="14"/>
  <c r="FL524" i="14"/>
  <c r="FK524" i="14"/>
  <c r="FJ524" i="14"/>
  <c r="FI524" i="14"/>
  <c r="FH524" i="14"/>
  <c r="FG524" i="14"/>
  <c r="FF524" i="14"/>
  <c r="FE524" i="14"/>
  <c r="FD524" i="14"/>
  <c r="FC524" i="14"/>
  <c r="FB524" i="14"/>
  <c r="FA524" i="14"/>
  <c r="EZ524" i="14"/>
  <c r="EY524" i="14"/>
  <c r="EX524" i="14"/>
  <c r="EW524" i="14"/>
  <c r="EV524" i="14"/>
  <c r="EU524" i="14"/>
  <c r="ET524" i="14"/>
  <c r="ES524" i="14"/>
  <c r="ER524" i="14"/>
  <c r="EQ524" i="14"/>
  <c r="EP524" i="14"/>
  <c r="EO524" i="14"/>
  <c r="EN524" i="14"/>
  <c r="EM524" i="14"/>
  <c r="EL524" i="14"/>
  <c r="EK524" i="14"/>
  <c r="EJ524" i="14"/>
  <c r="EI524" i="14"/>
  <c r="EH524" i="14"/>
  <c r="EG524" i="14"/>
  <c r="EF524" i="14"/>
  <c r="EE524" i="14"/>
  <c r="ED524" i="14"/>
  <c r="EC524" i="14"/>
  <c r="EB524" i="14"/>
  <c r="EA524" i="14"/>
  <c r="DZ524" i="14"/>
  <c r="DY524" i="14"/>
  <c r="DX524" i="14"/>
  <c r="DW524" i="14"/>
  <c r="DV524" i="14"/>
  <c r="DU524" i="14"/>
  <c r="DT524" i="14"/>
  <c r="DS524" i="14"/>
  <c r="DR524" i="14"/>
  <c r="DQ524" i="14"/>
  <c r="DP524" i="14"/>
  <c r="DO524" i="14"/>
  <c r="DN524" i="14"/>
  <c r="DM524" i="14"/>
  <c r="DL524" i="14"/>
  <c r="DK524" i="14"/>
  <c r="DJ524" i="14"/>
  <c r="DI524" i="14"/>
  <c r="DH524" i="14"/>
  <c r="DG524" i="14"/>
  <c r="DF524" i="14"/>
  <c r="DE524" i="14"/>
  <c r="DD524" i="14"/>
  <c r="DC524" i="14"/>
  <c r="DB524" i="14"/>
  <c r="DA524" i="14"/>
  <c r="CZ524" i="14"/>
  <c r="CY524" i="14"/>
  <c r="CX524" i="14"/>
  <c r="CW524" i="14"/>
  <c r="CV524" i="14"/>
  <c r="CU524" i="14"/>
  <c r="CT524" i="14"/>
  <c r="CS524" i="14"/>
  <c r="CR524" i="14"/>
  <c r="CQ524" i="14"/>
  <c r="CP524" i="14"/>
  <c r="CO524" i="14"/>
  <c r="CN524" i="14"/>
  <c r="CM524" i="14"/>
  <c r="CL524" i="14"/>
  <c r="CK524" i="14"/>
  <c r="CJ524" i="14"/>
  <c r="CI524" i="14"/>
  <c r="CH524" i="14"/>
  <c r="CG524" i="14"/>
  <c r="CF524" i="14"/>
  <c r="CE524" i="14"/>
  <c r="CD524" i="14"/>
  <c r="CC524" i="14"/>
  <c r="CB524" i="14"/>
  <c r="CA524" i="14"/>
  <c r="BZ524" i="14"/>
  <c r="BY524" i="14"/>
  <c r="BX524" i="14"/>
  <c r="BW524" i="14"/>
  <c r="BV524" i="14"/>
  <c r="BU524" i="14"/>
  <c r="BT524" i="14"/>
  <c r="BS524" i="14"/>
  <c r="BR524" i="14"/>
  <c r="BQ524" i="14"/>
  <c r="BP524" i="14"/>
  <c r="BO524" i="14"/>
  <c r="BN524" i="14"/>
  <c r="BM524" i="14"/>
  <c r="BL524" i="14"/>
  <c r="BK524" i="14"/>
  <c r="BJ524" i="14"/>
  <c r="BI524" i="14"/>
  <c r="BH524" i="14"/>
  <c r="BG524" i="14"/>
  <c r="BF524" i="14"/>
  <c r="BE524" i="14"/>
  <c r="BD524" i="14"/>
  <c r="BC524" i="14"/>
  <c r="BB524" i="14"/>
  <c r="BA524" i="14"/>
  <c r="AZ524" i="14"/>
  <c r="AY524" i="14"/>
  <c r="AX524" i="14"/>
  <c r="AW524" i="14"/>
  <c r="AV524" i="14"/>
  <c r="AU524" i="14"/>
  <c r="AT524" i="14"/>
  <c r="AS524" i="14"/>
  <c r="AR524" i="14"/>
  <c r="AQ524" i="14"/>
  <c r="AP524" i="14"/>
  <c r="AO524" i="14"/>
  <c r="AN524" i="14"/>
  <c r="AM524" i="14"/>
  <c r="AL524" i="14"/>
  <c r="AK524" i="14"/>
  <c r="AJ524" i="14"/>
  <c r="AI524" i="14"/>
  <c r="AH524" i="14"/>
  <c r="AG524" i="14"/>
  <c r="AF524" i="14"/>
  <c r="AE524" i="14"/>
  <c r="AD524" i="14"/>
  <c r="AC524" i="14"/>
  <c r="AB524" i="14"/>
  <c r="AA524" i="14"/>
  <c r="Z524" i="14"/>
  <c r="Y524" i="14"/>
  <c r="X524" i="14"/>
  <c r="W524" i="14"/>
  <c r="V524" i="14"/>
  <c r="U524" i="14"/>
  <c r="T524" i="14"/>
  <c r="S524" i="14"/>
  <c r="R524" i="14"/>
  <c r="Q524" i="14"/>
  <c r="P524" i="14"/>
  <c r="O524" i="14"/>
  <c r="N524" i="14"/>
  <c r="M524" i="14"/>
  <c r="L524" i="14"/>
  <c r="K524" i="14"/>
  <c r="J524" i="14"/>
  <c r="I524" i="14"/>
  <c r="H524" i="14"/>
  <c r="G524" i="14"/>
  <c r="JB523" i="14"/>
  <c r="JA523" i="14"/>
  <c r="IZ523" i="14"/>
  <c r="IY523" i="14"/>
  <c r="IX523" i="14"/>
  <c r="IW523" i="14"/>
  <c r="IV523" i="14"/>
  <c r="IU523" i="14"/>
  <c r="IT523" i="14"/>
  <c r="IS523" i="14"/>
  <c r="IR523" i="14"/>
  <c r="IQ523" i="14"/>
  <c r="IP523" i="14"/>
  <c r="IO523" i="14"/>
  <c r="IN523" i="14"/>
  <c r="IM523" i="14"/>
  <c r="IL523" i="14"/>
  <c r="IK523" i="14"/>
  <c r="IJ523" i="14"/>
  <c r="II523" i="14"/>
  <c r="IH523" i="14"/>
  <c r="IG523" i="14"/>
  <c r="IF523" i="14"/>
  <c r="IE523" i="14"/>
  <c r="ID523" i="14"/>
  <c r="IC523" i="14"/>
  <c r="IB523" i="14"/>
  <c r="IA523" i="14"/>
  <c r="HZ523" i="14"/>
  <c r="HY523" i="14"/>
  <c r="HX523" i="14"/>
  <c r="HW523" i="14"/>
  <c r="HV523" i="14"/>
  <c r="HU523" i="14"/>
  <c r="HT523" i="14"/>
  <c r="HS523" i="14"/>
  <c r="HR523" i="14"/>
  <c r="HQ523" i="14"/>
  <c r="HP523" i="14"/>
  <c r="HO523" i="14"/>
  <c r="HN523" i="14"/>
  <c r="HM523" i="14"/>
  <c r="HL523" i="14"/>
  <c r="HK523" i="14"/>
  <c r="HJ523" i="14"/>
  <c r="HI523" i="14"/>
  <c r="HH523" i="14"/>
  <c r="HG523" i="14"/>
  <c r="HF523" i="14"/>
  <c r="HE523" i="14"/>
  <c r="HD523" i="14"/>
  <c r="HC523" i="14"/>
  <c r="HB523" i="14"/>
  <c r="HA523" i="14"/>
  <c r="GZ523" i="14"/>
  <c r="GY523" i="14"/>
  <c r="GX523" i="14"/>
  <c r="GW523" i="14"/>
  <c r="GV523" i="14"/>
  <c r="GU523" i="14"/>
  <c r="GT523" i="14"/>
  <c r="GS523" i="14"/>
  <c r="GR523" i="14"/>
  <c r="GQ523" i="14"/>
  <c r="GP523" i="14"/>
  <c r="GO523" i="14"/>
  <c r="GN523" i="14"/>
  <c r="GM523" i="14"/>
  <c r="GL523" i="14"/>
  <c r="GK523" i="14"/>
  <c r="GJ523" i="14"/>
  <c r="GI523" i="14"/>
  <c r="GH523" i="14"/>
  <c r="GG523" i="14"/>
  <c r="GF523" i="14"/>
  <c r="GE523" i="14"/>
  <c r="GD523" i="14"/>
  <c r="GC523" i="14"/>
  <c r="GB523" i="14"/>
  <c r="GA523" i="14"/>
  <c r="FZ523" i="14"/>
  <c r="FY523" i="14"/>
  <c r="FX523" i="14"/>
  <c r="FW523" i="14"/>
  <c r="FV523" i="14"/>
  <c r="FU523" i="14"/>
  <c r="FT523" i="14"/>
  <c r="FS523" i="14"/>
  <c r="FR523" i="14"/>
  <c r="FQ523" i="14"/>
  <c r="FP523" i="14"/>
  <c r="FO523" i="14"/>
  <c r="FN523" i="14"/>
  <c r="FM523" i="14"/>
  <c r="FL523" i="14"/>
  <c r="FK523" i="14"/>
  <c r="FJ523" i="14"/>
  <c r="FI523" i="14"/>
  <c r="FH523" i="14"/>
  <c r="FG523" i="14"/>
  <c r="FF523" i="14"/>
  <c r="FE523" i="14"/>
  <c r="FD523" i="14"/>
  <c r="FC523" i="14"/>
  <c r="FB523" i="14"/>
  <c r="FA523" i="14"/>
  <c r="EZ523" i="14"/>
  <c r="EY523" i="14"/>
  <c r="EX523" i="14"/>
  <c r="EW523" i="14"/>
  <c r="EV523" i="14"/>
  <c r="EU523" i="14"/>
  <c r="ET523" i="14"/>
  <c r="ES523" i="14"/>
  <c r="ER523" i="14"/>
  <c r="EQ523" i="14"/>
  <c r="EP523" i="14"/>
  <c r="EO523" i="14"/>
  <c r="EN523" i="14"/>
  <c r="EM523" i="14"/>
  <c r="EL523" i="14"/>
  <c r="EK523" i="14"/>
  <c r="EJ523" i="14"/>
  <c r="EI523" i="14"/>
  <c r="EH523" i="14"/>
  <c r="EG523" i="14"/>
  <c r="EF523" i="14"/>
  <c r="EE523" i="14"/>
  <c r="ED523" i="14"/>
  <c r="EC523" i="14"/>
  <c r="EB523" i="14"/>
  <c r="EA523" i="14"/>
  <c r="DZ523" i="14"/>
  <c r="DY523" i="14"/>
  <c r="DX523" i="14"/>
  <c r="DW523" i="14"/>
  <c r="DV523" i="14"/>
  <c r="DU523" i="14"/>
  <c r="DT523" i="14"/>
  <c r="DS523" i="14"/>
  <c r="DR523" i="14"/>
  <c r="DQ523" i="14"/>
  <c r="DP523" i="14"/>
  <c r="DO523" i="14"/>
  <c r="DN523" i="14"/>
  <c r="DM523" i="14"/>
  <c r="DL523" i="14"/>
  <c r="DK523" i="14"/>
  <c r="DJ523" i="14"/>
  <c r="DI523" i="14"/>
  <c r="DH523" i="14"/>
  <c r="DG523" i="14"/>
  <c r="DF523" i="14"/>
  <c r="DE523" i="14"/>
  <c r="DD523" i="14"/>
  <c r="DC523" i="14"/>
  <c r="DB523" i="14"/>
  <c r="DA523" i="14"/>
  <c r="CZ523" i="14"/>
  <c r="CY523" i="14"/>
  <c r="CX523" i="14"/>
  <c r="CW523" i="14"/>
  <c r="CV523" i="14"/>
  <c r="CU523" i="14"/>
  <c r="CT523" i="14"/>
  <c r="CS523" i="14"/>
  <c r="CR523" i="14"/>
  <c r="CQ523" i="14"/>
  <c r="CP523" i="14"/>
  <c r="CO523" i="14"/>
  <c r="CN523" i="14"/>
  <c r="CM523" i="14"/>
  <c r="CL523" i="14"/>
  <c r="CK523" i="14"/>
  <c r="CJ523" i="14"/>
  <c r="CI523" i="14"/>
  <c r="CH523" i="14"/>
  <c r="CG523" i="14"/>
  <c r="CF523" i="14"/>
  <c r="CE523" i="14"/>
  <c r="CD523" i="14"/>
  <c r="CC523" i="14"/>
  <c r="CB523" i="14"/>
  <c r="CA523" i="14"/>
  <c r="BZ523" i="14"/>
  <c r="BY523" i="14"/>
  <c r="BX523" i="14"/>
  <c r="BW523" i="14"/>
  <c r="BV523" i="14"/>
  <c r="BU523" i="14"/>
  <c r="BT523" i="14"/>
  <c r="BS523" i="14"/>
  <c r="BR523" i="14"/>
  <c r="BQ523" i="14"/>
  <c r="BP523" i="14"/>
  <c r="BO523" i="14"/>
  <c r="BN523" i="14"/>
  <c r="BM523" i="14"/>
  <c r="BL523" i="14"/>
  <c r="BK523" i="14"/>
  <c r="BJ523" i="14"/>
  <c r="BI523" i="14"/>
  <c r="BH523" i="14"/>
  <c r="BG523" i="14"/>
  <c r="BF523" i="14"/>
  <c r="BE523" i="14"/>
  <c r="BD523" i="14"/>
  <c r="BC523" i="14"/>
  <c r="BB523" i="14"/>
  <c r="BA523" i="14"/>
  <c r="AZ523" i="14"/>
  <c r="AY523" i="14"/>
  <c r="AX523" i="14"/>
  <c r="AW523" i="14"/>
  <c r="AV523" i="14"/>
  <c r="AU523" i="14"/>
  <c r="AT523" i="14"/>
  <c r="AS523" i="14"/>
  <c r="AR523" i="14"/>
  <c r="AQ523" i="14"/>
  <c r="AP523" i="14"/>
  <c r="AO523" i="14"/>
  <c r="AN523" i="14"/>
  <c r="AM523" i="14"/>
  <c r="AL523" i="14"/>
  <c r="AK523" i="14"/>
  <c r="AJ523" i="14"/>
  <c r="AI523" i="14"/>
  <c r="AH523" i="14"/>
  <c r="AG523" i="14"/>
  <c r="AF523" i="14"/>
  <c r="AE523" i="14"/>
  <c r="AD523" i="14"/>
  <c r="AC523" i="14"/>
  <c r="AB523" i="14"/>
  <c r="AA523" i="14"/>
  <c r="Z523" i="14"/>
  <c r="Y523" i="14"/>
  <c r="X523" i="14"/>
  <c r="W523" i="14"/>
  <c r="V523" i="14"/>
  <c r="U523" i="14"/>
  <c r="T523" i="14"/>
  <c r="S523" i="14"/>
  <c r="R523" i="14"/>
  <c r="Q523" i="14"/>
  <c r="P523" i="14"/>
  <c r="O523" i="14"/>
  <c r="N523" i="14"/>
  <c r="M523" i="14"/>
  <c r="L523" i="14"/>
  <c r="K523" i="14"/>
  <c r="J523" i="14"/>
  <c r="I523" i="14"/>
  <c r="H523" i="14"/>
  <c r="G523" i="14"/>
  <c r="JB522" i="14"/>
  <c r="JA522" i="14"/>
  <c r="IZ522" i="14"/>
  <c r="IY522" i="14"/>
  <c r="IX522" i="14"/>
  <c r="IW522" i="14"/>
  <c r="IV522" i="14"/>
  <c r="IU522" i="14"/>
  <c r="IT522" i="14"/>
  <c r="IS522" i="14"/>
  <c r="IR522" i="14"/>
  <c r="IQ522" i="14"/>
  <c r="IP522" i="14"/>
  <c r="IO522" i="14"/>
  <c r="IN522" i="14"/>
  <c r="IM522" i="14"/>
  <c r="IL522" i="14"/>
  <c r="IK522" i="14"/>
  <c r="IJ522" i="14"/>
  <c r="II522" i="14"/>
  <c r="IH522" i="14"/>
  <c r="IG522" i="14"/>
  <c r="IF522" i="14"/>
  <c r="IE522" i="14"/>
  <c r="ID522" i="14"/>
  <c r="IC522" i="14"/>
  <c r="IB522" i="14"/>
  <c r="IA522" i="14"/>
  <c r="HZ522" i="14"/>
  <c r="HY522" i="14"/>
  <c r="HX522" i="14"/>
  <c r="HW522" i="14"/>
  <c r="HV522" i="14"/>
  <c r="HU522" i="14"/>
  <c r="HT522" i="14"/>
  <c r="HS522" i="14"/>
  <c r="HR522" i="14"/>
  <c r="HQ522" i="14"/>
  <c r="HP522" i="14"/>
  <c r="HO522" i="14"/>
  <c r="HN522" i="14"/>
  <c r="HM522" i="14"/>
  <c r="HL522" i="14"/>
  <c r="HK522" i="14"/>
  <c r="HJ522" i="14"/>
  <c r="HI522" i="14"/>
  <c r="HH522" i="14"/>
  <c r="HG522" i="14"/>
  <c r="HF522" i="14"/>
  <c r="HE522" i="14"/>
  <c r="HD522" i="14"/>
  <c r="HC522" i="14"/>
  <c r="HB522" i="14"/>
  <c r="HA522" i="14"/>
  <c r="GZ522" i="14"/>
  <c r="GY522" i="14"/>
  <c r="GX522" i="14"/>
  <c r="GW522" i="14"/>
  <c r="GV522" i="14"/>
  <c r="GU522" i="14"/>
  <c r="GT522" i="14"/>
  <c r="GS522" i="14"/>
  <c r="GR522" i="14"/>
  <c r="GQ522" i="14"/>
  <c r="GP522" i="14"/>
  <c r="GO522" i="14"/>
  <c r="GN522" i="14"/>
  <c r="GM522" i="14"/>
  <c r="GL522" i="14"/>
  <c r="GK522" i="14"/>
  <c r="GJ522" i="14"/>
  <c r="GI522" i="14"/>
  <c r="GH522" i="14"/>
  <c r="GG522" i="14"/>
  <c r="GF522" i="14"/>
  <c r="GE522" i="14"/>
  <c r="GD522" i="14"/>
  <c r="GC522" i="14"/>
  <c r="GB522" i="14"/>
  <c r="GA522" i="14"/>
  <c r="FZ522" i="14"/>
  <c r="FY522" i="14"/>
  <c r="FX522" i="14"/>
  <c r="FW522" i="14"/>
  <c r="FV522" i="14"/>
  <c r="FU522" i="14"/>
  <c r="FT522" i="14"/>
  <c r="FS522" i="14"/>
  <c r="FR522" i="14"/>
  <c r="FQ522" i="14"/>
  <c r="FP522" i="14"/>
  <c r="FO522" i="14"/>
  <c r="FN522" i="14"/>
  <c r="FM522" i="14"/>
  <c r="FL522" i="14"/>
  <c r="FK522" i="14"/>
  <c r="FJ522" i="14"/>
  <c r="FI522" i="14"/>
  <c r="FH522" i="14"/>
  <c r="FG522" i="14"/>
  <c r="FF522" i="14"/>
  <c r="FE522" i="14"/>
  <c r="FD522" i="14"/>
  <c r="FC522" i="14"/>
  <c r="FB522" i="14"/>
  <c r="FA522" i="14"/>
  <c r="EZ522" i="14"/>
  <c r="EY522" i="14"/>
  <c r="EX522" i="14"/>
  <c r="EW522" i="14"/>
  <c r="EV522" i="14"/>
  <c r="EU522" i="14"/>
  <c r="ET522" i="14"/>
  <c r="ES522" i="14"/>
  <c r="ER522" i="14"/>
  <c r="EQ522" i="14"/>
  <c r="EP522" i="14"/>
  <c r="EO522" i="14"/>
  <c r="EN522" i="14"/>
  <c r="EM522" i="14"/>
  <c r="EL522" i="14"/>
  <c r="EK522" i="14"/>
  <c r="EJ522" i="14"/>
  <c r="EI522" i="14"/>
  <c r="EH522" i="14"/>
  <c r="EG522" i="14"/>
  <c r="EF522" i="14"/>
  <c r="EE522" i="14"/>
  <c r="ED522" i="14"/>
  <c r="EC522" i="14"/>
  <c r="EB522" i="14"/>
  <c r="EA522" i="14"/>
  <c r="DZ522" i="14"/>
  <c r="DY522" i="14"/>
  <c r="DX522" i="14"/>
  <c r="DW522" i="14"/>
  <c r="DV522" i="14"/>
  <c r="DU522" i="14"/>
  <c r="DT522" i="14"/>
  <c r="DS522" i="14"/>
  <c r="DR522" i="14"/>
  <c r="DQ522" i="14"/>
  <c r="DP522" i="14"/>
  <c r="DO522" i="14"/>
  <c r="DN522" i="14"/>
  <c r="DM522" i="14"/>
  <c r="DL522" i="14"/>
  <c r="DK522" i="14"/>
  <c r="DJ522" i="14"/>
  <c r="DI522" i="14"/>
  <c r="DH522" i="14"/>
  <c r="DG522" i="14"/>
  <c r="DF522" i="14"/>
  <c r="DE522" i="14"/>
  <c r="DD522" i="14"/>
  <c r="DC522" i="14"/>
  <c r="DB522" i="14"/>
  <c r="DA522" i="14"/>
  <c r="CZ522" i="14"/>
  <c r="CY522" i="14"/>
  <c r="CX522" i="14"/>
  <c r="CW522" i="14"/>
  <c r="CV522" i="14"/>
  <c r="CU522" i="14"/>
  <c r="CT522" i="14"/>
  <c r="CS522" i="14"/>
  <c r="CR522" i="14"/>
  <c r="CQ522" i="14"/>
  <c r="CP522" i="14"/>
  <c r="CO522" i="14"/>
  <c r="CN522" i="14"/>
  <c r="CM522" i="14"/>
  <c r="CL522" i="14"/>
  <c r="CK522" i="14"/>
  <c r="CJ522" i="14"/>
  <c r="CI522" i="14"/>
  <c r="CH522" i="14"/>
  <c r="CG522" i="14"/>
  <c r="CF522" i="14"/>
  <c r="CE522" i="14"/>
  <c r="CD522" i="14"/>
  <c r="CC522" i="14"/>
  <c r="CB522" i="14"/>
  <c r="CA522" i="14"/>
  <c r="BZ522" i="14"/>
  <c r="BY522" i="14"/>
  <c r="BX522" i="14"/>
  <c r="BW522" i="14"/>
  <c r="BV522" i="14"/>
  <c r="BU522" i="14"/>
  <c r="BT522" i="14"/>
  <c r="BS522" i="14"/>
  <c r="BR522" i="14"/>
  <c r="BQ522" i="14"/>
  <c r="BP522" i="14"/>
  <c r="BO522" i="14"/>
  <c r="BN522" i="14"/>
  <c r="BM522" i="14"/>
  <c r="BL522" i="14"/>
  <c r="BK522" i="14"/>
  <c r="BJ522" i="14"/>
  <c r="BI522" i="14"/>
  <c r="BH522" i="14"/>
  <c r="BG522" i="14"/>
  <c r="BF522" i="14"/>
  <c r="BE522" i="14"/>
  <c r="BD522" i="14"/>
  <c r="BC522" i="14"/>
  <c r="BB522" i="14"/>
  <c r="BA522" i="14"/>
  <c r="AZ522" i="14"/>
  <c r="AY522" i="14"/>
  <c r="AX522" i="14"/>
  <c r="AW522" i="14"/>
  <c r="AV522" i="14"/>
  <c r="AU522" i="14"/>
  <c r="AT522" i="14"/>
  <c r="AS522" i="14"/>
  <c r="AR522" i="14"/>
  <c r="AQ522" i="14"/>
  <c r="AP522" i="14"/>
  <c r="AO522" i="14"/>
  <c r="AN522" i="14"/>
  <c r="AM522" i="14"/>
  <c r="AL522" i="14"/>
  <c r="AK522" i="14"/>
  <c r="AJ522" i="14"/>
  <c r="AI522" i="14"/>
  <c r="AH522" i="14"/>
  <c r="AG522" i="14"/>
  <c r="AF522" i="14"/>
  <c r="AE522" i="14"/>
  <c r="AD522" i="14"/>
  <c r="AC522" i="14"/>
  <c r="AB522" i="14"/>
  <c r="AA522" i="14"/>
  <c r="Z522" i="14"/>
  <c r="Y522" i="14"/>
  <c r="X522" i="14"/>
  <c r="W522" i="14"/>
  <c r="V522" i="14"/>
  <c r="U522" i="14"/>
  <c r="T522" i="14"/>
  <c r="S522" i="14"/>
  <c r="R522" i="14"/>
  <c r="Q522" i="14"/>
  <c r="P522" i="14"/>
  <c r="O522" i="14"/>
  <c r="N522" i="14"/>
  <c r="M522" i="14"/>
  <c r="L522" i="14"/>
  <c r="K522" i="14"/>
  <c r="J522" i="14"/>
  <c r="I522" i="14"/>
  <c r="H522" i="14"/>
  <c r="G522" i="14"/>
  <c r="JB521" i="14"/>
  <c r="JA521" i="14"/>
  <c r="IZ521" i="14"/>
  <c r="IY521" i="14"/>
  <c r="IX521" i="14"/>
  <c r="IW521" i="14"/>
  <c r="IV521" i="14"/>
  <c r="IU521" i="14"/>
  <c r="IT521" i="14"/>
  <c r="IS521" i="14"/>
  <c r="IR521" i="14"/>
  <c r="IQ521" i="14"/>
  <c r="IP521" i="14"/>
  <c r="IO521" i="14"/>
  <c r="IN521" i="14"/>
  <c r="IM521" i="14"/>
  <c r="IL521" i="14"/>
  <c r="IK521" i="14"/>
  <c r="IJ521" i="14"/>
  <c r="II521" i="14"/>
  <c r="IH521" i="14"/>
  <c r="IG521" i="14"/>
  <c r="IF521" i="14"/>
  <c r="IE521" i="14"/>
  <c r="ID521" i="14"/>
  <c r="IC521" i="14"/>
  <c r="IB521" i="14"/>
  <c r="IA521" i="14"/>
  <c r="HZ521" i="14"/>
  <c r="HY521" i="14"/>
  <c r="HX521" i="14"/>
  <c r="HW521" i="14"/>
  <c r="HV521" i="14"/>
  <c r="HU521" i="14"/>
  <c r="HT521" i="14"/>
  <c r="HS521" i="14"/>
  <c r="HR521" i="14"/>
  <c r="HQ521" i="14"/>
  <c r="HP521" i="14"/>
  <c r="HO521" i="14"/>
  <c r="HN521" i="14"/>
  <c r="HM521" i="14"/>
  <c r="HL521" i="14"/>
  <c r="HK521" i="14"/>
  <c r="HJ521" i="14"/>
  <c r="HI521" i="14"/>
  <c r="HH521" i="14"/>
  <c r="HG521" i="14"/>
  <c r="HF521" i="14"/>
  <c r="HE521" i="14"/>
  <c r="HD521" i="14"/>
  <c r="HC521" i="14"/>
  <c r="HB521" i="14"/>
  <c r="HA521" i="14"/>
  <c r="GZ521" i="14"/>
  <c r="GY521" i="14"/>
  <c r="GX521" i="14"/>
  <c r="GW521" i="14"/>
  <c r="GV521" i="14"/>
  <c r="GU521" i="14"/>
  <c r="GT521" i="14"/>
  <c r="GS521" i="14"/>
  <c r="GR521" i="14"/>
  <c r="GQ521" i="14"/>
  <c r="GP521" i="14"/>
  <c r="GO521" i="14"/>
  <c r="GN521" i="14"/>
  <c r="GM521" i="14"/>
  <c r="GL521" i="14"/>
  <c r="GK521" i="14"/>
  <c r="GJ521" i="14"/>
  <c r="GI521" i="14"/>
  <c r="GH521" i="14"/>
  <c r="GG521" i="14"/>
  <c r="GF521" i="14"/>
  <c r="GE521" i="14"/>
  <c r="GD521" i="14"/>
  <c r="GC521" i="14"/>
  <c r="GB521" i="14"/>
  <c r="GA521" i="14"/>
  <c r="FZ521" i="14"/>
  <c r="FY521" i="14"/>
  <c r="FX521" i="14"/>
  <c r="FW521" i="14"/>
  <c r="FV521" i="14"/>
  <c r="FU521" i="14"/>
  <c r="FT521" i="14"/>
  <c r="FS521" i="14"/>
  <c r="FR521" i="14"/>
  <c r="FQ521" i="14"/>
  <c r="FP521" i="14"/>
  <c r="FO521" i="14"/>
  <c r="FN521" i="14"/>
  <c r="FM521" i="14"/>
  <c r="FL521" i="14"/>
  <c r="FK521" i="14"/>
  <c r="FJ521" i="14"/>
  <c r="FI521" i="14"/>
  <c r="FH521" i="14"/>
  <c r="FG521" i="14"/>
  <c r="FF521" i="14"/>
  <c r="FE521" i="14"/>
  <c r="FD521" i="14"/>
  <c r="FC521" i="14"/>
  <c r="FB521" i="14"/>
  <c r="FA521" i="14"/>
  <c r="EZ521" i="14"/>
  <c r="EY521" i="14"/>
  <c r="EX521" i="14"/>
  <c r="EW521" i="14"/>
  <c r="EV521" i="14"/>
  <c r="EU521" i="14"/>
  <c r="ET521" i="14"/>
  <c r="ES521" i="14"/>
  <c r="ER521" i="14"/>
  <c r="EQ521" i="14"/>
  <c r="EP521" i="14"/>
  <c r="EO521" i="14"/>
  <c r="EN521" i="14"/>
  <c r="EM521" i="14"/>
  <c r="EL521" i="14"/>
  <c r="EK521" i="14"/>
  <c r="EJ521" i="14"/>
  <c r="EI521" i="14"/>
  <c r="EH521" i="14"/>
  <c r="EG521" i="14"/>
  <c r="EF521" i="14"/>
  <c r="EE521" i="14"/>
  <c r="ED521" i="14"/>
  <c r="EC521" i="14"/>
  <c r="EB521" i="14"/>
  <c r="EA521" i="14"/>
  <c r="DZ521" i="14"/>
  <c r="DY521" i="14"/>
  <c r="DX521" i="14"/>
  <c r="DW521" i="14"/>
  <c r="DV521" i="14"/>
  <c r="DU521" i="14"/>
  <c r="DT521" i="14"/>
  <c r="DS521" i="14"/>
  <c r="DR521" i="14"/>
  <c r="DQ521" i="14"/>
  <c r="DP521" i="14"/>
  <c r="DO521" i="14"/>
  <c r="DN521" i="14"/>
  <c r="DM521" i="14"/>
  <c r="DL521" i="14"/>
  <c r="DK521" i="14"/>
  <c r="DJ521" i="14"/>
  <c r="DI521" i="14"/>
  <c r="DH521" i="14"/>
  <c r="DG521" i="14"/>
  <c r="DF521" i="14"/>
  <c r="DE521" i="14"/>
  <c r="DD521" i="14"/>
  <c r="DC521" i="14"/>
  <c r="DB521" i="14"/>
  <c r="DA521" i="14"/>
  <c r="CZ521" i="14"/>
  <c r="CY521" i="14"/>
  <c r="CX521" i="14"/>
  <c r="CW521" i="14"/>
  <c r="CV521" i="14"/>
  <c r="CU521" i="14"/>
  <c r="CT521" i="14"/>
  <c r="CS521" i="14"/>
  <c r="CR521" i="14"/>
  <c r="CQ521" i="14"/>
  <c r="CP521" i="14"/>
  <c r="CO521" i="14"/>
  <c r="CN521" i="14"/>
  <c r="CM521" i="14"/>
  <c r="CL521" i="14"/>
  <c r="CK521" i="14"/>
  <c r="CJ521" i="14"/>
  <c r="CI521" i="14"/>
  <c r="CH521" i="14"/>
  <c r="CG521" i="14"/>
  <c r="CF521" i="14"/>
  <c r="CE521" i="14"/>
  <c r="CD521" i="14"/>
  <c r="CC521" i="14"/>
  <c r="CB521" i="14"/>
  <c r="CA521" i="14"/>
  <c r="BZ521" i="14"/>
  <c r="BY521" i="14"/>
  <c r="BX521" i="14"/>
  <c r="BW521" i="14"/>
  <c r="BV521" i="14"/>
  <c r="BU521" i="14"/>
  <c r="BT521" i="14"/>
  <c r="BS521" i="14"/>
  <c r="BR521" i="14"/>
  <c r="BQ521" i="14"/>
  <c r="BP521" i="14"/>
  <c r="BO521" i="14"/>
  <c r="BN521" i="14"/>
  <c r="BM521" i="14"/>
  <c r="BL521" i="14"/>
  <c r="BK521" i="14"/>
  <c r="BJ521" i="14"/>
  <c r="BI521" i="14"/>
  <c r="BH521" i="14"/>
  <c r="BG521" i="14"/>
  <c r="BF521" i="14"/>
  <c r="BE521" i="14"/>
  <c r="BD521" i="14"/>
  <c r="BC521" i="14"/>
  <c r="BB521" i="14"/>
  <c r="BA521" i="14"/>
  <c r="AZ521" i="14"/>
  <c r="AY521" i="14"/>
  <c r="AX521" i="14"/>
  <c r="AW521" i="14"/>
  <c r="AV521" i="14"/>
  <c r="AU521" i="14"/>
  <c r="AT521" i="14"/>
  <c r="AS521" i="14"/>
  <c r="AR521" i="14"/>
  <c r="AQ521" i="14"/>
  <c r="AP521" i="14"/>
  <c r="AO521" i="14"/>
  <c r="AN521" i="14"/>
  <c r="AM521" i="14"/>
  <c r="AL521" i="14"/>
  <c r="AK521" i="14"/>
  <c r="AJ521" i="14"/>
  <c r="AI521" i="14"/>
  <c r="AH521" i="14"/>
  <c r="AG521" i="14"/>
  <c r="AF521" i="14"/>
  <c r="AE521" i="14"/>
  <c r="AD521" i="14"/>
  <c r="AC521" i="14"/>
  <c r="AB521" i="14"/>
  <c r="AA521" i="14"/>
  <c r="Z521" i="14"/>
  <c r="Y521" i="14"/>
  <c r="X521" i="14"/>
  <c r="W521" i="14"/>
  <c r="V521" i="14"/>
  <c r="U521" i="14"/>
  <c r="T521" i="14"/>
  <c r="S521" i="14"/>
  <c r="R521" i="14"/>
  <c r="Q521" i="14"/>
  <c r="P521" i="14"/>
  <c r="O521" i="14"/>
  <c r="N521" i="14"/>
  <c r="M521" i="14"/>
  <c r="L521" i="14"/>
  <c r="K521" i="14"/>
  <c r="J521" i="14"/>
  <c r="I521" i="14"/>
  <c r="H521" i="14"/>
  <c r="G521" i="14"/>
  <c r="JB520" i="14"/>
  <c r="JA520" i="14"/>
  <c r="IZ520" i="14"/>
  <c r="IY520" i="14"/>
  <c r="IX520" i="14"/>
  <c r="IW520" i="14"/>
  <c r="IV520" i="14"/>
  <c r="IU520" i="14"/>
  <c r="IT520" i="14"/>
  <c r="IS520" i="14"/>
  <c r="IR520" i="14"/>
  <c r="IQ520" i="14"/>
  <c r="IP520" i="14"/>
  <c r="IO520" i="14"/>
  <c r="IN520" i="14"/>
  <c r="IM520" i="14"/>
  <c r="IL520" i="14"/>
  <c r="IK520" i="14"/>
  <c r="IJ520" i="14"/>
  <c r="II520" i="14"/>
  <c r="IH520" i="14"/>
  <c r="IG520" i="14"/>
  <c r="IF520" i="14"/>
  <c r="IE520" i="14"/>
  <c r="ID520" i="14"/>
  <c r="IC520" i="14"/>
  <c r="IB520" i="14"/>
  <c r="IA520" i="14"/>
  <c r="HZ520" i="14"/>
  <c r="HY520" i="14"/>
  <c r="HX520" i="14"/>
  <c r="HW520" i="14"/>
  <c r="HV520" i="14"/>
  <c r="HU520" i="14"/>
  <c r="HT520" i="14"/>
  <c r="HS520" i="14"/>
  <c r="HR520" i="14"/>
  <c r="HQ520" i="14"/>
  <c r="HP520" i="14"/>
  <c r="HO520" i="14"/>
  <c r="HN520" i="14"/>
  <c r="HM520" i="14"/>
  <c r="HL520" i="14"/>
  <c r="HK520" i="14"/>
  <c r="HJ520" i="14"/>
  <c r="HI520" i="14"/>
  <c r="HH520" i="14"/>
  <c r="HG520" i="14"/>
  <c r="HF520" i="14"/>
  <c r="HE520" i="14"/>
  <c r="HD520" i="14"/>
  <c r="HC520" i="14"/>
  <c r="HB520" i="14"/>
  <c r="HA520" i="14"/>
  <c r="GZ520" i="14"/>
  <c r="GY520" i="14"/>
  <c r="GX520" i="14"/>
  <c r="GW520" i="14"/>
  <c r="GV520" i="14"/>
  <c r="GU520" i="14"/>
  <c r="GT520" i="14"/>
  <c r="GS520" i="14"/>
  <c r="GR520" i="14"/>
  <c r="GQ520" i="14"/>
  <c r="GP520" i="14"/>
  <c r="GO520" i="14"/>
  <c r="GN520" i="14"/>
  <c r="GM520" i="14"/>
  <c r="GL520" i="14"/>
  <c r="GK520" i="14"/>
  <c r="GJ520" i="14"/>
  <c r="GI520" i="14"/>
  <c r="GH520" i="14"/>
  <c r="GG520" i="14"/>
  <c r="GF520" i="14"/>
  <c r="GE520" i="14"/>
  <c r="GD520" i="14"/>
  <c r="GC520" i="14"/>
  <c r="GB520" i="14"/>
  <c r="GA520" i="14"/>
  <c r="FZ520" i="14"/>
  <c r="FY520" i="14"/>
  <c r="FX520" i="14"/>
  <c r="FW520" i="14"/>
  <c r="FV520" i="14"/>
  <c r="FU520" i="14"/>
  <c r="FT520" i="14"/>
  <c r="FS520" i="14"/>
  <c r="FR520" i="14"/>
  <c r="FQ520" i="14"/>
  <c r="FP520" i="14"/>
  <c r="FO520" i="14"/>
  <c r="FN520" i="14"/>
  <c r="FM520" i="14"/>
  <c r="FL520" i="14"/>
  <c r="FK520" i="14"/>
  <c r="FJ520" i="14"/>
  <c r="FI520" i="14"/>
  <c r="FH520" i="14"/>
  <c r="FG520" i="14"/>
  <c r="FF520" i="14"/>
  <c r="FE520" i="14"/>
  <c r="FD520" i="14"/>
  <c r="FC520" i="14"/>
  <c r="FB520" i="14"/>
  <c r="FA520" i="14"/>
  <c r="EZ520" i="14"/>
  <c r="EY520" i="14"/>
  <c r="EX520" i="14"/>
  <c r="EW520" i="14"/>
  <c r="EV520" i="14"/>
  <c r="EU520" i="14"/>
  <c r="ET520" i="14"/>
  <c r="ES520" i="14"/>
  <c r="ER520" i="14"/>
  <c r="EQ520" i="14"/>
  <c r="EP520" i="14"/>
  <c r="EO520" i="14"/>
  <c r="EN520" i="14"/>
  <c r="EM520" i="14"/>
  <c r="EL520" i="14"/>
  <c r="EK520" i="14"/>
  <c r="EJ520" i="14"/>
  <c r="EI520" i="14"/>
  <c r="EH520" i="14"/>
  <c r="EG520" i="14"/>
  <c r="EF520" i="14"/>
  <c r="EE520" i="14"/>
  <c r="ED520" i="14"/>
  <c r="EC520" i="14"/>
  <c r="EB520" i="14"/>
  <c r="EA520" i="14"/>
  <c r="DZ520" i="14"/>
  <c r="DY520" i="14"/>
  <c r="DX520" i="14"/>
  <c r="DW520" i="14"/>
  <c r="DV520" i="14"/>
  <c r="DU520" i="14"/>
  <c r="DT520" i="14"/>
  <c r="DS520" i="14"/>
  <c r="DR520" i="14"/>
  <c r="DQ520" i="14"/>
  <c r="DP520" i="14"/>
  <c r="DO520" i="14"/>
  <c r="DN520" i="14"/>
  <c r="DM520" i="14"/>
  <c r="DL520" i="14"/>
  <c r="DK520" i="14"/>
  <c r="DJ520" i="14"/>
  <c r="DI520" i="14"/>
  <c r="DH520" i="14"/>
  <c r="DG520" i="14"/>
  <c r="DF520" i="14"/>
  <c r="DE520" i="14"/>
  <c r="DD520" i="14"/>
  <c r="DC520" i="14"/>
  <c r="DB520" i="14"/>
  <c r="DA520" i="14"/>
  <c r="CZ520" i="14"/>
  <c r="CY520" i="14"/>
  <c r="CX520" i="14"/>
  <c r="CW520" i="14"/>
  <c r="CV520" i="14"/>
  <c r="CU520" i="14"/>
  <c r="CT520" i="14"/>
  <c r="CS520" i="14"/>
  <c r="CR520" i="14"/>
  <c r="CQ520" i="14"/>
  <c r="CP520" i="14"/>
  <c r="CO520" i="14"/>
  <c r="CN520" i="14"/>
  <c r="CM520" i="14"/>
  <c r="CL520" i="14"/>
  <c r="CK520" i="14"/>
  <c r="CJ520" i="14"/>
  <c r="CI520" i="14"/>
  <c r="CH520" i="14"/>
  <c r="CG520" i="14"/>
  <c r="CF520" i="14"/>
  <c r="CE520" i="14"/>
  <c r="CD520" i="14"/>
  <c r="CC520" i="14"/>
  <c r="CB520" i="14"/>
  <c r="CA520" i="14"/>
  <c r="BZ520" i="14"/>
  <c r="BY520" i="14"/>
  <c r="BX520" i="14"/>
  <c r="BW520" i="14"/>
  <c r="BV520" i="14"/>
  <c r="BU520" i="14"/>
  <c r="BT520" i="14"/>
  <c r="BS520" i="14"/>
  <c r="BR520" i="14"/>
  <c r="BQ520" i="14"/>
  <c r="BP520" i="14"/>
  <c r="BO520" i="14"/>
  <c r="BN520" i="14"/>
  <c r="BM520" i="14"/>
  <c r="BL520" i="14"/>
  <c r="BK520" i="14"/>
  <c r="BJ520" i="14"/>
  <c r="BI520" i="14"/>
  <c r="BH520" i="14"/>
  <c r="BG520" i="14"/>
  <c r="BF520" i="14"/>
  <c r="BE520" i="14"/>
  <c r="BD520" i="14"/>
  <c r="BC520" i="14"/>
  <c r="BB520" i="14"/>
  <c r="BA520" i="14"/>
  <c r="AZ520" i="14"/>
  <c r="AY520" i="14"/>
  <c r="AX520" i="14"/>
  <c r="AW520" i="14"/>
  <c r="AV520" i="14"/>
  <c r="AU520" i="14"/>
  <c r="AT520" i="14"/>
  <c r="AS520" i="14"/>
  <c r="AR520" i="14"/>
  <c r="AQ520" i="14"/>
  <c r="AP520" i="14"/>
  <c r="AO520" i="14"/>
  <c r="AN520" i="14"/>
  <c r="AM520" i="14"/>
  <c r="AL520" i="14"/>
  <c r="AK520" i="14"/>
  <c r="AJ520" i="14"/>
  <c r="AI520" i="14"/>
  <c r="AH520" i="14"/>
  <c r="AG520" i="14"/>
  <c r="AF520" i="14"/>
  <c r="AE520" i="14"/>
  <c r="AD520" i="14"/>
  <c r="AC520" i="14"/>
  <c r="AB520" i="14"/>
  <c r="AA520" i="14"/>
  <c r="Z520" i="14"/>
  <c r="Y520" i="14"/>
  <c r="X520" i="14"/>
  <c r="W520" i="14"/>
  <c r="V520" i="14"/>
  <c r="U520" i="14"/>
  <c r="T520" i="14"/>
  <c r="S520" i="14"/>
  <c r="R520" i="14"/>
  <c r="Q520" i="14"/>
  <c r="P520" i="14"/>
  <c r="O520" i="14"/>
  <c r="N520" i="14"/>
  <c r="M520" i="14"/>
  <c r="L520" i="14"/>
  <c r="K520" i="14"/>
  <c r="J520" i="14"/>
  <c r="I520" i="14"/>
  <c r="H520" i="14"/>
  <c r="G520" i="14"/>
  <c r="JB519" i="14"/>
  <c r="JA519" i="14"/>
  <c r="IZ519" i="14"/>
  <c r="IY519" i="14"/>
  <c r="IX519" i="14"/>
  <c r="IW519" i="14"/>
  <c r="IV519" i="14"/>
  <c r="IU519" i="14"/>
  <c r="IT519" i="14"/>
  <c r="IS519" i="14"/>
  <c r="IR519" i="14"/>
  <c r="IQ519" i="14"/>
  <c r="IP519" i="14"/>
  <c r="IO519" i="14"/>
  <c r="IN519" i="14"/>
  <c r="IM519" i="14"/>
  <c r="IL519" i="14"/>
  <c r="IK519" i="14"/>
  <c r="IJ519" i="14"/>
  <c r="II519" i="14"/>
  <c r="IH519" i="14"/>
  <c r="IG519" i="14"/>
  <c r="IF519" i="14"/>
  <c r="IE519" i="14"/>
  <c r="ID519" i="14"/>
  <c r="IC519" i="14"/>
  <c r="IB519" i="14"/>
  <c r="IA519" i="14"/>
  <c r="HZ519" i="14"/>
  <c r="HY519" i="14"/>
  <c r="HX519" i="14"/>
  <c r="HW519" i="14"/>
  <c r="HV519" i="14"/>
  <c r="HU519" i="14"/>
  <c r="HT519" i="14"/>
  <c r="HS519" i="14"/>
  <c r="HR519" i="14"/>
  <c r="HQ519" i="14"/>
  <c r="HP519" i="14"/>
  <c r="HO519" i="14"/>
  <c r="HN519" i="14"/>
  <c r="HM519" i="14"/>
  <c r="HL519" i="14"/>
  <c r="HK519" i="14"/>
  <c r="HJ519" i="14"/>
  <c r="HI519" i="14"/>
  <c r="HH519" i="14"/>
  <c r="HG519" i="14"/>
  <c r="HF519" i="14"/>
  <c r="HE519" i="14"/>
  <c r="HD519" i="14"/>
  <c r="HC519" i="14"/>
  <c r="HB519" i="14"/>
  <c r="HA519" i="14"/>
  <c r="GZ519" i="14"/>
  <c r="GY519" i="14"/>
  <c r="GX519" i="14"/>
  <c r="GW519" i="14"/>
  <c r="GV519" i="14"/>
  <c r="GU519" i="14"/>
  <c r="GT519" i="14"/>
  <c r="GS519" i="14"/>
  <c r="GR519" i="14"/>
  <c r="GQ519" i="14"/>
  <c r="GP519" i="14"/>
  <c r="GO519" i="14"/>
  <c r="GN519" i="14"/>
  <c r="GM519" i="14"/>
  <c r="GL519" i="14"/>
  <c r="GK519" i="14"/>
  <c r="GJ519" i="14"/>
  <c r="GI519" i="14"/>
  <c r="GH519" i="14"/>
  <c r="GG519" i="14"/>
  <c r="GF519" i="14"/>
  <c r="GE519" i="14"/>
  <c r="GD519" i="14"/>
  <c r="GC519" i="14"/>
  <c r="GB519" i="14"/>
  <c r="GA519" i="14"/>
  <c r="FZ519" i="14"/>
  <c r="FY519" i="14"/>
  <c r="FX519" i="14"/>
  <c r="FW519" i="14"/>
  <c r="FV519" i="14"/>
  <c r="FU519" i="14"/>
  <c r="FT519" i="14"/>
  <c r="FS519" i="14"/>
  <c r="FR519" i="14"/>
  <c r="FQ519" i="14"/>
  <c r="FP519" i="14"/>
  <c r="FO519" i="14"/>
  <c r="FN519" i="14"/>
  <c r="FM519" i="14"/>
  <c r="FL519" i="14"/>
  <c r="FK519" i="14"/>
  <c r="FJ519" i="14"/>
  <c r="FI519" i="14"/>
  <c r="FH519" i="14"/>
  <c r="FG519" i="14"/>
  <c r="FF519" i="14"/>
  <c r="FE519" i="14"/>
  <c r="FD519" i="14"/>
  <c r="FC519" i="14"/>
  <c r="FB519" i="14"/>
  <c r="FA519" i="14"/>
  <c r="EZ519" i="14"/>
  <c r="EY519" i="14"/>
  <c r="EX519" i="14"/>
  <c r="EW519" i="14"/>
  <c r="EV519" i="14"/>
  <c r="EU519" i="14"/>
  <c r="ET519" i="14"/>
  <c r="ES519" i="14"/>
  <c r="ER519" i="14"/>
  <c r="EQ519" i="14"/>
  <c r="EP519" i="14"/>
  <c r="EO519" i="14"/>
  <c r="EN519" i="14"/>
  <c r="EM519" i="14"/>
  <c r="EL519" i="14"/>
  <c r="EK519" i="14"/>
  <c r="EJ519" i="14"/>
  <c r="EI519" i="14"/>
  <c r="EH519" i="14"/>
  <c r="EG519" i="14"/>
  <c r="EF519" i="14"/>
  <c r="EE519" i="14"/>
  <c r="ED519" i="14"/>
  <c r="EC519" i="14"/>
  <c r="EB519" i="14"/>
  <c r="EA519" i="14"/>
  <c r="DZ519" i="14"/>
  <c r="DY519" i="14"/>
  <c r="DX519" i="14"/>
  <c r="DW519" i="14"/>
  <c r="DV519" i="14"/>
  <c r="DU519" i="14"/>
  <c r="DT519" i="14"/>
  <c r="DS519" i="14"/>
  <c r="DR519" i="14"/>
  <c r="DQ519" i="14"/>
  <c r="DP519" i="14"/>
  <c r="DO519" i="14"/>
  <c r="DN519" i="14"/>
  <c r="DM519" i="14"/>
  <c r="DL519" i="14"/>
  <c r="DK519" i="14"/>
  <c r="DJ519" i="14"/>
  <c r="DI519" i="14"/>
  <c r="DH519" i="14"/>
  <c r="DG519" i="14"/>
  <c r="DF519" i="14"/>
  <c r="DE519" i="14"/>
  <c r="DD519" i="14"/>
  <c r="DC519" i="14"/>
  <c r="DB519" i="14"/>
  <c r="DA519" i="14"/>
  <c r="CZ519" i="14"/>
  <c r="CY519" i="14"/>
  <c r="CX519" i="14"/>
  <c r="CW519" i="14"/>
  <c r="CV519" i="14"/>
  <c r="CU519" i="14"/>
  <c r="CT519" i="14"/>
  <c r="CS519" i="14"/>
  <c r="CR519" i="14"/>
  <c r="CQ519" i="14"/>
  <c r="CP519" i="14"/>
  <c r="CO519" i="14"/>
  <c r="CN519" i="14"/>
  <c r="CM519" i="14"/>
  <c r="CL519" i="14"/>
  <c r="CK519" i="14"/>
  <c r="CJ519" i="14"/>
  <c r="CI519" i="14"/>
  <c r="CH519" i="14"/>
  <c r="CG519" i="14"/>
  <c r="CF519" i="14"/>
  <c r="CE519" i="14"/>
  <c r="CD519" i="14"/>
  <c r="CC519" i="14"/>
  <c r="CB519" i="14"/>
  <c r="CA519" i="14"/>
  <c r="BZ519" i="14"/>
  <c r="BY519" i="14"/>
  <c r="BX519" i="14"/>
  <c r="BW519" i="14"/>
  <c r="BV519" i="14"/>
  <c r="BU519" i="14"/>
  <c r="BT519" i="14"/>
  <c r="BS519" i="14"/>
  <c r="BR519" i="14"/>
  <c r="BQ519" i="14"/>
  <c r="BP519" i="14"/>
  <c r="BO519" i="14"/>
  <c r="BN519" i="14"/>
  <c r="BM519" i="14"/>
  <c r="BL519" i="14"/>
  <c r="BK519" i="14"/>
  <c r="BJ519" i="14"/>
  <c r="BI519" i="14"/>
  <c r="BH519" i="14"/>
  <c r="BG519" i="14"/>
  <c r="BF519" i="14"/>
  <c r="BE519" i="14"/>
  <c r="BD519" i="14"/>
  <c r="BC519" i="14"/>
  <c r="BB519" i="14"/>
  <c r="BA519" i="14"/>
  <c r="AZ519" i="14"/>
  <c r="AY519" i="14"/>
  <c r="AX519" i="14"/>
  <c r="AW519" i="14"/>
  <c r="AV519" i="14"/>
  <c r="AU519" i="14"/>
  <c r="AT519" i="14"/>
  <c r="AS519" i="14"/>
  <c r="AR519" i="14"/>
  <c r="AQ519" i="14"/>
  <c r="AP519" i="14"/>
  <c r="AO519" i="14"/>
  <c r="AN519" i="14"/>
  <c r="AM519" i="14"/>
  <c r="AL519" i="14"/>
  <c r="AK519" i="14"/>
  <c r="AJ519" i="14"/>
  <c r="AI519" i="14"/>
  <c r="AH519" i="14"/>
  <c r="AG519" i="14"/>
  <c r="AF519" i="14"/>
  <c r="AE519" i="14"/>
  <c r="AD519" i="14"/>
  <c r="AC519" i="14"/>
  <c r="AB519" i="14"/>
  <c r="AA519" i="14"/>
  <c r="Z519" i="14"/>
  <c r="Y519" i="14"/>
  <c r="X519" i="14"/>
  <c r="W519" i="14"/>
  <c r="V519" i="14"/>
  <c r="U519" i="14"/>
  <c r="T519" i="14"/>
  <c r="S519" i="14"/>
  <c r="R519" i="14"/>
  <c r="Q519" i="14"/>
  <c r="P519" i="14"/>
  <c r="O519" i="14"/>
  <c r="N519" i="14"/>
  <c r="M519" i="14"/>
  <c r="L519" i="14"/>
  <c r="K519" i="14"/>
  <c r="J519" i="14"/>
  <c r="I519" i="14"/>
  <c r="H519" i="14"/>
  <c r="G519" i="14"/>
  <c r="JB518" i="14"/>
  <c r="JA518" i="14"/>
  <c r="IZ518" i="14"/>
  <c r="IY518" i="14"/>
  <c r="IX518" i="14"/>
  <c r="IW518" i="14"/>
  <c r="IV518" i="14"/>
  <c r="IU518" i="14"/>
  <c r="IT518" i="14"/>
  <c r="IS518" i="14"/>
  <c r="IR518" i="14"/>
  <c r="IQ518" i="14"/>
  <c r="IP518" i="14"/>
  <c r="IO518" i="14"/>
  <c r="IN518" i="14"/>
  <c r="IM518" i="14"/>
  <c r="IL518" i="14"/>
  <c r="IK518" i="14"/>
  <c r="IJ518" i="14"/>
  <c r="II518" i="14"/>
  <c r="IH518" i="14"/>
  <c r="IG518" i="14"/>
  <c r="IF518" i="14"/>
  <c r="IE518" i="14"/>
  <c r="ID518" i="14"/>
  <c r="IC518" i="14"/>
  <c r="IB518" i="14"/>
  <c r="IA518" i="14"/>
  <c r="HZ518" i="14"/>
  <c r="HY518" i="14"/>
  <c r="HX518" i="14"/>
  <c r="HW518" i="14"/>
  <c r="HV518" i="14"/>
  <c r="HU518" i="14"/>
  <c r="HT518" i="14"/>
  <c r="HS518" i="14"/>
  <c r="HR518" i="14"/>
  <c r="HQ518" i="14"/>
  <c r="HP518" i="14"/>
  <c r="HO518" i="14"/>
  <c r="HN518" i="14"/>
  <c r="HM518" i="14"/>
  <c r="HL518" i="14"/>
  <c r="HK518" i="14"/>
  <c r="HJ518" i="14"/>
  <c r="HI518" i="14"/>
  <c r="HH518" i="14"/>
  <c r="HG518" i="14"/>
  <c r="HF518" i="14"/>
  <c r="HE518" i="14"/>
  <c r="HD518" i="14"/>
  <c r="HC518" i="14"/>
  <c r="HB518" i="14"/>
  <c r="HA518" i="14"/>
  <c r="GZ518" i="14"/>
  <c r="GY518" i="14"/>
  <c r="GX518" i="14"/>
  <c r="GW518" i="14"/>
  <c r="GV518" i="14"/>
  <c r="GU518" i="14"/>
  <c r="GT518" i="14"/>
  <c r="GS518" i="14"/>
  <c r="GR518" i="14"/>
  <c r="GQ518" i="14"/>
  <c r="GP518" i="14"/>
  <c r="GO518" i="14"/>
  <c r="GN518" i="14"/>
  <c r="GM518" i="14"/>
  <c r="GL518" i="14"/>
  <c r="GK518" i="14"/>
  <c r="GJ518" i="14"/>
  <c r="GI518" i="14"/>
  <c r="GH518" i="14"/>
  <c r="GG518" i="14"/>
  <c r="GF518" i="14"/>
  <c r="GE518" i="14"/>
  <c r="GD518" i="14"/>
  <c r="GC518" i="14"/>
  <c r="GB518" i="14"/>
  <c r="GA518" i="14"/>
  <c r="FZ518" i="14"/>
  <c r="FY518" i="14"/>
  <c r="FX518" i="14"/>
  <c r="FW518" i="14"/>
  <c r="FV518" i="14"/>
  <c r="FU518" i="14"/>
  <c r="FT518" i="14"/>
  <c r="FS518" i="14"/>
  <c r="FR518" i="14"/>
  <c r="FQ518" i="14"/>
  <c r="FP518" i="14"/>
  <c r="FO518" i="14"/>
  <c r="FN518" i="14"/>
  <c r="FM518" i="14"/>
  <c r="FL518" i="14"/>
  <c r="FK518" i="14"/>
  <c r="FJ518" i="14"/>
  <c r="FI518" i="14"/>
  <c r="FH518" i="14"/>
  <c r="FG518" i="14"/>
  <c r="FF518" i="14"/>
  <c r="FE518" i="14"/>
  <c r="FD518" i="14"/>
  <c r="FC518" i="14"/>
  <c r="FB518" i="14"/>
  <c r="FA518" i="14"/>
  <c r="EZ518" i="14"/>
  <c r="EY518" i="14"/>
  <c r="EX518" i="14"/>
  <c r="EW518" i="14"/>
  <c r="EV518" i="14"/>
  <c r="EU518" i="14"/>
  <c r="ET518" i="14"/>
  <c r="ES518" i="14"/>
  <c r="ER518" i="14"/>
  <c r="EQ518" i="14"/>
  <c r="EP518" i="14"/>
  <c r="EO518" i="14"/>
  <c r="EN518" i="14"/>
  <c r="EM518" i="14"/>
  <c r="EL518" i="14"/>
  <c r="EK518" i="14"/>
  <c r="EJ518" i="14"/>
  <c r="EI518" i="14"/>
  <c r="EH518" i="14"/>
  <c r="EG518" i="14"/>
  <c r="EF518" i="14"/>
  <c r="EE518" i="14"/>
  <c r="ED518" i="14"/>
  <c r="EC518" i="14"/>
  <c r="EB518" i="14"/>
  <c r="EA518" i="14"/>
  <c r="DZ518" i="14"/>
  <c r="DY518" i="14"/>
  <c r="DX518" i="14"/>
  <c r="DW518" i="14"/>
  <c r="DV518" i="14"/>
  <c r="DU518" i="14"/>
  <c r="DT518" i="14"/>
  <c r="DS518" i="14"/>
  <c r="DR518" i="14"/>
  <c r="DQ518" i="14"/>
  <c r="DP518" i="14"/>
  <c r="DO518" i="14"/>
  <c r="DN518" i="14"/>
  <c r="DM518" i="14"/>
  <c r="DL518" i="14"/>
  <c r="DK518" i="14"/>
  <c r="DJ518" i="14"/>
  <c r="DI518" i="14"/>
  <c r="DH518" i="14"/>
  <c r="DG518" i="14"/>
  <c r="DF518" i="14"/>
  <c r="DE518" i="14"/>
  <c r="DD518" i="14"/>
  <c r="DC518" i="14"/>
  <c r="DB518" i="14"/>
  <c r="DA518" i="14"/>
  <c r="CZ518" i="14"/>
  <c r="CY518" i="14"/>
  <c r="CX518" i="14"/>
  <c r="CW518" i="14"/>
  <c r="CV518" i="14"/>
  <c r="CU518" i="14"/>
  <c r="CT518" i="14"/>
  <c r="CS518" i="14"/>
  <c r="CR518" i="14"/>
  <c r="CQ518" i="14"/>
  <c r="CP518" i="14"/>
  <c r="CO518" i="14"/>
  <c r="CN518" i="14"/>
  <c r="CM518" i="14"/>
  <c r="CL518" i="14"/>
  <c r="CK518" i="14"/>
  <c r="CJ518" i="14"/>
  <c r="CI518" i="14"/>
  <c r="CH518" i="14"/>
  <c r="CG518" i="14"/>
  <c r="CF518" i="14"/>
  <c r="CE518" i="14"/>
  <c r="CD518" i="14"/>
  <c r="CC518" i="14"/>
  <c r="CB518" i="14"/>
  <c r="CA518" i="14"/>
  <c r="BZ518" i="14"/>
  <c r="BY518" i="14"/>
  <c r="BX518" i="14"/>
  <c r="BW518" i="14"/>
  <c r="BV518" i="14"/>
  <c r="BU518" i="14"/>
  <c r="BT518" i="14"/>
  <c r="BS518" i="14"/>
  <c r="BR518" i="14"/>
  <c r="BQ518" i="14"/>
  <c r="BP518" i="14"/>
  <c r="BO518" i="14"/>
  <c r="BN518" i="14"/>
  <c r="BM518" i="14"/>
  <c r="BL518" i="14"/>
  <c r="BK518" i="14"/>
  <c r="BJ518" i="14"/>
  <c r="BI518" i="14"/>
  <c r="BH518" i="14"/>
  <c r="BG518" i="14"/>
  <c r="BF518" i="14"/>
  <c r="BE518" i="14"/>
  <c r="BD518" i="14"/>
  <c r="BC518" i="14"/>
  <c r="BB518" i="14"/>
  <c r="BA518" i="14"/>
  <c r="AZ518" i="14"/>
  <c r="AY518" i="14"/>
  <c r="AX518" i="14"/>
  <c r="AW518" i="14"/>
  <c r="AV518" i="14"/>
  <c r="AU518" i="14"/>
  <c r="AT518" i="14"/>
  <c r="AS518" i="14"/>
  <c r="AR518" i="14"/>
  <c r="AQ518" i="14"/>
  <c r="AP518" i="14"/>
  <c r="AO518" i="14"/>
  <c r="AN518" i="14"/>
  <c r="AM518" i="14"/>
  <c r="AL518" i="14"/>
  <c r="AK518" i="14"/>
  <c r="AJ518" i="14"/>
  <c r="AI518" i="14"/>
  <c r="AH518" i="14"/>
  <c r="AG518" i="14"/>
  <c r="AF518" i="14"/>
  <c r="AE518" i="14"/>
  <c r="AD518" i="14"/>
  <c r="AC518" i="14"/>
  <c r="AB518" i="14"/>
  <c r="AA518" i="14"/>
  <c r="Z518" i="14"/>
  <c r="Y518" i="14"/>
  <c r="X518" i="14"/>
  <c r="W518" i="14"/>
  <c r="V518" i="14"/>
  <c r="U518" i="14"/>
  <c r="T518" i="14"/>
  <c r="S518" i="14"/>
  <c r="R518" i="14"/>
  <c r="Q518" i="14"/>
  <c r="P518" i="14"/>
  <c r="O518" i="14"/>
  <c r="N518" i="14"/>
  <c r="M518" i="14"/>
  <c r="L518" i="14"/>
  <c r="K518" i="14"/>
  <c r="J518" i="14"/>
  <c r="I518" i="14"/>
  <c r="H518" i="14"/>
  <c r="G518" i="14"/>
  <c r="JB517" i="14"/>
  <c r="JA517" i="14"/>
  <c r="IZ517" i="14"/>
  <c r="IY517" i="14"/>
  <c r="IX517" i="14"/>
  <c r="IW517" i="14"/>
  <c r="IV517" i="14"/>
  <c r="IU517" i="14"/>
  <c r="IT517" i="14"/>
  <c r="IS517" i="14"/>
  <c r="IR517" i="14"/>
  <c r="IQ517" i="14"/>
  <c r="IP517" i="14"/>
  <c r="IO517" i="14"/>
  <c r="IN517" i="14"/>
  <c r="IM517" i="14"/>
  <c r="IL517" i="14"/>
  <c r="IK517" i="14"/>
  <c r="IJ517" i="14"/>
  <c r="II517" i="14"/>
  <c r="IH517" i="14"/>
  <c r="IG517" i="14"/>
  <c r="IF517" i="14"/>
  <c r="IE517" i="14"/>
  <c r="ID517" i="14"/>
  <c r="IC517" i="14"/>
  <c r="IB517" i="14"/>
  <c r="IA517" i="14"/>
  <c r="HZ517" i="14"/>
  <c r="HY517" i="14"/>
  <c r="HX517" i="14"/>
  <c r="HW517" i="14"/>
  <c r="HV517" i="14"/>
  <c r="HU517" i="14"/>
  <c r="HT517" i="14"/>
  <c r="HS517" i="14"/>
  <c r="HR517" i="14"/>
  <c r="HQ517" i="14"/>
  <c r="HP517" i="14"/>
  <c r="HO517" i="14"/>
  <c r="HN517" i="14"/>
  <c r="HM517" i="14"/>
  <c r="HL517" i="14"/>
  <c r="HK517" i="14"/>
  <c r="HJ517" i="14"/>
  <c r="HI517" i="14"/>
  <c r="HH517" i="14"/>
  <c r="HG517" i="14"/>
  <c r="HF517" i="14"/>
  <c r="HE517" i="14"/>
  <c r="HD517" i="14"/>
  <c r="HC517" i="14"/>
  <c r="HB517" i="14"/>
  <c r="HA517" i="14"/>
  <c r="GZ517" i="14"/>
  <c r="GY517" i="14"/>
  <c r="GX517" i="14"/>
  <c r="GW517" i="14"/>
  <c r="GV517" i="14"/>
  <c r="GU517" i="14"/>
  <c r="GT517" i="14"/>
  <c r="GS517" i="14"/>
  <c r="GR517" i="14"/>
  <c r="GQ517" i="14"/>
  <c r="GP517" i="14"/>
  <c r="GO517" i="14"/>
  <c r="GN517" i="14"/>
  <c r="GM517" i="14"/>
  <c r="GL517" i="14"/>
  <c r="GK517" i="14"/>
  <c r="GJ517" i="14"/>
  <c r="GI517" i="14"/>
  <c r="GH517" i="14"/>
  <c r="GG517" i="14"/>
  <c r="GF517" i="14"/>
  <c r="GE517" i="14"/>
  <c r="GD517" i="14"/>
  <c r="GC517" i="14"/>
  <c r="GB517" i="14"/>
  <c r="GA517" i="14"/>
  <c r="FZ517" i="14"/>
  <c r="FY517" i="14"/>
  <c r="FX517" i="14"/>
  <c r="FW517" i="14"/>
  <c r="FV517" i="14"/>
  <c r="FU517" i="14"/>
  <c r="FT517" i="14"/>
  <c r="FS517" i="14"/>
  <c r="FR517" i="14"/>
  <c r="FQ517" i="14"/>
  <c r="FP517" i="14"/>
  <c r="FO517" i="14"/>
  <c r="FN517" i="14"/>
  <c r="FM517" i="14"/>
  <c r="FL517" i="14"/>
  <c r="FK517" i="14"/>
  <c r="FJ517" i="14"/>
  <c r="FI517" i="14"/>
  <c r="FH517" i="14"/>
  <c r="FG517" i="14"/>
  <c r="FF517" i="14"/>
  <c r="FE517" i="14"/>
  <c r="FD517" i="14"/>
  <c r="FC517" i="14"/>
  <c r="FB517" i="14"/>
  <c r="FA517" i="14"/>
  <c r="EZ517" i="14"/>
  <c r="EY517" i="14"/>
  <c r="EX517" i="14"/>
  <c r="EW517" i="14"/>
  <c r="EV517" i="14"/>
  <c r="EU517" i="14"/>
  <c r="ET517" i="14"/>
  <c r="ES517" i="14"/>
  <c r="ER517" i="14"/>
  <c r="EQ517" i="14"/>
  <c r="EP517" i="14"/>
  <c r="EO517" i="14"/>
  <c r="EN517" i="14"/>
  <c r="EM517" i="14"/>
  <c r="EL517" i="14"/>
  <c r="EK517" i="14"/>
  <c r="EJ517" i="14"/>
  <c r="EI517" i="14"/>
  <c r="EH517" i="14"/>
  <c r="EG517" i="14"/>
  <c r="EF517" i="14"/>
  <c r="EE517" i="14"/>
  <c r="ED517" i="14"/>
  <c r="EC517" i="14"/>
  <c r="EB517" i="14"/>
  <c r="EA517" i="14"/>
  <c r="DZ517" i="14"/>
  <c r="DY517" i="14"/>
  <c r="DX517" i="14"/>
  <c r="DW517" i="14"/>
  <c r="DV517" i="14"/>
  <c r="DU517" i="14"/>
  <c r="DT517" i="14"/>
  <c r="DS517" i="14"/>
  <c r="DR517" i="14"/>
  <c r="DQ517" i="14"/>
  <c r="DP517" i="14"/>
  <c r="DO517" i="14"/>
  <c r="DN517" i="14"/>
  <c r="DM517" i="14"/>
  <c r="DL517" i="14"/>
  <c r="DK517" i="14"/>
  <c r="DJ517" i="14"/>
  <c r="DI517" i="14"/>
  <c r="DH517" i="14"/>
  <c r="DG517" i="14"/>
  <c r="DF517" i="14"/>
  <c r="DE517" i="14"/>
  <c r="DD517" i="14"/>
  <c r="DC517" i="14"/>
  <c r="DB517" i="14"/>
  <c r="DA517" i="14"/>
  <c r="CZ517" i="14"/>
  <c r="CY517" i="14"/>
  <c r="CX517" i="14"/>
  <c r="CW517" i="14"/>
  <c r="CV517" i="14"/>
  <c r="CU517" i="14"/>
  <c r="CT517" i="14"/>
  <c r="CS517" i="14"/>
  <c r="CR517" i="14"/>
  <c r="CQ517" i="14"/>
  <c r="CP517" i="14"/>
  <c r="CO517" i="14"/>
  <c r="CN517" i="14"/>
  <c r="CM517" i="14"/>
  <c r="CL517" i="14"/>
  <c r="CK517" i="14"/>
  <c r="CJ517" i="14"/>
  <c r="CI517" i="14"/>
  <c r="CH517" i="14"/>
  <c r="CG517" i="14"/>
  <c r="CF517" i="14"/>
  <c r="CE517" i="14"/>
  <c r="CD517" i="14"/>
  <c r="CC517" i="14"/>
  <c r="CB517" i="14"/>
  <c r="CA517" i="14"/>
  <c r="BZ517" i="14"/>
  <c r="BY517" i="14"/>
  <c r="BX517" i="14"/>
  <c r="BW517" i="14"/>
  <c r="BV517" i="14"/>
  <c r="BU517" i="14"/>
  <c r="BT517" i="14"/>
  <c r="BS517" i="14"/>
  <c r="BR517" i="14"/>
  <c r="BQ517" i="14"/>
  <c r="BP517" i="14"/>
  <c r="BO517" i="14"/>
  <c r="BN517" i="14"/>
  <c r="BM517" i="14"/>
  <c r="BL517" i="14"/>
  <c r="BK517" i="14"/>
  <c r="BJ517" i="14"/>
  <c r="BI517" i="14"/>
  <c r="BH517" i="14"/>
  <c r="BG517" i="14"/>
  <c r="BF517" i="14"/>
  <c r="BE517" i="14"/>
  <c r="BD517" i="14"/>
  <c r="BC517" i="14"/>
  <c r="BB517" i="14"/>
  <c r="BA517" i="14"/>
  <c r="AZ517" i="14"/>
  <c r="AY517" i="14"/>
  <c r="AX517" i="14"/>
  <c r="AW517" i="14"/>
  <c r="AV517" i="14"/>
  <c r="AU517" i="14"/>
  <c r="AT517" i="14"/>
  <c r="AS517" i="14"/>
  <c r="AR517" i="14"/>
  <c r="AQ517" i="14"/>
  <c r="AP517" i="14"/>
  <c r="AO517" i="14"/>
  <c r="AN517" i="14"/>
  <c r="AM517" i="14"/>
  <c r="AL517" i="14"/>
  <c r="AK517" i="14"/>
  <c r="AJ517" i="14"/>
  <c r="AI517" i="14"/>
  <c r="AH517" i="14"/>
  <c r="AG517" i="14"/>
  <c r="AF517" i="14"/>
  <c r="AE517" i="14"/>
  <c r="AD517" i="14"/>
  <c r="AC517" i="14"/>
  <c r="AB517" i="14"/>
  <c r="AA517" i="14"/>
  <c r="Z517" i="14"/>
  <c r="Y517" i="14"/>
  <c r="X517" i="14"/>
  <c r="W517" i="14"/>
  <c r="V517" i="14"/>
  <c r="U517" i="14"/>
  <c r="T517" i="14"/>
  <c r="S517" i="14"/>
  <c r="R517" i="14"/>
  <c r="Q517" i="14"/>
  <c r="P517" i="14"/>
  <c r="O517" i="14"/>
  <c r="N517" i="14"/>
  <c r="M517" i="14"/>
  <c r="L517" i="14"/>
  <c r="K517" i="14"/>
  <c r="J517" i="14"/>
  <c r="I517" i="14"/>
  <c r="H517" i="14"/>
  <c r="G517" i="14"/>
  <c r="JB516" i="14"/>
  <c r="JA516" i="14"/>
  <c r="IZ516" i="14"/>
  <c r="IY516" i="14"/>
  <c r="IX516" i="14"/>
  <c r="IW516" i="14"/>
  <c r="IV516" i="14"/>
  <c r="IU516" i="14"/>
  <c r="IT516" i="14"/>
  <c r="IS516" i="14"/>
  <c r="IR516" i="14"/>
  <c r="IQ516" i="14"/>
  <c r="IP516" i="14"/>
  <c r="IO516" i="14"/>
  <c r="IN516" i="14"/>
  <c r="IM516" i="14"/>
  <c r="IL516" i="14"/>
  <c r="IK516" i="14"/>
  <c r="IJ516" i="14"/>
  <c r="II516" i="14"/>
  <c r="IH516" i="14"/>
  <c r="IG516" i="14"/>
  <c r="IF516" i="14"/>
  <c r="IE516" i="14"/>
  <c r="ID516" i="14"/>
  <c r="IC516" i="14"/>
  <c r="IB516" i="14"/>
  <c r="IA516" i="14"/>
  <c r="HZ516" i="14"/>
  <c r="HY516" i="14"/>
  <c r="HX516" i="14"/>
  <c r="HW516" i="14"/>
  <c r="HV516" i="14"/>
  <c r="HU516" i="14"/>
  <c r="HT516" i="14"/>
  <c r="HS516" i="14"/>
  <c r="HR516" i="14"/>
  <c r="HQ516" i="14"/>
  <c r="HP516" i="14"/>
  <c r="HO516" i="14"/>
  <c r="HN516" i="14"/>
  <c r="HM516" i="14"/>
  <c r="HL516" i="14"/>
  <c r="HK516" i="14"/>
  <c r="HJ516" i="14"/>
  <c r="HI516" i="14"/>
  <c r="HH516" i="14"/>
  <c r="HG516" i="14"/>
  <c r="HF516" i="14"/>
  <c r="HE516" i="14"/>
  <c r="HD516" i="14"/>
  <c r="HC516" i="14"/>
  <c r="HB516" i="14"/>
  <c r="HA516" i="14"/>
  <c r="GZ516" i="14"/>
  <c r="GY516" i="14"/>
  <c r="GX516" i="14"/>
  <c r="GW516" i="14"/>
  <c r="GV516" i="14"/>
  <c r="GU516" i="14"/>
  <c r="GT516" i="14"/>
  <c r="GS516" i="14"/>
  <c r="GR516" i="14"/>
  <c r="GQ516" i="14"/>
  <c r="GP516" i="14"/>
  <c r="GO516" i="14"/>
  <c r="GN516" i="14"/>
  <c r="GM516" i="14"/>
  <c r="GL516" i="14"/>
  <c r="GK516" i="14"/>
  <c r="GJ516" i="14"/>
  <c r="GI516" i="14"/>
  <c r="GH516" i="14"/>
  <c r="GG516" i="14"/>
  <c r="GF516" i="14"/>
  <c r="GE516" i="14"/>
  <c r="GD516" i="14"/>
  <c r="GC516" i="14"/>
  <c r="GB516" i="14"/>
  <c r="GA516" i="14"/>
  <c r="FZ516" i="14"/>
  <c r="FY516" i="14"/>
  <c r="FX516" i="14"/>
  <c r="FW516" i="14"/>
  <c r="FV516" i="14"/>
  <c r="FU516" i="14"/>
  <c r="FT516" i="14"/>
  <c r="FS516" i="14"/>
  <c r="FR516" i="14"/>
  <c r="FQ516" i="14"/>
  <c r="FP516" i="14"/>
  <c r="FO516" i="14"/>
  <c r="FN516" i="14"/>
  <c r="FM516" i="14"/>
  <c r="FL516" i="14"/>
  <c r="FK516" i="14"/>
  <c r="FJ516" i="14"/>
  <c r="FI516" i="14"/>
  <c r="FH516" i="14"/>
  <c r="FG516" i="14"/>
  <c r="FF516" i="14"/>
  <c r="FE516" i="14"/>
  <c r="FD516" i="14"/>
  <c r="FC516" i="14"/>
  <c r="FB516" i="14"/>
  <c r="FA516" i="14"/>
  <c r="EZ516" i="14"/>
  <c r="EY516" i="14"/>
  <c r="EX516" i="14"/>
  <c r="EW516" i="14"/>
  <c r="EV516" i="14"/>
  <c r="EU516" i="14"/>
  <c r="ET516" i="14"/>
  <c r="ES516" i="14"/>
  <c r="ER516" i="14"/>
  <c r="EQ516" i="14"/>
  <c r="EP516" i="14"/>
  <c r="EO516" i="14"/>
  <c r="EN516" i="14"/>
  <c r="EM516" i="14"/>
  <c r="EL516" i="14"/>
  <c r="EK516" i="14"/>
  <c r="EJ516" i="14"/>
  <c r="EI516" i="14"/>
  <c r="EH516" i="14"/>
  <c r="EG516" i="14"/>
  <c r="EF516" i="14"/>
  <c r="EE516" i="14"/>
  <c r="ED516" i="14"/>
  <c r="EC516" i="14"/>
  <c r="EB516" i="14"/>
  <c r="EA516" i="14"/>
  <c r="DZ516" i="14"/>
  <c r="DY516" i="14"/>
  <c r="DX516" i="14"/>
  <c r="DW516" i="14"/>
  <c r="DV516" i="14"/>
  <c r="DU516" i="14"/>
  <c r="DT516" i="14"/>
  <c r="DS516" i="14"/>
  <c r="DR516" i="14"/>
  <c r="DQ516" i="14"/>
  <c r="DP516" i="14"/>
  <c r="DO516" i="14"/>
  <c r="DN516" i="14"/>
  <c r="DM516" i="14"/>
  <c r="DL516" i="14"/>
  <c r="DK516" i="14"/>
  <c r="DJ516" i="14"/>
  <c r="DI516" i="14"/>
  <c r="DH516" i="14"/>
  <c r="DG516" i="14"/>
  <c r="DF516" i="14"/>
  <c r="DE516" i="14"/>
  <c r="DD516" i="14"/>
  <c r="DC516" i="14"/>
  <c r="DB516" i="14"/>
  <c r="DA516" i="14"/>
  <c r="CZ516" i="14"/>
  <c r="CY516" i="14"/>
  <c r="CX516" i="14"/>
  <c r="CW516" i="14"/>
  <c r="CV516" i="14"/>
  <c r="CU516" i="14"/>
  <c r="CT516" i="14"/>
  <c r="CS516" i="14"/>
  <c r="CR516" i="14"/>
  <c r="CQ516" i="14"/>
  <c r="CP516" i="14"/>
  <c r="CO516" i="14"/>
  <c r="CN516" i="14"/>
  <c r="CM516" i="14"/>
  <c r="CL516" i="14"/>
  <c r="CK516" i="14"/>
  <c r="CJ516" i="14"/>
  <c r="CI516" i="14"/>
  <c r="CH516" i="14"/>
  <c r="CG516" i="14"/>
  <c r="CF516" i="14"/>
  <c r="CE516" i="14"/>
  <c r="CD516" i="14"/>
  <c r="CC516" i="14"/>
  <c r="CB516" i="14"/>
  <c r="CA516" i="14"/>
  <c r="BZ516" i="14"/>
  <c r="BY516" i="14"/>
  <c r="BX516" i="14"/>
  <c r="BW516" i="14"/>
  <c r="BV516" i="14"/>
  <c r="BU516" i="14"/>
  <c r="BT516" i="14"/>
  <c r="BS516" i="14"/>
  <c r="BR516" i="14"/>
  <c r="BQ516" i="14"/>
  <c r="BP516" i="14"/>
  <c r="BO516" i="14"/>
  <c r="BN516" i="14"/>
  <c r="BM516" i="14"/>
  <c r="BL516" i="14"/>
  <c r="BK516" i="14"/>
  <c r="BJ516" i="14"/>
  <c r="BI516" i="14"/>
  <c r="BH516" i="14"/>
  <c r="BG516" i="14"/>
  <c r="BF516" i="14"/>
  <c r="BE516" i="14"/>
  <c r="BD516" i="14"/>
  <c r="BC516" i="14"/>
  <c r="BB516" i="14"/>
  <c r="BA516" i="14"/>
  <c r="AZ516" i="14"/>
  <c r="AY516" i="14"/>
  <c r="AX516" i="14"/>
  <c r="AW516" i="14"/>
  <c r="AV516" i="14"/>
  <c r="AU516" i="14"/>
  <c r="AT516" i="14"/>
  <c r="AS516" i="14"/>
  <c r="AR516" i="14"/>
  <c r="AQ516" i="14"/>
  <c r="AP516" i="14"/>
  <c r="AO516" i="14"/>
  <c r="AN516" i="14"/>
  <c r="AM516" i="14"/>
  <c r="AL516" i="14"/>
  <c r="AK516" i="14"/>
  <c r="AJ516" i="14"/>
  <c r="AI516" i="14"/>
  <c r="AH516" i="14"/>
  <c r="AG516" i="14"/>
  <c r="AF516" i="14"/>
  <c r="AE516" i="14"/>
  <c r="AD516" i="14"/>
  <c r="AC516" i="14"/>
  <c r="AB516" i="14"/>
  <c r="AA516" i="14"/>
  <c r="Z516" i="14"/>
  <c r="Y516" i="14"/>
  <c r="X516" i="14"/>
  <c r="W516" i="14"/>
  <c r="V516" i="14"/>
  <c r="U516" i="14"/>
  <c r="T516" i="14"/>
  <c r="S516" i="14"/>
  <c r="R516" i="14"/>
  <c r="Q516" i="14"/>
  <c r="P516" i="14"/>
  <c r="O516" i="14"/>
  <c r="N516" i="14"/>
  <c r="M516" i="14"/>
  <c r="L516" i="14"/>
  <c r="K516" i="14"/>
  <c r="J516" i="14"/>
  <c r="I516" i="14"/>
  <c r="H516" i="14"/>
  <c r="G516" i="14"/>
  <c r="JB515" i="14"/>
  <c r="JA515" i="14"/>
  <c r="IZ515" i="14"/>
  <c r="IY515" i="14"/>
  <c r="IX515" i="14"/>
  <c r="IW515" i="14"/>
  <c r="IV515" i="14"/>
  <c r="IU515" i="14"/>
  <c r="IT515" i="14"/>
  <c r="IS515" i="14"/>
  <c r="IR515" i="14"/>
  <c r="IQ515" i="14"/>
  <c r="IP515" i="14"/>
  <c r="IO515" i="14"/>
  <c r="IN515" i="14"/>
  <c r="IM515" i="14"/>
  <c r="IL515" i="14"/>
  <c r="IK515" i="14"/>
  <c r="IJ515" i="14"/>
  <c r="II515" i="14"/>
  <c r="IH515" i="14"/>
  <c r="IG515" i="14"/>
  <c r="IF515" i="14"/>
  <c r="IE515" i="14"/>
  <c r="ID515" i="14"/>
  <c r="IC515" i="14"/>
  <c r="IB515" i="14"/>
  <c r="IA515" i="14"/>
  <c r="HZ515" i="14"/>
  <c r="HY515" i="14"/>
  <c r="HX515" i="14"/>
  <c r="HW515" i="14"/>
  <c r="HV515" i="14"/>
  <c r="HU515" i="14"/>
  <c r="HT515" i="14"/>
  <c r="HS515" i="14"/>
  <c r="HR515" i="14"/>
  <c r="HQ515" i="14"/>
  <c r="HP515" i="14"/>
  <c r="HO515" i="14"/>
  <c r="HN515" i="14"/>
  <c r="HM515" i="14"/>
  <c r="HL515" i="14"/>
  <c r="HK515" i="14"/>
  <c r="HJ515" i="14"/>
  <c r="HI515" i="14"/>
  <c r="HH515" i="14"/>
  <c r="HG515" i="14"/>
  <c r="HF515" i="14"/>
  <c r="HE515" i="14"/>
  <c r="HD515" i="14"/>
  <c r="HC515" i="14"/>
  <c r="HB515" i="14"/>
  <c r="HA515" i="14"/>
  <c r="GZ515" i="14"/>
  <c r="GY515" i="14"/>
  <c r="GX515" i="14"/>
  <c r="GW515" i="14"/>
  <c r="GV515" i="14"/>
  <c r="GU515" i="14"/>
  <c r="GT515" i="14"/>
  <c r="GS515" i="14"/>
  <c r="GR515" i="14"/>
  <c r="GQ515" i="14"/>
  <c r="GP515" i="14"/>
  <c r="GO515" i="14"/>
  <c r="GN515" i="14"/>
  <c r="GM515" i="14"/>
  <c r="GL515" i="14"/>
  <c r="GK515" i="14"/>
  <c r="GJ515" i="14"/>
  <c r="GI515" i="14"/>
  <c r="GH515" i="14"/>
  <c r="GG515" i="14"/>
  <c r="GF515" i="14"/>
  <c r="GE515" i="14"/>
  <c r="GD515" i="14"/>
  <c r="GC515" i="14"/>
  <c r="GB515" i="14"/>
  <c r="GA515" i="14"/>
  <c r="FZ515" i="14"/>
  <c r="FY515" i="14"/>
  <c r="FX515" i="14"/>
  <c r="FW515" i="14"/>
  <c r="FV515" i="14"/>
  <c r="FU515" i="14"/>
  <c r="FT515" i="14"/>
  <c r="FS515" i="14"/>
  <c r="FR515" i="14"/>
  <c r="FQ515" i="14"/>
  <c r="FP515" i="14"/>
  <c r="FO515" i="14"/>
  <c r="FN515" i="14"/>
  <c r="FM515" i="14"/>
  <c r="FL515" i="14"/>
  <c r="FK515" i="14"/>
  <c r="FJ515" i="14"/>
  <c r="FI515" i="14"/>
  <c r="FH515" i="14"/>
  <c r="FG515" i="14"/>
  <c r="FF515" i="14"/>
  <c r="FE515" i="14"/>
  <c r="FD515" i="14"/>
  <c r="FC515" i="14"/>
  <c r="FB515" i="14"/>
  <c r="FA515" i="14"/>
  <c r="EZ515" i="14"/>
  <c r="EY515" i="14"/>
  <c r="EX515" i="14"/>
  <c r="EW515" i="14"/>
  <c r="EV515" i="14"/>
  <c r="EU515" i="14"/>
  <c r="ET515" i="14"/>
  <c r="ES515" i="14"/>
  <c r="ER515" i="14"/>
  <c r="EQ515" i="14"/>
  <c r="EP515" i="14"/>
  <c r="EO515" i="14"/>
  <c r="EN515" i="14"/>
  <c r="EM515" i="14"/>
  <c r="EL515" i="14"/>
  <c r="EK515" i="14"/>
  <c r="EJ515" i="14"/>
  <c r="EI515" i="14"/>
  <c r="EH515" i="14"/>
  <c r="EG515" i="14"/>
  <c r="EF515" i="14"/>
  <c r="EE515" i="14"/>
  <c r="ED515" i="14"/>
  <c r="EC515" i="14"/>
  <c r="EB515" i="14"/>
  <c r="EA515" i="14"/>
  <c r="DZ515" i="14"/>
  <c r="DY515" i="14"/>
  <c r="DX515" i="14"/>
  <c r="DW515" i="14"/>
  <c r="DV515" i="14"/>
  <c r="DU515" i="14"/>
  <c r="DT515" i="14"/>
  <c r="DS515" i="14"/>
  <c r="DR515" i="14"/>
  <c r="DQ515" i="14"/>
  <c r="DP515" i="14"/>
  <c r="DO515" i="14"/>
  <c r="DN515" i="14"/>
  <c r="DM515" i="14"/>
  <c r="DL515" i="14"/>
  <c r="DK515" i="14"/>
  <c r="DJ515" i="14"/>
  <c r="DI515" i="14"/>
  <c r="DH515" i="14"/>
  <c r="DG515" i="14"/>
  <c r="DF515" i="14"/>
  <c r="DE515" i="14"/>
  <c r="DD515" i="14"/>
  <c r="DC515" i="14"/>
  <c r="DB515" i="14"/>
  <c r="DA515" i="14"/>
  <c r="CZ515" i="14"/>
  <c r="CY515" i="14"/>
  <c r="CX515" i="14"/>
  <c r="CW515" i="14"/>
  <c r="CV515" i="14"/>
  <c r="CU515" i="14"/>
  <c r="CT515" i="14"/>
  <c r="CS515" i="14"/>
  <c r="CR515" i="14"/>
  <c r="CQ515" i="14"/>
  <c r="CP515" i="14"/>
  <c r="CO515" i="14"/>
  <c r="CN515" i="14"/>
  <c r="CM515" i="14"/>
  <c r="CL515" i="14"/>
  <c r="CK515" i="14"/>
  <c r="CJ515" i="14"/>
  <c r="CI515" i="14"/>
  <c r="CH515" i="14"/>
  <c r="CG515" i="14"/>
  <c r="CF515" i="14"/>
  <c r="CE515" i="14"/>
  <c r="CD515" i="14"/>
  <c r="CC515" i="14"/>
  <c r="CB515" i="14"/>
  <c r="CA515" i="14"/>
  <c r="BZ515" i="14"/>
  <c r="BY515" i="14"/>
  <c r="BX515" i="14"/>
  <c r="BW515" i="14"/>
  <c r="BV515" i="14"/>
  <c r="BU515" i="14"/>
  <c r="BT515" i="14"/>
  <c r="BS515" i="14"/>
  <c r="BR515" i="14"/>
  <c r="BQ515" i="14"/>
  <c r="BP515" i="14"/>
  <c r="BO515" i="14"/>
  <c r="BN515" i="14"/>
  <c r="BM515" i="14"/>
  <c r="BL515" i="14"/>
  <c r="BK515" i="14"/>
  <c r="BJ515" i="14"/>
  <c r="BI515" i="14"/>
  <c r="BH515" i="14"/>
  <c r="BG515" i="14"/>
  <c r="BF515" i="14"/>
  <c r="BE515" i="14"/>
  <c r="BD515" i="14"/>
  <c r="BC515" i="14"/>
  <c r="BB515" i="14"/>
  <c r="BA515" i="14"/>
  <c r="AZ515" i="14"/>
  <c r="AY515" i="14"/>
  <c r="AX515" i="14"/>
  <c r="AW515" i="14"/>
  <c r="AV515" i="14"/>
  <c r="AU515" i="14"/>
  <c r="AT515" i="14"/>
  <c r="AS515" i="14"/>
  <c r="AR515" i="14"/>
  <c r="AQ515" i="14"/>
  <c r="AP515" i="14"/>
  <c r="AO515" i="14"/>
  <c r="AN515" i="14"/>
  <c r="AM515" i="14"/>
  <c r="AL515" i="14"/>
  <c r="AK515" i="14"/>
  <c r="AJ515" i="14"/>
  <c r="AI515" i="14"/>
  <c r="AH515" i="14"/>
  <c r="AG515" i="14"/>
  <c r="AF515" i="14"/>
  <c r="AE515" i="14"/>
  <c r="AD515" i="14"/>
  <c r="AC515" i="14"/>
  <c r="AB515" i="14"/>
  <c r="AA515" i="14"/>
  <c r="Z515" i="14"/>
  <c r="Y515" i="14"/>
  <c r="X515" i="14"/>
  <c r="W515" i="14"/>
  <c r="V515" i="14"/>
  <c r="U515" i="14"/>
  <c r="T515" i="14"/>
  <c r="S515" i="14"/>
  <c r="R515" i="14"/>
  <c r="Q515" i="14"/>
  <c r="P515" i="14"/>
  <c r="O515" i="14"/>
  <c r="N515" i="14"/>
  <c r="M515" i="14"/>
  <c r="L515" i="14"/>
  <c r="K515" i="14"/>
  <c r="J515" i="14"/>
  <c r="I515" i="14"/>
  <c r="H515" i="14"/>
  <c r="G515" i="14"/>
  <c r="JB514" i="14"/>
  <c r="JA514" i="14"/>
  <c r="IZ514" i="14"/>
  <c r="IY514" i="14"/>
  <c r="IX514" i="14"/>
  <c r="IW514" i="14"/>
  <c r="IV514" i="14"/>
  <c r="IU514" i="14"/>
  <c r="IT514" i="14"/>
  <c r="IS514" i="14"/>
  <c r="IR514" i="14"/>
  <c r="IQ514" i="14"/>
  <c r="IP514" i="14"/>
  <c r="IO514" i="14"/>
  <c r="IN514" i="14"/>
  <c r="IM514" i="14"/>
  <c r="IL514" i="14"/>
  <c r="IK514" i="14"/>
  <c r="IJ514" i="14"/>
  <c r="II514" i="14"/>
  <c r="IH514" i="14"/>
  <c r="IG514" i="14"/>
  <c r="IF514" i="14"/>
  <c r="IE514" i="14"/>
  <c r="ID514" i="14"/>
  <c r="IC514" i="14"/>
  <c r="IB514" i="14"/>
  <c r="IA514" i="14"/>
  <c r="HZ514" i="14"/>
  <c r="HY514" i="14"/>
  <c r="HX514" i="14"/>
  <c r="HW514" i="14"/>
  <c r="HV514" i="14"/>
  <c r="HU514" i="14"/>
  <c r="HT514" i="14"/>
  <c r="HS514" i="14"/>
  <c r="HR514" i="14"/>
  <c r="HQ514" i="14"/>
  <c r="HP514" i="14"/>
  <c r="HO514" i="14"/>
  <c r="HN514" i="14"/>
  <c r="HM514" i="14"/>
  <c r="HL514" i="14"/>
  <c r="HK514" i="14"/>
  <c r="HJ514" i="14"/>
  <c r="HI514" i="14"/>
  <c r="HH514" i="14"/>
  <c r="HG514" i="14"/>
  <c r="HF514" i="14"/>
  <c r="HE514" i="14"/>
  <c r="HD514" i="14"/>
  <c r="HC514" i="14"/>
  <c r="HB514" i="14"/>
  <c r="HA514" i="14"/>
  <c r="GZ514" i="14"/>
  <c r="GY514" i="14"/>
  <c r="GX514" i="14"/>
  <c r="GW514" i="14"/>
  <c r="GV514" i="14"/>
  <c r="GU514" i="14"/>
  <c r="GT514" i="14"/>
  <c r="GS514" i="14"/>
  <c r="GR514" i="14"/>
  <c r="GQ514" i="14"/>
  <c r="GP514" i="14"/>
  <c r="GO514" i="14"/>
  <c r="GN514" i="14"/>
  <c r="GM514" i="14"/>
  <c r="GL514" i="14"/>
  <c r="GK514" i="14"/>
  <c r="GJ514" i="14"/>
  <c r="GI514" i="14"/>
  <c r="GH514" i="14"/>
  <c r="GG514" i="14"/>
  <c r="GF514" i="14"/>
  <c r="GE514" i="14"/>
  <c r="GD514" i="14"/>
  <c r="GC514" i="14"/>
  <c r="GB514" i="14"/>
  <c r="GA514" i="14"/>
  <c r="FZ514" i="14"/>
  <c r="FY514" i="14"/>
  <c r="FX514" i="14"/>
  <c r="FW514" i="14"/>
  <c r="FV514" i="14"/>
  <c r="FU514" i="14"/>
  <c r="FT514" i="14"/>
  <c r="FS514" i="14"/>
  <c r="FR514" i="14"/>
  <c r="FQ514" i="14"/>
  <c r="FP514" i="14"/>
  <c r="FO514" i="14"/>
  <c r="FN514" i="14"/>
  <c r="FM514" i="14"/>
  <c r="FL514" i="14"/>
  <c r="FK514" i="14"/>
  <c r="FJ514" i="14"/>
  <c r="FI514" i="14"/>
  <c r="FH514" i="14"/>
  <c r="FG514" i="14"/>
  <c r="FF514" i="14"/>
  <c r="FE514" i="14"/>
  <c r="FD514" i="14"/>
  <c r="FC514" i="14"/>
  <c r="FB514" i="14"/>
  <c r="FA514" i="14"/>
  <c r="EZ514" i="14"/>
  <c r="EY514" i="14"/>
  <c r="EX514" i="14"/>
  <c r="EW514" i="14"/>
  <c r="EV514" i="14"/>
  <c r="EU514" i="14"/>
  <c r="ET514" i="14"/>
  <c r="ES514" i="14"/>
  <c r="ER514" i="14"/>
  <c r="EQ514" i="14"/>
  <c r="EP514" i="14"/>
  <c r="EO514" i="14"/>
  <c r="EN514" i="14"/>
  <c r="EM514" i="14"/>
  <c r="EL514" i="14"/>
  <c r="EK514" i="14"/>
  <c r="EJ514" i="14"/>
  <c r="EI514" i="14"/>
  <c r="EH514" i="14"/>
  <c r="EG514" i="14"/>
  <c r="EF514" i="14"/>
  <c r="EE514" i="14"/>
  <c r="ED514" i="14"/>
  <c r="EC514" i="14"/>
  <c r="EB514" i="14"/>
  <c r="EA514" i="14"/>
  <c r="DZ514" i="14"/>
  <c r="DY514" i="14"/>
  <c r="DX514" i="14"/>
  <c r="DW514" i="14"/>
  <c r="DV514" i="14"/>
  <c r="DU514" i="14"/>
  <c r="DT514" i="14"/>
  <c r="DS514" i="14"/>
  <c r="DR514" i="14"/>
  <c r="DQ514" i="14"/>
  <c r="DP514" i="14"/>
  <c r="DO514" i="14"/>
  <c r="DN514" i="14"/>
  <c r="DM514" i="14"/>
  <c r="DL514" i="14"/>
  <c r="DK514" i="14"/>
  <c r="DJ514" i="14"/>
  <c r="DI514" i="14"/>
  <c r="DH514" i="14"/>
  <c r="DG514" i="14"/>
  <c r="DF514" i="14"/>
  <c r="DE514" i="14"/>
  <c r="DD514" i="14"/>
  <c r="DC514" i="14"/>
  <c r="DB514" i="14"/>
  <c r="DA514" i="14"/>
  <c r="CZ514" i="14"/>
  <c r="CY514" i="14"/>
  <c r="CX514" i="14"/>
  <c r="CW514" i="14"/>
  <c r="CV514" i="14"/>
  <c r="CU514" i="14"/>
  <c r="CT514" i="14"/>
  <c r="CS514" i="14"/>
  <c r="CR514" i="14"/>
  <c r="CQ514" i="14"/>
  <c r="CP514" i="14"/>
  <c r="CO514" i="14"/>
  <c r="CN514" i="14"/>
  <c r="CM514" i="14"/>
  <c r="CL514" i="14"/>
  <c r="CK514" i="14"/>
  <c r="CJ514" i="14"/>
  <c r="CI514" i="14"/>
  <c r="CH514" i="14"/>
  <c r="CG514" i="14"/>
  <c r="CF514" i="14"/>
  <c r="CE514" i="14"/>
  <c r="CD514" i="14"/>
  <c r="CC514" i="14"/>
  <c r="CB514" i="14"/>
  <c r="CA514" i="14"/>
  <c r="BZ514" i="14"/>
  <c r="BY514" i="14"/>
  <c r="BX514" i="14"/>
  <c r="BW514" i="14"/>
  <c r="BV514" i="14"/>
  <c r="BU514" i="14"/>
  <c r="BT514" i="14"/>
  <c r="BS514" i="14"/>
  <c r="BR514" i="14"/>
  <c r="BQ514" i="14"/>
  <c r="BP514" i="14"/>
  <c r="BO514" i="14"/>
  <c r="BN514" i="14"/>
  <c r="BM514" i="14"/>
  <c r="BL514" i="14"/>
  <c r="BK514" i="14"/>
  <c r="BJ514" i="14"/>
  <c r="BI514" i="14"/>
  <c r="BH514" i="14"/>
  <c r="BG514" i="14"/>
  <c r="BF514" i="14"/>
  <c r="BE514" i="14"/>
  <c r="BD514" i="14"/>
  <c r="BC514" i="14"/>
  <c r="BB514" i="14"/>
  <c r="BA514" i="14"/>
  <c r="AZ514" i="14"/>
  <c r="AY514" i="14"/>
  <c r="AX514" i="14"/>
  <c r="AW514" i="14"/>
  <c r="AV514" i="14"/>
  <c r="AU514" i="14"/>
  <c r="AT514" i="14"/>
  <c r="AS514" i="14"/>
  <c r="AR514" i="14"/>
  <c r="AQ514" i="14"/>
  <c r="AP514" i="14"/>
  <c r="AO514" i="14"/>
  <c r="AN514" i="14"/>
  <c r="AM514" i="14"/>
  <c r="AL514" i="14"/>
  <c r="AK514" i="14"/>
  <c r="AJ514" i="14"/>
  <c r="AI514" i="14"/>
  <c r="AH514" i="14"/>
  <c r="AG514" i="14"/>
  <c r="AF514" i="14"/>
  <c r="AE514" i="14"/>
  <c r="AD514" i="14"/>
  <c r="AC514" i="14"/>
  <c r="AB514" i="14"/>
  <c r="AA514" i="14"/>
  <c r="Z514" i="14"/>
  <c r="Y514" i="14"/>
  <c r="X514" i="14"/>
  <c r="W514" i="14"/>
  <c r="V514" i="14"/>
  <c r="U514" i="14"/>
  <c r="T514" i="14"/>
  <c r="S514" i="14"/>
  <c r="R514" i="14"/>
  <c r="Q514" i="14"/>
  <c r="P514" i="14"/>
  <c r="O514" i="14"/>
  <c r="N514" i="14"/>
  <c r="M514" i="14"/>
  <c r="L514" i="14"/>
  <c r="K514" i="14"/>
  <c r="J514" i="14"/>
  <c r="I514" i="14"/>
  <c r="H514" i="14"/>
  <c r="G514" i="14"/>
  <c r="JB513" i="14"/>
  <c r="JA513" i="14"/>
  <c r="IZ513" i="14"/>
  <c r="IY513" i="14"/>
  <c r="IX513" i="14"/>
  <c r="IW513" i="14"/>
  <c r="IV513" i="14"/>
  <c r="IU513" i="14"/>
  <c r="IT513" i="14"/>
  <c r="IS513" i="14"/>
  <c r="IR513" i="14"/>
  <c r="IQ513" i="14"/>
  <c r="IP513" i="14"/>
  <c r="IO513" i="14"/>
  <c r="IN513" i="14"/>
  <c r="IM513" i="14"/>
  <c r="IL513" i="14"/>
  <c r="IK513" i="14"/>
  <c r="IJ513" i="14"/>
  <c r="II513" i="14"/>
  <c r="IH513" i="14"/>
  <c r="IG513" i="14"/>
  <c r="IF513" i="14"/>
  <c r="IE513" i="14"/>
  <c r="ID513" i="14"/>
  <c r="IC513" i="14"/>
  <c r="IB513" i="14"/>
  <c r="IA513" i="14"/>
  <c r="HZ513" i="14"/>
  <c r="HY513" i="14"/>
  <c r="HX513" i="14"/>
  <c r="HW513" i="14"/>
  <c r="HV513" i="14"/>
  <c r="HU513" i="14"/>
  <c r="HT513" i="14"/>
  <c r="HS513" i="14"/>
  <c r="HR513" i="14"/>
  <c r="HQ513" i="14"/>
  <c r="HP513" i="14"/>
  <c r="HO513" i="14"/>
  <c r="HN513" i="14"/>
  <c r="HM513" i="14"/>
  <c r="HL513" i="14"/>
  <c r="HK513" i="14"/>
  <c r="HJ513" i="14"/>
  <c r="HI513" i="14"/>
  <c r="HH513" i="14"/>
  <c r="HG513" i="14"/>
  <c r="HF513" i="14"/>
  <c r="HE513" i="14"/>
  <c r="HD513" i="14"/>
  <c r="HC513" i="14"/>
  <c r="HB513" i="14"/>
  <c r="HA513" i="14"/>
  <c r="GZ513" i="14"/>
  <c r="GY513" i="14"/>
  <c r="GX513" i="14"/>
  <c r="GW513" i="14"/>
  <c r="GV513" i="14"/>
  <c r="GU513" i="14"/>
  <c r="GT513" i="14"/>
  <c r="GS513" i="14"/>
  <c r="GR513" i="14"/>
  <c r="GQ513" i="14"/>
  <c r="GP513" i="14"/>
  <c r="GO513" i="14"/>
  <c r="GN513" i="14"/>
  <c r="GM513" i="14"/>
  <c r="GL513" i="14"/>
  <c r="GK513" i="14"/>
  <c r="GJ513" i="14"/>
  <c r="GI513" i="14"/>
  <c r="GH513" i="14"/>
  <c r="GG513" i="14"/>
  <c r="GF513" i="14"/>
  <c r="GE513" i="14"/>
  <c r="GD513" i="14"/>
  <c r="GC513" i="14"/>
  <c r="GB513" i="14"/>
  <c r="GA513" i="14"/>
  <c r="FZ513" i="14"/>
  <c r="FY513" i="14"/>
  <c r="FX513" i="14"/>
  <c r="FW513" i="14"/>
  <c r="FV513" i="14"/>
  <c r="FU513" i="14"/>
  <c r="FT513" i="14"/>
  <c r="FS513" i="14"/>
  <c r="FR513" i="14"/>
  <c r="FQ513" i="14"/>
  <c r="FP513" i="14"/>
  <c r="FO513" i="14"/>
  <c r="FN513" i="14"/>
  <c r="FM513" i="14"/>
  <c r="FL513" i="14"/>
  <c r="FK513" i="14"/>
  <c r="FJ513" i="14"/>
  <c r="FI513" i="14"/>
  <c r="FH513" i="14"/>
  <c r="FG513" i="14"/>
  <c r="FF513" i="14"/>
  <c r="FE513" i="14"/>
  <c r="FD513" i="14"/>
  <c r="FC513" i="14"/>
  <c r="FB513" i="14"/>
  <c r="FA513" i="14"/>
  <c r="EZ513" i="14"/>
  <c r="EY513" i="14"/>
  <c r="EX513" i="14"/>
  <c r="EW513" i="14"/>
  <c r="EV513" i="14"/>
  <c r="EU513" i="14"/>
  <c r="ET513" i="14"/>
  <c r="ES513" i="14"/>
  <c r="ER513" i="14"/>
  <c r="EQ513" i="14"/>
  <c r="EP513" i="14"/>
  <c r="EO513" i="14"/>
  <c r="EN513" i="14"/>
  <c r="EM513" i="14"/>
  <c r="EL513" i="14"/>
  <c r="EK513" i="14"/>
  <c r="EJ513" i="14"/>
  <c r="EI513" i="14"/>
  <c r="EH513" i="14"/>
  <c r="EG513" i="14"/>
  <c r="EF513" i="14"/>
  <c r="EE513" i="14"/>
  <c r="ED513" i="14"/>
  <c r="EC513" i="14"/>
  <c r="EB513" i="14"/>
  <c r="EA513" i="14"/>
  <c r="DZ513" i="14"/>
  <c r="DY513" i="14"/>
  <c r="DX513" i="14"/>
  <c r="DW513" i="14"/>
  <c r="DV513" i="14"/>
  <c r="DU513" i="14"/>
  <c r="DT513" i="14"/>
  <c r="DS513" i="14"/>
  <c r="DR513" i="14"/>
  <c r="DQ513" i="14"/>
  <c r="DP513" i="14"/>
  <c r="DO513" i="14"/>
  <c r="DN513" i="14"/>
  <c r="DM513" i="14"/>
  <c r="DL513" i="14"/>
  <c r="DK513" i="14"/>
  <c r="DJ513" i="14"/>
  <c r="DI513" i="14"/>
  <c r="DH513" i="14"/>
  <c r="DG513" i="14"/>
  <c r="DF513" i="14"/>
  <c r="DE513" i="14"/>
  <c r="DD513" i="14"/>
  <c r="DC513" i="14"/>
  <c r="DB513" i="14"/>
  <c r="DA513" i="14"/>
  <c r="CZ513" i="14"/>
  <c r="CY513" i="14"/>
  <c r="CX513" i="14"/>
  <c r="CW513" i="14"/>
  <c r="CV513" i="14"/>
  <c r="CU513" i="14"/>
  <c r="CT513" i="14"/>
  <c r="CS513" i="14"/>
  <c r="CR513" i="14"/>
  <c r="CQ513" i="14"/>
  <c r="CP513" i="14"/>
  <c r="CO513" i="14"/>
  <c r="CN513" i="14"/>
  <c r="CM513" i="14"/>
  <c r="CL513" i="14"/>
  <c r="CK513" i="14"/>
  <c r="CJ513" i="14"/>
  <c r="CI513" i="14"/>
  <c r="CH513" i="14"/>
  <c r="CG513" i="14"/>
  <c r="CF513" i="14"/>
  <c r="CE513" i="14"/>
  <c r="CD513" i="14"/>
  <c r="CC513" i="14"/>
  <c r="CB513" i="14"/>
  <c r="CA513" i="14"/>
  <c r="BZ513" i="14"/>
  <c r="BY513" i="14"/>
  <c r="BX513" i="14"/>
  <c r="BW513" i="14"/>
  <c r="BV513" i="14"/>
  <c r="BU513" i="14"/>
  <c r="BT513" i="14"/>
  <c r="BS513" i="14"/>
  <c r="BR513" i="14"/>
  <c r="BQ513" i="14"/>
  <c r="BP513" i="14"/>
  <c r="BO513" i="14"/>
  <c r="BN513" i="14"/>
  <c r="BM513" i="14"/>
  <c r="BL513" i="14"/>
  <c r="BK513" i="14"/>
  <c r="BJ513" i="14"/>
  <c r="BI513" i="14"/>
  <c r="BH513" i="14"/>
  <c r="BG513" i="14"/>
  <c r="BF513" i="14"/>
  <c r="BE513" i="14"/>
  <c r="BD513" i="14"/>
  <c r="BC513" i="14"/>
  <c r="BB513" i="14"/>
  <c r="BA513" i="14"/>
  <c r="AZ513" i="14"/>
  <c r="AY513" i="14"/>
  <c r="AX513" i="14"/>
  <c r="AW513" i="14"/>
  <c r="AV513" i="14"/>
  <c r="AU513" i="14"/>
  <c r="AT513" i="14"/>
  <c r="AS513" i="14"/>
  <c r="AR513" i="14"/>
  <c r="AQ513" i="14"/>
  <c r="AP513" i="14"/>
  <c r="AO513" i="14"/>
  <c r="AN513" i="14"/>
  <c r="AM513" i="14"/>
  <c r="AL513" i="14"/>
  <c r="AK513" i="14"/>
  <c r="AJ513" i="14"/>
  <c r="AI513" i="14"/>
  <c r="AH513" i="14"/>
  <c r="AG513" i="14"/>
  <c r="AF513" i="14"/>
  <c r="AE513" i="14"/>
  <c r="AD513" i="14"/>
  <c r="AC513" i="14"/>
  <c r="AB513" i="14"/>
  <c r="AA513" i="14"/>
  <c r="Z513" i="14"/>
  <c r="Y513" i="14"/>
  <c r="X513" i="14"/>
  <c r="W513" i="14"/>
  <c r="V513" i="14"/>
  <c r="U513" i="14"/>
  <c r="T513" i="14"/>
  <c r="S513" i="14"/>
  <c r="R513" i="14"/>
  <c r="Q513" i="14"/>
  <c r="P513" i="14"/>
  <c r="O513" i="14"/>
  <c r="N513" i="14"/>
  <c r="M513" i="14"/>
  <c r="L513" i="14"/>
  <c r="K513" i="14"/>
  <c r="J513" i="14"/>
  <c r="I513" i="14"/>
  <c r="H513" i="14"/>
  <c r="G513" i="14"/>
  <c r="JB512" i="14"/>
  <c r="JA512" i="14"/>
  <c r="IZ512" i="14"/>
  <c r="IY512" i="14"/>
  <c r="IX512" i="14"/>
  <c r="IW512" i="14"/>
  <c r="IV512" i="14"/>
  <c r="IU512" i="14"/>
  <c r="IT512" i="14"/>
  <c r="IS512" i="14"/>
  <c r="IR512" i="14"/>
  <c r="IQ512" i="14"/>
  <c r="IP512" i="14"/>
  <c r="IO512" i="14"/>
  <c r="IN512" i="14"/>
  <c r="IM512" i="14"/>
  <c r="IL512" i="14"/>
  <c r="IK512" i="14"/>
  <c r="IJ512" i="14"/>
  <c r="II512" i="14"/>
  <c r="IH512" i="14"/>
  <c r="IG512" i="14"/>
  <c r="IF512" i="14"/>
  <c r="IE512" i="14"/>
  <c r="ID512" i="14"/>
  <c r="IC512" i="14"/>
  <c r="IB512" i="14"/>
  <c r="IA512" i="14"/>
  <c r="HZ512" i="14"/>
  <c r="HY512" i="14"/>
  <c r="HX512" i="14"/>
  <c r="HW512" i="14"/>
  <c r="HV512" i="14"/>
  <c r="HU512" i="14"/>
  <c r="HT512" i="14"/>
  <c r="HS512" i="14"/>
  <c r="HR512" i="14"/>
  <c r="HQ512" i="14"/>
  <c r="HP512" i="14"/>
  <c r="HO512" i="14"/>
  <c r="HN512" i="14"/>
  <c r="HM512" i="14"/>
  <c r="HL512" i="14"/>
  <c r="HK512" i="14"/>
  <c r="HJ512" i="14"/>
  <c r="HI512" i="14"/>
  <c r="HH512" i="14"/>
  <c r="HG512" i="14"/>
  <c r="HF512" i="14"/>
  <c r="HE512" i="14"/>
  <c r="HD512" i="14"/>
  <c r="HC512" i="14"/>
  <c r="HB512" i="14"/>
  <c r="HA512" i="14"/>
  <c r="GZ512" i="14"/>
  <c r="GY512" i="14"/>
  <c r="GX512" i="14"/>
  <c r="GW512" i="14"/>
  <c r="GV512" i="14"/>
  <c r="GU512" i="14"/>
  <c r="GT512" i="14"/>
  <c r="GS512" i="14"/>
  <c r="GR512" i="14"/>
  <c r="GQ512" i="14"/>
  <c r="GP512" i="14"/>
  <c r="GO512" i="14"/>
  <c r="GN512" i="14"/>
  <c r="GM512" i="14"/>
  <c r="GL512" i="14"/>
  <c r="GK512" i="14"/>
  <c r="GJ512" i="14"/>
  <c r="GI512" i="14"/>
  <c r="GH512" i="14"/>
  <c r="GG512" i="14"/>
  <c r="GF512" i="14"/>
  <c r="GE512" i="14"/>
  <c r="GD512" i="14"/>
  <c r="GC512" i="14"/>
  <c r="GB512" i="14"/>
  <c r="GA512" i="14"/>
  <c r="FZ512" i="14"/>
  <c r="FY512" i="14"/>
  <c r="FX512" i="14"/>
  <c r="FW512" i="14"/>
  <c r="FV512" i="14"/>
  <c r="FU512" i="14"/>
  <c r="FT512" i="14"/>
  <c r="FS512" i="14"/>
  <c r="FR512" i="14"/>
  <c r="FQ512" i="14"/>
  <c r="FP512" i="14"/>
  <c r="FO512" i="14"/>
  <c r="FN512" i="14"/>
  <c r="FM512" i="14"/>
  <c r="FL512" i="14"/>
  <c r="FK512" i="14"/>
  <c r="FJ512" i="14"/>
  <c r="FI512" i="14"/>
  <c r="FH512" i="14"/>
  <c r="FG512" i="14"/>
  <c r="FF512" i="14"/>
  <c r="FE512" i="14"/>
  <c r="FD512" i="14"/>
  <c r="FC512" i="14"/>
  <c r="FB512" i="14"/>
  <c r="FA512" i="14"/>
  <c r="EZ512" i="14"/>
  <c r="EY512" i="14"/>
  <c r="EX512" i="14"/>
  <c r="EW512" i="14"/>
  <c r="EV512" i="14"/>
  <c r="EU512" i="14"/>
  <c r="ET512" i="14"/>
  <c r="ES512" i="14"/>
  <c r="ER512" i="14"/>
  <c r="EQ512" i="14"/>
  <c r="EP512" i="14"/>
  <c r="EO512" i="14"/>
  <c r="EN512" i="14"/>
  <c r="EM512" i="14"/>
  <c r="EL512" i="14"/>
  <c r="EK512" i="14"/>
  <c r="EJ512" i="14"/>
  <c r="EI512" i="14"/>
  <c r="EH512" i="14"/>
  <c r="EG512" i="14"/>
  <c r="EF512" i="14"/>
  <c r="EE512" i="14"/>
  <c r="ED512" i="14"/>
  <c r="EC512" i="14"/>
  <c r="EB512" i="14"/>
  <c r="EA512" i="14"/>
  <c r="DZ512" i="14"/>
  <c r="DY512" i="14"/>
  <c r="DX512" i="14"/>
  <c r="DW512" i="14"/>
  <c r="DV512" i="14"/>
  <c r="DU512" i="14"/>
  <c r="DT512" i="14"/>
  <c r="DS512" i="14"/>
  <c r="DR512" i="14"/>
  <c r="DQ512" i="14"/>
  <c r="DP512" i="14"/>
  <c r="DO512" i="14"/>
  <c r="DN512" i="14"/>
  <c r="DM512" i="14"/>
  <c r="DL512" i="14"/>
  <c r="DK512" i="14"/>
  <c r="DJ512" i="14"/>
  <c r="DI512" i="14"/>
  <c r="DH512" i="14"/>
  <c r="DG512" i="14"/>
  <c r="DF512" i="14"/>
  <c r="DE512" i="14"/>
  <c r="DD512" i="14"/>
  <c r="DC512" i="14"/>
  <c r="DB512" i="14"/>
  <c r="DA512" i="14"/>
  <c r="CZ512" i="14"/>
  <c r="CY512" i="14"/>
  <c r="CX512" i="14"/>
  <c r="CW512" i="14"/>
  <c r="CV512" i="14"/>
  <c r="CU512" i="14"/>
  <c r="CT512" i="14"/>
  <c r="CS512" i="14"/>
  <c r="CR512" i="14"/>
  <c r="CQ512" i="14"/>
  <c r="CP512" i="14"/>
  <c r="CO512" i="14"/>
  <c r="CN512" i="14"/>
  <c r="CM512" i="14"/>
  <c r="CL512" i="14"/>
  <c r="CK512" i="14"/>
  <c r="CJ512" i="14"/>
  <c r="CI512" i="14"/>
  <c r="CH512" i="14"/>
  <c r="CG512" i="14"/>
  <c r="CF512" i="14"/>
  <c r="CE512" i="14"/>
  <c r="CD512" i="14"/>
  <c r="CC512" i="14"/>
  <c r="CB512" i="14"/>
  <c r="CA512" i="14"/>
  <c r="BZ512" i="14"/>
  <c r="BY512" i="14"/>
  <c r="BX512" i="14"/>
  <c r="BW512" i="14"/>
  <c r="BV512" i="14"/>
  <c r="BU512" i="14"/>
  <c r="BT512" i="14"/>
  <c r="BS512" i="14"/>
  <c r="BR512" i="14"/>
  <c r="BQ512" i="14"/>
  <c r="BP512" i="14"/>
  <c r="BO512" i="14"/>
  <c r="BN512" i="14"/>
  <c r="BM512" i="14"/>
  <c r="BL512" i="14"/>
  <c r="BK512" i="14"/>
  <c r="BJ512" i="14"/>
  <c r="BI512" i="14"/>
  <c r="BH512" i="14"/>
  <c r="BG512" i="14"/>
  <c r="BF512" i="14"/>
  <c r="BE512" i="14"/>
  <c r="BD512" i="14"/>
  <c r="BC512" i="14"/>
  <c r="BB512" i="14"/>
  <c r="BA512" i="14"/>
  <c r="AZ512" i="14"/>
  <c r="AY512" i="14"/>
  <c r="AX512" i="14"/>
  <c r="AW512" i="14"/>
  <c r="AV512" i="14"/>
  <c r="AU512" i="14"/>
  <c r="AT512" i="14"/>
  <c r="AS512" i="14"/>
  <c r="AR512" i="14"/>
  <c r="AQ512" i="14"/>
  <c r="AP512" i="14"/>
  <c r="AO512" i="14"/>
  <c r="AN512" i="14"/>
  <c r="AM512" i="14"/>
  <c r="AL512" i="14"/>
  <c r="AK512" i="14"/>
  <c r="AJ512" i="14"/>
  <c r="AI512" i="14"/>
  <c r="AH512" i="14"/>
  <c r="AG512" i="14"/>
  <c r="AF512" i="14"/>
  <c r="AE512" i="14"/>
  <c r="AD512" i="14"/>
  <c r="AC512" i="14"/>
  <c r="AB512" i="14"/>
  <c r="AA512" i="14"/>
  <c r="Z512" i="14"/>
  <c r="Y512" i="14"/>
  <c r="X512" i="14"/>
  <c r="W512" i="14"/>
  <c r="V512" i="14"/>
  <c r="U512" i="14"/>
  <c r="T512" i="14"/>
  <c r="S512" i="14"/>
  <c r="R512" i="14"/>
  <c r="Q512" i="14"/>
  <c r="P512" i="14"/>
  <c r="O512" i="14"/>
  <c r="N512" i="14"/>
  <c r="M512" i="14"/>
  <c r="L512" i="14"/>
  <c r="K512" i="14"/>
  <c r="J512" i="14"/>
  <c r="I512" i="14"/>
  <c r="H512" i="14"/>
  <c r="G512" i="14"/>
  <c r="JB511" i="14"/>
  <c r="JA511" i="14"/>
  <c r="IZ511" i="14"/>
  <c r="IY511" i="14"/>
  <c r="IX511" i="14"/>
  <c r="IW511" i="14"/>
  <c r="IV511" i="14"/>
  <c r="IU511" i="14"/>
  <c r="IT511" i="14"/>
  <c r="IS511" i="14"/>
  <c r="IR511" i="14"/>
  <c r="IQ511" i="14"/>
  <c r="IP511" i="14"/>
  <c r="IO511" i="14"/>
  <c r="IN511" i="14"/>
  <c r="IM511" i="14"/>
  <c r="IL511" i="14"/>
  <c r="IK511" i="14"/>
  <c r="IJ511" i="14"/>
  <c r="II511" i="14"/>
  <c r="IH511" i="14"/>
  <c r="IG511" i="14"/>
  <c r="IF511" i="14"/>
  <c r="IE511" i="14"/>
  <c r="ID511" i="14"/>
  <c r="IC511" i="14"/>
  <c r="IB511" i="14"/>
  <c r="IA511" i="14"/>
  <c r="HZ511" i="14"/>
  <c r="HY511" i="14"/>
  <c r="HX511" i="14"/>
  <c r="HW511" i="14"/>
  <c r="HV511" i="14"/>
  <c r="HU511" i="14"/>
  <c r="HT511" i="14"/>
  <c r="HS511" i="14"/>
  <c r="HR511" i="14"/>
  <c r="HQ511" i="14"/>
  <c r="HP511" i="14"/>
  <c r="HO511" i="14"/>
  <c r="HN511" i="14"/>
  <c r="HM511" i="14"/>
  <c r="HL511" i="14"/>
  <c r="HK511" i="14"/>
  <c r="HJ511" i="14"/>
  <c r="HI511" i="14"/>
  <c r="HH511" i="14"/>
  <c r="HG511" i="14"/>
  <c r="HF511" i="14"/>
  <c r="HE511" i="14"/>
  <c r="HD511" i="14"/>
  <c r="HC511" i="14"/>
  <c r="HB511" i="14"/>
  <c r="HA511" i="14"/>
  <c r="GZ511" i="14"/>
  <c r="GY511" i="14"/>
  <c r="GX511" i="14"/>
  <c r="GW511" i="14"/>
  <c r="GV511" i="14"/>
  <c r="GU511" i="14"/>
  <c r="GT511" i="14"/>
  <c r="GS511" i="14"/>
  <c r="GR511" i="14"/>
  <c r="GQ511" i="14"/>
  <c r="GP511" i="14"/>
  <c r="GO511" i="14"/>
  <c r="GN511" i="14"/>
  <c r="GM511" i="14"/>
  <c r="GL511" i="14"/>
  <c r="GK511" i="14"/>
  <c r="GJ511" i="14"/>
  <c r="GI511" i="14"/>
  <c r="GH511" i="14"/>
  <c r="GG511" i="14"/>
  <c r="GF511" i="14"/>
  <c r="GE511" i="14"/>
  <c r="GD511" i="14"/>
  <c r="GC511" i="14"/>
  <c r="GB511" i="14"/>
  <c r="GA511" i="14"/>
  <c r="FZ511" i="14"/>
  <c r="FY511" i="14"/>
  <c r="FX511" i="14"/>
  <c r="FW511" i="14"/>
  <c r="FV511" i="14"/>
  <c r="FU511" i="14"/>
  <c r="FT511" i="14"/>
  <c r="FS511" i="14"/>
  <c r="FR511" i="14"/>
  <c r="FQ511" i="14"/>
  <c r="FP511" i="14"/>
  <c r="FO511" i="14"/>
  <c r="FN511" i="14"/>
  <c r="FM511" i="14"/>
  <c r="FL511" i="14"/>
  <c r="FK511" i="14"/>
  <c r="FJ511" i="14"/>
  <c r="FI511" i="14"/>
  <c r="FH511" i="14"/>
  <c r="FG511" i="14"/>
  <c r="FF511" i="14"/>
  <c r="FE511" i="14"/>
  <c r="FD511" i="14"/>
  <c r="FC511" i="14"/>
  <c r="FB511" i="14"/>
  <c r="FA511" i="14"/>
  <c r="EZ511" i="14"/>
  <c r="EY511" i="14"/>
  <c r="EX511" i="14"/>
  <c r="EW511" i="14"/>
  <c r="EV511" i="14"/>
  <c r="EU511" i="14"/>
  <c r="ET511" i="14"/>
  <c r="ES511" i="14"/>
  <c r="ER511" i="14"/>
  <c r="EQ511" i="14"/>
  <c r="EP511" i="14"/>
  <c r="EO511" i="14"/>
  <c r="EN511" i="14"/>
  <c r="EM511" i="14"/>
  <c r="EL511" i="14"/>
  <c r="EK511" i="14"/>
  <c r="EJ511" i="14"/>
  <c r="EI511" i="14"/>
  <c r="EH511" i="14"/>
  <c r="EG511" i="14"/>
  <c r="EF511" i="14"/>
  <c r="EE511" i="14"/>
  <c r="ED511" i="14"/>
  <c r="EC511" i="14"/>
  <c r="EB511" i="14"/>
  <c r="EA511" i="14"/>
  <c r="DZ511" i="14"/>
  <c r="DY511" i="14"/>
  <c r="DX511" i="14"/>
  <c r="DW511" i="14"/>
  <c r="DV511" i="14"/>
  <c r="DU511" i="14"/>
  <c r="DT511" i="14"/>
  <c r="DS511" i="14"/>
  <c r="DR511" i="14"/>
  <c r="DQ511" i="14"/>
  <c r="DP511" i="14"/>
  <c r="DO511" i="14"/>
  <c r="DN511" i="14"/>
  <c r="DM511" i="14"/>
  <c r="DL511" i="14"/>
  <c r="DK511" i="14"/>
  <c r="DJ511" i="14"/>
  <c r="DI511" i="14"/>
  <c r="DH511" i="14"/>
  <c r="DG511" i="14"/>
  <c r="DF511" i="14"/>
  <c r="DE511" i="14"/>
  <c r="DD511" i="14"/>
  <c r="DC511" i="14"/>
  <c r="DB511" i="14"/>
  <c r="DA511" i="14"/>
  <c r="CZ511" i="14"/>
  <c r="CY511" i="14"/>
  <c r="CX511" i="14"/>
  <c r="CW511" i="14"/>
  <c r="CV511" i="14"/>
  <c r="CU511" i="14"/>
  <c r="CT511" i="14"/>
  <c r="CS511" i="14"/>
  <c r="CR511" i="14"/>
  <c r="CQ511" i="14"/>
  <c r="CP511" i="14"/>
  <c r="CO511" i="14"/>
  <c r="CN511" i="14"/>
  <c r="CM511" i="14"/>
  <c r="CL511" i="14"/>
  <c r="CK511" i="14"/>
  <c r="CJ511" i="14"/>
  <c r="CI511" i="14"/>
  <c r="CH511" i="14"/>
  <c r="CG511" i="14"/>
  <c r="CF511" i="14"/>
  <c r="CE511" i="14"/>
  <c r="CD511" i="14"/>
  <c r="CC511" i="14"/>
  <c r="CB511" i="14"/>
  <c r="CA511" i="14"/>
  <c r="BZ511" i="14"/>
  <c r="BY511" i="14"/>
  <c r="BX511" i="14"/>
  <c r="BW511" i="14"/>
  <c r="BV511" i="14"/>
  <c r="BU511" i="14"/>
  <c r="BT511" i="14"/>
  <c r="BS511" i="14"/>
  <c r="BR511" i="14"/>
  <c r="BQ511" i="14"/>
  <c r="BP511" i="14"/>
  <c r="BO511" i="14"/>
  <c r="BN511" i="14"/>
  <c r="BM511" i="14"/>
  <c r="BL511" i="14"/>
  <c r="BK511" i="14"/>
  <c r="BJ511" i="14"/>
  <c r="BI511" i="14"/>
  <c r="BH511" i="14"/>
  <c r="BG511" i="14"/>
  <c r="BF511" i="14"/>
  <c r="BE511" i="14"/>
  <c r="BD511" i="14"/>
  <c r="BC511" i="14"/>
  <c r="BB511" i="14"/>
  <c r="BA511" i="14"/>
  <c r="AZ511" i="14"/>
  <c r="AY511" i="14"/>
  <c r="AX511" i="14"/>
  <c r="AW511" i="14"/>
  <c r="AV511" i="14"/>
  <c r="AU511" i="14"/>
  <c r="AT511" i="14"/>
  <c r="AS511" i="14"/>
  <c r="AR511" i="14"/>
  <c r="AQ511" i="14"/>
  <c r="AP511" i="14"/>
  <c r="AO511" i="14"/>
  <c r="AN511" i="14"/>
  <c r="AM511" i="14"/>
  <c r="AL511" i="14"/>
  <c r="AK511" i="14"/>
  <c r="AJ511" i="14"/>
  <c r="AI511" i="14"/>
  <c r="AH511" i="14"/>
  <c r="AG511" i="14"/>
  <c r="AF511" i="14"/>
  <c r="AE511" i="14"/>
  <c r="AD511" i="14"/>
  <c r="AC511" i="14"/>
  <c r="AB511" i="14"/>
  <c r="AA511" i="14"/>
  <c r="Z511" i="14"/>
  <c r="Y511" i="14"/>
  <c r="X511" i="14"/>
  <c r="W511" i="14"/>
  <c r="V511" i="14"/>
  <c r="U511" i="14"/>
  <c r="T511" i="14"/>
  <c r="S511" i="14"/>
  <c r="R511" i="14"/>
  <c r="Q511" i="14"/>
  <c r="P511" i="14"/>
  <c r="O511" i="14"/>
  <c r="N511" i="14"/>
  <c r="M511" i="14"/>
  <c r="L511" i="14"/>
  <c r="K511" i="14"/>
  <c r="J511" i="14"/>
  <c r="I511" i="14"/>
  <c r="H511" i="14"/>
  <c r="G511" i="14"/>
  <c r="JB510" i="14"/>
  <c r="JA510" i="14"/>
  <c r="IZ510" i="14"/>
  <c r="IY510" i="14"/>
  <c r="IX510" i="14"/>
  <c r="IW510" i="14"/>
  <c r="IV510" i="14"/>
  <c r="IU510" i="14"/>
  <c r="IT510" i="14"/>
  <c r="IS510" i="14"/>
  <c r="IR510" i="14"/>
  <c r="IQ510" i="14"/>
  <c r="IP510" i="14"/>
  <c r="IO510" i="14"/>
  <c r="IN510" i="14"/>
  <c r="IM510" i="14"/>
  <c r="IL510" i="14"/>
  <c r="IK510" i="14"/>
  <c r="IJ510" i="14"/>
  <c r="II510" i="14"/>
  <c r="IH510" i="14"/>
  <c r="IG510" i="14"/>
  <c r="IF510" i="14"/>
  <c r="IE510" i="14"/>
  <c r="ID510" i="14"/>
  <c r="IC510" i="14"/>
  <c r="IB510" i="14"/>
  <c r="IA510" i="14"/>
  <c r="HZ510" i="14"/>
  <c r="HY510" i="14"/>
  <c r="HX510" i="14"/>
  <c r="HW510" i="14"/>
  <c r="HV510" i="14"/>
  <c r="HU510" i="14"/>
  <c r="HT510" i="14"/>
  <c r="HS510" i="14"/>
  <c r="HR510" i="14"/>
  <c r="HQ510" i="14"/>
  <c r="HP510" i="14"/>
  <c r="HO510" i="14"/>
  <c r="HN510" i="14"/>
  <c r="HM510" i="14"/>
  <c r="HL510" i="14"/>
  <c r="HK510" i="14"/>
  <c r="HJ510" i="14"/>
  <c r="HI510" i="14"/>
  <c r="HH510" i="14"/>
  <c r="HG510" i="14"/>
  <c r="HF510" i="14"/>
  <c r="HE510" i="14"/>
  <c r="HD510" i="14"/>
  <c r="HC510" i="14"/>
  <c r="HB510" i="14"/>
  <c r="HA510" i="14"/>
  <c r="GZ510" i="14"/>
  <c r="GY510" i="14"/>
  <c r="GX510" i="14"/>
  <c r="GW510" i="14"/>
  <c r="GV510" i="14"/>
  <c r="GU510" i="14"/>
  <c r="GT510" i="14"/>
  <c r="GS510" i="14"/>
  <c r="GR510" i="14"/>
  <c r="GQ510" i="14"/>
  <c r="GP510" i="14"/>
  <c r="GO510" i="14"/>
  <c r="GN510" i="14"/>
  <c r="GM510" i="14"/>
  <c r="GL510" i="14"/>
  <c r="GK510" i="14"/>
  <c r="GJ510" i="14"/>
  <c r="GI510" i="14"/>
  <c r="GH510" i="14"/>
  <c r="GG510" i="14"/>
  <c r="GF510" i="14"/>
  <c r="GE510" i="14"/>
  <c r="GD510" i="14"/>
  <c r="GC510" i="14"/>
  <c r="GB510" i="14"/>
  <c r="GA510" i="14"/>
  <c r="FZ510" i="14"/>
  <c r="FY510" i="14"/>
  <c r="FX510" i="14"/>
  <c r="FW510" i="14"/>
  <c r="FV510" i="14"/>
  <c r="FU510" i="14"/>
  <c r="FT510" i="14"/>
  <c r="FS510" i="14"/>
  <c r="FR510" i="14"/>
  <c r="FQ510" i="14"/>
  <c r="FP510" i="14"/>
  <c r="FO510" i="14"/>
  <c r="FN510" i="14"/>
  <c r="FM510" i="14"/>
  <c r="FL510" i="14"/>
  <c r="FK510" i="14"/>
  <c r="FJ510" i="14"/>
  <c r="FI510" i="14"/>
  <c r="FH510" i="14"/>
  <c r="FG510" i="14"/>
  <c r="FF510" i="14"/>
  <c r="FE510" i="14"/>
  <c r="FD510" i="14"/>
  <c r="FC510" i="14"/>
  <c r="FB510" i="14"/>
  <c r="FA510" i="14"/>
  <c r="EZ510" i="14"/>
  <c r="EY510" i="14"/>
  <c r="EX510" i="14"/>
  <c r="EW510" i="14"/>
  <c r="EV510" i="14"/>
  <c r="EU510" i="14"/>
  <c r="ET510" i="14"/>
  <c r="ES510" i="14"/>
  <c r="ER510" i="14"/>
  <c r="EQ510" i="14"/>
  <c r="EP510" i="14"/>
  <c r="EO510" i="14"/>
  <c r="EN510" i="14"/>
  <c r="EM510" i="14"/>
  <c r="EL510" i="14"/>
  <c r="EK510" i="14"/>
  <c r="EJ510" i="14"/>
  <c r="EI510" i="14"/>
  <c r="EH510" i="14"/>
  <c r="EG510" i="14"/>
  <c r="EF510" i="14"/>
  <c r="EE510" i="14"/>
  <c r="ED510" i="14"/>
  <c r="EC510" i="14"/>
  <c r="EB510" i="14"/>
  <c r="EA510" i="14"/>
  <c r="DZ510" i="14"/>
  <c r="DY510" i="14"/>
  <c r="DX510" i="14"/>
  <c r="DW510" i="14"/>
  <c r="DV510" i="14"/>
  <c r="DU510" i="14"/>
  <c r="DT510" i="14"/>
  <c r="DS510" i="14"/>
  <c r="DR510" i="14"/>
  <c r="DQ510" i="14"/>
  <c r="DP510" i="14"/>
  <c r="DO510" i="14"/>
  <c r="DN510" i="14"/>
  <c r="DM510" i="14"/>
  <c r="DL510" i="14"/>
  <c r="DK510" i="14"/>
  <c r="DJ510" i="14"/>
  <c r="DI510" i="14"/>
  <c r="DH510" i="14"/>
  <c r="DG510" i="14"/>
  <c r="DF510" i="14"/>
  <c r="DE510" i="14"/>
  <c r="DD510" i="14"/>
  <c r="DC510" i="14"/>
  <c r="DB510" i="14"/>
  <c r="DA510" i="14"/>
  <c r="CZ510" i="14"/>
  <c r="CY510" i="14"/>
  <c r="CX510" i="14"/>
  <c r="CW510" i="14"/>
  <c r="CV510" i="14"/>
  <c r="CU510" i="14"/>
  <c r="CT510" i="14"/>
  <c r="CS510" i="14"/>
  <c r="CR510" i="14"/>
  <c r="CQ510" i="14"/>
  <c r="CP510" i="14"/>
  <c r="CO510" i="14"/>
  <c r="CN510" i="14"/>
  <c r="CM510" i="14"/>
  <c r="CL510" i="14"/>
  <c r="CK510" i="14"/>
  <c r="CJ510" i="14"/>
  <c r="CI510" i="14"/>
  <c r="CH510" i="14"/>
  <c r="CG510" i="14"/>
  <c r="CF510" i="14"/>
  <c r="CE510" i="14"/>
  <c r="CD510" i="14"/>
  <c r="CC510" i="14"/>
  <c r="CB510" i="14"/>
  <c r="CA510" i="14"/>
  <c r="BZ510" i="14"/>
  <c r="BY510" i="14"/>
  <c r="BX510" i="14"/>
  <c r="BW510" i="14"/>
  <c r="BV510" i="14"/>
  <c r="BU510" i="14"/>
  <c r="BT510" i="14"/>
  <c r="BS510" i="14"/>
  <c r="BR510" i="14"/>
  <c r="BQ510" i="14"/>
  <c r="BP510" i="14"/>
  <c r="BO510" i="14"/>
  <c r="BN510" i="14"/>
  <c r="BM510" i="14"/>
  <c r="BL510" i="14"/>
  <c r="BK510" i="14"/>
  <c r="BJ510" i="14"/>
  <c r="BI510" i="14"/>
  <c r="BH510" i="14"/>
  <c r="BG510" i="14"/>
  <c r="BF510" i="14"/>
  <c r="BE510" i="14"/>
  <c r="BD510" i="14"/>
  <c r="BC510" i="14"/>
  <c r="BB510" i="14"/>
  <c r="BA510" i="14"/>
  <c r="AZ510" i="14"/>
  <c r="AY510" i="14"/>
  <c r="AX510" i="14"/>
  <c r="AW510" i="14"/>
  <c r="AV510" i="14"/>
  <c r="AU510" i="14"/>
  <c r="AT510" i="14"/>
  <c r="AS510" i="14"/>
  <c r="AR510" i="14"/>
  <c r="AQ510" i="14"/>
  <c r="AP510" i="14"/>
  <c r="AO510" i="14"/>
  <c r="AN510" i="14"/>
  <c r="AM510" i="14"/>
  <c r="AL510" i="14"/>
  <c r="AK510" i="14"/>
  <c r="AJ510" i="14"/>
  <c r="AI510" i="14"/>
  <c r="AH510" i="14"/>
  <c r="AG510" i="14"/>
  <c r="AF510" i="14"/>
  <c r="AE510" i="14"/>
  <c r="AD510" i="14"/>
  <c r="AC510" i="14"/>
  <c r="AB510" i="14"/>
  <c r="AA510" i="14"/>
  <c r="Z510" i="14"/>
  <c r="Y510" i="14"/>
  <c r="X510" i="14"/>
  <c r="W510" i="14"/>
  <c r="V510" i="14"/>
  <c r="U510" i="14"/>
  <c r="T510" i="14"/>
  <c r="S510" i="14"/>
  <c r="R510" i="14"/>
  <c r="Q510" i="14"/>
  <c r="P510" i="14"/>
  <c r="O510" i="14"/>
  <c r="N510" i="14"/>
  <c r="M510" i="14"/>
  <c r="L510" i="14"/>
  <c r="K510" i="14"/>
  <c r="J510" i="14"/>
  <c r="I510" i="14"/>
  <c r="H510" i="14"/>
  <c r="G510" i="14"/>
  <c r="JB509" i="14"/>
  <c r="JA509" i="14"/>
  <c r="IZ509" i="14"/>
  <c r="IY509" i="14"/>
  <c r="IX509" i="14"/>
  <c r="IW509" i="14"/>
  <c r="IV509" i="14"/>
  <c r="IU509" i="14"/>
  <c r="IT509" i="14"/>
  <c r="IS509" i="14"/>
  <c r="IR509" i="14"/>
  <c r="IQ509" i="14"/>
  <c r="IP509" i="14"/>
  <c r="IO509" i="14"/>
  <c r="IN509" i="14"/>
  <c r="IM509" i="14"/>
  <c r="IL509" i="14"/>
  <c r="IK509" i="14"/>
  <c r="IJ509" i="14"/>
  <c r="II509" i="14"/>
  <c r="IH509" i="14"/>
  <c r="IG509" i="14"/>
  <c r="IF509" i="14"/>
  <c r="IE509" i="14"/>
  <c r="ID509" i="14"/>
  <c r="IC509" i="14"/>
  <c r="IB509" i="14"/>
  <c r="IA509" i="14"/>
  <c r="HZ509" i="14"/>
  <c r="HY509" i="14"/>
  <c r="HX509" i="14"/>
  <c r="HW509" i="14"/>
  <c r="HV509" i="14"/>
  <c r="HU509" i="14"/>
  <c r="HT509" i="14"/>
  <c r="HS509" i="14"/>
  <c r="HR509" i="14"/>
  <c r="HQ509" i="14"/>
  <c r="HP509" i="14"/>
  <c r="HO509" i="14"/>
  <c r="HN509" i="14"/>
  <c r="HM509" i="14"/>
  <c r="HL509" i="14"/>
  <c r="HK509" i="14"/>
  <c r="HJ509" i="14"/>
  <c r="HI509" i="14"/>
  <c r="HH509" i="14"/>
  <c r="HG509" i="14"/>
  <c r="HF509" i="14"/>
  <c r="HE509" i="14"/>
  <c r="HD509" i="14"/>
  <c r="HC509" i="14"/>
  <c r="HB509" i="14"/>
  <c r="HA509" i="14"/>
  <c r="GZ509" i="14"/>
  <c r="GY509" i="14"/>
  <c r="GX509" i="14"/>
  <c r="GW509" i="14"/>
  <c r="GV509" i="14"/>
  <c r="GU509" i="14"/>
  <c r="GT509" i="14"/>
  <c r="GS509" i="14"/>
  <c r="GR509" i="14"/>
  <c r="GQ509" i="14"/>
  <c r="GP509" i="14"/>
  <c r="GO509" i="14"/>
  <c r="GN509" i="14"/>
  <c r="GM509" i="14"/>
  <c r="GL509" i="14"/>
  <c r="GK509" i="14"/>
  <c r="GJ509" i="14"/>
  <c r="GI509" i="14"/>
  <c r="GH509" i="14"/>
  <c r="GG509" i="14"/>
  <c r="GF509" i="14"/>
  <c r="GE509" i="14"/>
  <c r="GD509" i="14"/>
  <c r="GC509" i="14"/>
  <c r="GB509" i="14"/>
  <c r="GA509" i="14"/>
  <c r="FZ509" i="14"/>
  <c r="FY509" i="14"/>
  <c r="FX509" i="14"/>
  <c r="FW509" i="14"/>
  <c r="FV509" i="14"/>
  <c r="FU509" i="14"/>
  <c r="FT509" i="14"/>
  <c r="FS509" i="14"/>
  <c r="FR509" i="14"/>
  <c r="FQ509" i="14"/>
  <c r="FP509" i="14"/>
  <c r="FO509" i="14"/>
  <c r="FN509" i="14"/>
  <c r="FM509" i="14"/>
  <c r="FL509" i="14"/>
  <c r="FK509" i="14"/>
  <c r="FJ509" i="14"/>
  <c r="FI509" i="14"/>
  <c r="FH509" i="14"/>
  <c r="FG509" i="14"/>
  <c r="FF509" i="14"/>
  <c r="FE509" i="14"/>
  <c r="FD509" i="14"/>
  <c r="FC509" i="14"/>
  <c r="FB509" i="14"/>
  <c r="FA509" i="14"/>
  <c r="EZ509" i="14"/>
  <c r="EY509" i="14"/>
  <c r="EX509" i="14"/>
  <c r="EW509" i="14"/>
  <c r="EV509" i="14"/>
  <c r="EU509" i="14"/>
  <c r="ET509" i="14"/>
  <c r="ES509" i="14"/>
  <c r="ER509" i="14"/>
  <c r="EQ509" i="14"/>
  <c r="EP509" i="14"/>
  <c r="EO509" i="14"/>
  <c r="EN509" i="14"/>
  <c r="EM509" i="14"/>
  <c r="EL509" i="14"/>
  <c r="EK509" i="14"/>
  <c r="EJ509" i="14"/>
  <c r="EI509" i="14"/>
  <c r="EH509" i="14"/>
  <c r="EG509" i="14"/>
  <c r="EF509" i="14"/>
  <c r="EE509" i="14"/>
  <c r="ED509" i="14"/>
  <c r="EC509" i="14"/>
  <c r="EB509" i="14"/>
  <c r="EA509" i="14"/>
  <c r="DZ509" i="14"/>
  <c r="DY509" i="14"/>
  <c r="DX509" i="14"/>
  <c r="DW509" i="14"/>
  <c r="DV509" i="14"/>
  <c r="DU509" i="14"/>
  <c r="DT509" i="14"/>
  <c r="DS509" i="14"/>
  <c r="DR509" i="14"/>
  <c r="DQ509" i="14"/>
  <c r="DP509" i="14"/>
  <c r="DO509" i="14"/>
  <c r="DN509" i="14"/>
  <c r="DM509" i="14"/>
  <c r="DL509" i="14"/>
  <c r="DK509" i="14"/>
  <c r="DJ509" i="14"/>
  <c r="DI509" i="14"/>
  <c r="DH509" i="14"/>
  <c r="DG509" i="14"/>
  <c r="DF509" i="14"/>
  <c r="DE509" i="14"/>
  <c r="DD509" i="14"/>
  <c r="DC509" i="14"/>
  <c r="DB509" i="14"/>
  <c r="DA509" i="14"/>
  <c r="CZ509" i="14"/>
  <c r="CY509" i="14"/>
  <c r="CX509" i="14"/>
  <c r="CW509" i="14"/>
  <c r="CV509" i="14"/>
  <c r="CU509" i="14"/>
  <c r="CT509" i="14"/>
  <c r="CS509" i="14"/>
  <c r="CR509" i="14"/>
  <c r="CQ509" i="14"/>
  <c r="CP509" i="14"/>
  <c r="CO509" i="14"/>
  <c r="CN509" i="14"/>
  <c r="CM509" i="14"/>
  <c r="CL509" i="14"/>
  <c r="CK509" i="14"/>
  <c r="CJ509" i="14"/>
  <c r="CI509" i="14"/>
  <c r="CH509" i="14"/>
  <c r="CG509" i="14"/>
  <c r="CF509" i="14"/>
  <c r="CE509" i="14"/>
  <c r="CD509" i="14"/>
  <c r="CC509" i="14"/>
  <c r="CB509" i="14"/>
  <c r="CA509" i="14"/>
  <c r="BZ509" i="14"/>
  <c r="BY509" i="14"/>
  <c r="BX509" i="14"/>
  <c r="BW509" i="14"/>
  <c r="BV509" i="14"/>
  <c r="BU509" i="14"/>
  <c r="BT509" i="14"/>
  <c r="BS509" i="14"/>
  <c r="BR509" i="14"/>
  <c r="BQ509" i="14"/>
  <c r="BP509" i="14"/>
  <c r="BO509" i="14"/>
  <c r="BN509" i="14"/>
  <c r="BM509" i="14"/>
  <c r="BL509" i="14"/>
  <c r="BK509" i="14"/>
  <c r="BJ509" i="14"/>
  <c r="BI509" i="14"/>
  <c r="BH509" i="14"/>
  <c r="BG509" i="14"/>
  <c r="BF509" i="14"/>
  <c r="BE509" i="14"/>
  <c r="BD509" i="14"/>
  <c r="BC509" i="14"/>
  <c r="BB509" i="14"/>
  <c r="BA509" i="14"/>
  <c r="AZ509" i="14"/>
  <c r="AY509" i="14"/>
  <c r="AX509" i="14"/>
  <c r="AW509" i="14"/>
  <c r="AV509" i="14"/>
  <c r="AU509" i="14"/>
  <c r="AT509" i="14"/>
  <c r="AS509" i="14"/>
  <c r="AR509" i="14"/>
  <c r="AQ509" i="14"/>
  <c r="AP509" i="14"/>
  <c r="AO509" i="14"/>
  <c r="AN509" i="14"/>
  <c r="AM509" i="14"/>
  <c r="AL509" i="14"/>
  <c r="AK509" i="14"/>
  <c r="AJ509" i="14"/>
  <c r="AI509" i="14"/>
  <c r="AH509" i="14"/>
  <c r="AG509" i="14"/>
  <c r="AF509" i="14"/>
  <c r="AE509" i="14"/>
  <c r="AD509" i="14"/>
  <c r="AC509" i="14"/>
  <c r="AB509" i="14"/>
  <c r="AA509" i="14"/>
  <c r="Z509" i="14"/>
  <c r="Y509" i="14"/>
  <c r="X509" i="14"/>
  <c r="W509" i="14"/>
  <c r="V509" i="14"/>
  <c r="U509" i="14"/>
  <c r="T509" i="14"/>
  <c r="S509" i="14"/>
  <c r="R509" i="14"/>
  <c r="Q509" i="14"/>
  <c r="P509" i="14"/>
  <c r="O509" i="14"/>
  <c r="N509" i="14"/>
  <c r="M509" i="14"/>
  <c r="L509" i="14"/>
  <c r="K509" i="14"/>
  <c r="J509" i="14"/>
  <c r="I509" i="14"/>
  <c r="H509" i="14"/>
  <c r="G509" i="14"/>
  <c r="JB508" i="14"/>
  <c r="JA508" i="14"/>
  <c r="IZ508" i="14"/>
  <c r="IY508" i="14"/>
  <c r="IX508" i="14"/>
  <c r="IW508" i="14"/>
  <c r="IV508" i="14"/>
  <c r="IU508" i="14"/>
  <c r="IT508" i="14"/>
  <c r="IS508" i="14"/>
  <c r="IR508" i="14"/>
  <c r="IQ508" i="14"/>
  <c r="IP508" i="14"/>
  <c r="IO508" i="14"/>
  <c r="IN508" i="14"/>
  <c r="IM508" i="14"/>
  <c r="IL508" i="14"/>
  <c r="IK508" i="14"/>
  <c r="IJ508" i="14"/>
  <c r="II508" i="14"/>
  <c r="IH508" i="14"/>
  <c r="IG508" i="14"/>
  <c r="IF508" i="14"/>
  <c r="IE508" i="14"/>
  <c r="ID508" i="14"/>
  <c r="IC508" i="14"/>
  <c r="IB508" i="14"/>
  <c r="IA508" i="14"/>
  <c r="HZ508" i="14"/>
  <c r="HY508" i="14"/>
  <c r="HX508" i="14"/>
  <c r="HW508" i="14"/>
  <c r="HV508" i="14"/>
  <c r="HU508" i="14"/>
  <c r="HT508" i="14"/>
  <c r="HS508" i="14"/>
  <c r="HR508" i="14"/>
  <c r="HQ508" i="14"/>
  <c r="HP508" i="14"/>
  <c r="HO508" i="14"/>
  <c r="HN508" i="14"/>
  <c r="HM508" i="14"/>
  <c r="HL508" i="14"/>
  <c r="HK508" i="14"/>
  <c r="HJ508" i="14"/>
  <c r="HI508" i="14"/>
  <c r="HH508" i="14"/>
  <c r="HG508" i="14"/>
  <c r="HF508" i="14"/>
  <c r="HE508" i="14"/>
  <c r="HD508" i="14"/>
  <c r="HC508" i="14"/>
  <c r="HB508" i="14"/>
  <c r="HA508" i="14"/>
  <c r="GZ508" i="14"/>
  <c r="GY508" i="14"/>
  <c r="GX508" i="14"/>
  <c r="GW508" i="14"/>
  <c r="GV508" i="14"/>
  <c r="GU508" i="14"/>
  <c r="GT508" i="14"/>
  <c r="GS508" i="14"/>
  <c r="GR508" i="14"/>
  <c r="GQ508" i="14"/>
  <c r="GP508" i="14"/>
  <c r="GO508" i="14"/>
  <c r="GN508" i="14"/>
  <c r="GM508" i="14"/>
  <c r="GL508" i="14"/>
  <c r="GK508" i="14"/>
  <c r="GJ508" i="14"/>
  <c r="GI508" i="14"/>
  <c r="GH508" i="14"/>
  <c r="GG508" i="14"/>
  <c r="GF508" i="14"/>
  <c r="GE508" i="14"/>
  <c r="GD508" i="14"/>
  <c r="GC508" i="14"/>
  <c r="GB508" i="14"/>
  <c r="GA508" i="14"/>
  <c r="FZ508" i="14"/>
  <c r="FY508" i="14"/>
  <c r="FX508" i="14"/>
  <c r="FW508" i="14"/>
  <c r="FV508" i="14"/>
  <c r="FU508" i="14"/>
  <c r="FT508" i="14"/>
  <c r="FS508" i="14"/>
  <c r="FR508" i="14"/>
  <c r="FQ508" i="14"/>
  <c r="FP508" i="14"/>
  <c r="FO508" i="14"/>
  <c r="FN508" i="14"/>
  <c r="FM508" i="14"/>
  <c r="FL508" i="14"/>
  <c r="FK508" i="14"/>
  <c r="FJ508" i="14"/>
  <c r="FI508" i="14"/>
  <c r="FH508" i="14"/>
  <c r="FG508" i="14"/>
  <c r="FF508" i="14"/>
  <c r="FE508" i="14"/>
  <c r="FD508" i="14"/>
  <c r="FC508" i="14"/>
  <c r="FB508" i="14"/>
  <c r="FA508" i="14"/>
  <c r="EZ508" i="14"/>
  <c r="EY508" i="14"/>
  <c r="EX508" i="14"/>
  <c r="EW508" i="14"/>
  <c r="EV508" i="14"/>
  <c r="EU508" i="14"/>
  <c r="ET508" i="14"/>
  <c r="ES508" i="14"/>
  <c r="ER508" i="14"/>
  <c r="EQ508" i="14"/>
  <c r="EP508" i="14"/>
  <c r="EO508" i="14"/>
  <c r="EN508" i="14"/>
  <c r="EM508" i="14"/>
  <c r="EL508" i="14"/>
  <c r="EK508" i="14"/>
  <c r="EJ508" i="14"/>
  <c r="EI508" i="14"/>
  <c r="EH508" i="14"/>
  <c r="EG508" i="14"/>
  <c r="EF508" i="14"/>
  <c r="EE508" i="14"/>
  <c r="ED508" i="14"/>
  <c r="EC508" i="14"/>
  <c r="EB508" i="14"/>
  <c r="EA508" i="14"/>
  <c r="DZ508" i="14"/>
  <c r="DY508" i="14"/>
  <c r="DX508" i="14"/>
  <c r="DW508" i="14"/>
  <c r="DV508" i="14"/>
  <c r="DU508" i="14"/>
  <c r="DT508" i="14"/>
  <c r="DS508" i="14"/>
  <c r="DR508" i="14"/>
  <c r="DQ508" i="14"/>
  <c r="DP508" i="14"/>
  <c r="DO508" i="14"/>
  <c r="DN508" i="14"/>
  <c r="DM508" i="14"/>
  <c r="DL508" i="14"/>
  <c r="DK508" i="14"/>
  <c r="DJ508" i="14"/>
  <c r="DI508" i="14"/>
  <c r="DH508" i="14"/>
  <c r="DG508" i="14"/>
  <c r="DF508" i="14"/>
  <c r="DE508" i="14"/>
  <c r="DD508" i="14"/>
  <c r="DC508" i="14"/>
  <c r="DB508" i="14"/>
  <c r="DA508" i="14"/>
  <c r="CZ508" i="14"/>
  <c r="CY508" i="14"/>
  <c r="CX508" i="14"/>
  <c r="CW508" i="14"/>
  <c r="CV508" i="14"/>
  <c r="CU508" i="14"/>
  <c r="CT508" i="14"/>
  <c r="CS508" i="14"/>
  <c r="CR508" i="14"/>
  <c r="CQ508" i="14"/>
  <c r="CP508" i="14"/>
  <c r="CO508" i="14"/>
  <c r="CN508" i="14"/>
  <c r="CM508" i="14"/>
  <c r="CL508" i="14"/>
  <c r="CK508" i="14"/>
  <c r="CJ508" i="14"/>
  <c r="CI508" i="14"/>
  <c r="CH508" i="14"/>
  <c r="CG508" i="14"/>
  <c r="CF508" i="14"/>
  <c r="CE508" i="14"/>
  <c r="CD508" i="14"/>
  <c r="CC508" i="14"/>
  <c r="CB508" i="14"/>
  <c r="CA508" i="14"/>
  <c r="BZ508" i="14"/>
  <c r="BY508" i="14"/>
  <c r="BX508" i="14"/>
  <c r="BW508" i="14"/>
  <c r="BV508" i="14"/>
  <c r="BU508" i="14"/>
  <c r="BT508" i="14"/>
  <c r="BS508" i="14"/>
  <c r="BR508" i="14"/>
  <c r="BQ508" i="14"/>
  <c r="BP508" i="14"/>
  <c r="BO508" i="14"/>
  <c r="BN508" i="14"/>
  <c r="BM508" i="14"/>
  <c r="BL508" i="14"/>
  <c r="BK508" i="14"/>
  <c r="BJ508" i="14"/>
  <c r="BI508" i="14"/>
  <c r="BH508" i="14"/>
  <c r="BG508" i="14"/>
  <c r="BF508" i="14"/>
  <c r="BE508" i="14"/>
  <c r="BD508" i="14"/>
  <c r="BC508" i="14"/>
  <c r="BB508" i="14"/>
  <c r="BA508" i="14"/>
  <c r="AZ508" i="14"/>
  <c r="AY508" i="14"/>
  <c r="AX508" i="14"/>
  <c r="AW508" i="14"/>
  <c r="AV508" i="14"/>
  <c r="AU508" i="14"/>
  <c r="AT508" i="14"/>
  <c r="AS508" i="14"/>
  <c r="AR508" i="14"/>
  <c r="AQ508" i="14"/>
  <c r="AP508" i="14"/>
  <c r="AO508" i="14"/>
  <c r="AN508" i="14"/>
  <c r="AM508" i="14"/>
  <c r="AL508" i="14"/>
  <c r="AK508" i="14"/>
  <c r="AJ508" i="14"/>
  <c r="AI508" i="14"/>
  <c r="AH508" i="14"/>
  <c r="AG508" i="14"/>
  <c r="AF508" i="14"/>
  <c r="AE508" i="14"/>
  <c r="AD508" i="14"/>
  <c r="AC508" i="14"/>
  <c r="AB508" i="14"/>
  <c r="AA508" i="14"/>
  <c r="Z508" i="14"/>
  <c r="Y508" i="14"/>
  <c r="X508" i="14"/>
  <c r="W508" i="14"/>
  <c r="V508" i="14"/>
  <c r="U508" i="14"/>
  <c r="T508" i="14"/>
  <c r="S508" i="14"/>
  <c r="R508" i="14"/>
  <c r="Q508" i="14"/>
  <c r="P508" i="14"/>
  <c r="O508" i="14"/>
  <c r="N508" i="14"/>
  <c r="M508" i="14"/>
  <c r="L508" i="14"/>
  <c r="K508" i="14"/>
  <c r="J508" i="14"/>
  <c r="I508" i="14"/>
  <c r="H508" i="14"/>
  <c r="G508" i="14"/>
  <c r="JB507" i="14"/>
  <c r="JA507" i="14"/>
  <c r="IZ507" i="14"/>
  <c r="IY507" i="14"/>
  <c r="IX507" i="14"/>
  <c r="IW507" i="14"/>
  <c r="IV507" i="14"/>
  <c r="IU507" i="14"/>
  <c r="IT507" i="14"/>
  <c r="IS507" i="14"/>
  <c r="IR507" i="14"/>
  <c r="IQ507" i="14"/>
  <c r="IP507" i="14"/>
  <c r="IO507" i="14"/>
  <c r="IN507" i="14"/>
  <c r="IM507" i="14"/>
  <c r="IL507" i="14"/>
  <c r="IK507" i="14"/>
  <c r="IJ507" i="14"/>
  <c r="II507" i="14"/>
  <c r="IH507" i="14"/>
  <c r="IG507" i="14"/>
  <c r="IF507" i="14"/>
  <c r="IE507" i="14"/>
  <c r="ID507" i="14"/>
  <c r="IC507" i="14"/>
  <c r="IB507" i="14"/>
  <c r="IA507" i="14"/>
  <c r="HZ507" i="14"/>
  <c r="HY507" i="14"/>
  <c r="HX507" i="14"/>
  <c r="HW507" i="14"/>
  <c r="HV507" i="14"/>
  <c r="HU507" i="14"/>
  <c r="HT507" i="14"/>
  <c r="HS507" i="14"/>
  <c r="HR507" i="14"/>
  <c r="HQ507" i="14"/>
  <c r="HP507" i="14"/>
  <c r="HO507" i="14"/>
  <c r="HN507" i="14"/>
  <c r="HM507" i="14"/>
  <c r="HL507" i="14"/>
  <c r="HK507" i="14"/>
  <c r="HJ507" i="14"/>
  <c r="HI507" i="14"/>
  <c r="HH507" i="14"/>
  <c r="HG507" i="14"/>
  <c r="HF507" i="14"/>
  <c r="HE507" i="14"/>
  <c r="HD507" i="14"/>
  <c r="HC507" i="14"/>
  <c r="HB507" i="14"/>
  <c r="HA507" i="14"/>
  <c r="GZ507" i="14"/>
  <c r="GY507" i="14"/>
  <c r="GX507" i="14"/>
  <c r="GW507" i="14"/>
  <c r="GV507" i="14"/>
  <c r="GU507" i="14"/>
  <c r="GT507" i="14"/>
  <c r="GS507" i="14"/>
  <c r="GR507" i="14"/>
  <c r="GQ507" i="14"/>
  <c r="GP507" i="14"/>
  <c r="GO507" i="14"/>
  <c r="GN507" i="14"/>
  <c r="GM507" i="14"/>
  <c r="GL507" i="14"/>
  <c r="GK507" i="14"/>
  <c r="GJ507" i="14"/>
  <c r="GI507" i="14"/>
  <c r="GH507" i="14"/>
  <c r="GG507" i="14"/>
  <c r="GF507" i="14"/>
  <c r="GE507" i="14"/>
  <c r="GD507" i="14"/>
  <c r="GC507" i="14"/>
  <c r="GB507" i="14"/>
  <c r="GA507" i="14"/>
  <c r="FZ507" i="14"/>
  <c r="FY507" i="14"/>
  <c r="FX507" i="14"/>
  <c r="FW507" i="14"/>
  <c r="FV507" i="14"/>
  <c r="FU507" i="14"/>
  <c r="FT507" i="14"/>
  <c r="FS507" i="14"/>
  <c r="FR507" i="14"/>
  <c r="FQ507" i="14"/>
  <c r="FP507" i="14"/>
  <c r="FO507" i="14"/>
  <c r="FN507" i="14"/>
  <c r="FM507" i="14"/>
  <c r="FL507" i="14"/>
  <c r="FK507" i="14"/>
  <c r="FJ507" i="14"/>
  <c r="FI507" i="14"/>
  <c r="FH507" i="14"/>
  <c r="FG507" i="14"/>
  <c r="FF507" i="14"/>
  <c r="FE507" i="14"/>
  <c r="FD507" i="14"/>
  <c r="FC507" i="14"/>
  <c r="FB507" i="14"/>
  <c r="FA507" i="14"/>
  <c r="EZ507" i="14"/>
  <c r="EY507" i="14"/>
  <c r="EX507" i="14"/>
  <c r="EW507" i="14"/>
  <c r="EV507" i="14"/>
  <c r="EU507" i="14"/>
  <c r="ET507" i="14"/>
  <c r="ES507" i="14"/>
  <c r="ER507" i="14"/>
  <c r="EQ507" i="14"/>
  <c r="EP507" i="14"/>
  <c r="EO507" i="14"/>
  <c r="EN507" i="14"/>
  <c r="EM507" i="14"/>
  <c r="EL507" i="14"/>
  <c r="EK507" i="14"/>
  <c r="EJ507" i="14"/>
  <c r="EI507" i="14"/>
  <c r="EH507" i="14"/>
  <c r="EG507" i="14"/>
  <c r="EF507" i="14"/>
  <c r="EE507" i="14"/>
  <c r="ED507" i="14"/>
  <c r="EC507" i="14"/>
  <c r="EB507" i="14"/>
  <c r="EA507" i="14"/>
  <c r="DZ507" i="14"/>
  <c r="DY507" i="14"/>
  <c r="DX507" i="14"/>
  <c r="DW507" i="14"/>
  <c r="DV507" i="14"/>
  <c r="DU507" i="14"/>
  <c r="DT507" i="14"/>
  <c r="DS507" i="14"/>
  <c r="DR507" i="14"/>
  <c r="DQ507" i="14"/>
  <c r="DP507" i="14"/>
  <c r="DO507" i="14"/>
  <c r="DN507" i="14"/>
  <c r="DM507" i="14"/>
  <c r="DL507" i="14"/>
  <c r="DK507" i="14"/>
  <c r="DJ507" i="14"/>
  <c r="DI507" i="14"/>
  <c r="DH507" i="14"/>
  <c r="DG507" i="14"/>
  <c r="DF507" i="14"/>
  <c r="DE507" i="14"/>
  <c r="DD507" i="14"/>
  <c r="DC507" i="14"/>
  <c r="DB507" i="14"/>
  <c r="DA507" i="14"/>
  <c r="CZ507" i="14"/>
  <c r="CY507" i="14"/>
  <c r="CX507" i="14"/>
  <c r="CW507" i="14"/>
  <c r="CV507" i="14"/>
  <c r="CU507" i="14"/>
  <c r="CT507" i="14"/>
  <c r="CS507" i="14"/>
  <c r="CR507" i="14"/>
  <c r="CQ507" i="14"/>
  <c r="CP507" i="14"/>
  <c r="CO507" i="14"/>
  <c r="CN507" i="14"/>
  <c r="CM507" i="14"/>
  <c r="CL507" i="14"/>
  <c r="CK507" i="14"/>
  <c r="CJ507" i="14"/>
  <c r="CI507" i="14"/>
  <c r="CH507" i="14"/>
  <c r="CG507" i="14"/>
  <c r="CF507" i="14"/>
  <c r="CE507" i="14"/>
  <c r="CD507" i="14"/>
  <c r="CC507" i="14"/>
  <c r="CB507" i="14"/>
  <c r="CA507" i="14"/>
  <c r="BZ507" i="14"/>
  <c r="BY507" i="14"/>
  <c r="BX507" i="14"/>
  <c r="BW507" i="14"/>
  <c r="BV507" i="14"/>
  <c r="BU507" i="14"/>
  <c r="BT507" i="14"/>
  <c r="BS507" i="14"/>
  <c r="BR507" i="14"/>
  <c r="BQ507" i="14"/>
  <c r="BP507" i="14"/>
  <c r="BO507" i="14"/>
  <c r="BN507" i="14"/>
  <c r="BM507" i="14"/>
  <c r="BL507" i="14"/>
  <c r="BK507" i="14"/>
  <c r="BJ507" i="14"/>
  <c r="BI507" i="14"/>
  <c r="BH507" i="14"/>
  <c r="BG507" i="14"/>
  <c r="BF507" i="14"/>
  <c r="BE507" i="14"/>
  <c r="BD507" i="14"/>
  <c r="BC507" i="14"/>
  <c r="BB507" i="14"/>
  <c r="BA507" i="14"/>
  <c r="AZ507" i="14"/>
  <c r="AY507" i="14"/>
  <c r="AX507" i="14"/>
  <c r="AW507" i="14"/>
  <c r="AV507" i="14"/>
  <c r="AU507" i="14"/>
  <c r="AT507" i="14"/>
  <c r="AS507" i="14"/>
  <c r="AR507" i="14"/>
  <c r="AQ507" i="14"/>
  <c r="AP507" i="14"/>
  <c r="AO507" i="14"/>
  <c r="AN507" i="14"/>
  <c r="AM507" i="14"/>
  <c r="AL507" i="14"/>
  <c r="AK507" i="14"/>
  <c r="AJ507" i="14"/>
  <c r="AI507" i="14"/>
  <c r="AH507" i="14"/>
  <c r="AG507" i="14"/>
  <c r="AF507" i="14"/>
  <c r="AE507" i="14"/>
  <c r="AD507" i="14"/>
  <c r="AC507" i="14"/>
  <c r="AB507" i="14"/>
  <c r="AA507" i="14"/>
  <c r="Z507" i="14"/>
  <c r="Y507" i="14"/>
  <c r="X507" i="14"/>
  <c r="W507" i="14"/>
  <c r="V507" i="14"/>
  <c r="U507" i="14"/>
  <c r="T507" i="14"/>
  <c r="S507" i="14"/>
  <c r="R507" i="14"/>
  <c r="Q507" i="14"/>
  <c r="P507" i="14"/>
  <c r="O507" i="14"/>
  <c r="N507" i="14"/>
  <c r="M507" i="14"/>
  <c r="L507" i="14"/>
  <c r="K507" i="14"/>
  <c r="J507" i="14"/>
  <c r="I507" i="14"/>
  <c r="H507" i="14"/>
  <c r="G507" i="14"/>
  <c r="JB506" i="14"/>
  <c r="JA506" i="14"/>
  <c r="IZ506" i="14"/>
  <c r="IY506" i="14"/>
  <c r="IX506" i="14"/>
  <c r="IW506" i="14"/>
  <c r="IV506" i="14"/>
  <c r="IU506" i="14"/>
  <c r="IT506" i="14"/>
  <c r="IS506" i="14"/>
  <c r="IR506" i="14"/>
  <c r="IQ506" i="14"/>
  <c r="IP506" i="14"/>
  <c r="IO506" i="14"/>
  <c r="IN506" i="14"/>
  <c r="IM506" i="14"/>
  <c r="IL506" i="14"/>
  <c r="IK506" i="14"/>
  <c r="IJ506" i="14"/>
  <c r="II506" i="14"/>
  <c r="IH506" i="14"/>
  <c r="IG506" i="14"/>
  <c r="IF506" i="14"/>
  <c r="IE506" i="14"/>
  <c r="ID506" i="14"/>
  <c r="IC506" i="14"/>
  <c r="IB506" i="14"/>
  <c r="IA506" i="14"/>
  <c r="HZ506" i="14"/>
  <c r="HY506" i="14"/>
  <c r="HX506" i="14"/>
  <c r="HW506" i="14"/>
  <c r="HV506" i="14"/>
  <c r="HU506" i="14"/>
  <c r="HT506" i="14"/>
  <c r="HS506" i="14"/>
  <c r="HR506" i="14"/>
  <c r="HQ506" i="14"/>
  <c r="HP506" i="14"/>
  <c r="HO506" i="14"/>
  <c r="HN506" i="14"/>
  <c r="HM506" i="14"/>
  <c r="HL506" i="14"/>
  <c r="HK506" i="14"/>
  <c r="HJ506" i="14"/>
  <c r="HI506" i="14"/>
  <c r="HH506" i="14"/>
  <c r="HG506" i="14"/>
  <c r="HF506" i="14"/>
  <c r="HE506" i="14"/>
  <c r="HD506" i="14"/>
  <c r="HC506" i="14"/>
  <c r="HB506" i="14"/>
  <c r="HA506" i="14"/>
  <c r="GZ506" i="14"/>
  <c r="GY506" i="14"/>
  <c r="GX506" i="14"/>
  <c r="GW506" i="14"/>
  <c r="GV506" i="14"/>
  <c r="GU506" i="14"/>
  <c r="GT506" i="14"/>
  <c r="GS506" i="14"/>
  <c r="GR506" i="14"/>
  <c r="GQ506" i="14"/>
  <c r="GP506" i="14"/>
  <c r="GO506" i="14"/>
  <c r="GN506" i="14"/>
  <c r="GM506" i="14"/>
  <c r="GL506" i="14"/>
  <c r="GK506" i="14"/>
  <c r="GJ506" i="14"/>
  <c r="GI506" i="14"/>
  <c r="GH506" i="14"/>
  <c r="GG506" i="14"/>
  <c r="GF506" i="14"/>
  <c r="GE506" i="14"/>
  <c r="GD506" i="14"/>
  <c r="GC506" i="14"/>
  <c r="GB506" i="14"/>
  <c r="GA506" i="14"/>
  <c r="FZ506" i="14"/>
  <c r="FY506" i="14"/>
  <c r="FX506" i="14"/>
  <c r="FW506" i="14"/>
  <c r="FV506" i="14"/>
  <c r="FU506" i="14"/>
  <c r="FT506" i="14"/>
  <c r="FS506" i="14"/>
  <c r="FR506" i="14"/>
  <c r="FQ506" i="14"/>
  <c r="FP506" i="14"/>
  <c r="FO506" i="14"/>
  <c r="FN506" i="14"/>
  <c r="FM506" i="14"/>
  <c r="FL506" i="14"/>
  <c r="FK506" i="14"/>
  <c r="FJ506" i="14"/>
  <c r="FI506" i="14"/>
  <c r="FH506" i="14"/>
  <c r="FG506" i="14"/>
  <c r="FF506" i="14"/>
  <c r="FE506" i="14"/>
  <c r="FD506" i="14"/>
  <c r="FC506" i="14"/>
  <c r="FB506" i="14"/>
  <c r="FA506" i="14"/>
  <c r="EZ506" i="14"/>
  <c r="EY506" i="14"/>
  <c r="EX506" i="14"/>
  <c r="EW506" i="14"/>
  <c r="EV506" i="14"/>
  <c r="EU506" i="14"/>
  <c r="ET506" i="14"/>
  <c r="ES506" i="14"/>
  <c r="ER506" i="14"/>
  <c r="EQ506" i="14"/>
  <c r="EP506" i="14"/>
  <c r="EO506" i="14"/>
  <c r="EN506" i="14"/>
  <c r="EM506" i="14"/>
  <c r="EL506" i="14"/>
  <c r="EK506" i="14"/>
  <c r="EJ506" i="14"/>
  <c r="EI506" i="14"/>
  <c r="EH506" i="14"/>
  <c r="EG506" i="14"/>
  <c r="EF506" i="14"/>
  <c r="EE506" i="14"/>
  <c r="ED506" i="14"/>
  <c r="EC506" i="14"/>
  <c r="EB506" i="14"/>
  <c r="EA506" i="14"/>
  <c r="DZ506" i="14"/>
  <c r="DY506" i="14"/>
  <c r="DX506" i="14"/>
  <c r="DW506" i="14"/>
  <c r="DV506" i="14"/>
  <c r="DU506" i="14"/>
  <c r="DT506" i="14"/>
  <c r="DS506" i="14"/>
  <c r="DR506" i="14"/>
  <c r="DQ506" i="14"/>
  <c r="DP506" i="14"/>
  <c r="DO506" i="14"/>
  <c r="DN506" i="14"/>
  <c r="DM506" i="14"/>
  <c r="DL506" i="14"/>
  <c r="DK506" i="14"/>
  <c r="DJ506" i="14"/>
  <c r="DI506" i="14"/>
  <c r="DH506" i="14"/>
  <c r="DG506" i="14"/>
  <c r="DF506" i="14"/>
  <c r="DE506" i="14"/>
  <c r="DD506" i="14"/>
  <c r="DC506" i="14"/>
  <c r="DB506" i="14"/>
  <c r="DA506" i="14"/>
  <c r="CZ506" i="14"/>
  <c r="CY506" i="14"/>
  <c r="CX506" i="14"/>
  <c r="CW506" i="14"/>
  <c r="CV506" i="14"/>
  <c r="CU506" i="14"/>
  <c r="CT506" i="14"/>
  <c r="CS506" i="14"/>
  <c r="CR506" i="14"/>
  <c r="CQ506" i="14"/>
  <c r="CP506" i="14"/>
  <c r="CO506" i="14"/>
  <c r="CN506" i="14"/>
  <c r="CM506" i="14"/>
  <c r="CL506" i="14"/>
  <c r="CK506" i="14"/>
  <c r="CJ506" i="14"/>
  <c r="CI506" i="14"/>
  <c r="CH506" i="14"/>
  <c r="CG506" i="14"/>
  <c r="CF506" i="14"/>
  <c r="CE506" i="14"/>
  <c r="CD506" i="14"/>
  <c r="CC506" i="14"/>
  <c r="CB506" i="14"/>
  <c r="CA506" i="14"/>
  <c r="BZ506" i="14"/>
  <c r="BY506" i="14"/>
  <c r="BX506" i="14"/>
  <c r="BW506" i="14"/>
  <c r="BV506" i="14"/>
  <c r="BU506" i="14"/>
  <c r="BT506" i="14"/>
  <c r="BS506" i="14"/>
  <c r="BR506" i="14"/>
  <c r="BQ506" i="14"/>
  <c r="BP506" i="14"/>
  <c r="BO506" i="14"/>
  <c r="BN506" i="14"/>
  <c r="BM506" i="14"/>
  <c r="BL506" i="14"/>
  <c r="BK506" i="14"/>
  <c r="BJ506" i="14"/>
  <c r="BI506" i="14"/>
  <c r="BH506" i="14"/>
  <c r="BG506" i="14"/>
  <c r="BF506" i="14"/>
  <c r="BE506" i="14"/>
  <c r="BD506" i="14"/>
  <c r="BC506" i="14"/>
  <c r="BB506" i="14"/>
  <c r="BA506" i="14"/>
  <c r="AZ506" i="14"/>
  <c r="AY506" i="14"/>
  <c r="AX506" i="14"/>
  <c r="AW506" i="14"/>
  <c r="AV506" i="14"/>
  <c r="AU506" i="14"/>
  <c r="AT506" i="14"/>
  <c r="AS506" i="14"/>
  <c r="AR506" i="14"/>
  <c r="AQ506" i="14"/>
  <c r="AP506" i="14"/>
  <c r="AO506" i="14"/>
  <c r="AN506" i="14"/>
  <c r="AM506" i="14"/>
  <c r="AL506" i="14"/>
  <c r="AK506" i="14"/>
  <c r="AJ506" i="14"/>
  <c r="AI506" i="14"/>
  <c r="AH506" i="14"/>
  <c r="AG506" i="14"/>
  <c r="AF506" i="14"/>
  <c r="AE506" i="14"/>
  <c r="AD506" i="14"/>
  <c r="AC506" i="14"/>
  <c r="AB506" i="14"/>
  <c r="AA506" i="14"/>
  <c r="Z506" i="14"/>
  <c r="Y506" i="14"/>
  <c r="X506" i="14"/>
  <c r="W506" i="14"/>
  <c r="V506" i="14"/>
  <c r="U506" i="14"/>
  <c r="T506" i="14"/>
  <c r="S506" i="14"/>
  <c r="R506" i="14"/>
  <c r="Q506" i="14"/>
  <c r="P506" i="14"/>
  <c r="O506" i="14"/>
  <c r="N506" i="14"/>
  <c r="M506" i="14"/>
  <c r="L506" i="14"/>
  <c r="K506" i="14"/>
  <c r="J506" i="14"/>
  <c r="I506" i="14"/>
  <c r="H506" i="14"/>
  <c r="G506" i="14"/>
  <c r="JB505" i="14"/>
  <c r="JA505" i="14"/>
  <c r="IZ505" i="14"/>
  <c r="IY505" i="14"/>
  <c r="IX505" i="14"/>
  <c r="IW505" i="14"/>
  <c r="IV505" i="14"/>
  <c r="IU505" i="14"/>
  <c r="IT505" i="14"/>
  <c r="IS505" i="14"/>
  <c r="IR505" i="14"/>
  <c r="IQ505" i="14"/>
  <c r="IP505" i="14"/>
  <c r="IO505" i="14"/>
  <c r="IN505" i="14"/>
  <c r="IM505" i="14"/>
  <c r="IL505" i="14"/>
  <c r="IK505" i="14"/>
  <c r="IJ505" i="14"/>
  <c r="II505" i="14"/>
  <c r="IH505" i="14"/>
  <c r="IG505" i="14"/>
  <c r="IF505" i="14"/>
  <c r="IE505" i="14"/>
  <c r="ID505" i="14"/>
  <c r="IC505" i="14"/>
  <c r="IB505" i="14"/>
  <c r="IA505" i="14"/>
  <c r="HZ505" i="14"/>
  <c r="HY505" i="14"/>
  <c r="HX505" i="14"/>
  <c r="HW505" i="14"/>
  <c r="HV505" i="14"/>
  <c r="HU505" i="14"/>
  <c r="HT505" i="14"/>
  <c r="HS505" i="14"/>
  <c r="HR505" i="14"/>
  <c r="HQ505" i="14"/>
  <c r="HP505" i="14"/>
  <c r="HO505" i="14"/>
  <c r="HN505" i="14"/>
  <c r="HM505" i="14"/>
  <c r="HL505" i="14"/>
  <c r="HK505" i="14"/>
  <c r="HJ505" i="14"/>
  <c r="HI505" i="14"/>
  <c r="HH505" i="14"/>
  <c r="HG505" i="14"/>
  <c r="HF505" i="14"/>
  <c r="HE505" i="14"/>
  <c r="HD505" i="14"/>
  <c r="HC505" i="14"/>
  <c r="HB505" i="14"/>
  <c r="HA505" i="14"/>
  <c r="GZ505" i="14"/>
  <c r="GY505" i="14"/>
  <c r="GX505" i="14"/>
  <c r="GW505" i="14"/>
  <c r="GV505" i="14"/>
  <c r="GU505" i="14"/>
  <c r="GT505" i="14"/>
  <c r="GS505" i="14"/>
  <c r="GR505" i="14"/>
  <c r="GQ505" i="14"/>
  <c r="GP505" i="14"/>
  <c r="GO505" i="14"/>
  <c r="GN505" i="14"/>
  <c r="GM505" i="14"/>
  <c r="GL505" i="14"/>
  <c r="GK505" i="14"/>
  <c r="GJ505" i="14"/>
  <c r="GI505" i="14"/>
  <c r="GH505" i="14"/>
  <c r="GG505" i="14"/>
  <c r="GF505" i="14"/>
  <c r="GE505" i="14"/>
  <c r="GD505" i="14"/>
  <c r="GC505" i="14"/>
  <c r="GB505" i="14"/>
  <c r="GA505" i="14"/>
  <c r="FZ505" i="14"/>
  <c r="FY505" i="14"/>
  <c r="FX505" i="14"/>
  <c r="FW505" i="14"/>
  <c r="FV505" i="14"/>
  <c r="FU505" i="14"/>
  <c r="FT505" i="14"/>
  <c r="FS505" i="14"/>
  <c r="FR505" i="14"/>
  <c r="FQ505" i="14"/>
  <c r="FP505" i="14"/>
  <c r="FO505" i="14"/>
  <c r="FN505" i="14"/>
  <c r="FM505" i="14"/>
  <c r="FL505" i="14"/>
  <c r="FK505" i="14"/>
  <c r="FJ505" i="14"/>
  <c r="FI505" i="14"/>
  <c r="FH505" i="14"/>
  <c r="FG505" i="14"/>
  <c r="FF505" i="14"/>
  <c r="FE505" i="14"/>
  <c r="FD505" i="14"/>
  <c r="FC505" i="14"/>
  <c r="FB505" i="14"/>
  <c r="FA505" i="14"/>
  <c r="EZ505" i="14"/>
  <c r="EY505" i="14"/>
  <c r="EX505" i="14"/>
  <c r="EW505" i="14"/>
  <c r="EV505" i="14"/>
  <c r="EU505" i="14"/>
  <c r="ET505" i="14"/>
  <c r="ES505" i="14"/>
  <c r="ER505" i="14"/>
  <c r="EQ505" i="14"/>
  <c r="EP505" i="14"/>
  <c r="EO505" i="14"/>
  <c r="EN505" i="14"/>
  <c r="EM505" i="14"/>
  <c r="EL505" i="14"/>
  <c r="EK505" i="14"/>
  <c r="EJ505" i="14"/>
  <c r="EI505" i="14"/>
  <c r="EH505" i="14"/>
  <c r="EG505" i="14"/>
  <c r="EF505" i="14"/>
  <c r="EE505" i="14"/>
  <c r="ED505" i="14"/>
  <c r="EC505" i="14"/>
  <c r="EB505" i="14"/>
  <c r="EA505" i="14"/>
  <c r="DZ505" i="14"/>
  <c r="DY505" i="14"/>
  <c r="DX505" i="14"/>
  <c r="DW505" i="14"/>
  <c r="DV505" i="14"/>
  <c r="DU505" i="14"/>
  <c r="DT505" i="14"/>
  <c r="DS505" i="14"/>
  <c r="DR505" i="14"/>
  <c r="DQ505" i="14"/>
  <c r="DP505" i="14"/>
  <c r="DO505" i="14"/>
  <c r="DN505" i="14"/>
  <c r="DM505" i="14"/>
  <c r="DL505" i="14"/>
  <c r="DK505" i="14"/>
  <c r="DJ505" i="14"/>
  <c r="DI505" i="14"/>
  <c r="DH505" i="14"/>
  <c r="DG505" i="14"/>
  <c r="DF505" i="14"/>
  <c r="DE505" i="14"/>
  <c r="DD505" i="14"/>
  <c r="DC505" i="14"/>
  <c r="DB505" i="14"/>
  <c r="DA505" i="14"/>
  <c r="CZ505" i="14"/>
  <c r="CY505" i="14"/>
  <c r="CX505" i="14"/>
  <c r="CW505" i="14"/>
  <c r="CV505" i="14"/>
  <c r="CU505" i="14"/>
  <c r="CT505" i="14"/>
  <c r="CS505" i="14"/>
  <c r="CR505" i="14"/>
  <c r="CQ505" i="14"/>
  <c r="CP505" i="14"/>
  <c r="CO505" i="14"/>
  <c r="CN505" i="14"/>
  <c r="CM505" i="14"/>
  <c r="CL505" i="14"/>
  <c r="CK505" i="14"/>
  <c r="CJ505" i="14"/>
  <c r="CI505" i="14"/>
  <c r="CH505" i="14"/>
  <c r="CG505" i="14"/>
  <c r="CF505" i="14"/>
  <c r="CE505" i="14"/>
  <c r="CD505" i="14"/>
  <c r="CC505" i="14"/>
  <c r="CB505" i="14"/>
  <c r="CA505" i="14"/>
  <c r="BZ505" i="14"/>
  <c r="BY505" i="14"/>
  <c r="BX505" i="14"/>
  <c r="BW505" i="14"/>
  <c r="BV505" i="14"/>
  <c r="BU505" i="14"/>
  <c r="BT505" i="14"/>
  <c r="BS505" i="14"/>
  <c r="BR505" i="14"/>
  <c r="BQ505" i="14"/>
  <c r="BP505" i="14"/>
  <c r="BO505" i="14"/>
  <c r="BN505" i="14"/>
  <c r="BM505" i="14"/>
  <c r="BL505" i="14"/>
  <c r="BK505" i="14"/>
  <c r="BJ505" i="14"/>
  <c r="BI505" i="14"/>
  <c r="BH505" i="14"/>
  <c r="BG505" i="14"/>
  <c r="BF505" i="14"/>
  <c r="BE505" i="14"/>
  <c r="BD505" i="14"/>
  <c r="BC505" i="14"/>
  <c r="BB505" i="14"/>
  <c r="BA505" i="14"/>
  <c r="AZ505" i="14"/>
  <c r="AY505" i="14"/>
  <c r="AX505" i="14"/>
  <c r="AW505" i="14"/>
  <c r="AV505" i="14"/>
  <c r="AU505" i="14"/>
  <c r="AT505" i="14"/>
  <c r="AS505" i="14"/>
  <c r="AR505" i="14"/>
  <c r="AQ505" i="14"/>
  <c r="AP505" i="14"/>
  <c r="AO505" i="14"/>
  <c r="AN505" i="14"/>
  <c r="AM505" i="14"/>
  <c r="AL505" i="14"/>
  <c r="AK505" i="14"/>
  <c r="AJ505" i="14"/>
  <c r="AI505" i="14"/>
  <c r="AH505" i="14"/>
  <c r="AG505" i="14"/>
  <c r="AF505" i="14"/>
  <c r="AE505" i="14"/>
  <c r="AD505" i="14"/>
  <c r="AC505" i="14"/>
  <c r="AB505" i="14"/>
  <c r="AA505" i="14"/>
  <c r="Z505" i="14"/>
  <c r="Y505" i="14"/>
  <c r="X505" i="14"/>
  <c r="W505" i="14"/>
  <c r="V505" i="14"/>
  <c r="U505" i="14"/>
  <c r="T505" i="14"/>
  <c r="S505" i="14"/>
  <c r="R505" i="14"/>
  <c r="Q505" i="14"/>
  <c r="P505" i="14"/>
  <c r="O505" i="14"/>
  <c r="N505" i="14"/>
  <c r="M505" i="14"/>
  <c r="L505" i="14"/>
  <c r="K505" i="14"/>
  <c r="J505" i="14"/>
  <c r="I505" i="14"/>
  <c r="H505" i="14"/>
  <c r="G505" i="14"/>
  <c r="JB504" i="14"/>
  <c r="JA504" i="14"/>
  <c r="IZ504" i="14"/>
  <c r="IY504" i="14"/>
  <c r="IX504" i="14"/>
  <c r="IW504" i="14"/>
  <c r="IV504" i="14"/>
  <c r="IU504" i="14"/>
  <c r="IT504" i="14"/>
  <c r="IS504" i="14"/>
  <c r="IR504" i="14"/>
  <c r="IQ504" i="14"/>
  <c r="IP504" i="14"/>
  <c r="IO504" i="14"/>
  <c r="IN504" i="14"/>
  <c r="IM504" i="14"/>
  <c r="IL504" i="14"/>
  <c r="IK504" i="14"/>
  <c r="IJ504" i="14"/>
  <c r="II504" i="14"/>
  <c r="IH504" i="14"/>
  <c r="IG504" i="14"/>
  <c r="IF504" i="14"/>
  <c r="IE504" i="14"/>
  <c r="ID504" i="14"/>
  <c r="IC504" i="14"/>
  <c r="IB504" i="14"/>
  <c r="IA504" i="14"/>
  <c r="HZ504" i="14"/>
  <c r="HY504" i="14"/>
  <c r="HX504" i="14"/>
  <c r="HW504" i="14"/>
  <c r="HV504" i="14"/>
  <c r="HU504" i="14"/>
  <c r="HT504" i="14"/>
  <c r="HS504" i="14"/>
  <c r="HR504" i="14"/>
  <c r="HQ504" i="14"/>
  <c r="HP504" i="14"/>
  <c r="HO504" i="14"/>
  <c r="HN504" i="14"/>
  <c r="HM504" i="14"/>
  <c r="HL504" i="14"/>
  <c r="HK504" i="14"/>
  <c r="HJ504" i="14"/>
  <c r="HI504" i="14"/>
  <c r="HH504" i="14"/>
  <c r="HG504" i="14"/>
  <c r="HF504" i="14"/>
  <c r="HE504" i="14"/>
  <c r="HD504" i="14"/>
  <c r="HC504" i="14"/>
  <c r="HB504" i="14"/>
  <c r="HA504" i="14"/>
  <c r="GZ504" i="14"/>
  <c r="GY504" i="14"/>
  <c r="GX504" i="14"/>
  <c r="GW504" i="14"/>
  <c r="GV504" i="14"/>
  <c r="GU504" i="14"/>
  <c r="GT504" i="14"/>
  <c r="GS504" i="14"/>
  <c r="GR504" i="14"/>
  <c r="GQ504" i="14"/>
  <c r="GP504" i="14"/>
  <c r="GO504" i="14"/>
  <c r="GN504" i="14"/>
  <c r="GM504" i="14"/>
  <c r="GL504" i="14"/>
  <c r="GK504" i="14"/>
  <c r="GJ504" i="14"/>
  <c r="GI504" i="14"/>
  <c r="GH504" i="14"/>
  <c r="GG504" i="14"/>
  <c r="GF504" i="14"/>
  <c r="GE504" i="14"/>
  <c r="GD504" i="14"/>
  <c r="GC504" i="14"/>
  <c r="GB504" i="14"/>
  <c r="GA504" i="14"/>
  <c r="FZ504" i="14"/>
  <c r="FY504" i="14"/>
  <c r="FX504" i="14"/>
  <c r="FW504" i="14"/>
  <c r="FV504" i="14"/>
  <c r="FU504" i="14"/>
  <c r="FT504" i="14"/>
  <c r="FS504" i="14"/>
  <c r="FR504" i="14"/>
  <c r="FQ504" i="14"/>
  <c r="FP504" i="14"/>
  <c r="FO504" i="14"/>
  <c r="FN504" i="14"/>
  <c r="FM504" i="14"/>
  <c r="FL504" i="14"/>
  <c r="FK504" i="14"/>
  <c r="FJ504" i="14"/>
  <c r="FI504" i="14"/>
  <c r="FH504" i="14"/>
  <c r="FG504" i="14"/>
  <c r="FF504" i="14"/>
  <c r="FE504" i="14"/>
  <c r="FD504" i="14"/>
  <c r="FC504" i="14"/>
  <c r="FB504" i="14"/>
  <c r="FA504" i="14"/>
  <c r="EZ504" i="14"/>
  <c r="EY504" i="14"/>
  <c r="EX504" i="14"/>
  <c r="EW504" i="14"/>
  <c r="EV504" i="14"/>
  <c r="EU504" i="14"/>
  <c r="ET504" i="14"/>
  <c r="ES504" i="14"/>
  <c r="ER504" i="14"/>
  <c r="EQ504" i="14"/>
  <c r="EP504" i="14"/>
  <c r="EO504" i="14"/>
  <c r="EN504" i="14"/>
  <c r="EM504" i="14"/>
  <c r="EL504" i="14"/>
  <c r="EK504" i="14"/>
  <c r="EJ504" i="14"/>
  <c r="EI504" i="14"/>
  <c r="EH504" i="14"/>
  <c r="EG504" i="14"/>
  <c r="EF504" i="14"/>
  <c r="EE504" i="14"/>
  <c r="ED504" i="14"/>
  <c r="EC504" i="14"/>
  <c r="EB504" i="14"/>
  <c r="EA504" i="14"/>
  <c r="DZ504" i="14"/>
  <c r="DY504" i="14"/>
  <c r="DX504" i="14"/>
  <c r="DW504" i="14"/>
  <c r="DV504" i="14"/>
  <c r="DU504" i="14"/>
  <c r="DT504" i="14"/>
  <c r="DS504" i="14"/>
  <c r="DR504" i="14"/>
  <c r="DQ504" i="14"/>
  <c r="DP504" i="14"/>
  <c r="DO504" i="14"/>
  <c r="DN504" i="14"/>
  <c r="DM504" i="14"/>
  <c r="DL504" i="14"/>
  <c r="DK504" i="14"/>
  <c r="DJ504" i="14"/>
  <c r="DI504" i="14"/>
  <c r="DH504" i="14"/>
  <c r="DG504" i="14"/>
  <c r="DF504" i="14"/>
  <c r="DE504" i="14"/>
  <c r="DD504" i="14"/>
  <c r="DC504" i="14"/>
  <c r="DB504" i="14"/>
  <c r="DA504" i="14"/>
  <c r="CZ504" i="14"/>
  <c r="CY504" i="14"/>
  <c r="CX504" i="14"/>
  <c r="CW504" i="14"/>
  <c r="CV504" i="14"/>
  <c r="CU504" i="14"/>
  <c r="CT504" i="14"/>
  <c r="CS504" i="14"/>
  <c r="CR504" i="14"/>
  <c r="CQ504" i="14"/>
  <c r="CP504" i="14"/>
  <c r="CO504" i="14"/>
  <c r="CN504" i="14"/>
  <c r="CM504" i="14"/>
  <c r="CL504" i="14"/>
  <c r="CK504" i="14"/>
  <c r="CJ504" i="14"/>
  <c r="CI504" i="14"/>
  <c r="CH504" i="14"/>
  <c r="CG504" i="14"/>
  <c r="CF504" i="14"/>
  <c r="CE504" i="14"/>
  <c r="CD504" i="14"/>
  <c r="CC504" i="14"/>
  <c r="CB504" i="14"/>
  <c r="CA504" i="14"/>
  <c r="BZ504" i="14"/>
  <c r="BY504" i="14"/>
  <c r="BX504" i="14"/>
  <c r="BW504" i="14"/>
  <c r="BV504" i="14"/>
  <c r="BU504" i="14"/>
  <c r="BT504" i="14"/>
  <c r="BS504" i="14"/>
  <c r="BR504" i="14"/>
  <c r="BQ504" i="14"/>
  <c r="BP504" i="14"/>
  <c r="BO504" i="14"/>
  <c r="BN504" i="14"/>
  <c r="BM504" i="14"/>
  <c r="BL504" i="14"/>
  <c r="BK504" i="14"/>
  <c r="BJ504" i="14"/>
  <c r="BI504" i="14"/>
  <c r="BH504" i="14"/>
  <c r="BG504" i="14"/>
  <c r="BF504" i="14"/>
  <c r="BE504" i="14"/>
  <c r="BD504" i="14"/>
  <c r="BC504" i="14"/>
  <c r="BB504" i="14"/>
  <c r="BA504" i="14"/>
  <c r="AZ504" i="14"/>
  <c r="AY504" i="14"/>
  <c r="AX504" i="14"/>
  <c r="AW504" i="14"/>
  <c r="AV504" i="14"/>
  <c r="AU504" i="14"/>
  <c r="AT504" i="14"/>
  <c r="AS504" i="14"/>
  <c r="AR504" i="14"/>
  <c r="AQ504" i="14"/>
  <c r="AP504" i="14"/>
  <c r="AO504" i="14"/>
  <c r="AN504" i="14"/>
  <c r="AM504" i="14"/>
  <c r="AL504" i="14"/>
  <c r="AK504" i="14"/>
  <c r="AJ504" i="14"/>
  <c r="AI504" i="14"/>
  <c r="AH504" i="14"/>
  <c r="AG504" i="14"/>
  <c r="AF504" i="14"/>
  <c r="AE504" i="14"/>
  <c r="AD504" i="14"/>
  <c r="AC504" i="14"/>
  <c r="AB504" i="14"/>
  <c r="AA504" i="14"/>
  <c r="Z504" i="14"/>
  <c r="Y504" i="14"/>
  <c r="X504" i="14"/>
  <c r="W504" i="14"/>
  <c r="V504" i="14"/>
  <c r="U504" i="14"/>
  <c r="T504" i="14"/>
  <c r="S504" i="14"/>
  <c r="R504" i="14"/>
  <c r="Q504" i="14"/>
  <c r="P504" i="14"/>
  <c r="O504" i="14"/>
  <c r="N504" i="14"/>
  <c r="M504" i="14"/>
  <c r="L504" i="14"/>
  <c r="K504" i="14"/>
  <c r="J504" i="14"/>
  <c r="I504" i="14"/>
  <c r="H504" i="14"/>
  <c r="G504" i="14"/>
  <c r="JB503" i="14"/>
  <c r="JA503" i="14"/>
  <c r="IZ503" i="14"/>
  <c r="IY503" i="14"/>
  <c r="IX503" i="14"/>
  <c r="IW503" i="14"/>
  <c r="IV503" i="14"/>
  <c r="IU503" i="14"/>
  <c r="IT503" i="14"/>
  <c r="IS503" i="14"/>
  <c r="IR503" i="14"/>
  <c r="IQ503" i="14"/>
  <c r="IP503" i="14"/>
  <c r="IO503" i="14"/>
  <c r="IN503" i="14"/>
  <c r="IM503" i="14"/>
  <c r="IL503" i="14"/>
  <c r="IK503" i="14"/>
  <c r="IJ503" i="14"/>
  <c r="II503" i="14"/>
  <c r="IH503" i="14"/>
  <c r="IG503" i="14"/>
  <c r="IF503" i="14"/>
  <c r="IE503" i="14"/>
  <c r="ID503" i="14"/>
  <c r="IC503" i="14"/>
  <c r="IB503" i="14"/>
  <c r="IA503" i="14"/>
  <c r="HZ503" i="14"/>
  <c r="HY503" i="14"/>
  <c r="HX503" i="14"/>
  <c r="HW503" i="14"/>
  <c r="HV503" i="14"/>
  <c r="HU503" i="14"/>
  <c r="HT503" i="14"/>
  <c r="HS503" i="14"/>
  <c r="HR503" i="14"/>
  <c r="HQ503" i="14"/>
  <c r="HP503" i="14"/>
  <c r="HO503" i="14"/>
  <c r="HN503" i="14"/>
  <c r="HM503" i="14"/>
  <c r="HL503" i="14"/>
  <c r="HK503" i="14"/>
  <c r="HJ503" i="14"/>
  <c r="HI503" i="14"/>
  <c r="HH503" i="14"/>
  <c r="HG503" i="14"/>
  <c r="HF503" i="14"/>
  <c r="HE503" i="14"/>
  <c r="HD503" i="14"/>
  <c r="HC503" i="14"/>
  <c r="HB503" i="14"/>
  <c r="HA503" i="14"/>
  <c r="GZ503" i="14"/>
  <c r="GY503" i="14"/>
  <c r="GX503" i="14"/>
  <c r="GW503" i="14"/>
  <c r="GV503" i="14"/>
  <c r="GU503" i="14"/>
  <c r="GT503" i="14"/>
  <c r="GS503" i="14"/>
  <c r="GR503" i="14"/>
  <c r="GQ503" i="14"/>
  <c r="GP503" i="14"/>
  <c r="GO503" i="14"/>
  <c r="GN503" i="14"/>
  <c r="GM503" i="14"/>
  <c r="GL503" i="14"/>
  <c r="GK503" i="14"/>
  <c r="GJ503" i="14"/>
  <c r="GI503" i="14"/>
  <c r="GH503" i="14"/>
  <c r="GG503" i="14"/>
  <c r="GF503" i="14"/>
  <c r="GE503" i="14"/>
  <c r="GD503" i="14"/>
  <c r="GC503" i="14"/>
  <c r="GB503" i="14"/>
  <c r="GA503" i="14"/>
  <c r="FZ503" i="14"/>
  <c r="FY503" i="14"/>
  <c r="FX503" i="14"/>
  <c r="FW503" i="14"/>
  <c r="FV503" i="14"/>
  <c r="FU503" i="14"/>
  <c r="FT503" i="14"/>
  <c r="FS503" i="14"/>
  <c r="FR503" i="14"/>
  <c r="FQ503" i="14"/>
  <c r="FP503" i="14"/>
  <c r="FO503" i="14"/>
  <c r="FN503" i="14"/>
  <c r="FM503" i="14"/>
  <c r="FL503" i="14"/>
  <c r="FK503" i="14"/>
  <c r="FJ503" i="14"/>
  <c r="FI503" i="14"/>
  <c r="FH503" i="14"/>
  <c r="FG503" i="14"/>
  <c r="FF503" i="14"/>
  <c r="FE503" i="14"/>
  <c r="FD503" i="14"/>
  <c r="FC503" i="14"/>
  <c r="FB503" i="14"/>
  <c r="FA503" i="14"/>
  <c r="EZ503" i="14"/>
  <c r="EY503" i="14"/>
  <c r="EX503" i="14"/>
  <c r="EW503" i="14"/>
  <c r="EV503" i="14"/>
  <c r="EU503" i="14"/>
  <c r="ET503" i="14"/>
  <c r="ES503" i="14"/>
  <c r="ER503" i="14"/>
  <c r="EQ503" i="14"/>
  <c r="EP503" i="14"/>
  <c r="EO503" i="14"/>
  <c r="EN503" i="14"/>
  <c r="EM503" i="14"/>
  <c r="EL503" i="14"/>
  <c r="EK503" i="14"/>
  <c r="EJ503" i="14"/>
  <c r="EI503" i="14"/>
  <c r="EH503" i="14"/>
  <c r="EG503" i="14"/>
  <c r="EF503" i="14"/>
  <c r="EE503" i="14"/>
  <c r="ED503" i="14"/>
  <c r="EC503" i="14"/>
  <c r="EB503" i="14"/>
  <c r="EA503" i="14"/>
  <c r="DZ503" i="14"/>
  <c r="DY503" i="14"/>
  <c r="DX503" i="14"/>
  <c r="DW503" i="14"/>
  <c r="DV503" i="14"/>
  <c r="DU503" i="14"/>
  <c r="DT503" i="14"/>
  <c r="DS503" i="14"/>
  <c r="DR503" i="14"/>
  <c r="DQ503" i="14"/>
  <c r="DP503" i="14"/>
  <c r="DO503" i="14"/>
  <c r="DN503" i="14"/>
  <c r="DM503" i="14"/>
  <c r="DL503" i="14"/>
  <c r="DK503" i="14"/>
  <c r="DJ503" i="14"/>
  <c r="DI503" i="14"/>
  <c r="DH503" i="14"/>
  <c r="DG503" i="14"/>
  <c r="DF503" i="14"/>
  <c r="DE503" i="14"/>
  <c r="DD503" i="14"/>
  <c r="DC503" i="14"/>
  <c r="DB503" i="14"/>
  <c r="DA503" i="14"/>
  <c r="CZ503" i="14"/>
  <c r="CY503" i="14"/>
  <c r="CX503" i="14"/>
  <c r="CW503" i="14"/>
  <c r="CV503" i="14"/>
  <c r="CU503" i="14"/>
  <c r="CT503" i="14"/>
  <c r="CS503" i="14"/>
  <c r="CR503" i="14"/>
  <c r="CQ503" i="14"/>
  <c r="CP503" i="14"/>
  <c r="CO503" i="14"/>
  <c r="CN503" i="14"/>
  <c r="CM503" i="14"/>
  <c r="CL503" i="14"/>
  <c r="CK503" i="14"/>
  <c r="CJ503" i="14"/>
  <c r="CI503" i="14"/>
  <c r="CH503" i="14"/>
  <c r="CG503" i="14"/>
  <c r="CF503" i="14"/>
  <c r="CE503" i="14"/>
  <c r="CD503" i="14"/>
  <c r="CC503" i="14"/>
  <c r="CB503" i="14"/>
  <c r="CA503" i="14"/>
  <c r="BZ503" i="14"/>
  <c r="BY503" i="14"/>
  <c r="BX503" i="14"/>
  <c r="BW503" i="14"/>
  <c r="BV503" i="14"/>
  <c r="BU503" i="14"/>
  <c r="BT503" i="14"/>
  <c r="BS503" i="14"/>
  <c r="BR503" i="14"/>
  <c r="BQ503" i="14"/>
  <c r="BP503" i="14"/>
  <c r="BO503" i="14"/>
  <c r="BN503" i="14"/>
  <c r="BM503" i="14"/>
  <c r="BL503" i="14"/>
  <c r="BK503" i="14"/>
  <c r="BJ503" i="14"/>
  <c r="BI503" i="14"/>
  <c r="BH503" i="14"/>
  <c r="BG503" i="14"/>
  <c r="BF503" i="14"/>
  <c r="BE503" i="14"/>
  <c r="BD503" i="14"/>
  <c r="BC503" i="14"/>
  <c r="BB503" i="14"/>
  <c r="BA503" i="14"/>
  <c r="AZ503" i="14"/>
  <c r="AY503" i="14"/>
  <c r="AX503" i="14"/>
  <c r="AW503" i="14"/>
  <c r="AV503" i="14"/>
  <c r="AU503" i="14"/>
  <c r="AT503" i="14"/>
  <c r="AS503" i="14"/>
  <c r="AR503" i="14"/>
  <c r="AQ503" i="14"/>
  <c r="AP503" i="14"/>
  <c r="AO503" i="14"/>
  <c r="AN503" i="14"/>
  <c r="AM503" i="14"/>
  <c r="AL503" i="14"/>
  <c r="AK503" i="14"/>
  <c r="AJ503" i="14"/>
  <c r="AI503" i="14"/>
  <c r="AH503" i="14"/>
  <c r="AG503" i="14"/>
  <c r="AF503" i="14"/>
  <c r="AE503" i="14"/>
  <c r="AD503" i="14"/>
  <c r="AC503" i="14"/>
  <c r="AB503" i="14"/>
  <c r="AA503" i="14"/>
  <c r="Z503" i="14"/>
  <c r="Y503" i="14"/>
  <c r="X503" i="14"/>
  <c r="W503" i="14"/>
  <c r="V503" i="14"/>
  <c r="U503" i="14"/>
  <c r="T503" i="14"/>
  <c r="S503" i="14"/>
  <c r="R503" i="14"/>
  <c r="Q503" i="14"/>
  <c r="P503" i="14"/>
  <c r="O503" i="14"/>
  <c r="N503" i="14"/>
  <c r="M503" i="14"/>
  <c r="L503" i="14"/>
  <c r="K503" i="14"/>
  <c r="J503" i="14"/>
  <c r="I503" i="14"/>
  <c r="H503" i="14"/>
  <c r="G503" i="14"/>
  <c r="JB502" i="14"/>
  <c r="JA502" i="14"/>
  <c r="IZ502" i="14"/>
  <c r="IY502" i="14"/>
  <c r="IX502" i="14"/>
  <c r="IW502" i="14"/>
  <c r="IV502" i="14"/>
  <c r="IU502" i="14"/>
  <c r="IT502" i="14"/>
  <c r="IS502" i="14"/>
  <c r="IR502" i="14"/>
  <c r="IQ502" i="14"/>
  <c r="IP502" i="14"/>
  <c r="IO502" i="14"/>
  <c r="IN502" i="14"/>
  <c r="IM502" i="14"/>
  <c r="IL502" i="14"/>
  <c r="IK502" i="14"/>
  <c r="IJ502" i="14"/>
  <c r="II502" i="14"/>
  <c r="IH502" i="14"/>
  <c r="IG502" i="14"/>
  <c r="IF502" i="14"/>
  <c r="IE502" i="14"/>
  <c r="ID502" i="14"/>
  <c r="IC502" i="14"/>
  <c r="IB502" i="14"/>
  <c r="IA502" i="14"/>
  <c r="HZ502" i="14"/>
  <c r="HY502" i="14"/>
  <c r="HX502" i="14"/>
  <c r="HW502" i="14"/>
  <c r="HV502" i="14"/>
  <c r="HU502" i="14"/>
  <c r="HT502" i="14"/>
  <c r="HS502" i="14"/>
  <c r="HR502" i="14"/>
  <c r="HQ502" i="14"/>
  <c r="HP502" i="14"/>
  <c r="HO502" i="14"/>
  <c r="HN502" i="14"/>
  <c r="HM502" i="14"/>
  <c r="HL502" i="14"/>
  <c r="HK502" i="14"/>
  <c r="HJ502" i="14"/>
  <c r="HI502" i="14"/>
  <c r="HH502" i="14"/>
  <c r="HG502" i="14"/>
  <c r="HF502" i="14"/>
  <c r="HE502" i="14"/>
  <c r="HD502" i="14"/>
  <c r="HC502" i="14"/>
  <c r="HB502" i="14"/>
  <c r="HA502" i="14"/>
  <c r="GZ502" i="14"/>
  <c r="GY502" i="14"/>
  <c r="GX502" i="14"/>
  <c r="GW502" i="14"/>
  <c r="GV502" i="14"/>
  <c r="GU502" i="14"/>
  <c r="GT502" i="14"/>
  <c r="GS502" i="14"/>
  <c r="GR502" i="14"/>
  <c r="GQ502" i="14"/>
  <c r="GP502" i="14"/>
  <c r="GO502" i="14"/>
  <c r="GN502" i="14"/>
  <c r="GM502" i="14"/>
  <c r="GL502" i="14"/>
  <c r="GK502" i="14"/>
  <c r="GJ502" i="14"/>
  <c r="GI502" i="14"/>
  <c r="GH502" i="14"/>
  <c r="GG502" i="14"/>
  <c r="GF502" i="14"/>
  <c r="GE502" i="14"/>
  <c r="GD502" i="14"/>
  <c r="GC502" i="14"/>
  <c r="GB502" i="14"/>
  <c r="GA502" i="14"/>
  <c r="FZ502" i="14"/>
  <c r="FY502" i="14"/>
  <c r="FX502" i="14"/>
  <c r="FW502" i="14"/>
  <c r="FV502" i="14"/>
  <c r="FU502" i="14"/>
  <c r="FT502" i="14"/>
  <c r="FS502" i="14"/>
  <c r="FR502" i="14"/>
  <c r="FQ502" i="14"/>
  <c r="FP502" i="14"/>
  <c r="FO502" i="14"/>
  <c r="FN502" i="14"/>
  <c r="FM502" i="14"/>
  <c r="FL502" i="14"/>
  <c r="FK502" i="14"/>
  <c r="FJ502" i="14"/>
  <c r="FI502" i="14"/>
  <c r="FH502" i="14"/>
  <c r="FG502" i="14"/>
  <c r="FF502" i="14"/>
  <c r="FE502" i="14"/>
  <c r="FD502" i="14"/>
  <c r="FC502" i="14"/>
  <c r="FB502" i="14"/>
  <c r="FA502" i="14"/>
  <c r="EZ502" i="14"/>
  <c r="EY502" i="14"/>
  <c r="EX502" i="14"/>
  <c r="EW502" i="14"/>
  <c r="EV502" i="14"/>
  <c r="EU502" i="14"/>
  <c r="ET502" i="14"/>
  <c r="ES502" i="14"/>
  <c r="ER502" i="14"/>
  <c r="EQ502" i="14"/>
  <c r="EP502" i="14"/>
  <c r="EO502" i="14"/>
  <c r="EN502" i="14"/>
  <c r="EM502" i="14"/>
  <c r="EL502" i="14"/>
  <c r="EK502" i="14"/>
  <c r="EJ502" i="14"/>
  <c r="EI502" i="14"/>
  <c r="EH502" i="14"/>
  <c r="EG502" i="14"/>
  <c r="EF502" i="14"/>
  <c r="EE502" i="14"/>
  <c r="ED502" i="14"/>
  <c r="EC502" i="14"/>
  <c r="EB502" i="14"/>
  <c r="EA502" i="14"/>
  <c r="DZ502" i="14"/>
  <c r="DY502" i="14"/>
  <c r="DX502" i="14"/>
  <c r="DW502" i="14"/>
  <c r="DV502" i="14"/>
  <c r="DU502" i="14"/>
  <c r="DT502" i="14"/>
  <c r="DS502" i="14"/>
  <c r="DR502" i="14"/>
  <c r="DQ502" i="14"/>
  <c r="DP502" i="14"/>
  <c r="DO502" i="14"/>
  <c r="DN502" i="14"/>
  <c r="DM502" i="14"/>
  <c r="DL502" i="14"/>
  <c r="DK502" i="14"/>
  <c r="DJ502" i="14"/>
  <c r="DI502" i="14"/>
  <c r="DH502" i="14"/>
  <c r="DG502" i="14"/>
  <c r="DF502" i="14"/>
  <c r="DE502" i="14"/>
  <c r="DD502" i="14"/>
  <c r="DC502" i="14"/>
  <c r="DB502" i="14"/>
  <c r="DA502" i="14"/>
  <c r="CZ502" i="14"/>
  <c r="CY502" i="14"/>
  <c r="CX502" i="14"/>
  <c r="CW502" i="14"/>
  <c r="CV502" i="14"/>
  <c r="CU502" i="14"/>
  <c r="CT502" i="14"/>
  <c r="CS502" i="14"/>
  <c r="CR502" i="14"/>
  <c r="CQ502" i="14"/>
  <c r="CP502" i="14"/>
  <c r="CO502" i="14"/>
  <c r="CN502" i="14"/>
  <c r="CM502" i="14"/>
  <c r="CL502" i="14"/>
  <c r="CK502" i="14"/>
  <c r="CJ502" i="14"/>
  <c r="CI502" i="14"/>
  <c r="CH502" i="14"/>
  <c r="CG502" i="14"/>
  <c r="CF502" i="14"/>
  <c r="CE502" i="14"/>
  <c r="CD502" i="14"/>
  <c r="CC502" i="14"/>
  <c r="CB502" i="14"/>
  <c r="CA502" i="14"/>
  <c r="BZ502" i="14"/>
  <c r="BY502" i="14"/>
  <c r="BX502" i="14"/>
  <c r="BW502" i="14"/>
  <c r="BV502" i="14"/>
  <c r="BU502" i="14"/>
  <c r="BT502" i="14"/>
  <c r="BS502" i="14"/>
  <c r="BR502" i="14"/>
  <c r="BQ502" i="14"/>
  <c r="BP502" i="14"/>
  <c r="BO502" i="14"/>
  <c r="BN502" i="14"/>
  <c r="BM502" i="14"/>
  <c r="BL502" i="14"/>
  <c r="BK502" i="14"/>
  <c r="BJ502" i="14"/>
  <c r="BI502" i="14"/>
  <c r="BH502" i="14"/>
  <c r="BG502" i="14"/>
  <c r="BF502" i="14"/>
  <c r="BE502" i="14"/>
  <c r="BD502" i="14"/>
  <c r="BC502" i="14"/>
  <c r="BB502" i="14"/>
  <c r="BA502" i="14"/>
  <c r="AZ502" i="14"/>
  <c r="AY502" i="14"/>
  <c r="AX502" i="14"/>
  <c r="AW502" i="14"/>
  <c r="AV502" i="14"/>
  <c r="AU502" i="14"/>
  <c r="AT502" i="14"/>
  <c r="AS502" i="14"/>
  <c r="AR502" i="14"/>
  <c r="AQ502" i="14"/>
  <c r="AP502" i="14"/>
  <c r="AO502" i="14"/>
  <c r="AN502" i="14"/>
  <c r="AM502" i="14"/>
  <c r="AL502" i="14"/>
  <c r="AK502" i="14"/>
  <c r="AJ502" i="14"/>
  <c r="AI502" i="14"/>
  <c r="AH502" i="14"/>
  <c r="AG502" i="14"/>
  <c r="AF502" i="14"/>
  <c r="AE502" i="14"/>
  <c r="AD502" i="14"/>
  <c r="AC502" i="14"/>
  <c r="AB502" i="14"/>
  <c r="AA502" i="14"/>
  <c r="Z502" i="14"/>
  <c r="Y502" i="14"/>
  <c r="X502" i="14"/>
  <c r="W502" i="14"/>
  <c r="V502" i="14"/>
  <c r="U502" i="14"/>
  <c r="T502" i="14"/>
  <c r="S502" i="14"/>
  <c r="R502" i="14"/>
  <c r="Q502" i="14"/>
  <c r="P502" i="14"/>
  <c r="O502" i="14"/>
  <c r="N502" i="14"/>
  <c r="M502" i="14"/>
  <c r="L502" i="14"/>
  <c r="K502" i="14"/>
  <c r="J502" i="14"/>
  <c r="I502" i="14"/>
  <c r="H502" i="14"/>
  <c r="G502" i="14"/>
  <c r="JB501" i="14"/>
  <c r="JA501" i="14"/>
  <c r="IZ501" i="14"/>
  <c r="IY501" i="14"/>
  <c r="IX501" i="14"/>
  <c r="IW501" i="14"/>
  <c r="IV501" i="14"/>
  <c r="IU501" i="14"/>
  <c r="IT501" i="14"/>
  <c r="IS501" i="14"/>
  <c r="IR501" i="14"/>
  <c r="IQ501" i="14"/>
  <c r="IP501" i="14"/>
  <c r="IO501" i="14"/>
  <c r="IN501" i="14"/>
  <c r="IM501" i="14"/>
  <c r="IL501" i="14"/>
  <c r="IK501" i="14"/>
  <c r="IJ501" i="14"/>
  <c r="II501" i="14"/>
  <c r="IH501" i="14"/>
  <c r="IG501" i="14"/>
  <c r="IF501" i="14"/>
  <c r="IE501" i="14"/>
  <c r="ID501" i="14"/>
  <c r="IC501" i="14"/>
  <c r="IB501" i="14"/>
  <c r="IA501" i="14"/>
  <c r="HZ501" i="14"/>
  <c r="HY501" i="14"/>
  <c r="HX501" i="14"/>
  <c r="HW501" i="14"/>
  <c r="HV501" i="14"/>
  <c r="HU501" i="14"/>
  <c r="HT501" i="14"/>
  <c r="HS501" i="14"/>
  <c r="HR501" i="14"/>
  <c r="HQ501" i="14"/>
  <c r="HP501" i="14"/>
  <c r="HO501" i="14"/>
  <c r="HN501" i="14"/>
  <c r="HM501" i="14"/>
  <c r="HL501" i="14"/>
  <c r="HK501" i="14"/>
  <c r="HJ501" i="14"/>
  <c r="HI501" i="14"/>
  <c r="HH501" i="14"/>
  <c r="HG501" i="14"/>
  <c r="HF501" i="14"/>
  <c r="HE501" i="14"/>
  <c r="HD501" i="14"/>
  <c r="HC501" i="14"/>
  <c r="HB501" i="14"/>
  <c r="HA501" i="14"/>
  <c r="GZ501" i="14"/>
  <c r="GY501" i="14"/>
  <c r="GX501" i="14"/>
  <c r="GW501" i="14"/>
  <c r="GV501" i="14"/>
  <c r="GU501" i="14"/>
  <c r="GT501" i="14"/>
  <c r="GS501" i="14"/>
  <c r="GR501" i="14"/>
  <c r="GQ501" i="14"/>
  <c r="GP501" i="14"/>
  <c r="GO501" i="14"/>
  <c r="GN501" i="14"/>
  <c r="GM501" i="14"/>
  <c r="GL501" i="14"/>
  <c r="GK501" i="14"/>
  <c r="GJ501" i="14"/>
  <c r="GI501" i="14"/>
  <c r="GH501" i="14"/>
  <c r="GG501" i="14"/>
  <c r="GF501" i="14"/>
  <c r="GE501" i="14"/>
  <c r="GD501" i="14"/>
  <c r="GC501" i="14"/>
  <c r="GB501" i="14"/>
  <c r="GA501" i="14"/>
  <c r="FZ501" i="14"/>
  <c r="FY501" i="14"/>
  <c r="FX501" i="14"/>
  <c r="FW501" i="14"/>
  <c r="FV501" i="14"/>
  <c r="FU501" i="14"/>
  <c r="FT501" i="14"/>
  <c r="FS501" i="14"/>
  <c r="FR501" i="14"/>
  <c r="FQ501" i="14"/>
  <c r="FP501" i="14"/>
  <c r="FO501" i="14"/>
  <c r="FN501" i="14"/>
  <c r="FM501" i="14"/>
  <c r="FL501" i="14"/>
  <c r="FK501" i="14"/>
  <c r="FJ501" i="14"/>
  <c r="FI501" i="14"/>
  <c r="FH501" i="14"/>
  <c r="FG501" i="14"/>
  <c r="FF501" i="14"/>
  <c r="FE501" i="14"/>
  <c r="FD501" i="14"/>
  <c r="FC501" i="14"/>
  <c r="FB501" i="14"/>
  <c r="FA501" i="14"/>
  <c r="EZ501" i="14"/>
  <c r="EY501" i="14"/>
  <c r="EX501" i="14"/>
  <c r="EW501" i="14"/>
  <c r="EV501" i="14"/>
  <c r="EU501" i="14"/>
  <c r="ET501" i="14"/>
  <c r="ES501" i="14"/>
  <c r="ER501" i="14"/>
  <c r="EQ501" i="14"/>
  <c r="EP501" i="14"/>
  <c r="EO501" i="14"/>
  <c r="EN501" i="14"/>
  <c r="EM501" i="14"/>
  <c r="EL501" i="14"/>
  <c r="EK501" i="14"/>
  <c r="EJ501" i="14"/>
  <c r="EI501" i="14"/>
  <c r="EH501" i="14"/>
  <c r="EG501" i="14"/>
  <c r="EF501" i="14"/>
  <c r="EE501" i="14"/>
  <c r="ED501" i="14"/>
  <c r="EC501" i="14"/>
  <c r="EB501" i="14"/>
  <c r="EA501" i="14"/>
  <c r="DZ501" i="14"/>
  <c r="DY501" i="14"/>
  <c r="DX501" i="14"/>
  <c r="DW501" i="14"/>
  <c r="DV501" i="14"/>
  <c r="DU501" i="14"/>
  <c r="DT501" i="14"/>
  <c r="DS501" i="14"/>
  <c r="DR501" i="14"/>
  <c r="DQ501" i="14"/>
  <c r="DP501" i="14"/>
  <c r="DO501" i="14"/>
  <c r="DN501" i="14"/>
  <c r="DM501" i="14"/>
  <c r="DL501" i="14"/>
  <c r="DK501" i="14"/>
  <c r="DJ501" i="14"/>
  <c r="DI501" i="14"/>
  <c r="DH501" i="14"/>
  <c r="DG501" i="14"/>
  <c r="DF501" i="14"/>
  <c r="DE501" i="14"/>
  <c r="DD501" i="14"/>
  <c r="DC501" i="14"/>
  <c r="DB501" i="14"/>
  <c r="DA501" i="14"/>
  <c r="CZ501" i="14"/>
  <c r="CY501" i="14"/>
  <c r="CX501" i="14"/>
  <c r="CW501" i="14"/>
  <c r="CV501" i="14"/>
  <c r="CU501" i="14"/>
  <c r="CT501" i="14"/>
  <c r="CS501" i="14"/>
  <c r="CR501" i="14"/>
  <c r="CQ501" i="14"/>
  <c r="CP501" i="14"/>
  <c r="CO501" i="14"/>
  <c r="CN501" i="14"/>
  <c r="CM501" i="14"/>
  <c r="CL501" i="14"/>
  <c r="CK501" i="14"/>
  <c r="CJ501" i="14"/>
  <c r="CI501" i="14"/>
  <c r="CH501" i="14"/>
  <c r="CG501" i="14"/>
  <c r="CF501" i="14"/>
  <c r="CE501" i="14"/>
  <c r="CD501" i="14"/>
  <c r="CC501" i="14"/>
  <c r="CB501" i="14"/>
  <c r="CA501" i="14"/>
  <c r="BZ501" i="14"/>
  <c r="BY501" i="14"/>
  <c r="BX501" i="14"/>
  <c r="BW501" i="14"/>
  <c r="BV501" i="14"/>
  <c r="BU501" i="14"/>
  <c r="BT501" i="14"/>
  <c r="BS501" i="14"/>
  <c r="BR501" i="14"/>
  <c r="BQ501" i="14"/>
  <c r="BP501" i="14"/>
  <c r="BO501" i="14"/>
  <c r="BN501" i="14"/>
  <c r="BM501" i="14"/>
  <c r="BL501" i="14"/>
  <c r="BK501" i="14"/>
  <c r="BJ501" i="14"/>
  <c r="BI501" i="14"/>
  <c r="BH501" i="14"/>
  <c r="BG501" i="14"/>
  <c r="BF501" i="14"/>
  <c r="BE501" i="14"/>
  <c r="BD501" i="14"/>
  <c r="BC501" i="14"/>
  <c r="BB501" i="14"/>
  <c r="BA501" i="14"/>
  <c r="AZ501" i="14"/>
  <c r="AY501" i="14"/>
  <c r="AX501" i="14"/>
  <c r="AW501" i="14"/>
  <c r="AV501" i="14"/>
  <c r="AU501" i="14"/>
  <c r="AT501" i="14"/>
  <c r="AS501" i="14"/>
  <c r="AR501" i="14"/>
  <c r="AQ501" i="14"/>
  <c r="AP501" i="14"/>
  <c r="AO501" i="14"/>
  <c r="AN501" i="14"/>
  <c r="AM501" i="14"/>
  <c r="AL501" i="14"/>
  <c r="AK501" i="14"/>
  <c r="AJ501" i="14"/>
  <c r="AI501" i="14"/>
  <c r="AH501" i="14"/>
  <c r="AG501" i="14"/>
  <c r="AF501" i="14"/>
  <c r="AE501" i="14"/>
  <c r="AD501" i="14"/>
  <c r="AC501" i="14"/>
  <c r="AB501" i="14"/>
  <c r="AA501" i="14"/>
  <c r="Z501" i="14"/>
  <c r="Y501" i="14"/>
  <c r="X501" i="14"/>
  <c r="W501" i="14"/>
  <c r="V501" i="14"/>
  <c r="U501" i="14"/>
  <c r="T501" i="14"/>
  <c r="S501" i="14"/>
  <c r="R501" i="14"/>
  <c r="Q501" i="14"/>
  <c r="P501" i="14"/>
  <c r="O501" i="14"/>
  <c r="N501" i="14"/>
  <c r="M501" i="14"/>
  <c r="L501" i="14"/>
  <c r="K501" i="14"/>
  <c r="J501" i="14"/>
  <c r="I501" i="14"/>
  <c r="H501" i="14"/>
  <c r="G501" i="14"/>
  <c r="JB500" i="14"/>
  <c r="JA500" i="14"/>
  <c r="IZ500" i="14"/>
  <c r="IY500" i="14"/>
  <c r="IX500" i="14"/>
  <c r="IW500" i="14"/>
  <c r="IV500" i="14"/>
  <c r="IU500" i="14"/>
  <c r="IT500" i="14"/>
  <c r="IS500" i="14"/>
  <c r="IR500" i="14"/>
  <c r="IQ500" i="14"/>
  <c r="IP500" i="14"/>
  <c r="IO500" i="14"/>
  <c r="IN500" i="14"/>
  <c r="IM500" i="14"/>
  <c r="IL500" i="14"/>
  <c r="IK500" i="14"/>
  <c r="IJ500" i="14"/>
  <c r="II500" i="14"/>
  <c r="IH500" i="14"/>
  <c r="IG500" i="14"/>
  <c r="IF500" i="14"/>
  <c r="IE500" i="14"/>
  <c r="ID500" i="14"/>
  <c r="IC500" i="14"/>
  <c r="IB500" i="14"/>
  <c r="IA500" i="14"/>
  <c r="HZ500" i="14"/>
  <c r="HY500" i="14"/>
  <c r="HX500" i="14"/>
  <c r="HW500" i="14"/>
  <c r="HV500" i="14"/>
  <c r="HU500" i="14"/>
  <c r="HT500" i="14"/>
  <c r="HS500" i="14"/>
  <c r="HR500" i="14"/>
  <c r="HQ500" i="14"/>
  <c r="HP500" i="14"/>
  <c r="HO500" i="14"/>
  <c r="HN500" i="14"/>
  <c r="HM500" i="14"/>
  <c r="HL500" i="14"/>
  <c r="HK500" i="14"/>
  <c r="HJ500" i="14"/>
  <c r="HI500" i="14"/>
  <c r="HH500" i="14"/>
  <c r="HG500" i="14"/>
  <c r="HF500" i="14"/>
  <c r="HE500" i="14"/>
  <c r="HD500" i="14"/>
  <c r="HC500" i="14"/>
  <c r="HB500" i="14"/>
  <c r="HA500" i="14"/>
  <c r="GZ500" i="14"/>
  <c r="GY500" i="14"/>
  <c r="GX500" i="14"/>
  <c r="GW500" i="14"/>
  <c r="GV500" i="14"/>
  <c r="GU500" i="14"/>
  <c r="GT500" i="14"/>
  <c r="GS500" i="14"/>
  <c r="GR500" i="14"/>
  <c r="GQ500" i="14"/>
  <c r="GP500" i="14"/>
  <c r="GO500" i="14"/>
  <c r="GN500" i="14"/>
  <c r="GM500" i="14"/>
  <c r="GL500" i="14"/>
  <c r="GK500" i="14"/>
  <c r="GJ500" i="14"/>
  <c r="GI500" i="14"/>
  <c r="GH500" i="14"/>
  <c r="GG500" i="14"/>
  <c r="GF500" i="14"/>
  <c r="GE500" i="14"/>
  <c r="GD500" i="14"/>
  <c r="GC500" i="14"/>
  <c r="GB500" i="14"/>
  <c r="GA500" i="14"/>
  <c r="FZ500" i="14"/>
  <c r="FY500" i="14"/>
  <c r="FX500" i="14"/>
  <c r="FW500" i="14"/>
  <c r="FV500" i="14"/>
  <c r="FU500" i="14"/>
  <c r="FT500" i="14"/>
  <c r="FS500" i="14"/>
  <c r="FR500" i="14"/>
  <c r="FQ500" i="14"/>
  <c r="FP500" i="14"/>
  <c r="FO500" i="14"/>
  <c r="FN500" i="14"/>
  <c r="FM500" i="14"/>
  <c r="FL500" i="14"/>
  <c r="FK500" i="14"/>
  <c r="FJ500" i="14"/>
  <c r="FI500" i="14"/>
  <c r="FH500" i="14"/>
  <c r="FG500" i="14"/>
  <c r="FF500" i="14"/>
  <c r="FE500" i="14"/>
  <c r="FD500" i="14"/>
  <c r="FC500" i="14"/>
  <c r="FB500" i="14"/>
  <c r="FA500" i="14"/>
  <c r="EZ500" i="14"/>
  <c r="EY500" i="14"/>
  <c r="EX500" i="14"/>
  <c r="EW500" i="14"/>
  <c r="EV500" i="14"/>
  <c r="EU500" i="14"/>
  <c r="ET500" i="14"/>
  <c r="ES500" i="14"/>
  <c r="ER500" i="14"/>
  <c r="EQ500" i="14"/>
  <c r="EP500" i="14"/>
  <c r="EO500" i="14"/>
  <c r="EN500" i="14"/>
  <c r="EM500" i="14"/>
  <c r="EL500" i="14"/>
  <c r="EK500" i="14"/>
  <c r="EJ500" i="14"/>
  <c r="EI500" i="14"/>
  <c r="EH500" i="14"/>
  <c r="EG500" i="14"/>
  <c r="EF500" i="14"/>
  <c r="EE500" i="14"/>
  <c r="ED500" i="14"/>
  <c r="EC500" i="14"/>
  <c r="EB500" i="14"/>
  <c r="EA500" i="14"/>
  <c r="DZ500" i="14"/>
  <c r="DY500" i="14"/>
  <c r="DX500" i="14"/>
  <c r="DW500" i="14"/>
  <c r="DV500" i="14"/>
  <c r="DU500" i="14"/>
  <c r="DT500" i="14"/>
  <c r="DS500" i="14"/>
  <c r="DR500" i="14"/>
  <c r="DQ500" i="14"/>
  <c r="DP500" i="14"/>
  <c r="DO500" i="14"/>
  <c r="DN500" i="14"/>
  <c r="DM500" i="14"/>
  <c r="DL500" i="14"/>
  <c r="DK500" i="14"/>
  <c r="DJ500" i="14"/>
  <c r="DI500" i="14"/>
  <c r="DH500" i="14"/>
  <c r="DG500" i="14"/>
  <c r="DF500" i="14"/>
  <c r="DE500" i="14"/>
  <c r="DD500" i="14"/>
  <c r="DC500" i="14"/>
  <c r="DB500" i="14"/>
  <c r="DA500" i="14"/>
  <c r="CZ500" i="14"/>
  <c r="CY500" i="14"/>
  <c r="CX500" i="14"/>
  <c r="CW500" i="14"/>
  <c r="CV500" i="14"/>
  <c r="CU500" i="14"/>
  <c r="CT500" i="14"/>
  <c r="CS500" i="14"/>
  <c r="CR500" i="14"/>
  <c r="CQ500" i="14"/>
  <c r="CP500" i="14"/>
  <c r="CO500" i="14"/>
  <c r="CN500" i="14"/>
  <c r="CM500" i="14"/>
  <c r="CL500" i="14"/>
  <c r="CK500" i="14"/>
  <c r="CJ500" i="14"/>
  <c r="CI500" i="14"/>
  <c r="CH500" i="14"/>
  <c r="CG500" i="14"/>
  <c r="CF500" i="14"/>
  <c r="CE500" i="14"/>
  <c r="CD500" i="14"/>
  <c r="CC500" i="14"/>
  <c r="CB500" i="14"/>
  <c r="CA500" i="14"/>
  <c r="BZ500" i="14"/>
  <c r="BY500" i="14"/>
  <c r="BX500" i="14"/>
  <c r="BW500" i="14"/>
  <c r="BV500" i="14"/>
  <c r="BU500" i="14"/>
  <c r="BT500" i="14"/>
  <c r="BS500" i="14"/>
  <c r="BR500" i="14"/>
  <c r="BQ500" i="14"/>
  <c r="BP500" i="14"/>
  <c r="BO500" i="14"/>
  <c r="BN500" i="14"/>
  <c r="BM500" i="14"/>
  <c r="BL500" i="14"/>
  <c r="BK500" i="14"/>
  <c r="BJ500" i="14"/>
  <c r="BI500" i="14"/>
  <c r="BH500" i="14"/>
  <c r="BG500" i="14"/>
  <c r="BF500" i="14"/>
  <c r="BE500" i="14"/>
  <c r="BD500" i="14"/>
  <c r="BC500" i="14"/>
  <c r="BB500" i="14"/>
  <c r="BA500" i="14"/>
  <c r="AZ500" i="14"/>
  <c r="AY500" i="14"/>
  <c r="AX500" i="14"/>
  <c r="AW500" i="14"/>
  <c r="AV500" i="14"/>
  <c r="AU500" i="14"/>
  <c r="AT500" i="14"/>
  <c r="AS500" i="14"/>
  <c r="AR500" i="14"/>
  <c r="AQ500" i="14"/>
  <c r="AP500" i="14"/>
  <c r="AO500" i="14"/>
  <c r="AN500" i="14"/>
  <c r="AM500" i="14"/>
  <c r="AL500" i="14"/>
  <c r="AK500" i="14"/>
  <c r="AJ500" i="14"/>
  <c r="AI500" i="14"/>
  <c r="AH500" i="14"/>
  <c r="AG500" i="14"/>
  <c r="AF500" i="14"/>
  <c r="AE500" i="14"/>
  <c r="AD500" i="14"/>
  <c r="AC500" i="14"/>
  <c r="AB500" i="14"/>
  <c r="AA500" i="14"/>
  <c r="Z500" i="14"/>
  <c r="Y500" i="14"/>
  <c r="X500" i="14"/>
  <c r="W500" i="14"/>
  <c r="V500" i="14"/>
  <c r="U500" i="14"/>
  <c r="T500" i="14"/>
  <c r="S500" i="14"/>
  <c r="R500" i="14"/>
  <c r="Q500" i="14"/>
  <c r="P500" i="14"/>
  <c r="O500" i="14"/>
  <c r="N500" i="14"/>
  <c r="M500" i="14"/>
  <c r="L500" i="14"/>
  <c r="K500" i="14"/>
  <c r="J500" i="14"/>
  <c r="I500" i="14"/>
  <c r="H500" i="14"/>
  <c r="G500" i="14"/>
  <c r="JB499" i="14"/>
  <c r="JA499" i="14"/>
  <c r="IZ499" i="14"/>
  <c r="IY499" i="14"/>
  <c r="IX499" i="14"/>
  <c r="IW499" i="14"/>
  <c r="IV499" i="14"/>
  <c r="IU499" i="14"/>
  <c r="IT499" i="14"/>
  <c r="IS499" i="14"/>
  <c r="IR499" i="14"/>
  <c r="IQ499" i="14"/>
  <c r="IP499" i="14"/>
  <c r="IO499" i="14"/>
  <c r="IN499" i="14"/>
  <c r="IM499" i="14"/>
  <c r="IL499" i="14"/>
  <c r="IK499" i="14"/>
  <c r="IJ499" i="14"/>
  <c r="II499" i="14"/>
  <c r="IH499" i="14"/>
  <c r="IG499" i="14"/>
  <c r="IF499" i="14"/>
  <c r="IE499" i="14"/>
  <c r="ID499" i="14"/>
  <c r="IC499" i="14"/>
  <c r="IB499" i="14"/>
  <c r="IA499" i="14"/>
  <c r="HZ499" i="14"/>
  <c r="HY499" i="14"/>
  <c r="HX499" i="14"/>
  <c r="HW499" i="14"/>
  <c r="HV499" i="14"/>
  <c r="HU499" i="14"/>
  <c r="HT499" i="14"/>
  <c r="HS499" i="14"/>
  <c r="HR499" i="14"/>
  <c r="HQ499" i="14"/>
  <c r="HP499" i="14"/>
  <c r="HO499" i="14"/>
  <c r="HN499" i="14"/>
  <c r="HM499" i="14"/>
  <c r="HL499" i="14"/>
  <c r="HK499" i="14"/>
  <c r="HJ499" i="14"/>
  <c r="HI499" i="14"/>
  <c r="HH499" i="14"/>
  <c r="HG499" i="14"/>
  <c r="HF499" i="14"/>
  <c r="HE499" i="14"/>
  <c r="HD499" i="14"/>
  <c r="HC499" i="14"/>
  <c r="HB499" i="14"/>
  <c r="HA499" i="14"/>
  <c r="GZ499" i="14"/>
  <c r="GY499" i="14"/>
  <c r="GX499" i="14"/>
  <c r="GW499" i="14"/>
  <c r="GV499" i="14"/>
  <c r="GU499" i="14"/>
  <c r="GT499" i="14"/>
  <c r="GS499" i="14"/>
  <c r="GR499" i="14"/>
  <c r="GQ499" i="14"/>
  <c r="GP499" i="14"/>
  <c r="GO499" i="14"/>
  <c r="GN499" i="14"/>
  <c r="GM499" i="14"/>
  <c r="GL499" i="14"/>
  <c r="GK499" i="14"/>
  <c r="GJ499" i="14"/>
  <c r="GI499" i="14"/>
  <c r="GH499" i="14"/>
  <c r="GG499" i="14"/>
  <c r="GF499" i="14"/>
  <c r="GE499" i="14"/>
  <c r="GD499" i="14"/>
  <c r="GC499" i="14"/>
  <c r="GB499" i="14"/>
  <c r="GA499" i="14"/>
  <c r="FZ499" i="14"/>
  <c r="FY499" i="14"/>
  <c r="FX499" i="14"/>
  <c r="FW499" i="14"/>
  <c r="FV499" i="14"/>
  <c r="FU499" i="14"/>
  <c r="FT499" i="14"/>
  <c r="FS499" i="14"/>
  <c r="FR499" i="14"/>
  <c r="FQ499" i="14"/>
  <c r="FP499" i="14"/>
  <c r="FO499" i="14"/>
  <c r="FN499" i="14"/>
  <c r="FM499" i="14"/>
  <c r="FL499" i="14"/>
  <c r="FK499" i="14"/>
  <c r="FJ499" i="14"/>
  <c r="FI499" i="14"/>
  <c r="FH499" i="14"/>
  <c r="FG499" i="14"/>
  <c r="FF499" i="14"/>
  <c r="FE499" i="14"/>
  <c r="FD499" i="14"/>
  <c r="FC499" i="14"/>
  <c r="FB499" i="14"/>
  <c r="FA499" i="14"/>
  <c r="EZ499" i="14"/>
  <c r="EY499" i="14"/>
  <c r="EX499" i="14"/>
  <c r="EW499" i="14"/>
  <c r="EV499" i="14"/>
  <c r="EU499" i="14"/>
  <c r="ET499" i="14"/>
  <c r="ES499" i="14"/>
  <c r="ER499" i="14"/>
  <c r="EQ499" i="14"/>
  <c r="EP499" i="14"/>
  <c r="EO499" i="14"/>
  <c r="EN499" i="14"/>
  <c r="EM499" i="14"/>
  <c r="EL499" i="14"/>
  <c r="EK499" i="14"/>
  <c r="EJ499" i="14"/>
  <c r="EI499" i="14"/>
  <c r="EH499" i="14"/>
  <c r="EG499" i="14"/>
  <c r="EF499" i="14"/>
  <c r="EE499" i="14"/>
  <c r="ED499" i="14"/>
  <c r="EC499" i="14"/>
  <c r="EB499" i="14"/>
  <c r="EA499" i="14"/>
  <c r="DZ499" i="14"/>
  <c r="DY499" i="14"/>
  <c r="DX499" i="14"/>
  <c r="DW499" i="14"/>
  <c r="DV499" i="14"/>
  <c r="DU499" i="14"/>
  <c r="DT499" i="14"/>
  <c r="DS499" i="14"/>
  <c r="DR499" i="14"/>
  <c r="DQ499" i="14"/>
  <c r="DP499" i="14"/>
  <c r="DO499" i="14"/>
  <c r="DN499" i="14"/>
  <c r="DM499" i="14"/>
  <c r="DL499" i="14"/>
  <c r="DK499" i="14"/>
  <c r="DJ499" i="14"/>
  <c r="DI499" i="14"/>
  <c r="DH499" i="14"/>
  <c r="DG499" i="14"/>
  <c r="DF499" i="14"/>
  <c r="DE499" i="14"/>
  <c r="DD499" i="14"/>
  <c r="DC499" i="14"/>
  <c r="DB499" i="14"/>
  <c r="DA499" i="14"/>
  <c r="CZ499" i="14"/>
  <c r="CY499" i="14"/>
  <c r="CX499" i="14"/>
  <c r="CW499" i="14"/>
  <c r="CV499" i="14"/>
  <c r="CU499" i="14"/>
  <c r="CT499" i="14"/>
  <c r="CS499" i="14"/>
  <c r="CR499" i="14"/>
  <c r="CQ499" i="14"/>
  <c r="CP499" i="14"/>
  <c r="CO499" i="14"/>
  <c r="CN499" i="14"/>
  <c r="CM499" i="14"/>
  <c r="CL499" i="14"/>
  <c r="CK499" i="14"/>
  <c r="CJ499" i="14"/>
  <c r="CI499" i="14"/>
  <c r="CH499" i="14"/>
  <c r="CG499" i="14"/>
  <c r="CF499" i="14"/>
  <c r="CE499" i="14"/>
  <c r="CD499" i="14"/>
  <c r="CC499" i="14"/>
  <c r="CB499" i="14"/>
  <c r="CA499" i="14"/>
  <c r="BZ499" i="14"/>
  <c r="BY499" i="14"/>
  <c r="BX499" i="14"/>
  <c r="BW499" i="14"/>
  <c r="BV499" i="14"/>
  <c r="BU499" i="14"/>
  <c r="BT499" i="14"/>
  <c r="BS499" i="14"/>
  <c r="BR499" i="14"/>
  <c r="BQ499" i="14"/>
  <c r="BP499" i="14"/>
  <c r="BO499" i="14"/>
  <c r="BN499" i="14"/>
  <c r="BM499" i="14"/>
  <c r="BL499" i="14"/>
  <c r="BK499" i="14"/>
  <c r="BJ499" i="14"/>
  <c r="BI499" i="14"/>
  <c r="BH499" i="14"/>
  <c r="BG499" i="14"/>
  <c r="BF499" i="14"/>
  <c r="BE499" i="14"/>
  <c r="BD499" i="14"/>
  <c r="BC499" i="14"/>
  <c r="BB499" i="14"/>
  <c r="BA499" i="14"/>
  <c r="AZ499" i="14"/>
  <c r="AY499" i="14"/>
  <c r="AX499" i="14"/>
  <c r="AW499" i="14"/>
  <c r="AV499" i="14"/>
  <c r="AU499" i="14"/>
  <c r="AT499" i="14"/>
  <c r="AS499" i="14"/>
  <c r="AR499" i="14"/>
  <c r="AQ499" i="14"/>
  <c r="AP499" i="14"/>
  <c r="AO499" i="14"/>
  <c r="AN499" i="14"/>
  <c r="AM499" i="14"/>
  <c r="AL499" i="14"/>
  <c r="AK499" i="14"/>
  <c r="AJ499" i="14"/>
  <c r="AI499" i="14"/>
  <c r="AH499" i="14"/>
  <c r="AG499" i="14"/>
  <c r="AF499" i="14"/>
  <c r="AE499" i="14"/>
  <c r="AD499" i="14"/>
  <c r="AC499" i="14"/>
  <c r="AB499" i="14"/>
  <c r="AA499" i="14"/>
  <c r="Z499" i="14"/>
  <c r="Y499" i="14"/>
  <c r="X499" i="14"/>
  <c r="W499" i="14"/>
  <c r="V499" i="14"/>
  <c r="U499" i="14"/>
  <c r="T499" i="14"/>
  <c r="S499" i="14"/>
  <c r="R499" i="14"/>
  <c r="Q499" i="14"/>
  <c r="P499" i="14"/>
  <c r="O499" i="14"/>
  <c r="N499" i="14"/>
  <c r="M499" i="14"/>
  <c r="L499" i="14"/>
  <c r="K499" i="14"/>
  <c r="J499" i="14"/>
  <c r="I499" i="14"/>
  <c r="H499" i="14"/>
  <c r="G499" i="14"/>
  <c r="Q95" i="14"/>
  <c r="B95" i="14"/>
  <c r="C95" i="14" s="1"/>
  <c r="D95" i="14" s="1"/>
  <c r="Q94" i="14"/>
  <c r="B94" i="14"/>
  <c r="C94" i="14" s="1"/>
  <c r="Q93" i="14"/>
  <c r="B93" i="14"/>
  <c r="C93" i="14" s="1"/>
  <c r="D93" i="14" s="1"/>
  <c r="Q92" i="14"/>
  <c r="B92" i="14"/>
  <c r="C92" i="14" s="1"/>
  <c r="Q91" i="14"/>
  <c r="B91" i="14"/>
  <c r="C91" i="14" s="1"/>
  <c r="D91" i="14" s="1"/>
  <c r="Q90" i="14"/>
  <c r="B90" i="14"/>
  <c r="C90" i="14" s="1"/>
  <c r="Q89" i="14"/>
  <c r="B89" i="14"/>
  <c r="C89" i="14" s="1"/>
  <c r="D89" i="14" s="1"/>
  <c r="Q88" i="14"/>
  <c r="B88" i="14"/>
  <c r="C88" i="14" s="1"/>
  <c r="Q87" i="14"/>
  <c r="B87" i="14"/>
  <c r="C87" i="14" s="1"/>
  <c r="D87" i="14" s="1"/>
  <c r="Q86" i="14"/>
  <c r="B86" i="14"/>
  <c r="C86" i="14" s="1"/>
  <c r="Q85" i="14"/>
  <c r="B85" i="14"/>
  <c r="C85" i="14" s="1"/>
  <c r="D85" i="14" s="1"/>
  <c r="Q84" i="14"/>
  <c r="B84" i="14"/>
  <c r="C84" i="14" s="1"/>
  <c r="Q83" i="14"/>
  <c r="B83" i="14"/>
  <c r="C83" i="14" s="1"/>
  <c r="D83" i="14" s="1"/>
  <c r="Q82" i="14"/>
  <c r="B82" i="14"/>
  <c r="C82" i="14" s="1"/>
  <c r="Q81" i="14"/>
  <c r="B81" i="14"/>
  <c r="C81" i="14" s="1"/>
  <c r="D81" i="14" s="1"/>
  <c r="Q80" i="14"/>
  <c r="B80" i="14"/>
  <c r="C80" i="14" s="1"/>
  <c r="Q79" i="14"/>
  <c r="B79" i="14"/>
  <c r="C79" i="14" s="1"/>
  <c r="D79" i="14" s="1"/>
  <c r="Q78" i="14"/>
  <c r="B78" i="14"/>
  <c r="C78" i="14" s="1"/>
  <c r="Q77" i="14"/>
  <c r="C77" i="14"/>
  <c r="D77" i="14" s="1"/>
  <c r="B77" i="14"/>
  <c r="Q76" i="14"/>
  <c r="B76" i="14"/>
  <c r="C76" i="14" s="1"/>
  <c r="D76" i="14" s="1"/>
  <c r="Q75" i="14"/>
  <c r="B75" i="14"/>
  <c r="C75" i="14" s="1"/>
  <c r="D75" i="14" s="1"/>
  <c r="Q74" i="14"/>
  <c r="B74" i="14"/>
  <c r="C74" i="14" s="1"/>
  <c r="D74" i="14" s="1"/>
  <c r="Q73" i="14"/>
  <c r="B73" i="14"/>
  <c r="C73" i="14" s="1"/>
  <c r="D73" i="14" s="1"/>
  <c r="Q72" i="14"/>
  <c r="B72" i="14"/>
  <c r="C72" i="14" s="1"/>
  <c r="Q71" i="14"/>
  <c r="B71" i="14"/>
  <c r="C71" i="14" s="1"/>
  <c r="D71" i="14" s="1"/>
  <c r="Q70" i="14"/>
  <c r="B70" i="14"/>
  <c r="C70" i="14" s="1"/>
  <c r="Q69" i="14"/>
  <c r="B69" i="14"/>
  <c r="C69" i="14" s="1"/>
  <c r="D69" i="14" s="1"/>
  <c r="Q68" i="14"/>
  <c r="B68" i="14"/>
  <c r="C68" i="14" s="1"/>
  <c r="D68" i="14" s="1"/>
  <c r="Q67" i="14"/>
  <c r="B67" i="14"/>
  <c r="C67" i="14" s="1"/>
  <c r="D67" i="14" s="1"/>
  <c r="Q66" i="14"/>
  <c r="B66" i="14"/>
  <c r="C66" i="14" s="1"/>
  <c r="Q65" i="14"/>
  <c r="B65" i="14"/>
  <c r="C65" i="14" s="1"/>
  <c r="D65" i="14" s="1"/>
  <c r="Q64" i="14"/>
  <c r="B64" i="14"/>
  <c r="C64" i="14" s="1"/>
  <c r="Q63" i="14"/>
  <c r="B63" i="14"/>
  <c r="C63" i="14" s="1"/>
  <c r="D63" i="14" s="1"/>
  <c r="Q62" i="14"/>
  <c r="B62" i="14"/>
  <c r="C62" i="14" s="1"/>
  <c r="Q61" i="14"/>
  <c r="C61" i="14"/>
  <c r="D61" i="14" s="1"/>
  <c r="B61" i="14"/>
  <c r="Q60" i="14"/>
  <c r="B60" i="14"/>
  <c r="C60" i="14" s="1"/>
  <c r="D60" i="14" s="1"/>
  <c r="Q59" i="14"/>
  <c r="B59" i="14"/>
  <c r="C59" i="14" s="1"/>
  <c r="D59" i="14" s="1"/>
  <c r="Q58" i="14"/>
  <c r="C58" i="14"/>
  <c r="B58" i="14"/>
  <c r="Q57" i="14"/>
  <c r="B57" i="14"/>
  <c r="C57" i="14" s="1"/>
  <c r="D57" i="14" s="1"/>
  <c r="Q56" i="14"/>
  <c r="B56" i="14"/>
  <c r="C56" i="14" s="1"/>
  <c r="Q55" i="14"/>
  <c r="B55" i="14"/>
  <c r="C55" i="14" s="1"/>
  <c r="D55" i="14" s="1"/>
  <c r="Q54" i="14"/>
  <c r="B54" i="14"/>
  <c r="C54" i="14" s="1"/>
  <c r="Q53" i="14"/>
  <c r="B53" i="14"/>
  <c r="C53" i="14" s="1"/>
  <c r="D53" i="14" s="1"/>
  <c r="Q52" i="14"/>
  <c r="B52" i="14"/>
  <c r="C52" i="14" s="1"/>
  <c r="Q51" i="14"/>
  <c r="B51" i="14"/>
  <c r="C51" i="14" s="1"/>
  <c r="D51" i="14" s="1"/>
  <c r="Q50" i="14"/>
  <c r="B50" i="14"/>
  <c r="C50" i="14" s="1"/>
  <c r="Q49" i="14"/>
  <c r="B49" i="14"/>
  <c r="C49" i="14" s="1"/>
  <c r="D49" i="14" s="1"/>
  <c r="Q48" i="14"/>
  <c r="B48" i="14"/>
  <c r="C48" i="14" s="1"/>
  <c r="Q47" i="14"/>
  <c r="B47" i="14"/>
  <c r="C47" i="14" s="1"/>
  <c r="D47" i="14" s="1"/>
  <c r="Q46" i="14"/>
  <c r="B46" i="14"/>
  <c r="C46" i="14" s="1"/>
  <c r="Q45" i="14"/>
  <c r="C45" i="14"/>
  <c r="D45" i="14" s="1"/>
  <c r="B45" i="14"/>
  <c r="Q44" i="14"/>
  <c r="B44" i="14"/>
  <c r="C44" i="14" s="1"/>
  <c r="D44" i="14" s="1"/>
  <c r="Q43" i="14"/>
  <c r="B43" i="14"/>
  <c r="C43" i="14" s="1"/>
  <c r="D43" i="14" s="1"/>
  <c r="Q42" i="14"/>
  <c r="C42" i="14"/>
  <c r="D42" i="14" s="1"/>
  <c r="B42" i="14"/>
  <c r="Q41" i="14"/>
  <c r="B41" i="14"/>
  <c r="C41" i="14" s="1"/>
  <c r="D41" i="14" s="1"/>
  <c r="Q40" i="14"/>
  <c r="B40" i="14"/>
  <c r="C40" i="14" s="1"/>
  <c r="Q39" i="14"/>
  <c r="B39" i="14"/>
  <c r="C39" i="14" s="1"/>
  <c r="D39" i="14" s="1"/>
  <c r="Q38" i="14"/>
  <c r="B38" i="14"/>
  <c r="C38" i="14" s="1"/>
  <c r="Q37" i="14"/>
  <c r="B37" i="14"/>
  <c r="C37" i="14" s="1"/>
  <c r="D37" i="14" s="1"/>
  <c r="Q36" i="14"/>
  <c r="B36" i="14"/>
  <c r="C36" i="14" s="1"/>
  <c r="Q35" i="14"/>
  <c r="B35" i="14"/>
  <c r="C35" i="14" s="1"/>
  <c r="D35" i="14" s="1"/>
  <c r="N23" i="14" s="1"/>
  <c r="R30" i="14"/>
  <c r="F30" i="14"/>
  <c r="R25" i="14"/>
  <c r="U4" i="14"/>
  <c r="I19" i="13"/>
  <c r="C101" i="14" s="1"/>
  <c r="I17" i="13"/>
  <c r="I18" i="13" s="1"/>
  <c r="P11" i="13"/>
  <c r="I10" i="13"/>
  <c r="I9" i="13"/>
  <c r="I8" i="13"/>
  <c r="D17" i="13" l="1"/>
  <c r="U3" i="14" s="1"/>
  <c r="D18" i="13"/>
  <c r="U20" i="14" s="1"/>
  <c r="R64" i="14"/>
  <c r="T64" i="14" s="1"/>
  <c r="D64" i="14"/>
  <c r="R70" i="14"/>
  <c r="T70" i="14" s="1"/>
  <c r="D70" i="14"/>
  <c r="D80" i="14"/>
  <c r="R80" i="14" s="1"/>
  <c r="R38" i="14"/>
  <c r="S38" i="14" s="1"/>
  <c r="D38" i="14"/>
  <c r="R48" i="14"/>
  <c r="T48" i="14" s="1"/>
  <c r="D48" i="14"/>
  <c r="R54" i="14"/>
  <c r="T54" i="14" s="1"/>
  <c r="D54" i="14"/>
  <c r="D72" i="14"/>
  <c r="R72" i="14" s="1"/>
  <c r="R78" i="14"/>
  <c r="T78" i="14" s="1"/>
  <c r="D78" i="14"/>
  <c r="R82" i="14"/>
  <c r="T82" i="14" s="1"/>
  <c r="D82" i="14"/>
  <c r="R56" i="14"/>
  <c r="S56" i="14" s="1"/>
  <c r="D56" i="14"/>
  <c r="D62" i="14"/>
  <c r="R62" i="14" s="1"/>
  <c r="R66" i="14"/>
  <c r="T66" i="14" s="1"/>
  <c r="D66" i="14"/>
  <c r="R40" i="14"/>
  <c r="T40" i="14" s="1"/>
  <c r="D40" i="14"/>
  <c r="D46" i="14"/>
  <c r="R46" i="14" s="1"/>
  <c r="T46" i="14" s="1"/>
  <c r="D50" i="14"/>
  <c r="R50" i="14" s="1"/>
  <c r="R58" i="14"/>
  <c r="S58" i="14" s="1"/>
  <c r="D58" i="14"/>
  <c r="N24" i="14"/>
  <c r="R42" i="14"/>
  <c r="S42" i="14" s="1"/>
  <c r="D36" i="14"/>
  <c r="R36" i="14" s="1"/>
  <c r="D52" i="14"/>
  <c r="R52" i="14" s="1"/>
  <c r="R74" i="14"/>
  <c r="T74" i="14" s="1"/>
  <c r="R68" i="14"/>
  <c r="S68" i="14" s="1"/>
  <c r="R44" i="14"/>
  <c r="S44" i="14" s="1"/>
  <c r="R60" i="14"/>
  <c r="S60" i="14" s="1"/>
  <c r="R76" i="14"/>
  <c r="T76" i="14" s="1"/>
  <c r="U6" i="14"/>
  <c r="D19" i="13"/>
  <c r="U5" i="14" s="1"/>
  <c r="U7" i="14" s="1"/>
  <c r="U9" i="14"/>
  <c r="D90" i="14"/>
  <c r="R90" i="14" s="1"/>
  <c r="D84" i="14"/>
  <c r="R84" i="14"/>
  <c r="D94" i="14"/>
  <c r="R94" i="14"/>
  <c r="D88" i="14"/>
  <c r="R88" i="14"/>
  <c r="D92" i="14"/>
  <c r="R92" i="14" s="1"/>
  <c r="D101" i="14"/>
  <c r="C102" i="14"/>
  <c r="D86" i="14"/>
  <c r="R86" i="14"/>
  <c r="R27" i="14"/>
  <c r="R35" i="14"/>
  <c r="R37" i="14"/>
  <c r="R39" i="14"/>
  <c r="R41" i="14"/>
  <c r="R43" i="14"/>
  <c r="R45" i="14"/>
  <c r="R47" i="14"/>
  <c r="R49" i="14"/>
  <c r="R51" i="14"/>
  <c r="R53" i="14"/>
  <c r="R55" i="14"/>
  <c r="R57" i="14"/>
  <c r="R59" i="14"/>
  <c r="R61" i="14"/>
  <c r="R63" i="14"/>
  <c r="R65" i="14"/>
  <c r="R67" i="14"/>
  <c r="R69" i="14"/>
  <c r="R71" i="14"/>
  <c r="R73" i="14"/>
  <c r="R75" i="14"/>
  <c r="R77" i="14"/>
  <c r="R79" i="14"/>
  <c r="R81" i="14"/>
  <c r="R83" i="14"/>
  <c r="R85" i="14"/>
  <c r="R87" i="14"/>
  <c r="R89" i="14"/>
  <c r="R91" i="14"/>
  <c r="R93" i="14"/>
  <c r="R95" i="14"/>
  <c r="C695" i="14"/>
  <c r="C696" i="14" s="1"/>
  <c r="C697" i="14" s="1"/>
  <c r="C698" i="14" s="1"/>
  <c r="C699" i="14" s="1"/>
  <c r="C700" i="14" s="1"/>
  <c r="C701" i="14" s="1"/>
  <c r="C702" i="14" s="1"/>
  <c r="C703" i="14" s="1"/>
  <c r="C704" i="14" s="1"/>
  <c r="C705" i="14" s="1"/>
  <c r="C706" i="14" s="1"/>
  <c r="C707" i="14" s="1"/>
  <c r="C708" i="14" s="1"/>
  <c r="C709" i="14" s="1"/>
  <c r="C710" i="14" s="1"/>
  <c r="C711" i="14" s="1"/>
  <c r="C712" i="14" s="1"/>
  <c r="C713" i="14" s="1"/>
  <c r="C714" i="14" s="1"/>
  <c r="C715" i="14" s="1"/>
  <c r="C716" i="14" s="1"/>
  <c r="C717" i="14" s="1"/>
  <c r="C718" i="14" s="1"/>
  <c r="C719" i="14" s="1"/>
  <c r="C720" i="14" s="1"/>
  <c r="C721" i="14" s="1"/>
  <c r="C722" i="14" s="1"/>
  <c r="C723" i="14" s="1"/>
  <c r="C724" i="14" s="1"/>
  <c r="C725" i="14" s="1"/>
  <c r="C726" i="14" s="1"/>
  <c r="C727" i="14" s="1"/>
  <c r="C728" i="14" s="1"/>
  <c r="C729" i="14" s="1"/>
  <c r="C730" i="14" s="1"/>
  <c r="C731" i="14" s="1"/>
  <c r="C732" i="14" s="1"/>
  <c r="C733" i="14" s="1"/>
  <c r="C734" i="14" s="1"/>
  <c r="C735" i="14" s="1"/>
  <c r="C736" i="14" s="1"/>
  <c r="C737" i="14" s="1"/>
  <c r="C738" i="14" s="1"/>
  <c r="C739" i="14" s="1"/>
  <c r="C740" i="14" s="1"/>
  <c r="C741" i="14" s="1"/>
  <c r="C742" i="14" s="1"/>
  <c r="C743" i="14" s="1"/>
  <c r="C744" i="14" s="1"/>
  <c r="C745" i="14" s="1"/>
  <c r="C746" i="14" s="1"/>
  <c r="C747" i="14" s="1"/>
  <c r="C748" i="14" s="1"/>
  <c r="C749" i="14" s="1"/>
  <c r="C750" i="14" s="1"/>
  <c r="C751" i="14" s="1"/>
  <c r="C752" i="14" s="1"/>
  <c r="C753" i="14" s="1"/>
  <c r="C754" i="14" s="1"/>
  <c r="C755" i="14" s="1"/>
  <c r="C756" i="14" s="1"/>
  <c r="C757" i="14" s="1"/>
  <c r="C758" i="14" s="1"/>
  <c r="A626" i="14"/>
  <c r="E626" i="14"/>
  <c r="G626" i="14" s="1"/>
  <c r="C627" i="14"/>
  <c r="G19" i="11"/>
  <c r="E95" i="1"/>
  <c r="A96" i="1"/>
  <c r="A95" i="1"/>
  <c r="A94" i="1"/>
  <c r="B97" i="1"/>
  <c r="B96" i="1"/>
  <c r="B95" i="1"/>
  <c r="B94" i="1"/>
  <c r="B91" i="1"/>
  <c r="A91" i="1"/>
  <c r="C17" i="11"/>
  <c r="C18" i="11" s="1"/>
  <c r="L19" i="11"/>
  <c r="C95" i="11"/>
  <c r="B95" i="11"/>
  <c r="C94" i="11"/>
  <c r="B94" i="11"/>
  <c r="C93" i="11"/>
  <c r="B93" i="11"/>
  <c r="C92" i="11"/>
  <c r="B92" i="11"/>
  <c r="C91" i="11"/>
  <c r="B91" i="11"/>
  <c r="C90" i="11"/>
  <c r="B90" i="11"/>
  <c r="C89" i="11"/>
  <c r="B89" i="11"/>
  <c r="C88" i="11"/>
  <c r="B88" i="11"/>
  <c r="C87" i="11"/>
  <c r="B87" i="11"/>
  <c r="C86" i="11"/>
  <c r="B86" i="11"/>
  <c r="C85" i="11"/>
  <c r="B85" i="11"/>
  <c r="C84" i="11"/>
  <c r="B84" i="11"/>
  <c r="C83" i="11"/>
  <c r="B83" i="11"/>
  <c r="C82" i="11"/>
  <c r="B82" i="11"/>
  <c r="C81" i="11"/>
  <c r="B81" i="11"/>
  <c r="C80" i="11"/>
  <c r="B80" i="11"/>
  <c r="C79" i="11"/>
  <c r="B79" i="11"/>
  <c r="C78" i="11"/>
  <c r="B78" i="11"/>
  <c r="C77" i="11"/>
  <c r="B77" i="11"/>
  <c r="C76" i="11"/>
  <c r="B76" i="11"/>
  <c r="C75" i="11"/>
  <c r="B75" i="11"/>
  <c r="C74" i="11"/>
  <c r="B74" i="11"/>
  <c r="C73" i="11"/>
  <c r="B73" i="11"/>
  <c r="C72" i="11"/>
  <c r="B72" i="11"/>
  <c r="C71" i="11"/>
  <c r="B71" i="11"/>
  <c r="C70" i="11"/>
  <c r="B70" i="11"/>
  <c r="C69" i="11"/>
  <c r="B69" i="11"/>
  <c r="C68" i="11"/>
  <c r="B68" i="11"/>
  <c r="C67" i="11"/>
  <c r="B67" i="11"/>
  <c r="C66" i="11"/>
  <c r="B66" i="11"/>
  <c r="C65" i="11"/>
  <c r="B65" i="11"/>
  <c r="C64" i="11"/>
  <c r="B64" i="11"/>
  <c r="C63" i="11"/>
  <c r="B63" i="11"/>
  <c r="C62" i="11"/>
  <c r="B62" i="11"/>
  <c r="C61" i="11"/>
  <c r="B61" i="11"/>
  <c r="C60" i="11"/>
  <c r="B60" i="11"/>
  <c r="C59" i="11"/>
  <c r="B59" i="11"/>
  <c r="C58" i="11"/>
  <c r="B58" i="11"/>
  <c r="C57" i="11"/>
  <c r="B57" i="11"/>
  <c r="C56" i="11"/>
  <c r="B56" i="11"/>
  <c r="C55" i="11"/>
  <c r="B55" i="11"/>
  <c r="C54" i="11"/>
  <c r="B54" i="11"/>
  <c r="C53" i="11"/>
  <c r="B53" i="11"/>
  <c r="C52" i="11"/>
  <c r="B52" i="11"/>
  <c r="C51" i="11"/>
  <c r="B51" i="11"/>
  <c r="C50" i="11"/>
  <c r="B50" i="11"/>
  <c r="C49" i="11"/>
  <c r="B49" i="11"/>
  <c r="C48" i="11"/>
  <c r="B48" i="11"/>
  <c r="C47" i="11"/>
  <c r="B47" i="11"/>
  <c r="C46" i="11"/>
  <c r="B46" i="11"/>
  <c r="C45" i="11"/>
  <c r="B45" i="11"/>
  <c r="C44" i="11"/>
  <c r="B44" i="11"/>
  <c r="C43" i="11"/>
  <c r="B43" i="11"/>
  <c r="C42" i="11"/>
  <c r="B42" i="11"/>
  <c r="C41" i="11"/>
  <c r="B41" i="11"/>
  <c r="C40" i="11"/>
  <c r="B40" i="11"/>
  <c r="C39" i="11"/>
  <c r="B39" i="11"/>
  <c r="C38" i="11"/>
  <c r="B38" i="11"/>
  <c r="C37" i="11"/>
  <c r="B37" i="11"/>
  <c r="C36" i="11"/>
  <c r="B36" i="11"/>
  <c r="C35" i="11"/>
  <c r="B35" i="11"/>
  <c r="C34" i="11"/>
  <c r="B34" i="11"/>
  <c r="C33" i="11"/>
  <c r="B33" i="11"/>
  <c r="C32" i="11"/>
  <c r="B32" i="11"/>
  <c r="C31" i="11"/>
  <c r="B31" i="11"/>
  <c r="C30" i="11"/>
  <c r="B30" i="11"/>
  <c r="C29" i="11"/>
  <c r="B29" i="11"/>
  <c r="C28" i="11"/>
  <c r="B28" i="11"/>
  <c r="C27" i="11"/>
  <c r="B27" i="11"/>
  <c r="C26" i="11"/>
  <c r="B26" i="11"/>
  <c r="D25" i="11"/>
  <c r="E25" i="11" s="1"/>
  <c r="C25" i="11"/>
  <c r="B25" i="11"/>
  <c r="E24" i="11"/>
  <c r="C24" i="11"/>
  <c r="B24" i="11"/>
  <c r="O179" i="14"/>
  <c r="O343" i="14"/>
  <c r="O315" i="14"/>
  <c r="O199" i="14"/>
  <c r="O243" i="14"/>
  <c r="O176" i="14"/>
  <c r="O327" i="14"/>
  <c r="O146" i="14"/>
  <c r="O142" i="14"/>
  <c r="O314" i="14"/>
  <c r="O239" i="14"/>
  <c r="O200" i="14"/>
  <c r="O250" i="14"/>
  <c r="O220" i="14"/>
  <c r="O215" i="14"/>
  <c r="O195" i="14"/>
  <c r="O192" i="14"/>
  <c r="O138" i="14"/>
  <c r="O156" i="14"/>
  <c r="O155" i="14"/>
  <c r="O256" i="14"/>
  <c r="O307" i="14"/>
  <c r="O169" i="14"/>
  <c r="O129" i="14"/>
  <c r="O295" i="14"/>
  <c r="O338" i="14"/>
  <c r="O111" i="14"/>
  <c r="O103" i="14"/>
  <c r="U8" i="14" l="1"/>
  <c r="U19" i="14"/>
  <c r="U21" i="14"/>
  <c r="S70" i="14"/>
  <c r="S66" i="14"/>
  <c r="S48" i="14"/>
  <c r="S54" i="14"/>
  <c r="S46" i="14"/>
  <c r="S64" i="14"/>
  <c r="T60" i="14"/>
  <c r="T68" i="14"/>
  <c r="S78" i="14"/>
  <c r="T56" i="14"/>
  <c r="T38" i="14"/>
  <c r="T44" i="14"/>
  <c r="T58" i="14"/>
  <c r="S74" i="14"/>
  <c r="S76" i="14"/>
  <c r="S82" i="14"/>
  <c r="T42" i="14"/>
  <c r="U22" i="14"/>
  <c r="S52" i="14"/>
  <c r="T52" i="14"/>
  <c r="T80" i="14"/>
  <c r="S80" i="14"/>
  <c r="T72" i="14"/>
  <c r="S72" i="14"/>
  <c r="T62" i="14"/>
  <c r="S62" i="14"/>
  <c r="T36" i="14"/>
  <c r="S36" i="14"/>
  <c r="T50" i="14"/>
  <c r="S50" i="14"/>
  <c r="S40" i="14"/>
  <c r="I25" i="14"/>
  <c r="K27" i="14"/>
  <c r="U15" i="14"/>
  <c r="G16" i="11"/>
  <c r="C96" i="1" s="1"/>
  <c r="U10" i="14"/>
  <c r="U14" i="14" s="1"/>
  <c r="EL103" i="14"/>
  <c r="ED103" i="14"/>
  <c r="DV103" i="14"/>
  <c r="DN103" i="14"/>
  <c r="DF103" i="14"/>
  <c r="CX103" i="14"/>
  <c r="CP103" i="14"/>
  <c r="CH103" i="14"/>
  <c r="BZ103" i="14"/>
  <c r="BR103" i="14"/>
  <c r="BJ103" i="14"/>
  <c r="BB103" i="14"/>
  <c r="AT103" i="14"/>
  <c r="AL103" i="14"/>
  <c r="AD103" i="14"/>
  <c r="V103" i="14"/>
  <c r="N103" i="14"/>
  <c r="EK103" i="14"/>
  <c r="EC103" i="14"/>
  <c r="DU103" i="14"/>
  <c r="DM103" i="14"/>
  <c r="DE103" i="14"/>
  <c r="CW103" i="14"/>
  <c r="CO103" i="14"/>
  <c r="CG103" i="14"/>
  <c r="BY103" i="14"/>
  <c r="BQ103" i="14"/>
  <c r="BI103" i="14"/>
  <c r="BA103" i="14"/>
  <c r="AS103" i="14"/>
  <c r="AK103" i="14"/>
  <c r="AC103" i="14"/>
  <c r="U103" i="14"/>
  <c r="EJ103" i="14"/>
  <c r="EB103" i="14"/>
  <c r="DT103" i="14"/>
  <c r="DL103" i="14"/>
  <c r="DD103" i="14"/>
  <c r="CV103" i="14"/>
  <c r="CN103" i="14"/>
  <c r="CF103" i="14"/>
  <c r="BX103" i="14"/>
  <c r="BP103" i="14"/>
  <c r="BH103" i="14"/>
  <c r="AZ103" i="14"/>
  <c r="AR103" i="14"/>
  <c r="AJ103" i="14"/>
  <c r="AB103" i="14"/>
  <c r="T103" i="14"/>
  <c r="EI103" i="14"/>
  <c r="EA103" i="14"/>
  <c r="DS103" i="14"/>
  <c r="DK103" i="14"/>
  <c r="DC103" i="14"/>
  <c r="CU103" i="14"/>
  <c r="CM103" i="14"/>
  <c r="CE103" i="14"/>
  <c r="BW103" i="14"/>
  <c r="BO103" i="14"/>
  <c r="BG103" i="14"/>
  <c r="AY103" i="14"/>
  <c r="AQ103" i="14"/>
  <c r="AI103" i="14"/>
  <c r="AA103" i="14"/>
  <c r="S103" i="14"/>
  <c r="EH103" i="14"/>
  <c r="DZ103" i="14"/>
  <c r="DR103" i="14"/>
  <c r="DJ103" i="14"/>
  <c r="DB103" i="14"/>
  <c r="CT103" i="14"/>
  <c r="CL103" i="14"/>
  <c r="CD103" i="14"/>
  <c r="BV103" i="14"/>
  <c r="BN103" i="14"/>
  <c r="BF103" i="14"/>
  <c r="AX103" i="14"/>
  <c r="AP103" i="14"/>
  <c r="AH103" i="14"/>
  <c r="Z103" i="14"/>
  <c r="R103" i="14"/>
  <c r="EG103" i="14"/>
  <c r="DY103" i="14"/>
  <c r="DQ103" i="14"/>
  <c r="DI103" i="14"/>
  <c r="DA103" i="14"/>
  <c r="CS103" i="14"/>
  <c r="CK103" i="14"/>
  <c r="CC103" i="14"/>
  <c r="BU103" i="14"/>
  <c r="BM103" i="14"/>
  <c r="BE103" i="14"/>
  <c r="AW103" i="14"/>
  <c r="AO103" i="14"/>
  <c r="AG103" i="14"/>
  <c r="Y103" i="14"/>
  <c r="Q103" i="14"/>
  <c r="EF103" i="14"/>
  <c r="DX103" i="14"/>
  <c r="DP103" i="14"/>
  <c r="DH103" i="14"/>
  <c r="CZ103" i="14"/>
  <c r="CR103" i="14"/>
  <c r="CJ103" i="14"/>
  <c r="CB103" i="14"/>
  <c r="BT103" i="14"/>
  <c r="BL103" i="14"/>
  <c r="BD103" i="14"/>
  <c r="AV103" i="14"/>
  <c r="AN103" i="14"/>
  <c r="AF103" i="14"/>
  <c r="X103" i="14"/>
  <c r="P103" i="14"/>
  <c r="EM103" i="14"/>
  <c r="EE103" i="14"/>
  <c r="DW103" i="14"/>
  <c r="DO103" i="14"/>
  <c r="DG103" i="14"/>
  <c r="CY103" i="14"/>
  <c r="CQ103" i="14"/>
  <c r="CI103" i="14"/>
  <c r="CA103" i="14"/>
  <c r="BS103" i="14"/>
  <c r="BK103" i="14"/>
  <c r="BC103" i="14"/>
  <c r="AU103" i="14"/>
  <c r="AM103" i="14"/>
  <c r="AE103" i="14"/>
  <c r="W103" i="14"/>
  <c r="EF179" i="14"/>
  <c r="DX179" i="14"/>
  <c r="DP179" i="14"/>
  <c r="DH179" i="14"/>
  <c r="CZ179" i="14"/>
  <c r="CR179" i="14"/>
  <c r="CJ179" i="14"/>
  <c r="CB179" i="14"/>
  <c r="BT179" i="14"/>
  <c r="BL179" i="14"/>
  <c r="BD179" i="14"/>
  <c r="AV179" i="14"/>
  <c r="AN179" i="14"/>
  <c r="AF179" i="14"/>
  <c r="X179" i="14"/>
  <c r="P179" i="14"/>
  <c r="EM179" i="14"/>
  <c r="EE179" i="14"/>
  <c r="DW179" i="14"/>
  <c r="DO179" i="14"/>
  <c r="DG179" i="14"/>
  <c r="CY179" i="14"/>
  <c r="CQ179" i="14"/>
  <c r="CI179" i="14"/>
  <c r="CA179" i="14"/>
  <c r="BS179" i="14"/>
  <c r="BK179" i="14"/>
  <c r="BC179" i="14"/>
  <c r="AU179" i="14"/>
  <c r="AM179" i="14"/>
  <c r="AE179" i="14"/>
  <c r="W179" i="14"/>
  <c r="EL179" i="14"/>
  <c r="ED179" i="14"/>
  <c r="DV179" i="14"/>
  <c r="DN179" i="14"/>
  <c r="DF179" i="14"/>
  <c r="CX179" i="14"/>
  <c r="CP179" i="14"/>
  <c r="CH179" i="14"/>
  <c r="BZ179" i="14"/>
  <c r="BR179" i="14"/>
  <c r="BJ179" i="14"/>
  <c r="BB179" i="14"/>
  <c r="AT179" i="14"/>
  <c r="AL179" i="14"/>
  <c r="AD179" i="14"/>
  <c r="V179" i="14"/>
  <c r="N179" i="14"/>
  <c r="EK179" i="14"/>
  <c r="EC179" i="14"/>
  <c r="DU179" i="14"/>
  <c r="DM179" i="14"/>
  <c r="DE179" i="14"/>
  <c r="CW179" i="14"/>
  <c r="CO179" i="14"/>
  <c r="CG179" i="14"/>
  <c r="BY179" i="14"/>
  <c r="BQ179" i="14"/>
  <c r="BI179" i="14"/>
  <c r="BA179" i="14"/>
  <c r="AS179" i="14"/>
  <c r="AK179" i="14"/>
  <c r="AC179" i="14"/>
  <c r="U179" i="14"/>
  <c r="EJ179" i="14"/>
  <c r="EB179" i="14"/>
  <c r="DT179" i="14"/>
  <c r="DL179" i="14"/>
  <c r="DD179" i="14"/>
  <c r="CV179" i="14"/>
  <c r="CN179" i="14"/>
  <c r="CF179" i="14"/>
  <c r="BX179" i="14"/>
  <c r="BP179" i="14"/>
  <c r="BH179" i="14"/>
  <c r="AZ179" i="14"/>
  <c r="AR179" i="14"/>
  <c r="AJ179" i="14"/>
  <c r="AB179" i="14"/>
  <c r="T179" i="14"/>
  <c r="EI179" i="14"/>
  <c r="EA179" i="14"/>
  <c r="DS179" i="14"/>
  <c r="DK179" i="14"/>
  <c r="DC179" i="14"/>
  <c r="CU179" i="14"/>
  <c r="CM179" i="14"/>
  <c r="CE179" i="14"/>
  <c r="BW179" i="14"/>
  <c r="BO179" i="14"/>
  <c r="BG179" i="14"/>
  <c r="AY179" i="14"/>
  <c r="AQ179" i="14"/>
  <c r="AI179" i="14"/>
  <c r="AA179" i="14"/>
  <c r="S179" i="14"/>
  <c r="EH179" i="14"/>
  <c r="DZ179" i="14"/>
  <c r="DR179" i="14"/>
  <c r="DJ179" i="14"/>
  <c r="DB179" i="14"/>
  <c r="CT179" i="14"/>
  <c r="CL179" i="14"/>
  <c r="CD179" i="14"/>
  <c r="BV179" i="14"/>
  <c r="BN179" i="14"/>
  <c r="BF179" i="14"/>
  <c r="AX179" i="14"/>
  <c r="AP179" i="14"/>
  <c r="AH179" i="14"/>
  <c r="Z179" i="14"/>
  <c r="R179" i="14"/>
  <c r="EG179" i="14"/>
  <c r="DY179" i="14"/>
  <c r="DQ179" i="14"/>
  <c r="DI179" i="14"/>
  <c r="DA179" i="14"/>
  <c r="CS179" i="14"/>
  <c r="CK179" i="14"/>
  <c r="CC179" i="14"/>
  <c r="BU179" i="14"/>
  <c r="BM179" i="14"/>
  <c r="BE179" i="14"/>
  <c r="AW179" i="14"/>
  <c r="AO179" i="14"/>
  <c r="AG179" i="14"/>
  <c r="Y179" i="14"/>
  <c r="Q179" i="14"/>
  <c r="EH250" i="14"/>
  <c r="DZ250" i="14"/>
  <c r="DR250" i="14"/>
  <c r="DJ250" i="14"/>
  <c r="DB250" i="14"/>
  <c r="CT250" i="14"/>
  <c r="CL250" i="14"/>
  <c r="CD250" i="14"/>
  <c r="BV250" i="14"/>
  <c r="BN250" i="14"/>
  <c r="BF250" i="14"/>
  <c r="AX250" i="14"/>
  <c r="AP250" i="14"/>
  <c r="AH250" i="14"/>
  <c r="Z250" i="14"/>
  <c r="R250" i="14"/>
  <c r="EG250" i="14"/>
  <c r="DY250" i="14"/>
  <c r="DQ250" i="14"/>
  <c r="DI250" i="14"/>
  <c r="DA250" i="14"/>
  <c r="CS250" i="14"/>
  <c r="CK250" i="14"/>
  <c r="CC250" i="14"/>
  <c r="BU250" i="14"/>
  <c r="BM250" i="14"/>
  <c r="BE250" i="14"/>
  <c r="AW250" i="14"/>
  <c r="AO250" i="14"/>
  <c r="AG250" i="14"/>
  <c r="Y250" i="14"/>
  <c r="Q250" i="14"/>
  <c r="EF250" i="14"/>
  <c r="DX250" i="14"/>
  <c r="DP250" i="14"/>
  <c r="DH250" i="14"/>
  <c r="CZ250" i="14"/>
  <c r="CR250" i="14"/>
  <c r="CJ250" i="14"/>
  <c r="CB250" i="14"/>
  <c r="BT250" i="14"/>
  <c r="BL250" i="14"/>
  <c r="BD250" i="14"/>
  <c r="AV250" i="14"/>
  <c r="AN250" i="14"/>
  <c r="AF250" i="14"/>
  <c r="X250" i="14"/>
  <c r="P250" i="14"/>
  <c r="EM250" i="14"/>
  <c r="EE250" i="14"/>
  <c r="DW250" i="14"/>
  <c r="DO250" i="14"/>
  <c r="DG250" i="14"/>
  <c r="CY250" i="14"/>
  <c r="CQ250" i="14"/>
  <c r="CI250" i="14"/>
  <c r="CA250" i="14"/>
  <c r="BS250" i="14"/>
  <c r="BK250" i="14"/>
  <c r="BC250" i="14"/>
  <c r="AU250" i="14"/>
  <c r="AM250" i="14"/>
  <c r="AE250" i="14"/>
  <c r="W250" i="14"/>
  <c r="EL250" i="14"/>
  <c r="ED250" i="14"/>
  <c r="DV250" i="14"/>
  <c r="DN250" i="14"/>
  <c r="DF250" i="14"/>
  <c r="CX250" i="14"/>
  <c r="CP250" i="14"/>
  <c r="CH250" i="14"/>
  <c r="BZ250" i="14"/>
  <c r="BR250" i="14"/>
  <c r="BJ250" i="14"/>
  <c r="BB250" i="14"/>
  <c r="AT250" i="14"/>
  <c r="AL250" i="14"/>
  <c r="AD250" i="14"/>
  <c r="V250" i="14"/>
  <c r="N250" i="14"/>
  <c r="EK250" i="14"/>
  <c r="EC250" i="14"/>
  <c r="DU250" i="14"/>
  <c r="DM250" i="14"/>
  <c r="DE250" i="14"/>
  <c r="CW250" i="14"/>
  <c r="CO250" i="14"/>
  <c r="CG250" i="14"/>
  <c r="BY250" i="14"/>
  <c r="BQ250" i="14"/>
  <c r="BI250" i="14"/>
  <c r="BA250" i="14"/>
  <c r="AS250" i="14"/>
  <c r="AK250" i="14"/>
  <c r="AC250" i="14"/>
  <c r="U250" i="14"/>
  <c r="EJ250" i="14"/>
  <c r="EB250" i="14"/>
  <c r="DT250" i="14"/>
  <c r="DL250" i="14"/>
  <c r="DD250" i="14"/>
  <c r="CV250" i="14"/>
  <c r="CN250" i="14"/>
  <c r="CF250" i="14"/>
  <c r="BX250" i="14"/>
  <c r="BP250" i="14"/>
  <c r="BH250" i="14"/>
  <c r="AZ250" i="14"/>
  <c r="AR250" i="14"/>
  <c r="AJ250" i="14"/>
  <c r="AB250" i="14"/>
  <c r="T250" i="14"/>
  <c r="EI250" i="14"/>
  <c r="EA250" i="14"/>
  <c r="DS250" i="14"/>
  <c r="DK250" i="14"/>
  <c r="DC250" i="14"/>
  <c r="CU250" i="14"/>
  <c r="CM250" i="14"/>
  <c r="CE250" i="14"/>
  <c r="BW250" i="14"/>
  <c r="BO250" i="14"/>
  <c r="BG250" i="14"/>
  <c r="AY250" i="14"/>
  <c r="AQ250" i="14"/>
  <c r="AI250" i="14"/>
  <c r="AA250" i="14"/>
  <c r="S250" i="14"/>
  <c r="EI295" i="14"/>
  <c r="EA295" i="14"/>
  <c r="DS295" i="14"/>
  <c r="DK295" i="14"/>
  <c r="DC295" i="14"/>
  <c r="CU295" i="14"/>
  <c r="CM295" i="14"/>
  <c r="CE295" i="14"/>
  <c r="BW295" i="14"/>
  <c r="BO295" i="14"/>
  <c r="BG295" i="14"/>
  <c r="AY295" i="14"/>
  <c r="AQ295" i="14"/>
  <c r="AI295" i="14"/>
  <c r="AA295" i="14"/>
  <c r="S295" i="14"/>
  <c r="EH295" i="14"/>
  <c r="DZ295" i="14"/>
  <c r="DR295" i="14"/>
  <c r="DJ295" i="14"/>
  <c r="DB295" i="14"/>
  <c r="CT295" i="14"/>
  <c r="CL295" i="14"/>
  <c r="CD295" i="14"/>
  <c r="BV295" i="14"/>
  <c r="BN295" i="14"/>
  <c r="BF295" i="14"/>
  <c r="AX295" i="14"/>
  <c r="AP295" i="14"/>
  <c r="AH295" i="14"/>
  <c r="Z295" i="14"/>
  <c r="R295" i="14"/>
  <c r="EG295" i="14"/>
  <c r="DY295" i="14"/>
  <c r="DQ295" i="14"/>
  <c r="DI295" i="14"/>
  <c r="DA295" i="14"/>
  <c r="CS295" i="14"/>
  <c r="CK295" i="14"/>
  <c r="CC295" i="14"/>
  <c r="BU295" i="14"/>
  <c r="BM295" i="14"/>
  <c r="BE295" i="14"/>
  <c r="AW295" i="14"/>
  <c r="AO295" i="14"/>
  <c r="AG295" i="14"/>
  <c r="Y295" i="14"/>
  <c r="Q295" i="14"/>
  <c r="EF295" i="14"/>
  <c r="DX295" i="14"/>
  <c r="DP295" i="14"/>
  <c r="DH295" i="14"/>
  <c r="CZ295" i="14"/>
  <c r="CR295" i="14"/>
  <c r="CJ295" i="14"/>
  <c r="CB295" i="14"/>
  <c r="BT295" i="14"/>
  <c r="BL295" i="14"/>
  <c r="BD295" i="14"/>
  <c r="AV295" i="14"/>
  <c r="AN295" i="14"/>
  <c r="AF295" i="14"/>
  <c r="X295" i="14"/>
  <c r="P295" i="14"/>
  <c r="EM295" i="14"/>
  <c r="EE295" i="14"/>
  <c r="DW295" i="14"/>
  <c r="DO295" i="14"/>
  <c r="DG295" i="14"/>
  <c r="CY295" i="14"/>
  <c r="CQ295" i="14"/>
  <c r="CI295" i="14"/>
  <c r="CA295" i="14"/>
  <c r="BS295" i="14"/>
  <c r="BK295" i="14"/>
  <c r="BC295" i="14"/>
  <c r="AU295" i="14"/>
  <c r="AM295" i="14"/>
  <c r="AE295" i="14"/>
  <c r="W295" i="14"/>
  <c r="EL295" i="14"/>
  <c r="ED295" i="14"/>
  <c r="DV295" i="14"/>
  <c r="DN295" i="14"/>
  <c r="DF295" i="14"/>
  <c r="CX295" i="14"/>
  <c r="CP295" i="14"/>
  <c r="CH295" i="14"/>
  <c r="BZ295" i="14"/>
  <c r="BR295" i="14"/>
  <c r="BJ295" i="14"/>
  <c r="BB295" i="14"/>
  <c r="AT295" i="14"/>
  <c r="AL295" i="14"/>
  <c r="AD295" i="14"/>
  <c r="V295" i="14"/>
  <c r="N295" i="14"/>
  <c r="EJ295" i="14"/>
  <c r="EB295" i="14"/>
  <c r="DT295" i="14"/>
  <c r="DL295" i="14"/>
  <c r="DD295" i="14"/>
  <c r="CV295" i="14"/>
  <c r="CN295" i="14"/>
  <c r="CF295" i="14"/>
  <c r="BX295" i="14"/>
  <c r="BP295" i="14"/>
  <c r="BH295" i="14"/>
  <c r="AZ295" i="14"/>
  <c r="AR295" i="14"/>
  <c r="AJ295" i="14"/>
  <c r="AB295" i="14"/>
  <c r="T295" i="14"/>
  <c r="DU295" i="14"/>
  <c r="BI295" i="14"/>
  <c r="DM295" i="14"/>
  <c r="BA295" i="14"/>
  <c r="DE295" i="14"/>
  <c r="AS295" i="14"/>
  <c r="CW295" i="14"/>
  <c r="AK295" i="14"/>
  <c r="CO295" i="14"/>
  <c r="AC295" i="14"/>
  <c r="CG295" i="14"/>
  <c r="U295" i="14"/>
  <c r="EK295" i="14"/>
  <c r="BY295" i="14"/>
  <c r="EC295" i="14"/>
  <c r="BQ295" i="14"/>
  <c r="EH307" i="14"/>
  <c r="DZ307" i="14"/>
  <c r="DR307" i="14"/>
  <c r="DJ307" i="14"/>
  <c r="DB307" i="14"/>
  <c r="CT307" i="14"/>
  <c r="CL307" i="14"/>
  <c r="CD307" i="14"/>
  <c r="BV307" i="14"/>
  <c r="BN307" i="14"/>
  <c r="BF307" i="14"/>
  <c r="AX307" i="14"/>
  <c r="AP307" i="14"/>
  <c r="AH307" i="14"/>
  <c r="Z307" i="14"/>
  <c r="R307" i="14"/>
  <c r="EG307" i="14"/>
  <c r="DY307" i="14"/>
  <c r="DQ307" i="14"/>
  <c r="DI307" i="14"/>
  <c r="DA307" i="14"/>
  <c r="CS307" i="14"/>
  <c r="CK307" i="14"/>
  <c r="CC307" i="14"/>
  <c r="BU307" i="14"/>
  <c r="BM307" i="14"/>
  <c r="BE307" i="14"/>
  <c r="AW307" i="14"/>
  <c r="AO307" i="14"/>
  <c r="AG307" i="14"/>
  <c r="Y307" i="14"/>
  <c r="Q307" i="14"/>
  <c r="EF307" i="14"/>
  <c r="DX307" i="14"/>
  <c r="DP307" i="14"/>
  <c r="DH307" i="14"/>
  <c r="CZ307" i="14"/>
  <c r="CR307" i="14"/>
  <c r="CJ307" i="14"/>
  <c r="CB307" i="14"/>
  <c r="BT307" i="14"/>
  <c r="BL307" i="14"/>
  <c r="BD307" i="14"/>
  <c r="AV307" i="14"/>
  <c r="AN307" i="14"/>
  <c r="AF307" i="14"/>
  <c r="X307" i="14"/>
  <c r="P307" i="14"/>
  <c r="EM307" i="14"/>
  <c r="EE307" i="14"/>
  <c r="DW307" i="14"/>
  <c r="DO307" i="14"/>
  <c r="DG307" i="14"/>
  <c r="CY307" i="14"/>
  <c r="CQ307" i="14"/>
  <c r="CI307" i="14"/>
  <c r="CA307" i="14"/>
  <c r="BS307" i="14"/>
  <c r="BK307" i="14"/>
  <c r="BC307" i="14"/>
  <c r="AU307" i="14"/>
  <c r="AM307" i="14"/>
  <c r="AE307" i="14"/>
  <c r="W307" i="14"/>
  <c r="EL307" i="14"/>
  <c r="ED307" i="14"/>
  <c r="DV307" i="14"/>
  <c r="DN307" i="14"/>
  <c r="DF307" i="14"/>
  <c r="CX307" i="14"/>
  <c r="CP307" i="14"/>
  <c r="CH307" i="14"/>
  <c r="BZ307" i="14"/>
  <c r="BR307" i="14"/>
  <c r="BJ307" i="14"/>
  <c r="BB307" i="14"/>
  <c r="AT307" i="14"/>
  <c r="AL307" i="14"/>
  <c r="AD307" i="14"/>
  <c r="V307" i="14"/>
  <c r="N307" i="14"/>
  <c r="EK307" i="14"/>
  <c r="EC307" i="14"/>
  <c r="DU307" i="14"/>
  <c r="DM307" i="14"/>
  <c r="DE307" i="14"/>
  <c r="CW307" i="14"/>
  <c r="CO307" i="14"/>
  <c r="CG307" i="14"/>
  <c r="BY307" i="14"/>
  <c r="BQ307" i="14"/>
  <c r="BI307" i="14"/>
  <c r="BA307" i="14"/>
  <c r="AS307" i="14"/>
  <c r="AK307" i="14"/>
  <c r="AC307" i="14"/>
  <c r="U307" i="14"/>
  <c r="EI307" i="14"/>
  <c r="EA307" i="14"/>
  <c r="DS307" i="14"/>
  <c r="DK307" i="14"/>
  <c r="DC307" i="14"/>
  <c r="CU307" i="14"/>
  <c r="CM307" i="14"/>
  <c r="CE307" i="14"/>
  <c r="BW307" i="14"/>
  <c r="BO307" i="14"/>
  <c r="BG307" i="14"/>
  <c r="AY307" i="14"/>
  <c r="AQ307" i="14"/>
  <c r="AI307" i="14"/>
  <c r="AA307" i="14"/>
  <c r="EB307" i="14"/>
  <c r="BP307" i="14"/>
  <c r="DT307" i="14"/>
  <c r="BH307" i="14"/>
  <c r="DL307" i="14"/>
  <c r="AZ307" i="14"/>
  <c r="DD307" i="14"/>
  <c r="AR307" i="14"/>
  <c r="CV307" i="14"/>
  <c r="AJ307" i="14"/>
  <c r="CN307" i="14"/>
  <c r="AB307" i="14"/>
  <c r="EJ307" i="14"/>
  <c r="BX307" i="14"/>
  <c r="S307" i="14"/>
  <c r="CF307" i="14"/>
  <c r="T307" i="14"/>
  <c r="EM338" i="14"/>
  <c r="EE338" i="14"/>
  <c r="DW338" i="14"/>
  <c r="DO338" i="14"/>
  <c r="DG338" i="14"/>
  <c r="CY338" i="14"/>
  <c r="CQ338" i="14"/>
  <c r="CI338" i="14"/>
  <c r="CA338" i="14"/>
  <c r="BS338" i="14"/>
  <c r="BK338" i="14"/>
  <c r="BC338" i="14"/>
  <c r="EL338" i="14"/>
  <c r="ED338" i="14"/>
  <c r="DV338" i="14"/>
  <c r="DN338" i="14"/>
  <c r="DF338" i="14"/>
  <c r="CX338" i="14"/>
  <c r="CP338" i="14"/>
  <c r="CH338" i="14"/>
  <c r="BZ338" i="14"/>
  <c r="BR338" i="14"/>
  <c r="BJ338" i="14"/>
  <c r="BB338" i="14"/>
  <c r="AT338" i="14"/>
  <c r="AL338" i="14"/>
  <c r="AD338" i="14"/>
  <c r="V338" i="14"/>
  <c r="N338" i="14"/>
  <c r="EK338" i="14"/>
  <c r="EC338" i="14"/>
  <c r="DU338" i="14"/>
  <c r="DM338" i="14"/>
  <c r="DE338" i="14"/>
  <c r="CW338" i="14"/>
  <c r="CO338" i="14"/>
  <c r="CG338" i="14"/>
  <c r="BY338" i="14"/>
  <c r="BQ338" i="14"/>
  <c r="BI338" i="14"/>
  <c r="EJ338" i="14"/>
  <c r="EB338" i="14"/>
  <c r="DT338" i="14"/>
  <c r="DL338" i="14"/>
  <c r="DD338" i="14"/>
  <c r="CV338" i="14"/>
  <c r="CN338" i="14"/>
  <c r="EI338" i="14"/>
  <c r="EA338" i="14"/>
  <c r="DS338" i="14"/>
  <c r="DK338" i="14"/>
  <c r="DC338" i="14"/>
  <c r="CU338" i="14"/>
  <c r="CM338" i="14"/>
  <c r="CE338" i="14"/>
  <c r="BW338" i="14"/>
  <c r="BO338" i="14"/>
  <c r="BG338" i="14"/>
  <c r="AY338" i="14"/>
  <c r="AQ338" i="14"/>
  <c r="AI338" i="14"/>
  <c r="AA338" i="14"/>
  <c r="S338" i="14"/>
  <c r="EH338" i="14"/>
  <c r="DZ338" i="14"/>
  <c r="DR338" i="14"/>
  <c r="DJ338" i="14"/>
  <c r="DB338" i="14"/>
  <c r="CT338" i="14"/>
  <c r="CL338" i="14"/>
  <c r="CD338" i="14"/>
  <c r="BV338" i="14"/>
  <c r="BN338" i="14"/>
  <c r="BF338" i="14"/>
  <c r="AX338" i="14"/>
  <c r="AP338" i="14"/>
  <c r="AH338" i="14"/>
  <c r="Z338" i="14"/>
  <c r="R338" i="14"/>
  <c r="EG338" i="14"/>
  <c r="DY338" i="14"/>
  <c r="DQ338" i="14"/>
  <c r="DI338" i="14"/>
  <c r="DA338" i="14"/>
  <c r="CS338" i="14"/>
  <c r="CK338" i="14"/>
  <c r="CC338" i="14"/>
  <c r="DX338" i="14"/>
  <c r="BX338" i="14"/>
  <c r="BD338" i="14"/>
  <c r="AO338" i="14"/>
  <c r="AC338" i="14"/>
  <c r="P338" i="14"/>
  <c r="DP338" i="14"/>
  <c r="BU338" i="14"/>
  <c r="BA338" i="14"/>
  <c r="AN338" i="14"/>
  <c r="AB338" i="14"/>
  <c r="DH338" i="14"/>
  <c r="BT338" i="14"/>
  <c r="AZ338" i="14"/>
  <c r="AM338" i="14"/>
  <c r="Y338" i="14"/>
  <c r="CZ338" i="14"/>
  <c r="BP338" i="14"/>
  <c r="AW338" i="14"/>
  <c r="AK338" i="14"/>
  <c r="X338" i="14"/>
  <c r="CR338" i="14"/>
  <c r="BM338" i="14"/>
  <c r="AV338" i="14"/>
  <c r="AJ338" i="14"/>
  <c r="W338" i="14"/>
  <c r="CJ338" i="14"/>
  <c r="BL338" i="14"/>
  <c r="AU338" i="14"/>
  <c r="AG338" i="14"/>
  <c r="U338" i="14"/>
  <c r="EF338" i="14"/>
  <c r="CB338" i="14"/>
  <c r="BE338" i="14"/>
  <c r="AR338" i="14"/>
  <c r="AE338" i="14"/>
  <c r="Q338" i="14"/>
  <c r="AS338" i="14"/>
  <c r="AF338" i="14"/>
  <c r="T338" i="14"/>
  <c r="CF338" i="14"/>
  <c r="BH338" i="14"/>
  <c r="EH138" i="14"/>
  <c r="DZ138" i="14"/>
  <c r="DR138" i="14"/>
  <c r="DJ138" i="14"/>
  <c r="DB138" i="14"/>
  <c r="CT138" i="14"/>
  <c r="CL138" i="14"/>
  <c r="CD138" i="14"/>
  <c r="BV138" i="14"/>
  <c r="BN138" i="14"/>
  <c r="BF138" i="14"/>
  <c r="AX138" i="14"/>
  <c r="AP138" i="14"/>
  <c r="AH138" i="14"/>
  <c r="Z138" i="14"/>
  <c r="R138" i="14"/>
  <c r="EG138" i="14"/>
  <c r="DY138" i="14"/>
  <c r="DQ138" i="14"/>
  <c r="DI138" i="14"/>
  <c r="DA138" i="14"/>
  <c r="CS138" i="14"/>
  <c r="CK138" i="14"/>
  <c r="CC138" i="14"/>
  <c r="BU138" i="14"/>
  <c r="BM138" i="14"/>
  <c r="BE138" i="14"/>
  <c r="AW138" i="14"/>
  <c r="AO138" i="14"/>
  <c r="AG138" i="14"/>
  <c r="Y138" i="14"/>
  <c r="Q138" i="14"/>
  <c r="EF138" i="14"/>
  <c r="DX138" i="14"/>
  <c r="DP138" i="14"/>
  <c r="DH138" i="14"/>
  <c r="CZ138" i="14"/>
  <c r="CR138" i="14"/>
  <c r="CJ138" i="14"/>
  <c r="CB138" i="14"/>
  <c r="BT138" i="14"/>
  <c r="BL138" i="14"/>
  <c r="BD138" i="14"/>
  <c r="AV138" i="14"/>
  <c r="AN138" i="14"/>
  <c r="AF138" i="14"/>
  <c r="X138" i="14"/>
  <c r="P138" i="14"/>
  <c r="EM138" i="14"/>
  <c r="EE138" i="14"/>
  <c r="DW138" i="14"/>
  <c r="DO138" i="14"/>
  <c r="DG138" i="14"/>
  <c r="CY138" i="14"/>
  <c r="CQ138" i="14"/>
  <c r="CI138" i="14"/>
  <c r="CA138" i="14"/>
  <c r="BS138" i="14"/>
  <c r="BK138" i="14"/>
  <c r="BC138" i="14"/>
  <c r="AU138" i="14"/>
  <c r="AM138" i="14"/>
  <c r="AE138" i="14"/>
  <c r="W138" i="14"/>
  <c r="EL138" i="14"/>
  <c r="ED138" i="14"/>
  <c r="DV138" i="14"/>
  <c r="DN138" i="14"/>
  <c r="DF138" i="14"/>
  <c r="CX138" i="14"/>
  <c r="CP138" i="14"/>
  <c r="CH138" i="14"/>
  <c r="BZ138" i="14"/>
  <c r="BR138" i="14"/>
  <c r="BJ138" i="14"/>
  <c r="BB138" i="14"/>
  <c r="AT138" i="14"/>
  <c r="AL138" i="14"/>
  <c r="AD138" i="14"/>
  <c r="V138" i="14"/>
  <c r="N138" i="14"/>
  <c r="EK138" i="14"/>
  <c r="EC138" i="14"/>
  <c r="DU138" i="14"/>
  <c r="DM138" i="14"/>
  <c r="DE138" i="14"/>
  <c r="CW138" i="14"/>
  <c r="CO138" i="14"/>
  <c r="CG138" i="14"/>
  <c r="BY138" i="14"/>
  <c r="BQ138" i="14"/>
  <c r="BI138" i="14"/>
  <c r="BA138" i="14"/>
  <c r="AS138" i="14"/>
  <c r="AK138" i="14"/>
  <c r="AC138" i="14"/>
  <c r="U138" i="14"/>
  <c r="EJ138" i="14"/>
  <c r="EB138" i="14"/>
  <c r="DT138" i="14"/>
  <c r="DL138" i="14"/>
  <c r="DD138" i="14"/>
  <c r="CV138" i="14"/>
  <c r="CN138" i="14"/>
  <c r="CF138" i="14"/>
  <c r="BX138" i="14"/>
  <c r="BP138" i="14"/>
  <c r="BH138" i="14"/>
  <c r="AZ138" i="14"/>
  <c r="AR138" i="14"/>
  <c r="AJ138" i="14"/>
  <c r="AB138" i="14"/>
  <c r="T138" i="14"/>
  <c r="EI138" i="14"/>
  <c r="EA138" i="14"/>
  <c r="DS138" i="14"/>
  <c r="DK138" i="14"/>
  <c r="DC138" i="14"/>
  <c r="CU138" i="14"/>
  <c r="CM138" i="14"/>
  <c r="CE138" i="14"/>
  <c r="BW138" i="14"/>
  <c r="BO138" i="14"/>
  <c r="BG138" i="14"/>
  <c r="AY138" i="14"/>
  <c r="AQ138" i="14"/>
  <c r="AI138" i="14"/>
  <c r="AA138" i="14"/>
  <c r="S138" i="14"/>
  <c r="EI156" i="14"/>
  <c r="EA156" i="14"/>
  <c r="DS156" i="14"/>
  <c r="DK156" i="14"/>
  <c r="DC156" i="14"/>
  <c r="CU156" i="14"/>
  <c r="CM156" i="14"/>
  <c r="CE156" i="14"/>
  <c r="BW156" i="14"/>
  <c r="BO156" i="14"/>
  <c r="BG156" i="14"/>
  <c r="AY156" i="14"/>
  <c r="AQ156" i="14"/>
  <c r="AI156" i="14"/>
  <c r="AA156" i="14"/>
  <c r="S156" i="14"/>
  <c r="EH156" i="14"/>
  <c r="DZ156" i="14"/>
  <c r="DR156" i="14"/>
  <c r="DJ156" i="14"/>
  <c r="DB156" i="14"/>
  <c r="CT156" i="14"/>
  <c r="CL156" i="14"/>
  <c r="CD156" i="14"/>
  <c r="BV156" i="14"/>
  <c r="BN156" i="14"/>
  <c r="BF156" i="14"/>
  <c r="AX156" i="14"/>
  <c r="AP156" i="14"/>
  <c r="AH156" i="14"/>
  <c r="Z156" i="14"/>
  <c r="R156" i="14"/>
  <c r="EG156" i="14"/>
  <c r="DY156" i="14"/>
  <c r="DQ156" i="14"/>
  <c r="DI156" i="14"/>
  <c r="DA156" i="14"/>
  <c r="CS156" i="14"/>
  <c r="CK156" i="14"/>
  <c r="CC156" i="14"/>
  <c r="BU156" i="14"/>
  <c r="BM156" i="14"/>
  <c r="BE156" i="14"/>
  <c r="AW156" i="14"/>
  <c r="AO156" i="14"/>
  <c r="AG156" i="14"/>
  <c r="Y156" i="14"/>
  <c r="Q156" i="14"/>
  <c r="EF156" i="14"/>
  <c r="DX156" i="14"/>
  <c r="DP156" i="14"/>
  <c r="DH156" i="14"/>
  <c r="CZ156" i="14"/>
  <c r="CR156" i="14"/>
  <c r="CJ156" i="14"/>
  <c r="CB156" i="14"/>
  <c r="EM156" i="14"/>
  <c r="EE156" i="14"/>
  <c r="DW156" i="14"/>
  <c r="DO156" i="14"/>
  <c r="DG156" i="14"/>
  <c r="CY156" i="14"/>
  <c r="CQ156" i="14"/>
  <c r="CI156" i="14"/>
  <c r="CA156" i="14"/>
  <c r="BS156" i="14"/>
  <c r="BK156" i="14"/>
  <c r="BC156" i="14"/>
  <c r="AU156" i="14"/>
  <c r="AM156" i="14"/>
  <c r="AE156" i="14"/>
  <c r="W156" i="14"/>
  <c r="EL156" i="14"/>
  <c r="ED156" i="14"/>
  <c r="DV156" i="14"/>
  <c r="DN156" i="14"/>
  <c r="DF156" i="14"/>
  <c r="CX156" i="14"/>
  <c r="CP156" i="14"/>
  <c r="CH156" i="14"/>
  <c r="BZ156" i="14"/>
  <c r="BR156" i="14"/>
  <c r="BJ156" i="14"/>
  <c r="BB156" i="14"/>
  <c r="AT156" i="14"/>
  <c r="AL156" i="14"/>
  <c r="AD156" i="14"/>
  <c r="V156" i="14"/>
  <c r="N156" i="14"/>
  <c r="EK156" i="14"/>
  <c r="EC156" i="14"/>
  <c r="DU156" i="14"/>
  <c r="DM156" i="14"/>
  <c r="DE156" i="14"/>
  <c r="CW156" i="14"/>
  <c r="CO156" i="14"/>
  <c r="CG156" i="14"/>
  <c r="BY156" i="14"/>
  <c r="BQ156" i="14"/>
  <c r="BI156" i="14"/>
  <c r="BA156" i="14"/>
  <c r="AS156" i="14"/>
  <c r="AK156" i="14"/>
  <c r="AC156" i="14"/>
  <c r="CV156" i="14"/>
  <c r="BD156" i="14"/>
  <c r="X156" i="14"/>
  <c r="CN156" i="14"/>
  <c r="AZ156" i="14"/>
  <c r="U156" i="14"/>
  <c r="CF156" i="14"/>
  <c r="AV156" i="14"/>
  <c r="T156" i="14"/>
  <c r="EJ156" i="14"/>
  <c r="BX156" i="14"/>
  <c r="AR156" i="14"/>
  <c r="P156" i="14"/>
  <c r="EB156" i="14"/>
  <c r="BT156" i="14"/>
  <c r="AN156" i="14"/>
  <c r="DT156" i="14"/>
  <c r="BP156" i="14"/>
  <c r="AJ156" i="14"/>
  <c r="DL156" i="14"/>
  <c r="BL156" i="14"/>
  <c r="AF156" i="14"/>
  <c r="DD156" i="14"/>
  <c r="BH156" i="14"/>
  <c r="AB156" i="14"/>
  <c r="EJ200" i="14"/>
  <c r="EB200" i="14"/>
  <c r="DT200" i="14"/>
  <c r="DL200" i="14"/>
  <c r="DD200" i="14"/>
  <c r="CV200" i="14"/>
  <c r="CN200" i="14"/>
  <c r="CF200" i="14"/>
  <c r="BX200" i="14"/>
  <c r="BP200" i="14"/>
  <c r="BH200" i="14"/>
  <c r="AZ200" i="14"/>
  <c r="AR200" i="14"/>
  <c r="AJ200" i="14"/>
  <c r="AB200" i="14"/>
  <c r="T200" i="14"/>
  <c r="EI200" i="14"/>
  <c r="EA200" i="14"/>
  <c r="DS200" i="14"/>
  <c r="DK200" i="14"/>
  <c r="DC200" i="14"/>
  <c r="CU200" i="14"/>
  <c r="CM200" i="14"/>
  <c r="CE200" i="14"/>
  <c r="BW200" i="14"/>
  <c r="BO200" i="14"/>
  <c r="BG200" i="14"/>
  <c r="AY200" i="14"/>
  <c r="AQ200" i="14"/>
  <c r="AI200" i="14"/>
  <c r="AA200" i="14"/>
  <c r="S200" i="14"/>
  <c r="EH200" i="14"/>
  <c r="DZ200" i="14"/>
  <c r="DR200" i="14"/>
  <c r="DJ200" i="14"/>
  <c r="DB200" i="14"/>
  <c r="CT200" i="14"/>
  <c r="CL200" i="14"/>
  <c r="CD200" i="14"/>
  <c r="BV200" i="14"/>
  <c r="BN200" i="14"/>
  <c r="BF200" i="14"/>
  <c r="AX200" i="14"/>
  <c r="AP200" i="14"/>
  <c r="AH200" i="14"/>
  <c r="Z200" i="14"/>
  <c r="R200" i="14"/>
  <c r="EG200" i="14"/>
  <c r="DY200" i="14"/>
  <c r="DQ200" i="14"/>
  <c r="DI200" i="14"/>
  <c r="DA200" i="14"/>
  <c r="CS200" i="14"/>
  <c r="CK200" i="14"/>
  <c r="CC200" i="14"/>
  <c r="BU200" i="14"/>
  <c r="BM200" i="14"/>
  <c r="BE200" i="14"/>
  <c r="AW200" i="14"/>
  <c r="AO200" i="14"/>
  <c r="AG200" i="14"/>
  <c r="Y200" i="14"/>
  <c r="Q200" i="14"/>
  <c r="EF200" i="14"/>
  <c r="DX200" i="14"/>
  <c r="DP200" i="14"/>
  <c r="DH200" i="14"/>
  <c r="CZ200" i="14"/>
  <c r="CR200" i="14"/>
  <c r="CJ200" i="14"/>
  <c r="CB200" i="14"/>
  <c r="BT200" i="14"/>
  <c r="BL200" i="14"/>
  <c r="BD200" i="14"/>
  <c r="AV200" i="14"/>
  <c r="AN200" i="14"/>
  <c r="AF200" i="14"/>
  <c r="X200" i="14"/>
  <c r="P200" i="14"/>
  <c r="EM200" i="14"/>
  <c r="EE200" i="14"/>
  <c r="DW200" i="14"/>
  <c r="DO200" i="14"/>
  <c r="DG200" i="14"/>
  <c r="CY200" i="14"/>
  <c r="CQ200" i="14"/>
  <c r="CI200" i="14"/>
  <c r="CA200" i="14"/>
  <c r="BS200" i="14"/>
  <c r="BK200" i="14"/>
  <c r="BC200" i="14"/>
  <c r="AU200" i="14"/>
  <c r="AM200" i="14"/>
  <c r="AE200" i="14"/>
  <c r="W200" i="14"/>
  <c r="EL200" i="14"/>
  <c r="ED200" i="14"/>
  <c r="DV200" i="14"/>
  <c r="DN200" i="14"/>
  <c r="DF200" i="14"/>
  <c r="CX200" i="14"/>
  <c r="CP200" i="14"/>
  <c r="CH200" i="14"/>
  <c r="BZ200" i="14"/>
  <c r="BR200" i="14"/>
  <c r="BJ200" i="14"/>
  <c r="BB200" i="14"/>
  <c r="AT200" i="14"/>
  <c r="AL200" i="14"/>
  <c r="AD200" i="14"/>
  <c r="V200" i="14"/>
  <c r="N200" i="14"/>
  <c r="EC200" i="14"/>
  <c r="BQ200" i="14"/>
  <c r="DU200" i="14"/>
  <c r="BI200" i="14"/>
  <c r="DM200" i="14"/>
  <c r="BA200" i="14"/>
  <c r="DE200" i="14"/>
  <c r="AS200" i="14"/>
  <c r="CW200" i="14"/>
  <c r="AK200" i="14"/>
  <c r="CO200" i="14"/>
  <c r="AC200" i="14"/>
  <c r="CG200" i="14"/>
  <c r="U200" i="14"/>
  <c r="EK200" i="14"/>
  <c r="BY200" i="14"/>
  <c r="EL239" i="14"/>
  <c r="ED239" i="14"/>
  <c r="DV239" i="14"/>
  <c r="DN239" i="14"/>
  <c r="DF239" i="14"/>
  <c r="CX239" i="14"/>
  <c r="CP239" i="14"/>
  <c r="CH239" i="14"/>
  <c r="BZ239" i="14"/>
  <c r="BR239" i="14"/>
  <c r="BJ239" i="14"/>
  <c r="BB239" i="14"/>
  <c r="AT239" i="14"/>
  <c r="AL239" i="14"/>
  <c r="AD239" i="14"/>
  <c r="V239" i="14"/>
  <c r="N239" i="14"/>
  <c r="EK239" i="14"/>
  <c r="EC239" i="14"/>
  <c r="DU239" i="14"/>
  <c r="DM239" i="14"/>
  <c r="DE239" i="14"/>
  <c r="CW239" i="14"/>
  <c r="CO239" i="14"/>
  <c r="CG239" i="14"/>
  <c r="BY239" i="14"/>
  <c r="BQ239" i="14"/>
  <c r="BI239" i="14"/>
  <c r="BA239" i="14"/>
  <c r="AS239" i="14"/>
  <c r="AK239" i="14"/>
  <c r="AC239" i="14"/>
  <c r="U239" i="14"/>
  <c r="EJ239" i="14"/>
  <c r="EB239" i="14"/>
  <c r="DT239" i="14"/>
  <c r="DL239" i="14"/>
  <c r="DD239" i="14"/>
  <c r="CV239" i="14"/>
  <c r="CN239" i="14"/>
  <c r="CF239" i="14"/>
  <c r="BX239" i="14"/>
  <c r="BP239" i="14"/>
  <c r="BH239" i="14"/>
  <c r="AZ239" i="14"/>
  <c r="AR239" i="14"/>
  <c r="AJ239" i="14"/>
  <c r="AB239" i="14"/>
  <c r="T239" i="14"/>
  <c r="EI239" i="14"/>
  <c r="EA239" i="14"/>
  <c r="DS239" i="14"/>
  <c r="DK239" i="14"/>
  <c r="DC239" i="14"/>
  <c r="CU239" i="14"/>
  <c r="CM239" i="14"/>
  <c r="CE239" i="14"/>
  <c r="BW239" i="14"/>
  <c r="BO239" i="14"/>
  <c r="BG239" i="14"/>
  <c r="AY239" i="14"/>
  <c r="AQ239" i="14"/>
  <c r="AI239" i="14"/>
  <c r="AA239" i="14"/>
  <c r="S239" i="14"/>
  <c r="EH239" i="14"/>
  <c r="DZ239" i="14"/>
  <c r="DR239" i="14"/>
  <c r="DJ239" i="14"/>
  <c r="DB239" i="14"/>
  <c r="CT239" i="14"/>
  <c r="CL239" i="14"/>
  <c r="CD239" i="14"/>
  <c r="BV239" i="14"/>
  <c r="BN239" i="14"/>
  <c r="BF239" i="14"/>
  <c r="AX239" i="14"/>
  <c r="AP239" i="14"/>
  <c r="AH239" i="14"/>
  <c r="Z239" i="14"/>
  <c r="R239" i="14"/>
  <c r="EG239" i="14"/>
  <c r="DY239" i="14"/>
  <c r="DQ239" i="14"/>
  <c r="DI239" i="14"/>
  <c r="DA239" i="14"/>
  <c r="CS239" i="14"/>
  <c r="CK239" i="14"/>
  <c r="CC239" i="14"/>
  <c r="BU239" i="14"/>
  <c r="BM239" i="14"/>
  <c r="BE239" i="14"/>
  <c r="AW239" i="14"/>
  <c r="AO239" i="14"/>
  <c r="AG239" i="14"/>
  <c r="Y239" i="14"/>
  <c r="Q239" i="14"/>
  <c r="EF239" i="14"/>
  <c r="DX239" i="14"/>
  <c r="DP239" i="14"/>
  <c r="DH239" i="14"/>
  <c r="CZ239" i="14"/>
  <c r="CR239" i="14"/>
  <c r="CJ239" i="14"/>
  <c r="CB239" i="14"/>
  <c r="BT239" i="14"/>
  <c r="BL239" i="14"/>
  <c r="BD239" i="14"/>
  <c r="AV239" i="14"/>
  <c r="AN239" i="14"/>
  <c r="AF239" i="14"/>
  <c r="X239" i="14"/>
  <c r="P239" i="14"/>
  <c r="EM239" i="14"/>
  <c r="EE239" i="14"/>
  <c r="DW239" i="14"/>
  <c r="DO239" i="14"/>
  <c r="DG239" i="14"/>
  <c r="CY239" i="14"/>
  <c r="CQ239" i="14"/>
  <c r="CI239" i="14"/>
  <c r="CA239" i="14"/>
  <c r="BS239" i="14"/>
  <c r="BK239" i="14"/>
  <c r="BC239" i="14"/>
  <c r="AU239" i="14"/>
  <c r="AM239" i="14"/>
  <c r="AE239" i="14"/>
  <c r="W239" i="14"/>
  <c r="EL314" i="14"/>
  <c r="ED314" i="14"/>
  <c r="DV314" i="14"/>
  <c r="DN314" i="14"/>
  <c r="DF314" i="14"/>
  <c r="CX314" i="14"/>
  <c r="CP314" i="14"/>
  <c r="CH314" i="14"/>
  <c r="BZ314" i="14"/>
  <c r="BR314" i="14"/>
  <c r="BJ314" i="14"/>
  <c r="BB314" i="14"/>
  <c r="AT314" i="14"/>
  <c r="AL314" i="14"/>
  <c r="AD314" i="14"/>
  <c r="V314" i="14"/>
  <c r="N314" i="14"/>
  <c r="EK314" i="14"/>
  <c r="EC314" i="14"/>
  <c r="DU314" i="14"/>
  <c r="DM314" i="14"/>
  <c r="DE314" i="14"/>
  <c r="CW314" i="14"/>
  <c r="CO314" i="14"/>
  <c r="CG314" i="14"/>
  <c r="BY314" i="14"/>
  <c r="BQ314" i="14"/>
  <c r="BI314" i="14"/>
  <c r="BA314" i="14"/>
  <c r="AS314" i="14"/>
  <c r="AK314" i="14"/>
  <c r="AC314" i="14"/>
  <c r="U314" i="14"/>
  <c r="EJ314" i="14"/>
  <c r="EB314" i="14"/>
  <c r="DT314" i="14"/>
  <c r="DL314" i="14"/>
  <c r="DD314" i="14"/>
  <c r="CV314" i="14"/>
  <c r="CN314" i="14"/>
  <c r="CF314" i="14"/>
  <c r="BX314" i="14"/>
  <c r="BP314" i="14"/>
  <c r="BH314" i="14"/>
  <c r="AZ314" i="14"/>
  <c r="AR314" i="14"/>
  <c r="AJ314" i="14"/>
  <c r="AB314" i="14"/>
  <c r="T314" i="14"/>
  <c r="EI314" i="14"/>
  <c r="EA314" i="14"/>
  <c r="DS314" i="14"/>
  <c r="DK314" i="14"/>
  <c r="DC314" i="14"/>
  <c r="CU314" i="14"/>
  <c r="CM314" i="14"/>
  <c r="CE314" i="14"/>
  <c r="BW314" i="14"/>
  <c r="BO314" i="14"/>
  <c r="BG314" i="14"/>
  <c r="AY314" i="14"/>
  <c r="AQ314" i="14"/>
  <c r="AI314" i="14"/>
  <c r="AA314" i="14"/>
  <c r="S314" i="14"/>
  <c r="EH314" i="14"/>
  <c r="DZ314" i="14"/>
  <c r="DR314" i="14"/>
  <c r="DJ314" i="14"/>
  <c r="DB314" i="14"/>
  <c r="CT314" i="14"/>
  <c r="CL314" i="14"/>
  <c r="CD314" i="14"/>
  <c r="BV314" i="14"/>
  <c r="BN314" i="14"/>
  <c r="BF314" i="14"/>
  <c r="AX314" i="14"/>
  <c r="AP314" i="14"/>
  <c r="AH314" i="14"/>
  <c r="Z314" i="14"/>
  <c r="R314" i="14"/>
  <c r="EG314" i="14"/>
  <c r="DY314" i="14"/>
  <c r="DQ314" i="14"/>
  <c r="DI314" i="14"/>
  <c r="DA314" i="14"/>
  <c r="CS314" i="14"/>
  <c r="CK314" i="14"/>
  <c r="CC314" i="14"/>
  <c r="BU314" i="14"/>
  <c r="BM314" i="14"/>
  <c r="BE314" i="14"/>
  <c r="AW314" i="14"/>
  <c r="AO314" i="14"/>
  <c r="AG314" i="14"/>
  <c r="Y314" i="14"/>
  <c r="Q314" i="14"/>
  <c r="EM314" i="14"/>
  <c r="EE314" i="14"/>
  <c r="DW314" i="14"/>
  <c r="DO314" i="14"/>
  <c r="DG314" i="14"/>
  <c r="CY314" i="14"/>
  <c r="CQ314" i="14"/>
  <c r="CI314" i="14"/>
  <c r="CA314" i="14"/>
  <c r="BS314" i="14"/>
  <c r="BK314" i="14"/>
  <c r="BC314" i="14"/>
  <c r="AU314" i="14"/>
  <c r="AM314" i="14"/>
  <c r="AE314" i="14"/>
  <c r="W314" i="14"/>
  <c r="CZ314" i="14"/>
  <c r="AN314" i="14"/>
  <c r="CR314" i="14"/>
  <c r="AF314" i="14"/>
  <c r="CJ314" i="14"/>
  <c r="X314" i="14"/>
  <c r="CB314" i="14"/>
  <c r="P314" i="14"/>
  <c r="EF314" i="14"/>
  <c r="BT314" i="14"/>
  <c r="DX314" i="14"/>
  <c r="BL314" i="14"/>
  <c r="DH314" i="14"/>
  <c r="AV314" i="14"/>
  <c r="DP314" i="14"/>
  <c r="BD314" i="14"/>
  <c r="EH327" i="14"/>
  <c r="DZ327" i="14"/>
  <c r="DR327" i="14"/>
  <c r="DJ327" i="14"/>
  <c r="DB327" i="14"/>
  <c r="CT327" i="14"/>
  <c r="CL327" i="14"/>
  <c r="CD327" i="14"/>
  <c r="BV327" i="14"/>
  <c r="BN327" i="14"/>
  <c r="BF327" i="14"/>
  <c r="AX327" i="14"/>
  <c r="AP327" i="14"/>
  <c r="AH327" i="14"/>
  <c r="Z327" i="14"/>
  <c r="R327" i="14"/>
  <c r="EG327" i="14"/>
  <c r="DY327" i="14"/>
  <c r="DQ327" i="14"/>
  <c r="DI327" i="14"/>
  <c r="DA327" i="14"/>
  <c r="CS327" i="14"/>
  <c r="CK327" i="14"/>
  <c r="CC327" i="14"/>
  <c r="BU327" i="14"/>
  <c r="BM327" i="14"/>
  <c r="BE327" i="14"/>
  <c r="AW327" i="14"/>
  <c r="AO327" i="14"/>
  <c r="AG327" i="14"/>
  <c r="Y327" i="14"/>
  <c r="Q327" i="14"/>
  <c r="EF327" i="14"/>
  <c r="DX327" i="14"/>
  <c r="DP327" i="14"/>
  <c r="DH327" i="14"/>
  <c r="CZ327" i="14"/>
  <c r="CR327" i="14"/>
  <c r="CJ327" i="14"/>
  <c r="CB327" i="14"/>
  <c r="BT327" i="14"/>
  <c r="BL327" i="14"/>
  <c r="BD327" i="14"/>
  <c r="AV327" i="14"/>
  <c r="AN327" i="14"/>
  <c r="AF327" i="14"/>
  <c r="X327" i="14"/>
  <c r="P327" i="14"/>
  <c r="EM327" i="14"/>
  <c r="EE327" i="14"/>
  <c r="DW327" i="14"/>
  <c r="DO327" i="14"/>
  <c r="DG327" i="14"/>
  <c r="CY327" i="14"/>
  <c r="CQ327" i="14"/>
  <c r="CI327" i="14"/>
  <c r="CA327" i="14"/>
  <c r="BS327" i="14"/>
  <c r="BK327" i="14"/>
  <c r="BC327" i="14"/>
  <c r="AU327" i="14"/>
  <c r="AM327" i="14"/>
  <c r="AE327" i="14"/>
  <c r="W327" i="14"/>
  <c r="EL327" i="14"/>
  <c r="ED327" i="14"/>
  <c r="DV327" i="14"/>
  <c r="DN327" i="14"/>
  <c r="DF327" i="14"/>
  <c r="CX327" i="14"/>
  <c r="CP327" i="14"/>
  <c r="CH327" i="14"/>
  <c r="BZ327" i="14"/>
  <c r="BR327" i="14"/>
  <c r="BJ327" i="14"/>
  <c r="BB327" i="14"/>
  <c r="AT327" i="14"/>
  <c r="AL327" i="14"/>
  <c r="AD327" i="14"/>
  <c r="V327" i="14"/>
  <c r="N327" i="14"/>
  <c r="EK327" i="14"/>
  <c r="EC327" i="14"/>
  <c r="DU327" i="14"/>
  <c r="DM327" i="14"/>
  <c r="DE327" i="14"/>
  <c r="CW327" i="14"/>
  <c r="CO327" i="14"/>
  <c r="CG327" i="14"/>
  <c r="BY327" i="14"/>
  <c r="BQ327" i="14"/>
  <c r="BI327" i="14"/>
  <c r="BA327" i="14"/>
  <c r="AS327" i="14"/>
  <c r="AK327" i="14"/>
  <c r="AC327" i="14"/>
  <c r="U327" i="14"/>
  <c r="EI327" i="14"/>
  <c r="EA327" i="14"/>
  <c r="DS327" i="14"/>
  <c r="DK327" i="14"/>
  <c r="DC327" i="14"/>
  <c r="CU327" i="14"/>
  <c r="CM327" i="14"/>
  <c r="CE327" i="14"/>
  <c r="BW327" i="14"/>
  <c r="BO327" i="14"/>
  <c r="BG327" i="14"/>
  <c r="AY327" i="14"/>
  <c r="AQ327" i="14"/>
  <c r="AI327" i="14"/>
  <c r="AA327" i="14"/>
  <c r="S327" i="14"/>
  <c r="DL327" i="14"/>
  <c r="AZ327" i="14"/>
  <c r="DD327" i="14"/>
  <c r="AR327" i="14"/>
  <c r="CV327" i="14"/>
  <c r="AJ327" i="14"/>
  <c r="CN327" i="14"/>
  <c r="AB327" i="14"/>
  <c r="CF327" i="14"/>
  <c r="T327" i="14"/>
  <c r="EJ327" i="14"/>
  <c r="BX327" i="14"/>
  <c r="EB327" i="14"/>
  <c r="BP327" i="14"/>
  <c r="DT327" i="14"/>
  <c r="BH327" i="14"/>
  <c r="EL129" i="14"/>
  <c r="ED129" i="14"/>
  <c r="DV129" i="14"/>
  <c r="DN129" i="14"/>
  <c r="DF129" i="14"/>
  <c r="CX129" i="14"/>
  <c r="CP129" i="14"/>
  <c r="CH129" i="14"/>
  <c r="BZ129" i="14"/>
  <c r="BR129" i="14"/>
  <c r="BJ129" i="14"/>
  <c r="BB129" i="14"/>
  <c r="AT129" i="14"/>
  <c r="AL129" i="14"/>
  <c r="AD129" i="14"/>
  <c r="V129" i="14"/>
  <c r="N129" i="14"/>
  <c r="EK129" i="14"/>
  <c r="EC129" i="14"/>
  <c r="DU129" i="14"/>
  <c r="DM129" i="14"/>
  <c r="DE129" i="14"/>
  <c r="CW129" i="14"/>
  <c r="CO129" i="14"/>
  <c r="CG129" i="14"/>
  <c r="BY129" i="14"/>
  <c r="BQ129" i="14"/>
  <c r="BI129" i="14"/>
  <c r="BA129" i="14"/>
  <c r="AS129" i="14"/>
  <c r="AK129" i="14"/>
  <c r="AC129" i="14"/>
  <c r="U129" i="14"/>
  <c r="EJ129" i="14"/>
  <c r="EB129" i="14"/>
  <c r="DT129" i="14"/>
  <c r="DL129" i="14"/>
  <c r="DD129" i="14"/>
  <c r="CV129" i="14"/>
  <c r="CN129" i="14"/>
  <c r="CF129" i="14"/>
  <c r="BX129" i="14"/>
  <c r="BP129" i="14"/>
  <c r="BH129" i="14"/>
  <c r="AZ129" i="14"/>
  <c r="AR129" i="14"/>
  <c r="AJ129" i="14"/>
  <c r="AB129" i="14"/>
  <c r="T129" i="14"/>
  <c r="EI129" i="14"/>
  <c r="EA129" i="14"/>
  <c r="DS129" i="14"/>
  <c r="DK129" i="14"/>
  <c r="DC129" i="14"/>
  <c r="CU129" i="14"/>
  <c r="CM129" i="14"/>
  <c r="CE129" i="14"/>
  <c r="BW129" i="14"/>
  <c r="BO129" i="14"/>
  <c r="BG129" i="14"/>
  <c r="AY129" i="14"/>
  <c r="AQ129" i="14"/>
  <c r="AI129" i="14"/>
  <c r="AA129" i="14"/>
  <c r="S129" i="14"/>
  <c r="EH129" i="14"/>
  <c r="DZ129" i="14"/>
  <c r="DR129" i="14"/>
  <c r="DJ129" i="14"/>
  <c r="DB129" i="14"/>
  <c r="CT129" i="14"/>
  <c r="CL129" i="14"/>
  <c r="CD129" i="14"/>
  <c r="BV129" i="14"/>
  <c r="BN129" i="14"/>
  <c r="BF129" i="14"/>
  <c r="AX129" i="14"/>
  <c r="AP129" i="14"/>
  <c r="AH129" i="14"/>
  <c r="Z129" i="14"/>
  <c r="R129" i="14"/>
  <c r="EG129" i="14"/>
  <c r="DY129" i="14"/>
  <c r="DQ129" i="14"/>
  <c r="DI129" i="14"/>
  <c r="DA129" i="14"/>
  <c r="CS129" i="14"/>
  <c r="CK129" i="14"/>
  <c r="CC129" i="14"/>
  <c r="BU129" i="14"/>
  <c r="BM129" i="14"/>
  <c r="BE129" i="14"/>
  <c r="AW129" i="14"/>
  <c r="AO129" i="14"/>
  <c r="AG129" i="14"/>
  <c r="Y129" i="14"/>
  <c r="Q129" i="14"/>
  <c r="EF129" i="14"/>
  <c r="DX129" i="14"/>
  <c r="DP129" i="14"/>
  <c r="DH129" i="14"/>
  <c r="CZ129" i="14"/>
  <c r="CR129" i="14"/>
  <c r="CJ129" i="14"/>
  <c r="CB129" i="14"/>
  <c r="BT129" i="14"/>
  <c r="BL129" i="14"/>
  <c r="BD129" i="14"/>
  <c r="AV129" i="14"/>
  <c r="AN129" i="14"/>
  <c r="AF129" i="14"/>
  <c r="X129" i="14"/>
  <c r="P129" i="14"/>
  <c r="EM129" i="14"/>
  <c r="EE129" i="14"/>
  <c r="DW129" i="14"/>
  <c r="DO129" i="14"/>
  <c r="DG129" i="14"/>
  <c r="CY129" i="14"/>
  <c r="CQ129" i="14"/>
  <c r="CI129" i="14"/>
  <c r="CA129" i="14"/>
  <c r="BS129" i="14"/>
  <c r="BK129" i="14"/>
  <c r="BC129" i="14"/>
  <c r="AU129" i="14"/>
  <c r="AM129" i="14"/>
  <c r="AE129" i="14"/>
  <c r="W129" i="14"/>
  <c r="EF169" i="14"/>
  <c r="DX169" i="14"/>
  <c r="DP169" i="14"/>
  <c r="DH169" i="14"/>
  <c r="CZ169" i="14"/>
  <c r="CR169" i="14"/>
  <c r="CJ169" i="14"/>
  <c r="CB169" i="14"/>
  <c r="BT169" i="14"/>
  <c r="BL169" i="14"/>
  <c r="BD169" i="14"/>
  <c r="AV169" i="14"/>
  <c r="AN169" i="14"/>
  <c r="AF169" i="14"/>
  <c r="X169" i="14"/>
  <c r="P169" i="14"/>
  <c r="EM169" i="14"/>
  <c r="EE169" i="14"/>
  <c r="DW169" i="14"/>
  <c r="DO169" i="14"/>
  <c r="DG169" i="14"/>
  <c r="CY169" i="14"/>
  <c r="CQ169" i="14"/>
  <c r="CI169" i="14"/>
  <c r="CA169" i="14"/>
  <c r="BS169" i="14"/>
  <c r="BK169" i="14"/>
  <c r="BC169" i="14"/>
  <c r="AU169" i="14"/>
  <c r="AM169" i="14"/>
  <c r="AE169" i="14"/>
  <c r="W169" i="14"/>
  <c r="EL169" i="14"/>
  <c r="ED169" i="14"/>
  <c r="DV169" i="14"/>
  <c r="DN169" i="14"/>
  <c r="DF169" i="14"/>
  <c r="CX169" i="14"/>
  <c r="CP169" i="14"/>
  <c r="CH169" i="14"/>
  <c r="BZ169" i="14"/>
  <c r="BR169" i="14"/>
  <c r="BJ169" i="14"/>
  <c r="BB169" i="14"/>
  <c r="AT169" i="14"/>
  <c r="AL169" i="14"/>
  <c r="AD169" i="14"/>
  <c r="V169" i="14"/>
  <c r="N169" i="14"/>
  <c r="EK169" i="14"/>
  <c r="EC169" i="14"/>
  <c r="DU169" i="14"/>
  <c r="DM169" i="14"/>
  <c r="DE169" i="14"/>
  <c r="CW169" i="14"/>
  <c r="CO169" i="14"/>
  <c r="CG169" i="14"/>
  <c r="BY169" i="14"/>
  <c r="BQ169" i="14"/>
  <c r="BI169" i="14"/>
  <c r="BA169" i="14"/>
  <c r="AS169" i="14"/>
  <c r="AK169" i="14"/>
  <c r="AC169" i="14"/>
  <c r="U169" i="14"/>
  <c r="EJ169" i="14"/>
  <c r="EB169" i="14"/>
  <c r="DT169" i="14"/>
  <c r="DL169" i="14"/>
  <c r="DD169" i="14"/>
  <c r="CV169" i="14"/>
  <c r="CN169" i="14"/>
  <c r="CF169" i="14"/>
  <c r="BX169" i="14"/>
  <c r="BP169" i="14"/>
  <c r="BH169" i="14"/>
  <c r="AZ169" i="14"/>
  <c r="AR169" i="14"/>
  <c r="AJ169" i="14"/>
  <c r="AB169" i="14"/>
  <c r="T169" i="14"/>
  <c r="EI169" i="14"/>
  <c r="EA169" i="14"/>
  <c r="DS169" i="14"/>
  <c r="DK169" i="14"/>
  <c r="DC169" i="14"/>
  <c r="CU169" i="14"/>
  <c r="CM169" i="14"/>
  <c r="CE169" i="14"/>
  <c r="BW169" i="14"/>
  <c r="BO169" i="14"/>
  <c r="BG169" i="14"/>
  <c r="AY169" i="14"/>
  <c r="AQ169" i="14"/>
  <c r="AI169" i="14"/>
  <c r="AA169" i="14"/>
  <c r="S169" i="14"/>
  <c r="EH169" i="14"/>
  <c r="DZ169" i="14"/>
  <c r="DR169" i="14"/>
  <c r="DJ169" i="14"/>
  <c r="DB169" i="14"/>
  <c r="CT169" i="14"/>
  <c r="CL169" i="14"/>
  <c r="CD169" i="14"/>
  <c r="BV169" i="14"/>
  <c r="BN169" i="14"/>
  <c r="BF169" i="14"/>
  <c r="AX169" i="14"/>
  <c r="AP169" i="14"/>
  <c r="AH169" i="14"/>
  <c r="Z169" i="14"/>
  <c r="R169" i="14"/>
  <c r="EG169" i="14"/>
  <c r="DY169" i="14"/>
  <c r="DQ169" i="14"/>
  <c r="DI169" i="14"/>
  <c r="DA169" i="14"/>
  <c r="CS169" i="14"/>
  <c r="CK169" i="14"/>
  <c r="CC169" i="14"/>
  <c r="BU169" i="14"/>
  <c r="BM169" i="14"/>
  <c r="BE169" i="14"/>
  <c r="AW169" i="14"/>
  <c r="AO169" i="14"/>
  <c r="AG169" i="14"/>
  <c r="Y169" i="14"/>
  <c r="Q169" i="14"/>
  <c r="EH256" i="14"/>
  <c r="DZ256" i="14"/>
  <c r="DR256" i="14"/>
  <c r="DJ256" i="14"/>
  <c r="DB256" i="14"/>
  <c r="CT256" i="14"/>
  <c r="CL256" i="14"/>
  <c r="CD256" i="14"/>
  <c r="BV256" i="14"/>
  <c r="BN256" i="14"/>
  <c r="BF256" i="14"/>
  <c r="AX256" i="14"/>
  <c r="AP256" i="14"/>
  <c r="AH256" i="14"/>
  <c r="Z256" i="14"/>
  <c r="R256" i="14"/>
  <c r="EG256" i="14"/>
  <c r="DY256" i="14"/>
  <c r="DQ256" i="14"/>
  <c r="DI256" i="14"/>
  <c r="DA256" i="14"/>
  <c r="CS256" i="14"/>
  <c r="CK256" i="14"/>
  <c r="CC256" i="14"/>
  <c r="BU256" i="14"/>
  <c r="BM256" i="14"/>
  <c r="BE256" i="14"/>
  <c r="AW256" i="14"/>
  <c r="AO256" i="14"/>
  <c r="AG256" i="14"/>
  <c r="Y256" i="14"/>
  <c r="Q256" i="14"/>
  <c r="EF256" i="14"/>
  <c r="DX256" i="14"/>
  <c r="DP256" i="14"/>
  <c r="DH256" i="14"/>
  <c r="CZ256" i="14"/>
  <c r="CR256" i="14"/>
  <c r="CJ256" i="14"/>
  <c r="CB256" i="14"/>
  <c r="BT256" i="14"/>
  <c r="BL256" i="14"/>
  <c r="BD256" i="14"/>
  <c r="AV256" i="14"/>
  <c r="AN256" i="14"/>
  <c r="AF256" i="14"/>
  <c r="X256" i="14"/>
  <c r="P256" i="14"/>
  <c r="EM256" i="14"/>
  <c r="EE256" i="14"/>
  <c r="DW256" i="14"/>
  <c r="DO256" i="14"/>
  <c r="DG256" i="14"/>
  <c r="CY256" i="14"/>
  <c r="CQ256" i="14"/>
  <c r="CI256" i="14"/>
  <c r="CA256" i="14"/>
  <c r="BS256" i="14"/>
  <c r="BK256" i="14"/>
  <c r="BC256" i="14"/>
  <c r="AU256" i="14"/>
  <c r="AM256" i="14"/>
  <c r="AE256" i="14"/>
  <c r="W256" i="14"/>
  <c r="EL256" i="14"/>
  <c r="ED256" i="14"/>
  <c r="DV256" i="14"/>
  <c r="DN256" i="14"/>
  <c r="DF256" i="14"/>
  <c r="CX256" i="14"/>
  <c r="CP256" i="14"/>
  <c r="CH256" i="14"/>
  <c r="BZ256" i="14"/>
  <c r="BR256" i="14"/>
  <c r="BJ256" i="14"/>
  <c r="BB256" i="14"/>
  <c r="AT256" i="14"/>
  <c r="AL256" i="14"/>
  <c r="AD256" i="14"/>
  <c r="V256" i="14"/>
  <c r="N256" i="14"/>
  <c r="EK256" i="14"/>
  <c r="EC256" i="14"/>
  <c r="DU256" i="14"/>
  <c r="DM256" i="14"/>
  <c r="DE256" i="14"/>
  <c r="CW256" i="14"/>
  <c r="CO256" i="14"/>
  <c r="CG256" i="14"/>
  <c r="BY256" i="14"/>
  <c r="BQ256" i="14"/>
  <c r="BI256" i="14"/>
  <c r="BA256" i="14"/>
  <c r="AS256" i="14"/>
  <c r="AK256" i="14"/>
  <c r="AC256" i="14"/>
  <c r="U256" i="14"/>
  <c r="EJ256" i="14"/>
  <c r="EB256" i="14"/>
  <c r="DT256" i="14"/>
  <c r="DL256" i="14"/>
  <c r="DD256" i="14"/>
  <c r="CV256" i="14"/>
  <c r="CN256" i="14"/>
  <c r="CF256" i="14"/>
  <c r="BX256" i="14"/>
  <c r="BP256" i="14"/>
  <c r="BH256" i="14"/>
  <c r="AZ256" i="14"/>
  <c r="AR256" i="14"/>
  <c r="AJ256" i="14"/>
  <c r="AB256" i="14"/>
  <c r="T256" i="14"/>
  <c r="EI256" i="14"/>
  <c r="EA256" i="14"/>
  <c r="DS256" i="14"/>
  <c r="DK256" i="14"/>
  <c r="DC256" i="14"/>
  <c r="CU256" i="14"/>
  <c r="CM256" i="14"/>
  <c r="CE256" i="14"/>
  <c r="BW256" i="14"/>
  <c r="BO256" i="14"/>
  <c r="BG256" i="14"/>
  <c r="AY256" i="14"/>
  <c r="AQ256" i="14"/>
  <c r="AI256" i="14"/>
  <c r="AA256" i="14"/>
  <c r="S256" i="14"/>
  <c r="EI343" i="14"/>
  <c r="EA343" i="14"/>
  <c r="DS343" i="14"/>
  <c r="DK343" i="14"/>
  <c r="DC343" i="14"/>
  <c r="CU343" i="14"/>
  <c r="CM343" i="14"/>
  <c r="CE343" i="14"/>
  <c r="BW343" i="14"/>
  <c r="BO343" i="14"/>
  <c r="BG343" i="14"/>
  <c r="AY343" i="14"/>
  <c r="AQ343" i="14"/>
  <c r="AI343" i="14"/>
  <c r="AA343" i="14"/>
  <c r="S343" i="14"/>
  <c r="EH343" i="14"/>
  <c r="DZ343" i="14"/>
  <c r="DR343" i="14"/>
  <c r="DJ343" i="14"/>
  <c r="DB343" i="14"/>
  <c r="CT343" i="14"/>
  <c r="CL343" i="14"/>
  <c r="CD343" i="14"/>
  <c r="BV343" i="14"/>
  <c r="BN343" i="14"/>
  <c r="BF343" i="14"/>
  <c r="AX343" i="14"/>
  <c r="AP343" i="14"/>
  <c r="AH343" i="14"/>
  <c r="Z343" i="14"/>
  <c r="R343" i="14"/>
  <c r="EG343" i="14"/>
  <c r="DY343" i="14"/>
  <c r="DQ343" i="14"/>
  <c r="DI343" i="14"/>
  <c r="DA343" i="14"/>
  <c r="CS343" i="14"/>
  <c r="CK343" i="14"/>
  <c r="CC343" i="14"/>
  <c r="BU343" i="14"/>
  <c r="BM343" i="14"/>
  <c r="BE343" i="14"/>
  <c r="AW343" i="14"/>
  <c r="AO343" i="14"/>
  <c r="AG343" i="14"/>
  <c r="Y343" i="14"/>
  <c r="Q343" i="14"/>
  <c r="EF343" i="14"/>
  <c r="DX343" i="14"/>
  <c r="DP343" i="14"/>
  <c r="DH343" i="14"/>
  <c r="CZ343" i="14"/>
  <c r="CR343" i="14"/>
  <c r="CJ343" i="14"/>
  <c r="CB343" i="14"/>
  <c r="BT343" i="14"/>
  <c r="BL343" i="14"/>
  <c r="BD343" i="14"/>
  <c r="AV343" i="14"/>
  <c r="AN343" i="14"/>
  <c r="AF343" i="14"/>
  <c r="X343" i="14"/>
  <c r="P343" i="14"/>
  <c r="EM343" i="14"/>
  <c r="EE343" i="14"/>
  <c r="DW343" i="14"/>
  <c r="DO343" i="14"/>
  <c r="DG343" i="14"/>
  <c r="CY343" i="14"/>
  <c r="CQ343" i="14"/>
  <c r="CI343" i="14"/>
  <c r="CA343" i="14"/>
  <c r="BS343" i="14"/>
  <c r="BK343" i="14"/>
  <c r="BC343" i="14"/>
  <c r="AU343" i="14"/>
  <c r="AM343" i="14"/>
  <c r="AE343" i="14"/>
  <c r="W343" i="14"/>
  <c r="EL343" i="14"/>
  <c r="ED343" i="14"/>
  <c r="DV343" i="14"/>
  <c r="DN343" i="14"/>
  <c r="DF343" i="14"/>
  <c r="CX343" i="14"/>
  <c r="CP343" i="14"/>
  <c r="CH343" i="14"/>
  <c r="BZ343" i="14"/>
  <c r="BR343" i="14"/>
  <c r="BJ343" i="14"/>
  <c r="BB343" i="14"/>
  <c r="AT343" i="14"/>
  <c r="AL343" i="14"/>
  <c r="AD343" i="14"/>
  <c r="V343" i="14"/>
  <c r="N343" i="14"/>
  <c r="EK343" i="14"/>
  <c r="EC343" i="14"/>
  <c r="DU343" i="14"/>
  <c r="DM343" i="14"/>
  <c r="DE343" i="14"/>
  <c r="CW343" i="14"/>
  <c r="CO343" i="14"/>
  <c r="CG343" i="14"/>
  <c r="BY343" i="14"/>
  <c r="BQ343" i="14"/>
  <c r="BI343" i="14"/>
  <c r="BA343" i="14"/>
  <c r="AS343" i="14"/>
  <c r="AK343" i="14"/>
  <c r="AC343" i="14"/>
  <c r="U343" i="14"/>
  <c r="DD343" i="14"/>
  <c r="AR343" i="14"/>
  <c r="CV343" i="14"/>
  <c r="AJ343" i="14"/>
  <c r="CN343" i="14"/>
  <c r="AB343" i="14"/>
  <c r="CF343" i="14"/>
  <c r="T343" i="14"/>
  <c r="EJ343" i="14"/>
  <c r="BX343" i="14"/>
  <c r="EB343" i="14"/>
  <c r="BP343" i="14"/>
  <c r="DL343" i="14"/>
  <c r="AZ343" i="14"/>
  <c r="DT343" i="14"/>
  <c r="BH343" i="14"/>
  <c r="EH146" i="14"/>
  <c r="DZ146" i="14"/>
  <c r="DR146" i="14"/>
  <c r="DJ146" i="14"/>
  <c r="DB146" i="14"/>
  <c r="CT146" i="14"/>
  <c r="CL146" i="14"/>
  <c r="CD146" i="14"/>
  <c r="BV146" i="14"/>
  <c r="BN146" i="14"/>
  <c r="BF146" i="14"/>
  <c r="AX146" i="14"/>
  <c r="AP146" i="14"/>
  <c r="AH146" i="14"/>
  <c r="Z146" i="14"/>
  <c r="R146" i="14"/>
  <c r="EG146" i="14"/>
  <c r="DY146" i="14"/>
  <c r="DQ146" i="14"/>
  <c r="DI146" i="14"/>
  <c r="DA146" i="14"/>
  <c r="CS146" i="14"/>
  <c r="CK146" i="14"/>
  <c r="CC146" i="14"/>
  <c r="BU146" i="14"/>
  <c r="BM146" i="14"/>
  <c r="BE146" i="14"/>
  <c r="AW146" i="14"/>
  <c r="AO146" i="14"/>
  <c r="AG146" i="14"/>
  <c r="Y146" i="14"/>
  <c r="Q146" i="14"/>
  <c r="EF146" i="14"/>
  <c r="DX146" i="14"/>
  <c r="DP146" i="14"/>
  <c r="DH146" i="14"/>
  <c r="CZ146" i="14"/>
  <c r="CR146" i="14"/>
  <c r="CJ146" i="14"/>
  <c r="CB146" i="14"/>
  <c r="BT146" i="14"/>
  <c r="BL146" i="14"/>
  <c r="BD146" i="14"/>
  <c r="AV146" i="14"/>
  <c r="AN146" i="14"/>
  <c r="AF146" i="14"/>
  <c r="X146" i="14"/>
  <c r="P146" i="14"/>
  <c r="EM146" i="14"/>
  <c r="EE146" i="14"/>
  <c r="DW146" i="14"/>
  <c r="DO146" i="14"/>
  <c r="DG146" i="14"/>
  <c r="CY146" i="14"/>
  <c r="CQ146" i="14"/>
  <c r="CI146" i="14"/>
  <c r="CA146" i="14"/>
  <c r="BS146" i="14"/>
  <c r="BK146" i="14"/>
  <c r="BC146" i="14"/>
  <c r="AU146" i="14"/>
  <c r="AM146" i="14"/>
  <c r="AE146" i="14"/>
  <c r="W146" i="14"/>
  <c r="EL146" i="14"/>
  <c r="ED146" i="14"/>
  <c r="DV146" i="14"/>
  <c r="DN146" i="14"/>
  <c r="DF146" i="14"/>
  <c r="CX146" i="14"/>
  <c r="CP146" i="14"/>
  <c r="CH146" i="14"/>
  <c r="BZ146" i="14"/>
  <c r="BR146" i="14"/>
  <c r="BJ146" i="14"/>
  <c r="BB146" i="14"/>
  <c r="AT146" i="14"/>
  <c r="AL146" i="14"/>
  <c r="AD146" i="14"/>
  <c r="V146" i="14"/>
  <c r="N146" i="14"/>
  <c r="EK146" i="14"/>
  <c r="EC146" i="14"/>
  <c r="DU146" i="14"/>
  <c r="DM146" i="14"/>
  <c r="DE146" i="14"/>
  <c r="CW146" i="14"/>
  <c r="CO146" i="14"/>
  <c r="CG146" i="14"/>
  <c r="BY146" i="14"/>
  <c r="BQ146" i="14"/>
  <c r="BI146" i="14"/>
  <c r="BA146" i="14"/>
  <c r="AS146" i="14"/>
  <c r="AK146" i="14"/>
  <c r="AC146" i="14"/>
  <c r="U146" i="14"/>
  <c r="EJ146" i="14"/>
  <c r="EB146" i="14"/>
  <c r="DT146" i="14"/>
  <c r="DL146" i="14"/>
  <c r="DD146" i="14"/>
  <c r="CV146" i="14"/>
  <c r="CN146" i="14"/>
  <c r="CF146" i="14"/>
  <c r="BX146" i="14"/>
  <c r="BP146" i="14"/>
  <c r="BH146" i="14"/>
  <c r="AZ146" i="14"/>
  <c r="AR146" i="14"/>
  <c r="AJ146" i="14"/>
  <c r="AB146" i="14"/>
  <c r="T146" i="14"/>
  <c r="EI146" i="14"/>
  <c r="EA146" i="14"/>
  <c r="DS146" i="14"/>
  <c r="DK146" i="14"/>
  <c r="DC146" i="14"/>
  <c r="CU146" i="14"/>
  <c r="CM146" i="14"/>
  <c r="CE146" i="14"/>
  <c r="BW146" i="14"/>
  <c r="BO146" i="14"/>
  <c r="BG146" i="14"/>
  <c r="AY146" i="14"/>
  <c r="AQ146" i="14"/>
  <c r="AI146" i="14"/>
  <c r="AA146" i="14"/>
  <c r="S146" i="14"/>
  <c r="EL111" i="14"/>
  <c r="ED111" i="14"/>
  <c r="DV111" i="14"/>
  <c r="DN111" i="14"/>
  <c r="DF111" i="14"/>
  <c r="CX111" i="14"/>
  <c r="CP111" i="14"/>
  <c r="CH111" i="14"/>
  <c r="BZ111" i="14"/>
  <c r="BR111" i="14"/>
  <c r="BJ111" i="14"/>
  <c r="BB111" i="14"/>
  <c r="AT111" i="14"/>
  <c r="AL111" i="14"/>
  <c r="AD111" i="14"/>
  <c r="V111" i="14"/>
  <c r="N111" i="14"/>
  <c r="EK111" i="14"/>
  <c r="EC111" i="14"/>
  <c r="DU111" i="14"/>
  <c r="DM111" i="14"/>
  <c r="DE111" i="14"/>
  <c r="CW111" i="14"/>
  <c r="CO111" i="14"/>
  <c r="CG111" i="14"/>
  <c r="BY111" i="14"/>
  <c r="BQ111" i="14"/>
  <c r="BI111" i="14"/>
  <c r="BA111" i="14"/>
  <c r="AS111" i="14"/>
  <c r="AK111" i="14"/>
  <c r="AC111" i="14"/>
  <c r="U111" i="14"/>
  <c r="EJ111" i="14"/>
  <c r="EB111" i="14"/>
  <c r="DT111" i="14"/>
  <c r="DL111" i="14"/>
  <c r="DD111" i="14"/>
  <c r="CV111" i="14"/>
  <c r="CN111" i="14"/>
  <c r="CF111" i="14"/>
  <c r="BX111" i="14"/>
  <c r="BP111" i="14"/>
  <c r="BH111" i="14"/>
  <c r="AZ111" i="14"/>
  <c r="AR111" i="14"/>
  <c r="AJ111" i="14"/>
  <c r="AB111" i="14"/>
  <c r="T111" i="14"/>
  <c r="EI111" i="14"/>
  <c r="EA111" i="14"/>
  <c r="DS111" i="14"/>
  <c r="DK111" i="14"/>
  <c r="DC111" i="14"/>
  <c r="CU111" i="14"/>
  <c r="CM111" i="14"/>
  <c r="CE111" i="14"/>
  <c r="BW111" i="14"/>
  <c r="BO111" i="14"/>
  <c r="BG111" i="14"/>
  <c r="AY111" i="14"/>
  <c r="AQ111" i="14"/>
  <c r="AI111" i="14"/>
  <c r="AA111" i="14"/>
  <c r="S111" i="14"/>
  <c r="EH111" i="14"/>
  <c r="DZ111" i="14"/>
  <c r="DR111" i="14"/>
  <c r="DJ111" i="14"/>
  <c r="DB111" i="14"/>
  <c r="CT111" i="14"/>
  <c r="CL111" i="14"/>
  <c r="CD111" i="14"/>
  <c r="BV111" i="14"/>
  <c r="BN111" i="14"/>
  <c r="BF111" i="14"/>
  <c r="AX111" i="14"/>
  <c r="AP111" i="14"/>
  <c r="AH111" i="14"/>
  <c r="Z111" i="14"/>
  <c r="R111" i="14"/>
  <c r="EG111" i="14"/>
  <c r="DY111" i="14"/>
  <c r="DQ111" i="14"/>
  <c r="DI111" i="14"/>
  <c r="DA111" i="14"/>
  <c r="CS111" i="14"/>
  <c r="CK111" i="14"/>
  <c r="CC111" i="14"/>
  <c r="BU111" i="14"/>
  <c r="BM111" i="14"/>
  <c r="BE111" i="14"/>
  <c r="AW111" i="14"/>
  <c r="AO111" i="14"/>
  <c r="AG111" i="14"/>
  <c r="Y111" i="14"/>
  <c r="Q111" i="14"/>
  <c r="EF111" i="14"/>
  <c r="DX111" i="14"/>
  <c r="DP111" i="14"/>
  <c r="DH111" i="14"/>
  <c r="CZ111" i="14"/>
  <c r="CR111" i="14"/>
  <c r="CJ111" i="14"/>
  <c r="CB111" i="14"/>
  <c r="BT111" i="14"/>
  <c r="BL111" i="14"/>
  <c r="BD111" i="14"/>
  <c r="AV111" i="14"/>
  <c r="AN111" i="14"/>
  <c r="AF111" i="14"/>
  <c r="X111" i="14"/>
  <c r="P111" i="14"/>
  <c r="EM111" i="14"/>
  <c r="EE111" i="14"/>
  <c r="DW111" i="14"/>
  <c r="DO111" i="14"/>
  <c r="DG111" i="14"/>
  <c r="CY111" i="14"/>
  <c r="CQ111" i="14"/>
  <c r="CI111" i="14"/>
  <c r="CA111" i="14"/>
  <c r="BS111" i="14"/>
  <c r="BK111" i="14"/>
  <c r="BC111" i="14"/>
  <c r="AU111" i="14"/>
  <c r="AM111" i="14"/>
  <c r="AE111" i="14"/>
  <c r="W111" i="14"/>
  <c r="EJ176" i="14"/>
  <c r="EB176" i="14"/>
  <c r="DT176" i="14"/>
  <c r="DL176" i="14"/>
  <c r="DD176" i="14"/>
  <c r="CV176" i="14"/>
  <c r="CN176" i="14"/>
  <c r="CF176" i="14"/>
  <c r="BX176" i="14"/>
  <c r="BP176" i="14"/>
  <c r="BH176" i="14"/>
  <c r="AZ176" i="14"/>
  <c r="AR176" i="14"/>
  <c r="AJ176" i="14"/>
  <c r="AB176" i="14"/>
  <c r="T176" i="14"/>
  <c r="EI176" i="14"/>
  <c r="EA176" i="14"/>
  <c r="DS176" i="14"/>
  <c r="DK176" i="14"/>
  <c r="DC176" i="14"/>
  <c r="CU176" i="14"/>
  <c r="CM176" i="14"/>
  <c r="CE176" i="14"/>
  <c r="BW176" i="14"/>
  <c r="BO176" i="14"/>
  <c r="BG176" i="14"/>
  <c r="AY176" i="14"/>
  <c r="AQ176" i="14"/>
  <c r="AI176" i="14"/>
  <c r="AA176" i="14"/>
  <c r="S176" i="14"/>
  <c r="EH176" i="14"/>
  <c r="DZ176" i="14"/>
  <c r="DR176" i="14"/>
  <c r="DJ176" i="14"/>
  <c r="DB176" i="14"/>
  <c r="CT176" i="14"/>
  <c r="CL176" i="14"/>
  <c r="CD176" i="14"/>
  <c r="BV176" i="14"/>
  <c r="BN176" i="14"/>
  <c r="BF176" i="14"/>
  <c r="AX176" i="14"/>
  <c r="AP176" i="14"/>
  <c r="AH176" i="14"/>
  <c r="Z176" i="14"/>
  <c r="R176" i="14"/>
  <c r="EG176" i="14"/>
  <c r="DY176" i="14"/>
  <c r="DQ176" i="14"/>
  <c r="DI176" i="14"/>
  <c r="DA176" i="14"/>
  <c r="CS176" i="14"/>
  <c r="CK176" i="14"/>
  <c r="CC176" i="14"/>
  <c r="BU176" i="14"/>
  <c r="BM176" i="14"/>
  <c r="BE176" i="14"/>
  <c r="AW176" i="14"/>
  <c r="AO176" i="14"/>
  <c r="AG176" i="14"/>
  <c r="Y176" i="14"/>
  <c r="Q176" i="14"/>
  <c r="EF176" i="14"/>
  <c r="DX176" i="14"/>
  <c r="DP176" i="14"/>
  <c r="DH176" i="14"/>
  <c r="CZ176" i="14"/>
  <c r="CR176" i="14"/>
  <c r="CJ176" i="14"/>
  <c r="CB176" i="14"/>
  <c r="BT176" i="14"/>
  <c r="BL176" i="14"/>
  <c r="BD176" i="14"/>
  <c r="AV176" i="14"/>
  <c r="AN176" i="14"/>
  <c r="AF176" i="14"/>
  <c r="X176" i="14"/>
  <c r="P176" i="14"/>
  <c r="EM176" i="14"/>
  <c r="EE176" i="14"/>
  <c r="DW176" i="14"/>
  <c r="DO176" i="14"/>
  <c r="DG176" i="14"/>
  <c r="CY176" i="14"/>
  <c r="CQ176" i="14"/>
  <c r="CI176" i="14"/>
  <c r="CA176" i="14"/>
  <c r="BS176" i="14"/>
  <c r="BK176" i="14"/>
  <c r="BC176" i="14"/>
  <c r="AU176" i="14"/>
  <c r="AM176" i="14"/>
  <c r="AE176" i="14"/>
  <c r="W176" i="14"/>
  <c r="EL176" i="14"/>
  <c r="ED176" i="14"/>
  <c r="DV176" i="14"/>
  <c r="DN176" i="14"/>
  <c r="DF176" i="14"/>
  <c r="CX176" i="14"/>
  <c r="CP176" i="14"/>
  <c r="CH176" i="14"/>
  <c r="BZ176" i="14"/>
  <c r="BR176" i="14"/>
  <c r="BJ176" i="14"/>
  <c r="BB176" i="14"/>
  <c r="AT176" i="14"/>
  <c r="AL176" i="14"/>
  <c r="AD176" i="14"/>
  <c r="V176" i="14"/>
  <c r="N176" i="14"/>
  <c r="EK176" i="14"/>
  <c r="EC176" i="14"/>
  <c r="DU176" i="14"/>
  <c r="DM176" i="14"/>
  <c r="DE176" i="14"/>
  <c r="CW176" i="14"/>
  <c r="CO176" i="14"/>
  <c r="CG176" i="14"/>
  <c r="BY176" i="14"/>
  <c r="BQ176" i="14"/>
  <c r="BI176" i="14"/>
  <c r="BA176" i="14"/>
  <c r="AS176" i="14"/>
  <c r="AK176" i="14"/>
  <c r="AC176" i="14"/>
  <c r="U176" i="14"/>
  <c r="EI192" i="14"/>
  <c r="EH192" i="14"/>
  <c r="EL192" i="14"/>
  <c r="ED192" i="14"/>
  <c r="DV192" i="14"/>
  <c r="EC192" i="14"/>
  <c r="DT192" i="14"/>
  <c r="DL192" i="14"/>
  <c r="DD192" i="14"/>
  <c r="CV192" i="14"/>
  <c r="CN192" i="14"/>
  <c r="CF192" i="14"/>
  <c r="BX192" i="14"/>
  <c r="BP192" i="14"/>
  <c r="BH192" i="14"/>
  <c r="AZ192" i="14"/>
  <c r="AR192" i="14"/>
  <c r="AJ192" i="14"/>
  <c r="AB192" i="14"/>
  <c r="T192" i="14"/>
  <c r="EB192" i="14"/>
  <c r="DS192" i="14"/>
  <c r="DK192" i="14"/>
  <c r="DC192" i="14"/>
  <c r="CU192" i="14"/>
  <c r="CM192" i="14"/>
  <c r="CE192" i="14"/>
  <c r="BW192" i="14"/>
  <c r="BO192" i="14"/>
  <c r="BG192" i="14"/>
  <c r="AY192" i="14"/>
  <c r="AQ192" i="14"/>
  <c r="AI192" i="14"/>
  <c r="AA192" i="14"/>
  <c r="S192" i="14"/>
  <c r="EM192" i="14"/>
  <c r="EA192" i="14"/>
  <c r="DR192" i="14"/>
  <c r="DJ192" i="14"/>
  <c r="DB192" i="14"/>
  <c r="CT192" i="14"/>
  <c r="CL192" i="14"/>
  <c r="CD192" i="14"/>
  <c r="BV192" i="14"/>
  <c r="BN192" i="14"/>
  <c r="BF192" i="14"/>
  <c r="AX192" i="14"/>
  <c r="AP192" i="14"/>
  <c r="AH192" i="14"/>
  <c r="Z192" i="14"/>
  <c r="R192" i="14"/>
  <c r="EK192" i="14"/>
  <c r="DZ192" i="14"/>
  <c r="DQ192" i="14"/>
  <c r="DI192" i="14"/>
  <c r="DA192" i="14"/>
  <c r="CS192" i="14"/>
  <c r="CK192" i="14"/>
  <c r="CC192" i="14"/>
  <c r="BU192" i="14"/>
  <c r="BM192" i="14"/>
  <c r="BE192" i="14"/>
  <c r="AW192" i="14"/>
  <c r="AO192" i="14"/>
  <c r="AG192" i="14"/>
  <c r="Y192" i="14"/>
  <c r="Q192" i="14"/>
  <c r="EJ192" i="14"/>
  <c r="DY192" i="14"/>
  <c r="DP192" i="14"/>
  <c r="DH192" i="14"/>
  <c r="CZ192" i="14"/>
  <c r="CR192" i="14"/>
  <c r="CJ192" i="14"/>
  <c r="CB192" i="14"/>
  <c r="BT192" i="14"/>
  <c r="BL192" i="14"/>
  <c r="BD192" i="14"/>
  <c r="AV192" i="14"/>
  <c r="AN192" i="14"/>
  <c r="AF192" i="14"/>
  <c r="X192" i="14"/>
  <c r="P192" i="14"/>
  <c r="EG192" i="14"/>
  <c r="DX192" i="14"/>
  <c r="DO192" i="14"/>
  <c r="DG192" i="14"/>
  <c r="CY192" i="14"/>
  <c r="CQ192" i="14"/>
  <c r="CI192" i="14"/>
  <c r="CA192" i="14"/>
  <c r="BS192" i="14"/>
  <c r="BK192" i="14"/>
  <c r="BC192" i="14"/>
  <c r="AU192" i="14"/>
  <c r="AM192" i="14"/>
  <c r="AE192" i="14"/>
  <c r="W192" i="14"/>
  <c r="EF192" i="14"/>
  <c r="DW192" i="14"/>
  <c r="DN192" i="14"/>
  <c r="DF192" i="14"/>
  <c r="CX192" i="14"/>
  <c r="CP192" i="14"/>
  <c r="CH192" i="14"/>
  <c r="BZ192" i="14"/>
  <c r="BR192" i="14"/>
  <c r="BJ192" i="14"/>
  <c r="BB192" i="14"/>
  <c r="AT192" i="14"/>
  <c r="AL192" i="14"/>
  <c r="AD192" i="14"/>
  <c r="V192" i="14"/>
  <c r="N192" i="14"/>
  <c r="EE192" i="14"/>
  <c r="DU192" i="14"/>
  <c r="DM192" i="14"/>
  <c r="DE192" i="14"/>
  <c r="CW192" i="14"/>
  <c r="CO192" i="14"/>
  <c r="CG192" i="14"/>
  <c r="BY192" i="14"/>
  <c r="BQ192" i="14"/>
  <c r="BI192" i="14"/>
  <c r="BA192" i="14"/>
  <c r="AS192" i="14"/>
  <c r="AK192" i="14"/>
  <c r="AC192" i="14"/>
  <c r="U192" i="14"/>
  <c r="EJ220" i="14"/>
  <c r="EB220" i="14"/>
  <c r="DT220" i="14"/>
  <c r="DL220" i="14"/>
  <c r="DD220" i="14"/>
  <c r="CV220" i="14"/>
  <c r="CN220" i="14"/>
  <c r="CF220" i="14"/>
  <c r="BX220" i="14"/>
  <c r="BP220" i="14"/>
  <c r="BH220" i="14"/>
  <c r="AZ220" i="14"/>
  <c r="AR220" i="14"/>
  <c r="AJ220" i="14"/>
  <c r="AB220" i="14"/>
  <c r="T220" i="14"/>
  <c r="EI220" i="14"/>
  <c r="EA220" i="14"/>
  <c r="DS220" i="14"/>
  <c r="DK220" i="14"/>
  <c r="DC220" i="14"/>
  <c r="CU220" i="14"/>
  <c r="CM220" i="14"/>
  <c r="CE220" i="14"/>
  <c r="BW220" i="14"/>
  <c r="BO220" i="14"/>
  <c r="BG220" i="14"/>
  <c r="AY220" i="14"/>
  <c r="AQ220" i="14"/>
  <c r="AI220" i="14"/>
  <c r="AA220" i="14"/>
  <c r="S220" i="14"/>
  <c r="EH220" i="14"/>
  <c r="DZ220" i="14"/>
  <c r="DR220" i="14"/>
  <c r="DJ220" i="14"/>
  <c r="DB220" i="14"/>
  <c r="CT220" i="14"/>
  <c r="CL220" i="14"/>
  <c r="CD220" i="14"/>
  <c r="BV220" i="14"/>
  <c r="BN220" i="14"/>
  <c r="BF220" i="14"/>
  <c r="AX220" i="14"/>
  <c r="AP220" i="14"/>
  <c r="AH220" i="14"/>
  <c r="Z220" i="14"/>
  <c r="R220" i="14"/>
  <c r="EG220" i="14"/>
  <c r="DY220" i="14"/>
  <c r="DQ220" i="14"/>
  <c r="DI220" i="14"/>
  <c r="DA220" i="14"/>
  <c r="CS220" i="14"/>
  <c r="CK220" i="14"/>
  <c r="CC220" i="14"/>
  <c r="BU220" i="14"/>
  <c r="BM220" i="14"/>
  <c r="BE220" i="14"/>
  <c r="AW220" i="14"/>
  <c r="AO220" i="14"/>
  <c r="AG220" i="14"/>
  <c r="Y220" i="14"/>
  <c r="Q220" i="14"/>
  <c r="EF220" i="14"/>
  <c r="DX220" i="14"/>
  <c r="DP220" i="14"/>
  <c r="DH220" i="14"/>
  <c r="CZ220" i="14"/>
  <c r="CR220" i="14"/>
  <c r="CJ220" i="14"/>
  <c r="CB220" i="14"/>
  <c r="BT220" i="14"/>
  <c r="BL220" i="14"/>
  <c r="BD220" i="14"/>
  <c r="AV220" i="14"/>
  <c r="AN220" i="14"/>
  <c r="AF220" i="14"/>
  <c r="X220" i="14"/>
  <c r="P220" i="14"/>
  <c r="EM220" i="14"/>
  <c r="EE220" i="14"/>
  <c r="DW220" i="14"/>
  <c r="DO220" i="14"/>
  <c r="DG220" i="14"/>
  <c r="CY220" i="14"/>
  <c r="CQ220" i="14"/>
  <c r="CI220" i="14"/>
  <c r="CA220" i="14"/>
  <c r="BS220" i="14"/>
  <c r="BK220" i="14"/>
  <c r="BC220" i="14"/>
  <c r="AU220" i="14"/>
  <c r="AM220" i="14"/>
  <c r="AE220" i="14"/>
  <c r="W220" i="14"/>
  <c r="EL220" i="14"/>
  <c r="ED220" i="14"/>
  <c r="DV220" i="14"/>
  <c r="DN220" i="14"/>
  <c r="DF220" i="14"/>
  <c r="CX220" i="14"/>
  <c r="CP220" i="14"/>
  <c r="CH220" i="14"/>
  <c r="BZ220" i="14"/>
  <c r="BR220" i="14"/>
  <c r="BJ220" i="14"/>
  <c r="BB220" i="14"/>
  <c r="AT220" i="14"/>
  <c r="AL220" i="14"/>
  <c r="AD220" i="14"/>
  <c r="V220" i="14"/>
  <c r="N220" i="14"/>
  <c r="EK220" i="14"/>
  <c r="EC220" i="14"/>
  <c r="DU220" i="14"/>
  <c r="DM220" i="14"/>
  <c r="DE220" i="14"/>
  <c r="CW220" i="14"/>
  <c r="CO220" i="14"/>
  <c r="CG220" i="14"/>
  <c r="BY220" i="14"/>
  <c r="BQ220" i="14"/>
  <c r="BI220" i="14"/>
  <c r="BA220" i="14"/>
  <c r="AS220" i="14"/>
  <c r="AK220" i="14"/>
  <c r="AC220" i="14"/>
  <c r="U220" i="14"/>
  <c r="EF195" i="14"/>
  <c r="DX195" i="14"/>
  <c r="DP195" i="14"/>
  <c r="DH195" i="14"/>
  <c r="CZ195" i="14"/>
  <c r="CR195" i="14"/>
  <c r="CJ195" i="14"/>
  <c r="CB195" i="14"/>
  <c r="BT195" i="14"/>
  <c r="BL195" i="14"/>
  <c r="BD195" i="14"/>
  <c r="AV195" i="14"/>
  <c r="AN195" i="14"/>
  <c r="AF195" i="14"/>
  <c r="X195" i="14"/>
  <c r="P195" i="14"/>
  <c r="EM195" i="14"/>
  <c r="EE195" i="14"/>
  <c r="DW195" i="14"/>
  <c r="DO195" i="14"/>
  <c r="DG195" i="14"/>
  <c r="CY195" i="14"/>
  <c r="CQ195" i="14"/>
  <c r="CI195" i="14"/>
  <c r="CA195" i="14"/>
  <c r="BS195" i="14"/>
  <c r="BK195" i="14"/>
  <c r="BC195" i="14"/>
  <c r="AU195" i="14"/>
  <c r="AM195" i="14"/>
  <c r="AE195" i="14"/>
  <c r="W195" i="14"/>
  <c r="EL195" i="14"/>
  <c r="ED195" i="14"/>
  <c r="DV195" i="14"/>
  <c r="DN195" i="14"/>
  <c r="DF195" i="14"/>
  <c r="CX195" i="14"/>
  <c r="CP195" i="14"/>
  <c r="CH195" i="14"/>
  <c r="BZ195" i="14"/>
  <c r="BR195" i="14"/>
  <c r="BJ195" i="14"/>
  <c r="BB195" i="14"/>
  <c r="AT195" i="14"/>
  <c r="AL195" i="14"/>
  <c r="AD195" i="14"/>
  <c r="V195" i="14"/>
  <c r="N195" i="14"/>
  <c r="EK195" i="14"/>
  <c r="EC195" i="14"/>
  <c r="DU195" i="14"/>
  <c r="DM195" i="14"/>
  <c r="DE195" i="14"/>
  <c r="CW195" i="14"/>
  <c r="CO195" i="14"/>
  <c r="CG195" i="14"/>
  <c r="BY195" i="14"/>
  <c r="BQ195" i="14"/>
  <c r="BI195" i="14"/>
  <c r="BA195" i="14"/>
  <c r="AS195" i="14"/>
  <c r="AK195" i="14"/>
  <c r="AC195" i="14"/>
  <c r="U195" i="14"/>
  <c r="EJ195" i="14"/>
  <c r="EB195" i="14"/>
  <c r="DT195" i="14"/>
  <c r="DL195" i="14"/>
  <c r="DD195" i="14"/>
  <c r="CV195" i="14"/>
  <c r="CN195" i="14"/>
  <c r="CF195" i="14"/>
  <c r="BX195" i="14"/>
  <c r="BP195" i="14"/>
  <c r="BH195" i="14"/>
  <c r="AZ195" i="14"/>
  <c r="AR195" i="14"/>
  <c r="AJ195" i="14"/>
  <c r="AB195" i="14"/>
  <c r="T195" i="14"/>
  <c r="EI195" i="14"/>
  <c r="EA195" i="14"/>
  <c r="DS195" i="14"/>
  <c r="DK195" i="14"/>
  <c r="DC195" i="14"/>
  <c r="CU195" i="14"/>
  <c r="CM195" i="14"/>
  <c r="CE195" i="14"/>
  <c r="BW195" i="14"/>
  <c r="BO195" i="14"/>
  <c r="BG195" i="14"/>
  <c r="AY195" i="14"/>
  <c r="AQ195" i="14"/>
  <c r="AI195" i="14"/>
  <c r="AA195" i="14"/>
  <c r="S195" i="14"/>
  <c r="EH195" i="14"/>
  <c r="DZ195" i="14"/>
  <c r="DR195" i="14"/>
  <c r="DJ195" i="14"/>
  <c r="DB195" i="14"/>
  <c r="CT195" i="14"/>
  <c r="CL195" i="14"/>
  <c r="CD195" i="14"/>
  <c r="BV195" i="14"/>
  <c r="BN195" i="14"/>
  <c r="BF195" i="14"/>
  <c r="AX195" i="14"/>
  <c r="AP195" i="14"/>
  <c r="AH195" i="14"/>
  <c r="Z195" i="14"/>
  <c r="R195" i="14"/>
  <c r="DY195" i="14"/>
  <c r="BM195" i="14"/>
  <c r="DQ195" i="14"/>
  <c r="BE195" i="14"/>
  <c r="DI195" i="14"/>
  <c r="AW195" i="14"/>
  <c r="DA195" i="14"/>
  <c r="AO195" i="14"/>
  <c r="CS195" i="14"/>
  <c r="AG195" i="14"/>
  <c r="CK195" i="14"/>
  <c r="Y195" i="14"/>
  <c r="CC195" i="14"/>
  <c r="Q195" i="14"/>
  <c r="EG195" i="14"/>
  <c r="BU195" i="14"/>
  <c r="EL243" i="14"/>
  <c r="ED243" i="14"/>
  <c r="DV243" i="14"/>
  <c r="DN243" i="14"/>
  <c r="DF243" i="14"/>
  <c r="CX243" i="14"/>
  <c r="CP243" i="14"/>
  <c r="CH243" i="14"/>
  <c r="BZ243" i="14"/>
  <c r="BR243" i="14"/>
  <c r="BJ243" i="14"/>
  <c r="BB243" i="14"/>
  <c r="AT243" i="14"/>
  <c r="AL243" i="14"/>
  <c r="AD243" i="14"/>
  <c r="V243" i="14"/>
  <c r="N243" i="14"/>
  <c r="EK243" i="14"/>
  <c r="EC243" i="14"/>
  <c r="DU243" i="14"/>
  <c r="DM243" i="14"/>
  <c r="DE243" i="14"/>
  <c r="CW243" i="14"/>
  <c r="CO243" i="14"/>
  <c r="CG243" i="14"/>
  <c r="BY243" i="14"/>
  <c r="BQ243" i="14"/>
  <c r="BI243" i="14"/>
  <c r="BA243" i="14"/>
  <c r="AS243" i="14"/>
  <c r="AK243" i="14"/>
  <c r="AC243" i="14"/>
  <c r="U243" i="14"/>
  <c r="EJ243" i="14"/>
  <c r="EB243" i="14"/>
  <c r="DT243" i="14"/>
  <c r="DL243" i="14"/>
  <c r="DD243" i="14"/>
  <c r="CV243" i="14"/>
  <c r="CN243" i="14"/>
  <c r="CF243" i="14"/>
  <c r="BX243" i="14"/>
  <c r="BP243" i="14"/>
  <c r="BH243" i="14"/>
  <c r="AZ243" i="14"/>
  <c r="AR243" i="14"/>
  <c r="AJ243" i="14"/>
  <c r="AB243" i="14"/>
  <c r="T243" i="14"/>
  <c r="EI243" i="14"/>
  <c r="EA243" i="14"/>
  <c r="DS243" i="14"/>
  <c r="DK243" i="14"/>
  <c r="DC243" i="14"/>
  <c r="CU243" i="14"/>
  <c r="CM243" i="14"/>
  <c r="CE243" i="14"/>
  <c r="BW243" i="14"/>
  <c r="BO243" i="14"/>
  <c r="BG243" i="14"/>
  <c r="AY243" i="14"/>
  <c r="AQ243" i="14"/>
  <c r="AI243" i="14"/>
  <c r="AA243" i="14"/>
  <c r="S243" i="14"/>
  <c r="EH243" i="14"/>
  <c r="DZ243" i="14"/>
  <c r="DR243" i="14"/>
  <c r="DJ243" i="14"/>
  <c r="DB243" i="14"/>
  <c r="CT243" i="14"/>
  <c r="CL243" i="14"/>
  <c r="CD243" i="14"/>
  <c r="BV243" i="14"/>
  <c r="BN243" i="14"/>
  <c r="BF243" i="14"/>
  <c r="AX243" i="14"/>
  <c r="AP243" i="14"/>
  <c r="AH243" i="14"/>
  <c r="Z243" i="14"/>
  <c r="R243" i="14"/>
  <c r="EG243" i="14"/>
  <c r="DY243" i="14"/>
  <c r="DQ243" i="14"/>
  <c r="DI243" i="14"/>
  <c r="DA243" i="14"/>
  <c r="CS243" i="14"/>
  <c r="CK243" i="14"/>
  <c r="CC243" i="14"/>
  <c r="BU243" i="14"/>
  <c r="BM243" i="14"/>
  <c r="BE243" i="14"/>
  <c r="AW243" i="14"/>
  <c r="AO243" i="14"/>
  <c r="AG243" i="14"/>
  <c r="Y243" i="14"/>
  <c r="Q243" i="14"/>
  <c r="EF243" i="14"/>
  <c r="DX243" i="14"/>
  <c r="DP243" i="14"/>
  <c r="DH243" i="14"/>
  <c r="CZ243" i="14"/>
  <c r="CR243" i="14"/>
  <c r="CJ243" i="14"/>
  <c r="CB243" i="14"/>
  <c r="BT243" i="14"/>
  <c r="BL243" i="14"/>
  <c r="BD243" i="14"/>
  <c r="AV243" i="14"/>
  <c r="AN243" i="14"/>
  <c r="AF243" i="14"/>
  <c r="X243" i="14"/>
  <c r="P243" i="14"/>
  <c r="EM243" i="14"/>
  <c r="EE243" i="14"/>
  <c r="DW243" i="14"/>
  <c r="DO243" i="14"/>
  <c r="DG243" i="14"/>
  <c r="CY243" i="14"/>
  <c r="CQ243" i="14"/>
  <c r="CI243" i="14"/>
  <c r="CA243" i="14"/>
  <c r="BS243" i="14"/>
  <c r="BK243" i="14"/>
  <c r="BC243" i="14"/>
  <c r="AU243" i="14"/>
  <c r="AM243" i="14"/>
  <c r="AE243" i="14"/>
  <c r="W243" i="14"/>
  <c r="EH315" i="14"/>
  <c r="DZ315" i="14"/>
  <c r="DR315" i="14"/>
  <c r="DJ315" i="14"/>
  <c r="DB315" i="14"/>
  <c r="CT315" i="14"/>
  <c r="CL315" i="14"/>
  <c r="CD315" i="14"/>
  <c r="BV315" i="14"/>
  <c r="BN315" i="14"/>
  <c r="BF315" i="14"/>
  <c r="AX315" i="14"/>
  <c r="AP315" i="14"/>
  <c r="AH315" i="14"/>
  <c r="Z315" i="14"/>
  <c r="R315" i="14"/>
  <c r="EG315" i="14"/>
  <c r="DY315" i="14"/>
  <c r="DQ315" i="14"/>
  <c r="DI315" i="14"/>
  <c r="DA315" i="14"/>
  <c r="CS315" i="14"/>
  <c r="CK315" i="14"/>
  <c r="CC315" i="14"/>
  <c r="BU315" i="14"/>
  <c r="BM315" i="14"/>
  <c r="BE315" i="14"/>
  <c r="AW315" i="14"/>
  <c r="AO315" i="14"/>
  <c r="AG315" i="14"/>
  <c r="Y315" i="14"/>
  <c r="Q315" i="14"/>
  <c r="EF315" i="14"/>
  <c r="DX315" i="14"/>
  <c r="DP315" i="14"/>
  <c r="DH315" i="14"/>
  <c r="CZ315" i="14"/>
  <c r="CR315" i="14"/>
  <c r="CJ315" i="14"/>
  <c r="CB315" i="14"/>
  <c r="BT315" i="14"/>
  <c r="BL315" i="14"/>
  <c r="BD315" i="14"/>
  <c r="AV315" i="14"/>
  <c r="AN315" i="14"/>
  <c r="AF315" i="14"/>
  <c r="X315" i="14"/>
  <c r="P315" i="14"/>
  <c r="EM315" i="14"/>
  <c r="EE315" i="14"/>
  <c r="DW315" i="14"/>
  <c r="DO315" i="14"/>
  <c r="DG315" i="14"/>
  <c r="CY315" i="14"/>
  <c r="CQ315" i="14"/>
  <c r="CI315" i="14"/>
  <c r="CA315" i="14"/>
  <c r="BS315" i="14"/>
  <c r="BK315" i="14"/>
  <c r="BC315" i="14"/>
  <c r="AU315" i="14"/>
  <c r="AM315" i="14"/>
  <c r="AE315" i="14"/>
  <c r="W315" i="14"/>
  <c r="EL315" i="14"/>
  <c r="ED315" i="14"/>
  <c r="DV315" i="14"/>
  <c r="DN315" i="14"/>
  <c r="DF315" i="14"/>
  <c r="CX315" i="14"/>
  <c r="CP315" i="14"/>
  <c r="CH315" i="14"/>
  <c r="BZ315" i="14"/>
  <c r="BR315" i="14"/>
  <c r="BJ315" i="14"/>
  <c r="BB315" i="14"/>
  <c r="AT315" i="14"/>
  <c r="AL315" i="14"/>
  <c r="AD315" i="14"/>
  <c r="V315" i="14"/>
  <c r="N315" i="14"/>
  <c r="EK315" i="14"/>
  <c r="EC315" i="14"/>
  <c r="DU315" i="14"/>
  <c r="DM315" i="14"/>
  <c r="DE315" i="14"/>
  <c r="CW315" i="14"/>
  <c r="CO315" i="14"/>
  <c r="CG315" i="14"/>
  <c r="BY315" i="14"/>
  <c r="BQ315" i="14"/>
  <c r="BI315" i="14"/>
  <c r="BA315" i="14"/>
  <c r="AS315" i="14"/>
  <c r="AK315" i="14"/>
  <c r="AC315" i="14"/>
  <c r="U315" i="14"/>
  <c r="EI315" i="14"/>
  <c r="EA315" i="14"/>
  <c r="DS315" i="14"/>
  <c r="DK315" i="14"/>
  <c r="DC315" i="14"/>
  <c r="CU315" i="14"/>
  <c r="CM315" i="14"/>
  <c r="CE315" i="14"/>
  <c r="BW315" i="14"/>
  <c r="BO315" i="14"/>
  <c r="BG315" i="14"/>
  <c r="AY315" i="14"/>
  <c r="AQ315" i="14"/>
  <c r="AI315" i="14"/>
  <c r="AA315" i="14"/>
  <c r="S315" i="14"/>
  <c r="CV315" i="14"/>
  <c r="AJ315" i="14"/>
  <c r="CN315" i="14"/>
  <c r="AB315" i="14"/>
  <c r="CF315" i="14"/>
  <c r="T315" i="14"/>
  <c r="EJ315" i="14"/>
  <c r="BX315" i="14"/>
  <c r="EB315" i="14"/>
  <c r="BP315" i="14"/>
  <c r="DT315" i="14"/>
  <c r="BH315" i="14"/>
  <c r="DD315" i="14"/>
  <c r="AR315" i="14"/>
  <c r="DL315" i="14"/>
  <c r="AZ315" i="14"/>
  <c r="EH142" i="14"/>
  <c r="DZ142" i="14"/>
  <c r="DR142" i="14"/>
  <c r="DJ142" i="14"/>
  <c r="DB142" i="14"/>
  <c r="CT142" i="14"/>
  <c r="CL142" i="14"/>
  <c r="CD142" i="14"/>
  <c r="BV142" i="14"/>
  <c r="BN142" i="14"/>
  <c r="BF142" i="14"/>
  <c r="AX142" i="14"/>
  <c r="AP142" i="14"/>
  <c r="AH142" i="14"/>
  <c r="Z142" i="14"/>
  <c r="R142" i="14"/>
  <c r="EG142" i="14"/>
  <c r="DY142" i="14"/>
  <c r="DQ142" i="14"/>
  <c r="DI142" i="14"/>
  <c r="DA142" i="14"/>
  <c r="CS142" i="14"/>
  <c r="CK142" i="14"/>
  <c r="CC142" i="14"/>
  <c r="BU142" i="14"/>
  <c r="BM142" i="14"/>
  <c r="BE142" i="14"/>
  <c r="AW142" i="14"/>
  <c r="AO142" i="14"/>
  <c r="AG142" i="14"/>
  <c r="Y142" i="14"/>
  <c r="Q142" i="14"/>
  <c r="EF142" i="14"/>
  <c r="DX142" i="14"/>
  <c r="DP142" i="14"/>
  <c r="DH142" i="14"/>
  <c r="CZ142" i="14"/>
  <c r="CR142" i="14"/>
  <c r="CJ142" i="14"/>
  <c r="CB142" i="14"/>
  <c r="BT142" i="14"/>
  <c r="BL142" i="14"/>
  <c r="BD142" i="14"/>
  <c r="AV142" i="14"/>
  <c r="AN142" i="14"/>
  <c r="AF142" i="14"/>
  <c r="X142" i="14"/>
  <c r="P142" i="14"/>
  <c r="EM142" i="14"/>
  <c r="EE142" i="14"/>
  <c r="DW142" i="14"/>
  <c r="DO142" i="14"/>
  <c r="DG142" i="14"/>
  <c r="CY142" i="14"/>
  <c r="CQ142" i="14"/>
  <c r="CI142" i="14"/>
  <c r="CA142" i="14"/>
  <c r="BS142" i="14"/>
  <c r="BK142" i="14"/>
  <c r="BC142" i="14"/>
  <c r="AU142" i="14"/>
  <c r="AM142" i="14"/>
  <c r="AE142" i="14"/>
  <c r="W142" i="14"/>
  <c r="EL142" i="14"/>
  <c r="ED142" i="14"/>
  <c r="DV142" i="14"/>
  <c r="DN142" i="14"/>
  <c r="DF142" i="14"/>
  <c r="CX142" i="14"/>
  <c r="CP142" i="14"/>
  <c r="CH142" i="14"/>
  <c r="BZ142" i="14"/>
  <c r="BR142" i="14"/>
  <c r="BJ142" i="14"/>
  <c r="BB142" i="14"/>
  <c r="AT142" i="14"/>
  <c r="AL142" i="14"/>
  <c r="AD142" i="14"/>
  <c r="V142" i="14"/>
  <c r="N142" i="14"/>
  <c r="EK142" i="14"/>
  <c r="EC142" i="14"/>
  <c r="DU142" i="14"/>
  <c r="DM142" i="14"/>
  <c r="DE142" i="14"/>
  <c r="CW142" i="14"/>
  <c r="CO142" i="14"/>
  <c r="CG142" i="14"/>
  <c r="BY142" i="14"/>
  <c r="BQ142" i="14"/>
  <c r="BI142" i="14"/>
  <c r="BA142" i="14"/>
  <c r="AS142" i="14"/>
  <c r="AK142" i="14"/>
  <c r="AC142" i="14"/>
  <c r="U142" i="14"/>
  <c r="EJ142" i="14"/>
  <c r="EB142" i="14"/>
  <c r="DT142" i="14"/>
  <c r="DL142" i="14"/>
  <c r="DD142" i="14"/>
  <c r="CV142" i="14"/>
  <c r="CN142" i="14"/>
  <c r="CF142" i="14"/>
  <c r="BX142" i="14"/>
  <c r="BP142" i="14"/>
  <c r="BH142" i="14"/>
  <c r="AZ142" i="14"/>
  <c r="AR142" i="14"/>
  <c r="AJ142" i="14"/>
  <c r="AB142" i="14"/>
  <c r="T142" i="14"/>
  <c r="EI142" i="14"/>
  <c r="EA142" i="14"/>
  <c r="DS142" i="14"/>
  <c r="DK142" i="14"/>
  <c r="DC142" i="14"/>
  <c r="CU142" i="14"/>
  <c r="CM142" i="14"/>
  <c r="CE142" i="14"/>
  <c r="BW142" i="14"/>
  <c r="BO142" i="14"/>
  <c r="BG142" i="14"/>
  <c r="AY142" i="14"/>
  <c r="AQ142" i="14"/>
  <c r="AI142" i="14"/>
  <c r="AA142" i="14"/>
  <c r="S142" i="14"/>
  <c r="EM155" i="14"/>
  <c r="EE155" i="14"/>
  <c r="DW155" i="14"/>
  <c r="DO155" i="14"/>
  <c r="DG155" i="14"/>
  <c r="CY155" i="14"/>
  <c r="CQ155" i="14"/>
  <c r="EL155" i="14"/>
  <c r="ED155" i="14"/>
  <c r="DV155" i="14"/>
  <c r="DN155" i="14"/>
  <c r="DF155" i="14"/>
  <c r="CX155" i="14"/>
  <c r="CP155" i="14"/>
  <c r="EI155" i="14"/>
  <c r="EA155" i="14"/>
  <c r="DS155" i="14"/>
  <c r="DK155" i="14"/>
  <c r="DC155" i="14"/>
  <c r="CU155" i="14"/>
  <c r="EH155" i="14"/>
  <c r="DZ155" i="14"/>
  <c r="DR155" i="14"/>
  <c r="DJ155" i="14"/>
  <c r="DB155" i="14"/>
  <c r="CT155" i="14"/>
  <c r="DX155" i="14"/>
  <c r="DH155" i="14"/>
  <c r="CR155" i="14"/>
  <c r="CH155" i="14"/>
  <c r="BZ155" i="14"/>
  <c r="BR155" i="14"/>
  <c r="BJ155" i="14"/>
  <c r="BB155" i="14"/>
  <c r="AT155" i="14"/>
  <c r="AL155" i="14"/>
  <c r="AD155" i="14"/>
  <c r="V155" i="14"/>
  <c r="N155" i="14"/>
  <c r="EK155" i="14"/>
  <c r="DU155" i="14"/>
  <c r="DE155" i="14"/>
  <c r="CO155" i="14"/>
  <c r="CG155" i="14"/>
  <c r="BY155" i="14"/>
  <c r="BQ155" i="14"/>
  <c r="BI155" i="14"/>
  <c r="BA155" i="14"/>
  <c r="AS155" i="14"/>
  <c r="AK155" i="14"/>
  <c r="AC155" i="14"/>
  <c r="U155" i="14"/>
  <c r="EJ155" i="14"/>
  <c r="DT155" i="14"/>
  <c r="DD155" i="14"/>
  <c r="CN155" i="14"/>
  <c r="CF155" i="14"/>
  <c r="BX155" i="14"/>
  <c r="BP155" i="14"/>
  <c r="BH155" i="14"/>
  <c r="AZ155" i="14"/>
  <c r="AR155" i="14"/>
  <c r="AJ155" i="14"/>
  <c r="AB155" i="14"/>
  <c r="T155" i="14"/>
  <c r="EG155" i="14"/>
  <c r="DQ155" i="14"/>
  <c r="DA155" i="14"/>
  <c r="CM155" i="14"/>
  <c r="CE155" i="14"/>
  <c r="BW155" i="14"/>
  <c r="BO155" i="14"/>
  <c r="BG155" i="14"/>
  <c r="AY155" i="14"/>
  <c r="AQ155" i="14"/>
  <c r="AI155" i="14"/>
  <c r="AA155" i="14"/>
  <c r="S155" i="14"/>
  <c r="EF155" i="14"/>
  <c r="DP155" i="14"/>
  <c r="CZ155" i="14"/>
  <c r="CL155" i="14"/>
  <c r="CD155" i="14"/>
  <c r="BV155" i="14"/>
  <c r="BN155" i="14"/>
  <c r="BF155" i="14"/>
  <c r="AX155" i="14"/>
  <c r="AP155" i="14"/>
  <c r="AH155" i="14"/>
  <c r="Z155" i="14"/>
  <c r="R155" i="14"/>
  <c r="EC155" i="14"/>
  <c r="DM155" i="14"/>
  <c r="CW155" i="14"/>
  <c r="CK155" i="14"/>
  <c r="CC155" i="14"/>
  <c r="BU155" i="14"/>
  <c r="BM155" i="14"/>
  <c r="BE155" i="14"/>
  <c r="AW155" i="14"/>
  <c r="AO155" i="14"/>
  <c r="AG155" i="14"/>
  <c r="Y155" i="14"/>
  <c r="Q155" i="14"/>
  <c r="EB155" i="14"/>
  <c r="DL155" i="14"/>
  <c r="CV155" i="14"/>
  <c r="CJ155" i="14"/>
  <c r="CB155" i="14"/>
  <c r="BT155" i="14"/>
  <c r="BL155" i="14"/>
  <c r="BD155" i="14"/>
  <c r="AV155" i="14"/>
  <c r="AN155" i="14"/>
  <c r="AF155" i="14"/>
  <c r="X155" i="14"/>
  <c r="P155" i="14"/>
  <c r="DY155" i="14"/>
  <c r="DI155" i="14"/>
  <c r="CS155" i="14"/>
  <c r="CI155" i="14"/>
  <c r="CA155" i="14"/>
  <c r="BS155" i="14"/>
  <c r="BK155" i="14"/>
  <c r="BC155" i="14"/>
  <c r="AU155" i="14"/>
  <c r="AM155" i="14"/>
  <c r="AE155" i="14"/>
  <c r="W155" i="14"/>
  <c r="EF199" i="14"/>
  <c r="DX199" i="14"/>
  <c r="DP199" i="14"/>
  <c r="DH199" i="14"/>
  <c r="CZ199" i="14"/>
  <c r="CR199" i="14"/>
  <c r="CJ199" i="14"/>
  <c r="CB199" i="14"/>
  <c r="BT199" i="14"/>
  <c r="BL199" i="14"/>
  <c r="BD199" i="14"/>
  <c r="AV199" i="14"/>
  <c r="AN199" i="14"/>
  <c r="AF199" i="14"/>
  <c r="X199" i="14"/>
  <c r="P199" i="14"/>
  <c r="EM199" i="14"/>
  <c r="EE199" i="14"/>
  <c r="DW199" i="14"/>
  <c r="DO199" i="14"/>
  <c r="DG199" i="14"/>
  <c r="CY199" i="14"/>
  <c r="CQ199" i="14"/>
  <c r="CI199" i="14"/>
  <c r="CA199" i="14"/>
  <c r="BS199" i="14"/>
  <c r="BK199" i="14"/>
  <c r="BC199" i="14"/>
  <c r="AU199" i="14"/>
  <c r="AM199" i="14"/>
  <c r="AE199" i="14"/>
  <c r="W199" i="14"/>
  <c r="EL199" i="14"/>
  <c r="ED199" i="14"/>
  <c r="DV199" i="14"/>
  <c r="DN199" i="14"/>
  <c r="DF199" i="14"/>
  <c r="CX199" i="14"/>
  <c r="CP199" i="14"/>
  <c r="CH199" i="14"/>
  <c r="BZ199" i="14"/>
  <c r="BR199" i="14"/>
  <c r="BJ199" i="14"/>
  <c r="BB199" i="14"/>
  <c r="AT199" i="14"/>
  <c r="AL199" i="14"/>
  <c r="AD199" i="14"/>
  <c r="V199" i="14"/>
  <c r="N199" i="14"/>
  <c r="EK199" i="14"/>
  <c r="EC199" i="14"/>
  <c r="DU199" i="14"/>
  <c r="DM199" i="14"/>
  <c r="DE199" i="14"/>
  <c r="CW199" i="14"/>
  <c r="CO199" i="14"/>
  <c r="CG199" i="14"/>
  <c r="BY199" i="14"/>
  <c r="BQ199" i="14"/>
  <c r="BI199" i="14"/>
  <c r="BA199" i="14"/>
  <c r="AS199" i="14"/>
  <c r="AK199" i="14"/>
  <c r="AC199" i="14"/>
  <c r="U199" i="14"/>
  <c r="EJ199" i="14"/>
  <c r="EB199" i="14"/>
  <c r="DT199" i="14"/>
  <c r="DL199" i="14"/>
  <c r="DD199" i="14"/>
  <c r="CV199" i="14"/>
  <c r="CN199" i="14"/>
  <c r="CF199" i="14"/>
  <c r="BX199" i="14"/>
  <c r="BP199" i="14"/>
  <c r="BH199" i="14"/>
  <c r="AZ199" i="14"/>
  <c r="AR199" i="14"/>
  <c r="AJ199" i="14"/>
  <c r="AB199" i="14"/>
  <c r="T199" i="14"/>
  <c r="EI199" i="14"/>
  <c r="EA199" i="14"/>
  <c r="DS199" i="14"/>
  <c r="DK199" i="14"/>
  <c r="DC199" i="14"/>
  <c r="CU199" i="14"/>
  <c r="CM199" i="14"/>
  <c r="CE199" i="14"/>
  <c r="BW199" i="14"/>
  <c r="BO199" i="14"/>
  <c r="BG199" i="14"/>
  <c r="AY199" i="14"/>
  <c r="AQ199" i="14"/>
  <c r="AI199" i="14"/>
  <c r="AA199" i="14"/>
  <c r="S199" i="14"/>
  <c r="EH199" i="14"/>
  <c r="DZ199" i="14"/>
  <c r="DR199" i="14"/>
  <c r="DJ199" i="14"/>
  <c r="DB199" i="14"/>
  <c r="CT199" i="14"/>
  <c r="CL199" i="14"/>
  <c r="CD199" i="14"/>
  <c r="BV199" i="14"/>
  <c r="BN199" i="14"/>
  <c r="BF199" i="14"/>
  <c r="AX199" i="14"/>
  <c r="AP199" i="14"/>
  <c r="AH199" i="14"/>
  <c r="Z199" i="14"/>
  <c r="R199" i="14"/>
  <c r="CC199" i="14"/>
  <c r="Q199" i="14"/>
  <c r="EG199" i="14"/>
  <c r="BU199" i="14"/>
  <c r="DY199" i="14"/>
  <c r="BM199" i="14"/>
  <c r="DQ199" i="14"/>
  <c r="BE199" i="14"/>
  <c r="DI199" i="14"/>
  <c r="AW199" i="14"/>
  <c r="DA199" i="14"/>
  <c r="AO199" i="14"/>
  <c r="CS199" i="14"/>
  <c r="AG199" i="14"/>
  <c r="CK199" i="14"/>
  <c r="Y199" i="14"/>
  <c r="EF215" i="14"/>
  <c r="DX215" i="14"/>
  <c r="DP215" i="14"/>
  <c r="DH215" i="14"/>
  <c r="CZ215" i="14"/>
  <c r="CR215" i="14"/>
  <c r="CJ215" i="14"/>
  <c r="CB215" i="14"/>
  <c r="BT215" i="14"/>
  <c r="BL215" i="14"/>
  <c r="BD215" i="14"/>
  <c r="AV215" i="14"/>
  <c r="AN215" i="14"/>
  <c r="AF215" i="14"/>
  <c r="X215" i="14"/>
  <c r="P215" i="14"/>
  <c r="EM215" i="14"/>
  <c r="EE215" i="14"/>
  <c r="DW215" i="14"/>
  <c r="DO215" i="14"/>
  <c r="DG215" i="14"/>
  <c r="CY215" i="14"/>
  <c r="CQ215" i="14"/>
  <c r="CI215" i="14"/>
  <c r="CA215" i="14"/>
  <c r="BS215" i="14"/>
  <c r="BK215" i="14"/>
  <c r="BC215" i="14"/>
  <c r="AU215" i="14"/>
  <c r="AM215" i="14"/>
  <c r="AE215" i="14"/>
  <c r="W215" i="14"/>
  <c r="EL215" i="14"/>
  <c r="ED215" i="14"/>
  <c r="DV215" i="14"/>
  <c r="DN215" i="14"/>
  <c r="DF215" i="14"/>
  <c r="CX215" i="14"/>
  <c r="CP215" i="14"/>
  <c r="CH215" i="14"/>
  <c r="BZ215" i="14"/>
  <c r="BR215" i="14"/>
  <c r="BJ215" i="14"/>
  <c r="BB215" i="14"/>
  <c r="AT215" i="14"/>
  <c r="AL215" i="14"/>
  <c r="AD215" i="14"/>
  <c r="V215" i="14"/>
  <c r="N215" i="14"/>
  <c r="EK215" i="14"/>
  <c r="EC215" i="14"/>
  <c r="DU215" i="14"/>
  <c r="DM215" i="14"/>
  <c r="DE215" i="14"/>
  <c r="CW215" i="14"/>
  <c r="CO215" i="14"/>
  <c r="CG215" i="14"/>
  <c r="BY215" i="14"/>
  <c r="BQ215" i="14"/>
  <c r="BI215" i="14"/>
  <c r="BA215" i="14"/>
  <c r="AS215" i="14"/>
  <c r="AK215" i="14"/>
  <c r="AC215" i="14"/>
  <c r="U215" i="14"/>
  <c r="EJ215" i="14"/>
  <c r="EB215" i="14"/>
  <c r="DT215" i="14"/>
  <c r="DL215" i="14"/>
  <c r="DD215" i="14"/>
  <c r="CV215" i="14"/>
  <c r="CN215" i="14"/>
  <c r="CF215" i="14"/>
  <c r="BX215" i="14"/>
  <c r="BP215" i="14"/>
  <c r="BH215" i="14"/>
  <c r="AZ215" i="14"/>
  <c r="AR215" i="14"/>
  <c r="AJ215" i="14"/>
  <c r="AB215" i="14"/>
  <c r="T215" i="14"/>
  <c r="EI215" i="14"/>
  <c r="EA215" i="14"/>
  <c r="DS215" i="14"/>
  <c r="DK215" i="14"/>
  <c r="DC215" i="14"/>
  <c r="CU215" i="14"/>
  <c r="CM215" i="14"/>
  <c r="CE215" i="14"/>
  <c r="BW215" i="14"/>
  <c r="BO215" i="14"/>
  <c r="BG215" i="14"/>
  <c r="AY215" i="14"/>
  <c r="AQ215" i="14"/>
  <c r="AI215" i="14"/>
  <c r="AA215" i="14"/>
  <c r="S215" i="14"/>
  <c r="EH215" i="14"/>
  <c r="DZ215" i="14"/>
  <c r="DR215" i="14"/>
  <c r="DJ215" i="14"/>
  <c r="DB215" i="14"/>
  <c r="CT215" i="14"/>
  <c r="CL215" i="14"/>
  <c r="CD215" i="14"/>
  <c r="BV215" i="14"/>
  <c r="BN215" i="14"/>
  <c r="BF215" i="14"/>
  <c r="AX215" i="14"/>
  <c r="AP215" i="14"/>
  <c r="AH215" i="14"/>
  <c r="Z215" i="14"/>
  <c r="R215" i="14"/>
  <c r="EG215" i="14"/>
  <c r="DY215" i="14"/>
  <c r="DQ215" i="14"/>
  <c r="DI215" i="14"/>
  <c r="DA215" i="14"/>
  <c r="CS215" i="14"/>
  <c r="CK215" i="14"/>
  <c r="CC215" i="14"/>
  <c r="BU215" i="14"/>
  <c r="BM215" i="14"/>
  <c r="BE215" i="14"/>
  <c r="AW215" i="14"/>
  <c r="AO215" i="14"/>
  <c r="AG215" i="14"/>
  <c r="Y215" i="14"/>
  <c r="Q215" i="14"/>
  <c r="T90" i="14"/>
  <c r="S90" i="14"/>
  <c r="D627" i="14"/>
  <c r="C628" i="14"/>
  <c r="T75" i="14"/>
  <c r="S75" i="14"/>
  <c r="T43" i="14"/>
  <c r="S43" i="14"/>
  <c r="T94" i="14"/>
  <c r="S94" i="14"/>
  <c r="T84" i="14"/>
  <c r="S84" i="14"/>
  <c r="T91" i="14"/>
  <c r="S91" i="14"/>
  <c r="T59" i="14"/>
  <c r="S59" i="14"/>
  <c r="T89" i="14"/>
  <c r="S89" i="14"/>
  <c r="T73" i="14"/>
  <c r="S73" i="14"/>
  <c r="S57" i="14"/>
  <c r="T57" i="14"/>
  <c r="T41" i="14"/>
  <c r="S41" i="14"/>
  <c r="U16" i="14"/>
  <c r="U18" i="14"/>
  <c r="U17" i="14"/>
  <c r="T71" i="14"/>
  <c r="S71" i="14"/>
  <c r="T55" i="14"/>
  <c r="S55" i="14"/>
  <c r="T39" i="14"/>
  <c r="S39" i="14"/>
  <c r="T86" i="14"/>
  <c r="S86" i="14"/>
  <c r="C103" i="14"/>
  <c r="D102" i="14"/>
  <c r="T85" i="14"/>
  <c r="S85" i="14"/>
  <c r="T69" i="14"/>
  <c r="S69" i="14"/>
  <c r="S53" i="14"/>
  <c r="T53" i="14"/>
  <c r="S37" i="14"/>
  <c r="T37" i="14"/>
  <c r="E101" i="14"/>
  <c r="G101" i="14" s="1"/>
  <c r="T88" i="14"/>
  <c r="S88" i="14"/>
  <c r="T87" i="14"/>
  <c r="S87" i="14"/>
  <c r="T67" i="14"/>
  <c r="S67" i="14"/>
  <c r="S35" i="14"/>
  <c r="T35" i="14"/>
  <c r="T92" i="14"/>
  <c r="S92" i="14"/>
  <c r="T83" i="14"/>
  <c r="S83" i="14"/>
  <c r="T51" i="14"/>
  <c r="S51" i="14"/>
  <c r="T81" i="14"/>
  <c r="S81" i="14"/>
  <c r="T65" i="14"/>
  <c r="S65" i="14"/>
  <c r="S49" i="14"/>
  <c r="T49" i="14"/>
  <c r="C362" i="14"/>
  <c r="C363" i="14" s="1"/>
  <c r="C364" i="14" s="1"/>
  <c r="C365" i="14" s="1"/>
  <c r="C366" i="14" s="1"/>
  <c r="C367" i="14" s="1"/>
  <c r="C368" i="14" s="1"/>
  <c r="C369" i="14" s="1"/>
  <c r="C370" i="14" s="1"/>
  <c r="C371" i="14" s="1"/>
  <c r="C372" i="14" s="1"/>
  <c r="C373" i="14" s="1"/>
  <c r="C374" i="14" s="1"/>
  <c r="C375" i="14" s="1"/>
  <c r="C376" i="14" s="1"/>
  <c r="C377" i="14" s="1"/>
  <c r="C378" i="14" s="1"/>
  <c r="C379" i="14" s="1"/>
  <c r="C380" i="14" s="1"/>
  <c r="C381" i="14" s="1"/>
  <c r="C382" i="14" s="1"/>
  <c r="C383" i="14" s="1"/>
  <c r="C384" i="14" s="1"/>
  <c r="C385" i="14" s="1"/>
  <c r="C386" i="14" s="1"/>
  <c r="C387" i="14" s="1"/>
  <c r="C388" i="14" s="1"/>
  <c r="C389" i="14" s="1"/>
  <c r="C390" i="14" s="1"/>
  <c r="C391" i="14" s="1"/>
  <c r="C392" i="14" s="1"/>
  <c r="C393" i="14" s="1"/>
  <c r="C394" i="14" s="1"/>
  <c r="C395" i="14" s="1"/>
  <c r="C396" i="14" s="1"/>
  <c r="C397" i="14" s="1"/>
  <c r="C398" i="14" s="1"/>
  <c r="C399" i="14" s="1"/>
  <c r="C400" i="14" s="1"/>
  <c r="C401" i="14" s="1"/>
  <c r="C402" i="14" s="1"/>
  <c r="C403" i="14" s="1"/>
  <c r="C404" i="14" s="1"/>
  <c r="C405" i="14" s="1"/>
  <c r="C406" i="14" s="1"/>
  <c r="C407" i="14" s="1"/>
  <c r="C408" i="14" s="1"/>
  <c r="C409" i="14" s="1"/>
  <c r="C410" i="14" s="1"/>
  <c r="C411" i="14" s="1"/>
  <c r="C412" i="14" s="1"/>
  <c r="C413" i="14" s="1"/>
  <c r="C414" i="14" s="1"/>
  <c r="C415" i="14" s="1"/>
  <c r="C416" i="14" s="1"/>
  <c r="C417" i="14" s="1"/>
  <c r="C418" i="14" s="1"/>
  <c r="C419" i="14" s="1"/>
  <c r="C420" i="14" s="1"/>
  <c r="C421" i="14" s="1"/>
  <c r="C422" i="14" s="1"/>
  <c r="C423" i="14" s="1"/>
  <c r="C424" i="14" s="1"/>
  <c r="C425" i="14" s="1"/>
  <c r="C426" i="14" s="1"/>
  <c r="C427" i="14" s="1"/>
  <c r="C428" i="14" s="1"/>
  <c r="C429" i="14" s="1"/>
  <c r="C430" i="14" s="1"/>
  <c r="C431" i="14" s="1"/>
  <c r="C432" i="14" s="1"/>
  <c r="C433" i="14" s="1"/>
  <c r="C434" i="14" s="1"/>
  <c r="C435" i="14" s="1"/>
  <c r="C436" i="14" s="1"/>
  <c r="C437" i="14" s="1"/>
  <c r="C438" i="14" s="1"/>
  <c r="C439" i="14" s="1"/>
  <c r="C440" i="14" s="1"/>
  <c r="C441" i="14" s="1"/>
  <c r="C442" i="14" s="1"/>
  <c r="C443" i="14" s="1"/>
  <c r="C444" i="14" s="1"/>
  <c r="C445" i="14" s="1"/>
  <c r="C446" i="14" s="1"/>
  <c r="C447" i="14" s="1"/>
  <c r="C448" i="14" s="1"/>
  <c r="C449" i="14" s="1"/>
  <c r="C450" i="14" s="1"/>
  <c r="C451" i="14" s="1"/>
  <c r="C452" i="14" s="1"/>
  <c r="C453" i="14" s="1"/>
  <c r="C454" i="14" s="1"/>
  <c r="C455" i="14" s="1"/>
  <c r="C456" i="14" s="1"/>
  <c r="C457" i="14" s="1"/>
  <c r="C458" i="14" s="1"/>
  <c r="C459" i="14" s="1"/>
  <c r="C460" i="14" s="1"/>
  <c r="C461" i="14" s="1"/>
  <c r="C462" i="14" s="1"/>
  <c r="C463" i="14" s="1"/>
  <c r="C464" i="14" s="1"/>
  <c r="C465" i="14" s="1"/>
  <c r="C466" i="14" s="1"/>
  <c r="C467" i="14" s="1"/>
  <c r="C468" i="14" s="1"/>
  <c r="C469" i="14" s="1"/>
  <c r="C470" i="14" s="1"/>
  <c r="C471" i="14" s="1"/>
  <c r="C472" i="14" s="1"/>
  <c r="C473" i="14" s="1"/>
  <c r="C474" i="14" s="1"/>
  <c r="C475" i="14" s="1"/>
  <c r="C476" i="14" s="1"/>
  <c r="C477" i="14" s="1"/>
  <c r="C478" i="14" s="1"/>
  <c r="C479" i="14" s="1"/>
  <c r="C480" i="14" s="1"/>
  <c r="C481" i="14" s="1"/>
  <c r="C482" i="14" s="1"/>
  <c r="C483" i="14" s="1"/>
  <c r="C484" i="14" s="1"/>
  <c r="C485" i="14" s="1"/>
  <c r="C486" i="14" s="1"/>
  <c r="C487" i="14" s="1"/>
  <c r="C488" i="14" s="1"/>
  <c r="C489" i="14" s="1"/>
  <c r="C490" i="14" s="1"/>
  <c r="C491" i="14" s="1"/>
  <c r="C492" i="14" s="1"/>
  <c r="C493" i="14" s="1"/>
  <c r="C494" i="14" s="1"/>
  <c r="C495" i="14" s="1"/>
  <c r="C496" i="14" s="1"/>
  <c r="C497" i="14" s="1"/>
  <c r="C498" i="14" s="1"/>
  <c r="C499" i="14" s="1"/>
  <c r="C500" i="14" s="1"/>
  <c r="C501" i="14" s="1"/>
  <c r="C502" i="14" s="1"/>
  <c r="C503" i="14" s="1"/>
  <c r="C504" i="14" s="1"/>
  <c r="C505" i="14" s="1"/>
  <c r="C506" i="14" s="1"/>
  <c r="C507" i="14" s="1"/>
  <c r="C508" i="14" s="1"/>
  <c r="C509" i="14" s="1"/>
  <c r="C510" i="14" s="1"/>
  <c r="C511" i="14" s="1"/>
  <c r="C512" i="14" s="1"/>
  <c r="C513" i="14" s="1"/>
  <c r="C514" i="14" s="1"/>
  <c r="C515" i="14" s="1"/>
  <c r="C516" i="14" s="1"/>
  <c r="C517" i="14" s="1"/>
  <c r="C518" i="14" s="1"/>
  <c r="C519" i="14" s="1"/>
  <c r="C520" i="14" s="1"/>
  <c r="C521" i="14" s="1"/>
  <c r="C522" i="14" s="1"/>
  <c r="C523" i="14" s="1"/>
  <c r="C524" i="14" s="1"/>
  <c r="C525" i="14" s="1"/>
  <c r="C526" i="14" s="1"/>
  <c r="C527" i="14" s="1"/>
  <c r="C528" i="14" s="1"/>
  <c r="C529" i="14" s="1"/>
  <c r="C530" i="14" s="1"/>
  <c r="C531" i="14" s="1"/>
  <c r="C532" i="14" s="1"/>
  <c r="C533" i="14" s="1"/>
  <c r="C534" i="14" s="1"/>
  <c r="C535" i="14" s="1"/>
  <c r="C536" i="14" s="1"/>
  <c r="C537" i="14" s="1"/>
  <c r="C538" i="14" s="1"/>
  <c r="C539" i="14" s="1"/>
  <c r="C540" i="14" s="1"/>
  <c r="C541" i="14" s="1"/>
  <c r="C542" i="14" s="1"/>
  <c r="C543" i="14" s="1"/>
  <c r="C544" i="14" s="1"/>
  <c r="C545" i="14" s="1"/>
  <c r="C546" i="14" s="1"/>
  <c r="C547" i="14" s="1"/>
  <c r="C548" i="14" s="1"/>
  <c r="C549" i="14" s="1"/>
  <c r="C550" i="14" s="1"/>
  <c r="C551" i="14" s="1"/>
  <c r="C552" i="14" s="1"/>
  <c r="C553" i="14" s="1"/>
  <c r="C554" i="14" s="1"/>
  <c r="C555" i="14" s="1"/>
  <c r="C556" i="14" s="1"/>
  <c r="C557" i="14" s="1"/>
  <c r="C558" i="14" s="1"/>
  <c r="C559" i="14" s="1"/>
  <c r="C560" i="14" s="1"/>
  <c r="C561" i="14" s="1"/>
  <c r="C562" i="14" s="1"/>
  <c r="C563" i="14" s="1"/>
  <c r="C564" i="14" s="1"/>
  <c r="C565" i="14" s="1"/>
  <c r="C566" i="14" s="1"/>
  <c r="C567" i="14" s="1"/>
  <c r="C568" i="14" s="1"/>
  <c r="C569" i="14" s="1"/>
  <c r="C570" i="14" s="1"/>
  <c r="C571" i="14" s="1"/>
  <c r="C572" i="14" s="1"/>
  <c r="C573" i="14" s="1"/>
  <c r="C574" i="14" s="1"/>
  <c r="C575" i="14" s="1"/>
  <c r="C576" i="14" s="1"/>
  <c r="C577" i="14" s="1"/>
  <c r="C578" i="14" s="1"/>
  <c r="C579" i="14" s="1"/>
  <c r="C580" i="14" s="1"/>
  <c r="C581" i="14" s="1"/>
  <c r="C582" i="14" s="1"/>
  <c r="C583" i="14" s="1"/>
  <c r="C584" i="14" s="1"/>
  <c r="C585" i="14" s="1"/>
  <c r="C586" i="14" s="1"/>
  <c r="C587" i="14" s="1"/>
  <c r="C588" i="14" s="1"/>
  <c r="C589" i="14" s="1"/>
  <c r="C590" i="14" s="1"/>
  <c r="C591" i="14" s="1"/>
  <c r="C592" i="14" s="1"/>
  <c r="C593" i="14" s="1"/>
  <c r="C594" i="14" s="1"/>
  <c r="C595" i="14" s="1"/>
  <c r="C596" i="14" s="1"/>
  <c r="C597" i="14" s="1"/>
  <c r="C598" i="14" s="1"/>
  <c r="C599" i="14" s="1"/>
  <c r="C600" i="14" s="1"/>
  <c r="C601" i="14" s="1"/>
  <c r="C602" i="14" s="1"/>
  <c r="C603" i="14" s="1"/>
  <c r="C604" i="14" s="1"/>
  <c r="C605" i="14" s="1"/>
  <c r="C606" i="14" s="1"/>
  <c r="C607" i="14" s="1"/>
  <c r="C608" i="14" s="1"/>
  <c r="C609" i="14" s="1"/>
  <c r="C610" i="14" s="1"/>
  <c r="C611" i="14" s="1"/>
  <c r="C612" i="14" s="1"/>
  <c r="C613" i="14" s="1"/>
  <c r="C614" i="14" s="1"/>
  <c r="C615" i="14" s="1"/>
  <c r="C616" i="14" s="1"/>
  <c r="C617" i="14" s="1"/>
  <c r="A101" i="14"/>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N626" i="14"/>
  <c r="A627" i="14"/>
  <c r="T79" i="14"/>
  <c r="S79" i="14"/>
  <c r="S63" i="14"/>
  <c r="T63" i="14"/>
  <c r="T47" i="14"/>
  <c r="S47" i="14"/>
  <c r="T95" i="14"/>
  <c r="S95" i="14"/>
  <c r="T93" i="14"/>
  <c r="S93" i="14"/>
  <c r="T77" i="14"/>
  <c r="S77" i="14"/>
  <c r="S61" i="14"/>
  <c r="T61" i="14"/>
  <c r="T45" i="14"/>
  <c r="S45" i="14"/>
  <c r="F25" i="11"/>
  <c r="J25" i="11" s="1"/>
  <c r="K25" i="11" s="1"/>
  <c r="G25" i="11"/>
  <c r="F24" i="11"/>
  <c r="J24" i="11" s="1"/>
  <c r="K24" i="11" s="1"/>
  <c r="G24" i="11"/>
  <c r="D26" i="11"/>
  <c r="G26" i="11" s="1"/>
  <c r="O119" i="14"/>
  <c r="O133" i="14"/>
  <c r="O273" i="14"/>
  <c r="O259" i="14"/>
  <c r="O232" i="14"/>
  <c r="O345" i="14"/>
  <c r="O221" i="14"/>
  <c r="O161" i="14"/>
  <c r="O201" i="14"/>
  <c r="O136" i="14"/>
  <c r="O301" i="14"/>
  <c r="O104" i="14"/>
  <c r="O291" i="14"/>
  <c r="O278" i="14"/>
  <c r="O185" i="14"/>
  <c r="O331" i="14"/>
  <c r="O320" i="14"/>
  <c r="O205" i="14"/>
  <c r="O109" i="14"/>
  <c r="O233" i="14"/>
  <c r="O186" i="14"/>
  <c r="O115" i="14"/>
  <c r="O284" i="14"/>
  <c r="O276" i="14"/>
  <c r="O214" i="14"/>
  <c r="O206" i="14"/>
  <c r="O165" i="14"/>
  <c r="O300" i="14"/>
  <c r="O125" i="14"/>
  <c r="O153" i="14"/>
  <c r="O264" i="14"/>
  <c r="O108" i="14"/>
  <c r="O246" i="14"/>
  <c r="O173" i="14"/>
  <c r="O170" i="14"/>
  <c r="O209" i="14"/>
  <c r="O286" i="14"/>
  <c r="O342" i="14"/>
  <c r="O127" i="14"/>
  <c r="O312" i="14"/>
  <c r="O322" i="14"/>
  <c r="O324" i="14"/>
  <c r="O207" i="14"/>
  <c r="O168" i="14"/>
  <c r="O105" i="14"/>
  <c r="O164" i="14"/>
  <c r="O258" i="14"/>
  <c r="O294" i="14"/>
  <c r="O354" i="14"/>
  <c r="O271" i="14"/>
  <c r="O101" i="14"/>
  <c r="O285" i="14"/>
  <c r="O268" i="14"/>
  <c r="O227" i="14"/>
  <c r="O308" i="14"/>
  <c r="O236" i="14"/>
  <c r="O332" i="14"/>
  <c r="O231" i="14"/>
  <c r="O263" i="14"/>
  <c r="O122" i="14"/>
  <c r="O120" i="14"/>
  <c r="O277" i="14"/>
  <c r="O293" i="14"/>
  <c r="O330" i="14"/>
  <c r="O213" i="14"/>
  <c r="O107" i="14"/>
  <c r="O223" i="14"/>
  <c r="O341" i="14"/>
  <c r="O305" i="14"/>
  <c r="O266" i="14"/>
  <c r="O175" i="14"/>
  <c r="O184" i="14"/>
  <c r="O140" i="14"/>
  <c r="O262" i="14"/>
  <c r="O217" i="14"/>
  <c r="O148" i="14"/>
  <c r="O187" i="14"/>
  <c r="O167" i="14"/>
  <c r="O249" i="14"/>
  <c r="O114" i="14"/>
  <c r="O229" i="14"/>
  <c r="O334" i="14"/>
  <c r="O325" i="14"/>
  <c r="O298" i="14"/>
  <c r="O337" i="14"/>
  <c r="O218" i="14"/>
  <c r="O349" i="14"/>
  <c r="O189" i="14"/>
  <c r="O304" i="14"/>
  <c r="O208" i="14"/>
  <c r="O309" i="14"/>
  <c r="O267" i="14"/>
  <c r="O296" i="14"/>
  <c r="O237" i="14"/>
  <c r="O316" i="14"/>
  <c r="O123" i="14"/>
  <c r="O333" i="14"/>
  <c r="O282" i="14"/>
  <c r="O260" i="14"/>
  <c r="O102" i="14"/>
  <c r="O130" i="14"/>
  <c r="O110" i="14"/>
  <c r="O319" i="14"/>
  <c r="O279" i="14"/>
  <c r="O198" i="14"/>
  <c r="O340" i="14"/>
  <c r="O121" i="14"/>
  <c r="O203" i="14"/>
  <c r="O197" i="14"/>
  <c r="O224" i="14"/>
  <c r="O124" i="14"/>
  <c r="O253" i="14"/>
  <c r="O135" i="14"/>
  <c r="O131" i="14"/>
  <c r="O147" i="14"/>
  <c r="O154" i="14"/>
  <c r="O351" i="14"/>
  <c r="O257" i="14"/>
  <c r="O159" i="14"/>
  <c r="O171" i="14"/>
  <c r="O194" i="14"/>
  <c r="O235" i="14"/>
  <c r="O287" i="14"/>
  <c r="O336" i="14"/>
  <c r="O134" i="14"/>
  <c r="O261" i="14"/>
  <c r="O254" i="14"/>
  <c r="O355" i="14"/>
  <c r="O225" i="14"/>
  <c r="O329" i="14"/>
  <c r="O193" i="14"/>
  <c r="O280" i="14"/>
  <c r="O241" i="14"/>
  <c r="O326" i="14"/>
  <c r="O265" i="14"/>
  <c r="O240" i="14"/>
  <c r="O219" i="14"/>
  <c r="O252" i="14"/>
  <c r="O151" i="14"/>
  <c r="O210" i="14"/>
  <c r="O230" i="14"/>
  <c r="O283" i="14"/>
  <c r="O350" i="14"/>
  <c r="O244" i="14"/>
  <c r="O245" i="14"/>
  <c r="O348" i="14"/>
  <c r="O323" i="14"/>
  <c r="O150" i="14"/>
  <c r="O196" i="14"/>
  <c r="O299" i="14"/>
  <c r="O116" i="14"/>
  <c r="O172" i="14"/>
  <c r="O310" i="14"/>
  <c r="O139" i="14"/>
  <c r="O117" i="14"/>
  <c r="O255" i="14"/>
  <c r="O302" i="14"/>
  <c r="O281" i="14"/>
  <c r="O275" i="14"/>
  <c r="O106" i="14"/>
  <c r="O317" i="14"/>
  <c r="O152" i="14"/>
  <c r="O118" i="14"/>
  <c r="O335" i="14"/>
  <c r="O313" i="14"/>
  <c r="O292" i="14"/>
  <c r="O311" i="14"/>
  <c r="O269" i="14"/>
  <c r="O303" i="14"/>
  <c r="O126" i="14"/>
  <c r="O113" i="14"/>
  <c r="O163" i="14"/>
  <c r="O143" i="14"/>
  <c r="O181" i="14"/>
  <c r="O222" i="14"/>
  <c r="O191" i="14"/>
  <c r="O247" i="14"/>
  <c r="O216" i="14"/>
  <c r="O160" i="14"/>
  <c r="O270" i="14"/>
  <c r="O272" i="14"/>
  <c r="O242" i="14"/>
  <c r="O306" i="14"/>
  <c r="O188" i="14"/>
  <c r="O251" i="14"/>
  <c r="O347" i="14"/>
  <c r="O226" i="14"/>
  <c r="O174" i="14"/>
  <c r="O149" i="14"/>
  <c r="O204" i="14"/>
  <c r="O212" i="14"/>
  <c r="O190" i="14"/>
  <c r="O321" i="14"/>
  <c r="O158" i="14"/>
  <c r="O318" i="14"/>
  <c r="O289" i="14"/>
  <c r="O288" i="14"/>
  <c r="O234" i="14"/>
  <c r="O297" i="14"/>
  <c r="O144" i="14"/>
  <c r="O145" i="14"/>
  <c r="O157" i="14"/>
  <c r="O177" i="14"/>
  <c r="O328" i="14"/>
  <c r="O290" i="14"/>
  <c r="O137" i="14"/>
  <c r="O228" i="14"/>
  <c r="O128" i="14"/>
  <c r="O162" i="14"/>
  <c r="O180" i="14"/>
  <c r="O346" i="14"/>
  <c r="O182" i="14"/>
  <c r="O112" i="14"/>
  <c r="O211" i="14"/>
  <c r="O178" i="14"/>
  <c r="O353" i="14"/>
  <c r="O183" i="14"/>
  <c r="O339" i="14"/>
  <c r="O352" i="14"/>
  <c r="O344" i="14"/>
  <c r="O141" i="14"/>
  <c r="O166" i="14"/>
  <c r="O274" i="14"/>
  <c r="O202" i="14"/>
  <c r="O248" i="14"/>
  <c r="O238" i="14"/>
  <c r="O132" i="14"/>
  <c r="U12" i="14" l="1"/>
  <c r="U13" i="14"/>
  <c r="U29" i="14"/>
  <c r="M82" i="14"/>
  <c r="U27" i="14"/>
  <c r="U28" i="14"/>
  <c r="U26" i="14"/>
  <c r="U30" i="14"/>
  <c r="CD258" i="14"/>
  <c r="R258" i="14"/>
  <c r="CC258" i="14"/>
  <c r="Q258" i="14"/>
  <c r="CB258" i="14"/>
  <c r="P258" i="14"/>
  <c r="CI258" i="14"/>
  <c r="W258" i="14"/>
  <c r="CH258" i="14"/>
  <c r="V258" i="14"/>
  <c r="CO258" i="14"/>
  <c r="AC258" i="14"/>
  <c r="CN258" i="14"/>
  <c r="AB258" i="14"/>
  <c r="CM258" i="14"/>
  <c r="AA258" i="14"/>
  <c r="DZ258" i="14"/>
  <c r="BN258" i="14"/>
  <c r="DY258" i="14"/>
  <c r="BM258" i="14"/>
  <c r="DX258" i="14"/>
  <c r="BL258" i="14"/>
  <c r="EE258" i="14"/>
  <c r="BS258" i="14"/>
  <c r="ED258" i="14"/>
  <c r="BR258" i="14"/>
  <c r="EK258" i="14"/>
  <c r="BY258" i="14"/>
  <c r="EJ258" i="14"/>
  <c r="BX258" i="14"/>
  <c r="EI258" i="14"/>
  <c r="BW258" i="14"/>
  <c r="DR258" i="14"/>
  <c r="BF258" i="14"/>
  <c r="DQ258" i="14"/>
  <c r="BE258" i="14"/>
  <c r="DP258" i="14"/>
  <c r="BD258" i="14"/>
  <c r="DW258" i="14"/>
  <c r="BK258" i="14"/>
  <c r="DV258" i="14"/>
  <c r="BJ258" i="14"/>
  <c r="EC258" i="14"/>
  <c r="BQ258" i="14"/>
  <c r="EB258" i="14"/>
  <c r="BP258" i="14"/>
  <c r="EA258" i="14"/>
  <c r="BO258" i="14"/>
  <c r="DJ258" i="14"/>
  <c r="AX258" i="14"/>
  <c r="DI258" i="14"/>
  <c r="AW258" i="14"/>
  <c r="DH258" i="14"/>
  <c r="AV258" i="14"/>
  <c r="DO258" i="14"/>
  <c r="BC258" i="14"/>
  <c r="DN258" i="14"/>
  <c r="BB258" i="14"/>
  <c r="DU258" i="14"/>
  <c r="BI258" i="14"/>
  <c r="DT258" i="14"/>
  <c r="BH258" i="14"/>
  <c r="DS258" i="14"/>
  <c r="BG258" i="14"/>
  <c r="DB258" i="14"/>
  <c r="AP258" i="14"/>
  <c r="DA258" i="14"/>
  <c r="AO258" i="14"/>
  <c r="CZ258" i="14"/>
  <c r="AN258" i="14"/>
  <c r="DG258" i="14"/>
  <c r="AU258" i="14"/>
  <c r="DF258" i="14"/>
  <c r="AT258" i="14"/>
  <c r="DM258" i="14"/>
  <c r="BA258" i="14"/>
  <c r="CT258" i="14"/>
  <c r="AH258" i="14"/>
  <c r="CS258" i="14"/>
  <c r="AG258" i="14"/>
  <c r="CR258" i="14"/>
  <c r="AF258" i="14"/>
  <c r="CY258" i="14"/>
  <c r="AM258" i="14"/>
  <c r="CX258" i="14"/>
  <c r="AL258" i="14"/>
  <c r="DE258" i="14"/>
  <c r="AS258" i="14"/>
  <c r="DD258" i="14"/>
  <c r="AR258" i="14"/>
  <c r="DC258" i="14"/>
  <c r="AQ258" i="14"/>
  <c r="CK258" i="14"/>
  <c r="CQ258" i="14"/>
  <c r="CW258" i="14"/>
  <c r="AJ258" i="14"/>
  <c r="BU258" i="14"/>
  <c r="CA258" i="14"/>
  <c r="CG258" i="14"/>
  <c r="T258" i="14"/>
  <c r="Y258" i="14"/>
  <c r="AE258" i="14"/>
  <c r="AK258" i="14"/>
  <c r="DK258" i="14"/>
  <c r="EH258" i="14"/>
  <c r="EF258" i="14"/>
  <c r="EL258" i="14"/>
  <c r="U258" i="14"/>
  <c r="CU258" i="14"/>
  <c r="CL258" i="14"/>
  <c r="CJ258" i="14"/>
  <c r="CP258" i="14"/>
  <c r="DL258" i="14"/>
  <c r="CE258" i="14"/>
  <c r="BV258" i="14"/>
  <c r="BT258" i="14"/>
  <c r="BZ258" i="14"/>
  <c r="CV258" i="14"/>
  <c r="AY258" i="14"/>
  <c r="EG258" i="14"/>
  <c r="EM258" i="14"/>
  <c r="N258" i="14"/>
  <c r="AZ258" i="14"/>
  <c r="S258" i="14"/>
  <c r="Z258" i="14"/>
  <c r="X258" i="14"/>
  <c r="AD258" i="14"/>
  <c r="CF258" i="14"/>
  <c r="AI258" i="14"/>
  <c r="DR311" i="14"/>
  <c r="BF311" i="14"/>
  <c r="DQ311" i="14"/>
  <c r="BE311" i="14"/>
  <c r="DP311" i="14"/>
  <c r="BD311" i="14"/>
  <c r="DW311" i="14"/>
  <c r="BK311" i="14"/>
  <c r="DV311" i="14"/>
  <c r="BJ311" i="14"/>
  <c r="EC311" i="14"/>
  <c r="BQ311" i="14"/>
  <c r="EA311" i="14"/>
  <c r="BO311" i="14"/>
  <c r="AZ311" i="14"/>
  <c r="T311" i="14"/>
  <c r="DJ311" i="14"/>
  <c r="AX311" i="14"/>
  <c r="DI311" i="14"/>
  <c r="AW311" i="14"/>
  <c r="DH311" i="14"/>
  <c r="AV311" i="14"/>
  <c r="DO311" i="14"/>
  <c r="BC311" i="14"/>
  <c r="DN311" i="14"/>
  <c r="BB311" i="14"/>
  <c r="DU311" i="14"/>
  <c r="BI311" i="14"/>
  <c r="DS311" i="14"/>
  <c r="BG311" i="14"/>
  <c r="DD311" i="14"/>
  <c r="EJ311" i="14"/>
  <c r="DB311" i="14"/>
  <c r="AP311" i="14"/>
  <c r="DA311" i="14"/>
  <c r="AO311" i="14"/>
  <c r="CZ311" i="14"/>
  <c r="AN311" i="14"/>
  <c r="DG311" i="14"/>
  <c r="AU311" i="14"/>
  <c r="DF311" i="14"/>
  <c r="AT311" i="14"/>
  <c r="DM311" i="14"/>
  <c r="BA311" i="14"/>
  <c r="DK311" i="14"/>
  <c r="AY311" i="14"/>
  <c r="AR311" i="14"/>
  <c r="BX311" i="14"/>
  <c r="CT311" i="14"/>
  <c r="AH311" i="14"/>
  <c r="CS311" i="14"/>
  <c r="AG311" i="14"/>
  <c r="CR311" i="14"/>
  <c r="AF311" i="14"/>
  <c r="CY311" i="14"/>
  <c r="AM311" i="14"/>
  <c r="CX311" i="14"/>
  <c r="AL311" i="14"/>
  <c r="DE311" i="14"/>
  <c r="AS311" i="14"/>
  <c r="DC311" i="14"/>
  <c r="AQ311" i="14"/>
  <c r="CV311" i="14"/>
  <c r="DT311" i="14"/>
  <c r="CL311" i="14"/>
  <c r="Z311" i="14"/>
  <c r="CK311" i="14"/>
  <c r="Y311" i="14"/>
  <c r="CJ311" i="14"/>
  <c r="X311" i="14"/>
  <c r="CQ311" i="14"/>
  <c r="AE311" i="14"/>
  <c r="CP311" i="14"/>
  <c r="AD311" i="14"/>
  <c r="CW311" i="14"/>
  <c r="AK311" i="14"/>
  <c r="CU311" i="14"/>
  <c r="AI311" i="14"/>
  <c r="AJ311" i="14"/>
  <c r="BH311" i="14"/>
  <c r="CD311" i="14"/>
  <c r="R311" i="14"/>
  <c r="CC311" i="14"/>
  <c r="Q311" i="14"/>
  <c r="CB311" i="14"/>
  <c r="P311" i="14"/>
  <c r="CI311" i="14"/>
  <c r="W311" i="14"/>
  <c r="CH311" i="14"/>
  <c r="V311" i="14"/>
  <c r="CO311" i="14"/>
  <c r="AC311" i="14"/>
  <c r="CM311" i="14"/>
  <c r="AA311" i="14"/>
  <c r="CN311" i="14"/>
  <c r="EB311" i="14"/>
  <c r="BN311" i="14"/>
  <c r="BL311" i="14"/>
  <c r="BR311" i="14"/>
  <c r="BW311" i="14"/>
  <c r="EG311" i="14"/>
  <c r="EM311" i="14"/>
  <c r="N311" i="14"/>
  <c r="S311" i="14"/>
  <c r="DY311" i="14"/>
  <c r="EE311" i="14"/>
  <c r="EK311" i="14"/>
  <c r="DL311" i="14"/>
  <c r="BU311" i="14"/>
  <c r="CA311" i="14"/>
  <c r="CG311" i="14"/>
  <c r="AB311" i="14"/>
  <c r="BM311" i="14"/>
  <c r="BS311" i="14"/>
  <c r="BY311" i="14"/>
  <c r="CF311" i="14"/>
  <c r="EH311" i="14"/>
  <c r="EF311" i="14"/>
  <c r="EL311" i="14"/>
  <c r="U311" i="14"/>
  <c r="BP311" i="14"/>
  <c r="DZ311" i="14"/>
  <c r="DX311" i="14"/>
  <c r="ED311" i="14"/>
  <c r="EI311" i="14"/>
  <c r="BV311" i="14"/>
  <c r="BT311" i="14"/>
  <c r="BZ311" i="14"/>
  <c r="CE311" i="14"/>
  <c r="EH242" i="14"/>
  <c r="BV242" i="14"/>
  <c r="EG242" i="14"/>
  <c r="BU242" i="14"/>
  <c r="EF242" i="14"/>
  <c r="BT242" i="14"/>
  <c r="EM242" i="14"/>
  <c r="CA242" i="14"/>
  <c r="EL242" i="14"/>
  <c r="BZ242" i="14"/>
  <c r="N242" i="14"/>
  <c r="CG242" i="14"/>
  <c r="U242" i="14"/>
  <c r="CF242" i="14"/>
  <c r="T242" i="14"/>
  <c r="CE242" i="14"/>
  <c r="S242" i="14"/>
  <c r="DZ242" i="14"/>
  <c r="BN242" i="14"/>
  <c r="DY242" i="14"/>
  <c r="BM242" i="14"/>
  <c r="DX242" i="14"/>
  <c r="BL242" i="14"/>
  <c r="EE242" i="14"/>
  <c r="BS242" i="14"/>
  <c r="ED242" i="14"/>
  <c r="BR242" i="14"/>
  <c r="EK242" i="14"/>
  <c r="DR242" i="14"/>
  <c r="BF242" i="14"/>
  <c r="DQ242" i="14"/>
  <c r="BE242" i="14"/>
  <c r="DP242" i="14"/>
  <c r="BD242" i="14"/>
  <c r="DW242" i="14"/>
  <c r="BK242" i="14"/>
  <c r="DV242" i="14"/>
  <c r="BJ242" i="14"/>
  <c r="EC242" i="14"/>
  <c r="BQ242" i="14"/>
  <c r="EB242" i="14"/>
  <c r="BP242" i="14"/>
  <c r="EA242" i="14"/>
  <c r="BO242" i="14"/>
  <c r="DJ242" i="14"/>
  <c r="AX242" i="14"/>
  <c r="DI242" i="14"/>
  <c r="AW242" i="14"/>
  <c r="DH242" i="14"/>
  <c r="AV242" i="14"/>
  <c r="DO242" i="14"/>
  <c r="BC242" i="14"/>
  <c r="DN242" i="14"/>
  <c r="BB242" i="14"/>
  <c r="DU242" i="14"/>
  <c r="BI242" i="14"/>
  <c r="DT242" i="14"/>
  <c r="BH242" i="14"/>
  <c r="DS242" i="14"/>
  <c r="BG242" i="14"/>
  <c r="DB242" i="14"/>
  <c r="AP242" i="14"/>
  <c r="DA242" i="14"/>
  <c r="AO242" i="14"/>
  <c r="CZ242" i="14"/>
  <c r="AN242" i="14"/>
  <c r="DG242" i="14"/>
  <c r="AU242" i="14"/>
  <c r="DF242" i="14"/>
  <c r="AT242" i="14"/>
  <c r="DM242" i="14"/>
  <c r="BA242" i="14"/>
  <c r="DL242" i="14"/>
  <c r="AZ242" i="14"/>
  <c r="DK242" i="14"/>
  <c r="AY242" i="14"/>
  <c r="CT242" i="14"/>
  <c r="AH242" i="14"/>
  <c r="CS242" i="14"/>
  <c r="AG242" i="14"/>
  <c r="CR242" i="14"/>
  <c r="AF242" i="14"/>
  <c r="CY242" i="14"/>
  <c r="AM242" i="14"/>
  <c r="CX242" i="14"/>
  <c r="AL242" i="14"/>
  <c r="DE242" i="14"/>
  <c r="AS242" i="14"/>
  <c r="DD242" i="14"/>
  <c r="AR242" i="14"/>
  <c r="DC242" i="14"/>
  <c r="AQ242" i="14"/>
  <c r="CL242" i="14"/>
  <c r="Z242" i="14"/>
  <c r="CK242" i="14"/>
  <c r="Y242" i="14"/>
  <c r="CJ242" i="14"/>
  <c r="X242" i="14"/>
  <c r="CQ242" i="14"/>
  <c r="AE242" i="14"/>
  <c r="CP242" i="14"/>
  <c r="AD242" i="14"/>
  <c r="CW242" i="14"/>
  <c r="AK242" i="14"/>
  <c r="CV242" i="14"/>
  <c r="AJ242" i="14"/>
  <c r="CU242" i="14"/>
  <c r="AI242" i="14"/>
  <c r="CC242" i="14"/>
  <c r="CO242" i="14"/>
  <c r="CM242" i="14"/>
  <c r="Q242" i="14"/>
  <c r="BY242" i="14"/>
  <c r="BW242" i="14"/>
  <c r="CB242" i="14"/>
  <c r="AC242" i="14"/>
  <c r="AA242" i="14"/>
  <c r="P242" i="14"/>
  <c r="EJ242" i="14"/>
  <c r="CI242" i="14"/>
  <c r="CN242" i="14"/>
  <c r="W242" i="14"/>
  <c r="BX242" i="14"/>
  <c r="R242" i="14"/>
  <c r="V242" i="14"/>
  <c r="EI242" i="14"/>
  <c r="CD242" i="14"/>
  <c r="CH242" i="14"/>
  <c r="AB242" i="14"/>
  <c r="DL160" i="14"/>
  <c r="AZ160" i="14"/>
  <c r="DK160" i="14"/>
  <c r="AY160" i="14"/>
  <c r="DJ160" i="14"/>
  <c r="AX160" i="14"/>
  <c r="DI160" i="14"/>
  <c r="AW160" i="14"/>
  <c r="DH160" i="14"/>
  <c r="AV160" i="14"/>
  <c r="DD160" i="14"/>
  <c r="AR160" i="14"/>
  <c r="DC160" i="14"/>
  <c r="AQ160" i="14"/>
  <c r="DB160" i="14"/>
  <c r="AP160" i="14"/>
  <c r="DA160" i="14"/>
  <c r="AO160" i="14"/>
  <c r="CZ160" i="14"/>
  <c r="AN160" i="14"/>
  <c r="DG160" i="14"/>
  <c r="AU160" i="14"/>
  <c r="DF160" i="14"/>
  <c r="AT160" i="14"/>
  <c r="DM160" i="14"/>
  <c r="BA160" i="14"/>
  <c r="CV160" i="14"/>
  <c r="AJ160" i="14"/>
  <c r="CU160" i="14"/>
  <c r="AI160" i="14"/>
  <c r="CT160" i="14"/>
  <c r="AH160" i="14"/>
  <c r="CS160" i="14"/>
  <c r="AG160" i="14"/>
  <c r="CR160" i="14"/>
  <c r="CN160" i="14"/>
  <c r="AB160" i="14"/>
  <c r="CM160" i="14"/>
  <c r="AA160" i="14"/>
  <c r="CL160" i="14"/>
  <c r="Z160" i="14"/>
  <c r="CK160" i="14"/>
  <c r="Y160" i="14"/>
  <c r="CJ160" i="14"/>
  <c r="X160" i="14"/>
  <c r="CQ160" i="14"/>
  <c r="CF160" i="14"/>
  <c r="T160" i="14"/>
  <c r="CE160" i="14"/>
  <c r="S160" i="14"/>
  <c r="CD160" i="14"/>
  <c r="R160" i="14"/>
  <c r="CC160" i="14"/>
  <c r="Q160" i="14"/>
  <c r="CB160" i="14"/>
  <c r="P160" i="14"/>
  <c r="CI160" i="14"/>
  <c r="EJ160" i="14"/>
  <c r="BX160" i="14"/>
  <c r="EI160" i="14"/>
  <c r="BW160" i="14"/>
  <c r="EB160" i="14"/>
  <c r="BP160" i="14"/>
  <c r="EA160" i="14"/>
  <c r="BO160" i="14"/>
  <c r="DZ160" i="14"/>
  <c r="BN160" i="14"/>
  <c r="DY160" i="14"/>
  <c r="BM160" i="14"/>
  <c r="DX160" i="14"/>
  <c r="BL160" i="14"/>
  <c r="DR160" i="14"/>
  <c r="DP160" i="14"/>
  <c r="CY160" i="14"/>
  <c r="EL160" i="14"/>
  <c r="BR160" i="14"/>
  <c r="EC160" i="14"/>
  <c r="BI160" i="14"/>
  <c r="BV160" i="14"/>
  <c r="BT160" i="14"/>
  <c r="CA160" i="14"/>
  <c r="ED160" i="14"/>
  <c r="BJ160" i="14"/>
  <c r="DU160" i="14"/>
  <c r="AS160" i="14"/>
  <c r="BF160" i="14"/>
  <c r="BD160" i="14"/>
  <c r="BS160" i="14"/>
  <c r="DV160" i="14"/>
  <c r="BB160" i="14"/>
  <c r="DE160" i="14"/>
  <c r="AK160" i="14"/>
  <c r="DT160" i="14"/>
  <c r="EG160" i="14"/>
  <c r="AF160" i="14"/>
  <c r="BK160" i="14"/>
  <c r="DN160" i="14"/>
  <c r="AL160" i="14"/>
  <c r="CW160" i="14"/>
  <c r="AC160" i="14"/>
  <c r="BH160" i="14"/>
  <c r="DQ160" i="14"/>
  <c r="EM160" i="14"/>
  <c r="BC160" i="14"/>
  <c r="CX160" i="14"/>
  <c r="AD160" i="14"/>
  <c r="CO160" i="14"/>
  <c r="U160" i="14"/>
  <c r="DS160" i="14"/>
  <c r="BU160" i="14"/>
  <c r="EE160" i="14"/>
  <c r="AM160" i="14"/>
  <c r="CP160" i="14"/>
  <c r="V160" i="14"/>
  <c r="CG160" i="14"/>
  <c r="BG160" i="14"/>
  <c r="BE160" i="14"/>
  <c r="DW160" i="14"/>
  <c r="AE160" i="14"/>
  <c r="CH160" i="14"/>
  <c r="N160" i="14"/>
  <c r="BY160" i="14"/>
  <c r="EH160" i="14"/>
  <c r="EF160" i="14"/>
  <c r="DO160" i="14"/>
  <c r="W160" i="14"/>
  <c r="BZ160" i="14"/>
  <c r="EK160" i="14"/>
  <c r="BQ160" i="14"/>
  <c r="CM279" i="14"/>
  <c r="AA279" i="14"/>
  <c r="CL279" i="14"/>
  <c r="Z279" i="14"/>
  <c r="CK279" i="14"/>
  <c r="Y279" i="14"/>
  <c r="CJ279" i="14"/>
  <c r="X279" i="14"/>
  <c r="CQ279" i="14"/>
  <c r="AE279" i="14"/>
  <c r="CP279" i="14"/>
  <c r="AD279" i="14"/>
  <c r="CG279" i="14"/>
  <c r="DE279" i="14"/>
  <c r="CW279" i="14"/>
  <c r="CO279" i="14"/>
  <c r="CE279" i="14"/>
  <c r="S279" i="14"/>
  <c r="CD279" i="14"/>
  <c r="R279" i="14"/>
  <c r="CC279" i="14"/>
  <c r="Q279" i="14"/>
  <c r="CB279" i="14"/>
  <c r="P279" i="14"/>
  <c r="CI279" i="14"/>
  <c r="W279" i="14"/>
  <c r="CH279" i="14"/>
  <c r="V279" i="14"/>
  <c r="BA279" i="14"/>
  <c r="BY279" i="14"/>
  <c r="BQ279" i="14"/>
  <c r="BI279" i="14"/>
  <c r="EI279" i="14"/>
  <c r="BW279" i="14"/>
  <c r="EH279" i="14"/>
  <c r="BV279" i="14"/>
  <c r="EG279" i="14"/>
  <c r="BU279" i="14"/>
  <c r="EF279" i="14"/>
  <c r="BT279" i="14"/>
  <c r="EM279" i="14"/>
  <c r="CA279" i="14"/>
  <c r="EL279" i="14"/>
  <c r="BZ279" i="14"/>
  <c r="N279" i="14"/>
  <c r="U279" i="14"/>
  <c r="AS279" i="14"/>
  <c r="AK279" i="14"/>
  <c r="AC279" i="14"/>
  <c r="EA279" i="14"/>
  <c r="BO279" i="14"/>
  <c r="DZ279" i="14"/>
  <c r="BN279" i="14"/>
  <c r="DY279" i="14"/>
  <c r="BM279" i="14"/>
  <c r="DX279" i="14"/>
  <c r="BL279" i="14"/>
  <c r="EE279" i="14"/>
  <c r="BS279" i="14"/>
  <c r="ED279" i="14"/>
  <c r="BR279" i="14"/>
  <c r="DT279" i="14"/>
  <c r="DL279" i="14"/>
  <c r="EJ279" i="14"/>
  <c r="EB279" i="14"/>
  <c r="DK279" i="14"/>
  <c r="AY279" i="14"/>
  <c r="DJ279" i="14"/>
  <c r="AX279" i="14"/>
  <c r="DI279" i="14"/>
  <c r="AW279" i="14"/>
  <c r="DH279" i="14"/>
  <c r="AV279" i="14"/>
  <c r="DO279" i="14"/>
  <c r="BC279" i="14"/>
  <c r="DN279" i="14"/>
  <c r="BB279" i="14"/>
  <c r="BH279" i="14"/>
  <c r="AZ279" i="14"/>
  <c r="BX279" i="14"/>
  <c r="BP279" i="14"/>
  <c r="DC279" i="14"/>
  <c r="AQ279" i="14"/>
  <c r="DB279" i="14"/>
  <c r="AP279" i="14"/>
  <c r="DA279" i="14"/>
  <c r="AO279" i="14"/>
  <c r="CZ279" i="14"/>
  <c r="AN279" i="14"/>
  <c r="DG279" i="14"/>
  <c r="AU279" i="14"/>
  <c r="DF279" i="14"/>
  <c r="AT279" i="14"/>
  <c r="AB279" i="14"/>
  <c r="T279" i="14"/>
  <c r="AR279" i="14"/>
  <c r="AJ279" i="14"/>
  <c r="AH279" i="14"/>
  <c r="AF279" i="14"/>
  <c r="AL279" i="14"/>
  <c r="DU279" i="14"/>
  <c r="DS279" i="14"/>
  <c r="DQ279" i="14"/>
  <c r="DW279" i="14"/>
  <c r="CN279" i="14"/>
  <c r="CU279" i="14"/>
  <c r="CS279" i="14"/>
  <c r="CY279" i="14"/>
  <c r="DM279" i="14"/>
  <c r="BG279" i="14"/>
  <c r="BE279" i="14"/>
  <c r="BK279" i="14"/>
  <c r="CF279" i="14"/>
  <c r="AI279" i="14"/>
  <c r="AG279" i="14"/>
  <c r="AM279" i="14"/>
  <c r="EK279" i="14"/>
  <c r="DR279" i="14"/>
  <c r="DP279" i="14"/>
  <c r="DV279" i="14"/>
  <c r="DD279" i="14"/>
  <c r="BF279" i="14"/>
  <c r="BD279" i="14"/>
  <c r="BJ279" i="14"/>
  <c r="CV279" i="14"/>
  <c r="CT279" i="14"/>
  <c r="CR279" i="14"/>
  <c r="CX279" i="14"/>
  <c r="EC279" i="14"/>
  <c r="EA353" i="14"/>
  <c r="BO353" i="14"/>
  <c r="DZ353" i="14"/>
  <c r="BN353" i="14"/>
  <c r="DY353" i="14"/>
  <c r="BM353" i="14"/>
  <c r="DX353" i="14"/>
  <c r="BL353" i="14"/>
  <c r="EE353" i="14"/>
  <c r="BS353" i="14"/>
  <c r="ED353" i="14"/>
  <c r="BR353" i="14"/>
  <c r="EK353" i="14"/>
  <c r="BY353" i="14"/>
  <c r="EB353" i="14"/>
  <c r="CV353" i="14"/>
  <c r="DS353" i="14"/>
  <c r="BG353" i="14"/>
  <c r="DR353" i="14"/>
  <c r="BF353" i="14"/>
  <c r="DQ353" i="14"/>
  <c r="BE353" i="14"/>
  <c r="DP353" i="14"/>
  <c r="BD353" i="14"/>
  <c r="DW353" i="14"/>
  <c r="BK353" i="14"/>
  <c r="DV353" i="14"/>
  <c r="BJ353" i="14"/>
  <c r="EC353" i="14"/>
  <c r="BQ353" i="14"/>
  <c r="BP353" i="14"/>
  <c r="AJ353" i="14"/>
  <c r="DK353" i="14"/>
  <c r="AY353" i="14"/>
  <c r="DJ353" i="14"/>
  <c r="AX353" i="14"/>
  <c r="DI353" i="14"/>
  <c r="AW353" i="14"/>
  <c r="DH353" i="14"/>
  <c r="AV353" i="14"/>
  <c r="DO353" i="14"/>
  <c r="BC353" i="14"/>
  <c r="DN353" i="14"/>
  <c r="BB353" i="14"/>
  <c r="DU353" i="14"/>
  <c r="BI353" i="14"/>
  <c r="DT353" i="14"/>
  <c r="CN353" i="14"/>
  <c r="DC353" i="14"/>
  <c r="AQ353" i="14"/>
  <c r="DB353" i="14"/>
  <c r="AP353" i="14"/>
  <c r="DA353" i="14"/>
  <c r="AO353" i="14"/>
  <c r="CZ353" i="14"/>
  <c r="AN353" i="14"/>
  <c r="DG353" i="14"/>
  <c r="AU353" i="14"/>
  <c r="DF353" i="14"/>
  <c r="AT353" i="14"/>
  <c r="DM353" i="14"/>
  <c r="BA353" i="14"/>
  <c r="BH353" i="14"/>
  <c r="AB353" i="14"/>
  <c r="CU353" i="14"/>
  <c r="AI353" i="14"/>
  <c r="CT353" i="14"/>
  <c r="AH353" i="14"/>
  <c r="CS353" i="14"/>
  <c r="AG353" i="14"/>
  <c r="CR353" i="14"/>
  <c r="AF353" i="14"/>
  <c r="CY353" i="14"/>
  <c r="AM353" i="14"/>
  <c r="CX353" i="14"/>
  <c r="AL353" i="14"/>
  <c r="DE353" i="14"/>
  <c r="AS353" i="14"/>
  <c r="DL353" i="14"/>
  <c r="EJ353" i="14"/>
  <c r="CM353" i="14"/>
  <c r="AA353" i="14"/>
  <c r="CL353" i="14"/>
  <c r="Z353" i="14"/>
  <c r="CK353" i="14"/>
  <c r="Y353" i="14"/>
  <c r="CJ353" i="14"/>
  <c r="X353" i="14"/>
  <c r="CQ353" i="14"/>
  <c r="AE353" i="14"/>
  <c r="CP353" i="14"/>
  <c r="AD353" i="14"/>
  <c r="CW353" i="14"/>
  <c r="AK353" i="14"/>
  <c r="AZ353" i="14"/>
  <c r="BX353" i="14"/>
  <c r="EI353" i="14"/>
  <c r="BW353" i="14"/>
  <c r="EH353" i="14"/>
  <c r="BV353" i="14"/>
  <c r="EG353" i="14"/>
  <c r="BU353" i="14"/>
  <c r="EF353" i="14"/>
  <c r="BT353" i="14"/>
  <c r="EM353" i="14"/>
  <c r="CA353" i="14"/>
  <c r="EL353" i="14"/>
  <c r="BZ353" i="14"/>
  <c r="N353" i="14"/>
  <c r="CG353" i="14"/>
  <c r="U353" i="14"/>
  <c r="AR353" i="14"/>
  <c r="CF353" i="14"/>
  <c r="CB353" i="14"/>
  <c r="DD353" i="14"/>
  <c r="P353" i="14"/>
  <c r="T353" i="14"/>
  <c r="CE353" i="14"/>
  <c r="CI353" i="14"/>
  <c r="S353" i="14"/>
  <c r="W353" i="14"/>
  <c r="CD353" i="14"/>
  <c r="CH353" i="14"/>
  <c r="R353" i="14"/>
  <c r="V353" i="14"/>
  <c r="CC353" i="14"/>
  <c r="CO353" i="14"/>
  <c r="Q353" i="14"/>
  <c r="AC353" i="14"/>
  <c r="CP304" i="14"/>
  <c r="AD304" i="14"/>
  <c r="CW304" i="14"/>
  <c r="AK304" i="14"/>
  <c r="BZ304" i="14"/>
  <c r="EK304" i="14"/>
  <c r="BQ304" i="14"/>
  <c r="DT304" i="14"/>
  <c r="BH304" i="14"/>
  <c r="DS304" i="14"/>
  <c r="BG304" i="14"/>
  <c r="DR304" i="14"/>
  <c r="BF304" i="14"/>
  <c r="DQ304" i="14"/>
  <c r="BE304" i="14"/>
  <c r="BD304" i="14"/>
  <c r="AV304" i="14"/>
  <c r="BT304" i="14"/>
  <c r="BK304" i="14"/>
  <c r="EL304" i="14"/>
  <c r="BR304" i="14"/>
  <c r="EC304" i="14"/>
  <c r="BI304" i="14"/>
  <c r="DL304" i="14"/>
  <c r="AZ304" i="14"/>
  <c r="DK304" i="14"/>
  <c r="AY304" i="14"/>
  <c r="DJ304" i="14"/>
  <c r="AX304" i="14"/>
  <c r="DI304" i="14"/>
  <c r="AW304" i="14"/>
  <c r="X304" i="14"/>
  <c r="P304" i="14"/>
  <c r="AN304" i="14"/>
  <c r="AE304" i="14"/>
  <c r="ED304" i="14"/>
  <c r="BJ304" i="14"/>
  <c r="DU304" i="14"/>
  <c r="BA304" i="14"/>
  <c r="DD304" i="14"/>
  <c r="AR304" i="14"/>
  <c r="DC304" i="14"/>
  <c r="AQ304" i="14"/>
  <c r="DB304" i="14"/>
  <c r="AP304" i="14"/>
  <c r="DA304" i="14"/>
  <c r="AO304" i="14"/>
  <c r="DO304" i="14"/>
  <c r="EM304" i="14"/>
  <c r="EE304" i="14"/>
  <c r="CR304" i="14"/>
  <c r="DV304" i="14"/>
  <c r="BB304" i="14"/>
  <c r="DM304" i="14"/>
  <c r="AS304" i="14"/>
  <c r="CV304" i="14"/>
  <c r="AJ304" i="14"/>
  <c r="CU304" i="14"/>
  <c r="AI304" i="14"/>
  <c r="CT304" i="14"/>
  <c r="AH304" i="14"/>
  <c r="CS304" i="14"/>
  <c r="AG304" i="14"/>
  <c r="CI304" i="14"/>
  <c r="DG304" i="14"/>
  <c r="CY304" i="14"/>
  <c r="BL304" i="14"/>
  <c r="DN304" i="14"/>
  <c r="AT304" i="14"/>
  <c r="DE304" i="14"/>
  <c r="AC304" i="14"/>
  <c r="CN304" i="14"/>
  <c r="AB304" i="14"/>
  <c r="CM304" i="14"/>
  <c r="AA304" i="14"/>
  <c r="CL304" i="14"/>
  <c r="Z304" i="14"/>
  <c r="CK304" i="14"/>
  <c r="Y304" i="14"/>
  <c r="BC304" i="14"/>
  <c r="CA304" i="14"/>
  <c r="BS304" i="14"/>
  <c r="AF304" i="14"/>
  <c r="DF304" i="14"/>
  <c r="AL304" i="14"/>
  <c r="CO304" i="14"/>
  <c r="U304" i="14"/>
  <c r="CF304" i="14"/>
  <c r="T304" i="14"/>
  <c r="CE304" i="14"/>
  <c r="S304" i="14"/>
  <c r="CD304" i="14"/>
  <c r="R304" i="14"/>
  <c r="CC304" i="14"/>
  <c r="Q304" i="14"/>
  <c r="W304" i="14"/>
  <c r="AU304" i="14"/>
  <c r="AM304" i="14"/>
  <c r="DX304" i="14"/>
  <c r="CH304" i="14"/>
  <c r="N304" i="14"/>
  <c r="BY304" i="14"/>
  <c r="EB304" i="14"/>
  <c r="BP304" i="14"/>
  <c r="EA304" i="14"/>
  <c r="BO304" i="14"/>
  <c r="DZ304" i="14"/>
  <c r="BN304" i="14"/>
  <c r="DY304" i="14"/>
  <c r="BM304" i="14"/>
  <c r="CJ304" i="14"/>
  <c r="CB304" i="14"/>
  <c r="CZ304" i="14"/>
  <c r="CQ304" i="14"/>
  <c r="EJ304" i="14"/>
  <c r="DP304" i="14"/>
  <c r="BX304" i="14"/>
  <c r="DH304" i="14"/>
  <c r="EI304" i="14"/>
  <c r="EF304" i="14"/>
  <c r="BW304" i="14"/>
  <c r="DW304" i="14"/>
  <c r="EH304" i="14"/>
  <c r="CX304" i="14"/>
  <c r="BV304" i="14"/>
  <c r="V304" i="14"/>
  <c r="EG304" i="14"/>
  <c r="CG304" i="14"/>
  <c r="BU304" i="14"/>
  <c r="CL254" i="14"/>
  <c r="Z254" i="14"/>
  <c r="CK254" i="14"/>
  <c r="Y254" i="14"/>
  <c r="CJ254" i="14"/>
  <c r="X254" i="14"/>
  <c r="CQ254" i="14"/>
  <c r="AE254" i="14"/>
  <c r="CP254" i="14"/>
  <c r="AD254" i="14"/>
  <c r="CW254" i="14"/>
  <c r="AK254" i="14"/>
  <c r="CV254" i="14"/>
  <c r="AJ254" i="14"/>
  <c r="CU254" i="14"/>
  <c r="AI254" i="14"/>
  <c r="CD254" i="14"/>
  <c r="R254" i="14"/>
  <c r="CC254" i="14"/>
  <c r="Q254" i="14"/>
  <c r="CB254" i="14"/>
  <c r="P254" i="14"/>
  <c r="CI254" i="14"/>
  <c r="W254" i="14"/>
  <c r="CH254" i="14"/>
  <c r="V254" i="14"/>
  <c r="CO254" i="14"/>
  <c r="AC254" i="14"/>
  <c r="CN254" i="14"/>
  <c r="AB254" i="14"/>
  <c r="CM254" i="14"/>
  <c r="AA254" i="14"/>
  <c r="EH254" i="14"/>
  <c r="BV254" i="14"/>
  <c r="EG254" i="14"/>
  <c r="BU254" i="14"/>
  <c r="EF254" i="14"/>
  <c r="BT254" i="14"/>
  <c r="EM254" i="14"/>
  <c r="CA254" i="14"/>
  <c r="EL254" i="14"/>
  <c r="BZ254" i="14"/>
  <c r="N254" i="14"/>
  <c r="CG254" i="14"/>
  <c r="U254" i="14"/>
  <c r="CF254" i="14"/>
  <c r="T254" i="14"/>
  <c r="CE254" i="14"/>
  <c r="S254" i="14"/>
  <c r="DZ254" i="14"/>
  <c r="BN254" i="14"/>
  <c r="DY254" i="14"/>
  <c r="BM254" i="14"/>
  <c r="DX254" i="14"/>
  <c r="BL254" i="14"/>
  <c r="EE254" i="14"/>
  <c r="BS254" i="14"/>
  <c r="ED254" i="14"/>
  <c r="BR254" i="14"/>
  <c r="EK254" i="14"/>
  <c r="BY254" i="14"/>
  <c r="EJ254" i="14"/>
  <c r="BX254" i="14"/>
  <c r="EI254" i="14"/>
  <c r="BW254" i="14"/>
  <c r="DR254" i="14"/>
  <c r="BF254" i="14"/>
  <c r="DQ254" i="14"/>
  <c r="BE254" i="14"/>
  <c r="DP254" i="14"/>
  <c r="BD254" i="14"/>
  <c r="DW254" i="14"/>
  <c r="BK254" i="14"/>
  <c r="DV254" i="14"/>
  <c r="BJ254" i="14"/>
  <c r="EC254" i="14"/>
  <c r="BQ254" i="14"/>
  <c r="EB254" i="14"/>
  <c r="BP254" i="14"/>
  <c r="EA254" i="14"/>
  <c r="BO254" i="14"/>
  <c r="DJ254" i="14"/>
  <c r="AX254" i="14"/>
  <c r="DI254" i="14"/>
  <c r="AW254" i="14"/>
  <c r="DH254" i="14"/>
  <c r="AV254" i="14"/>
  <c r="DO254" i="14"/>
  <c r="BC254" i="14"/>
  <c r="DN254" i="14"/>
  <c r="BB254" i="14"/>
  <c r="DU254" i="14"/>
  <c r="BI254" i="14"/>
  <c r="DT254" i="14"/>
  <c r="BH254" i="14"/>
  <c r="DS254" i="14"/>
  <c r="BG254" i="14"/>
  <c r="AH254" i="14"/>
  <c r="AF254" i="14"/>
  <c r="AL254" i="14"/>
  <c r="AR254" i="14"/>
  <c r="DA254" i="14"/>
  <c r="DG254" i="14"/>
  <c r="DM254" i="14"/>
  <c r="DK254" i="14"/>
  <c r="CS254" i="14"/>
  <c r="CY254" i="14"/>
  <c r="DE254" i="14"/>
  <c r="DC254" i="14"/>
  <c r="AO254" i="14"/>
  <c r="AU254" i="14"/>
  <c r="BA254" i="14"/>
  <c r="AY254" i="14"/>
  <c r="AG254" i="14"/>
  <c r="AM254" i="14"/>
  <c r="AS254" i="14"/>
  <c r="AQ254" i="14"/>
  <c r="DB254" i="14"/>
  <c r="CZ254" i="14"/>
  <c r="DF254" i="14"/>
  <c r="DL254" i="14"/>
  <c r="AP254" i="14"/>
  <c r="AN254" i="14"/>
  <c r="AT254" i="14"/>
  <c r="AZ254" i="14"/>
  <c r="CT254" i="14"/>
  <c r="CR254" i="14"/>
  <c r="CX254" i="14"/>
  <c r="DD254" i="14"/>
  <c r="DJ116" i="14"/>
  <c r="AX116" i="14"/>
  <c r="DI116" i="14"/>
  <c r="AW116" i="14"/>
  <c r="DH116" i="14"/>
  <c r="AV116" i="14"/>
  <c r="DO116" i="14"/>
  <c r="BC116" i="14"/>
  <c r="DN116" i="14"/>
  <c r="BB116" i="14"/>
  <c r="DU116" i="14"/>
  <c r="BI116" i="14"/>
  <c r="DT116" i="14"/>
  <c r="BH116" i="14"/>
  <c r="DS116" i="14"/>
  <c r="BG116" i="14"/>
  <c r="DB116" i="14"/>
  <c r="AP116" i="14"/>
  <c r="DA116" i="14"/>
  <c r="AO116" i="14"/>
  <c r="CZ116" i="14"/>
  <c r="AN116" i="14"/>
  <c r="DG116" i="14"/>
  <c r="AU116" i="14"/>
  <c r="DF116" i="14"/>
  <c r="AT116" i="14"/>
  <c r="DM116" i="14"/>
  <c r="BA116" i="14"/>
  <c r="DL116" i="14"/>
  <c r="AZ116" i="14"/>
  <c r="DK116" i="14"/>
  <c r="AY116" i="14"/>
  <c r="CT116" i="14"/>
  <c r="AH116" i="14"/>
  <c r="CS116" i="14"/>
  <c r="AG116" i="14"/>
  <c r="CR116" i="14"/>
  <c r="AF116" i="14"/>
  <c r="CY116" i="14"/>
  <c r="AM116" i="14"/>
  <c r="CX116" i="14"/>
  <c r="AL116" i="14"/>
  <c r="DE116" i="14"/>
  <c r="AS116" i="14"/>
  <c r="DD116" i="14"/>
  <c r="AR116" i="14"/>
  <c r="DC116" i="14"/>
  <c r="AQ116" i="14"/>
  <c r="CL116" i="14"/>
  <c r="Z116" i="14"/>
  <c r="CK116" i="14"/>
  <c r="Y116" i="14"/>
  <c r="CJ116" i="14"/>
  <c r="X116" i="14"/>
  <c r="CQ116" i="14"/>
  <c r="AE116" i="14"/>
  <c r="CP116" i="14"/>
  <c r="AD116" i="14"/>
  <c r="CW116" i="14"/>
  <c r="AK116" i="14"/>
  <c r="CV116" i="14"/>
  <c r="AJ116" i="14"/>
  <c r="CU116" i="14"/>
  <c r="AI116" i="14"/>
  <c r="CD116" i="14"/>
  <c r="R116" i="14"/>
  <c r="CC116" i="14"/>
  <c r="Q116" i="14"/>
  <c r="CB116" i="14"/>
  <c r="P116" i="14"/>
  <c r="CI116" i="14"/>
  <c r="W116" i="14"/>
  <c r="CH116" i="14"/>
  <c r="V116" i="14"/>
  <c r="CO116" i="14"/>
  <c r="AC116" i="14"/>
  <c r="CN116" i="14"/>
  <c r="AB116" i="14"/>
  <c r="CM116" i="14"/>
  <c r="AA116" i="14"/>
  <c r="EH116" i="14"/>
  <c r="BV116" i="14"/>
  <c r="EG116" i="14"/>
  <c r="BU116" i="14"/>
  <c r="EF116" i="14"/>
  <c r="BT116" i="14"/>
  <c r="EM116" i="14"/>
  <c r="CA116" i="14"/>
  <c r="EL116" i="14"/>
  <c r="BZ116" i="14"/>
  <c r="N116" i="14"/>
  <c r="CG116" i="14"/>
  <c r="U116" i="14"/>
  <c r="CF116" i="14"/>
  <c r="T116" i="14"/>
  <c r="CE116" i="14"/>
  <c r="S116" i="14"/>
  <c r="DZ116" i="14"/>
  <c r="BN116" i="14"/>
  <c r="DY116" i="14"/>
  <c r="BM116" i="14"/>
  <c r="DX116" i="14"/>
  <c r="BL116" i="14"/>
  <c r="EE116" i="14"/>
  <c r="BS116" i="14"/>
  <c r="ED116" i="14"/>
  <c r="BR116" i="14"/>
  <c r="EK116" i="14"/>
  <c r="BY116" i="14"/>
  <c r="EJ116" i="14"/>
  <c r="BX116" i="14"/>
  <c r="EI116" i="14"/>
  <c r="BW116" i="14"/>
  <c r="BD116" i="14"/>
  <c r="BP116" i="14"/>
  <c r="DW116" i="14"/>
  <c r="EA116" i="14"/>
  <c r="BK116" i="14"/>
  <c r="BO116" i="14"/>
  <c r="DR116" i="14"/>
  <c r="DV116" i="14"/>
  <c r="BF116" i="14"/>
  <c r="BJ116" i="14"/>
  <c r="DQ116" i="14"/>
  <c r="EC116" i="14"/>
  <c r="DP116" i="14"/>
  <c r="EB116" i="14"/>
  <c r="BE116" i="14"/>
  <c r="BQ116" i="14"/>
  <c r="CM271" i="14"/>
  <c r="AA271" i="14"/>
  <c r="CL271" i="14"/>
  <c r="Z271" i="14"/>
  <c r="CK271" i="14"/>
  <c r="Y271" i="14"/>
  <c r="CQ271" i="14"/>
  <c r="AE271" i="14"/>
  <c r="CP271" i="14"/>
  <c r="AD271" i="14"/>
  <c r="AB271" i="14"/>
  <c r="DD271" i="14"/>
  <c r="EI271" i="14"/>
  <c r="BW271" i="14"/>
  <c r="EH271" i="14"/>
  <c r="BV271" i="14"/>
  <c r="EG271" i="14"/>
  <c r="BU271" i="14"/>
  <c r="EM271" i="14"/>
  <c r="CA271" i="14"/>
  <c r="EL271" i="14"/>
  <c r="BZ271" i="14"/>
  <c r="N271" i="14"/>
  <c r="DE271" i="14"/>
  <c r="BL271" i="14"/>
  <c r="T271" i="14"/>
  <c r="DP271" i="14"/>
  <c r="BX271" i="14"/>
  <c r="AC271" i="14"/>
  <c r="EA271" i="14"/>
  <c r="BO271" i="14"/>
  <c r="DZ271" i="14"/>
  <c r="BN271" i="14"/>
  <c r="DY271" i="14"/>
  <c r="BM271" i="14"/>
  <c r="EE271" i="14"/>
  <c r="BS271" i="14"/>
  <c r="ED271" i="14"/>
  <c r="BR271" i="14"/>
  <c r="EC271" i="14"/>
  <c r="CJ271" i="14"/>
  <c r="AR271" i="14"/>
  <c r="DT271" i="14"/>
  <c r="CV271" i="14"/>
  <c r="DS271" i="14"/>
  <c r="BG271" i="14"/>
  <c r="DR271" i="14"/>
  <c r="BF271" i="14"/>
  <c r="DQ271" i="14"/>
  <c r="BE271" i="14"/>
  <c r="DW271" i="14"/>
  <c r="BK271" i="14"/>
  <c r="DV271" i="14"/>
  <c r="BJ271" i="14"/>
  <c r="DH271" i="14"/>
  <c r="BP271" i="14"/>
  <c r="U271" i="14"/>
  <c r="CW271" i="14"/>
  <c r="BY271" i="14"/>
  <c r="DC271" i="14"/>
  <c r="AQ271" i="14"/>
  <c r="DB271" i="14"/>
  <c r="AP271" i="14"/>
  <c r="DA271" i="14"/>
  <c r="AO271" i="14"/>
  <c r="DG271" i="14"/>
  <c r="AU271" i="14"/>
  <c r="DF271" i="14"/>
  <c r="AT271" i="14"/>
  <c r="BQ271" i="14"/>
  <c r="X271" i="14"/>
  <c r="CZ271" i="14"/>
  <c r="BH271" i="14"/>
  <c r="DK271" i="14"/>
  <c r="CD271" i="14"/>
  <c r="AG271" i="14"/>
  <c r="DN271" i="14"/>
  <c r="EB271" i="14"/>
  <c r="CB271" i="14"/>
  <c r="CR271" i="14"/>
  <c r="CU271" i="14"/>
  <c r="AX271" i="14"/>
  <c r="Q271" i="14"/>
  <c r="CX271" i="14"/>
  <c r="AS271" i="14"/>
  <c r="AK271" i="14"/>
  <c r="BA271" i="14"/>
  <c r="CE271" i="14"/>
  <c r="AH271" i="14"/>
  <c r="DO271" i="14"/>
  <c r="CH271" i="14"/>
  <c r="DX271" i="14"/>
  <c r="P271" i="14"/>
  <c r="AF271" i="14"/>
  <c r="AY271" i="14"/>
  <c r="R271" i="14"/>
  <c r="CY271" i="14"/>
  <c r="BB271" i="14"/>
  <c r="CG271" i="14"/>
  <c r="EK271" i="14"/>
  <c r="EF271" i="14"/>
  <c r="AI271" i="14"/>
  <c r="DI271" i="14"/>
  <c r="CI271" i="14"/>
  <c r="AL271" i="14"/>
  <c r="DU271" i="14"/>
  <c r="BD271" i="14"/>
  <c r="DL271" i="14"/>
  <c r="S271" i="14"/>
  <c r="CS271" i="14"/>
  <c r="BC271" i="14"/>
  <c r="V271" i="14"/>
  <c r="CF271" i="14"/>
  <c r="AJ271" i="14"/>
  <c r="CO271" i="14"/>
  <c r="CT271" i="14"/>
  <c r="AW271" i="14"/>
  <c r="W271" i="14"/>
  <c r="AV271" i="14"/>
  <c r="AN271" i="14"/>
  <c r="DM271" i="14"/>
  <c r="AZ271" i="14"/>
  <c r="DJ271" i="14"/>
  <c r="CC271" i="14"/>
  <c r="AM271" i="14"/>
  <c r="CN271" i="14"/>
  <c r="BI271" i="14"/>
  <c r="EJ271" i="14"/>
  <c r="BT271" i="14"/>
  <c r="CB209" i="14"/>
  <c r="P209" i="14"/>
  <c r="CI209" i="14"/>
  <c r="W209" i="14"/>
  <c r="CH209" i="14"/>
  <c r="V209" i="14"/>
  <c r="CO209" i="14"/>
  <c r="AC209" i="14"/>
  <c r="CN209" i="14"/>
  <c r="AB209" i="14"/>
  <c r="CM209" i="14"/>
  <c r="AA209" i="14"/>
  <c r="CL209" i="14"/>
  <c r="Z209" i="14"/>
  <c r="CK209" i="14"/>
  <c r="Y209" i="14"/>
  <c r="EF209" i="14"/>
  <c r="BT209" i="14"/>
  <c r="EM209" i="14"/>
  <c r="CA209" i="14"/>
  <c r="EL209" i="14"/>
  <c r="BZ209" i="14"/>
  <c r="N209" i="14"/>
  <c r="CG209" i="14"/>
  <c r="U209" i="14"/>
  <c r="CF209" i="14"/>
  <c r="T209" i="14"/>
  <c r="CE209" i="14"/>
  <c r="S209" i="14"/>
  <c r="CD209" i="14"/>
  <c r="R209" i="14"/>
  <c r="CC209" i="14"/>
  <c r="Q209" i="14"/>
  <c r="DP209" i="14"/>
  <c r="BD209" i="14"/>
  <c r="DW209" i="14"/>
  <c r="BK209" i="14"/>
  <c r="DH209" i="14"/>
  <c r="AV209" i="14"/>
  <c r="DO209" i="14"/>
  <c r="BC209" i="14"/>
  <c r="DN209" i="14"/>
  <c r="BB209" i="14"/>
  <c r="DU209" i="14"/>
  <c r="BI209" i="14"/>
  <c r="DT209" i="14"/>
  <c r="BH209" i="14"/>
  <c r="DS209" i="14"/>
  <c r="BG209" i="14"/>
  <c r="DR209" i="14"/>
  <c r="BF209" i="14"/>
  <c r="DQ209" i="14"/>
  <c r="BE209" i="14"/>
  <c r="CZ209" i="14"/>
  <c r="AN209" i="14"/>
  <c r="DG209" i="14"/>
  <c r="AU209" i="14"/>
  <c r="CR209" i="14"/>
  <c r="AF209" i="14"/>
  <c r="CY209" i="14"/>
  <c r="AM209" i="14"/>
  <c r="CX209" i="14"/>
  <c r="AL209" i="14"/>
  <c r="DE209" i="14"/>
  <c r="AS209" i="14"/>
  <c r="DD209" i="14"/>
  <c r="AR209" i="14"/>
  <c r="DC209" i="14"/>
  <c r="AQ209" i="14"/>
  <c r="DB209" i="14"/>
  <c r="AP209" i="14"/>
  <c r="DA209" i="14"/>
  <c r="AO209" i="14"/>
  <c r="CJ209" i="14"/>
  <c r="DV209" i="14"/>
  <c r="EC209" i="14"/>
  <c r="EB209" i="14"/>
  <c r="EA209" i="14"/>
  <c r="DZ209" i="14"/>
  <c r="DY209" i="14"/>
  <c r="BL209" i="14"/>
  <c r="DF209" i="14"/>
  <c r="DM209" i="14"/>
  <c r="DL209" i="14"/>
  <c r="DK209" i="14"/>
  <c r="DJ209" i="14"/>
  <c r="DI209" i="14"/>
  <c r="X209" i="14"/>
  <c r="CP209" i="14"/>
  <c r="CW209" i="14"/>
  <c r="CV209" i="14"/>
  <c r="CU209" i="14"/>
  <c r="CT209" i="14"/>
  <c r="CS209" i="14"/>
  <c r="EE209" i="14"/>
  <c r="BR209" i="14"/>
  <c r="BY209" i="14"/>
  <c r="BX209" i="14"/>
  <c r="BW209" i="14"/>
  <c r="BV209" i="14"/>
  <c r="BU209" i="14"/>
  <c r="CQ209" i="14"/>
  <c r="BJ209" i="14"/>
  <c r="BQ209" i="14"/>
  <c r="BP209" i="14"/>
  <c r="BO209" i="14"/>
  <c r="BN209" i="14"/>
  <c r="BM209" i="14"/>
  <c r="BS209" i="14"/>
  <c r="AT209" i="14"/>
  <c r="BA209" i="14"/>
  <c r="AZ209" i="14"/>
  <c r="AY209" i="14"/>
  <c r="AX209" i="14"/>
  <c r="AW209" i="14"/>
  <c r="AE209" i="14"/>
  <c r="AD209" i="14"/>
  <c r="AK209" i="14"/>
  <c r="AJ209" i="14"/>
  <c r="AI209" i="14"/>
  <c r="AH209" i="14"/>
  <c r="AG209" i="14"/>
  <c r="DX209" i="14"/>
  <c r="ED209" i="14"/>
  <c r="EK209" i="14"/>
  <c r="EJ209" i="14"/>
  <c r="EI209" i="14"/>
  <c r="EH209" i="14"/>
  <c r="EG209" i="14"/>
  <c r="CD154" i="14"/>
  <c r="R154" i="14"/>
  <c r="CC154" i="14"/>
  <c r="Q154" i="14"/>
  <c r="CB154" i="14"/>
  <c r="P154" i="14"/>
  <c r="CI154" i="14"/>
  <c r="W154" i="14"/>
  <c r="CH154" i="14"/>
  <c r="V154" i="14"/>
  <c r="CO154" i="14"/>
  <c r="AC154" i="14"/>
  <c r="CN154" i="14"/>
  <c r="AB154" i="14"/>
  <c r="CM154" i="14"/>
  <c r="AA154" i="14"/>
  <c r="EH154" i="14"/>
  <c r="BV154" i="14"/>
  <c r="EG154" i="14"/>
  <c r="BU154" i="14"/>
  <c r="EF154" i="14"/>
  <c r="BT154" i="14"/>
  <c r="EM154" i="14"/>
  <c r="CA154" i="14"/>
  <c r="EL154" i="14"/>
  <c r="BZ154" i="14"/>
  <c r="N154" i="14"/>
  <c r="CG154" i="14"/>
  <c r="U154" i="14"/>
  <c r="CF154" i="14"/>
  <c r="T154" i="14"/>
  <c r="CE154" i="14"/>
  <c r="S154" i="14"/>
  <c r="DZ154" i="14"/>
  <c r="BN154" i="14"/>
  <c r="DY154" i="14"/>
  <c r="BM154" i="14"/>
  <c r="DX154" i="14"/>
  <c r="BL154" i="14"/>
  <c r="EE154" i="14"/>
  <c r="BS154" i="14"/>
  <c r="ED154" i="14"/>
  <c r="BR154" i="14"/>
  <c r="EK154" i="14"/>
  <c r="BY154" i="14"/>
  <c r="EJ154" i="14"/>
  <c r="BX154" i="14"/>
  <c r="EI154" i="14"/>
  <c r="BW154" i="14"/>
  <c r="DR154" i="14"/>
  <c r="BF154" i="14"/>
  <c r="DQ154" i="14"/>
  <c r="BE154" i="14"/>
  <c r="DP154" i="14"/>
  <c r="BD154" i="14"/>
  <c r="DW154" i="14"/>
  <c r="BK154" i="14"/>
  <c r="DV154" i="14"/>
  <c r="BJ154" i="14"/>
  <c r="EC154" i="14"/>
  <c r="BQ154" i="14"/>
  <c r="EB154" i="14"/>
  <c r="BP154" i="14"/>
  <c r="EA154" i="14"/>
  <c r="BO154" i="14"/>
  <c r="DJ154" i="14"/>
  <c r="AX154" i="14"/>
  <c r="DI154" i="14"/>
  <c r="AW154" i="14"/>
  <c r="DH154" i="14"/>
  <c r="AV154" i="14"/>
  <c r="DO154" i="14"/>
  <c r="BC154" i="14"/>
  <c r="DN154" i="14"/>
  <c r="BB154" i="14"/>
  <c r="DU154" i="14"/>
  <c r="BI154" i="14"/>
  <c r="DT154" i="14"/>
  <c r="BH154" i="14"/>
  <c r="DS154" i="14"/>
  <c r="BG154" i="14"/>
  <c r="DB154" i="14"/>
  <c r="AP154" i="14"/>
  <c r="DA154" i="14"/>
  <c r="AO154" i="14"/>
  <c r="CZ154" i="14"/>
  <c r="AN154" i="14"/>
  <c r="DG154" i="14"/>
  <c r="AU154" i="14"/>
  <c r="DF154" i="14"/>
  <c r="AT154" i="14"/>
  <c r="DM154" i="14"/>
  <c r="BA154" i="14"/>
  <c r="DL154" i="14"/>
  <c r="AZ154" i="14"/>
  <c r="DK154" i="14"/>
  <c r="AY154" i="14"/>
  <c r="CT154" i="14"/>
  <c r="AH154" i="14"/>
  <c r="CS154" i="14"/>
  <c r="AG154" i="14"/>
  <c r="CR154" i="14"/>
  <c r="AF154" i="14"/>
  <c r="CY154" i="14"/>
  <c r="AM154" i="14"/>
  <c r="CX154" i="14"/>
  <c r="AL154" i="14"/>
  <c r="DE154" i="14"/>
  <c r="AS154" i="14"/>
  <c r="DD154" i="14"/>
  <c r="AR154" i="14"/>
  <c r="DC154" i="14"/>
  <c r="AQ154" i="14"/>
  <c r="CJ154" i="14"/>
  <c r="CV154" i="14"/>
  <c r="X154" i="14"/>
  <c r="AJ154" i="14"/>
  <c r="CQ154" i="14"/>
  <c r="CU154" i="14"/>
  <c r="AE154" i="14"/>
  <c r="AI154" i="14"/>
  <c r="CL154" i="14"/>
  <c r="CP154" i="14"/>
  <c r="Z154" i="14"/>
  <c r="AD154" i="14"/>
  <c r="Y154" i="14"/>
  <c r="AK154" i="14"/>
  <c r="CW154" i="14"/>
  <c r="CK154" i="14"/>
  <c r="CP139" i="14"/>
  <c r="AD139" i="14"/>
  <c r="CW139" i="14"/>
  <c r="AK139" i="14"/>
  <c r="CV139" i="14"/>
  <c r="AJ139" i="14"/>
  <c r="CU139" i="14"/>
  <c r="AI139" i="14"/>
  <c r="CT139" i="14"/>
  <c r="AH139" i="14"/>
  <c r="CS139" i="14"/>
  <c r="AG139" i="14"/>
  <c r="CR139" i="14"/>
  <c r="AF139" i="14"/>
  <c r="CY139" i="14"/>
  <c r="AM139" i="14"/>
  <c r="CH139" i="14"/>
  <c r="V139" i="14"/>
  <c r="CO139" i="14"/>
  <c r="AC139" i="14"/>
  <c r="CN139" i="14"/>
  <c r="AB139" i="14"/>
  <c r="CM139" i="14"/>
  <c r="AA139" i="14"/>
  <c r="CL139" i="14"/>
  <c r="Z139" i="14"/>
  <c r="CK139" i="14"/>
  <c r="Y139" i="14"/>
  <c r="CJ139" i="14"/>
  <c r="X139" i="14"/>
  <c r="CQ139" i="14"/>
  <c r="AE139" i="14"/>
  <c r="EL139" i="14"/>
  <c r="BZ139" i="14"/>
  <c r="N139" i="14"/>
  <c r="CG139" i="14"/>
  <c r="U139" i="14"/>
  <c r="CF139" i="14"/>
  <c r="T139" i="14"/>
  <c r="CE139" i="14"/>
  <c r="S139" i="14"/>
  <c r="CD139" i="14"/>
  <c r="R139" i="14"/>
  <c r="CC139" i="14"/>
  <c r="Q139" i="14"/>
  <c r="CB139" i="14"/>
  <c r="P139" i="14"/>
  <c r="CI139" i="14"/>
  <c r="W139" i="14"/>
  <c r="ED139" i="14"/>
  <c r="BR139" i="14"/>
  <c r="EK139" i="14"/>
  <c r="BY139" i="14"/>
  <c r="EJ139" i="14"/>
  <c r="BX139" i="14"/>
  <c r="EI139" i="14"/>
  <c r="BW139" i="14"/>
  <c r="EH139" i="14"/>
  <c r="BV139" i="14"/>
  <c r="EG139" i="14"/>
  <c r="BU139" i="14"/>
  <c r="EF139" i="14"/>
  <c r="BT139" i="14"/>
  <c r="EM139" i="14"/>
  <c r="CA139" i="14"/>
  <c r="DV139" i="14"/>
  <c r="BJ139" i="14"/>
  <c r="EC139" i="14"/>
  <c r="BQ139" i="14"/>
  <c r="EB139" i="14"/>
  <c r="BP139" i="14"/>
  <c r="EA139" i="14"/>
  <c r="BO139" i="14"/>
  <c r="DZ139" i="14"/>
  <c r="BN139" i="14"/>
  <c r="DY139" i="14"/>
  <c r="BM139" i="14"/>
  <c r="DX139" i="14"/>
  <c r="BL139" i="14"/>
  <c r="EE139" i="14"/>
  <c r="BS139" i="14"/>
  <c r="DN139" i="14"/>
  <c r="BB139" i="14"/>
  <c r="DU139" i="14"/>
  <c r="BI139" i="14"/>
  <c r="DT139" i="14"/>
  <c r="BH139" i="14"/>
  <c r="DS139" i="14"/>
  <c r="BG139" i="14"/>
  <c r="DR139" i="14"/>
  <c r="BF139" i="14"/>
  <c r="DQ139" i="14"/>
  <c r="BE139" i="14"/>
  <c r="DP139" i="14"/>
  <c r="BD139" i="14"/>
  <c r="DW139" i="14"/>
  <c r="BK139" i="14"/>
  <c r="DF139" i="14"/>
  <c r="AT139" i="14"/>
  <c r="DM139" i="14"/>
  <c r="BA139" i="14"/>
  <c r="DL139" i="14"/>
  <c r="AZ139" i="14"/>
  <c r="DK139" i="14"/>
  <c r="AY139" i="14"/>
  <c r="DJ139" i="14"/>
  <c r="AX139" i="14"/>
  <c r="DI139" i="14"/>
  <c r="AW139" i="14"/>
  <c r="DH139" i="14"/>
  <c r="AV139" i="14"/>
  <c r="DO139" i="14"/>
  <c r="BC139" i="14"/>
  <c r="DE139" i="14"/>
  <c r="DA139" i="14"/>
  <c r="AS139" i="14"/>
  <c r="AO139" i="14"/>
  <c r="DD139" i="14"/>
  <c r="CZ139" i="14"/>
  <c r="AR139" i="14"/>
  <c r="AN139" i="14"/>
  <c r="DC139" i="14"/>
  <c r="DG139" i="14"/>
  <c r="AQ139" i="14"/>
  <c r="AU139" i="14"/>
  <c r="AL139" i="14"/>
  <c r="AP139" i="14"/>
  <c r="CX139" i="14"/>
  <c r="DB139" i="14"/>
  <c r="CH330" i="14"/>
  <c r="V330" i="14"/>
  <c r="CO330" i="14"/>
  <c r="AC330" i="14"/>
  <c r="CN330" i="14"/>
  <c r="AB330" i="14"/>
  <c r="EL330" i="14"/>
  <c r="BZ330" i="14"/>
  <c r="N330" i="14"/>
  <c r="CG330" i="14"/>
  <c r="U330" i="14"/>
  <c r="CF330" i="14"/>
  <c r="T330" i="14"/>
  <c r="CE330" i="14"/>
  <c r="S330" i="14"/>
  <c r="CD330" i="14"/>
  <c r="R330" i="14"/>
  <c r="CC330" i="14"/>
  <c r="Q330" i="14"/>
  <c r="CI330" i="14"/>
  <c r="W330" i="14"/>
  <c r="P330" i="14"/>
  <c r="AV330" i="14"/>
  <c r="CX330" i="14"/>
  <c r="EK330" i="14"/>
  <c r="BI330" i="14"/>
  <c r="DD330" i="14"/>
  <c r="EI330" i="14"/>
  <c r="BO330" i="14"/>
  <c r="DR330" i="14"/>
  <c r="AX330" i="14"/>
  <c r="DA330" i="14"/>
  <c r="AG330" i="14"/>
  <c r="CQ330" i="14"/>
  <c r="CZ330" i="14"/>
  <c r="BT330" i="14"/>
  <c r="CP330" i="14"/>
  <c r="EC330" i="14"/>
  <c r="BA330" i="14"/>
  <c r="CV330" i="14"/>
  <c r="EA330" i="14"/>
  <c r="BG330" i="14"/>
  <c r="DJ330" i="14"/>
  <c r="AP330" i="14"/>
  <c r="CS330" i="14"/>
  <c r="Y330" i="14"/>
  <c r="CA330" i="14"/>
  <c r="AN330" i="14"/>
  <c r="DX330" i="14"/>
  <c r="BR330" i="14"/>
  <c r="DU330" i="14"/>
  <c r="AS330" i="14"/>
  <c r="BX330" i="14"/>
  <c r="DS330" i="14"/>
  <c r="AY330" i="14"/>
  <c r="DB330" i="14"/>
  <c r="AH330" i="14"/>
  <c r="CK330" i="14"/>
  <c r="EM330" i="14"/>
  <c r="BS330" i="14"/>
  <c r="CR330" i="14"/>
  <c r="BL330" i="14"/>
  <c r="BJ330" i="14"/>
  <c r="DM330" i="14"/>
  <c r="AK330" i="14"/>
  <c r="BP330" i="14"/>
  <c r="DK330" i="14"/>
  <c r="AQ330" i="14"/>
  <c r="CT330" i="14"/>
  <c r="Z330" i="14"/>
  <c r="BU330" i="14"/>
  <c r="EE330" i="14"/>
  <c r="BK330" i="14"/>
  <c r="AF330" i="14"/>
  <c r="DP330" i="14"/>
  <c r="ED330" i="14"/>
  <c r="BB330" i="14"/>
  <c r="DE330" i="14"/>
  <c r="EJ330" i="14"/>
  <c r="BH330" i="14"/>
  <c r="DC330" i="14"/>
  <c r="AI330" i="14"/>
  <c r="CL330" i="14"/>
  <c r="EG330" i="14"/>
  <c r="BM330" i="14"/>
  <c r="DW330" i="14"/>
  <c r="BC330" i="14"/>
  <c r="CJ330" i="14"/>
  <c r="BD330" i="14"/>
  <c r="DV330" i="14"/>
  <c r="AT330" i="14"/>
  <c r="CW330" i="14"/>
  <c r="EB330" i="14"/>
  <c r="AZ330" i="14"/>
  <c r="CU330" i="14"/>
  <c r="AA330" i="14"/>
  <c r="BV330" i="14"/>
  <c r="DY330" i="14"/>
  <c r="BE330" i="14"/>
  <c r="DO330" i="14"/>
  <c r="AU330" i="14"/>
  <c r="X330" i="14"/>
  <c r="DH330" i="14"/>
  <c r="DF330" i="14"/>
  <c r="AD330" i="14"/>
  <c r="BQ330" i="14"/>
  <c r="DL330" i="14"/>
  <c r="AJ330" i="14"/>
  <c r="BW330" i="14"/>
  <c r="DZ330" i="14"/>
  <c r="BF330" i="14"/>
  <c r="DI330" i="14"/>
  <c r="AO330" i="14"/>
  <c r="CY330" i="14"/>
  <c r="AE330" i="14"/>
  <c r="EF330" i="14"/>
  <c r="DN330" i="14"/>
  <c r="DQ330" i="14"/>
  <c r="AL330" i="14"/>
  <c r="AW330" i="14"/>
  <c r="BY330" i="14"/>
  <c r="DG330" i="14"/>
  <c r="DT330" i="14"/>
  <c r="AM330" i="14"/>
  <c r="AR330" i="14"/>
  <c r="CB330" i="14"/>
  <c r="CM330" i="14"/>
  <c r="EH330" i="14"/>
  <c r="BN330" i="14"/>
  <c r="CE287" i="14"/>
  <c r="S287" i="14"/>
  <c r="CD287" i="14"/>
  <c r="R287" i="14"/>
  <c r="CC287" i="14"/>
  <c r="Q287" i="14"/>
  <c r="CB287" i="14"/>
  <c r="P287" i="14"/>
  <c r="CI287" i="14"/>
  <c r="W287" i="14"/>
  <c r="CH287" i="14"/>
  <c r="V287" i="14"/>
  <c r="CN287" i="14"/>
  <c r="AB287" i="14"/>
  <c r="EC287" i="14"/>
  <c r="CW287" i="14"/>
  <c r="EI287" i="14"/>
  <c r="BO287" i="14"/>
  <c r="DR287" i="14"/>
  <c r="AX287" i="14"/>
  <c r="DA287" i="14"/>
  <c r="AG287" i="14"/>
  <c r="CJ287" i="14"/>
  <c r="EM287" i="14"/>
  <c r="BS287" i="14"/>
  <c r="DV287" i="14"/>
  <c r="BB287" i="14"/>
  <c r="DL287" i="14"/>
  <c r="AR287" i="14"/>
  <c r="BY287" i="14"/>
  <c r="AK287" i="14"/>
  <c r="EA287" i="14"/>
  <c r="BG287" i="14"/>
  <c r="DJ287" i="14"/>
  <c r="AP287" i="14"/>
  <c r="CS287" i="14"/>
  <c r="Y287" i="14"/>
  <c r="BT287" i="14"/>
  <c r="EE287" i="14"/>
  <c r="BK287" i="14"/>
  <c r="DN287" i="14"/>
  <c r="AT287" i="14"/>
  <c r="DD287" i="14"/>
  <c r="AJ287" i="14"/>
  <c r="BQ287" i="14"/>
  <c r="DS287" i="14"/>
  <c r="AY287" i="14"/>
  <c r="DB287" i="14"/>
  <c r="AH287" i="14"/>
  <c r="CK287" i="14"/>
  <c r="EF287" i="14"/>
  <c r="BL287" i="14"/>
  <c r="DW287" i="14"/>
  <c r="BC287" i="14"/>
  <c r="DF287" i="14"/>
  <c r="AL287" i="14"/>
  <c r="CV287" i="14"/>
  <c r="T287" i="14"/>
  <c r="DU287" i="14"/>
  <c r="DK287" i="14"/>
  <c r="AQ287" i="14"/>
  <c r="CT287" i="14"/>
  <c r="Z287" i="14"/>
  <c r="BU287" i="14"/>
  <c r="DX287" i="14"/>
  <c r="BD287" i="14"/>
  <c r="DO287" i="14"/>
  <c r="AU287" i="14"/>
  <c r="CX287" i="14"/>
  <c r="AD287" i="14"/>
  <c r="CF287" i="14"/>
  <c r="CO287" i="14"/>
  <c r="BI287" i="14"/>
  <c r="DC287" i="14"/>
  <c r="AI287" i="14"/>
  <c r="CL287" i="14"/>
  <c r="EG287" i="14"/>
  <c r="BM287" i="14"/>
  <c r="DP287" i="14"/>
  <c r="AV287" i="14"/>
  <c r="DG287" i="14"/>
  <c r="AM287" i="14"/>
  <c r="CP287" i="14"/>
  <c r="N287" i="14"/>
  <c r="BX287" i="14"/>
  <c r="AC287" i="14"/>
  <c r="DM287" i="14"/>
  <c r="CU287" i="14"/>
  <c r="AA287" i="14"/>
  <c r="BV287" i="14"/>
  <c r="DY287" i="14"/>
  <c r="BE287" i="14"/>
  <c r="DH287" i="14"/>
  <c r="AN287" i="14"/>
  <c r="CY287" i="14"/>
  <c r="AE287" i="14"/>
  <c r="BZ287" i="14"/>
  <c r="EJ287" i="14"/>
  <c r="BP287" i="14"/>
  <c r="CG287" i="14"/>
  <c r="BA287" i="14"/>
  <c r="BW287" i="14"/>
  <c r="DZ287" i="14"/>
  <c r="BF287" i="14"/>
  <c r="DI287" i="14"/>
  <c r="AO287" i="14"/>
  <c r="CR287" i="14"/>
  <c r="X287" i="14"/>
  <c r="CA287" i="14"/>
  <c r="ED287" i="14"/>
  <c r="BJ287" i="14"/>
  <c r="DT287" i="14"/>
  <c r="AZ287" i="14"/>
  <c r="EK287" i="14"/>
  <c r="AS287" i="14"/>
  <c r="EH287" i="14"/>
  <c r="BR287" i="14"/>
  <c r="BN287" i="14"/>
  <c r="EB287" i="14"/>
  <c r="DQ287" i="14"/>
  <c r="BH287" i="14"/>
  <c r="AW287" i="14"/>
  <c r="U287" i="14"/>
  <c r="CZ287" i="14"/>
  <c r="DE287" i="14"/>
  <c r="AF287" i="14"/>
  <c r="CQ287" i="14"/>
  <c r="CM287" i="14"/>
  <c r="EL287" i="14"/>
  <c r="EL326" i="14"/>
  <c r="BZ326" i="14"/>
  <c r="N326" i="14"/>
  <c r="CG326" i="14"/>
  <c r="U326" i="14"/>
  <c r="CF326" i="14"/>
  <c r="T326" i="14"/>
  <c r="CE326" i="14"/>
  <c r="S326" i="14"/>
  <c r="CD326" i="14"/>
  <c r="R326" i="14"/>
  <c r="CC326" i="14"/>
  <c r="Q326" i="14"/>
  <c r="CI326" i="14"/>
  <c r="W326" i="14"/>
  <c r="AF326" i="14"/>
  <c r="BL326" i="14"/>
  <c r="ED326" i="14"/>
  <c r="BR326" i="14"/>
  <c r="EK326" i="14"/>
  <c r="BY326" i="14"/>
  <c r="EJ326" i="14"/>
  <c r="BX326" i="14"/>
  <c r="EI326" i="14"/>
  <c r="BW326" i="14"/>
  <c r="EH326" i="14"/>
  <c r="BV326" i="14"/>
  <c r="EG326" i="14"/>
  <c r="BU326" i="14"/>
  <c r="EM326" i="14"/>
  <c r="CA326" i="14"/>
  <c r="DP326" i="14"/>
  <c r="CJ326" i="14"/>
  <c r="DV326" i="14"/>
  <c r="BJ326" i="14"/>
  <c r="EC326" i="14"/>
  <c r="BQ326" i="14"/>
  <c r="EB326" i="14"/>
  <c r="BP326" i="14"/>
  <c r="EA326" i="14"/>
  <c r="BO326" i="14"/>
  <c r="DZ326" i="14"/>
  <c r="BN326" i="14"/>
  <c r="DY326" i="14"/>
  <c r="BM326" i="14"/>
  <c r="EE326" i="14"/>
  <c r="BS326" i="14"/>
  <c r="BD326" i="14"/>
  <c r="X326" i="14"/>
  <c r="DN326" i="14"/>
  <c r="BB326" i="14"/>
  <c r="DU326" i="14"/>
  <c r="BI326" i="14"/>
  <c r="DT326" i="14"/>
  <c r="BH326" i="14"/>
  <c r="DS326" i="14"/>
  <c r="BG326" i="14"/>
  <c r="DR326" i="14"/>
  <c r="BF326" i="14"/>
  <c r="DQ326" i="14"/>
  <c r="BE326" i="14"/>
  <c r="DW326" i="14"/>
  <c r="BK326" i="14"/>
  <c r="DH326" i="14"/>
  <c r="CB326" i="14"/>
  <c r="DF326" i="14"/>
  <c r="AT326" i="14"/>
  <c r="DM326" i="14"/>
  <c r="BA326" i="14"/>
  <c r="DL326" i="14"/>
  <c r="AZ326" i="14"/>
  <c r="DK326" i="14"/>
  <c r="AY326" i="14"/>
  <c r="DJ326" i="14"/>
  <c r="AX326" i="14"/>
  <c r="DI326" i="14"/>
  <c r="AW326" i="14"/>
  <c r="DO326" i="14"/>
  <c r="BC326" i="14"/>
  <c r="AV326" i="14"/>
  <c r="P326" i="14"/>
  <c r="CX326" i="14"/>
  <c r="AL326" i="14"/>
  <c r="DE326" i="14"/>
  <c r="AS326" i="14"/>
  <c r="DD326" i="14"/>
  <c r="AR326" i="14"/>
  <c r="DC326" i="14"/>
  <c r="AQ326" i="14"/>
  <c r="DB326" i="14"/>
  <c r="AP326" i="14"/>
  <c r="DA326" i="14"/>
  <c r="AO326" i="14"/>
  <c r="DG326" i="14"/>
  <c r="AU326" i="14"/>
  <c r="CZ326" i="14"/>
  <c r="EF326" i="14"/>
  <c r="CH326" i="14"/>
  <c r="V326" i="14"/>
  <c r="CO326" i="14"/>
  <c r="AC326" i="14"/>
  <c r="CN326" i="14"/>
  <c r="AB326" i="14"/>
  <c r="CM326" i="14"/>
  <c r="AA326" i="14"/>
  <c r="CL326" i="14"/>
  <c r="Z326" i="14"/>
  <c r="CK326" i="14"/>
  <c r="Y326" i="14"/>
  <c r="CQ326" i="14"/>
  <c r="AE326" i="14"/>
  <c r="CR326" i="14"/>
  <c r="DX326" i="14"/>
  <c r="CV326" i="14"/>
  <c r="CY326" i="14"/>
  <c r="AJ326" i="14"/>
  <c r="AM326" i="14"/>
  <c r="CU326" i="14"/>
  <c r="AN326" i="14"/>
  <c r="AI326" i="14"/>
  <c r="BT326" i="14"/>
  <c r="CP326" i="14"/>
  <c r="CT326" i="14"/>
  <c r="AD326" i="14"/>
  <c r="AH326" i="14"/>
  <c r="AK326" i="14"/>
  <c r="AG326" i="14"/>
  <c r="CW326" i="14"/>
  <c r="CS326" i="14"/>
  <c r="EJ216" i="14"/>
  <c r="BX216" i="14"/>
  <c r="EI216" i="14"/>
  <c r="BW216" i="14"/>
  <c r="EH216" i="14"/>
  <c r="BV216" i="14"/>
  <c r="EG216" i="14"/>
  <c r="BU216" i="14"/>
  <c r="EF216" i="14"/>
  <c r="BT216" i="14"/>
  <c r="EM216" i="14"/>
  <c r="CA216" i="14"/>
  <c r="EL216" i="14"/>
  <c r="BZ216" i="14"/>
  <c r="N216" i="14"/>
  <c r="CG216" i="14"/>
  <c r="U216" i="14"/>
  <c r="EB216" i="14"/>
  <c r="BP216" i="14"/>
  <c r="EA216" i="14"/>
  <c r="BO216" i="14"/>
  <c r="DZ216" i="14"/>
  <c r="BN216" i="14"/>
  <c r="DY216" i="14"/>
  <c r="BM216" i="14"/>
  <c r="DX216" i="14"/>
  <c r="BL216" i="14"/>
  <c r="EE216" i="14"/>
  <c r="BS216" i="14"/>
  <c r="ED216" i="14"/>
  <c r="BR216" i="14"/>
  <c r="EK216" i="14"/>
  <c r="BY216" i="14"/>
  <c r="DT216" i="14"/>
  <c r="BH216" i="14"/>
  <c r="DS216" i="14"/>
  <c r="BG216" i="14"/>
  <c r="DR216" i="14"/>
  <c r="BF216" i="14"/>
  <c r="DQ216" i="14"/>
  <c r="BE216" i="14"/>
  <c r="DP216" i="14"/>
  <c r="BD216" i="14"/>
  <c r="DW216" i="14"/>
  <c r="BK216" i="14"/>
  <c r="DV216" i="14"/>
  <c r="BJ216" i="14"/>
  <c r="EC216" i="14"/>
  <c r="BQ216" i="14"/>
  <c r="DL216" i="14"/>
  <c r="AZ216" i="14"/>
  <c r="DK216" i="14"/>
  <c r="AY216" i="14"/>
  <c r="DJ216" i="14"/>
  <c r="AX216" i="14"/>
  <c r="DI216" i="14"/>
  <c r="AW216" i="14"/>
  <c r="DH216" i="14"/>
  <c r="AV216" i="14"/>
  <c r="DO216" i="14"/>
  <c r="BC216" i="14"/>
  <c r="DN216" i="14"/>
  <c r="BB216" i="14"/>
  <c r="DU216" i="14"/>
  <c r="BI216" i="14"/>
  <c r="DD216" i="14"/>
  <c r="AR216" i="14"/>
  <c r="DC216" i="14"/>
  <c r="AQ216" i="14"/>
  <c r="DB216" i="14"/>
  <c r="AP216" i="14"/>
  <c r="DA216" i="14"/>
  <c r="AO216" i="14"/>
  <c r="CZ216" i="14"/>
  <c r="AN216" i="14"/>
  <c r="DG216" i="14"/>
  <c r="AU216" i="14"/>
  <c r="DF216" i="14"/>
  <c r="AT216" i="14"/>
  <c r="DM216" i="14"/>
  <c r="BA216" i="14"/>
  <c r="CF216" i="14"/>
  <c r="T216" i="14"/>
  <c r="CE216" i="14"/>
  <c r="S216" i="14"/>
  <c r="CD216" i="14"/>
  <c r="R216" i="14"/>
  <c r="CC216" i="14"/>
  <c r="Q216" i="14"/>
  <c r="CB216" i="14"/>
  <c r="P216" i="14"/>
  <c r="CI216" i="14"/>
  <c r="W216" i="14"/>
  <c r="CH216" i="14"/>
  <c r="V216" i="14"/>
  <c r="CO216" i="14"/>
  <c r="AC216" i="14"/>
  <c r="AB216" i="14"/>
  <c r="Z216" i="14"/>
  <c r="X216" i="14"/>
  <c r="AD216" i="14"/>
  <c r="CU216" i="14"/>
  <c r="CS216" i="14"/>
  <c r="CY216" i="14"/>
  <c r="DE216" i="14"/>
  <c r="CM216" i="14"/>
  <c r="CK216" i="14"/>
  <c r="CQ216" i="14"/>
  <c r="CW216" i="14"/>
  <c r="AI216" i="14"/>
  <c r="AG216" i="14"/>
  <c r="AM216" i="14"/>
  <c r="AS216" i="14"/>
  <c r="AA216" i="14"/>
  <c r="Y216" i="14"/>
  <c r="AE216" i="14"/>
  <c r="AK216" i="14"/>
  <c r="CV216" i="14"/>
  <c r="CT216" i="14"/>
  <c r="CR216" i="14"/>
  <c r="CX216" i="14"/>
  <c r="CN216" i="14"/>
  <c r="AJ216" i="14"/>
  <c r="CL216" i="14"/>
  <c r="AH216" i="14"/>
  <c r="CJ216" i="14"/>
  <c r="AF216" i="14"/>
  <c r="AL216" i="14"/>
  <c r="CP216" i="14"/>
  <c r="EI341" i="14"/>
  <c r="BW341" i="14"/>
  <c r="EH341" i="14"/>
  <c r="BV341" i="14"/>
  <c r="EG341" i="14"/>
  <c r="BU341" i="14"/>
  <c r="EF341" i="14"/>
  <c r="BT341" i="14"/>
  <c r="EM341" i="14"/>
  <c r="CA341" i="14"/>
  <c r="EL341" i="14"/>
  <c r="BZ341" i="14"/>
  <c r="N341" i="14"/>
  <c r="CG341" i="14"/>
  <c r="U341" i="14"/>
  <c r="AB341" i="14"/>
  <c r="EB341" i="14"/>
  <c r="EA341" i="14"/>
  <c r="BO341" i="14"/>
  <c r="DZ341" i="14"/>
  <c r="BN341" i="14"/>
  <c r="DY341" i="14"/>
  <c r="BM341" i="14"/>
  <c r="DX341" i="14"/>
  <c r="BL341" i="14"/>
  <c r="EE341" i="14"/>
  <c r="BS341" i="14"/>
  <c r="ED341" i="14"/>
  <c r="BR341" i="14"/>
  <c r="EK341" i="14"/>
  <c r="BY341" i="14"/>
  <c r="DL341" i="14"/>
  <c r="CF341" i="14"/>
  <c r="DS341" i="14"/>
  <c r="BG341" i="14"/>
  <c r="DR341" i="14"/>
  <c r="BF341" i="14"/>
  <c r="DQ341" i="14"/>
  <c r="BE341" i="14"/>
  <c r="DP341" i="14"/>
  <c r="BD341" i="14"/>
  <c r="DW341" i="14"/>
  <c r="BK341" i="14"/>
  <c r="DV341" i="14"/>
  <c r="BJ341" i="14"/>
  <c r="EC341" i="14"/>
  <c r="BQ341" i="14"/>
  <c r="AZ341" i="14"/>
  <c r="T341" i="14"/>
  <c r="DK341" i="14"/>
  <c r="AY341" i="14"/>
  <c r="DJ341" i="14"/>
  <c r="AX341" i="14"/>
  <c r="DI341" i="14"/>
  <c r="AW341" i="14"/>
  <c r="DH341" i="14"/>
  <c r="AV341" i="14"/>
  <c r="DO341" i="14"/>
  <c r="BC341" i="14"/>
  <c r="DN341" i="14"/>
  <c r="BB341" i="14"/>
  <c r="DU341" i="14"/>
  <c r="BI341" i="14"/>
  <c r="DD341" i="14"/>
  <c r="EJ341" i="14"/>
  <c r="DC341" i="14"/>
  <c r="AQ341" i="14"/>
  <c r="DB341" i="14"/>
  <c r="AP341" i="14"/>
  <c r="DA341" i="14"/>
  <c r="AO341" i="14"/>
  <c r="CZ341" i="14"/>
  <c r="AN341" i="14"/>
  <c r="DG341" i="14"/>
  <c r="AU341" i="14"/>
  <c r="DF341" i="14"/>
  <c r="AT341" i="14"/>
  <c r="DM341" i="14"/>
  <c r="BA341" i="14"/>
  <c r="AR341" i="14"/>
  <c r="BX341" i="14"/>
  <c r="CU341" i="14"/>
  <c r="AI341" i="14"/>
  <c r="CT341" i="14"/>
  <c r="AH341" i="14"/>
  <c r="CS341" i="14"/>
  <c r="AG341" i="14"/>
  <c r="CR341" i="14"/>
  <c r="AF341" i="14"/>
  <c r="CY341" i="14"/>
  <c r="AM341" i="14"/>
  <c r="CX341" i="14"/>
  <c r="AL341" i="14"/>
  <c r="DE341" i="14"/>
  <c r="AS341" i="14"/>
  <c r="CV341" i="14"/>
  <c r="DT341" i="14"/>
  <c r="CE341" i="14"/>
  <c r="CC341" i="14"/>
  <c r="CI341" i="14"/>
  <c r="CO341" i="14"/>
  <c r="AA341" i="14"/>
  <c r="Y341" i="14"/>
  <c r="AE341" i="14"/>
  <c r="AK341" i="14"/>
  <c r="S341" i="14"/>
  <c r="Q341" i="14"/>
  <c r="W341" i="14"/>
  <c r="AC341" i="14"/>
  <c r="CL341" i="14"/>
  <c r="CJ341" i="14"/>
  <c r="CP341" i="14"/>
  <c r="AJ341" i="14"/>
  <c r="CD341" i="14"/>
  <c r="CB341" i="14"/>
  <c r="CH341" i="14"/>
  <c r="CN341" i="14"/>
  <c r="Z341" i="14"/>
  <c r="X341" i="14"/>
  <c r="AD341" i="14"/>
  <c r="BH341" i="14"/>
  <c r="R341" i="14"/>
  <c r="P341" i="14"/>
  <c r="V341" i="14"/>
  <c r="BP341" i="14"/>
  <c r="CM341" i="14"/>
  <c r="CK341" i="14"/>
  <c r="CQ341" i="14"/>
  <c r="CW341" i="14"/>
  <c r="DF241" i="14"/>
  <c r="AT241" i="14"/>
  <c r="DM241" i="14"/>
  <c r="BA241" i="14"/>
  <c r="DL241" i="14"/>
  <c r="AZ241" i="14"/>
  <c r="DK241" i="14"/>
  <c r="AY241" i="14"/>
  <c r="DJ241" i="14"/>
  <c r="AX241" i="14"/>
  <c r="DI241" i="14"/>
  <c r="AW241" i="14"/>
  <c r="DH241" i="14"/>
  <c r="AV241" i="14"/>
  <c r="DO241" i="14"/>
  <c r="BC241" i="14"/>
  <c r="CX241" i="14"/>
  <c r="AL241" i="14"/>
  <c r="DE241" i="14"/>
  <c r="AS241" i="14"/>
  <c r="DD241" i="14"/>
  <c r="AR241" i="14"/>
  <c r="DC241" i="14"/>
  <c r="AQ241" i="14"/>
  <c r="DB241" i="14"/>
  <c r="AP241" i="14"/>
  <c r="DA241" i="14"/>
  <c r="AO241" i="14"/>
  <c r="CZ241" i="14"/>
  <c r="AN241" i="14"/>
  <c r="DG241" i="14"/>
  <c r="AU241" i="14"/>
  <c r="CP241" i="14"/>
  <c r="AD241" i="14"/>
  <c r="CW241" i="14"/>
  <c r="AK241" i="14"/>
  <c r="CV241" i="14"/>
  <c r="AJ241" i="14"/>
  <c r="CU241" i="14"/>
  <c r="AI241" i="14"/>
  <c r="CT241" i="14"/>
  <c r="AH241" i="14"/>
  <c r="CS241" i="14"/>
  <c r="AG241" i="14"/>
  <c r="CR241" i="14"/>
  <c r="AF241" i="14"/>
  <c r="CY241" i="14"/>
  <c r="AM241" i="14"/>
  <c r="CH241" i="14"/>
  <c r="V241" i="14"/>
  <c r="CO241" i="14"/>
  <c r="AC241" i="14"/>
  <c r="CN241" i="14"/>
  <c r="AB241" i="14"/>
  <c r="CM241" i="14"/>
  <c r="AA241" i="14"/>
  <c r="CL241" i="14"/>
  <c r="Z241" i="14"/>
  <c r="CK241" i="14"/>
  <c r="Y241" i="14"/>
  <c r="CJ241" i="14"/>
  <c r="X241" i="14"/>
  <c r="CQ241" i="14"/>
  <c r="AE241" i="14"/>
  <c r="EL241" i="14"/>
  <c r="BZ241" i="14"/>
  <c r="N241" i="14"/>
  <c r="CG241" i="14"/>
  <c r="U241" i="14"/>
  <c r="CF241" i="14"/>
  <c r="T241" i="14"/>
  <c r="CE241" i="14"/>
  <c r="S241" i="14"/>
  <c r="CD241" i="14"/>
  <c r="R241" i="14"/>
  <c r="CC241" i="14"/>
  <c r="Q241" i="14"/>
  <c r="CB241" i="14"/>
  <c r="P241" i="14"/>
  <c r="CI241" i="14"/>
  <c r="W241" i="14"/>
  <c r="ED241" i="14"/>
  <c r="BR241" i="14"/>
  <c r="EK241" i="14"/>
  <c r="BY241" i="14"/>
  <c r="EJ241" i="14"/>
  <c r="BX241" i="14"/>
  <c r="EI241" i="14"/>
  <c r="BW241" i="14"/>
  <c r="EH241" i="14"/>
  <c r="BV241" i="14"/>
  <c r="EG241" i="14"/>
  <c r="BU241" i="14"/>
  <c r="EF241" i="14"/>
  <c r="BT241" i="14"/>
  <c r="EM241" i="14"/>
  <c r="CA241" i="14"/>
  <c r="DV241" i="14"/>
  <c r="BJ241" i="14"/>
  <c r="EC241" i="14"/>
  <c r="BQ241" i="14"/>
  <c r="EB241" i="14"/>
  <c r="BP241" i="14"/>
  <c r="EA241" i="14"/>
  <c r="BO241" i="14"/>
  <c r="DZ241" i="14"/>
  <c r="BN241" i="14"/>
  <c r="DY241" i="14"/>
  <c r="BM241" i="14"/>
  <c r="DX241" i="14"/>
  <c r="BL241" i="14"/>
  <c r="EE241" i="14"/>
  <c r="BS241" i="14"/>
  <c r="BG241" i="14"/>
  <c r="BK241" i="14"/>
  <c r="DN241" i="14"/>
  <c r="DR241" i="14"/>
  <c r="BB241" i="14"/>
  <c r="BF241" i="14"/>
  <c r="DU241" i="14"/>
  <c r="DQ241" i="14"/>
  <c r="BI241" i="14"/>
  <c r="BE241" i="14"/>
  <c r="DT241" i="14"/>
  <c r="DP241" i="14"/>
  <c r="BH241" i="14"/>
  <c r="BD241" i="14"/>
  <c r="DS241" i="14"/>
  <c r="DW241" i="14"/>
  <c r="CT106" i="14"/>
  <c r="AH106" i="14"/>
  <c r="CS106" i="14"/>
  <c r="AG106" i="14"/>
  <c r="CR106" i="14"/>
  <c r="AF106" i="14"/>
  <c r="CY106" i="14"/>
  <c r="AM106" i="14"/>
  <c r="CX106" i="14"/>
  <c r="AL106" i="14"/>
  <c r="DE106" i="14"/>
  <c r="AS106" i="14"/>
  <c r="DD106" i="14"/>
  <c r="AR106" i="14"/>
  <c r="CL106" i="14"/>
  <c r="Z106" i="14"/>
  <c r="CK106" i="14"/>
  <c r="Y106" i="14"/>
  <c r="CJ106" i="14"/>
  <c r="X106" i="14"/>
  <c r="CQ106" i="14"/>
  <c r="AE106" i="14"/>
  <c r="CP106" i="14"/>
  <c r="AD106" i="14"/>
  <c r="CW106" i="14"/>
  <c r="AK106" i="14"/>
  <c r="CV106" i="14"/>
  <c r="AJ106" i="14"/>
  <c r="CU106" i="14"/>
  <c r="AI106" i="14"/>
  <c r="CD106" i="14"/>
  <c r="R106" i="14"/>
  <c r="CC106" i="14"/>
  <c r="Q106" i="14"/>
  <c r="CB106" i="14"/>
  <c r="P106" i="14"/>
  <c r="CI106" i="14"/>
  <c r="W106" i="14"/>
  <c r="CH106" i="14"/>
  <c r="V106" i="14"/>
  <c r="CO106" i="14"/>
  <c r="AC106" i="14"/>
  <c r="CN106" i="14"/>
  <c r="AB106" i="14"/>
  <c r="CM106" i="14"/>
  <c r="AA106" i="14"/>
  <c r="EH106" i="14"/>
  <c r="BV106" i="14"/>
  <c r="EG106" i="14"/>
  <c r="BU106" i="14"/>
  <c r="EF106" i="14"/>
  <c r="BT106" i="14"/>
  <c r="EM106" i="14"/>
  <c r="CA106" i="14"/>
  <c r="EL106" i="14"/>
  <c r="BZ106" i="14"/>
  <c r="N106" i="14"/>
  <c r="CG106" i="14"/>
  <c r="U106" i="14"/>
  <c r="CF106" i="14"/>
  <c r="T106" i="14"/>
  <c r="CE106" i="14"/>
  <c r="S106" i="14"/>
  <c r="DZ106" i="14"/>
  <c r="BN106" i="14"/>
  <c r="DY106" i="14"/>
  <c r="BM106" i="14"/>
  <c r="DX106" i="14"/>
  <c r="BL106" i="14"/>
  <c r="EE106" i="14"/>
  <c r="BS106" i="14"/>
  <c r="ED106" i="14"/>
  <c r="BR106" i="14"/>
  <c r="EK106" i="14"/>
  <c r="DR106" i="14"/>
  <c r="BF106" i="14"/>
  <c r="DQ106" i="14"/>
  <c r="BE106" i="14"/>
  <c r="DP106" i="14"/>
  <c r="BD106" i="14"/>
  <c r="DW106" i="14"/>
  <c r="BK106" i="14"/>
  <c r="DV106" i="14"/>
  <c r="BJ106" i="14"/>
  <c r="EC106" i="14"/>
  <c r="BQ106" i="14"/>
  <c r="EB106" i="14"/>
  <c r="BP106" i="14"/>
  <c r="EA106" i="14"/>
  <c r="BO106" i="14"/>
  <c r="DJ106" i="14"/>
  <c r="AX106" i="14"/>
  <c r="DI106" i="14"/>
  <c r="AW106" i="14"/>
  <c r="DH106" i="14"/>
  <c r="AV106" i="14"/>
  <c r="DO106" i="14"/>
  <c r="BC106" i="14"/>
  <c r="DN106" i="14"/>
  <c r="BB106" i="14"/>
  <c r="DU106" i="14"/>
  <c r="BI106" i="14"/>
  <c r="DT106" i="14"/>
  <c r="BH106" i="14"/>
  <c r="DS106" i="14"/>
  <c r="BG106" i="14"/>
  <c r="CZ106" i="14"/>
  <c r="BA106" i="14"/>
  <c r="BW106" i="14"/>
  <c r="AN106" i="14"/>
  <c r="EJ106" i="14"/>
  <c r="AY106" i="14"/>
  <c r="DG106" i="14"/>
  <c r="DL106" i="14"/>
  <c r="AQ106" i="14"/>
  <c r="AU106" i="14"/>
  <c r="BX106" i="14"/>
  <c r="DB106" i="14"/>
  <c r="DF106" i="14"/>
  <c r="AZ106" i="14"/>
  <c r="AP106" i="14"/>
  <c r="AT106" i="14"/>
  <c r="EI106" i="14"/>
  <c r="AO106" i="14"/>
  <c r="BY106" i="14"/>
  <c r="DC106" i="14"/>
  <c r="DA106" i="14"/>
  <c r="DM106" i="14"/>
  <c r="DK106" i="14"/>
  <c r="DF255" i="14"/>
  <c r="AT255" i="14"/>
  <c r="DM255" i="14"/>
  <c r="BA255" i="14"/>
  <c r="DL255" i="14"/>
  <c r="AZ255" i="14"/>
  <c r="DK255" i="14"/>
  <c r="AY255" i="14"/>
  <c r="DJ255" i="14"/>
  <c r="AX255" i="14"/>
  <c r="DI255" i="14"/>
  <c r="AW255" i="14"/>
  <c r="DH255" i="14"/>
  <c r="AV255" i="14"/>
  <c r="DO255" i="14"/>
  <c r="BC255" i="14"/>
  <c r="DV255" i="14"/>
  <c r="BB255" i="14"/>
  <c r="DE255" i="14"/>
  <c r="AK255" i="14"/>
  <c r="CN255" i="14"/>
  <c r="T255" i="14"/>
  <c r="BW255" i="14"/>
  <c r="DZ255" i="14"/>
  <c r="BF255" i="14"/>
  <c r="DA255" i="14"/>
  <c r="AG255" i="14"/>
  <c r="CJ255" i="14"/>
  <c r="P255" i="14"/>
  <c r="CA255" i="14"/>
  <c r="DN255" i="14"/>
  <c r="AL255" i="14"/>
  <c r="CW255" i="14"/>
  <c r="AC255" i="14"/>
  <c r="CF255" i="14"/>
  <c r="EI255" i="14"/>
  <c r="BO255" i="14"/>
  <c r="DR255" i="14"/>
  <c r="AP255" i="14"/>
  <c r="CS255" i="14"/>
  <c r="Y255" i="14"/>
  <c r="CB255" i="14"/>
  <c r="EM255" i="14"/>
  <c r="BS255" i="14"/>
  <c r="CX255" i="14"/>
  <c r="AD255" i="14"/>
  <c r="CO255" i="14"/>
  <c r="U255" i="14"/>
  <c r="BX255" i="14"/>
  <c r="EA255" i="14"/>
  <c r="BG255" i="14"/>
  <c r="DB255" i="14"/>
  <c r="AH255" i="14"/>
  <c r="CK255" i="14"/>
  <c r="Q255" i="14"/>
  <c r="BT255" i="14"/>
  <c r="EE255" i="14"/>
  <c r="BK255" i="14"/>
  <c r="CP255" i="14"/>
  <c r="V255" i="14"/>
  <c r="CG255" i="14"/>
  <c r="EJ255" i="14"/>
  <c r="BP255" i="14"/>
  <c r="DS255" i="14"/>
  <c r="AQ255" i="14"/>
  <c r="CT255" i="14"/>
  <c r="Z255" i="14"/>
  <c r="CC255" i="14"/>
  <c r="EF255" i="14"/>
  <c r="BL255" i="14"/>
  <c r="DW255" i="14"/>
  <c r="AU255" i="14"/>
  <c r="CH255" i="14"/>
  <c r="N255" i="14"/>
  <c r="BY255" i="14"/>
  <c r="EB255" i="14"/>
  <c r="BH255" i="14"/>
  <c r="DC255" i="14"/>
  <c r="AI255" i="14"/>
  <c r="CL255" i="14"/>
  <c r="R255" i="14"/>
  <c r="BU255" i="14"/>
  <c r="DX255" i="14"/>
  <c r="BD255" i="14"/>
  <c r="DG255" i="14"/>
  <c r="AM255" i="14"/>
  <c r="BZ255" i="14"/>
  <c r="EK255" i="14"/>
  <c r="BQ255" i="14"/>
  <c r="DT255" i="14"/>
  <c r="AR255" i="14"/>
  <c r="CU255" i="14"/>
  <c r="AA255" i="14"/>
  <c r="CD255" i="14"/>
  <c r="EG255" i="14"/>
  <c r="BM255" i="14"/>
  <c r="DP255" i="14"/>
  <c r="AN255" i="14"/>
  <c r="CY255" i="14"/>
  <c r="AE255" i="14"/>
  <c r="AS255" i="14"/>
  <c r="EH255" i="14"/>
  <c r="CR255" i="14"/>
  <c r="EL255" i="14"/>
  <c r="DD255" i="14"/>
  <c r="BV255" i="14"/>
  <c r="AF255" i="14"/>
  <c r="ED255" i="14"/>
  <c r="CV255" i="14"/>
  <c r="BN255" i="14"/>
  <c r="X255" i="14"/>
  <c r="BR255" i="14"/>
  <c r="AJ255" i="14"/>
  <c r="DY255" i="14"/>
  <c r="CQ255" i="14"/>
  <c r="BJ255" i="14"/>
  <c r="AB255" i="14"/>
  <c r="DQ255" i="14"/>
  <c r="CI255" i="14"/>
  <c r="EC255" i="14"/>
  <c r="CM255" i="14"/>
  <c r="BE255" i="14"/>
  <c r="W255" i="14"/>
  <c r="BI255" i="14"/>
  <c r="S255" i="14"/>
  <c r="CZ255" i="14"/>
  <c r="DU255" i="14"/>
  <c r="CE255" i="14"/>
  <c r="AO255" i="14"/>
  <c r="ED259" i="14"/>
  <c r="BR259" i="14"/>
  <c r="EK259" i="14"/>
  <c r="BY259" i="14"/>
  <c r="EJ259" i="14"/>
  <c r="BX259" i="14"/>
  <c r="EI259" i="14"/>
  <c r="BW259" i="14"/>
  <c r="EH259" i="14"/>
  <c r="BV259" i="14"/>
  <c r="EG259" i="14"/>
  <c r="BU259" i="14"/>
  <c r="EF259" i="14"/>
  <c r="BT259" i="14"/>
  <c r="EM259" i="14"/>
  <c r="CA259" i="14"/>
  <c r="DV259" i="14"/>
  <c r="BJ259" i="14"/>
  <c r="EC259" i="14"/>
  <c r="BQ259" i="14"/>
  <c r="EB259" i="14"/>
  <c r="BP259" i="14"/>
  <c r="EA259" i="14"/>
  <c r="BO259" i="14"/>
  <c r="DZ259" i="14"/>
  <c r="BN259" i="14"/>
  <c r="DY259" i="14"/>
  <c r="BM259" i="14"/>
  <c r="DX259" i="14"/>
  <c r="BL259" i="14"/>
  <c r="EE259" i="14"/>
  <c r="BS259" i="14"/>
  <c r="DN259" i="14"/>
  <c r="BB259" i="14"/>
  <c r="DU259" i="14"/>
  <c r="BI259" i="14"/>
  <c r="DT259" i="14"/>
  <c r="BH259" i="14"/>
  <c r="DS259" i="14"/>
  <c r="BG259" i="14"/>
  <c r="DR259" i="14"/>
  <c r="BF259" i="14"/>
  <c r="DQ259" i="14"/>
  <c r="BE259" i="14"/>
  <c r="DP259" i="14"/>
  <c r="BD259" i="14"/>
  <c r="DW259" i="14"/>
  <c r="BK259" i="14"/>
  <c r="DF259" i="14"/>
  <c r="AT259" i="14"/>
  <c r="DM259" i="14"/>
  <c r="BA259" i="14"/>
  <c r="DL259" i="14"/>
  <c r="AZ259" i="14"/>
  <c r="DK259" i="14"/>
  <c r="AY259" i="14"/>
  <c r="DJ259" i="14"/>
  <c r="AX259" i="14"/>
  <c r="DI259" i="14"/>
  <c r="AW259" i="14"/>
  <c r="DH259" i="14"/>
  <c r="AV259" i="14"/>
  <c r="DO259" i="14"/>
  <c r="BC259" i="14"/>
  <c r="CX259" i="14"/>
  <c r="AL259" i="14"/>
  <c r="DE259" i="14"/>
  <c r="AS259" i="14"/>
  <c r="DD259" i="14"/>
  <c r="AR259" i="14"/>
  <c r="DC259" i="14"/>
  <c r="AQ259" i="14"/>
  <c r="DB259" i="14"/>
  <c r="AP259" i="14"/>
  <c r="DA259" i="14"/>
  <c r="AO259" i="14"/>
  <c r="CZ259" i="14"/>
  <c r="AN259" i="14"/>
  <c r="DG259" i="14"/>
  <c r="AU259" i="14"/>
  <c r="CP259" i="14"/>
  <c r="AD259" i="14"/>
  <c r="CW259" i="14"/>
  <c r="AK259" i="14"/>
  <c r="CV259" i="14"/>
  <c r="AJ259" i="14"/>
  <c r="CU259" i="14"/>
  <c r="AI259" i="14"/>
  <c r="CT259" i="14"/>
  <c r="AH259" i="14"/>
  <c r="CS259" i="14"/>
  <c r="AG259" i="14"/>
  <c r="CR259" i="14"/>
  <c r="AF259" i="14"/>
  <c r="CY259" i="14"/>
  <c r="AM259" i="14"/>
  <c r="CH259" i="14"/>
  <c r="V259" i="14"/>
  <c r="CO259" i="14"/>
  <c r="AC259" i="14"/>
  <c r="CN259" i="14"/>
  <c r="AB259" i="14"/>
  <c r="CM259" i="14"/>
  <c r="AA259" i="14"/>
  <c r="CL259" i="14"/>
  <c r="Z259" i="14"/>
  <c r="CK259" i="14"/>
  <c r="Y259" i="14"/>
  <c r="CJ259" i="14"/>
  <c r="X259" i="14"/>
  <c r="CQ259" i="14"/>
  <c r="AE259" i="14"/>
  <c r="CG259" i="14"/>
  <c r="CC259" i="14"/>
  <c r="U259" i="14"/>
  <c r="Q259" i="14"/>
  <c r="CF259" i="14"/>
  <c r="CB259" i="14"/>
  <c r="T259" i="14"/>
  <c r="P259" i="14"/>
  <c r="CE259" i="14"/>
  <c r="CI259" i="14"/>
  <c r="EL259" i="14"/>
  <c r="S259" i="14"/>
  <c r="W259" i="14"/>
  <c r="N259" i="14"/>
  <c r="R259" i="14"/>
  <c r="BZ259" i="14"/>
  <c r="CD259" i="14"/>
  <c r="CD134" i="14"/>
  <c r="DJ134" i="14"/>
  <c r="AP134" i="14"/>
  <c r="DA134" i="14"/>
  <c r="AO134" i="14"/>
  <c r="CZ134" i="14"/>
  <c r="AN134" i="14"/>
  <c r="DG134" i="14"/>
  <c r="AU134" i="14"/>
  <c r="DF134" i="14"/>
  <c r="AT134" i="14"/>
  <c r="DM134" i="14"/>
  <c r="BA134" i="14"/>
  <c r="DL134" i="14"/>
  <c r="AZ134" i="14"/>
  <c r="DK134" i="14"/>
  <c r="AY134" i="14"/>
  <c r="DB134" i="14"/>
  <c r="AH134" i="14"/>
  <c r="CS134" i="14"/>
  <c r="AG134" i="14"/>
  <c r="CR134" i="14"/>
  <c r="AF134" i="14"/>
  <c r="CY134" i="14"/>
  <c r="AM134" i="14"/>
  <c r="CX134" i="14"/>
  <c r="AL134" i="14"/>
  <c r="DE134" i="14"/>
  <c r="AS134" i="14"/>
  <c r="DD134" i="14"/>
  <c r="AR134" i="14"/>
  <c r="DC134" i="14"/>
  <c r="AQ134" i="14"/>
  <c r="CT134" i="14"/>
  <c r="Z134" i="14"/>
  <c r="CK134" i="14"/>
  <c r="Y134" i="14"/>
  <c r="CJ134" i="14"/>
  <c r="X134" i="14"/>
  <c r="CQ134" i="14"/>
  <c r="AE134" i="14"/>
  <c r="CP134" i="14"/>
  <c r="AD134" i="14"/>
  <c r="CW134" i="14"/>
  <c r="AK134" i="14"/>
  <c r="CV134" i="14"/>
  <c r="AJ134" i="14"/>
  <c r="CU134" i="14"/>
  <c r="AI134" i="14"/>
  <c r="CL134" i="14"/>
  <c r="R134" i="14"/>
  <c r="CC134" i="14"/>
  <c r="Q134" i="14"/>
  <c r="CB134" i="14"/>
  <c r="P134" i="14"/>
  <c r="CI134" i="14"/>
  <c r="W134" i="14"/>
  <c r="CH134" i="14"/>
  <c r="V134" i="14"/>
  <c r="CO134" i="14"/>
  <c r="AC134" i="14"/>
  <c r="CN134" i="14"/>
  <c r="AB134" i="14"/>
  <c r="CM134" i="14"/>
  <c r="AA134" i="14"/>
  <c r="BV134" i="14"/>
  <c r="EG134" i="14"/>
  <c r="BU134" i="14"/>
  <c r="EF134" i="14"/>
  <c r="BT134" i="14"/>
  <c r="EM134" i="14"/>
  <c r="CA134" i="14"/>
  <c r="EL134" i="14"/>
  <c r="BZ134" i="14"/>
  <c r="N134" i="14"/>
  <c r="CG134" i="14"/>
  <c r="U134" i="14"/>
  <c r="CF134" i="14"/>
  <c r="T134" i="14"/>
  <c r="CE134" i="14"/>
  <c r="S134" i="14"/>
  <c r="EH134" i="14"/>
  <c r="BN134" i="14"/>
  <c r="DY134" i="14"/>
  <c r="BM134" i="14"/>
  <c r="DX134" i="14"/>
  <c r="BL134" i="14"/>
  <c r="EE134" i="14"/>
  <c r="BS134" i="14"/>
  <c r="ED134" i="14"/>
  <c r="BR134" i="14"/>
  <c r="EK134" i="14"/>
  <c r="BY134" i="14"/>
  <c r="EJ134" i="14"/>
  <c r="BX134" i="14"/>
  <c r="EI134" i="14"/>
  <c r="BW134" i="14"/>
  <c r="DZ134" i="14"/>
  <c r="BF134" i="14"/>
  <c r="DQ134" i="14"/>
  <c r="BE134" i="14"/>
  <c r="DP134" i="14"/>
  <c r="BD134" i="14"/>
  <c r="DW134" i="14"/>
  <c r="BK134" i="14"/>
  <c r="DV134" i="14"/>
  <c r="BJ134" i="14"/>
  <c r="EC134" i="14"/>
  <c r="BQ134" i="14"/>
  <c r="EB134" i="14"/>
  <c r="BP134" i="14"/>
  <c r="EA134" i="14"/>
  <c r="BO134" i="14"/>
  <c r="AV134" i="14"/>
  <c r="BH134" i="14"/>
  <c r="DO134" i="14"/>
  <c r="DS134" i="14"/>
  <c r="BC134" i="14"/>
  <c r="BG134" i="14"/>
  <c r="DR134" i="14"/>
  <c r="DN134" i="14"/>
  <c r="AX134" i="14"/>
  <c r="BB134" i="14"/>
  <c r="DI134" i="14"/>
  <c r="DU134" i="14"/>
  <c r="DH134" i="14"/>
  <c r="DT134" i="14"/>
  <c r="AW134" i="14"/>
  <c r="BI134" i="14"/>
  <c r="ED147" i="14"/>
  <c r="BR147" i="14"/>
  <c r="EK147" i="14"/>
  <c r="BY147" i="14"/>
  <c r="EJ147" i="14"/>
  <c r="BX147" i="14"/>
  <c r="EI147" i="14"/>
  <c r="BW147" i="14"/>
  <c r="EH147" i="14"/>
  <c r="BV147" i="14"/>
  <c r="EG147" i="14"/>
  <c r="BU147" i="14"/>
  <c r="EF147" i="14"/>
  <c r="BT147" i="14"/>
  <c r="EM147" i="14"/>
  <c r="CA147" i="14"/>
  <c r="DV147" i="14"/>
  <c r="BJ147" i="14"/>
  <c r="EC147" i="14"/>
  <c r="BQ147" i="14"/>
  <c r="EB147" i="14"/>
  <c r="BP147" i="14"/>
  <c r="EA147" i="14"/>
  <c r="BO147" i="14"/>
  <c r="DZ147" i="14"/>
  <c r="BN147" i="14"/>
  <c r="DY147" i="14"/>
  <c r="BM147" i="14"/>
  <c r="DX147" i="14"/>
  <c r="BL147" i="14"/>
  <c r="EE147" i="14"/>
  <c r="BS147" i="14"/>
  <c r="DN147" i="14"/>
  <c r="BB147" i="14"/>
  <c r="DU147" i="14"/>
  <c r="BI147" i="14"/>
  <c r="DT147" i="14"/>
  <c r="BH147" i="14"/>
  <c r="DS147" i="14"/>
  <c r="BG147" i="14"/>
  <c r="DR147" i="14"/>
  <c r="BF147" i="14"/>
  <c r="DQ147" i="14"/>
  <c r="BE147" i="14"/>
  <c r="DP147" i="14"/>
  <c r="BD147" i="14"/>
  <c r="DW147" i="14"/>
  <c r="BK147" i="14"/>
  <c r="DF147" i="14"/>
  <c r="AT147" i="14"/>
  <c r="DM147" i="14"/>
  <c r="BA147" i="14"/>
  <c r="DL147" i="14"/>
  <c r="AZ147" i="14"/>
  <c r="DK147" i="14"/>
  <c r="AY147" i="14"/>
  <c r="DJ147" i="14"/>
  <c r="AX147" i="14"/>
  <c r="DI147" i="14"/>
  <c r="AW147" i="14"/>
  <c r="DH147" i="14"/>
  <c r="AV147" i="14"/>
  <c r="DO147" i="14"/>
  <c r="BC147" i="14"/>
  <c r="CX147" i="14"/>
  <c r="AL147" i="14"/>
  <c r="DE147" i="14"/>
  <c r="AS147" i="14"/>
  <c r="DD147" i="14"/>
  <c r="AR147" i="14"/>
  <c r="DC147" i="14"/>
  <c r="AQ147" i="14"/>
  <c r="DB147" i="14"/>
  <c r="AP147" i="14"/>
  <c r="DA147" i="14"/>
  <c r="AO147" i="14"/>
  <c r="CZ147" i="14"/>
  <c r="AN147" i="14"/>
  <c r="DG147" i="14"/>
  <c r="AU147" i="14"/>
  <c r="CP147" i="14"/>
  <c r="AD147" i="14"/>
  <c r="CW147" i="14"/>
  <c r="AK147" i="14"/>
  <c r="CV147" i="14"/>
  <c r="AJ147" i="14"/>
  <c r="CU147" i="14"/>
  <c r="AI147" i="14"/>
  <c r="CT147" i="14"/>
  <c r="AH147" i="14"/>
  <c r="CS147" i="14"/>
  <c r="AG147" i="14"/>
  <c r="CR147" i="14"/>
  <c r="AF147" i="14"/>
  <c r="CY147" i="14"/>
  <c r="AM147" i="14"/>
  <c r="CH147" i="14"/>
  <c r="V147" i="14"/>
  <c r="CO147" i="14"/>
  <c r="AC147" i="14"/>
  <c r="CN147" i="14"/>
  <c r="AB147" i="14"/>
  <c r="CM147" i="14"/>
  <c r="AA147" i="14"/>
  <c r="CL147" i="14"/>
  <c r="Z147" i="14"/>
  <c r="CK147" i="14"/>
  <c r="Y147" i="14"/>
  <c r="CJ147" i="14"/>
  <c r="X147" i="14"/>
  <c r="CQ147" i="14"/>
  <c r="AE147" i="14"/>
  <c r="CF147" i="14"/>
  <c r="CB147" i="14"/>
  <c r="T147" i="14"/>
  <c r="P147" i="14"/>
  <c r="CE147" i="14"/>
  <c r="CI147" i="14"/>
  <c r="EL147" i="14"/>
  <c r="S147" i="14"/>
  <c r="W147" i="14"/>
  <c r="BZ147" i="14"/>
  <c r="CD147" i="14"/>
  <c r="U147" i="14"/>
  <c r="Q147" i="14"/>
  <c r="CC147" i="14"/>
  <c r="N147" i="14"/>
  <c r="R147" i="14"/>
  <c r="CG147" i="14"/>
  <c r="DJ238" i="14"/>
  <c r="AX238" i="14"/>
  <c r="DI238" i="14"/>
  <c r="AW238" i="14"/>
  <c r="DH238" i="14"/>
  <c r="AV238" i="14"/>
  <c r="DZ238" i="14"/>
  <c r="BF238" i="14"/>
  <c r="DA238" i="14"/>
  <c r="AG238" i="14"/>
  <c r="CJ238" i="14"/>
  <c r="P238" i="14"/>
  <c r="CI238" i="14"/>
  <c r="W238" i="14"/>
  <c r="CH238" i="14"/>
  <c r="V238" i="14"/>
  <c r="CO238" i="14"/>
  <c r="AC238" i="14"/>
  <c r="CN238" i="14"/>
  <c r="AB238" i="14"/>
  <c r="CM238" i="14"/>
  <c r="AA238" i="14"/>
  <c r="DR238" i="14"/>
  <c r="AP238" i="14"/>
  <c r="CS238" i="14"/>
  <c r="Y238" i="14"/>
  <c r="CB238" i="14"/>
  <c r="EM238" i="14"/>
  <c r="CA238" i="14"/>
  <c r="EL238" i="14"/>
  <c r="BZ238" i="14"/>
  <c r="N238" i="14"/>
  <c r="CG238" i="14"/>
  <c r="U238" i="14"/>
  <c r="CF238" i="14"/>
  <c r="T238" i="14"/>
  <c r="CE238" i="14"/>
  <c r="S238" i="14"/>
  <c r="DB238" i="14"/>
  <c r="AH238" i="14"/>
  <c r="CK238" i="14"/>
  <c r="Q238" i="14"/>
  <c r="BT238" i="14"/>
  <c r="EE238" i="14"/>
  <c r="BS238" i="14"/>
  <c r="ED238" i="14"/>
  <c r="BR238" i="14"/>
  <c r="EK238" i="14"/>
  <c r="BY238" i="14"/>
  <c r="EJ238" i="14"/>
  <c r="BX238" i="14"/>
  <c r="EI238" i="14"/>
  <c r="BW238" i="14"/>
  <c r="CT238" i="14"/>
  <c r="Z238" i="14"/>
  <c r="CC238" i="14"/>
  <c r="EF238" i="14"/>
  <c r="BL238" i="14"/>
  <c r="DW238" i="14"/>
  <c r="BK238" i="14"/>
  <c r="DV238" i="14"/>
  <c r="BJ238" i="14"/>
  <c r="EC238" i="14"/>
  <c r="BQ238" i="14"/>
  <c r="EB238" i="14"/>
  <c r="BP238" i="14"/>
  <c r="EA238" i="14"/>
  <c r="BO238" i="14"/>
  <c r="CL238" i="14"/>
  <c r="R238" i="14"/>
  <c r="BU238" i="14"/>
  <c r="DX238" i="14"/>
  <c r="BD238" i="14"/>
  <c r="DO238" i="14"/>
  <c r="BC238" i="14"/>
  <c r="DN238" i="14"/>
  <c r="BB238" i="14"/>
  <c r="DU238" i="14"/>
  <c r="BI238" i="14"/>
  <c r="DT238" i="14"/>
  <c r="BH238" i="14"/>
  <c r="DS238" i="14"/>
  <c r="BG238" i="14"/>
  <c r="CD238" i="14"/>
  <c r="EG238" i="14"/>
  <c r="BM238" i="14"/>
  <c r="DP238" i="14"/>
  <c r="AN238" i="14"/>
  <c r="DG238" i="14"/>
  <c r="AU238" i="14"/>
  <c r="DF238" i="14"/>
  <c r="AT238" i="14"/>
  <c r="DM238" i="14"/>
  <c r="BA238" i="14"/>
  <c r="DL238" i="14"/>
  <c r="AZ238" i="14"/>
  <c r="DK238" i="14"/>
  <c r="AY238" i="14"/>
  <c r="BN238" i="14"/>
  <c r="X238" i="14"/>
  <c r="AD238" i="14"/>
  <c r="AJ238" i="14"/>
  <c r="DY238" i="14"/>
  <c r="CY238" i="14"/>
  <c r="DE238" i="14"/>
  <c r="DC238" i="14"/>
  <c r="DQ238" i="14"/>
  <c r="CQ238" i="14"/>
  <c r="CW238" i="14"/>
  <c r="CU238" i="14"/>
  <c r="BE238" i="14"/>
  <c r="AM238" i="14"/>
  <c r="AS238" i="14"/>
  <c r="AQ238" i="14"/>
  <c r="AO238" i="14"/>
  <c r="AE238" i="14"/>
  <c r="AK238" i="14"/>
  <c r="AI238" i="14"/>
  <c r="CZ238" i="14"/>
  <c r="CX238" i="14"/>
  <c r="DD238" i="14"/>
  <c r="BV238" i="14"/>
  <c r="AF238" i="14"/>
  <c r="AL238" i="14"/>
  <c r="AR238" i="14"/>
  <c r="CP238" i="14"/>
  <c r="CV238" i="14"/>
  <c r="EH238" i="14"/>
  <c r="CR238" i="14"/>
  <c r="DH227" i="14"/>
  <c r="AV227" i="14"/>
  <c r="DO227" i="14"/>
  <c r="BC227" i="14"/>
  <c r="DN227" i="14"/>
  <c r="BB227" i="14"/>
  <c r="DU227" i="14"/>
  <c r="BI227" i="14"/>
  <c r="DT227" i="14"/>
  <c r="BH227" i="14"/>
  <c r="DS227" i="14"/>
  <c r="BG227" i="14"/>
  <c r="DR227" i="14"/>
  <c r="BF227" i="14"/>
  <c r="DQ227" i="14"/>
  <c r="BE227" i="14"/>
  <c r="CZ227" i="14"/>
  <c r="AN227" i="14"/>
  <c r="DG227" i="14"/>
  <c r="AU227" i="14"/>
  <c r="DF227" i="14"/>
  <c r="AT227" i="14"/>
  <c r="DM227" i="14"/>
  <c r="BA227" i="14"/>
  <c r="DL227" i="14"/>
  <c r="AZ227" i="14"/>
  <c r="DK227" i="14"/>
  <c r="AY227" i="14"/>
  <c r="DJ227" i="14"/>
  <c r="AX227" i="14"/>
  <c r="DI227" i="14"/>
  <c r="AW227" i="14"/>
  <c r="CR227" i="14"/>
  <c r="AF227" i="14"/>
  <c r="CY227" i="14"/>
  <c r="AM227" i="14"/>
  <c r="CX227" i="14"/>
  <c r="AL227" i="14"/>
  <c r="DE227" i="14"/>
  <c r="AS227" i="14"/>
  <c r="DD227" i="14"/>
  <c r="AR227" i="14"/>
  <c r="DC227" i="14"/>
  <c r="AQ227" i="14"/>
  <c r="DB227" i="14"/>
  <c r="AP227" i="14"/>
  <c r="DA227" i="14"/>
  <c r="AO227" i="14"/>
  <c r="CJ227" i="14"/>
  <c r="X227" i="14"/>
  <c r="CQ227" i="14"/>
  <c r="AE227" i="14"/>
  <c r="CP227" i="14"/>
  <c r="AD227" i="14"/>
  <c r="CW227" i="14"/>
  <c r="AK227" i="14"/>
  <c r="CV227" i="14"/>
  <c r="AJ227" i="14"/>
  <c r="CU227" i="14"/>
  <c r="AI227" i="14"/>
  <c r="CT227" i="14"/>
  <c r="AH227" i="14"/>
  <c r="CS227" i="14"/>
  <c r="AG227" i="14"/>
  <c r="CB227" i="14"/>
  <c r="P227" i="14"/>
  <c r="CI227" i="14"/>
  <c r="W227" i="14"/>
  <c r="CH227" i="14"/>
  <c r="V227" i="14"/>
  <c r="CO227" i="14"/>
  <c r="AC227" i="14"/>
  <c r="CN227" i="14"/>
  <c r="AB227" i="14"/>
  <c r="CM227" i="14"/>
  <c r="AA227" i="14"/>
  <c r="CL227" i="14"/>
  <c r="Z227" i="14"/>
  <c r="CK227" i="14"/>
  <c r="Y227" i="14"/>
  <c r="EF227" i="14"/>
  <c r="BT227" i="14"/>
  <c r="EM227" i="14"/>
  <c r="CA227" i="14"/>
  <c r="EL227" i="14"/>
  <c r="BZ227" i="14"/>
  <c r="N227" i="14"/>
  <c r="CG227" i="14"/>
  <c r="U227" i="14"/>
  <c r="CF227" i="14"/>
  <c r="T227" i="14"/>
  <c r="CE227" i="14"/>
  <c r="S227" i="14"/>
  <c r="CD227" i="14"/>
  <c r="R227" i="14"/>
  <c r="CC227" i="14"/>
  <c r="Q227" i="14"/>
  <c r="DX227" i="14"/>
  <c r="BL227" i="14"/>
  <c r="EE227" i="14"/>
  <c r="BS227" i="14"/>
  <c r="ED227" i="14"/>
  <c r="BR227" i="14"/>
  <c r="EK227" i="14"/>
  <c r="BY227" i="14"/>
  <c r="EJ227" i="14"/>
  <c r="BX227" i="14"/>
  <c r="EI227" i="14"/>
  <c r="BW227" i="14"/>
  <c r="EH227" i="14"/>
  <c r="BV227" i="14"/>
  <c r="EG227" i="14"/>
  <c r="BU227" i="14"/>
  <c r="DV227" i="14"/>
  <c r="DZ227" i="14"/>
  <c r="BJ227" i="14"/>
  <c r="BN227" i="14"/>
  <c r="EC227" i="14"/>
  <c r="DY227" i="14"/>
  <c r="BQ227" i="14"/>
  <c r="BM227" i="14"/>
  <c r="DP227" i="14"/>
  <c r="EB227" i="14"/>
  <c r="BD227" i="14"/>
  <c r="BP227" i="14"/>
  <c r="BK227" i="14"/>
  <c r="BO227" i="14"/>
  <c r="DW227" i="14"/>
  <c r="EA227" i="14"/>
  <c r="DD168" i="14"/>
  <c r="AR168" i="14"/>
  <c r="DC168" i="14"/>
  <c r="AQ168" i="14"/>
  <c r="DB168" i="14"/>
  <c r="AP168" i="14"/>
  <c r="DA168" i="14"/>
  <c r="AO168" i="14"/>
  <c r="CZ168" i="14"/>
  <c r="AN168" i="14"/>
  <c r="DG168" i="14"/>
  <c r="AU168" i="14"/>
  <c r="DF168" i="14"/>
  <c r="AT168" i="14"/>
  <c r="DM168" i="14"/>
  <c r="BA168" i="14"/>
  <c r="CV168" i="14"/>
  <c r="AJ168" i="14"/>
  <c r="CU168" i="14"/>
  <c r="AI168" i="14"/>
  <c r="CT168" i="14"/>
  <c r="AH168" i="14"/>
  <c r="CS168" i="14"/>
  <c r="AG168" i="14"/>
  <c r="CR168" i="14"/>
  <c r="AF168" i="14"/>
  <c r="CY168" i="14"/>
  <c r="AM168" i="14"/>
  <c r="CX168" i="14"/>
  <c r="AL168" i="14"/>
  <c r="DE168" i="14"/>
  <c r="AS168" i="14"/>
  <c r="CN168" i="14"/>
  <c r="AB168" i="14"/>
  <c r="CM168" i="14"/>
  <c r="AA168" i="14"/>
  <c r="CL168" i="14"/>
  <c r="Z168" i="14"/>
  <c r="CK168" i="14"/>
  <c r="Y168" i="14"/>
  <c r="CJ168" i="14"/>
  <c r="X168" i="14"/>
  <c r="CQ168" i="14"/>
  <c r="AE168" i="14"/>
  <c r="CP168" i="14"/>
  <c r="AD168" i="14"/>
  <c r="CW168" i="14"/>
  <c r="AK168" i="14"/>
  <c r="CF168" i="14"/>
  <c r="T168" i="14"/>
  <c r="CE168" i="14"/>
  <c r="S168" i="14"/>
  <c r="CD168" i="14"/>
  <c r="R168" i="14"/>
  <c r="CC168" i="14"/>
  <c r="Q168" i="14"/>
  <c r="CB168" i="14"/>
  <c r="P168" i="14"/>
  <c r="CI168" i="14"/>
  <c r="W168" i="14"/>
  <c r="CH168" i="14"/>
  <c r="V168" i="14"/>
  <c r="CO168" i="14"/>
  <c r="AC168" i="14"/>
  <c r="EJ168" i="14"/>
  <c r="BX168" i="14"/>
  <c r="EI168" i="14"/>
  <c r="BW168" i="14"/>
  <c r="EH168" i="14"/>
  <c r="BV168" i="14"/>
  <c r="EG168" i="14"/>
  <c r="BU168" i="14"/>
  <c r="EF168" i="14"/>
  <c r="BT168" i="14"/>
  <c r="EM168" i="14"/>
  <c r="CA168" i="14"/>
  <c r="EL168" i="14"/>
  <c r="BZ168" i="14"/>
  <c r="N168" i="14"/>
  <c r="CG168" i="14"/>
  <c r="U168" i="14"/>
  <c r="DL168" i="14"/>
  <c r="AZ168" i="14"/>
  <c r="DK168" i="14"/>
  <c r="AY168" i="14"/>
  <c r="DJ168" i="14"/>
  <c r="AX168" i="14"/>
  <c r="DI168" i="14"/>
  <c r="AW168" i="14"/>
  <c r="DH168" i="14"/>
  <c r="AV168" i="14"/>
  <c r="DO168" i="14"/>
  <c r="BC168" i="14"/>
  <c r="DN168" i="14"/>
  <c r="BB168" i="14"/>
  <c r="DU168" i="14"/>
  <c r="BI168" i="14"/>
  <c r="DT168" i="14"/>
  <c r="DR168" i="14"/>
  <c r="DP168" i="14"/>
  <c r="DV168" i="14"/>
  <c r="BP168" i="14"/>
  <c r="BN168" i="14"/>
  <c r="BL168" i="14"/>
  <c r="BR168" i="14"/>
  <c r="BH168" i="14"/>
  <c r="BF168" i="14"/>
  <c r="BD168" i="14"/>
  <c r="BJ168" i="14"/>
  <c r="EA168" i="14"/>
  <c r="DY168" i="14"/>
  <c r="EE168" i="14"/>
  <c r="EK168" i="14"/>
  <c r="DS168" i="14"/>
  <c r="DQ168" i="14"/>
  <c r="DW168" i="14"/>
  <c r="EC168" i="14"/>
  <c r="BO168" i="14"/>
  <c r="BM168" i="14"/>
  <c r="BS168" i="14"/>
  <c r="BY168" i="14"/>
  <c r="EB168" i="14"/>
  <c r="DZ168" i="14"/>
  <c r="DX168" i="14"/>
  <c r="ED168" i="14"/>
  <c r="BG168" i="14"/>
  <c r="BE168" i="14"/>
  <c r="BQ168" i="14"/>
  <c r="BK168" i="14"/>
  <c r="DD190" i="14"/>
  <c r="CV190" i="14"/>
  <c r="AJ190" i="14"/>
  <c r="CU190" i="14"/>
  <c r="AI190" i="14"/>
  <c r="CT190" i="14"/>
  <c r="AH190" i="14"/>
  <c r="CS190" i="14"/>
  <c r="AG190" i="14"/>
  <c r="CR190" i="14"/>
  <c r="AF190" i="14"/>
  <c r="CY190" i="14"/>
  <c r="AM190" i="14"/>
  <c r="CX190" i="14"/>
  <c r="AL190" i="14"/>
  <c r="DE190" i="14"/>
  <c r="AS190" i="14"/>
  <c r="CN190" i="14"/>
  <c r="AB190" i="14"/>
  <c r="CM190" i="14"/>
  <c r="AA190" i="14"/>
  <c r="CL190" i="14"/>
  <c r="Z190" i="14"/>
  <c r="CK190" i="14"/>
  <c r="Y190" i="14"/>
  <c r="CJ190" i="14"/>
  <c r="X190" i="14"/>
  <c r="CQ190" i="14"/>
  <c r="AE190" i="14"/>
  <c r="CP190" i="14"/>
  <c r="AD190" i="14"/>
  <c r="CW190" i="14"/>
  <c r="AK190" i="14"/>
  <c r="CF190" i="14"/>
  <c r="T190" i="14"/>
  <c r="CE190" i="14"/>
  <c r="S190" i="14"/>
  <c r="CD190" i="14"/>
  <c r="R190" i="14"/>
  <c r="CC190" i="14"/>
  <c r="Q190" i="14"/>
  <c r="CB190" i="14"/>
  <c r="P190" i="14"/>
  <c r="CI190" i="14"/>
  <c r="W190" i="14"/>
  <c r="CH190" i="14"/>
  <c r="V190" i="14"/>
  <c r="CO190" i="14"/>
  <c r="AC190" i="14"/>
  <c r="BX190" i="14"/>
  <c r="EI190" i="14"/>
  <c r="BW190" i="14"/>
  <c r="EH190" i="14"/>
  <c r="BV190" i="14"/>
  <c r="EG190" i="14"/>
  <c r="BU190" i="14"/>
  <c r="EF190" i="14"/>
  <c r="BT190" i="14"/>
  <c r="EM190" i="14"/>
  <c r="CA190" i="14"/>
  <c r="EL190" i="14"/>
  <c r="BZ190" i="14"/>
  <c r="N190" i="14"/>
  <c r="CG190" i="14"/>
  <c r="U190" i="14"/>
  <c r="EJ190" i="14"/>
  <c r="BP190" i="14"/>
  <c r="EA190" i="14"/>
  <c r="BO190" i="14"/>
  <c r="DZ190" i="14"/>
  <c r="BN190" i="14"/>
  <c r="DY190" i="14"/>
  <c r="BM190" i="14"/>
  <c r="DX190" i="14"/>
  <c r="BL190" i="14"/>
  <c r="EE190" i="14"/>
  <c r="BS190" i="14"/>
  <c r="ED190" i="14"/>
  <c r="BR190" i="14"/>
  <c r="EK190" i="14"/>
  <c r="BY190" i="14"/>
  <c r="EB190" i="14"/>
  <c r="BH190" i="14"/>
  <c r="DS190" i="14"/>
  <c r="BG190" i="14"/>
  <c r="DR190" i="14"/>
  <c r="BF190" i="14"/>
  <c r="DQ190" i="14"/>
  <c r="BE190" i="14"/>
  <c r="DP190" i="14"/>
  <c r="BD190" i="14"/>
  <c r="DW190" i="14"/>
  <c r="BK190" i="14"/>
  <c r="DV190" i="14"/>
  <c r="BJ190" i="14"/>
  <c r="EC190" i="14"/>
  <c r="BQ190" i="14"/>
  <c r="DT190" i="14"/>
  <c r="AZ190" i="14"/>
  <c r="DK190" i="14"/>
  <c r="AY190" i="14"/>
  <c r="DJ190" i="14"/>
  <c r="AX190" i="14"/>
  <c r="DI190" i="14"/>
  <c r="AW190" i="14"/>
  <c r="DH190" i="14"/>
  <c r="AV190" i="14"/>
  <c r="DO190" i="14"/>
  <c r="BC190" i="14"/>
  <c r="DN190" i="14"/>
  <c r="BB190" i="14"/>
  <c r="DU190" i="14"/>
  <c r="BI190" i="14"/>
  <c r="AR190" i="14"/>
  <c r="AN190" i="14"/>
  <c r="DC190" i="14"/>
  <c r="DG190" i="14"/>
  <c r="AQ190" i="14"/>
  <c r="AU190" i="14"/>
  <c r="DB190" i="14"/>
  <c r="DF190" i="14"/>
  <c r="AP190" i="14"/>
  <c r="AT190" i="14"/>
  <c r="DA190" i="14"/>
  <c r="DM190" i="14"/>
  <c r="AO190" i="14"/>
  <c r="BA190" i="14"/>
  <c r="DL190" i="14"/>
  <c r="CZ190" i="14"/>
  <c r="CL152" i="14"/>
  <c r="Z152" i="14"/>
  <c r="CK152" i="14"/>
  <c r="Y152" i="14"/>
  <c r="CJ152" i="14"/>
  <c r="X152" i="14"/>
  <c r="CQ152" i="14"/>
  <c r="AE152" i="14"/>
  <c r="CP152" i="14"/>
  <c r="AD152" i="14"/>
  <c r="CW152" i="14"/>
  <c r="AK152" i="14"/>
  <c r="CV152" i="14"/>
  <c r="CD152" i="14"/>
  <c r="R152" i="14"/>
  <c r="CC152" i="14"/>
  <c r="Q152" i="14"/>
  <c r="CB152" i="14"/>
  <c r="P152" i="14"/>
  <c r="CI152" i="14"/>
  <c r="W152" i="14"/>
  <c r="CH152" i="14"/>
  <c r="V152" i="14"/>
  <c r="CO152" i="14"/>
  <c r="AC152" i="14"/>
  <c r="CN152" i="14"/>
  <c r="AB152" i="14"/>
  <c r="CM152" i="14"/>
  <c r="AA152" i="14"/>
  <c r="EH152" i="14"/>
  <c r="BV152" i="14"/>
  <c r="EG152" i="14"/>
  <c r="BU152" i="14"/>
  <c r="EF152" i="14"/>
  <c r="BT152" i="14"/>
  <c r="EM152" i="14"/>
  <c r="CA152" i="14"/>
  <c r="EL152" i="14"/>
  <c r="BZ152" i="14"/>
  <c r="N152" i="14"/>
  <c r="CG152" i="14"/>
  <c r="U152" i="14"/>
  <c r="CF152" i="14"/>
  <c r="T152" i="14"/>
  <c r="CE152" i="14"/>
  <c r="S152" i="14"/>
  <c r="DZ152" i="14"/>
  <c r="BN152" i="14"/>
  <c r="DY152" i="14"/>
  <c r="BM152" i="14"/>
  <c r="DX152" i="14"/>
  <c r="BL152" i="14"/>
  <c r="EE152" i="14"/>
  <c r="BS152" i="14"/>
  <c r="ED152" i="14"/>
  <c r="BR152" i="14"/>
  <c r="EK152" i="14"/>
  <c r="BY152" i="14"/>
  <c r="EJ152" i="14"/>
  <c r="BX152" i="14"/>
  <c r="EI152" i="14"/>
  <c r="BW152" i="14"/>
  <c r="DR152" i="14"/>
  <c r="BF152" i="14"/>
  <c r="DQ152" i="14"/>
  <c r="BE152" i="14"/>
  <c r="DP152" i="14"/>
  <c r="BD152" i="14"/>
  <c r="DW152" i="14"/>
  <c r="BK152" i="14"/>
  <c r="DV152" i="14"/>
  <c r="BJ152" i="14"/>
  <c r="EC152" i="14"/>
  <c r="BQ152" i="14"/>
  <c r="EB152" i="14"/>
  <c r="BP152" i="14"/>
  <c r="EA152" i="14"/>
  <c r="BO152" i="14"/>
  <c r="DB152" i="14"/>
  <c r="AP152" i="14"/>
  <c r="DA152" i="14"/>
  <c r="AO152" i="14"/>
  <c r="CZ152" i="14"/>
  <c r="AN152" i="14"/>
  <c r="DG152" i="14"/>
  <c r="AU152" i="14"/>
  <c r="DF152" i="14"/>
  <c r="AT152" i="14"/>
  <c r="DM152" i="14"/>
  <c r="BA152" i="14"/>
  <c r="DL152" i="14"/>
  <c r="AZ152" i="14"/>
  <c r="DK152" i="14"/>
  <c r="AY152" i="14"/>
  <c r="CS152" i="14"/>
  <c r="CY152" i="14"/>
  <c r="DE152" i="14"/>
  <c r="DS152" i="14"/>
  <c r="AW152" i="14"/>
  <c r="BC152" i="14"/>
  <c r="BI152" i="14"/>
  <c r="DC152" i="14"/>
  <c r="AG152" i="14"/>
  <c r="AM152" i="14"/>
  <c r="AS152" i="14"/>
  <c r="CU152" i="14"/>
  <c r="DJ152" i="14"/>
  <c r="DH152" i="14"/>
  <c r="DN152" i="14"/>
  <c r="DT152" i="14"/>
  <c r="BG152" i="14"/>
  <c r="CT152" i="14"/>
  <c r="CR152" i="14"/>
  <c r="CX152" i="14"/>
  <c r="DD152" i="14"/>
  <c r="AQ152" i="14"/>
  <c r="AX152" i="14"/>
  <c r="AV152" i="14"/>
  <c r="BB152" i="14"/>
  <c r="BH152" i="14"/>
  <c r="AI152" i="14"/>
  <c r="AH152" i="14"/>
  <c r="AF152" i="14"/>
  <c r="AL152" i="14"/>
  <c r="AR152" i="14"/>
  <c r="DI152" i="14"/>
  <c r="DO152" i="14"/>
  <c r="DU152" i="14"/>
  <c r="AJ152" i="14"/>
  <c r="EF187" i="14"/>
  <c r="BT187" i="14"/>
  <c r="EM187" i="14"/>
  <c r="CA187" i="14"/>
  <c r="EL187" i="14"/>
  <c r="BZ187" i="14"/>
  <c r="N187" i="14"/>
  <c r="CG187" i="14"/>
  <c r="U187" i="14"/>
  <c r="CF187" i="14"/>
  <c r="T187" i="14"/>
  <c r="CE187" i="14"/>
  <c r="S187" i="14"/>
  <c r="CD187" i="14"/>
  <c r="R187" i="14"/>
  <c r="CC187" i="14"/>
  <c r="Q187" i="14"/>
  <c r="DX187" i="14"/>
  <c r="BL187" i="14"/>
  <c r="EE187" i="14"/>
  <c r="BS187" i="14"/>
  <c r="ED187" i="14"/>
  <c r="BR187" i="14"/>
  <c r="EK187" i="14"/>
  <c r="BY187" i="14"/>
  <c r="EJ187" i="14"/>
  <c r="BX187" i="14"/>
  <c r="EI187" i="14"/>
  <c r="BW187" i="14"/>
  <c r="EH187" i="14"/>
  <c r="BV187" i="14"/>
  <c r="EG187" i="14"/>
  <c r="BU187" i="14"/>
  <c r="DP187" i="14"/>
  <c r="BD187" i="14"/>
  <c r="DW187" i="14"/>
  <c r="BK187" i="14"/>
  <c r="DV187" i="14"/>
  <c r="BJ187" i="14"/>
  <c r="EC187" i="14"/>
  <c r="BQ187" i="14"/>
  <c r="EB187" i="14"/>
  <c r="BP187" i="14"/>
  <c r="EA187" i="14"/>
  <c r="BO187" i="14"/>
  <c r="DZ187" i="14"/>
  <c r="BN187" i="14"/>
  <c r="DY187" i="14"/>
  <c r="BM187" i="14"/>
  <c r="DH187" i="14"/>
  <c r="AV187" i="14"/>
  <c r="DO187" i="14"/>
  <c r="BC187" i="14"/>
  <c r="DN187" i="14"/>
  <c r="BB187" i="14"/>
  <c r="DU187" i="14"/>
  <c r="BI187" i="14"/>
  <c r="DT187" i="14"/>
  <c r="BH187" i="14"/>
  <c r="DS187" i="14"/>
  <c r="BG187" i="14"/>
  <c r="DR187" i="14"/>
  <c r="BF187" i="14"/>
  <c r="DQ187" i="14"/>
  <c r="BE187" i="14"/>
  <c r="CZ187" i="14"/>
  <c r="AN187" i="14"/>
  <c r="DG187" i="14"/>
  <c r="AU187" i="14"/>
  <c r="DF187" i="14"/>
  <c r="AT187" i="14"/>
  <c r="DM187" i="14"/>
  <c r="BA187" i="14"/>
  <c r="DL187" i="14"/>
  <c r="AZ187" i="14"/>
  <c r="DK187" i="14"/>
  <c r="AY187" i="14"/>
  <c r="DJ187" i="14"/>
  <c r="AX187" i="14"/>
  <c r="DI187" i="14"/>
  <c r="AW187" i="14"/>
  <c r="CR187" i="14"/>
  <c r="AF187" i="14"/>
  <c r="CY187" i="14"/>
  <c r="AM187" i="14"/>
  <c r="CX187" i="14"/>
  <c r="AL187" i="14"/>
  <c r="DE187" i="14"/>
  <c r="AS187" i="14"/>
  <c r="DD187" i="14"/>
  <c r="AR187" i="14"/>
  <c r="DC187" i="14"/>
  <c r="AQ187" i="14"/>
  <c r="DB187" i="14"/>
  <c r="AP187" i="14"/>
  <c r="DA187" i="14"/>
  <c r="AO187" i="14"/>
  <c r="CJ187" i="14"/>
  <c r="X187" i="14"/>
  <c r="CQ187" i="14"/>
  <c r="AE187" i="14"/>
  <c r="CP187" i="14"/>
  <c r="AD187" i="14"/>
  <c r="CW187" i="14"/>
  <c r="AK187" i="14"/>
  <c r="CV187" i="14"/>
  <c r="AJ187" i="14"/>
  <c r="CU187" i="14"/>
  <c r="AI187" i="14"/>
  <c r="CT187" i="14"/>
  <c r="AH187" i="14"/>
  <c r="CS187" i="14"/>
  <c r="AG187" i="14"/>
  <c r="CO187" i="14"/>
  <c r="CK187" i="14"/>
  <c r="AC187" i="14"/>
  <c r="Y187" i="14"/>
  <c r="CB187" i="14"/>
  <c r="CN187" i="14"/>
  <c r="P187" i="14"/>
  <c r="AB187" i="14"/>
  <c r="CI187" i="14"/>
  <c r="CM187" i="14"/>
  <c r="W187" i="14"/>
  <c r="AA187" i="14"/>
  <c r="V187" i="14"/>
  <c r="Z187" i="14"/>
  <c r="CH187" i="14"/>
  <c r="CL187" i="14"/>
  <c r="DN257" i="14"/>
  <c r="BB257" i="14"/>
  <c r="DU257" i="14"/>
  <c r="BI257" i="14"/>
  <c r="DT257" i="14"/>
  <c r="BH257" i="14"/>
  <c r="DS257" i="14"/>
  <c r="BG257" i="14"/>
  <c r="DR257" i="14"/>
  <c r="BF257" i="14"/>
  <c r="DQ257" i="14"/>
  <c r="BE257" i="14"/>
  <c r="DP257" i="14"/>
  <c r="BD257" i="14"/>
  <c r="DW257" i="14"/>
  <c r="BK257" i="14"/>
  <c r="DF257" i="14"/>
  <c r="AT257" i="14"/>
  <c r="DM257" i="14"/>
  <c r="BA257" i="14"/>
  <c r="DL257" i="14"/>
  <c r="AZ257" i="14"/>
  <c r="DK257" i="14"/>
  <c r="AY257" i="14"/>
  <c r="DJ257" i="14"/>
  <c r="AX257" i="14"/>
  <c r="DI257" i="14"/>
  <c r="AW257" i="14"/>
  <c r="DH257" i="14"/>
  <c r="AV257" i="14"/>
  <c r="DO257" i="14"/>
  <c r="BC257" i="14"/>
  <c r="CX257" i="14"/>
  <c r="AL257" i="14"/>
  <c r="DE257" i="14"/>
  <c r="AS257" i="14"/>
  <c r="DD257" i="14"/>
  <c r="AR257" i="14"/>
  <c r="DC257" i="14"/>
  <c r="AQ257" i="14"/>
  <c r="DB257" i="14"/>
  <c r="AP257" i="14"/>
  <c r="DA257" i="14"/>
  <c r="AO257" i="14"/>
  <c r="CZ257" i="14"/>
  <c r="AN257" i="14"/>
  <c r="DG257" i="14"/>
  <c r="AU257" i="14"/>
  <c r="CP257" i="14"/>
  <c r="AD257" i="14"/>
  <c r="CW257" i="14"/>
  <c r="AK257" i="14"/>
  <c r="CV257" i="14"/>
  <c r="AJ257" i="14"/>
  <c r="CU257" i="14"/>
  <c r="AI257" i="14"/>
  <c r="CT257" i="14"/>
  <c r="AH257" i="14"/>
  <c r="CS257" i="14"/>
  <c r="AG257" i="14"/>
  <c r="CR257" i="14"/>
  <c r="AF257" i="14"/>
  <c r="CY257" i="14"/>
  <c r="AM257" i="14"/>
  <c r="CH257" i="14"/>
  <c r="V257" i="14"/>
  <c r="CO257" i="14"/>
  <c r="AC257" i="14"/>
  <c r="CN257" i="14"/>
  <c r="AB257" i="14"/>
  <c r="CM257" i="14"/>
  <c r="AA257" i="14"/>
  <c r="CL257" i="14"/>
  <c r="Z257" i="14"/>
  <c r="CK257" i="14"/>
  <c r="Y257" i="14"/>
  <c r="CJ257" i="14"/>
  <c r="X257" i="14"/>
  <c r="CQ257" i="14"/>
  <c r="AE257" i="14"/>
  <c r="EL257" i="14"/>
  <c r="BZ257" i="14"/>
  <c r="N257" i="14"/>
  <c r="CG257" i="14"/>
  <c r="U257" i="14"/>
  <c r="CF257" i="14"/>
  <c r="T257" i="14"/>
  <c r="CE257" i="14"/>
  <c r="S257" i="14"/>
  <c r="CD257" i="14"/>
  <c r="R257" i="14"/>
  <c r="CC257" i="14"/>
  <c r="Q257" i="14"/>
  <c r="CB257" i="14"/>
  <c r="P257" i="14"/>
  <c r="CI257" i="14"/>
  <c r="W257" i="14"/>
  <c r="ED257" i="14"/>
  <c r="BR257" i="14"/>
  <c r="EK257" i="14"/>
  <c r="BY257" i="14"/>
  <c r="EJ257" i="14"/>
  <c r="BX257" i="14"/>
  <c r="EI257" i="14"/>
  <c r="BW257" i="14"/>
  <c r="EH257" i="14"/>
  <c r="BV257" i="14"/>
  <c r="EG257" i="14"/>
  <c r="BU257" i="14"/>
  <c r="EF257" i="14"/>
  <c r="BT257" i="14"/>
  <c r="EM257" i="14"/>
  <c r="CA257" i="14"/>
  <c r="BO257" i="14"/>
  <c r="BS257" i="14"/>
  <c r="DV257" i="14"/>
  <c r="DZ257" i="14"/>
  <c r="BJ257" i="14"/>
  <c r="BN257" i="14"/>
  <c r="EC257" i="14"/>
  <c r="DY257" i="14"/>
  <c r="BQ257" i="14"/>
  <c r="BM257" i="14"/>
  <c r="EB257" i="14"/>
  <c r="DX257" i="14"/>
  <c r="BP257" i="14"/>
  <c r="BL257" i="14"/>
  <c r="EA257" i="14"/>
  <c r="EE257" i="14"/>
  <c r="CH247" i="14"/>
  <c r="V247" i="14"/>
  <c r="CO247" i="14"/>
  <c r="AC247" i="14"/>
  <c r="CN247" i="14"/>
  <c r="AB247" i="14"/>
  <c r="CM247" i="14"/>
  <c r="AA247" i="14"/>
  <c r="CL247" i="14"/>
  <c r="Z247" i="14"/>
  <c r="CK247" i="14"/>
  <c r="Y247" i="14"/>
  <c r="CJ247" i="14"/>
  <c r="X247" i="14"/>
  <c r="CQ247" i="14"/>
  <c r="AE247" i="14"/>
  <c r="EL247" i="14"/>
  <c r="BR247" i="14"/>
  <c r="EC247" i="14"/>
  <c r="BI247" i="14"/>
  <c r="DL247" i="14"/>
  <c r="AR247" i="14"/>
  <c r="CU247" i="14"/>
  <c r="S247" i="14"/>
  <c r="BV247" i="14"/>
  <c r="DY247" i="14"/>
  <c r="BE247" i="14"/>
  <c r="DH247" i="14"/>
  <c r="AN247" i="14"/>
  <c r="CY247" i="14"/>
  <c r="W247" i="14"/>
  <c r="ED247" i="14"/>
  <c r="BJ247" i="14"/>
  <c r="DU247" i="14"/>
  <c r="BA247" i="14"/>
  <c r="DD247" i="14"/>
  <c r="AJ247" i="14"/>
  <c r="CE247" i="14"/>
  <c r="EH247" i="14"/>
  <c r="BN247" i="14"/>
  <c r="DQ247" i="14"/>
  <c r="AW247" i="14"/>
  <c r="CZ247" i="14"/>
  <c r="AF247" i="14"/>
  <c r="CI247" i="14"/>
  <c r="DV247" i="14"/>
  <c r="BB247" i="14"/>
  <c r="DM247" i="14"/>
  <c r="AS247" i="14"/>
  <c r="CV247" i="14"/>
  <c r="T247" i="14"/>
  <c r="BW247" i="14"/>
  <c r="DZ247" i="14"/>
  <c r="BF247" i="14"/>
  <c r="DI247" i="14"/>
  <c r="AO247" i="14"/>
  <c r="CR247" i="14"/>
  <c r="P247" i="14"/>
  <c r="CA247" i="14"/>
  <c r="DN247" i="14"/>
  <c r="AT247" i="14"/>
  <c r="DE247" i="14"/>
  <c r="AK247" i="14"/>
  <c r="CF247" i="14"/>
  <c r="EI247" i="14"/>
  <c r="BO247" i="14"/>
  <c r="DR247" i="14"/>
  <c r="AX247" i="14"/>
  <c r="DA247" i="14"/>
  <c r="AG247" i="14"/>
  <c r="CB247" i="14"/>
  <c r="EM247" i="14"/>
  <c r="BS247" i="14"/>
  <c r="DF247" i="14"/>
  <c r="AL247" i="14"/>
  <c r="CW247" i="14"/>
  <c r="U247" i="14"/>
  <c r="BX247" i="14"/>
  <c r="EA247" i="14"/>
  <c r="BG247" i="14"/>
  <c r="DJ247" i="14"/>
  <c r="AP247" i="14"/>
  <c r="CS247" i="14"/>
  <c r="Q247" i="14"/>
  <c r="BT247" i="14"/>
  <c r="EE247" i="14"/>
  <c r="BK247" i="14"/>
  <c r="CX247" i="14"/>
  <c r="AD247" i="14"/>
  <c r="CG247" i="14"/>
  <c r="EJ247" i="14"/>
  <c r="BP247" i="14"/>
  <c r="DS247" i="14"/>
  <c r="AY247" i="14"/>
  <c r="DB247" i="14"/>
  <c r="AH247" i="14"/>
  <c r="CC247" i="14"/>
  <c r="EF247" i="14"/>
  <c r="BL247" i="14"/>
  <c r="DW247" i="14"/>
  <c r="BC247" i="14"/>
  <c r="BZ247" i="14"/>
  <c r="EK247" i="14"/>
  <c r="BQ247" i="14"/>
  <c r="DT247" i="14"/>
  <c r="AZ247" i="14"/>
  <c r="DC247" i="14"/>
  <c r="AI247" i="14"/>
  <c r="CD247" i="14"/>
  <c r="EG247" i="14"/>
  <c r="BM247" i="14"/>
  <c r="DP247" i="14"/>
  <c r="AV247" i="14"/>
  <c r="DG247" i="14"/>
  <c r="AM247" i="14"/>
  <c r="BY247" i="14"/>
  <c r="DX247" i="14"/>
  <c r="EB247" i="14"/>
  <c r="BD247" i="14"/>
  <c r="BH247" i="14"/>
  <c r="DO247" i="14"/>
  <c r="DK247" i="14"/>
  <c r="AU247" i="14"/>
  <c r="AQ247" i="14"/>
  <c r="CP247" i="14"/>
  <c r="CT247" i="14"/>
  <c r="R247" i="14"/>
  <c r="N247" i="14"/>
  <c r="BU247" i="14"/>
  <c r="CB191" i="14"/>
  <c r="P191" i="14"/>
  <c r="CI191" i="14"/>
  <c r="W191" i="14"/>
  <c r="CH191" i="14"/>
  <c r="V191" i="14"/>
  <c r="CO191" i="14"/>
  <c r="AC191" i="14"/>
  <c r="CN191" i="14"/>
  <c r="AB191" i="14"/>
  <c r="CM191" i="14"/>
  <c r="AA191" i="14"/>
  <c r="CL191" i="14"/>
  <c r="Z191" i="14"/>
  <c r="CK191" i="14"/>
  <c r="Y191" i="14"/>
  <c r="EF191" i="14"/>
  <c r="BT191" i="14"/>
  <c r="EM191" i="14"/>
  <c r="CA191" i="14"/>
  <c r="EL191" i="14"/>
  <c r="BZ191" i="14"/>
  <c r="N191" i="14"/>
  <c r="CG191" i="14"/>
  <c r="U191" i="14"/>
  <c r="CF191" i="14"/>
  <c r="T191" i="14"/>
  <c r="CE191" i="14"/>
  <c r="S191" i="14"/>
  <c r="CD191" i="14"/>
  <c r="R191" i="14"/>
  <c r="CC191" i="14"/>
  <c r="Q191" i="14"/>
  <c r="DX191" i="14"/>
  <c r="BL191" i="14"/>
  <c r="EE191" i="14"/>
  <c r="BS191" i="14"/>
  <c r="ED191" i="14"/>
  <c r="BR191" i="14"/>
  <c r="EK191" i="14"/>
  <c r="BY191" i="14"/>
  <c r="EJ191" i="14"/>
  <c r="BX191" i="14"/>
  <c r="EI191" i="14"/>
  <c r="BW191" i="14"/>
  <c r="EH191" i="14"/>
  <c r="BV191" i="14"/>
  <c r="EG191" i="14"/>
  <c r="BU191" i="14"/>
  <c r="DP191" i="14"/>
  <c r="BD191" i="14"/>
  <c r="DW191" i="14"/>
  <c r="BK191" i="14"/>
  <c r="DV191" i="14"/>
  <c r="BJ191" i="14"/>
  <c r="EC191" i="14"/>
  <c r="BQ191" i="14"/>
  <c r="EB191" i="14"/>
  <c r="BP191" i="14"/>
  <c r="EA191" i="14"/>
  <c r="BO191" i="14"/>
  <c r="DZ191" i="14"/>
  <c r="BN191" i="14"/>
  <c r="DY191" i="14"/>
  <c r="BM191" i="14"/>
  <c r="DH191" i="14"/>
  <c r="AV191" i="14"/>
  <c r="DO191" i="14"/>
  <c r="BC191" i="14"/>
  <c r="DN191" i="14"/>
  <c r="BB191" i="14"/>
  <c r="DU191" i="14"/>
  <c r="BI191" i="14"/>
  <c r="DT191" i="14"/>
  <c r="BH191" i="14"/>
  <c r="DS191" i="14"/>
  <c r="BG191" i="14"/>
  <c r="DR191" i="14"/>
  <c r="BF191" i="14"/>
  <c r="DQ191" i="14"/>
  <c r="BE191" i="14"/>
  <c r="CZ191" i="14"/>
  <c r="AN191" i="14"/>
  <c r="DG191" i="14"/>
  <c r="AU191" i="14"/>
  <c r="DF191" i="14"/>
  <c r="AT191" i="14"/>
  <c r="DM191" i="14"/>
  <c r="BA191" i="14"/>
  <c r="DL191" i="14"/>
  <c r="AZ191" i="14"/>
  <c r="DK191" i="14"/>
  <c r="AY191" i="14"/>
  <c r="DJ191" i="14"/>
  <c r="AX191" i="14"/>
  <c r="DI191" i="14"/>
  <c r="AW191" i="14"/>
  <c r="CR191" i="14"/>
  <c r="AF191" i="14"/>
  <c r="CY191" i="14"/>
  <c r="AM191" i="14"/>
  <c r="CX191" i="14"/>
  <c r="AL191" i="14"/>
  <c r="DE191" i="14"/>
  <c r="AS191" i="14"/>
  <c r="DD191" i="14"/>
  <c r="AR191" i="14"/>
  <c r="DC191" i="14"/>
  <c r="AQ191" i="14"/>
  <c r="DB191" i="14"/>
  <c r="AP191" i="14"/>
  <c r="DA191" i="14"/>
  <c r="AO191" i="14"/>
  <c r="X191" i="14"/>
  <c r="AJ191" i="14"/>
  <c r="CQ191" i="14"/>
  <c r="CU191" i="14"/>
  <c r="AE191" i="14"/>
  <c r="AI191" i="14"/>
  <c r="CP191" i="14"/>
  <c r="CT191" i="14"/>
  <c r="AD191" i="14"/>
  <c r="AH191" i="14"/>
  <c r="CW191" i="14"/>
  <c r="CS191" i="14"/>
  <c r="CJ191" i="14"/>
  <c r="CV191" i="14"/>
  <c r="AK191" i="14"/>
  <c r="AG191" i="14"/>
  <c r="CI266" i="14"/>
  <c r="CX266" i="14"/>
  <c r="AL266" i="14"/>
  <c r="DE266" i="14"/>
  <c r="AS266" i="14"/>
  <c r="DC266" i="14"/>
  <c r="DR266" i="14"/>
  <c r="BF266" i="14"/>
  <c r="CK266" i="14"/>
  <c r="CJ266" i="14"/>
  <c r="BL266" i="14"/>
  <c r="AW266" i="14"/>
  <c r="AI266" i="14"/>
  <c r="AG266" i="14"/>
  <c r="AF266" i="14"/>
  <c r="AE266" i="14"/>
  <c r="EM266" i="14"/>
  <c r="CA266" i="14"/>
  <c r="CP266" i="14"/>
  <c r="AD266" i="14"/>
  <c r="CW266" i="14"/>
  <c r="AK266" i="14"/>
  <c r="CU266" i="14"/>
  <c r="DJ266" i="14"/>
  <c r="AX266" i="14"/>
  <c r="BP266" i="14"/>
  <c r="BM266" i="14"/>
  <c r="AY266" i="14"/>
  <c r="AJ266" i="14"/>
  <c r="W266" i="14"/>
  <c r="T266" i="14"/>
  <c r="S266" i="14"/>
  <c r="Q266" i="14"/>
  <c r="EE266" i="14"/>
  <c r="BS266" i="14"/>
  <c r="CH266" i="14"/>
  <c r="V266" i="14"/>
  <c r="CO266" i="14"/>
  <c r="AC266" i="14"/>
  <c r="CM266" i="14"/>
  <c r="DB266" i="14"/>
  <c r="AP266" i="14"/>
  <c r="BC266" i="14"/>
  <c r="AZ266" i="14"/>
  <c r="AM266" i="14"/>
  <c r="X266" i="14"/>
  <c r="EJ266" i="14"/>
  <c r="EG266" i="14"/>
  <c r="EF266" i="14"/>
  <c r="DW266" i="14"/>
  <c r="EL266" i="14"/>
  <c r="BZ266" i="14"/>
  <c r="N266" i="14"/>
  <c r="CG266" i="14"/>
  <c r="U266" i="14"/>
  <c r="CE266" i="14"/>
  <c r="CT266" i="14"/>
  <c r="AH266" i="14"/>
  <c r="AO266" i="14"/>
  <c r="AN266" i="14"/>
  <c r="Y266" i="14"/>
  <c r="DQ266" i="14"/>
  <c r="DP266" i="14"/>
  <c r="DL266" i="14"/>
  <c r="DI266" i="14"/>
  <c r="DG266" i="14"/>
  <c r="DV266" i="14"/>
  <c r="BJ266" i="14"/>
  <c r="EC266" i="14"/>
  <c r="BQ266" i="14"/>
  <c r="EA266" i="14"/>
  <c r="BO266" i="14"/>
  <c r="CD266" i="14"/>
  <c r="R266" i="14"/>
  <c r="P266" i="14"/>
  <c r="DX266" i="14"/>
  <c r="CZ266" i="14"/>
  <c r="CB266" i="14"/>
  <c r="BX266" i="14"/>
  <c r="BU266" i="14"/>
  <c r="BT266" i="14"/>
  <c r="CY266" i="14"/>
  <c r="DN266" i="14"/>
  <c r="BB266" i="14"/>
  <c r="DU266" i="14"/>
  <c r="BI266" i="14"/>
  <c r="DS266" i="14"/>
  <c r="EH266" i="14"/>
  <c r="BV266" i="14"/>
  <c r="EB266" i="14"/>
  <c r="DY266" i="14"/>
  <c r="DA266" i="14"/>
  <c r="CC266" i="14"/>
  <c r="BH266" i="14"/>
  <c r="BG266" i="14"/>
  <c r="BE266" i="14"/>
  <c r="BD266" i="14"/>
  <c r="DM266" i="14"/>
  <c r="BN266" i="14"/>
  <c r="BK266" i="14"/>
  <c r="AQ266" i="14"/>
  <c r="DO266" i="14"/>
  <c r="BY266" i="14"/>
  <c r="Z266" i="14"/>
  <c r="CV266" i="14"/>
  <c r="CQ266" i="14"/>
  <c r="BA266" i="14"/>
  <c r="DH266" i="14"/>
  <c r="AV266" i="14"/>
  <c r="ED266" i="14"/>
  <c r="EI266" i="14"/>
  <c r="AB266" i="14"/>
  <c r="CS266" i="14"/>
  <c r="DF266" i="14"/>
  <c r="DK266" i="14"/>
  <c r="DD266" i="14"/>
  <c r="AU266" i="14"/>
  <c r="BR266" i="14"/>
  <c r="BW266" i="14"/>
  <c r="AA266" i="14"/>
  <c r="CR266" i="14"/>
  <c r="EK266" i="14"/>
  <c r="CL266" i="14"/>
  <c r="DT266" i="14"/>
  <c r="CN266" i="14"/>
  <c r="DZ266" i="14"/>
  <c r="CF266" i="14"/>
  <c r="AR266" i="14"/>
  <c r="AT266" i="14"/>
  <c r="ED115" i="14"/>
  <c r="BR115" i="14"/>
  <c r="EK115" i="14"/>
  <c r="BY115" i="14"/>
  <c r="EJ115" i="14"/>
  <c r="BX115" i="14"/>
  <c r="EI115" i="14"/>
  <c r="BW115" i="14"/>
  <c r="EH115" i="14"/>
  <c r="BV115" i="14"/>
  <c r="EG115" i="14"/>
  <c r="BU115" i="14"/>
  <c r="EF115" i="14"/>
  <c r="BT115" i="14"/>
  <c r="EM115" i="14"/>
  <c r="CA115" i="14"/>
  <c r="DV115" i="14"/>
  <c r="BJ115" i="14"/>
  <c r="EC115" i="14"/>
  <c r="BQ115" i="14"/>
  <c r="EB115" i="14"/>
  <c r="BP115" i="14"/>
  <c r="EA115" i="14"/>
  <c r="BO115" i="14"/>
  <c r="DZ115" i="14"/>
  <c r="BN115" i="14"/>
  <c r="DY115" i="14"/>
  <c r="BM115" i="14"/>
  <c r="DX115" i="14"/>
  <c r="BL115" i="14"/>
  <c r="EE115" i="14"/>
  <c r="BS115" i="14"/>
  <c r="DN115" i="14"/>
  <c r="BB115" i="14"/>
  <c r="DU115" i="14"/>
  <c r="BI115" i="14"/>
  <c r="DT115" i="14"/>
  <c r="BH115" i="14"/>
  <c r="DS115" i="14"/>
  <c r="BG115" i="14"/>
  <c r="DR115" i="14"/>
  <c r="BF115" i="14"/>
  <c r="DQ115" i="14"/>
  <c r="DF115" i="14"/>
  <c r="AT115" i="14"/>
  <c r="DM115" i="14"/>
  <c r="BA115" i="14"/>
  <c r="DL115" i="14"/>
  <c r="AZ115" i="14"/>
  <c r="DK115" i="14"/>
  <c r="AY115" i="14"/>
  <c r="DJ115" i="14"/>
  <c r="AX115" i="14"/>
  <c r="DI115" i="14"/>
  <c r="AW115" i="14"/>
  <c r="DH115" i="14"/>
  <c r="AV115" i="14"/>
  <c r="DO115" i="14"/>
  <c r="BC115" i="14"/>
  <c r="CX115" i="14"/>
  <c r="AL115" i="14"/>
  <c r="CH115" i="14"/>
  <c r="CG115" i="14"/>
  <c r="CF115" i="14"/>
  <c r="CE115" i="14"/>
  <c r="CD115" i="14"/>
  <c r="CC115" i="14"/>
  <c r="CR115" i="14"/>
  <c r="DW115" i="14"/>
  <c r="AE115" i="14"/>
  <c r="BZ115" i="14"/>
  <c r="AS115" i="14"/>
  <c r="AR115" i="14"/>
  <c r="AQ115" i="14"/>
  <c r="AP115" i="14"/>
  <c r="BE115" i="14"/>
  <c r="CJ115" i="14"/>
  <c r="DG115" i="14"/>
  <c r="W115" i="14"/>
  <c r="AD115" i="14"/>
  <c r="AK115" i="14"/>
  <c r="AJ115" i="14"/>
  <c r="AI115" i="14"/>
  <c r="AH115" i="14"/>
  <c r="AO115" i="14"/>
  <c r="CB115" i="14"/>
  <c r="CY115" i="14"/>
  <c r="V115" i="14"/>
  <c r="AC115" i="14"/>
  <c r="AB115" i="14"/>
  <c r="AA115" i="14"/>
  <c r="Z115" i="14"/>
  <c r="AG115" i="14"/>
  <c r="BD115" i="14"/>
  <c r="CQ115" i="14"/>
  <c r="N115" i="14"/>
  <c r="U115" i="14"/>
  <c r="T115" i="14"/>
  <c r="S115" i="14"/>
  <c r="R115" i="14"/>
  <c r="Y115" i="14"/>
  <c r="AN115" i="14"/>
  <c r="CI115" i="14"/>
  <c r="CP115" i="14"/>
  <c r="CO115" i="14"/>
  <c r="CN115" i="14"/>
  <c r="CM115" i="14"/>
  <c r="CL115" i="14"/>
  <c r="CK115" i="14"/>
  <c r="CZ115" i="14"/>
  <c r="P115" i="14"/>
  <c r="AM115" i="14"/>
  <c r="EL115" i="14"/>
  <c r="CT115" i="14"/>
  <c r="AU115" i="14"/>
  <c r="DE115" i="14"/>
  <c r="DA115" i="14"/>
  <c r="CW115" i="14"/>
  <c r="CS115" i="14"/>
  <c r="DD115" i="14"/>
  <c r="Q115" i="14"/>
  <c r="CV115" i="14"/>
  <c r="DP115" i="14"/>
  <c r="DC115" i="14"/>
  <c r="AF115" i="14"/>
  <c r="DB115" i="14"/>
  <c r="BK115" i="14"/>
  <c r="CU115" i="14"/>
  <c r="X115" i="14"/>
  <c r="CN208" i="14"/>
  <c r="AB208" i="14"/>
  <c r="CM208" i="14"/>
  <c r="AA208" i="14"/>
  <c r="CL208" i="14"/>
  <c r="Z208" i="14"/>
  <c r="CK208" i="14"/>
  <c r="Y208" i="14"/>
  <c r="CJ208" i="14"/>
  <c r="X208" i="14"/>
  <c r="CQ208" i="14"/>
  <c r="AE208" i="14"/>
  <c r="CP208" i="14"/>
  <c r="AD208" i="14"/>
  <c r="CW208" i="14"/>
  <c r="AK208" i="14"/>
  <c r="CF208" i="14"/>
  <c r="T208" i="14"/>
  <c r="CE208" i="14"/>
  <c r="S208" i="14"/>
  <c r="CD208" i="14"/>
  <c r="R208" i="14"/>
  <c r="CC208" i="14"/>
  <c r="Q208" i="14"/>
  <c r="CB208" i="14"/>
  <c r="P208" i="14"/>
  <c r="CI208" i="14"/>
  <c r="W208" i="14"/>
  <c r="CH208" i="14"/>
  <c r="V208" i="14"/>
  <c r="CO208" i="14"/>
  <c r="AC208" i="14"/>
  <c r="EJ208" i="14"/>
  <c r="BX208" i="14"/>
  <c r="EI208" i="14"/>
  <c r="BW208" i="14"/>
  <c r="EH208" i="14"/>
  <c r="BV208" i="14"/>
  <c r="EG208" i="14"/>
  <c r="BU208" i="14"/>
  <c r="EF208" i="14"/>
  <c r="BT208" i="14"/>
  <c r="EM208" i="14"/>
  <c r="CA208" i="14"/>
  <c r="EL208" i="14"/>
  <c r="BZ208" i="14"/>
  <c r="N208" i="14"/>
  <c r="CG208" i="14"/>
  <c r="U208" i="14"/>
  <c r="EB208" i="14"/>
  <c r="BP208" i="14"/>
  <c r="EA208" i="14"/>
  <c r="BO208" i="14"/>
  <c r="DZ208" i="14"/>
  <c r="BN208" i="14"/>
  <c r="DY208" i="14"/>
  <c r="BM208" i="14"/>
  <c r="DX208" i="14"/>
  <c r="BL208" i="14"/>
  <c r="EE208" i="14"/>
  <c r="BS208" i="14"/>
  <c r="ED208" i="14"/>
  <c r="BR208" i="14"/>
  <c r="EK208" i="14"/>
  <c r="BY208" i="14"/>
  <c r="DT208" i="14"/>
  <c r="BH208" i="14"/>
  <c r="DS208" i="14"/>
  <c r="BG208" i="14"/>
  <c r="DR208" i="14"/>
  <c r="BF208" i="14"/>
  <c r="DQ208" i="14"/>
  <c r="BE208" i="14"/>
  <c r="DP208" i="14"/>
  <c r="BD208" i="14"/>
  <c r="DW208" i="14"/>
  <c r="BK208" i="14"/>
  <c r="DV208" i="14"/>
  <c r="BJ208" i="14"/>
  <c r="EC208" i="14"/>
  <c r="BQ208" i="14"/>
  <c r="DL208" i="14"/>
  <c r="AZ208" i="14"/>
  <c r="DK208" i="14"/>
  <c r="AY208" i="14"/>
  <c r="DJ208" i="14"/>
  <c r="AX208" i="14"/>
  <c r="DI208" i="14"/>
  <c r="AW208" i="14"/>
  <c r="DH208" i="14"/>
  <c r="AV208" i="14"/>
  <c r="DO208" i="14"/>
  <c r="BC208" i="14"/>
  <c r="DN208" i="14"/>
  <c r="BB208" i="14"/>
  <c r="DU208" i="14"/>
  <c r="BI208" i="14"/>
  <c r="DD208" i="14"/>
  <c r="AR208" i="14"/>
  <c r="DC208" i="14"/>
  <c r="AQ208" i="14"/>
  <c r="DB208" i="14"/>
  <c r="AP208" i="14"/>
  <c r="DA208" i="14"/>
  <c r="AO208" i="14"/>
  <c r="CZ208" i="14"/>
  <c r="AN208" i="14"/>
  <c r="DG208" i="14"/>
  <c r="AU208" i="14"/>
  <c r="DF208" i="14"/>
  <c r="AT208" i="14"/>
  <c r="DM208" i="14"/>
  <c r="BA208" i="14"/>
  <c r="AJ208" i="14"/>
  <c r="AF208" i="14"/>
  <c r="CU208" i="14"/>
  <c r="CY208" i="14"/>
  <c r="AI208" i="14"/>
  <c r="AM208" i="14"/>
  <c r="CT208" i="14"/>
  <c r="CX208" i="14"/>
  <c r="AH208" i="14"/>
  <c r="AL208" i="14"/>
  <c r="CS208" i="14"/>
  <c r="DE208" i="14"/>
  <c r="CV208" i="14"/>
  <c r="CR208" i="14"/>
  <c r="AS208" i="14"/>
  <c r="AG208" i="14"/>
  <c r="CP145" i="14"/>
  <c r="AD145" i="14"/>
  <c r="CW145" i="14"/>
  <c r="AK145" i="14"/>
  <c r="CV145" i="14"/>
  <c r="AJ145" i="14"/>
  <c r="CU145" i="14"/>
  <c r="AI145" i="14"/>
  <c r="CT145" i="14"/>
  <c r="AH145" i="14"/>
  <c r="CS145" i="14"/>
  <c r="AG145" i="14"/>
  <c r="CR145" i="14"/>
  <c r="AF145" i="14"/>
  <c r="CY145" i="14"/>
  <c r="AM145" i="14"/>
  <c r="CH145" i="14"/>
  <c r="V145" i="14"/>
  <c r="CO145" i="14"/>
  <c r="AC145" i="14"/>
  <c r="CN145" i="14"/>
  <c r="AB145" i="14"/>
  <c r="CM145" i="14"/>
  <c r="AA145" i="14"/>
  <c r="CL145" i="14"/>
  <c r="Z145" i="14"/>
  <c r="CK145" i="14"/>
  <c r="Y145" i="14"/>
  <c r="CJ145" i="14"/>
  <c r="X145" i="14"/>
  <c r="CQ145" i="14"/>
  <c r="AE145" i="14"/>
  <c r="EL145" i="14"/>
  <c r="BZ145" i="14"/>
  <c r="N145" i="14"/>
  <c r="CG145" i="14"/>
  <c r="U145" i="14"/>
  <c r="CF145" i="14"/>
  <c r="T145" i="14"/>
  <c r="CE145" i="14"/>
  <c r="S145" i="14"/>
  <c r="CD145" i="14"/>
  <c r="R145" i="14"/>
  <c r="CC145" i="14"/>
  <c r="Q145" i="14"/>
  <c r="CB145" i="14"/>
  <c r="P145" i="14"/>
  <c r="CI145" i="14"/>
  <c r="W145" i="14"/>
  <c r="ED145" i="14"/>
  <c r="BR145" i="14"/>
  <c r="EK145" i="14"/>
  <c r="BY145" i="14"/>
  <c r="EJ145" i="14"/>
  <c r="BX145" i="14"/>
  <c r="EI145" i="14"/>
  <c r="BW145" i="14"/>
  <c r="EH145" i="14"/>
  <c r="BV145" i="14"/>
  <c r="EG145" i="14"/>
  <c r="BU145" i="14"/>
  <c r="EF145" i="14"/>
  <c r="BT145" i="14"/>
  <c r="EM145" i="14"/>
  <c r="CA145" i="14"/>
  <c r="DV145" i="14"/>
  <c r="BJ145" i="14"/>
  <c r="EC145" i="14"/>
  <c r="BQ145" i="14"/>
  <c r="EB145" i="14"/>
  <c r="BP145" i="14"/>
  <c r="EA145" i="14"/>
  <c r="BO145" i="14"/>
  <c r="DZ145" i="14"/>
  <c r="BN145" i="14"/>
  <c r="DY145" i="14"/>
  <c r="BM145" i="14"/>
  <c r="DX145" i="14"/>
  <c r="BL145" i="14"/>
  <c r="EE145" i="14"/>
  <c r="BS145" i="14"/>
  <c r="DN145" i="14"/>
  <c r="BB145" i="14"/>
  <c r="DU145" i="14"/>
  <c r="BI145" i="14"/>
  <c r="DT145" i="14"/>
  <c r="BH145" i="14"/>
  <c r="DS145" i="14"/>
  <c r="BG145" i="14"/>
  <c r="DR145" i="14"/>
  <c r="BF145" i="14"/>
  <c r="DQ145" i="14"/>
  <c r="BE145" i="14"/>
  <c r="DP145" i="14"/>
  <c r="BD145" i="14"/>
  <c r="DW145" i="14"/>
  <c r="BK145" i="14"/>
  <c r="CX145" i="14"/>
  <c r="DD145" i="14"/>
  <c r="DB145" i="14"/>
  <c r="CZ145" i="14"/>
  <c r="AT145" i="14"/>
  <c r="AZ145" i="14"/>
  <c r="AX145" i="14"/>
  <c r="AV145" i="14"/>
  <c r="AL145" i="14"/>
  <c r="AR145" i="14"/>
  <c r="AP145" i="14"/>
  <c r="AN145" i="14"/>
  <c r="DM145" i="14"/>
  <c r="DK145" i="14"/>
  <c r="DI145" i="14"/>
  <c r="DO145" i="14"/>
  <c r="DE145" i="14"/>
  <c r="DC145" i="14"/>
  <c r="DA145" i="14"/>
  <c r="DG145" i="14"/>
  <c r="BA145" i="14"/>
  <c r="AY145" i="14"/>
  <c r="AW145" i="14"/>
  <c r="BC145" i="14"/>
  <c r="AS145" i="14"/>
  <c r="AQ145" i="14"/>
  <c r="AO145" i="14"/>
  <c r="AU145" i="14"/>
  <c r="DF145" i="14"/>
  <c r="DL145" i="14"/>
  <c r="DJ145" i="14"/>
  <c r="DH145" i="14"/>
  <c r="DR104" i="14"/>
  <c r="BF104" i="14"/>
  <c r="DQ104" i="14"/>
  <c r="BE104" i="14"/>
  <c r="DP104" i="14"/>
  <c r="BD104" i="14"/>
  <c r="DW104" i="14"/>
  <c r="BK104" i="14"/>
  <c r="DV104" i="14"/>
  <c r="BJ104" i="14"/>
  <c r="EC104" i="14"/>
  <c r="BQ104" i="14"/>
  <c r="EB104" i="14"/>
  <c r="BP104" i="14"/>
  <c r="EA104" i="14"/>
  <c r="BO104" i="14"/>
  <c r="DJ104" i="14"/>
  <c r="AX104" i="14"/>
  <c r="DI104" i="14"/>
  <c r="AW104" i="14"/>
  <c r="DH104" i="14"/>
  <c r="AV104" i="14"/>
  <c r="DO104" i="14"/>
  <c r="BC104" i="14"/>
  <c r="DN104" i="14"/>
  <c r="BB104" i="14"/>
  <c r="DU104" i="14"/>
  <c r="BI104" i="14"/>
  <c r="DT104" i="14"/>
  <c r="BH104" i="14"/>
  <c r="DS104" i="14"/>
  <c r="BG104" i="14"/>
  <c r="DB104" i="14"/>
  <c r="AP104" i="14"/>
  <c r="DA104" i="14"/>
  <c r="AO104" i="14"/>
  <c r="CZ104" i="14"/>
  <c r="AN104" i="14"/>
  <c r="DG104" i="14"/>
  <c r="AU104" i="14"/>
  <c r="DF104" i="14"/>
  <c r="AT104" i="14"/>
  <c r="DM104" i="14"/>
  <c r="BA104" i="14"/>
  <c r="DL104" i="14"/>
  <c r="AZ104" i="14"/>
  <c r="DK104" i="14"/>
  <c r="AY104" i="14"/>
  <c r="CT104" i="14"/>
  <c r="AH104" i="14"/>
  <c r="CS104" i="14"/>
  <c r="AG104" i="14"/>
  <c r="CR104" i="14"/>
  <c r="AF104" i="14"/>
  <c r="CY104" i="14"/>
  <c r="AM104" i="14"/>
  <c r="CX104" i="14"/>
  <c r="AL104" i="14"/>
  <c r="DE104" i="14"/>
  <c r="AS104" i="14"/>
  <c r="DD104" i="14"/>
  <c r="AR104" i="14"/>
  <c r="DC104" i="14"/>
  <c r="AQ104" i="14"/>
  <c r="CL104" i="14"/>
  <c r="Z104" i="14"/>
  <c r="CK104" i="14"/>
  <c r="Y104" i="14"/>
  <c r="CJ104" i="14"/>
  <c r="X104" i="14"/>
  <c r="CQ104" i="14"/>
  <c r="AE104" i="14"/>
  <c r="CP104" i="14"/>
  <c r="AD104" i="14"/>
  <c r="CW104" i="14"/>
  <c r="AK104" i="14"/>
  <c r="CV104" i="14"/>
  <c r="AJ104" i="14"/>
  <c r="CU104" i="14"/>
  <c r="AI104" i="14"/>
  <c r="CD104" i="14"/>
  <c r="R104" i="14"/>
  <c r="CC104" i="14"/>
  <c r="Q104" i="14"/>
  <c r="CB104" i="14"/>
  <c r="P104" i="14"/>
  <c r="CI104" i="14"/>
  <c r="W104" i="14"/>
  <c r="CH104" i="14"/>
  <c r="V104" i="14"/>
  <c r="CO104" i="14"/>
  <c r="AC104" i="14"/>
  <c r="CN104" i="14"/>
  <c r="AB104" i="14"/>
  <c r="CM104" i="14"/>
  <c r="AA104" i="14"/>
  <c r="EH104" i="14"/>
  <c r="BV104" i="14"/>
  <c r="EG104" i="14"/>
  <c r="BU104" i="14"/>
  <c r="EF104" i="14"/>
  <c r="BT104" i="14"/>
  <c r="EM104" i="14"/>
  <c r="CA104" i="14"/>
  <c r="EL104" i="14"/>
  <c r="BZ104" i="14"/>
  <c r="N104" i="14"/>
  <c r="CG104" i="14"/>
  <c r="U104" i="14"/>
  <c r="CF104" i="14"/>
  <c r="T104" i="14"/>
  <c r="CE104" i="14"/>
  <c r="S104" i="14"/>
  <c r="BL104" i="14"/>
  <c r="BX104" i="14"/>
  <c r="EE104" i="14"/>
  <c r="EI104" i="14"/>
  <c r="BS104" i="14"/>
  <c r="BW104" i="14"/>
  <c r="DZ104" i="14"/>
  <c r="ED104" i="14"/>
  <c r="BN104" i="14"/>
  <c r="BR104" i="14"/>
  <c r="DX104" i="14"/>
  <c r="EJ104" i="14"/>
  <c r="DY104" i="14"/>
  <c r="BM104" i="14"/>
  <c r="EK104" i="14"/>
  <c r="BY104" i="14"/>
  <c r="CL136" i="14"/>
  <c r="Z136" i="14"/>
  <c r="CK136" i="14"/>
  <c r="Y136" i="14"/>
  <c r="CJ136" i="14"/>
  <c r="X136" i="14"/>
  <c r="CQ136" i="14"/>
  <c r="AE136" i="14"/>
  <c r="CD136" i="14"/>
  <c r="R136" i="14"/>
  <c r="CC136" i="14"/>
  <c r="Q136" i="14"/>
  <c r="CB136" i="14"/>
  <c r="P136" i="14"/>
  <c r="CI136" i="14"/>
  <c r="W136" i="14"/>
  <c r="CH136" i="14"/>
  <c r="V136" i="14"/>
  <c r="CO136" i="14"/>
  <c r="AC136" i="14"/>
  <c r="CN136" i="14"/>
  <c r="AB136" i="14"/>
  <c r="CM136" i="14"/>
  <c r="AA136" i="14"/>
  <c r="EH136" i="14"/>
  <c r="BV136" i="14"/>
  <c r="EG136" i="14"/>
  <c r="BU136" i="14"/>
  <c r="EF136" i="14"/>
  <c r="BT136" i="14"/>
  <c r="EM136" i="14"/>
  <c r="CA136" i="14"/>
  <c r="EL136" i="14"/>
  <c r="BZ136" i="14"/>
  <c r="N136" i="14"/>
  <c r="CG136" i="14"/>
  <c r="U136" i="14"/>
  <c r="CF136" i="14"/>
  <c r="T136" i="14"/>
  <c r="CE136" i="14"/>
  <c r="S136" i="14"/>
  <c r="DZ136" i="14"/>
  <c r="BN136" i="14"/>
  <c r="DY136" i="14"/>
  <c r="BM136" i="14"/>
  <c r="DX136" i="14"/>
  <c r="BL136" i="14"/>
  <c r="EE136" i="14"/>
  <c r="BS136" i="14"/>
  <c r="ED136" i="14"/>
  <c r="BR136" i="14"/>
  <c r="EK136" i="14"/>
  <c r="BY136" i="14"/>
  <c r="EJ136" i="14"/>
  <c r="BX136" i="14"/>
  <c r="EI136" i="14"/>
  <c r="BW136" i="14"/>
  <c r="DJ136" i="14"/>
  <c r="AX136" i="14"/>
  <c r="CT136" i="14"/>
  <c r="BE136" i="14"/>
  <c r="BD136" i="14"/>
  <c r="BK136" i="14"/>
  <c r="CP136" i="14"/>
  <c r="DM136" i="14"/>
  <c r="EB136" i="14"/>
  <c r="AR136" i="14"/>
  <c r="BG136" i="14"/>
  <c r="BF136" i="14"/>
  <c r="AW136" i="14"/>
  <c r="AV136" i="14"/>
  <c r="BC136" i="14"/>
  <c r="BJ136" i="14"/>
  <c r="DE136" i="14"/>
  <c r="DT136" i="14"/>
  <c r="AJ136" i="14"/>
  <c r="AY136" i="14"/>
  <c r="AP136" i="14"/>
  <c r="AO136" i="14"/>
  <c r="AN136" i="14"/>
  <c r="AU136" i="14"/>
  <c r="BB136" i="14"/>
  <c r="CW136" i="14"/>
  <c r="DL136" i="14"/>
  <c r="EA136" i="14"/>
  <c r="AQ136" i="14"/>
  <c r="AH136" i="14"/>
  <c r="AG136" i="14"/>
  <c r="AF136" i="14"/>
  <c r="AM136" i="14"/>
  <c r="AT136" i="14"/>
  <c r="BQ136" i="14"/>
  <c r="DD136" i="14"/>
  <c r="DS136" i="14"/>
  <c r="AI136" i="14"/>
  <c r="DQ136" i="14"/>
  <c r="DP136" i="14"/>
  <c r="DW136" i="14"/>
  <c r="DV136" i="14"/>
  <c r="AL136" i="14"/>
  <c r="BI136" i="14"/>
  <c r="CV136" i="14"/>
  <c r="DK136" i="14"/>
  <c r="DI136" i="14"/>
  <c r="DH136" i="14"/>
  <c r="DO136" i="14"/>
  <c r="DN136" i="14"/>
  <c r="AD136" i="14"/>
  <c r="BA136" i="14"/>
  <c r="BP136" i="14"/>
  <c r="DC136" i="14"/>
  <c r="DR136" i="14"/>
  <c r="DA136" i="14"/>
  <c r="CZ136" i="14"/>
  <c r="DG136" i="14"/>
  <c r="DF136" i="14"/>
  <c r="EC136" i="14"/>
  <c r="AS136" i="14"/>
  <c r="BH136" i="14"/>
  <c r="CU136" i="14"/>
  <c r="CR136" i="14"/>
  <c r="CY136" i="14"/>
  <c r="CX136" i="14"/>
  <c r="DU136" i="14"/>
  <c r="AK136" i="14"/>
  <c r="CS136" i="14"/>
  <c r="DB136" i="14"/>
  <c r="AZ136" i="14"/>
  <c r="BO136" i="14"/>
  <c r="EF175" i="14"/>
  <c r="BT175" i="14"/>
  <c r="EM175" i="14"/>
  <c r="CA175" i="14"/>
  <c r="EL175" i="14"/>
  <c r="BZ175" i="14"/>
  <c r="N175" i="14"/>
  <c r="CG175" i="14"/>
  <c r="U175" i="14"/>
  <c r="CF175" i="14"/>
  <c r="T175" i="14"/>
  <c r="CE175" i="14"/>
  <c r="S175" i="14"/>
  <c r="CD175" i="14"/>
  <c r="R175" i="14"/>
  <c r="CC175" i="14"/>
  <c r="Q175" i="14"/>
  <c r="DX175" i="14"/>
  <c r="BL175" i="14"/>
  <c r="EE175" i="14"/>
  <c r="BS175" i="14"/>
  <c r="ED175" i="14"/>
  <c r="BR175" i="14"/>
  <c r="EK175" i="14"/>
  <c r="BY175" i="14"/>
  <c r="EJ175" i="14"/>
  <c r="BX175" i="14"/>
  <c r="EI175" i="14"/>
  <c r="BW175" i="14"/>
  <c r="EH175" i="14"/>
  <c r="BV175" i="14"/>
  <c r="EG175" i="14"/>
  <c r="BU175" i="14"/>
  <c r="DP175" i="14"/>
  <c r="BD175" i="14"/>
  <c r="DW175" i="14"/>
  <c r="BK175" i="14"/>
  <c r="DV175" i="14"/>
  <c r="BJ175" i="14"/>
  <c r="EC175" i="14"/>
  <c r="BQ175" i="14"/>
  <c r="EB175" i="14"/>
  <c r="BP175" i="14"/>
  <c r="EA175" i="14"/>
  <c r="BO175" i="14"/>
  <c r="DZ175" i="14"/>
  <c r="BN175" i="14"/>
  <c r="DY175" i="14"/>
  <c r="BM175" i="14"/>
  <c r="DH175" i="14"/>
  <c r="AV175" i="14"/>
  <c r="DO175" i="14"/>
  <c r="BC175" i="14"/>
  <c r="DN175" i="14"/>
  <c r="BB175" i="14"/>
  <c r="DU175" i="14"/>
  <c r="BI175" i="14"/>
  <c r="DT175" i="14"/>
  <c r="BH175" i="14"/>
  <c r="DS175" i="14"/>
  <c r="BG175" i="14"/>
  <c r="DR175" i="14"/>
  <c r="BF175" i="14"/>
  <c r="DQ175" i="14"/>
  <c r="BE175" i="14"/>
  <c r="CZ175" i="14"/>
  <c r="AN175" i="14"/>
  <c r="DG175" i="14"/>
  <c r="AU175" i="14"/>
  <c r="DF175" i="14"/>
  <c r="AT175" i="14"/>
  <c r="DM175" i="14"/>
  <c r="BA175" i="14"/>
  <c r="DL175" i="14"/>
  <c r="AZ175" i="14"/>
  <c r="DK175" i="14"/>
  <c r="AY175" i="14"/>
  <c r="DJ175" i="14"/>
  <c r="AX175" i="14"/>
  <c r="DI175" i="14"/>
  <c r="AW175" i="14"/>
  <c r="CR175" i="14"/>
  <c r="AF175" i="14"/>
  <c r="CY175" i="14"/>
  <c r="AM175" i="14"/>
  <c r="CX175" i="14"/>
  <c r="AL175" i="14"/>
  <c r="DE175" i="14"/>
  <c r="AS175" i="14"/>
  <c r="DD175" i="14"/>
  <c r="AR175" i="14"/>
  <c r="DC175" i="14"/>
  <c r="AQ175" i="14"/>
  <c r="DB175" i="14"/>
  <c r="AP175" i="14"/>
  <c r="DA175" i="14"/>
  <c r="AO175" i="14"/>
  <c r="CJ175" i="14"/>
  <c r="X175" i="14"/>
  <c r="CQ175" i="14"/>
  <c r="AE175" i="14"/>
  <c r="CP175" i="14"/>
  <c r="AD175" i="14"/>
  <c r="CW175" i="14"/>
  <c r="AK175" i="14"/>
  <c r="CV175" i="14"/>
  <c r="AJ175" i="14"/>
  <c r="CU175" i="14"/>
  <c r="AI175" i="14"/>
  <c r="CT175" i="14"/>
  <c r="AH175" i="14"/>
  <c r="CS175" i="14"/>
  <c r="AG175" i="14"/>
  <c r="P175" i="14"/>
  <c r="AB175" i="14"/>
  <c r="CI175" i="14"/>
  <c r="CM175" i="14"/>
  <c r="W175" i="14"/>
  <c r="AA175" i="14"/>
  <c r="CH175" i="14"/>
  <c r="CL175" i="14"/>
  <c r="V175" i="14"/>
  <c r="Z175" i="14"/>
  <c r="CO175" i="14"/>
  <c r="CK175" i="14"/>
  <c r="CB175" i="14"/>
  <c r="CN175" i="14"/>
  <c r="AC175" i="14"/>
  <c r="Y175" i="14"/>
  <c r="CV174" i="14"/>
  <c r="AJ174" i="14"/>
  <c r="CU174" i="14"/>
  <c r="AI174" i="14"/>
  <c r="CT174" i="14"/>
  <c r="AH174" i="14"/>
  <c r="CS174" i="14"/>
  <c r="AG174" i="14"/>
  <c r="CR174" i="14"/>
  <c r="AF174" i="14"/>
  <c r="CY174" i="14"/>
  <c r="AM174" i="14"/>
  <c r="CX174" i="14"/>
  <c r="AL174" i="14"/>
  <c r="DE174" i="14"/>
  <c r="AS174" i="14"/>
  <c r="CN174" i="14"/>
  <c r="T174" i="14"/>
  <c r="BW174" i="14"/>
  <c r="DZ174" i="14"/>
  <c r="BF174" i="14"/>
  <c r="DI174" i="14"/>
  <c r="AO174" i="14"/>
  <c r="CJ174" i="14"/>
  <c r="P174" i="14"/>
  <c r="CA174" i="14"/>
  <c r="ED174" i="14"/>
  <c r="BJ174" i="14"/>
  <c r="DU174" i="14"/>
  <c r="BA174" i="14"/>
  <c r="CF174" i="14"/>
  <c r="EI174" i="14"/>
  <c r="BO174" i="14"/>
  <c r="DR174" i="14"/>
  <c r="AX174" i="14"/>
  <c r="DA174" i="14"/>
  <c r="Y174" i="14"/>
  <c r="CB174" i="14"/>
  <c r="EM174" i="14"/>
  <c r="BS174" i="14"/>
  <c r="DV174" i="14"/>
  <c r="BB174" i="14"/>
  <c r="DM174" i="14"/>
  <c r="AK174" i="14"/>
  <c r="BX174" i="14"/>
  <c r="EA174" i="14"/>
  <c r="BG174" i="14"/>
  <c r="DJ174" i="14"/>
  <c r="AP174" i="14"/>
  <c r="CK174" i="14"/>
  <c r="Q174" i="14"/>
  <c r="BT174" i="14"/>
  <c r="EE174" i="14"/>
  <c r="BK174" i="14"/>
  <c r="DN174" i="14"/>
  <c r="AT174" i="14"/>
  <c r="CW174" i="14"/>
  <c r="AC174" i="14"/>
  <c r="EJ174" i="14"/>
  <c r="BP174" i="14"/>
  <c r="DS174" i="14"/>
  <c r="AY174" i="14"/>
  <c r="DB174" i="14"/>
  <c r="Z174" i="14"/>
  <c r="CC174" i="14"/>
  <c r="EF174" i="14"/>
  <c r="BL174" i="14"/>
  <c r="DW174" i="14"/>
  <c r="BC174" i="14"/>
  <c r="DF174" i="14"/>
  <c r="AD174" i="14"/>
  <c r="CO174" i="14"/>
  <c r="U174" i="14"/>
  <c r="EB174" i="14"/>
  <c r="BH174" i="14"/>
  <c r="DK174" i="14"/>
  <c r="AQ174" i="14"/>
  <c r="CL174" i="14"/>
  <c r="R174" i="14"/>
  <c r="BU174" i="14"/>
  <c r="DX174" i="14"/>
  <c r="BD174" i="14"/>
  <c r="DO174" i="14"/>
  <c r="AU174" i="14"/>
  <c r="CP174" i="14"/>
  <c r="V174" i="14"/>
  <c r="CG174" i="14"/>
  <c r="DT174" i="14"/>
  <c r="AZ174" i="14"/>
  <c r="DC174" i="14"/>
  <c r="AA174" i="14"/>
  <c r="CD174" i="14"/>
  <c r="EG174" i="14"/>
  <c r="BM174" i="14"/>
  <c r="DP174" i="14"/>
  <c r="AV174" i="14"/>
  <c r="DG174" i="14"/>
  <c r="AE174" i="14"/>
  <c r="CH174" i="14"/>
  <c r="N174" i="14"/>
  <c r="BY174" i="14"/>
  <c r="DL174" i="14"/>
  <c r="AR174" i="14"/>
  <c r="CM174" i="14"/>
  <c r="S174" i="14"/>
  <c r="BV174" i="14"/>
  <c r="DY174" i="14"/>
  <c r="BE174" i="14"/>
  <c r="DH174" i="14"/>
  <c r="AN174" i="14"/>
  <c r="CQ174" i="14"/>
  <c r="W174" i="14"/>
  <c r="BZ174" i="14"/>
  <c r="EK174" i="14"/>
  <c r="BQ174" i="14"/>
  <c r="CZ174" i="14"/>
  <c r="DD174" i="14"/>
  <c r="X174" i="14"/>
  <c r="AB174" i="14"/>
  <c r="CI174" i="14"/>
  <c r="CE174" i="14"/>
  <c r="EL174" i="14"/>
  <c r="EH174" i="14"/>
  <c r="BR174" i="14"/>
  <c r="BN174" i="14"/>
  <c r="EC174" i="14"/>
  <c r="DQ174" i="14"/>
  <c r="BI174" i="14"/>
  <c r="AW174" i="14"/>
  <c r="CD118" i="14"/>
  <c r="R118" i="14"/>
  <c r="CC118" i="14"/>
  <c r="Q118" i="14"/>
  <c r="CB118" i="14"/>
  <c r="P118" i="14"/>
  <c r="CI118" i="14"/>
  <c r="W118" i="14"/>
  <c r="CH118" i="14"/>
  <c r="V118" i="14"/>
  <c r="CO118" i="14"/>
  <c r="AC118" i="14"/>
  <c r="CN118" i="14"/>
  <c r="AB118" i="14"/>
  <c r="CM118" i="14"/>
  <c r="AA118" i="14"/>
  <c r="EH118" i="14"/>
  <c r="BV118" i="14"/>
  <c r="EG118" i="14"/>
  <c r="BU118" i="14"/>
  <c r="EF118" i="14"/>
  <c r="BT118" i="14"/>
  <c r="EM118" i="14"/>
  <c r="CA118" i="14"/>
  <c r="EL118" i="14"/>
  <c r="BZ118" i="14"/>
  <c r="N118" i="14"/>
  <c r="CG118" i="14"/>
  <c r="U118" i="14"/>
  <c r="CF118" i="14"/>
  <c r="T118" i="14"/>
  <c r="CE118" i="14"/>
  <c r="S118" i="14"/>
  <c r="DZ118" i="14"/>
  <c r="BN118" i="14"/>
  <c r="DY118" i="14"/>
  <c r="BM118" i="14"/>
  <c r="DX118" i="14"/>
  <c r="BL118" i="14"/>
  <c r="EE118" i="14"/>
  <c r="BS118" i="14"/>
  <c r="ED118" i="14"/>
  <c r="BR118" i="14"/>
  <c r="EK118" i="14"/>
  <c r="BY118" i="14"/>
  <c r="EJ118" i="14"/>
  <c r="BX118" i="14"/>
  <c r="EI118" i="14"/>
  <c r="BW118" i="14"/>
  <c r="DR118" i="14"/>
  <c r="BF118" i="14"/>
  <c r="DQ118" i="14"/>
  <c r="BE118" i="14"/>
  <c r="DP118" i="14"/>
  <c r="BD118" i="14"/>
  <c r="DW118" i="14"/>
  <c r="BK118" i="14"/>
  <c r="DV118" i="14"/>
  <c r="BJ118" i="14"/>
  <c r="EC118" i="14"/>
  <c r="BQ118" i="14"/>
  <c r="EB118" i="14"/>
  <c r="BP118" i="14"/>
  <c r="EA118" i="14"/>
  <c r="BO118" i="14"/>
  <c r="DJ118" i="14"/>
  <c r="AX118" i="14"/>
  <c r="DI118" i="14"/>
  <c r="AW118" i="14"/>
  <c r="DH118" i="14"/>
  <c r="AV118" i="14"/>
  <c r="DO118" i="14"/>
  <c r="BC118" i="14"/>
  <c r="DN118" i="14"/>
  <c r="BB118" i="14"/>
  <c r="DU118" i="14"/>
  <c r="BI118" i="14"/>
  <c r="DT118" i="14"/>
  <c r="BH118" i="14"/>
  <c r="DS118" i="14"/>
  <c r="BG118" i="14"/>
  <c r="DB118" i="14"/>
  <c r="AP118" i="14"/>
  <c r="DA118" i="14"/>
  <c r="AO118" i="14"/>
  <c r="CZ118" i="14"/>
  <c r="AN118" i="14"/>
  <c r="DG118" i="14"/>
  <c r="AU118" i="14"/>
  <c r="DF118" i="14"/>
  <c r="AT118" i="14"/>
  <c r="DM118" i="14"/>
  <c r="BA118" i="14"/>
  <c r="DL118" i="14"/>
  <c r="AZ118" i="14"/>
  <c r="DK118" i="14"/>
  <c r="AY118" i="14"/>
  <c r="CL118" i="14"/>
  <c r="Z118" i="14"/>
  <c r="CK118" i="14"/>
  <c r="Y118" i="14"/>
  <c r="CJ118" i="14"/>
  <c r="X118" i="14"/>
  <c r="CQ118" i="14"/>
  <c r="AE118" i="14"/>
  <c r="CP118" i="14"/>
  <c r="AD118" i="14"/>
  <c r="CW118" i="14"/>
  <c r="AK118" i="14"/>
  <c r="CV118" i="14"/>
  <c r="AJ118" i="14"/>
  <c r="CU118" i="14"/>
  <c r="AI118" i="14"/>
  <c r="AF118" i="14"/>
  <c r="AR118" i="14"/>
  <c r="CY118" i="14"/>
  <c r="DC118" i="14"/>
  <c r="AM118" i="14"/>
  <c r="AQ118" i="14"/>
  <c r="AG118" i="14"/>
  <c r="CT118" i="14"/>
  <c r="CX118" i="14"/>
  <c r="AH118" i="14"/>
  <c r="AL118" i="14"/>
  <c r="CS118" i="14"/>
  <c r="DE118" i="14"/>
  <c r="AS118" i="14"/>
  <c r="CR118" i="14"/>
  <c r="DD118" i="14"/>
  <c r="CL120" i="14"/>
  <c r="Z120" i="14"/>
  <c r="CK120" i="14"/>
  <c r="Y120" i="14"/>
  <c r="CJ120" i="14"/>
  <c r="X120" i="14"/>
  <c r="CD120" i="14"/>
  <c r="R120" i="14"/>
  <c r="CC120" i="14"/>
  <c r="Q120" i="14"/>
  <c r="CB120" i="14"/>
  <c r="P120" i="14"/>
  <c r="CI120" i="14"/>
  <c r="W120" i="14"/>
  <c r="CH120" i="14"/>
  <c r="V120" i="14"/>
  <c r="CO120" i="14"/>
  <c r="AC120" i="14"/>
  <c r="CN120" i="14"/>
  <c r="AB120" i="14"/>
  <c r="CM120" i="14"/>
  <c r="EH120" i="14"/>
  <c r="BV120" i="14"/>
  <c r="EG120" i="14"/>
  <c r="BU120" i="14"/>
  <c r="EF120" i="14"/>
  <c r="BT120" i="14"/>
  <c r="EM120" i="14"/>
  <c r="CA120" i="14"/>
  <c r="EL120" i="14"/>
  <c r="BZ120" i="14"/>
  <c r="CT120" i="14"/>
  <c r="DI120" i="14"/>
  <c r="DX120" i="14"/>
  <c r="AN120" i="14"/>
  <c r="BS120" i="14"/>
  <c r="DN120" i="14"/>
  <c r="AL120" i="14"/>
  <c r="CW120" i="14"/>
  <c r="U120" i="14"/>
  <c r="BX120" i="14"/>
  <c r="EA120" i="14"/>
  <c r="BG120" i="14"/>
  <c r="BN120" i="14"/>
  <c r="DA120" i="14"/>
  <c r="DP120" i="14"/>
  <c r="AF120" i="14"/>
  <c r="BK120" i="14"/>
  <c r="DF120" i="14"/>
  <c r="AD120" i="14"/>
  <c r="CG120" i="14"/>
  <c r="EJ120" i="14"/>
  <c r="BP120" i="14"/>
  <c r="DS120" i="14"/>
  <c r="AY120" i="14"/>
  <c r="BF120" i="14"/>
  <c r="CS120" i="14"/>
  <c r="DH120" i="14"/>
  <c r="EE120" i="14"/>
  <c r="BC120" i="14"/>
  <c r="CX120" i="14"/>
  <c r="N120" i="14"/>
  <c r="BY120" i="14"/>
  <c r="EB120" i="14"/>
  <c r="BH120" i="14"/>
  <c r="DK120" i="14"/>
  <c r="AQ120" i="14"/>
  <c r="AX120" i="14"/>
  <c r="BM120" i="14"/>
  <c r="CZ120" i="14"/>
  <c r="DW120" i="14"/>
  <c r="AU120" i="14"/>
  <c r="CP120" i="14"/>
  <c r="EK120" i="14"/>
  <c r="BQ120" i="14"/>
  <c r="DT120" i="14"/>
  <c r="AZ120" i="14"/>
  <c r="DC120" i="14"/>
  <c r="AI120" i="14"/>
  <c r="DZ120" i="14"/>
  <c r="AP120" i="14"/>
  <c r="BE120" i="14"/>
  <c r="CR120" i="14"/>
  <c r="DO120" i="14"/>
  <c r="AM120" i="14"/>
  <c r="BR120" i="14"/>
  <c r="EC120" i="14"/>
  <c r="BI120" i="14"/>
  <c r="DL120" i="14"/>
  <c r="AR120" i="14"/>
  <c r="CU120" i="14"/>
  <c r="AA120" i="14"/>
  <c r="DR120" i="14"/>
  <c r="AH120" i="14"/>
  <c r="AW120" i="14"/>
  <c r="BL120" i="14"/>
  <c r="DG120" i="14"/>
  <c r="AE120" i="14"/>
  <c r="BJ120" i="14"/>
  <c r="DU120" i="14"/>
  <c r="BA120" i="14"/>
  <c r="DD120" i="14"/>
  <c r="AJ120" i="14"/>
  <c r="CE120" i="14"/>
  <c r="S120" i="14"/>
  <c r="DJ120" i="14"/>
  <c r="DY120" i="14"/>
  <c r="AO120" i="14"/>
  <c r="BD120" i="14"/>
  <c r="CY120" i="14"/>
  <c r="ED120" i="14"/>
  <c r="BB120" i="14"/>
  <c r="DM120" i="14"/>
  <c r="AS120" i="14"/>
  <c r="CV120" i="14"/>
  <c r="T120" i="14"/>
  <c r="BW120" i="14"/>
  <c r="DQ120" i="14"/>
  <c r="CF120" i="14"/>
  <c r="AG120" i="14"/>
  <c r="EI120" i="14"/>
  <c r="AV120" i="14"/>
  <c r="BO120" i="14"/>
  <c r="CQ120" i="14"/>
  <c r="DV120" i="14"/>
  <c r="DB120" i="14"/>
  <c r="AK120" i="14"/>
  <c r="DE120" i="14"/>
  <c r="AT120" i="14"/>
  <c r="DW342" i="14"/>
  <c r="BK342" i="14"/>
  <c r="DV342" i="14"/>
  <c r="BJ342" i="14"/>
  <c r="EC342" i="14"/>
  <c r="BQ342" i="14"/>
  <c r="EB342" i="14"/>
  <c r="BP342" i="14"/>
  <c r="EA342" i="14"/>
  <c r="BO342" i="14"/>
  <c r="DZ342" i="14"/>
  <c r="BN342" i="14"/>
  <c r="DY342" i="14"/>
  <c r="BM342" i="14"/>
  <c r="AV342" i="14"/>
  <c r="P342" i="14"/>
  <c r="DO342" i="14"/>
  <c r="BC342" i="14"/>
  <c r="DN342" i="14"/>
  <c r="BB342" i="14"/>
  <c r="DU342" i="14"/>
  <c r="BI342" i="14"/>
  <c r="DT342" i="14"/>
  <c r="BH342" i="14"/>
  <c r="DS342" i="14"/>
  <c r="BG342" i="14"/>
  <c r="DR342" i="14"/>
  <c r="BF342" i="14"/>
  <c r="DQ342" i="14"/>
  <c r="BE342" i="14"/>
  <c r="CZ342" i="14"/>
  <c r="EF342" i="14"/>
  <c r="DG342" i="14"/>
  <c r="AU342" i="14"/>
  <c r="DF342" i="14"/>
  <c r="AT342" i="14"/>
  <c r="DM342" i="14"/>
  <c r="BA342" i="14"/>
  <c r="DL342" i="14"/>
  <c r="AZ342" i="14"/>
  <c r="DK342" i="14"/>
  <c r="AY342" i="14"/>
  <c r="DJ342" i="14"/>
  <c r="AX342" i="14"/>
  <c r="DI342" i="14"/>
  <c r="AW342" i="14"/>
  <c r="AN342" i="14"/>
  <c r="BT342" i="14"/>
  <c r="CY342" i="14"/>
  <c r="AM342" i="14"/>
  <c r="CX342" i="14"/>
  <c r="AL342" i="14"/>
  <c r="DE342" i="14"/>
  <c r="AS342" i="14"/>
  <c r="DD342" i="14"/>
  <c r="AR342" i="14"/>
  <c r="DC342" i="14"/>
  <c r="AQ342" i="14"/>
  <c r="DB342" i="14"/>
  <c r="AP342" i="14"/>
  <c r="DA342" i="14"/>
  <c r="AO342" i="14"/>
  <c r="CR342" i="14"/>
  <c r="DP342" i="14"/>
  <c r="CQ342" i="14"/>
  <c r="AE342" i="14"/>
  <c r="CP342" i="14"/>
  <c r="AD342" i="14"/>
  <c r="CW342" i="14"/>
  <c r="AK342" i="14"/>
  <c r="CV342" i="14"/>
  <c r="AJ342" i="14"/>
  <c r="CU342" i="14"/>
  <c r="AI342" i="14"/>
  <c r="CT342" i="14"/>
  <c r="AH342" i="14"/>
  <c r="CS342" i="14"/>
  <c r="AG342" i="14"/>
  <c r="AF342" i="14"/>
  <c r="BD342" i="14"/>
  <c r="CI342" i="14"/>
  <c r="W342" i="14"/>
  <c r="CH342" i="14"/>
  <c r="V342" i="14"/>
  <c r="CO342" i="14"/>
  <c r="AC342" i="14"/>
  <c r="CN342" i="14"/>
  <c r="AB342" i="14"/>
  <c r="CM342" i="14"/>
  <c r="AA342" i="14"/>
  <c r="CL342" i="14"/>
  <c r="Z342" i="14"/>
  <c r="CK342" i="14"/>
  <c r="Y342" i="14"/>
  <c r="CJ342" i="14"/>
  <c r="DX342" i="14"/>
  <c r="EM342" i="14"/>
  <c r="CA342" i="14"/>
  <c r="EL342" i="14"/>
  <c r="BZ342" i="14"/>
  <c r="N342" i="14"/>
  <c r="CG342" i="14"/>
  <c r="U342" i="14"/>
  <c r="CF342" i="14"/>
  <c r="T342" i="14"/>
  <c r="CE342" i="14"/>
  <c r="S342" i="14"/>
  <c r="CD342" i="14"/>
  <c r="R342" i="14"/>
  <c r="CC342" i="14"/>
  <c r="Q342" i="14"/>
  <c r="X342" i="14"/>
  <c r="BL342" i="14"/>
  <c r="BX342" i="14"/>
  <c r="CB342" i="14"/>
  <c r="EE342" i="14"/>
  <c r="EI342" i="14"/>
  <c r="BS342" i="14"/>
  <c r="BW342" i="14"/>
  <c r="ED342" i="14"/>
  <c r="EH342" i="14"/>
  <c r="BR342" i="14"/>
  <c r="BV342" i="14"/>
  <c r="EK342" i="14"/>
  <c r="EG342" i="14"/>
  <c r="BY342" i="14"/>
  <c r="BU342" i="14"/>
  <c r="EJ342" i="14"/>
  <c r="DH342" i="14"/>
  <c r="CI340" i="14"/>
  <c r="W340" i="14"/>
  <c r="CH340" i="14"/>
  <c r="V340" i="14"/>
  <c r="CO340" i="14"/>
  <c r="AC340" i="14"/>
  <c r="CN340" i="14"/>
  <c r="AB340" i="14"/>
  <c r="CM340" i="14"/>
  <c r="AA340" i="14"/>
  <c r="CL340" i="14"/>
  <c r="Z340" i="14"/>
  <c r="CK340" i="14"/>
  <c r="Y340" i="14"/>
  <c r="CR340" i="14"/>
  <c r="EF340" i="14"/>
  <c r="EM340" i="14"/>
  <c r="CA340" i="14"/>
  <c r="EL340" i="14"/>
  <c r="BZ340" i="14"/>
  <c r="N340" i="14"/>
  <c r="CG340" i="14"/>
  <c r="U340" i="14"/>
  <c r="CF340" i="14"/>
  <c r="T340" i="14"/>
  <c r="CE340" i="14"/>
  <c r="S340" i="14"/>
  <c r="CD340" i="14"/>
  <c r="R340" i="14"/>
  <c r="CC340" i="14"/>
  <c r="Q340" i="14"/>
  <c r="AF340" i="14"/>
  <c r="BT340" i="14"/>
  <c r="EE340" i="14"/>
  <c r="BS340" i="14"/>
  <c r="ED340" i="14"/>
  <c r="BR340" i="14"/>
  <c r="EK340" i="14"/>
  <c r="BY340" i="14"/>
  <c r="EJ340" i="14"/>
  <c r="BX340" i="14"/>
  <c r="EI340" i="14"/>
  <c r="BW340" i="14"/>
  <c r="EH340" i="14"/>
  <c r="BV340" i="14"/>
  <c r="EG340" i="14"/>
  <c r="BU340" i="14"/>
  <c r="DP340" i="14"/>
  <c r="CJ340" i="14"/>
  <c r="DW340" i="14"/>
  <c r="BK340" i="14"/>
  <c r="DV340" i="14"/>
  <c r="BJ340" i="14"/>
  <c r="EC340" i="14"/>
  <c r="BQ340" i="14"/>
  <c r="EB340" i="14"/>
  <c r="BP340" i="14"/>
  <c r="EA340" i="14"/>
  <c r="BO340" i="14"/>
  <c r="DZ340" i="14"/>
  <c r="BN340" i="14"/>
  <c r="DY340" i="14"/>
  <c r="BM340" i="14"/>
  <c r="BD340" i="14"/>
  <c r="X340" i="14"/>
  <c r="DO340" i="14"/>
  <c r="BC340" i="14"/>
  <c r="DN340" i="14"/>
  <c r="BB340" i="14"/>
  <c r="DU340" i="14"/>
  <c r="BI340" i="14"/>
  <c r="DT340" i="14"/>
  <c r="BH340" i="14"/>
  <c r="DS340" i="14"/>
  <c r="BG340" i="14"/>
  <c r="DR340" i="14"/>
  <c r="BF340" i="14"/>
  <c r="DQ340" i="14"/>
  <c r="BE340" i="14"/>
  <c r="DH340" i="14"/>
  <c r="CB340" i="14"/>
  <c r="DG340" i="14"/>
  <c r="AU340" i="14"/>
  <c r="DF340" i="14"/>
  <c r="AT340" i="14"/>
  <c r="DM340" i="14"/>
  <c r="BA340" i="14"/>
  <c r="DL340" i="14"/>
  <c r="AZ340" i="14"/>
  <c r="DK340" i="14"/>
  <c r="AY340" i="14"/>
  <c r="DJ340" i="14"/>
  <c r="AX340" i="14"/>
  <c r="DI340" i="14"/>
  <c r="AW340" i="14"/>
  <c r="AV340" i="14"/>
  <c r="P340" i="14"/>
  <c r="CQ340" i="14"/>
  <c r="CW340" i="14"/>
  <c r="CU340" i="14"/>
  <c r="CS340" i="14"/>
  <c r="AM340" i="14"/>
  <c r="AS340" i="14"/>
  <c r="AQ340" i="14"/>
  <c r="AO340" i="14"/>
  <c r="AE340" i="14"/>
  <c r="AK340" i="14"/>
  <c r="AI340" i="14"/>
  <c r="AG340" i="14"/>
  <c r="CX340" i="14"/>
  <c r="DD340" i="14"/>
  <c r="DB340" i="14"/>
  <c r="CZ340" i="14"/>
  <c r="CP340" i="14"/>
  <c r="CV340" i="14"/>
  <c r="CT340" i="14"/>
  <c r="AN340" i="14"/>
  <c r="AL340" i="14"/>
  <c r="AR340" i="14"/>
  <c r="AP340" i="14"/>
  <c r="DX340" i="14"/>
  <c r="AD340" i="14"/>
  <c r="AJ340" i="14"/>
  <c r="AH340" i="14"/>
  <c r="BL340" i="14"/>
  <c r="CY340" i="14"/>
  <c r="DE340" i="14"/>
  <c r="DC340" i="14"/>
  <c r="DA340" i="14"/>
  <c r="EH130" i="14"/>
  <c r="BV130" i="14"/>
  <c r="EG130" i="14"/>
  <c r="BU130" i="14"/>
  <c r="EF130" i="14"/>
  <c r="BT130" i="14"/>
  <c r="EM130" i="14"/>
  <c r="CA130" i="14"/>
  <c r="EL130" i="14"/>
  <c r="BZ130" i="14"/>
  <c r="N130" i="14"/>
  <c r="CG130" i="14"/>
  <c r="U130" i="14"/>
  <c r="CF130" i="14"/>
  <c r="T130" i="14"/>
  <c r="CE130" i="14"/>
  <c r="S130" i="14"/>
  <c r="DZ130" i="14"/>
  <c r="BN130" i="14"/>
  <c r="DY130" i="14"/>
  <c r="BM130" i="14"/>
  <c r="DX130" i="14"/>
  <c r="BL130" i="14"/>
  <c r="EE130" i="14"/>
  <c r="BS130" i="14"/>
  <c r="ED130" i="14"/>
  <c r="BR130" i="14"/>
  <c r="EK130" i="14"/>
  <c r="BY130" i="14"/>
  <c r="EJ130" i="14"/>
  <c r="BX130" i="14"/>
  <c r="EI130" i="14"/>
  <c r="BW130" i="14"/>
  <c r="DR130" i="14"/>
  <c r="BF130" i="14"/>
  <c r="DQ130" i="14"/>
  <c r="BE130" i="14"/>
  <c r="DP130" i="14"/>
  <c r="BD130" i="14"/>
  <c r="DW130" i="14"/>
  <c r="BK130" i="14"/>
  <c r="DV130" i="14"/>
  <c r="BJ130" i="14"/>
  <c r="EC130" i="14"/>
  <c r="BQ130" i="14"/>
  <c r="EB130" i="14"/>
  <c r="BP130" i="14"/>
  <c r="EA130" i="14"/>
  <c r="BO130" i="14"/>
  <c r="DJ130" i="14"/>
  <c r="AX130" i="14"/>
  <c r="DI130" i="14"/>
  <c r="AW130" i="14"/>
  <c r="DH130" i="14"/>
  <c r="AV130" i="14"/>
  <c r="DO130" i="14"/>
  <c r="BC130" i="14"/>
  <c r="DN130" i="14"/>
  <c r="BB130" i="14"/>
  <c r="DU130" i="14"/>
  <c r="BI130" i="14"/>
  <c r="DT130" i="14"/>
  <c r="BH130" i="14"/>
  <c r="DS130" i="14"/>
  <c r="BG130" i="14"/>
  <c r="DB130" i="14"/>
  <c r="AP130" i="14"/>
  <c r="DA130" i="14"/>
  <c r="AO130" i="14"/>
  <c r="CZ130" i="14"/>
  <c r="AN130" i="14"/>
  <c r="DG130" i="14"/>
  <c r="AU130" i="14"/>
  <c r="DF130" i="14"/>
  <c r="AT130" i="14"/>
  <c r="DM130" i="14"/>
  <c r="BA130" i="14"/>
  <c r="DL130" i="14"/>
  <c r="AZ130" i="14"/>
  <c r="DK130" i="14"/>
  <c r="AY130" i="14"/>
  <c r="CT130" i="14"/>
  <c r="AH130" i="14"/>
  <c r="CS130" i="14"/>
  <c r="AG130" i="14"/>
  <c r="CR130" i="14"/>
  <c r="AF130" i="14"/>
  <c r="CY130" i="14"/>
  <c r="AM130" i="14"/>
  <c r="CX130" i="14"/>
  <c r="AL130" i="14"/>
  <c r="DE130" i="14"/>
  <c r="AS130" i="14"/>
  <c r="DD130" i="14"/>
  <c r="AR130" i="14"/>
  <c r="DC130" i="14"/>
  <c r="AQ130" i="14"/>
  <c r="CL130" i="14"/>
  <c r="Z130" i="14"/>
  <c r="CK130" i="14"/>
  <c r="Y130" i="14"/>
  <c r="CJ130" i="14"/>
  <c r="X130" i="14"/>
  <c r="CQ130" i="14"/>
  <c r="AE130" i="14"/>
  <c r="CP130" i="14"/>
  <c r="AD130" i="14"/>
  <c r="CW130" i="14"/>
  <c r="AK130" i="14"/>
  <c r="CV130" i="14"/>
  <c r="AJ130" i="14"/>
  <c r="CU130" i="14"/>
  <c r="AI130" i="14"/>
  <c r="CI130" i="14"/>
  <c r="CM130" i="14"/>
  <c r="W130" i="14"/>
  <c r="AA130" i="14"/>
  <c r="CD130" i="14"/>
  <c r="CH130" i="14"/>
  <c r="R130" i="14"/>
  <c r="V130" i="14"/>
  <c r="CC130" i="14"/>
  <c r="CO130" i="14"/>
  <c r="Q130" i="14"/>
  <c r="AC130" i="14"/>
  <c r="CB130" i="14"/>
  <c r="CN130" i="14"/>
  <c r="AB130" i="14"/>
  <c r="P130" i="14"/>
  <c r="DL184" i="14"/>
  <c r="AZ184" i="14"/>
  <c r="DK184" i="14"/>
  <c r="AY184" i="14"/>
  <c r="DJ184" i="14"/>
  <c r="AX184" i="14"/>
  <c r="DI184" i="14"/>
  <c r="AW184" i="14"/>
  <c r="DH184" i="14"/>
  <c r="AV184" i="14"/>
  <c r="DO184" i="14"/>
  <c r="BC184" i="14"/>
  <c r="DD184" i="14"/>
  <c r="AR184" i="14"/>
  <c r="DC184" i="14"/>
  <c r="AQ184" i="14"/>
  <c r="DB184" i="14"/>
  <c r="AP184" i="14"/>
  <c r="DA184" i="14"/>
  <c r="AO184" i="14"/>
  <c r="CZ184" i="14"/>
  <c r="AN184" i="14"/>
  <c r="DG184" i="14"/>
  <c r="AU184" i="14"/>
  <c r="CV184" i="14"/>
  <c r="AJ184" i="14"/>
  <c r="CU184" i="14"/>
  <c r="AI184" i="14"/>
  <c r="CT184" i="14"/>
  <c r="AH184" i="14"/>
  <c r="CS184" i="14"/>
  <c r="AG184" i="14"/>
  <c r="CR184" i="14"/>
  <c r="AF184" i="14"/>
  <c r="CY184" i="14"/>
  <c r="AM184" i="14"/>
  <c r="CN184" i="14"/>
  <c r="AB184" i="14"/>
  <c r="CM184" i="14"/>
  <c r="AA184" i="14"/>
  <c r="CL184" i="14"/>
  <c r="Z184" i="14"/>
  <c r="CK184" i="14"/>
  <c r="Y184" i="14"/>
  <c r="CJ184" i="14"/>
  <c r="X184" i="14"/>
  <c r="CQ184" i="14"/>
  <c r="CF184" i="14"/>
  <c r="T184" i="14"/>
  <c r="CE184" i="14"/>
  <c r="S184" i="14"/>
  <c r="CD184" i="14"/>
  <c r="R184" i="14"/>
  <c r="CC184" i="14"/>
  <c r="Q184" i="14"/>
  <c r="CB184" i="14"/>
  <c r="P184" i="14"/>
  <c r="DT184" i="14"/>
  <c r="BH184" i="14"/>
  <c r="DS184" i="14"/>
  <c r="BG184" i="14"/>
  <c r="DR184" i="14"/>
  <c r="BF184" i="14"/>
  <c r="DQ184" i="14"/>
  <c r="BE184" i="14"/>
  <c r="EB184" i="14"/>
  <c r="DZ184" i="14"/>
  <c r="DX184" i="14"/>
  <c r="CI184" i="14"/>
  <c r="DV184" i="14"/>
  <c r="BJ184" i="14"/>
  <c r="EC184" i="14"/>
  <c r="BQ184" i="14"/>
  <c r="BX184" i="14"/>
  <c r="BV184" i="14"/>
  <c r="DP184" i="14"/>
  <c r="CA184" i="14"/>
  <c r="DN184" i="14"/>
  <c r="BB184" i="14"/>
  <c r="DU184" i="14"/>
  <c r="BI184" i="14"/>
  <c r="BP184" i="14"/>
  <c r="BN184" i="14"/>
  <c r="BT184" i="14"/>
  <c r="BS184" i="14"/>
  <c r="DF184" i="14"/>
  <c r="AT184" i="14"/>
  <c r="DM184" i="14"/>
  <c r="BA184" i="14"/>
  <c r="EI184" i="14"/>
  <c r="EG184" i="14"/>
  <c r="BL184" i="14"/>
  <c r="BK184" i="14"/>
  <c r="CX184" i="14"/>
  <c r="AL184" i="14"/>
  <c r="DE184" i="14"/>
  <c r="AS184" i="14"/>
  <c r="EA184" i="14"/>
  <c r="DY184" i="14"/>
  <c r="BD184" i="14"/>
  <c r="AE184" i="14"/>
  <c r="CP184" i="14"/>
  <c r="AD184" i="14"/>
  <c r="CW184" i="14"/>
  <c r="AK184" i="14"/>
  <c r="BW184" i="14"/>
  <c r="BU184" i="14"/>
  <c r="EM184" i="14"/>
  <c r="W184" i="14"/>
  <c r="CH184" i="14"/>
  <c r="V184" i="14"/>
  <c r="CO184" i="14"/>
  <c r="AC184" i="14"/>
  <c r="EJ184" i="14"/>
  <c r="EH184" i="14"/>
  <c r="EF184" i="14"/>
  <c r="DW184" i="14"/>
  <c r="ED184" i="14"/>
  <c r="BR184" i="14"/>
  <c r="EK184" i="14"/>
  <c r="BY184" i="14"/>
  <c r="BO184" i="14"/>
  <c r="BM184" i="14"/>
  <c r="EE184" i="14"/>
  <c r="EL184" i="14"/>
  <c r="BZ184" i="14"/>
  <c r="N184" i="14"/>
  <c r="U184" i="14"/>
  <c r="CG184" i="14"/>
  <c r="EL105" i="14"/>
  <c r="BZ105" i="14"/>
  <c r="N105" i="14"/>
  <c r="CG105" i="14"/>
  <c r="U105" i="14"/>
  <c r="CF105" i="14"/>
  <c r="T105" i="14"/>
  <c r="CE105" i="14"/>
  <c r="S105" i="14"/>
  <c r="CD105" i="14"/>
  <c r="R105" i="14"/>
  <c r="CC105" i="14"/>
  <c r="Q105" i="14"/>
  <c r="CB105" i="14"/>
  <c r="P105" i="14"/>
  <c r="CI105" i="14"/>
  <c r="W105" i="14"/>
  <c r="DF105" i="14"/>
  <c r="AL105" i="14"/>
  <c r="CW105" i="14"/>
  <c r="AC105" i="14"/>
  <c r="BX105" i="14"/>
  <c r="EA105" i="14"/>
  <c r="BG105" i="14"/>
  <c r="DJ105" i="14"/>
  <c r="AP105" i="14"/>
  <c r="CS105" i="14"/>
  <c r="Y105" i="14"/>
  <c r="BT105" i="14"/>
  <c r="EE105" i="14"/>
  <c r="BK105" i="14"/>
  <c r="CX105" i="14"/>
  <c r="AD105" i="14"/>
  <c r="CO105" i="14"/>
  <c r="EJ105" i="14"/>
  <c r="BP105" i="14"/>
  <c r="DS105" i="14"/>
  <c r="AY105" i="14"/>
  <c r="DB105" i="14"/>
  <c r="AH105" i="14"/>
  <c r="CK105" i="14"/>
  <c r="EF105" i="14"/>
  <c r="BL105" i="14"/>
  <c r="DW105" i="14"/>
  <c r="BC105" i="14"/>
  <c r="DV105" i="14"/>
  <c r="AB105" i="14"/>
  <c r="X105" i="14"/>
  <c r="CP105" i="14"/>
  <c r="V105" i="14"/>
  <c r="BY105" i="14"/>
  <c r="EB105" i="14"/>
  <c r="BH105" i="14"/>
  <c r="DK105" i="14"/>
  <c r="AQ105" i="14"/>
  <c r="CT105" i="14"/>
  <c r="Z105" i="14"/>
  <c r="BU105" i="14"/>
  <c r="DX105" i="14"/>
  <c r="BD105" i="14"/>
  <c r="DO105" i="14"/>
  <c r="AU105" i="14"/>
  <c r="DM105" i="14"/>
  <c r="BW105" i="14"/>
  <c r="DI105" i="14"/>
  <c r="CH105" i="14"/>
  <c r="EK105" i="14"/>
  <c r="BQ105" i="14"/>
  <c r="DT105" i="14"/>
  <c r="AZ105" i="14"/>
  <c r="DC105" i="14"/>
  <c r="AI105" i="14"/>
  <c r="CL105" i="14"/>
  <c r="EG105" i="14"/>
  <c r="BM105" i="14"/>
  <c r="DP105" i="14"/>
  <c r="AV105" i="14"/>
  <c r="DG105" i="14"/>
  <c r="AM105" i="14"/>
  <c r="BB105" i="14"/>
  <c r="DZ105" i="14"/>
  <c r="CR105" i="14"/>
  <c r="BR105" i="14"/>
  <c r="EC105" i="14"/>
  <c r="BI105" i="14"/>
  <c r="DL105" i="14"/>
  <c r="AR105" i="14"/>
  <c r="CU105" i="14"/>
  <c r="AA105" i="14"/>
  <c r="BV105" i="14"/>
  <c r="DY105" i="14"/>
  <c r="BE105" i="14"/>
  <c r="DH105" i="14"/>
  <c r="AN105" i="14"/>
  <c r="CY105" i="14"/>
  <c r="AE105" i="14"/>
  <c r="AS105" i="14"/>
  <c r="BF105" i="14"/>
  <c r="CA105" i="14"/>
  <c r="ED105" i="14"/>
  <c r="BJ105" i="14"/>
  <c r="DU105" i="14"/>
  <c r="BA105" i="14"/>
  <c r="DD105" i="14"/>
  <c r="AJ105" i="14"/>
  <c r="CM105" i="14"/>
  <c r="EH105" i="14"/>
  <c r="BN105" i="14"/>
  <c r="DQ105" i="14"/>
  <c r="AW105" i="14"/>
  <c r="CZ105" i="14"/>
  <c r="AF105" i="14"/>
  <c r="CQ105" i="14"/>
  <c r="CV105" i="14"/>
  <c r="AO105" i="14"/>
  <c r="DN105" i="14"/>
  <c r="AT105" i="14"/>
  <c r="DE105" i="14"/>
  <c r="AK105" i="14"/>
  <c r="CN105" i="14"/>
  <c r="EI105" i="14"/>
  <c r="BO105" i="14"/>
  <c r="DR105" i="14"/>
  <c r="AX105" i="14"/>
  <c r="DA105" i="14"/>
  <c r="AG105" i="14"/>
  <c r="CJ105" i="14"/>
  <c r="EM105" i="14"/>
  <c r="BS105" i="14"/>
  <c r="EM352" i="14"/>
  <c r="CA352" i="14"/>
  <c r="EL352" i="14"/>
  <c r="BZ352" i="14"/>
  <c r="N352" i="14"/>
  <c r="CG352" i="14"/>
  <c r="U352" i="14"/>
  <c r="CF352" i="14"/>
  <c r="T352" i="14"/>
  <c r="CE352" i="14"/>
  <c r="S352" i="14"/>
  <c r="CD352" i="14"/>
  <c r="R352" i="14"/>
  <c r="CC352" i="14"/>
  <c r="Q352" i="14"/>
  <c r="AV352" i="14"/>
  <c r="X352" i="14"/>
  <c r="EE352" i="14"/>
  <c r="BS352" i="14"/>
  <c r="ED352" i="14"/>
  <c r="BR352" i="14"/>
  <c r="EK352" i="14"/>
  <c r="BY352" i="14"/>
  <c r="EJ352" i="14"/>
  <c r="BX352" i="14"/>
  <c r="EI352" i="14"/>
  <c r="BW352" i="14"/>
  <c r="EH352" i="14"/>
  <c r="BV352" i="14"/>
  <c r="EG352" i="14"/>
  <c r="BU352" i="14"/>
  <c r="EF352" i="14"/>
  <c r="CZ352" i="14"/>
  <c r="DW352" i="14"/>
  <c r="BK352" i="14"/>
  <c r="DV352" i="14"/>
  <c r="BJ352" i="14"/>
  <c r="EC352" i="14"/>
  <c r="BQ352" i="14"/>
  <c r="EB352" i="14"/>
  <c r="BP352" i="14"/>
  <c r="EA352" i="14"/>
  <c r="BO352" i="14"/>
  <c r="DZ352" i="14"/>
  <c r="BN352" i="14"/>
  <c r="DY352" i="14"/>
  <c r="BM352" i="14"/>
  <c r="BT352" i="14"/>
  <c r="AN352" i="14"/>
  <c r="DO352" i="14"/>
  <c r="BC352" i="14"/>
  <c r="DN352" i="14"/>
  <c r="BB352" i="14"/>
  <c r="DU352" i="14"/>
  <c r="BI352" i="14"/>
  <c r="DT352" i="14"/>
  <c r="BH352" i="14"/>
  <c r="DS352" i="14"/>
  <c r="BG352" i="14"/>
  <c r="DR352" i="14"/>
  <c r="BF352" i="14"/>
  <c r="DQ352" i="14"/>
  <c r="BE352" i="14"/>
  <c r="DX352" i="14"/>
  <c r="CR352" i="14"/>
  <c r="DG352" i="14"/>
  <c r="AU352" i="14"/>
  <c r="DF352" i="14"/>
  <c r="AT352" i="14"/>
  <c r="DM352" i="14"/>
  <c r="BA352" i="14"/>
  <c r="DL352" i="14"/>
  <c r="AZ352" i="14"/>
  <c r="DK352" i="14"/>
  <c r="AY352" i="14"/>
  <c r="DJ352" i="14"/>
  <c r="AX352" i="14"/>
  <c r="DI352" i="14"/>
  <c r="AW352" i="14"/>
  <c r="BL352" i="14"/>
  <c r="AF352" i="14"/>
  <c r="CY352" i="14"/>
  <c r="AM352" i="14"/>
  <c r="CX352" i="14"/>
  <c r="AL352" i="14"/>
  <c r="DE352" i="14"/>
  <c r="AS352" i="14"/>
  <c r="DD352" i="14"/>
  <c r="AR352" i="14"/>
  <c r="DC352" i="14"/>
  <c r="AQ352" i="14"/>
  <c r="DB352" i="14"/>
  <c r="AP352" i="14"/>
  <c r="DA352" i="14"/>
  <c r="AO352" i="14"/>
  <c r="DP352" i="14"/>
  <c r="CB352" i="14"/>
  <c r="CI352" i="14"/>
  <c r="W352" i="14"/>
  <c r="CH352" i="14"/>
  <c r="V352" i="14"/>
  <c r="CO352" i="14"/>
  <c r="AC352" i="14"/>
  <c r="CN352" i="14"/>
  <c r="AB352" i="14"/>
  <c r="CM352" i="14"/>
  <c r="AA352" i="14"/>
  <c r="CL352" i="14"/>
  <c r="Z352" i="14"/>
  <c r="CK352" i="14"/>
  <c r="Y352" i="14"/>
  <c r="DH352" i="14"/>
  <c r="CJ352" i="14"/>
  <c r="CV352" i="14"/>
  <c r="BD352" i="14"/>
  <c r="AJ352" i="14"/>
  <c r="P352" i="14"/>
  <c r="CQ352" i="14"/>
  <c r="CU352" i="14"/>
  <c r="AE352" i="14"/>
  <c r="AI352" i="14"/>
  <c r="CP352" i="14"/>
  <c r="CT352" i="14"/>
  <c r="AD352" i="14"/>
  <c r="AH352" i="14"/>
  <c r="CW352" i="14"/>
  <c r="CS352" i="14"/>
  <c r="AK352" i="14"/>
  <c r="AG352" i="14"/>
  <c r="CL132" i="14"/>
  <c r="Z132" i="14"/>
  <c r="CK132" i="14"/>
  <c r="Y132" i="14"/>
  <c r="CJ132" i="14"/>
  <c r="X132" i="14"/>
  <c r="CQ132" i="14"/>
  <c r="AE132" i="14"/>
  <c r="CP132" i="14"/>
  <c r="AD132" i="14"/>
  <c r="CW132" i="14"/>
  <c r="AK132" i="14"/>
  <c r="CV132" i="14"/>
  <c r="AJ132" i="14"/>
  <c r="CU132" i="14"/>
  <c r="AI132" i="14"/>
  <c r="CD132" i="14"/>
  <c r="R132" i="14"/>
  <c r="CC132" i="14"/>
  <c r="Q132" i="14"/>
  <c r="CB132" i="14"/>
  <c r="P132" i="14"/>
  <c r="CI132" i="14"/>
  <c r="W132" i="14"/>
  <c r="CH132" i="14"/>
  <c r="V132" i="14"/>
  <c r="CO132" i="14"/>
  <c r="AC132" i="14"/>
  <c r="CN132" i="14"/>
  <c r="AB132" i="14"/>
  <c r="CM132" i="14"/>
  <c r="AA132" i="14"/>
  <c r="EH132" i="14"/>
  <c r="BV132" i="14"/>
  <c r="EG132" i="14"/>
  <c r="BU132" i="14"/>
  <c r="EF132" i="14"/>
  <c r="BT132" i="14"/>
  <c r="EM132" i="14"/>
  <c r="CA132" i="14"/>
  <c r="EL132" i="14"/>
  <c r="BZ132" i="14"/>
  <c r="N132" i="14"/>
  <c r="CG132" i="14"/>
  <c r="U132" i="14"/>
  <c r="CF132" i="14"/>
  <c r="T132" i="14"/>
  <c r="CE132" i="14"/>
  <c r="S132" i="14"/>
  <c r="DZ132" i="14"/>
  <c r="BN132" i="14"/>
  <c r="DY132" i="14"/>
  <c r="BM132" i="14"/>
  <c r="DX132" i="14"/>
  <c r="BL132" i="14"/>
  <c r="EE132" i="14"/>
  <c r="BS132" i="14"/>
  <c r="ED132" i="14"/>
  <c r="BR132" i="14"/>
  <c r="EK132" i="14"/>
  <c r="BY132" i="14"/>
  <c r="EJ132" i="14"/>
  <c r="BX132" i="14"/>
  <c r="EI132" i="14"/>
  <c r="BW132" i="14"/>
  <c r="DR132" i="14"/>
  <c r="BF132" i="14"/>
  <c r="DQ132" i="14"/>
  <c r="BE132" i="14"/>
  <c r="DP132" i="14"/>
  <c r="BD132" i="14"/>
  <c r="DW132" i="14"/>
  <c r="BK132" i="14"/>
  <c r="DV132" i="14"/>
  <c r="BJ132" i="14"/>
  <c r="EC132" i="14"/>
  <c r="BQ132" i="14"/>
  <c r="EB132" i="14"/>
  <c r="BP132" i="14"/>
  <c r="EA132" i="14"/>
  <c r="BO132" i="14"/>
  <c r="DJ132" i="14"/>
  <c r="AX132" i="14"/>
  <c r="DI132" i="14"/>
  <c r="AW132" i="14"/>
  <c r="DH132" i="14"/>
  <c r="AV132" i="14"/>
  <c r="DO132" i="14"/>
  <c r="BC132" i="14"/>
  <c r="DN132" i="14"/>
  <c r="BB132" i="14"/>
  <c r="DU132" i="14"/>
  <c r="BI132" i="14"/>
  <c r="DT132" i="14"/>
  <c r="BH132" i="14"/>
  <c r="DS132" i="14"/>
  <c r="BG132" i="14"/>
  <c r="CT132" i="14"/>
  <c r="AH132" i="14"/>
  <c r="CS132" i="14"/>
  <c r="AG132" i="14"/>
  <c r="CR132" i="14"/>
  <c r="AF132" i="14"/>
  <c r="CY132" i="14"/>
  <c r="AM132" i="14"/>
  <c r="CX132" i="14"/>
  <c r="AL132" i="14"/>
  <c r="DE132" i="14"/>
  <c r="AS132" i="14"/>
  <c r="DD132" i="14"/>
  <c r="AR132" i="14"/>
  <c r="DC132" i="14"/>
  <c r="AQ132" i="14"/>
  <c r="AN132" i="14"/>
  <c r="AZ132" i="14"/>
  <c r="DG132" i="14"/>
  <c r="DK132" i="14"/>
  <c r="AO132" i="14"/>
  <c r="AU132" i="14"/>
  <c r="AY132" i="14"/>
  <c r="DB132" i="14"/>
  <c r="DF132" i="14"/>
  <c r="BA132" i="14"/>
  <c r="AP132" i="14"/>
  <c r="AT132" i="14"/>
  <c r="DA132" i="14"/>
  <c r="DM132" i="14"/>
  <c r="CZ132" i="14"/>
  <c r="DL132" i="14"/>
  <c r="CP251" i="14"/>
  <c r="AD251" i="14"/>
  <c r="CW251" i="14"/>
  <c r="AK251" i="14"/>
  <c r="CH251" i="14"/>
  <c r="V251" i="14"/>
  <c r="CO251" i="14"/>
  <c r="AC251" i="14"/>
  <c r="CN251" i="14"/>
  <c r="AB251" i="14"/>
  <c r="CM251" i="14"/>
  <c r="AA251" i="14"/>
  <c r="CL251" i="14"/>
  <c r="Z251" i="14"/>
  <c r="CK251" i="14"/>
  <c r="Y251" i="14"/>
  <c r="CJ251" i="14"/>
  <c r="X251" i="14"/>
  <c r="EL251" i="14"/>
  <c r="BZ251" i="14"/>
  <c r="N251" i="14"/>
  <c r="ED251" i="14"/>
  <c r="BR251" i="14"/>
  <c r="EK251" i="14"/>
  <c r="DV251" i="14"/>
  <c r="BJ251" i="14"/>
  <c r="EC251" i="14"/>
  <c r="CX251" i="14"/>
  <c r="AL251" i="14"/>
  <c r="DM251" i="14"/>
  <c r="U251" i="14"/>
  <c r="BX251" i="14"/>
  <c r="EA251" i="14"/>
  <c r="BG251" i="14"/>
  <c r="DJ251" i="14"/>
  <c r="AP251" i="14"/>
  <c r="CS251" i="14"/>
  <c r="Q251" i="14"/>
  <c r="BT251" i="14"/>
  <c r="EE251" i="14"/>
  <c r="BS251" i="14"/>
  <c r="DE251" i="14"/>
  <c r="EJ251" i="14"/>
  <c r="BP251" i="14"/>
  <c r="DS251" i="14"/>
  <c r="AY251" i="14"/>
  <c r="DB251" i="14"/>
  <c r="AH251" i="14"/>
  <c r="CC251" i="14"/>
  <c r="EF251" i="14"/>
  <c r="BL251" i="14"/>
  <c r="DW251" i="14"/>
  <c r="BK251" i="14"/>
  <c r="CG251" i="14"/>
  <c r="EB251" i="14"/>
  <c r="BH251" i="14"/>
  <c r="DK251" i="14"/>
  <c r="AQ251" i="14"/>
  <c r="CT251" i="14"/>
  <c r="R251" i="14"/>
  <c r="BU251" i="14"/>
  <c r="DX251" i="14"/>
  <c r="BD251" i="14"/>
  <c r="DO251" i="14"/>
  <c r="BC251" i="14"/>
  <c r="DN251" i="14"/>
  <c r="BY251" i="14"/>
  <c r="DT251" i="14"/>
  <c r="AZ251" i="14"/>
  <c r="DC251" i="14"/>
  <c r="AI251" i="14"/>
  <c r="CD251" i="14"/>
  <c r="EG251" i="14"/>
  <c r="BM251" i="14"/>
  <c r="DP251" i="14"/>
  <c r="AV251" i="14"/>
  <c r="DG251" i="14"/>
  <c r="AU251" i="14"/>
  <c r="BB251" i="14"/>
  <c r="BI251" i="14"/>
  <c r="DD251" i="14"/>
  <c r="AJ251" i="14"/>
  <c r="CE251" i="14"/>
  <c r="EH251" i="14"/>
  <c r="BN251" i="14"/>
  <c r="DQ251" i="14"/>
  <c r="AW251" i="14"/>
  <c r="CZ251" i="14"/>
  <c r="AF251" i="14"/>
  <c r="CQ251" i="14"/>
  <c r="AE251" i="14"/>
  <c r="AT251" i="14"/>
  <c r="BA251" i="14"/>
  <c r="CV251" i="14"/>
  <c r="T251" i="14"/>
  <c r="BW251" i="14"/>
  <c r="DZ251" i="14"/>
  <c r="BF251" i="14"/>
  <c r="DI251" i="14"/>
  <c r="AO251" i="14"/>
  <c r="CR251" i="14"/>
  <c r="P251" i="14"/>
  <c r="CI251" i="14"/>
  <c r="W251" i="14"/>
  <c r="BQ251" i="14"/>
  <c r="S251" i="14"/>
  <c r="DH251" i="14"/>
  <c r="AS251" i="14"/>
  <c r="DR251" i="14"/>
  <c r="CB251" i="14"/>
  <c r="DL251" i="14"/>
  <c r="BV251" i="14"/>
  <c r="AN251" i="14"/>
  <c r="CF251" i="14"/>
  <c r="AX251" i="14"/>
  <c r="EM251" i="14"/>
  <c r="AR251" i="14"/>
  <c r="DY251" i="14"/>
  <c r="CY251" i="14"/>
  <c r="EI251" i="14"/>
  <c r="DA251" i="14"/>
  <c r="CA251" i="14"/>
  <c r="DU251" i="14"/>
  <c r="BO251" i="14"/>
  <c r="AG251" i="14"/>
  <c r="BE251" i="14"/>
  <c r="AM251" i="14"/>
  <c r="CU251" i="14"/>
  <c r="DF251" i="14"/>
  <c r="DR240" i="14"/>
  <c r="BF240" i="14"/>
  <c r="DQ240" i="14"/>
  <c r="BE240" i="14"/>
  <c r="DP240" i="14"/>
  <c r="BD240" i="14"/>
  <c r="DW240" i="14"/>
  <c r="BK240" i="14"/>
  <c r="DV240" i="14"/>
  <c r="BJ240" i="14"/>
  <c r="EC240" i="14"/>
  <c r="BQ240" i="14"/>
  <c r="EB240" i="14"/>
  <c r="BP240" i="14"/>
  <c r="EA240" i="14"/>
  <c r="BO240" i="14"/>
  <c r="DJ240" i="14"/>
  <c r="AX240" i="14"/>
  <c r="DI240" i="14"/>
  <c r="AW240" i="14"/>
  <c r="DH240" i="14"/>
  <c r="AV240" i="14"/>
  <c r="DO240" i="14"/>
  <c r="BC240" i="14"/>
  <c r="DN240" i="14"/>
  <c r="BB240" i="14"/>
  <c r="DU240" i="14"/>
  <c r="BI240" i="14"/>
  <c r="DT240" i="14"/>
  <c r="BH240" i="14"/>
  <c r="DS240" i="14"/>
  <c r="BG240" i="14"/>
  <c r="DB240" i="14"/>
  <c r="AP240" i="14"/>
  <c r="DA240" i="14"/>
  <c r="AO240" i="14"/>
  <c r="CZ240" i="14"/>
  <c r="AN240" i="14"/>
  <c r="DG240" i="14"/>
  <c r="AU240" i="14"/>
  <c r="DF240" i="14"/>
  <c r="AT240" i="14"/>
  <c r="DM240" i="14"/>
  <c r="BA240" i="14"/>
  <c r="DL240" i="14"/>
  <c r="AZ240" i="14"/>
  <c r="DK240" i="14"/>
  <c r="AY240" i="14"/>
  <c r="CT240" i="14"/>
  <c r="AH240" i="14"/>
  <c r="CS240" i="14"/>
  <c r="AG240" i="14"/>
  <c r="CR240" i="14"/>
  <c r="AF240" i="14"/>
  <c r="CY240" i="14"/>
  <c r="AM240" i="14"/>
  <c r="CX240" i="14"/>
  <c r="AL240" i="14"/>
  <c r="DE240" i="14"/>
  <c r="AS240" i="14"/>
  <c r="DD240" i="14"/>
  <c r="AR240" i="14"/>
  <c r="DC240" i="14"/>
  <c r="AQ240" i="14"/>
  <c r="CL240" i="14"/>
  <c r="Z240" i="14"/>
  <c r="CK240" i="14"/>
  <c r="Y240" i="14"/>
  <c r="CJ240" i="14"/>
  <c r="X240" i="14"/>
  <c r="CQ240" i="14"/>
  <c r="AE240" i="14"/>
  <c r="CP240" i="14"/>
  <c r="AD240" i="14"/>
  <c r="CW240" i="14"/>
  <c r="AK240" i="14"/>
  <c r="CV240" i="14"/>
  <c r="AJ240" i="14"/>
  <c r="CU240" i="14"/>
  <c r="AI240" i="14"/>
  <c r="CD240" i="14"/>
  <c r="R240" i="14"/>
  <c r="CC240" i="14"/>
  <c r="Q240" i="14"/>
  <c r="CB240" i="14"/>
  <c r="P240" i="14"/>
  <c r="CI240" i="14"/>
  <c r="W240" i="14"/>
  <c r="CH240" i="14"/>
  <c r="V240" i="14"/>
  <c r="CO240" i="14"/>
  <c r="AC240" i="14"/>
  <c r="CN240" i="14"/>
  <c r="AB240" i="14"/>
  <c r="CM240" i="14"/>
  <c r="AA240" i="14"/>
  <c r="EH240" i="14"/>
  <c r="BV240" i="14"/>
  <c r="EG240" i="14"/>
  <c r="BU240" i="14"/>
  <c r="EF240" i="14"/>
  <c r="BT240" i="14"/>
  <c r="EM240" i="14"/>
  <c r="CA240" i="14"/>
  <c r="EL240" i="14"/>
  <c r="BZ240" i="14"/>
  <c r="N240" i="14"/>
  <c r="CG240" i="14"/>
  <c r="U240" i="14"/>
  <c r="CF240" i="14"/>
  <c r="T240" i="14"/>
  <c r="CE240" i="14"/>
  <c r="S240" i="14"/>
  <c r="BS240" i="14"/>
  <c r="BW240" i="14"/>
  <c r="DZ240" i="14"/>
  <c r="ED240" i="14"/>
  <c r="BN240" i="14"/>
  <c r="BR240" i="14"/>
  <c r="DY240" i="14"/>
  <c r="EK240" i="14"/>
  <c r="BM240" i="14"/>
  <c r="BY240" i="14"/>
  <c r="DX240" i="14"/>
  <c r="EJ240" i="14"/>
  <c r="BL240" i="14"/>
  <c r="BX240" i="14"/>
  <c r="EE240" i="14"/>
  <c r="EI240" i="14"/>
  <c r="CX123" i="14"/>
  <c r="AL123" i="14"/>
  <c r="DE123" i="14"/>
  <c r="AS123" i="14"/>
  <c r="DD123" i="14"/>
  <c r="AR123" i="14"/>
  <c r="DC123" i="14"/>
  <c r="AQ123" i="14"/>
  <c r="DB123" i="14"/>
  <c r="AP123" i="14"/>
  <c r="DA123" i="14"/>
  <c r="AO123" i="14"/>
  <c r="CZ123" i="14"/>
  <c r="AN123" i="14"/>
  <c r="DG123" i="14"/>
  <c r="AU123" i="14"/>
  <c r="CP123" i="14"/>
  <c r="AD123" i="14"/>
  <c r="CW123" i="14"/>
  <c r="AK123" i="14"/>
  <c r="CV123" i="14"/>
  <c r="AJ123" i="14"/>
  <c r="CU123" i="14"/>
  <c r="AI123" i="14"/>
  <c r="CT123" i="14"/>
  <c r="AH123" i="14"/>
  <c r="CS123" i="14"/>
  <c r="AG123" i="14"/>
  <c r="CR123" i="14"/>
  <c r="AF123" i="14"/>
  <c r="CY123" i="14"/>
  <c r="AM123" i="14"/>
  <c r="CH123" i="14"/>
  <c r="V123" i="14"/>
  <c r="CO123" i="14"/>
  <c r="AC123" i="14"/>
  <c r="CN123" i="14"/>
  <c r="AB123" i="14"/>
  <c r="CM123" i="14"/>
  <c r="AA123" i="14"/>
  <c r="CL123" i="14"/>
  <c r="Z123" i="14"/>
  <c r="CK123" i="14"/>
  <c r="Y123" i="14"/>
  <c r="CJ123" i="14"/>
  <c r="X123" i="14"/>
  <c r="CQ123" i="14"/>
  <c r="AE123" i="14"/>
  <c r="EL123" i="14"/>
  <c r="BZ123" i="14"/>
  <c r="N123" i="14"/>
  <c r="CG123" i="14"/>
  <c r="U123" i="14"/>
  <c r="CF123" i="14"/>
  <c r="T123" i="14"/>
  <c r="CE123" i="14"/>
  <c r="S123" i="14"/>
  <c r="CD123" i="14"/>
  <c r="R123" i="14"/>
  <c r="CC123" i="14"/>
  <c r="Q123" i="14"/>
  <c r="CB123" i="14"/>
  <c r="P123" i="14"/>
  <c r="CI123" i="14"/>
  <c r="W123" i="14"/>
  <c r="ED123" i="14"/>
  <c r="BR123" i="14"/>
  <c r="EK123" i="14"/>
  <c r="BY123" i="14"/>
  <c r="EJ123" i="14"/>
  <c r="BX123" i="14"/>
  <c r="EI123" i="14"/>
  <c r="BW123" i="14"/>
  <c r="EH123" i="14"/>
  <c r="BV123" i="14"/>
  <c r="EG123" i="14"/>
  <c r="BU123" i="14"/>
  <c r="EF123" i="14"/>
  <c r="BT123" i="14"/>
  <c r="EM123" i="14"/>
  <c r="CA123" i="14"/>
  <c r="DV123" i="14"/>
  <c r="BJ123" i="14"/>
  <c r="EC123" i="14"/>
  <c r="BQ123" i="14"/>
  <c r="EB123" i="14"/>
  <c r="BP123" i="14"/>
  <c r="EA123" i="14"/>
  <c r="BO123" i="14"/>
  <c r="DZ123" i="14"/>
  <c r="BN123" i="14"/>
  <c r="DY123" i="14"/>
  <c r="BM123" i="14"/>
  <c r="DX123" i="14"/>
  <c r="BL123" i="14"/>
  <c r="EE123" i="14"/>
  <c r="BS123" i="14"/>
  <c r="DN123" i="14"/>
  <c r="BB123" i="14"/>
  <c r="DU123" i="14"/>
  <c r="BI123" i="14"/>
  <c r="DT123" i="14"/>
  <c r="BH123" i="14"/>
  <c r="DS123" i="14"/>
  <c r="BG123" i="14"/>
  <c r="DR123" i="14"/>
  <c r="BF123" i="14"/>
  <c r="DQ123" i="14"/>
  <c r="BE123" i="14"/>
  <c r="DP123" i="14"/>
  <c r="BD123" i="14"/>
  <c r="DW123" i="14"/>
  <c r="BK123" i="14"/>
  <c r="DM123" i="14"/>
  <c r="DI123" i="14"/>
  <c r="BA123" i="14"/>
  <c r="AW123" i="14"/>
  <c r="DL123" i="14"/>
  <c r="DH123" i="14"/>
  <c r="AZ123" i="14"/>
  <c r="AV123" i="14"/>
  <c r="DK123" i="14"/>
  <c r="DO123" i="14"/>
  <c r="AY123" i="14"/>
  <c r="BC123" i="14"/>
  <c r="AT123" i="14"/>
  <c r="AX123" i="14"/>
  <c r="DF123" i="14"/>
  <c r="DJ123" i="14"/>
  <c r="CU267" i="14"/>
  <c r="AI267" i="14"/>
  <c r="CT267" i="14"/>
  <c r="AH267" i="14"/>
  <c r="CS267" i="14"/>
  <c r="AG267" i="14"/>
  <c r="CY267" i="14"/>
  <c r="AM267" i="14"/>
  <c r="CX267" i="14"/>
  <c r="AL267" i="14"/>
  <c r="AR267" i="14"/>
  <c r="DT267" i="14"/>
  <c r="CV267" i="14"/>
  <c r="BA267" i="14"/>
  <c r="EC267" i="14"/>
  <c r="CJ267" i="14"/>
  <c r="CM267" i="14"/>
  <c r="AA267" i="14"/>
  <c r="CL267" i="14"/>
  <c r="Z267" i="14"/>
  <c r="CK267" i="14"/>
  <c r="Y267" i="14"/>
  <c r="CQ267" i="14"/>
  <c r="AE267" i="14"/>
  <c r="CP267" i="14"/>
  <c r="AD267" i="14"/>
  <c r="U267" i="14"/>
  <c r="CW267" i="14"/>
  <c r="BY267" i="14"/>
  <c r="AF267" i="14"/>
  <c r="DH267" i="14"/>
  <c r="BP267" i="14"/>
  <c r="CE267" i="14"/>
  <c r="S267" i="14"/>
  <c r="CD267" i="14"/>
  <c r="R267" i="14"/>
  <c r="CC267" i="14"/>
  <c r="Q267" i="14"/>
  <c r="CI267" i="14"/>
  <c r="W267" i="14"/>
  <c r="CH267" i="14"/>
  <c r="V267" i="14"/>
  <c r="DU267" i="14"/>
  <c r="CB267" i="14"/>
  <c r="BD267" i="14"/>
  <c r="EF267" i="14"/>
  <c r="CN267" i="14"/>
  <c r="AS267" i="14"/>
  <c r="EI267" i="14"/>
  <c r="BW267" i="14"/>
  <c r="EH267" i="14"/>
  <c r="BV267" i="14"/>
  <c r="EG267" i="14"/>
  <c r="BU267" i="14"/>
  <c r="EM267" i="14"/>
  <c r="CA267" i="14"/>
  <c r="EL267" i="14"/>
  <c r="BZ267" i="14"/>
  <c r="N267" i="14"/>
  <c r="CZ267" i="14"/>
  <c r="BH267" i="14"/>
  <c r="AJ267" i="14"/>
  <c r="DL267" i="14"/>
  <c r="BQ267" i="14"/>
  <c r="X267" i="14"/>
  <c r="EA267" i="14"/>
  <c r="BO267" i="14"/>
  <c r="DZ267" i="14"/>
  <c r="BN267" i="14"/>
  <c r="DY267" i="14"/>
  <c r="BM267" i="14"/>
  <c r="EE267" i="14"/>
  <c r="BS267" i="14"/>
  <c r="ED267" i="14"/>
  <c r="BR267" i="14"/>
  <c r="DX267" i="14"/>
  <c r="CF267" i="14"/>
  <c r="AK267" i="14"/>
  <c r="EJ267" i="14"/>
  <c r="CO267" i="14"/>
  <c r="AV267" i="14"/>
  <c r="DS267" i="14"/>
  <c r="BG267" i="14"/>
  <c r="DR267" i="14"/>
  <c r="BF267" i="14"/>
  <c r="DQ267" i="14"/>
  <c r="BE267" i="14"/>
  <c r="DW267" i="14"/>
  <c r="BK267" i="14"/>
  <c r="DV267" i="14"/>
  <c r="BJ267" i="14"/>
  <c r="DD267" i="14"/>
  <c r="BI267" i="14"/>
  <c r="P267" i="14"/>
  <c r="DM267" i="14"/>
  <c r="BT267" i="14"/>
  <c r="AB267" i="14"/>
  <c r="AQ267" i="14"/>
  <c r="AO267" i="14"/>
  <c r="AT267" i="14"/>
  <c r="BX267" i="14"/>
  <c r="DJ267" i="14"/>
  <c r="DO267" i="14"/>
  <c r="CG267" i="14"/>
  <c r="AZ267" i="14"/>
  <c r="DB267" i="14"/>
  <c r="DG267" i="14"/>
  <c r="BL267" i="14"/>
  <c r="AC267" i="14"/>
  <c r="AX267" i="14"/>
  <c r="BC267" i="14"/>
  <c r="AN267" i="14"/>
  <c r="EB267" i="14"/>
  <c r="AP267" i="14"/>
  <c r="AU267" i="14"/>
  <c r="T267" i="14"/>
  <c r="DE267" i="14"/>
  <c r="DK267" i="14"/>
  <c r="DI267" i="14"/>
  <c r="DN267" i="14"/>
  <c r="EK267" i="14"/>
  <c r="AY267" i="14"/>
  <c r="AW267" i="14"/>
  <c r="BB267" i="14"/>
  <c r="CR267" i="14"/>
  <c r="DF267" i="14"/>
  <c r="DP267" i="14"/>
  <c r="DC267" i="14"/>
  <c r="DA267" i="14"/>
  <c r="DX163" i="14"/>
  <c r="BL163" i="14"/>
  <c r="EE163" i="14"/>
  <c r="BS163" i="14"/>
  <c r="ED163" i="14"/>
  <c r="BR163" i="14"/>
  <c r="EK163" i="14"/>
  <c r="BY163" i="14"/>
  <c r="EJ163" i="14"/>
  <c r="BX163" i="14"/>
  <c r="EI163" i="14"/>
  <c r="BW163" i="14"/>
  <c r="EH163" i="14"/>
  <c r="BV163" i="14"/>
  <c r="EG163" i="14"/>
  <c r="BU163" i="14"/>
  <c r="DP163" i="14"/>
  <c r="BD163" i="14"/>
  <c r="DW163" i="14"/>
  <c r="BK163" i="14"/>
  <c r="DV163" i="14"/>
  <c r="BJ163" i="14"/>
  <c r="EC163" i="14"/>
  <c r="BQ163" i="14"/>
  <c r="EB163" i="14"/>
  <c r="BP163" i="14"/>
  <c r="EA163" i="14"/>
  <c r="BO163" i="14"/>
  <c r="DZ163" i="14"/>
  <c r="BN163" i="14"/>
  <c r="DY163" i="14"/>
  <c r="BM163" i="14"/>
  <c r="DH163" i="14"/>
  <c r="AV163" i="14"/>
  <c r="DO163" i="14"/>
  <c r="BC163" i="14"/>
  <c r="DN163" i="14"/>
  <c r="BB163" i="14"/>
  <c r="DU163" i="14"/>
  <c r="BI163" i="14"/>
  <c r="DT163" i="14"/>
  <c r="BH163" i="14"/>
  <c r="DS163" i="14"/>
  <c r="BG163" i="14"/>
  <c r="DR163" i="14"/>
  <c r="BF163" i="14"/>
  <c r="DQ163" i="14"/>
  <c r="BE163" i="14"/>
  <c r="CZ163" i="14"/>
  <c r="AN163" i="14"/>
  <c r="DG163" i="14"/>
  <c r="AU163" i="14"/>
  <c r="DF163" i="14"/>
  <c r="AT163" i="14"/>
  <c r="DM163" i="14"/>
  <c r="BA163" i="14"/>
  <c r="DL163" i="14"/>
  <c r="AZ163" i="14"/>
  <c r="DK163" i="14"/>
  <c r="AY163" i="14"/>
  <c r="DJ163" i="14"/>
  <c r="AX163" i="14"/>
  <c r="DI163" i="14"/>
  <c r="AW163" i="14"/>
  <c r="CR163" i="14"/>
  <c r="AF163" i="14"/>
  <c r="CY163" i="14"/>
  <c r="AM163" i="14"/>
  <c r="CX163" i="14"/>
  <c r="AL163" i="14"/>
  <c r="DE163" i="14"/>
  <c r="AS163" i="14"/>
  <c r="DD163" i="14"/>
  <c r="AR163" i="14"/>
  <c r="DC163" i="14"/>
  <c r="AQ163" i="14"/>
  <c r="DB163" i="14"/>
  <c r="AP163" i="14"/>
  <c r="DA163" i="14"/>
  <c r="AO163" i="14"/>
  <c r="CJ163" i="14"/>
  <c r="X163" i="14"/>
  <c r="CQ163" i="14"/>
  <c r="AE163" i="14"/>
  <c r="CP163" i="14"/>
  <c r="AD163" i="14"/>
  <c r="CW163" i="14"/>
  <c r="AK163" i="14"/>
  <c r="CV163" i="14"/>
  <c r="AJ163" i="14"/>
  <c r="CU163" i="14"/>
  <c r="AI163" i="14"/>
  <c r="CT163" i="14"/>
  <c r="AH163" i="14"/>
  <c r="CS163" i="14"/>
  <c r="AG163" i="14"/>
  <c r="EF163" i="14"/>
  <c r="BT163" i="14"/>
  <c r="EM163" i="14"/>
  <c r="CA163" i="14"/>
  <c r="EL163" i="14"/>
  <c r="BZ163" i="14"/>
  <c r="N163" i="14"/>
  <c r="CG163" i="14"/>
  <c r="U163" i="14"/>
  <c r="CF163" i="14"/>
  <c r="T163" i="14"/>
  <c r="CE163" i="14"/>
  <c r="S163" i="14"/>
  <c r="CD163" i="14"/>
  <c r="R163" i="14"/>
  <c r="CC163" i="14"/>
  <c r="Q163" i="14"/>
  <c r="CB163" i="14"/>
  <c r="CN163" i="14"/>
  <c r="P163" i="14"/>
  <c r="AB163" i="14"/>
  <c r="CI163" i="14"/>
  <c r="CM163" i="14"/>
  <c r="W163" i="14"/>
  <c r="AA163" i="14"/>
  <c r="CH163" i="14"/>
  <c r="CL163" i="14"/>
  <c r="V163" i="14"/>
  <c r="Z163" i="14"/>
  <c r="AC163" i="14"/>
  <c r="Y163" i="14"/>
  <c r="CO163" i="14"/>
  <c r="CK163" i="14"/>
  <c r="EL318" i="14"/>
  <c r="BZ318" i="14"/>
  <c r="N318" i="14"/>
  <c r="CG318" i="14"/>
  <c r="U318" i="14"/>
  <c r="CF318" i="14"/>
  <c r="T318" i="14"/>
  <c r="CE318" i="14"/>
  <c r="S318" i="14"/>
  <c r="CD318" i="14"/>
  <c r="R318" i="14"/>
  <c r="CC318" i="14"/>
  <c r="Q318" i="14"/>
  <c r="CI318" i="14"/>
  <c r="W318" i="14"/>
  <c r="BL318" i="14"/>
  <c r="AN318" i="14"/>
  <c r="ED318" i="14"/>
  <c r="BR318" i="14"/>
  <c r="EK318" i="14"/>
  <c r="BY318" i="14"/>
  <c r="EJ318" i="14"/>
  <c r="BX318" i="14"/>
  <c r="EI318" i="14"/>
  <c r="BW318" i="14"/>
  <c r="EH318" i="14"/>
  <c r="BV318" i="14"/>
  <c r="EG318" i="14"/>
  <c r="BU318" i="14"/>
  <c r="EM318" i="14"/>
  <c r="CA318" i="14"/>
  <c r="CJ318" i="14"/>
  <c r="DP318" i="14"/>
  <c r="DV318" i="14"/>
  <c r="BJ318" i="14"/>
  <c r="EC318" i="14"/>
  <c r="BQ318" i="14"/>
  <c r="EB318" i="14"/>
  <c r="BP318" i="14"/>
  <c r="EA318" i="14"/>
  <c r="BO318" i="14"/>
  <c r="DZ318" i="14"/>
  <c r="BN318" i="14"/>
  <c r="DY318" i="14"/>
  <c r="BM318" i="14"/>
  <c r="EE318" i="14"/>
  <c r="BS318" i="14"/>
  <c r="X318" i="14"/>
  <c r="BD318" i="14"/>
  <c r="DN318" i="14"/>
  <c r="BB318" i="14"/>
  <c r="DU318" i="14"/>
  <c r="BI318" i="14"/>
  <c r="DT318" i="14"/>
  <c r="BH318" i="14"/>
  <c r="DS318" i="14"/>
  <c r="BG318" i="14"/>
  <c r="DR318" i="14"/>
  <c r="BF318" i="14"/>
  <c r="DQ318" i="14"/>
  <c r="BE318" i="14"/>
  <c r="DW318" i="14"/>
  <c r="BK318" i="14"/>
  <c r="CB318" i="14"/>
  <c r="DH318" i="14"/>
  <c r="DF318" i="14"/>
  <c r="AT318" i="14"/>
  <c r="DM318" i="14"/>
  <c r="BA318" i="14"/>
  <c r="DL318" i="14"/>
  <c r="AZ318" i="14"/>
  <c r="DK318" i="14"/>
  <c r="AY318" i="14"/>
  <c r="DJ318" i="14"/>
  <c r="AX318" i="14"/>
  <c r="DI318" i="14"/>
  <c r="AW318" i="14"/>
  <c r="DO318" i="14"/>
  <c r="BC318" i="14"/>
  <c r="P318" i="14"/>
  <c r="AV318" i="14"/>
  <c r="CX318" i="14"/>
  <c r="AL318" i="14"/>
  <c r="DE318" i="14"/>
  <c r="AS318" i="14"/>
  <c r="DD318" i="14"/>
  <c r="AR318" i="14"/>
  <c r="DC318" i="14"/>
  <c r="AQ318" i="14"/>
  <c r="DB318" i="14"/>
  <c r="AP318" i="14"/>
  <c r="DA318" i="14"/>
  <c r="AO318" i="14"/>
  <c r="DG318" i="14"/>
  <c r="AU318" i="14"/>
  <c r="EF318" i="14"/>
  <c r="CR318" i="14"/>
  <c r="CH318" i="14"/>
  <c r="V318" i="14"/>
  <c r="CO318" i="14"/>
  <c r="AC318" i="14"/>
  <c r="CN318" i="14"/>
  <c r="AB318" i="14"/>
  <c r="CM318" i="14"/>
  <c r="AA318" i="14"/>
  <c r="CL318" i="14"/>
  <c r="Z318" i="14"/>
  <c r="CK318" i="14"/>
  <c r="Y318" i="14"/>
  <c r="CQ318" i="14"/>
  <c r="AE318" i="14"/>
  <c r="DX318" i="14"/>
  <c r="CZ318" i="14"/>
  <c r="AK318" i="14"/>
  <c r="AG318" i="14"/>
  <c r="CV318" i="14"/>
  <c r="CY318" i="14"/>
  <c r="AJ318" i="14"/>
  <c r="AM318" i="14"/>
  <c r="CU318" i="14"/>
  <c r="BT318" i="14"/>
  <c r="AI318" i="14"/>
  <c r="AF318" i="14"/>
  <c r="CP318" i="14"/>
  <c r="CT318" i="14"/>
  <c r="AD318" i="14"/>
  <c r="AH318" i="14"/>
  <c r="CW318" i="14"/>
  <c r="CS318" i="14"/>
  <c r="DR313" i="14"/>
  <c r="BF313" i="14"/>
  <c r="DQ313" i="14"/>
  <c r="DJ313" i="14"/>
  <c r="AP313" i="14"/>
  <c r="CS313" i="14"/>
  <c r="AG313" i="14"/>
  <c r="CR313" i="14"/>
  <c r="AF313" i="14"/>
  <c r="CY313" i="14"/>
  <c r="AM313" i="14"/>
  <c r="CX313" i="14"/>
  <c r="AL313" i="14"/>
  <c r="DE313" i="14"/>
  <c r="AS313" i="14"/>
  <c r="DC313" i="14"/>
  <c r="AQ313" i="14"/>
  <c r="CN313" i="14"/>
  <c r="DL313" i="14"/>
  <c r="DB313" i="14"/>
  <c r="AH313" i="14"/>
  <c r="CK313" i="14"/>
  <c r="Y313" i="14"/>
  <c r="CJ313" i="14"/>
  <c r="X313" i="14"/>
  <c r="CQ313" i="14"/>
  <c r="AE313" i="14"/>
  <c r="CP313" i="14"/>
  <c r="AD313" i="14"/>
  <c r="CW313" i="14"/>
  <c r="AK313" i="14"/>
  <c r="CU313" i="14"/>
  <c r="AI313" i="14"/>
  <c r="AB313" i="14"/>
  <c r="AZ313" i="14"/>
  <c r="CT313" i="14"/>
  <c r="Z313" i="14"/>
  <c r="CC313" i="14"/>
  <c r="Q313" i="14"/>
  <c r="CB313" i="14"/>
  <c r="P313" i="14"/>
  <c r="CI313" i="14"/>
  <c r="W313" i="14"/>
  <c r="CH313" i="14"/>
  <c r="V313" i="14"/>
  <c r="CO313" i="14"/>
  <c r="AC313" i="14"/>
  <c r="CM313" i="14"/>
  <c r="AA313" i="14"/>
  <c r="CF313" i="14"/>
  <c r="DT313" i="14"/>
  <c r="CL313" i="14"/>
  <c r="R313" i="14"/>
  <c r="BU313" i="14"/>
  <c r="EF313" i="14"/>
  <c r="BT313" i="14"/>
  <c r="EM313" i="14"/>
  <c r="CA313" i="14"/>
  <c r="EL313" i="14"/>
  <c r="BZ313" i="14"/>
  <c r="N313" i="14"/>
  <c r="CG313" i="14"/>
  <c r="U313" i="14"/>
  <c r="CE313" i="14"/>
  <c r="S313" i="14"/>
  <c r="T313" i="14"/>
  <c r="BH313" i="14"/>
  <c r="CD313" i="14"/>
  <c r="EG313" i="14"/>
  <c r="BM313" i="14"/>
  <c r="DX313" i="14"/>
  <c r="BL313" i="14"/>
  <c r="EE313" i="14"/>
  <c r="BS313" i="14"/>
  <c r="ED313" i="14"/>
  <c r="BR313" i="14"/>
  <c r="EK313" i="14"/>
  <c r="BY313" i="14"/>
  <c r="EI313" i="14"/>
  <c r="BW313" i="14"/>
  <c r="DD313" i="14"/>
  <c r="EJ313" i="14"/>
  <c r="BV313" i="14"/>
  <c r="DY313" i="14"/>
  <c r="BE313" i="14"/>
  <c r="DP313" i="14"/>
  <c r="BD313" i="14"/>
  <c r="DW313" i="14"/>
  <c r="BK313" i="14"/>
  <c r="DV313" i="14"/>
  <c r="BJ313" i="14"/>
  <c r="EC313" i="14"/>
  <c r="BQ313" i="14"/>
  <c r="EA313" i="14"/>
  <c r="BO313" i="14"/>
  <c r="AR313" i="14"/>
  <c r="BX313" i="14"/>
  <c r="EH313" i="14"/>
  <c r="BN313" i="14"/>
  <c r="DI313" i="14"/>
  <c r="AW313" i="14"/>
  <c r="DH313" i="14"/>
  <c r="AV313" i="14"/>
  <c r="DO313" i="14"/>
  <c r="BC313" i="14"/>
  <c r="DN313" i="14"/>
  <c r="BB313" i="14"/>
  <c r="DU313" i="14"/>
  <c r="BI313" i="14"/>
  <c r="DS313" i="14"/>
  <c r="BG313" i="14"/>
  <c r="CV313" i="14"/>
  <c r="EB313" i="14"/>
  <c r="DZ313" i="14"/>
  <c r="DF313" i="14"/>
  <c r="AX313" i="14"/>
  <c r="AT313" i="14"/>
  <c r="DA313" i="14"/>
  <c r="DM313" i="14"/>
  <c r="AO313" i="14"/>
  <c r="BA313" i="14"/>
  <c r="CZ313" i="14"/>
  <c r="DK313" i="14"/>
  <c r="AN313" i="14"/>
  <c r="AY313" i="14"/>
  <c r="DG313" i="14"/>
  <c r="AJ313" i="14"/>
  <c r="BP313" i="14"/>
  <c r="AU313" i="14"/>
  <c r="EB218" i="14"/>
  <c r="BP218" i="14"/>
  <c r="EA218" i="14"/>
  <c r="BO218" i="14"/>
  <c r="DZ218" i="14"/>
  <c r="BN218" i="14"/>
  <c r="DY218" i="14"/>
  <c r="BM218" i="14"/>
  <c r="DX218" i="14"/>
  <c r="BL218" i="14"/>
  <c r="EE218" i="14"/>
  <c r="BS218" i="14"/>
  <c r="ED218" i="14"/>
  <c r="BR218" i="14"/>
  <c r="EK218" i="14"/>
  <c r="BY218" i="14"/>
  <c r="DT218" i="14"/>
  <c r="BH218" i="14"/>
  <c r="DS218" i="14"/>
  <c r="BG218" i="14"/>
  <c r="DR218" i="14"/>
  <c r="BF218" i="14"/>
  <c r="DQ218" i="14"/>
  <c r="BE218" i="14"/>
  <c r="DP218" i="14"/>
  <c r="BD218" i="14"/>
  <c r="DW218" i="14"/>
  <c r="BK218" i="14"/>
  <c r="DV218" i="14"/>
  <c r="BJ218" i="14"/>
  <c r="EC218" i="14"/>
  <c r="BQ218" i="14"/>
  <c r="DL218" i="14"/>
  <c r="AZ218" i="14"/>
  <c r="DK218" i="14"/>
  <c r="AY218" i="14"/>
  <c r="DJ218" i="14"/>
  <c r="AX218" i="14"/>
  <c r="DI218" i="14"/>
  <c r="AW218" i="14"/>
  <c r="DH218" i="14"/>
  <c r="AV218" i="14"/>
  <c r="DO218" i="14"/>
  <c r="BC218" i="14"/>
  <c r="DN218" i="14"/>
  <c r="BB218" i="14"/>
  <c r="DU218" i="14"/>
  <c r="BI218" i="14"/>
  <c r="DD218" i="14"/>
  <c r="AR218" i="14"/>
  <c r="DC218" i="14"/>
  <c r="AQ218" i="14"/>
  <c r="DB218" i="14"/>
  <c r="AP218" i="14"/>
  <c r="DA218" i="14"/>
  <c r="AO218" i="14"/>
  <c r="CZ218" i="14"/>
  <c r="AN218" i="14"/>
  <c r="DG218" i="14"/>
  <c r="AU218" i="14"/>
  <c r="DF218" i="14"/>
  <c r="AT218" i="14"/>
  <c r="DM218" i="14"/>
  <c r="BA218" i="14"/>
  <c r="CV218" i="14"/>
  <c r="AJ218" i="14"/>
  <c r="CU218" i="14"/>
  <c r="AI218" i="14"/>
  <c r="CT218" i="14"/>
  <c r="AH218" i="14"/>
  <c r="CS218" i="14"/>
  <c r="AG218" i="14"/>
  <c r="CR218" i="14"/>
  <c r="AF218" i="14"/>
  <c r="CY218" i="14"/>
  <c r="AM218" i="14"/>
  <c r="CX218" i="14"/>
  <c r="AL218" i="14"/>
  <c r="DE218" i="14"/>
  <c r="AS218" i="14"/>
  <c r="CN218" i="14"/>
  <c r="AB218" i="14"/>
  <c r="CM218" i="14"/>
  <c r="AA218" i="14"/>
  <c r="CL218" i="14"/>
  <c r="Z218" i="14"/>
  <c r="CK218" i="14"/>
  <c r="Y218" i="14"/>
  <c r="CJ218" i="14"/>
  <c r="X218" i="14"/>
  <c r="CQ218" i="14"/>
  <c r="AE218" i="14"/>
  <c r="CP218" i="14"/>
  <c r="AD218" i="14"/>
  <c r="CW218" i="14"/>
  <c r="AK218" i="14"/>
  <c r="CF218" i="14"/>
  <c r="T218" i="14"/>
  <c r="CE218" i="14"/>
  <c r="S218" i="14"/>
  <c r="CD218" i="14"/>
  <c r="R218" i="14"/>
  <c r="CC218" i="14"/>
  <c r="Q218" i="14"/>
  <c r="CB218" i="14"/>
  <c r="P218" i="14"/>
  <c r="CI218" i="14"/>
  <c r="W218" i="14"/>
  <c r="CH218" i="14"/>
  <c r="V218" i="14"/>
  <c r="CO218" i="14"/>
  <c r="AC218" i="14"/>
  <c r="EJ218" i="14"/>
  <c r="EF218" i="14"/>
  <c r="U218" i="14"/>
  <c r="BX218" i="14"/>
  <c r="BT218" i="14"/>
  <c r="EI218" i="14"/>
  <c r="EM218" i="14"/>
  <c r="BW218" i="14"/>
  <c r="CA218" i="14"/>
  <c r="EH218" i="14"/>
  <c r="EL218" i="14"/>
  <c r="BV218" i="14"/>
  <c r="BZ218" i="14"/>
  <c r="EG218" i="14"/>
  <c r="N218" i="14"/>
  <c r="BU218" i="14"/>
  <c r="CG218" i="14"/>
  <c r="CD114" i="14"/>
  <c r="R114" i="14"/>
  <c r="CC114" i="14"/>
  <c r="Q114" i="14"/>
  <c r="CB114" i="14"/>
  <c r="P114" i="14"/>
  <c r="CI114" i="14"/>
  <c r="W114" i="14"/>
  <c r="CH114" i="14"/>
  <c r="V114" i="14"/>
  <c r="CO114" i="14"/>
  <c r="AC114" i="14"/>
  <c r="CN114" i="14"/>
  <c r="AB114" i="14"/>
  <c r="CM114" i="14"/>
  <c r="AA114" i="14"/>
  <c r="EH114" i="14"/>
  <c r="BV114" i="14"/>
  <c r="EG114" i="14"/>
  <c r="BU114" i="14"/>
  <c r="EF114" i="14"/>
  <c r="BT114" i="14"/>
  <c r="EM114" i="14"/>
  <c r="CA114" i="14"/>
  <c r="EL114" i="14"/>
  <c r="BZ114" i="14"/>
  <c r="N114" i="14"/>
  <c r="CG114" i="14"/>
  <c r="U114" i="14"/>
  <c r="CF114" i="14"/>
  <c r="T114" i="14"/>
  <c r="CE114" i="14"/>
  <c r="S114" i="14"/>
  <c r="DZ114" i="14"/>
  <c r="BN114" i="14"/>
  <c r="DY114" i="14"/>
  <c r="BM114" i="14"/>
  <c r="DX114" i="14"/>
  <c r="BL114" i="14"/>
  <c r="EE114" i="14"/>
  <c r="BS114" i="14"/>
  <c r="ED114" i="14"/>
  <c r="BR114" i="14"/>
  <c r="EK114" i="14"/>
  <c r="BY114" i="14"/>
  <c r="EJ114" i="14"/>
  <c r="BX114" i="14"/>
  <c r="EI114" i="14"/>
  <c r="BW114" i="14"/>
  <c r="DR114" i="14"/>
  <c r="BF114" i="14"/>
  <c r="DQ114" i="14"/>
  <c r="BE114" i="14"/>
  <c r="DP114" i="14"/>
  <c r="BD114" i="14"/>
  <c r="DW114" i="14"/>
  <c r="BK114" i="14"/>
  <c r="DV114" i="14"/>
  <c r="BJ114" i="14"/>
  <c r="EC114" i="14"/>
  <c r="BQ114" i="14"/>
  <c r="EB114" i="14"/>
  <c r="BP114" i="14"/>
  <c r="EA114" i="14"/>
  <c r="BO114" i="14"/>
  <c r="DJ114" i="14"/>
  <c r="AX114" i="14"/>
  <c r="DI114" i="14"/>
  <c r="AW114" i="14"/>
  <c r="DH114" i="14"/>
  <c r="AV114" i="14"/>
  <c r="DO114" i="14"/>
  <c r="BC114" i="14"/>
  <c r="DN114" i="14"/>
  <c r="BB114" i="14"/>
  <c r="DU114" i="14"/>
  <c r="BI114" i="14"/>
  <c r="DT114" i="14"/>
  <c r="BH114" i="14"/>
  <c r="DS114" i="14"/>
  <c r="BG114" i="14"/>
  <c r="DB114" i="14"/>
  <c r="AP114" i="14"/>
  <c r="DA114" i="14"/>
  <c r="AO114" i="14"/>
  <c r="CZ114" i="14"/>
  <c r="AN114" i="14"/>
  <c r="DG114" i="14"/>
  <c r="AU114" i="14"/>
  <c r="DF114" i="14"/>
  <c r="AT114" i="14"/>
  <c r="DM114" i="14"/>
  <c r="BA114" i="14"/>
  <c r="DL114" i="14"/>
  <c r="AZ114" i="14"/>
  <c r="DK114" i="14"/>
  <c r="AY114" i="14"/>
  <c r="CT114" i="14"/>
  <c r="AH114" i="14"/>
  <c r="CS114" i="14"/>
  <c r="AG114" i="14"/>
  <c r="CR114" i="14"/>
  <c r="AF114" i="14"/>
  <c r="CY114" i="14"/>
  <c r="AM114" i="14"/>
  <c r="CX114" i="14"/>
  <c r="AL114" i="14"/>
  <c r="DE114" i="14"/>
  <c r="AS114" i="14"/>
  <c r="DD114" i="14"/>
  <c r="AR114" i="14"/>
  <c r="DC114" i="14"/>
  <c r="AQ114" i="14"/>
  <c r="CQ114" i="14"/>
  <c r="CU114" i="14"/>
  <c r="AE114" i="14"/>
  <c r="AI114" i="14"/>
  <c r="CL114" i="14"/>
  <c r="CP114" i="14"/>
  <c r="Z114" i="14"/>
  <c r="AD114" i="14"/>
  <c r="CK114" i="14"/>
  <c r="CW114" i="14"/>
  <c r="Y114" i="14"/>
  <c r="AK114" i="14"/>
  <c r="CJ114" i="14"/>
  <c r="CV114" i="14"/>
  <c r="X114" i="14"/>
  <c r="AJ114" i="14"/>
  <c r="CD128" i="14"/>
  <c r="R128" i="14"/>
  <c r="CC128" i="14"/>
  <c r="Q128" i="14"/>
  <c r="CB128" i="14"/>
  <c r="P128" i="14"/>
  <c r="CI128" i="14"/>
  <c r="W128" i="14"/>
  <c r="DZ128" i="14"/>
  <c r="BN128" i="14"/>
  <c r="DY128" i="14"/>
  <c r="BM128" i="14"/>
  <c r="DX128" i="14"/>
  <c r="BL128" i="14"/>
  <c r="EE128" i="14"/>
  <c r="BS128" i="14"/>
  <c r="ED128" i="14"/>
  <c r="BR128" i="14"/>
  <c r="EK128" i="14"/>
  <c r="BY128" i="14"/>
  <c r="EJ128" i="14"/>
  <c r="BX128" i="14"/>
  <c r="EI128" i="14"/>
  <c r="BW128" i="14"/>
  <c r="DR128" i="14"/>
  <c r="BF128" i="14"/>
  <c r="DQ128" i="14"/>
  <c r="BE128" i="14"/>
  <c r="DP128" i="14"/>
  <c r="BD128" i="14"/>
  <c r="DW128" i="14"/>
  <c r="BK128" i="14"/>
  <c r="DV128" i="14"/>
  <c r="DJ128" i="14"/>
  <c r="AX128" i="14"/>
  <c r="DI128" i="14"/>
  <c r="AW128" i="14"/>
  <c r="DH128" i="14"/>
  <c r="AV128" i="14"/>
  <c r="DO128" i="14"/>
  <c r="BC128" i="14"/>
  <c r="DN128" i="14"/>
  <c r="BB128" i="14"/>
  <c r="DB128" i="14"/>
  <c r="DA128" i="14"/>
  <c r="CZ128" i="14"/>
  <c r="DG128" i="14"/>
  <c r="DF128" i="14"/>
  <c r="AD128" i="14"/>
  <c r="CO128" i="14"/>
  <c r="U128" i="14"/>
  <c r="BP128" i="14"/>
  <c r="DS128" i="14"/>
  <c r="AY128" i="14"/>
  <c r="CT128" i="14"/>
  <c r="CS128" i="14"/>
  <c r="CR128" i="14"/>
  <c r="CY128" i="14"/>
  <c r="CX128" i="14"/>
  <c r="V128" i="14"/>
  <c r="CG128" i="14"/>
  <c r="EB128" i="14"/>
  <c r="BH128" i="14"/>
  <c r="DK128" i="14"/>
  <c r="AQ128" i="14"/>
  <c r="CL128" i="14"/>
  <c r="CK128" i="14"/>
  <c r="CJ128" i="14"/>
  <c r="CQ128" i="14"/>
  <c r="CP128" i="14"/>
  <c r="N128" i="14"/>
  <c r="BQ128" i="14"/>
  <c r="DT128" i="14"/>
  <c r="AZ128" i="14"/>
  <c r="DC128" i="14"/>
  <c r="AI128" i="14"/>
  <c r="BV128" i="14"/>
  <c r="BU128" i="14"/>
  <c r="BT128" i="14"/>
  <c r="CA128" i="14"/>
  <c r="CH128" i="14"/>
  <c r="EC128" i="14"/>
  <c r="BI128" i="14"/>
  <c r="DL128" i="14"/>
  <c r="AR128" i="14"/>
  <c r="CU128" i="14"/>
  <c r="AA128" i="14"/>
  <c r="AP128" i="14"/>
  <c r="AO128" i="14"/>
  <c r="AN128" i="14"/>
  <c r="AU128" i="14"/>
  <c r="BZ128" i="14"/>
  <c r="DU128" i="14"/>
  <c r="BA128" i="14"/>
  <c r="DD128" i="14"/>
  <c r="AJ128" i="14"/>
  <c r="CM128" i="14"/>
  <c r="S128" i="14"/>
  <c r="AH128" i="14"/>
  <c r="AG128" i="14"/>
  <c r="AF128" i="14"/>
  <c r="AM128" i="14"/>
  <c r="BJ128" i="14"/>
  <c r="DM128" i="14"/>
  <c r="AS128" i="14"/>
  <c r="CV128" i="14"/>
  <c r="AB128" i="14"/>
  <c r="CE128" i="14"/>
  <c r="Z128" i="14"/>
  <c r="Y128" i="14"/>
  <c r="X128" i="14"/>
  <c r="AE128" i="14"/>
  <c r="AT128" i="14"/>
  <c r="DE128" i="14"/>
  <c r="AK128" i="14"/>
  <c r="CN128" i="14"/>
  <c r="T128" i="14"/>
  <c r="BO128" i="14"/>
  <c r="CW128" i="14"/>
  <c r="AC128" i="14"/>
  <c r="EH128" i="14"/>
  <c r="CF128" i="14"/>
  <c r="EG128" i="14"/>
  <c r="EA128" i="14"/>
  <c r="EF128" i="14"/>
  <c r="BG128" i="14"/>
  <c r="EM128" i="14"/>
  <c r="AL128" i="14"/>
  <c r="EL128" i="14"/>
  <c r="DH167" i="14"/>
  <c r="AV167" i="14"/>
  <c r="DO167" i="14"/>
  <c r="BC167" i="14"/>
  <c r="DN167" i="14"/>
  <c r="BB167" i="14"/>
  <c r="DU167" i="14"/>
  <c r="BI167" i="14"/>
  <c r="DT167" i="14"/>
  <c r="BH167" i="14"/>
  <c r="DS167" i="14"/>
  <c r="BG167" i="14"/>
  <c r="DR167" i="14"/>
  <c r="BF167" i="14"/>
  <c r="DQ167" i="14"/>
  <c r="BE167" i="14"/>
  <c r="CZ167" i="14"/>
  <c r="AN167" i="14"/>
  <c r="DG167" i="14"/>
  <c r="AU167" i="14"/>
  <c r="DF167" i="14"/>
  <c r="AT167" i="14"/>
  <c r="DM167" i="14"/>
  <c r="BA167" i="14"/>
  <c r="DL167" i="14"/>
  <c r="AZ167" i="14"/>
  <c r="DK167" i="14"/>
  <c r="AY167" i="14"/>
  <c r="DJ167" i="14"/>
  <c r="AX167" i="14"/>
  <c r="DI167" i="14"/>
  <c r="AW167" i="14"/>
  <c r="CR167" i="14"/>
  <c r="AF167" i="14"/>
  <c r="CY167" i="14"/>
  <c r="AM167" i="14"/>
  <c r="CX167" i="14"/>
  <c r="AL167" i="14"/>
  <c r="DE167" i="14"/>
  <c r="AS167" i="14"/>
  <c r="DD167" i="14"/>
  <c r="AR167" i="14"/>
  <c r="DC167" i="14"/>
  <c r="AQ167" i="14"/>
  <c r="DB167" i="14"/>
  <c r="AP167" i="14"/>
  <c r="DA167" i="14"/>
  <c r="AO167" i="14"/>
  <c r="CJ167" i="14"/>
  <c r="X167" i="14"/>
  <c r="CQ167" i="14"/>
  <c r="AE167" i="14"/>
  <c r="CP167" i="14"/>
  <c r="AD167" i="14"/>
  <c r="CW167" i="14"/>
  <c r="AK167" i="14"/>
  <c r="CV167" i="14"/>
  <c r="AJ167" i="14"/>
  <c r="CU167" i="14"/>
  <c r="AI167" i="14"/>
  <c r="CT167" i="14"/>
  <c r="AH167" i="14"/>
  <c r="CS167" i="14"/>
  <c r="AG167" i="14"/>
  <c r="CB167" i="14"/>
  <c r="P167" i="14"/>
  <c r="CI167" i="14"/>
  <c r="W167" i="14"/>
  <c r="CH167" i="14"/>
  <c r="V167" i="14"/>
  <c r="CO167" i="14"/>
  <c r="AC167" i="14"/>
  <c r="CN167" i="14"/>
  <c r="AB167" i="14"/>
  <c r="CM167" i="14"/>
  <c r="AA167" i="14"/>
  <c r="CL167" i="14"/>
  <c r="Z167" i="14"/>
  <c r="CK167" i="14"/>
  <c r="Y167" i="14"/>
  <c r="DP167" i="14"/>
  <c r="BD167" i="14"/>
  <c r="DW167" i="14"/>
  <c r="BK167" i="14"/>
  <c r="DV167" i="14"/>
  <c r="BJ167" i="14"/>
  <c r="EC167" i="14"/>
  <c r="BQ167" i="14"/>
  <c r="EB167" i="14"/>
  <c r="BP167" i="14"/>
  <c r="EA167" i="14"/>
  <c r="BO167" i="14"/>
  <c r="DZ167" i="14"/>
  <c r="BN167" i="14"/>
  <c r="DY167" i="14"/>
  <c r="BM167" i="14"/>
  <c r="CA167" i="14"/>
  <c r="CG167" i="14"/>
  <c r="CE167" i="14"/>
  <c r="CC167" i="14"/>
  <c r="BS167" i="14"/>
  <c r="BY167" i="14"/>
  <c r="BW167" i="14"/>
  <c r="BU167" i="14"/>
  <c r="EF167" i="14"/>
  <c r="EL167" i="14"/>
  <c r="U167" i="14"/>
  <c r="S167" i="14"/>
  <c r="Q167" i="14"/>
  <c r="DX167" i="14"/>
  <c r="ED167" i="14"/>
  <c r="EJ167" i="14"/>
  <c r="EH167" i="14"/>
  <c r="BT167" i="14"/>
  <c r="BZ167" i="14"/>
  <c r="CF167" i="14"/>
  <c r="CD167" i="14"/>
  <c r="BL167" i="14"/>
  <c r="BR167" i="14"/>
  <c r="BX167" i="14"/>
  <c r="BV167" i="14"/>
  <c r="EE167" i="14"/>
  <c r="N167" i="14"/>
  <c r="EK167" i="14"/>
  <c r="T167" i="14"/>
  <c r="EI167" i="14"/>
  <c r="R167" i="14"/>
  <c r="EM167" i="14"/>
  <c r="EG167" i="14"/>
  <c r="DC283" i="14"/>
  <c r="AQ283" i="14"/>
  <c r="DB283" i="14"/>
  <c r="AP283" i="14"/>
  <c r="DA283" i="14"/>
  <c r="AO283" i="14"/>
  <c r="CZ283" i="14"/>
  <c r="AN283" i="14"/>
  <c r="DG283" i="14"/>
  <c r="AU283" i="14"/>
  <c r="DF283" i="14"/>
  <c r="AT283" i="14"/>
  <c r="DL283" i="14"/>
  <c r="AZ283" i="14"/>
  <c r="AK283" i="14"/>
  <c r="BQ283" i="14"/>
  <c r="CU283" i="14"/>
  <c r="AI283" i="14"/>
  <c r="CT283" i="14"/>
  <c r="AH283" i="14"/>
  <c r="CS283" i="14"/>
  <c r="AG283" i="14"/>
  <c r="CR283" i="14"/>
  <c r="AF283" i="14"/>
  <c r="CY283" i="14"/>
  <c r="AM283" i="14"/>
  <c r="CX283" i="14"/>
  <c r="AL283" i="14"/>
  <c r="DD283" i="14"/>
  <c r="AR283" i="14"/>
  <c r="CO283" i="14"/>
  <c r="DU283" i="14"/>
  <c r="CM283" i="14"/>
  <c r="AA283" i="14"/>
  <c r="CL283" i="14"/>
  <c r="Z283" i="14"/>
  <c r="CK283" i="14"/>
  <c r="Y283" i="14"/>
  <c r="CJ283" i="14"/>
  <c r="X283" i="14"/>
  <c r="CQ283" i="14"/>
  <c r="AE283" i="14"/>
  <c r="CP283" i="14"/>
  <c r="AD283" i="14"/>
  <c r="CV283" i="14"/>
  <c r="AJ283" i="14"/>
  <c r="AC283" i="14"/>
  <c r="BI283" i="14"/>
  <c r="CE283" i="14"/>
  <c r="S283" i="14"/>
  <c r="CD283" i="14"/>
  <c r="R283" i="14"/>
  <c r="CC283" i="14"/>
  <c r="Q283" i="14"/>
  <c r="CB283" i="14"/>
  <c r="P283" i="14"/>
  <c r="CI283" i="14"/>
  <c r="W283" i="14"/>
  <c r="CH283" i="14"/>
  <c r="V283" i="14"/>
  <c r="CN283" i="14"/>
  <c r="AB283" i="14"/>
  <c r="CG283" i="14"/>
  <c r="DM283" i="14"/>
  <c r="EI283" i="14"/>
  <c r="BW283" i="14"/>
  <c r="EH283" i="14"/>
  <c r="BV283" i="14"/>
  <c r="EG283" i="14"/>
  <c r="BU283" i="14"/>
  <c r="EF283" i="14"/>
  <c r="BT283" i="14"/>
  <c r="EM283" i="14"/>
  <c r="CA283" i="14"/>
  <c r="EL283" i="14"/>
  <c r="BZ283" i="14"/>
  <c r="N283" i="14"/>
  <c r="CF283" i="14"/>
  <c r="T283" i="14"/>
  <c r="U283" i="14"/>
  <c r="BA283" i="14"/>
  <c r="EA283" i="14"/>
  <c r="BO283" i="14"/>
  <c r="DZ283" i="14"/>
  <c r="BN283" i="14"/>
  <c r="DY283" i="14"/>
  <c r="BM283" i="14"/>
  <c r="DX283" i="14"/>
  <c r="BL283" i="14"/>
  <c r="EE283" i="14"/>
  <c r="BS283" i="14"/>
  <c r="ED283" i="14"/>
  <c r="BR283" i="14"/>
  <c r="EJ283" i="14"/>
  <c r="BX283" i="14"/>
  <c r="DE283" i="14"/>
  <c r="EK283" i="14"/>
  <c r="AY283" i="14"/>
  <c r="AW283" i="14"/>
  <c r="BC283" i="14"/>
  <c r="BH283" i="14"/>
  <c r="DR283" i="14"/>
  <c r="DP283" i="14"/>
  <c r="DV283" i="14"/>
  <c r="AS283" i="14"/>
  <c r="DJ283" i="14"/>
  <c r="DH283" i="14"/>
  <c r="DN283" i="14"/>
  <c r="CW283" i="14"/>
  <c r="BF283" i="14"/>
  <c r="BD283" i="14"/>
  <c r="BJ283" i="14"/>
  <c r="BY283" i="14"/>
  <c r="AX283" i="14"/>
  <c r="AV283" i="14"/>
  <c r="BB283" i="14"/>
  <c r="EC283" i="14"/>
  <c r="DS283" i="14"/>
  <c r="DQ283" i="14"/>
  <c r="DW283" i="14"/>
  <c r="EB283" i="14"/>
  <c r="BG283" i="14"/>
  <c r="BE283" i="14"/>
  <c r="BK283" i="14"/>
  <c r="BP283" i="14"/>
  <c r="DK283" i="14"/>
  <c r="DI283" i="14"/>
  <c r="DO283" i="14"/>
  <c r="DT283" i="14"/>
  <c r="DV153" i="14"/>
  <c r="BJ153" i="14"/>
  <c r="EC153" i="14"/>
  <c r="BQ153" i="14"/>
  <c r="EB153" i="14"/>
  <c r="BP153" i="14"/>
  <c r="EA153" i="14"/>
  <c r="BO153" i="14"/>
  <c r="DZ153" i="14"/>
  <c r="BN153" i="14"/>
  <c r="DY153" i="14"/>
  <c r="BM153" i="14"/>
  <c r="DX153" i="14"/>
  <c r="BL153" i="14"/>
  <c r="EE153" i="14"/>
  <c r="BS153" i="14"/>
  <c r="DN153" i="14"/>
  <c r="BB153" i="14"/>
  <c r="DU153" i="14"/>
  <c r="BI153" i="14"/>
  <c r="DT153" i="14"/>
  <c r="BH153" i="14"/>
  <c r="DS153" i="14"/>
  <c r="BG153" i="14"/>
  <c r="DR153" i="14"/>
  <c r="BF153" i="14"/>
  <c r="DQ153" i="14"/>
  <c r="BE153" i="14"/>
  <c r="DP153" i="14"/>
  <c r="BD153" i="14"/>
  <c r="DW153" i="14"/>
  <c r="BK153" i="14"/>
  <c r="CX153" i="14"/>
  <c r="AL153" i="14"/>
  <c r="DE153" i="14"/>
  <c r="AS153" i="14"/>
  <c r="DD153" i="14"/>
  <c r="AR153" i="14"/>
  <c r="DC153" i="14"/>
  <c r="AQ153" i="14"/>
  <c r="DB153" i="14"/>
  <c r="AP153" i="14"/>
  <c r="DA153" i="14"/>
  <c r="AO153" i="14"/>
  <c r="CZ153" i="14"/>
  <c r="ED153" i="14"/>
  <c r="BR153" i="14"/>
  <c r="EK153" i="14"/>
  <c r="BY153" i="14"/>
  <c r="EJ153" i="14"/>
  <c r="BX153" i="14"/>
  <c r="EI153" i="14"/>
  <c r="BW153" i="14"/>
  <c r="EH153" i="14"/>
  <c r="BV153" i="14"/>
  <c r="EG153" i="14"/>
  <c r="BU153" i="14"/>
  <c r="EF153" i="14"/>
  <c r="BT153" i="14"/>
  <c r="EM153" i="14"/>
  <c r="CA153" i="14"/>
  <c r="EL153" i="14"/>
  <c r="N153" i="14"/>
  <c r="U153" i="14"/>
  <c r="T153" i="14"/>
  <c r="S153" i="14"/>
  <c r="R153" i="14"/>
  <c r="Q153" i="14"/>
  <c r="X153" i="14"/>
  <c r="AU153" i="14"/>
  <c r="DF153" i="14"/>
  <c r="DM153" i="14"/>
  <c r="DL153" i="14"/>
  <c r="DK153" i="14"/>
  <c r="DJ153" i="14"/>
  <c r="DI153" i="14"/>
  <c r="DH153" i="14"/>
  <c r="P153" i="14"/>
  <c r="AM153" i="14"/>
  <c r="AD153" i="14"/>
  <c r="AG153" i="14"/>
  <c r="CP153" i="14"/>
  <c r="CW153" i="14"/>
  <c r="CV153" i="14"/>
  <c r="CU153" i="14"/>
  <c r="CT153" i="14"/>
  <c r="CS153" i="14"/>
  <c r="CR153" i="14"/>
  <c r="DO153" i="14"/>
  <c r="AE153" i="14"/>
  <c r="AI153" i="14"/>
  <c r="CH153" i="14"/>
  <c r="CO153" i="14"/>
  <c r="CN153" i="14"/>
  <c r="CM153" i="14"/>
  <c r="CL153" i="14"/>
  <c r="CK153" i="14"/>
  <c r="CJ153" i="14"/>
  <c r="DG153" i="14"/>
  <c r="W153" i="14"/>
  <c r="AJ153" i="14"/>
  <c r="CI153" i="14"/>
  <c r="BZ153" i="14"/>
  <c r="CG153" i="14"/>
  <c r="CF153" i="14"/>
  <c r="CE153" i="14"/>
  <c r="CD153" i="14"/>
  <c r="CC153" i="14"/>
  <c r="CB153" i="14"/>
  <c r="CY153" i="14"/>
  <c r="AK153" i="14"/>
  <c r="AN153" i="14"/>
  <c r="AT153" i="14"/>
  <c r="BA153" i="14"/>
  <c r="AZ153" i="14"/>
  <c r="AY153" i="14"/>
  <c r="AX153" i="14"/>
  <c r="AW153" i="14"/>
  <c r="AV153" i="14"/>
  <c r="CQ153" i="14"/>
  <c r="AH153" i="14"/>
  <c r="V153" i="14"/>
  <c r="AC153" i="14"/>
  <c r="AB153" i="14"/>
  <c r="AA153" i="14"/>
  <c r="Z153" i="14"/>
  <c r="Y153" i="14"/>
  <c r="AF153" i="14"/>
  <c r="BC153" i="14"/>
  <c r="CH310" i="14"/>
  <c r="V310" i="14"/>
  <c r="BZ310" i="14"/>
  <c r="EK310" i="14"/>
  <c r="BY310" i="14"/>
  <c r="EJ310" i="14"/>
  <c r="BX310" i="14"/>
  <c r="EI310" i="14"/>
  <c r="BW310" i="14"/>
  <c r="EH310" i="14"/>
  <c r="BV310" i="14"/>
  <c r="EG310" i="14"/>
  <c r="BU310" i="14"/>
  <c r="EM310" i="14"/>
  <c r="CA310" i="14"/>
  <c r="DP310" i="14"/>
  <c r="CJ310" i="14"/>
  <c r="EL310" i="14"/>
  <c r="BR310" i="14"/>
  <c r="EC310" i="14"/>
  <c r="BQ310" i="14"/>
  <c r="EB310" i="14"/>
  <c r="BP310" i="14"/>
  <c r="EA310" i="14"/>
  <c r="BO310" i="14"/>
  <c r="DZ310" i="14"/>
  <c r="BN310" i="14"/>
  <c r="DY310" i="14"/>
  <c r="BM310" i="14"/>
  <c r="EE310" i="14"/>
  <c r="BS310" i="14"/>
  <c r="BD310" i="14"/>
  <c r="X310" i="14"/>
  <c r="ED310" i="14"/>
  <c r="BJ310" i="14"/>
  <c r="DU310" i="14"/>
  <c r="BI310" i="14"/>
  <c r="DT310" i="14"/>
  <c r="BH310" i="14"/>
  <c r="DS310" i="14"/>
  <c r="BG310" i="14"/>
  <c r="DR310" i="14"/>
  <c r="BF310" i="14"/>
  <c r="DQ310" i="14"/>
  <c r="BE310" i="14"/>
  <c r="DW310" i="14"/>
  <c r="BK310" i="14"/>
  <c r="DH310" i="14"/>
  <c r="CB310" i="14"/>
  <c r="DV310" i="14"/>
  <c r="BB310" i="14"/>
  <c r="DM310" i="14"/>
  <c r="BA310" i="14"/>
  <c r="DL310" i="14"/>
  <c r="AZ310" i="14"/>
  <c r="DK310" i="14"/>
  <c r="AY310" i="14"/>
  <c r="DJ310" i="14"/>
  <c r="AX310" i="14"/>
  <c r="DI310" i="14"/>
  <c r="AW310" i="14"/>
  <c r="DO310" i="14"/>
  <c r="BC310" i="14"/>
  <c r="AV310" i="14"/>
  <c r="P310" i="14"/>
  <c r="DN310" i="14"/>
  <c r="AT310" i="14"/>
  <c r="DE310" i="14"/>
  <c r="AS310" i="14"/>
  <c r="DD310" i="14"/>
  <c r="AR310" i="14"/>
  <c r="DC310" i="14"/>
  <c r="AQ310" i="14"/>
  <c r="DB310" i="14"/>
  <c r="AP310" i="14"/>
  <c r="DA310" i="14"/>
  <c r="AO310" i="14"/>
  <c r="DG310" i="14"/>
  <c r="AU310" i="14"/>
  <c r="CZ310" i="14"/>
  <c r="DX310" i="14"/>
  <c r="DF310" i="14"/>
  <c r="AL310" i="14"/>
  <c r="CW310" i="14"/>
  <c r="AK310" i="14"/>
  <c r="CV310" i="14"/>
  <c r="AJ310" i="14"/>
  <c r="CU310" i="14"/>
  <c r="AI310" i="14"/>
  <c r="CT310" i="14"/>
  <c r="AH310" i="14"/>
  <c r="CS310" i="14"/>
  <c r="AG310" i="14"/>
  <c r="CY310" i="14"/>
  <c r="AM310" i="14"/>
  <c r="AN310" i="14"/>
  <c r="BL310" i="14"/>
  <c r="CP310" i="14"/>
  <c r="N310" i="14"/>
  <c r="CG310" i="14"/>
  <c r="U310" i="14"/>
  <c r="CF310" i="14"/>
  <c r="T310" i="14"/>
  <c r="CE310" i="14"/>
  <c r="S310" i="14"/>
  <c r="CD310" i="14"/>
  <c r="R310" i="14"/>
  <c r="CC310" i="14"/>
  <c r="Q310" i="14"/>
  <c r="CI310" i="14"/>
  <c r="W310" i="14"/>
  <c r="AF310" i="14"/>
  <c r="BT310" i="14"/>
  <c r="CN310" i="14"/>
  <c r="CQ310" i="14"/>
  <c r="AB310" i="14"/>
  <c r="AE310" i="14"/>
  <c r="CM310" i="14"/>
  <c r="CR310" i="14"/>
  <c r="AA310" i="14"/>
  <c r="EF310" i="14"/>
  <c r="CX310" i="14"/>
  <c r="CL310" i="14"/>
  <c r="AD310" i="14"/>
  <c r="Z310" i="14"/>
  <c r="AC310" i="14"/>
  <c r="Y310" i="14"/>
  <c r="CO310" i="14"/>
  <c r="CK310" i="14"/>
  <c r="DT180" i="14"/>
  <c r="BH180" i="14"/>
  <c r="DS180" i="14"/>
  <c r="BG180" i="14"/>
  <c r="DR180" i="14"/>
  <c r="BF180" i="14"/>
  <c r="DQ180" i="14"/>
  <c r="BE180" i="14"/>
  <c r="DP180" i="14"/>
  <c r="BD180" i="14"/>
  <c r="DW180" i="14"/>
  <c r="BK180" i="14"/>
  <c r="DV180" i="14"/>
  <c r="BJ180" i="14"/>
  <c r="EC180" i="14"/>
  <c r="BQ180" i="14"/>
  <c r="DL180" i="14"/>
  <c r="AZ180" i="14"/>
  <c r="DK180" i="14"/>
  <c r="AY180" i="14"/>
  <c r="DJ180" i="14"/>
  <c r="AX180" i="14"/>
  <c r="DI180" i="14"/>
  <c r="AW180" i="14"/>
  <c r="DH180" i="14"/>
  <c r="AV180" i="14"/>
  <c r="DO180" i="14"/>
  <c r="BC180" i="14"/>
  <c r="DN180" i="14"/>
  <c r="BB180" i="14"/>
  <c r="DU180" i="14"/>
  <c r="BI180" i="14"/>
  <c r="DD180" i="14"/>
  <c r="AR180" i="14"/>
  <c r="DC180" i="14"/>
  <c r="AQ180" i="14"/>
  <c r="DB180" i="14"/>
  <c r="AP180" i="14"/>
  <c r="DA180" i="14"/>
  <c r="AO180" i="14"/>
  <c r="CZ180" i="14"/>
  <c r="AN180" i="14"/>
  <c r="DG180" i="14"/>
  <c r="AU180" i="14"/>
  <c r="DF180" i="14"/>
  <c r="AT180" i="14"/>
  <c r="DM180" i="14"/>
  <c r="BA180" i="14"/>
  <c r="CV180" i="14"/>
  <c r="AJ180" i="14"/>
  <c r="CU180" i="14"/>
  <c r="AI180" i="14"/>
  <c r="CT180" i="14"/>
  <c r="AH180" i="14"/>
  <c r="CS180" i="14"/>
  <c r="AG180" i="14"/>
  <c r="CR180" i="14"/>
  <c r="AF180" i="14"/>
  <c r="CY180" i="14"/>
  <c r="AM180" i="14"/>
  <c r="CX180" i="14"/>
  <c r="AL180" i="14"/>
  <c r="DE180" i="14"/>
  <c r="AS180" i="14"/>
  <c r="CN180" i="14"/>
  <c r="AB180" i="14"/>
  <c r="CM180" i="14"/>
  <c r="AA180" i="14"/>
  <c r="CL180" i="14"/>
  <c r="Z180" i="14"/>
  <c r="CK180" i="14"/>
  <c r="Y180" i="14"/>
  <c r="CJ180" i="14"/>
  <c r="X180" i="14"/>
  <c r="CQ180" i="14"/>
  <c r="AE180" i="14"/>
  <c r="CP180" i="14"/>
  <c r="AD180" i="14"/>
  <c r="CW180" i="14"/>
  <c r="AK180" i="14"/>
  <c r="CF180" i="14"/>
  <c r="T180" i="14"/>
  <c r="CE180" i="14"/>
  <c r="S180" i="14"/>
  <c r="CD180" i="14"/>
  <c r="R180" i="14"/>
  <c r="CC180" i="14"/>
  <c r="Q180" i="14"/>
  <c r="CB180" i="14"/>
  <c r="P180" i="14"/>
  <c r="CI180" i="14"/>
  <c r="W180" i="14"/>
  <c r="CH180" i="14"/>
  <c r="V180" i="14"/>
  <c r="CO180" i="14"/>
  <c r="AC180" i="14"/>
  <c r="EJ180" i="14"/>
  <c r="BX180" i="14"/>
  <c r="EI180" i="14"/>
  <c r="BW180" i="14"/>
  <c r="EH180" i="14"/>
  <c r="BV180" i="14"/>
  <c r="EG180" i="14"/>
  <c r="BU180" i="14"/>
  <c r="EF180" i="14"/>
  <c r="BT180" i="14"/>
  <c r="EM180" i="14"/>
  <c r="CA180" i="14"/>
  <c r="EL180" i="14"/>
  <c r="BZ180" i="14"/>
  <c r="N180" i="14"/>
  <c r="CG180" i="14"/>
  <c r="U180" i="14"/>
  <c r="EA180" i="14"/>
  <c r="EE180" i="14"/>
  <c r="BO180" i="14"/>
  <c r="BS180" i="14"/>
  <c r="DZ180" i="14"/>
  <c r="ED180" i="14"/>
  <c r="BN180" i="14"/>
  <c r="BR180" i="14"/>
  <c r="DY180" i="14"/>
  <c r="EK180" i="14"/>
  <c r="BM180" i="14"/>
  <c r="BY180" i="14"/>
  <c r="BP180" i="14"/>
  <c r="BL180" i="14"/>
  <c r="EB180" i="14"/>
  <c r="DX180" i="14"/>
  <c r="DG294" i="14"/>
  <c r="AU294" i="14"/>
  <c r="DF294" i="14"/>
  <c r="AT294" i="14"/>
  <c r="DM294" i="14"/>
  <c r="BA294" i="14"/>
  <c r="DL294" i="14"/>
  <c r="AZ294" i="14"/>
  <c r="DK294" i="14"/>
  <c r="AY294" i="14"/>
  <c r="DJ294" i="14"/>
  <c r="AX294" i="14"/>
  <c r="DH294" i="14"/>
  <c r="AV294" i="14"/>
  <c r="BE294" i="14"/>
  <c r="Y294" i="14"/>
  <c r="CY294" i="14"/>
  <c r="AM294" i="14"/>
  <c r="CX294" i="14"/>
  <c r="AL294" i="14"/>
  <c r="DE294" i="14"/>
  <c r="AS294" i="14"/>
  <c r="DD294" i="14"/>
  <c r="AR294" i="14"/>
  <c r="DC294" i="14"/>
  <c r="AQ294" i="14"/>
  <c r="DB294" i="14"/>
  <c r="AP294" i="14"/>
  <c r="CZ294" i="14"/>
  <c r="AN294" i="14"/>
  <c r="DI294" i="14"/>
  <c r="CC294" i="14"/>
  <c r="CI294" i="14"/>
  <c r="W294" i="14"/>
  <c r="CH294" i="14"/>
  <c r="V294" i="14"/>
  <c r="CO294" i="14"/>
  <c r="AC294" i="14"/>
  <c r="CN294" i="14"/>
  <c r="AB294" i="14"/>
  <c r="CM294" i="14"/>
  <c r="AA294" i="14"/>
  <c r="CL294" i="14"/>
  <c r="Z294" i="14"/>
  <c r="CJ294" i="14"/>
  <c r="X294" i="14"/>
  <c r="DA294" i="14"/>
  <c r="EG294" i="14"/>
  <c r="EM294" i="14"/>
  <c r="CA294" i="14"/>
  <c r="EL294" i="14"/>
  <c r="BZ294" i="14"/>
  <c r="N294" i="14"/>
  <c r="CG294" i="14"/>
  <c r="U294" i="14"/>
  <c r="CF294" i="14"/>
  <c r="T294" i="14"/>
  <c r="CE294" i="14"/>
  <c r="S294" i="14"/>
  <c r="CD294" i="14"/>
  <c r="R294" i="14"/>
  <c r="CB294" i="14"/>
  <c r="P294" i="14"/>
  <c r="AO294" i="14"/>
  <c r="BU294" i="14"/>
  <c r="EE294" i="14"/>
  <c r="BS294" i="14"/>
  <c r="ED294" i="14"/>
  <c r="BR294" i="14"/>
  <c r="EK294" i="14"/>
  <c r="BY294" i="14"/>
  <c r="EJ294" i="14"/>
  <c r="BX294" i="14"/>
  <c r="EI294" i="14"/>
  <c r="BW294" i="14"/>
  <c r="EH294" i="14"/>
  <c r="BV294" i="14"/>
  <c r="EF294" i="14"/>
  <c r="BT294" i="14"/>
  <c r="DY294" i="14"/>
  <c r="CS294" i="14"/>
  <c r="DW294" i="14"/>
  <c r="BK294" i="14"/>
  <c r="DV294" i="14"/>
  <c r="BJ294" i="14"/>
  <c r="EC294" i="14"/>
  <c r="BQ294" i="14"/>
  <c r="EB294" i="14"/>
  <c r="BP294" i="14"/>
  <c r="EA294" i="14"/>
  <c r="BO294" i="14"/>
  <c r="DZ294" i="14"/>
  <c r="BN294" i="14"/>
  <c r="DX294" i="14"/>
  <c r="BL294" i="14"/>
  <c r="BM294" i="14"/>
  <c r="AG294" i="14"/>
  <c r="AE294" i="14"/>
  <c r="AK294" i="14"/>
  <c r="AI294" i="14"/>
  <c r="AF294" i="14"/>
  <c r="DN294" i="14"/>
  <c r="DT294" i="14"/>
  <c r="DR294" i="14"/>
  <c r="DQ294" i="14"/>
  <c r="CP294" i="14"/>
  <c r="CV294" i="14"/>
  <c r="CT294" i="14"/>
  <c r="AW294" i="14"/>
  <c r="BB294" i="14"/>
  <c r="BH294" i="14"/>
  <c r="BF294" i="14"/>
  <c r="CK294" i="14"/>
  <c r="AD294" i="14"/>
  <c r="AJ294" i="14"/>
  <c r="AH294" i="14"/>
  <c r="Q294" i="14"/>
  <c r="DO294" i="14"/>
  <c r="DU294" i="14"/>
  <c r="DS294" i="14"/>
  <c r="DP294" i="14"/>
  <c r="CQ294" i="14"/>
  <c r="CW294" i="14"/>
  <c r="CU294" i="14"/>
  <c r="CR294" i="14"/>
  <c r="BC294" i="14"/>
  <c r="BI294" i="14"/>
  <c r="BG294" i="14"/>
  <c r="BD294" i="14"/>
  <c r="CP119" i="14"/>
  <c r="AD119" i="14"/>
  <c r="CW119" i="14"/>
  <c r="AK119" i="14"/>
  <c r="CV119" i="14"/>
  <c r="AJ119" i="14"/>
  <c r="CU119" i="14"/>
  <c r="AI119" i="14"/>
  <c r="CT119" i="14"/>
  <c r="AH119" i="14"/>
  <c r="CS119" i="14"/>
  <c r="AG119" i="14"/>
  <c r="CR119" i="14"/>
  <c r="AF119" i="14"/>
  <c r="CY119" i="14"/>
  <c r="AM119" i="14"/>
  <c r="CH119" i="14"/>
  <c r="V119" i="14"/>
  <c r="CO119" i="14"/>
  <c r="AC119" i="14"/>
  <c r="CN119" i="14"/>
  <c r="AB119" i="14"/>
  <c r="CM119" i="14"/>
  <c r="AA119" i="14"/>
  <c r="CL119" i="14"/>
  <c r="Z119" i="14"/>
  <c r="CK119" i="14"/>
  <c r="Y119" i="14"/>
  <c r="CJ119" i="14"/>
  <c r="X119" i="14"/>
  <c r="CQ119" i="14"/>
  <c r="AE119" i="14"/>
  <c r="EL119" i="14"/>
  <c r="BZ119" i="14"/>
  <c r="N119" i="14"/>
  <c r="CG119" i="14"/>
  <c r="U119" i="14"/>
  <c r="CF119" i="14"/>
  <c r="T119" i="14"/>
  <c r="CE119" i="14"/>
  <c r="S119" i="14"/>
  <c r="CD119" i="14"/>
  <c r="R119" i="14"/>
  <c r="CC119" i="14"/>
  <c r="Q119" i="14"/>
  <c r="CB119" i="14"/>
  <c r="P119" i="14"/>
  <c r="CI119" i="14"/>
  <c r="W119" i="14"/>
  <c r="ED119" i="14"/>
  <c r="BR119" i="14"/>
  <c r="EK119" i="14"/>
  <c r="BY119" i="14"/>
  <c r="EJ119" i="14"/>
  <c r="BX119" i="14"/>
  <c r="EI119" i="14"/>
  <c r="BW119" i="14"/>
  <c r="EH119" i="14"/>
  <c r="BV119" i="14"/>
  <c r="EG119" i="14"/>
  <c r="BU119" i="14"/>
  <c r="EF119" i="14"/>
  <c r="BT119" i="14"/>
  <c r="EM119" i="14"/>
  <c r="CA119" i="14"/>
  <c r="DV119" i="14"/>
  <c r="BJ119" i="14"/>
  <c r="EC119" i="14"/>
  <c r="BQ119" i="14"/>
  <c r="EB119" i="14"/>
  <c r="BP119" i="14"/>
  <c r="EA119" i="14"/>
  <c r="BO119" i="14"/>
  <c r="DZ119" i="14"/>
  <c r="BN119" i="14"/>
  <c r="DY119" i="14"/>
  <c r="BM119" i="14"/>
  <c r="DX119" i="14"/>
  <c r="BL119" i="14"/>
  <c r="EE119" i="14"/>
  <c r="BS119" i="14"/>
  <c r="DN119" i="14"/>
  <c r="BB119" i="14"/>
  <c r="DU119" i="14"/>
  <c r="BI119" i="14"/>
  <c r="DT119" i="14"/>
  <c r="BH119" i="14"/>
  <c r="DS119" i="14"/>
  <c r="CX119" i="14"/>
  <c r="AL119" i="14"/>
  <c r="DE119" i="14"/>
  <c r="AS119" i="14"/>
  <c r="DD119" i="14"/>
  <c r="AR119" i="14"/>
  <c r="DC119" i="14"/>
  <c r="AQ119" i="14"/>
  <c r="DB119" i="14"/>
  <c r="AP119" i="14"/>
  <c r="DA119" i="14"/>
  <c r="AO119" i="14"/>
  <c r="CZ119" i="14"/>
  <c r="AN119" i="14"/>
  <c r="DG119" i="14"/>
  <c r="AU119" i="14"/>
  <c r="BA119" i="14"/>
  <c r="BF119" i="14"/>
  <c r="BD119" i="14"/>
  <c r="DL119" i="14"/>
  <c r="AX119" i="14"/>
  <c r="AV119" i="14"/>
  <c r="AZ119" i="14"/>
  <c r="DQ119" i="14"/>
  <c r="DW119" i="14"/>
  <c r="DK119" i="14"/>
  <c r="DI119" i="14"/>
  <c r="DO119" i="14"/>
  <c r="BG119" i="14"/>
  <c r="BE119" i="14"/>
  <c r="BK119" i="14"/>
  <c r="DF119" i="14"/>
  <c r="AY119" i="14"/>
  <c r="AW119" i="14"/>
  <c r="BC119" i="14"/>
  <c r="DM119" i="14"/>
  <c r="DJ119" i="14"/>
  <c r="DH119" i="14"/>
  <c r="AT119" i="14"/>
  <c r="DR119" i="14"/>
  <c r="DP119" i="14"/>
  <c r="EF193" i="14"/>
  <c r="DW193" i="14"/>
  <c r="BK193" i="14"/>
  <c r="DV193" i="14"/>
  <c r="BJ193" i="14"/>
  <c r="EC193" i="14"/>
  <c r="EH193" i="14"/>
  <c r="BV193" i="14"/>
  <c r="DK193" i="14"/>
  <c r="DI193" i="14"/>
  <c r="EG193" i="14"/>
  <c r="P193" i="14"/>
  <c r="AA193" i="14"/>
  <c r="Y193" i="14"/>
  <c r="X193" i="14"/>
  <c r="U193" i="14"/>
  <c r="T193" i="14"/>
  <c r="DX193" i="14"/>
  <c r="DO193" i="14"/>
  <c r="BC193" i="14"/>
  <c r="DN193" i="14"/>
  <c r="BB193" i="14"/>
  <c r="EJ193" i="14"/>
  <c r="DZ193" i="14"/>
  <c r="BN193" i="14"/>
  <c r="CS193" i="14"/>
  <c r="CO193" i="14"/>
  <c r="DE193" i="14"/>
  <c r="DY193" i="14"/>
  <c r="DU193" i="14"/>
  <c r="DS193" i="14"/>
  <c r="DQ193" i="14"/>
  <c r="DM193" i="14"/>
  <c r="DP193" i="14"/>
  <c r="DG193" i="14"/>
  <c r="DH193" i="14"/>
  <c r="CY193" i="14"/>
  <c r="AM193" i="14"/>
  <c r="CX193" i="14"/>
  <c r="AL193" i="14"/>
  <c r="DT193" i="14"/>
  <c r="DJ193" i="14"/>
  <c r="AX193" i="14"/>
  <c r="BQ193" i="14"/>
  <c r="BP193" i="14"/>
  <c r="CB193" i="14"/>
  <c r="CM193" i="14"/>
  <c r="CK193" i="14"/>
  <c r="CJ193" i="14"/>
  <c r="CG193" i="14"/>
  <c r="CF193" i="14"/>
  <c r="CZ193" i="14"/>
  <c r="CQ193" i="14"/>
  <c r="AE193" i="14"/>
  <c r="CP193" i="14"/>
  <c r="AD193" i="14"/>
  <c r="DL193" i="14"/>
  <c r="DB193" i="14"/>
  <c r="AP193" i="14"/>
  <c r="BE193" i="14"/>
  <c r="BD193" i="14"/>
  <c r="BO193" i="14"/>
  <c r="BY193" i="14"/>
  <c r="BX193" i="14"/>
  <c r="BW193" i="14"/>
  <c r="BU193" i="14"/>
  <c r="BT193" i="14"/>
  <c r="CR193" i="14"/>
  <c r="CI193" i="14"/>
  <c r="W193" i="14"/>
  <c r="CH193" i="14"/>
  <c r="V193" i="14"/>
  <c r="DD193" i="14"/>
  <c r="CT193" i="14"/>
  <c r="AH193" i="14"/>
  <c r="AR193" i="14"/>
  <c r="AQ193" i="14"/>
  <c r="BA193" i="14"/>
  <c r="BM193" i="14"/>
  <c r="BL193" i="14"/>
  <c r="BI193" i="14"/>
  <c r="BH193" i="14"/>
  <c r="BG193" i="14"/>
  <c r="EM193" i="14"/>
  <c r="CA193" i="14"/>
  <c r="EL193" i="14"/>
  <c r="BZ193" i="14"/>
  <c r="N193" i="14"/>
  <c r="EI193" i="14"/>
  <c r="CL193" i="14"/>
  <c r="Z193" i="14"/>
  <c r="AF193" i="14"/>
  <c r="AC193" i="14"/>
  <c r="AO193" i="14"/>
  <c r="AZ193" i="14"/>
  <c r="AY193" i="14"/>
  <c r="AW193" i="14"/>
  <c r="AV193" i="14"/>
  <c r="AS193" i="14"/>
  <c r="EK193" i="14"/>
  <c r="S193" i="14"/>
  <c r="AK193" i="14"/>
  <c r="EE193" i="14"/>
  <c r="EB193" i="14"/>
  <c r="CC193" i="14"/>
  <c r="CW193" i="14"/>
  <c r="BS193" i="14"/>
  <c r="EA193" i="14"/>
  <c r="Q193" i="14"/>
  <c r="AJ193" i="14"/>
  <c r="AU193" i="14"/>
  <c r="DR193" i="14"/>
  <c r="CN193" i="14"/>
  <c r="CV193" i="14"/>
  <c r="ED193" i="14"/>
  <c r="CD193" i="14"/>
  <c r="AB193" i="14"/>
  <c r="AI193" i="14"/>
  <c r="DF193" i="14"/>
  <c r="BF193" i="14"/>
  <c r="DC193" i="14"/>
  <c r="CU193" i="14"/>
  <c r="BR193" i="14"/>
  <c r="R193" i="14"/>
  <c r="AN193" i="14"/>
  <c r="AG193" i="14"/>
  <c r="DA193" i="14"/>
  <c r="AT193" i="14"/>
  <c r="CE193" i="14"/>
  <c r="DJ108" i="14"/>
  <c r="AX108" i="14"/>
  <c r="DI108" i="14"/>
  <c r="AW108" i="14"/>
  <c r="DH108" i="14"/>
  <c r="AV108" i="14"/>
  <c r="DO108" i="14"/>
  <c r="BC108" i="14"/>
  <c r="DN108" i="14"/>
  <c r="BB108" i="14"/>
  <c r="DU108" i="14"/>
  <c r="BI108" i="14"/>
  <c r="DT108" i="14"/>
  <c r="BH108" i="14"/>
  <c r="DS108" i="14"/>
  <c r="BG108" i="14"/>
  <c r="DB108" i="14"/>
  <c r="AP108" i="14"/>
  <c r="DA108" i="14"/>
  <c r="AO108" i="14"/>
  <c r="CZ108" i="14"/>
  <c r="AN108" i="14"/>
  <c r="DG108" i="14"/>
  <c r="AU108" i="14"/>
  <c r="DF108" i="14"/>
  <c r="AT108" i="14"/>
  <c r="DM108" i="14"/>
  <c r="BA108" i="14"/>
  <c r="DL108" i="14"/>
  <c r="AZ108" i="14"/>
  <c r="DK108" i="14"/>
  <c r="AY108" i="14"/>
  <c r="CL108" i="14"/>
  <c r="Z108" i="14"/>
  <c r="CK108" i="14"/>
  <c r="Y108" i="14"/>
  <c r="CJ108" i="14"/>
  <c r="X108" i="14"/>
  <c r="CQ108" i="14"/>
  <c r="AE108" i="14"/>
  <c r="CP108" i="14"/>
  <c r="AD108" i="14"/>
  <c r="CW108" i="14"/>
  <c r="AK108" i="14"/>
  <c r="CV108" i="14"/>
  <c r="AJ108" i="14"/>
  <c r="CU108" i="14"/>
  <c r="AI108" i="14"/>
  <c r="EH108" i="14"/>
  <c r="BV108" i="14"/>
  <c r="EG108" i="14"/>
  <c r="BU108" i="14"/>
  <c r="EF108" i="14"/>
  <c r="BT108" i="14"/>
  <c r="EM108" i="14"/>
  <c r="DR108" i="14"/>
  <c r="BF108" i="14"/>
  <c r="DQ108" i="14"/>
  <c r="BE108" i="14"/>
  <c r="DP108" i="14"/>
  <c r="BD108" i="14"/>
  <c r="DW108" i="14"/>
  <c r="BK108" i="14"/>
  <c r="DV108" i="14"/>
  <c r="BJ108" i="14"/>
  <c r="EC108" i="14"/>
  <c r="BQ108" i="14"/>
  <c r="EB108" i="14"/>
  <c r="BP108" i="14"/>
  <c r="EA108" i="14"/>
  <c r="BO108" i="14"/>
  <c r="CD108" i="14"/>
  <c r="AG108" i="14"/>
  <c r="EE108" i="14"/>
  <c r="ED108" i="14"/>
  <c r="EK108" i="14"/>
  <c r="EJ108" i="14"/>
  <c r="EI108" i="14"/>
  <c r="BN108" i="14"/>
  <c r="Q108" i="14"/>
  <c r="CY108" i="14"/>
  <c r="CX108" i="14"/>
  <c r="DE108" i="14"/>
  <c r="DD108" i="14"/>
  <c r="DC108" i="14"/>
  <c r="AF108" i="14"/>
  <c r="AH108" i="14"/>
  <c r="DX108" i="14"/>
  <c r="CI108" i="14"/>
  <c r="CH108" i="14"/>
  <c r="CO108" i="14"/>
  <c r="CN108" i="14"/>
  <c r="CM108" i="14"/>
  <c r="CC108" i="14"/>
  <c r="AB108" i="14"/>
  <c r="R108" i="14"/>
  <c r="CR108" i="14"/>
  <c r="CA108" i="14"/>
  <c r="BZ108" i="14"/>
  <c r="CG108" i="14"/>
  <c r="CF108" i="14"/>
  <c r="CE108" i="14"/>
  <c r="V108" i="14"/>
  <c r="DY108" i="14"/>
  <c r="CB108" i="14"/>
  <c r="BS108" i="14"/>
  <c r="BR108" i="14"/>
  <c r="BY108" i="14"/>
  <c r="BX108" i="14"/>
  <c r="BW108" i="14"/>
  <c r="DZ108" i="14"/>
  <c r="AC108" i="14"/>
  <c r="CS108" i="14"/>
  <c r="BL108" i="14"/>
  <c r="AM108" i="14"/>
  <c r="AL108" i="14"/>
  <c r="AS108" i="14"/>
  <c r="AR108" i="14"/>
  <c r="AQ108" i="14"/>
  <c r="W108" i="14"/>
  <c r="AA108" i="14"/>
  <c r="CT108" i="14"/>
  <c r="BM108" i="14"/>
  <c r="P108" i="14"/>
  <c r="EL108" i="14"/>
  <c r="N108" i="14"/>
  <c r="U108" i="14"/>
  <c r="T108" i="14"/>
  <c r="S108" i="14"/>
  <c r="DB124" i="14"/>
  <c r="AP124" i="14"/>
  <c r="DA124" i="14"/>
  <c r="AO124" i="14"/>
  <c r="CZ124" i="14"/>
  <c r="AN124" i="14"/>
  <c r="DG124" i="14"/>
  <c r="AU124" i="14"/>
  <c r="DF124" i="14"/>
  <c r="AT124" i="14"/>
  <c r="DM124" i="14"/>
  <c r="BA124" i="14"/>
  <c r="DL124" i="14"/>
  <c r="AZ124" i="14"/>
  <c r="DK124" i="14"/>
  <c r="AY124" i="14"/>
  <c r="CT124" i="14"/>
  <c r="AH124" i="14"/>
  <c r="CS124" i="14"/>
  <c r="AG124" i="14"/>
  <c r="CR124" i="14"/>
  <c r="AF124" i="14"/>
  <c r="CY124" i="14"/>
  <c r="AM124" i="14"/>
  <c r="CX124" i="14"/>
  <c r="AL124" i="14"/>
  <c r="DE124" i="14"/>
  <c r="AS124" i="14"/>
  <c r="DD124" i="14"/>
  <c r="AR124" i="14"/>
  <c r="DC124" i="14"/>
  <c r="AQ124" i="14"/>
  <c r="CL124" i="14"/>
  <c r="Z124" i="14"/>
  <c r="CK124" i="14"/>
  <c r="Y124" i="14"/>
  <c r="CJ124" i="14"/>
  <c r="X124" i="14"/>
  <c r="CQ124" i="14"/>
  <c r="AE124" i="14"/>
  <c r="CP124" i="14"/>
  <c r="AD124" i="14"/>
  <c r="CW124" i="14"/>
  <c r="AK124" i="14"/>
  <c r="CV124" i="14"/>
  <c r="AJ124" i="14"/>
  <c r="CD124" i="14"/>
  <c r="R124" i="14"/>
  <c r="CC124" i="14"/>
  <c r="Q124" i="14"/>
  <c r="CB124" i="14"/>
  <c r="P124" i="14"/>
  <c r="CI124" i="14"/>
  <c r="W124" i="14"/>
  <c r="CH124" i="14"/>
  <c r="V124" i="14"/>
  <c r="CO124" i="14"/>
  <c r="AC124" i="14"/>
  <c r="CN124" i="14"/>
  <c r="AB124" i="14"/>
  <c r="CM124" i="14"/>
  <c r="AA124" i="14"/>
  <c r="EH124" i="14"/>
  <c r="BV124" i="14"/>
  <c r="EG124" i="14"/>
  <c r="BU124" i="14"/>
  <c r="EF124" i="14"/>
  <c r="BT124" i="14"/>
  <c r="EM124" i="14"/>
  <c r="CA124" i="14"/>
  <c r="DZ124" i="14"/>
  <c r="BN124" i="14"/>
  <c r="DY124" i="14"/>
  <c r="BM124" i="14"/>
  <c r="DX124" i="14"/>
  <c r="BL124" i="14"/>
  <c r="EE124" i="14"/>
  <c r="BS124" i="14"/>
  <c r="ED124" i="14"/>
  <c r="BR124" i="14"/>
  <c r="EK124" i="14"/>
  <c r="BY124" i="14"/>
  <c r="EJ124" i="14"/>
  <c r="BX124" i="14"/>
  <c r="EI124" i="14"/>
  <c r="BW124" i="14"/>
  <c r="DJ124" i="14"/>
  <c r="AX124" i="14"/>
  <c r="DI124" i="14"/>
  <c r="AW124" i="14"/>
  <c r="DH124" i="14"/>
  <c r="AV124" i="14"/>
  <c r="DO124" i="14"/>
  <c r="BC124" i="14"/>
  <c r="DN124" i="14"/>
  <c r="BB124" i="14"/>
  <c r="DU124" i="14"/>
  <c r="BI124" i="14"/>
  <c r="DT124" i="14"/>
  <c r="BH124" i="14"/>
  <c r="DS124" i="14"/>
  <c r="BG124" i="14"/>
  <c r="BD124" i="14"/>
  <c r="EC124" i="14"/>
  <c r="EA124" i="14"/>
  <c r="DW124" i="14"/>
  <c r="CG124" i="14"/>
  <c r="CU124" i="14"/>
  <c r="BE124" i="14"/>
  <c r="BK124" i="14"/>
  <c r="BQ124" i="14"/>
  <c r="CE124" i="14"/>
  <c r="DR124" i="14"/>
  <c r="EL124" i="14"/>
  <c r="U124" i="14"/>
  <c r="BO124" i="14"/>
  <c r="BP124" i="14"/>
  <c r="BF124" i="14"/>
  <c r="DV124" i="14"/>
  <c r="EB124" i="14"/>
  <c r="AI124" i="14"/>
  <c r="DQ124" i="14"/>
  <c r="BZ124" i="14"/>
  <c r="CF124" i="14"/>
  <c r="S124" i="14"/>
  <c r="BJ124" i="14"/>
  <c r="DP124" i="14"/>
  <c r="N124" i="14"/>
  <c r="T124" i="14"/>
  <c r="EE296" i="14"/>
  <c r="BS296" i="14"/>
  <c r="ED296" i="14"/>
  <c r="BR296" i="14"/>
  <c r="EK296" i="14"/>
  <c r="BY296" i="14"/>
  <c r="EJ296" i="14"/>
  <c r="BX296" i="14"/>
  <c r="EI296" i="14"/>
  <c r="BW296" i="14"/>
  <c r="EH296" i="14"/>
  <c r="BV296" i="14"/>
  <c r="EF296" i="14"/>
  <c r="BT296" i="14"/>
  <c r="DQ296" i="14"/>
  <c r="CK296" i="14"/>
  <c r="DW296" i="14"/>
  <c r="BK296" i="14"/>
  <c r="DV296" i="14"/>
  <c r="BJ296" i="14"/>
  <c r="EC296" i="14"/>
  <c r="BQ296" i="14"/>
  <c r="EB296" i="14"/>
  <c r="BP296" i="14"/>
  <c r="EA296" i="14"/>
  <c r="BO296" i="14"/>
  <c r="DZ296" i="14"/>
  <c r="BN296" i="14"/>
  <c r="DX296" i="14"/>
  <c r="BL296" i="14"/>
  <c r="BE296" i="14"/>
  <c r="Y296" i="14"/>
  <c r="DO296" i="14"/>
  <c r="BC296" i="14"/>
  <c r="DN296" i="14"/>
  <c r="BB296" i="14"/>
  <c r="DU296" i="14"/>
  <c r="BI296" i="14"/>
  <c r="DT296" i="14"/>
  <c r="BH296" i="14"/>
  <c r="DS296" i="14"/>
  <c r="BG296" i="14"/>
  <c r="DR296" i="14"/>
  <c r="BF296" i="14"/>
  <c r="DP296" i="14"/>
  <c r="BD296" i="14"/>
  <c r="DI296" i="14"/>
  <c r="CC296" i="14"/>
  <c r="DG296" i="14"/>
  <c r="AU296" i="14"/>
  <c r="DF296" i="14"/>
  <c r="AT296" i="14"/>
  <c r="DM296" i="14"/>
  <c r="BA296" i="14"/>
  <c r="DL296" i="14"/>
  <c r="AZ296" i="14"/>
  <c r="DK296" i="14"/>
  <c r="AY296" i="14"/>
  <c r="DJ296" i="14"/>
  <c r="AX296" i="14"/>
  <c r="DH296" i="14"/>
  <c r="AV296" i="14"/>
  <c r="AW296" i="14"/>
  <c r="Q296" i="14"/>
  <c r="CY296" i="14"/>
  <c r="AM296" i="14"/>
  <c r="CX296" i="14"/>
  <c r="AL296" i="14"/>
  <c r="DE296" i="14"/>
  <c r="AS296" i="14"/>
  <c r="DD296" i="14"/>
  <c r="AR296" i="14"/>
  <c r="DC296" i="14"/>
  <c r="AQ296" i="14"/>
  <c r="DB296" i="14"/>
  <c r="AP296" i="14"/>
  <c r="CZ296" i="14"/>
  <c r="AN296" i="14"/>
  <c r="DA296" i="14"/>
  <c r="EG296" i="14"/>
  <c r="CQ296" i="14"/>
  <c r="AE296" i="14"/>
  <c r="CP296" i="14"/>
  <c r="AD296" i="14"/>
  <c r="CW296" i="14"/>
  <c r="AK296" i="14"/>
  <c r="CV296" i="14"/>
  <c r="AJ296" i="14"/>
  <c r="CU296" i="14"/>
  <c r="AI296" i="14"/>
  <c r="CT296" i="14"/>
  <c r="AH296" i="14"/>
  <c r="CR296" i="14"/>
  <c r="AF296" i="14"/>
  <c r="AO296" i="14"/>
  <c r="BU296" i="14"/>
  <c r="EM296" i="14"/>
  <c r="CA296" i="14"/>
  <c r="EL296" i="14"/>
  <c r="BZ296" i="14"/>
  <c r="N296" i="14"/>
  <c r="CG296" i="14"/>
  <c r="U296" i="14"/>
  <c r="CF296" i="14"/>
  <c r="T296" i="14"/>
  <c r="CE296" i="14"/>
  <c r="S296" i="14"/>
  <c r="CD296" i="14"/>
  <c r="R296" i="14"/>
  <c r="CB296" i="14"/>
  <c r="P296" i="14"/>
  <c r="AG296" i="14"/>
  <c r="BM296" i="14"/>
  <c r="V296" i="14"/>
  <c r="Z296" i="14"/>
  <c r="CO296" i="14"/>
  <c r="CJ296" i="14"/>
  <c r="AC296" i="14"/>
  <c r="X296" i="14"/>
  <c r="CN296" i="14"/>
  <c r="CS296" i="14"/>
  <c r="AB296" i="14"/>
  <c r="DY296" i="14"/>
  <c r="CI296" i="14"/>
  <c r="CM296" i="14"/>
  <c r="W296" i="14"/>
  <c r="AA296" i="14"/>
  <c r="CH296" i="14"/>
  <c r="CL296" i="14"/>
  <c r="CV224" i="14"/>
  <c r="AJ224" i="14"/>
  <c r="CU224" i="14"/>
  <c r="AI224" i="14"/>
  <c r="CT224" i="14"/>
  <c r="AH224" i="14"/>
  <c r="CS224" i="14"/>
  <c r="AG224" i="14"/>
  <c r="CR224" i="14"/>
  <c r="AF224" i="14"/>
  <c r="CY224" i="14"/>
  <c r="AM224" i="14"/>
  <c r="CX224" i="14"/>
  <c r="AL224" i="14"/>
  <c r="DE224" i="14"/>
  <c r="AS224" i="14"/>
  <c r="CN224" i="14"/>
  <c r="AB224" i="14"/>
  <c r="CM224" i="14"/>
  <c r="AA224" i="14"/>
  <c r="CL224" i="14"/>
  <c r="Z224" i="14"/>
  <c r="CK224" i="14"/>
  <c r="Y224" i="14"/>
  <c r="CJ224" i="14"/>
  <c r="X224" i="14"/>
  <c r="CQ224" i="14"/>
  <c r="AE224" i="14"/>
  <c r="CP224" i="14"/>
  <c r="AD224" i="14"/>
  <c r="CW224" i="14"/>
  <c r="AK224" i="14"/>
  <c r="CF224" i="14"/>
  <c r="T224" i="14"/>
  <c r="CE224" i="14"/>
  <c r="S224" i="14"/>
  <c r="CD224" i="14"/>
  <c r="R224" i="14"/>
  <c r="CC224" i="14"/>
  <c r="Q224" i="14"/>
  <c r="CB224" i="14"/>
  <c r="P224" i="14"/>
  <c r="CI224" i="14"/>
  <c r="W224" i="14"/>
  <c r="CH224" i="14"/>
  <c r="V224" i="14"/>
  <c r="CO224" i="14"/>
  <c r="AC224" i="14"/>
  <c r="EJ224" i="14"/>
  <c r="BX224" i="14"/>
  <c r="EI224" i="14"/>
  <c r="BW224" i="14"/>
  <c r="EH224" i="14"/>
  <c r="BV224" i="14"/>
  <c r="EG224" i="14"/>
  <c r="BU224" i="14"/>
  <c r="EF224" i="14"/>
  <c r="BT224" i="14"/>
  <c r="EM224" i="14"/>
  <c r="CA224" i="14"/>
  <c r="EL224" i="14"/>
  <c r="BZ224" i="14"/>
  <c r="N224" i="14"/>
  <c r="CG224" i="14"/>
  <c r="U224" i="14"/>
  <c r="EB224" i="14"/>
  <c r="BP224" i="14"/>
  <c r="EA224" i="14"/>
  <c r="BO224" i="14"/>
  <c r="DZ224" i="14"/>
  <c r="BN224" i="14"/>
  <c r="DY224" i="14"/>
  <c r="BM224" i="14"/>
  <c r="DX224" i="14"/>
  <c r="BL224" i="14"/>
  <c r="EE224" i="14"/>
  <c r="BS224" i="14"/>
  <c r="ED224" i="14"/>
  <c r="BR224" i="14"/>
  <c r="EK224" i="14"/>
  <c r="BY224" i="14"/>
  <c r="DT224" i="14"/>
  <c r="BH224" i="14"/>
  <c r="DS224" i="14"/>
  <c r="BG224" i="14"/>
  <c r="DR224" i="14"/>
  <c r="BF224" i="14"/>
  <c r="DQ224" i="14"/>
  <c r="BE224" i="14"/>
  <c r="DP224" i="14"/>
  <c r="BD224" i="14"/>
  <c r="DW224" i="14"/>
  <c r="BK224" i="14"/>
  <c r="DV224" i="14"/>
  <c r="BJ224" i="14"/>
  <c r="EC224" i="14"/>
  <c r="BQ224" i="14"/>
  <c r="DL224" i="14"/>
  <c r="AZ224" i="14"/>
  <c r="DK224" i="14"/>
  <c r="AY224" i="14"/>
  <c r="DJ224" i="14"/>
  <c r="AX224" i="14"/>
  <c r="DI224" i="14"/>
  <c r="AW224" i="14"/>
  <c r="DH224" i="14"/>
  <c r="AV224" i="14"/>
  <c r="DO224" i="14"/>
  <c r="BC224" i="14"/>
  <c r="DN224" i="14"/>
  <c r="BB224" i="14"/>
  <c r="DU224" i="14"/>
  <c r="BI224" i="14"/>
  <c r="AR224" i="14"/>
  <c r="AN224" i="14"/>
  <c r="DC224" i="14"/>
  <c r="DG224" i="14"/>
  <c r="AQ224" i="14"/>
  <c r="AU224" i="14"/>
  <c r="DB224" i="14"/>
  <c r="DF224" i="14"/>
  <c r="AP224" i="14"/>
  <c r="AT224" i="14"/>
  <c r="DA224" i="14"/>
  <c r="DM224" i="14"/>
  <c r="DD224" i="14"/>
  <c r="CZ224" i="14"/>
  <c r="BA224" i="14"/>
  <c r="AO224" i="14"/>
  <c r="CR223" i="14"/>
  <c r="AF223" i="14"/>
  <c r="CY223" i="14"/>
  <c r="AM223" i="14"/>
  <c r="CX223" i="14"/>
  <c r="AL223" i="14"/>
  <c r="DE223" i="14"/>
  <c r="AS223" i="14"/>
  <c r="DD223" i="14"/>
  <c r="AR223" i="14"/>
  <c r="DC223" i="14"/>
  <c r="AQ223" i="14"/>
  <c r="DB223" i="14"/>
  <c r="AP223" i="14"/>
  <c r="DA223" i="14"/>
  <c r="AO223" i="14"/>
  <c r="CJ223" i="14"/>
  <c r="X223" i="14"/>
  <c r="CQ223" i="14"/>
  <c r="AE223" i="14"/>
  <c r="CP223" i="14"/>
  <c r="AD223" i="14"/>
  <c r="CW223" i="14"/>
  <c r="AK223" i="14"/>
  <c r="CV223" i="14"/>
  <c r="AJ223" i="14"/>
  <c r="CU223" i="14"/>
  <c r="AI223" i="14"/>
  <c r="CT223" i="14"/>
  <c r="AH223" i="14"/>
  <c r="CS223" i="14"/>
  <c r="AG223" i="14"/>
  <c r="CB223" i="14"/>
  <c r="P223" i="14"/>
  <c r="CI223" i="14"/>
  <c r="W223" i="14"/>
  <c r="CH223" i="14"/>
  <c r="V223" i="14"/>
  <c r="CO223" i="14"/>
  <c r="AC223" i="14"/>
  <c r="CN223" i="14"/>
  <c r="AB223" i="14"/>
  <c r="CM223" i="14"/>
  <c r="AA223" i="14"/>
  <c r="CL223" i="14"/>
  <c r="Z223" i="14"/>
  <c r="CK223" i="14"/>
  <c r="Y223" i="14"/>
  <c r="EF223" i="14"/>
  <c r="BT223" i="14"/>
  <c r="EM223" i="14"/>
  <c r="CA223" i="14"/>
  <c r="EL223" i="14"/>
  <c r="BZ223" i="14"/>
  <c r="N223" i="14"/>
  <c r="CG223" i="14"/>
  <c r="U223" i="14"/>
  <c r="CF223" i="14"/>
  <c r="T223" i="14"/>
  <c r="CE223" i="14"/>
  <c r="S223" i="14"/>
  <c r="CD223" i="14"/>
  <c r="R223" i="14"/>
  <c r="CC223" i="14"/>
  <c r="Q223" i="14"/>
  <c r="DX223" i="14"/>
  <c r="BL223" i="14"/>
  <c r="EE223" i="14"/>
  <c r="BS223" i="14"/>
  <c r="ED223" i="14"/>
  <c r="BR223" i="14"/>
  <c r="EK223" i="14"/>
  <c r="BY223" i="14"/>
  <c r="EJ223" i="14"/>
  <c r="BX223" i="14"/>
  <c r="EI223" i="14"/>
  <c r="BW223" i="14"/>
  <c r="EH223" i="14"/>
  <c r="BV223" i="14"/>
  <c r="EG223" i="14"/>
  <c r="BU223" i="14"/>
  <c r="CZ223" i="14"/>
  <c r="AN223" i="14"/>
  <c r="DG223" i="14"/>
  <c r="AU223" i="14"/>
  <c r="DF223" i="14"/>
  <c r="AT223" i="14"/>
  <c r="DM223" i="14"/>
  <c r="BA223" i="14"/>
  <c r="DL223" i="14"/>
  <c r="AZ223" i="14"/>
  <c r="DK223" i="14"/>
  <c r="AY223" i="14"/>
  <c r="DJ223" i="14"/>
  <c r="AX223" i="14"/>
  <c r="DI223" i="14"/>
  <c r="AW223" i="14"/>
  <c r="AV223" i="14"/>
  <c r="BB223" i="14"/>
  <c r="BH223" i="14"/>
  <c r="BF223" i="14"/>
  <c r="DW223" i="14"/>
  <c r="EC223" i="14"/>
  <c r="EA223" i="14"/>
  <c r="DY223" i="14"/>
  <c r="DO223" i="14"/>
  <c r="DU223" i="14"/>
  <c r="DS223" i="14"/>
  <c r="DQ223" i="14"/>
  <c r="BK223" i="14"/>
  <c r="BQ223" i="14"/>
  <c r="BO223" i="14"/>
  <c r="BM223" i="14"/>
  <c r="BC223" i="14"/>
  <c r="BI223" i="14"/>
  <c r="BG223" i="14"/>
  <c r="BE223" i="14"/>
  <c r="DP223" i="14"/>
  <c r="DV223" i="14"/>
  <c r="EB223" i="14"/>
  <c r="DZ223" i="14"/>
  <c r="DH223" i="14"/>
  <c r="BD223" i="14"/>
  <c r="DN223" i="14"/>
  <c r="BJ223" i="14"/>
  <c r="DT223" i="14"/>
  <c r="BP223" i="14"/>
  <c r="BN223" i="14"/>
  <c r="DR223" i="14"/>
  <c r="DW280" i="14"/>
  <c r="BK280" i="14"/>
  <c r="DV280" i="14"/>
  <c r="BJ280" i="14"/>
  <c r="EC280" i="14"/>
  <c r="BQ280" i="14"/>
  <c r="EB280" i="14"/>
  <c r="BP280" i="14"/>
  <c r="EA280" i="14"/>
  <c r="BO280" i="14"/>
  <c r="DZ280" i="14"/>
  <c r="BN280" i="14"/>
  <c r="DX280" i="14"/>
  <c r="BL280" i="14"/>
  <c r="DA280" i="14"/>
  <c r="AG280" i="14"/>
  <c r="DO280" i="14"/>
  <c r="BC280" i="14"/>
  <c r="DN280" i="14"/>
  <c r="BB280" i="14"/>
  <c r="DU280" i="14"/>
  <c r="BI280" i="14"/>
  <c r="DT280" i="14"/>
  <c r="BH280" i="14"/>
  <c r="DS280" i="14"/>
  <c r="BG280" i="14"/>
  <c r="DR280" i="14"/>
  <c r="BF280" i="14"/>
  <c r="DP280" i="14"/>
  <c r="BD280" i="14"/>
  <c r="AV280" i="14"/>
  <c r="EG280" i="14"/>
  <c r="DG280" i="14"/>
  <c r="AU280" i="14"/>
  <c r="DF280" i="14"/>
  <c r="AT280" i="14"/>
  <c r="DM280" i="14"/>
  <c r="BA280" i="14"/>
  <c r="DL280" i="14"/>
  <c r="AZ280" i="14"/>
  <c r="DK280" i="14"/>
  <c r="AY280" i="14"/>
  <c r="DJ280" i="14"/>
  <c r="AX280" i="14"/>
  <c r="DH280" i="14"/>
  <c r="DQ280" i="14"/>
  <c r="P280" i="14"/>
  <c r="BU280" i="14"/>
  <c r="CY280" i="14"/>
  <c r="AM280" i="14"/>
  <c r="CX280" i="14"/>
  <c r="AL280" i="14"/>
  <c r="DE280" i="14"/>
  <c r="AS280" i="14"/>
  <c r="DD280" i="14"/>
  <c r="AR280" i="14"/>
  <c r="DC280" i="14"/>
  <c r="AQ280" i="14"/>
  <c r="DB280" i="14"/>
  <c r="AP280" i="14"/>
  <c r="CZ280" i="14"/>
  <c r="BE280" i="14"/>
  <c r="CS280" i="14"/>
  <c r="AF280" i="14"/>
  <c r="CQ280" i="14"/>
  <c r="AE280" i="14"/>
  <c r="CP280" i="14"/>
  <c r="AD280" i="14"/>
  <c r="CW280" i="14"/>
  <c r="AK280" i="14"/>
  <c r="CV280" i="14"/>
  <c r="AJ280" i="14"/>
  <c r="CU280" i="14"/>
  <c r="AI280" i="14"/>
  <c r="CT280" i="14"/>
  <c r="AH280" i="14"/>
  <c r="CR280" i="14"/>
  <c r="X280" i="14"/>
  <c r="AO280" i="14"/>
  <c r="DY280" i="14"/>
  <c r="CI280" i="14"/>
  <c r="W280" i="14"/>
  <c r="CH280" i="14"/>
  <c r="V280" i="14"/>
  <c r="CO280" i="14"/>
  <c r="AC280" i="14"/>
  <c r="CN280" i="14"/>
  <c r="AB280" i="14"/>
  <c r="CM280" i="14"/>
  <c r="AA280" i="14"/>
  <c r="CL280" i="14"/>
  <c r="Z280" i="14"/>
  <c r="CJ280" i="14"/>
  <c r="DI280" i="14"/>
  <c r="CK280" i="14"/>
  <c r="BM280" i="14"/>
  <c r="EE280" i="14"/>
  <c r="BS280" i="14"/>
  <c r="ED280" i="14"/>
  <c r="BR280" i="14"/>
  <c r="EK280" i="14"/>
  <c r="BY280" i="14"/>
  <c r="EJ280" i="14"/>
  <c r="BX280" i="14"/>
  <c r="EI280" i="14"/>
  <c r="BW280" i="14"/>
  <c r="EH280" i="14"/>
  <c r="BV280" i="14"/>
  <c r="EF280" i="14"/>
  <c r="BT280" i="14"/>
  <c r="Q280" i="14"/>
  <c r="CC280" i="14"/>
  <c r="N280" i="14"/>
  <c r="R280" i="14"/>
  <c r="CG280" i="14"/>
  <c r="CB280" i="14"/>
  <c r="U280" i="14"/>
  <c r="AW280" i="14"/>
  <c r="CF280" i="14"/>
  <c r="AN280" i="14"/>
  <c r="EM280" i="14"/>
  <c r="T280" i="14"/>
  <c r="Y280" i="14"/>
  <c r="CA280" i="14"/>
  <c r="CE280" i="14"/>
  <c r="EL280" i="14"/>
  <c r="S280" i="14"/>
  <c r="CD280" i="14"/>
  <c r="BZ280" i="14"/>
  <c r="DT202" i="14"/>
  <c r="BH202" i="14"/>
  <c r="DS202" i="14"/>
  <c r="BG202" i="14"/>
  <c r="DR202" i="14"/>
  <c r="BF202" i="14"/>
  <c r="DQ202" i="14"/>
  <c r="BE202" i="14"/>
  <c r="DP202" i="14"/>
  <c r="BD202" i="14"/>
  <c r="DW202" i="14"/>
  <c r="BK202" i="14"/>
  <c r="DV202" i="14"/>
  <c r="BJ202" i="14"/>
  <c r="AS202" i="14"/>
  <c r="BY202" i="14"/>
  <c r="DL202" i="14"/>
  <c r="AZ202" i="14"/>
  <c r="DK202" i="14"/>
  <c r="AY202" i="14"/>
  <c r="DJ202" i="14"/>
  <c r="AX202" i="14"/>
  <c r="DI202" i="14"/>
  <c r="AW202" i="14"/>
  <c r="DH202" i="14"/>
  <c r="AV202" i="14"/>
  <c r="DO202" i="14"/>
  <c r="BC202" i="14"/>
  <c r="DN202" i="14"/>
  <c r="BB202" i="14"/>
  <c r="CW202" i="14"/>
  <c r="EC202" i="14"/>
  <c r="DD202" i="14"/>
  <c r="AR202" i="14"/>
  <c r="DC202" i="14"/>
  <c r="AQ202" i="14"/>
  <c r="DB202" i="14"/>
  <c r="AP202" i="14"/>
  <c r="DA202" i="14"/>
  <c r="AO202" i="14"/>
  <c r="CZ202" i="14"/>
  <c r="AN202" i="14"/>
  <c r="DG202" i="14"/>
  <c r="AU202" i="14"/>
  <c r="DF202" i="14"/>
  <c r="AT202" i="14"/>
  <c r="AK202" i="14"/>
  <c r="BQ202" i="14"/>
  <c r="CV202" i="14"/>
  <c r="AJ202" i="14"/>
  <c r="CU202" i="14"/>
  <c r="AI202" i="14"/>
  <c r="CT202" i="14"/>
  <c r="AH202" i="14"/>
  <c r="CS202" i="14"/>
  <c r="AG202" i="14"/>
  <c r="CR202" i="14"/>
  <c r="AF202" i="14"/>
  <c r="CY202" i="14"/>
  <c r="AM202" i="14"/>
  <c r="CX202" i="14"/>
  <c r="AL202" i="14"/>
  <c r="CO202" i="14"/>
  <c r="DU202" i="14"/>
  <c r="CN202" i="14"/>
  <c r="AB202" i="14"/>
  <c r="CM202" i="14"/>
  <c r="AA202" i="14"/>
  <c r="CL202" i="14"/>
  <c r="Z202" i="14"/>
  <c r="CK202" i="14"/>
  <c r="Y202" i="14"/>
  <c r="CJ202" i="14"/>
  <c r="X202" i="14"/>
  <c r="CQ202" i="14"/>
  <c r="AE202" i="14"/>
  <c r="CP202" i="14"/>
  <c r="AD202" i="14"/>
  <c r="AC202" i="14"/>
  <c r="BI202" i="14"/>
  <c r="CF202" i="14"/>
  <c r="T202" i="14"/>
  <c r="CE202" i="14"/>
  <c r="S202" i="14"/>
  <c r="CD202" i="14"/>
  <c r="R202" i="14"/>
  <c r="CC202" i="14"/>
  <c r="Q202" i="14"/>
  <c r="CB202" i="14"/>
  <c r="P202" i="14"/>
  <c r="CI202" i="14"/>
  <c r="W202" i="14"/>
  <c r="CH202" i="14"/>
  <c r="V202" i="14"/>
  <c r="CG202" i="14"/>
  <c r="DM202" i="14"/>
  <c r="EJ202" i="14"/>
  <c r="BX202" i="14"/>
  <c r="EI202" i="14"/>
  <c r="BW202" i="14"/>
  <c r="EH202" i="14"/>
  <c r="BV202" i="14"/>
  <c r="EG202" i="14"/>
  <c r="BU202" i="14"/>
  <c r="EF202" i="14"/>
  <c r="BT202" i="14"/>
  <c r="EM202" i="14"/>
  <c r="CA202" i="14"/>
  <c r="EL202" i="14"/>
  <c r="BZ202" i="14"/>
  <c r="N202" i="14"/>
  <c r="U202" i="14"/>
  <c r="BA202" i="14"/>
  <c r="EB202" i="14"/>
  <c r="DX202" i="14"/>
  <c r="BP202" i="14"/>
  <c r="BL202" i="14"/>
  <c r="EA202" i="14"/>
  <c r="EE202" i="14"/>
  <c r="BO202" i="14"/>
  <c r="BS202" i="14"/>
  <c r="DZ202" i="14"/>
  <c r="ED202" i="14"/>
  <c r="BN202" i="14"/>
  <c r="BR202" i="14"/>
  <c r="DY202" i="14"/>
  <c r="DE202" i="14"/>
  <c r="BM202" i="14"/>
  <c r="EK202" i="14"/>
  <c r="EM300" i="14"/>
  <c r="CA300" i="14"/>
  <c r="EL300" i="14"/>
  <c r="BZ300" i="14"/>
  <c r="N300" i="14"/>
  <c r="CG300" i="14"/>
  <c r="U300" i="14"/>
  <c r="CF300" i="14"/>
  <c r="T300" i="14"/>
  <c r="CE300" i="14"/>
  <c r="S300" i="14"/>
  <c r="CD300" i="14"/>
  <c r="R300" i="14"/>
  <c r="CB300" i="14"/>
  <c r="P300" i="14"/>
  <c r="Q300" i="14"/>
  <c r="AW300" i="14"/>
  <c r="EE300" i="14"/>
  <c r="BS300" i="14"/>
  <c r="ED300" i="14"/>
  <c r="BR300" i="14"/>
  <c r="EK300" i="14"/>
  <c r="BY300" i="14"/>
  <c r="EJ300" i="14"/>
  <c r="BX300" i="14"/>
  <c r="EI300" i="14"/>
  <c r="BW300" i="14"/>
  <c r="EH300" i="14"/>
  <c r="BV300" i="14"/>
  <c r="EF300" i="14"/>
  <c r="BT300" i="14"/>
  <c r="DA300" i="14"/>
  <c r="EG300" i="14"/>
  <c r="DW300" i="14"/>
  <c r="BK300" i="14"/>
  <c r="DV300" i="14"/>
  <c r="BJ300" i="14"/>
  <c r="EC300" i="14"/>
  <c r="BQ300" i="14"/>
  <c r="EB300" i="14"/>
  <c r="BP300" i="14"/>
  <c r="EA300" i="14"/>
  <c r="BO300" i="14"/>
  <c r="DZ300" i="14"/>
  <c r="BN300" i="14"/>
  <c r="DX300" i="14"/>
  <c r="BL300" i="14"/>
  <c r="AO300" i="14"/>
  <c r="BU300" i="14"/>
  <c r="DO300" i="14"/>
  <c r="BC300" i="14"/>
  <c r="DN300" i="14"/>
  <c r="BB300" i="14"/>
  <c r="DU300" i="14"/>
  <c r="BI300" i="14"/>
  <c r="DT300" i="14"/>
  <c r="BH300" i="14"/>
  <c r="DS300" i="14"/>
  <c r="BG300" i="14"/>
  <c r="DR300" i="14"/>
  <c r="BF300" i="14"/>
  <c r="DP300" i="14"/>
  <c r="BD300" i="14"/>
  <c r="CS300" i="14"/>
  <c r="DY300" i="14"/>
  <c r="DG300" i="14"/>
  <c r="AU300" i="14"/>
  <c r="DF300" i="14"/>
  <c r="AT300" i="14"/>
  <c r="DM300" i="14"/>
  <c r="BA300" i="14"/>
  <c r="DL300" i="14"/>
  <c r="AZ300" i="14"/>
  <c r="DK300" i="14"/>
  <c r="AY300" i="14"/>
  <c r="DJ300" i="14"/>
  <c r="AX300" i="14"/>
  <c r="DH300" i="14"/>
  <c r="AV300" i="14"/>
  <c r="AG300" i="14"/>
  <c r="BM300" i="14"/>
  <c r="CY300" i="14"/>
  <c r="AM300" i="14"/>
  <c r="CX300" i="14"/>
  <c r="AL300" i="14"/>
  <c r="DE300" i="14"/>
  <c r="AS300" i="14"/>
  <c r="DD300" i="14"/>
  <c r="AR300" i="14"/>
  <c r="DC300" i="14"/>
  <c r="AQ300" i="14"/>
  <c r="DB300" i="14"/>
  <c r="AP300" i="14"/>
  <c r="CZ300" i="14"/>
  <c r="AN300" i="14"/>
  <c r="CK300" i="14"/>
  <c r="DQ300" i="14"/>
  <c r="CI300" i="14"/>
  <c r="W300" i="14"/>
  <c r="CH300" i="14"/>
  <c r="V300" i="14"/>
  <c r="CO300" i="14"/>
  <c r="AC300" i="14"/>
  <c r="CN300" i="14"/>
  <c r="AB300" i="14"/>
  <c r="CM300" i="14"/>
  <c r="AA300" i="14"/>
  <c r="CL300" i="14"/>
  <c r="Z300" i="14"/>
  <c r="CJ300" i="14"/>
  <c r="X300" i="14"/>
  <c r="CC300" i="14"/>
  <c r="DI300" i="14"/>
  <c r="AK300" i="14"/>
  <c r="AF300" i="14"/>
  <c r="CV300" i="14"/>
  <c r="Y300" i="14"/>
  <c r="AJ300" i="14"/>
  <c r="BE300" i="14"/>
  <c r="CQ300" i="14"/>
  <c r="CU300" i="14"/>
  <c r="AD300" i="14"/>
  <c r="AE300" i="14"/>
  <c r="AI300" i="14"/>
  <c r="AH300" i="14"/>
  <c r="CP300" i="14"/>
  <c r="CT300" i="14"/>
  <c r="CW300" i="14"/>
  <c r="CR300" i="14"/>
  <c r="CH235" i="14"/>
  <c r="V235" i="14"/>
  <c r="CO235" i="14"/>
  <c r="AC235" i="14"/>
  <c r="CN235" i="14"/>
  <c r="AB235" i="14"/>
  <c r="CM235" i="14"/>
  <c r="AA235" i="14"/>
  <c r="CL235" i="14"/>
  <c r="Z235" i="14"/>
  <c r="CK235" i="14"/>
  <c r="Y235" i="14"/>
  <c r="CJ235" i="14"/>
  <c r="X235" i="14"/>
  <c r="CQ235" i="14"/>
  <c r="AE235" i="14"/>
  <c r="EL235" i="14"/>
  <c r="BZ235" i="14"/>
  <c r="N235" i="14"/>
  <c r="CG235" i="14"/>
  <c r="U235" i="14"/>
  <c r="CF235" i="14"/>
  <c r="T235" i="14"/>
  <c r="CE235" i="14"/>
  <c r="S235" i="14"/>
  <c r="CD235" i="14"/>
  <c r="R235" i="14"/>
  <c r="CC235" i="14"/>
  <c r="Q235" i="14"/>
  <c r="CB235" i="14"/>
  <c r="P235" i="14"/>
  <c r="CI235" i="14"/>
  <c r="W235" i="14"/>
  <c r="ED235" i="14"/>
  <c r="BR235" i="14"/>
  <c r="EK235" i="14"/>
  <c r="BY235" i="14"/>
  <c r="EJ235" i="14"/>
  <c r="BX235" i="14"/>
  <c r="EI235" i="14"/>
  <c r="BW235" i="14"/>
  <c r="EH235" i="14"/>
  <c r="BV235" i="14"/>
  <c r="EG235" i="14"/>
  <c r="BU235" i="14"/>
  <c r="EF235" i="14"/>
  <c r="BT235" i="14"/>
  <c r="EM235" i="14"/>
  <c r="CA235" i="14"/>
  <c r="DV235" i="14"/>
  <c r="BJ235" i="14"/>
  <c r="EC235" i="14"/>
  <c r="BQ235" i="14"/>
  <c r="EB235" i="14"/>
  <c r="BP235" i="14"/>
  <c r="EA235" i="14"/>
  <c r="BO235" i="14"/>
  <c r="DZ235" i="14"/>
  <c r="BN235" i="14"/>
  <c r="DY235" i="14"/>
  <c r="BM235" i="14"/>
  <c r="DX235" i="14"/>
  <c r="BL235" i="14"/>
  <c r="EE235" i="14"/>
  <c r="BS235" i="14"/>
  <c r="DN235" i="14"/>
  <c r="BB235" i="14"/>
  <c r="DU235" i="14"/>
  <c r="BI235" i="14"/>
  <c r="DT235" i="14"/>
  <c r="BH235" i="14"/>
  <c r="DS235" i="14"/>
  <c r="BG235" i="14"/>
  <c r="DR235" i="14"/>
  <c r="BF235" i="14"/>
  <c r="DQ235" i="14"/>
  <c r="BE235" i="14"/>
  <c r="DP235" i="14"/>
  <c r="BD235" i="14"/>
  <c r="DW235" i="14"/>
  <c r="BK235" i="14"/>
  <c r="DF235" i="14"/>
  <c r="AT235" i="14"/>
  <c r="DM235" i="14"/>
  <c r="BA235" i="14"/>
  <c r="DL235" i="14"/>
  <c r="AZ235" i="14"/>
  <c r="DK235" i="14"/>
  <c r="AY235" i="14"/>
  <c r="DJ235" i="14"/>
  <c r="AX235" i="14"/>
  <c r="DI235" i="14"/>
  <c r="AW235" i="14"/>
  <c r="DH235" i="14"/>
  <c r="AV235" i="14"/>
  <c r="DO235" i="14"/>
  <c r="BC235" i="14"/>
  <c r="CP235" i="14"/>
  <c r="AD235" i="14"/>
  <c r="CW235" i="14"/>
  <c r="AK235" i="14"/>
  <c r="CV235" i="14"/>
  <c r="AJ235" i="14"/>
  <c r="CU235" i="14"/>
  <c r="AI235" i="14"/>
  <c r="CT235" i="14"/>
  <c r="AH235" i="14"/>
  <c r="CS235" i="14"/>
  <c r="AG235" i="14"/>
  <c r="CR235" i="14"/>
  <c r="AF235" i="14"/>
  <c r="CY235" i="14"/>
  <c r="AM235" i="14"/>
  <c r="AR235" i="14"/>
  <c r="AN235" i="14"/>
  <c r="DC235" i="14"/>
  <c r="DG235" i="14"/>
  <c r="AQ235" i="14"/>
  <c r="AU235" i="14"/>
  <c r="CX235" i="14"/>
  <c r="DB235" i="14"/>
  <c r="DE235" i="14"/>
  <c r="DA235" i="14"/>
  <c r="AS235" i="14"/>
  <c r="AO235" i="14"/>
  <c r="AL235" i="14"/>
  <c r="DD235" i="14"/>
  <c r="AP235" i="14"/>
  <c r="CZ235" i="14"/>
  <c r="CL323" i="14"/>
  <c r="Z323" i="14"/>
  <c r="CK323" i="14"/>
  <c r="Y323" i="14"/>
  <c r="CJ323" i="14"/>
  <c r="X323" i="14"/>
  <c r="CQ323" i="14"/>
  <c r="AE323" i="14"/>
  <c r="CP323" i="14"/>
  <c r="AD323" i="14"/>
  <c r="CW323" i="14"/>
  <c r="AK323" i="14"/>
  <c r="CU323" i="14"/>
  <c r="AI323" i="14"/>
  <c r="AZ323" i="14"/>
  <c r="BX323" i="14"/>
  <c r="CD323" i="14"/>
  <c r="R323" i="14"/>
  <c r="CC323" i="14"/>
  <c r="Q323" i="14"/>
  <c r="CB323" i="14"/>
  <c r="P323" i="14"/>
  <c r="CI323" i="14"/>
  <c r="W323" i="14"/>
  <c r="CH323" i="14"/>
  <c r="V323" i="14"/>
  <c r="CO323" i="14"/>
  <c r="AC323" i="14"/>
  <c r="CM323" i="14"/>
  <c r="AA323" i="14"/>
  <c r="DD323" i="14"/>
  <c r="CF323" i="14"/>
  <c r="DZ323" i="14"/>
  <c r="BN323" i="14"/>
  <c r="DY323" i="14"/>
  <c r="BM323" i="14"/>
  <c r="DX323" i="14"/>
  <c r="BL323" i="14"/>
  <c r="EE323" i="14"/>
  <c r="BS323" i="14"/>
  <c r="ED323" i="14"/>
  <c r="BR323" i="14"/>
  <c r="EK323" i="14"/>
  <c r="BY323" i="14"/>
  <c r="EI323" i="14"/>
  <c r="BW323" i="14"/>
  <c r="EB323" i="14"/>
  <c r="CV323" i="14"/>
  <c r="DB323" i="14"/>
  <c r="DQ323" i="14"/>
  <c r="AG323" i="14"/>
  <c r="AV323" i="14"/>
  <c r="CA323" i="14"/>
  <c r="DF323" i="14"/>
  <c r="EC323" i="14"/>
  <c r="AS323" i="14"/>
  <c r="BG323" i="14"/>
  <c r="AR323" i="14"/>
  <c r="CT323" i="14"/>
  <c r="DI323" i="14"/>
  <c r="EF323" i="14"/>
  <c r="AN323" i="14"/>
  <c r="BK323" i="14"/>
  <c r="CX323" i="14"/>
  <c r="DU323" i="14"/>
  <c r="U323" i="14"/>
  <c r="AY323" i="14"/>
  <c r="AJ323" i="14"/>
  <c r="BV323" i="14"/>
  <c r="DA323" i="14"/>
  <c r="DP323" i="14"/>
  <c r="AF323" i="14"/>
  <c r="BC323" i="14"/>
  <c r="BZ323" i="14"/>
  <c r="DM323" i="14"/>
  <c r="EA323" i="14"/>
  <c r="AQ323" i="14"/>
  <c r="CN323" i="14"/>
  <c r="BF323" i="14"/>
  <c r="CS323" i="14"/>
  <c r="DH323" i="14"/>
  <c r="EM323" i="14"/>
  <c r="AU323" i="14"/>
  <c r="BJ323" i="14"/>
  <c r="DE323" i="14"/>
  <c r="DS323" i="14"/>
  <c r="S323" i="14"/>
  <c r="AB323" i="14"/>
  <c r="AX323" i="14"/>
  <c r="BU323" i="14"/>
  <c r="CZ323" i="14"/>
  <c r="DW323" i="14"/>
  <c r="AM323" i="14"/>
  <c r="BB323" i="14"/>
  <c r="CG323" i="14"/>
  <c r="DK323" i="14"/>
  <c r="BP323" i="14"/>
  <c r="EJ323" i="14"/>
  <c r="EH323" i="14"/>
  <c r="AP323" i="14"/>
  <c r="BE323" i="14"/>
  <c r="CR323" i="14"/>
  <c r="DO323" i="14"/>
  <c r="EL323" i="14"/>
  <c r="AT323" i="14"/>
  <c r="BQ323" i="14"/>
  <c r="DC323" i="14"/>
  <c r="DT323" i="14"/>
  <c r="T323" i="14"/>
  <c r="DJ323" i="14"/>
  <c r="EG323" i="14"/>
  <c r="AO323" i="14"/>
  <c r="BD323" i="14"/>
  <c r="CY323" i="14"/>
  <c r="DN323" i="14"/>
  <c r="N323" i="14"/>
  <c r="BA323" i="14"/>
  <c r="BO323" i="14"/>
  <c r="DL323" i="14"/>
  <c r="AH323" i="14"/>
  <c r="BH323" i="14"/>
  <c r="AW323" i="14"/>
  <c r="BT323" i="14"/>
  <c r="DG323" i="14"/>
  <c r="DV323" i="14"/>
  <c r="AL323" i="14"/>
  <c r="BI323" i="14"/>
  <c r="CE323" i="14"/>
  <c r="DR323" i="14"/>
  <c r="CJ225" i="14"/>
  <c r="X225" i="14"/>
  <c r="CQ225" i="14"/>
  <c r="AE225" i="14"/>
  <c r="CP225" i="14"/>
  <c r="AD225" i="14"/>
  <c r="CW225" i="14"/>
  <c r="AK225" i="14"/>
  <c r="CV225" i="14"/>
  <c r="AJ225" i="14"/>
  <c r="CU225" i="14"/>
  <c r="AI225" i="14"/>
  <c r="CT225" i="14"/>
  <c r="AH225" i="14"/>
  <c r="CB225" i="14"/>
  <c r="P225" i="14"/>
  <c r="CI225" i="14"/>
  <c r="W225" i="14"/>
  <c r="CH225" i="14"/>
  <c r="V225" i="14"/>
  <c r="CO225" i="14"/>
  <c r="AC225" i="14"/>
  <c r="CN225" i="14"/>
  <c r="AB225" i="14"/>
  <c r="CM225" i="14"/>
  <c r="AA225" i="14"/>
  <c r="CL225" i="14"/>
  <c r="Z225" i="14"/>
  <c r="CK225" i="14"/>
  <c r="Y225" i="14"/>
  <c r="DP225" i="14"/>
  <c r="BD225" i="14"/>
  <c r="DW225" i="14"/>
  <c r="BK225" i="14"/>
  <c r="DV225" i="14"/>
  <c r="BJ225" i="14"/>
  <c r="EC225" i="14"/>
  <c r="BQ225" i="14"/>
  <c r="EB225" i="14"/>
  <c r="BP225" i="14"/>
  <c r="EA225" i="14"/>
  <c r="BO225" i="14"/>
  <c r="DZ225" i="14"/>
  <c r="BN225" i="14"/>
  <c r="DY225" i="14"/>
  <c r="BM225" i="14"/>
  <c r="CZ225" i="14"/>
  <c r="AN225" i="14"/>
  <c r="DG225" i="14"/>
  <c r="AU225" i="14"/>
  <c r="DF225" i="14"/>
  <c r="AT225" i="14"/>
  <c r="DM225" i="14"/>
  <c r="BA225" i="14"/>
  <c r="DL225" i="14"/>
  <c r="AZ225" i="14"/>
  <c r="DK225" i="14"/>
  <c r="AY225" i="14"/>
  <c r="DJ225" i="14"/>
  <c r="AX225" i="14"/>
  <c r="DX225" i="14"/>
  <c r="EE225" i="14"/>
  <c r="ED225" i="14"/>
  <c r="EK225" i="14"/>
  <c r="EJ225" i="14"/>
  <c r="EI225" i="14"/>
  <c r="EH225" i="14"/>
  <c r="EG225" i="14"/>
  <c r="AW225" i="14"/>
  <c r="DH225" i="14"/>
  <c r="DO225" i="14"/>
  <c r="DN225" i="14"/>
  <c r="DU225" i="14"/>
  <c r="DT225" i="14"/>
  <c r="DS225" i="14"/>
  <c r="DR225" i="14"/>
  <c r="DQ225" i="14"/>
  <c r="AO225" i="14"/>
  <c r="CR225" i="14"/>
  <c r="CY225" i="14"/>
  <c r="CX225" i="14"/>
  <c r="DE225" i="14"/>
  <c r="DD225" i="14"/>
  <c r="DC225" i="14"/>
  <c r="DB225" i="14"/>
  <c r="DI225" i="14"/>
  <c r="AG225" i="14"/>
  <c r="BT225" i="14"/>
  <c r="CA225" i="14"/>
  <c r="BZ225" i="14"/>
  <c r="CG225" i="14"/>
  <c r="CF225" i="14"/>
  <c r="CE225" i="14"/>
  <c r="CD225" i="14"/>
  <c r="DA225" i="14"/>
  <c r="Q225" i="14"/>
  <c r="BL225" i="14"/>
  <c r="BS225" i="14"/>
  <c r="BR225" i="14"/>
  <c r="BY225" i="14"/>
  <c r="BX225" i="14"/>
  <c r="BW225" i="14"/>
  <c r="BV225" i="14"/>
  <c r="CS225" i="14"/>
  <c r="AV225" i="14"/>
  <c r="BC225" i="14"/>
  <c r="BB225" i="14"/>
  <c r="BI225" i="14"/>
  <c r="BH225" i="14"/>
  <c r="BG225" i="14"/>
  <c r="BF225" i="14"/>
  <c r="CC225" i="14"/>
  <c r="AF225" i="14"/>
  <c r="AM225" i="14"/>
  <c r="AL225" i="14"/>
  <c r="AS225" i="14"/>
  <c r="AR225" i="14"/>
  <c r="AQ225" i="14"/>
  <c r="AP225" i="14"/>
  <c r="BU225" i="14"/>
  <c r="EF225" i="14"/>
  <c r="BE225" i="14"/>
  <c r="EM225" i="14"/>
  <c r="EL225" i="14"/>
  <c r="N225" i="14"/>
  <c r="U225" i="14"/>
  <c r="T225" i="14"/>
  <c r="S225" i="14"/>
  <c r="R225" i="14"/>
  <c r="EE292" i="14"/>
  <c r="BS292" i="14"/>
  <c r="ED292" i="14"/>
  <c r="BR292" i="14"/>
  <c r="EK292" i="14"/>
  <c r="BY292" i="14"/>
  <c r="EJ292" i="14"/>
  <c r="BX292" i="14"/>
  <c r="EI292" i="14"/>
  <c r="BW292" i="14"/>
  <c r="EH292" i="14"/>
  <c r="BV292" i="14"/>
  <c r="EF292" i="14"/>
  <c r="BT292" i="14"/>
  <c r="EG292" i="14"/>
  <c r="DA292" i="14"/>
  <c r="DW292" i="14"/>
  <c r="BK292" i="14"/>
  <c r="DV292" i="14"/>
  <c r="BJ292" i="14"/>
  <c r="EC292" i="14"/>
  <c r="BQ292" i="14"/>
  <c r="EB292" i="14"/>
  <c r="BP292" i="14"/>
  <c r="EA292" i="14"/>
  <c r="BO292" i="14"/>
  <c r="DZ292" i="14"/>
  <c r="BN292" i="14"/>
  <c r="DX292" i="14"/>
  <c r="BL292" i="14"/>
  <c r="BU292" i="14"/>
  <c r="AO292" i="14"/>
  <c r="DO292" i="14"/>
  <c r="BC292" i="14"/>
  <c r="DN292" i="14"/>
  <c r="BB292" i="14"/>
  <c r="DU292" i="14"/>
  <c r="BI292" i="14"/>
  <c r="DT292" i="14"/>
  <c r="BH292" i="14"/>
  <c r="DS292" i="14"/>
  <c r="BG292" i="14"/>
  <c r="DR292" i="14"/>
  <c r="BF292" i="14"/>
  <c r="DP292" i="14"/>
  <c r="BD292" i="14"/>
  <c r="DY292" i="14"/>
  <c r="CS292" i="14"/>
  <c r="CY292" i="14"/>
  <c r="AM292" i="14"/>
  <c r="CX292" i="14"/>
  <c r="AL292" i="14"/>
  <c r="DE292" i="14"/>
  <c r="AS292" i="14"/>
  <c r="DD292" i="14"/>
  <c r="AR292" i="14"/>
  <c r="DC292" i="14"/>
  <c r="AQ292" i="14"/>
  <c r="DB292" i="14"/>
  <c r="AP292" i="14"/>
  <c r="CZ292" i="14"/>
  <c r="AN292" i="14"/>
  <c r="DQ292" i="14"/>
  <c r="CK292" i="14"/>
  <c r="CQ292" i="14"/>
  <c r="AE292" i="14"/>
  <c r="CP292" i="14"/>
  <c r="AD292" i="14"/>
  <c r="CW292" i="14"/>
  <c r="AK292" i="14"/>
  <c r="CV292" i="14"/>
  <c r="AJ292" i="14"/>
  <c r="CU292" i="14"/>
  <c r="AI292" i="14"/>
  <c r="CT292" i="14"/>
  <c r="AH292" i="14"/>
  <c r="CR292" i="14"/>
  <c r="AF292" i="14"/>
  <c r="BE292" i="14"/>
  <c r="Y292" i="14"/>
  <c r="EL292" i="14"/>
  <c r="CO292" i="14"/>
  <c r="AZ292" i="14"/>
  <c r="S292" i="14"/>
  <c r="CJ292" i="14"/>
  <c r="AG292" i="14"/>
  <c r="DF292" i="14"/>
  <c r="CG292" i="14"/>
  <c r="AB292" i="14"/>
  <c r="DJ292" i="14"/>
  <c r="CB292" i="14"/>
  <c r="CC292" i="14"/>
  <c r="EM292" i="14"/>
  <c r="CH292" i="14"/>
  <c r="BA292" i="14"/>
  <c r="T292" i="14"/>
  <c r="CL292" i="14"/>
  <c r="AV292" i="14"/>
  <c r="Q292" i="14"/>
  <c r="DG292" i="14"/>
  <c r="BZ292" i="14"/>
  <c r="AC292" i="14"/>
  <c r="DK292" i="14"/>
  <c r="CD292" i="14"/>
  <c r="X292" i="14"/>
  <c r="CI292" i="14"/>
  <c r="AT292" i="14"/>
  <c r="U292" i="14"/>
  <c r="CM292" i="14"/>
  <c r="AX292" i="14"/>
  <c r="P292" i="14"/>
  <c r="CA292" i="14"/>
  <c r="V292" i="14"/>
  <c r="DL292" i="14"/>
  <c r="CE292" i="14"/>
  <c r="Z292" i="14"/>
  <c r="BM292" i="14"/>
  <c r="W292" i="14"/>
  <c r="DM292" i="14"/>
  <c r="CF292" i="14"/>
  <c r="AA292" i="14"/>
  <c r="DH292" i="14"/>
  <c r="AW292" i="14"/>
  <c r="AU292" i="14"/>
  <c r="N292" i="14"/>
  <c r="CN292" i="14"/>
  <c r="AY292" i="14"/>
  <c r="R292" i="14"/>
  <c r="DI292" i="14"/>
  <c r="CT140" i="14"/>
  <c r="AH140" i="14"/>
  <c r="CS140" i="14"/>
  <c r="AG140" i="14"/>
  <c r="CR140" i="14"/>
  <c r="AF140" i="14"/>
  <c r="CY140" i="14"/>
  <c r="AM140" i="14"/>
  <c r="CX140" i="14"/>
  <c r="AL140" i="14"/>
  <c r="DE140" i="14"/>
  <c r="AS140" i="14"/>
  <c r="DD140" i="14"/>
  <c r="AR140" i="14"/>
  <c r="DC140" i="14"/>
  <c r="AQ140" i="14"/>
  <c r="CL140" i="14"/>
  <c r="Z140" i="14"/>
  <c r="CK140" i="14"/>
  <c r="Y140" i="14"/>
  <c r="CJ140" i="14"/>
  <c r="X140" i="14"/>
  <c r="CQ140" i="14"/>
  <c r="AE140" i="14"/>
  <c r="CP140" i="14"/>
  <c r="AD140" i="14"/>
  <c r="CW140" i="14"/>
  <c r="AK140" i="14"/>
  <c r="CV140" i="14"/>
  <c r="AJ140" i="14"/>
  <c r="CU140" i="14"/>
  <c r="AI140" i="14"/>
  <c r="CD140" i="14"/>
  <c r="R140" i="14"/>
  <c r="CC140" i="14"/>
  <c r="Q140" i="14"/>
  <c r="CB140" i="14"/>
  <c r="P140" i="14"/>
  <c r="CI140" i="14"/>
  <c r="W140" i="14"/>
  <c r="CH140" i="14"/>
  <c r="V140" i="14"/>
  <c r="CO140" i="14"/>
  <c r="AC140" i="14"/>
  <c r="CN140" i="14"/>
  <c r="AB140" i="14"/>
  <c r="CM140" i="14"/>
  <c r="AA140" i="14"/>
  <c r="EH140" i="14"/>
  <c r="BV140" i="14"/>
  <c r="EG140" i="14"/>
  <c r="BU140" i="14"/>
  <c r="EF140" i="14"/>
  <c r="BT140" i="14"/>
  <c r="EM140" i="14"/>
  <c r="CA140" i="14"/>
  <c r="EL140" i="14"/>
  <c r="BZ140" i="14"/>
  <c r="N140" i="14"/>
  <c r="CG140" i="14"/>
  <c r="U140" i="14"/>
  <c r="CF140" i="14"/>
  <c r="T140" i="14"/>
  <c r="CE140" i="14"/>
  <c r="S140" i="14"/>
  <c r="DZ140" i="14"/>
  <c r="BN140" i="14"/>
  <c r="DY140" i="14"/>
  <c r="BM140" i="14"/>
  <c r="DX140" i="14"/>
  <c r="BL140" i="14"/>
  <c r="EE140" i="14"/>
  <c r="BS140" i="14"/>
  <c r="ED140" i="14"/>
  <c r="BR140" i="14"/>
  <c r="EK140" i="14"/>
  <c r="BY140" i="14"/>
  <c r="EJ140" i="14"/>
  <c r="BX140" i="14"/>
  <c r="EI140" i="14"/>
  <c r="BW140" i="14"/>
  <c r="DR140" i="14"/>
  <c r="BF140" i="14"/>
  <c r="DQ140" i="14"/>
  <c r="BE140" i="14"/>
  <c r="DP140" i="14"/>
  <c r="BD140" i="14"/>
  <c r="DW140" i="14"/>
  <c r="BK140" i="14"/>
  <c r="DV140" i="14"/>
  <c r="BJ140" i="14"/>
  <c r="EC140" i="14"/>
  <c r="BQ140" i="14"/>
  <c r="EB140" i="14"/>
  <c r="BP140" i="14"/>
  <c r="EA140" i="14"/>
  <c r="BO140" i="14"/>
  <c r="DB140" i="14"/>
  <c r="AP140" i="14"/>
  <c r="DA140" i="14"/>
  <c r="AO140" i="14"/>
  <c r="CZ140" i="14"/>
  <c r="AN140" i="14"/>
  <c r="DG140" i="14"/>
  <c r="AU140" i="14"/>
  <c r="DF140" i="14"/>
  <c r="AT140" i="14"/>
  <c r="DM140" i="14"/>
  <c r="BA140" i="14"/>
  <c r="DL140" i="14"/>
  <c r="AZ140" i="14"/>
  <c r="DK140" i="14"/>
  <c r="AY140" i="14"/>
  <c r="AV140" i="14"/>
  <c r="BH140" i="14"/>
  <c r="DO140" i="14"/>
  <c r="DS140" i="14"/>
  <c r="BC140" i="14"/>
  <c r="BG140" i="14"/>
  <c r="BI140" i="14"/>
  <c r="DJ140" i="14"/>
  <c r="DN140" i="14"/>
  <c r="AX140" i="14"/>
  <c r="BB140" i="14"/>
  <c r="AW140" i="14"/>
  <c r="DI140" i="14"/>
  <c r="DU140" i="14"/>
  <c r="DH140" i="14"/>
  <c r="DT140" i="14"/>
  <c r="CF166" i="14"/>
  <c r="T166" i="14"/>
  <c r="CE166" i="14"/>
  <c r="S166" i="14"/>
  <c r="CD166" i="14"/>
  <c r="R166" i="14"/>
  <c r="DL166" i="14"/>
  <c r="AR166" i="14"/>
  <c r="CU166" i="14"/>
  <c r="AA166" i="14"/>
  <c r="BV166" i="14"/>
  <c r="DY166" i="14"/>
  <c r="BM166" i="14"/>
  <c r="DX166" i="14"/>
  <c r="BL166" i="14"/>
  <c r="EE166" i="14"/>
  <c r="BS166" i="14"/>
  <c r="ED166" i="14"/>
  <c r="BR166" i="14"/>
  <c r="EK166" i="14"/>
  <c r="BY166" i="14"/>
  <c r="DD166" i="14"/>
  <c r="AJ166" i="14"/>
  <c r="CM166" i="14"/>
  <c r="EH166" i="14"/>
  <c r="BN166" i="14"/>
  <c r="DQ166" i="14"/>
  <c r="BE166" i="14"/>
  <c r="DP166" i="14"/>
  <c r="BD166" i="14"/>
  <c r="DW166" i="14"/>
  <c r="BK166" i="14"/>
  <c r="DV166" i="14"/>
  <c r="BJ166" i="14"/>
  <c r="EC166" i="14"/>
  <c r="BQ166" i="14"/>
  <c r="AQ166" i="14"/>
  <c r="Q166" i="14"/>
  <c r="CH166" i="14"/>
  <c r="CV166" i="14"/>
  <c r="AB166" i="14"/>
  <c r="BW166" i="14"/>
  <c r="DZ166" i="14"/>
  <c r="BF166" i="14"/>
  <c r="DI166" i="14"/>
  <c r="AW166" i="14"/>
  <c r="DH166" i="14"/>
  <c r="AV166" i="14"/>
  <c r="DO166" i="14"/>
  <c r="BC166" i="14"/>
  <c r="DN166" i="14"/>
  <c r="BB166" i="14"/>
  <c r="DU166" i="14"/>
  <c r="BI166" i="14"/>
  <c r="EB166" i="14"/>
  <c r="Z166" i="14"/>
  <c r="CI166" i="14"/>
  <c r="AC166" i="14"/>
  <c r="CN166" i="14"/>
  <c r="EI166" i="14"/>
  <c r="BO166" i="14"/>
  <c r="DR166" i="14"/>
  <c r="AX166" i="14"/>
  <c r="DA166" i="14"/>
  <c r="AO166" i="14"/>
  <c r="CZ166" i="14"/>
  <c r="AN166" i="14"/>
  <c r="DG166" i="14"/>
  <c r="AU166" i="14"/>
  <c r="DF166" i="14"/>
  <c r="AT166" i="14"/>
  <c r="DM166" i="14"/>
  <c r="BA166" i="14"/>
  <c r="BH166" i="14"/>
  <c r="CC166" i="14"/>
  <c r="W166" i="14"/>
  <c r="BX166" i="14"/>
  <c r="EA166" i="14"/>
  <c r="BG166" i="14"/>
  <c r="DJ166" i="14"/>
  <c r="AP166" i="14"/>
  <c r="CS166" i="14"/>
  <c r="AG166" i="14"/>
  <c r="CR166" i="14"/>
  <c r="AF166" i="14"/>
  <c r="CY166" i="14"/>
  <c r="AM166" i="14"/>
  <c r="CX166" i="14"/>
  <c r="AL166" i="14"/>
  <c r="DE166" i="14"/>
  <c r="AS166" i="14"/>
  <c r="CT166" i="14"/>
  <c r="P166" i="14"/>
  <c r="CO166" i="14"/>
  <c r="EJ166" i="14"/>
  <c r="BP166" i="14"/>
  <c r="DS166" i="14"/>
  <c r="AY166" i="14"/>
  <c r="DB166" i="14"/>
  <c r="AH166" i="14"/>
  <c r="CK166" i="14"/>
  <c r="Y166" i="14"/>
  <c r="CJ166" i="14"/>
  <c r="X166" i="14"/>
  <c r="CQ166" i="14"/>
  <c r="AE166" i="14"/>
  <c r="CP166" i="14"/>
  <c r="AD166" i="14"/>
  <c r="CW166" i="14"/>
  <c r="AK166" i="14"/>
  <c r="DK166" i="14"/>
  <c r="CB166" i="14"/>
  <c r="V166" i="14"/>
  <c r="DT166" i="14"/>
  <c r="AZ166" i="14"/>
  <c r="DC166" i="14"/>
  <c r="AI166" i="14"/>
  <c r="CL166" i="14"/>
  <c r="EG166" i="14"/>
  <c r="BU166" i="14"/>
  <c r="EF166" i="14"/>
  <c r="BT166" i="14"/>
  <c r="EM166" i="14"/>
  <c r="CA166" i="14"/>
  <c r="EL166" i="14"/>
  <c r="BZ166" i="14"/>
  <c r="N166" i="14"/>
  <c r="CG166" i="14"/>
  <c r="U166" i="14"/>
  <c r="CL122" i="14"/>
  <c r="Z122" i="14"/>
  <c r="CK122" i="14"/>
  <c r="Y122" i="14"/>
  <c r="CJ122" i="14"/>
  <c r="X122" i="14"/>
  <c r="CQ122" i="14"/>
  <c r="AE122" i="14"/>
  <c r="CP122" i="14"/>
  <c r="AD122" i="14"/>
  <c r="CW122" i="14"/>
  <c r="AK122" i="14"/>
  <c r="CV122" i="14"/>
  <c r="AJ122" i="14"/>
  <c r="CU122" i="14"/>
  <c r="AI122" i="14"/>
  <c r="CD122" i="14"/>
  <c r="R122" i="14"/>
  <c r="CC122" i="14"/>
  <c r="Q122" i="14"/>
  <c r="CB122" i="14"/>
  <c r="P122" i="14"/>
  <c r="CI122" i="14"/>
  <c r="W122" i="14"/>
  <c r="CH122" i="14"/>
  <c r="V122" i="14"/>
  <c r="CO122" i="14"/>
  <c r="AC122" i="14"/>
  <c r="CN122" i="14"/>
  <c r="AB122" i="14"/>
  <c r="CM122" i="14"/>
  <c r="AA122" i="14"/>
  <c r="EH122" i="14"/>
  <c r="BV122" i="14"/>
  <c r="EG122" i="14"/>
  <c r="BU122" i="14"/>
  <c r="EF122" i="14"/>
  <c r="BT122" i="14"/>
  <c r="EM122" i="14"/>
  <c r="CA122" i="14"/>
  <c r="EL122" i="14"/>
  <c r="BZ122" i="14"/>
  <c r="N122" i="14"/>
  <c r="CG122" i="14"/>
  <c r="U122" i="14"/>
  <c r="CF122" i="14"/>
  <c r="T122" i="14"/>
  <c r="CE122" i="14"/>
  <c r="S122" i="14"/>
  <c r="DZ122" i="14"/>
  <c r="BN122" i="14"/>
  <c r="DY122" i="14"/>
  <c r="BM122" i="14"/>
  <c r="DX122" i="14"/>
  <c r="BL122" i="14"/>
  <c r="EE122" i="14"/>
  <c r="BS122" i="14"/>
  <c r="ED122" i="14"/>
  <c r="BR122" i="14"/>
  <c r="EK122" i="14"/>
  <c r="BY122" i="14"/>
  <c r="EJ122" i="14"/>
  <c r="BX122" i="14"/>
  <c r="EI122" i="14"/>
  <c r="BW122" i="14"/>
  <c r="DR122" i="14"/>
  <c r="BF122" i="14"/>
  <c r="DQ122" i="14"/>
  <c r="BE122" i="14"/>
  <c r="DP122" i="14"/>
  <c r="BD122" i="14"/>
  <c r="DW122" i="14"/>
  <c r="BK122" i="14"/>
  <c r="DV122" i="14"/>
  <c r="BJ122" i="14"/>
  <c r="EC122" i="14"/>
  <c r="BQ122" i="14"/>
  <c r="EB122" i="14"/>
  <c r="BP122" i="14"/>
  <c r="EA122" i="14"/>
  <c r="BO122" i="14"/>
  <c r="DJ122" i="14"/>
  <c r="AX122" i="14"/>
  <c r="DI122" i="14"/>
  <c r="AW122" i="14"/>
  <c r="DH122" i="14"/>
  <c r="AV122" i="14"/>
  <c r="DO122" i="14"/>
  <c r="BC122" i="14"/>
  <c r="DN122" i="14"/>
  <c r="BB122" i="14"/>
  <c r="DU122" i="14"/>
  <c r="BI122" i="14"/>
  <c r="DT122" i="14"/>
  <c r="BH122" i="14"/>
  <c r="DS122" i="14"/>
  <c r="BG122" i="14"/>
  <c r="DB122" i="14"/>
  <c r="AP122" i="14"/>
  <c r="DA122" i="14"/>
  <c r="AO122" i="14"/>
  <c r="CZ122" i="14"/>
  <c r="AN122" i="14"/>
  <c r="DG122" i="14"/>
  <c r="AU122" i="14"/>
  <c r="DF122" i="14"/>
  <c r="AT122" i="14"/>
  <c r="DM122" i="14"/>
  <c r="BA122" i="14"/>
  <c r="DL122" i="14"/>
  <c r="AZ122" i="14"/>
  <c r="DK122" i="14"/>
  <c r="AY122" i="14"/>
  <c r="CR122" i="14"/>
  <c r="DD122" i="14"/>
  <c r="AF122" i="14"/>
  <c r="AR122" i="14"/>
  <c r="CY122" i="14"/>
  <c r="DC122" i="14"/>
  <c r="AM122" i="14"/>
  <c r="AQ122" i="14"/>
  <c r="CT122" i="14"/>
  <c r="CX122" i="14"/>
  <c r="AH122" i="14"/>
  <c r="AL122" i="14"/>
  <c r="AG122" i="14"/>
  <c r="AS122" i="14"/>
  <c r="CS122" i="14"/>
  <c r="DE122" i="14"/>
  <c r="EM354" i="14"/>
  <c r="CA354" i="14"/>
  <c r="EL354" i="14"/>
  <c r="BZ354" i="14"/>
  <c r="N354" i="14"/>
  <c r="CG354" i="14"/>
  <c r="U354" i="14"/>
  <c r="CF354" i="14"/>
  <c r="T354" i="14"/>
  <c r="CE354" i="14"/>
  <c r="S354" i="14"/>
  <c r="CD354" i="14"/>
  <c r="R354" i="14"/>
  <c r="CC354" i="14"/>
  <c r="Q354" i="14"/>
  <c r="AN354" i="14"/>
  <c r="P354" i="14"/>
  <c r="EE354" i="14"/>
  <c r="BS354" i="14"/>
  <c r="ED354" i="14"/>
  <c r="BR354" i="14"/>
  <c r="EK354" i="14"/>
  <c r="BY354" i="14"/>
  <c r="EJ354" i="14"/>
  <c r="BX354" i="14"/>
  <c r="EI354" i="14"/>
  <c r="BW354" i="14"/>
  <c r="EH354" i="14"/>
  <c r="BV354" i="14"/>
  <c r="EG354" i="14"/>
  <c r="BU354" i="14"/>
  <c r="DX354" i="14"/>
  <c r="CR354" i="14"/>
  <c r="DW354" i="14"/>
  <c r="BK354" i="14"/>
  <c r="DV354" i="14"/>
  <c r="BJ354" i="14"/>
  <c r="EC354" i="14"/>
  <c r="BQ354" i="14"/>
  <c r="EB354" i="14"/>
  <c r="BP354" i="14"/>
  <c r="EA354" i="14"/>
  <c r="BO354" i="14"/>
  <c r="DZ354" i="14"/>
  <c r="BN354" i="14"/>
  <c r="DY354" i="14"/>
  <c r="BM354" i="14"/>
  <c r="BL354" i="14"/>
  <c r="AF354" i="14"/>
  <c r="DO354" i="14"/>
  <c r="BC354" i="14"/>
  <c r="DN354" i="14"/>
  <c r="BB354" i="14"/>
  <c r="DU354" i="14"/>
  <c r="BI354" i="14"/>
  <c r="DT354" i="14"/>
  <c r="BH354" i="14"/>
  <c r="DS354" i="14"/>
  <c r="BG354" i="14"/>
  <c r="DR354" i="14"/>
  <c r="BF354" i="14"/>
  <c r="DQ354" i="14"/>
  <c r="BE354" i="14"/>
  <c r="DP354" i="14"/>
  <c r="CJ354" i="14"/>
  <c r="DG354" i="14"/>
  <c r="AU354" i="14"/>
  <c r="DF354" i="14"/>
  <c r="AT354" i="14"/>
  <c r="DM354" i="14"/>
  <c r="BA354" i="14"/>
  <c r="DL354" i="14"/>
  <c r="AZ354" i="14"/>
  <c r="DK354" i="14"/>
  <c r="AY354" i="14"/>
  <c r="DJ354" i="14"/>
  <c r="AX354" i="14"/>
  <c r="DI354" i="14"/>
  <c r="AW354" i="14"/>
  <c r="BD354" i="14"/>
  <c r="X354" i="14"/>
  <c r="CY354" i="14"/>
  <c r="AM354" i="14"/>
  <c r="CX354" i="14"/>
  <c r="AL354" i="14"/>
  <c r="DE354" i="14"/>
  <c r="AS354" i="14"/>
  <c r="DD354" i="14"/>
  <c r="AR354" i="14"/>
  <c r="DC354" i="14"/>
  <c r="AQ354" i="14"/>
  <c r="DB354" i="14"/>
  <c r="AP354" i="14"/>
  <c r="DA354" i="14"/>
  <c r="AO354" i="14"/>
  <c r="DH354" i="14"/>
  <c r="EF354" i="14"/>
  <c r="CQ354" i="14"/>
  <c r="AE354" i="14"/>
  <c r="CP354" i="14"/>
  <c r="AD354" i="14"/>
  <c r="CW354" i="14"/>
  <c r="AK354" i="14"/>
  <c r="CV354" i="14"/>
  <c r="AJ354" i="14"/>
  <c r="CU354" i="14"/>
  <c r="AI354" i="14"/>
  <c r="CT354" i="14"/>
  <c r="AH354" i="14"/>
  <c r="CS354" i="14"/>
  <c r="AG354" i="14"/>
  <c r="AV354" i="14"/>
  <c r="BT354" i="14"/>
  <c r="CO354" i="14"/>
  <c r="CK354" i="14"/>
  <c r="AC354" i="14"/>
  <c r="Y354" i="14"/>
  <c r="CN354" i="14"/>
  <c r="CZ354" i="14"/>
  <c r="AB354" i="14"/>
  <c r="CB354" i="14"/>
  <c r="CI354" i="14"/>
  <c r="CM354" i="14"/>
  <c r="W354" i="14"/>
  <c r="AA354" i="14"/>
  <c r="V354" i="14"/>
  <c r="Z354" i="14"/>
  <c r="CH354" i="14"/>
  <c r="CL354" i="14"/>
  <c r="DF113" i="14"/>
  <c r="AT113" i="14"/>
  <c r="DM113" i="14"/>
  <c r="BA113" i="14"/>
  <c r="DL113" i="14"/>
  <c r="AZ113" i="14"/>
  <c r="DK113" i="14"/>
  <c r="AY113" i="14"/>
  <c r="DJ113" i="14"/>
  <c r="AX113" i="14"/>
  <c r="DI113" i="14"/>
  <c r="AW113" i="14"/>
  <c r="DH113" i="14"/>
  <c r="AV113" i="14"/>
  <c r="CH113" i="14"/>
  <c r="V113" i="14"/>
  <c r="CO113" i="14"/>
  <c r="AC113" i="14"/>
  <c r="CN113" i="14"/>
  <c r="AB113" i="14"/>
  <c r="CM113" i="14"/>
  <c r="AA113" i="14"/>
  <c r="CL113" i="14"/>
  <c r="Z113" i="14"/>
  <c r="CK113" i="14"/>
  <c r="Y113" i="14"/>
  <c r="CJ113" i="14"/>
  <c r="X113" i="14"/>
  <c r="CQ113" i="14"/>
  <c r="AE113" i="14"/>
  <c r="EL113" i="14"/>
  <c r="BZ113" i="14"/>
  <c r="N113" i="14"/>
  <c r="CG113" i="14"/>
  <c r="U113" i="14"/>
  <c r="CF113" i="14"/>
  <c r="T113" i="14"/>
  <c r="CE113" i="14"/>
  <c r="S113" i="14"/>
  <c r="CD113" i="14"/>
  <c r="R113" i="14"/>
  <c r="CC113" i="14"/>
  <c r="Q113" i="14"/>
  <c r="CB113" i="14"/>
  <c r="P113" i="14"/>
  <c r="CI113" i="14"/>
  <c r="W113" i="14"/>
  <c r="ED113" i="14"/>
  <c r="BR113" i="14"/>
  <c r="EK113" i="14"/>
  <c r="BY113" i="14"/>
  <c r="EJ113" i="14"/>
  <c r="BX113" i="14"/>
  <c r="EI113" i="14"/>
  <c r="BW113" i="14"/>
  <c r="EH113" i="14"/>
  <c r="BV113" i="14"/>
  <c r="EG113" i="14"/>
  <c r="BU113" i="14"/>
  <c r="EF113" i="14"/>
  <c r="BT113" i="14"/>
  <c r="EM113" i="14"/>
  <c r="CA113" i="14"/>
  <c r="DV113" i="14"/>
  <c r="EC113" i="14"/>
  <c r="EB113" i="14"/>
  <c r="EA113" i="14"/>
  <c r="DZ113" i="14"/>
  <c r="DY113" i="14"/>
  <c r="DX113" i="14"/>
  <c r="EE113" i="14"/>
  <c r="AU113" i="14"/>
  <c r="DN113" i="14"/>
  <c r="DU113" i="14"/>
  <c r="DT113" i="14"/>
  <c r="DS113" i="14"/>
  <c r="DR113" i="14"/>
  <c r="DQ113" i="14"/>
  <c r="DP113" i="14"/>
  <c r="DW113" i="14"/>
  <c r="AM113" i="14"/>
  <c r="CX113" i="14"/>
  <c r="DE113" i="14"/>
  <c r="DD113" i="14"/>
  <c r="DC113" i="14"/>
  <c r="DB113" i="14"/>
  <c r="DA113" i="14"/>
  <c r="CZ113" i="14"/>
  <c r="DO113" i="14"/>
  <c r="CP113" i="14"/>
  <c r="CW113" i="14"/>
  <c r="CV113" i="14"/>
  <c r="CU113" i="14"/>
  <c r="CT113" i="14"/>
  <c r="CS113" i="14"/>
  <c r="CR113" i="14"/>
  <c r="DG113" i="14"/>
  <c r="BJ113" i="14"/>
  <c r="BQ113" i="14"/>
  <c r="BP113" i="14"/>
  <c r="BO113" i="14"/>
  <c r="BN113" i="14"/>
  <c r="BM113" i="14"/>
  <c r="BL113" i="14"/>
  <c r="CY113" i="14"/>
  <c r="BB113" i="14"/>
  <c r="BI113" i="14"/>
  <c r="BH113" i="14"/>
  <c r="BG113" i="14"/>
  <c r="BF113" i="14"/>
  <c r="BE113" i="14"/>
  <c r="BD113" i="14"/>
  <c r="BS113" i="14"/>
  <c r="AL113" i="14"/>
  <c r="AS113" i="14"/>
  <c r="AR113" i="14"/>
  <c r="AQ113" i="14"/>
  <c r="AP113" i="14"/>
  <c r="AO113" i="14"/>
  <c r="AN113" i="14"/>
  <c r="BK113" i="14"/>
  <c r="AI113" i="14"/>
  <c r="AH113" i="14"/>
  <c r="AG113" i="14"/>
  <c r="AF113" i="14"/>
  <c r="BC113" i="14"/>
  <c r="AD113" i="14"/>
  <c r="AK113" i="14"/>
  <c r="AJ113" i="14"/>
  <c r="DK299" i="14"/>
  <c r="AY299" i="14"/>
  <c r="DJ299" i="14"/>
  <c r="AX299" i="14"/>
  <c r="DI299" i="14"/>
  <c r="AW299" i="14"/>
  <c r="DH299" i="14"/>
  <c r="AV299" i="14"/>
  <c r="DO299" i="14"/>
  <c r="BC299" i="14"/>
  <c r="DN299" i="14"/>
  <c r="BB299" i="14"/>
  <c r="DT299" i="14"/>
  <c r="BH299" i="14"/>
  <c r="CW299" i="14"/>
  <c r="EC299" i="14"/>
  <c r="DC299" i="14"/>
  <c r="AQ299" i="14"/>
  <c r="DB299" i="14"/>
  <c r="AP299" i="14"/>
  <c r="DA299" i="14"/>
  <c r="AO299" i="14"/>
  <c r="CZ299" i="14"/>
  <c r="AN299" i="14"/>
  <c r="DG299" i="14"/>
  <c r="AU299" i="14"/>
  <c r="DF299" i="14"/>
  <c r="AT299" i="14"/>
  <c r="DL299" i="14"/>
  <c r="AZ299" i="14"/>
  <c r="AK299" i="14"/>
  <c r="BQ299" i="14"/>
  <c r="CU299" i="14"/>
  <c r="AI299" i="14"/>
  <c r="CT299" i="14"/>
  <c r="AH299" i="14"/>
  <c r="CS299" i="14"/>
  <c r="AG299" i="14"/>
  <c r="CR299" i="14"/>
  <c r="AF299" i="14"/>
  <c r="CY299" i="14"/>
  <c r="AM299" i="14"/>
  <c r="CX299" i="14"/>
  <c r="AL299" i="14"/>
  <c r="DD299" i="14"/>
  <c r="AR299" i="14"/>
  <c r="CO299" i="14"/>
  <c r="DU299" i="14"/>
  <c r="CM299" i="14"/>
  <c r="AA299" i="14"/>
  <c r="CL299" i="14"/>
  <c r="Z299" i="14"/>
  <c r="CK299" i="14"/>
  <c r="Y299" i="14"/>
  <c r="CJ299" i="14"/>
  <c r="X299" i="14"/>
  <c r="CQ299" i="14"/>
  <c r="AE299" i="14"/>
  <c r="CP299" i="14"/>
  <c r="AD299" i="14"/>
  <c r="CE299" i="14"/>
  <c r="S299" i="14"/>
  <c r="CD299" i="14"/>
  <c r="R299" i="14"/>
  <c r="CC299" i="14"/>
  <c r="Q299" i="14"/>
  <c r="CB299" i="14"/>
  <c r="P299" i="14"/>
  <c r="CI299" i="14"/>
  <c r="W299" i="14"/>
  <c r="CH299" i="14"/>
  <c r="V299" i="14"/>
  <c r="CN299" i="14"/>
  <c r="AB299" i="14"/>
  <c r="CG299" i="14"/>
  <c r="DM299" i="14"/>
  <c r="EI299" i="14"/>
  <c r="BW299" i="14"/>
  <c r="EH299" i="14"/>
  <c r="BV299" i="14"/>
  <c r="EG299" i="14"/>
  <c r="BU299" i="14"/>
  <c r="EF299" i="14"/>
  <c r="BT299" i="14"/>
  <c r="EM299" i="14"/>
  <c r="CA299" i="14"/>
  <c r="EL299" i="14"/>
  <c r="BZ299" i="14"/>
  <c r="N299" i="14"/>
  <c r="CF299" i="14"/>
  <c r="T299" i="14"/>
  <c r="U299" i="14"/>
  <c r="BA299" i="14"/>
  <c r="BG299" i="14"/>
  <c r="BE299" i="14"/>
  <c r="BK299" i="14"/>
  <c r="BX299" i="14"/>
  <c r="BI299" i="14"/>
  <c r="DZ299" i="14"/>
  <c r="DX299" i="14"/>
  <c r="ED299" i="14"/>
  <c r="BP299" i="14"/>
  <c r="DR299" i="14"/>
  <c r="DP299" i="14"/>
  <c r="DV299" i="14"/>
  <c r="AJ299" i="14"/>
  <c r="BN299" i="14"/>
  <c r="BL299" i="14"/>
  <c r="BR299" i="14"/>
  <c r="DE299" i="14"/>
  <c r="BF299" i="14"/>
  <c r="BD299" i="14"/>
  <c r="BJ299" i="14"/>
  <c r="AS299" i="14"/>
  <c r="EA299" i="14"/>
  <c r="DY299" i="14"/>
  <c r="EE299" i="14"/>
  <c r="EJ299" i="14"/>
  <c r="AC299" i="14"/>
  <c r="BO299" i="14"/>
  <c r="BM299" i="14"/>
  <c r="BS299" i="14"/>
  <c r="CV299" i="14"/>
  <c r="BY299" i="14"/>
  <c r="DW299" i="14"/>
  <c r="EB299" i="14"/>
  <c r="EK299" i="14"/>
  <c r="DS299" i="14"/>
  <c r="DQ299" i="14"/>
  <c r="CT331" i="14"/>
  <c r="AH331" i="14"/>
  <c r="CS331" i="14"/>
  <c r="AG331" i="14"/>
  <c r="CR331" i="14"/>
  <c r="AF331" i="14"/>
  <c r="CY331" i="14"/>
  <c r="AM331" i="14"/>
  <c r="CX331" i="14"/>
  <c r="AL331" i="14"/>
  <c r="DE331" i="14"/>
  <c r="AS331" i="14"/>
  <c r="DC331" i="14"/>
  <c r="AQ331" i="14"/>
  <c r="CF331" i="14"/>
  <c r="DL331" i="14"/>
  <c r="CL331" i="14"/>
  <c r="Z331" i="14"/>
  <c r="CK331" i="14"/>
  <c r="Y331" i="14"/>
  <c r="CJ331" i="14"/>
  <c r="X331" i="14"/>
  <c r="CQ331" i="14"/>
  <c r="AE331" i="14"/>
  <c r="CP331" i="14"/>
  <c r="AD331" i="14"/>
  <c r="CW331" i="14"/>
  <c r="AK331" i="14"/>
  <c r="CU331" i="14"/>
  <c r="AI331" i="14"/>
  <c r="T331" i="14"/>
  <c r="AZ331" i="14"/>
  <c r="CD331" i="14"/>
  <c r="R331" i="14"/>
  <c r="CC331" i="14"/>
  <c r="Q331" i="14"/>
  <c r="CB331" i="14"/>
  <c r="P331" i="14"/>
  <c r="CI331" i="14"/>
  <c r="W331" i="14"/>
  <c r="CH331" i="14"/>
  <c r="V331" i="14"/>
  <c r="CO331" i="14"/>
  <c r="AC331" i="14"/>
  <c r="CM331" i="14"/>
  <c r="AA331" i="14"/>
  <c r="EJ331" i="14"/>
  <c r="DD331" i="14"/>
  <c r="EH331" i="14"/>
  <c r="BV331" i="14"/>
  <c r="EG331" i="14"/>
  <c r="BU331" i="14"/>
  <c r="EF331" i="14"/>
  <c r="BT331" i="14"/>
  <c r="EM331" i="14"/>
  <c r="CA331" i="14"/>
  <c r="EL331" i="14"/>
  <c r="BZ331" i="14"/>
  <c r="N331" i="14"/>
  <c r="CG331" i="14"/>
  <c r="U331" i="14"/>
  <c r="CE331" i="14"/>
  <c r="S331" i="14"/>
  <c r="BX331" i="14"/>
  <c r="AR331" i="14"/>
  <c r="DZ331" i="14"/>
  <c r="BN331" i="14"/>
  <c r="DY331" i="14"/>
  <c r="BM331" i="14"/>
  <c r="DX331" i="14"/>
  <c r="BL331" i="14"/>
  <c r="EE331" i="14"/>
  <c r="BS331" i="14"/>
  <c r="ED331" i="14"/>
  <c r="BR331" i="14"/>
  <c r="EK331" i="14"/>
  <c r="BY331" i="14"/>
  <c r="EI331" i="14"/>
  <c r="BW331" i="14"/>
  <c r="CV331" i="14"/>
  <c r="EB331" i="14"/>
  <c r="DR331" i="14"/>
  <c r="BF331" i="14"/>
  <c r="DQ331" i="14"/>
  <c r="BE331" i="14"/>
  <c r="DP331" i="14"/>
  <c r="BD331" i="14"/>
  <c r="DW331" i="14"/>
  <c r="BK331" i="14"/>
  <c r="DV331" i="14"/>
  <c r="BJ331" i="14"/>
  <c r="EC331" i="14"/>
  <c r="BQ331" i="14"/>
  <c r="EA331" i="14"/>
  <c r="BO331" i="14"/>
  <c r="AJ331" i="14"/>
  <c r="BP331" i="14"/>
  <c r="DB331" i="14"/>
  <c r="AP331" i="14"/>
  <c r="DA331" i="14"/>
  <c r="AO331" i="14"/>
  <c r="CZ331" i="14"/>
  <c r="AN331" i="14"/>
  <c r="DG331" i="14"/>
  <c r="AU331" i="14"/>
  <c r="DF331" i="14"/>
  <c r="AT331" i="14"/>
  <c r="DM331" i="14"/>
  <c r="BA331" i="14"/>
  <c r="DK331" i="14"/>
  <c r="AY331" i="14"/>
  <c r="AB331" i="14"/>
  <c r="BH331" i="14"/>
  <c r="DI331" i="14"/>
  <c r="DU331" i="14"/>
  <c r="AW331" i="14"/>
  <c r="BI331" i="14"/>
  <c r="DH331" i="14"/>
  <c r="DS331" i="14"/>
  <c r="AV331" i="14"/>
  <c r="BG331" i="14"/>
  <c r="DO331" i="14"/>
  <c r="CN331" i="14"/>
  <c r="BC331" i="14"/>
  <c r="DT331" i="14"/>
  <c r="DJ331" i="14"/>
  <c r="DN331" i="14"/>
  <c r="AX331" i="14"/>
  <c r="BB331" i="14"/>
  <c r="CX127" i="14"/>
  <c r="AL127" i="14"/>
  <c r="DE127" i="14"/>
  <c r="AS127" i="14"/>
  <c r="DD127" i="14"/>
  <c r="AR127" i="14"/>
  <c r="DC127" i="14"/>
  <c r="AQ127" i="14"/>
  <c r="DB127" i="14"/>
  <c r="AP127" i="14"/>
  <c r="DA127" i="14"/>
  <c r="AO127" i="14"/>
  <c r="CZ127" i="14"/>
  <c r="AN127" i="14"/>
  <c r="DG127" i="14"/>
  <c r="AU127" i="14"/>
  <c r="CP127" i="14"/>
  <c r="AD127" i="14"/>
  <c r="CW127" i="14"/>
  <c r="AK127" i="14"/>
  <c r="CV127" i="14"/>
  <c r="AJ127" i="14"/>
  <c r="CU127" i="14"/>
  <c r="AI127" i="14"/>
  <c r="CT127" i="14"/>
  <c r="AH127" i="14"/>
  <c r="CS127" i="14"/>
  <c r="AG127" i="14"/>
  <c r="CR127" i="14"/>
  <c r="AF127" i="14"/>
  <c r="CY127" i="14"/>
  <c r="AM127" i="14"/>
  <c r="CH127" i="14"/>
  <c r="V127" i="14"/>
  <c r="CO127" i="14"/>
  <c r="AC127" i="14"/>
  <c r="CN127" i="14"/>
  <c r="AB127" i="14"/>
  <c r="CM127" i="14"/>
  <c r="AA127" i="14"/>
  <c r="CL127" i="14"/>
  <c r="Z127" i="14"/>
  <c r="CK127" i="14"/>
  <c r="Y127" i="14"/>
  <c r="CJ127" i="14"/>
  <c r="X127" i="14"/>
  <c r="CQ127" i="14"/>
  <c r="AE127" i="14"/>
  <c r="EL127" i="14"/>
  <c r="BZ127" i="14"/>
  <c r="N127" i="14"/>
  <c r="CG127" i="14"/>
  <c r="U127" i="14"/>
  <c r="CF127" i="14"/>
  <c r="T127" i="14"/>
  <c r="CE127" i="14"/>
  <c r="S127" i="14"/>
  <c r="CD127" i="14"/>
  <c r="R127" i="14"/>
  <c r="CC127" i="14"/>
  <c r="Q127" i="14"/>
  <c r="CB127" i="14"/>
  <c r="P127" i="14"/>
  <c r="CI127" i="14"/>
  <c r="W127" i="14"/>
  <c r="ED127" i="14"/>
  <c r="BR127" i="14"/>
  <c r="EK127" i="14"/>
  <c r="BY127" i="14"/>
  <c r="EJ127" i="14"/>
  <c r="BX127" i="14"/>
  <c r="EI127" i="14"/>
  <c r="BW127" i="14"/>
  <c r="EH127" i="14"/>
  <c r="BV127" i="14"/>
  <c r="EG127" i="14"/>
  <c r="BU127" i="14"/>
  <c r="EF127" i="14"/>
  <c r="BT127" i="14"/>
  <c r="EM127" i="14"/>
  <c r="CA127" i="14"/>
  <c r="DV127" i="14"/>
  <c r="BJ127" i="14"/>
  <c r="EC127" i="14"/>
  <c r="BQ127" i="14"/>
  <c r="EB127" i="14"/>
  <c r="BP127" i="14"/>
  <c r="EA127" i="14"/>
  <c r="BO127" i="14"/>
  <c r="DZ127" i="14"/>
  <c r="BN127" i="14"/>
  <c r="DY127" i="14"/>
  <c r="BM127" i="14"/>
  <c r="DX127" i="14"/>
  <c r="BL127" i="14"/>
  <c r="EE127" i="14"/>
  <c r="BS127" i="14"/>
  <c r="DN127" i="14"/>
  <c r="BB127" i="14"/>
  <c r="DU127" i="14"/>
  <c r="BI127" i="14"/>
  <c r="DT127" i="14"/>
  <c r="BH127" i="14"/>
  <c r="DS127" i="14"/>
  <c r="BG127" i="14"/>
  <c r="DR127" i="14"/>
  <c r="BF127" i="14"/>
  <c r="DQ127" i="14"/>
  <c r="BE127" i="14"/>
  <c r="DP127" i="14"/>
  <c r="BD127" i="14"/>
  <c r="DW127" i="14"/>
  <c r="BK127" i="14"/>
  <c r="DK127" i="14"/>
  <c r="DO127" i="14"/>
  <c r="AY127" i="14"/>
  <c r="BC127" i="14"/>
  <c r="DF127" i="14"/>
  <c r="DJ127" i="14"/>
  <c r="AT127" i="14"/>
  <c r="AX127" i="14"/>
  <c r="DM127" i="14"/>
  <c r="DI127" i="14"/>
  <c r="BA127" i="14"/>
  <c r="AW127" i="14"/>
  <c r="DL127" i="14"/>
  <c r="DH127" i="14"/>
  <c r="AZ127" i="14"/>
  <c r="AV127" i="14"/>
  <c r="DO288" i="14"/>
  <c r="DG288" i="14"/>
  <c r="AU288" i="14"/>
  <c r="EM288" i="14"/>
  <c r="CA288" i="14"/>
  <c r="EL288" i="14"/>
  <c r="BZ288" i="14"/>
  <c r="N288" i="14"/>
  <c r="CG288" i="14"/>
  <c r="U288" i="14"/>
  <c r="CF288" i="14"/>
  <c r="T288" i="14"/>
  <c r="CE288" i="14"/>
  <c r="S288" i="14"/>
  <c r="CD288" i="14"/>
  <c r="R288" i="14"/>
  <c r="CB288" i="14"/>
  <c r="P288" i="14"/>
  <c r="BM288" i="14"/>
  <c r="AG288" i="14"/>
  <c r="CI288" i="14"/>
  <c r="DV288" i="14"/>
  <c r="BB288" i="14"/>
  <c r="DM288" i="14"/>
  <c r="AS288" i="14"/>
  <c r="CV288" i="14"/>
  <c r="AB288" i="14"/>
  <c r="BW288" i="14"/>
  <c r="DZ288" i="14"/>
  <c r="BF288" i="14"/>
  <c r="DH288" i="14"/>
  <c r="AN288" i="14"/>
  <c r="BU288" i="14"/>
  <c r="CS288" i="14"/>
  <c r="BS288" i="14"/>
  <c r="DN288" i="14"/>
  <c r="AT288" i="14"/>
  <c r="DE288" i="14"/>
  <c r="AK288" i="14"/>
  <c r="CN288" i="14"/>
  <c r="EI288" i="14"/>
  <c r="BO288" i="14"/>
  <c r="DR288" i="14"/>
  <c r="AX288" i="14"/>
  <c r="CZ288" i="14"/>
  <c r="AF288" i="14"/>
  <c r="DY288" i="14"/>
  <c r="BK288" i="14"/>
  <c r="DF288" i="14"/>
  <c r="AL288" i="14"/>
  <c r="CW288" i="14"/>
  <c r="AC288" i="14"/>
  <c r="BX288" i="14"/>
  <c r="EA288" i="14"/>
  <c r="BG288" i="14"/>
  <c r="DJ288" i="14"/>
  <c r="AP288" i="14"/>
  <c r="CR288" i="14"/>
  <c r="X288" i="14"/>
  <c r="DQ288" i="14"/>
  <c r="BC288" i="14"/>
  <c r="CX288" i="14"/>
  <c r="AD288" i="14"/>
  <c r="CO288" i="14"/>
  <c r="EJ288" i="14"/>
  <c r="BP288" i="14"/>
  <c r="DS288" i="14"/>
  <c r="AY288" i="14"/>
  <c r="DB288" i="14"/>
  <c r="AH288" i="14"/>
  <c r="CJ288" i="14"/>
  <c r="CK288" i="14"/>
  <c r="BE288" i="14"/>
  <c r="EE288" i="14"/>
  <c r="AM288" i="14"/>
  <c r="CP288" i="14"/>
  <c r="V288" i="14"/>
  <c r="BY288" i="14"/>
  <c r="EB288" i="14"/>
  <c r="BH288" i="14"/>
  <c r="DK288" i="14"/>
  <c r="AQ288" i="14"/>
  <c r="CT288" i="14"/>
  <c r="Z288" i="14"/>
  <c r="BT288" i="14"/>
  <c r="Y288" i="14"/>
  <c r="DI288" i="14"/>
  <c r="DW288" i="14"/>
  <c r="AE288" i="14"/>
  <c r="CH288" i="14"/>
  <c r="EK288" i="14"/>
  <c r="BQ288" i="14"/>
  <c r="DT288" i="14"/>
  <c r="AZ288" i="14"/>
  <c r="DC288" i="14"/>
  <c r="AI288" i="14"/>
  <c r="CL288" i="14"/>
  <c r="EF288" i="14"/>
  <c r="BL288" i="14"/>
  <c r="CC288" i="14"/>
  <c r="AW288" i="14"/>
  <c r="CQ288" i="14"/>
  <c r="ED288" i="14"/>
  <c r="BJ288" i="14"/>
  <c r="DU288" i="14"/>
  <c r="BA288" i="14"/>
  <c r="DD288" i="14"/>
  <c r="AJ288" i="14"/>
  <c r="CM288" i="14"/>
  <c r="EH288" i="14"/>
  <c r="BN288" i="14"/>
  <c r="DP288" i="14"/>
  <c r="AV288" i="14"/>
  <c r="EG288" i="14"/>
  <c r="AO288" i="14"/>
  <c r="BR288" i="14"/>
  <c r="DX288" i="14"/>
  <c r="EC288" i="14"/>
  <c r="BD288" i="14"/>
  <c r="BI288" i="14"/>
  <c r="Q288" i="14"/>
  <c r="DL288" i="14"/>
  <c r="DA288" i="14"/>
  <c r="AR288" i="14"/>
  <c r="CU288" i="14"/>
  <c r="W288" i="14"/>
  <c r="BV288" i="14"/>
  <c r="CY288" i="14"/>
  <c r="AA288" i="14"/>
  <c r="CL246" i="14"/>
  <c r="Z246" i="14"/>
  <c r="CK246" i="14"/>
  <c r="Y246" i="14"/>
  <c r="CJ246" i="14"/>
  <c r="X246" i="14"/>
  <c r="CQ246" i="14"/>
  <c r="AE246" i="14"/>
  <c r="CP246" i="14"/>
  <c r="AD246" i="14"/>
  <c r="CW246" i="14"/>
  <c r="AK246" i="14"/>
  <c r="CV246" i="14"/>
  <c r="AJ246" i="14"/>
  <c r="CU246" i="14"/>
  <c r="AI246" i="14"/>
  <c r="CD246" i="14"/>
  <c r="R246" i="14"/>
  <c r="CC246" i="14"/>
  <c r="Q246" i="14"/>
  <c r="CB246" i="14"/>
  <c r="P246" i="14"/>
  <c r="CI246" i="14"/>
  <c r="W246" i="14"/>
  <c r="CH246" i="14"/>
  <c r="V246" i="14"/>
  <c r="CO246" i="14"/>
  <c r="AC246" i="14"/>
  <c r="CN246" i="14"/>
  <c r="AB246" i="14"/>
  <c r="CM246" i="14"/>
  <c r="AA246" i="14"/>
  <c r="EH246" i="14"/>
  <c r="BV246" i="14"/>
  <c r="EG246" i="14"/>
  <c r="BU246" i="14"/>
  <c r="EF246" i="14"/>
  <c r="BT246" i="14"/>
  <c r="EM246" i="14"/>
  <c r="CA246" i="14"/>
  <c r="EL246" i="14"/>
  <c r="BZ246" i="14"/>
  <c r="N246" i="14"/>
  <c r="CG246" i="14"/>
  <c r="U246" i="14"/>
  <c r="CF246" i="14"/>
  <c r="T246" i="14"/>
  <c r="CE246" i="14"/>
  <c r="S246" i="14"/>
  <c r="DZ246" i="14"/>
  <c r="BN246" i="14"/>
  <c r="DY246" i="14"/>
  <c r="BM246" i="14"/>
  <c r="DX246" i="14"/>
  <c r="BL246" i="14"/>
  <c r="EE246" i="14"/>
  <c r="BS246" i="14"/>
  <c r="ED246" i="14"/>
  <c r="BR246" i="14"/>
  <c r="EK246" i="14"/>
  <c r="BY246" i="14"/>
  <c r="EJ246" i="14"/>
  <c r="BX246" i="14"/>
  <c r="EI246" i="14"/>
  <c r="BW246" i="14"/>
  <c r="DR246" i="14"/>
  <c r="BF246" i="14"/>
  <c r="DQ246" i="14"/>
  <c r="BE246" i="14"/>
  <c r="DP246" i="14"/>
  <c r="BD246" i="14"/>
  <c r="DW246" i="14"/>
  <c r="BK246" i="14"/>
  <c r="DV246" i="14"/>
  <c r="BJ246" i="14"/>
  <c r="EC246" i="14"/>
  <c r="BQ246" i="14"/>
  <c r="EB246" i="14"/>
  <c r="BP246" i="14"/>
  <c r="EA246" i="14"/>
  <c r="BO246" i="14"/>
  <c r="DJ246" i="14"/>
  <c r="AX246" i="14"/>
  <c r="DI246" i="14"/>
  <c r="AW246" i="14"/>
  <c r="DH246" i="14"/>
  <c r="AV246" i="14"/>
  <c r="DO246" i="14"/>
  <c r="BC246" i="14"/>
  <c r="DN246" i="14"/>
  <c r="BB246" i="14"/>
  <c r="DU246" i="14"/>
  <c r="BI246" i="14"/>
  <c r="DT246" i="14"/>
  <c r="BH246" i="14"/>
  <c r="DS246" i="14"/>
  <c r="BG246" i="14"/>
  <c r="CT246" i="14"/>
  <c r="AH246" i="14"/>
  <c r="CS246" i="14"/>
  <c r="AG246" i="14"/>
  <c r="CR246" i="14"/>
  <c r="AF246" i="14"/>
  <c r="CY246" i="14"/>
  <c r="AM246" i="14"/>
  <c r="CX246" i="14"/>
  <c r="AL246" i="14"/>
  <c r="DE246" i="14"/>
  <c r="AS246" i="14"/>
  <c r="DD246" i="14"/>
  <c r="AR246" i="14"/>
  <c r="DC246" i="14"/>
  <c r="AQ246" i="14"/>
  <c r="DG246" i="14"/>
  <c r="DK246" i="14"/>
  <c r="AU246" i="14"/>
  <c r="AY246" i="14"/>
  <c r="CZ246" i="14"/>
  <c r="DB246" i="14"/>
  <c r="DF246" i="14"/>
  <c r="AP246" i="14"/>
  <c r="AT246" i="14"/>
  <c r="DA246" i="14"/>
  <c r="DM246" i="14"/>
  <c r="AO246" i="14"/>
  <c r="BA246" i="14"/>
  <c r="DL246" i="14"/>
  <c r="AN246" i="14"/>
  <c r="AZ246" i="14"/>
  <c r="EH112" i="14"/>
  <c r="BV112" i="14"/>
  <c r="EG112" i="14"/>
  <c r="BU112" i="14"/>
  <c r="EF112" i="14"/>
  <c r="BT112" i="14"/>
  <c r="EM112" i="14"/>
  <c r="CA112" i="14"/>
  <c r="EL112" i="14"/>
  <c r="BZ112" i="14"/>
  <c r="N112" i="14"/>
  <c r="CG112" i="14"/>
  <c r="U112" i="14"/>
  <c r="CF112" i="14"/>
  <c r="T112" i="14"/>
  <c r="CE112" i="14"/>
  <c r="S112" i="14"/>
  <c r="DB112" i="14"/>
  <c r="AH112" i="14"/>
  <c r="CK112" i="14"/>
  <c r="Q112" i="14"/>
  <c r="BL112" i="14"/>
  <c r="DW112" i="14"/>
  <c r="BC112" i="14"/>
  <c r="DF112" i="14"/>
  <c r="AL112" i="14"/>
  <c r="CW112" i="14"/>
  <c r="AC112" i="14"/>
  <c r="BX112" i="14"/>
  <c r="EA112" i="14"/>
  <c r="BG112" i="14"/>
  <c r="CT112" i="14"/>
  <c r="Z112" i="14"/>
  <c r="CC112" i="14"/>
  <c r="DX112" i="14"/>
  <c r="BD112" i="14"/>
  <c r="DO112" i="14"/>
  <c r="AU112" i="14"/>
  <c r="CX112" i="14"/>
  <c r="AD112" i="14"/>
  <c r="CO112" i="14"/>
  <c r="EJ112" i="14"/>
  <c r="BP112" i="14"/>
  <c r="DS112" i="14"/>
  <c r="AY112" i="14"/>
  <c r="CL112" i="14"/>
  <c r="R112" i="14"/>
  <c r="BM112" i="14"/>
  <c r="DP112" i="14"/>
  <c r="AV112" i="14"/>
  <c r="DG112" i="14"/>
  <c r="AM112" i="14"/>
  <c r="CP112" i="14"/>
  <c r="V112" i="14"/>
  <c r="BY112" i="14"/>
  <c r="EB112" i="14"/>
  <c r="BH112" i="14"/>
  <c r="DK112" i="14"/>
  <c r="AQ112" i="14"/>
  <c r="CD112" i="14"/>
  <c r="DY112" i="14"/>
  <c r="BE112" i="14"/>
  <c r="DH112" i="14"/>
  <c r="AN112" i="14"/>
  <c r="CY112" i="14"/>
  <c r="AE112" i="14"/>
  <c r="CH112" i="14"/>
  <c r="EK112" i="14"/>
  <c r="BQ112" i="14"/>
  <c r="DT112" i="14"/>
  <c r="AZ112" i="14"/>
  <c r="DC112" i="14"/>
  <c r="AI112" i="14"/>
  <c r="BN112" i="14"/>
  <c r="DQ112" i="14"/>
  <c r="AW112" i="14"/>
  <c r="CZ112" i="14"/>
  <c r="AF112" i="14"/>
  <c r="CQ112" i="14"/>
  <c r="W112" i="14"/>
  <c r="BR112" i="14"/>
  <c r="EC112" i="14"/>
  <c r="BI112" i="14"/>
  <c r="DL112" i="14"/>
  <c r="AR112" i="14"/>
  <c r="CU112" i="14"/>
  <c r="AA112" i="14"/>
  <c r="DZ112" i="14"/>
  <c r="BF112" i="14"/>
  <c r="DI112" i="14"/>
  <c r="AO112" i="14"/>
  <c r="CR112" i="14"/>
  <c r="X112" i="14"/>
  <c r="CI112" i="14"/>
  <c r="ED112" i="14"/>
  <c r="BJ112" i="14"/>
  <c r="DU112" i="14"/>
  <c r="BA112" i="14"/>
  <c r="DD112" i="14"/>
  <c r="AJ112" i="14"/>
  <c r="CM112" i="14"/>
  <c r="DR112" i="14"/>
  <c r="AX112" i="14"/>
  <c r="DA112" i="14"/>
  <c r="AG112" i="14"/>
  <c r="CJ112" i="14"/>
  <c r="P112" i="14"/>
  <c r="BS112" i="14"/>
  <c r="DV112" i="14"/>
  <c r="BB112" i="14"/>
  <c r="DM112" i="14"/>
  <c r="AS112" i="14"/>
  <c r="CV112" i="14"/>
  <c r="AB112" i="14"/>
  <c r="BW112" i="14"/>
  <c r="Y112" i="14"/>
  <c r="CN112" i="14"/>
  <c r="CB112" i="14"/>
  <c r="EI112" i="14"/>
  <c r="EE112" i="14"/>
  <c r="BO112" i="14"/>
  <c r="BK112" i="14"/>
  <c r="DN112" i="14"/>
  <c r="DJ112" i="14"/>
  <c r="AT112" i="14"/>
  <c r="CS112" i="14"/>
  <c r="AK112" i="14"/>
  <c r="AP112" i="14"/>
  <c r="DE112" i="14"/>
  <c r="CF228" i="14"/>
  <c r="T228" i="14"/>
  <c r="CE228" i="14"/>
  <c r="S228" i="14"/>
  <c r="CD228" i="14"/>
  <c r="R228" i="14"/>
  <c r="CC228" i="14"/>
  <c r="Q228" i="14"/>
  <c r="CB228" i="14"/>
  <c r="P228" i="14"/>
  <c r="CI228" i="14"/>
  <c r="W228" i="14"/>
  <c r="CH228" i="14"/>
  <c r="V228" i="14"/>
  <c r="CO228" i="14"/>
  <c r="AC228" i="14"/>
  <c r="EJ228" i="14"/>
  <c r="BX228" i="14"/>
  <c r="EI228" i="14"/>
  <c r="BW228" i="14"/>
  <c r="EH228" i="14"/>
  <c r="BV228" i="14"/>
  <c r="EG228" i="14"/>
  <c r="BU228" i="14"/>
  <c r="EF228" i="14"/>
  <c r="BT228" i="14"/>
  <c r="EB228" i="14"/>
  <c r="BP228" i="14"/>
  <c r="EA228" i="14"/>
  <c r="BO228" i="14"/>
  <c r="DZ228" i="14"/>
  <c r="BN228" i="14"/>
  <c r="DY228" i="14"/>
  <c r="BM228" i="14"/>
  <c r="DX228" i="14"/>
  <c r="DT228" i="14"/>
  <c r="BH228" i="14"/>
  <c r="DS228" i="14"/>
  <c r="BG228" i="14"/>
  <c r="DR228" i="14"/>
  <c r="BF228" i="14"/>
  <c r="DQ228" i="14"/>
  <c r="BE228" i="14"/>
  <c r="DP228" i="14"/>
  <c r="DD228" i="14"/>
  <c r="AR228" i="14"/>
  <c r="DC228" i="14"/>
  <c r="AQ228" i="14"/>
  <c r="DB228" i="14"/>
  <c r="AP228" i="14"/>
  <c r="DA228" i="14"/>
  <c r="AO228" i="14"/>
  <c r="CZ228" i="14"/>
  <c r="AB228" i="14"/>
  <c r="CT228" i="14"/>
  <c r="AW228" i="14"/>
  <c r="AV228" i="14"/>
  <c r="DG228" i="14"/>
  <c r="AM228" i="14"/>
  <c r="CP228" i="14"/>
  <c r="N228" i="14"/>
  <c r="BY228" i="14"/>
  <c r="DK228" i="14"/>
  <c r="CL228" i="14"/>
  <c r="AG228" i="14"/>
  <c r="AN228" i="14"/>
  <c r="CY228" i="14"/>
  <c r="AE228" i="14"/>
  <c r="BZ228" i="14"/>
  <c r="EK228" i="14"/>
  <c r="BQ228" i="14"/>
  <c r="CU228" i="14"/>
  <c r="AX228" i="14"/>
  <c r="Y228" i="14"/>
  <c r="AF228" i="14"/>
  <c r="CQ228" i="14"/>
  <c r="EL228" i="14"/>
  <c r="BR228" i="14"/>
  <c r="EC228" i="14"/>
  <c r="BI228" i="14"/>
  <c r="DL228" i="14"/>
  <c r="CM228" i="14"/>
  <c r="AH228" i="14"/>
  <c r="DH228" i="14"/>
  <c r="X228" i="14"/>
  <c r="CA228" i="14"/>
  <c r="ED228" i="14"/>
  <c r="BJ228" i="14"/>
  <c r="DU228" i="14"/>
  <c r="BA228" i="14"/>
  <c r="CV228" i="14"/>
  <c r="AY228" i="14"/>
  <c r="Z228" i="14"/>
  <c r="CR228" i="14"/>
  <c r="EM228" i="14"/>
  <c r="BS228" i="14"/>
  <c r="DV228" i="14"/>
  <c r="BB228" i="14"/>
  <c r="DM228" i="14"/>
  <c r="AS228" i="14"/>
  <c r="CN228" i="14"/>
  <c r="AI228" i="14"/>
  <c r="DI228" i="14"/>
  <c r="CJ228" i="14"/>
  <c r="EE228" i="14"/>
  <c r="BK228" i="14"/>
  <c r="DN228" i="14"/>
  <c r="AT228" i="14"/>
  <c r="DE228" i="14"/>
  <c r="AK228" i="14"/>
  <c r="AJ228" i="14"/>
  <c r="DJ228" i="14"/>
  <c r="CK228" i="14"/>
  <c r="BD228" i="14"/>
  <c r="DO228" i="14"/>
  <c r="AU228" i="14"/>
  <c r="CX228" i="14"/>
  <c r="AD228" i="14"/>
  <c r="CG228" i="14"/>
  <c r="AL228" i="14"/>
  <c r="AZ228" i="14"/>
  <c r="CW228" i="14"/>
  <c r="AA228" i="14"/>
  <c r="U228" i="14"/>
  <c r="CS228" i="14"/>
  <c r="DW228" i="14"/>
  <c r="BC228" i="14"/>
  <c r="BL228" i="14"/>
  <c r="DF228" i="14"/>
  <c r="DF107" i="14"/>
  <c r="AT107" i="14"/>
  <c r="DM107" i="14"/>
  <c r="BA107" i="14"/>
  <c r="DL107" i="14"/>
  <c r="AZ107" i="14"/>
  <c r="DK107" i="14"/>
  <c r="AY107" i="14"/>
  <c r="DJ107" i="14"/>
  <c r="AX107" i="14"/>
  <c r="DI107" i="14"/>
  <c r="AW107" i="14"/>
  <c r="DH107" i="14"/>
  <c r="AV107" i="14"/>
  <c r="DO107" i="14"/>
  <c r="BC107" i="14"/>
  <c r="CX107" i="14"/>
  <c r="AL107" i="14"/>
  <c r="DE107" i="14"/>
  <c r="AS107" i="14"/>
  <c r="DD107" i="14"/>
  <c r="AR107" i="14"/>
  <c r="DC107" i="14"/>
  <c r="AQ107" i="14"/>
  <c r="DB107" i="14"/>
  <c r="AP107" i="14"/>
  <c r="DA107" i="14"/>
  <c r="AO107" i="14"/>
  <c r="CZ107" i="14"/>
  <c r="AN107" i="14"/>
  <c r="DG107" i="14"/>
  <c r="AU107" i="14"/>
  <c r="CP107" i="14"/>
  <c r="AD107" i="14"/>
  <c r="CW107" i="14"/>
  <c r="AK107" i="14"/>
  <c r="CV107" i="14"/>
  <c r="AJ107" i="14"/>
  <c r="CU107" i="14"/>
  <c r="AI107" i="14"/>
  <c r="CT107" i="14"/>
  <c r="AH107" i="14"/>
  <c r="CS107" i="14"/>
  <c r="AG107" i="14"/>
  <c r="CR107" i="14"/>
  <c r="AF107" i="14"/>
  <c r="CY107" i="14"/>
  <c r="AM107" i="14"/>
  <c r="CH107" i="14"/>
  <c r="V107" i="14"/>
  <c r="CO107" i="14"/>
  <c r="AC107" i="14"/>
  <c r="CN107" i="14"/>
  <c r="AB107" i="14"/>
  <c r="CM107" i="14"/>
  <c r="AA107" i="14"/>
  <c r="CL107" i="14"/>
  <c r="Z107" i="14"/>
  <c r="CK107" i="14"/>
  <c r="Y107" i="14"/>
  <c r="CJ107" i="14"/>
  <c r="X107" i="14"/>
  <c r="CQ107" i="14"/>
  <c r="AE107" i="14"/>
  <c r="EL107" i="14"/>
  <c r="BZ107" i="14"/>
  <c r="N107" i="14"/>
  <c r="CG107" i="14"/>
  <c r="U107" i="14"/>
  <c r="CF107" i="14"/>
  <c r="T107" i="14"/>
  <c r="CE107" i="14"/>
  <c r="S107" i="14"/>
  <c r="CD107" i="14"/>
  <c r="R107" i="14"/>
  <c r="CC107" i="14"/>
  <c r="Q107" i="14"/>
  <c r="CB107" i="14"/>
  <c r="P107" i="14"/>
  <c r="CI107" i="14"/>
  <c r="W107" i="14"/>
  <c r="ED107" i="14"/>
  <c r="BR107" i="14"/>
  <c r="EK107" i="14"/>
  <c r="BY107" i="14"/>
  <c r="EJ107" i="14"/>
  <c r="BX107" i="14"/>
  <c r="EI107" i="14"/>
  <c r="BW107" i="14"/>
  <c r="EH107" i="14"/>
  <c r="BV107" i="14"/>
  <c r="EG107" i="14"/>
  <c r="BU107" i="14"/>
  <c r="EF107" i="14"/>
  <c r="BT107" i="14"/>
  <c r="EM107" i="14"/>
  <c r="CA107" i="14"/>
  <c r="DV107" i="14"/>
  <c r="BJ107" i="14"/>
  <c r="EC107" i="14"/>
  <c r="BQ107" i="14"/>
  <c r="EB107" i="14"/>
  <c r="BP107" i="14"/>
  <c r="EA107" i="14"/>
  <c r="BO107" i="14"/>
  <c r="DZ107" i="14"/>
  <c r="BN107" i="14"/>
  <c r="DY107" i="14"/>
  <c r="BM107" i="14"/>
  <c r="DX107" i="14"/>
  <c r="BL107" i="14"/>
  <c r="EE107" i="14"/>
  <c r="BS107" i="14"/>
  <c r="DU107" i="14"/>
  <c r="DQ107" i="14"/>
  <c r="BI107" i="14"/>
  <c r="BE107" i="14"/>
  <c r="DT107" i="14"/>
  <c r="DP107" i="14"/>
  <c r="BH107" i="14"/>
  <c r="BD107" i="14"/>
  <c r="DS107" i="14"/>
  <c r="DW107" i="14"/>
  <c r="BG107" i="14"/>
  <c r="BK107" i="14"/>
  <c r="BB107" i="14"/>
  <c r="BF107" i="14"/>
  <c r="DN107" i="14"/>
  <c r="DR107" i="14"/>
  <c r="DN316" i="14"/>
  <c r="BB316" i="14"/>
  <c r="DU316" i="14"/>
  <c r="BI316" i="14"/>
  <c r="DT316" i="14"/>
  <c r="BH316" i="14"/>
  <c r="DF316" i="14"/>
  <c r="AT316" i="14"/>
  <c r="DM316" i="14"/>
  <c r="BA316" i="14"/>
  <c r="DL316" i="14"/>
  <c r="AZ316" i="14"/>
  <c r="DK316" i="14"/>
  <c r="AY316" i="14"/>
  <c r="DJ316" i="14"/>
  <c r="AX316" i="14"/>
  <c r="DI316" i="14"/>
  <c r="AW316" i="14"/>
  <c r="DO316" i="14"/>
  <c r="BC316" i="14"/>
  <c r="X316" i="14"/>
  <c r="BD316" i="14"/>
  <c r="CP316" i="14"/>
  <c r="AD316" i="14"/>
  <c r="CH316" i="14"/>
  <c r="V316" i="14"/>
  <c r="CO316" i="14"/>
  <c r="AC316" i="14"/>
  <c r="CN316" i="14"/>
  <c r="AB316" i="14"/>
  <c r="EL316" i="14"/>
  <c r="BZ316" i="14"/>
  <c r="N316" i="14"/>
  <c r="CG316" i="14"/>
  <c r="U316" i="14"/>
  <c r="CF316" i="14"/>
  <c r="ED316" i="14"/>
  <c r="BR316" i="14"/>
  <c r="EK316" i="14"/>
  <c r="BY316" i="14"/>
  <c r="EJ316" i="14"/>
  <c r="AL316" i="14"/>
  <c r="DD316" i="14"/>
  <c r="EA316" i="14"/>
  <c r="BG316" i="14"/>
  <c r="DB316" i="14"/>
  <c r="AH316" i="14"/>
  <c r="CK316" i="14"/>
  <c r="Q316" i="14"/>
  <c r="CA316" i="14"/>
  <c r="AF316" i="14"/>
  <c r="DP316" i="14"/>
  <c r="EC316" i="14"/>
  <c r="CV316" i="14"/>
  <c r="DS316" i="14"/>
  <c r="AQ316" i="14"/>
  <c r="CT316" i="14"/>
  <c r="Z316" i="14"/>
  <c r="CC316" i="14"/>
  <c r="EM316" i="14"/>
  <c r="BS316" i="14"/>
  <c r="CJ316" i="14"/>
  <c r="CZ316" i="14"/>
  <c r="DE316" i="14"/>
  <c r="BX316" i="14"/>
  <c r="DC316" i="14"/>
  <c r="AI316" i="14"/>
  <c r="CL316" i="14"/>
  <c r="R316" i="14"/>
  <c r="BU316" i="14"/>
  <c r="EE316" i="14"/>
  <c r="BK316" i="14"/>
  <c r="CB316" i="14"/>
  <c r="AN316" i="14"/>
  <c r="CW316" i="14"/>
  <c r="BP316" i="14"/>
  <c r="CU316" i="14"/>
  <c r="AA316" i="14"/>
  <c r="CD316" i="14"/>
  <c r="EG316" i="14"/>
  <c r="BM316" i="14"/>
  <c r="DW316" i="14"/>
  <c r="AU316" i="14"/>
  <c r="P316" i="14"/>
  <c r="DH316" i="14"/>
  <c r="BQ316" i="14"/>
  <c r="AR316" i="14"/>
  <c r="CM316" i="14"/>
  <c r="S316" i="14"/>
  <c r="BV316" i="14"/>
  <c r="DY316" i="14"/>
  <c r="BE316" i="14"/>
  <c r="DG316" i="14"/>
  <c r="AM316" i="14"/>
  <c r="EF316" i="14"/>
  <c r="AV316" i="14"/>
  <c r="DV316" i="14"/>
  <c r="AS316" i="14"/>
  <c r="AJ316" i="14"/>
  <c r="CE316" i="14"/>
  <c r="EH316" i="14"/>
  <c r="BN316" i="14"/>
  <c r="DQ316" i="14"/>
  <c r="AO316" i="14"/>
  <c r="CY316" i="14"/>
  <c r="AE316" i="14"/>
  <c r="BT316" i="14"/>
  <c r="CX316" i="14"/>
  <c r="AK316" i="14"/>
  <c r="T316" i="14"/>
  <c r="BW316" i="14"/>
  <c r="DZ316" i="14"/>
  <c r="BF316" i="14"/>
  <c r="DA316" i="14"/>
  <c r="AG316" i="14"/>
  <c r="CQ316" i="14"/>
  <c r="W316" i="14"/>
  <c r="DX316" i="14"/>
  <c r="EB316" i="14"/>
  <c r="CR316" i="14"/>
  <c r="EI316" i="14"/>
  <c r="BL316" i="14"/>
  <c r="BO316" i="14"/>
  <c r="DR316" i="14"/>
  <c r="AP316" i="14"/>
  <c r="CS316" i="14"/>
  <c r="Y316" i="14"/>
  <c r="BJ316" i="14"/>
  <c r="CI316" i="14"/>
  <c r="CF196" i="14"/>
  <c r="T196" i="14"/>
  <c r="CE196" i="14"/>
  <c r="S196" i="14"/>
  <c r="CD196" i="14"/>
  <c r="R196" i="14"/>
  <c r="CC196" i="14"/>
  <c r="Q196" i="14"/>
  <c r="CB196" i="14"/>
  <c r="P196" i="14"/>
  <c r="CI196" i="14"/>
  <c r="W196" i="14"/>
  <c r="CH196" i="14"/>
  <c r="V196" i="14"/>
  <c r="EJ196" i="14"/>
  <c r="BX196" i="14"/>
  <c r="EI196" i="14"/>
  <c r="BW196" i="14"/>
  <c r="EH196" i="14"/>
  <c r="BV196" i="14"/>
  <c r="EG196" i="14"/>
  <c r="BU196" i="14"/>
  <c r="EF196" i="14"/>
  <c r="BT196" i="14"/>
  <c r="EM196" i="14"/>
  <c r="CA196" i="14"/>
  <c r="EL196" i="14"/>
  <c r="BZ196" i="14"/>
  <c r="N196" i="14"/>
  <c r="AC196" i="14"/>
  <c r="BI196" i="14"/>
  <c r="EB196" i="14"/>
  <c r="BP196" i="14"/>
  <c r="EA196" i="14"/>
  <c r="BO196" i="14"/>
  <c r="DZ196" i="14"/>
  <c r="BN196" i="14"/>
  <c r="DY196" i="14"/>
  <c r="BM196" i="14"/>
  <c r="DX196" i="14"/>
  <c r="BL196" i="14"/>
  <c r="EE196" i="14"/>
  <c r="BS196" i="14"/>
  <c r="ED196" i="14"/>
  <c r="BR196" i="14"/>
  <c r="DM196" i="14"/>
  <c r="CG196" i="14"/>
  <c r="DT196" i="14"/>
  <c r="BH196" i="14"/>
  <c r="DS196" i="14"/>
  <c r="BG196" i="14"/>
  <c r="DR196" i="14"/>
  <c r="BF196" i="14"/>
  <c r="DQ196" i="14"/>
  <c r="BE196" i="14"/>
  <c r="DP196" i="14"/>
  <c r="BD196" i="14"/>
  <c r="DW196" i="14"/>
  <c r="BK196" i="14"/>
  <c r="DV196" i="14"/>
  <c r="BJ196" i="14"/>
  <c r="BA196" i="14"/>
  <c r="U196" i="14"/>
  <c r="DL196" i="14"/>
  <c r="AZ196" i="14"/>
  <c r="DK196" i="14"/>
  <c r="AY196" i="14"/>
  <c r="DJ196" i="14"/>
  <c r="AX196" i="14"/>
  <c r="DI196" i="14"/>
  <c r="AW196" i="14"/>
  <c r="DH196" i="14"/>
  <c r="AV196" i="14"/>
  <c r="DO196" i="14"/>
  <c r="BC196" i="14"/>
  <c r="DN196" i="14"/>
  <c r="BB196" i="14"/>
  <c r="DE196" i="14"/>
  <c r="EK196" i="14"/>
  <c r="DD196" i="14"/>
  <c r="AR196" i="14"/>
  <c r="DC196" i="14"/>
  <c r="AQ196" i="14"/>
  <c r="DB196" i="14"/>
  <c r="AP196" i="14"/>
  <c r="DA196" i="14"/>
  <c r="AO196" i="14"/>
  <c r="CZ196" i="14"/>
  <c r="AN196" i="14"/>
  <c r="DG196" i="14"/>
  <c r="AU196" i="14"/>
  <c r="DF196" i="14"/>
  <c r="AT196" i="14"/>
  <c r="AS196" i="14"/>
  <c r="BY196" i="14"/>
  <c r="CN196" i="14"/>
  <c r="AB196" i="14"/>
  <c r="CM196" i="14"/>
  <c r="AA196" i="14"/>
  <c r="CL196" i="14"/>
  <c r="Z196" i="14"/>
  <c r="CK196" i="14"/>
  <c r="Y196" i="14"/>
  <c r="CJ196" i="14"/>
  <c r="X196" i="14"/>
  <c r="CQ196" i="14"/>
  <c r="AE196" i="14"/>
  <c r="CP196" i="14"/>
  <c r="AD196" i="14"/>
  <c r="AK196" i="14"/>
  <c r="BQ196" i="14"/>
  <c r="AG196" i="14"/>
  <c r="CO196" i="14"/>
  <c r="CV196" i="14"/>
  <c r="CR196" i="14"/>
  <c r="EC196" i="14"/>
  <c r="AJ196" i="14"/>
  <c r="AF196" i="14"/>
  <c r="DU196" i="14"/>
  <c r="CU196" i="14"/>
  <c r="CY196" i="14"/>
  <c r="AI196" i="14"/>
  <c r="AM196" i="14"/>
  <c r="CT196" i="14"/>
  <c r="CX196" i="14"/>
  <c r="CS196" i="14"/>
  <c r="CW196" i="14"/>
  <c r="AH196" i="14"/>
  <c r="AL196" i="14"/>
  <c r="DX203" i="14"/>
  <c r="BL203" i="14"/>
  <c r="EE203" i="14"/>
  <c r="BS203" i="14"/>
  <c r="ED203" i="14"/>
  <c r="BR203" i="14"/>
  <c r="EK203" i="14"/>
  <c r="BY203" i="14"/>
  <c r="EJ203" i="14"/>
  <c r="BX203" i="14"/>
  <c r="EI203" i="14"/>
  <c r="BW203" i="14"/>
  <c r="EH203" i="14"/>
  <c r="BV203" i="14"/>
  <c r="CS203" i="14"/>
  <c r="DY203" i="14"/>
  <c r="DP203" i="14"/>
  <c r="BD203" i="14"/>
  <c r="DW203" i="14"/>
  <c r="BK203" i="14"/>
  <c r="DV203" i="14"/>
  <c r="BJ203" i="14"/>
  <c r="EC203" i="14"/>
  <c r="BQ203" i="14"/>
  <c r="EB203" i="14"/>
  <c r="BP203" i="14"/>
  <c r="EA203" i="14"/>
  <c r="BO203" i="14"/>
  <c r="DZ203" i="14"/>
  <c r="BN203" i="14"/>
  <c r="AG203" i="14"/>
  <c r="BM203" i="14"/>
  <c r="DH203" i="14"/>
  <c r="AV203" i="14"/>
  <c r="DO203" i="14"/>
  <c r="BC203" i="14"/>
  <c r="DN203" i="14"/>
  <c r="BB203" i="14"/>
  <c r="DU203" i="14"/>
  <c r="BI203" i="14"/>
  <c r="DT203" i="14"/>
  <c r="BH203" i="14"/>
  <c r="DS203" i="14"/>
  <c r="BG203" i="14"/>
  <c r="DR203" i="14"/>
  <c r="BF203" i="14"/>
  <c r="CK203" i="14"/>
  <c r="DQ203" i="14"/>
  <c r="CZ203" i="14"/>
  <c r="AN203" i="14"/>
  <c r="DG203" i="14"/>
  <c r="AU203" i="14"/>
  <c r="DF203" i="14"/>
  <c r="AT203" i="14"/>
  <c r="DM203" i="14"/>
  <c r="BA203" i="14"/>
  <c r="DL203" i="14"/>
  <c r="AZ203" i="14"/>
  <c r="DK203" i="14"/>
  <c r="AY203" i="14"/>
  <c r="DJ203" i="14"/>
  <c r="AX203" i="14"/>
  <c r="Y203" i="14"/>
  <c r="BE203" i="14"/>
  <c r="CR203" i="14"/>
  <c r="AF203" i="14"/>
  <c r="CY203" i="14"/>
  <c r="AM203" i="14"/>
  <c r="CX203" i="14"/>
  <c r="AL203" i="14"/>
  <c r="DE203" i="14"/>
  <c r="AS203" i="14"/>
  <c r="DD203" i="14"/>
  <c r="AR203" i="14"/>
  <c r="DC203" i="14"/>
  <c r="AQ203" i="14"/>
  <c r="DB203" i="14"/>
  <c r="AP203" i="14"/>
  <c r="CC203" i="14"/>
  <c r="DI203" i="14"/>
  <c r="CJ203" i="14"/>
  <c r="X203" i="14"/>
  <c r="CQ203" i="14"/>
  <c r="AE203" i="14"/>
  <c r="CP203" i="14"/>
  <c r="AD203" i="14"/>
  <c r="CW203" i="14"/>
  <c r="AK203" i="14"/>
  <c r="CV203" i="14"/>
  <c r="AJ203" i="14"/>
  <c r="CU203" i="14"/>
  <c r="AI203" i="14"/>
  <c r="CT203" i="14"/>
  <c r="AH203" i="14"/>
  <c r="Q203" i="14"/>
  <c r="AW203" i="14"/>
  <c r="EF203" i="14"/>
  <c r="BT203" i="14"/>
  <c r="EM203" i="14"/>
  <c r="CA203" i="14"/>
  <c r="EL203" i="14"/>
  <c r="BZ203" i="14"/>
  <c r="N203" i="14"/>
  <c r="CG203" i="14"/>
  <c r="U203" i="14"/>
  <c r="CF203" i="14"/>
  <c r="T203" i="14"/>
  <c r="CE203" i="14"/>
  <c r="S203" i="14"/>
  <c r="CD203" i="14"/>
  <c r="R203" i="14"/>
  <c r="BU203" i="14"/>
  <c r="AO203" i="14"/>
  <c r="V203" i="14"/>
  <c r="Z203" i="14"/>
  <c r="CO203" i="14"/>
  <c r="EG203" i="14"/>
  <c r="AC203" i="14"/>
  <c r="DA203" i="14"/>
  <c r="CB203" i="14"/>
  <c r="CN203" i="14"/>
  <c r="CI203" i="14"/>
  <c r="CM203" i="14"/>
  <c r="W203" i="14"/>
  <c r="AA203" i="14"/>
  <c r="P203" i="14"/>
  <c r="CH203" i="14"/>
  <c r="AB203" i="14"/>
  <c r="CL203" i="14"/>
  <c r="DC275" i="14"/>
  <c r="AQ275" i="14"/>
  <c r="DB275" i="14"/>
  <c r="AP275" i="14"/>
  <c r="DA275" i="14"/>
  <c r="AO275" i="14"/>
  <c r="CZ275" i="14"/>
  <c r="AN275" i="14"/>
  <c r="DG275" i="14"/>
  <c r="AU275" i="14"/>
  <c r="DF275" i="14"/>
  <c r="AT275" i="14"/>
  <c r="AR275" i="14"/>
  <c r="AJ275" i="14"/>
  <c r="AB275" i="14"/>
  <c r="T275" i="14"/>
  <c r="CU275" i="14"/>
  <c r="AI275" i="14"/>
  <c r="CT275" i="14"/>
  <c r="AH275" i="14"/>
  <c r="CS275" i="14"/>
  <c r="AG275" i="14"/>
  <c r="CR275" i="14"/>
  <c r="AF275" i="14"/>
  <c r="CY275" i="14"/>
  <c r="AM275" i="14"/>
  <c r="CX275" i="14"/>
  <c r="AL275" i="14"/>
  <c r="EC275" i="14"/>
  <c r="DU275" i="14"/>
  <c r="DM275" i="14"/>
  <c r="EK275" i="14"/>
  <c r="CM275" i="14"/>
  <c r="AA275" i="14"/>
  <c r="CL275" i="14"/>
  <c r="Z275" i="14"/>
  <c r="CK275" i="14"/>
  <c r="Y275" i="14"/>
  <c r="CJ275" i="14"/>
  <c r="X275" i="14"/>
  <c r="CQ275" i="14"/>
  <c r="AE275" i="14"/>
  <c r="CP275" i="14"/>
  <c r="AD275" i="14"/>
  <c r="CW275" i="14"/>
  <c r="CO275" i="14"/>
  <c r="CG275" i="14"/>
  <c r="DE275" i="14"/>
  <c r="CE275" i="14"/>
  <c r="S275" i="14"/>
  <c r="CD275" i="14"/>
  <c r="R275" i="14"/>
  <c r="CC275" i="14"/>
  <c r="Q275" i="14"/>
  <c r="CB275" i="14"/>
  <c r="P275" i="14"/>
  <c r="CI275" i="14"/>
  <c r="W275" i="14"/>
  <c r="CH275" i="14"/>
  <c r="V275" i="14"/>
  <c r="BQ275" i="14"/>
  <c r="BI275" i="14"/>
  <c r="BA275" i="14"/>
  <c r="BY275" i="14"/>
  <c r="EI275" i="14"/>
  <c r="BW275" i="14"/>
  <c r="EH275" i="14"/>
  <c r="BV275" i="14"/>
  <c r="EG275" i="14"/>
  <c r="BU275" i="14"/>
  <c r="EF275" i="14"/>
  <c r="BT275" i="14"/>
  <c r="EM275" i="14"/>
  <c r="CA275" i="14"/>
  <c r="EL275" i="14"/>
  <c r="BZ275" i="14"/>
  <c r="N275" i="14"/>
  <c r="AK275" i="14"/>
  <c r="AC275" i="14"/>
  <c r="U275" i="14"/>
  <c r="AS275" i="14"/>
  <c r="EA275" i="14"/>
  <c r="BO275" i="14"/>
  <c r="DZ275" i="14"/>
  <c r="BN275" i="14"/>
  <c r="DY275" i="14"/>
  <c r="BM275" i="14"/>
  <c r="DX275" i="14"/>
  <c r="BL275" i="14"/>
  <c r="EE275" i="14"/>
  <c r="BS275" i="14"/>
  <c r="ED275" i="14"/>
  <c r="BR275" i="14"/>
  <c r="EJ275" i="14"/>
  <c r="EB275" i="14"/>
  <c r="DT275" i="14"/>
  <c r="DL275" i="14"/>
  <c r="DK275" i="14"/>
  <c r="AY275" i="14"/>
  <c r="DJ275" i="14"/>
  <c r="AX275" i="14"/>
  <c r="DI275" i="14"/>
  <c r="AW275" i="14"/>
  <c r="DH275" i="14"/>
  <c r="AV275" i="14"/>
  <c r="DO275" i="14"/>
  <c r="BC275" i="14"/>
  <c r="DN275" i="14"/>
  <c r="BB275" i="14"/>
  <c r="BX275" i="14"/>
  <c r="BP275" i="14"/>
  <c r="BH275" i="14"/>
  <c r="AZ275" i="14"/>
  <c r="DP275" i="14"/>
  <c r="CN275" i="14"/>
  <c r="BD275" i="14"/>
  <c r="CF275" i="14"/>
  <c r="DS275" i="14"/>
  <c r="DW275" i="14"/>
  <c r="DQ275" i="14"/>
  <c r="BG275" i="14"/>
  <c r="BK275" i="14"/>
  <c r="DR275" i="14"/>
  <c r="DV275" i="14"/>
  <c r="BF275" i="14"/>
  <c r="BJ275" i="14"/>
  <c r="DD275" i="14"/>
  <c r="BE275" i="14"/>
  <c r="CV275" i="14"/>
  <c r="CN158" i="14"/>
  <c r="CM158" i="14"/>
  <c r="AA158" i="14"/>
  <c r="CL158" i="14"/>
  <c r="Z158" i="14"/>
  <c r="CK158" i="14"/>
  <c r="Y158" i="14"/>
  <c r="CJ158" i="14"/>
  <c r="X158" i="14"/>
  <c r="CQ158" i="14"/>
  <c r="AE158" i="14"/>
  <c r="CP158" i="14"/>
  <c r="AD158" i="14"/>
  <c r="CW158" i="14"/>
  <c r="AK158" i="14"/>
  <c r="AJ158" i="14"/>
  <c r="CF158" i="14"/>
  <c r="CE158" i="14"/>
  <c r="S158" i="14"/>
  <c r="CD158" i="14"/>
  <c r="R158" i="14"/>
  <c r="CC158" i="14"/>
  <c r="Q158" i="14"/>
  <c r="CB158" i="14"/>
  <c r="P158" i="14"/>
  <c r="CI158" i="14"/>
  <c r="W158" i="14"/>
  <c r="EJ158" i="14"/>
  <c r="EI158" i="14"/>
  <c r="BW158" i="14"/>
  <c r="EH158" i="14"/>
  <c r="BV158" i="14"/>
  <c r="DS158" i="14"/>
  <c r="AI158" i="14"/>
  <c r="AX158" i="14"/>
  <c r="CS158" i="14"/>
  <c r="DX158" i="14"/>
  <c r="AV158" i="14"/>
  <c r="CY158" i="14"/>
  <c r="ED158" i="14"/>
  <c r="BJ158" i="14"/>
  <c r="DU158" i="14"/>
  <c r="BA158" i="14"/>
  <c r="AR158" i="14"/>
  <c r="DK158" i="14"/>
  <c r="DZ158" i="14"/>
  <c r="AP158" i="14"/>
  <c r="BU158" i="14"/>
  <c r="DP158" i="14"/>
  <c r="AN158" i="14"/>
  <c r="CA158" i="14"/>
  <c r="DV158" i="14"/>
  <c r="BB158" i="14"/>
  <c r="DM158" i="14"/>
  <c r="AS158" i="14"/>
  <c r="AB158" i="14"/>
  <c r="EB158" i="14"/>
  <c r="DC158" i="14"/>
  <c r="DR158" i="14"/>
  <c r="AH158" i="14"/>
  <c r="BM158" i="14"/>
  <c r="DH158" i="14"/>
  <c r="AF158" i="14"/>
  <c r="BS158" i="14"/>
  <c r="DN158" i="14"/>
  <c r="AT158" i="14"/>
  <c r="DE158" i="14"/>
  <c r="AC158" i="14"/>
  <c r="T158" i="14"/>
  <c r="DT158" i="14"/>
  <c r="CU158" i="14"/>
  <c r="DJ158" i="14"/>
  <c r="EG158" i="14"/>
  <c r="BE158" i="14"/>
  <c r="CZ158" i="14"/>
  <c r="EM158" i="14"/>
  <c r="BK158" i="14"/>
  <c r="DF158" i="14"/>
  <c r="AL158" i="14"/>
  <c r="CO158" i="14"/>
  <c r="U158" i="14"/>
  <c r="DL158" i="14"/>
  <c r="BO158" i="14"/>
  <c r="DB158" i="14"/>
  <c r="DY158" i="14"/>
  <c r="AW158" i="14"/>
  <c r="CR158" i="14"/>
  <c r="EE158" i="14"/>
  <c r="BC158" i="14"/>
  <c r="CX158" i="14"/>
  <c r="V158" i="14"/>
  <c r="CG158" i="14"/>
  <c r="BX158" i="14"/>
  <c r="DD158" i="14"/>
  <c r="BG158" i="14"/>
  <c r="CT158" i="14"/>
  <c r="DQ158" i="14"/>
  <c r="AO158" i="14"/>
  <c r="BT158" i="14"/>
  <c r="DW158" i="14"/>
  <c r="AU158" i="14"/>
  <c r="CH158" i="14"/>
  <c r="N158" i="14"/>
  <c r="BY158" i="14"/>
  <c r="BP158" i="14"/>
  <c r="CV158" i="14"/>
  <c r="AY158" i="14"/>
  <c r="BN158" i="14"/>
  <c r="DI158" i="14"/>
  <c r="AG158" i="14"/>
  <c r="BL158" i="14"/>
  <c r="DO158" i="14"/>
  <c r="AM158" i="14"/>
  <c r="BZ158" i="14"/>
  <c r="EK158" i="14"/>
  <c r="BQ158" i="14"/>
  <c r="BH158" i="14"/>
  <c r="DA158" i="14"/>
  <c r="AZ158" i="14"/>
  <c r="EF158" i="14"/>
  <c r="BD158" i="14"/>
  <c r="DG158" i="14"/>
  <c r="EL158" i="14"/>
  <c r="EA158" i="14"/>
  <c r="BR158" i="14"/>
  <c r="AQ158" i="14"/>
  <c r="EC158" i="14"/>
  <c r="BF158" i="14"/>
  <c r="BI158" i="14"/>
  <c r="DC345" i="14"/>
  <c r="AQ345" i="14"/>
  <c r="DB345" i="14"/>
  <c r="AP345" i="14"/>
  <c r="DA345" i="14"/>
  <c r="AO345" i="14"/>
  <c r="CZ345" i="14"/>
  <c r="AN345" i="14"/>
  <c r="DG345" i="14"/>
  <c r="AU345" i="14"/>
  <c r="DF345" i="14"/>
  <c r="AT345" i="14"/>
  <c r="DM345" i="14"/>
  <c r="BA345" i="14"/>
  <c r="AB345" i="14"/>
  <c r="BH345" i="14"/>
  <c r="CU345" i="14"/>
  <c r="AI345" i="14"/>
  <c r="CT345" i="14"/>
  <c r="AH345" i="14"/>
  <c r="CS345" i="14"/>
  <c r="AG345" i="14"/>
  <c r="CR345" i="14"/>
  <c r="AF345" i="14"/>
  <c r="CY345" i="14"/>
  <c r="AM345" i="14"/>
  <c r="CX345" i="14"/>
  <c r="AL345" i="14"/>
  <c r="DE345" i="14"/>
  <c r="AS345" i="14"/>
  <c r="CF345" i="14"/>
  <c r="DD345" i="14"/>
  <c r="CM345" i="14"/>
  <c r="AA345" i="14"/>
  <c r="CL345" i="14"/>
  <c r="Z345" i="14"/>
  <c r="CK345" i="14"/>
  <c r="Y345" i="14"/>
  <c r="CJ345" i="14"/>
  <c r="X345" i="14"/>
  <c r="CQ345" i="14"/>
  <c r="AE345" i="14"/>
  <c r="CP345" i="14"/>
  <c r="AD345" i="14"/>
  <c r="CW345" i="14"/>
  <c r="AK345" i="14"/>
  <c r="T345" i="14"/>
  <c r="AR345" i="14"/>
  <c r="CE345" i="14"/>
  <c r="S345" i="14"/>
  <c r="CD345" i="14"/>
  <c r="R345" i="14"/>
  <c r="CC345" i="14"/>
  <c r="Q345" i="14"/>
  <c r="CB345" i="14"/>
  <c r="P345" i="14"/>
  <c r="CI345" i="14"/>
  <c r="W345" i="14"/>
  <c r="CH345" i="14"/>
  <c r="V345" i="14"/>
  <c r="CO345" i="14"/>
  <c r="AC345" i="14"/>
  <c r="EJ345" i="14"/>
  <c r="AZ345" i="14"/>
  <c r="EI345" i="14"/>
  <c r="BW345" i="14"/>
  <c r="EH345" i="14"/>
  <c r="BV345" i="14"/>
  <c r="EG345" i="14"/>
  <c r="BU345" i="14"/>
  <c r="EF345" i="14"/>
  <c r="BT345" i="14"/>
  <c r="EM345" i="14"/>
  <c r="CA345" i="14"/>
  <c r="EL345" i="14"/>
  <c r="BZ345" i="14"/>
  <c r="N345" i="14"/>
  <c r="CG345" i="14"/>
  <c r="U345" i="14"/>
  <c r="BX345" i="14"/>
  <c r="DL345" i="14"/>
  <c r="EA345" i="14"/>
  <c r="BO345" i="14"/>
  <c r="DZ345" i="14"/>
  <c r="BN345" i="14"/>
  <c r="DY345" i="14"/>
  <c r="BM345" i="14"/>
  <c r="DX345" i="14"/>
  <c r="BL345" i="14"/>
  <c r="EE345" i="14"/>
  <c r="BS345" i="14"/>
  <c r="ED345" i="14"/>
  <c r="BR345" i="14"/>
  <c r="EK345" i="14"/>
  <c r="BY345" i="14"/>
  <c r="CV345" i="14"/>
  <c r="EB345" i="14"/>
  <c r="DK345" i="14"/>
  <c r="AY345" i="14"/>
  <c r="DJ345" i="14"/>
  <c r="AX345" i="14"/>
  <c r="DI345" i="14"/>
  <c r="AW345" i="14"/>
  <c r="DH345" i="14"/>
  <c r="AV345" i="14"/>
  <c r="DO345" i="14"/>
  <c r="BC345" i="14"/>
  <c r="DN345" i="14"/>
  <c r="BB345" i="14"/>
  <c r="DU345" i="14"/>
  <c r="BI345" i="14"/>
  <c r="CN345" i="14"/>
  <c r="DT345" i="14"/>
  <c r="DR345" i="14"/>
  <c r="DV345" i="14"/>
  <c r="BF345" i="14"/>
  <c r="BJ345" i="14"/>
  <c r="DQ345" i="14"/>
  <c r="EC345" i="14"/>
  <c r="BE345" i="14"/>
  <c r="BQ345" i="14"/>
  <c r="DP345" i="14"/>
  <c r="AJ345" i="14"/>
  <c r="BD345" i="14"/>
  <c r="BP345" i="14"/>
  <c r="DS345" i="14"/>
  <c r="DW345" i="14"/>
  <c r="BG345" i="14"/>
  <c r="BK345" i="14"/>
  <c r="DK291" i="14"/>
  <c r="AY291" i="14"/>
  <c r="DJ291" i="14"/>
  <c r="AX291" i="14"/>
  <c r="DI291" i="14"/>
  <c r="AW291" i="14"/>
  <c r="DH291" i="14"/>
  <c r="AV291" i="14"/>
  <c r="DO291" i="14"/>
  <c r="BC291" i="14"/>
  <c r="DN291" i="14"/>
  <c r="BB291" i="14"/>
  <c r="DT291" i="14"/>
  <c r="BH291" i="14"/>
  <c r="EC291" i="14"/>
  <c r="CW291" i="14"/>
  <c r="DC291" i="14"/>
  <c r="AQ291" i="14"/>
  <c r="DB291" i="14"/>
  <c r="AP291" i="14"/>
  <c r="DA291" i="14"/>
  <c r="AO291" i="14"/>
  <c r="CZ291" i="14"/>
  <c r="AN291" i="14"/>
  <c r="DG291" i="14"/>
  <c r="AU291" i="14"/>
  <c r="DF291" i="14"/>
  <c r="AT291" i="14"/>
  <c r="DL291" i="14"/>
  <c r="AZ291" i="14"/>
  <c r="BQ291" i="14"/>
  <c r="AK291" i="14"/>
  <c r="CU291" i="14"/>
  <c r="AI291" i="14"/>
  <c r="CT291" i="14"/>
  <c r="AH291" i="14"/>
  <c r="CS291" i="14"/>
  <c r="AG291" i="14"/>
  <c r="CR291" i="14"/>
  <c r="AF291" i="14"/>
  <c r="CY291" i="14"/>
  <c r="AM291" i="14"/>
  <c r="CX291" i="14"/>
  <c r="AL291" i="14"/>
  <c r="DD291" i="14"/>
  <c r="AR291" i="14"/>
  <c r="DU291" i="14"/>
  <c r="CO291" i="14"/>
  <c r="CM291" i="14"/>
  <c r="AA291" i="14"/>
  <c r="CL291" i="14"/>
  <c r="Z291" i="14"/>
  <c r="CK291" i="14"/>
  <c r="Y291" i="14"/>
  <c r="CJ291" i="14"/>
  <c r="X291" i="14"/>
  <c r="CQ291" i="14"/>
  <c r="AE291" i="14"/>
  <c r="CP291" i="14"/>
  <c r="AD291" i="14"/>
  <c r="CV291" i="14"/>
  <c r="AJ291" i="14"/>
  <c r="BI291" i="14"/>
  <c r="AC291" i="14"/>
  <c r="CE291" i="14"/>
  <c r="S291" i="14"/>
  <c r="CD291" i="14"/>
  <c r="R291" i="14"/>
  <c r="CC291" i="14"/>
  <c r="Q291" i="14"/>
  <c r="CB291" i="14"/>
  <c r="P291" i="14"/>
  <c r="CI291" i="14"/>
  <c r="W291" i="14"/>
  <c r="CH291" i="14"/>
  <c r="V291" i="14"/>
  <c r="CN291" i="14"/>
  <c r="AB291" i="14"/>
  <c r="DM291" i="14"/>
  <c r="CG291" i="14"/>
  <c r="EI291" i="14"/>
  <c r="BW291" i="14"/>
  <c r="EH291" i="14"/>
  <c r="BV291" i="14"/>
  <c r="EG291" i="14"/>
  <c r="BU291" i="14"/>
  <c r="EF291" i="14"/>
  <c r="BT291" i="14"/>
  <c r="EM291" i="14"/>
  <c r="CA291" i="14"/>
  <c r="EL291" i="14"/>
  <c r="BZ291" i="14"/>
  <c r="N291" i="14"/>
  <c r="CF291" i="14"/>
  <c r="T291" i="14"/>
  <c r="BA291" i="14"/>
  <c r="U291" i="14"/>
  <c r="DS291" i="14"/>
  <c r="BG291" i="14"/>
  <c r="DR291" i="14"/>
  <c r="BF291" i="14"/>
  <c r="DQ291" i="14"/>
  <c r="BE291" i="14"/>
  <c r="DP291" i="14"/>
  <c r="BD291" i="14"/>
  <c r="DW291" i="14"/>
  <c r="BK291" i="14"/>
  <c r="DV291" i="14"/>
  <c r="BJ291" i="14"/>
  <c r="EB291" i="14"/>
  <c r="BP291" i="14"/>
  <c r="BY291" i="14"/>
  <c r="AS291" i="14"/>
  <c r="DX291" i="14"/>
  <c r="EK291" i="14"/>
  <c r="BL291" i="14"/>
  <c r="DE291" i="14"/>
  <c r="EA291" i="14"/>
  <c r="EE291" i="14"/>
  <c r="BO291" i="14"/>
  <c r="BS291" i="14"/>
  <c r="DY291" i="14"/>
  <c r="DZ291" i="14"/>
  <c r="ED291" i="14"/>
  <c r="EJ291" i="14"/>
  <c r="BN291" i="14"/>
  <c r="BR291" i="14"/>
  <c r="BM291" i="14"/>
  <c r="BX291" i="14"/>
  <c r="CP143" i="14"/>
  <c r="AD143" i="14"/>
  <c r="CW143" i="14"/>
  <c r="AK143" i="14"/>
  <c r="CV143" i="14"/>
  <c r="AJ143" i="14"/>
  <c r="CU143" i="14"/>
  <c r="AI143" i="14"/>
  <c r="CT143" i="14"/>
  <c r="AH143" i="14"/>
  <c r="CS143" i="14"/>
  <c r="AG143" i="14"/>
  <c r="CR143" i="14"/>
  <c r="AF143" i="14"/>
  <c r="CY143" i="14"/>
  <c r="AM143" i="14"/>
  <c r="CH143" i="14"/>
  <c r="V143" i="14"/>
  <c r="CO143" i="14"/>
  <c r="AC143" i="14"/>
  <c r="CN143" i="14"/>
  <c r="AB143" i="14"/>
  <c r="CM143" i="14"/>
  <c r="AA143" i="14"/>
  <c r="CL143" i="14"/>
  <c r="Z143" i="14"/>
  <c r="CK143" i="14"/>
  <c r="Y143" i="14"/>
  <c r="CJ143" i="14"/>
  <c r="X143" i="14"/>
  <c r="CQ143" i="14"/>
  <c r="AE143" i="14"/>
  <c r="EL143" i="14"/>
  <c r="BZ143" i="14"/>
  <c r="N143" i="14"/>
  <c r="CG143" i="14"/>
  <c r="U143" i="14"/>
  <c r="CF143" i="14"/>
  <c r="T143" i="14"/>
  <c r="CE143" i="14"/>
  <c r="S143" i="14"/>
  <c r="CD143" i="14"/>
  <c r="R143" i="14"/>
  <c r="CC143" i="14"/>
  <c r="Q143" i="14"/>
  <c r="CB143" i="14"/>
  <c r="P143" i="14"/>
  <c r="CI143" i="14"/>
  <c r="W143" i="14"/>
  <c r="ED143" i="14"/>
  <c r="BR143" i="14"/>
  <c r="EK143" i="14"/>
  <c r="BY143" i="14"/>
  <c r="EJ143" i="14"/>
  <c r="BX143" i="14"/>
  <c r="EI143" i="14"/>
  <c r="BW143" i="14"/>
  <c r="EH143" i="14"/>
  <c r="BV143" i="14"/>
  <c r="EG143" i="14"/>
  <c r="BU143" i="14"/>
  <c r="EF143" i="14"/>
  <c r="BT143" i="14"/>
  <c r="EM143" i="14"/>
  <c r="CA143" i="14"/>
  <c r="DV143" i="14"/>
  <c r="BJ143" i="14"/>
  <c r="EC143" i="14"/>
  <c r="BQ143" i="14"/>
  <c r="EB143" i="14"/>
  <c r="BP143" i="14"/>
  <c r="EA143" i="14"/>
  <c r="BO143" i="14"/>
  <c r="DZ143" i="14"/>
  <c r="BN143" i="14"/>
  <c r="DY143" i="14"/>
  <c r="BM143" i="14"/>
  <c r="DX143" i="14"/>
  <c r="BL143" i="14"/>
  <c r="EE143" i="14"/>
  <c r="BS143" i="14"/>
  <c r="DN143" i="14"/>
  <c r="BB143" i="14"/>
  <c r="DU143" i="14"/>
  <c r="BI143" i="14"/>
  <c r="DT143" i="14"/>
  <c r="BH143" i="14"/>
  <c r="DS143" i="14"/>
  <c r="BG143" i="14"/>
  <c r="DR143" i="14"/>
  <c r="BF143" i="14"/>
  <c r="DQ143" i="14"/>
  <c r="BE143" i="14"/>
  <c r="DP143" i="14"/>
  <c r="BD143" i="14"/>
  <c r="DW143" i="14"/>
  <c r="BK143" i="14"/>
  <c r="DF143" i="14"/>
  <c r="AT143" i="14"/>
  <c r="DM143" i="14"/>
  <c r="BA143" i="14"/>
  <c r="DL143" i="14"/>
  <c r="AZ143" i="14"/>
  <c r="DK143" i="14"/>
  <c r="AY143" i="14"/>
  <c r="DJ143" i="14"/>
  <c r="AX143" i="14"/>
  <c r="DI143" i="14"/>
  <c r="AW143" i="14"/>
  <c r="DH143" i="14"/>
  <c r="AV143" i="14"/>
  <c r="DO143" i="14"/>
  <c r="BC143" i="14"/>
  <c r="DC143" i="14"/>
  <c r="DG143" i="14"/>
  <c r="AQ143" i="14"/>
  <c r="AU143" i="14"/>
  <c r="CX143" i="14"/>
  <c r="DB143" i="14"/>
  <c r="AL143" i="14"/>
  <c r="AP143" i="14"/>
  <c r="DE143" i="14"/>
  <c r="DA143" i="14"/>
  <c r="AS143" i="14"/>
  <c r="AO143" i="14"/>
  <c r="DD143" i="14"/>
  <c r="CZ143" i="14"/>
  <c r="AR143" i="14"/>
  <c r="AN143" i="14"/>
  <c r="CV172" i="14"/>
  <c r="AJ172" i="14"/>
  <c r="CU172" i="14"/>
  <c r="AI172" i="14"/>
  <c r="CT172" i="14"/>
  <c r="AH172" i="14"/>
  <c r="CS172" i="14"/>
  <c r="AG172" i="14"/>
  <c r="CR172" i="14"/>
  <c r="AF172" i="14"/>
  <c r="CY172" i="14"/>
  <c r="AM172" i="14"/>
  <c r="CX172" i="14"/>
  <c r="AL172" i="14"/>
  <c r="DE172" i="14"/>
  <c r="AS172" i="14"/>
  <c r="CN172" i="14"/>
  <c r="AB172" i="14"/>
  <c r="CM172" i="14"/>
  <c r="AA172" i="14"/>
  <c r="CL172" i="14"/>
  <c r="Z172" i="14"/>
  <c r="CK172" i="14"/>
  <c r="Y172" i="14"/>
  <c r="CJ172" i="14"/>
  <c r="X172" i="14"/>
  <c r="CQ172" i="14"/>
  <c r="AE172" i="14"/>
  <c r="CP172" i="14"/>
  <c r="AD172" i="14"/>
  <c r="CW172" i="14"/>
  <c r="AK172" i="14"/>
  <c r="CF172" i="14"/>
  <c r="T172" i="14"/>
  <c r="CE172" i="14"/>
  <c r="S172" i="14"/>
  <c r="CD172" i="14"/>
  <c r="R172" i="14"/>
  <c r="CC172" i="14"/>
  <c r="Q172" i="14"/>
  <c r="CB172" i="14"/>
  <c r="P172" i="14"/>
  <c r="CI172" i="14"/>
  <c r="W172" i="14"/>
  <c r="CH172" i="14"/>
  <c r="V172" i="14"/>
  <c r="CO172" i="14"/>
  <c r="AC172" i="14"/>
  <c r="EJ172" i="14"/>
  <c r="BX172" i="14"/>
  <c r="EI172" i="14"/>
  <c r="BW172" i="14"/>
  <c r="EH172" i="14"/>
  <c r="BV172" i="14"/>
  <c r="EG172" i="14"/>
  <c r="BU172" i="14"/>
  <c r="EF172" i="14"/>
  <c r="BT172" i="14"/>
  <c r="EM172" i="14"/>
  <c r="CA172" i="14"/>
  <c r="EL172" i="14"/>
  <c r="BZ172" i="14"/>
  <c r="N172" i="14"/>
  <c r="CG172" i="14"/>
  <c r="U172" i="14"/>
  <c r="EB172" i="14"/>
  <c r="BP172" i="14"/>
  <c r="EA172" i="14"/>
  <c r="BO172" i="14"/>
  <c r="DZ172" i="14"/>
  <c r="BN172" i="14"/>
  <c r="DY172" i="14"/>
  <c r="BM172" i="14"/>
  <c r="DX172" i="14"/>
  <c r="BL172" i="14"/>
  <c r="EE172" i="14"/>
  <c r="BS172" i="14"/>
  <c r="ED172" i="14"/>
  <c r="BR172" i="14"/>
  <c r="EK172" i="14"/>
  <c r="BY172" i="14"/>
  <c r="DD172" i="14"/>
  <c r="AR172" i="14"/>
  <c r="DC172" i="14"/>
  <c r="AQ172" i="14"/>
  <c r="DB172" i="14"/>
  <c r="AP172" i="14"/>
  <c r="DA172" i="14"/>
  <c r="AO172" i="14"/>
  <c r="CZ172" i="14"/>
  <c r="AN172" i="14"/>
  <c r="DG172" i="14"/>
  <c r="AU172" i="14"/>
  <c r="DF172" i="14"/>
  <c r="AT172" i="14"/>
  <c r="DM172" i="14"/>
  <c r="BA172" i="14"/>
  <c r="BG172" i="14"/>
  <c r="BE172" i="14"/>
  <c r="BK172" i="14"/>
  <c r="BQ172" i="14"/>
  <c r="AY172" i="14"/>
  <c r="AW172" i="14"/>
  <c r="BC172" i="14"/>
  <c r="BI172" i="14"/>
  <c r="DT172" i="14"/>
  <c r="DR172" i="14"/>
  <c r="DP172" i="14"/>
  <c r="DV172" i="14"/>
  <c r="DL172" i="14"/>
  <c r="DJ172" i="14"/>
  <c r="DH172" i="14"/>
  <c r="DN172" i="14"/>
  <c r="BH172" i="14"/>
  <c r="BF172" i="14"/>
  <c r="BD172" i="14"/>
  <c r="BJ172" i="14"/>
  <c r="AZ172" i="14"/>
  <c r="AX172" i="14"/>
  <c r="AV172" i="14"/>
  <c r="BB172" i="14"/>
  <c r="DK172" i="14"/>
  <c r="DI172" i="14"/>
  <c r="DO172" i="14"/>
  <c r="DU172" i="14"/>
  <c r="DQ172" i="14"/>
  <c r="DW172" i="14"/>
  <c r="EC172" i="14"/>
  <c r="DS172" i="14"/>
  <c r="DZ234" i="14"/>
  <c r="BN234" i="14"/>
  <c r="DY234" i="14"/>
  <c r="BM234" i="14"/>
  <c r="DX234" i="14"/>
  <c r="BL234" i="14"/>
  <c r="EE234" i="14"/>
  <c r="BS234" i="14"/>
  <c r="ED234" i="14"/>
  <c r="BR234" i="14"/>
  <c r="EK234" i="14"/>
  <c r="BY234" i="14"/>
  <c r="EJ234" i="14"/>
  <c r="BX234" i="14"/>
  <c r="EI234" i="14"/>
  <c r="BW234" i="14"/>
  <c r="DR234" i="14"/>
  <c r="BF234" i="14"/>
  <c r="DQ234" i="14"/>
  <c r="BE234" i="14"/>
  <c r="DP234" i="14"/>
  <c r="BD234" i="14"/>
  <c r="DW234" i="14"/>
  <c r="BK234" i="14"/>
  <c r="DV234" i="14"/>
  <c r="BJ234" i="14"/>
  <c r="EC234" i="14"/>
  <c r="BQ234" i="14"/>
  <c r="EB234" i="14"/>
  <c r="BP234" i="14"/>
  <c r="EA234" i="14"/>
  <c r="BO234" i="14"/>
  <c r="DJ234" i="14"/>
  <c r="AX234" i="14"/>
  <c r="DI234" i="14"/>
  <c r="AW234" i="14"/>
  <c r="DH234" i="14"/>
  <c r="AV234" i="14"/>
  <c r="DO234" i="14"/>
  <c r="BC234" i="14"/>
  <c r="DN234" i="14"/>
  <c r="BB234" i="14"/>
  <c r="DU234" i="14"/>
  <c r="BI234" i="14"/>
  <c r="DT234" i="14"/>
  <c r="BH234" i="14"/>
  <c r="DS234" i="14"/>
  <c r="BG234" i="14"/>
  <c r="DB234" i="14"/>
  <c r="AP234" i="14"/>
  <c r="DA234" i="14"/>
  <c r="AO234" i="14"/>
  <c r="CZ234" i="14"/>
  <c r="AN234" i="14"/>
  <c r="DG234" i="14"/>
  <c r="AU234" i="14"/>
  <c r="DF234" i="14"/>
  <c r="AT234" i="14"/>
  <c r="DM234" i="14"/>
  <c r="BA234" i="14"/>
  <c r="DL234" i="14"/>
  <c r="AZ234" i="14"/>
  <c r="DK234" i="14"/>
  <c r="AY234" i="14"/>
  <c r="CL234" i="14"/>
  <c r="Z234" i="14"/>
  <c r="CK234" i="14"/>
  <c r="Y234" i="14"/>
  <c r="CJ234" i="14"/>
  <c r="X234" i="14"/>
  <c r="CQ234" i="14"/>
  <c r="AE234" i="14"/>
  <c r="CP234" i="14"/>
  <c r="AD234" i="14"/>
  <c r="CW234" i="14"/>
  <c r="AK234" i="14"/>
  <c r="CV234" i="14"/>
  <c r="AJ234" i="14"/>
  <c r="CU234" i="14"/>
  <c r="AI234" i="14"/>
  <c r="CD234" i="14"/>
  <c r="R234" i="14"/>
  <c r="CC234" i="14"/>
  <c r="Q234" i="14"/>
  <c r="CB234" i="14"/>
  <c r="P234" i="14"/>
  <c r="CI234" i="14"/>
  <c r="W234" i="14"/>
  <c r="CH234" i="14"/>
  <c r="V234" i="14"/>
  <c r="CO234" i="14"/>
  <c r="AC234" i="14"/>
  <c r="CN234" i="14"/>
  <c r="AB234" i="14"/>
  <c r="CM234" i="14"/>
  <c r="AA234" i="14"/>
  <c r="CT234" i="14"/>
  <c r="CR234" i="14"/>
  <c r="CX234" i="14"/>
  <c r="DD234" i="14"/>
  <c r="BV234" i="14"/>
  <c r="BT234" i="14"/>
  <c r="BZ234" i="14"/>
  <c r="CF234" i="14"/>
  <c r="AH234" i="14"/>
  <c r="AF234" i="14"/>
  <c r="AL234" i="14"/>
  <c r="AR234" i="14"/>
  <c r="EG234" i="14"/>
  <c r="EM234" i="14"/>
  <c r="N234" i="14"/>
  <c r="T234" i="14"/>
  <c r="CS234" i="14"/>
  <c r="CY234" i="14"/>
  <c r="DE234" i="14"/>
  <c r="DC234" i="14"/>
  <c r="BU234" i="14"/>
  <c r="CA234" i="14"/>
  <c r="CG234" i="14"/>
  <c r="CE234" i="14"/>
  <c r="EH234" i="14"/>
  <c r="EF234" i="14"/>
  <c r="EL234" i="14"/>
  <c r="U234" i="14"/>
  <c r="S234" i="14"/>
  <c r="AG234" i="14"/>
  <c r="AM234" i="14"/>
  <c r="AS234" i="14"/>
  <c r="AQ234" i="14"/>
  <c r="CX151" i="14"/>
  <c r="CH151" i="14"/>
  <c r="ED151" i="14"/>
  <c r="BR151" i="14"/>
  <c r="EK151" i="14"/>
  <c r="BY151" i="14"/>
  <c r="EJ151" i="14"/>
  <c r="BX151" i="14"/>
  <c r="EI151" i="14"/>
  <c r="BW151" i="14"/>
  <c r="EH151" i="14"/>
  <c r="BZ151" i="14"/>
  <c r="EC151" i="14"/>
  <c r="BI151" i="14"/>
  <c r="DL151" i="14"/>
  <c r="AR151" i="14"/>
  <c r="CU151" i="14"/>
  <c r="AA151" i="14"/>
  <c r="CD151" i="14"/>
  <c r="R151" i="14"/>
  <c r="CC151" i="14"/>
  <c r="Q151" i="14"/>
  <c r="CB151" i="14"/>
  <c r="P151" i="14"/>
  <c r="CI151" i="14"/>
  <c r="W151" i="14"/>
  <c r="BJ151" i="14"/>
  <c r="DU151" i="14"/>
  <c r="BA151" i="14"/>
  <c r="DD151" i="14"/>
  <c r="AJ151" i="14"/>
  <c r="CM151" i="14"/>
  <c r="S151" i="14"/>
  <c r="BV151" i="14"/>
  <c r="EG151" i="14"/>
  <c r="BU151" i="14"/>
  <c r="EF151" i="14"/>
  <c r="BT151" i="14"/>
  <c r="EM151" i="14"/>
  <c r="CA151" i="14"/>
  <c r="BB151" i="14"/>
  <c r="DM151" i="14"/>
  <c r="AS151" i="14"/>
  <c r="CV151" i="14"/>
  <c r="AB151" i="14"/>
  <c r="CE151" i="14"/>
  <c r="DZ151" i="14"/>
  <c r="BN151" i="14"/>
  <c r="DY151" i="14"/>
  <c r="BM151" i="14"/>
  <c r="DX151" i="14"/>
  <c r="BL151" i="14"/>
  <c r="EE151" i="14"/>
  <c r="BS151" i="14"/>
  <c r="EL151" i="14"/>
  <c r="AT151" i="14"/>
  <c r="DE151" i="14"/>
  <c r="AK151" i="14"/>
  <c r="CN151" i="14"/>
  <c r="T151" i="14"/>
  <c r="BO151" i="14"/>
  <c r="DR151" i="14"/>
  <c r="BF151" i="14"/>
  <c r="DQ151" i="14"/>
  <c r="BE151" i="14"/>
  <c r="DP151" i="14"/>
  <c r="BD151" i="14"/>
  <c r="DW151" i="14"/>
  <c r="BK151" i="14"/>
  <c r="DV151" i="14"/>
  <c r="AL151" i="14"/>
  <c r="CW151" i="14"/>
  <c r="AC151" i="14"/>
  <c r="CF151" i="14"/>
  <c r="EA151" i="14"/>
  <c r="BG151" i="14"/>
  <c r="DJ151" i="14"/>
  <c r="AX151" i="14"/>
  <c r="DI151" i="14"/>
  <c r="AW151" i="14"/>
  <c r="DH151" i="14"/>
  <c r="AV151" i="14"/>
  <c r="DO151" i="14"/>
  <c r="BC151" i="14"/>
  <c r="DN151" i="14"/>
  <c r="AD151" i="14"/>
  <c r="CO151" i="14"/>
  <c r="U151" i="14"/>
  <c r="BP151" i="14"/>
  <c r="DS151" i="14"/>
  <c r="AY151" i="14"/>
  <c r="DB151" i="14"/>
  <c r="AP151" i="14"/>
  <c r="DA151" i="14"/>
  <c r="AO151" i="14"/>
  <c r="CZ151" i="14"/>
  <c r="AN151" i="14"/>
  <c r="DG151" i="14"/>
  <c r="AU151" i="14"/>
  <c r="CP151" i="14"/>
  <c r="N151" i="14"/>
  <c r="BQ151" i="14"/>
  <c r="DT151" i="14"/>
  <c r="AZ151" i="14"/>
  <c r="DC151" i="14"/>
  <c r="AI151" i="14"/>
  <c r="CL151" i="14"/>
  <c r="Z151" i="14"/>
  <c r="CK151" i="14"/>
  <c r="Y151" i="14"/>
  <c r="CJ151" i="14"/>
  <c r="X151" i="14"/>
  <c r="CQ151" i="14"/>
  <c r="AE151" i="14"/>
  <c r="CG151" i="14"/>
  <c r="AG151" i="14"/>
  <c r="EB151" i="14"/>
  <c r="CR151" i="14"/>
  <c r="BH151" i="14"/>
  <c r="AF151" i="14"/>
  <c r="DK151" i="14"/>
  <c r="CY151" i="14"/>
  <c r="AQ151" i="14"/>
  <c r="AM151" i="14"/>
  <c r="CT151" i="14"/>
  <c r="V151" i="14"/>
  <c r="CS151" i="14"/>
  <c r="DF151" i="14"/>
  <c r="AH151" i="14"/>
  <c r="CY278" i="14"/>
  <c r="AM278" i="14"/>
  <c r="CX278" i="14"/>
  <c r="AL278" i="14"/>
  <c r="DE278" i="14"/>
  <c r="AS278" i="14"/>
  <c r="DD278" i="14"/>
  <c r="AR278" i="14"/>
  <c r="DC278" i="14"/>
  <c r="AQ278" i="14"/>
  <c r="DB278" i="14"/>
  <c r="AP278" i="14"/>
  <c r="DQ278" i="14"/>
  <c r="DI278" i="14"/>
  <c r="EG278" i="14"/>
  <c r="DY278" i="14"/>
  <c r="CQ278" i="14"/>
  <c r="AE278" i="14"/>
  <c r="CP278" i="14"/>
  <c r="AD278" i="14"/>
  <c r="CW278" i="14"/>
  <c r="AK278" i="14"/>
  <c r="CV278" i="14"/>
  <c r="AJ278" i="14"/>
  <c r="CU278" i="14"/>
  <c r="AI278" i="14"/>
  <c r="CT278" i="14"/>
  <c r="AH278" i="14"/>
  <c r="CK278" i="14"/>
  <c r="CC278" i="14"/>
  <c r="DA278" i="14"/>
  <c r="CS278" i="14"/>
  <c r="CI278" i="14"/>
  <c r="W278" i="14"/>
  <c r="CH278" i="14"/>
  <c r="V278" i="14"/>
  <c r="CO278" i="14"/>
  <c r="AC278" i="14"/>
  <c r="CN278" i="14"/>
  <c r="AB278" i="14"/>
  <c r="CM278" i="14"/>
  <c r="AA278" i="14"/>
  <c r="CL278" i="14"/>
  <c r="Z278" i="14"/>
  <c r="BE278" i="14"/>
  <c r="EM278" i="14"/>
  <c r="CA278" i="14"/>
  <c r="EL278" i="14"/>
  <c r="BZ278" i="14"/>
  <c r="N278" i="14"/>
  <c r="CG278" i="14"/>
  <c r="U278" i="14"/>
  <c r="CF278" i="14"/>
  <c r="T278" i="14"/>
  <c r="CE278" i="14"/>
  <c r="S278" i="14"/>
  <c r="CD278" i="14"/>
  <c r="R278" i="14"/>
  <c r="Y278" i="14"/>
  <c r="Q278" i="14"/>
  <c r="AO278" i="14"/>
  <c r="AG278" i="14"/>
  <c r="EE278" i="14"/>
  <c r="BS278" i="14"/>
  <c r="ED278" i="14"/>
  <c r="BR278" i="14"/>
  <c r="EK278" i="14"/>
  <c r="BY278" i="14"/>
  <c r="EJ278" i="14"/>
  <c r="BX278" i="14"/>
  <c r="EI278" i="14"/>
  <c r="BW278" i="14"/>
  <c r="EH278" i="14"/>
  <c r="BV278" i="14"/>
  <c r="DX278" i="14"/>
  <c r="DP278" i="14"/>
  <c r="DH278" i="14"/>
  <c r="EF278" i="14"/>
  <c r="DW278" i="14"/>
  <c r="BK278" i="14"/>
  <c r="DV278" i="14"/>
  <c r="BJ278" i="14"/>
  <c r="EC278" i="14"/>
  <c r="BQ278" i="14"/>
  <c r="EB278" i="14"/>
  <c r="BP278" i="14"/>
  <c r="EA278" i="14"/>
  <c r="BO278" i="14"/>
  <c r="DZ278" i="14"/>
  <c r="BN278" i="14"/>
  <c r="CR278" i="14"/>
  <c r="CJ278" i="14"/>
  <c r="CB278" i="14"/>
  <c r="CZ278" i="14"/>
  <c r="DO278" i="14"/>
  <c r="BC278" i="14"/>
  <c r="DN278" i="14"/>
  <c r="BB278" i="14"/>
  <c r="DU278" i="14"/>
  <c r="BI278" i="14"/>
  <c r="DT278" i="14"/>
  <c r="BH278" i="14"/>
  <c r="DS278" i="14"/>
  <c r="BG278" i="14"/>
  <c r="DR278" i="14"/>
  <c r="BF278" i="14"/>
  <c r="BL278" i="14"/>
  <c r="BD278" i="14"/>
  <c r="AV278" i="14"/>
  <c r="BT278" i="14"/>
  <c r="DL278" i="14"/>
  <c r="AW278" i="14"/>
  <c r="AZ278" i="14"/>
  <c r="P278" i="14"/>
  <c r="DG278" i="14"/>
  <c r="DK278" i="14"/>
  <c r="BU278" i="14"/>
  <c r="AU278" i="14"/>
  <c r="AY278" i="14"/>
  <c r="AN278" i="14"/>
  <c r="DF278" i="14"/>
  <c r="DJ278" i="14"/>
  <c r="BM278" i="14"/>
  <c r="AT278" i="14"/>
  <c r="AX278" i="14"/>
  <c r="DM278" i="14"/>
  <c r="AF278" i="14"/>
  <c r="BA278" i="14"/>
  <c r="X278" i="14"/>
  <c r="CZ211" i="14"/>
  <c r="AN211" i="14"/>
  <c r="DG211" i="14"/>
  <c r="AU211" i="14"/>
  <c r="DF211" i="14"/>
  <c r="AT211" i="14"/>
  <c r="DM211" i="14"/>
  <c r="BA211" i="14"/>
  <c r="DL211" i="14"/>
  <c r="AZ211" i="14"/>
  <c r="DK211" i="14"/>
  <c r="AY211" i="14"/>
  <c r="DJ211" i="14"/>
  <c r="AX211" i="14"/>
  <c r="DI211" i="14"/>
  <c r="AW211" i="14"/>
  <c r="CR211" i="14"/>
  <c r="AF211" i="14"/>
  <c r="CY211" i="14"/>
  <c r="AM211" i="14"/>
  <c r="CX211" i="14"/>
  <c r="AL211" i="14"/>
  <c r="DE211" i="14"/>
  <c r="AS211" i="14"/>
  <c r="DD211" i="14"/>
  <c r="AR211" i="14"/>
  <c r="DC211" i="14"/>
  <c r="AQ211" i="14"/>
  <c r="DB211" i="14"/>
  <c r="AP211" i="14"/>
  <c r="DA211" i="14"/>
  <c r="AO211" i="14"/>
  <c r="CJ211" i="14"/>
  <c r="X211" i="14"/>
  <c r="CQ211" i="14"/>
  <c r="AE211" i="14"/>
  <c r="CP211" i="14"/>
  <c r="AD211" i="14"/>
  <c r="CW211" i="14"/>
  <c r="AK211" i="14"/>
  <c r="CV211" i="14"/>
  <c r="AJ211" i="14"/>
  <c r="CU211" i="14"/>
  <c r="AI211" i="14"/>
  <c r="CT211" i="14"/>
  <c r="AH211" i="14"/>
  <c r="CS211" i="14"/>
  <c r="AG211" i="14"/>
  <c r="CB211" i="14"/>
  <c r="P211" i="14"/>
  <c r="CI211" i="14"/>
  <c r="W211" i="14"/>
  <c r="CH211" i="14"/>
  <c r="V211" i="14"/>
  <c r="CO211" i="14"/>
  <c r="AC211" i="14"/>
  <c r="CN211" i="14"/>
  <c r="AB211" i="14"/>
  <c r="CM211" i="14"/>
  <c r="AA211" i="14"/>
  <c r="CL211" i="14"/>
  <c r="Z211" i="14"/>
  <c r="CK211" i="14"/>
  <c r="Y211" i="14"/>
  <c r="EF211" i="14"/>
  <c r="BT211" i="14"/>
  <c r="EM211" i="14"/>
  <c r="CA211" i="14"/>
  <c r="EL211" i="14"/>
  <c r="BZ211" i="14"/>
  <c r="N211" i="14"/>
  <c r="CG211" i="14"/>
  <c r="U211" i="14"/>
  <c r="CF211" i="14"/>
  <c r="T211" i="14"/>
  <c r="CE211" i="14"/>
  <c r="S211" i="14"/>
  <c r="CD211" i="14"/>
  <c r="R211" i="14"/>
  <c r="CC211" i="14"/>
  <c r="Q211" i="14"/>
  <c r="DX211" i="14"/>
  <c r="BL211" i="14"/>
  <c r="EE211" i="14"/>
  <c r="BS211" i="14"/>
  <c r="ED211" i="14"/>
  <c r="BR211" i="14"/>
  <c r="EK211" i="14"/>
  <c r="BY211" i="14"/>
  <c r="EJ211" i="14"/>
  <c r="BX211" i="14"/>
  <c r="EI211" i="14"/>
  <c r="BW211" i="14"/>
  <c r="EH211" i="14"/>
  <c r="BV211" i="14"/>
  <c r="EG211" i="14"/>
  <c r="BU211" i="14"/>
  <c r="DP211" i="14"/>
  <c r="BD211" i="14"/>
  <c r="DW211" i="14"/>
  <c r="BK211" i="14"/>
  <c r="DV211" i="14"/>
  <c r="BJ211" i="14"/>
  <c r="EC211" i="14"/>
  <c r="BQ211" i="14"/>
  <c r="EB211" i="14"/>
  <c r="BP211" i="14"/>
  <c r="EA211" i="14"/>
  <c r="BO211" i="14"/>
  <c r="DZ211" i="14"/>
  <c r="BN211" i="14"/>
  <c r="DY211" i="14"/>
  <c r="BM211" i="14"/>
  <c r="DN211" i="14"/>
  <c r="DR211" i="14"/>
  <c r="BB211" i="14"/>
  <c r="BF211" i="14"/>
  <c r="DU211" i="14"/>
  <c r="DQ211" i="14"/>
  <c r="BI211" i="14"/>
  <c r="BE211" i="14"/>
  <c r="DH211" i="14"/>
  <c r="DT211" i="14"/>
  <c r="AV211" i="14"/>
  <c r="BH211" i="14"/>
  <c r="BC211" i="14"/>
  <c r="BG211" i="14"/>
  <c r="DO211" i="14"/>
  <c r="DS211" i="14"/>
  <c r="CH334" i="14"/>
  <c r="V334" i="14"/>
  <c r="CO334" i="14"/>
  <c r="AC334" i="14"/>
  <c r="CN334" i="14"/>
  <c r="AB334" i="14"/>
  <c r="CM334" i="14"/>
  <c r="AA334" i="14"/>
  <c r="CL334" i="14"/>
  <c r="Z334" i="14"/>
  <c r="CK334" i="14"/>
  <c r="Y334" i="14"/>
  <c r="CQ334" i="14"/>
  <c r="AE334" i="14"/>
  <c r="DX334" i="14"/>
  <c r="CR334" i="14"/>
  <c r="EL334" i="14"/>
  <c r="BZ334" i="14"/>
  <c r="N334" i="14"/>
  <c r="CG334" i="14"/>
  <c r="U334" i="14"/>
  <c r="CF334" i="14"/>
  <c r="T334" i="14"/>
  <c r="CE334" i="14"/>
  <c r="S334" i="14"/>
  <c r="CD334" i="14"/>
  <c r="R334" i="14"/>
  <c r="CC334" i="14"/>
  <c r="Q334" i="14"/>
  <c r="CI334" i="14"/>
  <c r="W334" i="14"/>
  <c r="BL334" i="14"/>
  <c r="AF334" i="14"/>
  <c r="ED334" i="14"/>
  <c r="BR334" i="14"/>
  <c r="EK334" i="14"/>
  <c r="BY334" i="14"/>
  <c r="EJ334" i="14"/>
  <c r="BX334" i="14"/>
  <c r="EI334" i="14"/>
  <c r="BW334" i="14"/>
  <c r="EH334" i="14"/>
  <c r="BV334" i="14"/>
  <c r="EG334" i="14"/>
  <c r="BU334" i="14"/>
  <c r="EM334" i="14"/>
  <c r="CA334" i="14"/>
  <c r="CJ334" i="14"/>
  <c r="DP334" i="14"/>
  <c r="DV334" i="14"/>
  <c r="BJ334" i="14"/>
  <c r="EC334" i="14"/>
  <c r="BQ334" i="14"/>
  <c r="EB334" i="14"/>
  <c r="BP334" i="14"/>
  <c r="EA334" i="14"/>
  <c r="BO334" i="14"/>
  <c r="DZ334" i="14"/>
  <c r="BN334" i="14"/>
  <c r="DY334" i="14"/>
  <c r="BM334" i="14"/>
  <c r="EE334" i="14"/>
  <c r="BS334" i="14"/>
  <c r="X334" i="14"/>
  <c r="BD334" i="14"/>
  <c r="DN334" i="14"/>
  <c r="BB334" i="14"/>
  <c r="DU334" i="14"/>
  <c r="BI334" i="14"/>
  <c r="DT334" i="14"/>
  <c r="BH334" i="14"/>
  <c r="DS334" i="14"/>
  <c r="BG334" i="14"/>
  <c r="DR334" i="14"/>
  <c r="BF334" i="14"/>
  <c r="DQ334" i="14"/>
  <c r="BE334" i="14"/>
  <c r="DW334" i="14"/>
  <c r="BK334" i="14"/>
  <c r="CB334" i="14"/>
  <c r="DH334" i="14"/>
  <c r="DF334" i="14"/>
  <c r="AT334" i="14"/>
  <c r="DM334" i="14"/>
  <c r="BA334" i="14"/>
  <c r="DL334" i="14"/>
  <c r="AZ334" i="14"/>
  <c r="DK334" i="14"/>
  <c r="AY334" i="14"/>
  <c r="DJ334" i="14"/>
  <c r="AX334" i="14"/>
  <c r="DI334" i="14"/>
  <c r="AW334" i="14"/>
  <c r="DO334" i="14"/>
  <c r="BC334" i="14"/>
  <c r="P334" i="14"/>
  <c r="AV334" i="14"/>
  <c r="CP334" i="14"/>
  <c r="AD334" i="14"/>
  <c r="CW334" i="14"/>
  <c r="AK334" i="14"/>
  <c r="CV334" i="14"/>
  <c r="AJ334" i="14"/>
  <c r="CU334" i="14"/>
  <c r="AI334" i="14"/>
  <c r="CT334" i="14"/>
  <c r="AH334" i="14"/>
  <c r="CS334" i="14"/>
  <c r="AG334" i="14"/>
  <c r="CY334" i="14"/>
  <c r="AM334" i="14"/>
  <c r="BT334" i="14"/>
  <c r="AN334" i="14"/>
  <c r="AS334" i="14"/>
  <c r="AO334" i="14"/>
  <c r="DD334" i="14"/>
  <c r="DG334" i="14"/>
  <c r="AR334" i="14"/>
  <c r="AU334" i="14"/>
  <c r="DC334" i="14"/>
  <c r="EF334" i="14"/>
  <c r="AQ334" i="14"/>
  <c r="CZ334" i="14"/>
  <c r="CX334" i="14"/>
  <c r="DB334" i="14"/>
  <c r="AL334" i="14"/>
  <c r="AP334" i="14"/>
  <c r="DE334" i="14"/>
  <c r="DA334" i="14"/>
  <c r="DD188" i="14"/>
  <c r="AR188" i="14"/>
  <c r="DC188" i="14"/>
  <c r="AQ188" i="14"/>
  <c r="DB188" i="14"/>
  <c r="AP188" i="14"/>
  <c r="DA188" i="14"/>
  <c r="AO188" i="14"/>
  <c r="CZ188" i="14"/>
  <c r="AN188" i="14"/>
  <c r="DG188" i="14"/>
  <c r="AU188" i="14"/>
  <c r="DF188" i="14"/>
  <c r="AT188" i="14"/>
  <c r="DM188" i="14"/>
  <c r="BA188" i="14"/>
  <c r="CV188" i="14"/>
  <c r="AJ188" i="14"/>
  <c r="CU188" i="14"/>
  <c r="AI188" i="14"/>
  <c r="CT188" i="14"/>
  <c r="AH188" i="14"/>
  <c r="CS188" i="14"/>
  <c r="AG188" i="14"/>
  <c r="CR188" i="14"/>
  <c r="AF188" i="14"/>
  <c r="CY188" i="14"/>
  <c r="AM188" i="14"/>
  <c r="CX188" i="14"/>
  <c r="AL188" i="14"/>
  <c r="DE188" i="14"/>
  <c r="AS188" i="14"/>
  <c r="CN188" i="14"/>
  <c r="AB188" i="14"/>
  <c r="CM188" i="14"/>
  <c r="AA188" i="14"/>
  <c r="CL188" i="14"/>
  <c r="Z188" i="14"/>
  <c r="CK188" i="14"/>
  <c r="Y188" i="14"/>
  <c r="CJ188" i="14"/>
  <c r="X188" i="14"/>
  <c r="CQ188" i="14"/>
  <c r="AE188" i="14"/>
  <c r="CP188" i="14"/>
  <c r="AD188" i="14"/>
  <c r="CW188" i="14"/>
  <c r="AK188" i="14"/>
  <c r="CF188" i="14"/>
  <c r="T188" i="14"/>
  <c r="CE188" i="14"/>
  <c r="S188" i="14"/>
  <c r="CD188" i="14"/>
  <c r="R188" i="14"/>
  <c r="CC188" i="14"/>
  <c r="Q188" i="14"/>
  <c r="CB188" i="14"/>
  <c r="P188" i="14"/>
  <c r="CI188" i="14"/>
  <c r="W188" i="14"/>
  <c r="CH188" i="14"/>
  <c r="V188" i="14"/>
  <c r="CO188" i="14"/>
  <c r="AC188" i="14"/>
  <c r="EJ188" i="14"/>
  <c r="BX188" i="14"/>
  <c r="EI188" i="14"/>
  <c r="BW188" i="14"/>
  <c r="EH188" i="14"/>
  <c r="BV188" i="14"/>
  <c r="EG188" i="14"/>
  <c r="BU188" i="14"/>
  <c r="EF188" i="14"/>
  <c r="BT188" i="14"/>
  <c r="EM188" i="14"/>
  <c r="CA188" i="14"/>
  <c r="EL188" i="14"/>
  <c r="BZ188" i="14"/>
  <c r="N188" i="14"/>
  <c r="CG188" i="14"/>
  <c r="U188" i="14"/>
  <c r="DL188" i="14"/>
  <c r="AZ188" i="14"/>
  <c r="DK188" i="14"/>
  <c r="AY188" i="14"/>
  <c r="DJ188" i="14"/>
  <c r="AX188" i="14"/>
  <c r="DI188" i="14"/>
  <c r="AW188" i="14"/>
  <c r="DH188" i="14"/>
  <c r="AV188" i="14"/>
  <c r="DO188" i="14"/>
  <c r="BC188" i="14"/>
  <c r="DN188" i="14"/>
  <c r="BB188" i="14"/>
  <c r="DU188" i="14"/>
  <c r="BI188" i="14"/>
  <c r="BO188" i="14"/>
  <c r="BM188" i="14"/>
  <c r="BS188" i="14"/>
  <c r="BY188" i="14"/>
  <c r="BG188" i="14"/>
  <c r="BE188" i="14"/>
  <c r="BK188" i="14"/>
  <c r="BQ188" i="14"/>
  <c r="EB188" i="14"/>
  <c r="DZ188" i="14"/>
  <c r="DX188" i="14"/>
  <c r="ED188" i="14"/>
  <c r="DT188" i="14"/>
  <c r="DR188" i="14"/>
  <c r="DP188" i="14"/>
  <c r="DV188" i="14"/>
  <c r="BP188" i="14"/>
  <c r="BN188" i="14"/>
  <c r="BL188" i="14"/>
  <c r="BR188" i="14"/>
  <c r="BH188" i="14"/>
  <c r="BF188" i="14"/>
  <c r="BD188" i="14"/>
  <c r="BJ188" i="14"/>
  <c r="DS188" i="14"/>
  <c r="DQ188" i="14"/>
  <c r="DW188" i="14"/>
  <c r="EC188" i="14"/>
  <c r="EA188" i="14"/>
  <c r="DY188" i="14"/>
  <c r="EE188" i="14"/>
  <c r="EK188" i="14"/>
  <c r="EL121" i="14"/>
  <c r="BZ121" i="14"/>
  <c r="N121" i="14"/>
  <c r="CG121" i="14"/>
  <c r="U121" i="14"/>
  <c r="CF121" i="14"/>
  <c r="ED121" i="14"/>
  <c r="BR121" i="14"/>
  <c r="EK121" i="14"/>
  <c r="BY121" i="14"/>
  <c r="EJ121" i="14"/>
  <c r="BX121" i="14"/>
  <c r="EI121" i="14"/>
  <c r="BW121" i="14"/>
  <c r="EH121" i="14"/>
  <c r="BV121" i="14"/>
  <c r="EG121" i="14"/>
  <c r="BU121" i="14"/>
  <c r="EF121" i="14"/>
  <c r="BT121" i="14"/>
  <c r="EM121" i="14"/>
  <c r="CA121" i="14"/>
  <c r="CH121" i="14"/>
  <c r="V121" i="14"/>
  <c r="CP121" i="14"/>
  <c r="DM121" i="14"/>
  <c r="AK121" i="14"/>
  <c r="BP121" i="14"/>
  <c r="DS121" i="14"/>
  <c r="AY121" i="14"/>
  <c r="DB121" i="14"/>
  <c r="AH121" i="14"/>
  <c r="CK121" i="14"/>
  <c r="Q121" i="14"/>
  <c r="BL121" i="14"/>
  <c r="DW121" i="14"/>
  <c r="BC121" i="14"/>
  <c r="BJ121" i="14"/>
  <c r="DE121" i="14"/>
  <c r="AC121" i="14"/>
  <c r="BH121" i="14"/>
  <c r="DK121" i="14"/>
  <c r="AQ121" i="14"/>
  <c r="CT121" i="14"/>
  <c r="Z121" i="14"/>
  <c r="CC121" i="14"/>
  <c r="DX121" i="14"/>
  <c r="BD121" i="14"/>
  <c r="DO121" i="14"/>
  <c r="AU121" i="14"/>
  <c r="BA121" i="14"/>
  <c r="AX121" i="14"/>
  <c r="BB121" i="14"/>
  <c r="CW121" i="14"/>
  <c r="EB121" i="14"/>
  <c r="AZ121" i="14"/>
  <c r="DC121" i="14"/>
  <c r="AI121" i="14"/>
  <c r="CL121" i="14"/>
  <c r="R121" i="14"/>
  <c r="BM121" i="14"/>
  <c r="DP121" i="14"/>
  <c r="AV121" i="14"/>
  <c r="DG121" i="14"/>
  <c r="AM121" i="14"/>
  <c r="DF121" i="14"/>
  <c r="BO121" i="14"/>
  <c r="CJ121" i="14"/>
  <c r="AT121" i="14"/>
  <c r="CO121" i="14"/>
  <c r="DT121" i="14"/>
  <c r="AR121" i="14"/>
  <c r="CU121" i="14"/>
  <c r="AA121" i="14"/>
  <c r="CD121" i="14"/>
  <c r="DY121" i="14"/>
  <c r="BE121" i="14"/>
  <c r="DH121" i="14"/>
  <c r="AN121" i="14"/>
  <c r="CY121" i="14"/>
  <c r="AE121" i="14"/>
  <c r="T121" i="14"/>
  <c r="AG121" i="14"/>
  <c r="DV121" i="14"/>
  <c r="AL121" i="14"/>
  <c r="BQ121" i="14"/>
  <c r="DL121" i="14"/>
  <c r="AJ121" i="14"/>
  <c r="CM121" i="14"/>
  <c r="S121" i="14"/>
  <c r="BN121" i="14"/>
  <c r="DQ121" i="14"/>
  <c r="AW121" i="14"/>
  <c r="CZ121" i="14"/>
  <c r="AF121" i="14"/>
  <c r="CQ121" i="14"/>
  <c r="W121" i="14"/>
  <c r="EC121" i="14"/>
  <c r="DR121" i="14"/>
  <c r="P121" i="14"/>
  <c r="DN121" i="14"/>
  <c r="AD121" i="14"/>
  <c r="BI121" i="14"/>
  <c r="DD121" i="14"/>
  <c r="AB121" i="14"/>
  <c r="CE121" i="14"/>
  <c r="DZ121" i="14"/>
  <c r="BF121" i="14"/>
  <c r="DI121" i="14"/>
  <c r="AO121" i="14"/>
  <c r="CR121" i="14"/>
  <c r="X121" i="14"/>
  <c r="CI121" i="14"/>
  <c r="CV121" i="14"/>
  <c r="DA121" i="14"/>
  <c r="BS121" i="14"/>
  <c r="CX121" i="14"/>
  <c r="DU121" i="14"/>
  <c r="AS121" i="14"/>
  <c r="CN121" i="14"/>
  <c r="EA121" i="14"/>
  <c r="BG121" i="14"/>
  <c r="DJ121" i="14"/>
  <c r="AP121" i="14"/>
  <c r="CS121" i="14"/>
  <c r="Y121" i="14"/>
  <c r="CB121" i="14"/>
  <c r="EE121" i="14"/>
  <c r="BK121" i="14"/>
  <c r="CH135" i="14"/>
  <c r="V135" i="14"/>
  <c r="CO135" i="14"/>
  <c r="AC135" i="14"/>
  <c r="CN135" i="14"/>
  <c r="AB135" i="14"/>
  <c r="CM135" i="14"/>
  <c r="AA135" i="14"/>
  <c r="CL135" i="14"/>
  <c r="Z135" i="14"/>
  <c r="CK135" i="14"/>
  <c r="Y135" i="14"/>
  <c r="CJ135" i="14"/>
  <c r="X135" i="14"/>
  <c r="CQ135" i="14"/>
  <c r="AE135" i="14"/>
  <c r="EL135" i="14"/>
  <c r="BZ135" i="14"/>
  <c r="N135" i="14"/>
  <c r="CG135" i="14"/>
  <c r="U135" i="14"/>
  <c r="CF135" i="14"/>
  <c r="T135" i="14"/>
  <c r="CE135" i="14"/>
  <c r="S135" i="14"/>
  <c r="CD135" i="14"/>
  <c r="R135" i="14"/>
  <c r="CC135" i="14"/>
  <c r="Q135" i="14"/>
  <c r="CB135" i="14"/>
  <c r="P135" i="14"/>
  <c r="CI135" i="14"/>
  <c r="W135" i="14"/>
  <c r="ED135" i="14"/>
  <c r="BR135" i="14"/>
  <c r="EK135" i="14"/>
  <c r="BY135" i="14"/>
  <c r="EJ135" i="14"/>
  <c r="BX135" i="14"/>
  <c r="EI135" i="14"/>
  <c r="BW135" i="14"/>
  <c r="EH135" i="14"/>
  <c r="BV135" i="14"/>
  <c r="EG135" i="14"/>
  <c r="BU135" i="14"/>
  <c r="EF135" i="14"/>
  <c r="BT135" i="14"/>
  <c r="EM135" i="14"/>
  <c r="CA135" i="14"/>
  <c r="DV135" i="14"/>
  <c r="BJ135" i="14"/>
  <c r="EC135" i="14"/>
  <c r="BQ135" i="14"/>
  <c r="EB135" i="14"/>
  <c r="BP135" i="14"/>
  <c r="EA135" i="14"/>
  <c r="BO135" i="14"/>
  <c r="DZ135" i="14"/>
  <c r="BN135" i="14"/>
  <c r="DY135" i="14"/>
  <c r="BM135" i="14"/>
  <c r="DX135" i="14"/>
  <c r="BL135" i="14"/>
  <c r="EE135" i="14"/>
  <c r="BS135" i="14"/>
  <c r="DN135" i="14"/>
  <c r="BB135" i="14"/>
  <c r="DU135" i="14"/>
  <c r="BI135" i="14"/>
  <c r="DT135" i="14"/>
  <c r="BH135" i="14"/>
  <c r="DS135" i="14"/>
  <c r="BG135" i="14"/>
  <c r="DR135" i="14"/>
  <c r="BF135" i="14"/>
  <c r="DQ135" i="14"/>
  <c r="BE135" i="14"/>
  <c r="DP135" i="14"/>
  <c r="BD135" i="14"/>
  <c r="DW135" i="14"/>
  <c r="BK135" i="14"/>
  <c r="DF135" i="14"/>
  <c r="AT135" i="14"/>
  <c r="DM135" i="14"/>
  <c r="BA135" i="14"/>
  <c r="DL135" i="14"/>
  <c r="AZ135" i="14"/>
  <c r="DK135" i="14"/>
  <c r="AY135" i="14"/>
  <c r="DJ135" i="14"/>
  <c r="AX135" i="14"/>
  <c r="DI135" i="14"/>
  <c r="AW135" i="14"/>
  <c r="DH135" i="14"/>
  <c r="AV135" i="14"/>
  <c r="DO135" i="14"/>
  <c r="BC135" i="14"/>
  <c r="CP135" i="14"/>
  <c r="AD135" i="14"/>
  <c r="CW135" i="14"/>
  <c r="AK135" i="14"/>
  <c r="CV135" i="14"/>
  <c r="AJ135" i="14"/>
  <c r="CU135" i="14"/>
  <c r="AI135" i="14"/>
  <c r="CT135" i="14"/>
  <c r="AH135" i="14"/>
  <c r="CS135" i="14"/>
  <c r="AG135" i="14"/>
  <c r="CR135" i="14"/>
  <c r="AF135" i="14"/>
  <c r="CY135" i="14"/>
  <c r="AM135" i="14"/>
  <c r="AS135" i="14"/>
  <c r="AO135" i="14"/>
  <c r="DD135" i="14"/>
  <c r="CZ135" i="14"/>
  <c r="AR135" i="14"/>
  <c r="AN135" i="14"/>
  <c r="DC135" i="14"/>
  <c r="DG135" i="14"/>
  <c r="AQ135" i="14"/>
  <c r="AU135" i="14"/>
  <c r="CX135" i="14"/>
  <c r="DB135" i="14"/>
  <c r="DE135" i="14"/>
  <c r="DA135" i="14"/>
  <c r="AP135" i="14"/>
  <c r="AL135" i="14"/>
  <c r="DX159" i="14"/>
  <c r="BL159" i="14"/>
  <c r="EE159" i="14"/>
  <c r="BS159" i="14"/>
  <c r="ED159" i="14"/>
  <c r="BR159" i="14"/>
  <c r="EK159" i="14"/>
  <c r="BY159" i="14"/>
  <c r="EJ159" i="14"/>
  <c r="BX159" i="14"/>
  <c r="EI159" i="14"/>
  <c r="BW159" i="14"/>
  <c r="EH159" i="14"/>
  <c r="BV159" i="14"/>
  <c r="EG159" i="14"/>
  <c r="BU159" i="14"/>
  <c r="DP159" i="14"/>
  <c r="BD159" i="14"/>
  <c r="DW159" i="14"/>
  <c r="BK159" i="14"/>
  <c r="DV159" i="14"/>
  <c r="BJ159" i="14"/>
  <c r="EC159" i="14"/>
  <c r="BQ159" i="14"/>
  <c r="EB159" i="14"/>
  <c r="BP159" i="14"/>
  <c r="EA159" i="14"/>
  <c r="BO159" i="14"/>
  <c r="DZ159" i="14"/>
  <c r="BN159" i="14"/>
  <c r="DY159" i="14"/>
  <c r="BM159" i="14"/>
  <c r="DH159" i="14"/>
  <c r="AV159" i="14"/>
  <c r="DO159" i="14"/>
  <c r="BC159" i="14"/>
  <c r="DN159" i="14"/>
  <c r="BB159" i="14"/>
  <c r="DU159" i="14"/>
  <c r="BI159" i="14"/>
  <c r="DT159" i="14"/>
  <c r="BH159" i="14"/>
  <c r="DS159" i="14"/>
  <c r="BG159" i="14"/>
  <c r="DR159" i="14"/>
  <c r="BF159" i="14"/>
  <c r="DQ159" i="14"/>
  <c r="BE159" i="14"/>
  <c r="CZ159" i="14"/>
  <c r="AN159" i="14"/>
  <c r="DG159" i="14"/>
  <c r="AU159" i="14"/>
  <c r="DF159" i="14"/>
  <c r="AT159" i="14"/>
  <c r="DM159" i="14"/>
  <c r="BA159" i="14"/>
  <c r="DL159" i="14"/>
  <c r="AZ159" i="14"/>
  <c r="DK159" i="14"/>
  <c r="AY159" i="14"/>
  <c r="DJ159" i="14"/>
  <c r="AX159" i="14"/>
  <c r="DI159" i="14"/>
  <c r="AW159" i="14"/>
  <c r="CR159" i="14"/>
  <c r="AF159" i="14"/>
  <c r="CY159" i="14"/>
  <c r="AM159" i="14"/>
  <c r="CX159" i="14"/>
  <c r="AL159" i="14"/>
  <c r="DE159" i="14"/>
  <c r="AS159" i="14"/>
  <c r="DD159" i="14"/>
  <c r="AR159" i="14"/>
  <c r="DC159" i="14"/>
  <c r="AQ159" i="14"/>
  <c r="DB159" i="14"/>
  <c r="AP159" i="14"/>
  <c r="DA159" i="14"/>
  <c r="AO159" i="14"/>
  <c r="CJ159" i="14"/>
  <c r="X159" i="14"/>
  <c r="CQ159" i="14"/>
  <c r="AE159" i="14"/>
  <c r="CP159" i="14"/>
  <c r="AD159" i="14"/>
  <c r="CW159" i="14"/>
  <c r="AK159" i="14"/>
  <c r="CV159" i="14"/>
  <c r="AJ159" i="14"/>
  <c r="CU159" i="14"/>
  <c r="AI159" i="14"/>
  <c r="CT159" i="14"/>
  <c r="AH159" i="14"/>
  <c r="CS159" i="14"/>
  <c r="AG159" i="14"/>
  <c r="CB159" i="14"/>
  <c r="P159" i="14"/>
  <c r="CI159" i="14"/>
  <c r="W159" i="14"/>
  <c r="CH159" i="14"/>
  <c r="V159" i="14"/>
  <c r="CO159" i="14"/>
  <c r="AC159" i="14"/>
  <c r="CN159" i="14"/>
  <c r="AB159" i="14"/>
  <c r="CM159" i="14"/>
  <c r="AA159" i="14"/>
  <c r="CL159" i="14"/>
  <c r="Z159" i="14"/>
  <c r="CK159" i="14"/>
  <c r="Y159" i="14"/>
  <c r="EM159" i="14"/>
  <c r="T159" i="14"/>
  <c r="CA159" i="14"/>
  <c r="CE159" i="14"/>
  <c r="EL159" i="14"/>
  <c r="S159" i="14"/>
  <c r="BZ159" i="14"/>
  <c r="CD159" i="14"/>
  <c r="N159" i="14"/>
  <c r="R159" i="14"/>
  <c r="CG159" i="14"/>
  <c r="CC159" i="14"/>
  <c r="BT159" i="14"/>
  <c r="CF159" i="14"/>
  <c r="Q159" i="14"/>
  <c r="EF159" i="14"/>
  <c r="U159" i="14"/>
  <c r="EH144" i="14"/>
  <c r="BV144" i="14"/>
  <c r="EG144" i="14"/>
  <c r="BU144" i="14"/>
  <c r="EF144" i="14"/>
  <c r="BT144" i="14"/>
  <c r="EM144" i="14"/>
  <c r="CA144" i="14"/>
  <c r="EL144" i="14"/>
  <c r="BZ144" i="14"/>
  <c r="N144" i="14"/>
  <c r="CG144" i="14"/>
  <c r="U144" i="14"/>
  <c r="CF144" i="14"/>
  <c r="T144" i="14"/>
  <c r="CE144" i="14"/>
  <c r="S144" i="14"/>
  <c r="DR144" i="14"/>
  <c r="BF144" i="14"/>
  <c r="DQ144" i="14"/>
  <c r="BE144" i="14"/>
  <c r="DP144" i="14"/>
  <c r="BD144" i="14"/>
  <c r="DW144" i="14"/>
  <c r="BK144" i="14"/>
  <c r="DV144" i="14"/>
  <c r="BJ144" i="14"/>
  <c r="EC144" i="14"/>
  <c r="BQ144" i="14"/>
  <c r="EB144" i="14"/>
  <c r="BP144" i="14"/>
  <c r="EA144" i="14"/>
  <c r="BO144" i="14"/>
  <c r="DJ144" i="14"/>
  <c r="AX144" i="14"/>
  <c r="DI144" i="14"/>
  <c r="AW144" i="14"/>
  <c r="DH144" i="14"/>
  <c r="AV144" i="14"/>
  <c r="DO144" i="14"/>
  <c r="BC144" i="14"/>
  <c r="DN144" i="14"/>
  <c r="BB144" i="14"/>
  <c r="DU144" i="14"/>
  <c r="BI144" i="14"/>
  <c r="DT144" i="14"/>
  <c r="BH144" i="14"/>
  <c r="DS144" i="14"/>
  <c r="BG144" i="14"/>
  <c r="DB144" i="14"/>
  <c r="AP144" i="14"/>
  <c r="DA144" i="14"/>
  <c r="AO144" i="14"/>
  <c r="CZ144" i="14"/>
  <c r="AN144" i="14"/>
  <c r="DG144" i="14"/>
  <c r="AU144" i="14"/>
  <c r="DF144" i="14"/>
  <c r="AT144" i="14"/>
  <c r="DM144" i="14"/>
  <c r="BA144" i="14"/>
  <c r="DL144" i="14"/>
  <c r="AZ144" i="14"/>
  <c r="DK144" i="14"/>
  <c r="AY144" i="14"/>
  <c r="CT144" i="14"/>
  <c r="CS144" i="14"/>
  <c r="CR144" i="14"/>
  <c r="CY144" i="14"/>
  <c r="CX144" i="14"/>
  <c r="DE144" i="14"/>
  <c r="DD144" i="14"/>
  <c r="DC144" i="14"/>
  <c r="CL144" i="14"/>
  <c r="CK144" i="14"/>
  <c r="CJ144" i="14"/>
  <c r="CQ144" i="14"/>
  <c r="CP144" i="14"/>
  <c r="CW144" i="14"/>
  <c r="CV144" i="14"/>
  <c r="CU144" i="14"/>
  <c r="CD144" i="14"/>
  <c r="CC144" i="14"/>
  <c r="CB144" i="14"/>
  <c r="CI144" i="14"/>
  <c r="CH144" i="14"/>
  <c r="CO144" i="14"/>
  <c r="CN144" i="14"/>
  <c r="CM144" i="14"/>
  <c r="BN144" i="14"/>
  <c r="BM144" i="14"/>
  <c r="BL144" i="14"/>
  <c r="BS144" i="14"/>
  <c r="BR144" i="14"/>
  <c r="BY144" i="14"/>
  <c r="BX144" i="14"/>
  <c r="BW144" i="14"/>
  <c r="AH144" i="14"/>
  <c r="AG144" i="14"/>
  <c r="AF144" i="14"/>
  <c r="AM144" i="14"/>
  <c r="AL144" i="14"/>
  <c r="AS144" i="14"/>
  <c r="AR144" i="14"/>
  <c r="AQ144" i="14"/>
  <c r="Z144" i="14"/>
  <c r="Y144" i="14"/>
  <c r="X144" i="14"/>
  <c r="AE144" i="14"/>
  <c r="AD144" i="14"/>
  <c r="AK144" i="14"/>
  <c r="AJ144" i="14"/>
  <c r="AI144" i="14"/>
  <c r="R144" i="14"/>
  <c r="Q144" i="14"/>
  <c r="P144" i="14"/>
  <c r="W144" i="14"/>
  <c r="V144" i="14"/>
  <c r="AC144" i="14"/>
  <c r="AB144" i="14"/>
  <c r="AA144" i="14"/>
  <c r="EJ144" i="14"/>
  <c r="EI144" i="14"/>
  <c r="DZ144" i="14"/>
  <c r="DY144" i="14"/>
  <c r="DX144" i="14"/>
  <c r="EE144" i="14"/>
  <c r="EK144" i="14"/>
  <c r="ED144" i="14"/>
  <c r="CT262" i="14"/>
  <c r="AH262" i="14"/>
  <c r="CS262" i="14"/>
  <c r="AG262" i="14"/>
  <c r="CR262" i="14"/>
  <c r="AF262" i="14"/>
  <c r="CY262" i="14"/>
  <c r="AM262" i="14"/>
  <c r="CX262" i="14"/>
  <c r="AL262" i="14"/>
  <c r="DE262" i="14"/>
  <c r="AS262" i="14"/>
  <c r="DD262" i="14"/>
  <c r="AR262" i="14"/>
  <c r="DC262" i="14"/>
  <c r="AQ262" i="14"/>
  <c r="CL262" i="14"/>
  <c r="Z262" i="14"/>
  <c r="CK262" i="14"/>
  <c r="Y262" i="14"/>
  <c r="CJ262" i="14"/>
  <c r="X262" i="14"/>
  <c r="CQ262" i="14"/>
  <c r="AE262" i="14"/>
  <c r="CP262" i="14"/>
  <c r="AD262" i="14"/>
  <c r="CW262" i="14"/>
  <c r="AK262" i="14"/>
  <c r="CV262" i="14"/>
  <c r="AJ262" i="14"/>
  <c r="CU262" i="14"/>
  <c r="AI262" i="14"/>
  <c r="CD262" i="14"/>
  <c r="R262" i="14"/>
  <c r="CC262" i="14"/>
  <c r="Q262" i="14"/>
  <c r="CB262" i="14"/>
  <c r="P262" i="14"/>
  <c r="CI262" i="14"/>
  <c r="W262" i="14"/>
  <c r="CH262" i="14"/>
  <c r="V262" i="14"/>
  <c r="CO262" i="14"/>
  <c r="AC262" i="14"/>
  <c r="CN262" i="14"/>
  <c r="AB262" i="14"/>
  <c r="CM262" i="14"/>
  <c r="AA262" i="14"/>
  <c r="EH262" i="14"/>
  <c r="BV262" i="14"/>
  <c r="EG262" i="14"/>
  <c r="BU262" i="14"/>
  <c r="EF262" i="14"/>
  <c r="BT262" i="14"/>
  <c r="EM262" i="14"/>
  <c r="CA262" i="14"/>
  <c r="EL262" i="14"/>
  <c r="BZ262" i="14"/>
  <c r="N262" i="14"/>
  <c r="CG262" i="14"/>
  <c r="U262" i="14"/>
  <c r="CF262" i="14"/>
  <c r="T262" i="14"/>
  <c r="CE262" i="14"/>
  <c r="S262" i="14"/>
  <c r="DZ262" i="14"/>
  <c r="BN262" i="14"/>
  <c r="DY262" i="14"/>
  <c r="BM262" i="14"/>
  <c r="DX262" i="14"/>
  <c r="BL262" i="14"/>
  <c r="EE262" i="14"/>
  <c r="BS262" i="14"/>
  <c r="ED262" i="14"/>
  <c r="BR262" i="14"/>
  <c r="EK262" i="14"/>
  <c r="BY262" i="14"/>
  <c r="EJ262" i="14"/>
  <c r="BX262" i="14"/>
  <c r="EI262" i="14"/>
  <c r="BW262" i="14"/>
  <c r="DR262" i="14"/>
  <c r="BF262" i="14"/>
  <c r="DQ262" i="14"/>
  <c r="BE262" i="14"/>
  <c r="DP262" i="14"/>
  <c r="BD262" i="14"/>
  <c r="DW262" i="14"/>
  <c r="BK262" i="14"/>
  <c r="DV262" i="14"/>
  <c r="BJ262" i="14"/>
  <c r="EC262" i="14"/>
  <c r="BQ262" i="14"/>
  <c r="EB262" i="14"/>
  <c r="BP262" i="14"/>
  <c r="EA262" i="14"/>
  <c r="BO262" i="14"/>
  <c r="DB262" i="14"/>
  <c r="AP262" i="14"/>
  <c r="DA262" i="14"/>
  <c r="AO262" i="14"/>
  <c r="CZ262" i="14"/>
  <c r="AN262" i="14"/>
  <c r="DG262" i="14"/>
  <c r="AU262" i="14"/>
  <c r="DF262" i="14"/>
  <c r="AT262" i="14"/>
  <c r="DM262" i="14"/>
  <c r="BA262" i="14"/>
  <c r="DL262" i="14"/>
  <c r="AZ262" i="14"/>
  <c r="DK262" i="14"/>
  <c r="AY262" i="14"/>
  <c r="DO262" i="14"/>
  <c r="DS262" i="14"/>
  <c r="BC262" i="14"/>
  <c r="BG262" i="14"/>
  <c r="DT262" i="14"/>
  <c r="DJ262" i="14"/>
  <c r="DN262" i="14"/>
  <c r="AX262" i="14"/>
  <c r="BB262" i="14"/>
  <c r="DI262" i="14"/>
  <c r="DU262" i="14"/>
  <c r="DH262" i="14"/>
  <c r="AW262" i="14"/>
  <c r="BI262" i="14"/>
  <c r="AV262" i="14"/>
  <c r="BH262" i="14"/>
  <c r="DZ126" i="14"/>
  <c r="BN126" i="14"/>
  <c r="DY126" i="14"/>
  <c r="BM126" i="14"/>
  <c r="DX126" i="14"/>
  <c r="BL126" i="14"/>
  <c r="EE126" i="14"/>
  <c r="BS126" i="14"/>
  <c r="ED126" i="14"/>
  <c r="BR126" i="14"/>
  <c r="EK126" i="14"/>
  <c r="BY126" i="14"/>
  <c r="EJ126" i="14"/>
  <c r="BX126" i="14"/>
  <c r="EI126" i="14"/>
  <c r="BW126" i="14"/>
  <c r="DR126" i="14"/>
  <c r="BF126" i="14"/>
  <c r="DQ126" i="14"/>
  <c r="BE126" i="14"/>
  <c r="DP126" i="14"/>
  <c r="BD126" i="14"/>
  <c r="DW126" i="14"/>
  <c r="BK126" i="14"/>
  <c r="DV126" i="14"/>
  <c r="BJ126" i="14"/>
  <c r="EC126" i="14"/>
  <c r="BQ126" i="14"/>
  <c r="EB126" i="14"/>
  <c r="BP126" i="14"/>
  <c r="EA126" i="14"/>
  <c r="BO126" i="14"/>
  <c r="DJ126" i="14"/>
  <c r="AX126" i="14"/>
  <c r="DI126" i="14"/>
  <c r="AW126" i="14"/>
  <c r="DH126" i="14"/>
  <c r="AV126" i="14"/>
  <c r="DO126" i="14"/>
  <c r="BC126" i="14"/>
  <c r="DN126" i="14"/>
  <c r="BB126" i="14"/>
  <c r="DU126" i="14"/>
  <c r="BI126" i="14"/>
  <c r="DT126" i="14"/>
  <c r="BH126" i="14"/>
  <c r="DS126" i="14"/>
  <c r="BG126" i="14"/>
  <c r="DB126" i="14"/>
  <c r="AP126" i="14"/>
  <c r="DA126" i="14"/>
  <c r="AO126" i="14"/>
  <c r="CZ126" i="14"/>
  <c r="AN126" i="14"/>
  <c r="DG126" i="14"/>
  <c r="AU126" i="14"/>
  <c r="DF126" i="14"/>
  <c r="AT126" i="14"/>
  <c r="DM126" i="14"/>
  <c r="BA126" i="14"/>
  <c r="DL126" i="14"/>
  <c r="AZ126" i="14"/>
  <c r="DK126" i="14"/>
  <c r="AY126" i="14"/>
  <c r="CT126" i="14"/>
  <c r="AH126" i="14"/>
  <c r="CS126" i="14"/>
  <c r="AG126" i="14"/>
  <c r="CR126" i="14"/>
  <c r="AF126" i="14"/>
  <c r="CY126" i="14"/>
  <c r="AM126" i="14"/>
  <c r="CX126" i="14"/>
  <c r="AL126" i="14"/>
  <c r="DE126" i="14"/>
  <c r="AS126" i="14"/>
  <c r="DD126" i="14"/>
  <c r="AR126" i="14"/>
  <c r="DC126" i="14"/>
  <c r="AQ126" i="14"/>
  <c r="CL126" i="14"/>
  <c r="Z126" i="14"/>
  <c r="CK126" i="14"/>
  <c r="Y126" i="14"/>
  <c r="CJ126" i="14"/>
  <c r="X126" i="14"/>
  <c r="CQ126" i="14"/>
  <c r="AE126" i="14"/>
  <c r="CP126" i="14"/>
  <c r="AD126" i="14"/>
  <c r="CW126" i="14"/>
  <c r="AK126" i="14"/>
  <c r="CV126" i="14"/>
  <c r="AJ126" i="14"/>
  <c r="CU126" i="14"/>
  <c r="AI126" i="14"/>
  <c r="CD126" i="14"/>
  <c r="R126" i="14"/>
  <c r="CC126" i="14"/>
  <c r="Q126" i="14"/>
  <c r="CB126" i="14"/>
  <c r="P126" i="14"/>
  <c r="CI126" i="14"/>
  <c r="W126" i="14"/>
  <c r="CH126" i="14"/>
  <c r="V126" i="14"/>
  <c r="CO126" i="14"/>
  <c r="AC126" i="14"/>
  <c r="CN126" i="14"/>
  <c r="AB126" i="14"/>
  <c r="CM126" i="14"/>
  <c r="AA126" i="14"/>
  <c r="EF126" i="14"/>
  <c r="U126" i="14"/>
  <c r="BT126" i="14"/>
  <c r="CF126" i="14"/>
  <c r="EM126" i="14"/>
  <c r="T126" i="14"/>
  <c r="CA126" i="14"/>
  <c r="CE126" i="14"/>
  <c r="EH126" i="14"/>
  <c r="EL126" i="14"/>
  <c r="S126" i="14"/>
  <c r="BV126" i="14"/>
  <c r="BZ126" i="14"/>
  <c r="BU126" i="14"/>
  <c r="CG126" i="14"/>
  <c r="N126" i="14"/>
  <c r="EG126" i="14"/>
  <c r="DN332" i="14"/>
  <c r="BB332" i="14"/>
  <c r="DU332" i="14"/>
  <c r="BI332" i="14"/>
  <c r="DT332" i="14"/>
  <c r="BH332" i="14"/>
  <c r="DS332" i="14"/>
  <c r="BG332" i="14"/>
  <c r="DR332" i="14"/>
  <c r="BF332" i="14"/>
  <c r="DQ332" i="14"/>
  <c r="BE332" i="14"/>
  <c r="DW332" i="14"/>
  <c r="BK332" i="14"/>
  <c r="CJ332" i="14"/>
  <c r="DP332" i="14"/>
  <c r="DF332" i="14"/>
  <c r="AL332" i="14"/>
  <c r="CW332" i="14"/>
  <c r="AC332" i="14"/>
  <c r="CF332" i="14"/>
  <c r="EI332" i="14"/>
  <c r="BO332" i="14"/>
  <c r="DJ332" i="14"/>
  <c r="AP332" i="14"/>
  <c r="CS332" i="14"/>
  <c r="Y332" i="14"/>
  <c r="CI332" i="14"/>
  <c r="CR332" i="14"/>
  <c r="BL332" i="14"/>
  <c r="CX332" i="14"/>
  <c r="AD332" i="14"/>
  <c r="CO332" i="14"/>
  <c r="U332" i="14"/>
  <c r="BX332" i="14"/>
  <c r="EA332" i="14"/>
  <c r="AY332" i="14"/>
  <c r="DB332" i="14"/>
  <c r="AH332" i="14"/>
  <c r="CK332" i="14"/>
  <c r="Q332" i="14"/>
  <c r="CA332" i="14"/>
  <c r="AF332" i="14"/>
  <c r="BD332" i="14"/>
  <c r="CP332" i="14"/>
  <c r="V332" i="14"/>
  <c r="CG332" i="14"/>
  <c r="EJ332" i="14"/>
  <c r="BP332" i="14"/>
  <c r="DK332" i="14"/>
  <c r="AQ332" i="14"/>
  <c r="CT332" i="14"/>
  <c r="Z332" i="14"/>
  <c r="CC332" i="14"/>
  <c r="EM332" i="14"/>
  <c r="BS332" i="14"/>
  <c r="X332" i="14"/>
  <c r="DH332" i="14"/>
  <c r="CH332" i="14"/>
  <c r="N332" i="14"/>
  <c r="BY332" i="14"/>
  <c r="EB332" i="14"/>
  <c r="AZ332" i="14"/>
  <c r="DC332" i="14"/>
  <c r="AI332" i="14"/>
  <c r="CL332" i="14"/>
  <c r="R332" i="14"/>
  <c r="BU332" i="14"/>
  <c r="EE332" i="14"/>
  <c r="BC332" i="14"/>
  <c r="CB332" i="14"/>
  <c r="AV332" i="14"/>
  <c r="BZ332" i="14"/>
  <c r="EK332" i="14"/>
  <c r="BQ332" i="14"/>
  <c r="DL332" i="14"/>
  <c r="AR332" i="14"/>
  <c r="CU332" i="14"/>
  <c r="AA332" i="14"/>
  <c r="CD332" i="14"/>
  <c r="EG332" i="14"/>
  <c r="BM332" i="14"/>
  <c r="DO332" i="14"/>
  <c r="AU332" i="14"/>
  <c r="P332" i="14"/>
  <c r="CZ332" i="14"/>
  <c r="EL332" i="14"/>
  <c r="BR332" i="14"/>
  <c r="EC332" i="14"/>
  <c r="BA332" i="14"/>
  <c r="DD332" i="14"/>
  <c r="AJ332" i="14"/>
  <c r="CM332" i="14"/>
  <c r="S332" i="14"/>
  <c r="BV332" i="14"/>
  <c r="DY332" i="14"/>
  <c r="AW332" i="14"/>
  <c r="DG332" i="14"/>
  <c r="AM332" i="14"/>
  <c r="EF332" i="14"/>
  <c r="AN332" i="14"/>
  <c r="ED332" i="14"/>
  <c r="BJ332" i="14"/>
  <c r="DM332" i="14"/>
  <c r="AS332" i="14"/>
  <c r="CV332" i="14"/>
  <c r="AB332" i="14"/>
  <c r="CE332" i="14"/>
  <c r="EH332" i="14"/>
  <c r="BN332" i="14"/>
  <c r="DI332" i="14"/>
  <c r="AO332" i="14"/>
  <c r="CY332" i="14"/>
  <c r="AE332" i="14"/>
  <c r="BT332" i="14"/>
  <c r="BW332" i="14"/>
  <c r="DZ332" i="14"/>
  <c r="DV332" i="14"/>
  <c r="AX332" i="14"/>
  <c r="AT332" i="14"/>
  <c r="DA332" i="14"/>
  <c r="DE332" i="14"/>
  <c r="AG332" i="14"/>
  <c r="AK332" i="14"/>
  <c r="CQ332" i="14"/>
  <c r="CN332" i="14"/>
  <c r="W332" i="14"/>
  <c r="T332" i="14"/>
  <c r="DX332" i="14"/>
  <c r="EI269" i="14"/>
  <c r="BW269" i="14"/>
  <c r="EH269" i="14"/>
  <c r="BV269" i="14"/>
  <c r="EG269" i="14"/>
  <c r="BU269" i="14"/>
  <c r="EM269" i="14"/>
  <c r="CA269" i="14"/>
  <c r="EL269" i="14"/>
  <c r="BZ269" i="14"/>
  <c r="N269" i="14"/>
  <c r="DM269" i="14"/>
  <c r="BT269" i="14"/>
  <c r="AB269" i="14"/>
  <c r="DD269" i="14"/>
  <c r="BI269" i="14"/>
  <c r="P269" i="14"/>
  <c r="EA269" i="14"/>
  <c r="BO269" i="14"/>
  <c r="DZ269" i="14"/>
  <c r="BN269" i="14"/>
  <c r="DY269" i="14"/>
  <c r="BM269" i="14"/>
  <c r="EE269" i="14"/>
  <c r="BS269" i="14"/>
  <c r="ED269" i="14"/>
  <c r="BR269" i="14"/>
  <c r="EK269" i="14"/>
  <c r="CR269" i="14"/>
  <c r="AZ269" i="14"/>
  <c r="EB269" i="14"/>
  <c r="CG269" i="14"/>
  <c r="AN269" i="14"/>
  <c r="DS269" i="14"/>
  <c r="BG269" i="14"/>
  <c r="DR269" i="14"/>
  <c r="BF269" i="14"/>
  <c r="DQ269" i="14"/>
  <c r="BE269" i="14"/>
  <c r="DW269" i="14"/>
  <c r="BK269" i="14"/>
  <c r="DV269" i="14"/>
  <c r="BJ269" i="14"/>
  <c r="DP269" i="14"/>
  <c r="BX269" i="14"/>
  <c r="AC269" i="14"/>
  <c r="DE269" i="14"/>
  <c r="BL269" i="14"/>
  <c r="T269" i="14"/>
  <c r="DK269" i="14"/>
  <c r="AY269" i="14"/>
  <c r="DJ269" i="14"/>
  <c r="AX269" i="14"/>
  <c r="DI269" i="14"/>
  <c r="AW269" i="14"/>
  <c r="DO269" i="14"/>
  <c r="BC269" i="14"/>
  <c r="DN269" i="14"/>
  <c r="BB269" i="14"/>
  <c r="CV269" i="14"/>
  <c r="BA269" i="14"/>
  <c r="EC269" i="14"/>
  <c r="CJ269" i="14"/>
  <c r="AR269" i="14"/>
  <c r="DT269" i="14"/>
  <c r="DC269" i="14"/>
  <c r="AQ269" i="14"/>
  <c r="DB269" i="14"/>
  <c r="AP269" i="14"/>
  <c r="DA269" i="14"/>
  <c r="AO269" i="14"/>
  <c r="DG269" i="14"/>
  <c r="AU269" i="14"/>
  <c r="DF269" i="14"/>
  <c r="AT269" i="14"/>
  <c r="BY269" i="14"/>
  <c r="AF269" i="14"/>
  <c r="DH269" i="14"/>
  <c r="BP269" i="14"/>
  <c r="U269" i="14"/>
  <c r="CW269" i="14"/>
  <c r="CU269" i="14"/>
  <c r="AI269" i="14"/>
  <c r="CT269" i="14"/>
  <c r="AH269" i="14"/>
  <c r="CS269" i="14"/>
  <c r="AG269" i="14"/>
  <c r="CY269" i="14"/>
  <c r="AM269" i="14"/>
  <c r="CX269" i="14"/>
  <c r="AL269" i="14"/>
  <c r="BD269" i="14"/>
  <c r="EF269" i="14"/>
  <c r="CN269" i="14"/>
  <c r="AS269" i="14"/>
  <c r="DU269" i="14"/>
  <c r="CB269" i="14"/>
  <c r="CM269" i="14"/>
  <c r="AA269" i="14"/>
  <c r="CL269" i="14"/>
  <c r="Z269" i="14"/>
  <c r="CK269" i="14"/>
  <c r="Y269" i="14"/>
  <c r="CQ269" i="14"/>
  <c r="AE269" i="14"/>
  <c r="CP269" i="14"/>
  <c r="AD269" i="14"/>
  <c r="AJ269" i="14"/>
  <c r="DL269" i="14"/>
  <c r="BQ269" i="14"/>
  <c r="X269" i="14"/>
  <c r="CZ269" i="14"/>
  <c r="BH269" i="14"/>
  <c r="CI269" i="14"/>
  <c r="CF269" i="14"/>
  <c r="W269" i="14"/>
  <c r="AK269" i="14"/>
  <c r="CE269" i="14"/>
  <c r="CH269" i="14"/>
  <c r="S269" i="14"/>
  <c r="V269" i="14"/>
  <c r="CD269" i="14"/>
  <c r="EJ269" i="14"/>
  <c r="R269" i="14"/>
  <c r="CO269" i="14"/>
  <c r="CC269" i="14"/>
  <c r="AV269" i="14"/>
  <c r="Q269" i="14"/>
  <c r="DX269" i="14"/>
  <c r="ED137" i="14"/>
  <c r="BR137" i="14"/>
  <c r="EK137" i="14"/>
  <c r="BY137" i="14"/>
  <c r="EJ137" i="14"/>
  <c r="BX137" i="14"/>
  <c r="EI137" i="14"/>
  <c r="BW137" i="14"/>
  <c r="EH137" i="14"/>
  <c r="BV137" i="14"/>
  <c r="EG137" i="14"/>
  <c r="BU137" i="14"/>
  <c r="EF137" i="14"/>
  <c r="BT137" i="14"/>
  <c r="EM137" i="14"/>
  <c r="CA137" i="14"/>
  <c r="DV137" i="14"/>
  <c r="BJ137" i="14"/>
  <c r="EC137" i="14"/>
  <c r="BQ137" i="14"/>
  <c r="EB137" i="14"/>
  <c r="BP137" i="14"/>
  <c r="EA137" i="14"/>
  <c r="BO137" i="14"/>
  <c r="DZ137" i="14"/>
  <c r="BN137" i="14"/>
  <c r="DY137" i="14"/>
  <c r="BM137" i="14"/>
  <c r="DX137" i="14"/>
  <c r="BL137" i="14"/>
  <c r="EE137" i="14"/>
  <c r="BS137" i="14"/>
  <c r="EL137" i="14"/>
  <c r="BZ137" i="14"/>
  <c r="N137" i="14"/>
  <c r="CG137" i="14"/>
  <c r="U137" i="14"/>
  <c r="CF137" i="14"/>
  <c r="T137" i="14"/>
  <c r="CE137" i="14"/>
  <c r="S137" i="14"/>
  <c r="CD137" i="14"/>
  <c r="R137" i="14"/>
  <c r="CC137" i="14"/>
  <c r="Q137" i="14"/>
  <c r="CB137" i="14"/>
  <c r="P137" i="14"/>
  <c r="CI137" i="14"/>
  <c r="W137" i="14"/>
  <c r="CH137" i="14"/>
  <c r="DE137" i="14"/>
  <c r="DT137" i="14"/>
  <c r="AJ137" i="14"/>
  <c r="AY137" i="14"/>
  <c r="CL137" i="14"/>
  <c r="DA137" i="14"/>
  <c r="DP137" i="14"/>
  <c r="AF137" i="14"/>
  <c r="BC137" i="14"/>
  <c r="BB137" i="14"/>
  <c r="CW137" i="14"/>
  <c r="DL137" i="14"/>
  <c r="AB137" i="14"/>
  <c r="AQ137" i="14"/>
  <c r="BF137" i="14"/>
  <c r="CS137" i="14"/>
  <c r="DH137" i="14"/>
  <c r="X137" i="14"/>
  <c r="AU137" i="14"/>
  <c r="AK137" i="14"/>
  <c r="DQ137" i="14"/>
  <c r="AT137" i="14"/>
  <c r="CO137" i="14"/>
  <c r="DD137" i="14"/>
  <c r="DS137" i="14"/>
  <c r="AI137" i="14"/>
  <c r="AX137" i="14"/>
  <c r="CK137" i="14"/>
  <c r="CZ137" i="14"/>
  <c r="DW137" i="14"/>
  <c r="AM137" i="14"/>
  <c r="CX137" i="14"/>
  <c r="DB137" i="14"/>
  <c r="AL137" i="14"/>
  <c r="BI137" i="14"/>
  <c r="CV137" i="14"/>
  <c r="DK137" i="14"/>
  <c r="AA137" i="14"/>
  <c r="AP137" i="14"/>
  <c r="BE137" i="14"/>
  <c r="CR137" i="14"/>
  <c r="DO137" i="14"/>
  <c r="AE137" i="14"/>
  <c r="CM137" i="14"/>
  <c r="CQ137" i="14"/>
  <c r="DN137" i="14"/>
  <c r="AD137" i="14"/>
  <c r="BA137" i="14"/>
  <c r="CN137" i="14"/>
  <c r="DC137" i="14"/>
  <c r="DR137" i="14"/>
  <c r="AH137" i="14"/>
  <c r="AW137" i="14"/>
  <c r="CJ137" i="14"/>
  <c r="DG137" i="14"/>
  <c r="AZ137" i="14"/>
  <c r="AG137" i="14"/>
  <c r="DF137" i="14"/>
  <c r="V137" i="14"/>
  <c r="AS137" i="14"/>
  <c r="BH137" i="14"/>
  <c r="CU137" i="14"/>
  <c r="DJ137" i="14"/>
  <c r="Z137" i="14"/>
  <c r="AO137" i="14"/>
  <c r="BD137" i="14"/>
  <c r="CY137" i="14"/>
  <c r="DU137" i="14"/>
  <c r="AV137" i="14"/>
  <c r="CP137" i="14"/>
  <c r="DM137" i="14"/>
  <c r="AC137" i="14"/>
  <c r="AR137" i="14"/>
  <c r="BG137" i="14"/>
  <c r="CT137" i="14"/>
  <c r="DI137" i="14"/>
  <c r="Y137" i="14"/>
  <c r="AN137" i="14"/>
  <c r="BK137" i="14"/>
  <c r="DP183" i="14"/>
  <c r="BD183" i="14"/>
  <c r="DW183" i="14"/>
  <c r="BK183" i="14"/>
  <c r="DV183" i="14"/>
  <c r="BJ183" i="14"/>
  <c r="EC183" i="14"/>
  <c r="BQ183" i="14"/>
  <c r="EB183" i="14"/>
  <c r="BP183" i="14"/>
  <c r="EA183" i="14"/>
  <c r="BO183" i="14"/>
  <c r="DZ183" i="14"/>
  <c r="BN183" i="14"/>
  <c r="DY183" i="14"/>
  <c r="BM183" i="14"/>
  <c r="DH183" i="14"/>
  <c r="AV183" i="14"/>
  <c r="DO183" i="14"/>
  <c r="BC183" i="14"/>
  <c r="DN183" i="14"/>
  <c r="BB183" i="14"/>
  <c r="DU183" i="14"/>
  <c r="BI183" i="14"/>
  <c r="DT183" i="14"/>
  <c r="BH183" i="14"/>
  <c r="DS183" i="14"/>
  <c r="BG183" i="14"/>
  <c r="DR183" i="14"/>
  <c r="BF183" i="14"/>
  <c r="DQ183" i="14"/>
  <c r="BE183" i="14"/>
  <c r="CZ183" i="14"/>
  <c r="AN183" i="14"/>
  <c r="DG183" i="14"/>
  <c r="AU183" i="14"/>
  <c r="DF183" i="14"/>
  <c r="AT183" i="14"/>
  <c r="DM183" i="14"/>
  <c r="BA183" i="14"/>
  <c r="DL183" i="14"/>
  <c r="AZ183" i="14"/>
  <c r="DK183" i="14"/>
  <c r="AY183" i="14"/>
  <c r="DJ183" i="14"/>
  <c r="AX183" i="14"/>
  <c r="DI183" i="14"/>
  <c r="AW183" i="14"/>
  <c r="CR183" i="14"/>
  <c r="AF183" i="14"/>
  <c r="CY183" i="14"/>
  <c r="AM183" i="14"/>
  <c r="CX183" i="14"/>
  <c r="AL183" i="14"/>
  <c r="DE183" i="14"/>
  <c r="AS183" i="14"/>
  <c r="DD183" i="14"/>
  <c r="AR183" i="14"/>
  <c r="DC183" i="14"/>
  <c r="AQ183" i="14"/>
  <c r="DB183" i="14"/>
  <c r="AP183" i="14"/>
  <c r="DA183" i="14"/>
  <c r="AO183" i="14"/>
  <c r="CJ183" i="14"/>
  <c r="X183" i="14"/>
  <c r="CQ183" i="14"/>
  <c r="AE183" i="14"/>
  <c r="CP183" i="14"/>
  <c r="AD183" i="14"/>
  <c r="CW183" i="14"/>
  <c r="AK183" i="14"/>
  <c r="CV183" i="14"/>
  <c r="AJ183" i="14"/>
  <c r="CU183" i="14"/>
  <c r="AI183" i="14"/>
  <c r="CT183" i="14"/>
  <c r="AH183" i="14"/>
  <c r="CS183" i="14"/>
  <c r="AG183" i="14"/>
  <c r="DX183" i="14"/>
  <c r="BL183" i="14"/>
  <c r="EE183" i="14"/>
  <c r="BS183" i="14"/>
  <c r="ED183" i="14"/>
  <c r="BR183" i="14"/>
  <c r="EK183" i="14"/>
  <c r="BY183" i="14"/>
  <c r="EJ183" i="14"/>
  <c r="BX183" i="14"/>
  <c r="EI183" i="14"/>
  <c r="BW183" i="14"/>
  <c r="EH183" i="14"/>
  <c r="BV183" i="14"/>
  <c r="EG183" i="14"/>
  <c r="BU183" i="14"/>
  <c r="CI183" i="14"/>
  <c r="CO183" i="14"/>
  <c r="CM183" i="14"/>
  <c r="CK183" i="14"/>
  <c r="CA183" i="14"/>
  <c r="CG183" i="14"/>
  <c r="CE183" i="14"/>
  <c r="CC183" i="14"/>
  <c r="W183" i="14"/>
  <c r="AC183" i="14"/>
  <c r="AA183" i="14"/>
  <c r="Y183" i="14"/>
  <c r="EF183" i="14"/>
  <c r="EL183" i="14"/>
  <c r="U183" i="14"/>
  <c r="S183" i="14"/>
  <c r="Q183" i="14"/>
  <c r="CB183" i="14"/>
  <c r="CH183" i="14"/>
  <c r="CN183" i="14"/>
  <c r="CL183" i="14"/>
  <c r="BT183" i="14"/>
  <c r="BZ183" i="14"/>
  <c r="CF183" i="14"/>
  <c r="CD183" i="14"/>
  <c r="EM183" i="14"/>
  <c r="V183" i="14"/>
  <c r="N183" i="14"/>
  <c r="AB183" i="14"/>
  <c r="T183" i="14"/>
  <c r="Z183" i="14"/>
  <c r="P183" i="14"/>
  <c r="R183" i="14"/>
  <c r="DH185" i="14"/>
  <c r="AV185" i="14"/>
  <c r="DO185" i="14"/>
  <c r="BC185" i="14"/>
  <c r="DN185" i="14"/>
  <c r="BB185" i="14"/>
  <c r="DU185" i="14"/>
  <c r="BI185" i="14"/>
  <c r="DT185" i="14"/>
  <c r="BH185" i="14"/>
  <c r="DS185" i="14"/>
  <c r="BG185" i="14"/>
  <c r="DR185" i="14"/>
  <c r="BF185" i="14"/>
  <c r="DQ185" i="14"/>
  <c r="BE185" i="14"/>
  <c r="CZ185" i="14"/>
  <c r="AN185" i="14"/>
  <c r="DG185" i="14"/>
  <c r="AU185" i="14"/>
  <c r="DF185" i="14"/>
  <c r="AT185" i="14"/>
  <c r="DM185" i="14"/>
  <c r="BA185" i="14"/>
  <c r="DL185" i="14"/>
  <c r="AZ185" i="14"/>
  <c r="DK185" i="14"/>
  <c r="AY185" i="14"/>
  <c r="DJ185" i="14"/>
  <c r="AX185" i="14"/>
  <c r="DI185" i="14"/>
  <c r="AW185" i="14"/>
  <c r="CR185" i="14"/>
  <c r="AF185" i="14"/>
  <c r="CY185" i="14"/>
  <c r="AM185" i="14"/>
  <c r="CX185" i="14"/>
  <c r="AL185" i="14"/>
  <c r="DE185" i="14"/>
  <c r="AS185" i="14"/>
  <c r="DD185" i="14"/>
  <c r="AR185" i="14"/>
  <c r="DC185" i="14"/>
  <c r="AQ185" i="14"/>
  <c r="DB185" i="14"/>
  <c r="AP185" i="14"/>
  <c r="DA185" i="14"/>
  <c r="AO185" i="14"/>
  <c r="CJ185" i="14"/>
  <c r="X185" i="14"/>
  <c r="CQ185" i="14"/>
  <c r="AE185" i="14"/>
  <c r="CP185" i="14"/>
  <c r="AD185" i="14"/>
  <c r="CW185" i="14"/>
  <c r="AK185" i="14"/>
  <c r="CV185" i="14"/>
  <c r="AJ185" i="14"/>
  <c r="CU185" i="14"/>
  <c r="AI185" i="14"/>
  <c r="CT185" i="14"/>
  <c r="AH185" i="14"/>
  <c r="CS185" i="14"/>
  <c r="AG185" i="14"/>
  <c r="CB185" i="14"/>
  <c r="P185" i="14"/>
  <c r="CI185" i="14"/>
  <c r="W185" i="14"/>
  <c r="CH185" i="14"/>
  <c r="V185" i="14"/>
  <c r="CO185" i="14"/>
  <c r="AC185" i="14"/>
  <c r="CN185" i="14"/>
  <c r="AB185" i="14"/>
  <c r="CM185" i="14"/>
  <c r="AA185" i="14"/>
  <c r="CL185" i="14"/>
  <c r="Z185" i="14"/>
  <c r="CK185" i="14"/>
  <c r="Y185" i="14"/>
  <c r="EF185" i="14"/>
  <c r="BT185" i="14"/>
  <c r="EM185" i="14"/>
  <c r="CA185" i="14"/>
  <c r="EL185" i="14"/>
  <c r="BZ185" i="14"/>
  <c r="N185" i="14"/>
  <c r="CG185" i="14"/>
  <c r="U185" i="14"/>
  <c r="CF185" i="14"/>
  <c r="T185" i="14"/>
  <c r="CE185" i="14"/>
  <c r="S185" i="14"/>
  <c r="CD185" i="14"/>
  <c r="R185" i="14"/>
  <c r="CC185" i="14"/>
  <c r="Q185" i="14"/>
  <c r="DX185" i="14"/>
  <c r="BL185" i="14"/>
  <c r="EE185" i="14"/>
  <c r="BS185" i="14"/>
  <c r="ED185" i="14"/>
  <c r="BR185" i="14"/>
  <c r="EK185" i="14"/>
  <c r="BY185" i="14"/>
  <c r="EJ185" i="14"/>
  <c r="BX185" i="14"/>
  <c r="EI185" i="14"/>
  <c r="BW185" i="14"/>
  <c r="EH185" i="14"/>
  <c r="BV185" i="14"/>
  <c r="EG185" i="14"/>
  <c r="BU185" i="14"/>
  <c r="DP185" i="14"/>
  <c r="EB185" i="14"/>
  <c r="BD185" i="14"/>
  <c r="BP185" i="14"/>
  <c r="DW185" i="14"/>
  <c r="EA185" i="14"/>
  <c r="BK185" i="14"/>
  <c r="BO185" i="14"/>
  <c r="DV185" i="14"/>
  <c r="DZ185" i="14"/>
  <c r="BJ185" i="14"/>
  <c r="BN185" i="14"/>
  <c r="EC185" i="14"/>
  <c r="DY185" i="14"/>
  <c r="BQ185" i="14"/>
  <c r="BM185" i="14"/>
  <c r="DX171" i="14"/>
  <c r="BL171" i="14"/>
  <c r="EE171" i="14"/>
  <c r="BS171" i="14"/>
  <c r="ED171" i="14"/>
  <c r="BR171" i="14"/>
  <c r="EK171" i="14"/>
  <c r="BY171" i="14"/>
  <c r="EJ171" i="14"/>
  <c r="BX171" i="14"/>
  <c r="EI171" i="14"/>
  <c r="BW171" i="14"/>
  <c r="EH171" i="14"/>
  <c r="BV171" i="14"/>
  <c r="EG171" i="14"/>
  <c r="BU171" i="14"/>
  <c r="DP171" i="14"/>
  <c r="BD171" i="14"/>
  <c r="DW171" i="14"/>
  <c r="BK171" i="14"/>
  <c r="DV171" i="14"/>
  <c r="BJ171" i="14"/>
  <c r="EC171" i="14"/>
  <c r="BQ171" i="14"/>
  <c r="EB171" i="14"/>
  <c r="BP171" i="14"/>
  <c r="EA171" i="14"/>
  <c r="BO171" i="14"/>
  <c r="DZ171" i="14"/>
  <c r="BN171" i="14"/>
  <c r="DY171" i="14"/>
  <c r="BM171" i="14"/>
  <c r="DH171" i="14"/>
  <c r="AV171" i="14"/>
  <c r="DO171" i="14"/>
  <c r="BC171" i="14"/>
  <c r="DN171" i="14"/>
  <c r="BB171" i="14"/>
  <c r="DU171" i="14"/>
  <c r="BI171" i="14"/>
  <c r="DT171" i="14"/>
  <c r="BH171" i="14"/>
  <c r="DS171" i="14"/>
  <c r="BG171" i="14"/>
  <c r="DR171" i="14"/>
  <c r="BF171" i="14"/>
  <c r="DQ171" i="14"/>
  <c r="BE171" i="14"/>
  <c r="CZ171" i="14"/>
  <c r="AN171" i="14"/>
  <c r="DG171" i="14"/>
  <c r="AU171" i="14"/>
  <c r="DF171" i="14"/>
  <c r="AT171" i="14"/>
  <c r="DM171" i="14"/>
  <c r="BA171" i="14"/>
  <c r="DL171" i="14"/>
  <c r="AZ171" i="14"/>
  <c r="DK171" i="14"/>
  <c r="AY171" i="14"/>
  <c r="DJ171" i="14"/>
  <c r="AX171" i="14"/>
  <c r="DI171" i="14"/>
  <c r="AW171" i="14"/>
  <c r="CR171" i="14"/>
  <c r="AF171" i="14"/>
  <c r="CY171" i="14"/>
  <c r="AM171" i="14"/>
  <c r="CX171" i="14"/>
  <c r="AL171" i="14"/>
  <c r="DE171" i="14"/>
  <c r="AS171" i="14"/>
  <c r="DD171" i="14"/>
  <c r="AR171" i="14"/>
  <c r="DC171" i="14"/>
  <c r="AQ171" i="14"/>
  <c r="DB171" i="14"/>
  <c r="AP171" i="14"/>
  <c r="DA171" i="14"/>
  <c r="AO171" i="14"/>
  <c r="CJ171" i="14"/>
  <c r="X171" i="14"/>
  <c r="CQ171" i="14"/>
  <c r="AE171" i="14"/>
  <c r="CP171" i="14"/>
  <c r="AD171" i="14"/>
  <c r="CW171" i="14"/>
  <c r="AK171" i="14"/>
  <c r="CV171" i="14"/>
  <c r="AJ171" i="14"/>
  <c r="CU171" i="14"/>
  <c r="AI171" i="14"/>
  <c r="CT171" i="14"/>
  <c r="AH171" i="14"/>
  <c r="CS171" i="14"/>
  <c r="AG171" i="14"/>
  <c r="CB171" i="14"/>
  <c r="P171" i="14"/>
  <c r="CI171" i="14"/>
  <c r="W171" i="14"/>
  <c r="CH171" i="14"/>
  <c r="V171" i="14"/>
  <c r="CO171" i="14"/>
  <c r="AC171" i="14"/>
  <c r="CN171" i="14"/>
  <c r="AB171" i="14"/>
  <c r="CM171" i="14"/>
  <c r="AA171" i="14"/>
  <c r="CL171" i="14"/>
  <c r="Z171" i="14"/>
  <c r="CK171" i="14"/>
  <c r="Y171" i="14"/>
  <c r="CG171" i="14"/>
  <c r="CC171" i="14"/>
  <c r="EF171" i="14"/>
  <c r="U171" i="14"/>
  <c r="Q171" i="14"/>
  <c r="BT171" i="14"/>
  <c r="CF171" i="14"/>
  <c r="EM171" i="14"/>
  <c r="T171" i="14"/>
  <c r="CA171" i="14"/>
  <c r="CE171" i="14"/>
  <c r="EL171" i="14"/>
  <c r="S171" i="14"/>
  <c r="N171" i="14"/>
  <c r="R171" i="14"/>
  <c r="BZ171" i="14"/>
  <c r="CD171" i="14"/>
  <c r="CF204" i="14"/>
  <c r="T204" i="14"/>
  <c r="CE204" i="14"/>
  <c r="S204" i="14"/>
  <c r="CD204" i="14"/>
  <c r="R204" i="14"/>
  <c r="CC204" i="14"/>
  <c r="Q204" i="14"/>
  <c r="CB204" i="14"/>
  <c r="P204" i="14"/>
  <c r="CI204" i="14"/>
  <c r="W204" i="14"/>
  <c r="CH204" i="14"/>
  <c r="V204" i="14"/>
  <c r="DU204" i="14"/>
  <c r="CO204" i="14"/>
  <c r="EJ204" i="14"/>
  <c r="BX204" i="14"/>
  <c r="EI204" i="14"/>
  <c r="BW204" i="14"/>
  <c r="EH204" i="14"/>
  <c r="BV204" i="14"/>
  <c r="EG204" i="14"/>
  <c r="BU204" i="14"/>
  <c r="EF204" i="14"/>
  <c r="BT204" i="14"/>
  <c r="EM204" i="14"/>
  <c r="CA204" i="14"/>
  <c r="EL204" i="14"/>
  <c r="BZ204" i="14"/>
  <c r="N204" i="14"/>
  <c r="BI204" i="14"/>
  <c r="AC204" i="14"/>
  <c r="EB204" i="14"/>
  <c r="BP204" i="14"/>
  <c r="EA204" i="14"/>
  <c r="BO204" i="14"/>
  <c r="DZ204" i="14"/>
  <c r="BN204" i="14"/>
  <c r="DY204" i="14"/>
  <c r="BM204" i="14"/>
  <c r="DX204" i="14"/>
  <c r="BL204" i="14"/>
  <c r="EE204" i="14"/>
  <c r="BS204" i="14"/>
  <c r="ED204" i="14"/>
  <c r="BR204" i="14"/>
  <c r="CG204" i="14"/>
  <c r="DM204" i="14"/>
  <c r="DT204" i="14"/>
  <c r="BH204" i="14"/>
  <c r="DS204" i="14"/>
  <c r="BG204" i="14"/>
  <c r="DR204" i="14"/>
  <c r="BF204" i="14"/>
  <c r="DQ204" i="14"/>
  <c r="BE204" i="14"/>
  <c r="DP204" i="14"/>
  <c r="BD204" i="14"/>
  <c r="DW204" i="14"/>
  <c r="BK204" i="14"/>
  <c r="DV204" i="14"/>
  <c r="BJ204" i="14"/>
  <c r="U204" i="14"/>
  <c r="BA204" i="14"/>
  <c r="DL204" i="14"/>
  <c r="AZ204" i="14"/>
  <c r="DK204" i="14"/>
  <c r="AY204" i="14"/>
  <c r="DJ204" i="14"/>
  <c r="AX204" i="14"/>
  <c r="DI204" i="14"/>
  <c r="AW204" i="14"/>
  <c r="DH204" i="14"/>
  <c r="AV204" i="14"/>
  <c r="DO204" i="14"/>
  <c r="BC204" i="14"/>
  <c r="DN204" i="14"/>
  <c r="BB204" i="14"/>
  <c r="EK204" i="14"/>
  <c r="DE204" i="14"/>
  <c r="DD204" i="14"/>
  <c r="AR204" i="14"/>
  <c r="DC204" i="14"/>
  <c r="AQ204" i="14"/>
  <c r="DB204" i="14"/>
  <c r="AP204" i="14"/>
  <c r="DA204" i="14"/>
  <c r="AO204" i="14"/>
  <c r="CZ204" i="14"/>
  <c r="AN204" i="14"/>
  <c r="DG204" i="14"/>
  <c r="AU204" i="14"/>
  <c r="DF204" i="14"/>
  <c r="AT204" i="14"/>
  <c r="BY204" i="14"/>
  <c r="AS204" i="14"/>
  <c r="CV204" i="14"/>
  <c r="AJ204" i="14"/>
  <c r="CU204" i="14"/>
  <c r="AI204" i="14"/>
  <c r="CT204" i="14"/>
  <c r="AH204" i="14"/>
  <c r="CS204" i="14"/>
  <c r="AG204" i="14"/>
  <c r="CR204" i="14"/>
  <c r="AF204" i="14"/>
  <c r="CY204" i="14"/>
  <c r="AM204" i="14"/>
  <c r="CX204" i="14"/>
  <c r="AL204" i="14"/>
  <c r="EC204" i="14"/>
  <c r="CW204" i="14"/>
  <c r="CK204" i="14"/>
  <c r="BQ204" i="14"/>
  <c r="Y204" i="14"/>
  <c r="AK204" i="14"/>
  <c r="CN204" i="14"/>
  <c r="CJ204" i="14"/>
  <c r="AB204" i="14"/>
  <c r="X204" i="14"/>
  <c r="CM204" i="14"/>
  <c r="CQ204" i="14"/>
  <c r="AA204" i="14"/>
  <c r="AE204" i="14"/>
  <c r="Z204" i="14"/>
  <c r="AD204" i="14"/>
  <c r="CL204" i="14"/>
  <c r="CP204" i="14"/>
  <c r="CJ207" i="14"/>
  <c r="X207" i="14"/>
  <c r="CQ207" i="14"/>
  <c r="AE207" i="14"/>
  <c r="CP207" i="14"/>
  <c r="AD207" i="14"/>
  <c r="CW207" i="14"/>
  <c r="AK207" i="14"/>
  <c r="CV207" i="14"/>
  <c r="AJ207" i="14"/>
  <c r="CU207" i="14"/>
  <c r="AI207" i="14"/>
  <c r="CT207" i="14"/>
  <c r="AH207" i="14"/>
  <c r="CS207" i="14"/>
  <c r="AG207" i="14"/>
  <c r="CB207" i="14"/>
  <c r="P207" i="14"/>
  <c r="CI207" i="14"/>
  <c r="W207" i="14"/>
  <c r="CH207" i="14"/>
  <c r="V207" i="14"/>
  <c r="CO207" i="14"/>
  <c r="AC207" i="14"/>
  <c r="CN207" i="14"/>
  <c r="AB207" i="14"/>
  <c r="CM207" i="14"/>
  <c r="AA207" i="14"/>
  <c r="CL207" i="14"/>
  <c r="Z207" i="14"/>
  <c r="CK207" i="14"/>
  <c r="Y207" i="14"/>
  <c r="EF207" i="14"/>
  <c r="BT207" i="14"/>
  <c r="EM207" i="14"/>
  <c r="CA207" i="14"/>
  <c r="EL207" i="14"/>
  <c r="BZ207" i="14"/>
  <c r="N207" i="14"/>
  <c r="CG207" i="14"/>
  <c r="U207" i="14"/>
  <c r="CF207" i="14"/>
  <c r="T207" i="14"/>
  <c r="CE207" i="14"/>
  <c r="S207" i="14"/>
  <c r="CD207" i="14"/>
  <c r="R207" i="14"/>
  <c r="CC207" i="14"/>
  <c r="Q207" i="14"/>
  <c r="DX207" i="14"/>
  <c r="BL207" i="14"/>
  <c r="EE207" i="14"/>
  <c r="BS207" i="14"/>
  <c r="ED207" i="14"/>
  <c r="BR207" i="14"/>
  <c r="EK207" i="14"/>
  <c r="BY207" i="14"/>
  <c r="EJ207" i="14"/>
  <c r="BX207" i="14"/>
  <c r="EI207" i="14"/>
  <c r="BW207" i="14"/>
  <c r="EH207" i="14"/>
  <c r="BV207" i="14"/>
  <c r="EG207" i="14"/>
  <c r="BU207" i="14"/>
  <c r="DP207" i="14"/>
  <c r="BD207" i="14"/>
  <c r="DW207" i="14"/>
  <c r="BK207" i="14"/>
  <c r="DV207" i="14"/>
  <c r="BJ207" i="14"/>
  <c r="EC207" i="14"/>
  <c r="BQ207" i="14"/>
  <c r="EB207" i="14"/>
  <c r="BP207" i="14"/>
  <c r="EA207" i="14"/>
  <c r="BO207" i="14"/>
  <c r="DZ207" i="14"/>
  <c r="BN207" i="14"/>
  <c r="DY207" i="14"/>
  <c r="BM207" i="14"/>
  <c r="CR207" i="14"/>
  <c r="AF207" i="14"/>
  <c r="CY207" i="14"/>
  <c r="AM207" i="14"/>
  <c r="CX207" i="14"/>
  <c r="AL207" i="14"/>
  <c r="DE207" i="14"/>
  <c r="AS207" i="14"/>
  <c r="DD207" i="14"/>
  <c r="AR207" i="14"/>
  <c r="DC207" i="14"/>
  <c r="AQ207" i="14"/>
  <c r="DB207" i="14"/>
  <c r="AP207" i="14"/>
  <c r="DA207" i="14"/>
  <c r="AO207" i="14"/>
  <c r="AN207" i="14"/>
  <c r="AT207" i="14"/>
  <c r="AZ207" i="14"/>
  <c r="AX207" i="14"/>
  <c r="DO207" i="14"/>
  <c r="DU207" i="14"/>
  <c r="DS207" i="14"/>
  <c r="DQ207" i="14"/>
  <c r="DG207" i="14"/>
  <c r="DM207" i="14"/>
  <c r="DK207" i="14"/>
  <c r="DI207" i="14"/>
  <c r="BC207" i="14"/>
  <c r="BI207" i="14"/>
  <c r="BG207" i="14"/>
  <c r="BE207" i="14"/>
  <c r="AU207" i="14"/>
  <c r="BA207" i="14"/>
  <c r="AY207" i="14"/>
  <c r="AW207" i="14"/>
  <c r="DH207" i="14"/>
  <c r="DN207" i="14"/>
  <c r="DT207" i="14"/>
  <c r="DR207" i="14"/>
  <c r="CZ207" i="14"/>
  <c r="AV207" i="14"/>
  <c r="DF207" i="14"/>
  <c r="BB207" i="14"/>
  <c r="DL207" i="14"/>
  <c r="BH207" i="14"/>
  <c r="BF207" i="14"/>
  <c r="DJ207" i="14"/>
  <c r="DZ148" i="14"/>
  <c r="BN148" i="14"/>
  <c r="DY148" i="14"/>
  <c r="BM148" i="14"/>
  <c r="DX148" i="14"/>
  <c r="BL148" i="14"/>
  <c r="EE148" i="14"/>
  <c r="BS148" i="14"/>
  <c r="ED148" i="14"/>
  <c r="BR148" i="14"/>
  <c r="EK148" i="14"/>
  <c r="BY148" i="14"/>
  <c r="EJ148" i="14"/>
  <c r="BX148" i="14"/>
  <c r="EI148" i="14"/>
  <c r="BW148" i="14"/>
  <c r="DJ148" i="14"/>
  <c r="AX148" i="14"/>
  <c r="DI148" i="14"/>
  <c r="AW148" i="14"/>
  <c r="DH148" i="14"/>
  <c r="AV148" i="14"/>
  <c r="DO148" i="14"/>
  <c r="BC148" i="14"/>
  <c r="DN148" i="14"/>
  <c r="BB148" i="14"/>
  <c r="DU148" i="14"/>
  <c r="BI148" i="14"/>
  <c r="DT148" i="14"/>
  <c r="BH148" i="14"/>
  <c r="DS148" i="14"/>
  <c r="BG148" i="14"/>
  <c r="DB148" i="14"/>
  <c r="AP148" i="14"/>
  <c r="DA148" i="14"/>
  <c r="AO148" i="14"/>
  <c r="CZ148" i="14"/>
  <c r="AN148" i="14"/>
  <c r="DG148" i="14"/>
  <c r="AU148" i="14"/>
  <c r="DF148" i="14"/>
  <c r="AT148" i="14"/>
  <c r="DM148" i="14"/>
  <c r="BA148" i="14"/>
  <c r="DL148" i="14"/>
  <c r="AZ148" i="14"/>
  <c r="DK148" i="14"/>
  <c r="AY148" i="14"/>
  <c r="CT148" i="14"/>
  <c r="AH148" i="14"/>
  <c r="CS148" i="14"/>
  <c r="AG148" i="14"/>
  <c r="CR148" i="14"/>
  <c r="AF148" i="14"/>
  <c r="CY148" i="14"/>
  <c r="AM148" i="14"/>
  <c r="CX148" i="14"/>
  <c r="AL148" i="14"/>
  <c r="DE148" i="14"/>
  <c r="AS148" i="14"/>
  <c r="DD148" i="14"/>
  <c r="AR148" i="14"/>
  <c r="DC148" i="14"/>
  <c r="AQ148" i="14"/>
  <c r="CL148" i="14"/>
  <c r="Z148" i="14"/>
  <c r="CK148" i="14"/>
  <c r="Y148" i="14"/>
  <c r="CJ148" i="14"/>
  <c r="X148" i="14"/>
  <c r="CQ148" i="14"/>
  <c r="AE148" i="14"/>
  <c r="CP148" i="14"/>
  <c r="AD148" i="14"/>
  <c r="CW148" i="14"/>
  <c r="AK148" i="14"/>
  <c r="CV148" i="14"/>
  <c r="AJ148" i="14"/>
  <c r="CU148" i="14"/>
  <c r="BV148" i="14"/>
  <c r="Q148" i="14"/>
  <c r="DW148" i="14"/>
  <c r="BZ148" i="14"/>
  <c r="AC148" i="14"/>
  <c r="EA148" i="14"/>
  <c r="BF148" i="14"/>
  <c r="EF148" i="14"/>
  <c r="CI148" i="14"/>
  <c r="BJ148" i="14"/>
  <c r="U148" i="14"/>
  <c r="CM148" i="14"/>
  <c r="R148" i="14"/>
  <c r="DP148" i="14"/>
  <c r="CA148" i="14"/>
  <c r="V148" i="14"/>
  <c r="EB148" i="14"/>
  <c r="CE148" i="14"/>
  <c r="EG148" i="14"/>
  <c r="CB148" i="14"/>
  <c r="BK148" i="14"/>
  <c r="N148" i="14"/>
  <c r="CN148" i="14"/>
  <c r="BO148" i="14"/>
  <c r="DQ148" i="14"/>
  <c r="BT148" i="14"/>
  <c r="W148" i="14"/>
  <c r="EC148" i="14"/>
  <c r="CF148" i="14"/>
  <c r="AI148" i="14"/>
  <c r="EH148" i="14"/>
  <c r="CC148" i="14"/>
  <c r="BD148" i="14"/>
  <c r="EL148" i="14"/>
  <c r="CO148" i="14"/>
  <c r="BP148" i="14"/>
  <c r="AA148" i="14"/>
  <c r="DR148" i="14"/>
  <c r="BU148" i="14"/>
  <c r="P148" i="14"/>
  <c r="DV148" i="14"/>
  <c r="CG148" i="14"/>
  <c r="AB148" i="14"/>
  <c r="S148" i="14"/>
  <c r="BQ148" i="14"/>
  <c r="T148" i="14"/>
  <c r="CD148" i="14"/>
  <c r="BE148" i="14"/>
  <c r="CH148" i="14"/>
  <c r="EM148" i="14"/>
  <c r="DI301" i="14"/>
  <c r="DF301" i="14"/>
  <c r="AQ301" i="14"/>
  <c r="CV301" i="14"/>
  <c r="AH301" i="14"/>
  <c r="CL301" i="14"/>
  <c r="Y301" i="14"/>
  <c r="CB301" i="14"/>
  <c r="P301" i="14"/>
  <c r="BS301" i="14"/>
  <c r="DT301" i="14"/>
  <c r="BB301" i="14"/>
  <c r="DP301" i="14"/>
  <c r="AZ301" i="14"/>
  <c r="AC301" i="14"/>
  <c r="BA301" i="14"/>
  <c r="DA301" i="14"/>
  <c r="CW301" i="14"/>
  <c r="AI301" i="14"/>
  <c r="CM301" i="14"/>
  <c r="Z301" i="14"/>
  <c r="CC301" i="14"/>
  <c r="Q301" i="14"/>
  <c r="BT301" i="14"/>
  <c r="EE301" i="14"/>
  <c r="BK301" i="14"/>
  <c r="DJ301" i="14"/>
  <c r="AT301" i="14"/>
  <c r="DG301" i="14"/>
  <c r="AR301" i="14"/>
  <c r="CG301" i="14"/>
  <c r="DH301" i="14"/>
  <c r="EH301" i="14"/>
  <c r="CS301" i="14"/>
  <c r="CN301" i="14"/>
  <c r="AA301" i="14"/>
  <c r="CD301" i="14"/>
  <c r="R301" i="14"/>
  <c r="BU301" i="14"/>
  <c r="EF301" i="14"/>
  <c r="BL301" i="14"/>
  <c r="DU301" i="14"/>
  <c r="BC301" i="14"/>
  <c r="CZ301" i="14"/>
  <c r="AL301" i="14"/>
  <c r="CX301" i="14"/>
  <c r="AJ301" i="14"/>
  <c r="U301" i="14"/>
  <c r="AS301" i="14"/>
  <c r="DZ301" i="14"/>
  <c r="CK301" i="14"/>
  <c r="CE301" i="14"/>
  <c r="S301" i="14"/>
  <c r="BV301" i="14"/>
  <c r="EI301" i="14"/>
  <c r="BM301" i="14"/>
  <c r="DV301" i="14"/>
  <c r="BD301" i="14"/>
  <c r="DK301" i="14"/>
  <c r="AU301" i="14"/>
  <c r="CQ301" i="14"/>
  <c r="AD301" i="14"/>
  <c r="CO301" i="14"/>
  <c r="AB301" i="14"/>
  <c r="BY301" i="14"/>
  <c r="DR301" i="14"/>
  <c r="EK301" i="14"/>
  <c r="BW301" i="14"/>
  <c r="EJ301" i="14"/>
  <c r="BN301" i="14"/>
  <c r="DW301" i="14"/>
  <c r="BE301" i="14"/>
  <c r="DL301" i="14"/>
  <c r="AV301" i="14"/>
  <c r="DB301" i="14"/>
  <c r="AM301" i="14"/>
  <c r="CH301" i="14"/>
  <c r="V301" i="14"/>
  <c r="CF301" i="14"/>
  <c r="T301" i="14"/>
  <c r="BQ301" i="14"/>
  <c r="EG301" i="14"/>
  <c r="EL301" i="14"/>
  <c r="BO301" i="14"/>
  <c r="DX301" i="14"/>
  <c r="BF301" i="14"/>
  <c r="DM301" i="14"/>
  <c r="AW301" i="14"/>
  <c r="DC301" i="14"/>
  <c r="AN301" i="14"/>
  <c r="CR301" i="14"/>
  <c r="AE301" i="14"/>
  <c r="BZ301" i="14"/>
  <c r="N301" i="14"/>
  <c r="BX301" i="14"/>
  <c r="CY301" i="14"/>
  <c r="EC301" i="14"/>
  <c r="DY301" i="14"/>
  <c r="EA301" i="14"/>
  <c r="BG301" i="14"/>
  <c r="DN301" i="14"/>
  <c r="AX301" i="14"/>
  <c r="DD301" i="14"/>
  <c r="AO301" i="14"/>
  <c r="CT301" i="14"/>
  <c r="AF301" i="14"/>
  <c r="CI301" i="14"/>
  <c r="W301" i="14"/>
  <c r="BR301" i="14"/>
  <c r="EM301" i="14"/>
  <c r="BP301" i="14"/>
  <c r="AK301" i="14"/>
  <c r="BI301" i="14"/>
  <c r="AG301" i="14"/>
  <c r="CP301" i="14"/>
  <c r="CJ301" i="14"/>
  <c r="DS301" i="14"/>
  <c r="DQ301" i="14"/>
  <c r="X301" i="14"/>
  <c r="DO301" i="14"/>
  <c r="CA301" i="14"/>
  <c r="AY301" i="14"/>
  <c r="ED301" i="14"/>
  <c r="DE301" i="14"/>
  <c r="BJ301" i="14"/>
  <c r="AP301" i="14"/>
  <c r="EB301" i="14"/>
  <c r="BH301" i="14"/>
  <c r="CU301" i="14"/>
  <c r="DO344" i="14"/>
  <c r="BC344" i="14"/>
  <c r="DN344" i="14"/>
  <c r="BB344" i="14"/>
  <c r="DU344" i="14"/>
  <c r="BI344" i="14"/>
  <c r="DT344" i="14"/>
  <c r="BH344" i="14"/>
  <c r="DS344" i="14"/>
  <c r="BG344" i="14"/>
  <c r="DR344" i="14"/>
  <c r="BF344" i="14"/>
  <c r="DQ344" i="14"/>
  <c r="BE344" i="14"/>
  <c r="CR344" i="14"/>
  <c r="DX344" i="14"/>
  <c r="DG344" i="14"/>
  <c r="AU344" i="14"/>
  <c r="DF344" i="14"/>
  <c r="AT344" i="14"/>
  <c r="DM344" i="14"/>
  <c r="BA344" i="14"/>
  <c r="DL344" i="14"/>
  <c r="AZ344" i="14"/>
  <c r="DK344" i="14"/>
  <c r="AY344" i="14"/>
  <c r="DJ344" i="14"/>
  <c r="AX344" i="14"/>
  <c r="DI344" i="14"/>
  <c r="AW344" i="14"/>
  <c r="AF344" i="14"/>
  <c r="BL344" i="14"/>
  <c r="CY344" i="14"/>
  <c r="AM344" i="14"/>
  <c r="CX344" i="14"/>
  <c r="AL344" i="14"/>
  <c r="DE344" i="14"/>
  <c r="AS344" i="14"/>
  <c r="DD344" i="14"/>
  <c r="AR344" i="14"/>
  <c r="DC344" i="14"/>
  <c r="AQ344" i="14"/>
  <c r="DB344" i="14"/>
  <c r="AP344" i="14"/>
  <c r="DA344" i="14"/>
  <c r="AO344" i="14"/>
  <c r="CJ344" i="14"/>
  <c r="DH344" i="14"/>
  <c r="CQ344" i="14"/>
  <c r="AE344" i="14"/>
  <c r="CP344" i="14"/>
  <c r="AD344" i="14"/>
  <c r="CW344" i="14"/>
  <c r="AK344" i="14"/>
  <c r="CV344" i="14"/>
  <c r="AJ344" i="14"/>
  <c r="CU344" i="14"/>
  <c r="AI344" i="14"/>
  <c r="CT344" i="14"/>
  <c r="AH344" i="14"/>
  <c r="CS344" i="14"/>
  <c r="AG344" i="14"/>
  <c r="X344" i="14"/>
  <c r="AV344" i="14"/>
  <c r="CI344" i="14"/>
  <c r="W344" i="14"/>
  <c r="CH344" i="14"/>
  <c r="V344" i="14"/>
  <c r="CO344" i="14"/>
  <c r="AC344" i="14"/>
  <c r="CN344" i="14"/>
  <c r="AB344" i="14"/>
  <c r="CM344" i="14"/>
  <c r="AA344" i="14"/>
  <c r="CL344" i="14"/>
  <c r="Z344" i="14"/>
  <c r="CK344" i="14"/>
  <c r="Y344" i="14"/>
  <c r="CB344" i="14"/>
  <c r="DP344" i="14"/>
  <c r="EM344" i="14"/>
  <c r="CA344" i="14"/>
  <c r="EL344" i="14"/>
  <c r="BZ344" i="14"/>
  <c r="N344" i="14"/>
  <c r="CG344" i="14"/>
  <c r="U344" i="14"/>
  <c r="CF344" i="14"/>
  <c r="T344" i="14"/>
  <c r="CE344" i="14"/>
  <c r="S344" i="14"/>
  <c r="CD344" i="14"/>
  <c r="R344" i="14"/>
  <c r="CC344" i="14"/>
  <c r="Q344" i="14"/>
  <c r="P344" i="14"/>
  <c r="BD344" i="14"/>
  <c r="DW344" i="14"/>
  <c r="BK344" i="14"/>
  <c r="DV344" i="14"/>
  <c r="BJ344" i="14"/>
  <c r="EC344" i="14"/>
  <c r="BQ344" i="14"/>
  <c r="EB344" i="14"/>
  <c r="BP344" i="14"/>
  <c r="EA344" i="14"/>
  <c r="BO344" i="14"/>
  <c r="DZ344" i="14"/>
  <c r="BN344" i="14"/>
  <c r="DY344" i="14"/>
  <c r="BM344" i="14"/>
  <c r="AN344" i="14"/>
  <c r="ED344" i="14"/>
  <c r="EH344" i="14"/>
  <c r="BR344" i="14"/>
  <c r="BV344" i="14"/>
  <c r="EK344" i="14"/>
  <c r="EG344" i="14"/>
  <c r="BY344" i="14"/>
  <c r="BU344" i="14"/>
  <c r="EJ344" i="14"/>
  <c r="CZ344" i="14"/>
  <c r="BX344" i="14"/>
  <c r="EF344" i="14"/>
  <c r="EE344" i="14"/>
  <c r="EI344" i="14"/>
  <c r="BT344" i="14"/>
  <c r="BS344" i="14"/>
  <c r="BW344" i="14"/>
  <c r="DB329" i="14"/>
  <c r="AP329" i="14"/>
  <c r="DA329" i="14"/>
  <c r="AO329" i="14"/>
  <c r="CZ329" i="14"/>
  <c r="AN329" i="14"/>
  <c r="DG329" i="14"/>
  <c r="AU329" i="14"/>
  <c r="DF329" i="14"/>
  <c r="AT329" i="14"/>
  <c r="DM329" i="14"/>
  <c r="BA329" i="14"/>
  <c r="DK329" i="14"/>
  <c r="AY329" i="14"/>
  <c r="AJ329" i="14"/>
  <c r="BP329" i="14"/>
  <c r="CT329" i="14"/>
  <c r="AH329" i="14"/>
  <c r="CS329" i="14"/>
  <c r="AG329" i="14"/>
  <c r="CR329" i="14"/>
  <c r="AF329" i="14"/>
  <c r="CY329" i="14"/>
  <c r="AM329" i="14"/>
  <c r="CX329" i="14"/>
  <c r="AL329" i="14"/>
  <c r="DE329" i="14"/>
  <c r="AS329" i="14"/>
  <c r="DC329" i="14"/>
  <c r="AQ329" i="14"/>
  <c r="CN329" i="14"/>
  <c r="DT329" i="14"/>
  <c r="CL329" i="14"/>
  <c r="Z329" i="14"/>
  <c r="CK329" i="14"/>
  <c r="Y329" i="14"/>
  <c r="CJ329" i="14"/>
  <c r="X329" i="14"/>
  <c r="CQ329" i="14"/>
  <c r="AE329" i="14"/>
  <c r="CP329" i="14"/>
  <c r="AD329" i="14"/>
  <c r="CW329" i="14"/>
  <c r="AK329" i="14"/>
  <c r="CU329" i="14"/>
  <c r="AI329" i="14"/>
  <c r="AB329" i="14"/>
  <c r="BH329" i="14"/>
  <c r="CD329" i="14"/>
  <c r="R329" i="14"/>
  <c r="CC329" i="14"/>
  <c r="Q329" i="14"/>
  <c r="CB329" i="14"/>
  <c r="P329" i="14"/>
  <c r="CI329" i="14"/>
  <c r="W329" i="14"/>
  <c r="CH329" i="14"/>
  <c r="V329" i="14"/>
  <c r="CO329" i="14"/>
  <c r="AC329" i="14"/>
  <c r="CM329" i="14"/>
  <c r="AA329" i="14"/>
  <c r="CF329" i="14"/>
  <c r="DL329" i="14"/>
  <c r="EH329" i="14"/>
  <c r="BV329" i="14"/>
  <c r="EG329" i="14"/>
  <c r="BU329" i="14"/>
  <c r="EF329" i="14"/>
  <c r="BT329" i="14"/>
  <c r="EM329" i="14"/>
  <c r="CA329" i="14"/>
  <c r="EL329" i="14"/>
  <c r="BZ329" i="14"/>
  <c r="N329" i="14"/>
  <c r="CG329" i="14"/>
  <c r="U329" i="14"/>
  <c r="CE329" i="14"/>
  <c r="S329" i="14"/>
  <c r="T329" i="14"/>
  <c r="AZ329" i="14"/>
  <c r="DZ329" i="14"/>
  <c r="BN329" i="14"/>
  <c r="DY329" i="14"/>
  <c r="BM329" i="14"/>
  <c r="DX329" i="14"/>
  <c r="BL329" i="14"/>
  <c r="EE329" i="14"/>
  <c r="BS329" i="14"/>
  <c r="ED329" i="14"/>
  <c r="BR329" i="14"/>
  <c r="EK329" i="14"/>
  <c r="BY329" i="14"/>
  <c r="EI329" i="14"/>
  <c r="BW329" i="14"/>
  <c r="DD329" i="14"/>
  <c r="EJ329" i="14"/>
  <c r="DR329" i="14"/>
  <c r="BF329" i="14"/>
  <c r="DQ329" i="14"/>
  <c r="BE329" i="14"/>
  <c r="DP329" i="14"/>
  <c r="BD329" i="14"/>
  <c r="DW329" i="14"/>
  <c r="BK329" i="14"/>
  <c r="DV329" i="14"/>
  <c r="BJ329" i="14"/>
  <c r="EC329" i="14"/>
  <c r="BQ329" i="14"/>
  <c r="EA329" i="14"/>
  <c r="BO329" i="14"/>
  <c r="AR329" i="14"/>
  <c r="BX329" i="14"/>
  <c r="DJ329" i="14"/>
  <c r="DN329" i="14"/>
  <c r="AX329" i="14"/>
  <c r="BB329" i="14"/>
  <c r="DI329" i="14"/>
  <c r="DU329" i="14"/>
  <c r="AW329" i="14"/>
  <c r="BI329" i="14"/>
  <c r="DH329" i="14"/>
  <c r="DS329" i="14"/>
  <c r="AV329" i="14"/>
  <c r="BG329" i="14"/>
  <c r="DO329" i="14"/>
  <c r="CV329" i="14"/>
  <c r="BC329" i="14"/>
  <c r="EB329" i="14"/>
  <c r="EJ212" i="14"/>
  <c r="BX212" i="14"/>
  <c r="EI212" i="14"/>
  <c r="BW212" i="14"/>
  <c r="EH212" i="14"/>
  <c r="BV212" i="14"/>
  <c r="EG212" i="14"/>
  <c r="BU212" i="14"/>
  <c r="EF212" i="14"/>
  <c r="BT212" i="14"/>
  <c r="EM212" i="14"/>
  <c r="CA212" i="14"/>
  <c r="EL212" i="14"/>
  <c r="BZ212" i="14"/>
  <c r="N212" i="14"/>
  <c r="CG212" i="14"/>
  <c r="U212" i="14"/>
  <c r="EB212" i="14"/>
  <c r="BP212" i="14"/>
  <c r="EA212" i="14"/>
  <c r="BO212" i="14"/>
  <c r="DZ212" i="14"/>
  <c r="BN212" i="14"/>
  <c r="DY212" i="14"/>
  <c r="BM212" i="14"/>
  <c r="DX212" i="14"/>
  <c r="BL212" i="14"/>
  <c r="EE212" i="14"/>
  <c r="BS212" i="14"/>
  <c r="ED212" i="14"/>
  <c r="BR212" i="14"/>
  <c r="EK212" i="14"/>
  <c r="BY212" i="14"/>
  <c r="DT212" i="14"/>
  <c r="BH212" i="14"/>
  <c r="DS212" i="14"/>
  <c r="BG212" i="14"/>
  <c r="DR212" i="14"/>
  <c r="BF212" i="14"/>
  <c r="DQ212" i="14"/>
  <c r="BE212" i="14"/>
  <c r="DP212" i="14"/>
  <c r="BD212" i="14"/>
  <c r="DW212" i="14"/>
  <c r="BK212" i="14"/>
  <c r="DV212" i="14"/>
  <c r="BJ212" i="14"/>
  <c r="EC212" i="14"/>
  <c r="BQ212" i="14"/>
  <c r="DL212" i="14"/>
  <c r="AZ212" i="14"/>
  <c r="DK212" i="14"/>
  <c r="AY212" i="14"/>
  <c r="DJ212" i="14"/>
  <c r="AX212" i="14"/>
  <c r="DI212" i="14"/>
  <c r="AW212" i="14"/>
  <c r="DH212" i="14"/>
  <c r="AV212" i="14"/>
  <c r="DO212" i="14"/>
  <c r="BC212" i="14"/>
  <c r="DN212" i="14"/>
  <c r="BB212" i="14"/>
  <c r="DU212" i="14"/>
  <c r="BI212" i="14"/>
  <c r="CV212" i="14"/>
  <c r="AJ212" i="14"/>
  <c r="CU212" i="14"/>
  <c r="AI212" i="14"/>
  <c r="CT212" i="14"/>
  <c r="AH212" i="14"/>
  <c r="CS212" i="14"/>
  <c r="AG212" i="14"/>
  <c r="CR212" i="14"/>
  <c r="AF212" i="14"/>
  <c r="CY212" i="14"/>
  <c r="AM212" i="14"/>
  <c r="CX212" i="14"/>
  <c r="AL212" i="14"/>
  <c r="DE212" i="14"/>
  <c r="AS212" i="14"/>
  <c r="T212" i="14"/>
  <c r="CL212" i="14"/>
  <c r="AO212" i="14"/>
  <c r="P212" i="14"/>
  <c r="CP212" i="14"/>
  <c r="BA212" i="14"/>
  <c r="DC212" i="14"/>
  <c r="CD212" i="14"/>
  <c r="Y212" i="14"/>
  <c r="DG212" i="14"/>
  <c r="CH212" i="14"/>
  <c r="AK212" i="14"/>
  <c r="CM212" i="14"/>
  <c r="AP212" i="14"/>
  <c r="Q212" i="14"/>
  <c r="CQ212" i="14"/>
  <c r="AT212" i="14"/>
  <c r="AC212" i="14"/>
  <c r="DD212" i="14"/>
  <c r="CE212" i="14"/>
  <c r="Z212" i="14"/>
  <c r="CZ212" i="14"/>
  <c r="CI212" i="14"/>
  <c r="AD212" i="14"/>
  <c r="CN212" i="14"/>
  <c r="AQ212" i="14"/>
  <c r="R212" i="14"/>
  <c r="CJ212" i="14"/>
  <c r="AU212" i="14"/>
  <c r="V212" i="14"/>
  <c r="CF212" i="14"/>
  <c r="AA212" i="14"/>
  <c r="DA212" i="14"/>
  <c r="CB212" i="14"/>
  <c r="AE212" i="14"/>
  <c r="DM212" i="14"/>
  <c r="AB212" i="14"/>
  <c r="DB212" i="14"/>
  <c r="CC212" i="14"/>
  <c r="X212" i="14"/>
  <c r="DF212" i="14"/>
  <c r="CO212" i="14"/>
  <c r="CW212" i="14"/>
  <c r="AR212" i="14"/>
  <c r="CK212" i="14"/>
  <c r="AN212" i="14"/>
  <c r="W212" i="14"/>
  <c r="S212" i="14"/>
  <c r="CP263" i="14"/>
  <c r="AD263" i="14"/>
  <c r="CW263" i="14"/>
  <c r="AK263" i="14"/>
  <c r="CV263" i="14"/>
  <c r="AJ263" i="14"/>
  <c r="CU263" i="14"/>
  <c r="AI263" i="14"/>
  <c r="CT263" i="14"/>
  <c r="AH263" i="14"/>
  <c r="CS263" i="14"/>
  <c r="AG263" i="14"/>
  <c r="CR263" i="14"/>
  <c r="AF263" i="14"/>
  <c r="CY263" i="14"/>
  <c r="AM263" i="14"/>
  <c r="BZ263" i="14"/>
  <c r="EK263" i="14"/>
  <c r="BQ263" i="14"/>
  <c r="DT263" i="14"/>
  <c r="AZ263" i="14"/>
  <c r="DC263" i="14"/>
  <c r="AA263" i="14"/>
  <c r="CD263" i="14"/>
  <c r="EG263" i="14"/>
  <c r="BM263" i="14"/>
  <c r="DP263" i="14"/>
  <c r="AV263" i="14"/>
  <c r="DG263" i="14"/>
  <c r="AE263" i="14"/>
  <c r="EL263" i="14"/>
  <c r="BR263" i="14"/>
  <c r="EC263" i="14"/>
  <c r="BI263" i="14"/>
  <c r="DL263" i="14"/>
  <c r="AR263" i="14"/>
  <c r="CM263" i="14"/>
  <c r="S263" i="14"/>
  <c r="BV263" i="14"/>
  <c r="DY263" i="14"/>
  <c r="BE263" i="14"/>
  <c r="DH263" i="14"/>
  <c r="AN263" i="14"/>
  <c r="CQ263" i="14"/>
  <c r="W263" i="14"/>
  <c r="ED263" i="14"/>
  <c r="BJ263" i="14"/>
  <c r="DU263" i="14"/>
  <c r="BA263" i="14"/>
  <c r="DD263" i="14"/>
  <c r="AB263" i="14"/>
  <c r="CE263" i="14"/>
  <c r="EH263" i="14"/>
  <c r="BN263" i="14"/>
  <c r="DQ263" i="14"/>
  <c r="AW263" i="14"/>
  <c r="CZ263" i="14"/>
  <c r="X263" i="14"/>
  <c r="CI263" i="14"/>
  <c r="DV263" i="14"/>
  <c r="BB263" i="14"/>
  <c r="DM263" i="14"/>
  <c r="AS263" i="14"/>
  <c r="CN263" i="14"/>
  <c r="T263" i="14"/>
  <c r="BW263" i="14"/>
  <c r="DZ263" i="14"/>
  <c r="BF263" i="14"/>
  <c r="DI263" i="14"/>
  <c r="AO263" i="14"/>
  <c r="CJ263" i="14"/>
  <c r="P263" i="14"/>
  <c r="CA263" i="14"/>
  <c r="DN263" i="14"/>
  <c r="AT263" i="14"/>
  <c r="DE263" i="14"/>
  <c r="AC263" i="14"/>
  <c r="CF263" i="14"/>
  <c r="EI263" i="14"/>
  <c r="BO263" i="14"/>
  <c r="DR263" i="14"/>
  <c r="AX263" i="14"/>
  <c r="DA263" i="14"/>
  <c r="Y263" i="14"/>
  <c r="CB263" i="14"/>
  <c r="EM263" i="14"/>
  <c r="BS263" i="14"/>
  <c r="DF263" i="14"/>
  <c r="AL263" i="14"/>
  <c r="CO263" i="14"/>
  <c r="U263" i="14"/>
  <c r="BX263" i="14"/>
  <c r="EA263" i="14"/>
  <c r="BG263" i="14"/>
  <c r="DJ263" i="14"/>
  <c r="AP263" i="14"/>
  <c r="CK263" i="14"/>
  <c r="Q263" i="14"/>
  <c r="BT263" i="14"/>
  <c r="EE263" i="14"/>
  <c r="BK263" i="14"/>
  <c r="CH263" i="14"/>
  <c r="N263" i="14"/>
  <c r="BY263" i="14"/>
  <c r="EB263" i="14"/>
  <c r="BH263" i="14"/>
  <c r="DK263" i="14"/>
  <c r="AQ263" i="14"/>
  <c r="CL263" i="14"/>
  <c r="R263" i="14"/>
  <c r="BU263" i="14"/>
  <c r="DX263" i="14"/>
  <c r="BD263" i="14"/>
  <c r="DO263" i="14"/>
  <c r="AU263" i="14"/>
  <c r="BP263" i="14"/>
  <c r="DW263" i="14"/>
  <c r="DS263" i="14"/>
  <c r="BC263" i="14"/>
  <c r="AY263" i="14"/>
  <c r="CG263" i="14"/>
  <c r="DB263" i="14"/>
  <c r="EF263" i="14"/>
  <c r="CX263" i="14"/>
  <c r="Z263" i="14"/>
  <c r="V263" i="14"/>
  <c r="CC263" i="14"/>
  <c r="EJ263" i="14"/>
  <c r="BL263" i="14"/>
  <c r="EL131" i="14"/>
  <c r="BZ131" i="14"/>
  <c r="N131" i="14"/>
  <c r="CG131" i="14"/>
  <c r="U131" i="14"/>
  <c r="CF131" i="14"/>
  <c r="T131" i="14"/>
  <c r="CE131" i="14"/>
  <c r="S131" i="14"/>
  <c r="CD131" i="14"/>
  <c r="ED131" i="14"/>
  <c r="BR131" i="14"/>
  <c r="EK131" i="14"/>
  <c r="BY131" i="14"/>
  <c r="EJ131" i="14"/>
  <c r="BX131" i="14"/>
  <c r="EI131" i="14"/>
  <c r="BW131" i="14"/>
  <c r="EH131" i="14"/>
  <c r="BV131" i="14"/>
  <c r="EG131" i="14"/>
  <c r="BU131" i="14"/>
  <c r="EF131" i="14"/>
  <c r="DV131" i="14"/>
  <c r="BJ131" i="14"/>
  <c r="EC131" i="14"/>
  <c r="BQ131" i="14"/>
  <c r="EB131" i="14"/>
  <c r="BP131" i="14"/>
  <c r="EA131" i="14"/>
  <c r="BO131" i="14"/>
  <c r="DZ131" i="14"/>
  <c r="BN131" i="14"/>
  <c r="DY131" i="14"/>
  <c r="BM131" i="14"/>
  <c r="DX131" i="14"/>
  <c r="BL131" i="14"/>
  <c r="EE131" i="14"/>
  <c r="BS131" i="14"/>
  <c r="DN131" i="14"/>
  <c r="BB131" i="14"/>
  <c r="DU131" i="14"/>
  <c r="BI131" i="14"/>
  <c r="DT131" i="14"/>
  <c r="BH131" i="14"/>
  <c r="DS131" i="14"/>
  <c r="BG131" i="14"/>
  <c r="DR131" i="14"/>
  <c r="BF131" i="14"/>
  <c r="DQ131" i="14"/>
  <c r="BE131" i="14"/>
  <c r="DP131" i="14"/>
  <c r="BD131" i="14"/>
  <c r="DW131" i="14"/>
  <c r="BK131" i="14"/>
  <c r="DF131" i="14"/>
  <c r="AT131" i="14"/>
  <c r="DM131" i="14"/>
  <c r="BA131" i="14"/>
  <c r="DL131" i="14"/>
  <c r="AZ131" i="14"/>
  <c r="DK131" i="14"/>
  <c r="AY131" i="14"/>
  <c r="DJ131" i="14"/>
  <c r="AX131" i="14"/>
  <c r="DI131" i="14"/>
  <c r="AW131" i="14"/>
  <c r="DH131" i="14"/>
  <c r="AV131" i="14"/>
  <c r="DO131" i="14"/>
  <c r="BC131" i="14"/>
  <c r="CX131" i="14"/>
  <c r="AL131" i="14"/>
  <c r="DE131" i="14"/>
  <c r="AS131" i="14"/>
  <c r="DD131" i="14"/>
  <c r="AR131" i="14"/>
  <c r="DC131" i="14"/>
  <c r="AQ131" i="14"/>
  <c r="DB131" i="14"/>
  <c r="AP131" i="14"/>
  <c r="DA131" i="14"/>
  <c r="AO131" i="14"/>
  <c r="CZ131" i="14"/>
  <c r="AN131" i="14"/>
  <c r="DG131" i="14"/>
  <c r="AU131" i="14"/>
  <c r="CP131" i="14"/>
  <c r="AD131" i="14"/>
  <c r="CW131" i="14"/>
  <c r="AK131" i="14"/>
  <c r="CV131" i="14"/>
  <c r="AJ131" i="14"/>
  <c r="CU131" i="14"/>
  <c r="AI131" i="14"/>
  <c r="CT131" i="14"/>
  <c r="AH131" i="14"/>
  <c r="CS131" i="14"/>
  <c r="AG131" i="14"/>
  <c r="CR131" i="14"/>
  <c r="AF131" i="14"/>
  <c r="CY131" i="14"/>
  <c r="AM131" i="14"/>
  <c r="CN131" i="14"/>
  <c r="CC131" i="14"/>
  <c r="EM131" i="14"/>
  <c r="AB131" i="14"/>
  <c r="Y131" i="14"/>
  <c r="CQ131" i="14"/>
  <c r="CM131" i="14"/>
  <c r="Q131" i="14"/>
  <c r="CI131" i="14"/>
  <c r="AA131" i="14"/>
  <c r="CJ131" i="14"/>
  <c r="CA131" i="14"/>
  <c r="CH131" i="14"/>
  <c r="CL131" i="14"/>
  <c r="CB131" i="14"/>
  <c r="AE131" i="14"/>
  <c r="AC131" i="14"/>
  <c r="CK131" i="14"/>
  <c r="P131" i="14"/>
  <c r="V131" i="14"/>
  <c r="CO131" i="14"/>
  <c r="Z131" i="14"/>
  <c r="R131" i="14"/>
  <c r="BT131" i="14"/>
  <c r="W131" i="14"/>
  <c r="X131" i="14"/>
  <c r="CD150" i="14"/>
  <c r="R150" i="14"/>
  <c r="CC150" i="14"/>
  <c r="Q150" i="14"/>
  <c r="CB150" i="14"/>
  <c r="P150" i="14"/>
  <c r="CI150" i="14"/>
  <c r="W150" i="14"/>
  <c r="EH150" i="14"/>
  <c r="BV150" i="14"/>
  <c r="EG150" i="14"/>
  <c r="BU150" i="14"/>
  <c r="EF150" i="14"/>
  <c r="BT150" i="14"/>
  <c r="EM150" i="14"/>
  <c r="CA150" i="14"/>
  <c r="EL150" i="14"/>
  <c r="BZ150" i="14"/>
  <c r="N150" i="14"/>
  <c r="CG150" i="14"/>
  <c r="U150" i="14"/>
  <c r="CF150" i="14"/>
  <c r="T150" i="14"/>
  <c r="CE150" i="14"/>
  <c r="S150" i="14"/>
  <c r="DZ150" i="14"/>
  <c r="BN150" i="14"/>
  <c r="DY150" i="14"/>
  <c r="BM150" i="14"/>
  <c r="DX150" i="14"/>
  <c r="BL150" i="14"/>
  <c r="EE150" i="14"/>
  <c r="BS150" i="14"/>
  <c r="ED150" i="14"/>
  <c r="BR150" i="14"/>
  <c r="EK150" i="14"/>
  <c r="BY150" i="14"/>
  <c r="EJ150" i="14"/>
  <c r="BX150" i="14"/>
  <c r="EI150" i="14"/>
  <c r="BW150" i="14"/>
  <c r="DR150" i="14"/>
  <c r="BF150" i="14"/>
  <c r="DQ150" i="14"/>
  <c r="BE150" i="14"/>
  <c r="DP150" i="14"/>
  <c r="BD150" i="14"/>
  <c r="DW150" i="14"/>
  <c r="BK150" i="14"/>
  <c r="DV150" i="14"/>
  <c r="BJ150" i="14"/>
  <c r="EC150" i="14"/>
  <c r="BQ150" i="14"/>
  <c r="EB150" i="14"/>
  <c r="BP150" i="14"/>
  <c r="EA150" i="14"/>
  <c r="BO150" i="14"/>
  <c r="DJ150" i="14"/>
  <c r="AX150" i="14"/>
  <c r="DI150" i="14"/>
  <c r="AW150" i="14"/>
  <c r="DH150" i="14"/>
  <c r="AV150" i="14"/>
  <c r="DO150" i="14"/>
  <c r="BC150" i="14"/>
  <c r="DN150" i="14"/>
  <c r="BB150" i="14"/>
  <c r="DU150" i="14"/>
  <c r="BI150" i="14"/>
  <c r="DT150" i="14"/>
  <c r="BH150" i="14"/>
  <c r="DS150" i="14"/>
  <c r="BG150" i="14"/>
  <c r="DB150" i="14"/>
  <c r="AP150" i="14"/>
  <c r="DA150" i="14"/>
  <c r="AO150" i="14"/>
  <c r="CZ150" i="14"/>
  <c r="AN150" i="14"/>
  <c r="DG150" i="14"/>
  <c r="AU150" i="14"/>
  <c r="DF150" i="14"/>
  <c r="AT150" i="14"/>
  <c r="DM150" i="14"/>
  <c r="BA150" i="14"/>
  <c r="DL150" i="14"/>
  <c r="AZ150" i="14"/>
  <c r="DK150" i="14"/>
  <c r="AY150" i="14"/>
  <c r="CL150" i="14"/>
  <c r="Z150" i="14"/>
  <c r="CK150" i="14"/>
  <c r="Y150" i="14"/>
  <c r="CJ150" i="14"/>
  <c r="X150" i="14"/>
  <c r="CQ150" i="14"/>
  <c r="AE150" i="14"/>
  <c r="CP150" i="14"/>
  <c r="AD150" i="14"/>
  <c r="CW150" i="14"/>
  <c r="AK150" i="14"/>
  <c r="CV150" i="14"/>
  <c r="AJ150" i="14"/>
  <c r="CU150" i="14"/>
  <c r="AI150" i="14"/>
  <c r="CY150" i="14"/>
  <c r="AS150" i="14"/>
  <c r="AQ150" i="14"/>
  <c r="AM150" i="14"/>
  <c r="AC150" i="14"/>
  <c r="AA150" i="14"/>
  <c r="CT150" i="14"/>
  <c r="CX150" i="14"/>
  <c r="DD150" i="14"/>
  <c r="AH150" i="14"/>
  <c r="CH150" i="14"/>
  <c r="CN150" i="14"/>
  <c r="CS150" i="14"/>
  <c r="AL150" i="14"/>
  <c r="AR150" i="14"/>
  <c r="AG150" i="14"/>
  <c r="V150" i="14"/>
  <c r="AB150" i="14"/>
  <c r="CR150" i="14"/>
  <c r="DE150" i="14"/>
  <c r="DC150" i="14"/>
  <c r="CM150" i="14"/>
  <c r="CO150" i="14"/>
  <c r="AF150" i="14"/>
  <c r="DG272" i="14"/>
  <c r="AU272" i="14"/>
  <c r="DF272" i="14"/>
  <c r="AT272" i="14"/>
  <c r="DM272" i="14"/>
  <c r="BA272" i="14"/>
  <c r="DK272" i="14"/>
  <c r="AY272" i="14"/>
  <c r="DJ272" i="14"/>
  <c r="AX272" i="14"/>
  <c r="BM272" i="14"/>
  <c r="T272" i="14"/>
  <c r="CV272" i="14"/>
  <c r="BX272" i="14"/>
  <c r="AF272" i="14"/>
  <c r="DH272" i="14"/>
  <c r="CY272" i="14"/>
  <c r="AM272" i="14"/>
  <c r="CX272" i="14"/>
  <c r="AL272" i="14"/>
  <c r="DE272" i="14"/>
  <c r="AS272" i="14"/>
  <c r="DC272" i="14"/>
  <c r="AQ272" i="14"/>
  <c r="DB272" i="14"/>
  <c r="AP272" i="14"/>
  <c r="AR272" i="14"/>
  <c r="DT272" i="14"/>
  <c r="CB272" i="14"/>
  <c r="BD272" i="14"/>
  <c r="EF272" i="14"/>
  <c r="CK272" i="14"/>
  <c r="CQ272" i="14"/>
  <c r="AE272" i="14"/>
  <c r="CP272" i="14"/>
  <c r="AD272" i="14"/>
  <c r="CW272" i="14"/>
  <c r="AK272" i="14"/>
  <c r="CU272" i="14"/>
  <c r="AI272" i="14"/>
  <c r="CT272" i="14"/>
  <c r="AH272" i="14"/>
  <c r="X272" i="14"/>
  <c r="CZ272" i="14"/>
  <c r="BE272" i="14"/>
  <c r="AG272" i="14"/>
  <c r="DI272" i="14"/>
  <c r="CI272" i="14"/>
  <c r="W272" i="14"/>
  <c r="CH272" i="14"/>
  <c r="V272" i="14"/>
  <c r="CO272" i="14"/>
  <c r="AC272" i="14"/>
  <c r="CM272" i="14"/>
  <c r="AA272" i="14"/>
  <c r="CL272" i="14"/>
  <c r="Z272" i="14"/>
  <c r="DX272" i="14"/>
  <c r="CC272" i="14"/>
  <c r="AJ272" i="14"/>
  <c r="EG272" i="14"/>
  <c r="CN272" i="14"/>
  <c r="AV272" i="14"/>
  <c r="EE272" i="14"/>
  <c r="BS272" i="14"/>
  <c r="ED272" i="14"/>
  <c r="BR272" i="14"/>
  <c r="EK272" i="14"/>
  <c r="BY272" i="14"/>
  <c r="EI272" i="14"/>
  <c r="BW272" i="14"/>
  <c r="EH272" i="14"/>
  <c r="BV272" i="14"/>
  <c r="DY272" i="14"/>
  <c r="CF272" i="14"/>
  <c r="AN272" i="14"/>
  <c r="EJ272" i="14"/>
  <c r="CR272" i="14"/>
  <c r="AW272" i="14"/>
  <c r="EL272" i="14"/>
  <c r="DU272" i="14"/>
  <c r="BO272" i="14"/>
  <c r="R272" i="14"/>
  <c r="DQ272" i="14"/>
  <c r="AB272" i="14"/>
  <c r="DV272" i="14"/>
  <c r="CG272" i="14"/>
  <c r="BG272" i="14"/>
  <c r="DD272" i="14"/>
  <c r="P272" i="14"/>
  <c r="EB272" i="14"/>
  <c r="EM272" i="14"/>
  <c r="DN272" i="14"/>
  <c r="BQ272" i="14"/>
  <c r="S272" i="14"/>
  <c r="CJ272" i="14"/>
  <c r="DP272" i="14"/>
  <c r="BP272" i="14"/>
  <c r="DW272" i="14"/>
  <c r="BZ272" i="14"/>
  <c r="BI272" i="14"/>
  <c r="DZ272" i="14"/>
  <c r="DA272" i="14"/>
  <c r="CS272" i="14"/>
  <c r="Y272" i="14"/>
  <c r="DO272" i="14"/>
  <c r="BJ272" i="14"/>
  <c r="U272" i="14"/>
  <c r="DR272" i="14"/>
  <c r="BL272" i="14"/>
  <c r="DL272" i="14"/>
  <c r="CA272" i="14"/>
  <c r="BB272" i="14"/>
  <c r="EA272" i="14"/>
  <c r="CD272" i="14"/>
  <c r="AO272" i="14"/>
  <c r="BU272" i="14"/>
  <c r="BC272" i="14"/>
  <c r="EC272" i="14"/>
  <c r="CE272" i="14"/>
  <c r="BF272" i="14"/>
  <c r="Q272" i="14"/>
  <c r="BT272" i="14"/>
  <c r="BK272" i="14"/>
  <c r="N272" i="14"/>
  <c r="DS272" i="14"/>
  <c r="BN272" i="14"/>
  <c r="BH272" i="14"/>
  <c r="AZ272" i="14"/>
  <c r="EE284" i="14"/>
  <c r="BS284" i="14"/>
  <c r="ED284" i="14"/>
  <c r="BR284" i="14"/>
  <c r="EK284" i="14"/>
  <c r="BY284" i="14"/>
  <c r="EJ284" i="14"/>
  <c r="BX284" i="14"/>
  <c r="EI284" i="14"/>
  <c r="BW284" i="14"/>
  <c r="EH284" i="14"/>
  <c r="BV284" i="14"/>
  <c r="EF284" i="14"/>
  <c r="BT284" i="14"/>
  <c r="DA284" i="14"/>
  <c r="EG284" i="14"/>
  <c r="DW284" i="14"/>
  <c r="BK284" i="14"/>
  <c r="DV284" i="14"/>
  <c r="BJ284" i="14"/>
  <c r="EC284" i="14"/>
  <c r="BQ284" i="14"/>
  <c r="EB284" i="14"/>
  <c r="BP284" i="14"/>
  <c r="EA284" i="14"/>
  <c r="BO284" i="14"/>
  <c r="DZ284" i="14"/>
  <c r="BN284" i="14"/>
  <c r="DX284" i="14"/>
  <c r="BL284" i="14"/>
  <c r="AO284" i="14"/>
  <c r="BU284" i="14"/>
  <c r="DO284" i="14"/>
  <c r="BC284" i="14"/>
  <c r="DN284" i="14"/>
  <c r="BB284" i="14"/>
  <c r="DU284" i="14"/>
  <c r="BI284" i="14"/>
  <c r="DT284" i="14"/>
  <c r="BH284" i="14"/>
  <c r="DS284" i="14"/>
  <c r="BG284" i="14"/>
  <c r="DR284" i="14"/>
  <c r="BF284" i="14"/>
  <c r="DP284" i="14"/>
  <c r="BD284" i="14"/>
  <c r="CS284" i="14"/>
  <c r="DY284" i="14"/>
  <c r="DG284" i="14"/>
  <c r="AU284" i="14"/>
  <c r="DF284" i="14"/>
  <c r="AT284" i="14"/>
  <c r="DM284" i="14"/>
  <c r="BA284" i="14"/>
  <c r="DL284" i="14"/>
  <c r="AZ284" i="14"/>
  <c r="DK284" i="14"/>
  <c r="AY284" i="14"/>
  <c r="DJ284" i="14"/>
  <c r="AX284" i="14"/>
  <c r="DH284" i="14"/>
  <c r="AV284" i="14"/>
  <c r="AG284" i="14"/>
  <c r="BM284" i="14"/>
  <c r="CY284" i="14"/>
  <c r="AM284" i="14"/>
  <c r="CX284" i="14"/>
  <c r="AL284" i="14"/>
  <c r="DE284" i="14"/>
  <c r="AS284" i="14"/>
  <c r="DD284" i="14"/>
  <c r="AR284" i="14"/>
  <c r="DC284" i="14"/>
  <c r="AQ284" i="14"/>
  <c r="DB284" i="14"/>
  <c r="AP284" i="14"/>
  <c r="CZ284" i="14"/>
  <c r="AN284" i="14"/>
  <c r="CK284" i="14"/>
  <c r="DQ284" i="14"/>
  <c r="CQ284" i="14"/>
  <c r="AE284" i="14"/>
  <c r="CP284" i="14"/>
  <c r="AD284" i="14"/>
  <c r="CW284" i="14"/>
  <c r="AK284" i="14"/>
  <c r="CV284" i="14"/>
  <c r="AJ284" i="14"/>
  <c r="CU284" i="14"/>
  <c r="AI284" i="14"/>
  <c r="CT284" i="14"/>
  <c r="AH284" i="14"/>
  <c r="CR284" i="14"/>
  <c r="AF284" i="14"/>
  <c r="Y284" i="14"/>
  <c r="BE284" i="14"/>
  <c r="EM284" i="14"/>
  <c r="CA284" i="14"/>
  <c r="EL284" i="14"/>
  <c r="BZ284" i="14"/>
  <c r="N284" i="14"/>
  <c r="CG284" i="14"/>
  <c r="U284" i="14"/>
  <c r="CF284" i="14"/>
  <c r="T284" i="14"/>
  <c r="CE284" i="14"/>
  <c r="S284" i="14"/>
  <c r="CD284" i="14"/>
  <c r="R284" i="14"/>
  <c r="CB284" i="14"/>
  <c r="P284" i="14"/>
  <c r="Q284" i="14"/>
  <c r="AW284" i="14"/>
  <c r="AC284" i="14"/>
  <c r="X284" i="14"/>
  <c r="CN284" i="14"/>
  <c r="CC284" i="14"/>
  <c r="V284" i="14"/>
  <c r="AB284" i="14"/>
  <c r="DI284" i="14"/>
  <c r="CI284" i="14"/>
  <c r="CM284" i="14"/>
  <c r="W284" i="14"/>
  <c r="AA284" i="14"/>
  <c r="CH284" i="14"/>
  <c r="CL284" i="14"/>
  <c r="Z284" i="14"/>
  <c r="CO284" i="14"/>
  <c r="CJ284" i="14"/>
  <c r="CK232" i="14"/>
  <c r="DW232" i="14"/>
  <c r="EK232" i="14"/>
  <c r="EJ232" i="14"/>
  <c r="BX232" i="14"/>
  <c r="BQ232" i="14"/>
  <c r="DF232" i="14"/>
  <c r="AA232" i="14"/>
  <c r="AX232" i="14"/>
  <c r="BW232" i="14"/>
  <c r="DV232" i="14"/>
  <c r="AF232" i="14"/>
  <c r="BC232" i="14"/>
  <c r="BT232" i="14"/>
  <c r="DK232" i="14"/>
  <c r="AC232" i="14"/>
  <c r="EH232" i="14"/>
  <c r="CC232" i="14"/>
  <c r="DO232" i="14"/>
  <c r="EC232" i="14"/>
  <c r="EB232" i="14"/>
  <c r="BP232" i="14"/>
  <c r="BH232" i="14"/>
  <c r="CP232" i="14"/>
  <c r="S232" i="14"/>
  <c r="AP232" i="14"/>
  <c r="BM232" i="14"/>
  <c r="CZ232" i="14"/>
  <c r="X232" i="14"/>
  <c r="AU232" i="14"/>
  <c r="BJ232" i="14"/>
  <c r="CT232" i="14"/>
  <c r="U232" i="14"/>
  <c r="EG232" i="14"/>
  <c r="EF232" i="14"/>
  <c r="DG232" i="14"/>
  <c r="DU232" i="14"/>
  <c r="DT232" i="14"/>
  <c r="EI232" i="14"/>
  <c r="AZ232" i="14"/>
  <c r="BZ232" i="14"/>
  <c r="ED232" i="14"/>
  <c r="AH232" i="14"/>
  <c r="BE232" i="14"/>
  <c r="CJ232" i="14"/>
  <c r="P232" i="14"/>
  <c r="AM232" i="14"/>
  <c r="BB232" i="14"/>
  <c r="CD232" i="14"/>
  <c r="DY232" i="14"/>
  <c r="DX232" i="14"/>
  <c r="CY232" i="14"/>
  <c r="DM232" i="14"/>
  <c r="DL232" i="14"/>
  <c r="EA232" i="14"/>
  <c r="AR232" i="14"/>
  <c r="BO232" i="14"/>
  <c r="DC232" i="14"/>
  <c r="Z232" i="14"/>
  <c r="AW232" i="14"/>
  <c r="BV232" i="14"/>
  <c r="DR232" i="14"/>
  <c r="AE232" i="14"/>
  <c r="AT232" i="14"/>
  <c r="BR232" i="14"/>
  <c r="DQ232" i="14"/>
  <c r="DP232" i="14"/>
  <c r="CQ232" i="14"/>
  <c r="DE232" i="14"/>
  <c r="DD232" i="14"/>
  <c r="DS232" i="14"/>
  <c r="AJ232" i="14"/>
  <c r="BG232" i="14"/>
  <c r="CM232" i="14"/>
  <c r="R232" i="14"/>
  <c r="AO232" i="14"/>
  <c r="BL232" i="14"/>
  <c r="CX232" i="14"/>
  <c r="W232" i="14"/>
  <c r="AL232" i="14"/>
  <c r="BI232" i="14"/>
  <c r="CS232" i="14"/>
  <c r="EE232" i="14"/>
  <c r="BS232" i="14"/>
  <c r="CG232" i="14"/>
  <c r="CF232" i="14"/>
  <c r="CB232" i="14"/>
  <c r="EL232" i="14"/>
  <c r="AI232" i="14"/>
  <c r="BF232" i="14"/>
  <c r="CL232" i="14"/>
  <c r="Q232" i="14"/>
  <c r="AN232" i="14"/>
  <c r="BK232" i="14"/>
  <c r="CE232" i="14"/>
  <c r="N232" i="14"/>
  <c r="AK232" i="14"/>
  <c r="EM232" i="14"/>
  <c r="CR232" i="14"/>
  <c r="DB232" i="14"/>
  <c r="CU232" i="14"/>
  <c r="CI232" i="14"/>
  <c r="AB232" i="14"/>
  <c r="AG232" i="14"/>
  <c r="AD232" i="14"/>
  <c r="CA232" i="14"/>
  <c r="T232" i="14"/>
  <c r="Y232" i="14"/>
  <c r="V232" i="14"/>
  <c r="CW232" i="14"/>
  <c r="AY232" i="14"/>
  <c r="BD232" i="14"/>
  <c r="BA232" i="14"/>
  <c r="CO232" i="14"/>
  <c r="AQ232" i="14"/>
  <c r="AV232" i="14"/>
  <c r="AS232" i="14"/>
  <c r="DI232" i="14"/>
  <c r="CV232" i="14"/>
  <c r="BY232" i="14"/>
  <c r="CH232" i="14"/>
  <c r="DA232" i="14"/>
  <c r="DH232" i="14"/>
  <c r="CN232" i="14"/>
  <c r="DJ232" i="14"/>
  <c r="BN232" i="14"/>
  <c r="DZ232" i="14"/>
  <c r="DN232" i="14"/>
  <c r="BU232" i="14"/>
  <c r="DW276" i="14"/>
  <c r="BK276" i="14"/>
  <c r="DV276" i="14"/>
  <c r="BJ276" i="14"/>
  <c r="EC276" i="14"/>
  <c r="BQ276" i="14"/>
  <c r="EB276" i="14"/>
  <c r="BP276" i="14"/>
  <c r="EA276" i="14"/>
  <c r="BO276" i="14"/>
  <c r="DZ276" i="14"/>
  <c r="BN276" i="14"/>
  <c r="CZ276" i="14"/>
  <c r="CR276" i="14"/>
  <c r="CJ276" i="14"/>
  <c r="CB276" i="14"/>
  <c r="DO276" i="14"/>
  <c r="BC276" i="14"/>
  <c r="DN276" i="14"/>
  <c r="BB276" i="14"/>
  <c r="DU276" i="14"/>
  <c r="BI276" i="14"/>
  <c r="DT276" i="14"/>
  <c r="BH276" i="14"/>
  <c r="DS276" i="14"/>
  <c r="BG276" i="14"/>
  <c r="DR276" i="14"/>
  <c r="BF276" i="14"/>
  <c r="BT276" i="14"/>
  <c r="BL276" i="14"/>
  <c r="BD276" i="14"/>
  <c r="AV276" i="14"/>
  <c r="DG276" i="14"/>
  <c r="AU276" i="14"/>
  <c r="DF276" i="14"/>
  <c r="AT276" i="14"/>
  <c r="DM276" i="14"/>
  <c r="BA276" i="14"/>
  <c r="DL276" i="14"/>
  <c r="AZ276" i="14"/>
  <c r="DK276" i="14"/>
  <c r="AY276" i="14"/>
  <c r="DJ276" i="14"/>
  <c r="AX276" i="14"/>
  <c r="AN276" i="14"/>
  <c r="AF276" i="14"/>
  <c r="X276" i="14"/>
  <c r="P276" i="14"/>
  <c r="CQ276" i="14"/>
  <c r="AE276" i="14"/>
  <c r="CP276" i="14"/>
  <c r="AD276" i="14"/>
  <c r="CW276" i="14"/>
  <c r="AK276" i="14"/>
  <c r="CV276" i="14"/>
  <c r="AJ276" i="14"/>
  <c r="CU276" i="14"/>
  <c r="AI276" i="14"/>
  <c r="CT276" i="14"/>
  <c r="AH276" i="14"/>
  <c r="CS276" i="14"/>
  <c r="CK276" i="14"/>
  <c r="CC276" i="14"/>
  <c r="DA276" i="14"/>
  <c r="CI276" i="14"/>
  <c r="W276" i="14"/>
  <c r="CH276" i="14"/>
  <c r="V276" i="14"/>
  <c r="CO276" i="14"/>
  <c r="AC276" i="14"/>
  <c r="CN276" i="14"/>
  <c r="AB276" i="14"/>
  <c r="CM276" i="14"/>
  <c r="AA276" i="14"/>
  <c r="CL276" i="14"/>
  <c r="Z276" i="14"/>
  <c r="BM276" i="14"/>
  <c r="BE276" i="14"/>
  <c r="AW276" i="14"/>
  <c r="BU276" i="14"/>
  <c r="ED276" i="14"/>
  <c r="CG276" i="14"/>
  <c r="AR276" i="14"/>
  <c r="EH276" i="14"/>
  <c r="AG276" i="14"/>
  <c r="EG276" i="14"/>
  <c r="EM276" i="14"/>
  <c r="CX276" i="14"/>
  <c r="BY276" i="14"/>
  <c r="T276" i="14"/>
  <c r="DB276" i="14"/>
  <c r="DX276" i="14"/>
  <c r="AO276" i="14"/>
  <c r="EE276" i="14"/>
  <c r="BZ276" i="14"/>
  <c r="AS276" i="14"/>
  <c r="EI276" i="14"/>
  <c r="CD276" i="14"/>
  <c r="DQ276" i="14"/>
  <c r="CY276" i="14"/>
  <c r="BR276" i="14"/>
  <c r="U276" i="14"/>
  <c r="DC276" i="14"/>
  <c r="BV276" i="14"/>
  <c r="Y276" i="14"/>
  <c r="CA276" i="14"/>
  <c r="AL276" i="14"/>
  <c r="EJ276" i="14"/>
  <c r="CE276" i="14"/>
  <c r="AP276" i="14"/>
  <c r="DP276" i="14"/>
  <c r="BS276" i="14"/>
  <c r="N276" i="14"/>
  <c r="DD276" i="14"/>
  <c r="BW276" i="14"/>
  <c r="R276" i="14"/>
  <c r="DI276" i="14"/>
  <c r="EL276" i="14"/>
  <c r="DE276" i="14"/>
  <c r="BX276" i="14"/>
  <c r="S276" i="14"/>
  <c r="DY276" i="14"/>
  <c r="DH276" i="14"/>
  <c r="Q276" i="14"/>
  <c r="AM276" i="14"/>
  <c r="EK276" i="14"/>
  <c r="CF276" i="14"/>
  <c r="AQ276" i="14"/>
  <c r="EF276" i="14"/>
  <c r="CZ231" i="14"/>
  <c r="AN231" i="14"/>
  <c r="DG231" i="14"/>
  <c r="AU231" i="14"/>
  <c r="DF231" i="14"/>
  <c r="AT231" i="14"/>
  <c r="DM231" i="14"/>
  <c r="BA231" i="14"/>
  <c r="CJ231" i="14"/>
  <c r="X231" i="14"/>
  <c r="CQ231" i="14"/>
  <c r="AE231" i="14"/>
  <c r="CP231" i="14"/>
  <c r="AD231" i="14"/>
  <c r="CW231" i="14"/>
  <c r="AK231" i="14"/>
  <c r="CB231" i="14"/>
  <c r="P231" i="14"/>
  <c r="CI231" i="14"/>
  <c r="W231" i="14"/>
  <c r="CH231" i="14"/>
  <c r="V231" i="14"/>
  <c r="CO231" i="14"/>
  <c r="AC231" i="14"/>
  <c r="CN231" i="14"/>
  <c r="EF231" i="14"/>
  <c r="BT231" i="14"/>
  <c r="EM231" i="14"/>
  <c r="CA231" i="14"/>
  <c r="EL231" i="14"/>
  <c r="BZ231" i="14"/>
  <c r="N231" i="14"/>
  <c r="CG231" i="14"/>
  <c r="U231" i="14"/>
  <c r="CF231" i="14"/>
  <c r="T231" i="14"/>
  <c r="CE231" i="14"/>
  <c r="S231" i="14"/>
  <c r="CD231" i="14"/>
  <c r="R231" i="14"/>
  <c r="CC231" i="14"/>
  <c r="Q231" i="14"/>
  <c r="AF231" i="14"/>
  <c r="AM231" i="14"/>
  <c r="AL231" i="14"/>
  <c r="AS231" i="14"/>
  <c r="BP231" i="14"/>
  <c r="DS231" i="14"/>
  <c r="AY231" i="14"/>
  <c r="DB231" i="14"/>
  <c r="AH231" i="14"/>
  <c r="CK231" i="14"/>
  <c r="DX231" i="14"/>
  <c r="EE231" i="14"/>
  <c r="ED231" i="14"/>
  <c r="EK231" i="14"/>
  <c r="EJ231" i="14"/>
  <c r="BH231" i="14"/>
  <c r="DK231" i="14"/>
  <c r="AQ231" i="14"/>
  <c r="CT231" i="14"/>
  <c r="Z231" i="14"/>
  <c r="BU231" i="14"/>
  <c r="DP231" i="14"/>
  <c r="DW231" i="14"/>
  <c r="DV231" i="14"/>
  <c r="EC231" i="14"/>
  <c r="EB231" i="14"/>
  <c r="AZ231" i="14"/>
  <c r="DC231" i="14"/>
  <c r="AI231" i="14"/>
  <c r="CL231" i="14"/>
  <c r="EG231" i="14"/>
  <c r="BM231" i="14"/>
  <c r="DH231" i="14"/>
  <c r="DO231" i="14"/>
  <c r="DN231" i="14"/>
  <c r="DU231" i="14"/>
  <c r="DT231" i="14"/>
  <c r="AR231" i="14"/>
  <c r="CU231" i="14"/>
  <c r="AA231" i="14"/>
  <c r="BV231" i="14"/>
  <c r="DY231" i="14"/>
  <c r="BE231" i="14"/>
  <c r="CR231" i="14"/>
  <c r="CY231" i="14"/>
  <c r="CX231" i="14"/>
  <c r="DE231" i="14"/>
  <c r="DL231" i="14"/>
  <c r="AJ231" i="14"/>
  <c r="CM231" i="14"/>
  <c r="EH231" i="14"/>
  <c r="BN231" i="14"/>
  <c r="DQ231" i="14"/>
  <c r="AW231" i="14"/>
  <c r="BL231" i="14"/>
  <c r="BS231" i="14"/>
  <c r="BR231" i="14"/>
  <c r="BY231" i="14"/>
  <c r="DD231" i="14"/>
  <c r="AB231" i="14"/>
  <c r="BW231" i="14"/>
  <c r="DZ231" i="14"/>
  <c r="BF231" i="14"/>
  <c r="DI231" i="14"/>
  <c r="AO231" i="14"/>
  <c r="AV231" i="14"/>
  <c r="BC231" i="14"/>
  <c r="BB231" i="14"/>
  <c r="BI231" i="14"/>
  <c r="BX231" i="14"/>
  <c r="EA231" i="14"/>
  <c r="BG231" i="14"/>
  <c r="DJ231" i="14"/>
  <c r="AP231" i="14"/>
  <c r="CS231" i="14"/>
  <c r="Y231" i="14"/>
  <c r="EI231" i="14"/>
  <c r="BO231" i="14"/>
  <c r="BQ231" i="14"/>
  <c r="DR231" i="14"/>
  <c r="BD231" i="14"/>
  <c r="AX231" i="14"/>
  <c r="BK231" i="14"/>
  <c r="DA231" i="14"/>
  <c r="BJ231" i="14"/>
  <c r="AG231" i="14"/>
  <c r="CV231" i="14"/>
  <c r="DW268" i="14"/>
  <c r="BK268" i="14"/>
  <c r="DV268" i="14"/>
  <c r="BJ268" i="14"/>
  <c r="EC268" i="14"/>
  <c r="BQ268" i="14"/>
  <c r="EA268" i="14"/>
  <c r="BO268" i="14"/>
  <c r="DZ268" i="14"/>
  <c r="BN268" i="14"/>
  <c r="CZ268" i="14"/>
  <c r="BE268" i="14"/>
  <c r="AG268" i="14"/>
  <c r="DI268" i="14"/>
  <c r="BP268" i="14"/>
  <c r="X268" i="14"/>
  <c r="DO268" i="14"/>
  <c r="BC268" i="14"/>
  <c r="DN268" i="14"/>
  <c r="BB268" i="14"/>
  <c r="DU268" i="14"/>
  <c r="BI268" i="14"/>
  <c r="DS268" i="14"/>
  <c r="BG268" i="14"/>
  <c r="DR268" i="14"/>
  <c r="BF268" i="14"/>
  <c r="CC268" i="14"/>
  <c r="AJ268" i="14"/>
  <c r="EG268" i="14"/>
  <c r="CN268" i="14"/>
  <c r="AV268" i="14"/>
  <c r="DX268" i="14"/>
  <c r="DG268" i="14"/>
  <c r="AU268" i="14"/>
  <c r="DF268" i="14"/>
  <c r="AT268" i="14"/>
  <c r="DM268" i="14"/>
  <c r="BA268" i="14"/>
  <c r="DK268" i="14"/>
  <c r="AY268" i="14"/>
  <c r="DJ268" i="14"/>
  <c r="AX268" i="14"/>
  <c r="BH268" i="14"/>
  <c r="P268" i="14"/>
  <c r="DL268" i="14"/>
  <c r="BT268" i="14"/>
  <c r="Y268" i="14"/>
  <c r="DA268" i="14"/>
  <c r="CY268" i="14"/>
  <c r="AM268" i="14"/>
  <c r="CX268" i="14"/>
  <c r="AL268" i="14"/>
  <c r="DE268" i="14"/>
  <c r="AS268" i="14"/>
  <c r="DC268" i="14"/>
  <c r="AQ268" i="14"/>
  <c r="DB268" i="14"/>
  <c r="AP268" i="14"/>
  <c r="AN268" i="14"/>
  <c r="EJ268" i="14"/>
  <c r="CR268" i="14"/>
  <c r="AW268" i="14"/>
  <c r="DY268" i="14"/>
  <c r="CF268" i="14"/>
  <c r="CQ268" i="14"/>
  <c r="AE268" i="14"/>
  <c r="CP268" i="14"/>
  <c r="AD268" i="14"/>
  <c r="CW268" i="14"/>
  <c r="AK268" i="14"/>
  <c r="CU268" i="14"/>
  <c r="AI268" i="14"/>
  <c r="CT268" i="14"/>
  <c r="AH268" i="14"/>
  <c r="Q268" i="14"/>
  <c r="DP268" i="14"/>
  <c r="BU268" i="14"/>
  <c r="AB268" i="14"/>
  <c r="DD268" i="14"/>
  <c r="BL268" i="14"/>
  <c r="CI268" i="14"/>
  <c r="W268" i="14"/>
  <c r="CH268" i="14"/>
  <c r="V268" i="14"/>
  <c r="CO268" i="14"/>
  <c r="AC268" i="14"/>
  <c r="CM268" i="14"/>
  <c r="AA268" i="14"/>
  <c r="CL268" i="14"/>
  <c r="Z268" i="14"/>
  <c r="DQ268" i="14"/>
  <c r="CS268" i="14"/>
  <c r="AZ268" i="14"/>
  <c r="EB268" i="14"/>
  <c r="CJ268" i="14"/>
  <c r="AO268" i="14"/>
  <c r="EE268" i="14"/>
  <c r="BS268" i="14"/>
  <c r="ED268" i="14"/>
  <c r="BR268" i="14"/>
  <c r="EK268" i="14"/>
  <c r="BY268" i="14"/>
  <c r="EI268" i="14"/>
  <c r="BW268" i="14"/>
  <c r="EH268" i="14"/>
  <c r="BV268" i="14"/>
  <c r="DT268" i="14"/>
  <c r="CB268" i="14"/>
  <c r="BD268" i="14"/>
  <c r="EF268" i="14"/>
  <c r="CK268" i="14"/>
  <c r="AR268" i="14"/>
  <c r="U268" i="14"/>
  <c r="DH268" i="14"/>
  <c r="CE268" i="14"/>
  <c r="BM268" i="14"/>
  <c r="N268" i="14"/>
  <c r="EM268" i="14"/>
  <c r="S268" i="14"/>
  <c r="T268" i="14"/>
  <c r="BX268" i="14"/>
  <c r="CA268" i="14"/>
  <c r="CD268" i="14"/>
  <c r="EL268" i="14"/>
  <c r="R268" i="14"/>
  <c r="BZ268" i="14"/>
  <c r="CV268" i="14"/>
  <c r="CG268" i="14"/>
  <c r="AF268" i="14"/>
  <c r="EF219" i="14"/>
  <c r="BT219" i="14"/>
  <c r="EM219" i="14"/>
  <c r="CA219" i="14"/>
  <c r="EL219" i="14"/>
  <c r="BZ219" i="14"/>
  <c r="N219" i="14"/>
  <c r="CG219" i="14"/>
  <c r="U219" i="14"/>
  <c r="CF219" i="14"/>
  <c r="T219" i="14"/>
  <c r="CE219" i="14"/>
  <c r="S219" i="14"/>
  <c r="CD219" i="14"/>
  <c r="R219" i="14"/>
  <c r="CC219" i="14"/>
  <c r="Q219" i="14"/>
  <c r="DX219" i="14"/>
  <c r="BL219" i="14"/>
  <c r="EE219" i="14"/>
  <c r="BS219" i="14"/>
  <c r="ED219" i="14"/>
  <c r="BR219" i="14"/>
  <c r="EK219" i="14"/>
  <c r="BY219" i="14"/>
  <c r="EJ219" i="14"/>
  <c r="BX219" i="14"/>
  <c r="EI219" i="14"/>
  <c r="BW219" i="14"/>
  <c r="EH219" i="14"/>
  <c r="BV219" i="14"/>
  <c r="EG219" i="14"/>
  <c r="BU219" i="14"/>
  <c r="DP219" i="14"/>
  <c r="BD219" i="14"/>
  <c r="DW219" i="14"/>
  <c r="BK219" i="14"/>
  <c r="DV219" i="14"/>
  <c r="BJ219" i="14"/>
  <c r="EC219" i="14"/>
  <c r="BQ219" i="14"/>
  <c r="EB219" i="14"/>
  <c r="BP219" i="14"/>
  <c r="EA219" i="14"/>
  <c r="BO219" i="14"/>
  <c r="DZ219" i="14"/>
  <c r="BN219" i="14"/>
  <c r="DY219" i="14"/>
  <c r="BM219" i="14"/>
  <c r="DH219" i="14"/>
  <c r="AV219" i="14"/>
  <c r="DO219" i="14"/>
  <c r="BC219" i="14"/>
  <c r="DN219" i="14"/>
  <c r="BB219" i="14"/>
  <c r="DU219" i="14"/>
  <c r="BI219" i="14"/>
  <c r="DT219" i="14"/>
  <c r="BH219" i="14"/>
  <c r="DS219" i="14"/>
  <c r="BG219" i="14"/>
  <c r="DR219" i="14"/>
  <c r="BF219" i="14"/>
  <c r="DQ219" i="14"/>
  <c r="BE219" i="14"/>
  <c r="CZ219" i="14"/>
  <c r="AN219" i="14"/>
  <c r="DG219" i="14"/>
  <c r="AU219" i="14"/>
  <c r="DF219" i="14"/>
  <c r="AT219" i="14"/>
  <c r="DM219" i="14"/>
  <c r="BA219" i="14"/>
  <c r="DL219" i="14"/>
  <c r="AZ219" i="14"/>
  <c r="DK219" i="14"/>
  <c r="AY219" i="14"/>
  <c r="DJ219" i="14"/>
  <c r="AX219" i="14"/>
  <c r="DI219" i="14"/>
  <c r="AW219" i="14"/>
  <c r="CR219" i="14"/>
  <c r="AF219" i="14"/>
  <c r="CY219" i="14"/>
  <c r="AM219" i="14"/>
  <c r="CX219" i="14"/>
  <c r="AL219" i="14"/>
  <c r="DE219" i="14"/>
  <c r="AS219" i="14"/>
  <c r="DD219" i="14"/>
  <c r="AR219" i="14"/>
  <c r="DC219" i="14"/>
  <c r="AQ219" i="14"/>
  <c r="DB219" i="14"/>
  <c r="AP219" i="14"/>
  <c r="DA219" i="14"/>
  <c r="AO219" i="14"/>
  <c r="CB219" i="14"/>
  <c r="P219" i="14"/>
  <c r="CI219" i="14"/>
  <c r="W219" i="14"/>
  <c r="CH219" i="14"/>
  <c r="V219" i="14"/>
  <c r="CO219" i="14"/>
  <c r="AC219" i="14"/>
  <c r="CN219" i="14"/>
  <c r="AB219" i="14"/>
  <c r="CM219" i="14"/>
  <c r="AA219" i="14"/>
  <c r="CL219" i="14"/>
  <c r="Z219" i="14"/>
  <c r="CK219" i="14"/>
  <c r="Y219" i="14"/>
  <c r="AD219" i="14"/>
  <c r="AH219" i="14"/>
  <c r="CW219" i="14"/>
  <c r="CS219" i="14"/>
  <c r="AK219" i="14"/>
  <c r="AG219" i="14"/>
  <c r="CJ219" i="14"/>
  <c r="CV219" i="14"/>
  <c r="CQ219" i="14"/>
  <c r="CU219" i="14"/>
  <c r="AE219" i="14"/>
  <c r="AI219" i="14"/>
  <c r="AJ219" i="14"/>
  <c r="CT219" i="14"/>
  <c r="CP219" i="14"/>
  <c r="X219" i="14"/>
  <c r="DL164" i="14"/>
  <c r="AZ164" i="14"/>
  <c r="DK164" i="14"/>
  <c r="AY164" i="14"/>
  <c r="DJ164" i="14"/>
  <c r="AX164" i="14"/>
  <c r="DI164" i="14"/>
  <c r="AW164" i="14"/>
  <c r="DH164" i="14"/>
  <c r="AV164" i="14"/>
  <c r="DO164" i="14"/>
  <c r="BC164" i="14"/>
  <c r="DN164" i="14"/>
  <c r="BB164" i="14"/>
  <c r="DU164" i="14"/>
  <c r="BI164" i="14"/>
  <c r="DD164" i="14"/>
  <c r="AR164" i="14"/>
  <c r="DC164" i="14"/>
  <c r="AQ164" i="14"/>
  <c r="DB164" i="14"/>
  <c r="AP164" i="14"/>
  <c r="DA164" i="14"/>
  <c r="AO164" i="14"/>
  <c r="CZ164" i="14"/>
  <c r="AN164" i="14"/>
  <c r="DG164" i="14"/>
  <c r="AU164" i="14"/>
  <c r="DF164" i="14"/>
  <c r="AT164" i="14"/>
  <c r="DM164" i="14"/>
  <c r="BA164" i="14"/>
  <c r="CV164" i="14"/>
  <c r="AJ164" i="14"/>
  <c r="CU164" i="14"/>
  <c r="AI164" i="14"/>
  <c r="CT164" i="14"/>
  <c r="AH164" i="14"/>
  <c r="CS164" i="14"/>
  <c r="AG164" i="14"/>
  <c r="CR164" i="14"/>
  <c r="AF164" i="14"/>
  <c r="CY164" i="14"/>
  <c r="AM164" i="14"/>
  <c r="CX164" i="14"/>
  <c r="AL164" i="14"/>
  <c r="DE164" i="14"/>
  <c r="AS164" i="14"/>
  <c r="CN164" i="14"/>
  <c r="AB164" i="14"/>
  <c r="CM164" i="14"/>
  <c r="AA164" i="14"/>
  <c r="CL164" i="14"/>
  <c r="Z164" i="14"/>
  <c r="CK164" i="14"/>
  <c r="Y164" i="14"/>
  <c r="CJ164" i="14"/>
  <c r="X164" i="14"/>
  <c r="CQ164" i="14"/>
  <c r="AE164" i="14"/>
  <c r="CP164" i="14"/>
  <c r="AD164" i="14"/>
  <c r="CW164" i="14"/>
  <c r="AK164" i="14"/>
  <c r="CF164" i="14"/>
  <c r="T164" i="14"/>
  <c r="CE164" i="14"/>
  <c r="S164" i="14"/>
  <c r="CD164" i="14"/>
  <c r="R164" i="14"/>
  <c r="CC164" i="14"/>
  <c r="Q164" i="14"/>
  <c r="CB164" i="14"/>
  <c r="P164" i="14"/>
  <c r="CI164" i="14"/>
  <c r="W164" i="14"/>
  <c r="CH164" i="14"/>
  <c r="V164" i="14"/>
  <c r="CO164" i="14"/>
  <c r="AC164" i="14"/>
  <c r="EJ164" i="14"/>
  <c r="BX164" i="14"/>
  <c r="EI164" i="14"/>
  <c r="BW164" i="14"/>
  <c r="EH164" i="14"/>
  <c r="BV164" i="14"/>
  <c r="EG164" i="14"/>
  <c r="BU164" i="14"/>
  <c r="EF164" i="14"/>
  <c r="BT164" i="14"/>
  <c r="EM164" i="14"/>
  <c r="CA164" i="14"/>
  <c r="EL164" i="14"/>
  <c r="BZ164" i="14"/>
  <c r="N164" i="14"/>
  <c r="CG164" i="14"/>
  <c r="U164" i="14"/>
  <c r="EB164" i="14"/>
  <c r="BP164" i="14"/>
  <c r="EA164" i="14"/>
  <c r="BO164" i="14"/>
  <c r="DZ164" i="14"/>
  <c r="BN164" i="14"/>
  <c r="DY164" i="14"/>
  <c r="BM164" i="14"/>
  <c r="DX164" i="14"/>
  <c r="BL164" i="14"/>
  <c r="EE164" i="14"/>
  <c r="BS164" i="14"/>
  <c r="ED164" i="14"/>
  <c r="BR164" i="14"/>
  <c r="EK164" i="14"/>
  <c r="BY164" i="14"/>
  <c r="DS164" i="14"/>
  <c r="DW164" i="14"/>
  <c r="BG164" i="14"/>
  <c r="BK164" i="14"/>
  <c r="DR164" i="14"/>
  <c r="DV164" i="14"/>
  <c r="BF164" i="14"/>
  <c r="BJ164" i="14"/>
  <c r="DQ164" i="14"/>
  <c r="EC164" i="14"/>
  <c r="BE164" i="14"/>
  <c r="BQ164" i="14"/>
  <c r="BH164" i="14"/>
  <c r="BD164" i="14"/>
  <c r="DT164" i="14"/>
  <c r="DP164" i="14"/>
  <c r="DR102" i="14"/>
  <c r="BF102" i="14"/>
  <c r="DQ102" i="14"/>
  <c r="BE102" i="14"/>
  <c r="DP102" i="14"/>
  <c r="BD102" i="14"/>
  <c r="DW102" i="14"/>
  <c r="BK102" i="14"/>
  <c r="DV102" i="14"/>
  <c r="BJ102" i="14"/>
  <c r="EC102" i="14"/>
  <c r="BQ102" i="14"/>
  <c r="EB102" i="14"/>
  <c r="BP102" i="14"/>
  <c r="EA102" i="14"/>
  <c r="BO102" i="14"/>
  <c r="DJ102" i="14"/>
  <c r="AX102" i="14"/>
  <c r="DI102" i="14"/>
  <c r="DB102" i="14"/>
  <c r="AP102" i="14"/>
  <c r="DA102" i="14"/>
  <c r="AO102" i="14"/>
  <c r="CZ102" i="14"/>
  <c r="AN102" i="14"/>
  <c r="DG102" i="14"/>
  <c r="AU102" i="14"/>
  <c r="DF102" i="14"/>
  <c r="AT102" i="14"/>
  <c r="DM102" i="14"/>
  <c r="BA102" i="14"/>
  <c r="DL102" i="14"/>
  <c r="AZ102" i="14"/>
  <c r="DK102" i="14"/>
  <c r="AY102" i="14"/>
  <c r="CT102" i="14"/>
  <c r="AH102" i="14"/>
  <c r="CS102" i="14"/>
  <c r="AG102" i="14"/>
  <c r="CR102" i="14"/>
  <c r="AF102" i="14"/>
  <c r="CY102" i="14"/>
  <c r="AM102" i="14"/>
  <c r="CX102" i="14"/>
  <c r="AL102" i="14"/>
  <c r="DE102" i="14"/>
  <c r="AS102" i="14"/>
  <c r="DD102" i="14"/>
  <c r="AR102" i="14"/>
  <c r="DC102" i="14"/>
  <c r="AQ102" i="14"/>
  <c r="CL102" i="14"/>
  <c r="Z102" i="14"/>
  <c r="CK102" i="14"/>
  <c r="Y102" i="14"/>
  <c r="CJ102" i="14"/>
  <c r="X102" i="14"/>
  <c r="CQ102" i="14"/>
  <c r="AE102" i="14"/>
  <c r="CP102" i="14"/>
  <c r="AD102" i="14"/>
  <c r="CW102" i="14"/>
  <c r="AK102" i="14"/>
  <c r="CV102" i="14"/>
  <c r="AJ102" i="14"/>
  <c r="CU102" i="14"/>
  <c r="AI102" i="14"/>
  <c r="CD102" i="14"/>
  <c r="R102" i="14"/>
  <c r="CC102" i="14"/>
  <c r="Q102" i="14"/>
  <c r="CB102" i="14"/>
  <c r="P102" i="14"/>
  <c r="CI102" i="14"/>
  <c r="W102" i="14"/>
  <c r="CH102" i="14"/>
  <c r="V102" i="14"/>
  <c r="CO102" i="14"/>
  <c r="AC102" i="14"/>
  <c r="CN102" i="14"/>
  <c r="AB102" i="14"/>
  <c r="CM102" i="14"/>
  <c r="AA102" i="14"/>
  <c r="DZ102" i="14"/>
  <c r="EF102" i="14"/>
  <c r="DO102" i="14"/>
  <c r="BR102" i="14"/>
  <c r="U102" i="14"/>
  <c r="DS102" i="14"/>
  <c r="BV102" i="14"/>
  <c r="DX102" i="14"/>
  <c r="CA102" i="14"/>
  <c r="BB102" i="14"/>
  <c r="EJ102" i="14"/>
  <c r="CE102" i="14"/>
  <c r="BN102" i="14"/>
  <c r="DH102" i="14"/>
  <c r="BS102" i="14"/>
  <c r="N102" i="14"/>
  <c r="DT102" i="14"/>
  <c r="BW102" i="14"/>
  <c r="EG102" i="14"/>
  <c r="BT102" i="14"/>
  <c r="BC102" i="14"/>
  <c r="EK102" i="14"/>
  <c r="CF102" i="14"/>
  <c r="BG102" i="14"/>
  <c r="DY102" i="14"/>
  <c r="BL102" i="14"/>
  <c r="EL102" i="14"/>
  <c r="DU102" i="14"/>
  <c r="BX102" i="14"/>
  <c r="S102" i="14"/>
  <c r="BU102" i="14"/>
  <c r="AV102" i="14"/>
  <c r="ED102" i="14"/>
  <c r="J221" i="14" s="1"/>
  <c r="CG102" i="14"/>
  <c r="BH102" i="14"/>
  <c r="BM102" i="14"/>
  <c r="EM102" i="14"/>
  <c r="DN102" i="14"/>
  <c r="BY102" i="14"/>
  <c r="T102" i="14"/>
  <c r="EE102" i="14"/>
  <c r="BZ102" i="14"/>
  <c r="BI102" i="14"/>
  <c r="EI102" i="14"/>
  <c r="AW102" i="14"/>
  <c r="EH102" i="14"/>
  <c r="EH110" i="14"/>
  <c r="BV110" i="14"/>
  <c r="EG110" i="14"/>
  <c r="BU110" i="14"/>
  <c r="EF110" i="14"/>
  <c r="BT110" i="14"/>
  <c r="EM110" i="14"/>
  <c r="CA110" i="14"/>
  <c r="EL110" i="14"/>
  <c r="BZ110" i="14"/>
  <c r="N110" i="14"/>
  <c r="CG110" i="14"/>
  <c r="U110" i="14"/>
  <c r="CF110" i="14"/>
  <c r="T110" i="14"/>
  <c r="CE110" i="14"/>
  <c r="S110" i="14"/>
  <c r="DZ110" i="14"/>
  <c r="BN110" i="14"/>
  <c r="DY110" i="14"/>
  <c r="BM110" i="14"/>
  <c r="DX110" i="14"/>
  <c r="BL110" i="14"/>
  <c r="EE110" i="14"/>
  <c r="BS110" i="14"/>
  <c r="ED110" i="14"/>
  <c r="BR110" i="14"/>
  <c r="EK110" i="14"/>
  <c r="BY110" i="14"/>
  <c r="EJ110" i="14"/>
  <c r="BX110" i="14"/>
  <c r="EI110" i="14"/>
  <c r="BW110" i="14"/>
  <c r="DR110" i="14"/>
  <c r="BF110" i="14"/>
  <c r="DQ110" i="14"/>
  <c r="BE110" i="14"/>
  <c r="DP110" i="14"/>
  <c r="BD110" i="14"/>
  <c r="DW110" i="14"/>
  <c r="BK110" i="14"/>
  <c r="DV110" i="14"/>
  <c r="BJ110" i="14"/>
  <c r="EC110" i="14"/>
  <c r="BQ110" i="14"/>
  <c r="EB110" i="14"/>
  <c r="BP110" i="14"/>
  <c r="EA110" i="14"/>
  <c r="BO110" i="14"/>
  <c r="DJ110" i="14"/>
  <c r="AX110" i="14"/>
  <c r="DI110" i="14"/>
  <c r="AW110" i="14"/>
  <c r="DH110" i="14"/>
  <c r="AV110" i="14"/>
  <c r="DO110" i="14"/>
  <c r="BC110" i="14"/>
  <c r="DN110" i="14"/>
  <c r="BB110" i="14"/>
  <c r="DU110" i="14"/>
  <c r="BI110" i="14"/>
  <c r="DT110" i="14"/>
  <c r="BH110" i="14"/>
  <c r="DS110" i="14"/>
  <c r="BG110" i="14"/>
  <c r="DB110" i="14"/>
  <c r="AP110" i="14"/>
  <c r="DA110" i="14"/>
  <c r="AO110" i="14"/>
  <c r="CZ110" i="14"/>
  <c r="AN110" i="14"/>
  <c r="DG110" i="14"/>
  <c r="AU110" i="14"/>
  <c r="DF110" i="14"/>
  <c r="AT110" i="14"/>
  <c r="DM110" i="14"/>
  <c r="BA110" i="14"/>
  <c r="DL110" i="14"/>
  <c r="AZ110" i="14"/>
  <c r="DK110" i="14"/>
  <c r="AY110" i="14"/>
  <c r="CT110" i="14"/>
  <c r="AH110" i="14"/>
  <c r="CS110" i="14"/>
  <c r="AG110" i="14"/>
  <c r="CR110" i="14"/>
  <c r="AF110" i="14"/>
  <c r="CY110" i="14"/>
  <c r="AM110" i="14"/>
  <c r="CX110" i="14"/>
  <c r="AL110" i="14"/>
  <c r="DE110" i="14"/>
  <c r="AS110" i="14"/>
  <c r="DD110" i="14"/>
  <c r="AR110" i="14"/>
  <c r="DC110" i="14"/>
  <c r="AQ110" i="14"/>
  <c r="CL110" i="14"/>
  <c r="Z110" i="14"/>
  <c r="CK110" i="14"/>
  <c r="Y110" i="14"/>
  <c r="CJ110" i="14"/>
  <c r="X110" i="14"/>
  <c r="CQ110" i="14"/>
  <c r="AE110" i="14"/>
  <c r="CP110" i="14"/>
  <c r="AD110" i="14"/>
  <c r="CW110" i="14"/>
  <c r="AK110" i="14"/>
  <c r="CV110" i="14"/>
  <c r="AJ110" i="14"/>
  <c r="CU110" i="14"/>
  <c r="AI110" i="14"/>
  <c r="Q110" i="14"/>
  <c r="AC110" i="14"/>
  <c r="CB110" i="14"/>
  <c r="CN110" i="14"/>
  <c r="P110" i="14"/>
  <c r="AB110" i="14"/>
  <c r="CI110" i="14"/>
  <c r="CM110" i="14"/>
  <c r="W110" i="14"/>
  <c r="AA110" i="14"/>
  <c r="CD110" i="14"/>
  <c r="CH110" i="14"/>
  <c r="CC110" i="14"/>
  <c r="CO110" i="14"/>
  <c r="R110" i="14"/>
  <c r="V110" i="14"/>
  <c r="CE285" i="14"/>
  <c r="S285" i="14"/>
  <c r="CD285" i="14"/>
  <c r="R285" i="14"/>
  <c r="CC285" i="14"/>
  <c r="Q285" i="14"/>
  <c r="CB285" i="14"/>
  <c r="P285" i="14"/>
  <c r="CI285" i="14"/>
  <c r="W285" i="14"/>
  <c r="CH285" i="14"/>
  <c r="V285" i="14"/>
  <c r="CN285" i="14"/>
  <c r="AB285" i="14"/>
  <c r="EK285" i="14"/>
  <c r="DE285" i="14"/>
  <c r="EI285" i="14"/>
  <c r="BW285" i="14"/>
  <c r="EH285" i="14"/>
  <c r="BV285" i="14"/>
  <c r="EG285" i="14"/>
  <c r="BU285" i="14"/>
  <c r="EF285" i="14"/>
  <c r="BT285" i="14"/>
  <c r="EM285" i="14"/>
  <c r="CA285" i="14"/>
  <c r="EL285" i="14"/>
  <c r="BZ285" i="14"/>
  <c r="N285" i="14"/>
  <c r="CF285" i="14"/>
  <c r="T285" i="14"/>
  <c r="BY285" i="14"/>
  <c r="AS285" i="14"/>
  <c r="EA285" i="14"/>
  <c r="BO285" i="14"/>
  <c r="DZ285" i="14"/>
  <c r="BN285" i="14"/>
  <c r="DY285" i="14"/>
  <c r="BM285" i="14"/>
  <c r="DX285" i="14"/>
  <c r="BL285" i="14"/>
  <c r="EE285" i="14"/>
  <c r="BS285" i="14"/>
  <c r="ED285" i="14"/>
  <c r="BR285" i="14"/>
  <c r="EJ285" i="14"/>
  <c r="BX285" i="14"/>
  <c r="CW285" i="14"/>
  <c r="EC285" i="14"/>
  <c r="DS285" i="14"/>
  <c r="BG285" i="14"/>
  <c r="DR285" i="14"/>
  <c r="BF285" i="14"/>
  <c r="DQ285" i="14"/>
  <c r="BE285" i="14"/>
  <c r="DP285" i="14"/>
  <c r="BD285" i="14"/>
  <c r="DW285" i="14"/>
  <c r="BK285" i="14"/>
  <c r="DV285" i="14"/>
  <c r="BJ285" i="14"/>
  <c r="EB285" i="14"/>
  <c r="BP285" i="14"/>
  <c r="AK285" i="14"/>
  <c r="BQ285" i="14"/>
  <c r="DK285" i="14"/>
  <c r="AY285" i="14"/>
  <c r="DJ285" i="14"/>
  <c r="AX285" i="14"/>
  <c r="DI285" i="14"/>
  <c r="AW285" i="14"/>
  <c r="DH285" i="14"/>
  <c r="AV285" i="14"/>
  <c r="DO285" i="14"/>
  <c r="BC285" i="14"/>
  <c r="DN285" i="14"/>
  <c r="BB285" i="14"/>
  <c r="DT285" i="14"/>
  <c r="BH285" i="14"/>
  <c r="CO285" i="14"/>
  <c r="DU285" i="14"/>
  <c r="DC285" i="14"/>
  <c r="AQ285" i="14"/>
  <c r="DB285" i="14"/>
  <c r="AP285" i="14"/>
  <c r="DA285" i="14"/>
  <c r="AO285" i="14"/>
  <c r="CZ285" i="14"/>
  <c r="AN285" i="14"/>
  <c r="DG285" i="14"/>
  <c r="AU285" i="14"/>
  <c r="DF285" i="14"/>
  <c r="AT285" i="14"/>
  <c r="DL285" i="14"/>
  <c r="AZ285" i="14"/>
  <c r="AC285" i="14"/>
  <c r="BI285" i="14"/>
  <c r="CU285" i="14"/>
  <c r="AI285" i="14"/>
  <c r="CT285" i="14"/>
  <c r="AH285" i="14"/>
  <c r="CS285" i="14"/>
  <c r="AG285" i="14"/>
  <c r="CR285" i="14"/>
  <c r="AF285" i="14"/>
  <c r="CY285" i="14"/>
  <c r="AM285" i="14"/>
  <c r="CX285" i="14"/>
  <c r="AL285" i="14"/>
  <c r="DD285" i="14"/>
  <c r="AR285" i="14"/>
  <c r="CG285" i="14"/>
  <c r="DM285" i="14"/>
  <c r="CJ285" i="14"/>
  <c r="U285" i="14"/>
  <c r="X285" i="14"/>
  <c r="BA285" i="14"/>
  <c r="CM285" i="14"/>
  <c r="CQ285" i="14"/>
  <c r="AA285" i="14"/>
  <c r="AE285" i="14"/>
  <c r="CL285" i="14"/>
  <c r="CP285" i="14"/>
  <c r="Z285" i="14"/>
  <c r="AD285" i="14"/>
  <c r="CK285" i="14"/>
  <c r="CV285" i="14"/>
  <c r="Y285" i="14"/>
  <c r="AJ285" i="14"/>
  <c r="I79" i="14"/>
  <c r="E54" i="14"/>
  <c r="M67" i="14"/>
  <c r="M54" i="14"/>
  <c r="M52" i="14"/>
  <c r="E58" i="14"/>
  <c r="M71" i="14"/>
  <c r="U11" i="14"/>
  <c r="M53" i="14"/>
  <c r="M47" i="14"/>
  <c r="E78" i="14"/>
  <c r="U23" i="14"/>
  <c r="U25" i="14" s="1"/>
  <c r="I47" i="14"/>
  <c r="I57" i="14"/>
  <c r="M73" i="14"/>
  <c r="M43" i="14"/>
  <c r="E81" i="14"/>
  <c r="M80" i="14"/>
  <c r="E63" i="14"/>
  <c r="M83" i="14"/>
  <c r="E76" i="14"/>
  <c r="E46" i="14"/>
  <c r="E70" i="14"/>
  <c r="M48" i="14"/>
  <c r="M69" i="14"/>
  <c r="M95" i="14"/>
  <c r="M77" i="14"/>
  <c r="E57" i="14"/>
  <c r="M92" i="14"/>
  <c r="E67" i="14"/>
  <c r="E66" i="14"/>
  <c r="E61" i="14"/>
  <c r="E38" i="14"/>
  <c r="E52" i="14"/>
  <c r="M75" i="14"/>
  <c r="E90" i="14"/>
  <c r="E41" i="14"/>
  <c r="E39" i="14"/>
  <c r="M41" i="14"/>
  <c r="E84" i="14"/>
  <c r="E85" i="14"/>
  <c r="E60" i="14"/>
  <c r="E95" i="14"/>
  <c r="I52" i="14"/>
  <c r="M38" i="14"/>
  <c r="M51" i="14"/>
  <c r="I87" i="14"/>
  <c r="M61" i="14"/>
  <c r="E36" i="14"/>
  <c r="M55" i="14"/>
  <c r="M64" i="14"/>
  <c r="E87" i="14"/>
  <c r="M36" i="14"/>
  <c r="E65" i="14"/>
  <c r="M84" i="14"/>
  <c r="M94" i="14"/>
  <c r="E35" i="14"/>
  <c r="E91" i="14"/>
  <c r="M44" i="14"/>
  <c r="E72" i="14"/>
  <c r="M79" i="14"/>
  <c r="E80" i="14"/>
  <c r="M89" i="14"/>
  <c r="E47" i="14"/>
  <c r="E88" i="14"/>
  <c r="M58" i="14"/>
  <c r="I46" i="14"/>
  <c r="I67" i="14"/>
  <c r="E51" i="14"/>
  <c r="E92" i="14"/>
  <c r="I55" i="14"/>
  <c r="I50" i="14"/>
  <c r="E86" i="14"/>
  <c r="M81" i="14"/>
  <c r="M62" i="14"/>
  <c r="M59" i="14"/>
  <c r="M72" i="14"/>
  <c r="I90" i="14"/>
  <c r="M70" i="14"/>
  <c r="M85" i="14"/>
  <c r="E50" i="14"/>
  <c r="E69" i="14"/>
  <c r="E94" i="14"/>
  <c r="I84" i="14"/>
  <c r="I40" i="14"/>
  <c r="E82" i="14"/>
  <c r="I94" i="14"/>
  <c r="M39" i="14"/>
  <c r="M56" i="14"/>
  <c r="M45" i="14"/>
  <c r="M86" i="14"/>
  <c r="E48" i="14"/>
  <c r="E45" i="14"/>
  <c r="E74" i="14"/>
  <c r="E71" i="14"/>
  <c r="M46" i="14"/>
  <c r="E49" i="14"/>
  <c r="I48" i="14"/>
  <c r="M57" i="14"/>
  <c r="E75" i="14"/>
  <c r="M63" i="14"/>
  <c r="M88" i="14"/>
  <c r="E79" i="14"/>
  <c r="M42" i="14"/>
  <c r="E68" i="14"/>
  <c r="E89" i="14"/>
  <c r="M50" i="14"/>
  <c r="M93" i="14"/>
  <c r="I38" i="14"/>
  <c r="M66" i="14"/>
  <c r="E93" i="14"/>
  <c r="M37" i="14"/>
  <c r="E42" i="14"/>
  <c r="M65" i="14"/>
  <c r="M76" i="14"/>
  <c r="E37" i="14"/>
  <c r="E56" i="14"/>
  <c r="I83" i="14"/>
  <c r="I88" i="14"/>
  <c r="M40" i="14"/>
  <c r="E44" i="14"/>
  <c r="M87" i="14"/>
  <c r="E40" i="14"/>
  <c r="E55" i="14"/>
  <c r="E43" i="14"/>
  <c r="I58" i="14"/>
  <c r="E62" i="14"/>
  <c r="E59" i="14"/>
  <c r="M74" i="14"/>
  <c r="M35" i="14"/>
  <c r="E53" i="14"/>
  <c r="M68" i="14"/>
  <c r="I68" i="14"/>
  <c r="M60" i="14"/>
  <c r="E73" i="14"/>
  <c r="M78" i="14"/>
  <c r="E83" i="14"/>
  <c r="I39" i="14"/>
  <c r="E77" i="14"/>
  <c r="E64" i="14"/>
  <c r="M49" i="14"/>
  <c r="M90" i="14"/>
  <c r="M91" i="14"/>
  <c r="I86" i="14"/>
  <c r="I60" i="14"/>
  <c r="I80" i="14"/>
  <c r="I61" i="14"/>
  <c r="I93" i="14"/>
  <c r="I49" i="14"/>
  <c r="I91" i="14"/>
  <c r="I92" i="14"/>
  <c r="I63" i="14"/>
  <c r="I45" i="14"/>
  <c r="I65" i="14"/>
  <c r="I85" i="14"/>
  <c r="I42" i="14"/>
  <c r="I66" i="14"/>
  <c r="EH321" i="14"/>
  <c r="DZ321" i="14"/>
  <c r="DR321" i="14"/>
  <c r="DJ321" i="14"/>
  <c r="DB321" i="14"/>
  <c r="CT321" i="14"/>
  <c r="CL321" i="14"/>
  <c r="CD321" i="14"/>
  <c r="BV321" i="14"/>
  <c r="BN321" i="14"/>
  <c r="BF321" i="14"/>
  <c r="AX321" i="14"/>
  <c r="AP321" i="14"/>
  <c r="AH321" i="14"/>
  <c r="Z321" i="14"/>
  <c r="R321" i="14"/>
  <c r="EG321" i="14"/>
  <c r="DY321" i="14"/>
  <c r="DQ321" i="14"/>
  <c r="DI321" i="14"/>
  <c r="DA321" i="14"/>
  <c r="CS321" i="14"/>
  <c r="CK321" i="14"/>
  <c r="CC321" i="14"/>
  <c r="BU321" i="14"/>
  <c r="BM321" i="14"/>
  <c r="BE321" i="14"/>
  <c r="AW321" i="14"/>
  <c r="AO321" i="14"/>
  <c r="AG321" i="14"/>
  <c r="Y321" i="14"/>
  <c r="Q321" i="14"/>
  <c r="EF321" i="14"/>
  <c r="DX321" i="14"/>
  <c r="DP321" i="14"/>
  <c r="DH321" i="14"/>
  <c r="CZ321" i="14"/>
  <c r="CR321" i="14"/>
  <c r="CJ321" i="14"/>
  <c r="CB321" i="14"/>
  <c r="BT321" i="14"/>
  <c r="BL321" i="14"/>
  <c r="BD321" i="14"/>
  <c r="AV321" i="14"/>
  <c r="AN321" i="14"/>
  <c r="AF321" i="14"/>
  <c r="X321" i="14"/>
  <c r="P321" i="14"/>
  <c r="EM321" i="14"/>
  <c r="EE321" i="14"/>
  <c r="DW321" i="14"/>
  <c r="DO321" i="14"/>
  <c r="DG321" i="14"/>
  <c r="CY321" i="14"/>
  <c r="CQ321" i="14"/>
  <c r="CI321" i="14"/>
  <c r="CA321" i="14"/>
  <c r="BS321" i="14"/>
  <c r="BK321" i="14"/>
  <c r="BC321" i="14"/>
  <c r="AU321" i="14"/>
  <c r="AM321" i="14"/>
  <c r="AE321" i="14"/>
  <c r="W321" i="14"/>
  <c r="EL321" i="14"/>
  <c r="ED321" i="14"/>
  <c r="DV321" i="14"/>
  <c r="DN321" i="14"/>
  <c r="DF321" i="14"/>
  <c r="CX321" i="14"/>
  <c r="CP321" i="14"/>
  <c r="CH321" i="14"/>
  <c r="BZ321" i="14"/>
  <c r="BR321" i="14"/>
  <c r="BJ321" i="14"/>
  <c r="BB321" i="14"/>
  <c r="AT321" i="14"/>
  <c r="AL321" i="14"/>
  <c r="AD321" i="14"/>
  <c r="V321" i="14"/>
  <c r="N321" i="14"/>
  <c r="EK321" i="14"/>
  <c r="EC321" i="14"/>
  <c r="DU321" i="14"/>
  <c r="DM321" i="14"/>
  <c r="DE321" i="14"/>
  <c r="CW321" i="14"/>
  <c r="CO321" i="14"/>
  <c r="CG321" i="14"/>
  <c r="BY321" i="14"/>
  <c r="BQ321" i="14"/>
  <c r="BI321" i="14"/>
  <c r="BA321" i="14"/>
  <c r="AS321" i="14"/>
  <c r="AK321" i="14"/>
  <c r="AC321" i="14"/>
  <c r="U321" i="14"/>
  <c r="EI321" i="14"/>
  <c r="EA321" i="14"/>
  <c r="DS321" i="14"/>
  <c r="DK321" i="14"/>
  <c r="DC321" i="14"/>
  <c r="CU321" i="14"/>
  <c r="CM321" i="14"/>
  <c r="CE321" i="14"/>
  <c r="BW321" i="14"/>
  <c r="BO321" i="14"/>
  <c r="BG321" i="14"/>
  <c r="AY321" i="14"/>
  <c r="AQ321" i="14"/>
  <c r="AI321" i="14"/>
  <c r="AA321" i="14"/>
  <c r="S321" i="14"/>
  <c r="EJ321" i="14"/>
  <c r="BX321" i="14"/>
  <c r="EB321" i="14"/>
  <c r="BP321" i="14"/>
  <c r="DT321" i="14"/>
  <c r="BH321" i="14"/>
  <c r="DL321" i="14"/>
  <c r="AZ321" i="14"/>
  <c r="DD321" i="14"/>
  <c r="AR321" i="14"/>
  <c r="CV321" i="14"/>
  <c r="AJ321" i="14"/>
  <c r="CF321" i="14"/>
  <c r="T321" i="14"/>
  <c r="CN321" i="14"/>
  <c r="AB321" i="14"/>
  <c r="EH264" i="14"/>
  <c r="DZ264" i="14"/>
  <c r="DR264" i="14"/>
  <c r="DJ264" i="14"/>
  <c r="DB264" i="14"/>
  <c r="CT264" i="14"/>
  <c r="CL264" i="14"/>
  <c r="CD264" i="14"/>
  <c r="BV264" i="14"/>
  <c r="BN264" i="14"/>
  <c r="BF264" i="14"/>
  <c r="AX264" i="14"/>
  <c r="AP264" i="14"/>
  <c r="AH264" i="14"/>
  <c r="Z264" i="14"/>
  <c r="R264" i="14"/>
  <c r="EG264" i="14"/>
  <c r="DY264" i="14"/>
  <c r="DQ264" i="14"/>
  <c r="DI264" i="14"/>
  <c r="DA264" i="14"/>
  <c r="CS264" i="14"/>
  <c r="CK264" i="14"/>
  <c r="CC264" i="14"/>
  <c r="BU264" i="14"/>
  <c r="BM264" i="14"/>
  <c r="BE264" i="14"/>
  <c r="AW264" i="14"/>
  <c r="AO264" i="14"/>
  <c r="AG264" i="14"/>
  <c r="Y264" i="14"/>
  <c r="Q264" i="14"/>
  <c r="EF264" i="14"/>
  <c r="DX264" i="14"/>
  <c r="DP264" i="14"/>
  <c r="DH264" i="14"/>
  <c r="CZ264" i="14"/>
  <c r="CR264" i="14"/>
  <c r="CJ264" i="14"/>
  <c r="CB264" i="14"/>
  <c r="BT264" i="14"/>
  <c r="BL264" i="14"/>
  <c r="BD264" i="14"/>
  <c r="AV264" i="14"/>
  <c r="AN264" i="14"/>
  <c r="AF264" i="14"/>
  <c r="X264" i="14"/>
  <c r="P264" i="14"/>
  <c r="EM264" i="14"/>
  <c r="EE264" i="14"/>
  <c r="DW264" i="14"/>
  <c r="DO264" i="14"/>
  <c r="DG264" i="14"/>
  <c r="CY264" i="14"/>
  <c r="CQ264" i="14"/>
  <c r="CI264" i="14"/>
  <c r="CA264" i="14"/>
  <c r="BS264" i="14"/>
  <c r="BK264" i="14"/>
  <c r="BC264" i="14"/>
  <c r="AU264" i="14"/>
  <c r="AM264" i="14"/>
  <c r="AE264" i="14"/>
  <c r="W264" i="14"/>
  <c r="EL264" i="14"/>
  <c r="ED264" i="14"/>
  <c r="DV264" i="14"/>
  <c r="DN264" i="14"/>
  <c r="DF264" i="14"/>
  <c r="CX264" i="14"/>
  <c r="CP264" i="14"/>
  <c r="CH264" i="14"/>
  <c r="BZ264" i="14"/>
  <c r="BR264" i="14"/>
  <c r="BJ264" i="14"/>
  <c r="BB264" i="14"/>
  <c r="AT264" i="14"/>
  <c r="AL264" i="14"/>
  <c r="AD264" i="14"/>
  <c r="V264" i="14"/>
  <c r="N264" i="14"/>
  <c r="EK264" i="14"/>
  <c r="EC264" i="14"/>
  <c r="DU264" i="14"/>
  <c r="DM264" i="14"/>
  <c r="DE264" i="14"/>
  <c r="CW264" i="14"/>
  <c r="CO264" i="14"/>
  <c r="CG264" i="14"/>
  <c r="BY264" i="14"/>
  <c r="BQ264" i="14"/>
  <c r="BI264" i="14"/>
  <c r="BA264" i="14"/>
  <c r="AS264" i="14"/>
  <c r="AK264" i="14"/>
  <c r="AC264" i="14"/>
  <c r="U264" i="14"/>
  <c r="EJ264" i="14"/>
  <c r="EB264" i="14"/>
  <c r="DT264" i="14"/>
  <c r="DL264" i="14"/>
  <c r="DD264" i="14"/>
  <c r="CV264" i="14"/>
  <c r="CN264" i="14"/>
  <c r="CF264" i="14"/>
  <c r="BX264" i="14"/>
  <c r="BP264" i="14"/>
  <c r="BH264" i="14"/>
  <c r="AZ264" i="14"/>
  <c r="AR264" i="14"/>
  <c r="AJ264" i="14"/>
  <c r="AB264" i="14"/>
  <c r="T264" i="14"/>
  <c r="EI264" i="14"/>
  <c r="EA264" i="14"/>
  <c r="DS264" i="14"/>
  <c r="DK264" i="14"/>
  <c r="DC264" i="14"/>
  <c r="CU264" i="14"/>
  <c r="CM264" i="14"/>
  <c r="CE264" i="14"/>
  <c r="BW264" i="14"/>
  <c r="BO264" i="14"/>
  <c r="BG264" i="14"/>
  <c r="AY264" i="14"/>
  <c r="AQ264" i="14"/>
  <c r="AI264" i="14"/>
  <c r="AA264" i="14"/>
  <c r="S264" i="14"/>
  <c r="EJ210" i="14"/>
  <c r="EB210" i="14"/>
  <c r="DT210" i="14"/>
  <c r="DL210" i="14"/>
  <c r="DD210" i="14"/>
  <c r="CV210" i="14"/>
  <c r="CN210" i="14"/>
  <c r="CF210" i="14"/>
  <c r="BX210" i="14"/>
  <c r="BP210" i="14"/>
  <c r="BH210" i="14"/>
  <c r="AZ210" i="14"/>
  <c r="AR210" i="14"/>
  <c r="AJ210" i="14"/>
  <c r="AB210" i="14"/>
  <c r="T210" i="14"/>
  <c r="EI210" i="14"/>
  <c r="EA210" i="14"/>
  <c r="DS210" i="14"/>
  <c r="DK210" i="14"/>
  <c r="DC210" i="14"/>
  <c r="CU210" i="14"/>
  <c r="CM210" i="14"/>
  <c r="CE210" i="14"/>
  <c r="BW210" i="14"/>
  <c r="BO210" i="14"/>
  <c r="BG210" i="14"/>
  <c r="AY210" i="14"/>
  <c r="AQ210" i="14"/>
  <c r="AI210" i="14"/>
  <c r="AA210" i="14"/>
  <c r="S210" i="14"/>
  <c r="EH210" i="14"/>
  <c r="DZ210" i="14"/>
  <c r="DR210" i="14"/>
  <c r="DJ210" i="14"/>
  <c r="DB210" i="14"/>
  <c r="CT210" i="14"/>
  <c r="CL210" i="14"/>
  <c r="CD210" i="14"/>
  <c r="BV210" i="14"/>
  <c r="BN210" i="14"/>
  <c r="BF210" i="14"/>
  <c r="AX210" i="14"/>
  <c r="AP210" i="14"/>
  <c r="AH210" i="14"/>
  <c r="Z210" i="14"/>
  <c r="R210" i="14"/>
  <c r="EG210" i="14"/>
  <c r="DY210" i="14"/>
  <c r="DQ210" i="14"/>
  <c r="DI210" i="14"/>
  <c r="DA210" i="14"/>
  <c r="CS210" i="14"/>
  <c r="CK210" i="14"/>
  <c r="CC210" i="14"/>
  <c r="BU210" i="14"/>
  <c r="BM210" i="14"/>
  <c r="BE210" i="14"/>
  <c r="AW210" i="14"/>
  <c r="AO210" i="14"/>
  <c r="AG210" i="14"/>
  <c r="Y210" i="14"/>
  <c r="Q210" i="14"/>
  <c r="EF210" i="14"/>
  <c r="DX210" i="14"/>
  <c r="DP210" i="14"/>
  <c r="DH210" i="14"/>
  <c r="CZ210" i="14"/>
  <c r="CR210" i="14"/>
  <c r="CJ210" i="14"/>
  <c r="CB210" i="14"/>
  <c r="BT210" i="14"/>
  <c r="BL210" i="14"/>
  <c r="BD210" i="14"/>
  <c r="AV210" i="14"/>
  <c r="AN210" i="14"/>
  <c r="AF210" i="14"/>
  <c r="X210" i="14"/>
  <c r="P210" i="14"/>
  <c r="EM210" i="14"/>
  <c r="EE210" i="14"/>
  <c r="DW210" i="14"/>
  <c r="DO210" i="14"/>
  <c r="DG210" i="14"/>
  <c r="CY210" i="14"/>
  <c r="CQ210" i="14"/>
  <c r="CI210" i="14"/>
  <c r="CA210" i="14"/>
  <c r="BS210" i="14"/>
  <c r="BK210" i="14"/>
  <c r="BC210" i="14"/>
  <c r="AU210" i="14"/>
  <c r="AM210" i="14"/>
  <c r="AE210" i="14"/>
  <c r="W210" i="14"/>
  <c r="EL210" i="14"/>
  <c r="ED210" i="14"/>
  <c r="DV210" i="14"/>
  <c r="DN210" i="14"/>
  <c r="DF210" i="14"/>
  <c r="CX210" i="14"/>
  <c r="CP210" i="14"/>
  <c r="CH210" i="14"/>
  <c r="BZ210" i="14"/>
  <c r="BR210" i="14"/>
  <c r="BJ210" i="14"/>
  <c r="BB210" i="14"/>
  <c r="AT210" i="14"/>
  <c r="AL210" i="14"/>
  <c r="AD210" i="14"/>
  <c r="V210" i="14"/>
  <c r="N210" i="14"/>
  <c r="EK210" i="14"/>
  <c r="EC210" i="14"/>
  <c r="DU210" i="14"/>
  <c r="DM210" i="14"/>
  <c r="DE210" i="14"/>
  <c r="CW210" i="14"/>
  <c r="CO210" i="14"/>
  <c r="CG210" i="14"/>
  <c r="BY210" i="14"/>
  <c r="BQ210" i="14"/>
  <c r="BI210" i="14"/>
  <c r="BA210" i="14"/>
  <c r="AS210" i="14"/>
  <c r="AK210" i="14"/>
  <c r="AC210" i="14"/>
  <c r="U210" i="14"/>
  <c r="EI349" i="14"/>
  <c r="EA349" i="14"/>
  <c r="DS349" i="14"/>
  <c r="DK349" i="14"/>
  <c r="DC349" i="14"/>
  <c r="CU349" i="14"/>
  <c r="CM349" i="14"/>
  <c r="CE349" i="14"/>
  <c r="BW349" i="14"/>
  <c r="BO349" i="14"/>
  <c r="BG349" i="14"/>
  <c r="AY349" i="14"/>
  <c r="AQ349" i="14"/>
  <c r="AI349" i="14"/>
  <c r="AA349" i="14"/>
  <c r="S349" i="14"/>
  <c r="EH349" i="14"/>
  <c r="DZ349" i="14"/>
  <c r="DR349" i="14"/>
  <c r="DJ349" i="14"/>
  <c r="DB349" i="14"/>
  <c r="CT349" i="14"/>
  <c r="CL349" i="14"/>
  <c r="CD349" i="14"/>
  <c r="BV349" i="14"/>
  <c r="BN349" i="14"/>
  <c r="BF349" i="14"/>
  <c r="AX349" i="14"/>
  <c r="AP349" i="14"/>
  <c r="AH349" i="14"/>
  <c r="Z349" i="14"/>
  <c r="R349" i="14"/>
  <c r="EG349" i="14"/>
  <c r="DY349" i="14"/>
  <c r="DQ349" i="14"/>
  <c r="DI349" i="14"/>
  <c r="DA349" i="14"/>
  <c r="CS349" i="14"/>
  <c r="CK349" i="14"/>
  <c r="CC349" i="14"/>
  <c r="BU349" i="14"/>
  <c r="BM349" i="14"/>
  <c r="BE349" i="14"/>
  <c r="AW349" i="14"/>
  <c r="AO349" i="14"/>
  <c r="AG349" i="14"/>
  <c r="Y349" i="14"/>
  <c r="Q349" i="14"/>
  <c r="EF349" i="14"/>
  <c r="DX349" i="14"/>
  <c r="DP349" i="14"/>
  <c r="DH349" i="14"/>
  <c r="CZ349" i="14"/>
  <c r="CR349" i="14"/>
  <c r="CJ349" i="14"/>
  <c r="CB349" i="14"/>
  <c r="BT349" i="14"/>
  <c r="BL349" i="14"/>
  <c r="BD349" i="14"/>
  <c r="AV349" i="14"/>
  <c r="AN349" i="14"/>
  <c r="AF349" i="14"/>
  <c r="X349" i="14"/>
  <c r="P349" i="14"/>
  <c r="EM349" i="14"/>
  <c r="EE349" i="14"/>
  <c r="DW349" i="14"/>
  <c r="DO349" i="14"/>
  <c r="DG349" i="14"/>
  <c r="CY349" i="14"/>
  <c r="CQ349" i="14"/>
  <c r="CI349" i="14"/>
  <c r="CA349" i="14"/>
  <c r="BS349" i="14"/>
  <c r="BK349" i="14"/>
  <c r="BC349" i="14"/>
  <c r="AU349" i="14"/>
  <c r="AM349" i="14"/>
  <c r="AE349" i="14"/>
  <c r="W349" i="14"/>
  <c r="EL349" i="14"/>
  <c r="ED349" i="14"/>
  <c r="DV349" i="14"/>
  <c r="DN349" i="14"/>
  <c r="DF349" i="14"/>
  <c r="CX349" i="14"/>
  <c r="CP349" i="14"/>
  <c r="CH349" i="14"/>
  <c r="BZ349" i="14"/>
  <c r="BR349" i="14"/>
  <c r="BJ349" i="14"/>
  <c r="BB349" i="14"/>
  <c r="AT349" i="14"/>
  <c r="AL349" i="14"/>
  <c r="AD349" i="14"/>
  <c r="V349" i="14"/>
  <c r="N349" i="14"/>
  <c r="EK349" i="14"/>
  <c r="EC349" i="14"/>
  <c r="DU349" i="14"/>
  <c r="DM349" i="14"/>
  <c r="DE349" i="14"/>
  <c r="CW349" i="14"/>
  <c r="CO349" i="14"/>
  <c r="CG349" i="14"/>
  <c r="BY349" i="14"/>
  <c r="BQ349" i="14"/>
  <c r="BI349" i="14"/>
  <c r="BA349" i="14"/>
  <c r="AS349" i="14"/>
  <c r="AK349" i="14"/>
  <c r="AC349" i="14"/>
  <c r="U349" i="14"/>
  <c r="CF349" i="14"/>
  <c r="T349" i="14"/>
  <c r="EJ349" i="14"/>
  <c r="BX349" i="14"/>
  <c r="EB349" i="14"/>
  <c r="BP349" i="14"/>
  <c r="DT349" i="14"/>
  <c r="BH349" i="14"/>
  <c r="DL349" i="14"/>
  <c r="AZ349" i="14"/>
  <c r="DD349" i="14"/>
  <c r="AR349" i="14"/>
  <c r="CN349" i="14"/>
  <c r="AB349" i="14"/>
  <c r="AJ349" i="14"/>
  <c r="CV349" i="14"/>
  <c r="EI347" i="14"/>
  <c r="EA347" i="14"/>
  <c r="DS347" i="14"/>
  <c r="DK347" i="14"/>
  <c r="DC347" i="14"/>
  <c r="CU347" i="14"/>
  <c r="CM347" i="14"/>
  <c r="CE347" i="14"/>
  <c r="BW347" i="14"/>
  <c r="BO347" i="14"/>
  <c r="BG347" i="14"/>
  <c r="AY347" i="14"/>
  <c r="AQ347" i="14"/>
  <c r="AI347" i="14"/>
  <c r="AA347" i="14"/>
  <c r="S347" i="14"/>
  <c r="EH347" i="14"/>
  <c r="DZ347" i="14"/>
  <c r="DR347" i="14"/>
  <c r="DJ347" i="14"/>
  <c r="DB347" i="14"/>
  <c r="CT347" i="14"/>
  <c r="CL347" i="14"/>
  <c r="CD347" i="14"/>
  <c r="BV347" i="14"/>
  <c r="BN347" i="14"/>
  <c r="BF347" i="14"/>
  <c r="AX347" i="14"/>
  <c r="AP347" i="14"/>
  <c r="AH347" i="14"/>
  <c r="Z347" i="14"/>
  <c r="R347" i="14"/>
  <c r="EG347" i="14"/>
  <c r="DY347" i="14"/>
  <c r="DQ347" i="14"/>
  <c r="DI347" i="14"/>
  <c r="DA347" i="14"/>
  <c r="CS347" i="14"/>
  <c r="CK347" i="14"/>
  <c r="CC347" i="14"/>
  <c r="BU347" i="14"/>
  <c r="BM347" i="14"/>
  <c r="BE347" i="14"/>
  <c r="AW347" i="14"/>
  <c r="AO347" i="14"/>
  <c r="AG347" i="14"/>
  <c r="Y347" i="14"/>
  <c r="Q347" i="14"/>
  <c r="EF347" i="14"/>
  <c r="DX347" i="14"/>
  <c r="DP347" i="14"/>
  <c r="DH347" i="14"/>
  <c r="CZ347" i="14"/>
  <c r="CR347" i="14"/>
  <c r="CJ347" i="14"/>
  <c r="CB347" i="14"/>
  <c r="BT347" i="14"/>
  <c r="BL347" i="14"/>
  <c r="BD347" i="14"/>
  <c r="AV347" i="14"/>
  <c r="AN347" i="14"/>
  <c r="AF347" i="14"/>
  <c r="X347" i="14"/>
  <c r="P347" i="14"/>
  <c r="EM347" i="14"/>
  <c r="EE347" i="14"/>
  <c r="DW347" i="14"/>
  <c r="DO347" i="14"/>
  <c r="DG347" i="14"/>
  <c r="CY347" i="14"/>
  <c r="CQ347" i="14"/>
  <c r="CI347" i="14"/>
  <c r="CA347" i="14"/>
  <c r="BS347" i="14"/>
  <c r="BK347" i="14"/>
  <c r="BC347" i="14"/>
  <c r="AU347" i="14"/>
  <c r="AM347" i="14"/>
  <c r="AE347" i="14"/>
  <c r="W347" i="14"/>
  <c r="EL347" i="14"/>
  <c r="ED347" i="14"/>
  <c r="DV347" i="14"/>
  <c r="DN347" i="14"/>
  <c r="DF347" i="14"/>
  <c r="CX347" i="14"/>
  <c r="CP347" i="14"/>
  <c r="CH347" i="14"/>
  <c r="BZ347" i="14"/>
  <c r="BR347" i="14"/>
  <c r="BJ347" i="14"/>
  <c r="BB347" i="14"/>
  <c r="AT347" i="14"/>
  <c r="AL347" i="14"/>
  <c r="AD347" i="14"/>
  <c r="V347" i="14"/>
  <c r="N347" i="14"/>
  <c r="EK347" i="14"/>
  <c r="EC347" i="14"/>
  <c r="DU347" i="14"/>
  <c r="DM347" i="14"/>
  <c r="DE347" i="14"/>
  <c r="CW347" i="14"/>
  <c r="CO347" i="14"/>
  <c r="CG347" i="14"/>
  <c r="BY347" i="14"/>
  <c r="BQ347" i="14"/>
  <c r="BI347" i="14"/>
  <c r="BA347" i="14"/>
  <c r="AS347" i="14"/>
  <c r="AK347" i="14"/>
  <c r="AC347" i="14"/>
  <c r="U347" i="14"/>
  <c r="CN347" i="14"/>
  <c r="AB347" i="14"/>
  <c r="CF347" i="14"/>
  <c r="T347" i="14"/>
  <c r="EJ347" i="14"/>
  <c r="BX347" i="14"/>
  <c r="EB347" i="14"/>
  <c r="BP347" i="14"/>
  <c r="DT347" i="14"/>
  <c r="BH347" i="14"/>
  <c r="DL347" i="14"/>
  <c r="AZ347" i="14"/>
  <c r="CV347" i="14"/>
  <c r="AJ347" i="14"/>
  <c r="DD347" i="14"/>
  <c r="AR347" i="14"/>
  <c r="EI289" i="14"/>
  <c r="EA289" i="14"/>
  <c r="DS289" i="14"/>
  <c r="DK289" i="14"/>
  <c r="DC289" i="14"/>
  <c r="CU289" i="14"/>
  <c r="CM289" i="14"/>
  <c r="CE289" i="14"/>
  <c r="BW289" i="14"/>
  <c r="BO289" i="14"/>
  <c r="BG289" i="14"/>
  <c r="AY289" i="14"/>
  <c r="AQ289" i="14"/>
  <c r="AI289" i="14"/>
  <c r="AA289" i="14"/>
  <c r="S289" i="14"/>
  <c r="EH289" i="14"/>
  <c r="DZ289" i="14"/>
  <c r="DR289" i="14"/>
  <c r="DJ289" i="14"/>
  <c r="DB289" i="14"/>
  <c r="CT289" i="14"/>
  <c r="CL289" i="14"/>
  <c r="CD289" i="14"/>
  <c r="BV289" i="14"/>
  <c r="BN289" i="14"/>
  <c r="BF289" i="14"/>
  <c r="AX289" i="14"/>
  <c r="AP289" i="14"/>
  <c r="AH289" i="14"/>
  <c r="Z289" i="14"/>
  <c r="R289" i="14"/>
  <c r="EG289" i="14"/>
  <c r="DY289" i="14"/>
  <c r="DQ289" i="14"/>
  <c r="DI289" i="14"/>
  <c r="DA289" i="14"/>
  <c r="CS289" i="14"/>
  <c r="CK289" i="14"/>
  <c r="CC289" i="14"/>
  <c r="BU289" i="14"/>
  <c r="BM289" i="14"/>
  <c r="BE289" i="14"/>
  <c r="AW289" i="14"/>
  <c r="AO289" i="14"/>
  <c r="AG289" i="14"/>
  <c r="Y289" i="14"/>
  <c r="Q289" i="14"/>
  <c r="EF289" i="14"/>
  <c r="DX289" i="14"/>
  <c r="DP289" i="14"/>
  <c r="DH289" i="14"/>
  <c r="CZ289" i="14"/>
  <c r="CR289" i="14"/>
  <c r="CJ289" i="14"/>
  <c r="CB289" i="14"/>
  <c r="BT289" i="14"/>
  <c r="BL289" i="14"/>
  <c r="BD289" i="14"/>
  <c r="AV289" i="14"/>
  <c r="AN289" i="14"/>
  <c r="AF289" i="14"/>
  <c r="X289" i="14"/>
  <c r="P289" i="14"/>
  <c r="EM289" i="14"/>
  <c r="EE289" i="14"/>
  <c r="DW289" i="14"/>
  <c r="DO289" i="14"/>
  <c r="DG289" i="14"/>
  <c r="CY289" i="14"/>
  <c r="CQ289" i="14"/>
  <c r="CI289" i="14"/>
  <c r="CA289" i="14"/>
  <c r="BS289" i="14"/>
  <c r="BK289" i="14"/>
  <c r="BC289" i="14"/>
  <c r="AU289" i="14"/>
  <c r="AM289" i="14"/>
  <c r="AE289" i="14"/>
  <c r="W289" i="14"/>
  <c r="EL289" i="14"/>
  <c r="ED289" i="14"/>
  <c r="DV289" i="14"/>
  <c r="DN289" i="14"/>
  <c r="DF289" i="14"/>
  <c r="CX289" i="14"/>
  <c r="CP289" i="14"/>
  <c r="CH289" i="14"/>
  <c r="BZ289" i="14"/>
  <c r="BR289" i="14"/>
  <c r="BJ289" i="14"/>
  <c r="BB289" i="14"/>
  <c r="AT289" i="14"/>
  <c r="AL289" i="14"/>
  <c r="AD289" i="14"/>
  <c r="V289" i="14"/>
  <c r="N289" i="14"/>
  <c r="EJ289" i="14"/>
  <c r="EB289" i="14"/>
  <c r="DT289" i="14"/>
  <c r="DL289" i="14"/>
  <c r="DD289" i="14"/>
  <c r="CV289" i="14"/>
  <c r="CN289" i="14"/>
  <c r="CF289" i="14"/>
  <c r="BX289" i="14"/>
  <c r="BP289" i="14"/>
  <c r="BH289" i="14"/>
  <c r="AZ289" i="14"/>
  <c r="AR289" i="14"/>
  <c r="AJ289" i="14"/>
  <c r="AB289" i="14"/>
  <c r="T289" i="14"/>
  <c r="CG289" i="14"/>
  <c r="U289" i="14"/>
  <c r="EK289" i="14"/>
  <c r="BY289" i="14"/>
  <c r="EC289" i="14"/>
  <c r="BQ289" i="14"/>
  <c r="DU289" i="14"/>
  <c r="BI289" i="14"/>
  <c r="DM289" i="14"/>
  <c r="BA289" i="14"/>
  <c r="DE289" i="14"/>
  <c r="AS289" i="14"/>
  <c r="CW289" i="14"/>
  <c r="AK289" i="14"/>
  <c r="CO289" i="14"/>
  <c r="AC289" i="14"/>
  <c r="EF197" i="14"/>
  <c r="DX197" i="14"/>
  <c r="DP197" i="14"/>
  <c r="DH197" i="14"/>
  <c r="CZ197" i="14"/>
  <c r="CR197" i="14"/>
  <c r="CJ197" i="14"/>
  <c r="CB197" i="14"/>
  <c r="BT197" i="14"/>
  <c r="BL197" i="14"/>
  <c r="BD197" i="14"/>
  <c r="AV197" i="14"/>
  <c r="AN197" i="14"/>
  <c r="AF197" i="14"/>
  <c r="X197" i="14"/>
  <c r="P197" i="14"/>
  <c r="EM197" i="14"/>
  <c r="EE197" i="14"/>
  <c r="DW197" i="14"/>
  <c r="DO197" i="14"/>
  <c r="DG197" i="14"/>
  <c r="CY197" i="14"/>
  <c r="CQ197" i="14"/>
  <c r="CI197" i="14"/>
  <c r="CA197" i="14"/>
  <c r="BS197" i="14"/>
  <c r="BK197" i="14"/>
  <c r="BC197" i="14"/>
  <c r="AU197" i="14"/>
  <c r="AM197" i="14"/>
  <c r="AE197" i="14"/>
  <c r="W197" i="14"/>
  <c r="EL197" i="14"/>
  <c r="ED197" i="14"/>
  <c r="DV197" i="14"/>
  <c r="DN197" i="14"/>
  <c r="DF197" i="14"/>
  <c r="CX197" i="14"/>
  <c r="CP197" i="14"/>
  <c r="CH197" i="14"/>
  <c r="BZ197" i="14"/>
  <c r="BR197" i="14"/>
  <c r="BJ197" i="14"/>
  <c r="BB197" i="14"/>
  <c r="AT197" i="14"/>
  <c r="AL197" i="14"/>
  <c r="AD197" i="14"/>
  <c r="V197" i="14"/>
  <c r="N197" i="14"/>
  <c r="EK197" i="14"/>
  <c r="EC197" i="14"/>
  <c r="DU197" i="14"/>
  <c r="DM197" i="14"/>
  <c r="DE197" i="14"/>
  <c r="CW197" i="14"/>
  <c r="CO197" i="14"/>
  <c r="CG197" i="14"/>
  <c r="BY197" i="14"/>
  <c r="BQ197" i="14"/>
  <c r="BI197" i="14"/>
  <c r="BA197" i="14"/>
  <c r="AS197" i="14"/>
  <c r="AK197" i="14"/>
  <c r="AC197" i="14"/>
  <c r="U197" i="14"/>
  <c r="EJ197" i="14"/>
  <c r="EB197" i="14"/>
  <c r="DT197" i="14"/>
  <c r="DL197" i="14"/>
  <c r="DD197" i="14"/>
  <c r="CV197" i="14"/>
  <c r="CN197" i="14"/>
  <c r="CF197" i="14"/>
  <c r="BX197" i="14"/>
  <c r="BP197" i="14"/>
  <c r="BH197" i="14"/>
  <c r="AZ197" i="14"/>
  <c r="AR197" i="14"/>
  <c r="AJ197" i="14"/>
  <c r="AB197" i="14"/>
  <c r="T197" i="14"/>
  <c r="EI197" i="14"/>
  <c r="EA197" i="14"/>
  <c r="DS197" i="14"/>
  <c r="DK197" i="14"/>
  <c r="DC197" i="14"/>
  <c r="CU197" i="14"/>
  <c r="CM197" i="14"/>
  <c r="CE197" i="14"/>
  <c r="BW197" i="14"/>
  <c r="BO197" i="14"/>
  <c r="BG197" i="14"/>
  <c r="AY197" i="14"/>
  <c r="AQ197" i="14"/>
  <c r="AI197" i="14"/>
  <c r="AA197" i="14"/>
  <c r="S197" i="14"/>
  <c r="EH197" i="14"/>
  <c r="DZ197" i="14"/>
  <c r="DR197" i="14"/>
  <c r="DJ197" i="14"/>
  <c r="DB197" i="14"/>
  <c r="CT197" i="14"/>
  <c r="CL197" i="14"/>
  <c r="CD197" i="14"/>
  <c r="BV197" i="14"/>
  <c r="BN197" i="14"/>
  <c r="BF197" i="14"/>
  <c r="AX197" i="14"/>
  <c r="AP197" i="14"/>
  <c r="AH197" i="14"/>
  <c r="Z197" i="14"/>
  <c r="R197" i="14"/>
  <c r="DA197" i="14"/>
  <c r="AO197" i="14"/>
  <c r="CS197" i="14"/>
  <c r="AG197" i="14"/>
  <c r="CK197" i="14"/>
  <c r="Y197" i="14"/>
  <c r="CC197" i="14"/>
  <c r="Q197" i="14"/>
  <c r="EG197" i="14"/>
  <c r="BU197" i="14"/>
  <c r="DY197" i="14"/>
  <c r="BM197" i="14"/>
  <c r="DQ197" i="14"/>
  <c r="BE197" i="14"/>
  <c r="DI197" i="14"/>
  <c r="AW197" i="14"/>
  <c r="EL109" i="14"/>
  <c r="ED109" i="14"/>
  <c r="DV109" i="14"/>
  <c r="DN109" i="14"/>
  <c r="DF109" i="14"/>
  <c r="CX109" i="14"/>
  <c r="CP109" i="14"/>
  <c r="CH109" i="14"/>
  <c r="BZ109" i="14"/>
  <c r="BR109" i="14"/>
  <c r="BJ109" i="14"/>
  <c r="BB109" i="14"/>
  <c r="AT109" i="14"/>
  <c r="AL109" i="14"/>
  <c r="AD109" i="14"/>
  <c r="V109" i="14"/>
  <c r="N109" i="14"/>
  <c r="EK109" i="14"/>
  <c r="EC109" i="14"/>
  <c r="DU109" i="14"/>
  <c r="DM109" i="14"/>
  <c r="DE109" i="14"/>
  <c r="CW109" i="14"/>
  <c r="CO109" i="14"/>
  <c r="CG109" i="14"/>
  <c r="BY109" i="14"/>
  <c r="BQ109" i="14"/>
  <c r="BI109" i="14"/>
  <c r="BA109" i="14"/>
  <c r="AS109" i="14"/>
  <c r="AK109" i="14"/>
  <c r="AC109" i="14"/>
  <c r="U109" i="14"/>
  <c r="EJ109" i="14"/>
  <c r="EB109" i="14"/>
  <c r="DT109" i="14"/>
  <c r="DL109" i="14"/>
  <c r="DD109" i="14"/>
  <c r="CV109" i="14"/>
  <c r="CN109" i="14"/>
  <c r="CF109" i="14"/>
  <c r="BX109" i="14"/>
  <c r="BP109" i="14"/>
  <c r="BH109" i="14"/>
  <c r="AZ109" i="14"/>
  <c r="AR109" i="14"/>
  <c r="AJ109" i="14"/>
  <c r="AB109" i="14"/>
  <c r="T109" i="14"/>
  <c r="EI109" i="14"/>
  <c r="EA109" i="14"/>
  <c r="DS109" i="14"/>
  <c r="DK109" i="14"/>
  <c r="DC109" i="14"/>
  <c r="CU109" i="14"/>
  <c r="CM109" i="14"/>
  <c r="CE109" i="14"/>
  <c r="BW109" i="14"/>
  <c r="BO109" i="14"/>
  <c r="BG109" i="14"/>
  <c r="AY109" i="14"/>
  <c r="AQ109" i="14"/>
  <c r="AI109" i="14"/>
  <c r="AA109" i="14"/>
  <c r="S109" i="14"/>
  <c r="EH109" i="14"/>
  <c r="DZ109" i="14"/>
  <c r="DR109" i="14"/>
  <c r="DJ109" i="14"/>
  <c r="DB109" i="14"/>
  <c r="CT109" i="14"/>
  <c r="CL109" i="14"/>
  <c r="CD109" i="14"/>
  <c r="BV109" i="14"/>
  <c r="BN109" i="14"/>
  <c r="BF109" i="14"/>
  <c r="AX109" i="14"/>
  <c r="AP109" i="14"/>
  <c r="AH109" i="14"/>
  <c r="Z109" i="14"/>
  <c r="R109" i="14"/>
  <c r="EG109" i="14"/>
  <c r="DY109" i="14"/>
  <c r="DQ109" i="14"/>
  <c r="DI109" i="14"/>
  <c r="DA109" i="14"/>
  <c r="CS109" i="14"/>
  <c r="CK109" i="14"/>
  <c r="CC109" i="14"/>
  <c r="BU109" i="14"/>
  <c r="BM109" i="14"/>
  <c r="BE109" i="14"/>
  <c r="AW109" i="14"/>
  <c r="AO109" i="14"/>
  <c r="AG109" i="14"/>
  <c r="Y109" i="14"/>
  <c r="Q109" i="14"/>
  <c r="EF109" i="14"/>
  <c r="DX109" i="14"/>
  <c r="DP109" i="14"/>
  <c r="DH109" i="14"/>
  <c r="CZ109" i="14"/>
  <c r="CR109" i="14"/>
  <c r="CJ109" i="14"/>
  <c r="CB109" i="14"/>
  <c r="BT109" i="14"/>
  <c r="BL109" i="14"/>
  <c r="BD109" i="14"/>
  <c r="AV109" i="14"/>
  <c r="AN109" i="14"/>
  <c r="AF109" i="14"/>
  <c r="X109" i="14"/>
  <c r="P109" i="14"/>
  <c r="EM109" i="14"/>
  <c r="EE109" i="14"/>
  <c r="DW109" i="14"/>
  <c r="DO109" i="14"/>
  <c r="DG109" i="14"/>
  <c r="CY109" i="14"/>
  <c r="CQ109" i="14"/>
  <c r="CI109" i="14"/>
  <c r="CA109" i="14"/>
  <c r="BS109" i="14"/>
  <c r="BK109" i="14"/>
  <c r="BC109" i="14"/>
  <c r="AU109" i="14"/>
  <c r="AM109" i="14"/>
  <c r="AE109" i="14"/>
  <c r="W109" i="14"/>
  <c r="EH325" i="14"/>
  <c r="DZ325" i="14"/>
  <c r="DR325" i="14"/>
  <c r="DJ325" i="14"/>
  <c r="DB325" i="14"/>
  <c r="CT325" i="14"/>
  <c r="CL325" i="14"/>
  <c r="CD325" i="14"/>
  <c r="BV325" i="14"/>
  <c r="BN325" i="14"/>
  <c r="BF325" i="14"/>
  <c r="AX325" i="14"/>
  <c r="AP325" i="14"/>
  <c r="AH325" i="14"/>
  <c r="Z325" i="14"/>
  <c r="R325" i="14"/>
  <c r="EG325" i="14"/>
  <c r="DY325" i="14"/>
  <c r="DQ325" i="14"/>
  <c r="DI325" i="14"/>
  <c r="DA325" i="14"/>
  <c r="CS325" i="14"/>
  <c r="CK325" i="14"/>
  <c r="CC325" i="14"/>
  <c r="BU325" i="14"/>
  <c r="BM325" i="14"/>
  <c r="BE325" i="14"/>
  <c r="AW325" i="14"/>
  <c r="AO325" i="14"/>
  <c r="AG325" i="14"/>
  <c r="Y325" i="14"/>
  <c r="Q325" i="14"/>
  <c r="EF325" i="14"/>
  <c r="DX325" i="14"/>
  <c r="DP325" i="14"/>
  <c r="DH325" i="14"/>
  <c r="CZ325" i="14"/>
  <c r="CR325" i="14"/>
  <c r="CJ325" i="14"/>
  <c r="CB325" i="14"/>
  <c r="BT325" i="14"/>
  <c r="BL325" i="14"/>
  <c r="BD325" i="14"/>
  <c r="AV325" i="14"/>
  <c r="AN325" i="14"/>
  <c r="AF325" i="14"/>
  <c r="X325" i="14"/>
  <c r="P325" i="14"/>
  <c r="EM325" i="14"/>
  <c r="EE325" i="14"/>
  <c r="DW325" i="14"/>
  <c r="DO325" i="14"/>
  <c r="DG325" i="14"/>
  <c r="CY325" i="14"/>
  <c r="CQ325" i="14"/>
  <c r="CI325" i="14"/>
  <c r="CA325" i="14"/>
  <c r="BS325" i="14"/>
  <c r="BK325" i="14"/>
  <c r="BC325" i="14"/>
  <c r="AU325" i="14"/>
  <c r="AM325" i="14"/>
  <c r="AE325" i="14"/>
  <c r="W325" i="14"/>
  <c r="EL325" i="14"/>
  <c r="ED325" i="14"/>
  <c r="DV325" i="14"/>
  <c r="DN325" i="14"/>
  <c r="DF325" i="14"/>
  <c r="CX325" i="14"/>
  <c r="CP325" i="14"/>
  <c r="CH325" i="14"/>
  <c r="BZ325" i="14"/>
  <c r="BR325" i="14"/>
  <c r="BJ325" i="14"/>
  <c r="BB325" i="14"/>
  <c r="AT325" i="14"/>
  <c r="AL325" i="14"/>
  <c r="AD325" i="14"/>
  <c r="V325" i="14"/>
  <c r="N325" i="14"/>
  <c r="EK325" i="14"/>
  <c r="EC325" i="14"/>
  <c r="DU325" i="14"/>
  <c r="DM325" i="14"/>
  <c r="DE325" i="14"/>
  <c r="CW325" i="14"/>
  <c r="CO325" i="14"/>
  <c r="CG325" i="14"/>
  <c r="BY325" i="14"/>
  <c r="BQ325" i="14"/>
  <c r="BI325" i="14"/>
  <c r="BA325" i="14"/>
  <c r="AS325" i="14"/>
  <c r="AK325" i="14"/>
  <c r="AC325" i="14"/>
  <c r="U325" i="14"/>
  <c r="EI325" i="14"/>
  <c r="EA325" i="14"/>
  <c r="DS325" i="14"/>
  <c r="DK325" i="14"/>
  <c r="DC325" i="14"/>
  <c r="CU325" i="14"/>
  <c r="CM325" i="14"/>
  <c r="CE325" i="14"/>
  <c r="BW325" i="14"/>
  <c r="BO325" i="14"/>
  <c r="BG325" i="14"/>
  <c r="AY325" i="14"/>
  <c r="AQ325" i="14"/>
  <c r="AI325" i="14"/>
  <c r="AA325" i="14"/>
  <c r="S325" i="14"/>
  <c r="DT325" i="14"/>
  <c r="BH325" i="14"/>
  <c r="DL325" i="14"/>
  <c r="AZ325" i="14"/>
  <c r="DD325" i="14"/>
  <c r="AR325" i="14"/>
  <c r="CV325" i="14"/>
  <c r="AJ325" i="14"/>
  <c r="CN325" i="14"/>
  <c r="AB325" i="14"/>
  <c r="CF325" i="14"/>
  <c r="T325" i="14"/>
  <c r="EJ325" i="14"/>
  <c r="EB325" i="14"/>
  <c r="BP325" i="14"/>
  <c r="BX325" i="14"/>
  <c r="EL302" i="14"/>
  <c r="ED302" i="14"/>
  <c r="DV302" i="14"/>
  <c r="DN302" i="14"/>
  <c r="DF302" i="14"/>
  <c r="CX302" i="14"/>
  <c r="CP302" i="14"/>
  <c r="CH302" i="14"/>
  <c r="BZ302" i="14"/>
  <c r="BR302" i="14"/>
  <c r="BJ302" i="14"/>
  <c r="BB302" i="14"/>
  <c r="AT302" i="14"/>
  <c r="AL302" i="14"/>
  <c r="AD302" i="14"/>
  <c r="V302" i="14"/>
  <c r="N302" i="14"/>
  <c r="EK302" i="14"/>
  <c r="EC302" i="14"/>
  <c r="DU302" i="14"/>
  <c r="DM302" i="14"/>
  <c r="DE302" i="14"/>
  <c r="CW302" i="14"/>
  <c r="CO302" i="14"/>
  <c r="CG302" i="14"/>
  <c r="BY302" i="14"/>
  <c r="BQ302" i="14"/>
  <c r="BI302" i="14"/>
  <c r="BA302" i="14"/>
  <c r="AS302" i="14"/>
  <c r="AK302" i="14"/>
  <c r="AC302" i="14"/>
  <c r="U302" i="14"/>
  <c r="EJ302" i="14"/>
  <c r="EB302" i="14"/>
  <c r="DT302" i="14"/>
  <c r="DL302" i="14"/>
  <c r="DD302" i="14"/>
  <c r="CV302" i="14"/>
  <c r="CN302" i="14"/>
  <c r="CF302" i="14"/>
  <c r="BX302" i="14"/>
  <c r="BP302" i="14"/>
  <c r="EI302" i="14"/>
  <c r="EA302" i="14"/>
  <c r="DS302" i="14"/>
  <c r="DK302" i="14"/>
  <c r="DC302" i="14"/>
  <c r="CU302" i="14"/>
  <c r="CM302" i="14"/>
  <c r="CE302" i="14"/>
  <c r="BW302" i="14"/>
  <c r="BO302" i="14"/>
  <c r="BG302" i="14"/>
  <c r="AY302" i="14"/>
  <c r="AQ302" i="14"/>
  <c r="AI302" i="14"/>
  <c r="EH302" i="14"/>
  <c r="DZ302" i="14"/>
  <c r="DR302" i="14"/>
  <c r="DJ302" i="14"/>
  <c r="DB302" i="14"/>
  <c r="CT302" i="14"/>
  <c r="CL302" i="14"/>
  <c r="CD302" i="14"/>
  <c r="BV302" i="14"/>
  <c r="BN302" i="14"/>
  <c r="BF302" i="14"/>
  <c r="AX302" i="14"/>
  <c r="AP302" i="14"/>
  <c r="AH302" i="14"/>
  <c r="Z302" i="14"/>
  <c r="R302" i="14"/>
  <c r="EG302" i="14"/>
  <c r="DY302" i="14"/>
  <c r="DQ302" i="14"/>
  <c r="DI302" i="14"/>
  <c r="DA302" i="14"/>
  <c r="CS302" i="14"/>
  <c r="CK302" i="14"/>
  <c r="CC302" i="14"/>
  <c r="BU302" i="14"/>
  <c r="BM302" i="14"/>
  <c r="BE302" i="14"/>
  <c r="AW302" i="14"/>
  <c r="AO302" i="14"/>
  <c r="AG302" i="14"/>
  <c r="Y302" i="14"/>
  <c r="Q302" i="14"/>
  <c r="DX302" i="14"/>
  <c r="CR302" i="14"/>
  <c r="BL302" i="14"/>
  <c r="AR302" i="14"/>
  <c r="X302" i="14"/>
  <c r="DW302" i="14"/>
  <c r="CQ302" i="14"/>
  <c r="BK302" i="14"/>
  <c r="AN302" i="14"/>
  <c r="W302" i="14"/>
  <c r="DP302" i="14"/>
  <c r="CJ302" i="14"/>
  <c r="BH302" i="14"/>
  <c r="AM302" i="14"/>
  <c r="T302" i="14"/>
  <c r="DO302" i="14"/>
  <c r="CI302" i="14"/>
  <c r="BD302" i="14"/>
  <c r="AJ302" i="14"/>
  <c r="S302" i="14"/>
  <c r="DH302" i="14"/>
  <c r="CB302" i="14"/>
  <c r="BC302" i="14"/>
  <c r="AF302" i="14"/>
  <c r="P302" i="14"/>
  <c r="EM302" i="14"/>
  <c r="DG302" i="14"/>
  <c r="CA302" i="14"/>
  <c r="AZ302" i="14"/>
  <c r="AE302" i="14"/>
  <c r="EE302" i="14"/>
  <c r="CY302" i="14"/>
  <c r="BS302" i="14"/>
  <c r="AU302" i="14"/>
  <c r="AA302" i="14"/>
  <c r="CZ302" i="14"/>
  <c r="BT302" i="14"/>
  <c r="AV302" i="14"/>
  <c r="AB302" i="14"/>
  <c r="EF302" i="14"/>
  <c r="EJ214" i="14"/>
  <c r="EB214" i="14"/>
  <c r="DT214" i="14"/>
  <c r="DL214" i="14"/>
  <c r="DD214" i="14"/>
  <c r="CV214" i="14"/>
  <c r="CN214" i="14"/>
  <c r="CF214" i="14"/>
  <c r="BX214" i="14"/>
  <c r="BP214" i="14"/>
  <c r="BH214" i="14"/>
  <c r="AZ214" i="14"/>
  <c r="AR214" i="14"/>
  <c r="AJ214" i="14"/>
  <c r="AB214" i="14"/>
  <c r="T214" i="14"/>
  <c r="EI214" i="14"/>
  <c r="EA214" i="14"/>
  <c r="DS214" i="14"/>
  <c r="DK214" i="14"/>
  <c r="DC214" i="14"/>
  <c r="CU214" i="14"/>
  <c r="CM214" i="14"/>
  <c r="CE214" i="14"/>
  <c r="BW214" i="14"/>
  <c r="BO214" i="14"/>
  <c r="BG214" i="14"/>
  <c r="AY214" i="14"/>
  <c r="AQ214" i="14"/>
  <c r="AI214" i="14"/>
  <c r="AA214" i="14"/>
  <c r="S214" i="14"/>
  <c r="EH214" i="14"/>
  <c r="DZ214" i="14"/>
  <c r="DR214" i="14"/>
  <c r="DJ214" i="14"/>
  <c r="DB214" i="14"/>
  <c r="CT214" i="14"/>
  <c r="CL214" i="14"/>
  <c r="CD214" i="14"/>
  <c r="BV214" i="14"/>
  <c r="BN214" i="14"/>
  <c r="BF214" i="14"/>
  <c r="AX214" i="14"/>
  <c r="AP214" i="14"/>
  <c r="AH214" i="14"/>
  <c r="Z214" i="14"/>
  <c r="R214" i="14"/>
  <c r="EG214" i="14"/>
  <c r="DY214" i="14"/>
  <c r="DQ214" i="14"/>
  <c r="DI214" i="14"/>
  <c r="DA214" i="14"/>
  <c r="CS214" i="14"/>
  <c r="CK214" i="14"/>
  <c r="CC214" i="14"/>
  <c r="BU214" i="14"/>
  <c r="BM214" i="14"/>
  <c r="BE214" i="14"/>
  <c r="AW214" i="14"/>
  <c r="AO214" i="14"/>
  <c r="AG214" i="14"/>
  <c r="Y214" i="14"/>
  <c r="Q214" i="14"/>
  <c r="EF214" i="14"/>
  <c r="DX214" i="14"/>
  <c r="DP214" i="14"/>
  <c r="DH214" i="14"/>
  <c r="CZ214" i="14"/>
  <c r="CR214" i="14"/>
  <c r="CJ214" i="14"/>
  <c r="CB214" i="14"/>
  <c r="BT214" i="14"/>
  <c r="BL214" i="14"/>
  <c r="BD214" i="14"/>
  <c r="AV214" i="14"/>
  <c r="AN214" i="14"/>
  <c r="AF214" i="14"/>
  <c r="X214" i="14"/>
  <c r="P214" i="14"/>
  <c r="EM214" i="14"/>
  <c r="EE214" i="14"/>
  <c r="DW214" i="14"/>
  <c r="DO214" i="14"/>
  <c r="DG214" i="14"/>
  <c r="CY214" i="14"/>
  <c r="CQ214" i="14"/>
  <c r="CI214" i="14"/>
  <c r="CA214" i="14"/>
  <c r="BS214" i="14"/>
  <c r="BK214" i="14"/>
  <c r="BC214" i="14"/>
  <c r="AU214" i="14"/>
  <c r="AM214" i="14"/>
  <c r="AE214" i="14"/>
  <c r="W214" i="14"/>
  <c r="EL214" i="14"/>
  <c r="ED214" i="14"/>
  <c r="DV214" i="14"/>
  <c r="DN214" i="14"/>
  <c r="DF214" i="14"/>
  <c r="CX214" i="14"/>
  <c r="CP214" i="14"/>
  <c r="CH214" i="14"/>
  <c r="BZ214" i="14"/>
  <c r="BR214" i="14"/>
  <c r="BJ214" i="14"/>
  <c r="BB214" i="14"/>
  <c r="AT214" i="14"/>
  <c r="AL214" i="14"/>
  <c r="AD214" i="14"/>
  <c r="V214" i="14"/>
  <c r="N214" i="14"/>
  <c r="EK214" i="14"/>
  <c r="EC214" i="14"/>
  <c r="DU214" i="14"/>
  <c r="DM214" i="14"/>
  <c r="DE214" i="14"/>
  <c r="CW214" i="14"/>
  <c r="CO214" i="14"/>
  <c r="CG214" i="14"/>
  <c r="BY214" i="14"/>
  <c r="BQ214" i="14"/>
  <c r="BI214" i="14"/>
  <c r="BA214" i="14"/>
  <c r="AS214" i="14"/>
  <c r="AK214" i="14"/>
  <c r="AC214" i="14"/>
  <c r="U214" i="14"/>
  <c r="EL133" i="14"/>
  <c r="ED133" i="14"/>
  <c r="DV133" i="14"/>
  <c r="DN133" i="14"/>
  <c r="DF133" i="14"/>
  <c r="CX133" i="14"/>
  <c r="CP133" i="14"/>
  <c r="CH133" i="14"/>
  <c r="BZ133" i="14"/>
  <c r="BR133" i="14"/>
  <c r="BJ133" i="14"/>
  <c r="BB133" i="14"/>
  <c r="AT133" i="14"/>
  <c r="AL133" i="14"/>
  <c r="AD133" i="14"/>
  <c r="V133" i="14"/>
  <c r="N133" i="14"/>
  <c r="EK133" i="14"/>
  <c r="EC133" i="14"/>
  <c r="DU133" i="14"/>
  <c r="DM133" i="14"/>
  <c r="DE133" i="14"/>
  <c r="CW133" i="14"/>
  <c r="CO133" i="14"/>
  <c r="CG133" i="14"/>
  <c r="BY133" i="14"/>
  <c r="BQ133" i="14"/>
  <c r="BI133" i="14"/>
  <c r="BA133" i="14"/>
  <c r="AS133" i="14"/>
  <c r="AK133" i="14"/>
  <c r="AC133" i="14"/>
  <c r="U133" i="14"/>
  <c r="EJ133" i="14"/>
  <c r="EB133" i="14"/>
  <c r="DT133" i="14"/>
  <c r="DL133" i="14"/>
  <c r="DD133" i="14"/>
  <c r="CV133" i="14"/>
  <c r="CN133" i="14"/>
  <c r="CF133" i="14"/>
  <c r="BX133" i="14"/>
  <c r="BP133" i="14"/>
  <c r="BH133" i="14"/>
  <c r="AZ133" i="14"/>
  <c r="AR133" i="14"/>
  <c r="AJ133" i="14"/>
  <c r="AB133" i="14"/>
  <c r="T133" i="14"/>
  <c r="EI133" i="14"/>
  <c r="EA133" i="14"/>
  <c r="DS133" i="14"/>
  <c r="DK133" i="14"/>
  <c r="DC133" i="14"/>
  <c r="CU133" i="14"/>
  <c r="CM133" i="14"/>
  <c r="CE133" i="14"/>
  <c r="BW133" i="14"/>
  <c r="BO133" i="14"/>
  <c r="BG133" i="14"/>
  <c r="AY133" i="14"/>
  <c r="AQ133" i="14"/>
  <c r="AI133" i="14"/>
  <c r="AA133" i="14"/>
  <c r="S133" i="14"/>
  <c r="EH133" i="14"/>
  <c r="DZ133" i="14"/>
  <c r="DR133" i="14"/>
  <c r="DJ133" i="14"/>
  <c r="DB133" i="14"/>
  <c r="CT133" i="14"/>
  <c r="CL133" i="14"/>
  <c r="CD133" i="14"/>
  <c r="BV133" i="14"/>
  <c r="BN133" i="14"/>
  <c r="BF133" i="14"/>
  <c r="AX133" i="14"/>
  <c r="AP133" i="14"/>
  <c r="AH133" i="14"/>
  <c r="Z133" i="14"/>
  <c r="R133" i="14"/>
  <c r="EG133" i="14"/>
  <c r="DY133" i="14"/>
  <c r="DQ133" i="14"/>
  <c r="DI133" i="14"/>
  <c r="DA133" i="14"/>
  <c r="CS133" i="14"/>
  <c r="CK133" i="14"/>
  <c r="CC133" i="14"/>
  <c r="BU133" i="14"/>
  <c r="BM133" i="14"/>
  <c r="BE133" i="14"/>
  <c r="AW133" i="14"/>
  <c r="AO133" i="14"/>
  <c r="AG133" i="14"/>
  <c r="Y133" i="14"/>
  <c r="Q133" i="14"/>
  <c r="EF133" i="14"/>
  <c r="DX133" i="14"/>
  <c r="DP133" i="14"/>
  <c r="DH133" i="14"/>
  <c r="CZ133" i="14"/>
  <c r="CR133" i="14"/>
  <c r="CJ133" i="14"/>
  <c r="CB133" i="14"/>
  <c r="BT133" i="14"/>
  <c r="BL133" i="14"/>
  <c r="BD133" i="14"/>
  <c r="AV133" i="14"/>
  <c r="AN133" i="14"/>
  <c r="AF133" i="14"/>
  <c r="X133" i="14"/>
  <c r="P133" i="14"/>
  <c r="EM133" i="14"/>
  <c r="EE133" i="14"/>
  <c r="DW133" i="14"/>
  <c r="DO133" i="14"/>
  <c r="DG133" i="14"/>
  <c r="CY133" i="14"/>
  <c r="CQ133" i="14"/>
  <c r="CI133" i="14"/>
  <c r="CA133" i="14"/>
  <c r="BS133" i="14"/>
  <c r="BK133" i="14"/>
  <c r="BC133" i="14"/>
  <c r="AU133" i="14"/>
  <c r="AM133" i="14"/>
  <c r="AE133" i="14"/>
  <c r="W133" i="14"/>
  <c r="EH305" i="14"/>
  <c r="DZ305" i="14"/>
  <c r="DR305" i="14"/>
  <c r="DJ305" i="14"/>
  <c r="DB305" i="14"/>
  <c r="CT305" i="14"/>
  <c r="CL305" i="14"/>
  <c r="CD305" i="14"/>
  <c r="BV305" i="14"/>
  <c r="BN305" i="14"/>
  <c r="BF305" i="14"/>
  <c r="AX305" i="14"/>
  <c r="AP305" i="14"/>
  <c r="AH305" i="14"/>
  <c r="Z305" i="14"/>
  <c r="R305" i="14"/>
  <c r="EG305" i="14"/>
  <c r="DY305" i="14"/>
  <c r="DQ305" i="14"/>
  <c r="DI305" i="14"/>
  <c r="DA305" i="14"/>
  <c r="CS305" i="14"/>
  <c r="CK305" i="14"/>
  <c r="CC305" i="14"/>
  <c r="BU305" i="14"/>
  <c r="BM305" i="14"/>
  <c r="BE305" i="14"/>
  <c r="AW305" i="14"/>
  <c r="AO305" i="14"/>
  <c r="AG305" i="14"/>
  <c r="Y305" i="14"/>
  <c r="Q305" i="14"/>
  <c r="EF305" i="14"/>
  <c r="DX305" i="14"/>
  <c r="DP305" i="14"/>
  <c r="DH305" i="14"/>
  <c r="CZ305" i="14"/>
  <c r="CR305" i="14"/>
  <c r="CJ305" i="14"/>
  <c r="CB305" i="14"/>
  <c r="BT305" i="14"/>
  <c r="BL305" i="14"/>
  <c r="BD305" i="14"/>
  <c r="AV305" i="14"/>
  <c r="AN305" i="14"/>
  <c r="AF305" i="14"/>
  <c r="X305" i="14"/>
  <c r="P305" i="14"/>
  <c r="EM305" i="14"/>
  <c r="EE305" i="14"/>
  <c r="DW305" i="14"/>
  <c r="DO305" i="14"/>
  <c r="DG305" i="14"/>
  <c r="CY305" i="14"/>
  <c r="CQ305" i="14"/>
  <c r="CI305" i="14"/>
  <c r="CA305" i="14"/>
  <c r="BS305" i="14"/>
  <c r="BK305" i="14"/>
  <c r="BC305" i="14"/>
  <c r="AU305" i="14"/>
  <c r="AM305" i="14"/>
  <c r="AE305" i="14"/>
  <c r="W305" i="14"/>
  <c r="EL305" i="14"/>
  <c r="ED305" i="14"/>
  <c r="DV305" i="14"/>
  <c r="DN305" i="14"/>
  <c r="DF305" i="14"/>
  <c r="CX305" i="14"/>
  <c r="CP305" i="14"/>
  <c r="CH305" i="14"/>
  <c r="BZ305" i="14"/>
  <c r="BR305" i="14"/>
  <c r="BJ305" i="14"/>
  <c r="BB305" i="14"/>
  <c r="AT305" i="14"/>
  <c r="AL305" i="14"/>
  <c r="AD305" i="14"/>
  <c r="V305" i="14"/>
  <c r="N305" i="14"/>
  <c r="EK305" i="14"/>
  <c r="EC305" i="14"/>
  <c r="DU305" i="14"/>
  <c r="DM305" i="14"/>
  <c r="DE305" i="14"/>
  <c r="CW305" i="14"/>
  <c r="CO305" i="14"/>
  <c r="CG305" i="14"/>
  <c r="BY305" i="14"/>
  <c r="BQ305" i="14"/>
  <c r="BI305" i="14"/>
  <c r="BA305" i="14"/>
  <c r="AS305" i="14"/>
  <c r="AK305" i="14"/>
  <c r="AC305" i="14"/>
  <c r="U305" i="14"/>
  <c r="DL305" i="14"/>
  <c r="CF305" i="14"/>
  <c r="AZ305" i="14"/>
  <c r="T305" i="14"/>
  <c r="DK305" i="14"/>
  <c r="CE305" i="14"/>
  <c r="AY305" i="14"/>
  <c r="S305" i="14"/>
  <c r="EJ305" i="14"/>
  <c r="DD305" i="14"/>
  <c r="BX305" i="14"/>
  <c r="AR305" i="14"/>
  <c r="EI305" i="14"/>
  <c r="DC305" i="14"/>
  <c r="BW305" i="14"/>
  <c r="AQ305" i="14"/>
  <c r="EB305" i="14"/>
  <c r="CV305" i="14"/>
  <c r="BP305" i="14"/>
  <c r="AJ305" i="14"/>
  <c r="EA305" i="14"/>
  <c r="CU305" i="14"/>
  <c r="BO305" i="14"/>
  <c r="AI305" i="14"/>
  <c r="DS305" i="14"/>
  <c r="CM305" i="14"/>
  <c r="BG305" i="14"/>
  <c r="AA305" i="14"/>
  <c r="DT305" i="14"/>
  <c r="CN305" i="14"/>
  <c r="BH305" i="14"/>
  <c r="AB305" i="14"/>
  <c r="EH248" i="14"/>
  <c r="DZ248" i="14"/>
  <c r="DR248" i="14"/>
  <c r="DJ248" i="14"/>
  <c r="DB248" i="14"/>
  <c r="CT248" i="14"/>
  <c r="CL248" i="14"/>
  <c r="CD248" i="14"/>
  <c r="BV248" i="14"/>
  <c r="BN248" i="14"/>
  <c r="BF248" i="14"/>
  <c r="AX248" i="14"/>
  <c r="AP248" i="14"/>
  <c r="AH248" i="14"/>
  <c r="Z248" i="14"/>
  <c r="R248" i="14"/>
  <c r="EG248" i="14"/>
  <c r="DY248" i="14"/>
  <c r="DQ248" i="14"/>
  <c r="DI248" i="14"/>
  <c r="DA248" i="14"/>
  <c r="CS248" i="14"/>
  <c r="CK248" i="14"/>
  <c r="CC248" i="14"/>
  <c r="BU248" i="14"/>
  <c r="BM248" i="14"/>
  <c r="BE248" i="14"/>
  <c r="AW248" i="14"/>
  <c r="AO248" i="14"/>
  <c r="AG248" i="14"/>
  <c r="Y248" i="14"/>
  <c r="Q248" i="14"/>
  <c r="EF248" i="14"/>
  <c r="DX248" i="14"/>
  <c r="DP248" i="14"/>
  <c r="DH248" i="14"/>
  <c r="CZ248" i="14"/>
  <c r="CR248" i="14"/>
  <c r="CJ248" i="14"/>
  <c r="CB248" i="14"/>
  <c r="BT248" i="14"/>
  <c r="BL248" i="14"/>
  <c r="BD248" i="14"/>
  <c r="AV248" i="14"/>
  <c r="AN248" i="14"/>
  <c r="AF248" i="14"/>
  <c r="X248" i="14"/>
  <c r="P248" i="14"/>
  <c r="EM248" i="14"/>
  <c r="EE248" i="14"/>
  <c r="DW248" i="14"/>
  <c r="DO248" i="14"/>
  <c r="DG248" i="14"/>
  <c r="CY248" i="14"/>
  <c r="CQ248" i="14"/>
  <c r="CI248" i="14"/>
  <c r="CA248" i="14"/>
  <c r="BS248" i="14"/>
  <c r="BK248" i="14"/>
  <c r="BC248" i="14"/>
  <c r="AU248" i="14"/>
  <c r="AM248" i="14"/>
  <c r="AE248" i="14"/>
  <c r="W248" i="14"/>
  <c r="EL248" i="14"/>
  <c r="ED248" i="14"/>
  <c r="DV248" i="14"/>
  <c r="DN248" i="14"/>
  <c r="DF248" i="14"/>
  <c r="CX248" i="14"/>
  <c r="CP248" i="14"/>
  <c r="CH248" i="14"/>
  <c r="BZ248" i="14"/>
  <c r="BR248" i="14"/>
  <c r="BJ248" i="14"/>
  <c r="BB248" i="14"/>
  <c r="AT248" i="14"/>
  <c r="AL248" i="14"/>
  <c r="AD248" i="14"/>
  <c r="V248" i="14"/>
  <c r="N248" i="14"/>
  <c r="EK248" i="14"/>
  <c r="EC248" i="14"/>
  <c r="DU248" i="14"/>
  <c r="DM248" i="14"/>
  <c r="DE248" i="14"/>
  <c r="CW248" i="14"/>
  <c r="CO248" i="14"/>
  <c r="CG248" i="14"/>
  <c r="BY248" i="14"/>
  <c r="BQ248" i="14"/>
  <c r="BI248" i="14"/>
  <c r="BA248" i="14"/>
  <c r="AS248" i="14"/>
  <c r="AK248" i="14"/>
  <c r="AC248" i="14"/>
  <c r="U248" i="14"/>
  <c r="EJ248" i="14"/>
  <c r="EB248" i="14"/>
  <c r="DT248" i="14"/>
  <c r="DL248" i="14"/>
  <c r="DD248" i="14"/>
  <c r="CV248" i="14"/>
  <c r="CN248" i="14"/>
  <c r="CF248" i="14"/>
  <c r="BX248" i="14"/>
  <c r="BP248" i="14"/>
  <c r="BH248" i="14"/>
  <c r="AZ248" i="14"/>
  <c r="AR248" i="14"/>
  <c r="AJ248" i="14"/>
  <c r="AB248" i="14"/>
  <c r="T248" i="14"/>
  <c r="EI248" i="14"/>
  <c r="EA248" i="14"/>
  <c r="DS248" i="14"/>
  <c r="DK248" i="14"/>
  <c r="DC248" i="14"/>
  <c r="CU248" i="14"/>
  <c r="CM248" i="14"/>
  <c r="CE248" i="14"/>
  <c r="BW248" i="14"/>
  <c r="BO248" i="14"/>
  <c r="BG248" i="14"/>
  <c r="AY248" i="14"/>
  <c r="AQ248" i="14"/>
  <c r="AI248" i="14"/>
  <c r="AA248" i="14"/>
  <c r="S248" i="14"/>
  <c r="EJ194" i="14"/>
  <c r="EB194" i="14"/>
  <c r="DT194" i="14"/>
  <c r="DL194" i="14"/>
  <c r="DD194" i="14"/>
  <c r="CV194" i="14"/>
  <c r="CN194" i="14"/>
  <c r="CF194" i="14"/>
  <c r="BX194" i="14"/>
  <c r="BP194" i="14"/>
  <c r="BH194" i="14"/>
  <c r="AZ194" i="14"/>
  <c r="AR194" i="14"/>
  <c r="AJ194" i="14"/>
  <c r="AB194" i="14"/>
  <c r="T194" i="14"/>
  <c r="EI194" i="14"/>
  <c r="EA194" i="14"/>
  <c r="DS194" i="14"/>
  <c r="DK194" i="14"/>
  <c r="DC194" i="14"/>
  <c r="CU194" i="14"/>
  <c r="CM194" i="14"/>
  <c r="CE194" i="14"/>
  <c r="BW194" i="14"/>
  <c r="BO194" i="14"/>
  <c r="BG194" i="14"/>
  <c r="AY194" i="14"/>
  <c r="AQ194" i="14"/>
  <c r="AI194" i="14"/>
  <c r="AA194" i="14"/>
  <c r="S194" i="14"/>
  <c r="EH194" i="14"/>
  <c r="DZ194" i="14"/>
  <c r="DR194" i="14"/>
  <c r="DJ194" i="14"/>
  <c r="DB194" i="14"/>
  <c r="CT194" i="14"/>
  <c r="CL194" i="14"/>
  <c r="CD194" i="14"/>
  <c r="BV194" i="14"/>
  <c r="BN194" i="14"/>
  <c r="BF194" i="14"/>
  <c r="AX194" i="14"/>
  <c r="AP194" i="14"/>
  <c r="AH194" i="14"/>
  <c r="Z194" i="14"/>
  <c r="R194" i="14"/>
  <c r="EG194" i="14"/>
  <c r="DY194" i="14"/>
  <c r="DQ194" i="14"/>
  <c r="DI194" i="14"/>
  <c r="DA194" i="14"/>
  <c r="CS194" i="14"/>
  <c r="CK194" i="14"/>
  <c r="CC194" i="14"/>
  <c r="BU194" i="14"/>
  <c r="BM194" i="14"/>
  <c r="BE194" i="14"/>
  <c r="AW194" i="14"/>
  <c r="AO194" i="14"/>
  <c r="AG194" i="14"/>
  <c r="Y194" i="14"/>
  <c r="Q194" i="14"/>
  <c r="EF194" i="14"/>
  <c r="DX194" i="14"/>
  <c r="DP194" i="14"/>
  <c r="DH194" i="14"/>
  <c r="CZ194" i="14"/>
  <c r="CR194" i="14"/>
  <c r="CJ194" i="14"/>
  <c r="CB194" i="14"/>
  <c r="BT194" i="14"/>
  <c r="BL194" i="14"/>
  <c r="BD194" i="14"/>
  <c r="AV194" i="14"/>
  <c r="AN194" i="14"/>
  <c r="AF194" i="14"/>
  <c r="X194" i="14"/>
  <c r="P194" i="14"/>
  <c r="EM194" i="14"/>
  <c r="EE194" i="14"/>
  <c r="DW194" i="14"/>
  <c r="DO194" i="14"/>
  <c r="DG194" i="14"/>
  <c r="CY194" i="14"/>
  <c r="CQ194" i="14"/>
  <c r="CI194" i="14"/>
  <c r="CA194" i="14"/>
  <c r="BS194" i="14"/>
  <c r="BK194" i="14"/>
  <c r="BC194" i="14"/>
  <c r="AU194" i="14"/>
  <c r="AM194" i="14"/>
  <c r="AE194" i="14"/>
  <c r="W194" i="14"/>
  <c r="EL194" i="14"/>
  <c r="ED194" i="14"/>
  <c r="DV194" i="14"/>
  <c r="DN194" i="14"/>
  <c r="DF194" i="14"/>
  <c r="CX194" i="14"/>
  <c r="CP194" i="14"/>
  <c r="CH194" i="14"/>
  <c r="BZ194" i="14"/>
  <c r="BR194" i="14"/>
  <c r="BJ194" i="14"/>
  <c r="BB194" i="14"/>
  <c r="AT194" i="14"/>
  <c r="AL194" i="14"/>
  <c r="AD194" i="14"/>
  <c r="V194" i="14"/>
  <c r="N194" i="14"/>
  <c r="EK194" i="14"/>
  <c r="BY194" i="14"/>
  <c r="EC194" i="14"/>
  <c r="BQ194" i="14"/>
  <c r="DU194" i="14"/>
  <c r="BI194" i="14"/>
  <c r="DM194" i="14"/>
  <c r="BA194" i="14"/>
  <c r="DE194" i="14"/>
  <c r="AS194" i="14"/>
  <c r="CW194" i="14"/>
  <c r="AK194" i="14"/>
  <c r="CO194" i="14"/>
  <c r="AC194" i="14"/>
  <c r="CG194" i="14"/>
  <c r="U194" i="14"/>
  <c r="EH335" i="14"/>
  <c r="DZ335" i="14"/>
  <c r="DR335" i="14"/>
  <c r="DJ335" i="14"/>
  <c r="DB335" i="14"/>
  <c r="CT335" i="14"/>
  <c r="CL335" i="14"/>
  <c r="CD335" i="14"/>
  <c r="BV335" i="14"/>
  <c r="BN335" i="14"/>
  <c r="BF335" i="14"/>
  <c r="AX335" i="14"/>
  <c r="AP335" i="14"/>
  <c r="AH335" i="14"/>
  <c r="Z335" i="14"/>
  <c r="R335" i="14"/>
  <c r="EG335" i="14"/>
  <c r="DY335" i="14"/>
  <c r="DQ335" i="14"/>
  <c r="DI335" i="14"/>
  <c r="DA335" i="14"/>
  <c r="CS335" i="14"/>
  <c r="CK335" i="14"/>
  <c r="CC335" i="14"/>
  <c r="BU335" i="14"/>
  <c r="BM335" i="14"/>
  <c r="BE335" i="14"/>
  <c r="AW335" i="14"/>
  <c r="AO335" i="14"/>
  <c r="AG335" i="14"/>
  <c r="Y335" i="14"/>
  <c r="Q335" i="14"/>
  <c r="EF335" i="14"/>
  <c r="DX335" i="14"/>
  <c r="DP335" i="14"/>
  <c r="DH335" i="14"/>
  <c r="CZ335" i="14"/>
  <c r="CR335" i="14"/>
  <c r="CJ335" i="14"/>
  <c r="CB335" i="14"/>
  <c r="BT335" i="14"/>
  <c r="BL335" i="14"/>
  <c r="BD335" i="14"/>
  <c r="AV335" i="14"/>
  <c r="AN335" i="14"/>
  <c r="AF335" i="14"/>
  <c r="X335" i="14"/>
  <c r="P335" i="14"/>
  <c r="EM335" i="14"/>
  <c r="EE335" i="14"/>
  <c r="DW335" i="14"/>
  <c r="DO335" i="14"/>
  <c r="DG335" i="14"/>
  <c r="CY335" i="14"/>
  <c r="CQ335" i="14"/>
  <c r="CI335" i="14"/>
  <c r="CA335" i="14"/>
  <c r="BS335" i="14"/>
  <c r="BK335" i="14"/>
  <c r="BC335" i="14"/>
  <c r="AU335" i="14"/>
  <c r="AM335" i="14"/>
  <c r="AE335" i="14"/>
  <c r="W335" i="14"/>
  <c r="EL335" i="14"/>
  <c r="ED335" i="14"/>
  <c r="DV335" i="14"/>
  <c r="DN335" i="14"/>
  <c r="DF335" i="14"/>
  <c r="CX335" i="14"/>
  <c r="CP335" i="14"/>
  <c r="CH335" i="14"/>
  <c r="BZ335" i="14"/>
  <c r="BR335" i="14"/>
  <c r="BJ335" i="14"/>
  <c r="BB335" i="14"/>
  <c r="AT335" i="14"/>
  <c r="AL335" i="14"/>
  <c r="AD335" i="14"/>
  <c r="V335" i="14"/>
  <c r="N335" i="14"/>
  <c r="EK335" i="14"/>
  <c r="EC335" i="14"/>
  <c r="DU335" i="14"/>
  <c r="DM335" i="14"/>
  <c r="DE335" i="14"/>
  <c r="CW335" i="14"/>
  <c r="CO335" i="14"/>
  <c r="CG335" i="14"/>
  <c r="BY335" i="14"/>
  <c r="BQ335" i="14"/>
  <c r="BI335" i="14"/>
  <c r="BA335" i="14"/>
  <c r="AS335" i="14"/>
  <c r="AK335" i="14"/>
  <c r="AC335" i="14"/>
  <c r="U335" i="14"/>
  <c r="EI335" i="14"/>
  <c r="EA335" i="14"/>
  <c r="DS335" i="14"/>
  <c r="DK335" i="14"/>
  <c r="DC335" i="14"/>
  <c r="CU335" i="14"/>
  <c r="CM335" i="14"/>
  <c r="CE335" i="14"/>
  <c r="BW335" i="14"/>
  <c r="BO335" i="14"/>
  <c r="BG335" i="14"/>
  <c r="AY335" i="14"/>
  <c r="AQ335" i="14"/>
  <c r="AI335" i="14"/>
  <c r="AA335" i="14"/>
  <c r="S335" i="14"/>
  <c r="CF335" i="14"/>
  <c r="T335" i="14"/>
  <c r="EJ335" i="14"/>
  <c r="BX335" i="14"/>
  <c r="EB335" i="14"/>
  <c r="BP335" i="14"/>
  <c r="DT335" i="14"/>
  <c r="BH335" i="14"/>
  <c r="DL335" i="14"/>
  <c r="AZ335" i="14"/>
  <c r="DD335" i="14"/>
  <c r="AR335" i="14"/>
  <c r="CV335" i="14"/>
  <c r="AJ335" i="14"/>
  <c r="CN335" i="14"/>
  <c r="AB335" i="14"/>
  <c r="EH333" i="14"/>
  <c r="DZ333" i="14"/>
  <c r="DR333" i="14"/>
  <c r="DJ333" i="14"/>
  <c r="DB333" i="14"/>
  <c r="CT333" i="14"/>
  <c r="CL333" i="14"/>
  <c r="CD333" i="14"/>
  <c r="BV333" i="14"/>
  <c r="BN333" i="14"/>
  <c r="BF333" i="14"/>
  <c r="AX333" i="14"/>
  <c r="AP333" i="14"/>
  <c r="AH333" i="14"/>
  <c r="Z333" i="14"/>
  <c r="R333" i="14"/>
  <c r="EG333" i="14"/>
  <c r="DY333" i="14"/>
  <c r="DQ333" i="14"/>
  <c r="DI333" i="14"/>
  <c r="DA333" i="14"/>
  <c r="CS333" i="14"/>
  <c r="CK333" i="14"/>
  <c r="CC333" i="14"/>
  <c r="BU333" i="14"/>
  <c r="BM333" i="14"/>
  <c r="BE333" i="14"/>
  <c r="AW333" i="14"/>
  <c r="AO333" i="14"/>
  <c r="AG333" i="14"/>
  <c r="Y333" i="14"/>
  <c r="Q333" i="14"/>
  <c r="EF333" i="14"/>
  <c r="DX333" i="14"/>
  <c r="DP333" i="14"/>
  <c r="DH333" i="14"/>
  <c r="CZ333" i="14"/>
  <c r="CR333" i="14"/>
  <c r="CJ333" i="14"/>
  <c r="CB333" i="14"/>
  <c r="BT333" i="14"/>
  <c r="BL333" i="14"/>
  <c r="BD333" i="14"/>
  <c r="AV333" i="14"/>
  <c r="AN333" i="14"/>
  <c r="AF333" i="14"/>
  <c r="X333" i="14"/>
  <c r="P333" i="14"/>
  <c r="EM333" i="14"/>
  <c r="EE333" i="14"/>
  <c r="DW333" i="14"/>
  <c r="DO333" i="14"/>
  <c r="DG333" i="14"/>
  <c r="CY333" i="14"/>
  <c r="CQ333" i="14"/>
  <c r="CI333" i="14"/>
  <c r="CA333" i="14"/>
  <c r="BS333" i="14"/>
  <c r="BK333" i="14"/>
  <c r="BC333" i="14"/>
  <c r="AU333" i="14"/>
  <c r="AM333" i="14"/>
  <c r="AE333" i="14"/>
  <c r="W333" i="14"/>
  <c r="EL333" i="14"/>
  <c r="ED333" i="14"/>
  <c r="DV333" i="14"/>
  <c r="DN333" i="14"/>
  <c r="DF333" i="14"/>
  <c r="CX333" i="14"/>
  <c r="CP333" i="14"/>
  <c r="CH333" i="14"/>
  <c r="BZ333" i="14"/>
  <c r="BR333" i="14"/>
  <c r="BJ333" i="14"/>
  <c r="BB333" i="14"/>
  <c r="AT333" i="14"/>
  <c r="AL333" i="14"/>
  <c r="AD333" i="14"/>
  <c r="V333" i="14"/>
  <c r="N333" i="14"/>
  <c r="EK333" i="14"/>
  <c r="EC333" i="14"/>
  <c r="DU333" i="14"/>
  <c r="DM333" i="14"/>
  <c r="DE333" i="14"/>
  <c r="CW333" i="14"/>
  <c r="CO333" i="14"/>
  <c r="CG333" i="14"/>
  <c r="BY333" i="14"/>
  <c r="BQ333" i="14"/>
  <c r="BI333" i="14"/>
  <c r="BA333" i="14"/>
  <c r="AS333" i="14"/>
  <c r="AK333" i="14"/>
  <c r="AC333" i="14"/>
  <c r="U333" i="14"/>
  <c r="EI333" i="14"/>
  <c r="EA333" i="14"/>
  <c r="DS333" i="14"/>
  <c r="DK333" i="14"/>
  <c r="DC333" i="14"/>
  <c r="CU333" i="14"/>
  <c r="CM333" i="14"/>
  <c r="CE333" i="14"/>
  <c r="BW333" i="14"/>
  <c r="BO333" i="14"/>
  <c r="BG333" i="14"/>
  <c r="AY333" i="14"/>
  <c r="AQ333" i="14"/>
  <c r="AI333" i="14"/>
  <c r="AA333" i="14"/>
  <c r="S333" i="14"/>
  <c r="CN333" i="14"/>
  <c r="AB333" i="14"/>
  <c r="CF333" i="14"/>
  <c r="T333" i="14"/>
  <c r="EJ333" i="14"/>
  <c r="BX333" i="14"/>
  <c r="EB333" i="14"/>
  <c r="BP333" i="14"/>
  <c r="DT333" i="14"/>
  <c r="BH333" i="14"/>
  <c r="DL333" i="14"/>
  <c r="AZ333" i="14"/>
  <c r="DD333" i="14"/>
  <c r="AR333" i="14"/>
  <c r="CV333" i="14"/>
  <c r="AJ333" i="14"/>
  <c r="EI273" i="14"/>
  <c r="EA273" i="14"/>
  <c r="DS273" i="14"/>
  <c r="DK273" i="14"/>
  <c r="DC273" i="14"/>
  <c r="CU273" i="14"/>
  <c r="CM273" i="14"/>
  <c r="CE273" i="14"/>
  <c r="BW273" i="14"/>
  <c r="BO273" i="14"/>
  <c r="BG273" i="14"/>
  <c r="AY273" i="14"/>
  <c r="AQ273" i="14"/>
  <c r="AI273" i="14"/>
  <c r="AA273" i="14"/>
  <c r="S273" i="14"/>
  <c r="EH273" i="14"/>
  <c r="DZ273" i="14"/>
  <c r="DR273" i="14"/>
  <c r="DJ273" i="14"/>
  <c r="DB273" i="14"/>
  <c r="CT273" i="14"/>
  <c r="CL273" i="14"/>
  <c r="CD273" i="14"/>
  <c r="BV273" i="14"/>
  <c r="BN273" i="14"/>
  <c r="BF273" i="14"/>
  <c r="AX273" i="14"/>
  <c r="AP273" i="14"/>
  <c r="AH273" i="14"/>
  <c r="Z273" i="14"/>
  <c r="R273" i="14"/>
  <c r="EG273" i="14"/>
  <c r="DY273" i="14"/>
  <c r="DQ273" i="14"/>
  <c r="DI273" i="14"/>
  <c r="DA273" i="14"/>
  <c r="CS273" i="14"/>
  <c r="CK273" i="14"/>
  <c r="CC273" i="14"/>
  <c r="BU273" i="14"/>
  <c r="BM273" i="14"/>
  <c r="BE273" i="14"/>
  <c r="AW273" i="14"/>
  <c r="AO273" i="14"/>
  <c r="AG273" i="14"/>
  <c r="Y273" i="14"/>
  <c r="Q273" i="14"/>
  <c r="EF273" i="14"/>
  <c r="DX273" i="14"/>
  <c r="DP273" i="14"/>
  <c r="DH273" i="14"/>
  <c r="CZ273" i="14"/>
  <c r="CR273" i="14"/>
  <c r="CJ273" i="14"/>
  <c r="CB273" i="14"/>
  <c r="BT273" i="14"/>
  <c r="BL273" i="14"/>
  <c r="BD273" i="14"/>
  <c r="AV273" i="14"/>
  <c r="AN273" i="14"/>
  <c r="AF273" i="14"/>
  <c r="X273" i="14"/>
  <c r="EM273" i="14"/>
  <c r="EE273" i="14"/>
  <c r="DW273" i="14"/>
  <c r="DO273" i="14"/>
  <c r="DG273" i="14"/>
  <c r="CY273" i="14"/>
  <c r="CQ273" i="14"/>
  <c r="CI273" i="14"/>
  <c r="CA273" i="14"/>
  <c r="BS273" i="14"/>
  <c r="BK273" i="14"/>
  <c r="BC273" i="14"/>
  <c r="AU273" i="14"/>
  <c r="AM273" i="14"/>
  <c r="AE273" i="14"/>
  <c r="W273" i="14"/>
  <c r="EL273" i="14"/>
  <c r="ED273" i="14"/>
  <c r="DV273" i="14"/>
  <c r="DN273" i="14"/>
  <c r="DF273" i="14"/>
  <c r="CX273" i="14"/>
  <c r="CP273" i="14"/>
  <c r="CH273" i="14"/>
  <c r="BZ273" i="14"/>
  <c r="BR273" i="14"/>
  <c r="BJ273" i="14"/>
  <c r="BB273" i="14"/>
  <c r="AT273" i="14"/>
  <c r="AL273" i="14"/>
  <c r="AD273" i="14"/>
  <c r="V273" i="14"/>
  <c r="N273" i="14"/>
  <c r="DL273" i="14"/>
  <c r="CF273" i="14"/>
  <c r="AZ273" i="14"/>
  <c r="T273" i="14"/>
  <c r="EK273" i="14"/>
  <c r="DE273" i="14"/>
  <c r="BY273" i="14"/>
  <c r="AS273" i="14"/>
  <c r="P273" i="14"/>
  <c r="EJ273" i="14"/>
  <c r="DD273" i="14"/>
  <c r="BX273" i="14"/>
  <c r="AR273" i="14"/>
  <c r="EC273" i="14"/>
  <c r="CW273" i="14"/>
  <c r="BQ273" i="14"/>
  <c r="AK273" i="14"/>
  <c r="EB273" i="14"/>
  <c r="CV273" i="14"/>
  <c r="BP273" i="14"/>
  <c r="AJ273" i="14"/>
  <c r="DU273" i="14"/>
  <c r="CO273" i="14"/>
  <c r="BI273" i="14"/>
  <c r="AC273" i="14"/>
  <c r="DT273" i="14"/>
  <c r="CN273" i="14"/>
  <c r="BH273" i="14"/>
  <c r="AB273" i="14"/>
  <c r="DM273" i="14"/>
  <c r="CG273" i="14"/>
  <c r="BA273" i="14"/>
  <c r="U273" i="14"/>
  <c r="EJ222" i="14"/>
  <c r="EB222" i="14"/>
  <c r="DT222" i="14"/>
  <c r="DL222" i="14"/>
  <c r="DD222" i="14"/>
  <c r="CV222" i="14"/>
  <c r="CN222" i="14"/>
  <c r="CF222" i="14"/>
  <c r="BX222" i="14"/>
  <c r="BP222" i="14"/>
  <c r="BH222" i="14"/>
  <c r="AZ222" i="14"/>
  <c r="AR222" i="14"/>
  <c r="AJ222" i="14"/>
  <c r="AB222" i="14"/>
  <c r="T222" i="14"/>
  <c r="EI222" i="14"/>
  <c r="EA222" i="14"/>
  <c r="DS222" i="14"/>
  <c r="DK222" i="14"/>
  <c r="DC222" i="14"/>
  <c r="CU222" i="14"/>
  <c r="CM222" i="14"/>
  <c r="CE222" i="14"/>
  <c r="BW222" i="14"/>
  <c r="BO222" i="14"/>
  <c r="BG222" i="14"/>
  <c r="AY222" i="14"/>
  <c r="AQ222" i="14"/>
  <c r="AI222" i="14"/>
  <c r="AA222" i="14"/>
  <c r="S222" i="14"/>
  <c r="EH222" i="14"/>
  <c r="DZ222" i="14"/>
  <c r="DR222" i="14"/>
  <c r="DJ222" i="14"/>
  <c r="DB222" i="14"/>
  <c r="CT222" i="14"/>
  <c r="CL222" i="14"/>
  <c r="CD222" i="14"/>
  <c r="BV222" i="14"/>
  <c r="BN222" i="14"/>
  <c r="BF222" i="14"/>
  <c r="AX222" i="14"/>
  <c r="AP222" i="14"/>
  <c r="AH222" i="14"/>
  <c r="Z222" i="14"/>
  <c r="R222" i="14"/>
  <c r="EG222" i="14"/>
  <c r="DY222" i="14"/>
  <c r="DQ222" i="14"/>
  <c r="DI222" i="14"/>
  <c r="DA222" i="14"/>
  <c r="CS222" i="14"/>
  <c r="CK222" i="14"/>
  <c r="CC222" i="14"/>
  <c r="BU222" i="14"/>
  <c r="BM222" i="14"/>
  <c r="BE222" i="14"/>
  <c r="AW222" i="14"/>
  <c r="AO222" i="14"/>
  <c r="AG222" i="14"/>
  <c r="Y222" i="14"/>
  <c r="Q222" i="14"/>
  <c r="EF222" i="14"/>
  <c r="DX222" i="14"/>
  <c r="DP222" i="14"/>
  <c r="DH222" i="14"/>
  <c r="CZ222" i="14"/>
  <c r="CR222" i="14"/>
  <c r="CJ222" i="14"/>
  <c r="CB222" i="14"/>
  <c r="BT222" i="14"/>
  <c r="BL222" i="14"/>
  <c r="BD222" i="14"/>
  <c r="AV222" i="14"/>
  <c r="AN222" i="14"/>
  <c r="AF222" i="14"/>
  <c r="X222" i="14"/>
  <c r="P222" i="14"/>
  <c r="EM222" i="14"/>
  <c r="EE222" i="14"/>
  <c r="DW222" i="14"/>
  <c r="DO222" i="14"/>
  <c r="DG222" i="14"/>
  <c r="CY222" i="14"/>
  <c r="CQ222" i="14"/>
  <c r="CI222" i="14"/>
  <c r="CA222" i="14"/>
  <c r="BS222" i="14"/>
  <c r="BK222" i="14"/>
  <c r="BC222" i="14"/>
  <c r="AU222" i="14"/>
  <c r="AM222" i="14"/>
  <c r="AE222" i="14"/>
  <c r="W222" i="14"/>
  <c r="EL222" i="14"/>
  <c r="ED222" i="14"/>
  <c r="DV222" i="14"/>
  <c r="DN222" i="14"/>
  <c r="DF222" i="14"/>
  <c r="CX222" i="14"/>
  <c r="CP222" i="14"/>
  <c r="CH222" i="14"/>
  <c r="BZ222" i="14"/>
  <c r="BR222" i="14"/>
  <c r="BJ222" i="14"/>
  <c r="BB222" i="14"/>
  <c r="AT222" i="14"/>
  <c r="AL222" i="14"/>
  <c r="AD222" i="14"/>
  <c r="V222" i="14"/>
  <c r="N222" i="14"/>
  <c r="EK222" i="14"/>
  <c r="EC222" i="14"/>
  <c r="DU222" i="14"/>
  <c r="DM222" i="14"/>
  <c r="DE222" i="14"/>
  <c r="CW222" i="14"/>
  <c r="CO222" i="14"/>
  <c r="CG222" i="14"/>
  <c r="BY222" i="14"/>
  <c r="BQ222" i="14"/>
  <c r="BI222" i="14"/>
  <c r="BA222" i="14"/>
  <c r="AS222" i="14"/>
  <c r="AK222" i="14"/>
  <c r="AC222" i="14"/>
  <c r="U222" i="14"/>
  <c r="EL125" i="14"/>
  <c r="ED125" i="14"/>
  <c r="DV125" i="14"/>
  <c r="DN125" i="14"/>
  <c r="DF125" i="14"/>
  <c r="CX125" i="14"/>
  <c r="CP125" i="14"/>
  <c r="CH125" i="14"/>
  <c r="BZ125" i="14"/>
  <c r="BR125" i="14"/>
  <c r="BJ125" i="14"/>
  <c r="BB125" i="14"/>
  <c r="AT125" i="14"/>
  <c r="AL125" i="14"/>
  <c r="AD125" i="14"/>
  <c r="V125" i="14"/>
  <c r="N125" i="14"/>
  <c r="EK125" i="14"/>
  <c r="EC125" i="14"/>
  <c r="DU125" i="14"/>
  <c r="DM125" i="14"/>
  <c r="DE125" i="14"/>
  <c r="CW125" i="14"/>
  <c r="CO125" i="14"/>
  <c r="CG125" i="14"/>
  <c r="BY125" i="14"/>
  <c r="BQ125" i="14"/>
  <c r="BI125" i="14"/>
  <c r="BA125" i="14"/>
  <c r="AS125" i="14"/>
  <c r="AK125" i="14"/>
  <c r="AC125" i="14"/>
  <c r="U125" i="14"/>
  <c r="EJ125" i="14"/>
  <c r="EB125" i="14"/>
  <c r="DT125" i="14"/>
  <c r="DL125" i="14"/>
  <c r="DD125" i="14"/>
  <c r="CV125" i="14"/>
  <c r="CN125" i="14"/>
  <c r="CF125" i="14"/>
  <c r="BX125" i="14"/>
  <c r="BP125" i="14"/>
  <c r="BH125" i="14"/>
  <c r="AZ125" i="14"/>
  <c r="AR125" i="14"/>
  <c r="AJ125" i="14"/>
  <c r="AB125" i="14"/>
  <c r="T125" i="14"/>
  <c r="EI125" i="14"/>
  <c r="EA125" i="14"/>
  <c r="DS125" i="14"/>
  <c r="DK125" i="14"/>
  <c r="DC125" i="14"/>
  <c r="CU125" i="14"/>
  <c r="CM125" i="14"/>
  <c r="CE125" i="14"/>
  <c r="BW125" i="14"/>
  <c r="BO125" i="14"/>
  <c r="BG125" i="14"/>
  <c r="AY125" i="14"/>
  <c r="AQ125" i="14"/>
  <c r="AI125" i="14"/>
  <c r="AA125" i="14"/>
  <c r="S125" i="14"/>
  <c r="EH125" i="14"/>
  <c r="DZ125" i="14"/>
  <c r="DR125" i="14"/>
  <c r="DJ125" i="14"/>
  <c r="DB125" i="14"/>
  <c r="CT125" i="14"/>
  <c r="CL125" i="14"/>
  <c r="CD125" i="14"/>
  <c r="BV125" i="14"/>
  <c r="BN125" i="14"/>
  <c r="BF125" i="14"/>
  <c r="AX125" i="14"/>
  <c r="AP125" i="14"/>
  <c r="AH125" i="14"/>
  <c r="Z125" i="14"/>
  <c r="R125" i="14"/>
  <c r="EG125" i="14"/>
  <c r="DY125" i="14"/>
  <c r="DQ125" i="14"/>
  <c r="DI125" i="14"/>
  <c r="DA125" i="14"/>
  <c r="CS125" i="14"/>
  <c r="CK125" i="14"/>
  <c r="CC125" i="14"/>
  <c r="BU125" i="14"/>
  <c r="BM125" i="14"/>
  <c r="BE125" i="14"/>
  <c r="AW125" i="14"/>
  <c r="AO125" i="14"/>
  <c r="AG125" i="14"/>
  <c r="Y125" i="14"/>
  <c r="Q125" i="14"/>
  <c r="EF125" i="14"/>
  <c r="DX125" i="14"/>
  <c r="DP125" i="14"/>
  <c r="DH125" i="14"/>
  <c r="CZ125" i="14"/>
  <c r="CR125" i="14"/>
  <c r="CJ125" i="14"/>
  <c r="CB125" i="14"/>
  <c r="BT125" i="14"/>
  <c r="BL125" i="14"/>
  <c r="BD125" i="14"/>
  <c r="AV125" i="14"/>
  <c r="AN125" i="14"/>
  <c r="AF125" i="14"/>
  <c r="X125" i="14"/>
  <c r="P125" i="14"/>
  <c r="EM125" i="14"/>
  <c r="EE125" i="14"/>
  <c r="DW125" i="14"/>
  <c r="DO125" i="14"/>
  <c r="DG125" i="14"/>
  <c r="CY125" i="14"/>
  <c r="CQ125" i="14"/>
  <c r="CI125" i="14"/>
  <c r="CA125" i="14"/>
  <c r="BS125" i="14"/>
  <c r="BK125" i="14"/>
  <c r="BC125" i="14"/>
  <c r="AU125" i="14"/>
  <c r="AM125" i="14"/>
  <c r="AE125" i="14"/>
  <c r="W125" i="14"/>
  <c r="EH309" i="14"/>
  <c r="DZ309" i="14"/>
  <c r="DR309" i="14"/>
  <c r="DJ309" i="14"/>
  <c r="DB309" i="14"/>
  <c r="CT309" i="14"/>
  <c r="CL309" i="14"/>
  <c r="CD309" i="14"/>
  <c r="BV309" i="14"/>
  <c r="BN309" i="14"/>
  <c r="BF309" i="14"/>
  <c r="AX309" i="14"/>
  <c r="AP309" i="14"/>
  <c r="AH309" i="14"/>
  <c r="Z309" i="14"/>
  <c r="R309" i="14"/>
  <c r="EG309" i="14"/>
  <c r="DY309" i="14"/>
  <c r="DQ309" i="14"/>
  <c r="DI309" i="14"/>
  <c r="DA309" i="14"/>
  <c r="CS309" i="14"/>
  <c r="CK309" i="14"/>
  <c r="CC309" i="14"/>
  <c r="BU309" i="14"/>
  <c r="BM309" i="14"/>
  <c r="BE309" i="14"/>
  <c r="AW309" i="14"/>
  <c r="AO309" i="14"/>
  <c r="AG309" i="14"/>
  <c r="Y309" i="14"/>
  <c r="Q309" i="14"/>
  <c r="EF309" i="14"/>
  <c r="DX309" i="14"/>
  <c r="DP309" i="14"/>
  <c r="DH309" i="14"/>
  <c r="CZ309" i="14"/>
  <c r="CR309" i="14"/>
  <c r="CJ309" i="14"/>
  <c r="CB309" i="14"/>
  <c r="BT309" i="14"/>
  <c r="BL309" i="14"/>
  <c r="BD309" i="14"/>
  <c r="AV309" i="14"/>
  <c r="AN309" i="14"/>
  <c r="AF309" i="14"/>
  <c r="X309" i="14"/>
  <c r="P309" i="14"/>
  <c r="EM309" i="14"/>
  <c r="EE309" i="14"/>
  <c r="DW309" i="14"/>
  <c r="DO309" i="14"/>
  <c r="DG309" i="14"/>
  <c r="CY309" i="14"/>
  <c r="CQ309" i="14"/>
  <c r="CI309" i="14"/>
  <c r="CA309" i="14"/>
  <c r="BS309" i="14"/>
  <c r="BK309" i="14"/>
  <c r="BC309" i="14"/>
  <c r="AU309" i="14"/>
  <c r="AM309" i="14"/>
  <c r="AE309" i="14"/>
  <c r="W309" i="14"/>
  <c r="EL309" i="14"/>
  <c r="ED309" i="14"/>
  <c r="DV309" i="14"/>
  <c r="DN309" i="14"/>
  <c r="DF309" i="14"/>
  <c r="CX309" i="14"/>
  <c r="CP309" i="14"/>
  <c r="CH309" i="14"/>
  <c r="BZ309" i="14"/>
  <c r="BR309" i="14"/>
  <c r="BJ309" i="14"/>
  <c r="BB309" i="14"/>
  <c r="AT309" i="14"/>
  <c r="AL309" i="14"/>
  <c r="AD309" i="14"/>
  <c r="V309" i="14"/>
  <c r="N309" i="14"/>
  <c r="EK309" i="14"/>
  <c r="EC309" i="14"/>
  <c r="DU309" i="14"/>
  <c r="DM309" i="14"/>
  <c r="DE309" i="14"/>
  <c r="CW309" i="14"/>
  <c r="CO309" i="14"/>
  <c r="CG309" i="14"/>
  <c r="BY309" i="14"/>
  <c r="BQ309" i="14"/>
  <c r="BI309" i="14"/>
  <c r="BA309" i="14"/>
  <c r="AS309" i="14"/>
  <c r="AK309" i="14"/>
  <c r="AC309" i="14"/>
  <c r="U309" i="14"/>
  <c r="EI309" i="14"/>
  <c r="EA309" i="14"/>
  <c r="DS309" i="14"/>
  <c r="DK309" i="14"/>
  <c r="DC309" i="14"/>
  <c r="CU309" i="14"/>
  <c r="CM309" i="14"/>
  <c r="CE309" i="14"/>
  <c r="BW309" i="14"/>
  <c r="BO309" i="14"/>
  <c r="BG309" i="14"/>
  <c r="AY309" i="14"/>
  <c r="AQ309" i="14"/>
  <c r="AI309" i="14"/>
  <c r="AA309" i="14"/>
  <c r="S309" i="14"/>
  <c r="DT309" i="14"/>
  <c r="BH309" i="14"/>
  <c r="DL309" i="14"/>
  <c r="AZ309" i="14"/>
  <c r="DD309" i="14"/>
  <c r="AR309" i="14"/>
  <c r="CV309" i="14"/>
  <c r="AJ309" i="14"/>
  <c r="CN309" i="14"/>
  <c r="AB309" i="14"/>
  <c r="CF309" i="14"/>
  <c r="T309" i="14"/>
  <c r="EB309" i="14"/>
  <c r="BP309" i="14"/>
  <c r="EJ309" i="14"/>
  <c r="BX309" i="14"/>
  <c r="EH252" i="14"/>
  <c r="DZ252" i="14"/>
  <c r="DR252" i="14"/>
  <c r="DJ252" i="14"/>
  <c r="DB252" i="14"/>
  <c r="CT252" i="14"/>
  <c r="CL252" i="14"/>
  <c r="CD252" i="14"/>
  <c r="BV252" i="14"/>
  <c r="BN252" i="14"/>
  <c r="BF252" i="14"/>
  <c r="AX252" i="14"/>
  <c r="AP252" i="14"/>
  <c r="AH252" i="14"/>
  <c r="Z252" i="14"/>
  <c r="R252" i="14"/>
  <c r="EG252" i="14"/>
  <c r="DY252" i="14"/>
  <c r="DQ252" i="14"/>
  <c r="DI252" i="14"/>
  <c r="DA252" i="14"/>
  <c r="CS252" i="14"/>
  <c r="CK252" i="14"/>
  <c r="CC252" i="14"/>
  <c r="BU252" i="14"/>
  <c r="BM252" i="14"/>
  <c r="BE252" i="14"/>
  <c r="AW252" i="14"/>
  <c r="AO252" i="14"/>
  <c r="AG252" i="14"/>
  <c r="Y252" i="14"/>
  <c r="Q252" i="14"/>
  <c r="EF252" i="14"/>
  <c r="DX252" i="14"/>
  <c r="DP252" i="14"/>
  <c r="DH252" i="14"/>
  <c r="CZ252" i="14"/>
  <c r="CR252" i="14"/>
  <c r="CJ252" i="14"/>
  <c r="CB252" i="14"/>
  <c r="BT252" i="14"/>
  <c r="BL252" i="14"/>
  <c r="BD252" i="14"/>
  <c r="AV252" i="14"/>
  <c r="AN252" i="14"/>
  <c r="AF252" i="14"/>
  <c r="X252" i="14"/>
  <c r="P252" i="14"/>
  <c r="EM252" i="14"/>
  <c r="EE252" i="14"/>
  <c r="DW252" i="14"/>
  <c r="DO252" i="14"/>
  <c r="DG252" i="14"/>
  <c r="CY252" i="14"/>
  <c r="CQ252" i="14"/>
  <c r="CI252" i="14"/>
  <c r="CA252" i="14"/>
  <c r="BS252" i="14"/>
  <c r="BK252" i="14"/>
  <c r="BC252" i="14"/>
  <c r="AU252" i="14"/>
  <c r="AM252" i="14"/>
  <c r="AE252" i="14"/>
  <c r="W252" i="14"/>
  <c r="EL252" i="14"/>
  <c r="ED252" i="14"/>
  <c r="DV252" i="14"/>
  <c r="DN252" i="14"/>
  <c r="DF252" i="14"/>
  <c r="CX252" i="14"/>
  <c r="CP252" i="14"/>
  <c r="CH252" i="14"/>
  <c r="BZ252" i="14"/>
  <c r="BR252" i="14"/>
  <c r="BJ252" i="14"/>
  <c r="BB252" i="14"/>
  <c r="AT252" i="14"/>
  <c r="AL252" i="14"/>
  <c r="AD252" i="14"/>
  <c r="V252" i="14"/>
  <c r="N252" i="14"/>
  <c r="EK252" i="14"/>
  <c r="EC252" i="14"/>
  <c r="DU252" i="14"/>
  <c r="DM252" i="14"/>
  <c r="DE252" i="14"/>
  <c r="CW252" i="14"/>
  <c r="CO252" i="14"/>
  <c r="CG252" i="14"/>
  <c r="BY252" i="14"/>
  <c r="BQ252" i="14"/>
  <c r="BI252" i="14"/>
  <c r="BA252" i="14"/>
  <c r="AS252" i="14"/>
  <c r="AK252" i="14"/>
  <c r="AC252" i="14"/>
  <c r="U252" i="14"/>
  <c r="EJ252" i="14"/>
  <c r="EB252" i="14"/>
  <c r="DT252" i="14"/>
  <c r="DL252" i="14"/>
  <c r="DD252" i="14"/>
  <c r="CV252" i="14"/>
  <c r="CN252" i="14"/>
  <c r="CF252" i="14"/>
  <c r="BX252" i="14"/>
  <c r="BP252" i="14"/>
  <c r="BH252" i="14"/>
  <c r="AZ252" i="14"/>
  <c r="AR252" i="14"/>
  <c r="AJ252" i="14"/>
  <c r="AB252" i="14"/>
  <c r="T252" i="14"/>
  <c r="EI252" i="14"/>
  <c r="EA252" i="14"/>
  <c r="DS252" i="14"/>
  <c r="DK252" i="14"/>
  <c r="DC252" i="14"/>
  <c r="CU252" i="14"/>
  <c r="CM252" i="14"/>
  <c r="CE252" i="14"/>
  <c r="BW252" i="14"/>
  <c r="BO252" i="14"/>
  <c r="BG252" i="14"/>
  <c r="AY252" i="14"/>
  <c r="AQ252" i="14"/>
  <c r="AI252" i="14"/>
  <c r="AA252" i="14"/>
  <c r="S252" i="14"/>
  <c r="EJ198" i="14"/>
  <c r="EB198" i="14"/>
  <c r="DT198" i="14"/>
  <c r="DL198" i="14"/>
  <c r="DD198" i="14"/>
  <c r="CV198" i="14"/>
  <c r="CN198" i="14"/>
  <c r="CF198" i="14"/>
  <c r="BX198" i="14"/>
  <c r="BP198" i="14"/>
  <c r="BH198" i="14"/>
  <c r="AZ198" i="14"/>
  <c r="AR198" i="14"/>
  <c r="AJ198" i="14"/>
  <c r="AB198" i="14"/>
  <c r="T198" i="14"/>
  <c r="EI198" i="14"/>
  <c r="EA198" i="14"/>
  <c r="DS198" i="14"/>
  <c r="DK198" i="14"/>
  <c r="DC198" i="14"/>
  <c r="CU198" i="14"/>
  <c r="CM198" i="14"/>
  <c r="CE198" i="14"/>
  <c r="BW198" i="14"/>
  <c r="BO198" i="14"/>
  <c r="BG198" i="14"/>
  <c r="AY198" i="14"/>
  <c r="AQ198" i="14"/>
  <c r="AI198" i="14"/>
  <c r="AA198" i="14"/>
  <c r="S198" i="14"/>
  <c r="EH198" i="14"/>
  <c r="DZ198" i="14"/>
  <c r="DR198" i="14"/>
  <c r="DJ198" i="14"/>
  <c r="DB198" i="14"/>
  <c r="CT198" i="14"/>
  <c r="CL198" i="14"/>
  <c r="CD198" i="14"/>
  <c r="BV198" i="14"/>
  <c r="BN198" i="14"/>
  <c r="BF198" i="14"/>
  <c r="AX198" i="14"/>
  <c r="AP198" i="14"/>
  <c r="AH198" i="14"/>
  <c r="Z198" i="14"/>
  <c r="R198" i="14"/>
  <c r="EG198" i="14"/>
  <c r="DY198" i="14"/>
  <c r="DQ198" i="14"/>
  <c r="DI198" i="14"/>
  <c r="DA198" i="14"/>
  <c r="CS198" i="14"/>
  <c r="CK198" i="14"/>
  <c r="CC198" i="14"/>
  <c r="BU198" i="14"/>
  <c r="BM198" i="14"/>
  <c r="BE198" i="14"/>
  <c r="AW198" i="14"/>
  <c r="AO198" i="14"/>
  <c r="AG198" i="14"/>
  <c r="Y198" i="14"/>
  <c r="Q198" i="14"/>
  <c r="EF198" i="14"/>
  <c r="DX198" i="14"/>
  <c r="DP198" i="14"/>
  <c r="DH198" i="14"/>
  <c r="CZ198" i="14"/>
  <c r="CR198" i="14"/>
  <c r="CJ198" i="14"/>
  <c r="CB198" i="14"/>
  <c r="BT198" i="14"/>
  <c r="BL198" i="14"/>
  <c r="BD198" i="14"/>
  <c r="AV198" i="14"/>
  <c r="AN198" i="14"/>
  <c r="AF198" i="14"/>
  <c r="X198" i="14"/>
  <c r="P198" i="14"/>
  <c r="EM198" i="14"/>
  <c r="EE198" i="14"/>
  <c r="DW198" i="14"/>
  <c r="DO198" i="14"/>
  <c r="DG198" i="14"/>
  <c r="CY198" i="14"/>
  <c r="CQ198" i="14"/>
  <c r="CI198" i="14"/>
  <c r="CA198" i="14"/>
  <c r="BS198" i="14"/>
  <c r="BK198" i="14"/>
  <c r="BC198" i="14"/>
  <c r="AU198" i="14"/>
  <c r="AM198" i="14"/>
  <c r="AE198" i="14"/>
  <c r="W198" i="14"/>
  <c r="EL198" i="14"/>
  <c r="ED198" i="14"/>
  <c r="DV198" i="14"/>
  <c r="DN198" i="14"/>
  <c r="DF198" i="14"/>
  <c r="CX198" i="14"/>
  <c r="CP198" i="14"/>
  <c r="CH198" i="14"/>
  <c r="BZ198" i="14"/>
  <c r="BR198" i="14"/>
  <c r="BJ198" i="14"/>
  <c r="BB198" i="14"/>
  <c r="AT198" i="14"/>
  <c r="AL198" i="14"/>
  <c r="AD198" i="14"/>
  <c r="V198" i="14"/>
  <c r="N198" i="14"/>
  <c r="CO198" i="14"/>
  <c r="AC198" i="14"/>
  <c r="CG198" i="14"/>
  <c r="U198" i="14"/>
  <c r="EK198" i="14"/>
  <c r="BY198" i="14"/>
  <c r="EC198" i="14"/>
  <c r="BQ198" i="14"/>
  <c r="DU198" i="14"/>
  <c r="BI198" i="14"/>
  <c r="DM198" i="14"/>
  <c r="BA198" i="14"/>
  <c r="DE198" i="14"/>
  <c r="AS198" i="14"/>
  <c r="CW198" i="14"/>
  <c r="AK198" i="14"/>
  <c r="EL149" i="14"/>
  <c r="ED149" i="14"/>
  <c r="DV149" i="14"/>
  <c r="DN149" i="14"/>
  <c r="DF149" i="14"/>
  <c r="CX149" i="14"/>
  <c r="CP149" i="14"/>
  <c r="CH149" i="14"/>
  <c r="BZ149" i="14"/>
  <c r="BR149" i="14"/>
  <c r="BJ149" i="14"/>
  <c r="BB149" i="14"/>
  <c r="AT149" i="14"/>
  <c r="AL149" i="14"/>
  <c r="AD149" i="14"/>
  <c r="V149" i="14"/>
  <c r="N149" i="14"/>
  <c r="EK149" i="14"/>
  <c r="EC149" i="14"/>
  <c r="DU149" i="14"/>
  <c r="DM149" i="14"/>
  <c r="DE149" i="14"/>
  <c r="CW149" i="14"/>
  <c r="CO149" i="14"/>
  <c r="CG149" i="14"/>
  <c r="BY149" i="14"/>
  <c r="BQ149" i="14"/>
  <c r="BI149" i="14"/>
  <c r="BA149" i="14"/>
  <c r="AS149" i="14"/>
  <c r="AK149" i="14"/>
  <c r="AC149" i="14"/>
  <c r="U149" i="14"/>
  <c r="EJ149" i="14"/>
  <c r="EB149" i="14"/>
  <c r="DT149" i="14"/>
  <c r="DL149" i="14"/>
  <c r="DD149" i="14"/>
  <c r="CV149" i="14"/>
  <c r="CN149" i="14"/>
  <c r="CF149" i="14"/>
  <c r="BX149" i="14"/>
  <c r="BP149" i="14"/>
  <c r="BH149" i="14"/>
  <c r="AZ149" i="14"/>
  <c r="AR149" i="14"/>
  <c r="AJ149" i="14"/>
  <c r="AB149" i="14"/>
  <c r="T149" i="14"/>
  <c r="EI149" i="14"/>
  <c r="EA149" i="14"/>
  <c r="DS149" i="14"/>
  <c r="DK149" i="14"/>
  <c r="DC149" i="14"/>
  <c r="CU149" i="14"/>
  <c r="CM149" i="14"/>
  <c r="CE149" i="14"/>
  <c r="BW149" i="14"/>
  <c r="BO149" i="14"/>
  <c r="BG149" i="14"/>
  <c r="AY149" i="14"/>
  <c r="AQ149" i="14"/>
  <c r="AI149" i="14"/>
  <c r="AA149" i="14"/>
  <c r="S149" i="14"/>
  <c r="EH149" i="14"/>
  <c r="DZ149" i="14"/>
  <c r="DR149" i="14"/>
  <c r="DJ149" i="14"/>
  <c r="DB149" i="14"/>
  <c r="CT149" i="14"/>
  <c r="CL149" i="14"/>
  <c r="CD149" i="14"/>
  <c r="BV149" i="14"/>
  <c r="BN149" i="14"/>
  <c r="BF149" i="14"/>
  <c r="AX149" i="14"/>
  <c r="AP149" i="14"/>
  <c r="AH149" i="14"/>
  <c r="Z149" i="14"/>
  <c r="R149" i="14"/>
  <c r="EG149" i="14"/>
  <c r="DY149" i="14"/>
  <c r="DQ149" i="14"/>
  <c r="DI149" i="14"/>
  <c r="DA149" i="14"/>
  <c r="CS149" i="14"/>
  <c r="CK149" i="14"/>
  <c r="CC149" i="14"/>
  <c r="BU149" i="14"/>
  <c r="BM149" i="14"/>
  <c r="BE149" i="14"/>
  <c r="AW149" i="14"/>
  <c r="AO149" i="14"/>
  <c r="AG149" i="14"/>
  <c r="Y149" i="14"/>
  <c r="Q149" i="14"/>
  <c r="EF149" i="14"/>
  <c r="DX149" i="14"/>
  <c r="DP149" i="14"/>
  <c r="DH149" i="14"/>
  <c r="CZ149" i="14"/>
  <c r="CR149" i="14"/>
  <c r="CJ149" i="14"/>
  <c r="CB149" i="14"/>
  <c r="BT149" i="14"/>
  <c r="BL149" i="14"/>
  <c r="BD149" i="14"/>
  <c r="AV149" i="14"/>
  <c r="AN149" i="14"/>
  <c r="AF149" i="14"/>
  <c r="X149" i="14"/>
  <c r="P149" i="14"/>
  <c r="EM149" i="14"/>
  <c r="EE149" i="14"/>
  <c r="DW149" i="14"/>
  <c r="DO149" i="14"/>
  <c r="DG149" i="14"/>
  <c r="CY149" i="14"/>
  <c r="CQ149" i="14"/>
  <c r="CI149" i="14"/>
  <c r="CA149" i="14"/>
  <c r="BS149" i="14"/>
  <c r="BK149" i="14"/>
  <c r="BC149" i="14"/>
  <c r="AU149" i="14"/>
  <c r="AM149" i="14"/>
  <c r="AE149" i="14"/>
  <c r="W149" i="14"/>
  <c r="EL324" i="14"/>
  <c r="ED324" i="14"/>
  <c r="DV324" i="14"/>
  <c r="DN324" i="14"/>
  <c r="DF324" i="14"/>
  <c r="CX324" i="14"/>
  <c r="CP324" i="14"/>
  <c r="CH324" i="14"/>
  <c r="BZ324" i="14"/>
  <c r="BR324" i="14"/>
  <c r="BJ324" i="14"/>
  <c r="BB324" i="14"/>
  <c r="AT324" i="14"/>
  <c r="AL324" i="14"/>
  <c r="AD324" i="14"/>
  <c r="V324" i="14"/>
  <c r="N324" i="14"/>
  <c r="EK324" i="14"/>
  <c r="EC324" i="14"/>
  <c r="DU324" i="14"/>
  <c r="DM324" i="14"/>
  <c r="DE324" i="14"/>
  <c r="CW324" i="14"/>
  <c r="CO324" i="14"/>
  <c r="CG324" i="14"/>
  <c r="BY324" i="14"/>
  <c r="BQ324" i="14"/>
  <c r="BI324" i="14"/>
  <c r="BA324" i="14"/>
  <c r="AS324" i="14"/>
  <c r="AK324" i="14"/>
  <c r="AC324" i="14"/>
  <c r="U324" i="14"/>
  <c r="EJ324" i="14"/>
  <c r="EB324" i="14"/>
  <c r="DT324" i="14"/>
  <c r="DL324" i="14"/>
  <c r="DD324" i="14"/>
  <c r="CV324" i="14"/>
  <c r="CN324" i="14"/>
  <c r="CF324" i="14"/>
  <c r="BX324" i="14"/>
  <c r="BP324" i="14"/>
  <c r="BH324" i="14"/>
  <c r="AZ324" i="14"/>
  <c r="AR324" i="14"/>
  <c r="AJ324" i="14"/>
  <c r="AB324" i="14"/>
  <c r="T324" i="14"/>
  <c r="EI324" i="14"/>
  <c r="EA324" i="14"/>
  <c r="DS324" i="14"/>
  <c r="DK324" i="14"/>
  <c r="DC324" i="14"/>
  <c r="CU324" i="14"/>
  <c r="CM324" i="14"/>
  <c r="CE324" i="14"/>
  <c r="BW324" i="14"/>
  <c r="BO324" i="14"/>
  <c r="BG324" i="14"/>
  <c r="AY324" i="14"/>
  <c r="AQ324" i="14"/>
  <c r="AI324" i="14"/>
  <c r="AA324" i="14"/>
  <c r="S324" i="14"/>
  <c r="EH324" i="14"/>
  <c r="DZ324" i="14"/>
  <c r="DR324" i="14"/>
  <c r="DJ324" i="14"/>
  <c r="DB324" i="14"/>
  <c r="CT324" i="14"/>
  <c r="CL324" i="14"/>
  <c r="CD324" i="14"/>
  <c r="BV324" i="14"/>
  <c r="BN324" i="14"/>
  <c r="BF324" i="14"/>
  <c r="AX324" i="14"/>
  <c r="AP324" i="14"/>
  <c r="AH324" i="14"/>
  <c r="Z324" i="14"/>
  <c r="R324" i="14"/>
  <c r="EG324" i="14"/>
  <c r="DY324" i="14"/>
  <c r="DQ324" i="14"/>
  <c r="DI324" i="14"/>
  <c r="DA324" i="14"/>
  <c r="CS324" i="14"/>
  <c r="CK324" i="14"/>
  <c r="CC324" i="14"/>
  <c r="BU324" i="14"/>
  <c r="BM324" i="14"/>
  <c r="BE324" i="14"/>
  <c r="AW324" i="14"/>
  <c r="AO324" i="14"/>
  <c r="AG324" i="14"/>
  <c r="Y324" i="14"/>
  <c r="Q324" i="14"/>
  <c r="EM324" i="14"/>
  <c r="EE324" i="14"/>
  <c r="DW324" i="14"/>
  <c r="DO324" i="14"/>
  <c r="DG324" i="14"/>
  <c r="CY324" i="14"/>
  <c r="CQ324" i="14"/>
  <c r="CI324" i="14"/>
  <c r="CA324" i="14"/>
  <c r="BS324" i="14"/>
  <c r="BK324" i="14"/>
  <c r="BC324" i="14"/>
  <c r="AU324" i="14"/>
  <c r="AM324" i="14"/>
  <c r="AE324" i="14"/>
  <c r="W324" i="14"/>
  <c r="DX324" i="14"/>
  <c r="BL324" i="14"/>
  <c r="DP324" i="14"/>
  <c r="BD324" i="14"/>
  <c r="DH324" i="14"/>
  <c r="AV324" i="14"/>
  <c r="CZ324" i="14"/>
  <c r="AN324" i="14"/>
  <c r="CR324" i="14"/>
  <c r="AF324" i="14"/>
  <c r="CJ324" i="14"/>
  <c r="X324" i="14"/>
  <c r="EF324" i="14"/>
  <c r="BT324" i="14"/>
  <c r="CB324" i="14"/>
  <c r="P324" i="14"/>
  <c r="EH265" i="14"/>
  <c r="DZ265" i="14"/>
  <c r="DR265" i="14"/>
  <c r="DJ265" i="14"/>
  <c r="DB265" i="14"/>
  <c r="CT265" i="14"/>
  <c r="CL265" i="14"/>
  <c r="CD265" i="14"/>
  <c r="BV265" i="14"/>
  <c r="BN265" i="14"/>
  <c r="BF265" i="14"/>
  <c r="AX265" i="14"/>
  <c r="AP265" i="14"/>
  <c r="EG265" i="14"/>
  <c r="DY265" i="14"/>
  <c r="DQ265" i="14"/>
  <c r="DI265" i="14"/>
  <c r="DA265" i="14"/>
  <c r="CS265" i="14"/>
  <c r="CK265" i="14"/>
  <c r="CC265" i="14"/>
  <c r="BU265" i="14"/>
  <c r="BM265" i="14"/>
  <c r="BE265" i="14"/>
  <c r="EL265" i="14"/>
  <c r="ED265" i="14"/>
  <c r="DV265" i="14"/>
  <c r="DN265" i="14"/>
  <c r="DF265" i="14"/>
  <c r="CX265" i="14"/>
  <c r="CP265" i="14"/>
  <c r="CH265" i="14"/>
  <c r="BZ265" i="14"/>
  <c r="BR265" i="14"/>
  <c r="BJ265" i="14"/>
  <c r="BB265" i="14"/>
  <c r="EE265" i="14"/>
  <c r="DS265" i="14"/>
  <c r="DE265" i="14"/>
  <c r="CR265" i="14"/>
  <c r="CF265" i="14"/>
  <c r="BS265" i="14"/>
  <c r="BG265" i="14"/>
  <c r="AU265" i="14"/>
  <c r="AL265" i="14"/>
  <c r="AD265" i="14"/>
  <c r="V265" i="14"/>
  <c r="N265" i="14"/>
  <c r="EC265" i="14"/>
  <c r="DP265" i="14"/>
  <c r="DD265" i="14"/>
  <c r="CQ265" i="14"/>
  <c r="CE265" i="14"/>
  <c r="BQ265" i="14"/>
  <c r="BD265" i="14"/>
  <c r="AT265" i="14"/>
  <c r="AK265" i="14"/>
  <c r="AC265" i="14"/>
  <c r="U265" i="14"/>
  <c r="EB265" i="14"/>
  <c r="DO265" i="14"/>
  <c r="DC265" i="14"/>
  <c r="CO265" i="14"/>
  <c r="CB265" i="14"/>
  <c r="BP265" i="14"/>
  <c r="BC265" i="14"/>
  <c r="AS265" i="14"/>
  <c r="AJ265" i="14"/>
  <c r="AB265" i="14"/>
  <c r="T265" i="14"/>
  <c r="EM265" i="14"/>
  <c r="EA265" i="14"/>
  <c r="DM265" i="14"/>
  <c r="CZ265" i="14"/>
  <c r="CN265" i="14"/>
  <c r="CA265" i="14"/>
  <c r="BO265" i="14"/>
  <c r="BA265" i="14"/>
  <c r="AR265" i="14"/>
  <c r="AI265" i="14"/>
  <c r="AA265" i="14"/>
  <c r="S265" i="14"/>
  <c r="EK265" i="14"/>
  <c r="DX265" i="14"/>
  <c r="DL265" i="14"/>
  <c r="CY265" i="14"/>
  <c r="CM265" i="14"/>
  <c r="BY265" i="14"/>
  <c r="BL265" i="14"/>
  <c r="AZ265" i="14"/>
  <c r="AQ265" i="14"/>
  <c r="AH265" i="14"/>
  <c r="Z265" i="14"/>
  <c r="R265" i="14"/>
  <c r="EJ265" i="14"/>
  <c r="DW265" i="14"/>
  <c r="DK265" i="14"/>
  <c r="CW265" i="14"/>
  <c r="CJ265" i="14"/>
  <c r="BX265" i="14"/>
  <c r="BK265" i="14"/>
  <c r="AY265" i="14"/>
  <c r="AO265" i="14"/>
  <c r="AG265" i="14"/>
  <c r="Y265" i="14"/>
  <c r="Q265" i="14"/>
  <c r="EI265" i="14"/>
  <c r="DU265" i="14"/>
  <c r="DH265" i="14"/>
  <c r="CV265" i="14"/>
  <c r="CI265" i="14"/>
  <c r="BW265" i="14"/>
  <c r="BI265" i="14"/>
  <c r="AW265" i="14"/>
  <c r="AN265" i="14"/>
  <c r="AF265" i="14"/>
  <c r="X265" i="14"/>
  <c r="P265" i="14"/>
  <c r="EF265" i="14"/>
  <c r="DT265" i="14"/>
  <c r="DG265" i="14"/>
  <c r="CU265" i="14"/>
  <c r="CG265" i="14"/>
  <c r="BT265" i="14"/>
  <c r="BH265" i="14"/>
  <c r="AV265" i="14"/>
  <c r="AM265" i="14"/>
  <c r="AE265" i="14"/>
  <c r="W265" i="14"/>
  <c r="EF177" i="14"/>
  <c r="DX177" i="14"/>
  <c r="DP177" i="14"/>
  <c r="DH177" i="14"/>
  <c r="CZ177" i="14"/>
  <c r="CR177" i="14"/>
  <c r="CJ177" i="14"/>
  <c r="CB177" i="14"/>
  <c r="BT177" i="14"/>
  <c r="BL177" i="14"/>
  <c r="BD177" i="14"/>
  <c r="AV177" i="14"/>
  <c r="AN177" i="14"/>
  <c r="AF177" i="14"/>
  <c r="X177" i="14"/>
  <c r="P177" i="14"/>
  <c r="EM177" i="14"/>
  <c r="EE177" i="14"/>
  <c r="DW177" i="14"/>
  <c r="DO177" i="14"/>
  <c r="DG177" i="14"/>
  <c r="CY177" i="14"/>
  <c r="CQ177" i="14"/>
  <c r="CI177" i="14"/>
  <c r="CA177" i="14"/>
  <c r="BS177" i="14"/>
  <c r="BK177" i="14"/>
  <c r="BC177" i="14"/>
  <c r="AU177" i="14"/>
  <c r="AM177" i="14"/>
  <c r="AE177" i="14"/>
  <c r="W177" i="14"/>
  <c r="EL177" i="14"/>
  <c r="ED177" i="14"/>
  <c r="DV177" i="14"/>
  <c r="DN177" i="14"/>
  <c r="DF177" i="14"/>
  <c r="CX177" i="14"/>
  <c r="CP177" i="14"/>
  <c r="CH177" i="14"/>
  <c r="BZ177" i="14"/>
  <c r="BR177" i="14"/>
  <c r="BJ177" i="14"/>
  <c r="BB177" i="14"/>
  <c r="AT177" i="14"/>
  <c r="AL177" i="14"/>
  <c r="AD177" i="14"/>
  <c r="V177" i="14"/>
  <c r="N177" i="14"/>
  <c r="EK177" i="14"/>
  <c r="EC177" i="14"/>
  <c r="DU177" i="14"/>
  <c r="DM177" i="14"/>
  <c r="DE177" i="14"/>
  <c r="CW177" i="14"/>
  <c r="CO177" i="14"/>
  <c r="CG177" i="14"/>
  <c r="BY177" i="14"/>
  <c r="BQ177" i="14"/>
  <c r="BI177" i="14"/>
  <c r="BA177" i="14"/>
  <c r="AS177" i="14"/>
  <c r="AK177" i="14"/>
  <c r="AC177" i="14"/>
  <c r="U177" i="14"/>
  <c r="EJ177" i="14"/>
  <c r="EB177" i="14"/>
  <c r="DT177" i="14"/>
  <c r="DL177" i="14"/>
  <c r="DD177" i="14"/>
  <c r="CV177" i="14"/>
  <c r="CN177" i="14"/>
  <c r="CF177" i="14"/>
  <c r="BX177" i="14"/>
  <c r="BP177" i="14"/>
  <c r="BH177" i="14"/>
  <c r="AZ177" i="14"/>
  <c r="AR177" i="14"/>
  <c r="AJ177" i="14"/>
  <c r="AB177" i="14"/>
  <c r="T177" i="14"/>
  <c r="EI177" i="14"/>
  <c r="EA177" i="14"/>
  <c r="DS177" i="14"/>
  <c r="DK177" i="14"/>
  <c r="DC177" i="14"/>
  <c r="CU177" i="14"/>
  <c r="CM177" i="14"/>
  <c r="CE177" i="14"/>
  <c r="BW177" i="14"/>
  <c r="BO177" i="14"/>
  <c r="BG177" i="14"/>
  <c r="AY177" i="14"/>
  <c r="AQ177" i="14"/>
  <c r="AI177" i="14"/>
  <c r="AA177" i="14"/>
  <c r="S177" i="14"/>
  <c r="EH177" i="14"/>
  <c r="DZ177" i="14"/>
  <c r="DR177" i="14"/>
  <c r="DJ177" i="14"/>
  <c r="DB177" i="14"/>
  <c r="CT177" i="14"/>
  <c r="CL177" i="14"/>
  <c r="CD177" i="14"/>
  <c r="BV177" i="14"/>
  <c r="BN177" i="14"/>
  <c r="BF177" i="14"/>
  <c r="AX177" i="14"/>
  <c r="AP177" i="14"/>
  <c r="AH177" i="14"/>
  <c r="Z177" i="14"/>
  <c r="R177" i="14"/>
  <c r="EG177" i="14"/>
  <c r="DY177" i="14"/>
  <c r="DQ177" i="14"/>
  <c r="DI177" i="14"/>
  <c r="DA177" i="14"/>
  <c r="CS177" i="14"/>
  <c r="CK177" i="14"/>
  <c r="CC177" i="14"/>
  <c r="BU177" i="14"/>
  <c r="BM177" i="14"/>
  <c r="BE177" i="14"/>
  <c r="AW177" i="14"/>
  <c r="AO177" i="14"/>
  <c r="AG177" i="14"/>
  <c r="Y177" i="14"/>
  <c r="Q177" i="14"/>
  <c r="EH319" i="14"/>
  <c r="DZ319" i="14"/>
  <c r="DR319" i="14"/>
  <c r="DJ319" i="14"/>
  <c r="DB319" i="14"/>
  <c r="CT319" i="14"/>
  <c r="CL319" i="14"/>
  <c r="CD319" i="14"/>
  <c r="BV319" i="14"/>
  <c r="BN319" i="14"/>
  <c r="BF319" i="14"/>
  <c r="AX319" i="14"/>
  <c r="AP319" i="14"/>
  <c r="AH319" i="14"/>
  <c r="Z319" i="14"/>
  <c r="R319" i="14"/>
  <c r="EG319" i="14"/>
  <c r="DY319" i="14"/>
  <c r="DQ319" i="14"/>
  <c r="DI319" i="14"/>
  <c r="DA319" i="14"/>
  <c r="CS319" i="14"/>
  <c r="CK319" i="14"/>
  <c r="CC319" i="14"/>
  <c r="BU319" i="14"/>
  <c r="BM319" i="14"/>
  <c r="BE319" i="14"/>
  <c r="AW319" i="14"/>
  <c r="AO319" i="14"/>
  <c r="AG319" i="14"/>
  <c r="Y319" i="14"/>
  <c r="Q319" i="14"/>
  <c r="EF319" i="14"/>
  <c r="DX319" i="14"/>
  <c r="DP319" i="14"/>
  <c r="DH319" i="14"/>
  <c r="CZ319" i="14"/>
  <c r="CR319" i="14"/>
  <c r="CJ319" i="14"/>
  <c r="CB319" i="14"/>
  <c r="BT319" i="14"/>
  <c r="BL319" i="14"/>
  <c r="BD319" i="14"/>
  <c r="AV319" i="14"/>
  <c r="AN319" i="14"/>
  <c r="AF319" i="14"/>
  <c r="X319" i="14"/>
  <c r="P319" i="14"/>
  <c r="EM319" i="14"/>
  <c r="EE319" i="14"/>
  <c r="DW319" i="14"/>
  <c r="DO319" i="14"/>
  <c r="DG319" i="14"/>
  <c r="CY319" i="14"/>
  <c r="CQ319" i="14"/>
  <c r="CI319" i="14"/>
  <c r="CA319" i="14"/>
  <c r="BS319" i="14"/>
  <c r="BK319" i="14"/>
  <c r="BC319" i="14"/>
  <c r="AU319" i="14"/>
  <c r="AM319" i="14"/>
  <c r="AE319" i="14"/>
  <c r="W319" i="14"/>
  <c r="EL319" i="14"/>
  <c r="ED319" i="14"/>
  <c r="DV319" i="14"/>
  <c r="DN319" i="14"/>
  <c r="DF319" i="14"/>
  <c r="CX319" i="14"/>
  <c r="CP319" i="14"/>
  <c r="CH319" i="14"/>
  <c r="BZ319" i="14"/>
  <c r="BR319" i="14"/>
  <c r="BJ319" i="14"/>
  <c r="BB319" i="14"/>
  <c r="AT319" i="14"/>
  <c r="AL319" i="14"/>
  <c r="AD319" i="14"/>
  <c r="V319" i="14"/>
  <c r="N319" i="14"/>
  <c r="EK319" i="14"/>
  <c r="EC319" i="14"/>
  <c r="DU319" i="14"/>
  <c r="DM319" i="14"/>
  <c r="DE319" i="14"/>
  <c r="CW319" i="14"/>
  <c r="CO319" i="14"/>
  <c r="CG319" i="14"/>
  <c r="BY319" i="14"/>
  <c r="BQ319" i="14"/>
  <c r="BI319" i="14"/>
  <c r="BA319" i="14"/>
  <c r="AS319" i="14"/>
  <c r="AK319" i="14"/>
  <c r="AC319" i="14"/>
  <c r="U319" i="14"/>
  <c r="EI319" i="14"/>
  <c r="EA319" i="14"/>
  <c r="DS319" i="14"/>
  <c r="DK319" i="14"/>
  <c r="DC319" i="14"/>
  <c r="CU319" i="14"/>
  <c r="CM319" i="14"/>
  <c r="CE319" i="14"/>
  <c r="BW319" i="14"/>
  <c r="BO319" i="14"/>
  <c r="BG319" i="14"/>
  <c r="AY319" i="14"/>
  <c r="AQ319" i="14"/>
  <c r="AI319" i="14"/>
  <c r="AA319" i="14"/>
  <c r="S319" i="14"/>
  <c r="CF319" i="14"/>
  <c r="T319" i="14"/>
  <c r="EJ319" i="14"/>
  <c r="BX319" i="14"/>
  <c r="EB319" i="14"/>
  <c r="BP319" i="14"/>
  <c r="DT319" i="14"/>
  <c r="BH319" i="14"/>
  <c r="DL319" i="14"/>
  <c r="AZ319" i="14"/>
  <c r="DD319" i="14"/>
  <c r="AR319" i="14"/>
  <c r="CN319" i="14"/>
  <c r="AB319" i="14"/>
  <c r="CV319" i="14"/>
  <c r="AJ319" i="14"/>
  <c r="EH317" i="14"/>
  <c r="DZ317" i="14"/>
  <c r="DR317" i="14"/>
  <c r="DJ317" i="14"/>
  <c r="DB317" i="14"/>
  <c r="CT317" i="14"/>
  <c r="CL317" i="14"/>
  <c r="CD317" i="14"/>
  <c r="BV317" i="14"/>
  <c r="BN317" i="14"/>
  <c r="BF317" i="14"/>
  <c r="AX317" i="14"/>
  <c r="AP317" i="14"/>
  <c r="AH317" i="14"/>
  <c r="Z317" i="14"/>
  <c r="R317" i="14"/>
  <c r="EG317" i="14"/>
  <c r="DY317" i="14"/>
  <c r="DQ317" i="14"/>
  <c r="DI317" i="14"/>
  <c r="DA317" i="14"/>
  <c r="CS317" i="14"/>
  <c r="CK317" i="14"/>
  <c r="CC317" i="14"/>
  <c r="BU317" i="14"/>
  <c r="BM317" i="14"/>
  <c r="BE317" i="14"/>
  <c r="AW317" i="14"/>
  <c r="AO317" i="14"/>
  <c r="AG317" i="14"/>
  <c r="Y317" i="14"/>
  <c r="Q317" i="14"/>
  <c r="EF317" i="14"/>
  <c r="DX317" i="14"/>
  <c r="DP317" i="14"/>
  <c r="DH317" i="14"/>
  <c r="CZ317" i="14"/>
  <c r="CR317" i="14"/>
  <c r="CJ317" i="14"/>
  <c r="CB317" i="14"/>
  <c r="BT317" i="14"/>
  <c r="BL317" i="14"/>
  <c r="BD317" i="14"/>
  <c r="AV317" i="14"/>
  <c r="AN317" i="14"/>
  <c r="AF317" i="14"/>
  <c r="X317" i="14"/>
  <c r="P317" i="14"/>
  <c r="EM317" i="14"/>
  <c r="EE317" i="14"/>
  <c r="DW317" i="14"/>
  <c r="DO317" i="14"/>
  <c r="DG317" i="14"/>
  <c r="CY317" i="14"/>
  <c r="CQ317" i="14"/>
  <c r="CI317" i="14"/>
  <c r="CA317" i="14"/>
  <c r="BS317" i="14"/>
  <c r="BK317" i="14"/>
  <c r="BC317" i="14"/>
  <c r="AU317" i="14"/>
  <c r="AM317" i="14"/>
  <c r="AE317" i="14"/>
  <c r="W317" i="14"/>
  <c r="EL317" i="14"/>
  <c r="ED317" i="14"/>
  <c r="DV317" i="14"/>
  <c r="DN317" i="14"/>
  <c r="DF317" i="14"/>
  <c r="CX317" i="14"/>
  <c r="CP317" i="14"/>
  <c r="CH317" i="14"/>
  <c r="BZ317" i="14"/>
  <c r="BR317" i="14"/>
  <c r="BJ317" i="14"/>
  <c r="BB317" i="14"/>
  <c r="AT317" i="14"/>
  <c r="AL317" i="14"/>
  <c r="AD317" i="14"/>
  <c r="V317" i="14"/>
  <c r="N317" i="14"/>
  <c r="EK317" i="14"/>
  <c r="EC317" i="14"/>
  <c r="DU317" i="14"/>
  <c r="DM317" i="14"/>
  <c r="DE317" i="14"/>
  <c r="CW317" i="14"/>
  <c r="CO317" i="14"/>
  <c r="CG317" i="14"/>
  <c r="BY317" i="14"/>
  <c r="BQ317" i="14"/>
  <c r="BI317" i="14"/>
  <c r="BA317" i="14"/>
  <c r="AS317" i="14"/>
  <c r="AK317" i="14"/>
  <c r="AC317" i="14"/>
  <c r="U317" i="14"/>
  <c r="EI317" i="14"/>
  <c r="EA317" i="14"/>
  <c r="DS317" i="14"/>
  <c r="DK317" i="14"/>
  <c r="DC317" i="14"/>
  <c r="CU317" i="14"/>
  <c r="CM317" i="14"/>
  <c r="CE317" i="14"/>
  <c r="BW317" i="14"/>
  <c r="BO317" i="14"/>
  <c r="BG317" i="14"/>
  <c r="AY317" i="14"/>
  <c r="AQ317" i="14"/>
  <c r="AI317" i="14"/>
  <c r="AA317" i="14"/>
  <c r="S317" i="14"/>
  <c r="CN317" i="14"/>
  <c r="AB317" i="14"/>
  <c r="CF317" i="14"/>
  <c r="T317" i="14"/>
  <c r="EJ317" i="14"/>
  <c r="BX317" i="14"/>
  <c r="EB317" i="14"/>
  <c r="BP317" i="14"/>
  <c r="DT317" i="14"/>
  <c r="BH317" i="14"/>
  <c r="DL317" i="14"/>
  <c r="AZ317" i="14"/>
  <c r="CV317" i="14"/>
  <c r="AJ317" i="14"/>
  <c r="DD317" i="14"/>
  <c r="AR317" i="14"/>
  <c r="EH260" i="14"/>
  <c r="DZ260" i="14"/>
  <c r="DR260" i="14"/>
  <c r="DJ260" i="14"/>
  <c r="DB260" i="14"/>
  <c r="CT260" i="14"/>
  <c r="CL260" i="14"/>
  <c r="CD260" i="14"/>
  <c r="BV260" i="14"/>
  <c r="BN260" i="14"/>
  <c r="BF260" i="14"/>
  <c r="AX260" i="14"/>
  <c r="AP260" i="14"/>
  <c r="AH260" i="14"/>
  <c r="Z260" i="14"/>
  <c r="R260" i="14"/>
  <c r="EG260" i="14"/>
  <c r="DY260" i="14"/>
  <c r="DQ260" i="14"/>
  <c r="DI260" i="14"/>
  <c r="DA260" i="14"/>
  <c r="CS260" i="14"/>
  <c r="CK260" i="14"/>
  <c r="CC260" i="14"/>
  <c r="BU260" i="14"/>
  <c r="BM260" i="14"/>
  <c r="BE260" i="14"/>
  <c r="AW260" i="14"/>
  <c r="AO260" i="14"/>
  <c r="AG260" i="14"/>
  <c r="Y260" i="14"/>
  <c r="Q260" i="14"/>
  <c r="EF260" i="14"/>
  <c r="DX260" i="14"/>
  <c r="DP260" i="14"/>
  <c r="DH260" i="14"/>
  <c r="CZ260" i="14"/>
  <c r="CR260" i="14"/>
  <c r="CJ260" i="14"/>
  <c r="CB260" i="14"/>
  <c r="BT260" i="14"/>
  <c r="BL260" i="14"/>
  <c r="BD260" i="14"/>
  <c r="AV260" i="14"/>
  <c r="AN260" i="14"/>
  <c r="AF260" i="14"/>
  <c r="X260" i="14"/>
  <c r="P260" i="14"/>
  <c r="EM260" i="14"/>
  <c r="EE260" i="14"/>
  <c r="DW260" i="14"/>
  <c r="DO260" i="14"/>
  <c r="DG260" i="14"/>
  <c r="CY260" i="14"/>
  <c r="CQ260" i="14"/>
  <c r="CI260" i="14"/>
  <c r="CA260" i="14"/>
  <c r="BS260" i="14"/>
  <c r="BK260" i="14"/>
  <c r="BC260" i="14"/>
  <c r="AU260" i="14"/>
  <c r="AM260" i="14"/>
  <c r="AE260" i="14"/>
  <c r="W260" i="14"/>
  <c r="EL260" i="14"/>
  <c r="ED260" i="14"/>
  <c r="DV260" i="14"/>
  <c r="DN260" i="14"/>
  <c r="DF260" i="14"/>
  <c r="CX260" i="14"/>
  <c r="CP260" i="14"/>
  <c r="CH260" i="14"/>
  <c r="BZ260" i="14"/>
  <c r="BR260" i="14"/>
  <c r="BJ260" i="14"/>
  <c r="BB260" i="14"/>
  <c r="AT260" i="14"/>
  <c r="AL260" i="14"/>
  <c r="AD260" i="14"/>
  <c r="V260" i="14"/>
  <c r="N260" i="14"/>
  <c r="EK260" i="14"/>
  <c r="EC260" i="14"/>
  <c r="DU260" i="14"/>
  <c r="DM260" i="14"/>
  <c r="DE260" i="14"/>
  <c r="CW260" i="14"/>
  <c r="CO260" i="14"/>
  <c r="CG260" i="14"/>
  <c r="BY260" i="14"/>
  <c r="BQ260" i="14"/>
  <c r="BI260" i="14"/>
  <c r="BA260" i="14"/>
  <c r="AS260" i="14"/>
  <c r="AK260" i="14"/>
  <c r="AC260" i="14"/>
  <c r="U260" i="14"/>
  <c r="EJ260" i="14"/>
  <c r="EB260" i="14"/>
  <c r="DT260" i="14"/>
  <c r="DL260" i="14"/>
  <c r="DD260" i="14"/>
  <c r="CV260" i="14"/>
  <c r="CN260" i="14"/>
  <c r="CF260" i="14"/>
  <c r="BX260" i="14"/>
  <c r="BP260" i="14"/>
  <c r="BH260" i="14"/>
  <c r="AZ260" i="14"/>
  <c r="AR260" i="14"/>
  <c r="AJ260" i="14"/>
  <c r="AB260" i="14"/>
  <c r="T260" i="14"/>
  <c r="EI260" i="14"/>
  <c r="EA260" i="14"/>
  <c r="DS260" i="14"/>
  <c r="DK260" i="14"/>
  <c r="DC260" i="14"/>
  <c r="CU260" i="14"/>
  <c r="CM260" i="14"/>
  <c r="CE260" i="14"/>
  <c r="BW260" i="14"/>
  <c r="BO260" i="14"/>
  <c r="BG260" i="14"/>
  <c r="AY260" i="14"/>
  <c r="AQ260" i="14"/>
  <c r="AI260" i="14"/>
  <c r="AA260" i="14"/>
  <c r="S260" i="14"/>
  <c r="EJ206" i="14"/>
  <c r="EB206" i="14"/>
  <c r="DT206" i="14"/>
  <c r="DL206" i="14"/>
  <c r="DD206" i="14"/>
  <c r="CV206" i="14"/>
  <c r="CN206" i="14"/>
  <c r="CF206" i="14"/>
  <c r="BX206" i="14"/>
  <c r="BP206" i="14"/>
  <c r="BH206" i="14"/>
  <c r="AZ206" i="14"/>
  <c r="AR206" i="14"/>
  <c r="AJ206" i="14"/>
  <c r="AB206" i="14"/>
  <c r="T206" i="14"/>
  <c r="EI206" i="14"/>
  <c r="EA206" i="14"/>
  <c r="DS206" i="14"/>
  <c r="DK206" i="14"/>
  <c r="DC206" i="14"/>
  <c r="CU206" i="14"/>
  <c r="CM206" i="14"/>
  <c r="CE206" i="14"/>
  <c r="BW206" i="14"/>
  <c r="BO206" i="14"/>
  <c r="BG206" i="14"/>
  <c r="AY206" i="14"/>
  <c r="AQ206" i="14"/>
  <c r="AI206" i="14"/>
  <c r="AA206" i="14"/>
  <c r="S206" i="14"/>
  <c r="EH206" i="14"/>
  <c r="DZ206" i="14"/>
  <c r="DR206" i="14"/>
  <c r="DJ206" i="14"/>
  <c r="DB206" i="14"/>
  <c r="CT206" i="14"/>
  <c r="CL206" i="14"/>
  <c r="CD206" i="14"/>
  <c r="BV206" i="14"/>
  <c r="BN206" i="14"/>
  <c r="BF206" i="14"/>
  <c r="AX206" i="14"/>
  <c r="AP206" i="14"/>
  <c r="AH206" i="14"/>
  <c r="Z206" i="14"/>
  <c r="R206" i="14"/>
  <c r="EG206" i="14"/>
  <c r="DY206" i="14"/>
  <c r="DQ206" i="14"/>
  <c r="DI206" i="14"/>
  <c r="DA206" i="14"/>
  <c r="CS206" i="14"/>
  <c r="CK206" i="14"/>
  <c r="CC206" i="14"/>
  <c r="BU206" i="14"/>
  <c r="BM206" i="14"/>
  <c r="BE206" i="14"/>
  <c r="AW206" i="14"/>
  <c r="AO206" i="14"/>
  <c r="AG206" i="14"/>
  <c r="Y206" i="14"/>
  <c r="Q206" i="14"/>
  <c r="EF206" i="14"/>
  <c r="DX206" i="14"/>
  <c r="DP206" i="14"/>
  <c r="DH206" i="14"/>
  <c r="CZ206" i="14"/>
  <c r="CR206" i="14"/>
  <c r="CJ206" i="14"/>
  <c r="CB206" i="14"/>
  <c r="BT206" i="14"/>
  <c r="BL206" i="14"/>
  <c r="BD206" i="14"/>
  <c r="AV206" i="14"/>
  <c r="AN206" i="14"/>
  <c r="AF206" i="14"/>
  <c r="X206" i="14"/>
  <c r="P206" i="14"/>
  <c r="EM206" i="14"/>
  <c r="EE206" i="14"/>
  <c r="DW206" i="14"/>
  <c r="DO206" i="14"/>
  <c r="DG206" i="14"/>
  <c r="CY206" i="14"/>
  <c r="CQ206" i="14"/>
  <c r="CI206" i="14"/>
  <c r="CA206" i="14"/>
  <c r="BS206" i="14"/>
  <c r="BK206" i="14"/>
  <c r="BC206" i="14"/>
  <c r="AU206" i="14"/>
  <c r="AM206" i="14"/>
  <c r="AE206" i="14"/>
  <c r="W206" i="14"/>
  <c r="EL206" i="14"/>
  <c r="ED206" i="14"/>
  <c r="DV206" i="14"/>
  <c r="DN206" i="14"/>
  <c r="DF206" i="14"/>
  <c r="CX206" i="14"/>
  <c r="CP206" i="14"/>
  <c r="CH206" i="14"/>
  <c r="BZ206" i="14"/>
  <c r="BR206" i="14"/>
  <c r="BJ206" i="14"/>
  <c r="BB206" i="14"/>
  <c r="AT206" i="14"/>
  <c r="AL206" i="14"/>
  <c r="AD206" i="14"/>
  <c r="V206" i="14"/>
  <c r="N206" i="14"/>
  <c r="DU206" i="14"/>
  <c r="BI206" i="14"/>
  <c r="DM206" i="14"/>
  <c r="BA206" i="14"/>
  <c r="DE206" i="14"/>
  <c r="AS206" i="14"/>
  <c r="CW206" i="14"/>
  <c r="AK206" i="14"/>
  <c r="CO206" i="14"/>
  <c r="AC206" i="14"/>
  <c r="CG206" i="14"/>
  <c r="U206" i="14"/>
  <c r="EK206" i="14"/>
  <c r="BY206" i="14"/>
  <c r="EC206" i="14"/>
  <c r="BQ206" i="14"/>
  <c r="EL141" i="14"/>
  <c r="ED141" i="14"/>
  <c r="DV141" i="14"/>
  <c r="DN141" i="14"/>
  <c r="DF141" i="14"/>
  <c r="CX141" i="14"/>
  <c r="CP141" i="14"/>
  <c r="CH141" i="14"/>
  <c r="BZ141" i="14"/>
  <c r="BR141" i="14"/>
  <c r="BJ141" i="14"/>
  <c r="BB141" i="14"/>
  <c r="AT141" i="14"/>
  <c r="AL141" i="14"/>
  <c r="AD141" i="14"/>
  <c r="V141" i="14"/>
  <c r="N141" i="14"/>
  <c r="EK141" i="14"/>
  <c r="EC141" i="14"/>
  <c r="DU141" i="14"/>
  <c r="DM141" i="14"/>
  <c r="DE141" i="14"/>
  <c r="CW141" i="14"/>
  <c r="CO141" i="14"/>
  <c r="CG141" i="14"/>
  <c r="BY141" i="14"/>
  <c r="BQ141" i="14"/>
  <c r="BI141" i="14"/>
  <c r="BA141" i="14"/>
  <c r="AS141" i="14"/>
  <c r="AK141" i="14"/>
  <c r="AC141" i="14"/>
  <c r="U141" i="14"/>
  <c r="EJ141" i="14"/>
  <c r="EB141" i="14"/>
  <c r="DT141" i="14"/>
  <c r="DL141" i="14"/>
  <c r="DD141" i="14"/>
  <c r="CV141" i="14"/>
  <c r="CN141" i="14"/>
  <c r="CF141" i="14"/>
  <c r="BX141" i="14"/>
  <c r="BP141" i="14"/>
  <c r="BH141" i="14"/>
  <c r="AZ141" i="14"/>
  <c r="AR141" i="14"/>
  <c r="AJ141" i="14"/>
  <c r="AB141" i="14"/>
  <c r="T141" i="14"/>
  <c r="EI141" i="14"/>
  <c r="EA141" i="14"/>
  <c r="DS141" i="14"/>
  <c r="DK141" i="14"/>
  <c r="DC141" i="14"/>
  <c r="CU141" i="14"/>
  <c r="CM141" i="14"/>
  <c r="CE141" i="14"/>
  <c r="BW141" i="14"/>
  <c r="BO141" i="14"/>
  <c r="BG141" i="14"/>
  <c r="AY141" i="14"/>
  <c r="AQ141" i="14"/>
  <c r="AI141" i="14"/>
  <c r="AA141" i="14"/>
  <c r="S141" i="14"/>
  <c r="EH141" i="14"/>
  <c r="DZ141" i="14"/>
  <c r="DR141" i="14"/>
  <c r="DJ141" i="14"/>
  <c r="DB141" i="14"/>
  <c r="CT141" i="14"/>
  <c r="CL141" i="14"/>
  <c r="CD141" i="14"/>
  <c r="BV141" i="14"/>
  <c r="BN141" i="14"/>
  <c r="BF141" i="14"/>
  <c r="AX141" i="14"/>
  <c r="AP141" i="14"/>
  <c r="AH141" i="14"/>
  <c r="Z141" i="14"/>
  <c r="R141" i="14"/>
  <c r="EG141" i="14"/>
  <c r="DY141" i="14"/>
  <c r="DQ141" i="14"/>
  <c r="DI141" i="14"/>
  <c r="DA141" i="14"/>
  <c r="CS141" i="14"/>
  <c r="CK141" i="14"/>
  <c r="CC141" i="14"/>
  <c r="BU141" i="14"/>
  <c r="BM141" i="14"/>
  <c r="BE141" i="14"/>
  <c r="AW141" i="14"/>
  <c r="AO141" i="14"/>
  <c r="AG141" i="14"/>
  <c r="Y141" i="14"/>
  <c r="Q141" i="14"/>
  <c r="EF141" i="14"/>
  <c r="DX141" i="14"/>
  <c r="DP141" i="14"/>
  <c r="DH141" i="14"/>
  <c r="CZ141" i="14"/>
  <c r="CR141" i="14"/>
  <c r="CJ141" i="14"/>
  <c r="CB141" i="14"/>
  <c r="BT141" i="14"/>
  <c r="BL141" i="14"/>
  <c r="BD141" i="14"/>
  <c r="AV141" i="14"/>
  <c r="AN141" i="14"/>
  <c r="AF141" i="14"/>
  <c r="X141" i="14"/>
  <c r="P141" i="14"/>
  <c r="EM141" i="14"/>
  <c r="EE141" i="14"/>
  <c r="DW141" i="14"/>
  <c r="DO141" i="14"/>
  <c r="DG141" i="14"/>
  <c r="CY141" i="14"/>
  <c r="CQ141" i="14"/>
  <c r="CI141" i="14"/>
  <c r="CA141" i="14"/>
  <c r="BS141" i="14"/>
  <c r="BK141" i="14"/>
  <c r="BC141" i="14"/>
  <c r="AU141" i="14"/>
  <c r="AM141" i="14"/>
  <c r="AE141" i="14"/>
  <c r="W141" i="14"/>
  <c r="EL328" i="14"/>
  <c r="ED328" i="14"/>
  <c r="DV328" i="14"/>
  <c r="DN328" i="14"/>
  <c r="DF328" i="14"/>
  <c r="CX328" i="14"/>
  <c r="CP328" i="14"/>
  <c r="CH328" i="14"/>
  <c r="BZ328" i="14"/>
  <c r="BR328" i="14"/>
  <c r="BJ328" i="14"/>
  <c r="BB328" i="14"/>
  <c r="AT328" i="14"/>
  <c r="AL328" i="14"/>
  <c r="AD328" i="14"/>
  <c r="V328" i="14"/>
  <c r="N328" i="14"/>
  <c r="EK328" i="14"/>
  <c r="EC328" i="14"/>
  <c r="DU328" i="14"/>
  <c r="DM328" i="14"/>
  <c r="DE328" i="14"/>
  <c r="CW328" i="14"/>
  <c r="CO328" i="14"/>
  <c r="CG328" i="14"/>
  <c r="BY328" i="14"/>
  <c r="BQ328" i="14"/>
  <c r="BI328" i="14"/>
  <c r="BA328" i="14"/>
  <c r="AS328" i="14"/>
  <c r="AK328" i="14"/>
  <c r="AC328" i="14"/>
  <c r="U328" i="14"/>
  <c r="EJ328" i="14"/>
  <c r="EB328" i="14"/>
  <c r="DT328" i="14"/>
  <c r="DL328" i="14"/>
  <c r="DD328" i="14"/>
  <c r="CV328" i="14"/>
  <c r="CN328" i="14"/>
  <c r="CF328" i="14"/>
  <c r="BX328" i="14"/>
  <c r="BP328" i="14"/>
  <c r="BH328" i="14"/>
  <c r="AZ328" i="14"/>
  <c r="AR328" i="14"/>
  <c r="AJ328" i="14"/>
  <c r="AB328" i="14"/>
  <c r="T328" i="14"/>
  <c r="EI328" i="14"/>
  <c r="EA328" i="14"/>
  <c r="DS328" i="14"/>
  <c r="DK328" i="14"/>
  <c r="DC328" i="14"/>
  <c r="CU328" i="14"/>
  <c r="CM328" i="14"/>
  <c r="CE328" i="14"/>
  <c r="BW328" i="14"/>
  <c r="BO328" i="14"/>
  <c r="BG328" i="14"/>
  <c r="AY328" i="14"/>
  <c r="AQ328" i="14"/>
  <c r="AI328" i="14"/>
  <c r="AA328" i="14"/>
  <c r="S328" i="14"/>
  <c r="EH328" i="14"/>
  <c r="DZ328" i="14"/>
  <c r="DR328" i="14"/>
  <c r="DJ328" i="14"/>
  <c r="DB328" i="14"/>
  <c r="CT328" i="14"/>
  <c r="CL328" i="14"/>
  <c r="CD328" i="14"/>
  <c r="BV328" i="14"/>
  <c r="BN328" i="14"/>
  <c r="BF328" i="14"/>
  <c r="AX328" i="14"/>
  <c r="AP328" i="14"/>
  <c r="AH328" i="14"/>
  <c r="Z328" i="14"/>
  <c r="R328" i="14"/>
  <c r="EG328" i="14"/>
  <c r="DY328" i="14"/>
  <c r="DQ328" i="14"/>
  <c r="DI328" i="14"/>
  <c r="DA328" i="14"/>
  <c r="CS328" i="14"/>
  <c r="CK328" i="14"/>
  <c r="CC328" i="14"/>
  <c r="BU328" i="14"/>
  <c r="BM328" i="14"/>
  <c r="BE328" i="14"/>
  <c r="AW328" i="14"/>
  <c r="AO328" i="14"/>
  <c r="AG328" i="14"/>
  <c r="Y328" i="14"/>
  <c r="Q328" i="14"/>
  <c r="EM328" i="14"/>
  <c r="EE328" i="14"/>
  <c r="DW328" i="14"/>
  <c r="DO328" i="14"/>
  <c r="DG328" i="14"/>
  <c r="CY328" i="14"/>
  <c r="CQ328" i="14"/>
  <c r="CI328" i="14"/>
  <c r="CA328" i="14"/>
  <c r="BS328" i="14"/>
  <c r="BK328" i="14"/>
  <c r="BC328" i="14"/>
  <c r="AU328" i="14"/>
  <c r="AM328" i="14"/>
  <c r="AE328" i="14"/>
  <c r="W328" i="14"/>
  <c r="DH328" i="14"/>
  <c r="AV328" i="14"/>
  <c r="CZ328" i="14"/>
  <c r="AN328" i="14"/>
  <c r="CR328" i="14"/>
  <c r="AF328" i="14"/>
  <c r="CJ328" i="14"/>
  <c r="X328" i="14"/>
  <c r="CB328" i="14"/>
  <c r="P328" i="14"/>
  <c r="EF328" i="14"/>
  <c r="BT328" i="14"/>
  <c r="DX328" i="14"/>
  <c r="BL328" i="14"/>
  <c r="DP328" i="14"/>
  <c r="BD328" i="14"/>
  <c r="EH236" i="14"/>
  <c r="DZ236" i="14"/>
  <c r="DR236" i="14"/>
  <c r="DJ236" i="14"/>
  <c r="DB236" i="14"/>
  <c r="CT236" i="14"/>
  <c r="CL236" i="14"/>
  <c r="CD236" i="14"/>
  <c r="BV236" i="14"/>
  <c r="BN236" i="14"/>
  <c r="BF236" i="14"/>
  <c r="AX236" i="14"/>
  <c r="AP236" i="14"/>
  <c r="AH236" i="14"/>
  <c r="Z236" i="14"/>
  <c r="R236" i="14"/>
  <c r="EG236" i="14"/>
  <c r="DY236" i="14"/>
  <c r="DQ236" i="14"/>
  <c r="DI236" i="14"/>
  <c r="DA236" i="14"/>
  <c r="CS236" i="14"/>
  <c r="CK236" i="14"/>
  <c r="CC236" i="14"/>
  <c r="BU236" i="14"/>
  <c r="BM236" i="14"/>
  <c r="BE236" i="14"/>
  <c r="AW236" i="14"/>
  <c r="AO236" i="14"/>
  <c r="AG236" i="14"/>
  <c r="Y236" i="14"/>
  <c r="Q236" i="14"/>
  <c r="EF236" i="14"/>
  <c r="DX236" i="14"/>
  <c r="DP236" i="14"/>
  <c r="DH236" i="14"/>
  <c r="CZ236" i="14"/>
  <c r="CR236" i="14"/>
  <c r="CJ236" i="14"/>
  <c r="CB236" i="14"/>
  <c r="BT236" i="14"/>
  <c r="BL236" i="14"/>
  <c r="BD236" i="14"/>
  <c r="AV236" i="14"/>
  <c r="AN236" i="14"/>
  <c r="AF236" i="14"/>
  <c r="X236" i="14"/>
  <c r="P236" i="14"/>
  <c r="EM236" i="14"/>
  <c r="EE236" i="14"/>
  <c r="DW236" i="14"/>
  <c r="DO236" i="14"/>
  <c r="DG236" i="14"/>
  <c r="CY236" i="14"/>
  <c r="CQ236" i="14"/>
  <c r="CI236" i="14"/>
  <c r="CA236" i="14"/>
  <c r="BS236" i="14"/>
  <c r="BK236" i="14"/>
  <c r="BC236" i="14"/>
  <c r="AU236" i="14"/>
  <c r="AM236" i="14"/>
  <c r="AE236" i="14"/>
  <c r="W236" i="14"/>
  <c r="EL236" i="14"/>
  <c r="ED236" i="14"/>
  <c r="DV236" i="14"/>
  <c r="DN236" i="14"/>
  <c r="DF236" i="14"/>
  <c r="CX236" i="14"/>
  <c r="CP236" i="14"/>
  <c r="CH236" i="14"/>
  <c r="BZ236" i="14"/>
  <c r="BR236" i="14"/>
  <c r="BJ236" i="14"/>
  <c r="BB236" i="14"/>
  <c r="AT236" i="14"/>
  <c r="AL236" i="14"/>
  <c r="AD236" i="14"/>
  <c r="V236" i="14"/>
  <c r="N236" i="14"/>
  <c r="EK236" i="14"/>
  <c r="EC236" i="14"/>
  <c r="DU236" i="14"/>
  <c r="DM236" i="14"/>
  <c r="DE236" i="14"/>
  <c r="CW236" i="14"/>
  <c r="CO236" i="14"/>
  <c r="CG236" i="14"/>
  <c r="BY236" i="14"/>
  <c r="BQ236" i="14"/>
  <c r="BI236" i="14"/>
  <c r="BA236" i="14"/>
  <c r="AS236" i="14"/>
  <c r="AK236" i="14"/>
  <c r="AC236" i="14"/>
  <c r="U236" i="14"/>
  <c r="EJ236" i="14"/>
  <c r="EB236" i="14"/>
  <c r="DT236" i="14"/>
  <c r="DL236" i="14"/>
  <c r="DD236" i="14"/>
  <c r="CV236" i="14"/>
  <c r="CN236" i="14"/>
  <c r="CF236" i="14"/>
  <c r="BX236" i="14"/>
  <c r="BP236" i="14"/>
  <c r="BH236" i="14"/>
  <c r="AZ236" i="14"/>
  <c r="AR236" i="14"/>
  <c r="AJ236" i="14"/>
  <c r="AB236" i="14"/>
  <c r="T236" i="14"/>
  <c r="EI236" i="14"/>
  <c r="EA236" i="14"/>
  <c r="DS236" i="14"/>
  <c r="DK236" i="14"/>
  <c r="DC236" i="14"/>
  <c r="CU236" i="14"/>
  <c r="CM236" i="14"/>
  <c r="CE236" i="14"/>
  <c r="BW236" i="14"/>
  <c r="BO236" i="14"/>
  <c r="BG236" i="14"/>
  <c r="AY236" i="14"/>
  <c r="AQ236" i="14"/>
  <c r="AI236" i="14"/>
  <c r="AA236" i="14"/>
  <c r="S236" i="14"/>
  <c r="EF181" i="14"/>
  <c r="DX181" i="14"/>
  <c r="DP181" i="14"/>
  <c r="DH181" i="14"/>
  <c r="CZ181" i="14"/>
  <c r="CR181" i="14"/>
  <c r="CJ181" i="14"/>
  <c r="CB181" i="14"/>
  <c r="BT181" i="14"/>
  <c r="BL181" i="14"/>
  <c r="BD181" i="14"/>
  <c r="AV181" i="14"/>
  <c r="AN181" i="14"/>
  <c r="AF181" i="14"/>
  <c r="X181" i="14"/>
  <c r="P181" i="14"/>
  <c r="EM181" i="14"/>
  <c r="EE181" i="14"/>
  <c r="DW181" i="14"/>
  <c r="DO181" i="14"/>
  <c r="DG181" i="14"/>
  <c r="CY181" i="14"/>
  <c r="CQ181" i="14"/>
  <c r="CI181" i="14"/>
  <c r="CA181" i="14"/>
  <c r="BS181" i="14"/>
  <c r="BK181" i="14"/>
  <c r="BC181" i="14"/>
  <c r="AU181" i="14"/>
  <c r="AM181" i="14"/>
  <c r="AE181" i="14"/>
  <c r="W181" i="14"/>
  <c r="EL181" i="14"/>
  <c r="ED181" i="14"/>
  <c r="DV181" i="14"/>
  <c r="DN181" i="14"/>
  <c r="DF181" i="14"/>
  <c r="CX181" i="14"/>
  <c r="CP181" i="14"/>
  <c r="CH181" i="14"/>
  <c r="BZ181" i="14"/>
  <c r="BR181" i="14"/>
  <c r="BJ181" i="14"/>
  <c r="BB181" i="14"/>
  <c r="AT181" i="14"/>
  <c r="AL181" i="14"/>
  <c r="AD181" i="14"/>
  <c r="V181" i="14"/>
  <c r="N181" i="14"/>
  <c r="EK181" i="14"/>
  <c r="EC181" i="14"/>
  <c r="DU181" i="14"/>
  <c r="DM181" i="14"/>
  <c r="DE181" i="14"/>
  <c r="CW181" i="14"/>
  <c r="CO181" i="14"/>
  <c r="CG181" i="14"/>
  <c r="BY181" i="14"/>
  <c r="BQ181" i="14"/>
  <c r="BI181" i="14"/>
  <c r="BA181" i="14"/>
  <c r="AS181" i="14"/>
  <c r="AK181" i="14"/>
  <c r="AC181" i="14"/>
  <c r="U181" i="14"/>
  <c r="EJ181" i="14"/>
  <c r="EB181" i="14"/>
  <c r="DT181" i="14"/>
  <c r="DL181" i="14"/>
  <c r="DD181" i="14"/>
  <c r="CV181" i="14"/>
  <c r="CN181" i="14"/>
  <c r="CF181" i="14"/>
  <c r="BX181" i="14"/>
  <c r="BP181" i="14"/>
  <c r="BH181" i="14"/>
  <c r="AZ181" i="14"/>
  <c r="AR181" i="14"/>
  <c r="AJ181" i="14"/>
  <c r="AB181" i="14"/>
  <c r="T181" i="14"/>
  <c r="EI181" i="14"/>
  <c r="EA181" i="14"/>
  <c r="DS181" i="14"/>
  <c r="DK181" i="14"/>
  <c r="DC181" i="14"/>
  <c r="CU181" i="14"/>
  <c r="CM181" i="14"/>
  <c r="CE181" i="14"/>
  <c r="BW181" i="14"/>
  <c r="BO181" i="14"/>
  <c r="BG181" i="14"/>
  <c r="AY181" i="14"/>
  <c r="AQ181" i="14"/>
  <c r="AI181" i="14"/>
  <c r="AA181" i="14"/>
  <c r="S181" i="14"/>
  <c r="EH181" i="14"/>
  <c r="DZ181" i="14"/>
  <c r="DR181" i="14"/>
  <c r="DJ181" i="14"/>
  <c r="DB181" i="14"/>
  <c r="CT181" i="14"/>
  <c r="CL181" i="14"/>
  <c r="CD181" i="14"/>
  <c r="BV181" i="14"/>
  <c r="BN181" i="14"/>
  <c r="BF181" i="14"/>
  <c r="AX181" i="14"/>
  <c r="AP181" i="14"/>
  <c r="AH181" i="14"/>
  <c r="Z181" i="14"/>
  <c r="R181" i="14"/>
  <c r="EG181" i="14"/>
  <c r="DY181" i="14"/>
  <c r="DQ181" i="14"/>
  <c r="DI181" i="14"/>
  <c r="DA181" i="14"/>
  <c r="CS181" i="14"/>
  <c r="CK181" i="14"/>
  <c r="CC181" i="14"/>
  <c r="BU181" i="14"/>
  <c r="BM181" i="14"/>
  <c r="BE181" i="14"/>
  <c r="AW181" i="14"/>
  <c r="AO181" i="14"/>
  <c r="AG181" i="14"/>
  <c r="Y181" i="14"/>
  <c r="Q181" i="14"/>
  <c r="EL308" i="14"/>
  <c r="ED308" i="14"/>
  <c r="DV308" i="14"/>
  <c r="DN308" i="14"/>
  <c r="DF308" i="14"/>
  <c r="CX308" i="14"/>
  <c r="CP308" i="14"/>
  <c r="CH308" i="14"/>
  <c r="BZ308" i="14"/>
  <c r="BR308" i="14"/>
  <c r="BJ308" i="14"/>
  <c r="BB308" i="14"/>
  <c r="AT308" i="14"/>
  <c r="AL308" i="14"/>
  <c r="AD308" i="14"/>
  <c r="V308" i="14"/>
  <c r="N308" i="14"/>
  <c r="EK308" i="14"/>
  <c r="EC308" i="14"/>
  <c r="DU308" i="14"/>
  <c r="DM308" i="14"/>
  <c r="DE308" i="14"/>
  <c r="CW308" i="14"/>
  <c r="CO308" i="14"/>
  <c r="CG308" i="14"/>
  <c r="BY308" i="14"/>
  <c r="BQ308" i="14"/>
  <c r="BI308" i="14"/>
  <c r="BA308" i="14"/>
  <c r="AS308" i="14"/>
  <c r="AK308" i="14"/>
  <c r="AC308" i="14"/>
  <c r="U308" i="14"/>
  <c r="EJ308" i="14"/>
  <c r="EB308" i="14"/>
  <c r="DT308" i="14"/>
  <c r="DL308" i="14"/>
  <c r="DD308" i="14"/>
  <c r="CV308" i="14"/>
  <c r="CN308" i="14"/>
  <c r="CF308" i="14"/>
  <c r="BX308" i="14"/>
  <c r="BP308" i="14"/>
  <c r="BH308" i="14"/>
  <c r="AZ308" i="14"/>
  <c r="AR308" i="14"/>
  <c r="AJ308" i="14"/>
  <c r="AB308" i="14"/>
  <c r="T308" i="14"/>
  <c r="EI308" i="14"/>
  <c r="EA308" i="14"/>
  <c r="DS308" i="14"/>
  <c r="DK308" i="14"/>
  <c r="DC308" i="14"/>
  <c r="CU308" i="14"/>
  <c r="CM308" i="14"/>
  <c r="CE308" i="14"/>
  <c r="BW308" i="14"/>
  <c r="BO308" i="14"/>
  <c r="BG308" i="14"/>
  <c r="AY308" i="14"/>
  <c r="AQ308" i="14"/>
  <c r="AI308" i="14"/>
  <c r="AA308" i="14"/>
  <c r="S308" i="14"/>
  <c r="EH308" i="14"/>
  <c r="DZ308" i="14"/>
  <c r="DR308" i="14"/>
  <c r="DJ308" i="14"/>
  <c r="DB308" i="14"/>
  <c r="CT308" i="14"/>
  <c r="CL308" i="14"/>
  <c r="CD308" i="14"/>
  <c r="BV308" i="14"/>
  <c r="BN308" i="14"/>
  <c r="BF308" i="14"/>
  <c r="AX308" i="14"/>
  <c r="AP308" i="14"/>
  <c r="AH308" i="14"/>
  <c r="Z308" i="14"/>
  <c r="R308" i="14"/>
  <c r="EG308" i="14"/>
  <c r="DY308" i="14"/>
  <c r="DQ308" i="14"/>
  <c r="DI308" i="14"/>
  <c r="DA308" i="14"/>
  <c r="CS308" i="14"/>
  <c r="CK308" i="14"/>
  <c r="CC308" i="14"/>
  <c r="BU308" i="14"/>
  <c r="BM308" i="14"/>
  <c r="BE308" i="14"/>
  <c r="AW308" i="14"/>
  <c r="AO308" i="14"/>
  <c r="AG308" i="14"/>
  <c r="Y308" i="14"/>
  <c r="Q308" i="14"/>
  <c r="EM308" i="14"/>
  <c r="EE308" i="14"/>
  <c r="DW308" i="14"/>
  <c r="DO308" i="14"/>
  <c r="DG308" i="14"/>
  <c r="CY308" i="14"/>
  <c r="CQ308" i="14"/>
  <c r="CI308" i="14"/>
  <c r="CA308" i="14"/>
  <c r="BS308" i="14"/>
  <c r="BK308" i="14"/>
  <c r="BC308" i="14"/>
  <c r="AU308" i="14"/>
  <c r="AM308" i="14"/>
  <c r="AE308" i="14"/>
  <c r="W308" i="14"/>
  <c r="DX308" i="14"/>
  <c r="BL308" i="14"/>
  <c r="DP308" i="14"/>
  <c r="BD308" i="14"/>
  <c r="DH308" i="14"/>
  <c r="AV308" i="14"/>
  <c r="CZ308" i="14"/>
  <c r="AN308" i="14"/>
  <c r="CR308" i="14"/>
  <c r="AF308" i="14"/>
  <c r="CJ308" i="14"/>
  <c r="X308" i="14"/>
  <c r="EF308" i="14"/>
  <c r="BT308" i="14"/>
  <c r="CB308" i="14"/>
  <c r="P308" i="14"/>
  <c r="EL249" i="14"/>
  <c r="ED249" i="14"/>
  <c r="DV249" i="14"/>
  <c r="DN249" i="14"/>
  <c r="DF249" i="14"/>
  <c r="CX249" i="14"/>
  <c r="CP249" i="14"/>
  <c r="CH249" i="14"/>
  <c r="BZ249" i="14"/>
  <c r="BR249" i="14"/>
  <c r="BJ249" i="14"/>
  <c r="BB249" i="14"/>
  <c r="AT249" i="14"/>
  <c r="AL249" i="14"/>
  <c r="AD249" i="14"/>
  <c r="V249" i="14"/>
  <c r="N249" i="14"/>
  <c r="EK249" i="14"/>
  <c r="EC249" i="14"/>
  <c r="DU249" i="14"/>
  <c r="DM249" i="14"/>
  <c r="DE249" i="14"/>
  <c r="CW249" i="14"/>
  <c r="CO249" i="14"/>
  <c r="CG249" i="14"/>
  <c r="BY249" i="14"/>
  <c r="BQ249" i="14"/>
  <c r="BI249" i="14"/>
  <c r="BA249" i="14"/>
  <c r="AS249" i="14"/>
  <c r="AK249" i="14"/>
  <c r="AC249" i="14"/>
  <c r="U249" i="14"/>
  <c r="EJ249" i="14"/>
  <c r="EB249" i="14"/>
  <c r="DT249" i="14"/>
  <c r="DL249" i="14"/>
  <c r="DD249" i="14"/>
  <c r="CV249" i="14"/>
  <c r="CN249" i="14"/>
  <c r="CF249" i="14"/>
  <c r="BX249" i="14"/>
  <c r="BP249" i="14"/>
  <c r="BH249" i="14"/>
  <c r="AZ249" i="14"/>
  <c r="AR249" i="14"/>
  <c r="AJ249" i="14"/>
  <c r="AB249" i="14"/>
  <c r="T249" i="14"/>
  <c r="EI249" i="14"/>
  <c r="EA249" i="14"/>
  <c r="DS249" i="14"/>
  <c r="DK249" i="14"/>
  <c r="DC249" i="14"/>
  <c r="CU249" i="14"/>
  <c r="CM249" i="14"/>
  <c r="CE249" i="14"/>
  <c r="BW249" i="14"/>
  <c r="BO249" i="14"/>
  <c r="BG249" i="14"/>
  <c r="AY249" i="14"/>
  <c r="AQ249" i="14"/>
  <c r="AI249" i="14"/>
  <c r="AA249" i="14"/>
  <c r="S249" i="14"/>
  <c r="EH249" i="14"/>
  <c r="DZ249" i="14"/>
  <c r="DR249" i="14"/>
  <c r="DJ249" i="14"/>
  <c r="DB249" i="14"/>
  <c r="CT249" i="14"/>
  <c r="CL249" i="14"/>
  <c r="CD249" i="14"/>
  <c r="BV249" i="14"/>
  <c r="BN249" i="14"/>
  <c r="BF249" i="14"/>
  <c r="AX249" i="14"/>
  <c r="AP249" i="14"/>
  <c r="AH249" i="14"/>
  <c r="Z249" i="14"/>
  <c r="R249" i="14"/>
  <c r="EG249" i="14"/>
  <c r="DY249" i="14"/>
  <c r="DQ249" i="14"/>
  <c r="DI249" i="14"/>
  <c r="DA249" i="14"/>
  <c r="CS249" i="14"/>
  <c r="CK249" i="14"/>
  <c r="CC249" i="14"/>
  <c r="BU249" i="14"/>
  <c r="BM249" i="14"/>
  <c r="BE249" i="14"/>
  <c r="AW249" i="14"/>
  <c r="AO249" i="14"/>
  <c r="AG249" i="14"/>
  <c r="Y249" i="14"/>
  <c r="Q249" i="14"/>
  <c r="EF249" i="14"/>
  <c r="DX249" i="14"/>
  <c r="DP249" i="14"/>
  <c r="DH249" i="14"/>
  <c r="CZ249" i="14"/>
  <c r="CR249" i="14"/>
  <c r="CJ249" i="14"/>
  <c r="CB249" i="14"/>
  <c r="BT249" i="14"/>
  <c r="BL249" i="14"/>
  <c r="BD249" i="14"/>
  <c r="AV249" i="14"/>
  <c r="AN249" i="14"/>
  <c r="AF249" i="14"/>
  <c r="X249" i="14"/>
  <c r="P249" i="14"/>
  <c r="EM249" i="14"/>
  <c r="EE249" i="14"/>
  <c r="DW249" i="14"/>
  <c r="DO249" i="14"/>
  <c r="DG249" i="14"/>
  <c r="CY249" i="14"/>
  <c r="CQ249" i="14"/>
  <c r="CI249" i="14"/>
  <c r="CA249" i="14"/>
  <c r="BS249" i="14"/>
  <c r="BK249" i="14"/>
  <c r="BC249" i="14"/>
  <c r="AU249" i="14"/>
  <c r="AM249" i="14"/>
  <c r="AE249" i="14"/>
  <c r="W249" i="14"/>
  <c r="EF161" i="14"/>
  <c r="DX161" i="14"/>
  <c r="DP161" i="14"/>
  <c r="DH161" i="14"/>
  <c r="CZ161" i="14"/>
  <c r="CR161" i="14"/>
  <c r="CJ161" i="14"/>
  <c r="CB161" i="14"/>
  <c r="BT161" i="14"/>
  <c r="BL161" i="14"/>
  <c r="BD161" i="14"/>
  <c r="AV161" i="14"/>
  <c r="AN161" i="14"/>
  <c r="AF161" i="14"/>
  <c r="X161" i="14"/>
  <c r="P161" i="14"/>
  <c r="EM161" i="14"/>
  <c r="EE161" i="14"/>
  <c r="DW161" i="14"/>
  <c r="DO161" i="14"/>
  <c r="DG161" i="14"/>
  <c r="CY161" i="14"/>
  <c r="CQ161" i="14"/>
  <c r="CI161" i="14"/>
  <c r="CA161" i="14"/>
  <c r="BS161" i="14"/>
  <c r="BK161" i="14"/>
  <c r="BC161" i="14"/>
  <c r="AU161" i="14"/>
  <c r="AM161" i="14"/>
  <c r="AE161" i="14"/>
  <c r="W161" i="14"/>
  <c r="EL161" i="14"/>
  <c r="ED161" i="14"/>
  <c r="DV161" i="14"/>
  <c r="DN161" i="14"/>
  <c r="DF161" i="14"/>
  <c r="CX161" i="14"/>
  <c r="CP161" i="14"/>
  <c r="CH161" i="14"/>
  <c r="BZ161" i="14"/>
  <c r="BR161" i="14"/>
  <c r="BJ161" i="14"/>
  <c r="BB161" i="14"/>
  <c r="AT161" i="14"/>
  <c r="AL161" i="14"/>
  <c r="AD161" i="14"/>
  <c r="V161" i="14"/>
  <c r="N161" i="14"/>
  <c r="EK161" i="14"/>
  <c r="EC161" i="14"/>
  <c r="DU161" i="14"/>
  <c r="DM161" i="14"/>
  <c r="DE161" i="14"/>
  <c r="CW161" i="14"/>
  <c r="CO161" i="14"/>
  <c r="CG161" i="14"/>
  <c r="BY161" i="14"/>
  <c r="BQ161" i="14"/>
  <c r="BI161" i="14"/>
  <c r="BA161" i="14"/>
  <c r="AS161" i="14"/>
  <c r="AK161" i="14"/>
  <c r="AC161" i="14"/>
  <c r="U161" i="14"/>
  <c r="EJ161" i="14"/>
  <c r="EB161" i="14"/>
  <c r="DT161" i="14"/>
  <c r="DL161" i="14"/>
  <c r="DD161" i="14"/>
  <c r="CV161" i="14"/>
  <c r="CN161" i="14"/>
  <c r="CF161" i="14"/>
  <c r="BX161" i="14"/>
  <c r="BP161" i="14"/>
  <c r="BH161" i="14"/>
  <c r="AZ161" i="14"/>
  <c r="AR161" i="14"/>
  <c r="AJ161" i="14"/>
  <c r="AB161" i="14"/>
  <c r="T161" i="14"/>
  <c r="EI161" i="14"/>
  <c r="EA161" i="14"/>
  <c r="DS161" i="14"/>
  <c r="DK161" i="14"/>
  <c r="DC161" i="14"/>
  <c r="CU161" i="14"/>
  <c r="CM161" i="14"/>
  <c r="CE161" i="14"/>
  <c r="BW161" i="14"/>
  <c r="BO161" i="14"/>
  <c r="BG161" i="14"/>
  <c r="AY161" i="14"/>
  <c r="AQ161" i="14"/>
  <c r="AI161" i="14"/>
  <c r="AA161" i="14"/>
  <c r="S161" i="14"/>
  <c r="EH161" i="14"/>
  <c r="DZ161" i="14"/>
  <c r="DR161" i="14"/>
  <c r="DJ161" i="14"/>
  <c r="DB161" i="14"/>
  <c r="CT161" i="14"/>
  <c r="CL161" i="14"/>
  <c r="CD161" i="14"/>
  <c r="BV161" i="14"/>
  <c r="BN161" i="14"/>
  <c r="BF161" i="14"/>
  <c r="AX161" i="14"/>
  <c r="AP161" i="14"/>
  <c r="AH161" i="14"/>
  <c r="Z161" i="14"/>
  <c r="R161" i="14"/>
  <c r="EG161" i="14"/>
  <c r="DY161" i="14"/>
  <c r="DQ161" i="14"/>
  <c r="DI161" i="14"/>
  <c r="DA161" i="14"/>
  <c r="CS161" i="14"/>
  <c r="CK161" i="14"/>
  <c r="CC161" i="14"/>
  <c r="BU161" i="14"/>
  <c r="BM161" i="14"/>
  <c r="BE161" i="14"/>
  <c r="AW161" i="14"/>
  <c r="AO161" i="14"/>
  <c r="AG161" i="14"/>
  <c r="Y161" i="14"/>
  <c r="Q161" i="14"/>
  <c r="EH303" i="14"/>
  <c r="DZ303" i="14"/>
  <c r="DR303" i="14"/>
  <c r="DJ303" i="14"/>
  <c r="DB303" i="14"/>
  <c r="CT303" i="14"/>
  <c r="CL303" i="14"/>
  <c r="CD303" i="14"/>
  <c r="BV303" i="14"/>
  <c r="BN303" i="14"/>
  <c r="BF303" i="14"/>
  <c r="AX303" i="14"/>
  <c r="AP303" i="14"/>
  <c r="AH303" i="14"/>
  <c r="Z303" i="14"/>
  <c r="R303" i="14"/>
  <c r="EG303" i="14"/>
  <c r="DY303" i="14"/>
  <c r="DQ303" i="14"/>
  <c r="DI303" i="14"/>
  <c r="DA303" i="14"/>
  <c r="CS303" i="14"/>
  <c r="CK303" i="14"/>
  <c r="CC303" i="14"/>
  <c r="BU303" i="14"/>
  <c r="BM303" i="14"/>
  <c r="BE303" i="14"/>
  <c r="AW303" i="14"/>
  <c r="AO303" i="14"/>
  <c r="AG303" i="14"/>
  <c r="Y303" i="14"/>
  <c r="Q303" i="14"/>
  <c r="EF303" i="14"/>
  <c r="DX303" i="14"/>
  <c r="DP303" i="14"/>
  <c r="DH303" i="14"/>
  <c r="CZ303" i="14"/>
  <c r="CR303" i="14"/>
  <c r="CJ303" i="14"/>
  <c r="CB303" i="14"/>
  <c r="BT303" i="14"/>
  <c r="BL303" i="14"/>
  <c r="BD303" i="14"/>
  <c r="AV303" i="14"/>
  <c r="AN303" i="14"/>
  <c r="AF303" i="14"/>
  <c r="X303" i="14"/>
  <c r="P303" i="14"/>
  <c r="EM303" i="14"/>
  <c r="EE303" i="14"/>
  <c r="DW303" i="14"/>
  <c r="DO303" i="14"/>
  <c r="DG303" i="14"/>
  <c r="CY303" i="14"/>
  <c r="CQ303" i="14"/>
  <c r="CI303" i="14"/>
  <c r="CA303" i="14"/>
  <c r="BS303" i="14"/>
  <c r="BK303" i="14"/>
  <c r="BC303" i="14"/>
  <c r="AU303" i="14"/>
  <c r="AM303" i="14"/>
  <c r="AE303" i="14"/>
  <c r="W303" i="14"/>
  <c r="EL303" i="14"/>
  <c r="ED303" i="14"/>
  <c r="DV303" i="14"/>
  <c r="DN303" i="14"/>
  <c r="DF303" i="14"/>
  <c r="CX303" i="14"/>
  <c r="CP303" i="14"/>
  <c r="CH303" i="14"/>
  <c r="BZ303" i="14"/>
  <c r="BR303" i="14"/>
  <c r="BJ303" i="14"/>
  <c r="BB303" i="14"/>
  <c r="AT303" i="14"/>
  <c r="AL303" i="14"/>
  <c r="AD303" i="14"/>
  <c r="V303" i="14"/>
  <c r="N303" i="14"/>
  <c r="EK303" i="14"/>
  <c r="EC303" i="14"/>
  <c r="DU303" i="14"/>
  <c r="DM303" i="14"/>
  <c r="DE303" i="14"/>
  <c r="CW303" i="14"/>
  <c r="CO303" i="14"/>
  <c r="CG303" i="14"/>
  <c r="BY303" i="14"/>
  <c r="BQ303" i="14"/>
  <c r="BI303" i="14"/>
  <c r="BA303" i="14"/>
  <c r="AS303" i="14"/>
  <c r="AK303" i="14"/>
  <c r="AC303" i="14"/>
  <c r="U303" i="14"/>
  <c r="DT303" i="14"/>
  <c r="CN303" i="14"/>
  <c r="BH303" i="14"/>
  <c r="AB303" i="14"/>
  <c r="DS303" i="14"/>
  <c r="CM303" i="14"/>
  <c r="BG303" i="14"/>
  <c r="AA303" i="14"/>
  <c r="DL303" i="14"/>
  <c r="CF303" i="14"/>
  <c r="AZ303" i="14"/>
  <c r="T303" i="14"/>
  <c r="DK303" i="14"/>
  <c r="CE303" i="14"/>
  <c r="AY303" i="14"/>
  <c r="S303" i="14"/>
  <c r="EJ303" i="14"/>
  <c r="DD303" i="14"/>
  <c r="BX303" i="14"/>
  <c r="AR303" i="14"/>
  <c r="EI303" i="14"/>
  <c r="DC303" i="14"/>
  <c r="BW303" i="14"/>
  <c r="AQ303" i="14"/>
  <c r="EA303" i="14"/>
  <c r="CU303" i="14"/>
  <c r="BO303" i="14"/>
  <c r="AI303" i="14"/>
  <c r="EB303" i="14"/>
  <c r="CV303" i="14"/>
  <c r="BP303" i="14"/>
  <c r="AJ303" i="14"/>
  <c r="EL336" i="14"/>
  <c r="ED336" i="14"/>
  <c r="DV336" i="14"/>
  <c r="DN336" i="14"/>
  <c r="DF336" i="14"/>
  <c r="CX336" i="14"/>
  <c r="CP336" i="14"/>
  <c r="CH336" i="14"/>
  <c r="BZ336" i="14"/>
  <c r="BR336" i="14"/>
  <c r="BJ336" i="14"/>
  <c r="BB336" i="14"/>
  <c r="AT336" i="14"/>
  <c r="AL336" i="14"/>
  <c r="AD336" i="14"/>
  <c r="V336" i="14"/>
  <c r="N336" i="14"/>
  <c r="EK336" i="14"/>
  <c r="EC336" i="14"/>
  <c r="DU336" i="14"/>
  <c r="DM336" i="14"/>
  <c r="DE336" i="14"/>
  <c r="CW336" i="14"/>
  <c r="CO336" i="14"/>
  <c r="CG336" i="14"/>
  <c r="BY336" i="14"/>
  <c r="BQ336" i="14"/>
  <c r="BI336" i="14"/>
  <c r="BA336" i="14"/>
  <c r="AS336" i="14"/>
  <c r="AK336" i="14"/>
  <c r="AC336" i="14"/>
  <c r="U336" i="14"/>
  <c r="EJ336" i="14"/>
  <c r="EB336" i="14"/>
  <c r="DT336" i="14"/>
  <c r="DL336" i="14"/>
  <c r="DD336" i="14"/>
  <c r="CV336" i="14"/>
  <c r="CN336" i="14"/>
  <c r="CF336" i="14"/>
  <c r="BX336" i="14"/>
  <c r="BP336" i="14"/>
  <c r="BH336" i="14"/>
  <c r="AZ336" i="14"/>
  <c r="AR336" i="14"/>
  <c r="AJ336" i="14"/>
  <c r="AB336" i="14"/>
  <c r="T336" i="14"/>
  <c r="EI336" i="14"/>
  <c r="EA336" i="14"/>
  <c r="DS336" i="14"/>
  <c r="DK336" i="14"/>
  <c r="DC336" i="14"/>
  <c r="CU336" i="14"/>
  <c r="CM336" i="14"/>
  <c r="CE336" i="14"/>
  <c r="BW336" i="14"/>
  <c r="BO336" i="14"/>
  <c r="BG336" i="14"/>
  <c r="AY336" i="14"/>
  <c r="AQ336" i="14"/>
  <c r="AI336" i="14"/>
  <c r="AA336" i="14"/>
  <c r="S336" i="14"/>
  <c r="EH336" i="14"/>
  <c r="DZ336" i="14"/>
  <c r="DR336" i="14"/>
  <c r="DJ336" i="14"/>
  <c r="DB336" i="14"/>
  <c r="CT336" i="14"/>
  <c r="CL336" i="14"/>
  <c r="CD336" i="14"/>
  <c r="BV336" i="14"/>
  <c r="BN336" i="14"/>
  <c r="BF336" i="14"/>
  <c r="AX336" i="14"/>
  <c r="AP336" i="14"/>
  <c r="AH336" i="14"/>
  <c r="Z336" i="14"/>
  <c r="R336" i="14"/>
  <c r="EG336" i="14"/>
  <c r="DY336" i="14"/>
  <c r="DQ336" i="14"/>
  <c r="DI336" i="14"/>
  <c r="DA336" i="14"/>
  <c r="CS336" i="14"/>
  <c r="CK336" i="14"/>
  <c r="CC336" i="14"/>
  <c r="BU336" i="14"/>
  <c r="BM336" i="14"/>
  <c r="BE336" i="14"/>
  <c r="AW336" i="14"/>
  <c r="AO336" i="14"/>
  <c r="AG336" i="14"/>
  <c r="Y336" i="14"/>
  <c r="Q336" i="14"/>
  <c r="EM336" i="14"/>
  <c r="EE336" i="14"/>
  <c r="DW336" i="14"/>
  <c r="DO336" i="14"/>
  <c r="DG336" i="14"/>
  <c r="CY336" i="14"/>
  <c r="CQ336" i="14"/>
  <c r="CI336" i="14"/>
  <c r="CA336" i="14"/>
  <c r="BS336" i="14"/>
  <c r="BK336" i="14"/>
  <c r="BC336" i="14"/>
  <c r="AU336" i="14"/>
  <c r="AM336" i="14"/>
  <c r="AE336" i="14"/>
  <c r="W336" i="14"/>
  <c r="CB336" i="14"/>
  <c r="P336" i="14"/>
  <c r="EF336" i="14"/>
  <c r="BT336" i="14"/>
  <c r="DX336" i="14"/>
  <c r="BL336" i="14"/>
  <c r="DP336" i="14"/>
  <c r="BD336" i="14"/>
  <c r="DH336" i="14"/>
  <c r="AV336" i="14"/>
  <c r="CZ336" i="14"/>
  <c r="AN336" i="14"/>
  <c r="CR336" i="14"/>
  <c r="AF336" i="14"/>
  <c r="CJ336" i="14"/>
  <c r="X336" i="14"/>
  <c r="EH244" i="14"/>
  <c r="DZ244" i="14"/>
  <c r="DR244" i="14"/>
  <c r="DJ244" i="14"/>
  <c r="DB244" i="14"/>
  <c r="CT244" i="14"/>
  <c r="CL244" i="14"/>
  <c r="CD244" i="14"/>
  <c r="BV244" i="14"/>
  <c r="BN244" i="14"/>
  <c r="BF244" i="14"/>
  <c r="AX244" i="14"/>
  <c r="AP244" i="14"/>
  <c r="AH244" i="14"/>
  <c r="Z244" i="14"/>
  <c r="R244" i="14"/>
  <c r="EG244" i="14"/>
  <c r="DY244" i="14"/>
  <c r="DQ244" i="14"/>
  <c r="DI244" i="14"/>
  <c r="DA244" i="14"/>
  <c r="CS244" i="14"/>
  <c r="CK244" i="14"/>
  <c r="CC244" i="14"/>
  <c r="BU244" i="14"/>
  <c r="BM244" i="14"/>
  <c r="BE244" i="14"/>
  <c r="AW244" i="14"/>
  <c r="AO244" i="14"/>
  <c r="AG244" i="14"/>
  <c r="Y244" i="14"/>
  <c r="Q244" i="14"/>
  <c r="EF244" i="14"/>
  <c r="DX244" i="14"/>
  <c r="DP244" i="14"/>
  <c r="DH244" i="14"/>
  <c r="CZ244" i="14"/>
  <c r="CR244" i="14"/>
  <c r="CJ244" i="14"/>
  <c r="CB244" i="14"/>
  <c r="BT244" i="14"/>
  <c r="BL244" i="14"/>
  <c r="BD244" i="14"/>
  <c r="AV244" i="14"/>
  <c r="AN244" i="14"/>
  <c r="AF244" i="14"/>
  <c r="X244" i="14"/>
  <c r="P244" i="14"/>
  <c r="EM244" i="14"/>
  <c r="EE244" i="14"/>
  <c r="DW244" i="14"/>
  <c r="DO244" i="14"/>
  <c r="DG244" i="14"/>
  <c r="CY244" i="14"/>
  <c r="CQ244" i="14"/>
  <c r="CI244" i="14"/>
  <c r="CA244" i="14"/>
  <c r="BS244" i="14"/>
  <c r="BK244" i="14"/>
  <c r="BC244" i="14"/>
  <c r="AU244" i="14"/>
  <c r="AM244" i="14"/>
  <c r="AE244" i="14"/>
  <c r="W244" i="14"/>
  <c r="EL244" i="14"/>
  <c r="ED244" i="14"/>
  <c r="DV244" i="14"/>
  <c r="DN244" i="14"/>
  <c r="DF244" i="14"/>
  <c r="CX244" i="14"/>
  <c r="CP244" i="14"/>
  <c r="CH244" i="14"/>
  <c r="BZ244" i="14"/>
  <c r="BR244" i="14"/>
  <c r="BJ244" i="14"/>
  <c r="BB244" i="14"/>
  <c r="AT244" i="14"/>
  <c r="AL244" i="14"/>
  <c r="AD244" i="14"/>
  <c r="V244" i="14"/>
  <c r="N244" i="14"/>
  <c r="EK244" i="14"/>
  <c r="EC244" i="14"/>
  <c r="DU244" i="14"/>
  <c r="DM244" i="14"/>
  <c r="DE244" i="14"/>
  <c r="CW244" i="14"/>
  <c r="CO244" i="14"/>
  <c r="CG244" i="14"/>
  <c r="BY244" i="14"/>
  <c r="BQ244" i="14"/>
  <c r="BI244" i="14"/>
  <c r="BA244" i="14"/>
  <c r="AS244" i="14"/>
  <c r="AK244" i="14"/>
  <c r="AC244" i="14"/>
  <c r="U244" i="14"/>
  <c r="EJ244" i="14"/>
  <c r="EB244" i="14"/>
  <c r="DT244" i="14"/>
  <c r="DL244" i="14"/>
  <c r="DD244" i="14"/>
  <c r="CV244" i="14"/>
  <c r="CN244" i="14"/>
  <c r="CF244" i="14"/>
  <c r="BX244" i="14"/>
  <c r="BP244" i="14"/>
  <c r="BH244" i="14"/>
  <c r="AZ244" i="14"/>
  <c r="AR244" i="14"/>
  <c r="AJ244" i="14"/>
  <c r="AB244" i="14"/>
  <c r="T244" i="14"/>
  <c r="EI244" i="14"/>
  <c r="EA244" i="14"/>
  <c r="DS244" i="14"/>
  <c r="DK244" i="14"/>
  <c r="DC244" i="14"/>
  <c r="CU244" i="14"/>
  <c r="CM244" i="14"/>
  <c r="CE244" i="14"/>
  <c r="BW244" i="14"/>
  <c r="BO244" i="14"/>
  <c r="BG244" i="14"/>
  <c r="AY244" i="14"/>
  <c r="AQ244" i="14"/>
  <c r="AI244" i="14"/>
  <c r="AA244" i="14"/>
  <c r="S244" i="14"/>
  <c r="EF189" i="14"/>
  <c r="DX189" i="14"/>
  <c r="DP189" i="14"/>
  <c r="DH189" i="14"/>
  <c r="CZ189" i="14"/>
  <c r="CR189" i="14"/>
  <c r="CJ189" i="14"/>
  <c r="CB189" i="14"/>
  <c r="BT189" i="14"/>
  <c r="BL189" i="14"/>
  <c r="BD189" i="14"/>
  <c r="AV189" i="14"/>
  <c r="AN189" i="14"/>
  <c r="AF189" i="14"/>
  <c r="X189" i="14"/>
  <c r="P189" i="14"/>
  <c r="EM189" i="14"/>
  <c r="EE189" i="14"/>
  <c r="DW189" i="14"/>
  <c r="DO189" i="14"/>
  <c r="DG189" i="14"/>
  <c r="CY189" i="14"/>
  <c r="CQ189" i="14"/>
  <c r="CI189" i="14"/>
  <c r="CA189" i="14"/>
  <c r="BS189" i="14"/>
  <c r="BK189" i="14"/>
  <c r="BC189" i="14"/>
  <c r="AU189" i="14"/>
  <c r="AM189" i="14"/>
  <c r="AE189" i="14"/>
  <c r="W189" i="14"/>
  <c r="EL189" i="14"/>
  <c r="ED189" i="14"/>
  <c r="DV189" i="14"/>
  <c r="DN189" i="14"/>
  <c r="DF189" i="14"/>
  <c r="CX189" i="14"/>
  <c r="CP189" i="14"/>
  <c r="CH189" i="14"/>
  <c r="BZ189" i="14"/>
  <c r="BR189" i="14"/>
  <c r="BJ189" i="14"/>
  <c r="BB189" i="14"/>
  <c r="AT189" i="14"/>
  <c r="AL189" i="14"/>
  <c r="AD189" i="14"/>
  <c r="V189" i="14"/>
  <c r="N189" i="14"/>
  <c r="EK189" i="14"/>
  <c r="EC189" i="14"/>
  <c r="DU189" i="14"/>
  <c r="DM189" i="14"/>
  <c r="DE189" i="14"/>
  <c r="CW189" i="14"/>
  <c r="CO189" i="14"/>
  <c r="CG189" i="14"/>
  <c r="BY189" i="14"/>
  <c r="BQ189" i="14"/>
  <c r="BI189" i="14"/>
  <c r="BA189" i="14"/>
  <c r="AS189" i="14"/>
  <c r="AK189" i="14"/>
  <c r="AC189" i="14"/>
  <c r="U189" i="14"/>
  <c r="EJ189" i="14"/>
  <c r="EB189" i="14"/>
  <c r="DT189" i="14"/>
  <c r="DL189" i="14"/>
  <c r="DD189" i="14"/>
  <c r="CV189" i="14"/>
  <c r="CN189" i="14"/>
  <c r="CF189" i="14"/>
  <c r="BX189" i="14"/>
  <c r="BP189" i="14"/>
  <c r="BH189" i="14"/>
  <c r="AZ189" i="14"/>
  <c r="AR189" i="14"/>
  <c r="AJ189" i="14"/>
  <c r="AB189" i="14"/>
  <c r="T189" i="14"/>
  <c r="EI189" i="14"/>
  <c r="EA189" i="14"/>
  <c r="DS189" i="14"/>
  <c r="DK189" i="14"/>
  <c r="DC189" i="14"/>
  <c r="CU189" i="14"/>
  <c r="CM189" i="14"/>
  <c r="CE189" i="14"/>
  <c r="BW189" i="14"/>
  <c r="BO189" i="14"/>
  <c r="BG189" i="14"/>
  <c r="AY189" i="14"/>
  <c r="AQ189" i="14"/>
  <c r="AI189" i="14"/>
  <c r="AA189" i="14"/>
  <c r="S189" i="14"/>
  <c r="EH189" i="14"/>
  <c r="DZ189" i="14"/>
  <c r="DR189" i="14"/>
  <c r="DJ189" i="14"/>
  <c r="DB189" i="14"/>
  <c r="CT189" i="14"/>
  <c r="CL189" i="14"/>
  <c r="CD189" i="14"/>
  <c r="BV189" i="14"/>
  <c r="BN189" i="14"/>
  <c r="BF189" i="14"/>
  <c r="AX189" i="14"/>
  <c r="AP189" i="14"/>
  <c r="AH189" i="14"/>
  <c r="Z189" i="14"/>
  <c r="R189" i="14"/>
  <c r="EG189" i="14"/>
  <c r="DY189" i="14"/>
  <c r="DQ189" i="14"/>
  <c r="DI189" i="14"/>
  <c r="DA189" i="14"/>
  <c r="CS189" i="14"/>
  <c r="CK189" i="14"/>
  <c r="CC189" i="14"/>
  <c r="BU189" i="14"/>
  <c r="BM189" i="14"/>
  <c r="BE189" i="14"/>
  <c r="AW189" i="14"/>
  <c r="AO189" i="14"/>
  <c r="AG189" i="14"/>
  <c r="Y189" i="14"/>
  <c r="Q189" i="14"/>
  <c r="EL312" i="14"/>
  <c r="ED312" i="14"/>
  <c r="DV312" i="14"/>
  <c r="DN312" i="14"/>
  <c r="DF312" i="14"/>
  <c r="CX312" i="14"/>
  <c r="CP312" i="14"/>
  <c r="CH312" i="14"/>
  <c r="BZ312" i="14"/>
  <c r="BR312" i="14"/>
  <c r="BJ312" i="14"/>
  <c r="BB312" i="14"/>
  <c r="AT312" i="14"/>
  <c r="AL312" i="14"/>
  <c r="AD312" i="14"/>
  <c r="V312" i="14"/>
  <c r="N312" i="14"/>
  <c r="EK312" i="14"/>
  <c r="EC312" i="14"/>
  <c r="DU312" i="14"/>
  <c r="DM312" i="14"/>
  <c r="DE312" i="14"/>
  <c r="CW312" i="14"/>
  <c r="CO312" i="14"/>
  <c r="CG312" i="14"/>
  <c r="BY312" i="14"/>
  <c r="BQ312" i="14"/>
  <c r="BI312" i="14"/>
  <c r="BA312" i="14"/>
  <c r="AS312" i="14"/>
  <c r="AK312" i="14"/>
  <c r="AC312" i="14"/>
  <c r="U312" i="14"/>
  <c r="EJ312" i="14"/>
  <c r="EB312" i="14"/>
  <c r="DT312" i="14"/>
  <c r="DL312" i="14"/>
  <c r="DD312" i="14"/>
  <c r="CV312" i="14"/>
  <c r="CN312" i="14"/>
  <c r="CF312" i="14"/>
  <c r="BX312" i="14"/>
  <c r="BP312" i="14"/>
  <c r="BH312" i="14"/>
  <c r="AZ312" i="14"/>
  <c r="AR312" i="14"/>
  <c r="AJ312" i="14"/>
  <c r="AB312" i="14"/>
  <c r="T312" i="14"/>
  <c r="EI312" i="14"/>
  <c r="EA312" i="14"/>
  <c r="DS312" i="14"/>
  <c r="DK312" i="14"/>
  <c r="DC312" i="14"/>
  <c r="CU312" i="14"/>
  <c r="CM312" i="14"/>
  <c r="CE312" i="14"/>
  <c r="BW312" i="14"/>
  <c r="BO312" i="14"/>
  <c r="BG312" i="14"/>
  <c r="AY312" i="14"/>
  <c r="AQ312" i="14"/>
  <c r="AI312" i="14"/>
  <c r="AA312" i="14"/>
  <c r="S312" i="14"/>
  <c r="EH312" i="14"/>
  <c r="DZ312" i="14"/>
  <c r="DR312" i="14"/>
  <c r="DJ312" i="14"/>
  <c r="DB312" i="14"/>
  <c r="CT312" i="14"/>
  <c r="CL312" i="14"/>
  <c r="CD312" i="14"/>
  <c r="BV312" i="14"/>
  <c r="BN312" i="14"/>
  <c r="BF312" i="14"/>
  <c r="AX312" i="14"/>
  <c r="AP312" i="14"/>
  <c r="AH312" i="14"/>
  <c r="Z312" i="14"/>
  <c r="R312" i="14"/>
  <c r="EG312" i="14"/>
  <c r="DY312" i="14"/>
  <c r="DQ312" i="14"/>
  <c r="DI312" i="14"/>
  <c r="DA312" i="14"/>
  <c r="CS312" i="14"/>
  <c r="CK312" i="14"/>
  <c r="CC312" i="14"/>
  <c r="BU312" i="14"/>
  <c r="BM312" i="14"/>
  <c r="BE312" i="14"/>
  <c r="AW312" i="14"/>
  <c r="AO312" i="14"/>
  <c r="AG312" i="14"/>
  <c r="Y312" i="14"/>
  <c r="Q312" i="14"/>
  <c r="EM312" i="14"/>
  <c r="EE312" i="14"/>
  <c r="DW312" i="14"/>
  <c r="DO312" i="14"/>
  <c r="DG312" i="14"/>
  <c r="CY312" i="14"/>
  <c r="CQ312" i="14"/>
  <c r="CI312" i="14"/>
  <c r="CA312" i="14"/>
  <c r="BS312" i="14"/>
  <c r="BK312" i="14"/>
  <c r="BC312" i="14"/>
  <c r="AU312" i="14"/>
  <c r="AM312" i="14"/>
  <c r="AE312" i="14"/>
  <c r="W312" i="14"/>
  <c r="DH312" i="14"/>
  <c r="AV312" i="14"/>
  <c r="CZ312" i="14"/>
  <c r="AN312" i="14"/>
  <c r="CR312" i="14"/>
  <c r="AF312" i="14"/>
  <c r="CJ312" i="14"/>
  <c r="X312" i="14"/>
  <c r="CB312" i="14"/>
  <c r="P312" i="14"/>
  <c r="EF312" i="14"/>
  <c r="BT312" i="14"/>
  <c r="DP312" i="14"/>
  <c r="BD312" i="14"/>
  <c r="DX312" i="14"/>
  <c r="BL312" i="14"/>
  <c r="EL253" i="14"/>
  <c r="ED253" i="14"/>
  <c r="DV253" i="14"/>
  <c r="DN253" i="14"/>
  <c r="DF253" i="14"/>
  <c r="CX253" i="14"/>
  <c r="CP253" i="14"/>
  <c r="CH253" i="14"/>
  <c r="BZ253" i="14"/>
  <c r="BR253" i="14"/>
  <c r="BJ253" i="14"/>
  <c r="BB253" i="14"/>
  <c r="AT253" i="14"/>
  <c r="AL253" i="14"/>
  <c r="AD253" i="14"/>
  <c r="V253" i="14"/>
  <c r="N253" i="14"/>
  <c r="EK253" i="14"/>
  <c r="EC253" i="14"/>
  <c r="DU253" i="14"/>
  <c r="DM253" i="14"/>
  <c r="DE253" i="14"/>
  <c r="CW253" i="14"/>
  <c r="CO253" i="14"/>
  <c r="CG253" i="14"/>
  <c r="BY253" i="14"/>
  <c r="BQ253" i="14"/>
  <c r="BI253" i="14"/>
  <c r="BA253" i="14"/>
  <c r="AS253" i="14"/>
  <c r="AK253" i="14"/>
  <c r="AC253" i="14"/>
  <c r="U253" i="14"/>
  <c r="EJ253" i="14"/>
  <c r="EB253" i="14"/>
  <c r="DT253" i="14"/>
  <c r="DL253" i="14"/>
  <c r="DD253" i="14"/>
  <c r="CV253" i="14"/>
  <c r="CN253" i="14"/>
  <c r="CF253" i="14"/>
  <c r="BX253" i="14"/>
  <c r="BP253" i="14"/>
  <c r="BH253" i="14"/>
  <c r="AZ253" i="14"/>
  <c r="AR253" i="14"/>
  <c r="AJ253" i="14"/>
  <c r="AB253" i="14"/>
  <c r="T253" i="14"/>
  <c r="EI253" i="14"/>
  <c r="EA253" i="14"/>
  <c r="DS253" i="14"/>
  <c r="DK253" i="14"/>
  <c r="DC253" i="14"/>
  <c r="CU253" i="14"/>
  <c r="CM253" i="14"/>
  <c r="CE253" i="14"/>
  <c r="BW253" i="14"/>
  <c r="BO253" i="14"/>
  <c r="BG253" i="14"/>
  <c r="AY253" i="14"/>
  <c r="AQ253" i="14"/>
  <c r="AI253" i="14"/>
  <c r="AA253" i="14"/>
  <c r="S253" i="14"/>
  <c r="EH253" i="14"/>
  <c r="DZ253" i="14"/>
  <c r="DR253" i="14"/>
  <c r="DJ253" i="14"/>
  <c r="DB253" i="14"/>
  <c r="CT253" i="14"/>
  <c r="CL253" i="14"/>
  <c r="CD253" i="14"/>
  <c r="BV253" i="14"/>
  <c r="BN253" i="14"/>
  <c r="BF253" i="14"/>
  <c r="AX253" i="14"/>
  <c r="AP253" i="14"/>
  <c r="AH253" i="14"/>
  <c r="Z253" i="14"/>
  <c r="R253" i="14"/>
  <c r="EG253" i="14"/>
  <c r="DY253" i="14"/>
  <c r="DQ253" i="14"/>
  <c r="DI253" i="14"/>
  <c r="DA253" i="14"/>
  <c r="CS253" i="14"/>
  <c r="CK253" i="14"/>
  <c r="CC253" i="14"/>
  <c r="BU253" i="14"/>
  <c r="BM253" i="14"/>
  <c r="BE253" i="14"/>
  <c r="AW253" i="14"/>
  <c r="AO253" i="14"/>
  <c r="AG253" i="14"/>
  <c r="Y253" i="14"/>
  <c r="Q253" i="14"/>
  <c r="EF253" i="14"/>
  <c r="DX253" i="14"/>
  <c r="DP253" i="14"/>
  <c r="DH253" i="14"/>
  <c r="CZ253" i="14"/>
  <c r="CR253" i="14"/>
  <c r="CJ253" i="14"/>
  <c r="CB253" i="14"/>
  <c r="BT253" i="14"/>
  <c r="BL253" i="14"/>
  <c r="BD253" i="14"/>
  <c r="AV253" i="14"/>
  <c r="AN253" i="14"/>
  <c r="AF253" i="14"/>
  <c r="X253" i="14"/>
  <c r="P253" i="14"/>
  <c r="EM253" i="14"/>
  <c r="EE253" i="14"/>
  <c r="DW253" i="14"/>
  <c r="DO253" i="14"/>
  <c r="DG253" i="14"/>
  <c r="CY253" i="14"/>
  <c r="CQ253" i="14"/>
  <c r="CI253" i="14"/>
  <c r="CA253" i="14"/>
  <c r="BS253" i="14"/>
  <c r="BK253" i="14"/>
  <c r="BC253" i="14"/>
  <c r="AU253" i="14"/>
  <c r="AM253" i="14"/>
  <c r="AE253" i="14"/>
  <c r="W253" i="14"/>
  <c r="EF165" i="14"/>
  <c r="DX165" i="14"/>
  <c r="DP165" i="14"/>
  <c r="DH165" i="14"/>
  <c r="CZ165" i="14"/>
  <c r="CR165" i="14"/>
  <c r="CJ165" i="14"/>
  <c r="CB165" i="14"/>
  <c r="BT165" i="14"/>
  <c r="BL165" i="14"/>
  <c r="BD165" i="14"/>
  <c r="AV165" i="14"/>
  <c r="AN165" i="14"/>
  <c r="AF165" i="14"/>
  <c r="X165" i="14"/>
  <c r="P165" i="14"/>
  <c r="EM165" i="14"/>
  <c r="EE165" i="14"/>
  <c r="DW165" i="14"/>
  <c r="DO165" i="14"/>
  <c r="DG165" i="14"/>
  <c r="CY165" i="14"/>
  <c r="CQ165" i="14"/>
  <c r="CI165" i="14"/>
  <c r="CA165" i="14"/>
  <c r="BS165" i="14"/>
  <c r="BK165" i="14"/>
  <c r="BC165" i="14"/>
  <c r="AU165" i="14"/>
  <c r="AM165" i="14"/>
  <c r="AE165" i="14"/>
  <c r="W165" i="14"/>
  <c r="EL165" i="14"/>
  <c r="ED165" i="14"/>
  <c r="DV165" i="14"/>
  <c r="DN165" i="14"/>
  <c r="DF165" i="14"/>
  <c r="CX165" i="14"/>
  <c r="CP165" i="14"/>
  <c r="CH165" i="14"/>
  <c r="BZ165" i="14"/>
  <c r="BR165" i="14"/>
  <c r="BJ165" i="14"/>
  <c r="BB165" i="14"/>
  <c r="AT165" i="14"/>
  <c r="AL165" i="14"/>
  <c r="AD165" i="14"/>
  <c r="V165" i="14"/>
  <c r="N165" i="14"/>
  <c r="EK165" i="14"/>
  <c r="EC165" i="14"/>
  <c r="DU165" i="14"/>
  <c r="DM165" i="14"/>
  <c r="DE165" i="14"/>
  <c r="CW165" i="14"/>
  <c r="CO165" i="14"/>
  <c r="CG165" i="14"/>
  <c r="BY165" i="14"/>
  <c r="BQ165" i="14"/>
  <c r="BI165" i="14"/>
  <c r="BA165" i="14"/>
  <c r="AS165" i="14"/>
  <c r="AK165" i="14"/>
  <c r="AC165" i="14"/>
  <c r="U165" i="14"/>
  <c r="EJ165" i="14"/>
  <c r="EB165" i="14"/>
  <c r="DT165" i="14"/>
  <c r="DL165" i="14"/>
  <c r="DD165" i="14"/>
  <c r="CV165" i="14"/>
  <c r="CN165" i="14"/>
  <c r="CF165" i="14"/>
  <c r="BX165" i="14"/>
  <c r="BP165" i="14"/>
  <c r="BH165" i="14"/>
  <c r="AZ165" i="14"/>
  <c r="AR165" i="14"/>
  <c r="AJ165" i="14"/>
  <c r="AB165" i="14"/>
  <c r="T165" i="14"/>
  <c r="EI165" i="14"/>
  <c r="EA165" i="14"/>
  <c r="DS165" i="14"/>
  <c r="DK165" i="14"/>
  <c r="DC165" i="14"/>
  <c r="CU165" i="14"/>
  <c r="CM165" i="14"/>
  <c r="CE165" i="14"/>
  <c r="BW165" i="14"/>
  <c r="BO165" i="14"/>
  <c r="BG165" i="14"/>
  <c r="AY165" i="14"/>
  <c r="AQ165" i="14"/>
  <c r="AI165" i="14"/>
  <c r="AA165" i="14"/>
  <c r="S165" i="14"/>
  <c r="EH165" i="14"/>
  <c r="DZ165" i="14"/>
  <c r="DR165" i="14"/>
  <c r="DJ165" i="14"/>
  <c r="DB165" i="14"/>
  <c r="CT165" i="14"/>
  <c r="CL165" i="14"/>
  <c r="CD165" i="14"/>
  <c r="BV165" i="14"/>
  <c r="BN165" i="14"/>
  <c r="BF165" i="14"/>
  <c r="AX165" i="14"/>
  <c r="AP165" i="14"/>
  <c r="AH165" i="14"/>
  <c r="Z165" i="14"/>
  <c r="R165" i="14"/>
  <c r="EG165" i="14"/>
  <c r="DY165" i="14"/>
  <c r="DQ165" i="14"/>
  <c r="DI165" i="14"/>
  <c r="DA165" i="14"/>
  <c r="CS165" i="14"/>
  <c r="CK165" i="14"/>
  <c r="CC165" i="14"/>
  <c r="BU165" i="14"/>
  <c r="BM165" i="14"/>
  <c r="BE165" i="14"/>
  <c r="AW165" i="14"/>
  <c r="AO165" i="14"/>
  <c r="AG165" i="14"/>
  <c r="Y165" i="14"/>
  <c r="Q165" i="14"/>
  <c r="EM286" i="14"/>
  <c r="EE286" i="14"/>
  <c r="DW286" i="14"/>
  <c r="DO286" i="14"/>
  <c r="DG286" i="14"/>
  <c r="CY286" i="14"/>
  <c r="CQ286" i="14"/>
  <c r="CI286" i="14"/>
  <c r="CA286" i="14"/>
  <c r="BS286" i="14"/>
  <c r="BK286" i="14"/>
  <c r="BC286" i="14"/>
  <c r="AU286" i="14"/>
  <c r="AM286" i="14"/>
  <c r="AE286" i="14"/>
  <c r="W286" i="14"/>
  <c r="EL286" i="14"/>
  <c r="ED286" i="14"/>
  <c r="DV286" i="14"/>
  <c r="DN286" i="14"/>
  <c r="DF286" i="14"/>
  <c r="CX286" i="14"/>
  <c r="CP286" i="14"/>
  <c r="CH286" i="14"/>
  <c r="BZ286" i="14"/>
  <c r="BR286" i="14"/>
  <c r="BJ286" i="14"/>
  <c r="BB286" i="14"/>
  <c r="AT286" i="14"/>
  <c r="AL286" i="14"/>
  <c r="AD286" i="14"/>
  <c r="V286" i="14"/>
  <c r="N286" i="14"/>
  <c r="EK286" i="14"/>
  <c r="EC286" i="14"/>
  <c r="DU286" i="14"/>
  <c r="DM286" i="14"/>
  <c r="DE286" i="14"/>
  <c r="CW286" i="14"/>
  <c r="CO286" i="14"/>
  <c r="CG286" i="14"/>
  <c r="BY286" i="14"/>
  <c r="BQ286" i="14"/>
  <c r="BI286" i="14"/>
  <c r="BA286" i="14"/>
  <c r="AS286" i="14"/>
  <c r="AK286" i="14"/>
  <c r="AC286" i="14"/>
  <c r="U286" i="14"/>
  <c r="EJ286" i="14"/>
  <c r="EB286" i="14"/>
  <c r="DT286" i="14"/>
  <c r="DL286" i="14"/>
  <c r="DD286" i="14"/>
  <c r="CV286" i="14"/>
  <c r="CN286" i="14"/>
  <c r="CF286" i="14"/>
  <c r="BX286" i="14"/>
  <c r="BP286" i="14"/>
  <c r="BH286" i="14"/>
  <c r="AZ286" i="14"/>
  <c r="AR286" i="14"/>
  <c r="AJ286" i="14"/>
  <c r="AB286" i="14"/>
  <c r="T286" i="14"/>
  <c r="EI286" i="14"/>
  <c r="EA286" i="14"/>
  <c r="DS286" i="14"/>
  <c r="DK286" i="14"/>
  <c r="DC286" i="14"/>
  <c r="CU286" i="14"/>
  <c r="CM286" i="14"/>
  <c r="CE286" i="14"/>
  <c r="BW286" i="14"/>
  <c r="BO286" i="14"/>
  <c r="BG286" i="14"/>
  <c r="AY286" i="14"/>
  <c r="AQ286" i="14"/>
  <c r="AI286" i="14"/>
  <c r="AA286" i="14"/>
  <c r="S286" i="14"/>
  <c r="EH286" i="14"/>
  <c r="DZ286" i="14"/>
  <c r="DR286" i="14"/>
  <c r="DJ286" i="14"/>
  <c r="DB286" i="14"/>
  <c r="CT286" i="14"/>
  <c r="CL286" i="14"/>
  <c r="CD286" i="14"/>
  <c r="BV286" i="14"/>
  <c r="BN286" i="14"/>
  <c r="BF286" i="14"/>
  <c r="AX286" i="14"/>
  <c r="AP286" i="14"/>
  <c r="AH286" i="14"/>
  <c r="Z286" i="14"/>
  <c r="R286" i="14"/>
  <c r="EF286" i="14"/>
  <c r="DX286" i="14"/>
  <c r="DP286" i="14"/>
  <c r="DH286" i="14"/>
  <c r="CZ286" i="14"/>
  <c r="CR286" i="14"/>
  <c r="CJ286" i="14"/>
  <c r="CB286" i="14"/>
  <c r="BT286" i="14"/>
  <c r="BL286" i="14"/>
  <c r="BD286" i="14"/>
  <c r="AV286" i="14"/>
  <c r="AN286" i="14"/>
  <c r="AF286" i="14"/>
  <c r="X286" i="14"/>
  <c r="P286" i="14"/>
  <c r="CS286" i="14"/>
  <c r="AG286" i="14"/>
  <c r="CK286" i="14"/>
  <c r="Y286" i="14"/>
  <c r="CC286" i="14"/>
  <c r="Q286" i="14"/>
  <c r="EG286" i="14"/>
  <c r="BU286" i="14"/>
  <c r="DY286" i="14"/>
  <c r="BM286" i="14"/>
  <c r="DQ286" i="14"/>
  <c r="BE286" i="14"/>
  <c r="DI286" i="14"/>
  <c r="AW286" i="14"/>
  <c r="DA286" i="14"/>
  <c r="AO286" i="14"/>
  <c r="EL233" i="14"/>
  <c r="ED233" i="14"/>
  <c r="DV233" i="14"/>
  <c r="DN233" i="14"/>
  <c r="DF233" i="14"/>
  <c r="CX233" i="14"/>
  <c r="CP233" i="14"/>
  <c r="CH233" i="14"/>
  <c r="BZ233" i="14"/>
  <c r="BR233" i="14"/>
  <c r="BJ233" i="14"/>
  <c r="BB233" i="14"/>
  <c r="AT233" i="14"/>
  <c r="AL233" i="14"/>
  <c r="AD233" i="14"/>
  <c r="V233" i="14"/>
  <c r="N233" i="14"/>
  <c r="EK233" i="14"/>
  <c r="EC233" i="14"/>
  <c r="DU233" i="14"/>
  <c r="DM233" i="14"/>
  <c r="DE233" i="14"/>
  <c r="CW233" i="14"/>
  <c r="CO233" i="14"/>
  <c r="CG233" i="14"/>
  <c r="BY233" i="14"/>
  <c r="BQ233" i="14"/>
  <c r="BI233" i="14"/>
  <c r="BA233" i="14"/>
  <c r="AS233" i="14"/>
  <c r="AK233" i="14"/>
  <c r="AC233" i="14"/>
  <c r="U233" i="14"/>
  <c r="EJ233" i="14"/>
  <c r="EB233" i="14"/>
  <c r="DT233" i="14"/>
  <c r="DL233" i="14"/>
  <c r="DD233" i="14"/>
  <c r="CV233" i="14"/>
  <c r="CN233" i="14"/>
  <c r="CF233" i="14"/>
  <c r="BX233" i="14"/>
  <c r="BP233" i="14"/>
  <c r="BH233" i="14"/>
  <c r="AZ233" i="14"/>
  <c r="AR233" i="14"/>
  <c r="AJ233" i="14"/>
  <c r="AB233" i="14"/>
  <c r="T233" i="14"/>
  <c r="EI233" i="14"/>
  <c r="EA233" i="14"/>
  <c r="DS233" i="14"/>
  <c r="DK233" i="14"/>
  <c r="DC233" i="14"/>
  <c r="CU233" i="14"/>
  <c r="CM233" i="14"/>
  <c r="CE233" i="14"/>
  <c r="BW233" i="14"/>
  <c r="BO233" i="14"/>
  <c r="BG233" i="14"/>
  <c r="AY233" i="14"/>
  <c r="AQ233" i="14"/>
  <c r="AI233" i="14"/>
  <c r="AA233" i="14"/>
  <c r="S233" i="14"/>
  <c r="EH233" i="14"/>
  <c r="DZ233" i="14"/>
  <c r="DR233" i="14"/>
  <c r="DJ233" i="14"/>
  <c r="DB233" i="14"/>
  <c r="CT233" i="14"/>
  <c r="CL233" i="14"/>
  <c r="CD233" i="14"/>
  <c r="BV233" i="14"/>
  <c r="BN233" i="14"/>
  <c r="BF233" i="14"/>
  <c r="AX233" i="14"/>
  <c r="AP233" i="14"/>
  <c r="AH233" i="14"/>
  <c r="Z233" i="14"/>
  <c r="R233" i="14"/>
  <c r="EG233" i="14"/>
  <c r="DY233" i="14"/>
  <c r="DQ233" i="14"/>
  <c r="DI233" i="14"/>
  <c r="DA233" i="14"/>
  <c r="CS233" i="14"/>
  <c r="CK233" i="14"/>
  <c r="CC233" i="14"/>
  <c r="BU233" i="14"/>
  <c r="BM233" i="14"/>
  <c r="BE233" i="14"/>
  <c r="AW233" i="14"/>
  <c r="AO233" i="14"/>
  <c r="AG233" i="14"/>
  <c r="Y233" i="14"/>
  <c r="Q233" i="14"/>
  <c r="EF233" i="14"/>
  <c r="DX233" i="14"/>
  <c r="DP233" i="14"/>
  <c r="DH233" i="14"/>
  <c r="CZ233" i="14"/>
  <c r="CR233" i="14"/>
  <c r="CJ233" i="14"/>
  <c r="CB233" i="14"/>
  <c r="BT233" i="14"/>
  <c r="BL233" i="14"/>
  <c r="BD233" i="14"/>
  <c r="AV233" i="14"/>
  <c r="AN233" i="14"/>
  <c r="AF233" i="14"/>
  <c r="X233" i="14"/>
  <c r="P233" i="14"/>
  <c r="EM233" i="14"/>
  <c r="EE233" i="14"/>
  <c r="DW233" i="14"/>
  <c r="DO233" i="14"/>
  <c r="DG233" i="14"/>
  <c r="CY233" i="14"/>
  <c r="CQ233" i="14"/>
  <c r="CI233" i="14"/>
  <c r="CA233" i="14"/>
  <c r="BS233" i="14"/>
  <c r="BK233" i="14"/>
  <c r="BC233" i="14"/>
  <c r="AU233" i="14"/>
  <c r="AM233" i="14"/>
  <c r="AE233" i="14"/>
  <c r="W233" i="14"/>
  <c r="EJ182" i="14"/>
  <c r="EB182" i="14"/>
  <c r="DT182" i="14"/>
  <c r="DL182" i="14"/>
  <c r="DD182" i="14"/>
  <c r="CV182" i="14"/>
  <c r="CN182" i="14"/>
  <c r="CF182" i="14"/>
  <c r="BX182" i="14"/>
  <c r="BP182" i="14"/>
  <c r="BH182" i="14"/>
  <c r="AZ182" i="14"/>
  <c r="AR182" i="14"/>
  <c r="AJ182" i="14"/>
  <c r="AB182" i="14"/>
  <c r="T182" i="14"/>
  <c r="EI182" i="14"/>
  <c r="EA182" i="14"/>
  <c r="DS182" i="14"/>
  <c r="DK182" i="14"/>
  <c r="DC182" i="14"/>
  <c r="CU182" i="14"/>
  <c r="CM182" i="14"/>
  <c r="CE182" i="14"/>
  <c r="BW182" i="14"/>
  <c r="BO182" i="14"/>
  <c r="BG182" i="14"/>
  <c r="AY182" i="14"/>
  <c r="AQ182" i="14"/>
  <c r="AI182" i="14"/>
  <c r="AA182" i="14"/>
  <c r="S182" i="14"/>
  <c r="EH182" i="14"/>
  <c r="DZ182" i="14"/>
  <c r="DR182" i="14"/>
  <c r="DJ182" i="14"/>
  <c r="DB182" i="14"/>
  <c r="CT182" i="14"/>
  <c r="CL182" i="14"/>
  <c r="CD182" i="14"/>
  <c r="BV182" i="14"/>
  <c r="BN182" i="14"/>
  <c r="BF182" i="14"/>
  <c r="AX182" i="14"/>
  <c r="AP182" i="14"/>
  <c r="AH182" i="14"/>
  <c r="Z182" i="14"/>
  <c r="R182" i="14"/>
  <c r="EG182" i="14"/>
  <c r="DY182" i="14"/>
  <c r="DQ182" i="14"/>
  <c r="DI182" i="14"/>
  <c r="DA182" i="14"/>
  <c r="CS182" i="14"/>
  <c r="CK182" i="14"/>
  <c r="CC182" i="14"/>
  <c r="BU182" i="14"/>
  <c r="BM182" i="14"/>
  <c r="BE182" i="14"/>
  <c r="AW182" i="14"/>
  <c r="AO182" i="14"/>
  <c r="AG182" i="14"/>
  <c r="Y182" i="14"/>
  <c r="Q182" i="14"/>
  <c r="EF182" i="14"/>
  <c r="DX182" i="14"/>
  <c r="DP182" i="14"/>
  <c r="DH182" i="14"/>
  <c r="CZ182" i="14"/>
  <c r="CR182" i="14"/>
  <c r="CJ182" i="14"/>
  <c r="CB182" i="14"/>
  <c r="BT182" i="14"/>
  <c r="BL182" i="14"/>
  <c r="BD182" i="14"/>
  <c r="AV182" i="14"/>
  <c r="AN182" i="14"/>
  <c r="AF182" i="14"/>
  <c r="X182" i="14"/>
  <c r="P182" i="14"/>
  <c r="EM182" i="14"/>
  <c r="EE182" i="14"/>
  <c r="DW182" i="14"/>
  <c r="DO182" i="14"/>
  <c r="DG182" i="14"/>
  <c r="CY182" i="14"/>
  <c r="CQ182" i="14"/>
  <c r="CI182" i="14"/>
  <c r="CA182" i="14"/>
  <c r="BS182" i="14"/>
  <c r="BK182" i="14"/>
  <c r="BC182" i="14"/>
  <c r="AU182" i="14"/>
  <c r="AM182" i="14"/>
  <c r="AE182" i="14"/>
  <c r="W182" i="14"/>
  <c r="EL182" i="14"/>
  <c r="ED182" i="14"/>
  <c r="DV182" i="14"/>
  <c r="DN182" i="14"/>
  <c r="DF182" i="14"/>
  <c r="CX182" i="14"/>
  <c r="CP182" i="14"/>
  <c r="CH182" i="14"/>
  <c r="BZ182" i="14"/>
  <c r="BR182" i="14"/>
  <c r="BJ182" i="14"/>
  <c r="BB182" i="14"/>
  <c r="AT182" i="14"/>
  <c r="AL182" i="14"/>
  <c r="AD182" i="14"/>
  <c r="V182" i="14"/>
  <c r="N182" i="14"/>
  <c r="EK182" i="14"/>
  <c r="EC182" i="14"/>
  <c r="DU182" i="14"/>
  <c r="DM182" i="14"/>
  <c r="DE182" i="14"/>
  <c r="CW182" i="14"/>
  <c r="CO182" i="14"/>
  <c r="CG182" i="14"/>
  <c r="BY182" i="14"/>
  <c r="BQ182" i="14"/>
  <c r="BI182" i="14"/>
  <c r="BA182" i="14"/>
  <c r="AS182" i="14"/>
  <c r="AK182" i="14"/>
  <c r="AC182" i="14"/>
  <c r="U182" i="14"/>
  <c r="EL322" i="14"/>
  <c r="ED322" i="14"/>
  <c r="DV322" i="14"/>
  <c r="DN322" i="14"/>
  <c r="DF322" i="14"/>
  <c r="CX322" i="14"/>
  <c r="CP322" i="14"/>
  <c r="CH322" i="14"/>
  <c r="BZ322" i="14"/>
  <c r="BR322" i="14"/>
  <c r="BJ322" i="14"/>
  <c r="BB322" i="14"/>
  <c r="AT322" i="14"/>
  <c r="AL322" i="14"/>
  <c r="AD322" i="14"/>
  <c r="V322" i="14"/>
  <c r="N322" i="14"/>
  <c r="EK322" i="14"/>
  <c r="EC322" i="14"/>
  <c r="DU322" i="14"/>
  <c r="DM322" i="14"/>
  <c r="DE322" i="14"/>
  <c r="CW322" i="14"/>
  <c r="CO322" i="14"/>
  <c r="CG322" i="14"/>
  <c r="BY322" i="14"/>
  <c r="BQ322" i="14"/>
  <c r="BI322" i="14"/>
  <c r="BA322" i="14"/>
  <c r="AS322" i="14"/>
  <c r="AK322" i="14"/>
  <c r="AC322" i="14"/>
  <c r="U322" i="14"/>
  <c r="EJ322" i="14"/>
  <c r="EB322" i="14"/>
  <c r="DT322" i="14"/>
  <c r="DL322" i="14"/>
  <c r="DD322" i="14"/>
  <c r="CV322" i="14"/>
  <c r="CN322" i="14"/>
  <c r="CF322" i="14"/>
  <c r="BX322" i="14"/>
  <c r="BP322" i="14"/>
  <c r="BH322" i="14"/>
  <c r="AZ322" i="14"/>
  <c r="AR322" i="14"/>
  <c r="AJ322" i="14"/>
  <c r="AB322" i="14"/>
  <c r="T322" i="14"/>
  <c r="EI322" i="14"/>
  <c r="EA322" i="14"/>
  <c r="DS322" i="14"/>
  <c r="DK322" i="14"/>
  <c r="DC322" i="14"/>
  <c r="CU322" i="14"/>
  <c r="CM322" i="14"/>
  <c r="CE322" i="14"/>
  <c r="BW322" i="14"/>
  <c r="BO322" i="14"/>
  <c r="BG322" i="14"/>
  <c r="AY322" i="14"/>
  <c r="AQ322" i="14"/>
  <c r="AI322" i="14"/>
  <c r="AA322" i="14"/>
  <c r="S322" i="14"/>
  <c r="EH322" i="14"/>
  <c r="DZ322" i="14"/>
  <c r="DR322" i="14"/>
  <c r="DJ322" i="14"/>
  <c r="DB322" i="14"/>
  <c r="CT322" i="14"/>
  <c r="CL322" i="14"/>
  <c r="CD322" i="14"/>
  <c r="BV322" i="14"/>
  <c r="BN322" i="14"/>
  <c r="BF322" i="14"/>
  <c r="AX322" i="14"/>
  <c r="AP322" i="14"/>
  <c r="AH322" i="14"/>
  <c r="Z322" i="14"/>
  <c r="R322" i="14"/>
  <c r="EG322" i="14"/>
  <c r="DY322" i="14"/>
  <c r="DQ322" i="14"/>
  <c r="DI322" i="14"/>
  <c r="DA322" i="14"/>
  <c r="CS322" i="14"/>
  <c r="CK322" i="14"/>
  <c r="CC322" i="14"/>
  <c r="BU322" i="14"/>
  <c r="BM322" i="14"/>
  <c r="BE322" i="14"/>
  <c r="AW322" i="14"/>
  <c r="AO322" i="14"/>
  <c r="AG322" i="14"/>
  <c r="Y322" i="14"/>
  <c r="Q322" i="14"/>
  <c r="EM322" i="14"/>
  <c r="EE322" i="14"/>
  <c r="DW322" i="14"/>
  <c r="DO322" i="14"/>
  <c r="DG322" i="14"/>
  <c r="CY322" i="14"/>
  <c r="CQ322" i="14"/>
  <c r="CI322" i="14"/>
  <c r="CA322" i="14"/>
  <c r="BS322" i="14"/>
  <c r="BK322" i="14"/>
  <c r="BC322" i="14"/>
  <c r="AU322" i="14"/>
  <c r="AM322" i="14"/>
  <c r="AE322" i="14"/>
  <c r="W322" i="14"/>
  <c r="EF322" i="14"/>
  <c r="BT322" i="14"/>
  <c r="DX322" i="14"/>
  <c r="BL322" i="14"/>
  <c r="DP322" i="14"/>
  <c r="BD322" i="14"/>
  <c r="DH322" i="14"/>
  <c r="AV322" i="14"/>
  <c r="CZ322" i="14"/>
  <c r="AN322" i="14"/>
  <c r="CR322" i="14"/>
  <c r="AF322" i="14"/>
  <c r="CB322" i="14"/>
  <c r="P322" i="14"/>
  <c r="CJ322" i="14"/>
  <c r="X322" i="14"/>
  <c r="EL320" i="14"/>
  <c r="ED320" i="14"/>
  <c r="DV320" i="14"/>
  <c r="DN320" i="14"/>
  <c r="DF320" i="14"/>
  <c r="CX320" i="14"/>
  <c r="CP320" i="14"/>
  <c r="CH320" i="14"/>
  <c r="BZ320" i="14"/>
  <c r="BR320" i="14"/>
  <c r="BJ320" i="14"/>
  <c r="BB320" i="14"/>
  <c r="AT320" i="14"/>
  <c r="AL320" i="14"/>
  <c r="AD320" i="14"/>
  <c r="V320" i="14"/>
  <c r="N320" i="14"/>
  <c r="EK320" i="14"/>
  <c r="EC320" i="14"/>
  <c r="DU320" i="14"/>
  <c r="DM320" i="14"/>
  <c r="DE320" i="14"/>
  <c r="CW320" i="14"/>
  <c r="CO320" i="14"/>
  <c r="CG320" i="14"/>
  <c r="BY320" i="14"/>
  <c r="BQ320" i="14"/>
  <c r="BI320" i="14"/>
  <c r="BA320" i="14"/>
  <c r="AS320" i="14"/>
  <c r="AK320" i="14"/>
  <c r="AC320" i="14"/>
  <c r="U320" i="14"/>
  <c r="EJ320" i="14"/>
  <c r="EB320" i="14"/>
  <c r="DT320" i="14"/>
  <c r="DL320" i="14"/>
  <c r="DD320" i="14"/>
  <c r="CV320" i="14"/>
  <c r="CN320" i="14"/>
  <c r="CF320" i="14"/>
  <c r="BX320" i="14"/>
  <c r="BP320" i="14"/>
  <c r="BH320" i="14"/>
  <c r="AZ320" i="14"/>
  <c r="AR320" i="14"/>
  <c r="AJ320" i="14"/>
  <c r="AB320" i="14"/>
  <c r="T320" i="14"/>
  <c r="EI320" i="14"/>
  <c r="EA320" i="14"/>
  <c r="DS320" i="14"/>
  <c r="DK320" i="14"/>
  <c r="DC320" i="14"/>
  <c r="CU320" i="14"/>
  <c r="CM320" i="14"/>
  <c r="CE320" i="14"/>
  <c r="BW320" i="14"/>
  <c r="BO320" i="14"/>
  <c r="BG320" i="14"/>
  <c r="AY320" i="14"/>
  <c r="AQ320" i="14"/>
  <c r="AI320" i="14"/>
  <c r="AA320" i="14"/>
  <c r="S320" i="14"/>
  <c r="EH320" i="14"/>
  <c r="DZ320" i="14"/>
  <c r="DR320" i="14"/>
  <c r="DJ320" i="14"/>
  <c r="DB320" i="14"/>
  <c r="CT320" i="14"/>
  <c r="CL320" i="14"/>
  <c r="CD320" i="14"/>
  <c r="BV320" i="14"/>
  <c r="BN320" i="14"/>
  <c r="BF320" i="14"/>
  <c r="AX320" i="14"/>
  <c r="AP320" i="14"/>
  <c r="AH320" i="14"/>
  <c r="Z320" i="14"/>
  <c r="R320" i="14"/>
  <c r="EG320" i="14"/>
  <c r="DY320" i="14"/>
  <c r="DQ320" i="14"/>
  <c r="DI320" i="14"/>
  <c r="DA320" i="14"/>
  <c r="CS320" i="14"/>
  <c r="CK320" i="14"/>
  <c r="CC320" i="14"/>
  <c r="BU320" i="14"/>
  <c r="BM320" i="14"/>
  <c r="BE320" i="14"/>
  <c r="AW320" i="14"/>
  <c r="AO320" i="14"/>
  <c r="AG320" i="14"/>
  <c r="Y320" i="14"/>
  <c r="Q320" i="14"/>
  <c r="EM320" i="14"/>
  <c r="EE320" i="14"/>
  <c r="DW320" i="14"/>
  <c r="DO320" i="14"/>
  <c r="DG320" i="14"/>
  <c r="CY320" i="14"/>
  <c r="CQ320" i="14"/>
  <c r="CI320" i="14"/>
  <c r="CA320" i="14"/>
  <c r="BS320" i="14"/>
  <c r="BK320" i="14"/>
  <c r="BC320" i="14"/>
  <c r="AU320" i="14"/>
  <c r="AM320" i="14"/>
  <c r="AE320" i="14"/>
  <c r="W320" i="14"/>
  <c r="CB320" i="14"/>
  <c r="P320" i="14"/>
  <c r="EF320" i="14"/>
  <c r="BT320" i="14"/>
  <c r="DX320" i="14"/>
  <c r="BL320" i="14"/>
  <c r="DP320" i="14"/>
  <c r="BD320" i="14"/>
  <c r="DH320" i="14"/>
  <c r="AV320" i="14"/>
  <c r="CZ320" i="14"/>
  <c r="AN320" i="14"/>
  <c r="CJ320" i="14"/>
  <c r="X320" i="14"/>
  <c r="CR320" i="14"/>
  <c r="AF320" i="14"/>
  <c r="EL261" i="14"/>
  <c r="ED261" i="14"/>
  <c r="DV261" i="14"/>
  <c r="DN261" i="14"/>
  <c r="DF261" i="14"/>
  <c r="CX261" i="14"/>
  <c r="CP261" i="14"/>
  <c r="CH261" i="14"/>
  <c r="BZ261" i="14"/>
  <c r="BR261" i="14"/>
  <c r="BJ261" i="14"/>
  <c r="BB261" i="14"/>
  <c r="AT261" i="14"/>
  <c r="AL261" i="14"/>
  <c r="AD261" i="14"/>
  <c r="V261" i="14"/>
  <c r="N261" i="14"/>
  <c r="EK261" i="14"/>
  <c r="EC261" i="14"/>
  <c r="DU261" i="14"/>
  <c r="DM261" i="14"/>
  <c r="DE261" i="14"/>
  <c r="CW261" i="14"/>
  <c r="CO261" i="14"/>
  <c r="CG261" i="14"/>
  <c r="BY261" i="14"/>
  <c r="BQ261" i="14"/>
  <c r="BI261" i="14"/>
  <c r="BA261" i="14"/>
  <c r="AS261" i="14"/>
  <c r="AK261" i="14"/>
  <c r="AC261" i="14"/>
  <c r="U261" i="14"/>
  <c r="EJ261" i="14"/>
  <c r="EB261" i="14"/>
  <c r="DT261" i="14"/>
  <c r="DL261" i="14"/>
  <c r="DD261" i="14"/>
  <c r="CV261" i="14"/>
  <c r="CN261" i="14"/>
  <c r="CF261" i="14"/>
  <c r="BX261" i="14"/>
  <c r="BP261" i="14"/>
  <c r="BH261" i="14"/>
  <c r="AZ261" i="14"/>
  <c r="AR261" i="14"/>
  <c r="AJ261" i="14"/>
  <c r="AB261" i="14"/>
  <c r="T261" i="14"/>
  <c r="EI261" i="14"/>
  <c r="EA261" i="14"/>
  <c r="DS261" i="14"/>
  <c r="DK261" i="14"/>
  <c r="DC261" i="14"/>
  <c r="CU261" i="14"/>
  <c r="CM261" i="14"/>
  <c r="CE261" i="14"/>
  <c r="BW261" i="14"/>
  <c r="BO261" i="14"/>
  <c r="BG261" i="14"/>
  <c r="AY261" i="14"/>
  <c r="AQ261" i="14"/>
  <c r="AI261" i="14"/>
  <c r="AA261" i="14"/>
  <c r="S261" i="14"/>
  <c r="EH261" i="14"/>
  <c r="DZ261" i="14"/>
  <c r="DR261" i="14"/>
  <c r="DJ261" i="14"/>
  <c r="DB261" i="14"/>
  <c r="CT261" i="14"/>
  <c r="CL261" i="14"/>
  <c r="CD261" i="14"/>
  <c r="BV261" i="14"/>
  <c r="BN261" i="14"/>
  <c r="BF261" i="14"/>
  <c r="AX261" i="14"/>
  <c r="AP261" i="14"/>
  <c r="AH261" i="14"/>
  <c r="Z261" i="14"/>
  <c r="R261" i="14"/>
  <c r="EG261" i="14"/>
  <c r="DY261" i="14"/>
  <c r="DQ261" i="14"/>
  <c r="DI261" i="14"/>
  <c r="DA261" i="14"/>
  <c r="CS261" i="14"/>
  <c r="CK261" i="14"/>
  <c r="CC261" i="14"/>
  <c r="BU261" i="14"/>
  <c r="BM261" i="14"/>
  <c r="BE261" i="14"/>
  <c r="AW261" i="14"/>
  <c r="AO261" i="14"/>
  <c r="AG261" i="14"/>
  <c r="Y261" i="14"/>
  <c r="Q261" i="14"/>
  <c r="EF261" i="14"/>
  <c r="DX261" i="14"/>
  <c r="DP261" i="14"/>
  <c r="DH261" i="14"/>
  <c r="CZ261" i="14"/>
  <c r="CR261" i="14"/>
  <c r="CJ261" i="14"/>
  <c r="CB261" i="14"/>
  <c r="BT261" i="14"/>
  <c r="BL261" i="14"/>
  <c r="BD261" i="14"/>
  <c r="AV261" i="14"/>
  <c r="AN261" i="14"/>
  <c r="AF261" i="14"/>
  <c r="X261" i="14"/>
  <c r="P261" i="14"/>
  <c r="EM261" i="14"/>
  <c r="EE261" i="14"/>
  <c r="DW261" i="14"/>
  <c r="DO261" i="14"/>
  <c r="DG261" i="14"/>
  <c r="CY261" i="14"/>
  <c r="CQ261" i="14"/>
  <c r="CI261" i="14"/>
  <c r="CA261" i="14"/>
  <c r="BS261" i="14"/>
  <c r="BK261" i="14"/>
  <c r="BC261" i="14"/>
  <c r="AU261" i="14"/>
  <c r="AM261" i="14"/>
  <c r="AE261" i="14"/>
  <c r="W261" i="14"/>
  <c r="EF173" i="14"/>
  <c r="DX173" i="14"/>
  <c r="DP173" i="14"/>
  <c r="DH173" i="14"/>
  <c r="CZ173" i="14"/>
  <c r="CR173" i="14"/>
  <c r="CJ173" i="14"/>
  <c r="CB173" i="14"/>
  <c r="BT173" i="14"/>
  <c r="BL173" i="14"/>
  <c r="BD173" i="14"/>
  <c r="AV173" i="14"/>
  <c r="AN173" i="14"/>
  <c r="AF173" i="14"/>
  <c r="X173" i="14"/>
  <c r="P173" i="14"/>
  <c r="EM173" i="14"/>
  <c r="EE173" i="14"/>
  <c r="DW173" i="14"/>
  <c r="DO173" i="14"/>
  <c r="DG173" i="14"/>
  <c r="CY173" i="14"/>
  <c r="CQ173" i="14"/>
  <c r="CI173" i="14"/>
  <c r="CA173" i="14"/>
  <c r="BS173" i="14"/>
  <c r="BK173" i="14"/>
  <c r="BC173" i="14"/>
  <c r="AU173" i="14"/>
  <c r="AM173" i="14"/>
  <c r="AE173" i="14"/>
  <c r="W173" i="14"/>
  <c r="EL173" i="14"/>
  <c r="ED173" i="14"/>
  <c r="DV173" i="14"/>
  <c r="DN173" i="14"/>
  <c r="DF173" i="14"/>
  <c r="CX173" i="14"/>
  <c r="CP173" i="14"/>
  <c r="CH173" i="14"/>
  <c r="BZ173" i="14"/>
  <c r="BR173" i="14"/>
  <c r="BJ173" i="14"/>
  <c r="BB173" i="14"/>
  <c r="AT173" i="14"/>
  <c r="AL173" i="14"/>
  <c r="AD173" i="14"/>
  <c r="V173" i="14"/>
  <c r="N173" i="14"/>
  <c r="EK173" i="14"/>
  <c r="EC173" i="14"/>
  <c r="DU173" i="14"/>
  <c r="DM173" i="14"/>
  <c r="DE173" i="14"/>
  <c r="CW173" i="14"/>
  <c r="CO173" i="14"/>
  <c r="CG173" i="14"/>
  <c r="BY173" i="14"/>
  <c r="BQ173" i="14"/>
  <c r="BI173" i="14"/>
  <c r="BA173" i="14"/>
  <c r="AS173" i="14"/>
  <c r="AK173" i="14"/>
  <c r="AC173" i="14"/>
  <c r="U173" i="14"/>
  <c r="EJ173" i="14"/>
  <c r="EB173" i="14"/>
  <c r="DT173" i="14"/>
  <c r="DL173" i="14"/>
  <c r="DD173" i="14"/>
  <c r="CV173" i="14"/>
  <c r="CN173" i="14"/>
  <c r="CF173" i="14"/>
  <c r="BX173" i="14"/>
  <c r="BP173" i="14"/>
  <c r="BH173" i="14"/>
  <c r="AZ173" i="14"/>
  <c r="AR173" i="14"/>
  <c r="AJ173" i="14"/>
  <c r="AB173" i="14"/>
  <c r="T173" i="14"/>
  <c r="EI173" i="14"/>
  <c r="EA173" i="14"/>
  <c r="DS173" i="14"/>
  <c r="DK173" i="14"/>
  <c r="DC173" i="14"/>
  <c r="CU173" i="14"/>
  <c r="CM173" i="14"/>
  <c r="CE173" i="14"/>
  <c r="BW173" i="14"/>
  <c r="BO173" i="14"/>
  <c r="BG173" i="14"/>
  <c r="AY173" i="14"/>
  <c r="AQ173" i="14"/>
  <c r="AI173" i="14"/>
  <c r="AA173" i="14"/>
  <c r="S173" i="14"/>
  <c r="EH173" i="14"/>
  <c r="DZ173" i="14"/>
  <c r="DR173" i="14"/>
  <c r="DJ173" i="14"/>
  <c r="DB173" i="14"/>
  <c r="CT173" i="14"/>
  <c r="CL173" i="14"/>
  <c r="CD173" i="14"/>
  <c r="BV173" i="14"/>
  <c r="BN173" i="14"/>
  <c r="BF173" i="14"/>
  <c r="AX173" i="14"/>
  <c r="AP173" i="14"/>
  <c r="AH173" i="14"/>
  <c r="Z173" i="14"/>
  <c r="R173" i="14"/>
  <c r="EG173" i="14"/>
  <c r="DY173" i="14"/>
  <c r="DQ173" i="14"/>
  <c r="DI173" i="14"/>
  <c r="DA173" i="14"/>
  <c r="CS173" i="14"/>
  <c r="CK173" i="14"/>
  <c r="CC173" i="14"/>
  <c r="BU173" i="14"/>
  <c r="BM173" i="14"/>
  <c r="BE173" i="14"/>
  <c r="AW173" i="14"/>
  <c r="AO173" i="14"/>
  <c r="AG173" i="14"/>
  <c r="Y173" i="14"/>
  <c r="Q173" i="14"/>
  <c r="EM290" i="14"/>
  <c r="EE290" i="14"/>
  <c r="DW290" i="14"/>
  <c r="DO290" i="14"/>
  <c r="DG290" i="14"/>
  <c r="CY290" i="14"/>
  <c r="CQ290" i="14"/>
  <c r="CI290" i="14"/>
  <c r="CA290" i="14"/>
  <c r="BS290" i="14"/>
  <c r="BK290" i="14"/>
  <c r="BC290" i="14"/>
  <c r="AU290" i="14"/>
  <c r="AM290" i="14"/>
  <c r="AE290" i="14"/>
  <c r="W290" i="14"/>
  <c r="EL290" i="14"/>
  <c r="ED290" i="14"/>
  <c r="DV290" i="14"/>
  <c r="DN290" i="14"/>
  <c r="DF290" i="14"/>
  <c r="CX290" i="14"/>
  <c r="CP290" i="14"/>
  <c r="CH290" i="14"/>
  <c r="BZ290" i="14"/>
  <c r="BR290" i="14"/>
  <c r="BJ290" i="14"/>
  <c r="BB290" i="14"/>
  <c r="AT290" i="14"/>
  <c r="AL290" i="14"/>
  <c r="AD290" i="14"/>
  <c r="V290" i="14"/>
  <c r="N290" i="14"/>
  <c r="EK290" i="14"/>
  <c r="EC290" i="14"/>
  <c r="DU290" i="14"/>
  <c r="DM290" i="14"/>
  <c r="DE290" i="14"/>
  <c r="CW290" i="14"/>
  <c r="CO290" i="14"/>
  <c r="CG290" i="14"/>
  <c r="BY290" i="14"/>
  <c r="BQ290" i="14"/>
  <c r="BI290" i="14"/>
  <c r="BA290" i="14"/>
  <c r="AS290" i="14"/>
  <c r="AK290" i="14"/>
  <c r="AC290" i="14"/>
  <c r="U290" i="14"/>
  <c r="EJ290" i="14"/>
  <c r="EB290" i="14"/>
  <c r="DT290" i="14"/>
  <c r="DL290" i="14"/>
  <c r="DD290" i="14"/>
  <c r="CV290" i="14"/>
  <c r="CN290" i="14"/>
  <c r="CF290" i="14"/>
  <c r="BX290" i="14"/>
  <c r="BP290" i="14"/>
  <c r="BH290" i="14"/>
  <c r="AZ290" i="14"/>
  <c r="AR290" i="14"/>
  <c r="AJ290" i="14"/>
  <c r="AB290" i="14"/>
  <c r="T290" i="14"/>
  <c r="EI290" i="14"/>
  <c r="EA290" i="14"/>
  <c r="DS290" i="14"/>
  <c r="DK290" i="14"/>
  <c r="DC290" i="14"/>
  <c r="CU290" i="14"/>
  <c r="CM290" i="14"/>
  <c r="CE290" i="14"/>
  <c r="BW290" i="14"/>
  <c r="BO290" i="14"/>
  <c r="BG290" i="14"/>
  <c r="AY290" i="14"/>
  <c r="AQ290" i="14"/>
  <c r="AI290" i="14"/>
  <c r="AA290" i="14"/>
  <c r="S290" i="14"/>
  <c r="EH290" i="14"/>
  <c r="DZ290" i="14"/>
  <c r="DR290" i="14"/>
  <c r="DJ290" i="14"/>
  <c r="DB290" i="14"/>
  <c r="CT290" i="14"/>
  <c r="CL290" i="14"/>
  <c r="CD290" i="14"/>
  <c r="BV290" i="14"/>
  <c r="BN290" i="14"/>
  <c r="BF290" i="14"/>
  <c r="AX290" i="14"/>
  <c r="AP290" i="14"/>
  <c r="AH290" i="14"/>
  <c r="Z290" i="14"/>
  <c r="R290" i="14"/>
  <c r="EF290" i="14"/>
  <c r="DX290" i="14"/>
  <c r="DP290" i="14"/>
  <c r="DH290" i="14"/>
  <c r="CZ290" i="14"/>
  <c r="CR290" i="14"/>
  <c r="CJ290" i="14"/>
  <c r="CB290" i="14"/>
  <c r="BT290" i="14"/>
  <c r="BL290" i="14"/>
  <c r="BD290" i="14"/>
  <c r="AV290" i="14"/>
  <c r="AN290" i="14"/>
  <c r="AF290" i="14"/>
  <c r="X290" i="14"/>
  <c r="P290" i="14"/>
  <c r="CC290" i="14"/>
  <c r="Q290" i="14"/>
  <c r="EG290" i="14"/>
  <c r="BU290" i="14"/>
  <c r="DY290" i="14"/>
  <c r="BM290" i="14"/>
  <c r="DQ290" i="14"/>
  <c r="BE290" i="14"/>
  <c r="DI290" i="14"/>
  <c r="AW290" i="14"/>
  <c r="DA290" i="14"/>
  <c r="AO290" i="14"/>
  <c r="CS290" i="14"/>
  <c r="AG290" i="14"/>
  <c r="CK290" i="14"/>
  <c r="Y290" i="14"/>
  <c r="EL237" i="14"/>
  <c r="ED237" i="14"/>
  <c r="DV237" i="14"/>
  <c r="DN237" i="14"/>
  <c r="DF237" i="14"/>
  <c r="CX237" i="14"/>
  <c r="CP237" i="14"/>
  <c r="CH237" i="14"/>
  <c r="BZ237" i="14"/>
  <c r="BR237" i="14"/>
  <c r="BJ237" i="14"/>
  <c r="BB237" i="14"/>
  <c r="AT237" i="14"/>
  <c r="AL237" i="14"/>
  <c r="AD237" i="14"/>
  <c r="V237" i="14"/>
  <c r="N237" i="14"/>
  <c r="EK237" i="14"/>
  <c r="EC237" i="14"/>
  <c r="DU237" i="14"/>
  <c r="DM237" i="14"/>
  <c r="DE237" i="14"/>
  <c r="CW237" i="14"/>
  <c r="CO237" i="14"/>
  <c r="CG237" i="14"/>
  <c r="BY237" i="14"/>
  <c r="BQ237" i="14"/>
  <c r="BI237" i="14"/>
  <c r="BA237" i="14"/>
  <c r="AS237" i="14"/>
  <c r="AK237" i="14"/>
  <c r="AC237" i="14"/>
  <c r="U237" i="14"/>
  <c r="EJ237" i="14"/>
  <c r="EB237" i="14"/>
  <c r="DT237" i="14"/>
  <c r="DL237" i="14"/>
  <c r="DD237" i="14"/>
  <c r="CV237" i="14"/>
  <c r="CN237" i="14"/>
  <c r="CF237" i="14"/>
  <c r="BX237" i="14"/>
  <c r="BP237" i="14"/>
  <c r="BH237" i="14"/>
  <c r="AZ237" i="14"/>
  <c r="AR237" i="14"/>
  <c r="AJ237" i="14"/>
  <c r="AB237" i="14"/>
  <c r="T237" i="14"/>
  <c r="EI237" i="14"/>
  <c r="EA237" i="14"/>
  <c r="DS237" i="14"/>
  <c r="DK237" i="14"/>
  <c r="DC237" i="14"/>
  <c r="CU237" i="14"/>
  <c r="CM237" i="14"/>
  <c r="CE237" i="14"/>
  <c r="BW237" i="14"/>
  <c r="BO237" i="14"/>
  <c r="BG237" i="14"/>
  <c r="AY237" i="14"/>
  <c r="AQ237" i="14"/>
  <c r="AI237" i="14"/>
  <c r="AA237" i="14"/>
  <c r="S237" i="14"/>
  <c r="EH237" i="14"/>
  <c r="DZ237" i="14"/>
  <c r="DR237" i="14"/>
  <c r="DJ237" i="14"/>
  <c r="DB237" i="14"/>
  <c r="CT237" i="14"/>
  <c r="CL237" i="14"/>
  <c r="CD237" i="14"/>
  <c r="BV237" i="14"/>
  <c r="BN237" i="14"/>
  <c r="BF237" i="14"/>
  <c r="AX237" i="14"/>
  <c r="AP237" i="14"/>
  <c r="AH237" i="14"/>
  <c r="Z237" i="14"/>
  <c r="R237" i="14"/>
  <c r="EG237" i="14"/>
  <c r="DY237" i="14"/>
  <c r="DQ237" i="14"/>
  <c r="DI237" i="14"/>
  <c r="DA237" i="14"/>
  <c r="CS237" i="14"/>
  <c r="CK237" i="14"/>
  <c r="CC237" i="14"/>
  <c r="BU237" i="14"/>
  <c r="BM237" i="14"/>
  <c r="BE237" i="14"/>
  <c r="AW237" i="14"/>
  <c r="AO237" i="14"/>
  <c r="AG237" i="14"/>
  <c r="Y237" i="14"/>
  <c r="Q237" i="14"/>
  <c r="EF237" i="14"/>
  <c r="DX237" i="14"/>
  <c r="DP237" i="14"/>
  <c r="DH237" i="14"/>
  <c r="CZ237" i="14"/>
  <c r="CR237" i="14"/>
  <c r="CJ237" i="14"/>
  <c r="CB237" i="14"/>
  <c r="BT237" i="14"/>
  <c r="BL237" i="14"/>
  <c r="BD237" i="14"/>
  <c r="AV237" i="14"/>
  <c r="AN237" i="14"/>
  <c r="AF237" i="14"/>
  <c r="X237" i="14"/>
  <c r="P237" i="14"/>
  <c r="EM237" i="14"/>
  <c r="EE237" i="14"/>
  <c r="DW237" i="14"/>
  <c r="DO237" i="14"/>
  <c r="DG237" i="14"/>
  <c r="CY237" i="14"/>
  <c r="CQ237" i="14"/>
  <c r="CI237" i="14"/>
  <c r="CA237" i="14"/>
  <c r="BS237" i="14"/>
  <c r="BK237" i="14"/>
  <c r="BC237" i="14"/>
  <c r="AU237" i="14"/>
  <c r="AM237" i="14"/>
  <c r="AE237" i="14"/>
  <c r="W237" i="14"/>
  <c r="EJ186" i="14"/>
  <c r="EB186" i="14"/>
  <c r="DT186" i="14"/>
  <c r="DL186" i="14"/>
  <c r="DD186" i="14"/>
  <c r="CV186" i="14"/>
  <c r="CN186" i="14"/>
  <c r="CF186" i="14"/>
  <c r="BX186" i="14"/>
  <c r="BP186" i="14"/>
  <c r="BH186" i="14"/>
  <c r="AZ186" i="14"/>
  <c r="AR186" i="14"/>
  <c r="AJ186" i="14"/>
  <c r="AB186" i="14"/>
  <c r="T186" i="14"/>
  <c r="EI186" i="14"/>
  <c r="EA186" i="14"/>
  <c r="DS186" i="14"/>
  <c r="DK186" i="14"/>
  <c r="DC186" i="14"/>
  <c r="CU186" i="14"/>
  <c r="CM186" i="14"/>
  <c r="CE186" i="14"/>
  <c r="BW186" i="14"/>
  <c r="BO186" i="14"/>
  <c r="BG186" i="14"/>
  <c r="AY186" i="14"/>
  <c r="AQ186" i="14"/>
  <c r="AI186" i="14"/>
  <c r="AA186" i="14"/>
  <c r="S186" i="14"/>
  <c r="EH186" i="14"/>
  <c r="DZ186" i="14"/>
  <c r="DR186" i="14"/>
  <c r="DJ186" i="14"/>
  <c r="DB186" i="14"/>
  <c r="CT186" i="14"/>
  <c r="CL186" i="14"/>
  <c r="CD186" i="14"/>
  <c r="BV186" i="14"/>
  <c r="BN186" i="14"/>
  <c r="BF186" i="14"/>
  <c r="AX186" i="14"/>
  <c r="AP186" i="14"/>
  <c r="AH186" i="14"/>
  <c r="Z186" i="14"/>
  <c r="R186" i="14"/>
  <c r="EG186" i="14"/>
  <c r="DY186" i="14"/>
  <c r="DQ186" i="14"/>
  <c r="DI186" i="14"/>
  <c r="DA186" i="14"/>
  <c r="CS186" i="14"/>
  <c r="CK186" i="14"/>
  <c r="CC186" i="14"/>
  <c r="BU186" i="14"/>
  <c r="BM186" i="14"/>
  <c r="BE186" i="14"/>
  <c r="AW186" i="14"/>
  <c r="AO186" i="14"/>
  <c r="AG186" i="14"/>
  <c r="Y186" i="14"/>
  <c r="Q186" i="14"/>
  <c r="EF186" i="14"/>
  <c r="DX186" i="14"/>
  <c r="DP186" i="14"/>
  <c r="DH186" i="14"/>
  <c r="CZ186" i="14"/>
  <c r="CR186" i="14"/>
  <c r="CJ186" i="14"/>
  <c r="CB186" i="14"/>
  <c r="BT186" i="14"/>
  <c r="BL186" i="14"/>
  <c r="BD186" i="14"/>
  <c r="AV186" i="14"/>
  <c r="AN186" i="14"/>
  <c r="AF186" i="14"/>
  <c r="X186" i="14"/>
  <c r="P186" i="14"/>
  <c r="EM186" i="14"/>
  <c r="EE186" i="14"/>
  <c r="DW186" i="14"/>
  <c r="DO186" i="14"/>
  <c r="DG186" i="14"/>
  <c r="CY186" i="14"/>
  <c r="CQ186" i="14"/>
  <c r="CI186" i="14"/>
  <c r="CA186" i="14"/>
  <c r="BS186" i="14"/>
  <c r="BK186" i="14"/>
  <c r="BC186" i="14"/>
  <c r="AU186" i="14"/>
  <c r="AM186" i="14"/>
  <c r="AE186" i="14"/>
  <c r="W186" i="14"/>
  <c r="EL186" i="14"/>
  <c r="ED186" i="14"/>
  <c r="DV186" i="14"/>
  <c r="DN186" i="14"/>
  <c r="DF186" i="14"/>
  <c r="CX186" i="14"/>
  <c r="CP186" i="14"/>
  <c r="CH186" i="14"/>
  <c r="BZ186" i="14"/>
  <c r="BR186" i="14"/>
  <c r="BJ186" i="14"/>
  <c r="BB186" i="14"/>
  <c r="AT186" i="14"/>
  <c r="AL186" i="14"/>
  <c r="AD186" i="14"/>
  <c r="V186" i="14"/>
  <c r="N186" i="14"/>
  <c r="EK186" i="14"/>
  <c r="EC186" i="14"/>
  <c r="DU186" i="14"/>
  <c r="DM186" i="14"/>
  <c r="DE186" i="14"/>
  <c r="CW186" i="14"/>
  <c r="CO186" i="14"/>
  <c r="CG186" i="14"/>
  <c r="BY186" i="14"/>
  <c r="BQ186" i="14"/>
  <c r="BI186" i="14"/>
  <c r="BA186" i="14"/>
  <c r="AS186" i="14"/>
  <c r="AK186" i="14"/>
  <c r="AC186" i="14"/>
  <c r="U186" i="14"/>
  <c r="EM350" i="14"/>
  <c r="EE350" i="14"/>
  <c r="DW350" i="14"/>
  <c r="DO350" i="14"/>
  <c r="DG350" i="14"/>
  <c r="CY350" i="14"/>
  <c r="CQ350" i="14"/>
  <c r="CI350" i="14"/>
  <c r="CA350" i="14"/>
  <c r="BS350" i="14"/>
  <c r="BK350" i="14"/>
  <c r="BC350" i="14"/>
  <c r="AU350" i="14"/>
  <c r="AM350" i="14"/>
  <c r="AE350" i="14"/>
  <c r="W350" i="14"/>
  <c r="EL350" i="14"/>
  <c r="ED350" i="14"/>
  <c r="DV350" i="14"/>
  <c r="DN350" i="14"/>
  <c r="DF350" i="14"/>
  <c r="CX350" i="14"/>
  <c r="CP350" i="14"/>
  <c r="CH350" i="14"/>
  <c r="BZ350" i="14"/>
  <c r="BR350" i="14"/>
  <c r="BJ350" i="14"/>
  <c r="BB350" i="14"/>
  <c r="AT350" i="14"/>
  <c r="AL350" i="14"/>
  <c r="AD350" i="14"/>
  <c r="V350" i="14"/>
  <c r="N350" i="14"/>
  <c r="EK350" i="14"/>
  <c r="EC350" i="14"/>
  <c r="DU350" i="14"/>
  <c r="DM350" i="14"/>
  <c r="DE350" i="14"/>
  <c r="CW350" i="14"/>
  <c r="CO350" i="14"/>
  <c r="CG350" i="14"/>
  <c r="BY350" i="14"/>
  <c r="BQ350" i="14"/>
  <c r="BI350" i="14"/>
  <c r="BA350" i="14"/>
  <c r="AS350" i="14"/>
  <c r="AK350" i="14"/>
  <c r="AC350" i="14"/>
  <c r="U350" i="14"/>
  <c r="EJ350" i="14"/>
  <c r="EB350" i="14"/>
  <c r="DT350" i="14"/>
  <c r="DL350" i="14"/>
  <c r="DD350" i="14"/>
  <c r="CV350" i="14"/>
  <c r="CN350" i="14"/>
  <c r="CF350" i="14"/>
  <c r="BX350" i="14"/>
  <c r="BP350" i="14"/>
  <c r="BH350" i="14"/>
  <c r="AZ350" i="14"/>
  <c r="AR350" i="14"/>
  <c r="AJ350" i="14"/>
  <c r="AB350" i="14"/>
  <c r="T350" i="14"/>
  <c r="EI350" i="14"/>
  <c r="EA350" i="14"/>
  <c r="DS350" i="14"/>
  <c r="DK350" i="14"/>
  <c r="DC350" i="14"/>
  <c r="CU350" i="14"/>
  <c r="CM350" i="14"/>
  <c r="CE350" i="14"/>
  <c r="BW350" i="14"/>
  <c r="BO350" i="14"/>
  <c r="BG350" i="14"/>
  <c r="AY350" i="14"/>
  <c r="AQ350" i="14"/>
  <c r="AI350" i="14"/>
  <c r="AA350" i="14"/>
  <c r="S350" i="14"/>
  <c r="EH350" i="14"/>
  <c r="DZ350" i="14"/>
  <c r="DR350" i="14"/>
  <c r="DJ350" i="14"/>
  <c r="DB350" i="14"/>
  <c r="CT350" i="14"/>
  <c r="CL350" i="14"/>
  <c r="CD350" i="14"/>
  <c r="BV350" i="14"/>
  <c r="BN350" i="14"/>
  <c r="BF350" i="14"/>
  <c r="AX350" i="14"/>
  <c r="AP350" i="14"/>
  <c r="AH350" i="14"/>
  <c r="Z350" i="14"/>
  <c r="R350" i="14"/>
  <c r="EG350" i="14"/>
  <c r="DY350" i="14"/>
  <c r="DQ350" i="14"/>
  <c r="DI350" i="14"/>
  <c r="DA350" i="14"/>
  <c r="CS350" i="14"/>
  <c r="CK350" i="14"/>
  <c r="CC350" i="14"/>
  <c r="BU350" i="14"/>
  <c r="BM350" i="14"/>
  <c r="BE350" i="14"/>
  <c r="AW350" i="14"/>
  <c r="AO350" i="14"/>
  <c r="AG350" i="14"/>
  <c r="Y350" i="14"/>
  <c r="Q350" i="14"/>
  <c r="CB350" i="14"/>
  <c r="P350" i="14"/>
  <c r="EF350" i="14"/>
  <c r="BT350" i="14"/>
  <c r="DX350" i="14"/>
  <c r="BL350" i="14"/>
  <c r="DP350" i="14"/>
  <c r="BD350" i="14"/>
  <c r="DH350" i="14"/>
  <c r="AV350" i="14"/>
  <c r="CZ350" i="14"/>
  <c r="AN350" i="14"/>
  <c r="CJ350" i="14"/>
  <c r="X350" i="14"/>
  <c r="CR350" i="14"/>
  <c r="AF350" i="14"/>
  <c r="EM270" i="14"/>
  <c r="EE270" i="14"/>
  <c r="DW270" i="14"/>
  <c r="DO270" i="14"/>
  <c r="DG270" i="14"/>
  <c r="CY270" i="14"/>
  <c r="CQ270" i="14"/>
  <c r="CI270" i="14"/>
  <c r="CA270" i="14"/>
  <c r="BS270" i="14"/>
  <c r="BK270" i="14"/>
  <c r="BC270" i="14"/>
  <c r="AU270" i="14"/>
  <c r="AM270" i="14"/>
  <c r="AE270" i="14"/>
  <c r="W270" i="14"/>
  <c r="EL270" i="14"/>
  <c r="ED270" i="14"/>
  <c r="DV270" i="14"/>
  <c r="DN270" i="14"/>
  <c r="DF270" i="14"/>
  <c r="CX270" i="14"/>
  <c r="CP270" i="14"/>
  <c r="CH270" i="14"/>
  <c r="BZ270" i="14"/>
  <c r="BR270" i="14"/>
  <c r="BJ270" i="14"/>
  <c r="BB270" i="14"/>
  <c r="AT270" i="14"/>
  <c r="AL270" i="14"/>
  <c r="AD270" i="14"/>
  <c r="V270" i="14"/>
  <c r="N270" i="14"/>
  <c r="EK270" i="14"/>
  <c r="EC270" i="14"/>
  <c r="DU270" i="14"/>
  <c r="DM270" i="14"/>
  <c r="DE270" i="14"/>
  <c r="CW270" i="14"/>
  <c r="CO270" i="14"/>
  <c r="CG270" i="14"/>
  <c r="BY270" i="14"/>
  <c r="BQ270" i="14"/>
  <c r="BI270" i="14"/>
  <c r="BA270" i="14"/>
  <c r="AS270" i="14"/>
  <c r="AK270" i="14"/>
  <c r="AC270" i="14"/>
  <c r="U270" i="14"/>
  <c r="EI270" i="14"/>
  <c r="EA270" i="14"/>
  <c r="DS270" i="14"/>
  <c r="DK270" i="14"/>
  <c r="DC270" i="14"/>
  <c r="CU270" i="14"/>
  <c r="CM270" i="14"/>
  <c r="CE270" i="14"/>
  <c r="BW270" i="14"/>
  <c r="BO270" i="14"/>
  <c r="BG270" i="14"/>
  <c r="AY270" i="14"/>
  <c r="AQ270" i="14"/>
  <c r="AI270" i="14"/>
  <c r="AA270" i="14"/>
  <c r="S270" i="14"/>
  <c r="EH270" i="14"/>
  <c r="DZ270" i="14"/>
  <c r="DR270" i="14"/>
  <c r="DJ270" i="14"/>
  <c r="DB270" i="14"/>
  <c r="CT270" i="14"/>
  <c r="CL270" i="14"/>
  <c r="CD270" i="14"/>
  <c r="BV270" i="14"/>
  <c r="BN270" i="14"/>
  <c r="BF270" i="14"/>
  <c r="AX270" i="14"/>
  <c r="AP270" i="14"/>
  <c r="AH270" i="14"/>
  <c r="Z270" i="14"/>
  <c r="R270" i="14"/>
  <c r="EG270" i="14"/>
  <c r="DL270" i="14"/>
  <c r="CR270" i="14"/>
  <c r="BU270" i="14"/>
  <c r="AZ270" i="14"/>
  <c r="AF270" i="14"/>
  <c r="EF270" i="14"/>
  <c r="DI270" i="14"/>
  <c r="CN270" i="14"/>
  <c r="BT270" i="14"/>
  <c r="AW270" i="14"/>
  <c r="AB270" i="14"/>
  <c r="EB270" i="14"/>
  <c r="DH270" i="14"/>
  <c r="CK270" i="14"/>
  <c r="BP270" i="14"/>
  <c r="AV270" i="14"/>
  <c r="Y270" i="14"/>
  <c r="DY270" i="14"/>
  <c r="DD270" i="14"/>
  <c r="CJ270" i="14"/>
  <c r="BM270" i="14"/>
  <c r="AR270" i="14"/>
  <c r="X270" i="14"/>
  <c r="DX270" i="14"/>
  <c r="DA270" i="14"/>
  <c r="CF270" i="14"/>
  <c r="BL270" i="14"/>
  <c r="AO270" i="14"/>
  <c r="T270" i="14"/>
  <c r="DT270" i="14"/>
  <c r="CZ270" i="14"/>
  <c r="CC270" i="14"/>
  <c r="BH270" i="14"/>
  <c r="AN270" i="14"/>
  <c r="Q270" i="14"/>
  <c r="DQ270" i="14"/>
  <c r="CV270" i="14"/>
  <c r="CB270" i="14"/>
  <c r="BE270" i="14"/>
  <c r="AJ270" i="14"/>
  <c r="P270" i="14"/>
  <c r="EJ270" i="14"/>
  <c r="DP270" i="14"/>
  <c r="CS270" i="14"/>
  <c r="BX270" i="14"/>
  <c r="BD270" i="14"/>
  <c r="AG270" i="14"/>
  <c r="EF217" i="14"/>
  <c r="DX217" i="14"/>
  <c r="DP217" i="14"/>
  <c r="DH217" i="14"/>
  <c r="CZ217" i="14"/>
  <c r="CR217" i="14"/>
  <c r="CJ217" i="14"/>
  <c r="CB217" i="14"/>
  <c r="BT217" i="14"/>
  <c r="BL217" i="14"/>
  <c r="BD217" i="14"/>
  <c r="AV217" i="14"/>
  <c r="AN217" i="14"/>
  <c r="AF217" i="14"/>
  <c r="X217" i="14"/>
  <c r="P217" i="14"/>
  <c r="EM217" i="14"/>
  <c r="EE217" i="14"/>
  <c r="DW217" i="14"/>
  <c r="DO217" i="14"/>
  <c r="DG217" i="14"/>
  <c r="CY217" i="14"/>
  <c r="CQ217" i="14"/>
  <c r="CI217" i="14"/>
  <c r="CA217" i="14"/>
  <c r="BS217" i="14"/>
  <c r="BK217" i="14"/>
  <c r="BC217" i="14"/>
  <c r="AU217" i="14"/>
  <c r="AM217" i="14"/>
  <c r="AE217" i="14"/>
  <c r="W217" i="14"/>
  <c r="EL217" i="14"/>
  <c r="ED217" i="14"/>
  <c r="DV217" i="14"/>
  <c r="DN217" i="14"/>
  <c r="DF217" i="14"/>
  <c r="CX217" i="14"/>
  <c r="CP217" i="14"/>
  <c r="CH217" i="14"/>
  <c r="BZ217" i="14"/>
  <c r="BR217" i="14"/>
  <c r="BJ217" i="14"/>
  <c r="BB217" i="14"/>
  <c r="AT217" i="14"/>
  <c r="AL217" i="14"/>
  <c r="AD217" i="14"/>
  <c r="V217" i="14"/>
  <c r="N217" i="14"/>
  <c r="EK217" i="14"/>
  <c r="EC217" i="14"/>
  <c r="DU217" i="14"/>
  <c r="DM217" i="14"/>
  <c r="DE217" i="14"/>
  <c r="CW217" i="14"/>
  <c r="CO217" i="14"/>
  <c r="CG217" i="14"/>
  <c r="BY217" i="14"/>
  <c r="BQ217" i="14"/>
  <c r="BI217" i="14"/>
  <c r="BA217" i="14"/>
  <c r="AS217" i="14"/>
  <c r="AK217" i="14"/>
  <c r="AC217" i="14"/>
  <c r="U217" i="14"/>
  <c r="EJ217" i="14"/>
  <c r="EB217" i="14"/>
  <c r="DT217" i="14"/>
  <c r="DL217" i="14"/>
  <c r="DD217" i="14"/>
  <c r="CV217" i="14"/>
  <c r="CN217" i="14"/>
  <c r="CF217" i="14"/>
  <c r="BX217" i="14"/>
  <c r="BP217" i="14"/>
  <c r="BH217" i="14"/>
  <c r="AZ217" i="14"/>
  <c r="AR217" i="14"/>
  <c r="AJ217" i="14"/>
  <c r="AB217" i="14"/>
  <c r="T217" i="14"/>
  <c r="EI217" i="14"/>
  <c r="EA217" i="14"/>
  <c r="DS217" i="14"/>
  <c r="DK217" i="14"/>
  <c r="DC217" i="14"/>
  <c r="CU217" i="14"/>
  <c r="CM217" i="14"/>
  <c r="CE217" i="14"/>
  <c r="BW217" i="14"/>
  <c r="BO217" i="14"/>
  <c r="BG217" i="14"/>
  <c r="AY217" i="14"/>
  <c r="AQ217" i="14"/>
  <c r="AI217" i="14"/>
  <c r="AA217" i="14"/>
  <c r="S217" i="14"/>
  <c r="EH217" i="14"/>
  <c r="DZ217" i="14"/>
  <c r="DR217" i="14"/>
  <c r="DJ217" i="14"/>
  <c r="DB217" i="14"/>
  <c r="CT217" i="14"/>
  <c r="CL217" i="14"/>
  <c r="CD217" i="14"/>
  <c r="BV217" i="14"/>
  <c r="BN217" i="14"/>
  <c r="BF217" i="14"/>
  <c r="AX217" i="14"/>
  <c r="AP217" i="14"/>
  <c r="AH217" i="14"/>
  <c r="Z217" i="14"/>
  <c r="R217" i="14"/>
  <c r="EG217" i="14"/>
  <c r="DY217" i="14"/>
  <c r="DQ217" i="14"/>
  <c r="DI217" i="14"/>
  <c r="DA217" i="14"/>
  <c r="CS217" i="14"/>
  <c r="CK217" i="14"/>
  <c r="CC217" i="14"/>
  <c r="BU217" i="14"/>
  <c r="BM217" i="14"/>
  <c r="BE217" i="14"/>
  <c r="AW217" i="14"/>
  <c r="AO217" i="14"/>
  <c r="AG217" i="14"/>
  <c r="Y217" i="14"/>
  <c r="Q217" i="14"/>
  <c r="EM298" i="14"/>
  <c r="EE298" i="14"/>
  <c r="DW298" i="14"/>
  <c r="DO298" i="14"/>
  <c r="DG298" i="14"/>
  <c r="CY298" i="14"/>
  <c r="CQ298" i="14"/>
  <c r="CI298" i="14"/>
  <c r="CA298" i="14"/>
  <c r="BS298" i="14"/>
  <c r="BK298" i="14"/>
  <c r="BC298" i="14"/>
  <c r="AU298" i="14"/>
  <c r="AM298" i="14"/>
  <c r="AE298" i="14"/>
  <c r="W298" i="14"/>
  <c r="EL298" i="14"/>
  <c r="ED298" i="14"/>
  <c r="DV298" i="14"/>
  <c r="DN298" i="14"/>
  <c r="DF298" i="14"/>
  <c r="CX298" i="14"/>
  <c r="CP298" i="14"/>
  <c r="CH298" i="14"/>
  <c r="BZ298" i="14"/>
  <c r="BR298" i="14"/>
  <c r="BJ298" i="14"/>
  <c r="BB298" i="14"/>
  <c r="AT298" i="14"/>
  <c r="AL298" i="14"/>
  <c r="AD298" i="14"/>
  <c r="V298" i="14"/>
  <c r="N298" i="14"/>
  <c r="EK298" i="14"/>
  <c r="EC298" i="14"/>
  <c r="DU298" i="14"/>
  <c r="DM298" i="14"/>
  <c r="DE298" i="14"/>
  <c r="CW298" i="14"/>
  <c r="CO298" i="14"/>
  <c r="CG298" i="14"/>
  <c r="BY298" i="14"/>
  <c r="BQ298" i="14"/>
  <c r="BI298" i="14"/>
  <c r="BA298" i="14"/>
  <c r="AS298" i="14"/>
  <c r="AK298" i="14"/>
  <c r="AC298" i="14"/>
  <c r="U298" i="14"/>
  <c r="EJ298" i="14"/>
  <c r="EB298" i="14"/>
  <c r="DT298" i="14"/>
  <c r="DL298" i="14"/>
  <c r="DD298" i="14"/>
  <c r="CV298" i="14"/>
  <c r="CN298" i="14"/>
  <c r="CF298" i="14"/>
  <c r="BX298" i="14"/>
  <c r="BP298" i="14"/>
  <c r="BH298" i="14"/>
  <c r="AZ298" i="14"/>
  <c r="AR298" i="14"/>
  <c r="AJ298" i="14"/>
  <c r="AB298" i="14"/>
  <c r="T298" i="14"/>
  <c r="EI298" i="14"/>
  <c r="EA298" i="14"/>
  <c r="DS298" i="14"/>
  <c r="DK298" i="14"/>
  <c r="DC298" i="14"/>
  <c r="CU298" i="14"/>
  <c r="CM298" i="14"/>
  <c r="CE298" i="14"/>
  <c r="BW298" i="14"/>
  <c r="BO298" i="14"/>
  <c r="BG298" i="14"/>
  <c r="AY298" i="14"/>
  <c r="AQ298" i="14"/>
  <c r="AI298" i="14"/>
  <c r="AA298" i="14"/>
  <c r="S298" i="14"/>
  <c r="EH298" i="14"/>
  <c r="DZ298" i="14"/>
  <c r="DR298" i="14"/>
  <c r="DJ298" i="14"/>
  <c r="DB298" i="14"/>
  <c r="CT298" i="14"/>
  <c r="CL298" i="14"/>
  <c r="CD298" i="14"/>
  <c r="BV298" i="14"/>
  <c r="BN298" i="14"/>
  <c r="BF298" i="14"/>
  <c r="AX298" i="14"/>
  <c r="AP298" i="14"/>
  <c r="AH298" i="14"/>
  <c r="Z298" i="14"/>
  <c r="R298" i="14"/>
  <c r="EF298" i="14"/>
  <c r="DX298" i="14"/>
  <c r="DP298" i="14"/>
  <c r="DH298" i="14"/>
  <c r="CZ298" i="14"/>
  <c r="CR298" i="14"/>
  <c r="CJ298" i="14"/>
  <c r="CB298" i="14"/>
  <c r="BT298" i="14"/>
  <c r="BL298" i="14"/>
  <c r="BD298" i="14"/>
  <c r="AV298" i="14"/>
  <c r="AN298" i="14"/>
  <c r="AF298" i="14"/>
  <c r="X298" i="14"/>
  <c r="P298" i="14"/>
  <c r="DI298" i="14"/>
  <c r="AW298" i="14"/>
  <c r="DA298" i="14"/>
  <c r="AO298" i="14"/>
  <c r="CS298" i="14"/>
  <c r="AG298" i="14"/>
  <c r="CK298" i="14"/>
  <c r="Y298" i="14"/>
  <c r="CC298" i="14"/>
  <c r="Q298" i="14"/>
  <c r="EG298" i="14"/>
  <c r="BU298" i="14"/>
  <c r="DY298" i="14"/>
  <c r="BM298" i="14"/>
  <c r="DQ298" i="14"/>
  <c r="BE298" i="14"/>
  <c r="EL245" i="14"/>
  <c r="ED245" i="14"/>
  <c r="DV245" i="14"/>
  <c r="DN245" i="14"/>
  <c r="DF245" i="14"/>
  <c r="CX245" i="14"/>
  <c r="CP245" i="14"/>
  <c r="CH245" i="14"/>
  <c r="BZ245" i="14"/>
  <c r="BR245" i="14"/>
  <c r="BJ245" i="14"/>
  <c r="BB245" i="14"/>
  <c r="AT245" i="14"/>
  <c r="AL245" i="14"/>
  <c r="AD245" i="14"/>
  <c r="V245" i="14"/>
  <c r="N245" i="14"/>
  <c r="EK245" i="14"/>
  <c r="EC245" i="14"/>
  <c r="DU245" i="14"/>
  <c r="DM245" i="14"/>
  <c r="DE245" i="14"/>
  <c r="CW245" i="14"/>
  <c r="CO245" i="14"/>
  <c r="CG245" i="14"/>
  <c r="BY245" i="14"/>
  <c r="BQ245" i="14"/>
  <c r="BI245" i="14"/>
  <c r="BA245" i="14"/>
  <c r="AS245" i="14"/>
  <c r="AK245" i="14"/>
  <c r="AC245" i="14"/>
  <c r="U245" i="14"/>
  <c r="EJ245" i="14"/>
  <c r="EB245" i="14"/>
  <c r="DT245" i="14"/>
  <c r="DL245" i="14"/>
  <c r="DD245" i="14"/>
  <c r="CV245" i="14"/>
  <c r="CN245" i="14"/>
  <c r="CF245" i="14"/>
  <c r="BX245" i="14"/>
  <c r="BP245" i="14"/>
  <c r="BH245" i="14"/>
  <c r="AZ245" i="14"/>
  <c r="AR245" i="14"/>
  <c r="AJ245" i="14"/>
  <c r="AB245" i="14"/>
  <c r="T245" i="14"/>
  <c r="EI245" i="14"/>
  <c r="EA245" i="14"/>
  <c r="DS245" i="14"/>
  <c r="DK245" i="14"/>
  <c r="DC245" i="14"/>
  <c r="CU245" i="14"/>
  <c r="CM245" i="14"/>
  <c r="CE245" i="14"/>
  <c r="BW245" i="14"/>
  <c r="BO245" i="14"/>
  <c r="BG245" i="14"/>
  <c r="AY245" i="14"/>
  <c r="AQ245" i="14"/>
  <c r="AI245" i="14"/>
  <c r="AA245" i="14"/>
  <c r="S245" i="14"/>
  <c r="EH245" i="14"/>
  <c r="DZ245" i="14"/>
  <c r="DR245" i="14"/>
  <c r="DJ245" i="14"/>
  <c r="DB245" i="14"/>
  <c r="CT245" i="14"/>
  <c r="CL245" i="14"/>
  <c r="CD245" i="14"/>
  <c r="BV245" i="14"/>
  <c r="BN245" i="14"/>
  <c r="BF245" i="14"/>
  <c r="AX245" i="14"/>
  <c r="AP245" i="14"/>
  <c r="AH245" i="14"/>
  <c r="Z245" i="14"/>
  <c r="R245" i="14"/>
  <c r="EG245" i="14"/>
  <c r="DY245" i="14"/>
  <c r="DQ245" i="14"/>
  <c r="DI245" i="14"/>
  <c r="DA245" i="14"/>
  <c r="CS245" i="14"/>
  <c r="CK245" i="14"/>
  <c r="CC245" i="14"/>
  <c r="BU245" i="14"/>
  <c r="BM245" i="14"/>
  <c r="BE245" i="14"/>
  <c r="AW245" i="14"/>
  <c r="AO245" i="14"/>
  <c r="AG245" i="14"/>
  <c r="Y245" i="14"/>
  <c r="Q245" i="14"/>
  <c r="EF245" i="14"/>
  <c r="DX245" i="14"/>
  <c r="DP245" i="14"/>
  <c r="DH245" i="14"/>
  <c r="CZ245" i="14"/>
  <c r="CR245" i="14"/>
  <c r="CJ245" i="14"/>
  <c r="CB245" i="14"/>
  <c r="BT245" i="14"/>
  <c r="BL245" i="14"/>
  <c r="BD245" i="14"/>
  <c r="AV245" i="14"/>
  <c r="AN245" i="14"/>
  <c r="AF245" i="14"/>
  <c r="X245" i="14"/>
  <c r="P245" i="14"/>
  <c r="EM245" i="14"/>
  <c r="EE245" i="14"/>
  <c r="DW245" i="14"/>
  <c r="DO245" i="14"/>
  <c r="DG245" i="14"/>
  <c r="CY245" i="14"/>
  <c r="CQ245" i="14"/>
  <c r="CI245" i="14"/>
  <c r="CA245" i="14"/>
  <c r="BS245" i="14"/>
  <c r="BK245" i="14"/>
  <c r="BC245" i="14"/>
  <c r="AU245" i="14"/>
  <c r="AM245" i="14"/>
  <c r="AE245" i="14"/>
  <c r="W245" i="14"/>
  <c r="EM157" i="14"/>
  <c r="EE157" i="14"/>
  <c r="DW157" i="14"/>
  <c r="DO157" i="14"/>
  <c r="DG157" i="14"/>
  <c r="CY157" i="14"/>
  <c r="CQ157" i="14"/>
  <c r="CI157" i="14"/>
  <c r="CA157" i="14"/>
  <c r="BS157" i="14"/>
  <c r="BK157" i="14"/>
  <c r="BC157" i="14"/>
  <c r="AU157" i="14"/>
  <c r="AM157" i="14"/>
  <c r="AE157" i="14"/>
  <c r="W157" i="14"/>
  <c r="EL157" i="14"/>
  <c r="ED157" i="14"/>
  <c r="DV157" i="14"/>
  <c r="DN157" i="14"/>
  <c r="DF157" i="14"/>
  <c r="CX157" i="14"/>
  <c r="CP157" i="14"/>
  <c r="CH157" i="14"/>
  <c r="BZ157" i="14"/>
  <c r="BR157" i="14"/>
  <c r="BJ157" i="14"/>
  <c r="BB157" i="14"/>
  <c r="AT157" i="14"/>
  <c r="AL157" i="14"/>
  <c r="AD157" i="14"/>
  <c r="V157" i="14"/>
  <c r="N157" i="14"/>
  <c r="EK157" i="14"/>
  <c r="EC157" i="14"/>
  <c r="DU157" i="14"/>
  <c r="DM157" i="14"/>
  <c r="DE157" i="14"/>
  <c r="CW157" i="14"/>
  <c r="CO157" i="14"/>
  <c r="CG157" i="14"/>
  <c r="BY157" i="14"/>
  <c r="BQ157" i="14"/>
  <c r="BI157" i="14"/>
  <c r="BA157" i="14"/>
  <c r="AS157" i="14"/>
  <c r="AK157" i="14"/>
  <c r="AC157" i="14"/>
  <c r="U157" i="14"/>
  <c r="EJ157" i="14"/>
  <c r="EB157" i="14"/>
  <c r="DT157" i="14"/>
  <c r="DL157" i="14"/>
  <c r="DD157" i="14"/>
  <c r="CV157" i="14"/>
  <c r="CN157" i="14"/>
  <c r="CF157" i="14"/>
  <c r="BX157" i="14"/>
  <c r="BP157" i="14"/>
  <c r="BH157" i="14"/>
  <c r="AZ157" i="14"/>
  <c r="AR157" i="14"/>
  <c r="AJ157" i="14"/>
  <c r="AB157" i="14"/>
  <c r="T157" i="14"/>
  <c r="EI157" i="14"/>
  <c r="EA157" i="14"/>
  <c r="DS157" i="14"/>
  <c r="DK157" i="14"/>
  <c r="DC157" i="14"/>
  <c r="CU157" i="14"/>
  <c r="CM157" i="14"/>
  <c r="CE157" i="14"/>
  <c r="BW157" i="14"/>
  <c r="BO157" i="14"/>
  <c r="BG157" i="14"/>
  <c r="AY157" i="14"/>
  <c r="AQ157" i="14"/>
  <c r="AI157" i="14"/>
  <c r="AA157" i="14"/>
  <c r="S157" i="14"/>
  <c r="EH157" i="14"/>
  <c r="DZ157" i="14"/>
  <c r="DR157" i="14"/>
  <c r="DJ157" i="14"/>
  <c r="DB157" i="14"/>
  <c r="CT157" i="14"/>
  <c r="CL157" i="14"/>
  <c r="CD157" i="14"/>
  <c r="BV157" i="14"/>
  <c r="BN157" i="14"/>
  <c r="BF157" i="14"/>
  <c r="AX157" i="14"/>
  <c r="AP157" i="14"/>
  <c r="AH157" i="14"/>
  <c r="Z157" i="14"/>
  <c r="R157" i="14"/>
  <c r="EG157" i="14"/>
  <c r="DY157" i="14"/>
  <c r="DQ157" i="14"/>
  <c r="DI157" i="14"/>
  <c r="DA157" i="14"/>
  <c r="CS157" i="14"/>
  <c r="CK157" i="14"/>
  <c r="CC157" i="14"/>
  <c r="BU157" i="14"/>
  <c r="BM157" i="14"/>
  <c r="BE157" i="14"/>
  <c r="AW157" i="14"/>
  <c r="AO157" i="14"/>
  <c r="AG157" i="14"/>
  <c r="Y157" i="14"/>
  <c r="Q157" i="14"/>
  <c r="CJ157" i="14"/>
  <c r="X157" i="14"/>
  <c r="CB157" i="14"/>
  <c r="P157" i="14"/>
  <c r="EF157" i="14"/>
  <c r="BT157" i="14"/>
  <c r="DX157" i="14"/>
  <c r="BL157" i="14"/>
  <c r="DP157" i="14"/>
  <c r="BD157" i="14"/>
  <c r="DH157" i="14"/>
  <c r="AV157" i="14"/>
  <c r="CZ157" i="14"/>
  <c r="AN157" i="14"/>
  <c r="CR157" i="14"/>
  <c r="AF157" i="14"/>
  <c r="EM274" i="14"/>
  <c r="EE274" i="14"/>
  <c r="DW274" i="14"/>
  <c r="DO274" i="14"/>
  <c r="DG274" i="14"/>
  <c r="CY274" i="14"/>
  <c r="CQ274" i="14"/>
  <c r="CI274" i="14"/>
  <c r="CA274" i="14"/>
  <c r="BS274" i="14"/>
  <c r="BK274" i="14"/>
  <c r="BC274" i="14"/>
  <c r="AU274" i="14"/>
  <c r="AM274" i="14"/>
  <c r="AE274" i="14"/>
  <c r="W274" i="14"/>
  <c r="EL274" i="14"/>
  <c r="ED274" i="14"/>
  <c r="DV274" i="14"/>
  <c r="DN274" i="14"/>
  <c r="DF274" i="14"/>
  <c r="CX274" i="14"/>
  <c r="CP274" i="14"/>
  <c r="CH274" i="14"/>
  <c r="BZ274" i="14"/>
  <c r="BR274" i="14"/>
  <c r="BJ274" i="14"/>
  <c r="BB274" i="14"/>
  <c r="AT274" i="14"/>
  <c r="AL274" i="14"/>
  <c r="AD274" i="14"/>
  <c r="V274" i="14"/>
  <c r="N274" i="14"/>
  <c r="EK274" i="14"/>
  <c r="EC274" i="14"/>
  <c r="DU274" i="14"/>
  <c r="DM274" i="14"/>
  <c r="DE274" i="14"/>
  <c r="CW274" i="14"/>
  <c r="CO274" i="14"/>
  <c r="CG274" i="14"/>
  <c r="BY274" i="14"/>
  <c r="BQ274" i="14"/>
  <c r="BI274" i="14"/>
  <c r="BA274" i="14"/>
  <c r="AS274" i="14"/>
  <c r="AK274" i="14"/>
  <c r="AC274" i="14"/>
  <c r="U274" i="14"/>
  <c r="EJ274" i="14"/>
  <c r="EB274" i="14"/>
  <c r="DT274" i="14"/>
  <c r="DL274" i="14"/>
  <c r="DD274" i="14"/>
  <c r="CV274" i="14"/>
  <c r="CN274" i="14"/>
  <c r="CF274" i="14"/>
  <c r="BX274" i="14"/>
  <c r="BP274" i="14"/>
  <c r="BH274" i="14"/>
  <c r="AZ274" i="14"/>
  <c r="AR274" i="14"/>
  <c r="AJ274" i="14"/>
  <c r="AB274" i="14"/>
  <c r="T274" i="14"/>
  <c r="EI274" i="14"/>
  <c r="EA274" i="14"/>
  <c r="DS274" i="14"/>
  <c r="DK274" i="14"/>
  <c r="DC274" i="14"/>
  <c r="CU274" i="14"/>
  <c r="CM274" i="14"/>
  <c r="CE274" i="14"/>
  <c r="BW274" i="14"/>
  <c r="BO274" i="14"/>
  <c r="BG274" i="14"/>
  <c r="AY274" i="14"/>
  <c r="AQ274" i="14"/>
  <c r="AI274" i="14"/>
  <c r="AA274" i="14"/>
  <c r="S274" i="14"/>
  <c r="EH274" i="14"/>
  <c r="DZ274" i="14"/>
  <c r="DR274" i="14"/>
  <c r="DJ274" i="14"/>
  <c r="DB274" i="14"/>
  <c r="CT274" i="14"/>
  <c r="CL274" i="14"/>
  <c r="CD274" i="14"/>
  <c r="BV274" i="14"/>
  <c r="BN274" i="14"/>
  <c r="BF274" i="14"/>
  <c r="AX274" i="14"/>
  <c r="AP274" i="14"/>
  <c r="AH274" i="14"/>
  <c r="Z274" i="14"/>
  <c r="R274" i="14"/>
  <c r="DH274" i="14"/>
  <c r="CB274" i="14"/>
  <c r="AV274" i="14"/>
  <c r="P274" i="14"/>
  <c r="EG274" i="14"/>
  <c r="DA274" i="14"/>
  <c r="BU274" i="14"/>
  <c r="AO274" i="14"/>
  <c r="EF274" i="14"/>
  <c r="CZ274" i="14"/>
  <c r="BT274" i="14"/>
  <c r="AN274" i="14"/>
  <c r="DY274" i="14"/>
  <c r="CS274" i="14"/>
  <c r="BM274" i="14"/>
  <c r="AG274" i="14"/>
  <c r="DX274" i="14"/>
  <c r="CR274" i="14"/>
  <c r="BL274" i="14"/>
  <c r="AF274" i="14"/>
  <c r="DQ274" i="14"/>
  <c r="CK274" i="14"/>
  <c r="BE274" i="14"/>
  <c r="Y274" i="14"/>
  <c r="DP274" i="14"/>
  <c r="CJ274" i="14"/>
  <c r="BD274" i="14"/>
  <c r="X274" i="14"/>
  <c r="DI274" i="14"/>
  <c r="CC274" i="14"/>
  <c r="AW274" i="14"/>
  <c r="Q274" i="14"/>
  <c r="EF221" i="14"/>
  <c r="DX221" i="14"/>
  <c r="DP221" i="14"/>
  <c r="DH221" i="14"/>
  <c r="CZ221" i="14"/>
  <c r="CR221" i="14"/>
  <c r="CJ221" i="14"/>
  <c r="CB221" i="14"/>
  <c r="BT221" i="14"/>
  <c r="BL221" i="14"/>
  <c r="BD221" i="14"/>
  <c r="AV221" i="14"/>
  <c r="AN221" i="14"/>
  <c r="AF221" i="14"/>
  <c r="X221" i="14"/>
  <c r="P221" i="14"/>
  <c r="EM221" i="14"/>
  <c r="EE221" i="14"/>
  <c r="DW221" i="14"/>
  <c r="DO221" i="14"/>
  <c r="DG221" i="14"/>
  <c r="CY221" i="14"/>
  <c r="CQ221" i="14"/>
  <c r="CI221" i="14"/>
  <c r="CA221" i="14"/>
  <c r="BS221" i="14"/>
  <c r="BK221" i="14"/>
  <c r="BC221" i="14"/>
  <c r="AU221" i="14"/>
  <c r="AM221" i="14"/>
  <c r="AE221" i="14"/>
  <c r="W221" i="14"/>
  <c r="EL221" i="14"/>
  <c r="ED221" i="14"/>
  <c r="DV221" i="14"/>
  <c r="DN221" i="14"/>
  <c r="DF221" i="14"/>
  <c r="CX221" i="14"/>
  <c r="CP221" i="14"/>
  <c r="CH221" i="14"/>
  <c r="BZ221" i="14"/>
  <c r="BR221" i="14"/>
  <c r="BJ221" i="14"/>
  <c r="BB221" i="14"/>
  <c r="AT221" i="14"/>
  <c r="AL221" i="14"/>
  <c r="AD221" i="14"/>
  <c r="V221" i="14"/>
  <c r="N221" i="14"/>
  <c r="EK221" i="14"/>
  <c r="EC221" i="14"/>
  <c r="DU221" i="14"/>
  <c r="DM221" i="14"/>
  <c r="DE221" i="14"/>
  <c r="CW221" i="14"/>
  <c r="CO221" i="14"/>
  <c r="CG221" i="14"/>
  <c r="BY221" i="14"/>
  <c r="BQ221" i="14"/>
  <c r="BI221" i="14"/>
  <c r="BA221" i="14"/>
  <c r="AS221" i="14"/>
  <c r="AK221" i="14"/>
  <c r="AC221" i="14"/>
  <c r="U221" i="14"/>
  <c r="EJ221" i="14"/>
  <c r="EB221" i="14"/>
  <c r="DT221" i="14"/>
  <c r="DL221" i="14"/>
  <c r="DD221" i="14"/>
  <c r="CV221" i="14"/>
  <c r="CN221" i="14"/>
  <c r="CF221" i="14"/>
  <c r="BX221" i="14"/>
  <c r="BP221" i="14"/>
  <c r="BH221" i="14"/>
  <c r="AZ221" i="14"/>
  <c r="AR221" i="14"/>
  <c r="AJ221" i="14"/>
  <c r="AB221" i="14"/>
  <c r="T221" i="14"/>
  <c r="EI221" i="14"/>
  <c r="EA221" i="14"/>
  <c r="DS221" i="14"/>
  <c r="DK221" i="14"/>
  <c r="DC221" i="14"/>
  <c r="CU221" i="14"/>
  <c r="CM221" i="14"/>
  <c r="CE221" i="14"/>
  <c r="BW221" i="14"/>
  <c r="BO221" i="14"/>
  <c r="BG221" i="14"/>
  <c r="AY221" i="14"/>
  <c r="AQ221" i="14"/>
  <c r="AI221" i="14"/>
  <c r="AA221" i="14"/>
  <c r="S221" i="14"/>
  <c r="EH221" i="14"/>
  <c r="DZ221" i="14"/>
  <c r="DR221" i="14"/>
  <c r="DJ221" i="14"/>
  <c r="DB221" i="14"/>
  <c r="CT221" i="14"/>
  <c r="CL221" i="14"/>
  <c r="CD221" i="14"/>
  <c r="BV221" i="14"/>
  <c r="BN221" i="14"/>
  <c r="BF221" i="14"/>
  <c r="AX221" i="14"/>
  <c r="AP221" i="14"/>
  <c r="AH221" i="14"/>
  <c r="Z221" i="14"/>
  <c r="R221" i="14"/>
  <c r="EG221" i="14"/>
  <c r="DY221" i="14"/>
  <c r="DQ221" i="14"/>
  <c r="DI221" i="14"/>
  <c r="DA221" i="14"/>
  <c r="CS221" i="14"/>
  <c r="CK221" i="14"/>
  <c r="CC221" i="14"/>
  <c r="BU221" i="14"/>
  <c r="BM221" i="14"/>
  <c r="BE221" i="14"/>
  <c r="AW221" i="14"/>
  <c r="AO221" i="14"/>
  <c r="AG221" i="14"/>
  <c r="Y221" i="14"/>
  <c r="Q221" i="14"/>
  <c r="EJ170" i="14"/>
  <c r="EB170" i="14"/>
  <c r="DT170" i="14"/>
  <c r="DL170" i="14"/>
  <c r="DD170" i="14"/>
  <c r="CV170" i="14"/>
  <c r="CN170" i="14"/>
  <c r="CF170" i="14"/>
  <c r="BX170" i="14"/>
  <c r="BP170" i="14"/>
  <c r="BH170" i="14"/>
  <c r="AZ170" i="14"/>
  <c r="AR170" i="14"/>
  <c r="AJ170" i="14"/>
  <c r="AB170" i="14"/>
  <c r="T170" i="14"/>
  <c r="EI170" i="14"/>
  <c r="EA170" i="14"/>
  <c r="DS170" i="14"/>
  <c r="DK170" i="14"/>
  <c r="DC170" i="14"/>
  <c r="CU170" i="14"/>
  <c r="CM170" i="14"/>
  <c r="CE170" i="14"/>
  <c r="BW170" i="14"/>
  <c r="BO170" i="14"/>
  <c r="BG170" i="14"/>
  <c r="AY170" i="14"/>
  <c r="AQ170" i="14"/>
  <c r="AI170" i="14"/>
  <c r="AA170" i="14"/>
  <c r="S170" i="14"/>
  <c r="EH170" i="14"/>
  <c r="DZ170" i="14"/>
  <c r="DR170" i="14"/>
  <c r="DJ170" i="14"/>
  <c r="DB170" i="14"/>
  <c r="CT170" i="14"/>
  <c r="CL170" i="14"/>
  <c r="CD170" i="14"/>
  <c r="BV170" i="14"/>
  <c r="BN170" i="14"/>
  <c r="BF170" i="14"/>
  <c r="AX170" i="14"/>
  <c r="AP170" i="14"/>
  <c r="AH170" i="14"/>
  <c r="Z170" i="14"/>
  <c r="R170" i="14"/>
  <c r="EG170" i="14"/>
  <c r="DY170" i="14"/>
  <c r="DQ170" i="14"/>
  <c r="DI170" i="14"/>
  <c r="DA170" i="14"/>
  <c r="CS170" i="14"/>
  <c r="CK170" i="14"/>
  <c r="CC170" i="14"/>
  <c r="BU170" i="14"/>
  <c r="BM170" i="14"/>
  <c r="BE170" i="14"/>
  <c r="AW170" i="14"/>
  <c r="AO170" i="14"/>
  <c r="AG170" i="14"/>
  <c r="Y170" i="14"/>
  <c r="Q170" i="14"/>
  <c r="EF170" i="14"/>
  <c r="DX170" i="14"/>
  <c r="DP170" i="14"/>
  <c r="DH170" i="14"/>
  <c r="CZ170" i="14"/>
  <c r="CR170" i="14"/>
  <c r="CJ170" i="14"/>
  <c r="CB170" i="14"/>
  <c r="BT170" i="14"/>
  <c r="BL170" i="14"/>
  <c r="BD170" i="14"/>
  <c r="AV170" i="14"/>
  <c r="AN170" i="14"/>
  <c r="AF170" i="14"/>
  <c r="X170" i="14"/>
  <c r="P170" i="14"/>
  <c r="EM170" i="14"/>
  <c r="EE170" i="14"/>
  <c r="DW170" i="14"/>
  <c r="DO170" i="14"/>
  <c r="DG170" i="14"/>
  <c r="CY170" i="14"/>
  <c r="CQ170" i="14"/>
  <c r="CI170" i="14"/>
  <c r="CA170" i="14"/>
  <c r="BS170" i="14"/>
  <c r="BK170" i="14"/>
  <c r="BC170" i="14"/>
  <c r="AU170" i="14"/>
  <c r="AM170" i="14"/>
  <c r="AE170" i="14"/>
  <c r="W170" i="14"/>
  <c r="EL170" i="14"/>
  <c r="ED170" i="14"/>
  <c r="DV170" i="14"/>
  <c r="DN170" i="14"/>
  <c r="DF170" i="14"/>
  <c r="CX170" i="14"/>
  <c r="CP170" i="14"/>
  <c r="CH170" i="14"/>
  <c r="BZ170" i="14"/>
  <c r="BR170" i="14"/>
  <c r="BJ170" i="14"/>
  <c r="BB170" i="14"/>
  <c r="AT170" i="14"/>
  <c r="AL170" i="14"/>
  <c r="AD170" i="14"/>
  <c r="V170" i="14"/>
  <c r="N170" i="14"/>
  <c r="EK170" i="14"/>
  <c r="EC170" i="14"/>
  <c r="DU170" i="14"/>
  <c r="DM170" i="14"/>
  <c r="DE170" i="14"/>
  <c r="CW170" i="14"/>
  <c r="CO170" i="14"/>
  <c r="CG170" i="14"/>
  <c r="BY170" i="14"/>
  <c r="BQ170" i="14"/>
  <c r="BI170" i="14"/>
  <c r="BA170" i="14"/>
  <c r="AS170" i="14"/>
  <c r="AK170" i="14"/>
  <c r="AC170" i="14"/>
  <c r="U170" i="14"/>
  <c r="EI351" i="14"/>
  <c r="EA351" i="14"/>
  <c r="DS351" i="14"/>
  <c r="DK351" i="14"/>
  <c r="DC351" i="14"/>
  <c r="CU351" i="14"/>
  <c r="CM351" i="14"/>
  <c r="CE351" i="14"/>
  <c r="BW351" i="14"/>
  <c r="BO351" i="14"/>
  <c r="BG351" i="14"/>
  <c r="AY351" i="14"/>
  <c r="AQ351" i="14"/>
  <c r="AI351" i="14"/>
  <c r="AA351" i="14"/>
  <c r="S351" i="14"/>
  <c r="EH351" i="14"/>
  <c r="DZ351" i="14"/>
  <c r="DR351" i="14"/>
  <c r="DJ351" i="14"/>
  <c r="DB351" i="14"/>
  <c r="CT351" i="14"/>
  <c r="CL351" i="14"/>
  <c r="CD351" i="14"/>
  <c r="BV351" i="14"/>
  <c r="BN351" i="14"/>
  <c r="BF351" i="14"/>
  <c r="AX351" i="14"/>
  <c r="AP351" i="14"/>
  <c r="AH351" i="14"/>
  <c r="Z351" i="14"/>
  <c r="R351" i="14"/>
  <c r="EG351" i="14"/>
  <c r="DY351" i="14"/>
  <c r="DQ351" i="14"/>
  <c r="DI351" i="14"/>
  <c r="DA351" i="14"/>
  <c r="CS351" i="14"/>
  <c r="CK351" i="14"/>
  <c r="CC351" i="14"/>
  <c r="BU351" i="14"/>
  <c r="BM351" i="14"/>
  <c r="BE351" i="14"/>
  <c r="AW351" i="14"/>
  <c r="AO351" i="14"/>
  <c r="AG351" i="14"/>
  <c r="Y351" i="14"/>
  <c r="Q351" i="14"/>
  <c r="EF351" i="14"/>
  <c r="DX351" i="14"/>
  <c r="DP351" i="14"/>
  <c r="DH351" i="14"/>
  <c r="CZ351" i="14"/>
  <c r="CR351" i="14"/>
  <c r="CJ351" i="14"/>
  <c r="CB351" i="14"/>
  <c r="BT351" i="14"/>
  <c r="BL351" i="14"/>
  <c r="BD351" i="14"/>
  <c r="AV351" i="14"/>
  <c r="AN351" i="14"/>
  <c r="AF351" i="14"/>
  <c r="X351" i="14"/>
  <c r="P351" i="14"/>
  <c r="EM351" i="14"/>
  <c r="EE351" i="14"/>
  <c r="DW351" i="14"/>
  <c r="DO351" i="14"/>
  <c r="DG351" i="14"/>
  <c r="CY351" i="14"/>
  <c r="CQ351" i="14"/>
  <c r="CI351" i="14"/>
  <c r="CA351" i="14"/>
  <c r="BS351" i="14"/>
  <c r="BK351" i="14"/>
  <c r="BC351" i="14"/>
  <c r="AU351" i="14"/>
  <c r="AM351" i="14"/>
  <c r="AE351" i="14"/>
  <c r="W351" i="14"/>
  <c r="EL351" i="14"/>
  <c r="ED351" i="14"/>
  <c r="DV351" i="14"/>
  <c r="DN351" i="14"/>
  <c r="DF351" i="14"/>
  <c r="CX351" i="14"/>
  <c r="CP351" i="14"/>
  <c r="CH351" i="14"/>
  <c r="BZ351" i="14"/>
  <c r="BR351" i="14"/>
  <c r="BJ351" i="14"/>
  <c r="BB351" i="14"/>
  <c r="AT351" i="14"/>
  <c r="AL351" i="14"/>
  <c r="AD351" i="14"/>
  <c r="V351" i="14"/>
  <c r="N351" i="14"/>
  <c r="EK351" i="14"/>
  <c r="EC351" i="14"/>
  <c r="DU351" i="14"/>
  <c r="DM351" i="14"/>
  <c r="DE351" i="14"/>
  <c r="CW351" i="14"/>
  <c r="CO351" i="14"/>
  <c r="CG351" i="14"/>
  <c r="BY351" i="14"/>
  <c r="BQ351" i="14"/>
  <c r="BI351" i="14"/>
  <c r="BA351" i="14"/>
  <c r="AS351" i="14"/>
  <c r="AK351" i="14"/>
  <c r="AC351" i="14"/>
  <c r="U351" i="14"/>
  <c r="EJ351" i="14"/>
  <c r="BX351" i="14"/>
  <c r="EB351" i="14"/>
  <c r="BP351" i="14"/>
  <c r="DT351" i="14"/>
  <c r="BH351" i="14"/>
  <c r="DL351" i="14"/>
  <c r="AZ351" i="14"/>
  <c r="DD351" i="14"/>
  <c r="AR351" i="14"/>
  <c r="CV351" i="14"/>
  <c r="AJ351" i="14"/>
  <c r="CF351" i="14"/>
  <c r="T351" i="14"/>
  <c r="CN351" i="14"/>
  <c r="AB351" i="14"/>
  <c r="EI293" i="14"/>
  <c r="EA293" i="14"/>
  <c r="DS293" i="14"/>
  <c r="DK293" i="14"/>
  <c r="DC293" i="14"/>
  <c r="CU293" i="14"/>
  <c r="CM293" i="14"/>
  <c r="CE293" i="14"/>
  <c r="BW293" i="14"/>
  <c r="BO293" i="14"/>
  <c r="BG293" i="14"/>
  <c r="AY293" i="14"/>
  <c r="AQ293" i="14"/>
  <c r="AI293" i="14"/>
  <c r="AA293" i="14"/>
  <c r="S293" i="14"/>
  <c r="EH293" i="14"/>
  <c r="DZ293" i="14"/>
  <c r="DR293" i="14"/>
  <c r="DJ293" i="14"/>
  <c r="DB293" i="14"/>
  <c r="CT293" i="14"/>
  <c r="CL293" i="14"/>
  <c r="CD293" i="14"/>
  <c r="BV293" i="14"/>
  <c r="BN293" i="14"/>
  <c r="BF293" i="14"/>
  <c r="AX293" i="14"/>
  <c r="AP293" i="14"/>
  <c r="AH293" i="14"/>
  <c r="Z293" i="14"/>
  <c r="R293" i="14"/>
  <c r="EG293" i="14"/>
  <c r="DY293" i="14"/>
  <c r="DQ293" i="14"/>
  <c r="DI293" i="14"/>
  <c r="DA293" i="14"/>
  <c r="CS293" i="14"/>
  <c r="CK293" i="14"/>
  <c r="CC293" i="14"/>
  <c r="BU293" i="14"/>
  <c r="BM293" i="14"/>
  <c r="BE293" i="14"/>
  <c r="AW293" i="14"/>
  <c r="AO293" i="14"/>
  <c r="AG293" i="14"/>
  <c r="Y293" i="14"/>
  <c r="Q293" i="14"/>
  <c r="EF293" i="14"/>
  <c r="DX293" i="14"/>
  <c r="DP293" i="14"/>
  <c r="DH293" i="14"/>
  <c r="CZ293" i="14"/>
  <c r="CR293" i="14"/>
  <c r="CJ293" i="14"/>
  <c r="CB293" i="14"/>
  <c r="BT293" i="14"/>
  <c r="BL293" i="14"/>
  <c r="BD293" i="14"/>
  <c r="AV293" i="14"/>
  <c r="AN293" i="14"/>
  <c r="AF293" i="14"/>
  <c r="X293" i="14"/>
  <c r="P293" i="14"/>
  <c r="EM293" i="14"/>
  <c r="EE293" i="14"/>
  <c r="DW293" i="14"/>
  <c r="DO293" i="14"/>
  <c r="DG293" i="14"/>
  <c r="CY293" i="14"/>
  <c r="CQ293" i="14"/>
  <c r="CI293" i="14"/>
  <c r="CA293" i="14"/>
  <c r="BS293" i="14"/>
  <c r="BK293" i="14"/>
  <c r="BC293" i="14"/>
  <c r="AU293" i="14"/>
  <c r="AM293" i="14"/>
  <c r="AE293" i="14"/>
  <c r="W293" i="14"/>
  <c r="EL293" i="14"/>
  <c r="ED293" i="14"/>
  <c r="DV293" i="14"/>
  <c r="DN293" i="14"/>
  <c r="DF293" i="14"/>
  <c r="CX293" i="14"/>
  <c r="CP293" i="14"/>
  <c r="CH293" i="14"/>
  <c r="BZ293" i="14"/>
  <c r="BR293" i="14"/>
  <c r="BJ293" i="14"/>
  <c r="BB293" i="14"/>
  <c r="AT293" i="14"/>
  <c r="AL293" i="14"/>
  <c r="AD293" i="14"/>
  <c r="V293" i="14"/>
  <c r="N293" i="14"/>
  <c r="EJ293" i="14"/>
  <c r="EB293" i="14"/>
  <c r="DT293" i="14"/>
  <c r="DL293" i="14"/>
  <c r="DD293" i="14"/>
  <c r="CV293" i="14"/>
  <c r="CN293" i="14"/>
  <c r="CF293" i="14"/>
  <c r="BX293" i="14"/>
  <c r="BP293" i="14"/>
  <c r="BH293" i="14"/>
  <c r="AZ293" i="14"/>
  <c r="AR293" i="14"/>
  <c r="AJ293" i="14"/>
  <c r="AB293" i="14"/>
  <c r="T293" i="14"/>
  <c r="EC293" i="14"/>
  <c r="BQ293" i="14"/>
  <c r="DU293" i="14"/>
  <c r="BI293" i="14"/>
  <c r="DM293" i="14"/>
  <c r="BA293" i="14"/>
  <c r="DE293" i="14"/>
  <c r="AS293" i="14"/>
  <c r="CW293" i="14"/>
  <c r="AK293" i="14"/>
  <c r="CO293" i="14"/>
  <c r="AC293" i="14"/>
  <c r="CG293" i="14"/>
  <c r="U293" i="14"/>
  <c r="EK293" i="14"/>
  <c r="BY293" i="14"/>
  <c r="EF201" i="14"/>
  <c r="DX201" i="14"/>
  <c r="DP201" i="14"/>
  <c r="DH201" i="14"/>
  <c r="CZ201" i="14"/>
  <c r="CR201" i="14"/>
  <c r="CJ201" i="14"/>
  <c r="CB201" i="14"/>
  <c r="BT201" i="14"/>
  <c r="BL201" i="14"/>
  <c r="BD201" i="14"/>
  <c r="AV201" i="14"/>
  <c r="AN201" i="14"/>
  <c r="AF201" i="14"/>
  <c r="X201" i="14"/>
  <c r="P201" i="14"/>
  <c r="EM201" i="14"/>
  <c r="EE201" i="14"/>
  <c r="DW201" i="14"/>
  <c r="DO201" i="14"/>
  <c r="DG201" i="14"/>
  <c r="CY201" i="14"/>
  <c r="CQ201" i="14"/>
  <c r="CI201" i="14"/>
  <c r="CA201" i="14"/>
  <c r="BS201" i="14"/>
  <c r="BK201" i="14"/>
  <c r="BC201" i="14"/>
  <c r="AU201" i="14"/>
  <c r="AM201" i="14"/>
  <c r="AE201" i="14"/>
  <c r="W201" i="14"/>
  <c r="EL201" i="14"/>
  <c r="ED201" i="14"/>
  <c r="DV201" i="14"/>
  <c r="DN201" i="14"/>
  <c r="DF201" i="14"/>
  <c r="CX201" i="14"/>
  <c r="CP201" i="14"/>
  <c r="CH201" i="14"/>
  <c r="BZ201" i="14"/>
  <c r="BR201" i="14"/>
  <c r="BJ201" i="14"/>
  <c r="BB201" i="14"/>
  <c r="AT201" i="14"/>
  <c r="AL201" i="14"/>
  <c r="AD201" i="14"/>
  <c r="V201" i="14"/>
  <c r="N201" i="14"/>
  <c r="EK201" i="14"/>
  <c r="EC201" i="14"/>
  <c r="DU201" i="14"/>
  <c r="DM201" i="14"/>
  <c r="DE201" i="14"/>
  <c r="CW201" i="14"/>
  <c r="CO201" i="14"/>
  <c r="CG201" i="14"/>
  <c r="BY201" i="14"/>
  <c r="BQ201" i="14"/>
  <c r="BI201" i="14"/>
  <c r="BA201" i="14"/>
  <c r="AS201" i="14"/>
  <c r="AK201" i="14"/>
  <c r="AC201" i="14"/>
  <c r="U201" i="14"/>
  <c r="EJ201" i="14"/>
  <c r="EB201" i="14"/>
  <c r="DT201" i="14"/>
  <c r="DL201" i="14"/>
  <c r="DD201" i="14"/>
  <c r="CV201" i="14"/>
  <c r="CN201" i="14"/>
  <c r="CF201" i="14"/>
  <c r="BX201" i="14"/>
  <c r="BP201" i="14"/>
  <c r="BH201" i="14"/>
  <c r="AZ201" i="14"/>
  <c r="AR201" i="14"/>
  <c r="AJ201" i="14"/>
  <c r="AB201" i="14"/>
  <c r="T201" i="14"/>
  <c r="EI201" i="14"/>
  <c r="EA201" i="14"/>
  <c r="DS201" i="14"/>
  <c r="DK201" i="14"/>
  <c r="DC201" i="14"/>
  <c r="CU201" i="14"/>
  <c r="CM201" i="14"/>
  <c r="CE201" i="14"/>
  <c r="BW201" i="14"/>
  <c r="BO201" i="14"/>
  <c r="BG201" i="14"/>
  <c r="AY201" i="14"/>
  <c r="AQ201" i="14"/>
  <c r="AI201" i="14"/>
  <c r="AA201" i="14"/>
  <c r="S201" i="14"/>
  <c r="EH201" i="14"/>
  <c r="DZ201" i="14"/>
  <c r="DR201" i="14"/>
  <c r="DJ201" i="14"/>
  <c r="DB201" i="14"/>
  <c r="CT201" i="14"/>
  <c r="CL201" i="14"/>
  <c r="CD201" i="14"/>
  <c r="BV201" i="14"/>
  <c r="BN201" i="14"/>
  <c r="BF201" i="14"/>
  <c r="AX201" i="14"/>
  <c r="AP201" i="14"/>
  <c r="AH201" i="14"/>
  <c r="Z201" i="14"/>
  <c r="R201" i="14"/>
  <c r="DQ201" i="14"/>
  <c r="BE201" i="14"/>
  <c r="DI201" i="14"/>
  <c r="AW201" i="14"/>
  <c r="DA201" i="14"/>
  <c r="AO201" i="14"/>
  <c r="CS201" i="14"/>
  <c r="AG201" i="14"/>
  <c r="CK201" i="14"/>
  <c r="Y201" i="14"/>
  <c r="CC201" i="14"/>
  <c r="Q201" i="14"/>
  <c r="EG201" i="14"/>
  <c r="BU201" i="14"/>
  <c r="DY201" i="14"/>
  <c r="BM201" i="14"/>
  <c r="EM282" i="14"/>
  <c r="EE282" i="14"/>
  <c r="DW282" i="14"/>
  <c r="DO282" i="14"/>
  <c r="DG282" i="14"/>
  <c r="CY282" i="14"/>
  <c r="CQ282" i="14"/>
  <c r="CI282" i="14"/>
  <c r="CA282" i="14"/>
  <c r="BS282" i="14"/>
  <c r="BK282" i="14"/>
  <c r="BC282" i="14"/>
  <c r="AU282" i="14"/>
  <c r="AM282" i="14"/>
  <c r="AE282" i="14"/>
  <c r="W282" i="14"/>
  <c r="EL282" i="14"/>
  <c r="ED282" i="14"/>
  <c r="DV282" i="14"/>
  <c r="DN282" i="14"/>
  <c r="DF282" i="14"/>
  <c r="CX282" i="14"/>
  <c r="CP282" i="14"/>
  <c r="CH282" i="14"/>
  <c r="BZ282" i="14"/>
  <c r="BR282" i="14"/>
  <c r="BJ282" i="14"/>
  <c r="BB282" i="14"/>
  <c r="AT282" i="14"/>
  <c r="AL282" i="14"/>
  <c r="AD282" i="14"/>
  <c r="V282" i="14"/>
  <c r="N282" i="14"/>
  <c r="EK282" i="14"/>
  <c r="EC282" i="14"/>
  <c r="DU282" i="14"/>
  <c r="DM282" i="14"/>
  <c r="DE282" i="14"/>
  <c r="CW282" i="14"/>
  <c r="CO282" i="14"/>
  <c r="CG282" i="14"/>
  <c r="BY282" i="14"/>
  <c r="BQ282" i="14"/>
  <c r="BI282" i="14"/>
  <c r="BA282" i="14"/>
  <c r="AS282" i="14"/>
  <c r="AK282" i="14"/>
  <c r="AC282" i="14"/>
  <c r="U282" i="14"/>
  <c r="EJ282" i="14"/>
  <c r="EB282" i="14"/>
  <c r="DT282" i="14"/>
  <c r="DL282" i="14"/>
  <c r="DD282" i="14"/>
  <c r="CV282" i="14"/>
  <c r="CN282" i="14"/>
  <c r="CF282" i="14"/>
  <c r="BX282" i="14"/>
  <c r="BP282" i="14"/>
  <c r="BH282" i="14"/>
  <c r="AZ282" i="14"/>
  <c r="AR282" i="14"/>
  <c r="AJ282" i="14"/>
  <c r="AB282" i="14"/>
  <c r="T282" i="14"/>
  <c r="EI282" i="14"/>
  <c r="EA282" i="14"/>
  <c r="DS282" i="14"/>
  <c r="DK282" i="14"/>
  <c r="DC282" i="14"/>
  <c r="CU282" i="14"/>
  <c r="CM282" i="14"/>
  <c r="CE282" i="14"/>
  <c r="BW282" i="14"/>
  <c r="BO282" i="14"/>
  <c r="BG282" i="14"/>
  <c r="AY282" i="14"/>
  <c r="AQ282" i="14"/>
  <c r="AI282" i="14"/>
  <c r="AA282" i="14"/>
  <c r="S282" i="14"/>
  <c r="EH282" i="14"/>
  <c r="DZ282" i="14"/>
  <c r="DR282" i="14"/>
  <c r="DJ282" i="14"/>
  <c r="DB282" i="14"/>
  <c r="CT282" i="14"/>
  <c r="CL282" i="14"/>
  <c r="CD282" i="14"/>
  <c r="BV282" i="14"/>
  <c r="BN282" i="14"/>
  <c r="BF282" i="14"/>
  <c r="AX282" i="14"/>
  <c r="AP282" i="14"/>
  <c r="AH282" i="14"/>
  <c r="Z282" i="14"/>
  <c r="R282" i="14"/>
  <c r="EF282" i="14"/>
  <c r="DX282" i="14"/>
  <c r="DP282" i="14"/>
  <c r="DH282" i="14"/>
  <c r="CZ282" i="14"/>
  <c r="CR282" i="14"/>
  <c r="CJ282" i="14"/>
  <c r="CB282" i="14"/>
  <c r="BT282" i="14"/>
  <c r="BL282" i="14"/>
  <c r="BD282" i="14"/>
  <c r="AV282" i="14"/>
  <c r="AN282" i="14"/>
  <c r="AF282" i="14"/>
  <c r="X282" i="14"/>
  <c r="P282" i="14"/>
  <c r="DI282" i="14"/>
  <c r="AW282" i="14"/>
  <c r="DA282" i="14"/>
  <c r="AO282" i="14"/>
  <c r="CS282" i="14"/>
  <c r="AG282" i="14"/>
  <c r="CK282" i="14"/>
  <c r="Y282" i="14"/>
  <c r="CC282" i="14"/>
  <c r="Q282" i="14"/>
  <c r="EG282" i="14"/>
  <c r="BU282" i="14"/>
  <c r="DY282" i="14"/>
  <c r="BM282" i="14"/>
  <c r="DQ282" i="14"/>
  <c r="BE282" i="14"/>
  <c r="EF229" i="14"/>
  <c r="DX229" i="14"/>
  <c r="DP229" i="14"/>
  <c r="DH229" i="14"/>
  <c r="CZ229" i="14"/>
  <c r="CR229" i="14"/>
  <c r="CJ229" i="14"/>
  <c r="CB229" i="14"/>
  <c r="BT229" i="14"/>
  <c r="BL229" i="14"/>
  <c r="BD229" i="14"/>
  <c r="AV229" i="14"/>
  <c r="AN229" i="14"/>
  <c r="AF229" i="14"/>
  <c r="X229" i="14"/>
  <c r="P229" i="14"/>
  <c r="EM229" i="14"/>
  <c r="EE229" i="14"/>
  <c r="DW229" i="14"/>
  <c r="DO229" i="14"/>
  <c r="DG229" i="14"/>
  <c r="CY229" i="14"/>
  <c r="CQ229" i="14"/>
  <c r="CI229" i="14"/>
  <c r="CA229" i="14"/>
  <c r="BS229" i="14"/>
  <c r="BK229" i="14"/>
  <c r="BC229" i="14"/>
  <c r="AU229" i="14"/>
  <c r="AM229" i="14"/>
  <c r="AE229" i="14"/>
  <c r="W229" i="14"/>
  <c r="EL229" i="14"/>
  <c r="ED229" i="14"/>
  <c r="DV229" i="14"/>
  <c r="DN229" i="14"/>
  <c r="DF229" i="14"/>
  <c r="CX229" i="14"/>
  <c r="CP229" i="14"/>
  <c r="CH229" i="14"/>
  <c r="BZ229" i="14"/>
  <c r="BR229" i="14"/>
  <c r="BJ229" i="14"/>
  <c r="BB229" i="14"/>
  <c r="AT229" i="14"/>
  <c r="AL229" i="14"/>
  <c r="AD229" i="14"/>
  <c r="V229" i="14"/>
  <c r="N229" i="14"/>
  <c r="EK229" i="14"/>
  <c r="EC229" i="14"/>
  <c r="DU229" i="14"/>
  <c r="DM229" i="14"/>
  <c r="DE229" i="14"/>
  <c r="CW229" i="14"/>
  <c r="CO229" i="14"/>
  <c r="CG229" i="14"/>
  <c r="BY229" i="14"/>
  <c r="BQ229" i="14"/>
  <c r="BI229" i="14"/>
  <c r="BA229" i="14"/>
  <c r="AS229" i="14"/>
  <c r="AK229" i="14"/>
  <c r="AC229" i="14"/>
  <c r="U229" i="14"/>
  <c r="EJ229" i="14"/>
  <c r="EB229" i="14"/>
  <c r="DT229" i="14"/>
  <c r="DL229" i="14"/>
  <c r="DD229" i="14"/>
  <c r="CV229" i="14"/>
  <c r="CN229" i="14"/>
  <c r="CF229" i="14"/>
  <c r="BX229" i="14"/>
  <c r="BP229" i="14"/>
  <c r="BH229" i="14"/>
  <c r="AZ229" i="14"/>
  <c r="AR229" i="14"/>
  <c r="AJ229" i="14"/>
  <c r="AB229" i="14"/>
  <c r="T229" i="14"/>
  <c r="EI229" i="14"/>
  <c r="EA229" i="14"/>
  <c r="DS229" i="14"/>
  <c r="DK229" i="14"/>
  <c r="DC229" i="14"/>
  <c r="CU229" i="14"/>
  <c r="CM229" i="14"/>
  <c r="CE229" i="14"/>
  <c r="BW229" i="14"/>
  <c r="BO229" i="14"/>
  <c r="BG229" i="14"/>
  <c r="AY229" i="14"/>
  <c r="AQ229" i="14"/>
  <c r="AI229" i="14"/>
  <c r="AA229" i="14"/>
  <c r="S229" i="14"/>
  <c r="EH229" i="14"/>
  <c r="DZ229" i="14"/>
  <c r="DR229" i="14"/>
  <c r="DJ229" i="14"/>
  <c r="DB229" i="14"/>
  <c r="CT229" i="14"/>
  <c r="CL229" i="14"/>
  <c r="CD229" i="14"/>
  <c r="BV229" i="14"/>
  <c r="BN229" i="14"/>
  <c r="BF229" i="14"/>
  <c r="AX229" i="14"/>
  <c r="AP229" i="14"/>
  <c r="AH229" i="14"/>
  <c r="Z229" i="14"/>
  <c r="R229" i="14"/>
  <c r="EG229" i="14"/>
  <c r="DY229" i="14"/>
  <c r="DQ229" i="14"/>
  <c r="DI229" i="14"/>
  <c r="DA229" i="14"/>
  <c r="CS229" i="14"/>
  <c r="CK229" i="14"/>
  <c r="CC229" i="14"/>
  <c r="BU229" i="14"/>
  <c r="BM229" i="14"/>
  <c r="BE229" i="14"/>
  <c r="AW229" i="14"/>
  <c r="AO229" i="14"/>
  <c r="AG229" i="14"/>
  <c r="Y229" i="14"/>
  <c r="Q229" i="14"/>
  <c r="EJ178" i="14"/>
  <c r="EB178" i="14"/>
  <c r="DT178" i="14"/>
  <c r="DL178" i="14"/>
  <c r="DD178" i="14"/>
  <c r="CV178" i="14"/>
  <c r="CN178" i="14"/>
  <c r="CF178" i="14"/>
  <c r="BX178" i="14"/>
  <c r="BP178" i="14"/>
  <c r="BH178" i="14"/>
  <c r="AZ178" i="14"/>
  <c r="AR178" i="14"/>
  <c r="AJ178" i="14"/>
  <c r="AB178" i="14"/>
  <c r="T178" i="14"/>
  <c r="EI178" i="14"/>
  <c r="EA178" i="14"/>
  <c r="DS178" i="14"/>
  <c r="DK178" i="14"/>
  <c r="DC178" i="14"/>
  <c r="CU178" i="14"/>
  <c r="CM178" i="14"/>
  <c r="CE178" i="14"/>
  <c r="BW178" i="14"/>
  <c r="BO178" i="14"/>
  <c r="BG178" i="14"/>
  <c r="AY178" i="14"/>
  <c r="AQ178" i="14"/>
  <c r="AI178" i="14"/>
  <c r="AA178" i="14"/>
  <c r="S178" i="14"/>
  <c r="EH178" i="14"/>
  <c r="DZ178" i="14"/>
  <c r="DR178" i="14"/>
  <c r="DJ178" i="14"/>
  <c r="DB178" i="14"/>
  <c r="CT178" i="14"/>
  <c r="CL178" i="14"/>
  <c r="CD178" i="14"/>
  <c r="BV178" i="14"/>
  <c r="BN178" i="14"/>
  <c r="BF178" i="14"/>
  <c r="AX178" i="14"/>
  <c r="AP178" i="14"/>
  <c r="AH178" i="14"/>
  <c r="Z178" i="14"/>
  <c r="R178" i="14"/>
  <c r="EG178" i="14"/>
  <c r="DY178" i="14"/>
  <c r="DQ178" i="14"/>
  <c r="DI178" i="14"/>
  <c r="DA178" i="14"/>
  <c r="CS178" i="14"/>
  <c r="CK178" i="14"/>
  <c r="CC178" i="14"/>
  <c r="BU178" i="14"/>
  <c r="BM178" i="14"/>
  <c r="BE178" i="14"/>
  <c r="AW178" i="14"/>
  <c r="AO178" i="14"/>
  <c r="AG178" i="14"/>
  <c r="Y178" i="14"/>
  <c r="Q178" i="14"/>
  <c r="EF178" i="14"/>
  <c r="DX178" i="14"/>
  <c r="DP178" i="14"/>
  <c r="DH178" i="14"/>
  <c r="CZ178" i="14"/>
  <c r="CR178" i="14"/>
  <c r="CJ178" i="14"/>
  <c r="CB178" i="14"/>
  <c r="BT178" i="14"/>
  <c r="BL178" i="14"/>
  <c r="BD178" i="14"/>
  <c r="AV178" i="14"/>
  <c r="AN178" i="14"/>
  <c r="AF178" i="14"/>
  <c r="X178" i="14"/>
  <c r="P178" i="14"/>
  <c r="EM178" i="14"/>
  <c r="EE178" i="14"/>
  <c r="DW178" i="14"/>
  <c r="DO178" i="14"/>
  <c r="DG178" i="14"/>
  <c r="CY178" i="14"/>
  <c r="CQ178" i="14"/>
  <c r="CI178" i="14"/>
  <c r="CA178" i="14"/>
  <c r="BS178" i="14"/>
  <c r="BK178" i="14"/>
  <c r="BC178" i="14"/>
  <c r="AU178" i="14"/>
  <c r="AM178" i="14"/>
  <c r="AE178" i="14"/>
  <c r="W178" i="14"/>
  <c r="EL178" i="14"/>
  <c r="ED178" i="14"/>
  <c r="DV178" i="14"/>
  <c r="DN178" i="14"/>
  <c r="DF178" i="14"/>
  <c r="CX178" i="14"/>
  <c r="CP178" i="14"/>
  <c r="CH178" i="14"/>
  <c r="BZ178" i="14"/>
  <c r="BR178" i="14"/>
  <c r="BJ178" i="14"/>
  <c r="BB178" i="14"/>
  <c r="AT178" i="14"/>
  <c r="AL178" i="14"/>
  <c r="AD178" i="14"/>
  <c r="V178" i="14"/>
  <c r="N178" i="14"/>
  <c r="EK178" i="14"/>
  <c r="EC178" i="14"/>
  <c r="DU178" i="14"/>
  <c r="DM178" i="14"/>
  <c r="DE178" i="14"/>
  <c r="CW178" i="14"/>
  <c r="CO178" i="14"/>
  <c r="CG178" i="14"/>
  <c r="BY178" i="14"/>
  <c r="BQ178" i="14"/>
  <c r="BI178" i="14"/>
  <c r="BA178" i="14"/>
  <c r="AS178" i="14"/>
  <c r="AK178" i="14"/>
  <c r="AC178" i="14"/>
  <c r="U178" i="14"/>
  <c r="EI355" i="14"/>
  <c r="EA355" i="14"/>
  <c r="DS355" i="14"/>
  <c r="DK355" i="14"/>
  <c r="DC355" i="14"/>
  <c r="CU355" i="14"/>
  <c r="CM355" i="14"/>
  <c r="CE355" i="14"/>
  <c r="BW355" i="14"/>
  <c r="BO355" i="14"/>
  <c r="BG355" i="14"/>
  <c r="AY355" i="14"/>
  <c r="AQ355" i="14"/>
  <c r="AI355" i="14"/>
  <c r="AA355" i="14"/>
  <c r="S355" i="14"/>
  <c r="EH355" i="14"/>
  <c r="DZ355" i="14"/>
  <c r="DR355" i="14"/>
  <c r="DJ355" i="14"/>
  <c r="DB355" i="14"/>
  <c r="CT355" i="14"/>
  <c r="CL355" i="14"/>
  <c r="CD355" i="14"/>
  <c r="BV355" i="14"/>
  <c r="BN355" i="14"/>
  <c r="BF355" i="14"/>
  <c r="AX355" i="14"/>
  <c r="AP355" i="14"/>
  <c r="AH355" i="14"/>
  <c r="Z355" i="14"/>
  <c r="R355" i="14"/>
  <c r="EG355" i="14"/>
  <c r="DY355" i="14"/>
  <c r="DQ355" i="14"/>
  <c r="DI355" i="14"/>
  <c r="DA355" i="14"/>
  <c r="CS355" i="14"/>
  <c r="CK355" i="14"/>
  <c r="CC355" i="14"/>
  <c r="BU355" i="14"/>
  <c r="BM355" i="14"/>
  <c r="BE355" i="14"/>
  <c r="AW355" i="14"/>
  <c r="AO355" i="14"/>
  <c r="AG355" i="14"/>
  <c r="Y355" i="14"/>
  <c r="Q355" i="14"/>
  <c r="EF355" i="14"/>
  <c r="DX355" i="14"/>
  <c r="DP355" i="14"/>
  <c r="DH355" i="14"/>
  <c r="CZ355" i="14"/>
  <c r="CR355" i="14"/>
  <c r="CJ355" i="14"/>
  <c r="CB355" i="14"/>
  <c r="BT355" i="14"/>
  <c r="BL355" i="14"/>
  <c r="BD355" i="14"/>
  <c r="AV355" i="14"/>
  <c r="AN355" i="14"/>
  <c r="AF355" i="14"/>
  <c r="X355" i="14"/>
  <c r="P355" i="14"/>
  <c r="EM355" i="14"/>
  <c r="EE355" i="14"/>
  <c r="DW355" i="14"/>
  <c r="DO355" i="14"/>
  <c r="DG355" i="14"/>
  <c r="CY355" i="14"/>
  <c r="CQ355" i="14"/>
  <c r="CI355" i="14"/>
  <c r="CA355" i="14"/>
  <c r="BS355" i="14"/>
  <c r="BK355" i="14"/>
  <c r="BC355" i="14"/>
  <c r="AU355" i="14"/>
  <c r="AM355" i="14"/>
  <c r="AE355" i="14"/>
  <c r="W355" i="14"/>
  <c r="EL355" i="14"/>
  <c r="ED355" i="14"/>
  <c r="DV355" i="14"/>
  <c r="DN355" i="14"/>
  <c r="DF355" i="14"/>
  <c r="CX355" i="14"/>
  <c r="CP355" i="14"/>
  <c r="CH355" i="14"/>
  <c r="BZ355" i="14"/>
  <c r="BR355" i="14"/>
  <c r="BJ355" i="14"/>
  <c r="BB355" i="14"/>
  <c r="AT355" i="14"/>
  <c r="AL355" i="14"/>
  <c r="AD355" i="14"/>
  <c r="V355" i="14"/>
  <c r="N355" i="14"/>
  <c r="EK355" i="14"/>
  <c r="EC355" i="14"/>
  <c r="DU355" i="14"/>
  <c r="DM355" i="14"/>
  <c r="DE355" i="14"/>
  <c r="CW355" i="14"/>
  <c r="CO355" i="14"/>
  <c r="CG355" i="14"/>
  <c r="BY355" i="14"/>
  <c r="BQ355" i="14"/>
  <c r="BI355" i="14"/>
  <c r="BA355" i="14"/>
  <c r="AS355" i="14"/>
  <c r="AK355" i="14"/>
  <c r="AC355" i="14"/>
  <c r="U355" i="14"/>
  <c r="DT355" i="14"/>
  <c r="BH355" i="14"/>
  <c r="DL355" i="14"/>
  <c r="AZ355" i="14"/>
  <c r="DD355" i="14"/>
  <c r="AR355" i="14"/>
  <c r="CV355" i="14"/>
  <c r="AJ355" i="14"/>
  <c r="CN355" i="14"/>
  <c r="AB355" i="14"/>
  <c r="CF355" i="14"/>
  <c r="T355" i="14"/>
  <c r="EB355" i="14"/>
  <c r="BP355" i="14"/>
  <c r="EJ355" i="14"/>
  <c r="BX355" i="14"/>
  <c r="EI297" i="14"/>
  <c r="EA297" i="14"/>
  <c r="DS297" i="14"/>
  <c r="DK297" i="14"/>
  <c r="DC297" i="14"/>
  <c r="CU297" i="14"/>
  <c r="CM297" i="14"/>
  <c r="CE297" i="14"/>
  <c r="BW297" i="14"/>
  <c r="BO297" i="14"/>
  <c r="BG297" i="14"/>
  <c r="AY297" i="14"/>
  <c r="AQ297" i="14"/>
  <c r="AI297" i="14"/>
  <c r="AA297" i="14"/>
  <c r="S297" i="14"/>
  <c r="EH297" i="14"/>
  <c r="DZ297" i="14"/>
  <c r="DR297" i="14"/>
  <c r="DJ297" i="14"/>
  <c r="DB297" i="14"/>
  <c r="CT297" i="14"/>
  <c r="CL297" i="14"/>
  <c r="CD297" i="14"/>
  <c r="BV297" i="14"/>
  <c r="BN297" i="14"/>
  <c r="BF297" i="14"/>
  <c r="AX297" i="14"/>
  <c r="AP297" i="14"/>
  <c r="AH297" i="14"/>
  <c r="Z297" i="14"/>
  <c r="R297" i="14"/>
  <c r="EG297" i="14"/>
  <c r="DY297" i="14"/>
  <c r="DQ297" i="14"/>
  <c r="DI297" i="14"/>
  <c r="DA297" i="14"/>
  <c r="CS297" i="14"/>
  <c r="CK297" i="14"/>
  <c r="CC297" i="14"/>
  <c r="BU297" i="14"/>
  <c r="BM297" i="14"/>
  <c r="BE297" i="14"/>
  <c r="AW297" i="14"/>
  <c r="AO297" i="14"/>
  <c r="AG297" i="14"/>
  <c r="Y297" i="14"/>
  <c r="Q297" i="14"/>
  <c r="EF297" i="14"/>
  <c r="DX297" i="14"/>
  <c r="DP297" i="14"/>
  <c r="DH297" i="14"/>
  <c r="CZ297" i="14"/>
  <c r="CR297" i="14"/>
  <c r="CJ297" i="14"/>
  <c r="CB297" i="14"/>
  <c r="BT297" i="14"/>
  <c r="BL297" i="14"/>
  <c r="BD297" i="14"/>
  <c r="AV297" i="14"/>
  <c r="AN297" i="14"/>
  <c r="AF297" i="14"/>
  <c r="X297" i="14"/>
  <c r="P297" i="14"/>
  <c r="EM297" i="14"/>
  <c r="EE297" i="14"/>
  <c r="DW297" i="14"/>
  <c r="DO297" i="14"/>
  <c r="DG297" i="14"/>
  <c r="CY297" i="14"/>
  <c r="CQ297" i="14"/>
  <c r="CI297" i="14"/>
  <c r="CA297" i="14"/>
  <c r="BS297" i="14"/>
  <c r="BK297" i="14"/>
  <c r="BC297" i="14"/>
  <c r="AU297" i="14"/>
  <c r="AM297" i="14"/>
  <c r="AE297" i="14"/>
  <c r="W297" i="14"/>
  <c r="EL297" i="14"/>
  <c r="ED297" i="14"/>
  <c r="DV297" i="14"/>
  <c r="DN297" i="14"/>
  <c r="DF297" i="14"/>
  <c r="CX297" i="14"/>
  <c r="CP297" i="14"/>
  <c r="CH297" i="14"/>
  <c r="BZ297" i="14"/>
  <c r="BR297" i="14"/>
  <c r="BJ297" i="14"/>
  <c r="BB297" i="14"/>
  <c r="AT297" i="14"/>
  <c r="AL297" i="14"/>
  <c r="AD297" i="14"/>
  <c r="V297" i="14"/>
  <c r="N297" i="14"/>
  <c r="EJ297" i="14"/>
  <c r="EB297" i="14"/>
  <c r="DT297" i="14"/>
  <c r="DL297" i="14"/>
  <c r="DD297" i="14"/>
  <c r="CV297" i="14"/>
  <c r="CN297" i="14"/>
  <c r="CF297" i="14"/>
  <c r="BX297" i="14"/>
  <c r="BP297" i="14"/>
  <c r="BH297" i="14"/>
  <c r="AZ297" i="14"/>
  <c r="AR297" i="14"/>
  <c r="AJ297" i="14"/>
  <c r="AB297" i="14"/>
  <c r="T297" i="14"/>
  <c r="DM297" i="14"/>
  <c r="BA297" i="14"/>
  <c r="DE297" i="14"/>
  <c r="AS297" i="14"/>
  <c r="CW297" i="14"/>
  <c r="AK297" i="14"/>
  <c r="CO297" i="14"/>
  <c r="AC297" i="14"/>
  <c r="CG297" i="14"/>
  <c r="U297" i="14"/>
  <c r="EK297" i="14"/>
  <c r="BY297" i="14"/>
  <c r="EC297" i="14"/>
  <c r="BQ297" i="14"/>
  <c r="DU297" i="14"/>
  <c r="BI297" i="14"/>
  <c r="EF205" i="14"/>
  <c r="DX205" i="14"/>
  <c r="DP205" i="14"/>
  <c r="DH205" i="14"/>
  <c r="CZ205" i="14"/>
  <c r="CR205" i="14"/>
  <c r="CJ205" i="14"/>
  <c r="CB205" i="14"/>
  <c r="BT205" i="14"/>
  <c r="BL205" i="14"/>
  <c r="BD205" i="14"/>
  <c r="AV205" i="14"/>
  <c r="AN205" i="14"/>
  <c r="AF205" i="14"/>
  <c r="X205" i="14"/>
  <c r="P205" i="14"/>
  <c r="EM205" i="14"/>
  <c r="EE205" i="14"/>
  <c r="DW205" i="14"/>
  <c r="DO205" i="14"/>
  <c r="DG205" i="14"/>
  <c r="CY205" i="14"/>
  <c r="CQ205" i="14"/>
  <c r="CI205" i="14"/>
  <c r="CA205" i="14"/>
  <c r="BS205" i="14"/>
  <c r="BK205" i="14"/>
  <c r="BC205" i="14"/>
  <c r="AU205" i="14"/>
  <c r="AM205" i="14"/>
  <c r="AE205" i="14"/>
  <c r="W205" i="14"/>
  <c r="EL205" i="14"/>
  <c r="ED205" i="14"/>
  <c r="DV205" i="14"/>
  <c r="DN205" i="14"/>
  <c r="DF205" i="14"/>
  <c r="CX205" i="14"/>
  <c r="CP205" i="14"/>
  <c r="CH205" i="14"/>
  <c r="BZ205" i="14"/>
  <c r="BR205" i="14"/>
  <c r="BJ205" i="14"/>
  <c r="BB205" i="14"/>
  <c r="AT205" i="14"/>
  <c r="AL205" i="14"/>
  <c r="AD205" i="14"/>
  <c r="V205" i="14"/>
  <c r="N205" i="14"/>
  <c r="EK205" i="14"/>
  <c r="EC205" i="14"/>
  <c r="DU205" i="14"/>
  <c r="DM205" i="14"/>
  <c r="DE205" i="14"/>
  <c r="CW205" i="14"/>
  <c r="CO205" i="14"/>
  <c r="CG205" i="14"/>
  <c r="BY205" i="14"/>
  <c r="BQ205" i="14"/>
  <c r="BI205" i="14"/>
  <c r="BA205" i="14"/>
  <c r="AS205" i="14"/>
  <c r="AK205" i="14"/>
  <c r="AC205" i="14"/>
  <c r="U205" i="14"/>
  <c r="EJ205" i="14"/>
  <c r="EB205" i="14"/>
  <c r="DT205" i="14"/>
  <c r="DL205" i="14"/>
  <c r="DD205" i="14"/>
  <c r="CV205" i="14"/>
  <c r="CN205" i="14"/>
  <c r="CF205" i="14"/>
  <c r="BX205" i="14"/>
  <c r="BP205" i="14"/>
  <c r="BH205" i="14"/>
  <c r="AZ205" i="14"/>
  <c r="AR205" i="14"/>
  <c r="AJ205" i="14"/>
  <c r="AB205" i="14"/>
  <c r="T205" i="14"/>
  <c r="EI205" i="14"/>
  <c r="EA205" i="14"/>
  <c r="DS205" i="14"/>
  <c r="DK205" i="14"/>
  <c r="DC205" i="14"/>
  <c r="CU205" i="14"/>
  <c r="CM205" i="14"/>
  <c r="CE205" i="14"/>
  <c r="BW205" i="14"/>
  <c r="BO205" i="14"/>
  <c r="BG205" i="14"/>
  <c r="AY205" i="14"/>
  <c r="AQ205" i="14"/>
  <c r="AI205" i="14"/>
  <c r="AA205" i="14"/>
  <c r="S205" i="14"/>
  <c r="EH205" i="14"/>
  <c r="DZ205" i="14"/>
  <c r="DR205" i="14"/>
  <c r="DJ205" i="14"/>
  <c r="DB205" i="14"/>
  <c r="CT205" i="14"/>
  <c r="CL205" i="14"/>
  <c r="CD205" i="14"/>
  <c r="BV205" i="14"/>
  <c r="BN205" i="14"/>
  <c r="BF205" i="14"/>
  <c r="AX205" i="14"/>
  <c r="AP205" i="14"/>
  <c r="AH205" i="14"/>
  <c r="Z205" i="14"/>
  <c r="R205" i="14"/>
  <c r="EG205" i="14"/>
  <c r="BU205" i="14"/>
  <c r="DY205" i="14"/>
  <c r="BM205" i="14"/>
  <c r="DQ205" i="14"/>
  <c r="BE205" i="14"/>
  <c r="DI205" i="14"/>
  <c r="AW205" i="14"/>
  <c r="DA205" i="14"/>
  <c r="AO205" i="14"/>
  <c r="CS205" i="14"/>
  <c r="AG205" i="14"/>
  <c r="CK205" i="14"/>
  <c r="Y205" i="14"/>
  <c r="CC205" i="14"/>
  <c r="Q205" i="14"/>
  <c r="EL101" i="14"/>
  <c r="ED101" i="14"/>
  <c r="DV101" i="14"/>
  <c r="DN101" i="14"/>
  <c r="DF101" i="14"/>
  <c r="CX101" i="14"/>
  <c r="CP101" i="14"/>
  <c r="CH101" i="14"/>
  <c r="BZ101" i="14"/>
  <c r="BR101" i="14"/>
  <c r="BJ101" i="14"/>
  <c r="BB101" i="14"/>
  <c r="AT101" i="14"/>
  <c r="AL101" i="14"/>
  <c r="AD101" i="14"/>
  <c r="V101" i="14"/>
  <c r="N101" i="14"/>
  <c r="EK101" i="14"/>
  <c r="EC101" i="14"/>
  <c r="DU101" i="14"/>
  <c r="DM101" i="14"/>
  <c r="DE101" i="14"/>
  <c r="CW101" i="14"/>
  <c r="CO101" i="14"/>
  <c r="CG101" i="14"/>
  <c r="BY101" i="14"/>
  <c r="BQ101" i="14"/>
  <c r="BI101" i="14"/>
  <c r="BA101" i="14"/>
  <c r="AS101" i="14"/>
  <c r="AK101" i="14"/>
  <c r="AC101" i="14"/>
  <c r="U101" i="14"/>
  <c r="EJ101" i="14"/>
  <c r="EB101" i="14"/>
  <c r="DT101" i="14"/>
  <c r="DL101" i="14"/>
  <c r="DD101" i="14"/>
  <c r="CV101" i="14"/>
  <c r="CN101" i="14"/>
  <c r="CF101" i="14"/>
  <c r="BX101" i="14"/>
  <c r="BP101" i="14"/>
  <c r="BH101" i="14"/>
  <c r="AZ101" i="14"/>
  <c r="AR101" i="14"/>
  <c r="AJ101" i="14"/>
  <c r="AB101" i="14"/>
  <c r="T101" i="14"/>
  <c r="EI101" i="14"/>
  <c r="EA101" i="14"/>
  <c r="DS101" i="14"/>
  <c r="DK101" i="14"/>
  <c r="DC101" i="14"/>
  <c r="CU101" i="14"/>
  <c r="CM101" i="14"/>
  <c r="CE101" i="14"/>
  <c r="BW101" i="14"/>
  <c r="BO101" i="14"/>
  <c r="BG101" i="14"/>
  <c r="AY101" i="14"/>
  <c r="AQ101" i="14"/>
  <c r="AI101" i="14"/>
  <c r="AA101" i="14"/>
  <c r="S101" i="14"/>
  <c r="EH101" i="14"/>
  <c r="DZ101" i="14"/>
  <c r="DR101" i="14"/>
  <c r="DJ101" i="14"/>
  <c r="DB101" i="14"/>
  <c r="CT101" i="14"/>
  <c r="CL101" i="14"/>
  <c r="CD101" i="14"/>
  <c r="BV101" i="14"/>
  <c r="BN101" i="14"/>
  <c r="BF101" i="14"/>
  <c r="AX101" i="14"/>
  <c r="AP101" i="14"/>
  <c r="AH101" i="14"/>
  <c r="Z101" i="14"/>
  <c r="R101" i="14"/>
  <c r="EG101" i="14"/>
  <c r="DY101" i="14"/>
  <c r="DQ101" i="14"/>
  <c r="DI101" i="14"/>
  <c r="DA101" i="14"/>
  <c r="CS101" i="14"/>
  <c r="CK101" i="14"/>
  <c r="CC101" i="14"/>
  <c r="BU101" i="14"/>
  <c r="BM101" i="14"/>
  <c r="BE101" i="14"/>
  <c r="AW101" i="14"/>
  <c r="AO101" i="14"/>
  <c r="AG101" i="14"/>
  <c r="Y101" i="14"/>
  <c r="Q101" i="14"/>
  <c r="EF101" i="14"/>
  <c r="DX101" i="14"/>
  <c r="DP101" i="14"/>
  <c r="DH101" i="14"/>
  <c r="CZ101" i="14"/>
  <c r="CR101" i="14"/>
  <c r="CJ101" i="14"/>
  <c r="CB101" i="14"/>
  <c r="BT101" i="14"/>
  <c r="BL101" i="14"/>
  <c r="BD101" i="14"/>
  <c r="AV101" i="14"/>
  <c r="AN101" i="14"/>
  <c r="AF101" i="14"/>
  <c r="X101" i="14"/>
  <c r="P101" i="14"/>
  <c r="EM101" i="14"/>
  <c r="EE101" i="14"/>
  <c r="DW101" i="14"/>
  <c r="DO101" i="14"/>
  <c r="DG101" i="14"/>
  <c r="CY101" i="14"/>
  <c r="CQ101" i="14"/>
  <c r="CI101" i="14"/>
  <c r="CA101" i="14"/>
  <c r="BS101" i="14"/>
  <c r="BK101" i="14"/>
  <c r="BC101" i="14"/>
  <c r="AU101" i="14"/>
  <c r="AM101" i="14"/>
  <c r="AE101" i="14"/>
  <c r="W101" i="14"/>
  <c r="EH337" i="14"/>
  <c r="DZ337" i="14"/>
  <c r="DR337" i="14"/>
  <c r="DJ337" i="14"/>
  <c r="DB337" i="14"/>
  <c r="CT337" i="14"/>
  <c r="EM337" i="14"/>
  <c r="EE337" i="14"/>
  <c r="DW337" i="14"/>
  <c r="DO337" i="14"/>
  <c r="DG337" i="14"/>
  <c r="CY337" i="14"/>
  <c r="CQ337" i="14"/>
  <c r="CI337" i="14"/>
  <c r="CA337" i="14"/>
  <c r="BS337" i="14"/>
  <c r="BK337" i="14"/>
  <c r="BC337" i="14"/>
  <c r="AU337" i="14"/>
  <c r="EL337" i="14"/>
  <c r="ED337" i="14"/>
  <c r="DV337" i="14"/>
  <c r="DN337" i="14"/>
  <c r="DF337" i="14"/>
  <c r="CX337" i="14"/>
  <c r="EF337" i="14"/>
  <c r="DS337" i="14"/>
  <c r="DE337" i="14"/>
  <c r="CS337" i="14"/>
  <c r="CJ337" i="14"/>
  <c r="BZ337" i="14"/>
  <c r="BQ337" i="14"/>
  <c r="BH337" i="14"/>
  <c r="AY337" i="14"/>
  <c r="AP337" i="14"/>
  <c r="AH337" i="14"/>
  <c r="Z337" i="14"/>
  <c r="R337" i="14"/>
  <c r="EC337" i="14"/>
  <c r="DQ337" i="14"/>
  <c r="DD337" i="14"/>
  <c r="CR337" i="14"/>
  <c r="CH337" i="14"/>
  <c r="BY337" i="14"/>
  <c r="BP337" i="14"/>
  <c r="BG337" i="14"/>
  <c r="AX337" i="14"/>
  <c r="AO337" i="14"/>
  <c r="AG337" i="14"/>
  <c r="Y337" i="14"/>
  <c r="Q337" i="14"/>
  <c r="EB337" i="14"/>
  <c r="DP337" i="14"/>
  <c r="DC337" i="14"/>
  <c r="CP337" i="14"/>
  <c r="CG337" i="14"/>
  <c r="BX337" i="14"/>
  <c r="BO337" i="14"/>
  <c r="BF337" i="14"/>
  <c r="AW337" i="14"/>
  <c r="AN337" i="14"/>
  <c r="AF337" i="14"/>
  <c r="X337" i="14"/>
  <c r="P337" i="14"/>
  <c r="EA337" i="14"/>
  <c r="DM337" i="14"/>
  <c r="DA337" i="14"/>
  <c r="CO337" i="14"/>
  <c r="CF337" i="14"/>
  <c r="BW337" i="14"/>
  <c r="BN337" i="14"/>
  <c r="BE337" i="14"/>
  <c r="AV337" i="14"/>
  <c r="AM337" i="14"/>
  <c r="AE337" i="14"/>
  <c r="W337" i="14"/>
  <c r="EK337" i="14"/>
  <c r="DY337" i="14"/>
  <c r="DL337" i="14"/>
  <c r="CZ337" i="14"/>
  <c r="CN337" i="14"/>
  <c r="CE337" i="14"/>
  <c r="BV337" i="14"/>
  <c r="BM337" i="14"/>
  <c r="BD337" i="14"/>
  <c r="AT337" i="14"/>
  <c r="AL337" i="14"/>
  <c r="AD337" i="14"/>
  <c r="V337" i="14"/>
  <c r="N337" i="14"/>
  <c r="EJ337" i="14"/>
  <c r="DX337" i="14"/>
  <c r="DK337" i="14"/>
  <c r="CW337" i="14"/>
  <c r="CM337" i="14"/>
  <c r="CD337" i="14"/>
  <c r="BU337" i="14"/>
  <c r="BL337" i="14"/>
  <c r="BB337" i="14"/>
  <c r="AS337" i="14"/>
  <c r="AK337" i="14"/>
  <c r="AC337" i="14"/>
  <c r="U337" i="14"/>
  <c r="EG337" i="14"/>
  <c r="DT337" i="14"/>
  <c r="DH337" i="14"/>
  <c r="CU337" i="14"/>
  <c r="CK337" i="14"/>
  <c r="CB337" i="14"/>
  <c r="BR337" i="14"/>
  <c r="BI337" i="14"/>
  <c r="AZ337" i="14"/>
  <c r="AQ337" i="14"/>
  <c r="AI337" i="14"/>
  <c r="AA337" i="14"/>
  <c r="S337" i="14"/>
  <c r="CC337" i="14"/>
  <c r="BT337" i="14"/>
  <c r="BJ337" i="14"/>
  <c r="EI337" i="14"/>
  <c r="BA337" i="14"/>
  <c r="DU337" i="14"/>
  <c r="AR337" i="14"/>
  <c r="DI337" i="14"/>
  <c r="AJ337" i="14"/>
  <c r="CV337" i="14"/>
  <c r="AB337" i="14"/>
  <c r="CL337" i="14"/>
  <c r="T337" i="14"/>
  <c r="EI277" i="14"/>
  <c r="EA277" i="14"/>
  <c r="DS277" i="14"/>
  <c r="DK277" i="14"/>
  <c r="DC277" i="14"/>
  <c r="CU277" i="14"/>
  <c r="CM277" i="14"/>
  <c r="CE277" i="14"/>
  <c r="BW277" i="14"/>
  <c r="BO277" i="14"/>
  <c r="BG277" i="14"/>
  <c r="AY277" i="14"/>
  <c r="AQ277" i="14"/>
  <c r="AI277" i="14"/>
  <c r="AA277" i="14"/>
  <c r="S277" i="14"/>
  <c r="EH277" i="14"/>
  <c r="DZ277" i="14"/>
  <c r="DR277" i="14"/>
  <c r="DJ277" i="14"/>
  <c r="DB277" i="14"/>
  <c r="CT277" i="14"/>
  <c r="CL277" i="14"/>
  <c r="CD277" i="14"/>
  <c r="BV277" i="14"/>
  <c r="BN277" i="14"/>
  <c r="BF277" i="14"/>
  <c r="AX277" i="14"/>
  <c r="AP277" i="14"/>
  <c r="AH277" i="14"/>
  <c r="Z277" i="14"/>
  <c r="R277" i="14"/>
  <c r="EG277" i="14"/>
  <c r="DY277" i="14"/>
  <c r="DQ277" i="14"/>
  <c r="DI277" i="14"/>
  <c r="DA277" i="14"/>
  <c r="CS277" i="14"/>
  <c r="CK277" i="14"/>
  <c r="CC277" i="14"/>
  <c r="BU277" i="14"/>
  <c r="BM277" i="14"/>
  <c r="BE277" i="14"/>
  <c r="AW277" i="14"/>
  <c r="AO277" i="14"/>
  <c r="AG277" i="14"/>
  <c r="Y277" i="14"/>
  <c r="Q277" i="14"/>
  <c r="EF277" i="14"/>
  <c r="DX277" i="14"/>
  <c r="DP277" i="14"/>
  <c r="DH277" i="14"/>
  <c r="CZ277" i="14"/>
  <c r="CR277" i="14"/>
  <c r="CJ277" i="14"/>
  <c r="CB277" i="14"/>
  <c r="BT277" i="14"/>
  <c r="BL277" i="14"/>
  <c r="BD277" i="14"/>
  <c r="AV277" i="14"/>
  <c r="AN277" i="14"/>
  <c r="AF277" i="14"/>
  <c r="X277" i="14"/>
  <c r="P277" i="14"/>
  <c r="EM277" i="14"/>
  <c r="EE277" i="14"/>
  <c r="DW277" i="14"/>
  <c r="DO277" i="14"/>
  <c r="DG277" i="14"/>
  <c r="CY277" i="14"/>
  <c r="CQ277" i="14"/>
  <c r="CI277" i="14"/>
  <c r="CA277" i="14"/>
  <c r="BS277" i="14"/>
  <c r="BK277" i="14"/>
  <c r="BC277" i="14"/>
  <c r="AU277" i="14"/>
  <c r="AM277" i="14"/>
  <c r="AE277" i="14"/>
  <c r="W277" i="14"/>
  <c r="EL277" i="14"/>
  <c r="ED277" i="14"/>
  <c r="DV277" i="14"/>
  <c r="DN277" i="14"/>
  <c r="DF277" i="14"/>
  <c r="CX277" i="14"/>
  <c r="CP277" i="14"/>
  <c r="CH277" i="14"/>
  <c r="BZ277" i="14"/>
  <c r="BR277" i="14"/>
  <c r="BJ277" i="14"/>
  <c r="BB277" i="14"/>
  <c r="AT277" i="14"/>
  <c r="AL277" i="14"/>
  <c r="AD277" i="14"/>
  <c r="V277" i="14"/>
  <c r="N277" i="14"/>
  <c r="EB277" i="14"/>
  <c r="CV277" i="14"/>
  <c r="BP277" i="14"/>
  <c r="AJ277" i="14"/>
  <c r="DU277" i="14"/>
  <c r="CO277" i="14"/>
  <c r="BI277" i="14"/>
  <c r="AC277" i="14"/>
  <c r="DT277" i="14"/>
  <c r="CN277" i="14"/>
  <c r="BH277" i="14"/>
  <c r="AB277" i="14"/>
  <c r="DM277" i="14"/>
  <c r="CG277" i="14"/>
  <c r="BA277" i="14"/>
  <c r="U277" i="14"/>
  <c r="DL277" i="14"/>
  <c r="CF277" i="14"/>
  <c r="AZ277" i="14"/>
  <c r="T277" i="14"/>
  <c r="EK277" i="14"/>
  <c r="DE277" i="14"/>
  <c r="BY277" i="14"/>
  <c r="AS277" i="14"/>
  <c r="EJ277" i="14"/>
  <c r="DD277" i="14"/>
  <c r="BX277" i="14"/>
  <c r="AR277" i="14"/>
  <c r="EC277" i="14"/>
  <c r="CW277" i="14"/>
  <c r="BQ277" i="14"/>
  <c r="AK277" i="14"/>
  <c r="EJ226" i="14"/>
  <c r="EB226" i="14"/>
  <c r="DT226" i="14"/>
  <c r="DL226" i="14"/>
  <c r="DD226" i="14"/>
  <c r="CV226" i="14"/>
  <c r="CN226" i="14"/>
  <c r="CF226" i="14"/>
  <c r="BX226" i="14"/>
  <c r="BP226" i="14"/>
  <c r="BH226" i="14"/>
  <c r="AZ226" i="14"/>
  <c r="AR226" i="14"/>
  <c r="AJ226" i="14"/>
  <c r="AB226" i="14"/>
  <c r="T226" i="14"/>
  <c r="EI226" i="14"/>
  <c r="EA226" i="14"/>
  <c r="DS226" i="14"/>
  <c r="DK226" i="14"/>
  <c r="DC226" i="14"/>
  <c r="CU226" i="14"/>
  <c r="CM226" i="14"/>
  <c r="CE226" i="14"/>
  <c r="BW226" i="14"/>
  <c r="BO226" i="14"/>
  <c r="BG226" i="14"/>
  <c r="AY226" i="14"/>
  <c r="AQ226" i="14"/>
  <c r="AI226" i="14"/>
  <c r="AA226" i="14"/>
  <c r="S226" i="14"/>
  <c r="EH226" i="14"/>
  <c r="DZ226" i="14"/>
  <c r="DR226" i="14"/>
  <c r="DJ226" i="14"/>
  <c r="DB226" i="14"/>
  <c r="CT226" i="14"/>
  <c r="CL226" i="14"/>
  <c r="CD226" i="14"/>
  <c r="BV226" i="14"/>
  <c r="BN226" i="14"/>
  <c r="BF226" i="14"/>
  <c r="AX226" i="14"/>
  <c r="AP226" i="14"/>
  <c r="AH226" i="14"/>
  <c r="Z226" i="14"/>
  <c r="R226" i="14"/>
  <c r="EG226" i="14"/>
  <c r="DY226" i="14"/>
  <c r="DQ226" i="14"/>
  <c r="DI226" i="14"/>
  <c r="DA226" i="14"/>
  <c r="CS226" i="14"/>
  <c r="CK226" i="14"/>
  <c r="CC226" i="14"/>
  <c r="BU226" i="14"/>
  <c r="BM226" i="14"/>
  <c r="BE226" i="14"/>
  <c r="AW226" i="14"/>
  <c r="AO226" i="14"/>
  <c r="AG226" i="14"/>
  <c r="Y226" i="14"/>
  <c r="Q226" i="14"/>
  <c r="EF226" i="14"/>
  <c r="DX226" i="14"/>
  <c r="DP226" i="14"/>
  <c r="DH226" i="14"/>
  <c r="CZ226" i="14"/>
  <c r="CR226" i="14"/>
  <c r="CJ226" i="14"/>
  <c r="CB226" i="14"/>
  <c r="BT226" i="14"/>
  <c r="BL226" i="14"/>
  <c r="BD226" i="14"/>
  <c r="AV226" i="14"/>
  <c r="AN226" i="14"/>
  <c r="AF226" i="14"/>
  <c r="X226" i="14"/>
  <c r="P226" i="14"/>
  <c r="EM226" i="14"/>
  <c r="EE226" i="14"/>
  <c r="DW226" i="14"/>
  <c r="DO226" i="14"/>
  <c r="DG226" i="14"/>
  <c r="CY226" i="14"/>
  <c r="CQ226" i="14"/>
  <c r="CI226" i="14"/>
  <c r="CA226" i="14"/>
  <c r="BS226" i="14"/>
  <c r="BK226" i="14"/>
  <c r="BC226" i="14"/>
  <c r="AU226" i="14"/>
  <c r="AM226" i="14"/>
  <c r="AE226" i="14"/>
  <c r="W226" i="14"/>
  <c r="EL226" i="14"/>
  <c r="ED226" i="14"/>
  <c r="DV226" i="14"/>
  <c r="DN226" i="14"/>
  <c r="DF226" i="14"/>
  <c r="CX226" i="14"/>
  <c r="CP226" i="14"/>
  <c r="CH226" i="14"/>
  <c r="BZ226" i="14"/>
  <c r="BR226" i="14"/>
  <c r="BJ226" i="14"/>
  <c r="BB226" i="14"/>
  <c r="AT226" i="14"/>
  <c r="AL226" i="14"/>
  <c r="AD226" i="14"/>
  <c r="V226" i="14"/>
  <c r="N226" i="14"/>
  <c r="EK226" i="14"/>
  <c r="EC226" i="14"/>
  <c r="DU226" i="14"/>
  <c r="DM226" i="14"/>
  <c r="DE226" i="14"/>
  <c r="CW226" i="14"/>
  <c r="CO226" i="14"/>
  <c r="CG226" i="14"/>
  <c r="BY226" i="14"/>
  <c r="BQ226" i="14"/>
  <c r="BI226" i="14"/>
  <c r="BA226" i="14"/>
  <c r="AS226" i="14"/>
  <c r="AK226" i="14"/>
  <c r="AC226" i="14"/>
  <c r="U226" i="14"/>
  <c r="EM348" i="14"/>
  <c r="EE348" i="14"/>
  <c r="DW348" i="14"/>
  <c r="DO348" i="14"/>
  <c r="DG348" i="14"/>
  <c r="CY348" i="14"/>
  <c r="CQ348" i="14"/>
  <c r="CI348" i="14"/>
  <c r="CA348" i="14"/>
  <c r="BS348" i="14"/>
  <c r="BK348" i="14"/>
  <c r="BC348" i="14"/>
  <c r="AU348" i="14"/>
  <c r="AM348" i="14"/>
  <c r="AE348" i="14"/>
  <c r="W348" i="14"/>
  <c r="EL348" i="14"/>
  <c r="ED348" i="14"/>
  <c r="DV348" i="14"/>
  <c r="DN348" i="14"/>
  <c r="DF348" i="14"/>
  <c r="CX348" i="14"/>
  <c r="CP348" i="14"/>
  <c r="CH348" i="14"/>
  <c r="BZ348" i="14"/>
  <c r="BR348" i="14"/>
  <c r="BJ348" i="14"/>
  <c r="BB348" i="14"/>
  <c r="AT348" i="14"/>
  <c r="AL348" i="14"/>
  <c r="AD348" i="14"/>
  <c r="V348" i="14"/>
  <c r="N348" i="14"/>
  <c r="EK348" i="14"/>
  <c r="EC348" i="14"/>
  <c r="DU348" i="14"/>
  <c r="DM348" i="14"/>
  <c r="DE348" i="14"/>
  <c r="CW348" i="14"/>
  <c r="CO348" i="14"/>
  <c r="CG348" i="14"/>
  <c r="BY348" i="14"/>
  <c r="BQ348" i="14"/>
  <c r="BI348" i="14"/>
  <c r="BA348" i="14"/>
  <c r="AS348" i="14"/>
  <c r="AK348" i="14"/>
  <c r="AC348" i="14"/>
  <c r="U348" i="14"/>
  <c r="EJ348" i="14"/>
  <c r="EB348" i="14"/>
  <c r="DT348" i="14"/>
  <c r="DL348" i="14"/>
  <c r="DD348" i="14"/>
  <c r="CV348" i="14"/>
  <c r="CN348" i="14"/>
  <c r="CF348" i="14"/>
  <c r="BX348" i="14"/>
  <c r="BP348" i="14"/>
  <c r="BH348" i="14"/>
  <c r="AZ348" i="14"/>
  <c r="AR348" i="14"/>
  <c r="AJ348" i="14"/>
  <c r="AB348" i="14"/>
  <c r="T348" i="14"/>
  <c r="EI348" i="14"/>
  <c r="EA348" i="14"/>
  <c r="DS348" i="14"/>
  <c r="DK348" i="14"/>
  <c r="DC348" i="14"/>
  <c r="CU348" i="14"/>
  <c r="CM348" i="14"/>
  <c r="CE348" i="14"/>
  <c r="BW348" i="14"/>
  <c r="BO348" i="14"/>
  <c r="BG348" i="14"/>
  <c r="AY348" i="14"/>
  <c r="AQ348" i="14"/>
  <c r="AI348" i="14"/>
  <c r="AA348" i="14"/>
  <c r="S348" i="14"/>
  <c r="EH348" i="14"/>
  <c r="DZ348" i="14"/>
  <c r="DR348" i="14"/>
  <c r="DJ348" i="14"/>
  <c r="DB348" i="14"/>
  <c r="CT348" i="14"/>
  <c r="CL348" i="14"/>
  <c r="CD348" i="14"/>
  <c r="BV348" i="14"/>
  <c r="BN348" i="14"/>
  <c r="BF348" i="14"/>
  <c r="AX348" i="14"/>
  <c r="AP348" i="14"/>
  <c r="AH348" i="14"/>
  <c r="Z348" i="14"/>
  <c r="R348" i="14"/>
  <c r="EG348" i="14"/>
  <c r="DY348" i="14"/>
  <c r="DQ348" i="14"/>
  <c r="DI348" i="14"/>
  <c r="DA348" i="14"/>
  <c r="CS348" i="14"/>
  <c r="CK348" i="14"/>
  <c r="CC348" i="14"/>
  <c r="BU348" i="14"/>
  <c r="BM348" i="14"/>
  <c r="BE348" i="14"/>
  <c r="AW348" i="14"/>
  <c r="AO348" i="14"/>
  <c r="AG348" i="14"/>
  <c r="Y348" i="14"/>
  <c r="Q348" i="14"/>
  <c r="CJ348" i="14"/>
  <c r="X348" i="14"/>
  <c r="CB348" i="14"/>
  <c r="P348" i="14"/>
  <c r="EF348" i="14"/>
  <c r="BT348" i="14"/>
  <c r="DX348" i="14"/>
  <c r="BL348" i="14"/>
  <c r="DP348" i="14"/>
  <c r="BD348" i="14"/>
  <c r="DH348" i="14"/>
  <c r="AV348" i="14"/>
  <c r="CR348" i="14"/>
  <c r="AF348" i="14"/>
  <c r="CZ348" i="14"/>
  <c r="AN348" i="14"/>
  <c r="EM346" i="14"/>
  <c r="EE346" i="14"/>
  <c r="DW346" i="14"/>
  <c r="DO346" i="14"/>
  <c r="DG346" i="14"/>
  <c r="CY346" i="14"/>
  <c r="CQ346" i="14"/>
  <c r="CI346" i="14"/>
  <c r="CA346" i="14"/>
  <c r="BS346" i="14"/>
  <c r="BK346" i="14"/>
  <c r="BC346" i="14"/>
  <c r="AU346" i="14"/>
  <c r="AM346" i="14"/>
  <c r="AE346" i="14"/>
  <c r="W346" i="14"/>
  <c r="EL346" i="14"/>
  <c r="ED346" i="14"/>
  <c r="DV346" i="14"/>
  <c r="DN346" i="14"/>
  <c r="DF346" i="14"/>
  <c r="CX346" i="14"/>
  <c r="CP346" i="14"/>
  <c r="CH346" i="14"/>
  <c r="BZ346" i="14"/>
  <c r="BR346" i="14"/>
  <c r="BJ346" i="14"/>
  <c r="BB346" i="14"/>
  <c r="AT346" i="14"/>
  <c r="AL346" i="14"/>
  <c r="AD346" i="14"/>
  <c r="V346" i="14"/>
  <c r="N346" i="14"/>
  <c r="EK346" i="14"/>
  <c r="EC346" i="14"/>
  <c r="DU346" i="14"/>
  <c r="DM346" i="14"/>
  <c r="DE346" i="14"/>
  <c r="CW346" i="14"/>
  <c r="CO346" i="14"/>
  <c r="CG346" i="14"/>
  <c r="BY346" i="14"/>
  <c r="BQ346" i="14"/>
  <c r="BI346" i="14"/>
  <c r="BA346" i="14"/>
  <c r="AS346" i="14"/>
  <c r="AK346" i="14"/>
  <c r="AC346" i="14"/>
  <c r="U346" i="14"/>
  <c r="EJ346" i="14"/>
  <c r="EB346" i="14"/>
  <c r="DT346" i="14"/>
  <c r="DL346" i="14"/>
  <c r="DD346" i="14"/>
  <c r="CV346" i="14"/>
  <c r="CN346" i="14"/>
  <c r="CF346" i="14"/>
  <c r="BX346" i="14"/>
  <c r="BP346" i="14"/>
  <c r="BH346" i="14"/>
  <c r="AZ346" i="14"/>
  <c r="AR346" i="14"/>
  <c r="AJ346" i="14"/>
  <c r="AB346" i="14"/>
  <c r="T346" i="14"/>
  <c r="EI346" i="14"/>
  <c r="EA346" i="14"/>
  <c r="DS346" i="14"/>
  <c r="DK346" i="14"/>
  <c r="DC346" i="14"/>
  <c r="CU346" i="14"/>
  <c r="CM346" i="14"/>
  <c r="CE346" i="14"/>
  <c r="BW346" i="14"/>
  <c r="BO346" i="14"/>
  <c r="BG346" i="14"/>
  <c r="AY346" i="14"/>
  <c r="AQ346" i="14"/>
  <c r="AI346" i="14"/>
  <c r="AA346" i="14"/>
  <c r="S346" i="14"/>
  <c r="EH346" i="14"/>
  <c r="DZ346" i="14"/>
  <c r="DR346" i="14"/>
  <c r="DJ346" i="14"/>
  <c r="DB346" i="14"/>
  <c r="CT346" i="14"/>
  <c r="CL346" i="14"/>
  <c r="CD346" i="14"/>
  <c r="BV346" i="14"/>
  <c r="BN346" i="14"/>
  <c r="BF346" i="14"/>
  <c r="AX346" i="14"/>
  <c r="AP346" i="14"/>
  <c r="AH346" i="14"/>
  <c r="Z346" i="14"/>
  <c r="R346" i="14"/>
  <c r="EG346" i="14"/>
  <c r="DY346" i="14"/>
  <c r="DQ346" i="14"/>
  <c r="DI346" i="14"/>
  <c r="DA346" i="14"/>
  <c r="CS346" i="14"/>
  <c r="CK346" i="14"/>
  <c r="CC346" i="14"/>
  <c r="BU346" i="14"/>
  <c r="BM346" i="14"/>
  <c r="BE346" i="14"/>
  <c r="AW346" i="14"/>
  <c r="AO346" i="14"/>
  <c r="AG346" i="14"/>
  <c r="Y346" i="14"/>
  <c r="Q346" i="14"/>
  <c r="CR346" i="14"/>
  <c r="AF346" i="14"/>
  <c r="CJ346" i="14"/>
  <c r="X346" i="14"/>
  <c r="CB346" i="14"/>
  <c r="P346" i="14"/>
  <c r="EF346" i="14"/>
  <c r="BT346" i="14"/>
  <c r="DX346" i="14"/>
  <c r="BL346" i="14"/>
  <c r="DP346" i="14"/>
  <c r="BD346" i="14"/>
  <c r="CZ346" i="14"/>
  <c r="AN346" i="14"/>
  <c r="DH346" i="14"/>
  <c r="AV346" i="14"/>
  <c r="EL306" i="14"/>
  <c r="ED306" i="14"/>
  <c r="DV306" i="14"/>
  <c r="DN306" i="14"/>
  <c r="DF306" i="14"/>
  <c r="CX306" i="14"/>
  <c r="CP306" i="14"/>
  <c r="CH306" i="14"/>
  <c r="BZ306" i="14"/>
  <c r="BR306" i="14"/>
  <c r="BJ306" i="14"/>
  <c r="BB306" i="14"/>
  <c r="AT306" i="14"/>
  <c r="AL306" i="14"/>
  <c r="AD306" i="14"/>
  <c r="V306" i="14"/>
  <c r="N306" i="14"/>
  <c r="EK306" i="14"/>
  <c r="EC306" i="14"/>
  <c r="DU306" i="14"/>
  <c r="DM306" i="14"/>
  <c r="DE306" i="14"/>
  <c r="CW306" i="14"/>
  <c r="CO306" i="14"/>
  <c r="CG306" i="14"/>
  <c r="BY306" i="14"/>
  <c r="BQ306" i="14"/>
  <c r="BI306" i="14"/>
  <c r="BA306" i="14"/>
  <c r="AS306" i="14"/>
  <c r="AK306" i="14"/>
  <c r="AC306" i="14"/>
  <c r="U306" i="14"/>
  <c r="EJ306" i="14"/>
  <c r="EB306" i="14"/>
  <c r="DT306" i="14"/>
  <c r="DL306" i="14"/>
  <c r="DD306" i="14"/>
  <c r="CV306" i="14"/>
  <c r="CN306" i="14"/>
  <c r="CF306" i="14"/>
  <c r="BX306" i="14"/>
  <c r="BP306" i="14"/>
  <c r="BH306" i="14"/>
  <c r="AZ306" i="14"/>
  <c r="AR306" i="14"/>
  <c r="AJ306" i="14"/>
  <c r="AB306" i="14"/>
  <c r="T306" i="14"/>
  <c r="EI306" i="14"/>
  <c r="EA306" i="14"/>
  <c r="DS306" i="14"/>
  <c r="DK306" i="14"/>
  <c r="DC306" i="14"/>
  <c r="CU306" i="14"/>
  <c r="CM306" i="14"/>
  <c r="CE306" i="14"/>
  <c r="BW306" i="14"/>
  <c r="BO306" i="14"/>
  <c r="BG306" i="14"/>
  <c r="AY306" i="14"/>
  <c r="AQ306" i="14"/>
  <c r="AI306" i="14"/>
  <c r="AA306" i="14"/>
  <c r="S306" i="14"/>
  <c r="EH306" i="14"/>
  <c r="DZ306" i="14"/>
  <c r="DR306" i="14"/>
  <c r="DJ306" i="14"/>
  <c r="DB306" i="14"/>
  <c r="CT306" i="14"/>
  <c r="CL306" i="14"/>
  <c r="CD306" i="14"/>
  <c r="BV306" i="14"/>
  <c r="BN306" i="14"/>
  <c r="BF306" i="14"/>
  <c r="AX306" i="14"/>
  <c r="AP306" i="14"/>
  <c r="AH306" i="14"/>
  <c r="Z306" i="14"/>
  <c r="R306" i="14"/>
  <c r="EG306" i="14"/>
  <c r="DY306" i="14"/>
  <c r="DQ306" i="14"/>
  <c r="DI306" i="14"/>
  <c r="DA306" i="14"/>
  <c r="CS306" i="14"/>
  <c r="CK306" i="14"/>
  <c r="CC306" i="14"/>
  <c r="BU306" i="14"/>
  <c r="BM306" i="14"/>
  <c r="BE306" i="14"/>
  <c r="AW306" i="14"/>
  <c r="AO306" i="14"/>
  <c r="AG306" i="14"/>
  <c r="Y306" i="14"/>
  <c r="Q306" i="14"/>
  <c r="DH306" i="14"/>
  <c r="CB306" i="14"/>
  <c r="AV306" i="14"/>
  <c r="P306" i="14"/>
  <c r="EM306" i="14"/>
  <c r="DG306" i="14"/>
  <c r="CA306" i="14"/>
  <c r="AU306" i="14"/>
  <c r="EF306" i="14"/>
  <c r="CZ306" i="14"/>
  <c r="BT306" i="14"/>
  <c r="AN306" i="14"/>
  <c r="EE306" i="14"/>
  <c r="CY306" i="14"/>
  <c r="BS306" i="14"/>
  <c r="AM306" i="14"/>
  <c r="DX306" i="14"/>
  <c r="CR306" i="14"/>
  <c r="BL306" i="14"/>
  <c r="AF306" i="14"/>
  <c r="DW306" i="14"/>
  <c r="CQ306" i="14"/>
  <c r="BK306" i="14"/>
  <c r="AE306" i="14"/>
  <c r="DO306" i="14"/>
  <c r="CI306" i="14"/>
  <c r="BC306" i="14"/>
  <c r="W306" i="14"/>
  <c r="CJ306" i="14"/>
  <c r="BD306" i="14"/>
  <c r="X306" i="14"/>
  <c r="DP306" i="14"/>
  <c r="EF213" i="14"/>
  <c r="DX213" i="14"/>
  <c r="DP213" i="14"/>
  <c r="DH213" i="14"/>
  <c r="CZ213" i="14"/>
  <c r="CR213" i="14"/>
  <c r="CJ213" i="14"/>
  <c r="CB213" i="14"/>
  <c r="BT213" i="14"/>
  <c r="BL213" i="14"/>
  <c r="BD213" i="14"/>
  <c r="AV213" i="14"/>
  <c r="AN213" i="14"/>
  <c r="AF213" i="14"/>
  <c r="X213" i="14"/>
  <c r="P213" i="14"/>
  <c r="EM213" i="14"/>
  <c r="EE213" i="14"/>
  <c r="DW213" i="14"/>
  <c r="DO213" i="14"/>
  <c r="DG213" i="14"/>
  <c r="CY213" i="14"/>
  <c r="CQ213" i="14"/>
  <c r="CI213" i="14"/>
  <c r="CA213" i="14"/>
  <c r="BS213" i="14"/>
  <c r="BK213" i="14"/>
  <c r="BC213" i="14"/>
  <c r="AU213" i="14"/>
  <c r="AM213" i="14"/>
  <c r="AE213" i="14"/>
  <c r="W213" i="14"/>
  <c r="EL213" i="14"/>
  <c r="ED213" i="14"/>
  <c r="DV213" i="14"/>
  <c r="DN213" i="14"/>
  <c r="DF213" i="14"/>
  <c r="CX213" i="14"/>
  <c r="CP213" i="14"/>
  <c r="CH213" i="14"/>
  <c r="BZ213" i="14"/>
  <c r="BR213" i="14"/>
  <c r="BJ213" i="14"/>
  <c r="BB213" i="14"/>
  <c r="AT213" i="14"/>
  <c r="AL213" i="14"/>
  <c r="AD213" i="14"/>
  <c r="V213" i="14"/>
  <c r="N213" i="14"/>
  <c r="EK213" i="14"/>
  <c r="EC213" i="14"/>
  <c r="DU213" i="14"/>
  <c r="DM213" i="14"/>
  <c r="DE213" i="14"/>
  <c r="CW213" i="14"/>
  <c r="CO213" i="14"/>
  <c r="CG213" i="14"/>
  <c r="BY213" i="14"/>
  <c r="BQ213" i="14"/>
  <c r="BI213" i="14"/>
  <c r="BA213" i="14"/>
  <c r="AS213" i="14"/>
  <c r="AK213" i="14"/>
  <c r="AC213" i="14"/>
  <c r="U213" i="14"/>
  <c r="EJ213" i="14"/>
  <c r="EB213" i="14"/>
  <c r="DT213" i="14"/>
  <c r="DL213" i="14"/>
  <c r="DD213" i="14"/>
  <c r="CV213" i="14"/>
  <c r="CN213" i="14"/>
  <c r="CF213" i="14"/>
  <c r="BX213" i="14"/>
  <c r="BP213" i="14"/>
  <c r="BH213" i="14"/>
  <c r="AZ213" i="14"/>
  <c r="AR213" i="14"/>
  <c r="AJ213" i="14"/>
  <c r="AB213" i="14"/>
  <c r="T213" i="14"/>
  <c r="EI213" i="14"/>
  <c r="EA213" i="14"/>
  <c r="DS213" i="14"/>
  <c r="DK213" i="14"/>
  <c r="DC213" i="14"/>
  <c r="CU213" i="14"/>
  <c r="CM213" i="14"/>
  <c r="CE213" i="14"/>
  <c r="BW213" i="14"/>
  <c r="BO213" i="14"/>
  <c r="BG213" i="14"/>
  <c r="AY213" i="14"/>
  <c r="AQ213" i="14"/>
  <c r="AI213" i="14"/>
  <c r="AA213" i="14"/>
  <c r="S213" i="14"/>
  <c r="EH213" i="14"/>
  <c r="DZ213" i="14"/>
  <c r="DR213" i="14"/>
  <c r="DJ213" i="14"/>
  <c r="DB213" i="14"/>
  <c r="CT213" i="14"/>
  <c r="CL213" i="14"/>
  <c r="CD213" i="14"/>
  <c r="BV213" i="14"/>
  <c r="BN213" i="14"/>
  <c r="BF213" i="14"/>
  <c r="AX213" i="14"/>
  <c r="AP213" i="14"/>
  <c r="AH213" i="14"/>
  <c r="Z213" i="14"/>
  <c r="R213" i="14"/>
  <c r="EG213" i="14"/>
  <c r="DY213" i="14"/>
  <c r="DQ213" i="14"/>
  <c r="DI213" i="14"/>
  <c r="DA213" i="14"/>
  <c r="CS213" i="14"/>
  <c r="CK213" i="14"/>
  <c r="CC213" i="14"/>
  <c r="BU213" i="14"/>
  <c r="BM213" i="14"/>
  <c r="BE213" i="14"/>
  <c r="AW213" i="14"/>
  <c r="AO213" i="14"/>
  <c r="AG213" i="14"/>
  <c r="Y213" i="14"/>
  <c r="Q213" i="14"/>
  <c r="EJ162" i="14"/>
  <c r="EB162" i="14"/>
  <c r="DT162" i="14"/>
  <c r="DL162" i="14"/>
  <c r="DD162" i="14"/>
  <c r="CV162" i="14"/>
  <c r="CN162" i="14"/>
  <c r="CF162" i="14"/>
  <c r="BX162" i="14"/>
  <c r="BP162" i="14"/>
  <c r="BH162" i="14"/>
  <c r="AZ162" i="14"/>
  <c r="AR162" i="14"/>
  <c r="AJ162" i="14"/>
  <c r="AB162" i="14"/>
  <c r="T162" i="14"/>
  <c r="EI162" i="14"/>
  <c r="EA162" i="14"/>
  <c r="DS162" i="14"/>
  <c r="DK162" i="14"/>
  <c r="DC162" i="14"/>
  <c r="CU162" i="14"/>
  <c r="CM162" i="14"/>
  <c r="CE162" i="14"/>
  <c r="BW162" i="14"/>
  <c r="BO162" i="14"/>
  <c r="BG162" i="14"/>
  <c r="AY162" i="14"/>
  <c r="AQ162" i="14"/>
  <c r="AI162" i="14"/>
  <c r="AA162" i="14"/>
  <c r="S162" i="14"/>
  <c r="EH162" i="14"/>
  <c r="DZ162" i="14"/>
  <c r="DR162" i="14"/>
  <c r="DJ162" i="14"/>
  <c r="DB162" i="14"/>
  <c r="CT162" i="14"/>
  <c r="CL162" i="14"/>
  <c r="CD162" i="14"/>
  <c r="BV162" i="14"/>
  <c r="BN162" i="14"/>
  <c r="BF162" i="14"/>
  <c r="AX162" i="14"/>
  <c r="AP162" i="14"/>
  <c r="AH162" i="14"/>
  <c r="Z162" i="14"/>
  <c r="R162" i="14"/>
  <c r="EG162" i="14"/>
  <c r="DY162" i="14"/>
  <c r="DQ162" i="14"/>
  <c r="DI162" i="14"/>
  <c r="DA162" i="14"/>
  <c r="CS162" i="14"/>
  <c r="CK162" i="14"/>
  <c r="CC162" i="14"/>
  <c r="BU162" i="14"/>
  <c r="BM162" i="14"/>
  <c r="BE162" i="14"/>
  <c r="AW162" i="14"/>
  <c r="AO162" i="14"/>
  <c r="AG162" i="14"/>
  <c r="Y162" i="14"/>
  <c r="Q162" i="14"/>
  <c r="EF162" i="14"/>
  <c r="DX162" i="14"/>
  <c r="DP162" i="14"/>
  <c r="DH162" i="14"/>
  <c r="CZ162" i="14"/>
  <c r="CR162" i="14"/>
  <c r="CJ162" i="14"/>
  <c r="CB162" i="14"/>
  <c r="BT162" i="14"/>
  <c r="BL162" i="14"/>
  <c r="BD162" i="14"/>
  <c r="AV162" i="14"/>
  <c r="AN162" i="14"/>
  <c r="AF162" i="14"/>
  <c r="X162" i="14"/>
  <c r="P162" i="14"/>
  <c r="EM162" i="14"/>
  <c r="EE162" i="14"/>
  <c r="DW162" i="14"/>
  <c r="DO162" i="14"/>
  <c r="DG162" i="14"/>
  <c r="CY162" i="14"/>
  <c r="CQ162" i="14"/>
  <c r="CI162" i="14"/>
  <c r="CA162" i="14"/>
  <c r="BS162" i="14"/>
  <c r="BK162" i="14"/>
  <c r="BC162" i="14"/>
  <c r="AU162" i="14"/>
  <c r="AM162" i="14"/>
  <c r="AE162" i="14"/>
  <c r="W162" i="14"/>
  <c r="EL162" i="14"/>
  <c r="ED162" i="14"/>
  <c r="DV162" i="14"/>
  <c r="DN162" i="14"/>
  <c r="DF162" i="14"/>
  <c r="CX162" i="14"/>
  <c r="CP162" i="14"/>
  <c r="CH162" i="14"/>
  <c r="BZ162" i="14"/>
  <c r="BR162" i="14"/>
  <c r="BJ162" i="14"/>
  <c r="BB162" i="14"/>
  <c r="AT162" i="14"/>
  <c r="AL162" i="14"/>
  <c r="AD162" i="14"/>
  <c r="V162" i="14"/>
  <c r="N162" i="14"/>
  <c r="EK162" i="14"/>
  <c r="EC162" i="14"/>
  <c r="DU162" i="14"/>
  <c r="DM162" i="14"/>
  <c r="DE162" i="14"/>
  <c r="CW162" i="14"/>
  <c r="CO162" i="14"/>
  <c r="CG162" i="14"/>
  <c r="BY162" i="14"/>
  <c r="BQ162" i="14"/>
  <c r="BI162" i="14"/>
  <c r="BA162" i="14"/>
  <c r="AS162" i="14"/>
  <c r="AK162" i="14"/>
  <c r="AC162" i="14"/>
  <c r="U162" i="14"/>
  <c r="EI339" i="14"/>
  <c r="EA339" i="14"/>
  <c r="DS339" i="14"/>
  <c r="DK339" i="14"/>
  <c r="DC339" i="14"/>
  <c r="CU339" i="14"/>
  <c r="CM339" i="14"/>
  <c r="CE339" i="14"/>
  <c r="BW339" i="14"/>
  <c r="BO339" i="14"/>
  <c r="BG339" i="14"/>
  <c r="AY339" i="14"/>
  <c r="AQ339" i="14"/>
  <c r="AI339" i="14"/>
  <c r="AA339" i="14"/>
  <c r="S339" i="14"/>
  <c r="EH339" i="14"/>
  <c r="DZ339" i="14"/>
  <c r="DR339" i="14"/>
  <c r="DJ339" i="14"/>
  <c r="DB339" i="14"/>
  <c r="CT339" i="14"/>
  <c r="CL339" i="14"/>
  <c r="CD339" i="14"/>
  <c r="BV339" i="14"/>
  <c r="BN339" i="14"/>
  <c r="BF339" i="14"/>
  <c r="AX339" i="14"/>
  <c r="AP339" i="14"/>
  <c r="AH339" i="14"/>
  <c r="Z339" i="14"/>
  <c r="R339" i="14"/>
  <c r="EG339" i="14"/>
  <c r="DY339" i="14"/>
  <c r="DQ339" i="14"/>
  <c r="DI339" i="14"/>
  <c r="DA339" i="14"/>
  <c r="CS339" i="14"/>
  <c r="CK339" i="14"/>
  <c r="CC339" i="14"/>
  <c r="BU339" i="14"/>
  <c r="BM339" i="14"/>
  <c r="BE339" i="14"/>
  <c r="AW339" i="14"/>
  <c r="AO339" i="14"/>
  <c r="AG339" i="14"/>
  <c r="Y339" i="14"/>
  <c r="Q339" i="14"/>
  <c r="EF339" i="14"/>
  <c r="DX339" i="14"/>
  <c r="DP339" i="14"/>
  <c r="DH339" i="14"/>
  <c r="CZ339" i="14"/>
  <c r="CR339" i="14"/>
  <c r="CJ339" i="14"/>
  <c r="CB339" i="14"/>
  <c r="BT339" i="14"/>
  <c r="BL339" i="14"/>
  <c r="BD339" i="14"/>
  <c r="AV339" i="14"/>
  <c r="AN339" i="14"/>
  <c r="AF339" i="14"/>
  <c r="X339" i="14"/>
  <c r="P339" i="14"/>
  <c r="EM339" i="14"/>
  <c r="EE339" i="14"/>
  <c r="DW339" i="14"/>
  <c r="DO339" i="14"/>
  <c r="DG339" i="14"/>
  <c r="CY339" i="14"/>
  <c r="CQ339" i="14"/>
  <c r="CI339" i="14"/>
  <c r="CA339" i="14"/>
  <c r="BS339" i="14"/>
  <c r="BK339" i="14"/>
  <c r="BC339" i="14"/>
  <c r="AU339" i="14"/>
  <c r="AM339" i="14"/>
  <c r="AE339" i="14"/>
  <c r="W339" i="14"/>
  <c r="EL339" i="14"/>
  <c r="ED339" i="14"/>
  <c r="DV339" i="14"/>
  <c r="DN339" i="14"/>
  <c r="DF339" i="14"/>
  <c r="CX339" i="14"/>
  <c r="CP339" i="14"/>
  <c r="CH339" i="14"/>
  <c r="BZ339" i="14"/>
  <c r="BR339" i="14"/>
  <c r="BJ339" i="14"/>
  <c r="BB339" i="14"/>
  <c r="AT339" i="14"/>
  <c r="AL339" i="14"/>
  <c r="AD339" i="14"/>
  <c r="V339" i="14"/>
  <c r="N339" i="14"/>
  <c r="EK339" i="14"/>
  <c r="EC339" i="14"/>
  <c r="DU339" i="14"/>
  <c r="DM339" i="14"/>
  <c r="DE339" i="14"/>
  <c r="CW339" i="14"/>
  <c r="CO339" i="14"/>
  <c r="CG339" i="14"/>
  <c r="BY339" i="14"/>
  <c r="BQ339" i="14"/>
  <c r="BI339" i="14"/>
  <c r="BA339" i="14"/>
  <c r="AS339" i="14"/>
  <c r="AK339" i="14"/>
  <c r="AC339" i="14"/>
  <c r="U339" i="14"/>
  <c r="DT339" i="14"/>
  <c r="BH339" i="14"/>
  <c r="DL339" i="14"/>
  <c r="AZ339" i="14"/>
  <c r="DD339" i="14"/>
  <c r="AR339" i="14"/>
  <c r="CV339" i="14"/>
  <c r="AJ339" i="14"/>
  <c r="CN339" i="14"/>
  <c r="AB339" i="14"/>
  <c r="CF339" i="14"/>
  <c r="T339" i="14"/>
  <c r="EB339" i="14"/>
  <c r="BP339" i="14"/>
  <c r="EJ339" i="14"/>
  <c r="BX339" i="14"/>
  <c r="EI281" i="14"/>
  <c r="EA281" i="14"/>
  <c r="DS281" i="14"/>
  <c r="DK281" i="14"/>
  <c r="DC281" i="14"/>
  <c r="CU281" i="14"/>
  <c r="CM281" i="14"/>
  <c r="CE281" i="14"/>
  <c r="BW281" i="14"/>
  <c r="BO281" i="14"/>
  <c r="BG281" i="14"/>
  <c r="AY281" i="14"/>
  <c r="AQ281" i="14"/>
  <c r="AI281" i="14"/>
  <c r="AA281" i="14"/>
  <c r="S281" i="14"/>
  <c r="EH281" i="14"/>
  <c r="DZ281" i="14"/>
  <c r="DR281" i="14"/>
  <c r="DJ281" i="14"/>
  <c r="DB281" i="14"/>
  <c r="CT281" i="14"/>
  <c r="CL281" i="14"/>
  <c r="CD281" i="14"/>
  <c r="BV281" i="14"/>
  <c r="BN281" i="14"/>
  <c r="BF281" i="14"/>
  <c r="AX281" i="14"/>
  <c r="AP281" i="14"/>
  <c r="AH281" i="14"/>
  <c r="Z281" i="14"/>
  <c r="R281" i="14"/>
  <c r="EG281" i="14"/>
  <c r="DY281" i="14"/>
  <c r="DQ281" i="14"/>
  <c r="DI281" i="14"/>
  <c r="DA281" i="14"/>
  <c r="CS281" i="14"/>
  <c r="CK281" i="14"/>
  <c r="CC281" i="14"/>
  <c r="BU281" i="14"/>
  <c r="BM281" i="14"/>
  <c r="BE281" i="14"/>
  <c r="AW281" i="14"/>
  <c r="AO281" i="14"/>
  <c r="AG281" i="14"/>
  <c r="Y281" i="14"/>
  <c r="Q281" i="14"/>
  <c r="EF281" i="14"/>
  <c r="DX281" i="14"/>
  <c r="DP281" i="14"/>
  <c r="DH281" i="14"/>
  <c r="CZ281" i="14"/>
  <c r="CR281" i="14"/>
  <c r="CJ281" i="14"/>
  <c r="CB281" i="14"/>
  <c r="BT281" i="14"/>
  <c r="BL281" i="14"/>
  <c r="BD281" i="14"/>
  <c r="AV281" i="14"/>
  <c r="AN281" i="14"/>
  <c r="AF281" i="14"/>
  <c r="X281" i="14"/>
  <c r="P281" i="14"/>
  <c r="EM281" i="14"/>
  <c r="EE281" i="14"/>
  <c r="DW281" i="14"/>
  <c r="DO281" i="14"/>
  <c r="DG281" i="14"/>
  <c r="CY281" i="14"/>
  <c r="CQ281" i="14"/>
  <c r="CI281" i="14"/>
  <c r="CA281" i="14"/>
  <c r="BS281" i="14"/>
  <c r="BK281" i="14"/>
  <c r="BC281" i="14"/>
  <c r="AU281" i="14"/>
  <c r="AM281" i="14"/>
  <c r="AE281" i="14"/>
  <c r="W281" i="14"/>
  <c r="EL281" i="14"/>
  <c r="ED281" i="14"/>
  <c r="DV281" i="14"/>
  <c r="DN281" i="14"/>
  <c r="DF281" i="14"/>
  <c r="CX281" i="14"/>
  <c r="CP281" i="14"/>
  <c r="CH281" i="14"/>
  <c r="BZ281" i="14"/>
  <c r="BR281" i="14"/>
  <c r="BJ281" i="14"/>
  <c r="BB281" i="14"/>
  <c r="AT281" i="14"/>
  <c r="AL281" i="14"/>
  <c r="AD281" i="14"/>
  <c r="V281" i="14"/>
  <c r="N281" i="14"/>
  <c r="EJ281" i="14"/>
  <c r="EB281" i="14"/>
  <c r="DT281" i="14"/>
  <c r="DL281" i="14"/>
  <c r="DD281" i="14"/>
  <c r="CV281" i="14"/>
  <c r="CN281" i="14"/>
  <c r="CF281" i="14"/>
  <c r="BX281" i="14"/>
  <c r="BP281" i="14"/>
  <c r="BH281" i="14"/>
  <c r="AZ281" i="14"/>
  <c r="AR281" i="14"/>
  <c r="AJ281" i="14"/>
  <c r="AB281" i="14"/>
  <c r="T281" i="14"/>
  <c r="DM281" i="14"/>
  <c r="BA281" i="14"/>
  <c r="DE281" i="14"/>
  <c r="AS281" i="14"/>
  <c r="CW281" i="14"/>
  <c r="AK281" i="14"/>
  <c r="CO281" i="14"/>
  <c r="AC281" i="14"/>
  <c r="CG281" i="14"/>
  <c r="U281" i="14"/>
  <c r="EK281" i="14"/>
  <c r="BY281" i="14"/>
  <c r="EC281" i="14"/>
  <c r="BQ281" i="14"/>
  <c r="DU281" i="14"/>
  <c r="BI281" i="14"/>
  <c r="EJ230" i="14"/>
  <c r="EB230" i="14"/>
  <c r="DT230" i="14"/>
  <c r="DL230" i="14"/>
  <c r="DD230" i="14"/>
  <c r="CV230" i="14"/>
  <c r="CN230" i="14"/>
  <c r="CF230" i="14"/>
  <c r="BX230" i="14"/>
  <c r="BP230" i="14"/>
  <c r="BH230" i="14"/>
  <c r="AZ230" i="14"/>
  <c r="AR230" i="14"/>
  <c r="AJ230" i="14"/>
  <c r="AB230" i="14"/>
  <c r="T230" i="14"/>
  <c r="EI230" i="14"/>
  <c r="EA230" i="14"/>
  <c r="DS230" i="14"/>
  <c r="DK230" i="14"/>
  <c r="DC230" i="14"/>
  <c r="CU230" i="14"/>
  <c r="CM230" i="14"/>
  <c r="CE230" i="14"/>
  <c r="BW230" i="14"/>
  <c r="BO230" i="14"/>
  <c r="BG230" i="14"/>
  <c r="AY230" i="14"/>
  <c r="AQ230" i="14"/>
  <c r="AI230" i="14"/>
  <c r="AA230" i="14"/>
  <c r="S230" i="14"/>
  <c r="EH230" i="14"/>
  <c r="DZ230" i="14"/>
  <c r="DR230" i="14"/>
  <c r="DJ230" i="14"/>
  <c r="DB230" i="14"/>
  <c r="CT230" i="14"/>
  <c r="CL230" i="14"/>
  <c r="CD230" i="14"/>
  <c r="BV230" i="14"/>
  <c r="BN230" i="14"/>
  <c r="BF230" i="14"/>
  <c r="AX230" i="14"/>
  <c r="AP230" i="14"/>
  <c r="AH230" i="14"/>
  <c r="Z230" i="14"/>
  <c r="R230" i="14"/>
  <c r="EG230" i="14"/>
  <c r="DY230" i="14"/>
  <c r="DQ230" i="14"/>
  <c r="DI230" i="14"/>
  <c r="DA230" i="14"/>
  <c r="CS230" i="14"/>
  <c r="CK230" i="14"/>
  <c r="CC230" i="14"/>
  <c r="BU230" i="14"/>
  <c r="BM230" i="14"/>
  <c r="BE230" i="14"/>
  <c r="AW230" i="14"/>
  <c r="AO230" i="14"/>
  <c r="AG230" i="14"/>
  <c r="Y230" i="14"/>
  <c r="Q230" i="14"/>
  <c r="EF230" i="14"/>
  <c r="DX230" i="14"/>
  <c r="DP230" i="14"/>
  <c r="DH230" i="14"/>
  <c r="CZ230" i="14"/>
  <c r="CR230" i="14"/>
  <c r="CJ230" i="14"/>
  <c r="CB230" i="14"/>
  <c r="BT230" i="14"/>
  <c r="BL230" i="14"/>
  <c r="BD230" i="14"/>
  <c r="AV230" i="14"/>
  <c r="AN230" i="14"/>
  <c r="AF230" i="14"/>
  <c r="X230" i="14"/>
  <c r="P230" i="14"/>
  <c r="EM230" i="14"/>
  <c r="EE230" i="14"/>
  <c r="DW230" i="14"/>
  <c r="DO230" i="14"/>
  <c r="DG230" i="14"/>
  <c r="CY230" i="14"/>
  <c r="CQ230" i="14"/>
  <c r="CI230" i="14"/>
  <c r="CA230" i="14"/>
  <c r="BS230" i="14"/>
  <c r="BK230" i="14"/>
  <c r="BC230" i="14"/>
  <c r="AU230" i="14"/>
  <c r="AM230" i="14"/>
  <c r="AE230" i="14"/>
  <c r="W230" i="14"/>
  <c r="EL230" i="14"/>
  <c r="ED230" i="14"/>
  <c r="DV230" i="14"/>
  <c r="DN230" i="14"/>
  <c r="DF230" i="14"/>
  <c r="CX230" i="14"/>
  <c r="CP230" i="14"/>
  <c r="CH230" i="14"/>
  <c r="BZ230" i="14"/>
  <c r="BR230" i="14"/>
  <c r="BJ230" i="14"/>
  <c r="BB230" i="14"/>
  <c r="AT230" i="14"/>
  <c r="AL230" i="14"/>
  <c r="AD230" i="14"/>
  <c r="V230" i="14"/>
  <c r="N230" i="14"/>
  <c r="EK230" i="14"/>
  <c r="EC230" i="14"/>
  <c r="DU230" i="14"/>
  <c r="DM230" i="14"/>
  <c r="DE230" i="14"/>
  <c r="CW230" i="14"/>
  <c r="CO230" i="14"/>
  <c r="CG230" i="14"/>
  <c r="BY230" i="14"/>
  <c r="BQ230" i="14"/>
  <c r="BI230" i="14"/>
  <c r="BA230" i="14"/>
  <c r="AS230" i="14"/>
  <c r="AK230" i="14"/>
  <c r="AC230" i="14"/>
  <c r="U230" i="14"/>
  <c r="EL117" i="14"/>
  <c r="ED117" i="14"/>
  <c r="DV117" i="14"/>
  <c r="DN117" i="14"/>
  <c r="DF117" i="14"/>
  <c r="CX117" i="14"/>
  <c r="CP117" i="14"/>
  <c r="CH117" i="14"/>
  <c r="BZ117" i="14"/>
  <c r="BR117" i="14"/>
  <c r="BJ117" i="14"/>
  <c r="BB117" i="14"/>
  <c r="AT117" i="14"/>
  <c r="AL117" i="14"/>
  <c r="AD117" i="14"/>
  <c r="V117" i="14"/>
  <c r="N117" i="14"/>
  <c r="EK117" i="14"/>
  <c r="EC117" i="14"/>
  <c r="DU117" i="14"/>
  <c r="DM117" i="14"/>
  <c r="DE117" i="14"/>
  <c r="CW117" i="14"/>
  <c r="CO117" i="14"/>
  <c r="CG117" i="14"/>
  <c r="BY117" i="14"/>
  <c r="BQ117" i="14"/>
  <c r="BI117" i="14"/>
  <c r="BA117" i="14"/>
  <c r="AS117" i="14"/>
  <c r="AK117" i="14"/>
  <c r="AC117" i="14"/>
  <c r="U117" i="14"/>
  <c r="EJ117" i="14"/>
  <c r="EB117" i="14"/>
  <c r="DT117" i="14"/>
  <c r="DL117" i="14"/>
  <c r="DD117" i="14"/>
  <c r="CV117" i="14"/>
  <c r="CN117" i="14"/>
  <c r="CF117" i="14"/>
  <c r="BX117" i="14"/>
  <c r="BP117" i="14"/>
  <c r="BH117" i="14"/>
  <c r="AZ117" i="14"/>
  <c r="AR117" i="14"/>
  <c r="AJ117" i="14"/>
  <c r="AB117" i="14"/>
  <c r="T117" i="14"/>
  <c r="EI117" i="14"/>
  <c r="EA117" i="14"/>
  <c r="DS117" i="14"/>
  <c r="DK117" i="14"/>
  <c r="DC117" i="14"/>
  <c r="CU117" i="14"/>
  <c r="CM117" i="14"/>
  <c r="CE117" i="14"/>
  <c r="BW117" i="14"/>
  <c r="BO117" i="14"/>
  <c r="BG117" i="14"/>
  <c r="AY117" i="14"/>
  <c r="AQ117" i="14"/>
  <c r="AI117" i="14"/>
  <c r="AA117" i="14"/>
  <c r="S117" i="14"/>
  <c r="EH117" i="14"/>
  <c r="DZ117" i="14"/>
  <c r="DR117" i="14"/>
  <c r="DJ117" i="14"/>
  <c r="DB117" i="14"/>
  <c r="CT117" i="14"/>
  <c r="CL117" i="14"/>
  <c r="CD117" i="14"/>
  <c r="BV117" i="14"/>
  <c r="BN117" i="14"/>
  <c r="BF117" i="14"/>
  <c r="AX117" i="14"/>
  <c r="AP117" i="14"/>
  <c r="AH117" i="14"/>
  <c r="Z117" i="14"/>
  <c r="R117" i="14"/>
  <c r="EG117" i="14"/>
  <c r="DY117" i="14"/>
  <c r="DQ117" i="14"/>
  <c r="DI117" i="14"/>
  <c r="DA117" i="14"/>
  <c r="CS117" i="14"/>
  <c r="CK117" i="14"/>
  <c r="CC117" i="14"/>
  <c r="BU117" i="14"/>
  <c r="BM117" i="14"/>
  <c r="BE117" i="14"/>
  <c r="AW117" i="14"/>
  <c r="AO117" i="14"/>
  <c r="AG117" i="14"/>
  <c r="Y117" i="14"/>
  <c r="Q117" i="14"/>
  <c r="EF117" i="14"/>
  <c r="DX117" i="14"/>
  <c r="DP117" i="14"/>
  <c r="DH117" i="14"/>
  <c r="CZ117" i="14"/>
  <c r="CR117" i="14"/>
  <c r="CJ117" i="14"/>
  <c r="CB117" i="14"/>
  <c r="BT117" i="14"/>
  <c r="BL117" i="14"/>
  <c r="BD117" i="14"/>
  <c r="AV117" i="14"/>
  <c r="AN117" i="14"/>
  <c r="AF117" i="14"/>
  <c r="X117" i="14"/>
  <c r="P117" i="14"/>
  <c r="EM117" i="14"/>
  <c r="EE117" i="14"/>
  <c r="DW117" i="14"/>
  <c r="DO117" i="14"/>
  <c r="DG117" i="14"/>
  <c r="CY117" i="14"/>
  <c r="CQ117" i="14"/>
  <c r="CI117" i="14"/>
  <c r="CA117" i="14"/>
  <c r="BS117" i="14"/>
  <c r="BK117" i="14"/>
  <c r="BC117" i="14"/>
  <c r="AU117" i="14"/>
  <c r="AM117" i="14"/>
  <c r="AE117" i="14"/>
  <c r="W117" i="14"/>
  <c r="I43" i="14"/>
  <c r="I71" i="14"/>
  <c r="I76" i="14"/>
  <c r="I59" i="14"/>
  <c r="I95" i="14"/>
  <c r="I64" i="14"/>
  <c r="I89" i="14"/>
  <c r="I74" i="14"/>
  <c r="I53" i="14"/>
  <c r="I78" i="14"/>
  <c r="I41" i="14"/>
  <c r="I37" i="14"/>
  <c r="I72" i="14"/>
  <c r="I69" i="14"/>
  <c r="I70" i="14"/>
  <c r="I35" i="14"/>
  <c r="I36" i="14"/>
  <c r="N627" i="14"/>
  <c r="A628" i="14"/>
  <c r="F22" i="14"/>
  <c r="BL626" i="14"/>
  <c r="BD626" i="14"/>
  <c r="AV626" i="14"/>
  <c r="AN626" i="14"/>
  <c r="AF626" i="14"/>
  <c r="X626" i="14"/>
  <c r="P626" i="14"/>
  <c r="BK626" i="14"/>
  <c r="BC626" i="14"/>
  <c r="AU626" i="14"/>
  <c r="AM626" i="14"/>
  <c r="AE626" i="14"/>
  <c r="W626" i="14"/>
  <c r="O626" i="14"/>
  <c r="BJ626" i="14"/>
  <c r="BB626" i="14"/>
  <c r="AT626" i="14"/>
  <c r="AL626" i="14"/>
  <c r="AD626" i="14"/>
  <c r="V626" i="14"/>
  <c r="BI626" i="14"/>
  <c r="BA626" i="14"/>
  <c r="AS626" i="14"/>
  <c r="AK626" i="14"/>
  <c r="AC626" i="14"/>
  <c r="U626" i="14"/>
  <c r="M626" i="14"/>
  <c r="BH626" i="14"/>
  <c r="AZ626" i="14"/>
  <c r="AR626" i="14"/>
  <c r="AJ626" i="14"/>
  <c r="AB626" i="14"/>
  <c r="T626" i="14"/>
  <c r="BG626" i="14"/>
  <c r="AY626" i="14"/>
  <c r="AQ626" i="14"/>
  <c r="AI626" i="14"/>
  <c r="AA626" i="14"/>
  <c r="S626" i="14"/>
  <c r="BF626" i="14"/>
  <c r="AX626" i="14"/>
  <c r="AP626" i="14"/>
  <c r="AH626" i="14"/>
  <c r="Z626" i="14"/>
  <c r="R626" i="14"/>
  <c r="BE626" i="14"/>
  <c r="AW626" i="14"/>
  <c r="AO626" i="14"/>
  <c r="AG626" i="14"/>
  <c r="Y626" i="14"/>
  <c r="Q626" i="14"/>
  <c r="I62" i="14"/>
  <c r="I81" i="14"/>
  <c r="I56" i="14"/>
  <c r="I75" i="14"/>
  <c r="I82" i="14"/>
  <c r="I77" i="14"/>
  <c r="I26" i="14"/>
  <c r="I44" i="14"/>
  <c r="I73" i="14"/>
  <c r="I54" i="14"/>
  <c r="I51" i="14"/>
  <c r="E102" i="14"/>
  <c r="D628" i="14"/>
  <c r="C629" i="14"/>
  <c r="D103" i="14"/>
  <c r="C104" i="14"/>
  <c r="E627" i="14"/>
  <c r="H24" i="11"/>
  <c r="I24" i="11" s="1"/>
  <c r="H25" i="11"/>
  <c r="I25" i="11" s="1"/>
  <c r="D27" i="11"/>
  <c r="G27" i="11" s="1"/>
  <c r="E26" i="11"/>
  <c r="F26" i="11" s="1"/>
  <c r="J26" i="11" s="1"/>
  <c r="K26" i="11" s="1"/>
  <c r="N92" i="14" l="1"/>
  <c r="P92" i="14" s="1"/>
  <c r="H26" i="11"/>
  <c r="I26" i="11" s="1"/>
  <c r="N91" i="14"/>
  <c r="P91" i="14" s="1"/>
  <c r="N58" i="14"/>
  <c r="P58" i="14" s="1"/>
  <c r="F39" i="14"/>
  <c r="H39" i="14" s="1"/>
  <c r="N50" i="14"/>
  <c r="F51" i="14"/>
  <c r="N41" i="14"/>
  <c r="P41" i="14" s="1"/>
  <c r="N90" i="14"/>
  <c r="J88" i="14"/>
  <c r="L88" i="14" s="1"/>
  <c r="F626" i="14"/>
  <c r="N65" i="14"/>
  <c r="P65" i="14" s="1"/>
  <c r="N43" i="14"/>
  <c r="P43" i="14" s="1"/>
  <c r="F94" i="14"/>
  <c r="F60" i="14"/>
  <c r="U60" i="14" s="1"/>
  <c r="J41" i="14"/>
  <c r="K41" i="14" s="1"/>
  <c r="N55" i="14"/>
  <c r="P55" i="14" s="1"/>
  <c r="J75" i="14"/>
  <c r="L75" i="14" s="1"/>
  <c r="F83" i="14"/>
  <c r="G31" i="14"/>
  <c r="N36" i="14"/>
  <c r="P36" i="14" s="1"/>
  <c r="J46" i="14"/>
  <c r="K46" i="14" s="1"/>
  <c r="F89" i="14"/>
  <c r="H89" i="14" s="1"/>
  <c r="N68" i="14"/>
  <c r="J73" i="14"/>
  <c r="L73" i="14" s="1"/>
  <c r="F85" i="14"/>
  <c r="U85" i="14" s="1"/>
  <c r="N40" i="14"/>
  <c r="F101" i="14"/>
  <c r="F91" i="14"/>
  <c r="G91" i="14" s="1"/>
  <c r="N72" i="14"/>
  <c r="N69" i="14"/>
  <c r="P69" i="14" s="1"/>
  <c r="F47" i="14"/>
  <c r="H47" i="14" s="1"/>
  <c r="F65" i="14"/>
  <c r="N46" i="14"/>
  <c r="O46" i="14" s="1"/>
  <c r="N70" i="14"/>
  <c r="P70" i="14" s="1"/>
  <c r="N48" i="14"/>
  <c r="O48" i="14" s="1"/>
  <c r="J87" i="14"/>
  <c r="L87" i="14" s="1"/>
  <c r="N93" i="14"/>
  <c r="P93" i="14" s="1"/>
  <c r="N63" i="14"/>
  <c r="P63" i="14" s="1"/>
  <c r="J39" i="14"/>
  <c r="K39" i="14" s="1"/>
  <c r="F71" i="14"/>
  <c r="N76" i="14"/>
  <c r="N35" i="14"/>
  <c r="O35" i="14" s="1"/>
  <c r="N37" i="14"/>
  <c r="P37" i="14" s="1"/>
  <c r="J92" i="14"/>
  <c r="L92" i="14" s="1"/>
  <c r="F52" i="14"/>
  <c r="H52" i="14" s="1"/>
  <c r="J86" i="14"/>
  <c r="K86" i="14" s="1"/>
  <c r="F57" i="14"/>
  <c r="H626" i="14"/>
  <c r="J70" i="14"/>
  <c r="K70" i="14" s="1"/>
  <c r="J50" i="14"/>
  <c r="J78" i="14"/>
  <c r="K78" i="14" s="1"/>
  <c r="J85" i="14"/>
  <c r="L85" i="14" s="1"/>
  <c r="F86" i="14"/>
  <c r="J84" i="14"/>
  <c r="F38" i="14"/>
  <c r="U38" i="14" s="1"/>
  <c r="N81" i="14"/>
  <c r="P81" i="14" s="1"/>
  <c r="N77" i="14"/>
  <c r="O77" i="14" s="1"/>
  <c r="N52" i="14"/>
  <c r="O52" i="14" s="1"/>
  <c r="N47" i="14"/>
  <c r="P47" i="14" s="1"/>
  <c r="N54" i="14"/>
  <c r="O54" i="14" s="1"/>
  <c r="J54" i="14"/>
  <c r="L54" i="14" s="1"/>
  <c r="J82" i="14"/>
  <c r="L82" i="14" s="1"/>
  <c r="F37" i="14"/>
  <c r="G37" i="14" s="1"/>
  <c r="J61" i="14"/>
  <c r="K61" i="14" s="1"/>
  <c r="F46" i="14"/>
  <c r="U46" i="14" s="1"/>
  <c r="J79" i="14"/>
  <c r="F49" i="14"/>
  <c r="H49" i="14" s="1"/>
  <c r="J80" i="14"/>
  <c r="L80" i="14" s="1"/>
  <c r="F78" i="14"/>
  <c r="U78" i="14" s="1"/>
  <c r="N71" i="14"/>
  <c r="P71" i="14" s="1"/>
  <c r="N62" i="14"/>
  <c r="O62" i="14" s="1"/>
  <c r="N57" i="14"/>
  <c r="N64" i="14"/>
  <c r="P64" i="14" s="1"/>
  <c r="N59" i="14"/>
  <c r="F56" i="14"/>
  <c r="G56" i="14" s="1"/>
  <c r="J56" i="14"/>
  <c r="J63" i="14"/>
  <c r="K63" i="14" s="1"/>
  <c r="F53" i="14"/>
  <c r="H53" i="14" s="1"/>
  <c r="F55" i="14"/>
  <c r="H55" i="14" s="1"/>
  <c r="J81" i="14"/>
  <c r="K81" i="14" s="1"/>
  <c r="F36" i="14"/>
  <c r="U36" i="14" s="1"/>
  <c r="F102" i="14"/>
  <c r="N87" i="14"/>
  <c r="P87" i="14" s="1"/>
  <c r="N78" i="14"/>
  <c r="O78" i="14" s="1"/>
  <c r="N42" i="14"/>
  <c r="O42" i="14" s="1"/>
  <c r="N80" i="14"/>
  <c r="N75" i="14"/>
  <c r="P75" i="14" s="1"/>
  <c r="J44" i="14"/>
  <c r="L44" i="14" s="1"/>
  <c r="F41" i="14"/>
  <c r="G41" i="14" s="1"/>
  <c r="F44" i="14"/>
  <c r="F70" i="14"/>
  <c r="H70" i="14" s="1"/>
  <c r="F35" i="14"/>
  <c r="U35" i="14" s="1"/>
  <c r="F62" i="14"/>
  <c r="G62" i="14" s="1"/>
  <c r="J67" i="14"/>
  <c r="K67" i="14" s="1"/>
  <c r="F627" i="14"/>
  <c r="J37" i="14"/>
  <c r="K37" i="14" s="1"/>
  <c r="N49" i="14"/>
  <c r="P49" i="14" s="1"/>
  <c r="N56" i="14"/>
  <c r="N83" i="14"/>
  <c r="O83" i="14" s="1"/>
  <c r="N74" i="14"/>
  <c r="P74" i="14" s="1"/>
  <c r="N53" i="14"/>
  <c r="J62" i="14"/>
  <c r="L62" i="14" s="1"/>
  <c r="F50" i="14"/>
  <c r="U50" i="14" s="1"/>
  <c r="J38" i="14"/>
  <c r="J65" i="14"/>
  <c r="K65" i="14" s="1"/>
  <c r="N66" i="14"/>
  <c r="O66" i="14" s="1"/>
  <c r="J57" i="14"/>
  <c r="K57" i="14" s="1"/>
  <c r="G102" i="14"/>
  <c r="F72" i="14"/>
  <c r="H72" i="14" s="1"/>
  <c r="F59" i="14"/>
  <c r="H59" i="14" s="1"/>
  <c r="F61" i="14"/>
  <c r="G61" i="14" s="1"/>
  <c r="J68" i="14"/>
  <c r="L68" i="14" s="1"/>
  <c r="N84" i="14"/>
  <c r="P84" i="14" s="1"/>
  <c r="F69" i="14"/>
  <c r="AA69" i="14" s="1"/>
  <c r="F80" i="14"/>
  <c r="J71" i="14"/>
  <c r="L71" i="14" s="1"/>
  <c r="N88" i="14"/>
  <c r="O88" i="14" s="1"/>
  <c r="J52" i="14"/>
  <c r="K52" i="14" s="1"/>
  <c r="F68" i="14"/>
  <c r="H68" i="14" s="1"/>
  <c r="J89" i="14"/>
  <c r="J66" i="14"/>
  <c r="K66" i="14" s="1"/>
  <c r="J64" i="14"/>
  <c r="K64" i="14" s="1"/>
  <c r="J40" i="14"/>
  <c r="L40" i="14" s="1"/>
  <c r="J69" i="14"/>
  <c r="L69" i="14" s="1"/>
  <c r="J93" i="14"/>
  <c r="L93" i="14" s="1"/>
  <c r="J74" i="14"/>
  <c r="J76" i="14"/>
  <c r="L76" i="14" s="1"/>
  <c r="F42" i="14"/>
  <c r="N44" i="14"/>
  <c r="N82" i="14"/>
  <c r="O82" i="14" s="1"/>
  <c r="N45" i="14"/>
  <c r="P45" i="14" s="1"/>
  <c r="N51" i="14"/>
  <c r="P51" i="14" s="1"/>
  <c r="N73" i="14"/>
  <c r="N79" i="14"/>
  <c r="P79" i="14" s="1"/>
  <c r="N85" i="14"/>
  <c r="P85" i="14" s="1"/>
  <c r="N94" i="14"/>
  <c r="O94" i="14" s="1"/>
  <c r="F54" i="14"/>
  <c r="G54" i="14" s="1"/>
  <c r="F45" i="14"/>
  <c r="F74" i="14"/>
  <c r="H74" i="14" s="1"/>
  <c r="J36" i="14"/>
  <c r="L36" i="14" s="1"/>
  <c r="J72" i="14"/>
  <c r="L72" i="14" s="1"/>
  <c r="J53" i="14"/>
  <c r="L53" i="14" s="1"/>
  <c r="J60" i="14"/>
  <c r="L60" i="14" s="1"/>
  <c r="F73" i="14"/>
  <c r="U73" i="14" s="1"/>
  <c r="F75" i="14"/>
  <c r="F82" i="14"/>
  <c r="J49" i="14"/>
  <c r="L49" i="14" s="1"/>
  <c r="F64" i="14"/>
  <c r="J95" i="14"/>
  <c r="L95" i="14" s="1"/>
  <c r="F84" i="14"/>
  <c r="H84" i="14" s="1"/>
  <c r="F77" i="14"/>
  <c r="J91" i="14"/>
  <c r="F40" i="14"/>
  <c r="G40" i="14" s="1"/>
  <c r="F95" i="14"/>
  <c r="N60" i="14"/>
  <c r="O60" i="14" s="1"/>
  <c r="N39" i="14"/>
  <c r="P39" i="14" s="1"/>
  <c r="N61" i="14"/>
  <c r="N67" i="14"/>
  <c r="N89" i="14"/>
  <c r="P89" i="14" s="1"/>
  <c r="N95" i="14"/>
  <c r="P95" i="14" s="1"/>
  <c r="N38" i="14"/>
  <c r="J51" i="14"/>
  <c r="K51" i="14" s="1"/>
  <c r="J77" i="14"/>
  <c r="K77" i="14" s="1"/>
  <c r="F58" i="14"/>
  <c r="H58" i="14" s="1"/>
  <c r="F43" i="14"/>
  <c r="J35" i="14"/>
  <c r="J55" i="14"/>
  <c r="K55" i="14" s="1"/>
  <c r="F63" i="14"/>
  <c r="F66" i="14"/>
  <c r="G66" i="14" s="1"/>
  <c r="J59" i="14"/>
  <c r="L59" i="14" s="1"/>
  <c r="F90" i="14"/>
  <c r="H90" i="14" s="1"/>
  <c r="F76" i="14"/>
  <c r="G76" i="14" s="1"/>
  <c r="J45" i="14"/>
  <c r="K45" i="14" s="1"/>
  <c r="J83" i="14"/>
  <c r="X83" i="14" s="1"/>
  <c r="F88" i="14"/>
  <c r="G88" i="14" s="1"/>
  <c r="F79" i="14"/>
  <c r="F48" i="14"/>
  <c r="J90" i="14"/>
  <c r="F93" i="14"/>
  <c r="J42" i="14"/>
  <c r="F81" i="14"/>
  <c r="F92" i="14"/>
  <c r="N86" i="14"/>
  <c r="H101" i="14"/>
  <c r="F87" i="14"/>
  <c r="F67" i="14"/>
  <c r="J94" i="14"/>
  <c r="J48" i="14"/>
  <c r="J58" i="14"/>
  <c r="J43" i="14"/>
  <c r="J47" i="14"/>
  <c r="P72" i="14"/>
  <c r="O72" i="14"/>
  <c r="O63" i="14"/>
  <c r="L63" i="14"/>
  <c r="AM100" i="14"/>
  <c r="J124" i="14" s="1"/>
  <c r="CY100" i="14"/>
  <c r="J188" i="14" s="1"/>
  <c r="AF100" i="14"/>
  <c r="J117" i="14" s="1"/>
  <c r="CR100" i="14"/>
  <c r="J181" i="14" s="1"/>
  <c r="AG100" i="14"/>
  <c r="J118" i="14" s="1"/>
  <c r="CS100" i="14"/>
  <c r="J182" i="14" s="1"/>
  <c r="AH100" i="14"/>
  <c r="J119" i="14" s="1"/>
  <c r="CT100" i="14"/>
  <c r="J183" i="14" s="1"/>
  <c r="AI100" i="14"/>
  <c r="J120" i="14" s="1"/>
  <c r="CU100" i="14"/>
  <c r="J184" i="14" s="1"/>
  <c r="AJ100" i="14"/>
  <c r="J121" i="14" s="1"/>
  <c r="CV100" i="14"/>
  <c r="J185" i="14" s="1"/>
  <c r="AK100" i="14"/>
  <c r="J122" i="14" s="1"/>
  <c r="CW100" i="14"/>
  <c r="J186" i="14" s="1"/>
  <c r="AD100" i="14"/>
  <c r="J115" i="14" s="1"/>
  <c r="CP100" i="14"/>
  <c r="J179" i="14" s="1"/>
  <c r="P73" i="14"/>
  <c r="O73" i="14"/>
  <c r="N628" i="14"/>
  <c r="A629" i="14"/>
  <c r="AU100" i="14"/>
  <c r="J132" i="14" s="1"/>
  <c r="DG100" i="14"/>
  <c r="J196" i="14" s="1"/>
  <c r="AN100" i="14"/>
  <c r="J125" i="14" s="1"/>
  <c r="CZ100" i="14"/>
  <c r="J189" i="14" s="1"/>
  <c r="AO100" i="14"/>
  <c r="J126" i="14" s="1"/>
  <c r="DA100" i="14"/>
  <c r="J190" i="14" s="1"/>
  <c r="AP100" i="14"/>
  <c r="J127" i="14" s="1"/>
  <c r="DB100" i="14"/>
  <c r="J191" i="14" s="1"/>
  <c r="AQ100" i="14"/>
  <c r="J128" i="14" s="1"/>
  <c r="DC100" i="14"/>
  <c r="J192" i="14" s="1"/>
  <c r="AR100" i="14"/>
  <c r="J129" i="14" s="1"/>
  <c r="DD100" i="14"/>
  <c r="J193" i="14" s="1"/>
  <c r="AS100" i="14"/>
  <c r="J130" i="14" s="1"/>
  <c r="DE100" i="14"/>
  <c r="J194" i="14" s="1"/>
  <c r="AL100" i="14"/>
  <c r="J123" i="14" s="1"/>
  <c r="CX100" i="14"/>
  <c r="J187" i="14" s="1"/>
  <c r="L84" i="14"/>
  <c r="K84" i="14"/>
  <c r="C105" i="14"/>
  <c r="D104" i="14"/>
  <c r="H102" i="14"/>
  <c r="P61" i="14"/>
  <c r="O61" i="14"/>
  <c r="BL627" i="14"/>
  <c r="BD627" i="14"/>
  <c r="AV627" i="14"/>
  <c r="AN627" i="14"/>
  <c r="AF627" i="14"/>
  <c r="X627" i="14"/>
  <c r="P627" i="14"/>
  <c r="BK627" i="14"/>
  <c r="BC627" i="14"/>
  <c r="AU627" i="14"/>
  <c r="AM627" i="14"/>
  <c r="AE627" i="14"/>
  <c r="W627" i="14"/>
  <c r="O627" i="14"/>
  <c r="BJ627" i="14"/>
  <c r="BB627" i="14"/>
  <c r="AT627" i="14"/>
  <c r="AL627" i="14"/>
  <c r="AD627" i="14"/>
  <c r="V627" i="14"/>
  <c r="BI627" i="14"/>
  <c r="BA627" i="14"/>
  <c r="AS627" i="14"/>
  <c r="AK627" i="14"/>
  <c r="AC627" i="14"/>
  <c r="U627" i="14"/>
  <c r="M627" i="14"/>
  <c r="BH627" i="14"/>
  <c r="AZ627" i="14"/>
  <c r="AR627" i="14"/>
  <c r="AJ627" i="14"/>
  <c r="AB627" i="14"/>
  <c r="T627" i="14"/>
  <c r="BG627" i="14"/>
  <c r="AY627" i="14"/>
  <c r="AQ627" i="14"/>
  <c r="AI627" i="14"/>
  <c r="AA627" i="14"/>
  <c r="S627" i="14"/>
  <c r="BF627" i="14"/>
  <c r="AX627" i="14"/>
  <c r="AP627" i="14"/>
  <c r="AH627" i="14"/>
  <c r="Z627" i="14"/>
  <c r="R627" i="14"/>
  <c r="BE627" i="14"/>
  <c r="AW627" i="14"/>
  <c r="AO627" i="14"/>
  <c r="AG627" i="14"/>
  <c r="Y627" i="14"/>
  <c r="Q627" i="14"/>
  <c r="L50" i="14"/>
  <c r="K50" i="14"/>
  <c r="BC100" i="14"/>
  <c r="J140" i="14" s="1"/>
  <c r="DO100" i="14"/>
  <c r="J204" i="14" s="1"/>
  <c r="AV100" i="14"/>
  <c r="J133" i="14" s="1"/>
  <c r="DH100" i="14"/>
  <c r="J197" i="14" s="1"/>
  <c r="AW100" i="14"/>
  <c r="J134" i="14" s="1"/>
  <c r="DI100" i="14"/>
  <c r="J198" i="14" s="1"/>
  <c r="AX100" i="14"/>
  <c r="J135" i="14" s="1"/>
  <c r="DJ100" i="14"/>
  <c r="J199" i="14" s="1"/>
  <c r="AY100" i="14"/>
  <c r="J136" i="14" s="1"/>
  <c r="DK100" i="14"/>
  <c r="J200" i="14" s="1"/>
  <c r="AZ100" i="14"/>
  <c r="J137" i="14" s="1"/>
  <c r="DL100" i="14"/>
  <c r="J201" i="14" s="1"/>
  <c r="BA100" i="14"/>
  <c r="J138" i="14" s="1"/>
  <c r="DM100" i="14"/>
  <c r="J202" i="14" s="1"/>
  <c r="AT100" i="14"/>
  <c r="J131" i="14" s="1"/>
  <c r="DF100" i="14"/>
  <c r="J195" i="14" s="1"/>
  <c r="H627" i="14"/>
  <c r="E103" i="14"/>
  <c r="F103" i="14" s="1"/>
  <c r="P42" i="14"/>
  <c r="U94" i="14"/>
  <c r="H45" i="14"/>
  <c r="G45" i="14"/>
  <c r="U45" i="14"/>
  <c r="BK100" i="14"/>
  <c r="J148" i="14" s="1"/>
  <c r="DW100" i="14"/>
  <c r="J212" i="14" s="1"/>
  <c r="BD100" i="14"/>
  <c r="J141" i="14" s="1"/>
  <c r="DP100" i="14"/>
  <c r="J205" i="14" s="1"/>
  <c r="BE100" i="14"/>
  <c r="J142" i="14" s="1"/>
  <c r="DQ100" i="14"/>
  <c r="J206" i="14" s="1"/>
  <c r="BF100" i="14"/>
  <c r="J143" i="14" s="1"/>
  <c r="DR100" i="14"/>
  <c r="J207" i="14" s="1"/>
  <c r="BG100" i="14"/>
  <c r="J144" i="14" s="1"/>
  <c r="DS100" i="14"/>
  <c r="J208" i="14" s="1"/>
  <c r="BH100" i="14"/>
  <c r="J145" i="14" s="1"/>
  <c r="DT100" i="14"/>
  <c r="J209" i="14" s="1"/>
  <c r="BI100" i="14"/>
  <c r="J146" i="14" s="1"/>
  <c r="DU100" i="14"/>
  <c r="J210" i="14" s="1"/>
  <c r="BB100" i="14"/>
  <c r="J139" i="14" s="1"/>
  <c r="DN100" i="14"/>
  <c r="J203" i="14" s="1"/>
  <c r="X59" i="14"/>
  <c r="BS100" i="14"/>
  <c r="J156" i="14" s="1"/>
  <c r="EE100" i="14"/>
  <c r="BL100" i="14"/>
  <c r="J149" i="14" s="1"/>
  <c r="DX100" i="14"/>
  <c r="J213" i="14" s="1"/>
  <c r="BM100" i="14"/>
  <c r="J150" i="14" s="1"/>
  <c r="DY100" i="14"/>
  <c r="J214" i="14" s="1"/>
  <c r="BN100" i="14"/>
  <c r="J151" i="14" s="1"/>
  <c r="DZ100" i="14"/>
  <c r="J215" i="14" s="1"/>
  <c r="BO100" i="14"/>
  <c r="J152" i="14" s="1"/>
  <c r="EA100" i="14"/>
  <c r="J216" i="14" s="1"/>
  <c r="BP100" i="14"/>
  <c r="J153" i="14" s="1"/>
  <c r="EB100" i="14"/>
  <c r="J217" i="14" s="1"/>
  <c r="BQ100" i="14"/>
  <c r="J154" i="14" s="1"/>
  <c r="EC100" i="14"/>
  <c r="J218" i="14" s="1"/>
  <c r="BJ100" i="14"/>
  <c r="J147" i="14" s="1"/>
  <c r="DV100" i="14"/>
  <c r="J211" i="14" s="1"/>
  <c r="G627" i="14"/>
  <c r="P80" i="14"/>
  <c r="O80" i="14"/>
  <c r="G44" i="14"/>
  <c r="H44" i="14"/>
  <c r="U44" i="14"/>
  <c r="H83" i="14"/>
  <c r="G83" i="14"/>
  <c r="U83" i="14"/>
  <c r="H86" i="14"/>
  <c r="G86" i="14"/>
  <c r="U86" i="14"/>
  <c r="CA100" i="14"/>
  <c r="J164" i="14" s="1"/>
  <c r="EM100" i="14"/>
  <c r="J237" i="14" s="1"/>
  <c r="BT100" i="14"/>
  <c r="J157" i="14" s="1"/>
  <c r="EF100" i="14"/>
  <c r="J231" i="14" s="1"/>
  <c r="BU100" i="14"/>
  <c r="J158" i="14" s="1"/>
  <c r="EG100" i="14"/>
  <c r="J232" i="14" s="1"/>
  <c r="BV100" i="14"/>
  <c r="J159" i="14" s="1"/>
  <c r="EH100" i="14"/>
  <c r="J233" i="14" s="1"/>
  <c r="BW100" i="14"/>
  <c r="J160" i="14" s="1"/>
  <c r="EI100" i="14"/>
  <c r="J234" i="14" s="1"/>
  <c r="BX100" i="14"/>
  <c r="J161" i="14" s="1"/>
  <c r="EJ100" i="14"/>
  <c r="J235" i="14" s="1"/>
  <c r="BY100" i="14"/>
  <c r="J162" i="14" s="1"/>
  <c r="EK100" i="14"/>
  <c r="BR100" i="14"/>
  <c r="J155" i="14" s="1"/>
  <c r="ED100" i="14"/>
  <c r="X51" i="14"/>
  <c r="H51" i="14"/>
  <c r="G51" i="14"/>
  <c r="U51" i="14"/>
  <c r="H91" i="14"/>
  <c r="U91" i="14"/>
  <c r="D629" i="14"/>
  <c r="C630" i="14"/>
  <c r="O40" i="14"/>
  <c r="P40" i="14"/>
  <c r="P59" i="14"/>
  <c r="O59" i="14"/>
  <c r="AA59" i="14"/>
  <c r="H61" i="14"/>
  <c r="L79" i="14"/>
  <c r="K79" i="14"/>
  <c r="W100" i="14"/>
  <c r="J108" i="14" s="1"/>
  <c r="CI100" i="14"/>
  <c r="J172" i="14" s="1"/>
  <c r="P100" i="14"/>
  <c r="J101" i="14" s="1"/>
  <c r="CB100" i="14"/>
  <c r="J165" i="14" s="1"/>
  <c r="Q100" i="14"/>
  <c r="J102" i="14" s="1"/>
  <c r="CC100" i="14"/>
  <c r="J166" i="14" s="1"/>
  <c r="R100" i="14"/>
  <c r="J103" i="14" s="1"/>
  <c r="CD100" i="14"/>
  <c r="J167" i="14" s="1"/>
  <c r="S100" i="14"/>
  <c r="J104" i="14" s="1"/>
  <c r="CE100" i="14"/>
  <c r="J168" i="14" s="1"/>
  <c r="T100" i="14"/>
  <c r="J105" i="14" s="1"/>
  <c r="CF100" i="14"/>
  <c r="J169" i="14" s="1"/>
  <c r="U100" i="14"/>
  <c r="J106" i="14" s="1"/>
  <c r="CG100" i="14"/>
  <c r="J170" i="14" s="1"/>
  <c r="BZ100" i="14"/>
  <c r="J163" i="14" s="1"/>
  <c r="EL100" i="14"/>
  <c r="J236" i="14" s="1"/>
  <c r="E628" i="14"/>
  <c r="H628" i="14" s="1"/>
  <c r="P50" i="14"/>
  <c r="O50" i="14"/>
  <c r="AA56" i="14"/>
  <c r="O56" i="14"/>
  <c r="P56" i="14"/>
  <c r="P53" i="14"/>
  <c r="O53" i="14"/>
  <c r="AA53" i="14"/>
  <c r="H37" i="14"/>
  <c r="H75" i="14"/>
  <c r="G75" i="14"/>
  <c r="U75" i="14"/>
  <c r="AE100" i="14"/>
  <c r="J116" i="14" s="1"/>
  <c r="CQ100" i="14"/>
  <c r="J180" i="14" s="1"/>
  <c r="X100" i="14"/>
  <c r="J109" i="14" s="1"/>
  <c r="CJ100" i="14"/>
  <c r="J173" i="14" s="1"/>
  <c r="Y100" i="14"/>
  <c r="J110" i="14" s="1"/>
  <c r="CK100" i="14"/>
  <c r="J174" i="14" s="1"/>
  <c r="Z100" i="14"/>
  <c r="J111" i="14" s="1"/>
  <c r="CL100" i="14"/>
  <c r="J175" i="14" s="1"/>
  <c r="AA100" i="14"/>
  <c r="J112" i="14" s="1"/>
  <c r="CM100" i="14"/>
  <c r="J176" i="14" s="1"/>
  <c r="AB100" i="14"/>
  <c r="J113" i="14" s="1"/>
  <c r="CN100" i="14"/>
  <c r="J177" i="14" s="1"/>
  <c r="AC100" i="14"/>
  <c r="J114" i="14" s="1"/>
  <c r="CO100" i="14"/>
  <c r="J178" i="14" s="1"/>
  <c r="V100" i="14"/>
  <c r="J107" i="14" s="1"/>
  <c r="CH100" i="14"/>
  <c r="J171" i="14" s="1"/>
  <c r="D28" i="11"/>
  <c r="G28" i="11" s="1"/>
  <c r="E27" i="11"/>
  <c r="F27" i="11" s="1"/>
  <c r="L39" i="14" l="1"/>
  <c r="AA75" i="14"/>
  <c r="P83" i="14"/>
  <c r="AA61" i="14"/>
  <c r="O75" i="14"/>
  <c r="L41" i="14"/>
  <c r="K40" i="14"/>
  <c r="U61" i="14"/>
  <c r="U37" i="14"/>
  <c r="U56" i="14"/>
  <c r="O58" i="14"/>
  <c r="H56" i="14"/>
  <c r="AA83" i="14"/>
  <c r="AB83" i="14" s="1"/>
  <c r="X56" i="14"/>
  <c r="X39" i="14"/>
  <c r="O74" i="14"/>
  <c r="K56" i="14"/>
  <c r="K69" i="14"/>
  <c r="L56" i="14"/>
  <c r="U39" i="14"/>
  <c r="V39" i="14" s="1"/>
  <c r="K85" i="14"/>
  <c r="G39" i="14"/>
  <c r="U53" i="14"/>
  <c r="G53" i="14"/>
  <c r="L78" i="14"/>
  <c r="P35" i="14"/>
  <c r="AA86" i="14"/>
  <c r="AC86" i="14" s="1"/>
  <c r="X63" i="14"/>
  <c r="K71" i="14"/>
  <c r="O36" i="14"/>
  <c r="AA41" i="14"/>
  <c r="AB41" i="14" s="1"/>
  <c r="O41" i="14"/>
  <c r="AA39" i="14"/>
  <c r="AB39" i="14" s="1"/>
  <c r="O39" i="14"/>
  <c r="K92" i="14"/>
  <c r="K80" i="14"/>
  <c r="AA38" i="14"/>
  <c r="AB38" i="14" s="1"/>
  <c r="L86" i="14"/>
  <c r="X86" i="14"/>
  <c r="Z86" i="14" s="1"/>
  <c r="O92" i="14"/>
  <c r="H60" i="14"/>
  <c r="G60" i="14"/>
  <c r="U59" i="14"/>
  <c r="W59" i="14" s="1"/>
  <c r="G59" i="14"/>
  <c r="G58" i="14"/>
  <c r="O69" i="14"/>
  <c r="X79" i="14"/>
  <c r="Z79" i="14" s="1"/>
  <c r="K62" i="14"/>
  <c r="L67" i="14"/>
  <c r="L52" i="14"/>
  <c r="AA58" i="14"/>
  <c r="AC58" i="14" s="1"/>
  <c r="U58" i="14"/>
  <c r="W58" i="14" s="1"/>
  <c r="O71" i="14"/>
  <c r="P52" i="14"/>
  <c r="O70" i="14"/>
  <c r="I102" i="14"/>
  <c r="K102" i="14" s="1"/>
  <c r="I101" i="14"/>
  <c r="K101" i="14" s="1"/>
  <c r="HN362" i="14" s="1"/>
  <c r="X80" i="14"/>
  <c r="Y80" i="14" s="1"/>
  <c r="U66" i="14"/>
  <c r="V66" i="14" s="1"/>
  <c r="H66" i="14"/>
  <c r="K93" i="14"/>
  <c r="U74" i="14"/>
  <c r="W74" i="14" s="1"/>
  <c r="L46" i="14"/>
  <c r="P88" i="14"/>
  <c r="G78" i="14"/>
  <c r="X52" i="14"/>
  <c r="Z52" i="14" s="1"/>
  <c r="G52" i="14"/>
  <c r="AA74" i="14"/>
  <c r="AB74" i="14" s="1"/>
  <c r="AA35" i="14"/>
  <c r="AB35" i="14" s="1"/>
  <c r="P66" i="14"/>
  <c r="U89" i="14"/>
  <c r="V89" i="14" s="1"/>
  <c r="G89" i="14"/>
  <c r="X58" i="14"/>
  <c r="Y58" i="14" s="1"/>
  <c r="X91" i="14"/>
  <c r="Z91" i="14" s="1"/>
  <c r="X49" i="14"/>
  <c r="Y49" i="14" s="1"/>
  <c r="K95" i="14"/>
  <c r="X95" i="14"/>
  <c r="Z95" i="14" s="1"/>
  <c r="AA80" i="14"/>
  <c r="AB80" i="14" s="1"/>
  <c r="X45" i="14"/>
  <c r="Y45" i="14" s="1"/>
  <c r="U80" i="14"/>
  <c r="V80" i="14" s="1"/>
  <c r="P38" i="14"/>
  <c r="H54" i="14"/>
  <c r="G80" i="14"/>
  <c r="O38" i="14"/>
  <c r="AA70" i="14"/>
  <c r="AB70" i="14" s="1"/>
  <c r="U49" i="14"/>
  <c r="W49" i="14" s="1"/>
  <c r="U54" i="14"/>
  <c r="W54" i="14" s="1"/>
  <c r="H80" i="14"/>
  <c r="G49" i="14"/>
  <c r="U47" i="14"/>
  <c r="V47" i="14" s="1"/>
  <c r="U55" i="14"/>
  <c r="V55" i="14" s="1"/>
  <c r="AA37" i="14"/>
  <c r="AB37" i="14" s="1"/>
  <c r="G47" i="14"/>
  <c r="G38" i="14"/>
  <c r="G55" i="14"/>
  <c r="U70" i="14"/>
  <c r="V70" i="14" s="1"/>
  <c r="O37" i="14"/>
  <c r="H38" i="14"/>
  <c r="G70" i="14"/>
  <c r="AA50" i="14"/>
  <c r="AB50" i="14" s="1"/>
  <c r="P78" i="14"/>
  <c r="O43" i="14"/>
  <c r="AA47" i="14"/>
  <c r="AC47" i="14" s="1"/>
  <c r="H62" i="14"/>
  <c r="AA78" i="14"/>
  <c r="AB78" i="14" s="1"/>
  <c r="H78" i="14"/>
  <c r="X62" i="14"/>
  <c r="Y62" i="14" s="1"/>
  <c r="X78" i="14"/>
  <c r="Z78" i="14" s="1"/>
  <c r="U52" i="14"/>
  <c r="W52" i="14" s="1"/>
  <c r="AA62" i="14"/>
  <c r="AB62" i="14" s="1"/>
  <c r="AA52" i="14"/>
  <c r="AB52" i="14" s="1"/>
  <c r="H50" i="14"/>
  <c r="G74" i="14"/>
  <c r="U62" i="14"/>
  <c r="V62" i="14" s="1"/>
  <c r="X47" i="14"/>
  <c r="Z47" i="14" s="1"/>
  <c r="AA54" i="14"/>
  <c r="AB54" i="14" s="1"/>
  <c r="AA73" i="14"/>
  <c r="AB73" i="14" s="1"/>
  <c r="P54" i="14"/>
  <c r="AA43" i="14"/>
  <c r="AC43" i="14" s="1"/>
  <c r="U95" i="14"/>
  <c r="V95" i="14" s="1"/>
  <c r="G95" i="14"/>
  <c r="K87" i="14"/>
  <c r="H95" i="14"/>
  <c r="AA51" i="14"/>
  <c r="AC51" i="14" s="1"/>
  <c r="O51" i="14"/>
  <c r="K82" i="14"/>
  <c r="AA91" i="14"/>
  <c r="AC91" i="14" s="1"/>
  <c r="X50" i="14"/>
  <c r="Z50" i="14" s="1"/>
  <c r="O91" i="14"/>
  <c r="X82" i="14"/>
  <c r="Z82" i="14" s="1"/>
  <c r="AA60" i="14"/>
  <c r="AB60" i="14" s="1"/>
  <c r="I626" i="14"/>
  <c r="AA44" i="14"/>
  <c r="AB44" i="14" s="1"/>
  <c r="G50" i="14"/>
  <c r="AA87" i="14"/>
  <c r="AC87" i="14" s="1"/>
  <c r="P44" i="14"/>
  <c r="X57" i="14"/>
  <c r="Z57" i="14" s="1"/>
  <c r="AA48" i="14"/>
  <c r="AB48" i="14" s="1"/>
  <c r="AA68" i="14"/>
  <c r="AB68" i="14" s="1"/>
  <c r="AA66" i="14"/>
  <c r="AB66" i="14" s="1"/>
  <c r="P62" i="14"/>
  <c r="O87" i="14"/>
  <c r="P48" i="14"/>
  <c r="O44" i="14"/>
  <c r="O47" i="14"/>
  <c r="O65" i="14"/>
  <c r="K58" i="14"/>
  <c r="L58" i="14"/>
  <c r="AA40" i="14"/>
  <c r="AB40" i="14" s="1"/>
  <c r="U43" i="14"/>
  <c r="W43" i="14" s="1"/>
  <c r="U57" i="14"/>
  <c r="W57" i="14" s="1"/>
  <c r="G43" i="14"/>
  <c r="G57" i="14"/>
  <c r="U68" i="14"/>
  <c r="W68" i="14" s="1"/>
  <c r="K72" i="14"/>
  <c r="H43" i="14"/>
  <c r="H57" i="14"/>
  <c r="O68" i="14"/>
  <c r="G68" i="14"/>
  <c r="P68" i="14"/>
  <c r="L57" i="14"/>
  <c r="I627" i="14"/>
  <c r="X94" i="14"/>
  <c r="Z94" i="14" s="1"/>
  <c r="AA82" i="14"/>
  <c r="AB82" i="14" s="1"/>
  <c r="G94" i="14"/>
  <c r="P60" i="14"/>
  <c r="AA72" i="14"/>
  <c r="AC72" i="14" s="1"/>
  <c r="X35" i="14"/>
  <c r="Y35" i="14" s="1"/>
  <c r="H94" i="14"/>
  <c r="AA45" i="14"/>
  <c r="AC45" i="14" s="1"/>
  <c r="X72" i="14"/>
  <c r="Z72" i="14" s="1"/>
  <c r="O45" i="14"/>
  <c r="AA42" i="14"/>
  <c r="AB42" i="14" s="1"/>
  <c r="X54" i="14"/>
  <c r="Z54" i="14" s="1"/>
  <c r="AA93" i="14"/>
  <c r="AC93" i="14" s="1"/>
  <c r="G35" i="14"/>
  <c r="O93" i="14"/>
  <c r="H35" i="14"/>
  <c r="AA94" i="14"/>
  <c r="AB94" i="14" s="1"/>
  <c r="K54" i="14"/>
  <c r="U72" i="14"/>
  <c r="W72" i="14" s="1"/>
  <c r="X92" i="14"/>
  <c r="Y92" i="14" s="1"/>
  <c r="G72" i="14"/>
  <c r="L51" i="14"/>
  <c r="P82" i="14"/>
  <c r="K59" i="14"/>
  <c r="J27" i="11"/>
  <c r="K27" i="11" s="1"/>
  <c r="H27" i="11"/>
  <c r="I27" i="11" s="1"/>
  <c r="X40" i="14"/>
  <c r="Z40" i="14" s="1"/>
  <c r="X43" i="14"/>
  <c r="Y43" i="14" s="1"/>
  <c r="X89" i="14"/>
  <c r="Z89" i="14" s="1"/>
  <c r="X38" i="14"/>
  <c r="Z38" i="14" s="1"/>
  <c r="AA57" i="14"/>
  <c r="AC57" i="14" s="1"/>
  <c r="X77" i="14"/>
  <c r="Y77" i="14" s="1"/>
  <c r="AA46" i="14"/>
  <c r="AC46" i="14" s="1"/>
  <c r="G46" i="14"/>
  <c r="H41" i="14"/>
  <c r="AA67" i="14"/>
  <c r="AB67" i="14" s="1"/>
  <c r="X74" i="14"/>
  <c r="Z74" i="14" s="1"/>
  <c r="AA64" i="14"/>
  <c r="AB64" i="14" s="1"/>
  <c r="X60" i="14"/>
  <c r="Z60" i="14" s="1"/>
  <c r="G85" i="14"/>
  <c r="L70" i="14"/>
  <c r="L66" i="14"/>
  <c r="P77" i="14"/>
  <c r="H88" i="14"/>
  <c r="X36" i="14"/>
  <c r="Z36" i="14" s="1"/>
  <c r="AA76" i="14"/>
  <c r="AB76" i="14" s="1"/>
  <c r="K76" i="14"/>
  <c r="X55" i="14"/>
  <c r="Z55" i="14" s="1"/>
  <c r="H85" i="14"/>
  <c r="O76" i="14"/>
  <c r="AA89" i="14"/>
  <c r="AC89" i="14" s="1"/>
  <c r="X88" i="14"/>
  <c r="Z88" i="14" s="1"/>
  <c r="X41" i="14"/>
  <c r="Z41" i="14" s="1"/>
  <c r="X85" i="14"/>
  <c r="Z85" i="14" s="1"/>
  <c r="P76" i="14"/>
  <c r="O89" i="14"/>
  <c r="L65" i="14"/>
  <c r="AA88" i="14"/>
  <c r="AB88" i="14" s="1"/>
  <c r="U77" i="14"/>
  <c r="W77" i="14" s="1"/>
  <c r="AA85" i="14"/>
  <c r="AC85" i="14" s="1"/>
  <c r="X75" i="14"/>
  <c r="Z75" i="14" s="1"/>
  <c r="O84" i="14"/>
  <c r="AA49" i="14"/>
  <c r="AB49" i="14" s="1"/>
  <c r="G77" i="14"/>
  <c r="X70" i="14"/>
  <c r="Y70" i="14" s="1"/>
  <c r="O85" i="14"/>
  <c r="L55" i="14"/>
  <c r="G36" i="14"/>
  <c r="O49" i="14"/>
  <c r="H77" i="14"/>
  <c r="H46" i="14"/>
  <c r="K36" i="14"/>
  <c r="X67" i="14"/>
  <c r="Y67" i="14" s="1"/>
  <c r="K60" i="14"/>
  <c r="H36" i="14"/>
  <c r="P46" i="14"/>
  <c r="K88" i="14"/>
  <c r="O64" i="14"/>
  <c r="AA36" i="14"/>
  <c r="AB36" i="14" s="1"/>
  <c r="X46" i="14"/>
  <c r="Z46" i="14" s="1"/>
  <c r="AA77" i="14"/>
  <c r="AB77" i="14" s="1"/>
  <c r="U88" i="14"/>
  <c r="W88" i="14" s="1"/>
  <c r="X66" i="14"/>
  <c r="Z66" i="14" s="1"/>
  <c r="U41" i="14"/>
  <c r="V41" i="14" s="1"/>
  <c r="K75" i="14"/>
  <c r="U40" i="14"/>
  <c r="V40" i="14" s="1"/>
  <c r="H40" i="14"/>
  <c r="X76" i="14"/>
  <c r="Z76" i="14" s="1"/>
  <c r="X53" i="14"/>
  <c r="Y53" i="14" s="1"/>
  <c r="K89" i="14"/>
  <c r="K38" i="14"/>
  <c r="L81" i="14"/>
  <c r="K73" i="14"/>
  <c r="P67" i="14"/>
  <c r="P57" i="14"/>
  <c r="AA81" i="14"/>
  <c r="AB81" i="14" s="1"/>
  <c r="X71" i="14"/>
  <c r="Y71" i="14" s="1"/>
  <c r="X65" i="14"/>
  <c r="Z65" i="14" s="1"/>
  <c r="AA90" i="14"/>
  <c r="AB90" i="14" s="1"/>
  <c r="X84" i="14"/>
  <c r="Z84" i="14" s="1"/>
  <c r="X61" i="14"/>
  <c r="Y61" i="14" s="1"/>
  <c r="O81" i="14"/>
  <c r="K35" i="14"/>
  <c r="L61" i="14"/>
  <c r="O67" i="14"/>
  <c r="O57" i="14"/>
  <c r="X37" i="14"/>
  <c r="Z37" i="14" s="1"/>
  <c r="L89" i="14"/>
  <c r="L38" i="14"/>
  <c r="K74" i="14"/>
  <c r="L37" i="14"/>
  <c r="O79" i="14"/>
  <c r="X81" i="14"/>
  <c r="Z81" i="14" s="1"/>
  <c r="L43" i="14"/>
  <c r="K53" i="14"/>
  <c r="O90" i="14"/>
  <c r="X44" i="14"/>
  <c r="Y44" i="14" s="1"/>
  <c r="L74" i="14"/>
  <c r="K44" i="14"/>
  <c r="K43" i="14"/>
  <c r="P90" i="14"/>
  <c r="X68" i="14"/>
  <c r="Z68" i="14" s="1"/>
  <c r="AA84" i="14"/>
  <c r="AB84" i="14" s="1"/>
  <c r="AA71" i="14"/>
  <c r="AB71" i="14" s="1"/>
  <c r="AA55" i="14"/>
  <c r="AC55" i="14" s="1"/>
  <c r="U71" i="14"/>
  <c r="W71" i="14" s="1"/>
  <c r="U65" i="14"/>
  <c r="W65" i="14" s="1"/>
  <c r="U84" i="14"/>
  <c r="W84" i="14" s="1"/>
  <c r="O55" i="14"/>
  <c r="G71" i="14"/>
  <c r="G65" i="14"/>
  <c r="G84" i="14"/>
  <c r="AA65" i="14"/>
  <c r="AC65" i="14" s="1"/>
  <c r="H71" i="14"/>
  <c r="K68" i="14"/>
  <c r="H65" i="14"/>
  <c r="L35" i="14"/>
  <c r="U76" i="14"/>
  <c r="W76" i="14" s="1"/>
  <c r="L64" i="14"/>
  <c r="X69" i="14"/>
  <c r="Z69" i="14" s="1"/>
  <c r="G73" i="14"/>
  <c r="P94" i="14"/>
  <c r="H73" i="14"/>
  <c r="K91" i="14"/>
  <c r="X73" i="14"/>
  <c r="Y73" i="14" s="1"/>
  <c r="L91" i="14"/>
  <c r="AA95" i="14"/>
  <c r="AC95" i="14" s="1"/>
  <c r="U69" i="14"/>
  <c r="V69" i="14" s="1"/>
  <c r="O95" i="14"/>
  <c r="X64" i="14"/>
  <c r="Y64" i="14" s="1"/>
  <c r="G69" i="14"/>
  <c r="H69" i="14"/>
  <c r="L77" i="14"/>
  <c r="X42" i="14"/>
  <c r="Z42" i="14" s="1"/>
  <c r="H103" i="14"/>
  <c r="U79" i="14"/>
  <c r="W79" i="14" s="1"/>
  <c r="AA79" i="14"/>
  <c r="AC79" i="14" s="1"/>
  <c r="H76" i="14"/>
  <c r="AA63" i="14"/>
  <c r="AC63" i="14" s="1"/>
  <c r="G79" i="14"/>
  <c r="U63" i="14"/>
  <c r="V63" i="14" s="1"/>
  <c r="H79" i="14"/>
  <c r="U42" i="14"/>
  <c r="V42" i="14" s="1"/>
  <c r="G63" i="14"/>
  <c r="G42" i="14"/>
  <c r="H63" i="14"/>
  <c r="H42" i="14"/>
  <c r="X90" i="14"/>
  <c r="Y90" i="14" s="1"/>
  <c r="K49" i="14"/>
  <c r="U90" i="14"/>
  <c r="W90" i="14" s="1"/>
  <c r="F628" i="14"/>
  <c r="G90" i="14"/>
  <c r="G103" i="14"/>
  <c r="L45" i="14"/>
  <c r="H67" i="14"/>
  <c r="G67" i="14"/>
  <c r="U67" i="14"/>
  <c r="L42" i="14"/>
  <c r="K42" i="14"/>
  <c r="K83" i="14"/>
  <c r="L83" i="14"/>
  <c r="K47" i="14"/>
  <c r="L47" i="14"/>
  <c r="U87" i="14"/>
  <c r="G87" i="14"/>
  <c r="H87" i="14"/>
  <c r="X93" i="14"/>
  <c r="G93" i="14"/>
  <c r="U93" i="14"/>
  <c r="H93" i="14"/>
  <c r="H64" i="14"/>
  <c r="G64" i="14"/>
  <c r="U64" i="14"/>
  <c r="P86" i="14"/>
  <c r="O86" i="14"/>
  <c r="L90" i="14"/>
  <c r="K90" i="14"/>
  <c r="X87" i="14"/>
  <c r="U92" i="14"/>
  <c r="G92" i="14"/>
  <c r="H92" i="14"/>
  <c r="U48" i="14"/>
  <c r="G48" i="14"/>
  <c r="H48" i="14"/>
  <c r="X48" i="14"/>
  <c r="H82" i="14"/>
  <c r="U82" i="14"/>
  <c r="G82" i="14"/>
  <c r="AA92" i="14"/>
  <c r="L48" i="14"/>
  <c r="K48" i="14"/>
  <c r="G81" i="14"/>
  <c r="U81" i="14"/>
  <c r="H81" i="14"/>
  <c r="L94" i="14"/>
  <c r="K94" i="14"/>
  <c r="G628" i="14"/>
  <c r="AC75" i="14"/>
  <c r="AB75" i="14"/>
  <c r="W36" i="14"/>
  <c r="V36" i="14"/>
  <c r="D630" i="14"/>
  <c r="C631" i="14"/>
  <c r="J229" i="14"/>
  <c r="J227" i="14"/>
  <c r="J225" i="14"/>
  <c r="J223" i="14"/>
  <c r="J219" i="14"/>
  <c r="W60" i="14"/>
  <c r="V60" i="14"/>
  <c r="W83" i="14"/>
  <c r="V83" i="14"/>
  <c r="W73" i="14"/>
  <c r="V73" i="14"/>
  <c r="AC41" i="14"/>
  <c r="AB56" i="14"/>
  <c r="AC56" i="14"/>
  <c r="W61" i="14"/>
  <c r="V61" i="14"/>
  <c r="AC59" i="14"/>
  <c r="AB59" i="14"/>
  <c r="E629" i="14"/>
  <c r="G629" i="14" s="1"/>
  <c r="F629" i="14"/>
  <c r="W94" i="14"/>
  <c r="V94" i="14"/>
  <c r="Z39" i="14"/>
  <c r="Y39" i="14"/>
  <c r="W91" i="14"/>
  <c r="V91" i="14"/>
  <c r="W86" i="14"/>
  <c r="V86" i="14"/>
  <c r="W38" i="14"/>
  <c r="V38" i="14"/>
  <c r="J230" i="14"/>
  <c r="J228" i="14"/>
  <c r="J226" i="14"/>
  <c r="J224" i="14"/>
  <c r="J222" i="14"/>
  <c r="J220" i="14"/>
  <c r="Y59" i="14"/>
  <c r="Z59" i="14"/>
  <c r="AC61" i="14"/>
  <c r="AB61" i="14"/>
  <c r="N629" i="14"/>
  <c r="A630" i="14"/>
  <c r="W50" i="14"/>
  <c r="V50" i="14"/>
  <c r="AC53" i="14"/>
  <c r="AB53" i="14"/>
  <c r="Z83" i="14"/>
  <c r="Y83" i="14"/>
  <c r="W78" i="14"/>
  <c r="V78" i="14"/>
  <c r="W46" i="14"/>
  <c r="V46" i="14"/>
  <c r="BL628" i="14"/>
  <c r="BD628" i="14"/>
  <c r="AV628" i="14"/>
  <c r="AN628" i="14"/>
  <c r="AF628" i="14"/>
  <c r="X628" i="14"/>
  <c r="P628" i="14"/>
  <c r="BK628" i="14"/>
  <c r="BC628" i="14"/>
  <c r="AU628" i="14"/>
  <c r="AM628" i="14"/>
  <c r="AE628" i="14"/>
  <c r="W628" i="14"/>
  <c r="O628" i="14"/>
  <c r="BJ628" i="14"/>
  <c r="BB628" i="14"/>
  <c r="AT628" i="14"/>
  <c r="AL628" i="14"/>
  <c r="AD628" i="14"/>
  <c r="V628" i="14"/>
  <c r="BI628" i="14"/>
  <c r="BA628" i="14"/>
  <c r="AS628" i="14"/>
  <c r="AK628" i="14"/>
  <c r="AC628" i="14"/>
  <c r="U628" i="14"/>
  <c r="M628" i="14"/>
  <c r="BH628" i="14"/>
  <c r="AZ628" i="14"/>
  <c r="AR628" i="14"/>
  <c r="AJ628" i="14"/>
  <c r="AB628" i="14"/>
  <c r="T628" i="14"/>
  <c r="BG628" i="14"/>
  <c r="AY628" i="14"/>
  <c r="AQ628" i="14"/>
  <c r="AI628" i="14"/>
  <c r="AA628" i="14"/>
  <c r="S628" i="14"/>
  <c r="BF628" i="14"/>
  <c r="AX628" i="14"/>
  <c r="AP628" i="14"/>
  <c r="AH628" i="14"/>
  <c r="Z628" i="14"/>
  <c r="R628" i="14"/>
  <c r="BE628" i="14"/>
  <c r="AW628" i="14"/>
  <c r="AO628" i="14"/>
  <c r="AG628" i="14"/>
  <c r="Y628" i="14"/>
  <c r="Q628" i="14"/>
  <c r="W35" i="14"/>
  <c r="V35" i="14"/>
  <c r="W37" i="14"/>
  <c r="V37" i="14"/>
  <c r="W56" i="14"/>
  <c r="V56" i="14"/>
  <c r="W51" i="14"/>
  <c r="V51" i="14"/>
  <c r="W44" i="14"/>
  <c r="V44" i="14"/>
  <c r="W53" i="14"/>
  <c r="V53" i="14"/>
  <c r="E104" i="14"/>
  <c r="H104" i="14" s="1"/>
  <c r="Z63" i="14"/>
  <c r="Y63" i="14"/>
  <c r="AC69" i="14"/>
  <c r="AB69" i="14"/>
  <c r="W75" i="14"/>
  <c r="V75" i="14"/>
  <c r="AC39" i="14"/>
  <c r="D105" i="14"/>
  <c r="C106" i="14"/>
  <c r="Z56" i="14"/>
  <c r="Y56" i="14"/>
  <c r="W85" i="14"/>
  <c r="V85" i="14"/>
  <c r="W39" i="14"/>
  <c r="Z51" i="14"/>
  <c r="Y51" i="14"/>
  <c r="W45" i="14"/>
  <c r="V45" i="14"/>
  <c r="D29" i="11"/>
  <c r="G29" i="11" s="1"/>
  <c r="E28" i="11"/>
  <c r="F28" i="11" s="1"/>
  <c r="AC83" i="14" l="1"/>
  <c r="Z58" i="14"/>
  <c r="AC38" i="14"/>
  <c r="AB86" i="14"/>
  <c r="W66" i="14"/>
  <c r="Y79" i="14"/>
  <c r="V58" i="14"/>
  <c r="V54" i="14"/>
  <c r="Y86" i="14"/>
  <c r="Y95" i="14"/>
  <c r="AC40" i="14"/>
  <c r="V72" i="14"/>
  <c r="V59" i="14"/>
  <c r="Z80" i="14"/>
  <c r="AC44" i="14"/>
  <c r="V49" i="14"/>
  <c r="V52" i="14"/>
  <c r="AC70" i="14"/>
  <c r="V74" i="14"/>
  <c r="AB45" i="14"/>
  <c r="Z49" i="14"/>
  <c r="AB58" i="14"/>
  <c r="W47" i="14"/>
  <c r="AC80" i="14"/>
  <c r="Y91" i="14"/>
  <c r="W95" i="14"/>
  <c r="Y78" i="14"/>
  <c r="W80" i="14"/>
  <c r="AC74" i="14"/>
  <c r="W70" i="14"/>
  <c r="Z35" i="14"/>
  <c r="AC35" i="14"/>
  <c r="Z62" i="14"/>
  <c r="W89" i="14"/>
  <c r="AB43" i="14"/>
  <c r="AC60" i="14"/>
  <c r="Y52" i="14"/>
  <c r="W62" i="14"/>
  <c r="W55" i="14"/>
  <c r="V43" i="14"/>
  <c r="Y47" i="14"/>
  <c r="Y50" i="14"/>
  <c r="AC82" i="14"/>
  <c r="AC66" i="14"/>
  <c r="AC37" i="14"/>
  <c r="AC54" i="14"/>
  <c r="AC50" i="14"/>
  <c r="AC68" i="14"/>
  <c r="AB47" i="14"/>
  <c r="Z45" i="14"/>
  <c r="AC73" i="14"/>
  <c r="AC78" i="14"/>
  <c r="V68" i="14"/>
  <c r="Y82" i="14"/>
  <c r="AC62" i="14"/>
  <c r="Z77" i="14"/>
  <c r="AC52" i="14"/>
  <c r="AC88" i="14"/>
  <c r="AB51" i="14"/>
  <c r="Y57" i="14"/>
  <c r="AC42" i="14"/>
  <c r="AC48" i="14"/>
  <c r="AB91" i="14"/>
  <c r="AB87" i="14"/>
  <c r="Z92" i="14"/>
  <c r="Y72" i="14"/>
  <c r="Z43" i="14"/>
  <c r="AC94" i="14"/>
  <c r="AB72" i="14"/>
  <c r="Y84" i="14"/>
  <c r="Y88" i="14"/>
  <c r="AB46" i="14"/>
  <c r="Y94" i="14"/>
  <c r="AB93" i="14"/>
  <c r="V57" i="14"/>
  <c r="Y74" i="14"/>
  <c r="AC67" i="14"/>
  <c r="W41" i="14"/>
  <c r="Y55" i="14"/>
  <c r="Y54" i="14"/>
  <c r="AB85" i="14"/>
  <c r="Z70" i="14"/>
  <c r="V88" i="14"/>
  <c r="Y40" i="14"/>
  <c r="V77" i="14"/>
  <c r="AC77" i="14"/>
  <c r="Z53" i="14"/>
  <c r="Y37" i="14"/>
  <c r="Y36" i="14"/>
  <c r="Y41" i="14"/>
  <c r="W69" i="14"/>
  <c r="Z67" i="14"/>
  <c r="AB57" i="14"/>
  <c r="Y89" i="14"/>
  <c r="Y75" i="14"/>
  <c r="Y38" i="14"/>
  <c r="Y76" i="14"/>
  <c r="AC81" i="14"/>
  <c r="J28" i="11"/>
  <c r="K28" i="11" s="1"/>
  <c r="H28" i="11"/>
  <c r="I28" i="11" s="1"/>
  <c r="H629" i="14"/>
  <c r="Y65" i="14"/>
  <c r="Y60" i="14"/>
  <c r="AC36" i="14"/>
  <c r="AC49" i="14"/>
  <c r="W40" i="14"/>
  <c r="AC64" i="14"/>
  <c r="AC76" i="14"/>
  <c r="Y85" i="14"/>
  <c r="Y46" i="14"/>
  <c r="AC84" i="14"/>
  <c r="Y66" i="14"/>
  <c r="AB89" i="14"/>
  <c r="AB55" i="14"/>
  <c r="Z44" i="14"/>
  <c r="Z61" i="14"/>
  <c r="V79" i="14"/>
  <c r="AC71" i="14"/>
  <c r="Y81" i="14"/>
  <c r="Z71" i="14"/>
  <c r="V65" i="14"/>
  <c r="AC90" i="14"/>
  <c r="AB79" i="14"/>
  <c r="V84" i="14"/>
  <c r="Z64" i="14"/>
  <c r="Y68" i="14"/>
  <c r="V76" i="14"/>
  <c r="AB65" i="14"/>
  <c r="V71" i="14"/>
  <c r="Z73" i="14"/>
  <c r="I103" i="14"/>
  <c r="K103" i="14" s="1"/>
  <c r="IN364" i="14" s="1"/>
  <c r="AB95" i="14"/>
  <c r="W63" i="14"/>
  <c r="Y69" i="14"/>
  <c r="I628" i="14"/>
  <c r="AB63" i="14"/>
  <c r="V90" i="14"/>
  <c r="Z90" i="14"/>
  <c r="W42" i="14"/>
  <c r="Y42" i="14"/>
  <c r="IU362" i="14"/>
  <c r="FD362" i="14"/>
  <c r="AH362" i="14"/>
  <c r="HQ362" i="14"/>
  <c r="FH362" i="14"/>
  <c r="AJ362" i="14"/>
  <c r="AK362" i="14"/>
  <c r="HG362" i="14"/>
  <c r="CT362" i="14"/>
  <c r="HU362" i="14"/>
  <c r="HW362" i="14"/>
  <c r="FF362" i="14"/>
  <c r="AL362" i="14"/>
  <c r="AF362" i="14"/>
  <c r="AI362" i="14"/>
  <c r="CX362" i="14"/>
  <c r="CR362" i="14"/>
  <c r="HS362" i="14"/>
  <c r="FJ362" i="14"/>
  <c r="AG362" i="14"/>
  <c r="CV362" i="14"/>
  <c r="HP362" i="14"/>
  <c r="HR362" i="14"/>
  <c r="HT362" i="14"/>
  <c r="HV362" i="14"/>
  <c r="GQ362" i="14"/>
  <c r="CS362" i="14"/>
  <c r="CU362" i="14"/>
  <c r="CW362" i="14"/>
  <c r="FE362" i="14"/>
  <c r="FG362" i="14"/>
  <c r="FI362" i="14"/>
  <c r="G104" i="14"/>
  <c r="Z87" i="14"/>
  <c r="Y87" i="14"/>
  <c r="BC362" i="14"/>
  <c r="O362" i="14"/>
  <c r="AE362" i="14"/>
  <c r="AU362" i="14"/>
  <c r="AN362" i="14"/>
  <c r="CZ362" i="14"/>
  <c r="FL362" i="14"/>
  <c r="HX362" i="14"/>
  <c r="AO362" i="14"/>
  <c r="DA362" i="14"/>
  <c r="FM362" i="14"/>
  <c r="HY362" i="14"/>
  <c r="AP362" i="14"/>
  <c r="DB362" i="14"/>
  <c r="FN362" i="14"/>
  <c r="HZ362" i="14"/>
  <c r="AQ362" i="14"/>
  <c r="DC362" i="14"/>
  <c r="FO362" i="14"/>
  <c r="IA362" i="14"/>
  <c r="AR362" i="14"/>
  <c r="DD362" i="14"/>
  <c r="FP362" i="14"/>
  <c r="IB362" i="14"/>
  <c r="AS362" i="14"/>
  <c r="DE362" i="14"/>
  <c r="FQ362" i="14"/>
  <c r="IC362" i="14"/>
  <c r="AT362" i="14"/>
  <c r="DF362" i="14"/>
  <c r="FR362" i="14"/>
  <c r="ID362" i="14"/>
  <c r="W81" i="14"/>
  <c r="V81" i="14"/>
  <c r="Z48" i="14"/>
  <c r="Y48" i="14"/>
  <c r="W93" i="14"/>
  <c r="V93" i="14"/>
  <c r="DO362" i="14"/>
  <c r="CA362" i="14"/>
  <c r="CQ362" i="14"/>
  <c r="DG362" i="14"/>
  <c r="AV362" i="14"/>
  <c r="DH362" i="14"/>
  <c r="FT362" i="14"/>
  <c r="IF362" i="14"/>
  <c r="AW362" i="14"/>
  <c r="DI362" i="14"/>
  <c r="FU362" i="14"/>
  <c r="IG362" i="14"/>
  <c r="AX362" i="14"/>
  <c r="DJ362" i="14"/>
  <c r="FV362" i="14"/>
  <c r="IH362" i="14"/>
  <c r="AY362" i="14"/>
  <c r="DK362" i="14"/>
  <c r="FW362" i="14"/>
  <c r="II362" i="14"/>
  <c r="AZ362" i="14"/>
  <c r="DL362" i="14"/>
  <c r="FX362" i="14"/>
  <c r="IJ362" i="14"/>
  <c r="BA362" i="14"/>
  <c r="DM362" i="14"/>
  <c r="FY362" i="14"/>
  <c r="IK362" i="14"/>
  <c r="BB362" i="14"/>
  <c r="DN362" i="14"/>
  <c r="FZ362" i="14"/>
  <c r="IL362" i="14"/>
  <c r="GA362" i="14"/>
  <c r="EM362" i="14"/>
  <c r="FC362" i="14"/>
  <c r="FS362" i="14"/>
  <c r="BD362" i="14"/>
  <c r="DP362" i="14"/>
  <c r="GB362" i="14"/>
  <c r="IN362" i="14"/>
  <c r="BE362" i="14"/>
  <c r="DQ362" i="14"/>
  <c r="GC362" i="14"/>
  <c r="IO362" i="14"/>
  <c r="BF362" i="14"/>
  <c r="DR362" i="14"/>
  <c r="GD362" i="14"/>
  <c r="IP362" i="14"/>
  <c r="BG362" i="14"/>
  <c r="DS362" i="14"/>
  <c r="GE362" i="14"/>
  <c r="IQ362" i="14"/>
  <c r="BH362" i="14"/>
  <c r="DT362" i="14"/>
  <c r="GF362" i="14"/>
  <c r="IR362" i="14"/>
  <c r="BI362" i="14"/>
  <c r="DU362" i="14"/>
  <c r="GG362" i="14"/>
  <c r="IS362" i="14"/>
  <c r="BJ362" i="14"/>
  <c r="DV362" i="14"/>
  <c r="GH362" i="14"/>
  <c r="IT362" i="14"/>
  <c r="Z93" i="14"/>
  <c r="Y93" i="14"/>
  <c r="IM362" i="14"/>
  <c r="GY362" i="14"/>
  <c r="HO362" i="14"/>
  <c r="IE362" i="14"/>
  <c r="BL362" i="14"/>
  <c r="DX362" i="14"/>
  <c r="GJ362" i="14"/>
  <c r="IV362" i="14"/>
  <c r="BM362" i="14"/>
  <c r="DY362" i="14"/>
  <c r="GK362" i="14"/>
  <c r="IW362" i="14"/>
  <c r="BN362" i="14"/>
  <c r="DZ362" i="14"/>
  <c r="GL362" i="14"/>
  <c r="IX362" i="14"/>
  <c r="BO362" i="14"/>
  <c r="EA362" i="14"/>
  <c r="GM362" i="14"/>
  <c r="IY362" i="14"/>
  <c r="BP362" i="14"/>
  <c r="EB362" i="14"/>
  <c r="GN362" i="14"/>
  <c r="IZ362" i="14"/>
  <c r="BQ362" i="14"/>
  <c r="EC362" i="14"/>
  <c r="GO362" i="14"/>
  <c r="JA362" i="14"/>
  <c r="BR362" i="14"/>
  <c r="ED362" i="14"/>
  <c r="GP362" i="14"/>
  <c r="JB362" i="14"/>
  <c r="W48" i="14"/>
  <c r="V48" i="14"/>
  <c r="BK362" i="14"/>
  <c r="G362" i="14"/>
  <c r="W362" i="14"/>
  <c r="AM362" i="14"/>
  <c r="H362" i="14"/>
  <c r="BT362" i="14"/>
  <c r="EF362" i="14"/>
  <c r="GR362" i="14"/>
  <c r="I362" i="14"/>
  <c r="BU362" i="14"/>
  <c r="EG362" i="14"/>
  <c r="GS362" i="14"/>
  <c r="J362" i="14"/>
  <c r="BV362" i="14"/>
  <c r="EH362" i="14"/>
  <c r="GT362" i="14"/>
  <c r="K362" i="14"/>
  <c r="BW362" i="14"/>
  <c r="EI362" i="14"/>
  <c r="GU362" i="14"/>
  <c r="L362" i="14"/>
  <c r="BX362" i="14"/>
  <c r="EJ362" i="14"/>
  <c r="GV362" i="14"/>
  <c r="M362" i="14"/>
  <c r="BY362" i="14"/>
  <c r="EK362" i="14"/>
  <c r="GW362" i="14"/>
  <c r="N362" i="14"/>
  <c r="BZ362" i="14"/>
  <c r="EL362" i="14"/>
  <c r="GX362" i="14"/>
  <c r="AB92" i="14"/>
  <c r="AC92" i="14"/>
  <c r="V64" i="14"/>
  <c r="W64" i="14"/>
  <c r="W67" i="14"/>
  <c r="V67" i="14"/>
  <c r="DW362" i="14"/>
  <c r="BS362" i="14"/>
  <c r="CI362" i="14"/>
  <c r="CY362" i="14"/>
  <c r="P362" i="14"/>
  <c r="CB362" i="14"/>
  <c r="EN362" i="14"/>
  <c r="GZ362" i="14"/>
  <c r="Q362" i="14"/>
  <c r="CC362" i="14"/>
  <c r="EO362" i="14"/>
  <c r="HA362" i="14"/>
  <c r="R362" i="14"/>
  <c r="CD362" i="14"/>
  <c r="EP362" i="14"/>
  <c r="HB362" i="14"/>
  <c r="S362" i="14"/>
  <c r="CE362" i="14"/>
  <c r="EQ362" i="14"/>
  <c r="HC362" i="14"/>
  <c r="T362" i="14"/>
  <c r="CF362" i="14"/>
  <c r="ER362" i="14"/>
  <c r="HD362" i="14"/>
  <c r="U362" i="14"/>
  <c r="CG362" i="14"/>
  <c r="ES362" i="14"/>
  <c r="HE362" i="14"/>
  <c r="V362" i="14"/>
  <c r="CH362" i="14"/>
  <c r="ET362" i="14"/>
  <c r="HF362" i="14"/>
  <c r="V87" i="14"/>
  <c r="W87" i="14"/>
  <c r="GI362" i="14"/>
  <c r="EE362" i="14"/>
  <c r="EU362" i="14"/>
  <c r="FK362" i="14"/>
  <c r="X362" i="14"/>
  <c r="CJ362" i="14"/>
  <c r="EV362" i="14"/>
  <c r="HH362" i="14"/>
  <c r="Y362" i="14"/>
  <c r="CK362" i="14"/>
  <c r="EW362" i="14"/>
  <c r="HI362" i="14"/>
  <c r="Z362" i="14"/>
  <c r="CL362" i="14"/>
  <c r="EX362" i="14"/>
  <c r="HJ362" i="14"/>
  <c r="AA362" i="14"/>
  <c r="CM362" i="14"/>
  <c r="EY362" i="14"/>
  <c r="HK362" i="14"/>
  <c r="AB362" i="14"/>
  <c r="CN362" i="14"/>
  <c r="EZ362" i="14"/>
  <c r="HL362" i="14"/>
  <c r="AC362" i="14"/>
  <c r="CO362" i="14"/>
  <c r="FA362" i="14"/>
  <c r="HM362" i="14"/>
  <c r="AD362" i="14"/>
  <c r="CP362" i="14"/>
  <c r="FB362" i="14"/>
  <c r="V82" i="14"/>
  <c r="W82" i="14"/>
  <c r="W92" i="14"/>
  <c r="V92" i="14"/>
  <c r="F104" i="14"/>
  <c r="C107" i="14"/>
  <c r="D106" i="14"/>
  <c r="E105" i="14"/>
  <c r="G105" i="14" s="1"/>
  <c r="D631" i="14"/>
  <c r="C632" i="14"/>
  <c r="IY363" i="14"/>
  <c r="IQ363" i="14"/>
  <c r="II363" i="14"/>
  <c r="IA363" i="14"/>
  <c r="HS363" i="14"/>
  <c r="HK363" i="14"/>
  <c r="HC363" i="14"/>
  <c r="GU363" i="14"/>
  <c r="GM363" i="14"/>
  <c r="GE363" i="14"/>
  <c r="FW363" i="14"/>
  <c r="FO363" i="14"/>
  <c r="FG363" i="14"/>
  <c r="EY363" i="14"/>
  <c r="EQ363" i="14"/>
  <c r="EI363" i="14"/>
  <c r="EA363" i="14"/>
  <c r="DS363" i="14"/>
  <c r="DK363" i="14"/>
  <c r="DC363" i="14"/>
  <c r="CU363" i="14"/>
  <c r="CM363" i="14"/>
  <c r="CE363" i="14"/>
  <c r="BW363" i="14"/>
  <c r="BO363" i="14"/>
  <c r="BG363" i="14"/>
  <c r="AY363" i="14"/>
  <c r="AQ363" i="14"/>
  <c r="AI363" i="14"/>
  <c r="AA363" i="14"/>
  <c r="S363" i="14"/>
  <c r="K363" i="14"/>
  <c r="IX363" i="14"/>
  <c r="IP363" i="14"/>
  <c r="IH363" i="14"/>
  <c r="HZ363" i="14"/>
  <c r="HR363" i="14"/>
  <c r="HJ363" i="14"/>
  <c r="HB363" i="14"/>
  <c r="GT363" i="14"/>
  <c r="GL363" i="14"/>
  <c r="GD363" i="14"/>
  <c r="FV363" i="14"/>
  <c r="FN363" i="14"/>
  <c r="FF363" i="14"/>
  <c r="EX363" i="14"/>
  <c r="EP363" i="14"/>
  <c r="EH363" i="14"/>
  <c r="DZ363" i="14"/>
  <c r="DR363" i="14"/>
  <c r="DJ363" i="14"/>
  <c r="DB363" i="14"/>
  <c r="CT363" i="14"/>
  <c r="CL363" i="14"/>
  <c r="CD363" i="14"/>
  <c r="BV363" i="14"/>
  <c r="BN363" i="14"/>
  <c r="BF363" i="14"/>
  <c r="AX363" i="14"/>
  <c r="AP363" i="14"/>
  <c r="AH363" i="14"/>
  <c r="Z363" i="14"/>
  <c r="R363" i="14"/>
  <c r="J363" i="14"/>
  <c r="IW363" i="14"/>
  <c r="IO363" i="14"/>
  <c r="IG363" i="14"/>
  <c r="HY363" i="14"/>
  <c r="HQ363" i="14"/>
  <c r="HI363" i="14"/>
  <c r="HA363" i="14"/>
  <c r="GS363" i="14"/>
  <c r="GK363" i="14"/>
  <c r="GC363" i="14"/>
  <c r="FU363" i="14"/>
  <c r="FM363" i="14"/>
  <c r="FE363" i="14"/>
  <c r="EW363" i="14"/>
  <c r="EO363" i="14"/>
  <c r="EG363" i="14"/>
  <c r="DY363" i="14"/>
  <c r="DQ363" i="14"/>
  <c r="DI363" i="14"/>
  <c r="DA363" i="14"/>
  <c r="CS363" i="14"/>
  <c r="CK363" i="14"/>
  <c r="CC363" i="14"/>
  <c r="BU363" i="14"/>
  <c r="BM363" i="14"/>
  <c r="BE363" i="14"/>
  <c r="AW363" i="14"/>
  <c r="AO363" i="14"/>
  <c r="AG363" i="14"/>
  <c r="Y363" i="14"/>
  <c r="Q363" i="14"/>
  <c r="I363" i="14"/>
  <c r="IV363" i="14"/>
  <c r="IN363" i="14"/>
  <c r="IF363" i="14"/>
  <c r="HX363" i="14"/>
  <c r="HP363" i="14"/>
  <c r="HH363" i="14"/>
  <c r="GZ363" i="14"/>
  <c r="GR363" i="14"/>
  <c r="GJ363" i="14"/>
  <c r="GB363" i="14"/>
  <c r="FT363" i="14"/>
  <c r="FL363" i="14"/>
  <c r="FD363" i="14"/>
  <c r="EV363" i="14"/>
  <c r="EN363" i="14"/>
  <c r="EF363" i="14"/>
  <c r="DX363" i="14"/>
  <c r="DP363" i="14"/>
  <c r="DH363" i="14"/>
  <c r="CZ363" i="14"/>
  <c r="CR363" i="14"/>
  <c r="CJ363" i="14"/>
  <c r="CB363" i="14"/>
  <c r="BT363" i="14"/>
  <c r="BL363" i="14"/>
  <c r="BD363" i="14"/>
  <c r="AV363" i="14"/>
  <c r="AN363" i="14"/>
  <c r="AF363" i="14"/>
  <c r="X363" i="14"/>
  <c r="P363" i="14"/>
  <c r="H363" i="14"/>
  <c r="IU363" i="14"/>
  <c r="IM363" i="14"/>
  <c r="IE363" i="14"/>
  <c r="HW363" i="14"/>
  <c r="HO363" i="14"/>
  <c r="HG363" i="14"/>
  <c r="GY363" i="14"/>
  <c r="GQ363" i="14"/>
  <c r="GI363" i="14"/>
  <c r="GA363" i="14"/>
  <c r="FS363" i="14"/>
  <c r="FK363" i="14"/>
  <c r="FC363" i="14"/>
  <c r="EU363" i="14"/>
  <c r="EM363" i="14"/>
  <c r="EE363" i="14"/>
  <c r="DW363" i="14"/>
  <c r="DO363" i="14"/>
  <c r="DG363" i="14"/>
  <c r="CY363" i="14"/>
  <c r="CQ363" i="14"/>
  <c r="CI363" i="14"/>
  <c r="CA363" i="14"/>
  <c r="BS363" i="14"/>
  <c r="BK363" i="14"/>
  <c r="BC363" i="14"/>
  <c r="AU363" i="14"/>
  <c r="AM363" i="14"/>
  <c r="AE363" i="14"/>
  <c r="W363" i="14"/>
  <c r="O363" i="14"/>
  <c r="G363" i="14"/>
  <c r="JB363" i="14"/>
  <c r="IT363" i="14"/>
  <c r="IL363" i="14"/>
  <c r="ID363" i="14"/>
  <c r="HV363" i="14"/>
  <c r="HN363" i="14"/>
  <c r="HF363" i="14"/>
  <c r="GX363" i="14"/>
  <c r="GP363" i="14"/>
  <c r="GH363" i="14"/>
  <c r="FZ363" i="14"/>
  <c r="FR363" i="14"/>
  <c r="FJ363" i="14"/>
  <c r="FB363" i="14"/>
  <c r="ET363" i="14"/>
  <c r="EL363" i="14"/>
  <c r="ED363" i="14"/>
  <c r="DV363" i="14"/>
  <c r="DN363" i="14"/>
  <c r="DF363" i="14"/>
  <c r="CX363" i="14"/>
  <c r="CP363" i="14"/>
  <c r="CH363" i="14"/>
  <c r="BZ363" i="14"/>
  <c r="BR363" i="14"/>
  <c r="BJ363" i="14"/>
  <c r="BB363" i="14"/>
  <c r="AT363" i="14"/>
  <c r="AL363" i="14"/>
  <c r="AD363" i="14"/>
  <c r="V363" i="14"/>
  <c r="N363" i="14"/>
  <c r="JA363" i="14"/>
  <c r="IS363" i="14"/>
  <c r="IK363" i="14"/>
  <c r="IC363" i="14"/>
  <c r="HU363" i="14"/>
  <c r="HM363" i="14"/>
  <c r="HE363" i="14"/>
  <c r="GW363" i="14"/>
  <c r="GO363" i="14"/>
  <c r="GG363" i="14"/>
  <c r="FY363" i="14"/>
  <c r="FQ363" i="14"/>
  <c r="FI363" i="14"/>
  <c r="FA363" i="14"/>
  <c r="ES363" i="14"/>
  <c r="EK363" i="14"/>
  <c r="EC363" i="14"/>
  <c r="DU363" i="14"/>
  <c r="DM363" i="14"/>
  <c r="DE363" i="14"/>
  <c r="CW363" i="14"/>
  <c r="CO363" i="14"/>
  <c r="CG363" i="14"/>
  <c r="BY363" i="14"/>
  <c r="BQ363" i="14"/>
  <c r="BI363" i="14"/>
  <c r="BA363" i="14"/>
  <c r="AS363" i="14"/>
  <c r="AK363" i="14"/>
  <c r="AC363" i="14"/>
  <c r="U363" i="14"/>
  <c r="M363" i="14"/>
  <c r="IB363" i="14"/>
  <c r="FP363" i="14"/>
  <c r="DD363" i="14"/>
  <c r="AR363" i="14"/>
  <c r="HT363" i="14"/>
  <c r="FH363" i="14"/>
  <c r="CV363" i="14"/>
  <c r="AJ363" i="14"/>
  <c r="HL363" i="14"/>
  <c r="EZ363" i="14"/>
  <c r="CN363" i="14"/>
  <c r="AB363" i="14"/>
  <c r="HD363" i="14"/>
  <c r="ER363" i="14"/>
  <c r="CF363" i="14"/>
  <c r="T363" i="14"/>
  <c r="GV363" i="14"/>
  <c r="EJ363" i="14"/>
  <c r="BX363" i="14"/>
  <c r="L363" i="14"/>
  <c r="IZ363" i="14"/>
  <c r="GN363" i="14"/>
  <c r="EB363" i="14"/>
  <c r="BP363" i="14"/>
  <c r="IJ363" i="14"/>
  <c r="FX363" i="14"/>
  <c r="DL363" i="14"/>
  <c r="AZ363" i="14"/>
  <c r="DT363" i="14"/>
  <c r="BH363" i="14"/>
  <c r="IR363" i="14"/>
  <c r="GF363" i="14"/>
  <c r="E630" i="14"/>
  <c r="H630" i="14" s="1"/>
  <c r="N630" i="14"/>
  <c r="A631" i="14"/>
  <c r="BL629" i="14"/>
  <c r="BD629" i="14"/>
  <c r="AV629" i="14"/>
  <c r="AN629" i="14"/>
  <c r="AF629" i="14"/>
  <c r="X629" i="14"/>
  <c r="P629" i="14"/>
  <c r="BK629" i="14"/>
  <c r="BC629" i="14"/>
  <c r="AU629" i="14"/>
  <c r="AM629" i="14"/>
  <c r="AE629" i="14"/>
  <c r="W629" i="14"/>
  <c r="O629" i="14"/>
  <c r="BJ629" i="14"/>
  <c r="BB629" i="14"/>
  <c r="AT629" i="14"/>
  <c r="AL629" i="14"/>
  <c r="AD629" i="14"/>
  <c r="V629" i="14"/>
  <c r="BI629" i="14"/>
  <c r="BA629" i="14"/>
  <c r="AS629" i="14"/>
  <c r="AK629" i="14"/>
  <c r="AC629" i="14"/>
  <c r="U629" i="14"/>
  <c r="M629" i="14"/>
  <c r="BH629" i="14"/>
  <c r="AZ629" i="14"/>
  <c r="AR629" i="14"/>
  <c r="AJ629" i="14"/>
  <c r="AB629" i="14"/>
  <c r="T629" i="14"/>
  <c r="BG629" i="14"/>
  <c r="AY629" i="14"/>
  <c r="AQ629" i="14"/>
  <c r="AI629" i="14"/>
  <c r="AA629" i="14"/>
  <c r="S629" i="14"/>
  <c r="BF629" i="14"/>
  <c r="AX629" i="14"/>
  <c r="AP629" i="14"/>
  <c r="AH629" i="14"/>
  <c r="Z629" i="14"/>
  <c r="R629" i="14"/>
  <c r="BE629" i="14"/>
  <c r="AW629" i="14"/>
  <c r="AO629" i="14"/>
  <c r="AG629" i="14"/>
  <c r="Y629" i="14"/>
  <c r="Q629" i="14"/>
  <c r="I629" i="14"/>
  <c r="D30" i="11"/>
  <c r="G30" i="11" s="1"/>
  <c r="E29" i="11"/>
  <c r="F29" i="11" s="1"/>
  <c r="I104" i="14" l="1"/>
  <c r="K104" i="14" s="1"/>
  <c r="HU365" i="14" s="1"/>
  <c r="J29" i="11"/>
  <c r="K29" i="11" s="1"/>
  <c r="H29" i="11"/>
  <c r="I29" i="11" s="1"/>
  <c r="BE364" i="14"/>
  <c r="K364" i="14"/>
  <c r="M364" i="14"/>
  <c r="G364" i="14"/>
  <c r="GT364" i="14"/>
  <c r="GV364" i="14"/>
  <c r="GX364" i="14"/>
  <c r="GR364" i="14"/>
  <c r="EI364" i="14"/>
  <c r="EE364" i="14"/>
  <c r="BM364" i="14"/>
  <c r="BW364" i="14"/>
  <c r="BY364" i="14"/>
  <c r="BS364" i="14"/>
  <c r="Q364" i="14"/>
  <c r="EK364" i="14"/>
  <c r="AG364" i="14"/>
  <c r="GU364" i="14"/>
  <c r="GW364" i="14"/>
  <c r="GQ364" i="14"/>
  <c r="J364" i="14"/>
  <c r="N364" i="14"/>
  <c r="L364" i="14"/>
  <c r="H364" i="14"/>
  <c r="BV364" i="14"/>
  <c r="BX364" i="14"/>
  <c r="BZ364" i="14"/>
  <c r="BT364" i="14"/>
  <c r="EH364" i="14"/>
  <c r="EJ364" i="14"/>
  <c r="EL364" i="14"/>
  <c r="EF364" i="14"/>
  <c r="EG364" i="14"/>
  <c r="FM364" i="14"/>
  <c r="DR364" i="14"/>
  <c r="IP364" i="14"/>
  <c r="DS364" i="14"/>
  <c r="IQ364" i="14"/>
  <c r="DT364" i="14"/>
  <c r="IR364" i="14"/>
  <c r="GG364" i="14"/>
  <c r="BJ364" i="14"/>
  <c r="IT364" i="14"/>
  <c r="IG364" i="14"/>
  <c r="GS364" i="14"/>
  <c r="HI364" i="14"/>
  <c r="HY364" i="14"/>
  <c r="BN364" i="14"/>
  <c r="DZ364" i="14"/>
  <c r="GL364" i="14"/>
  <c r="IX364" i="14"/>
  <c r="BO364" i="14"/>
  <c r="EA364" i="14"/>
  <c r="GM364" i="14"/>
  <c r="IY364" i="14"/>
  <c r="BP364" i="14"/>
  <c r="EB364" i="14"/>
  <c r="GN364" i="14"/>
  <c r="IZ364" i="14"/>
  <c r="BQ364" i="14"/>
  <c r="EC364" i="14"/>
  <c r="GO364" i="14"/>
  <c r="JA364" i="14"/>
  <c r="BR364" i="14"/>
  <c r="ED364" i="14"/>
  <c r="GP364" i="14"/>
  <c r="JB364" i="14"/>
  <c r="BK364" i="14"/>
  <c r="DW364" i="14"/>
  <c r="GI364" i="14"/>
  <c r="IU364" i="14"/>
  <c r="BL364" i="14"/>
  <c r="DX364" i="14"/>
  <c r="GJ364" i="14"/>
  <c r="IV364" i="14"/>
  <c r="DQ364" i="14"/>
  <c r="DY364" i="14"/>
  <c r="CC364" i="14"/>
  <c r="CS364" i="14"/>
  <c r="R364" i="14"/>
  <c r="CD364" i="14"/>
  <c r="EP364" i="14"/>
  <c r="HB364" i="14"/>
  <c r="S364" i="14"/>
  <c r="CE364" i="14"/>
  <c r="EQ364" i="14"/>
  <c r="HC364" i="14"/>
  <c r="T364" i="14"/>
  <c r="CF364" i="14"/>
  <c r="ER364" i="14"/>
  <c r="HD364" i="14"/>
  <c r="U364" i="14"/>
  <c r="CG364" i="14"/>
  <c r="ES364" i="14"/>
  <c r="HE364" i="14"/>
  <c r="V364" i="14"/>
  <c r="CH364" i="14"/>
  <c r="ET364" i="14"/>
  <c r="HF364" i="14"/>
  <c r="O364" i="14"/>
  <c r="CA364" i="14"/>
  <c r="EM364" i="14"/>
  <c r="GY364" i="14"/>
  <c r="P364" i="14"/>
  <c r="CB364" i="14"/>
  <c r="EN364" i="14"/>
  <c r="GZ364" i="14"/>
  <c r="EO364" i="14"/>
  <c r="CL364" i="14"/>
  <c r="HJ364" i="14"/>
  <c r="AA364" i="14"/>
  <c r="EY364" i="14"/>
  <c r="HK364" i="14"/>
  <c r="AB364" i="14"/>
  <c r="CN364" i="14"/>
  <c r="EZ364" i="14"/>
  <c r="HL364" i="14"/>
  <c r="AC364" i="14"/>
  <c r="CO364" i="14"/>
  <c r="FA364" i="14"/>
  <c r="HM364" i="14"/>
  <c r="AD364" i="14"/>
  <c r="CP364" i="14"/>
  <c r="FB364" i="14"/>
  <c r="HN364" i="14"/>
  <c r="W364" i="14"/>
  <c r="CI364" i="14"/>
  <c r="EU364" i="14"/>
  <c r="HG364" i="14"/>
  <c r="X364" i="14"/>
  <c r="CJ364" i="14"/>
  <c r="EV364" i="14"/>
  <c r="HH364" i="14"/>
  <c r="GK364" i="14"/>
  <c r="FE364" i="14"/>
  <c r="EX364" i="14"/>
  <c r="CM364" i="14"/>
  <c r="IO364" i="14"/>
  <c r="IW364" i="14"/>
  <c r="HA364" i="14"/>
  <c r="HQ364" i="14"/>
  <c r="AH364" i="14"/>
  <c r="CT364" i="14"/>
  <c r="FF364" i="14"/>
  <c r="HR364" i="14"/>
  <c r="AI364" i="14"/>
  <c r="CU364" i="14"/>
  <c r="FG364" i="14"/>
  <c r="HS364" i="14"/>
  <c r="AJ364" i="14"/>
  <c r="CV364" i="14"/>
  <c r="FH364" i="14"/>
  <c r="HT364" i="14"/>
  <c r="AK364" i="14"/>
  <c r="CW364" i="14"/>
  <c r="FI364" i="14"/>
  <c r="HU364" i="14"/>
  <c r="AL364" i="14"/>
  <c r="CX364" i="14"/>
  <c r="FJ364" i="14"/>
  <c r="HV364" i="14"/>
  <c r="AE364" i="14"/>
  <c r="CQ364" i="14"/>
  <c r="FC364" i="14"/>
  <c r="HO364" i="14"/>
  <c r="AF364" i="14"/>
  <c r="CR364" i="14"/>
  <c r="FD364" i="14"/>
  <c r="HP364" i="14"/>
  <c r="GC364" i="14"/>
  <c r="Z364" i="14"/>
  <c r="AW364" i="14"/>
  <c r="I364" i="14"/>
  <c r="Y364" i="14"/>
  <c r="AO364" i="14"/>
  <c r="AP364" i="14"/>
  <c r="DB364" i="14"/>
  <c r="FN364" i="14"/>
  <c r="HZ364" i="14"/>
  <c r="AQ364" i="14"/>
  <c r="DC364" i="14"/>
  <c r="FO364" i="14"/>
  <c r="IA364" i="14"/>
  <c r="AR364" i="14"/>
  <c r="DD364" i="14"/>
  <c r="FP364" i="14"/>
  <c r="IB364" i="14"/>
  <c r="AS364" i="14"/>
  <c r="DE364" i="14"/>
  <c r="FQ364" i="14"/>
  <c r="IC364" i="14"/>
  <c r="AT364" i="14"/>
  <c r="DF364" i="14"/>
  <c r="FR364" i="14"/>
  <c r="ID364" i="14"/>
  <c r="AM364" i="14"/>
  <c r="CY364" i="14"/>
  <c r="FK364" i="14"/>
  <c r="HW364" i="14"/>
  <c r="AN364" i="14"/>
  <c r="CZ364" i="14"/>
  <c r="FL364" i="14"/>
  <c r="HX364" i="14"/>
  <c r="DI364" i="14"/>
  <c r="BU364" i="14"/>
  <c r="CK364" i="14"/>
  <c r="DA364" i="14"/>
  <c r="AX364" i="14"/>
  <c r="DJ364" i="14"/>
  <c r="FV364" i="14"/>
  <c r="IH364" i="14"/>
  <c r="AY364" i="14"/>
  <c r="DK364" i="14"/>
  <c r="FW364" i="14"/>
  <c r="II364" i="14"/>
  <c r="AZ364" i="14"/>
  <c r="DL364" i="14"/>
  <c r="FX364" i="14"/>
  <c r="IJ364" i="14"/>
  <c r="BA364" i="14"/>
  <c r="DM364" i="14"/>
  <c r="FY364" i="14"/>
  <c r="IK364" i="14"/>
  <c r="BB364" i="14"/>
  <c r="DN364" i="14"/>
  <c r="FZ364" i="14"/>
  <c r="IL364" i="14"/>
  <c r="AU364" i="14"/>
  <c r="DG364" i="14"/>
  <c r="FS364" i="14"/>
  <c r="IE364" i="14"/>
  <c r="AV364" i="14"/>
  <c r="DH364" i="14"/>
  <c r="FT364" i="14"/>
  <c r="IF364" i="14"/>
  <c r="FU364" i="14"/>
  <c r="EW364" i="14"/>
  <c r="BF364" i="14"/>
  <c r="GD364" i="14"/>
  <c r="BG364" i="14"/>
  <c r="GE364" i="14"/>
  <c r="BH364" i="14"/>
  <c r="GF364" i="14"/>
  <c r="BI364" i="14"/>
  <c r="DU364" i="14"/>
  <c r="IS364" i="14"/>
  <c r="DV364" i="14"/>
  <c r="GH364" i="14"/>
  <c r="BC364" i="14"/>
  <c r="DO364" i="14"/>
  <c r="GA364" i="14"/>
  <c r="IM364" i="14"/>
  <c r="BD364" i="14"/>
  <c r="DP364" i="14"/>
  <c r="GB364" i="14"/>
  <c r="X21" i="14"/>
  <c r="D24" i="13" s="1"/>
  <c r="X20" i="14"/>
  <c r="D23" i="13" s="1"/>
  <c r="Y20" i="14"/>
  <c r="G630" i="14"/>
  <c r="F630" i="14"/>
  <c r="D107" i="14"/>
  <c r="C108" i="14"/>
  <c r="D632" i="14"/>
  <c r="C633" i="14"/>
  <c r="E631" i="14"/>
  <c r="F631" i="14" s="1"/>
  <c r="N631" i="14"/>
  <c r="A632" i="14"/>
  <c r="F105" i="14"/>
  <c r="BL630" i="14"/>
  <c r="BD630" i="14"/>
  <c r="AV630" i="14"/>
  <c r="AN630" i="14"/>
  <c r="AF630" i="14"/>
  <c r="X630" i="14"/>
  <c r="P630" i="14"/>
  <c r="BK630" i="14"/>
  <c r="BC630" i="14"/>
  <c r="AU630" i="14"/>
  <c r="AM630" i="14"/>
  <c r="AE630" i="14"/>
  <c r="W630" i="14"/>
  <c r="O630" i="14"/>
  <c r="BJ630" i="14"/>
  <c r="BB630" i="14"/>
  <c r="AT630" i="14"/>
  <c r="AL630" i="14"/>
  <c r="AD630" i="14"/>
  <c r="V630" i="14"/>
  <c r="BI630" i="14"/>
  <c r="BA630" i="14"/>
  <c r="AS630" i="14"/>
  <c r="AK630" i="14"/>
  <c r="AC630" i="14"/>
  <c r="U630" i="14"/>
  <c r="M630" i="14"/>
  <c r="BH630" i="14"/>
  <c r="AZ630" i="14"/>
  <c r="AR630" i="14"/>
  <c r="AJ630" i="14"/>
  <c r="AB630" i="14"/>
  <c r="T630" i="14"/>
  <c r="BG630" i="14"/>
  <c r="AY630" i="14"/>
  <c r="AQ630" i="14"/>
  <c r="AI630" i="14"/>
  <c r="AA630" i="14"/>
  <c r="S630" i="14"/>
  <c r="BF630" i="14"/>
  <c r="AX630" i="14"/>
  <c r="AP630" i="14"/>
  <c r="AH630" i="14"/>
  <c r="Z630" i="14"/>
  <c r="R630" i="14"/>
  <c r="BE630" i="14"/>
  <c r="AW630" i="14"/>
  <c r="AO630" i="14"/>
  <c r="AG630" i="14"/>
  <c r="Y630" i="14"/>
  <c r="Q630" i="14"/>
  <c r="H105" i="14"/>
  <c r="E106" i="14"/>
  <c r="F106" i="14" s="1"/>
  <c r="D31" i="11"/>
  <c r="G31" i="11" s="1"/>
  <c r="E30" i="11"/>
  <c r="F30" i="11" s="1"/>
  <c r="AM365" i="14" l="1"/>
  <c r="GS365" i="14"/>
  <c r="FY365" i="14"/>
  <c r="FS365" i="14"/>
  <c r="AP365" i="14"/>
  <c r="IE365" i="14"/>
  <c r="FV365" i="14"/>
  <c r="EE365" i="14"/>
  <c r="FZ365" i="14"/>
  <c r="BT365" i="14"/>
  <c r="L365" i="14"/>
  <c r="BZ365" i="14"/>
  <c r="ES365" i="14"/>
  <c r="CD365" i="14"/>
  <c r="DL365" i="14"/>
  <c r="P365" i="14"/>
  <c r="IL365" i="14"/>
  <c r="I365" i="14"/>
  <c r="AS365" i="14"/>
  <c r="EO365" i="14"/>
  <c r="IG365" i="14"/>
  <c r="BW365" i="14"/>
  <c r="DH365" i="14"/>
  <c r="DF365" i="14"/>
  <c r="BR365" i="14"/>
  <c r="AW365" i="14"/>
  <c r="CG365" i="14"/>
  <c r="HW365" i="14"/>
  <c r="ED365" i="14"/>
  <c r="DI365" i="14"/>
  <c r="EK365" i="14"/>
  <c r="IH365" i="14"/>
  <c r="IK365" i="14"/>
  <c r="DK365" i="14"/>
  <c r="GV365" i="14"/>
  <c r="FO365" i="14"/>
  <c r="HC365" i="14"/>
  <c r="T365" i="14"/>
  <c r="FL365" i="14"/>
  <c r="EH365" i="14"/>
  <c r="AZ365" i="14"/>
  <c r="IS365" i="14"/>
  <c r="AD365" i="14"/>
  <c r="CX365" i="14"/>
  <c r="GZ365" i="14"/>
  <c r="EP365" i="14"/>
  <c r="DD365" i="14"/>
  <c r="CA365" i="14"/>
  <c r="Q365" i="14"/>
  <c r="HZ365" i="14"/>
  <c r="ER365" i="14"/>
  <c r="EM365" i="14"/>
  <c r="DA365" i="14"/>
  <c r="S365" i="14"/>
  <c r="IJ365" i="14"/>
  <c r="CP365" i="14"/>
  <c r="CB365" i="14"/>
  <c r="HA365" i="14"/>
  <c r="CE365" i="14"/>
  <c r="HD365" i="14"/>
  <c r="AU365" i="14"/>
  <c r="FT365" i="14"/>
  <c r="AX365" i="14"/>
  <c r="FW365" i="14"/>
  <c r="BA365" i="14"/>
  <c r="GP365" i="14"/>
  <c r="EU365" i="14"/>
  <c r="IM365" i="14"/>
  <c r="CJ365" i="14"/>
  <c r="GB365" i="14"/>
  <c r="Y365" i="14"/>
  <c r="DQ365" i="14"/>
  <c r="HI365" i="14"/>
  <c r="BF365" i="14"/>
  <c r="EX365" i="14"/>
  <c r="IP365" i="14"/>
  <c r="CM365" i="14"/>
  <c r="GE365" i="14"/>
  <c r="AB365" i="14"/>
  <c r="DT365" i="14"/>
  <c r="HL365" i="14"/>
  <c r="BI365" i="14"/>
  <c r="FA365" i="14"/>
  <c r="JA365" i="14"/>
  <c r="BC365" i="14"/>
  <c r="DN365" i="14"/>
  <c r="JB365" i="14"/>
  <c r="HN365" i="14"/>
  <c r="BK365" i="14"/>
  <c r="FC365" i="14"/>
  <c r="IU365" i="14"/>
  <c r="CR365" i="14"/>
  <c r="GJ365" i="14"/>
  <c r="AG365" i="14"/>
  <c r="DY365" i="14"/>
  <c r="HQ365" i="14"/>
  <c r="BN365" i="14"/>
  <c r="FF365" i="14"/>
  <c r="IX365" i="14"/>
  <c r="CU365" i="14"/>
  <c r="GM365" i="14"/>
  <c r="AJ365" i="14"/>
  <c r="EB365" i="14"/>
  <c r="HT365" i="14"/>
  <c r="BQ365" i="14"/>
  <c r="FI365" i="14"/>
  <c r="BB365" i="14"/>
  <c r="FB365" i="14"/>
  <c r="AT365" i="14"/>
  <c r="N365" i="14"/>
  <c r="AL365" i="14"/>
  <c r="BS365" i="14"/>
  <c r="FK365" i="14"/>
  <c r="H365" i="14"/>
  <c r="CZ365" i="14"/>
  <c r="GR365" i="14"/>
  <c r="AO365" i="14"/>
  <c r="EG365" i="14"/>
  <c r="HY365" i="14"/>
  <c r="BV365" i="14"/>
  <c r="FN365" i="14"/>
  <c r="K365" i="14"/>
  <c r="DC365" i="14"/>
  <c r="GU365" i="14"/>
  <c r="AR365" i="14"/>
  <c r="EJ365" i="14"/>
  <c r="IB365" i="14"/>
  <c r="BY365" i="14"/>
  <c r="FQ365" i="14"/>
  <c r="FR365" i="14"/>
  <c r="EL365" i="14"/>
  <c r="FJ365" i="14"/>
  <c r="CI365" i="14"/>
  <c r="GA365" i="14"/>
  <c r="X365" i="14"/>
  <c r="DP365" i="14"/>
  <c r="HH365" i="14"/>
  <c r="BE365" i="14"/>
  <c r="EW365" i="14"/>
  <c r="IO365" i="14"/>
  <c r="CL365" i="14"/>
  <c r="GD365" i="14"/>
  <c r="AA365" i="14"/>
  <c r="DS365" i="14"/>
  <c r="HK365" i="14"/>
  <c r="BH365" i="14"/>
  <c r="EZ365" i="14"/>
  <c r="IR365" i="14"/>
  <c r="CO365" i="14"/>
  <c r="GG365" i="14"/>
  <c r="GX365" i="14"/>
  <c r="CQ365" i="14"/>
  <c r="AF365" i="14"/>
  <c r="HP365" i="14"/>
  <c r="IW365" i="14"/>
  <c r="BP365" i="14"/>
  <c r="ID365" i="14"/>
  <c r="HV365" i="14"/>
  <c r="GI365" i="14"/>
  <c r="DX365" i="14"/>
  <c r="BM365" i="14"/>
  <c r="FE365" i="14"/>
  <c r="CT365" i="14"/>
  <c r="GL365" i="14"/>
  <c r="AI365" i="14"/>
  <c r="EA365" i="14"/>
  <c r="HS365" i="14"/>
  <c r="FH365" i="14"/>
  <c r="IZ365" i="14"/>
  <c r="CW365" i="14"/>
  <c r="GO365" i="14"/>
  <c r="BJ365" i="14"/>
  <c r="V365" i="14"/>
  <c r="G365" i="14"/>
  <c r="CY365" i="14"/>
  <c r="GQ365" i="14"/>
  <c r="AN365" i="14"/>
  <c r="EF365" i="14"/>
  <c r="HX365" i="14"/>
  <c r="BU365" i="14"/>
  <c r="FM365" i="14"/>
  <c r="J365" i="14"/>
  <c r="DB365" i="14"/>
  <c r="GT365" i="14"/>
  <c r="AQ365" i="14"/>
  <c r="EI365" i="14"/>
  <c r="IA365" i="14"/>
  <c r="BX365" i="14"/>
  <c r="FP365" i="14"/>
  <c r="M365" i="14"/>
  <c r="DE365" i="14"/>
  <c r="GW365" i="14"/>
  <c r="CH365" i="14"/>
  <c r="GY365" i="14"/>
  <c r="IF365" i="14"/>
  <c r="DJ365" i="14"/>
  <c r="II365" i="14"/>
  <c r="HE365" i="14"/>
  <c r="O365" i="14"/>
  <c r="AV365" i="14"/>
  <c r="FU365" i="14"/>
  <c r="HB365" i="14"/>
  <c r="EQ365" i="14"/>
  <c r="FX365" i="14"/>
  <c r="DM365" i="14"/>
  <c r="GH365" i="14"/>
  <c r="ET365" i="14"/>
  <c r="W365" i="14"/>
  <c r="DO365" i="14"/>
  <c r="HG365" i="14"/>
  <c r="BD365" i="14"/>
  <c r="EV365" i="14"/>
  <c r="IN365" i="14"/>
  <c r="CK365" i="14"/>
  <c r="GC365" i="14"/>
  <c r="Z365" i="14"/>
  <c r="DR365" i="14"/>
  <c r="HJ365" i="14"/>
  <c r="BG365" i="14"/>
  <c r="EY365" i="14"/>
  <c r="IQ365" i="14"/>
  <c r="CN365" i="14"/>
  <c r="GF365" i="14"/>
  <c r="AC365" i="14"/>
  <c r="DU365" i="14"/>
  <c r="HM365" i="14"/>
  <c r="DV365" i="14"/>
  <c r="DG365" i="14"/>
  <c r="EN365" i="14"/>
  <c r="CC365" i="14"/>
  <c r="R365" i="14"/>
  <c r="AY365" i="14"/>
  <c r="CF365" i="14"/>
  <c r="U365" i="14"/>
  <c r="IT365" i="14"/>
  <c r="HF365" i="14"/>
  <c r="AE365" i="14"/>
  <c r="DW365" i="14"/>
  <c r="HO365" i="14"/>
  <c r="BL365" i="14"/>
  <c r="FD365" i="14"/>
  <c r="IV365" i="14"/>
  <c r="CS365" i="14"/>
  <c r="GK365" i="14"/>
  <c r="AH365" i="14"/>
  <c r="DZ365" i="14"/>
  <c r="HR365" i="14"/>
  <c r="BO365" i="14"/>
  <c r="FG365" i="14"/>
  <c r="IY365" i="14"/>
  <c r="CV365" i="14"/>
  <c r="GN365" i="14"/>
  <c r="AK365" i="14"/>
  <c r="EC365" i="14"/>
  <c r="IC365" i="14"/>
  <c r="H30" i="11"/>
  <c r="I30" i="11" s="1"/>
  <c r="J30" i="11"/>
  <c r="K30" i="11" s="1"/>
  <c r="I630" i="14"/>
  <c r="G106" i="14"/>
  <c r="H631" i="14"/>
  <c r="G631" i="14"/>
  <c r="I105" i="14"/>
  <c r="K105" i="14" s="1"/>
  <c r="IH366" i="14" s="1"/>
  <c r="H106" i="14"/>
  <c r="N632" i="14"/>
  <c r="A633" i="14"/>
  <c r="D633" i="14"/>
  <c r="C634" i="14"/>
  <c r="BL631" i="14"/>
  <c r="BD631" i="14"/>
  <c r="AV631" i="14"/>
  <c r="AN631" i="14"/>
  <c r="AF631" i="14"/>
  <c r="X631" i="14"/>
  <c r="P631" i="14"/>
  <c r="BK631" i="14"/>
  <c r="BC631" i="14"/>
  <c r="AU631" i="14"/>
  <c r="AM631" i="14"/>
  <c r="AE631" i="14"/>
  <c r="W631" i="14"/>
  <c r="O631" i="14"/>
  <c r="BJ631" i="14"/>
  <c r="BB631" i="14"/>
  <c r="AT631" i="14"/>
  <c r="AL631" i="14"/>
  <c r="AD631" i="14"/>
  <c r="V631" i="14"/>
  <c r="BI631" i="14"/>
  <c r="BA631" i="14"/>
  <c r="AS631" i="14"/>
  <c r="AK631" i="14"/>
  <c r="AC631" i="14"/>
  <c r="U631" i="14"/>
  <c r="M631" i="14"/>
  <c r="BH631" i="14"/>
  <c r="AZ631" i="14"/>
  <c r="AR631" i="14"/>
  <c r="AJ631" i="14"/>
  <c r="AB631" i="14"/>
  <c r="T631" i="14"/>
  <c r="BG631" i="14"/>
  <c r="AY631" i="14"/>
  <c r="AQ631" i="14"/>
  <c r="AI631" i="14"/>
  <c r="AA631" i="14"/>
  <c r="S631" i="14"/>
  <c r="BF631" i="14"/>
  <c r="AX631" i="14"/>
  <c r="AP631" i="14"/>
  <c r="AH631" i="14"/>
  <c r="Z631" i="14"/>
  <c r="R631" i="14"/>
  <c r="BE631" i="14"/>
  <c r="AW631" i="14"/>
  <c r="AO631" i="14"/>
  <c r="AG631" i="14"/>
  <c r="Y631" i="14"/>
  <c r="Q631" i="14"/>
  <c r="G632" i="14"/>
  <c r="E632" i="14"/>
  <c r="H632" i="14"/>
  <c r="F632" i="14"/>
  <c r="C109" i="14"/>
  <c r="D108" i="14"/>
  <c r="E107" i="14"/>
  <c r="G107" i="14" s="1"/>
  <c r="D32" i="11"/>
  <c r="G32" i="11" s="1"/>
  <c r="E31" i="11"/>
  <c r="F31" i="11" s="1"/>
  <c r="J31" i="11" s="1"/>
  <c r="K31" i="11" s="1"/>
  <c r="H31" i="11" l="1"/>
  <c r="I31" i="11" s="1"/>
  <c r="I631" i="14"/>
  <c r="FG366" i="14"/>
  <c r="GZ366" i="14"/>
  <c r="DS366" i="14"/>
  <c r="CG366" i="14"/>
  <c r="I106" i="14"/>
  <c r="K106" i="14" s="1"/>
  <c r="HG367" i="14" s="1"/>
  <c r="GY366" i="14"/>
  <c r="HA366" i="14"/>
  <c r="HB366" i="14"/>
  <c r="FX366" i="14"/>
  <c r="IS366" i="14"/>
  <c r="HF366" i="14"/>
  <c r="EA366" i="14"/>
  <c r="T366" i="14"/>
  <c r="GF366" i="14"/>
  <c r="DM366" i="14"/>
  <c r="V366" i="14"/>
  <c r="IT366" i="14"/>
  <c r="IM366" i="14"/>
  <c r="IN366" i="14"/>
  <c r="IO366" i="14"/>
  <c r="IP366" i="14"/>
  <c r="GM366" i="14"/>
  <c r="AZ366" i="14"/>
  <c r="HD366" i="14"/>
  <c r="DU366" i="14"/>
  <c r="BB366" i="14"/>
  <c r="O366" i="14"/>
  <c r="P366" i="14"/>
  <c r="Q366" i="14"/>
  <c r="R366" i="14"/>
  <c r="BW366" i="14"/>
  <c r="BH366" i="14"/>
  <c r="IJ366" i="14"/>
  <c r="ES366" i="14"/>
  <c r="BJ366" i="14"/>
  <c r="BC366" i="14"/>
  <c r="BD366" i="14"/>
  <c r="BE366" i="14"/>
  <c r="BF366" i="14"/>
  <c r="CE366" i="14"/>
  <c r="CF366" i="14"/>
  <c r="IR366" i="14"/>
  <c r="FY366" i="14"/>
  <c r="CH366" i="14"/>
  <c r="CA366" i="14"/>
  <c r="CB366" i="14"/>
  <c r="CC366" i="14"/>
  <c r="CD366" i="14"/>
  <c r="DK366" i="14"/>
  <c r="EQ366" i="14"/>
  <c r="DL366" i="14"/>
  <c r="U366" i="14"/>
  <c r="GG366" i="14"/>
  <c r="DV366" i="14"/>
  <c r="DO366" i="14"/>
  <c r="DP366" i="14"/>
  <c r="DQ366" i="14"/>
  <c r="DR366" i="14"/>
  <c r="DC366" i="14"/>
  <c r="CM366" i="14"/>
  <c r="DT366" i="14"/>
  <c r="BA366" i="14"/>
  <c r="HE366" i="14"/>
  <c r="ET366" i="14"/>
  <c r="EM366" i="14"/>
  <c r="EN366" i="14"/>
  <c r="EO366" i="14"/>
  <c r="EP366" i="14"/>
  <c r="FO366" i="14"/>
  <c r="CU366" i="14"/>
  <c r="ER366" i="14"/>
  <c r="BI366" i="14"/>
  <c r="IK366" i="14"/>
  <c r="GH366" i="14"/>
  <c r="GA366" i="14"/>
  <c r="GB366" i="14"/>
  <c r="GC366" i="14"/>
  <c r="GD366" i="14"/>
  <c r="IA366" i="14"/>
  <c r="IY366" i="14"/>
  <c r="HC366" i="14"/>
  <c r="HS366" i="14"/>
  <c r="BP366" i="14"/>
  <c r="EB366" i="14"/>
  <c r="GN366" i="14"/>
  <c r="IZ366" i="14"/>
  <c r="BQ366" i="14"/>
  <c r="EC366" i="14"/>
  <c r="GO366" i="14"/>
  <c r="JA366" i="14"/>
  <c r="BR366" i="14"/>
  <c r="ED366" i="14"/>
  <c r="GP366" i="14"/>
  <c r="JB366" i="14"/>
  <c r="BK366" i="14"/>
  <c r="DW366" i="14"/>
  <c r="GI366" i="14"/>
  <c r="IU366" i="14"/>
  <c r="BL366" i="14"/>
  <c r="DX366" i="14"/>
  <c r="GJ366" i="14"/>
  <c r="IV366" i="14"/>
  <c r="BM366" i="14"/>
  <c r="DY366" i="14"/>
  <c r="GK366" i="14"/>
  <c r="IW366" i="14"/>
  <c r="BN366" i="14"/>
  <c r="DZ366" i="14"/>
  <c r="GL366" i="14"/>
  <c r="IX366" i="14"/>
  <c r="AY366" i="14"/>
  <c r="BG366" i="14"/>
  <c r="K366" i="14"/>
  <c r="AA366" i="14"/>
  <c r="L366" i="14"/>
  <c r="BX366" i="14"/>
  <c r="EJ366" i="14"/>
  <c r="GV366" i="14"/>
  <c r="M366" i="14"/>
  <c r="BY366" i="14"/>
  <c r="EK366" i="14"/>
  <c r="GW366" i="14"/>
  <c r="N366" i="14"/>
  <c r="BZ366" i="14"/>
  <c r="EL366" i="14"/>
  <c r="GX366" i="14"/>
  <c r="G366" i="14"/>
  <c r="BS366" i="14"/>
  <c r="EE366" i="14"/>
  <c r="GQ366" i="14"/>
  <c r="H366" i="14"/>
  <c r="BT366" i="14"/>
  <c r="EF366" i="14"/>
  <c r="GR366" i="14"/>
  <c r="I366" i="14"/>
  <c r="BU366" i="14"/>
  <c r="EG366" i="14"/>
  <c r="GS366" i="14"/>
  <c r="J366" i="14"/>
  <c r="BV366" i="14"/>
  <c r="EH366" i="14"/>
  <c r="GT366" i="14"/>
  <c r="FW366" i="14"/>
  <c r="GE366" i="14"/>
  <c r="EI366" i="14"/>
  <c r="EY366" i="14"/>
  <c r="AB366" i="14"/>
  <c r="CN366" i="14"/>
  <c r="EZ366" i="14"/>
  <c r="HL366" i="14"/>
  <c r="AC366" i="14"/>
  <c r="CO366" i="14"/>
  <c r="FA366" i="14"/>
  <c r="HM366" i="14"/>
  <c r="AD366" i="14"/>
  <c r="CP366" i="14"/>
  <c r="FB366" i="14"/>
  <c r="HN366" i="14"/>
  <c r="W366" i="14"/>
  <c r="CI366" i="14"/>
  <c r="EU366" i="14"/>
  <c r="HG366" i="14"/>
  <c r="X366" i="14"/>
  <c r="CJ366" i="14"/>
  <c r="EV366" i="14"/>
  <c r="HH366" i="14"/>
  <c r="Y366" i="14"/>
  <c r="CK366" i="14"/>
  <c r="EW366" i="14"/>
  <c r="HI366" i="14"/>
  <c r="Z366" i="14"/>
  <c r="CL366" i="14"/>
  <c r="EX366" i="14"/>
  <c r="HJ366" i="14"/>
  <c r="II366" i="14"/>
  <c r="IQ366" i="14"/>
  <c r="GU366" i="14"/>
  <c r="HK366" i="14"/>
  <c r="AJ366" i="14"/>
  <c r="CV366" i="14"/>
  <c r="FH366" i="14"/>
  <c r="HT366" i="14"/>
  <c r="AK366" i="14"/>
  <c r="CW366" i="14"/>
  <c r="FI366" i="14"/>
  <c r="HU366" i="14"/>
  <c r="AL366" i="14"/>
  <c r="CX366" i="14"/>
  <c r="FJ366" i="14"/>
  <c r="HV366" i="14"/>
  <c r="AE366" i="14"/>
  <c r="CQ366" i="14"/>
  <c r="FC366" i="14"/>
  <c r="HO366" i="14"/>
  <c r="AF366" i="14"/>
  <c r="CR366" i="14"/>
  <c r="FD366" i="14"/>
  <c r="HP366" i="14"/>
  <c r="AG366" i="14"/>
  <c r="CS366" i="14"/>
  <c r="FE366" i="14"/>
  <c r="HQ366" i="14"/>
  <c r="AH366" i="14"/>
  <c r="CT366" i="14"/>
  <c r="FF366" i="14"/>
  <c r="HR366" i="14"/>
  <c r="AQ366" i="14"/>
  <c r="BO366" i="14"/>
  <c r="S366" i="14"/>
  <c r="AI366" i="14"/>
  <c r="AR366" i="14"/>
  <c r="DD366" i="14"/>
  <c r="FP366" i="14"/>
  <c r="IB366" i="14"/>
  <c r="AS366" i="14"/>
  <c r="DE366" i="14"/>
  <c r="FQ366" i="14"/>
  <c r="IC366" i="14"/>
  <c r="AT366" i="14"/>
  <c r="DF366" i="14"/>
  <c r="FR366" i="14"/>
  <c r="ID366" i="14"/>
  <c r="AM366" i="14"/>
  <c r="CY366" i="14"/>
  <c r="FK366" i="14"/>
  <c r="HW366" i="14"/>
  <c r="AN366" i="14"/>
  <c r="CZ366" i="14"/>
  <c r="FL366" i="14"/>
  <c r="HX366" i="14"/>
  <c r="AO366" i="14"/>
  <c r="DA366" i="14"/>
  <c r="FM366" i="14"/>
  <c r="HY366" i="14"/>
  <c r="AP366" i="14"/>
  <c r="DB366" i="14"/>
  <c r="FN366" i="14"/>
  <c r="HZ366" i="14"/>
  <c r="DN366" i="14"/>
  <c r="FZ366" i="14"/>
  <c r="IL366" i="14"/>
  <c r="AU366" i="14"/>
  <c r="DG366" i="14"/>
  <c r="FS366" i="14"/>
  <c r="IE366" i="14"/>
  <c r="AV366" i="14"/>
  <c r="DH366" i="14"/>
  <c r="FT366" i="14"/>
  <c r="IF366" i="14"/>
  <c r="AW366" i="14"/>
  <c r="DI366" i="14"/>
  <c r="FU366" i="14"/>
  <c r="IG366" i="14"/>
  <c r="AX366" i="14"/>
  <c r="DJ366" i="14"/>
  <c r="FV366" i="14"/>
  <c r="I632" i="14"/>
  <c r="E108" i="14"/>
  <c r="G108" i="14" s="1"/>
  <c r="N633" i="14"/>
  <c r="A634" i="14"/>
  <c r="D109" i="14"/>
  <c r="C110" i="14"/>
  <c r="BL632" i="14"/>
  <c r="BD632" i="14"/>
  <c r="AV632" i="14"/>
  <c r="AN632" i="14"/>
  <c r="AF632" i="14"/>
  <c r="X632" i="14"/>
  <c r="P632" i="14"/>
  <c r="BK632" i="14"/>
  <c r="BC632" i="14"/>
  <c r="AU632" i="14"/>
  <c r="AM632" i="14"/>
  <c r="AE632" i="14"/>
  <c r="W632" i="14"/>
  <c r="O632" i="14"/>
  <c r="BJ632" i="14"/>
  <c r="BB632" i="14"/>
  <c r="AT632" i="14"/>
  <c r="AL632" i="14"/>
  <c r="AD632" i="14"/>
  <c r="V632" i="14"/>
  <c r="BI632" i="14"/>
  <c r="BA632" i="14"/>
  <c r="AS632" i="14"/>
  <c r="AK632" i="14"/>
  <c r="AC632" i="14"/>
  <c r="U632" i="14"/>
  <c r="M632" i="14"/>
  <c r="BH632" i="14"/>
  <c r="AZ632" i="14"/>
  <c r="AR632" i="14"/>
  <c r="AJ632" i="14"/>
  <c r="AB632" i="14"/>
  <c r="T632" i="14"/>
  <c r="BG632" i="14"/>
  <c r="AY632" i="14"/>
  <c r="AQ632" i="14"/>
  <c r="AI632" i="14"/>
  <c r="AA632" i="14"/>
  <c r="S632" i="14"/>
  <c r="BF632" i="14"/>
  <c r="AX632" i="14"/>
  <c r="AP632" i="14"/>
  <c r="AH632" i="14"/>
  <c r="Z632" i="14"/>
  <c r="R632" i="14"/>
  <c r="BE632" i="14"/>
  <c r="AW632" i="14"/>
  <c r="AO632" i="14"/>
  <c r="AG632" i="14"/>
  <c r="Y632" i="14"/>
  <c r="Q632" i="14"/>
  <c r="F107" i="14"/>
  <c r="H107" i="14"/>
  <c r="D634" i="14"/>
  <c r="C635" i="14"/>
  <c r="E633" i="14"/>
  <c r="G633" i="14" s="1"/>
  <c r="D33" i="11"/>
  <c r="G33" i="11" s="1"/>
  <c r="E32" i="11"/>
  <c r="F32" i="11" s="1"/>
  <c r="J32" i="11" l="1"/>
  <c r="K32" i="11" s="1"/>
  <c r="H32" i="11"/>
  <c r="I32" i="11" s="1"/>
  <c r="I107" i="14"/>
  <c r="K107" i="14" s="1"/>
  <c r="IR368" i="14" s="1"/>
  <c r="CZ367" i="14"/>
  <c r="AY367" i="14"/>
  <c r="EF367" i="14"/>
  <c r="CK367" i="14"/>
  <c r="Z367" i="14"/>
  <c r="HJ367" i="14"/>
  <c r="EY367" i="14"/>
  <c r="HL367" i="14"/>
  <c r="IN367" i="14"/>
  <c r="HH367" i="14"/>
  <c r="CS367" i="14"/>
  <c r="HQ367" i="14"/>
  <c r="CT367" i="14"/>
  <c r="FF367" i="14"/>
  <c r="AI367" i="14"/>
  <c r="CU367" i="14"/>
  <c r="FG367" i="14"/>
  <c r="HS367" i="14"/>
  <c r="AJ367" i="14"/>
  <c r="CV367" i="14"/>
  <c r="FH367" i="14"/>
  <c r="HT367" i="14"/>
  <c r="AK367" i="14"/>
  <c r="CW367" i="14"/>
  <c r="FI367" i="14"/>
  <c r="HU367" i="14"/>
  <c r="AL367" i="14"/>
  <c r="CX367" i="14"/>
  <c r="FJ367" i="14"/>
  <c r="HV367" i="14"/>
  <c r="AE367" i="14"/>
  <c r="CQ367" i="14"/>
  <c r="FC367" i="14"/>
  <c r="HO367" i="14"/>
  <c r="CR367" i="14"/>
  <c r="DJ367" i="14"/>
  <c r="IJ367" i="14"/>
  <c r="GB367" i="14"/>
  <c r="Y367" i="14"/>
  <c r="HI367" i="14"/>
  <c r="EX367" i="14"/>
  <c r="CM367" i="14"/>
  <c r="AB367" i="14"/>
  <c r="AC367" i="14"/>
  <c r="DH367" i="14"/>
  <c r="GR367" i="14"/>
  <c r="AG367" i="14"/>
  <c r="FE367" i="14"/>
  <c r="AH367" i="14"/>
  <c r="HR367" i="14"/>
  <c r="AN367" i="14"/>
  <c r="BL367" i="14"/>
  <c r="P367" i="14"/>
  <c r="AF367" i="14"/>
  <c r="AO367" i="14"/>
  <c r="DA367" i="14"/>
  <c r="FM367" i="14"/>
  <c r="HY367" i="14"/>
  <c r="AP367" i="14"/>
  <c r="DB367" i="14"/>
  <c r="FN367" i="14"/>
  <c r="HZ367" i="14"/>
  <c r="AQ367" i="14"/>
  <c r="DC367" i="14"/>
  <c r="FO367" i="14"/>
  <c r="IA367" i="14"/>
  <c r="AR367" i="14"/>
  <c r="DD367" i="14"/>
  <c r="FP367" i="14"/>
  <c r="IB367" i="14"/>
  <c r="AS367" i="14"/>
  <c r="DE367" i="14"/>
  <c r="FQ367" i="14"/>
  <c r="IC367" i="14"/>
  <c r="AT367" i="14"/>
  <c r="DF367" i="14"/>
  <c r="FR367" i="14"/>
  <c r="ID367" i="14"/>
  <c r="AM367" i="14"/>
  <c r="CY367" i="14"/>
  <c r="FK367" i="14"/>
  <c r="HW367" i="14"/>
  <c r="FU367" i="14"/>
  <c r="DK367" i="14"/>
  <c r="FX367" i="14"/>
  <c r="FY367" i="14"/>
  <c r="IL367" i="14"/>
  <c r="FS367" i="14"/>
  <c r="GJ367" i="14"/>
  <c r="BE367" i="14"/>
  <c r="BF367" i="14"/>
  <c r="IP367" i="14"/>
  <c r="GE367" i="14"/>
  <c r="BH367" i="14"/>
  <c r="IR367" i="14"/>
  <c r="BI367" i="14"/>
  <c r="DU367" i="14"/>
  <c r="GG367" i="14"/>
  <c r="IS367" i="14"/>
  <c r="BJ367" i="14"/>
  <c r="DV367" i="14"/>
  <c r="GH367" i="14"/>
  <c r="IT367" i="14"/>
  <c r="BC367" i="14"/>
  <c r="DO367" i="14"/>
  <c r="GA367" i="14"/>
  <c r="IM367" i="14"/>
  <c r="DI367" i="14"/>
  <c r="IH367" i="14"/>
  <c r="AZ367" i="14"/>
  <c r="FZ367" i="14"/>
  <c r="EN367" i="14"/>
  <c r="DQ367" i="14"/>
  <c r="IO367" i="14"/>
  <c r="GD367" i="14"/>
  <c r="DS367" i="14"/>
  <c r="DT367" i="14"/>
  <c r="IV367" i="14"/>
  <c r="BM367" i="14"/>
  <c r="IW367" i="14"/>
  <c r="GL367" i="14"/>
  <c r="BO367" i="14"/>
  <c r="GM367" i="14"/>
  <c r="IY367" i="14"/>
  <c r="EB367" i="14"/>
  <c r="GN367" i="14"/>
  <c r="IZ367" i="14"/>
  <c r="BQ367" i="14"/>
  <c r="EC367" i="14"/>
  <c r="GO367" i="14"/>
  <c r="JA367" i="14"/>
  <c r="BR367" i="14"/>
  <c r="ED367" i="14"/>
  <c r="GP367" i="14"/>
  <c r="JB367" i="14"/>
  <c r="BK367" i="14"/>
  <c r="DW367" i="14"/>
  <c r="GI367" i="14"/>
  <c r="IU367" i="14"/>
  <c r="DX367" i="14"/>
  <c r="IG367" i="14"/>
  <c r="FW367" i="14"/>
  <c r="BA367" i="14"/>
  <c r="BB367" i="14"/>
  <c r="DG367" i="14"/>
  <c r="FL367" i="14"/>
  <c r="FD367" i="14"/>
  <c r="GC367" i="14"/>
  <c r="DR367" i="14"/>
  <c r="BG367" i="14"/>
  <c r="IQ367" i="14"/>
  <c r="GF367" i="14"/>
  <c r="HX367" i="14"/>
  <c r="HP367" i="14"/>
  <c r="GK367" i="14"/>
  <c r="DZ367" i="14"/>
  <c r="IX367" i="14"/>
  <c r="EA367" i="14"/>
  <c r="BP367" i="14"/>
  <c r="BD367" i="14"/>
  <c r="H367" i="14"/>
  <c r="X367" i="14"/>
  <c r="I367" i="14"/>
  <c r="BU367" i="14"/>
  <c r="EG367" i="14"/>
  <c r="GS367" i="14"/>
  <c r="J367" i="14"/>
  <c r="BV367" i="14"/>
  <c r="EH367" i="14"/>
  <c r="GT367" i="14"/>
  <c r="K367" i="14"/>
  <c r="BW367" i="14"/>
  <c r="EI367" i="14"/>
  <c r="GU367" i="14"/>
  <c r="L367" i="14"/>
  <c r="BX367" i="14"/>
  <c r="N367" i="14"/>
  <c r="CB367" i="14"/>
  <c r="AX367" i="14"/>
  <c r="II367" i="14"/>
  <c r="DM367" i="14"/>
  <c r="IK367" i="14"/>
  <c r="AU367" i="14"/>
  <c r="IE367" i="14"/>
  <c r="GZ367" i="14"/>
  <c r="DY367" i="14"/>
  <c r="BN367" i="14"/>
  <c r="FT367" i="14"/>
  <c r="EJ367" i="14"/>
  <c r="GV367" i="14"/>
  <c r="M367" i="14"/>
  <c r="BY367" i="14"/>
  <c r="EK367" i="14"/>
  <c r="GW367" i="14"/>
  <c r="BZ367" i="14"/>
  <c r="EL367" i="14"/>
  <c r="GX367" i="14"/>
  <c r="G367" i="14"/>
  <c r="BS367" i="14"/>
  <c r="EE367" i="14"/>
  <c r="GQ367" i="14"/>
  <c r="IF367" i="14"/>
  <c r="DP367" i="14"/>
  <c r="BT367" i="14"/>
  <c r="CJ367" i="14"/>
  <c r="Q367" i="14"/>
  <c r="CC367" i="14"/>
  <c r="EO367" i="14"/>
  <c r="HA367" i="14"/>
  <c r="R367" i="14"/>
  <c r="CD367" i="14"/>
  <c r="EP367" i="14"/>
  <c r="HB367" i="14"/>
  <c r="S367" i="14"/>
  <c r="CE367" i="14"/>
  <c r="EQ367" i="14"/>
  <c r="HC367" i="14"/>
  <c r="T367" i="14"/>
  <c r="CF367" i="14"/>
  <c r="ER367" i="14"/>
  <c r="HD367" i="14"/>
  <c r="U367" i="14"/>
  <c r="CG367" i="14"/>
  <c r="ES367" i="14"/>
  <c r="HE367" i="14"/>
  <c r="V367" i="14"/>
  <c r="CH367" i="14"/>
  <c r="ET367" i="14"/>
  <c r="HF367" i="14"/>
  <c r="O367" i="14"/>
  <c r="CA367" i="14"/>
  <c r="EM367" i="14"/>
  <c r="GY367" i="14"/>
  <c r="AW367" i="14"/>
  <c r="FV367" i="14"/>
  <c r="DL367" i="14"/>
  <c r="DN367" i="14"/>
  <c r="AV367" i="14"/>
  <c r="EV367" i="14"/>
  <c r="EW367" i="14"/>
  <c r="CL367" i="14"/>
  <c r="AA367" i="14"/>
  <c r="HK367" i="14"/>
  <c r="CN367" i="14"/>
  <c r="EZ367" i="14"/>
  <c r="CO367" i="14"/>
  <c r="FA367" i="14"/>
  <c r="HM367" i="14"/>
  <c r="AD367" i="14"/>
  <c r="CP367" i="14"/>
  <c r="FB367" i="14"/>
  <c r="HN367" i="14"/>
  <c r="W367" i="14"/>
  <c r="CI367" i="14"/>
  <c r="EU367" i="14"/>
  <c r="C636" i="14"/>
  <c r="D635" i="14"/>
  <c r="C111" i="14"/>
  <c r="D110" i="14"/>
  <c r="E634" i="14"/>
  <c r="G634" i="14" s="1"/>
  <c r="G109" i="14"/>
  <c r="E109" i="14"/>
  <c r="F109" i="14" s="1"/>
  <c r="N634" i="14"/>
  <c r="A635" i="14"/>
  <c r="BL633" i="14"/>
  <c r="BD633" i="14"/>
  <c r="AV633" i="14"/>
  <c r="AN633" i="14"/>
  <c r="AF633" i="14"/>
  <c r="X633" i="14"/>
  <c r="P633" i="14"/>
  <c r="BK633" i="14"/>
  <c r="BC633" i="14"/>
  <c r="AU633" i="14"/>
  <c r="AM633" i="14"/>
  <c r="AE633" i="14"/>
  <c r="W633" i="14"/>
  <c r="O633" i="14"/>
  <c r="BJ633" i="14"/>
  <c r="BB633" i="14"/>
  <c r="AT633" i="14"/>
  <c r="AL633" i="14"/>
  <c r="AD633" i="14"/>
  <c r="V633" i="14"/>
  <c r="BI633" i="14"/>
  <c r="BA633" i="14"/>
  <c r="AS633" i="14"/>
  <c r="AK633" i="14"/>
  <c r="AC633" i="14"/>
  <c r="U633" i="14"/>
  <c r="M633" i="14"/>
  <c r="BH633" i="14"/>
  <c r="AZ633" i="14"/>
  <c r="AR633" i="14"/>
  <c r="AJ633" i="14"/>
  <c r="AB633" i="14"/>
  <c r="T633" i="14"/>
  <c r="BG633" i="14"/>
  <c r="AY633" i="14"/>
  <c r="AQ633" i="14"/>
  <c r="AI633" i="14"/>
  <c r="AA633" i="14"/>
  <c r="S633" i="14"/>
  <c r="BF633" i="14"/>
  <c r="AX633" i="14"/>
  <c r="AP633" i="14"/>
  <c r="AH633" i="14"/>
  <c r="Z633" i="14"/>
  <c r="R633" i="14"/>
  <c r="BE633" i="14"/>
  <c r="AW633" i="14"/>
  <c r="AO633" i="14"/>
  <c r="AG633" i="14"/>
  <c r="Y633" i="14"/>
  <c r="Q633" i="14"/>
  <c r="F633" i="14"/>
  <c r="F108" i="14"/>
  <c r="H633" i="14"/>
  <c r="H108" i="14"/>
  <c r="D34" i="11"/>
  <c r="G34" i="11" s="1"/>
  <c r="E33" i="11"/>
  <c r="F33" i="11" s="1"/>
  <c r="BK368" i="14" l="1"/>
  <c r="IX368" i="14"/>
  <c r="U368" i="14"/>
  <c r="AW368" i="14"/>
  <c r="HM368" i="14"/>
  <c r="GQ368" i="14"/>
  <c r="EW368" i="14"/>
  <c r="EY368" i="14"/>
  <c r="IG368" i="14"/>
  <c r="IU368" i="14"/>
  <c r="BZ368" i="14"/>
  <c r="CO368" i="14"/>
  <c r="DA368" i="14"/>
  <c r="EI368" i="14"/>
  <c r="H368" i="14"/>
  <c r="IW368" i="14"/>
  <c r="FW368" i="14"/>
  <c r="CP368" i="14"/>
  <c r="AN368" i="14"/>
  <c r="Z368" i="14"/>
  <c r="L368" i="14"/>
  <c r="AK368" i="14"/>
  <c r="ED368" i="14"/>
  <c r="EF368" i="14"/>
  <c r="AX368" i="14"/>
  <c r="AZ368" i="14"/>
  <c r="AD368" i="14"/>
  <c r="FS368" i="14"/>
  <c r="FI368" i="14"/>
  <c r="GP368" i="14"/>
  <c r="FL368" i="14"/>
  <c r="CL368" i="14"/>
  <c r="DL368" i="14"/>
  <c r="HU368" i="14"/>
  <c r="JB368" i="14"/>
  <c r="GJ368" i="14"/>
  <c r="EX368" i="14"/>
  <c r="HL368" i="14"/>
  <c r="FO368" i="14"/>
  <c r="FY368" i="14"/>
  <c r="W368" i="14"/>
  <c r="GR368" i="14"/>
  <c r="FV368" i="14"/>
  <c r="IB368" i="14"/>
  <c r="BI368" i="14"/>
  <c r="AU368" i="14"/>
  <c r="AO368" i="14"/>
  <c r="GT368" i="14"/>
  <c r="IZ368" i="14"/>
  <c r="AC368" i="14"/>
  <c r="CI368" i="14"/>
  <c r="BU368" i="14"/>
  <c r="DC368" i="14"/>
  <c r="GM368" i="14"/>
  <c r="BA368" i="14"/>
  <c r="DF368" i="14"/>
  <c r="IE368" i="14"/>
  <c r="BM368" i="14"/>
  <c r="FN368" i="14"/>
  <c r="IY368" i="14"/>
  <c r="DU368" i="14"/>
  <c r="IL368" i="14"/>
  <c r="X368" i="14"/>
  <c r="DY368" i="14"/>
  <c r="HJ368" i="14"/>
  <c r="BX368" i="14"/>
  <c r="HE368" i="14"/>
  <c r="G368" i="14"/>
  <c r="CZ368" i="14"/>
  <c r="HI368" i="14"/>
  <c r="K368" i="14"/>
  <c r="GN368" i="14"/>
  <c r="IK368" i="14"/>
  <c r="CX368" i="14"/>
  <c r="DG368" i="14"/>
  <c r="FT368" i="14"/>
  <c r="HY368" i="14"/>
  <c r="IH368" i="14"/>
  <c r="AR368" i="14"/>
  <c r="BY368" i="14"/>
  <c r="FR368" i="14"/>
  <c r="HG368" i="14"/>
  <c r="HH368" i="14"/>
  <c r="J368" i="14"/>
  <c r="BO368" i="14"/>
  <c r="DD368" i="14"/>
  <c r="GW368" i="14"/>
  <c r="DN368" i="14"/>
  <c r="CY368" i="14"/>
  <c r="DH368" i="14"/>
  <c r="CK368" i="14"/>
  <c r="BN368" i="14"/>
  <c r="BW368" i="14"/>
  <c r="BP368" i="14"/>
  <c r="IC368" i="14"/>
  <c r="ES368" i="14"/>
  <c r="FB368" i="14"/>
  <c r="FK368" i="14"/>
  <c r="EV368" i="14"/>
  <c r="DI368" i="14"/>
  <c r="EH368" i="14"/>
  <c r="DK368" i="14"/>
  <c r="CN368" i="14"/>
  <c r="DW368" i="14"/>
  <c r="IS368" i="14"/>
  <c r="GX368" i="14"/>
  <c r="HX368" i="14"/>
  <c r="DB368" i="14"/>
  <c r="EB368" i="14"/>
  <c r="BB368" i="14"/>
  <c r="BL368" i="14"/>
  <c r="HK368" i="14"/>
  <c r="AL368" i="14"/>
  <c r="AV368" i="14"/>
  <c r="FM368" i="14"/>
  <c r="AA368" i="14"/>
  <c r="GU368" i="14"/>
  <c r="GO368" i="14"/>
  <c r="HN368" i="14"/>
  <c r="EE368" i="14"/>
  <c r="IV368" i="14"/>
  <c r="GK368" i="14"/>
  <c r="DJ368" i="14"/>
  <c r="AQ368" i="14"/>
  <c r="EZ368" i="14"/>
  <c r="AS368" i="14"/>
  <c r="JA368" i="14"/>
  <c r="BR368" i="14"/>
  <c r="ID368" i="14"/>
  <c r="EU368" i="14"/>
  <c r="BT368" i="14"/>
  <c r="I368" i="14"/>
  <c r="GS368" i="14"/>
  <c r="DZ368" i="14"/>
  <c r="AY368" i="14"/>
  <c r="IA368" i="14"/>
  <c r="FP368" i="14"/>
  <c r="GV368" i="14"/>
  <c r="FQ368" i="14"/>
  <c r="BQ368" i="14"/>
  <c r="N368" i="14"/>
  <c r="EL368" i="14"/>
  <c r="AM368" i="14"/>
  <c r="GI368" i="14"/>
  <c r="CJ368" i="14"/>
  <c r="IF368" i="14"/>
  <c r="EG368" i="14"/>
  <c r="AP368" i="14"/>
  <c r="GL368" i="14"/>
  <c r="CM368" i="14"/>
  <c r="II368" i="14"/>
  <c r="EJ368" i="14"/>
  <c r="CW368" i="14"/>
  <c r="M368" i="14"/>
  <c r="AT368" i="14"/>
  <c r="FZ368" i="14"/>
  <c r="BS368" i="14"/>
  <c r="HW368" i="14"/>
  <c r="DX368" i="14"/>
  <c r="Y368" i="14"/>
  <c r="FU368" i="14"/>
  <c r="BV368" i="14"/>
  <c r="HZ368" i="14"/>
  <c r="EA368" i="14"/>
  <c r="AB368" i="14"/>
  <c r="FX368" i="14"/>
  <c r="J33" i="11"/>
  <c r="K33" i="11" s="1"/>
  <c r="H33" i="11"/>
  <c r="I33" i="11" s="1"/>
  <c r="IJ368" i="14"/>
  <c r="DE368" i="14"/>
  <c r="DM368" i="14"/>
  <c r="EC368" i="14"/>
  <c r="CG368" i="14"/>
  <c r="V368" i="14"/>
  <c r="CH368" i="14"/>
  <c r="ET368" i="14"/>
  <c r="HF368" i="14"/>
  <c r="O368" i="14"/>
  <c r="CA368" i="14"/>
  <c r="EM368" i="14"/>
  <c r="GY368" i="14"/>
  <c r="P368" i="14"/>
  <c r="CB368" i="14"/>
  <c r="EN368" i="14"/>
  <c r="GZ368" i="14"/>
  <c r="Q368" i="14"/>
  <c r="CC368" i="14"/>
  <c r="EO368" i="14"/>
  <c r="HA368" i="14"/>
  <c r="R368" i="14"/>
  <c r="CD368" i="14"/>
  <c r="EP368" i="14"/>
  <c r="HB368" i="14"/>
  <c r="S368" i="14"/>
  <c r="CE368" i="14"/>
  <c r="EQ368" i="14"/>
  <c r="HC368" i="14"/>
  <c r="T368" i="14"/>
  <c r="CF368" i="14"/>
  <c r="ER368" i="14"/>
  <c r="HD368" i="14"/>
  <c r="FJ368" i="14"/>
  <c r="HV368" i="14"/>
  <c r="AE368" i="14"/>
  <c r="CQ368" i="14"/>
  <c r="FC368" i="14"/>
  <c r="HO368" i="14"/>
  <c r="AF368" i="14"/>
  <c r="CR368" i="14"/>
  <c r="FD368" i="14"/>
  <c r="HP368" i="14"/>
  <c r="AG368" i="14"/>
  <c r="CS368" i="14"/>
  <c r="FE368" i="14"/>
  <c r="HQ368" i="14"/>
  <c r="AH368" i="14"/>
  <c r="CT368" i="14"/>
  <c r="FF368" i="14"/>
  <c r="HR368" i="14"/>
  <c r="AI368" i="14"/>
  <c r="CU368" i="14"/>
  <c r="FG368" i="14"/>
  <c r="HS368" i="14"/>
  <c r="AJ368" i="14"/>
  <c r="CV368" i="14"/>
  <c r="FH368" i="14"/>
  <c r="HT368" i="14"/>
  <c r="GG368" i="14"/>
  <c r="EK368" i="14"/>
  <c r="FA368" i="14"/>
  <c r="BJ368" i="14"/>
  <c r="DV368" i="14"/>
  <c r="GH368" i="14"/>
  <c r="IT368" i="14"/>
  <c r="BC368" i="14"/>
  <c r="DO368" i="14"/>
  <c r="GA368" i="14"/>
  <c r="IM368" i="14"/>
  <c r="BD368" i="14"/>
  <c r="DP368" i="14"/>
  <c r="GB368" i="14"/>
  <c r="IN368" i="14"/>
  <c r="BE368" i="14"/>
  <c r="DQ368" i="14"/>
  <c r="GC368" i="14"/>
  <c r="IO368" i="14"/>
  <c r="BF368" i="14"/>
  <c r="DR368" i="14"/>
  <c r="GD368" i="14"/>
  <c r="IP368" i="14"/>
  <c r="BG368" i="14"/>
  <c r="DS368" i="14"/>
  <c r="GE368" i="14"/>
  <c r="IQ368" i="14"/>
  <c r="BH368" i="14"/>
  <c r="DT368" i="14"/>
  <c r="GF368" i="14"/>
  <c r="I108" i="14"/>
  <c r="K108" i="14" s="1"/>
  <c r="IO369" i="14" s="1"/>
  <c r="H109" i="14"/>
  <c r="I109" i="14" s="1"/>
  <c r="K109" i="14" s="1"/>
  <c r="E110" i="14"/>
  <c r="H110" i="14" s="1"/>
  <c r="D111" i="14"/>
  <c r="C112" i="14"/>
  <c r="A636" i="14"/>
  <c r="N635" i="14"/>
  <c r="BL634" i="14"/>
  <c r="BD634" i="14"/>
  <c r="AV634" i="14"/>
  <c r="AN634" i="14"/>
  <c r="AF634" i="14"/>
  <c r="X634" i="14"/>
  <c r="P634" i="14"/>
  <c r="BK634" i="14"/>
  <c r="BC634" i="14"/>
  <c r="AU634" i="14"/>
  <c r="AM634" i="14"/>
  <c r="AE634" i="14"/>
  <c r="W634" i="14"/>
  <c r="O634" i="14"/>
  <c r="BJ634" i="14"/>
  <c r="BB634" i="14"/>
  <c r="AT634" i="14"/>
  <c r="AL634" i="14"/>
  <c r="AD634" i="14"/>
  <c r="V634" i="14"/>
  <c r="BI634" i="14"/>
  <c r="BA634" i="14"/>
  <c r="AS634" i="14"/>
  <c r="AK634" i="14"/>
  <c r="AC634" i="14"/>
  <c r="U634" i="14"/>
  <c r="M634" i="14"/>
  <c r="BH634" i="14"/>
  <c r="AZ634" i="14"/>
  <c r="AR634" i="14"/>
  <c r="AJ634" i="14"/>
  <c r="AB634" i="14"/>
  <c r="T634" i="14"/>
  <c r="BG634" i="14"/>
  <c r="AY634" i="14"/>
  <c r="AQ634" i="14"/>
  <c r="AI634" i="14"/>
  <c r="AA634" i="14"/>
  <c r="S634" i="14"/>
  <c r="BF634" i="14"/>
  <c r="AX634" i="14"/>
  <c r="AP634" i="14"/>
  <c r="AH634" i="14"/>
  <c r="Z634" i="14"/>
  <c r="R634" i="14"/>
  <c r="BE634" i="14"/>
  <c r="AW634" i="14"/>
  <c r="AO634" i="14"/>
  <c r="AG634" i="14"/>
  <c r="Y634" i="14"/>
  <c r="Q634" i="14"/>
  <c r="I633" i="14"/>
  <c r="F634" i="14"/>
  <c r="H634" i="14"/>
  <c r="E635" i="14"/>
  <c r="F635" i="14" s="1"/>
  <c r="C637" i="14"/>
  <c r="D636" i="14"/>
  <c r="D35" i="11"/>
  <c r="G35" i="11" s="1"/>
  <c r="E34" i="11"/>
  <c r="F34" i="11" s="1"/>
  <c r="J34" i="11" l="1"/>
  <c r="K34" i="11" s="1"/>
  <c r="H34" i="11"/>
  <c r="I34" i="11" s="1"/>
  <c r="G110" i="14"/>
  <c r="F110" i="14"/>
  <c r="I110" i="14" s="1"/>
  <c r="K110" i="14" s="1"/>
  <c r="H635" i="14"/>
  <c r="G635" i="14"/>
  <c r="CR369" i="14"/>
  <c r="BQ369" i="14"/>
  <c r="FN369" i="14"/>
  <c r="EY369" i="14"/>
  <c r="HF369" i="14"/>
  <c r="FV369" i="14"/>
  <c r="IY369" i="14"/>
  <c r="ES369" i="14"/>
  <c r="AE369" i="14"/>
  <c r="GR369" i="14"/>
  <c r="IH369" i="14"/>
  <c r="L369" i="14"/>
  <c r="FA369" i="14"/>
  <c r="BK369" i="14"/>
  <c r="GZ369" i="14"/>
  <c r="R369" i="14"/>
  <c r="CN369" i="14"/>
  <c r="JA369" i="14"/>
  <c r="EM369" i="14"/>
  <c r="AG369" i="14"/>
  <c r="CD369" i="14"/>
  <c r="CV369" i="14"/>
  <c r="N369" i="14"/>
  <c r="EU369" i="14"/>
  <c r="BM369" i="14"/>
  <c r="AI369" i="14"/>
  <c r="GV369" i="14"/>
  <c r="CP369" i="14"/>
  <c r="IU369" i="14"/>
  <c r="EO369" i="14"/>
  <c r="BO369" i="14"/>
  <c r="HD369" i="14"/>
  <c r="CX369" i="14"/>
  <c r="H369" i="14"/>
  <c r="EW369" i="14"/>
  <c r="EQ369" i="14"/>
  <c r="AK369" i="14"/>
  <c r="GX369" i="14"/>
  <c r="CJ369" i="14"/>
  <c r="IW369" i="14"/>
  <c r="HZ369" i="14"/>
  <c r="IP369" i="14"/>
  <c r="EP369" i="14"/>
  <c r="BW369" i="14"/>
  <c r="FG369" i="14"/>
  <c r="T369" i="14"/>
  <c r="EB369" i="14"/>
  <c r="HL369" i="14"/>
  <c r="BY369" i="14"/>
  <c r="FI369" i="14"/>
  <c r="V369" i="14"/>
  <c r="ED369" i="14"/>
  <c r="HN369" i="14"/>
  <c r="BS369" i="14"/>
  <c r="FC369" i="14"/>
  <c r="P369" i="14"/>
  <c r="DX369" i="14"/>
  <c r="HH369" i="14"/>
  <c r="BU369" i="14"/>
  <c r="FE369" i="14"/>
  <c r="AP369" i="14"/>
  <c r="BN369" i="14"/>
  <c r="HB369" i="14"/>
  <c r="CE369" i="14"/>
  <c r="GM369" i="14"/>
  <c r="AB369" i="14"/>
  <c r="EJ369" i="14"/>
  <c r="HT369" i="14"/>
  <c r="CG369" i="14"/>
  <c r="GO369" i="14"/>
  <c r="AD369" i="14"/>
  <c r="EL369" i="14"/>
  <c r="HV369" i="14"/>
  <c r="CA369" i="14"/>
  <c r="GI369" i="14"/>
  <c r="X369" i="14"/>
  <c r="EF369" i="14"/>
  <c r="HP369" i="14"/>
  <c r="CC369" i="14"/>
  <c r="GK369" i="14"/>
  <c r="DB369" i="14"/>
  <c r="DZ369" i="14"/>
  <c r="HJ369" i="14"/>
  <c r="CM369" i="14"/>
  <c r="GU369" i="14"/>
  <c r="AJ369" i="14"/>
  <c r="ER369" i="14"/>
  <c r="IZ369" i="14"/>
  <c r="CO369" i="14"/>
  <c r="GW369" i="14"/>
  <c r="AL369" i="14"/>
  <c r="ET369" i="14"/>
  <c r="JB369" i="14"/>
  <c r="CI369" i="14"/>
  <c r="GQ369" i="14"/>
  <c r="AF369" i="14"/>
  <c r="EN369" i="14"/>
  <c r="IV369" i="14"/>
  <c r="CK369" i="14"/>
  <c r="GS369" i="14"/>
  <c r="HR369" i="14"/>
  <c r="GL369" i="14"/>
  <c r="K369" i="14"/>
  <c r="CU369" i="14"/>
  <c r="HC369" i="14"/>
  <c r="BP369" i="14"/>
  <c r="EZ369" i="14"/>
  <c r="M369" i="14"/>
  <c r="CW369" i="14"/>
  <c r="HE369" i="14"/>
  <c r="BR369" i="14"/>
  <c r="FB369" i="14"/>
  <c r="G369" i="14"/>
  <c r="CQ369" i="14"/>
  <c r="GY369" i="14"/>
  <c r="BL369" i="14"/>
  <c r="EV369" i="14"/>
  <c r="I369" i="14"/>
  <c r="CS369" i="14"/>
  <c r="HA369" i="14"/>
  <c r="AX369" i="14"/>
  <c r="IX369" i="14"/>
  <c r="S369" i="14"/>
  <c r="EA369" i="14"/>
  <c r="HK369" i="14"/>
  <c r="BX369" i="14"/>
  <c r="FH369" i="14"/>
  <c r="U369" i="14"/>
  <c r="EC369" i="14"/>
  <c r="HM369" i="14"/>
  <c r="BZ369" i="14"/>
  <c r="FJ369" i="14"/>
  <c r="O369" i="14"/>
  <c r="DW369" i="14"/>
  <c r="HG369" i="14"/>
  <c r="BT369" i="14"/>
  <c r="FD369" i="14"/>
  <c r="Q369" i="14"/>
  <c r="DY369" i="14"/>
  <c r="HI369" i="14"/>
  <c r="DJ369" i="14"/>
  <c r="GT369" i="14"/>
  <c r="AA369" i="14"/>
  <c r="EI369" i="14"/>
  <c r="HS369" i="14"/>
  <c r="CF369" i="14"/>
  <c r="GN369" i="14"/>
  <c r="AC369" i="14"/>
  <c r="EK369" i="14"/>
  <c r="HU369" i="14"/>
  <c r="CH369" i="14"/>
  <c r="GP369" i="14"/>
  <c r="W369" i="14"/>
  <c r="EE369" i="14"/>
  <c r="HO369" i="14"/>
  <c r="CB369" i="14"/>
  <c r="GJ369" i="14"/>
  <c r="Y369" i="14"/>
  <c r="EG369" i="14"/>
  <c r="HQ369" i="14"/>
  <c r="I634" i="14"/>
  <c r="AH369" i="14"/>
  <c r="BF369" i="14"/>
  <c r="J369" i="14"/>
  <c r="Z369" i="14"/>
  <c r="AQ369" i="14"/>
  <c r="DC369" i="14"/>
  <c r="FO369" i="14"/>
  <c r="IA369" i="14"/>
  <c r="AR369" i="14"/>
  <c r="DD369" i="14"/>
  <c r="FP369" i="14"/>
  <c r="IB369" i="14"/>
  <c r="AS369" i="14"/>
  <c r="DE369" i="14"/>
  <c r="FQ369" i="14"/>
  <c r="IC369" i="14"/>
  <c r="AT369" i="14"/>
  <c r="DF369" i="14"/>
  <c r="FR369" i="14"/>
  <c r="ID369" i="14"/>
  <c r="AM369" i="14"/>
  <c r="CY369" i="14"/>
  <c r="FK369" i="14"/>
  <c r="HW369" i="14"/>
  <c r="AN369" i="14"/>
  <c r="CZ369" i="14"/>
  <c r="FL369" i="14"/>
  <c r="HX369" i="14"/>
  <c r="AO369" i="14"/>
  <c r="DA369" i="14"/>
  <c r="FM369" i="14"/>
  <c r="HY369" i="14"/>
  <c r="CT369" i="14"/>
  <c r="DR369" i="14"/>
  <c r="BV369" i="14"/>
  <c r="CL369" i="14"/>
  <c r="AY369" i="14"/>
  <c r="DK369" i="14"/>
  <c r="FW369" i="14"/>
  <c r="II369" i="14"/>
  <c r="AZ369" i="14"/>
  <c r="DL369" i="14"/>
  <c r="FX369" i="14"/>
  <c r="IJ369" i="14"/>
  <c r="BA369" i="14"/>
  <c r="DM369" i="14"/>
  <c r="FY369" i="14"/>
  <c r="IK369" i="14"/>
  <c r="BB369" i="14"/>
  <c r="DN369" i="14"/>
  <c r="FZ369" i="14"/>
  <c r="IL369" i="14"/>
  <c r="AU369" i="14"/>
  <c r="DG369" i="14"/>
  <c r="FS369" i="14"/>
  <c r="IE369" i="14"/>
  <c r="AV369" i="14"/>
  <c r="DH369" i="14"/>
  <c r="FT369" i="14"/>
  <c r="IF369" i="14"/>
  <c r="AW369" i="14"/>
  <c r="DI369" i="14"/>
  <c r="FU369" i="14"/>
  <c r="IG369" i="14"/>
  <c r="FF369" i="14"/>
  <c r="GD369" i="14"/>
  <c r="EH369" i="14"/>
  <c r="EX369" i="14"/>
  <c r="BG369" i="14"/>
  <c r="DS369" i="14"/>
  <c r="GE369" i="14"/>
  <c r="IQ369" i="14"/>
  <c r="BH369" i="14"/>
  <c r="DT369" i="14"/>
  <c r="GF369" i="14"/>
  <c r="IR369" i="14"/>
  <c r="BI369" i="14"/>
  <c r="DU369" i="14"/>
  <c r="GG369" i="14"/>
  <c r="IS369" i="14"/>
  <c r="BJ369" i="14"/>
  <c r="DV369" i="14"/>
  <c r="GH369" i="14"/>
  <c r="IT369" i="14"/>
  <c r="BC369" i="14"/>
  <c r="DO369" i="14"/>
  <c r="GA369" i="14"/>
  <c r="IM369" i="14"/>
  <c r="BD369" i="14"/>
  <c r="DP369" i="14"/>
  <c r="GB369" i="14"/>
  <c r="IN369" i="14"/>
  <c r="BE369" i="14"/>
  <c r="DQ369" i="14"/>
  <c r="GC369" i="14"/>
  <c r="N636" i="14"/>
  <c r="A637" i="14"/>
  <c r="C113" i="14"/>
  <c r="D112" i="14"/>
  <c r="E636" i="14"/>
  <c r="F636" i="14" s="1"/>
  <c r="E111" i="14"/>
  <c r="F111" i="14" s="1"/>
  <c r="D637" i="14"/>
  <c r="C638" i="14"/>
  <c r="IV370" i="14"/>
  <c r="IN370" i="14"/>
  <c r="IF370" i="14"/>
  <c r="HX370" i="14"/>
  <c r="HP370" i="14"/>
  <c r="HH370" i="14"/>
  <c r="GZ370" i="14"/>
  <c r="GR370" i="14"/>
  <c r="GJ370" i="14"/>
  <c r="GB370" i="14"/>
  <c r="FT370" i="14"/>
  <c r="FL370" i="14"/>
  <c r="FD370" i="14"/>
  <c r="EV370" i="14"/>
  <c r="EN370" i="14"/>
  <c r="EF370" i="14"/>
  <c r="DX370" i="14"/>
  <c r="DP370" i="14"/>
  <c r="DH370" i="14"/>
  <c r="CZ370" i="14"/>
  <c r="CR370" i="14"/>
  <c r="CJ370" i="14"/>
  <c r="CB370" i="14"/>
  <c r="BT370" i="14"/>
  <c r="BL370" i="14"/>
  <c r="BD370" i="14"/>
  <c r="IU370" i="14"/>
  <c r="IM370" i="14"/>
  <c r="IE370" i="14"/>
  <c r="HW370" i="14"/>
  <c r="HO370" i="14"/>
  <c r="HG370" i="14"/>
  <c r="GY370" i="14"/>
  <c r="GQ370" i="14"/>
  <c r="GI370" i="14"/>
  <c r="GA370" i="14"/>
  <c r="FS370" i="14"/>
  <c r="FK370" i="14"/>
  <c r="FC370" i="14"/>
  <c r="EU370" i="14"/>
  <c r="EM370" i="14"/>
  <c r="EE370" i="14"/>
  <c r="DW370" i="14"/>
  <c r="DO370" i="14"/>
  <c r="DG370" i="14"/>
  <c r="CY370" i="14"/>
  <c r="CQ370" i="14"/>
  <c r="CI370" i="14"/>
  <c r="CA370" i="14"/>
  <c r="BS370" i="14"/>
  <c r="BK370" i="14"/>
  <c r="BC370" i="14"/>
  <c r="IX370" i="14"/>
  <c r="IL370" i="14"/>
  <c r="IB370" i="14"/>
  <c r="HR370" i="14"/>
  <c r="HF370" i="14"/>
  <c r="GV370" i="14"/>
  <c r="GL370" i="14"/>
  <c r="FZ370" i="14"/>
  <c r="FP370" i="14"/>
  <c r="FF370" i="14"/>
  <c r="ET370" i="14"/>
  <c r="EJ370" i="14"/>
  <c r="DZ370" i="14"/>
  <c r="DN370" i="14"/>
  <c r="DD370" i="14"/>
  <c r="CT370" i="14"/>
  <c r="CH370" i="14"/>
  <c r="BX370" i="14"/>
  <c r="BN370" i="14"/>
  <c r="BB370" i="14"/>
  <c r="AT370" i="14"/>
  <c r="AL370" i="14"/>
  <c r="AD370" i="14"/>
  <c r="V370" i="14"/>
  <c r="N370" i="14"/>
  <c r="IW370" i="14"/>
  <c r="IK370" i="14"/>
  <c r="IA370" i="14"/>
  <c r="HQ370" i="14"/>
  <c r="HE370" i="14"/>
  <c r="GU370" i="14"/>
  <c r="GK370" i="14"/>
  <c r="FY370" i="14"/>
  <c r="FO370" i="14"/>
  <c r="FE370" i="14"/>
  <c r="ES370" i="14"/>
  <c r="EI370" i="14"/>
  <c r="DY370" i="14"/>
  <c r="DM370" i="14"/>
  <c r="DC370" i="14"/>
  <c r="CS370" i="14"/>
  <c r="CG370" i="14"/>
  <c r="BW370" i="14"/>
  <c r="BM370" i="14"/>
  <c r="BA370" i="14"/>
  <c r="AS370" i="14"/>
  <c r="AK370" i="14"/>
  <c r="AC370" i="14"/>
  <c r="U370" i="14"/>
  <c r="M370" i="14"/>
  <c r="IT370" i="14"/>
  <c r="IJ370" i="14"/>
  <c r="HZ370" i="14"/>
  <c r="HN370" i="14"/>
  <c r="HD370" i="14"/>
  <c r="GT370" i="14"/>
  <c r="GH370" i="14"/>
  <c r="FX370" i="14"/>
  <c r="FN370" i="14"/>
  <c r="FB370" i="14"/>
  <c r="ER370" i="14"/>
  <c r="EH370" i="14"/>
  <c r="DV370" i="14"/>
  <c r="DL370" i="14"/>
  <c r="DB370" i="14"/>
  <c r="CP370" i="14"/>
  <c r="CF370" i="14"/>
  <c r="BV370" i="14"/>
  <c r="BJ370" i="14"/>
  <c r="AZ370" i="14"/>
  <c r="AR370" i="14"/>
  <c r="AJ370" i="14"/>
  <c r="AB370" i="14"/>
  <c r="T370" i="14"/>
  <c r="L370" i="14"/>
  <c r="IS370" i="14"/>
  <c r="II370" i="14"/>
  <c r="HY370" i="14"/>
  <c r="HM370" i="14"/>
  <c r="HC370" i="14"/>
  <c r="GS370" i="14"/>
  <c r="GG370" i="14"/>
  <c r="FW370" i="14"/>
  <c r="FM370" i="14"/>
  <c r="FA370" i="14"/>
  <c r="EQ370" i="14"/>
  <c r="EG370" i="14"/>
  <c r="DU370" i="14"/>
  <c r="DK370" i="14"/>
  <c r="DA370" i="14"/>
  <c r="CO370" i="14"/>
  <c r="CE370" i="14"/>
  <c r="BU370" i="14"/>
  <c r="BI370" i="14"/>
  <c r="AY370" i="14"/>
  <c r="AQ370" i="14"/>
  <c r="AI370" i="14"/>
  <c r="AA370" i="14"/>
  <c r="S370" i="14"/>
  <c r="K370" i="14"/>
  <c r="JB370" i="14"/>
  <c r="IR370" i="14"/>
  <c r="IH370" i="14"/>
  <c r="HV370" i="14"/>
  <c r="HL370" i="14"/>
  <c r="HB370" i="14"/>
  <c r="GP370" i="14"/>
  <c r="GF370" i="14"/>
  <c r="FV370" i="14"/>
  <c r="FJ370" i="14"/>
  <c r="EZ370" i="14"/>
  <c r="EP370" i="14"/>
  <c r="ED370" i="14"/>
  <c r="DT370" i="14"/>
  <c r="DJ370" i="14"/>
  <c r="CX370" i="14"/>
  <c r="CN370" i="14"/>
  <c r="CD370" i="14"/>
  <c r="BR370" i="14"/>
  <c r="BH370" i="14"/>
  <c r="AX370" i="14"/>
  <c r="AP370" i="14"/>
  <c r="AH370" i="14"/>
  <c r="Z370" i="14"/>
  <c r="R370" i="14"/>
  <c r="J370" i="14"/>
  <c r="JA370" i="14"/>
  <c r="IQ370" i="14"/>
  <c r="IG370" i="14"/>
  <c r="HU370" i="14"/>
  <c r="HK370" i="14"/>
  <c r="HA370" i="14"/>
  <c r="GO370" i="14"/>
  <c r="GE370" i="14"/>
  <c r="FU370" i="14"/>
  <c r="FI370" i="14"/>
  <c r="EY370" i="14"/>
  <c r="EO370" i="14"/>
  <c r="EC370" i="14"/>
  <c r="DS370" i="14"/>
  <c r="DI370" i="14"/>
  <c r="CW370" i="14"/>
  <c r="CM370" i="14"/>
  <c r="CC370" i="14"/>
  <c r="BQ370" i="14"/>
  <c r="BG370" i="14"/>
  <c r="AW370" i="14"/>
  <c r="AO370" i="14"/>
  <c r="AG370" i="14"/>
  <c r="Y370" i="14"/>
  <c r="Q370" i="14"/>
  <c r="I370" i="14"/>
  <c r="IZ370" i="14"/>
  <c r="IP370" i="14"/>
  <c r="ID370" i="14"/>
  <c r="HT370" i="14"/>
  <c r="HJ370" i="14"/>
  <c r="GX370" i="14"/>
  <c r="GN370" i="14"/>
  <c r="GD370" i="14"/>
  <c r="FR370" i="14"/>
  <c r="FH370" i="14"/>
  <c r="EX370" i="14"/>
  <c r="EL370" i="14"/>
  <c r="EB370" i="14"/>
  <c r="DR370" i="14"/>
  <c r="DF370" i="14"/>
  <c r="CV370" i="14"/>
  <c r="CL370" i="14"/>
  <c r="BZ370" i="14"/>
  <c r="BP370" i="14"/>
  <c r="BF370" i="14"/>
  <c r="AV370" i="14"/>
  <c r="AN370" i="14"/>
  <c r="AF370" i="14"/>
  <c r="X370" i="14"/>
  <c r="P370" i="14"/>
  <c r="H370" i="14"/>
  <c r="GC370" i="14"/>
  <c r="CU370" i="14"/>
  <c r="W370" i="14"/>
  <c r="IY370" i="14"/>
  <c r="FQ370" i="14"/>
  <c r="CK370" i="14"/>
  <c r="O370" i="14"/>
  <c r="IO370" i="14"/>
  <c r="FG370" i="14"/>
  <c r="BY370" i="14"/>
  <c r="G370" i="14"/>
  <c r="IC370" i="14"/>
  <c r="EW370" i="14"/>
  <c r="BO370" i="14"/>
  <c r="HS370" i="14"/>
  <c r="EK370" i="14"/>
  <c r="BE370" i="14"/>
  <c r="HI370" i="14"/>
  <c r="EA370" i="14"/>
  <c r="AU370" i="14"/>
  <c r="GM370" i="14"/>
  <c r="DE370" i="14"/>
  <c r="AE370" i="14"/>
  <c r="GW370" i="14"/>
  <c r="DQ370" i="14"/>
  <c r="AM370" i="14"/>
  <c r="BJ635" i="14"/>
  <c r="BB635" i="14"/>
  <c r="BI635" i="14"/>
  <c r="BE635" i="14"/>
  <c r="AV635" i="14"/>
  <c r="AN635" i="14"/>
  <c r="AF635" i="14"/>
  <c r="X635" i="14"/>
  <c r="P635" i="14"/>
  <c r="BD635" i="14"/>
  <c r="AU635" i="14"/>
  <c r="AM635" i="14"/>
  <c r="AE635" i="14"/>
  <c r="W635" i="14"/>
  <c r="O635" i="14"/>
  <c r="BC635" i="14"/>
  <c r="AT635" i="14"/>
  <c r="AL635" i="14"/>
  <c r="AD635" i="14"/>
  <c r="V635" i="14"/>
  <c r="BL635" i="14"/>
  <c r="BA635" i="14"/>
  <c r="AS635" i="14"/>
  <c r="AK635" i="14"/>
  <c r="AC635" i="14"/>
  <c r="U635" i="14"/>
  <c r="M635" i="14"/>
  <c r="BK635" i="14"/>
  <c r="AZ635" i="14"/>
  <c r="AR635" i="14"/>
  <c r="AJ635" i="14"/>
  <c r="AB635" i="14"/>
  <c r="T635" i="14"/>
  <c r="BH635" i="14"/>
  <c r="AY635" i="14"/>
  <c r="AQ635" i="14"/>
  <c r="AI635" i="14"/>
  <c r="AA635" i="14"/>
  <c r="S635" i="14"/>
  <c r="BG635" i="14"/>
  <c r="AX635" i="14"/>
  <c r="AP635" i="14"/>
  <c r="AH635" i="14"/>
  <c r="Z635" i="14"/>
  <c r="R635" i="14"/>
  <c r="BF635" i="14"/>
  <c r="AW635" i="14"/>
  <c r="AO635" i="14"/>
  <c r="AG635" i="14"/>
  <c r="Y635" i="14"/>
  <c r="Q635" i="14"/>
  <c r="D36" i="11"/>
  <c r="G36" i="11" s="1"/>
  <c r="E35" i="11"/>
  <c r="F35" i="11" s="1"/>
  <c r="J35" i="11" l="1"/>
  <c r="K35" i="11" s="1"/>
  <c r="H35" i="11"/>
  <c r="I35" i="11" s="1"/>
  <c r="I635" i="14"/>
  <c r="H111" i="14"/>
  <c r="G111" i="14"/>
  <c r="D638" i="14"/>
  <c r="C639" i="14"/>
  <c r="H636" i="14"/>
  <c r="E637" i="14"/>
  <c r="G637" i="14" s="1"/>
  <c r="G636" i="14"/>
  <c r="E112" i="14"/>
  <c r="G112" i="14" s="1"/>
  <c r="D113" i="14"/>
  <c r="C114" i="14"/>
  <c r="N637" i="14"/>
  <c r="A638" i="14"/>
  <c r="JA371" i="14"/>
  <c r="IS371" i="14"/>
  <c r="IK371" i="14"/>
  <c r="IC371" i="14"/>
  <c r="HU371" i="14"/>
  <c r="HM371" i="14"/>
  <c r="HE371" i="14"/>
  <c r="GW371" i="14"/>
  <c r="GO371" i="14"/>
  <c r="GG371" i="14"/>
  <c r="FY371" i="14"/>
  <c r="FQ371" i="14"/>
  <c r="FI371" i="14"/>
  <c r="FA371" i="14"/>
  <c r="ES371" i="14"/>
  <c r="EK371" i="14"/>
  <c r="EC371" i="14"/>
  <c r="DU371" i="14"/>
  <c r="DM371" i="14"/>
  <c r="DE371" i="14"/>
  <c r="CW371" i="14"/>
  <c r="CO371" i="14"/>
  <c r="CG371" i="14"/>
  <c r="BY371" i="14"/>
  <c r="BQ371" i="14"/>
  <c r="BI371" i="14"/>
  <c r="BA371" i="14"/>
  <c r="AS371" i="14"/>
  <c r="AK371" i="14"/>
  <c r="AC371" i="14"/>
  <c r="U371" i="14"/>
  <c r="M371" i="14"/>
  <c r="IZ371" i="14"/>
  <c r="IR371" i="14"/>
  <c r="IJ371" i="14"/>
  <c r="IB371" i="14"/>
  <c r="HT371" i="14"/>
  <c r="HL371" i="14"/>
  <c r="HD371" i="14"/>
  <c r="GV371" i="14"/>
  <c r="GN371" i="14"/>
  <c r="GF371" i="14"/>
  <c r="FX371" i="14"/>
  <c r="FP371" i="14"/>
  <c r="FH371" i="14"/>
  <c r="EZ371" i="14"/>
  <c r="ER371" i="14"/>
  <c r="EJ371" i="14"/>
  <c r="EB371" i="14"/>
  <c r="DT371" i="14"/>
  <c r="DL371" i="14"/>
  <c r="DD371" i="14"/>
  <c r="CV371" i="14"/>
  <c r="CN371" i="14"/>
  <c r="CF371" i="14"/>
  <c r="BX371" i="14"/>
  <c r="BP371" i="14"/>
  <c r="BH371" i="14"/>
  <c r="AZ371" i="14"/>
  <c r="AR371" i="14"/>
  <c r="AJ371" i="14"/>
  <c r="AB371" i="14"/>
  <c r="T371" i="14"/>
  <c r="L371" i="14"/>
  <c r="IU371" i="14"/>
  <c r="II371" i="14"/>
  <c r="HY371" i="14"/>
  <c r="HO371" i="14"/>
  <c r="HC371" i="14"/>
  <c r="GS371" i="14"/>
  <c r="GI371" i="14"/>
  <c r="FW371" i="14"/>
  <c r="FM371" i="14"/>
  <c r="FC371" i="14"/>
  <c r="EQ371" i="14"/>
  <c r="EG371" i="14"/>
  <c r="DW371" i="14"/>
  <c r="DK371" i="14"/>
  <c r="DA371" i="14"/>
  <c r="CQ371" i="14"/>
  <c r="CE371" i="14"/>
  <c r="BU371" i="14"/>
  <c r="BK371" i="14"/>
  <c r="AY371" i="14"/>
  <c r="AO371" i="14"/>
  <c r="AE371" i="14"/>
  <c r="S371" i="14"/>
  <c r="I371" i="14"/>
  <c r="IT371" i="14"/>
  <c r="IH371" i="14"/>
  <c r="HX371" i="14"/>
  <c r="HN371" i="14"/>
  <c r="HB371" i="14"/>
  <c r="GR371" i="14"/>
  <c r="GH371" i="14"/>
  <c r="FV371" i="14"/>
  <c r="FL371" i="14"/>
  <c r="FB371" i="14"/>
  <c r="EP371" i="14"/>
  <c r="EF371" i="14"/>
  <c r="DV371" i="14"/>
  <c r="DJ371" i="14"/>
  <c r="CZ371" i="14"/>
  <c r="CP371" i="14"/>
  <c r="CD371" i="14"/>
  <c r="BT371" i="14"/>
  <c r="BJ371" i="14"/>
  <c r="AX371" i="14"/>
  <c r="AN371" i="14"/>
  <c r="AD371" i="14"/>
  <c r="R371" i="14"/>
  <c r="H371" i="14"/>
  <c r="IQ371" i="14"/>
  <c r="IG371" i="14"/>
  <c r="HW371" i="14"/>
  <c r="HK371" i="14"/>
  <c r="HA371" i="14"/>
  <c r="GQ371" i="14"/>
  <c r="GE371" i="14"/>
  <c r="FU371" i="14"/>
  <c r="FK371" i="14"/>
  <c r="EY371" i="14"/>
  <c r="EO371" i="14"/>
  <c r="EE371" i="14"/>
  <c r="DS371" i="14"/>
  <c r="DI371" i="14"/>
  <c r="CY371" i="14"/>
  <c r="CM371" i="14"/>
  <c r="CC371" i="14"/>
  <c r="BS371" i="14"/>
  <c r="BG371" i="14"/>
  <c r="AW371" i="14"/>
  <c r="AM371" i="14"/>
  <c r="AA371" i="14"/>
  <c r="Q371" i="14"/>
  <c r="G371" i="14"/>
  <c r="JB371" i="14"/>
  <c r="IP371" i="14"/>
  <c r="IF371" i="14"/>
  <c r="HV371" i="14"/>
  <c r="HJ371" i="14"/>
  <c r="GZ371" i="14"/>
  <c r="GP371" i="14"/>
  <c r="GD371" i="14"/>
  <c r="FT371" i="14"/>
  <c r="FJ371" i="14"/>
  <c r="EX371" i="14"/>
  <c r="EN371" i="14"/>
  <c r="ED371" i="14"/>
  <c r="DR371" i="14"/>
  <c r="DH371" i="14"/>
  <c r="CX371" i="14"/>
  <c r="CL371" i="14"/>
  <c r="CB371" i="14"/>
  <c r="BR371" i="14"/>
  <c r="BF371" i="14"/>
  <c r="AV371" i="14"/>
  <c r="AL371" i="14"/>
  <c r="Z371" i="14"/>
  <c r="P371" i="14"/>
  <c r="IY371" i="14"/>
  <c r="IO371" i="14"/>
  <c r="IE371" i="14"/>
  <c r="HS371" i="14"/>
  <c r="HI371" i="14"/>
  <c r="GY371" i="14"/>
  <c r="GM371" i="14"/>
  <c r="GC371" i="14"/>
  <c r="FS371" i="14"/>
  <c r="FG371" i="14"/>
  <c r="EW371" i="14"/>
  <c r="EM371" i="14"/>
  <c r="EA371" i="14"/>
  <c r="DQ371" i="14"/>
  <c r="DG371" i="14"/>
  <c r="CU371" i="14"/>
  <c r="CK371" i="14"/>
  <c r="CA371" i="14"/>
  <c r="BO371" i="14"/>
  <c r="BE371" i="14"/>
  <c r="AU371" i="14"/>
  <c r="AI371" i="14"/>
  <c r="Y371" i="14"/>
  <c r="O371" i="14"/>
  <c r="IX371" i="14"/>
  <c r="IN371" i="14"/>
  <c r="ID371" i="14"/>
  <c r="HR371" i="14"/>
  <c r="HH371" i="14"/>
  <c r="GX371" i="14"/>
  <c r="GL371" i="14"/>
  <c r="GB371" i="14"/>
  <c r="FR371" i="14"/>
  <c r="FF371" i="14"/>
  <c r="EV371" i="14"/>
  <c r="EL371" i="14"/>
  <c r="DZ371" i="14"/>
  <c r="DP371" i="14"/>
  <c r="DF371" i="14"/>
  <c r="CT371" i="14"/>
  <c r="CJ371" i="14"/>
  <c r="BZ371" i="14"/>
  <c r="BN371" i="14"/>
  <c r="BD371" i="14"/>
  <c r="AT371" i="14"/>
  <c r="AH371" i="14"/>
  <c r="X371" i="14"/>
  <c r="N371" i="14"/>
  <c r="IW371" i="14"/>
  <c r="IM371" i="14"/>
  <c r="IA371" i="14"/>
  <c r="HQ371" i="14"/>
  <c r="HG371" i="14"/>
  <c r="GU371" i="14"/>
  <c r="GK371" i="14"/>
  <c r="GA371" i="14"/>
  <c r="FO371" i="14"/>
  <c r="FE371" i="14"/>
  <c r="EU371" i="14"/>
  <c r="EI371" i="14"/>
  <c r="DY371" i="14"/>
  <c r="DO371" i="14"/>
  <c r="DC371" i="14"/>
  <c r="CS371" i="14"/>
  <c r="CI371" i="14"/>
  <c r="BW371" i="14"/>
  <c r="BM371" i="14"/>
  <c r="BC371" i="14"/>
  <c r="AQ371" i="14"/>
  <c r="AG371" i="14"/>
  <c r="W371" i="14"/>
  <c r="K371" i="14"/>
  <c r="FZ371" i="14"/>
  <c r="CR371" i="14"/>
  <c r="J371" i="14"/>
  <c r="IV371" i="14"/>
  <c r="FN371" i="14"/>
  <c r="CH371" i="14"/>
  <c r="IL371" i="14"/>
  <c r="FD371" i="14"/>
  <c r="BV371" i="14"/>
  <c r="HZ371" i="14"/>
  <c r="ET371" i="14"/>
  <c r="BL371" i="14"/>
  <c r="HP371" i="14"/>
  <c r="EH371" i="14"/>
  <c r="BB371" i="14"/>
  <c r="HF371" i="14"/>
  <c r="DX371" i="14"/>
  <c r="AP371" i="14"/>
  <c r="GJ371" i="14"/>
  <c r="DB371" i="14"/>
  <c r="V371" i="14"/>
  <c r="GT371" i="14"/>
  <c r="DN371" i="14"/>
  <c r="AF371" i="14"/>
  <c r="BJ636" i="14"/>
  <c r="BB636" i="14"/>
  <c r="AT636" i="14"/>
  <c r="AL636" i="14"/>
  <c r="AD636" i="14"/>
  <c r="V636" i="14"/>
  <c r="BI636" i="14"/>
  <c r="BA636" i="14"/>
  <c r="AS636" i="14"/>
  <c r="AK636" i="14"/>
  <c r="AC636" i="14"/>
  <c r="U636" i="14"/>
  <c r="M636" i="14"/>
  <c r="BH636" i="14"/>
  <c r="AZ636" i="14"/>
  <c r="AR636" i="14"/>
  <c r="BF636" i="14"/>
  <c r="AX636" i="14"/>
  <c r="AP636" i="14"/>
  <c r="AH636" i="14"/>
  <c r="AY636" i="14"/>
  <c r="AJ636" i="14"/>
  <c r="Y636" i="14"/>
  <c r="O636" i="14"/>
  <c r="AW636" i="14"/>
  <c r="AI636" i="14"/>
  <c r="X636" i="14"/>
  <c r="BL636" i="14"/>
  <c r="AV636" i="14"/>
  <c r="AG636" i="14"/>
  <c r="W636" i="14"/>
  <c r="BK636" i="14"/>
  <c r="AU636" i="14"/>
  <c r="AF636" i="14"/>
  <c r="T636" i="14"/>
  <c r="BG636" i="14"/>
  <c r="AQ636" i="14"/>
  <c r="AE636" i="14"/>
  <c r="S636" i="14"/>
  <c r="BE636" i="14"/>
  <c r="AO636" i="14"/>
  <c r="AB636" i="14"/>
  <c r="R636" i="14"/>
  <c r="BD636" i="14"/>
  <c r="AN636" i="14"/>
  <c r="AA636" i="14"/>
  <c r="Q636" i="14"/>
  <c r="BC636" i="14"/>
  <c r="AM636" i="14"/>
  <c r="Z636" i="14"/>
  <c r="P636" i="14"/>
  <c r="D37" i="11"/>
  <c r="G37" i="11" s="1"/>
  <c r="E36" i="11"/>
  <c r="F36" i="11" s="1"/>
  <c r="J36" i="11" l="1"/>
  <c r="K36" i="11" s="1"/>
  <c r="H36" i="11"/>
  <c r="I36" i="11" s="1"/>
  <c r="I111" i="14"/>
  <c r="K111" i="14" s="1"/>
  <c r="HJ372" i="14" s="1"/>
  <c r="F637" i="14"/>
  <c r="F112" i="14"/>
  <c r="H637" i="14"/>
  <c r="H112" i="14"/>
  <c r="I636" i="14"/>
  <c r="N638" i="14"/>
  <c r="A639" i="14"/>
  <c r="BJ637" i="14"/>
  <c r="BB637" i="14"/>
  <c r="AT637" i="14"/>
  <c r="AL637" i="14"/>
  <c r="AD637" i="14"/>
  <c r="V637" i="14"/>
  <c r="BI637" i="14"/>
  <c r="BA637" i="14"/>
  <c r="AS637" i="14"/>
  <c r="AK637" i="14"/>
  <c r="AC637" i="14"/>
  <c r="U637" i="14"/>
  <c r="M637" i="14"/>
  <c r="BH637" i="14"/>
  <c r="AZ637" i="14"/>
  <c r="AR637" i="14"/>
  <c r="AJ637" i="14"/>
  <c r="AB637" i="14"/>
  <c r="T637" i="14"/>
  <c r="BF637" i="14"/>
  <c r="AX637" i="14"/>
  <c r="AP637" i="14"/>
  <c r="AH637" i="14"/>
  <c r="Z637" i="14"/>
  <c r="R637" i="14"/>
  <c r="BE637" i="14"/>
  <c r="AW637" i="14"/>
  <c r="AO637" i="14"/>
  <c r="AG637" i="14"/>
  <c r="Y637" i="14"/>
  <c r="Q637" i="14"/>
  <c r="AU637" i="14"/>
  <c r="X637" i="14"/>
  <c r="BL637" i="14"/>
  <c r="AQ637" i="14"/>
  <c r="W637" i="14"/>
  <c r="BK637" i="14"/>
  <c r="AN637" i="14"/>
  <c r="S637" i="14"/>
  <c r="BG637" i="14"/>
  <c r="AM637" i="14"/>
  <c r="P637" i="14"/>
  <c r="BD637" i="14"/>
  <c r="AI637" i="14"/>
  <c r="O637" i="14"/>
  <c r="BC637" i="14"/>
  <c r="AF637" i="14"/>
  <c r="AY637" i="14"/>
  <c r="AE637" i="14"/>
  <c r="AV637" i="14"/>
  <c r="AA637" i="14"/>
  <c r="D639" i="14"/>
  <c r="C640" i="14"/>
  <c r="C115" i="14"/>
  <c r="D114" i="14"/>
  <c r="E638" i="14"/>
  <c r="F638" i="14" s="1"/>
  <c r="E113" i="14"/>
  <c r="H113" i="14" s="1"/>
  <c r="D38" i="11"/>
  <c r="G38" i="11" s="1"/>
  <c r="E37" i="11"/>
  <c r="F37" i="11" s="1"/>
  <c r="J37" i="11" l="1"/>
  <c r="K37" i="11" s="1"/>
  <c r="H37" i="11"/>
  <c r="I37" i="11" s="1"/>
  <c r="I637" i="14"/>
  <c r="AN372" i="14"/>
  <c r="BV372" i="14"/>
  <c r="IJ372" i="14"/>
  <c r="CN372" i="14"/>
  <c r="FQ372" i="14"/>
  <c r="HD372" i="14"/>
  <c r="FE372" i="14"/>
  <c r="GV372" i="14"/>
  <c r="CT372" i="14"/>
  <c r="HF372" i="14"/>
  <c r="AL372" i="14"/>
  <c r="AV372" i="14"/>
  <c r="IT372" i="14"/>
  <c r="GW372" i="14"/>
  <c r="AY372" i="14"/>
  <c r="DB372" i="14"/>
  <c r="FO372" i="14"/>
  <c r="HG372" i="14"/>
  <c r="CO372" i="14"/>
  <c r="GU372" i="14"/>
  <c r="GX372" i="14"/>
  <c r="DU372" i="14"/>
  <c r="G372" i="14"/>
  <c r="IU372" i="14"/>
  <c r="HH372" i="14"/>
  <c r="BU372" i="14"/>
  <c r="AD372" i="14"/>
  <c r="FP372" i="14"/>
  <c r="AU372" i="14"/>
  <c r="CS372" i="14"/>
  <c r="BT372" i="14"/>
  <c r="AE372" i="14"/>
  <c r="AF372" i="14"/>
  <c r="IL372" i="14"/>
  <c r="IY372" i="14"/>
  <c r="CM372" i="14"/>
  <c r="DT372" i="14"/>
  <c r="EE372" i="14"/>
  <c r="FM372" i="14"/>
  <c r="EH372" i="14"/>
  <c r="CF372" i="14"/>
  <c r="CG372" i="14"/>
  <c r="AR372" i="14"/>
  <c r="IV372" i="14"/>
  <c r="CJ372" i="14"/>
  <c r="DS372" i="14"/>
  <c r="ED372" i="14"/>
  <c r="HM372" i="14"/>
  <c r="GS372" i="14"/>
  <c r="FF372" i="14"/>
  <c r="DL372" i="14"/>
  <c r="DM372" i="14"/>
  <c r="BX372" i="14"/>
  <c r="AI372" i="14"/>
  <c r="DP372" i="14"/>
  <c r="EC372" i="14"/>
  <c r="FT372" i="14"/>
  <c r="I372" i="14"/>
  <c r="HQ372" i="14"/>
  <c r="FN372" i="14"/>
  <c r="FL372" i="14"/>
  <c r="DW372" i="14"/>
  <c r="CH372" i="14"/>
  <c r="DO372" i="14"/>
  <c r="EB372" i="14"/>
  <c r="FS372" i="14"/>
  <c r="JB372" i="14"/>
  <c r="AG372" i="14"/>
  <c r="HY372" i="14"/>
  <c r="GR372" i="14"/>
  <c r="FC372" i="14"/>
  <c r="DN372" i="14"/>
  <c r="EA372" i="14"/>
  <c r="FR372" i="14"/>
  <c r="GY372" i="14"/>
  <c r="AM372" i="14"/>
  <c r="AO372" i="14"/>
  <c r="J372" i="14"/>
  <c r="DV372" i="14"/>
  <c r="AQ372" i="14"/>
  <c r="HE372" i="14"/>
  <c r="DX372" i="14"/>
  <c r="AS372" i="14"/>
  <c r="AJ372" i="14"/>
  <c r="IZ372" i="14"/>
  <c r="HK372" i="14"/>
  <c r="GZ372" i="14"/>
  <c r="FW372" i="14"/>
  <c r="DA372" i="14"/>
  <c r="AH372" i="14"/>
  <c r="GT372" i="14"/>
  <c r="FB372" i="14"/>
  <c r="BW372" i="14"/>
  <c r="IK372" i="14"/>
  <c r="FD372" i="14"/>
  <c r="CI372" i="14"/>
  <c r="AT372" i="14"/>
  <c r="AK372" i="14"/>
  <c r="JA372" i="14"/>
  <c r="HL372" i="14"/>
  <c r="HC372" i="14"/>
  <c r="EG372" i="14"/>
  <c r="AP372" i="14"/>
  <c r="HR372" i="14"/>
  <c r="HZ372" i="14"/>
  <c r="AZ372" i="14"/>
  <c r="EF372" i="14"/>
  <c r="HN372" i="14"/>
  <c r="BA372" i="14"/>
  <c r="EI372" i="14"/>
  <c r="HO372" i="14"/>
  <c r="BB372" i="14"/>
  <c r="EJ372" i="14"/>
  <c r="HP372" i="14"/>
  <c r="BC372" i="14"/>
  <c r="EK372" i="14"/>
  <c r="HS372" i="14"/>
  <c r="BD372" i="14"/>
  <c r="EL372" i="14"/>
  <c r="HT372" i="14"/>
  <c r="BG372" i="14"/>
  <c r="EM372" i="14"/>
  <c r="HU372" i="14"/>
  <c r="BH372" i="14"/>
  <c r="EN372" i="14"/>
  <c r="HV372" i="14"/>
  <c r="BI372" i="14"/>
  <c r="EQ372" i="14"/>
  <c r="HW372" i="14"/>
  <c r="AW372" i="14"/>
  <c r="DI372" i="14"/>
  <c r="FU372" i="14"/>
  <c r="IG372" i="14"/>
  <c r="AX372" i="14"/>
  <c r="DJ372" i="14"/>
  <c r="FV372" i="14"/>
  <c r="IH372" i="14"/>
  <c r="BJ372" i="14"/>
  <c r="ER372" i="14"/>
  <c r="HX372" i="14"/>
  <c r="BK372" i="14"/>
  <c r="ES372" i="14"/>
  <c r="IA372" i="14"/>
  <c r="BL372" i="14"/>
  <c r="ET372" i="14"/>
  <c r="IB372" i="14"/>
  <c r="BO372" i="14"/>
  <c r="EU372" i="14"/>
  <c r="IC372" i="14"/>
  <c r="BP372" i="14"/>
  <c r="EV372" i="14"/>
  <c r="ID372" i="14"/>
  <c r="BQ372" i="14"/>
  <c r="EY372" i="14"/>
  <c r="IE372" i="14"/>
  <c r="BR372" i="14"/>
  <c r="EZ372" i="14"/>
  <c r="IF372" i="14"/>
  <c r="BS372" i="14"/>
  <c r="FA372" i="14"/>
  <c r="II372" i="14"/>
  <c r="BE372" i="14"/>
  <c r="DQ372" i="14"/>
  <c r="GC372" i="14"/>
  <c r="IO372" i="14"/>
  <c r="BF372" i="14"/>
  <c r="DR372" i="14"/>
  <c r="GD372" i="14"/>
  <c r="IP372" i="14"/>
  <c r="BY372" i="14"/>
  <c r="FG372" i="14"/>
  <c r="IM372" i="14"/>
  <c r="BZ372" i="14"/>
  <c r="FH372" i="14"/>
  <c r="IN372" i="14"/>
  <c r="CA372" i="14"/>
  <c r="FI372" i="14"/>
  <c r="IQ372" i="14"/>
  <c r="CB372" i="14"/>
  <c r="FJ372" i="14"/>
  <c r="IR372" i="14"/>
  <c r="CE372" i="14"/>
  <c r="FK372" i="14"/>
  <c r="IS372" i="14"/>
  <c r="BM372" i="14"/>
  <c r="DY372" i="14"/>
  <c r="GK372" i="14"/>
  <c r="IW372" i="14"/>
  <c r="BN372" i="14"/>
  <c r="DZ372" i="14"/>
  <c r="GL372" i="14"/>
  <c r="IX372" i="14"/>
  <c r="H372" i="14"/>
  <c r="CP372" i="14"/>
  <c r="FX372" i="14"/>
  <c r="K372" i="14"/>
  <c r="CQ372" i="14"/>
  <c r="FY372" i="14"/>
  <c r="L372" i="14"/>
  <c r="CR372" i="14"/>
  <c r="FZ372" i="14"/>
  <c r="M372" i="14"/>
  <c r="CU372" i="14"/>
  <c r="GA372" i="14"/>
  <c r="N372" i="14"/>
  <c r="CV372" i="14"/>
  <c r="GB372" i="14"/>
  <c r="O372" i="14"/>
  <c r="CW372" i="14"/>
  <c r="GE372" i="14"/>
  <c r="P372" i="14"/>
  <c r="CX372" i="14"/>
  <c r="GF372" i="14"/>
  <c r="S372" i="14"/>
  <c r="CY372" i="14"/>
  <c r="GG372" i="14"/>
  <c r="Q372" i="14"/>
  <c r="CC372" i="14"/>
  <c r="EO372" i="14"/>
  <c r="HA372" i="14"/>
  <c r="R372" i="14"/>
  <c r="CD372" i="14"/>
  <c r="EP372" i="14"/>
  <c r="HB372" i="14"/>
  <c r="T372" i="14"/>
  <c r="CZ372" i="14"/>
  <c r="GH372" i="14"/>
  <c r="U372" i="14"/>
  <c r="DC372" i="14"/>
  <c r="GI372" i="14"/>
  <c r="V372" i="14"/>
  <c r="DD372" i="14"/>
  <c r="GJ372" i="14"/>
  <c r="W372" i="14"/>
  <c r="DE372" i="14"/>
  <c r="GM372" i="14"/>
  <c r="X372" i="14"/>
  <c r="DF372" i="14"/>
  <c r="GN372" i="14"/>
  <c r="AA372" i="14"/>
  <c r="DG372" i="14"/>
  <c r="GO372" i="14"/>
  <c r="AB372" i="14"/>
  <c r="DH372" i="14"/>
  <c r="GP372" i="14"/>
  <c r="AC372" i="14"/>
  <c r="DK372" i="14"/>
  <c r="GQ372" i="14"/>
  <c r="Y372" i="14"/>
  <c r="CK372" i="14"/>
  <c r="EW372" i="14"/>
  <c r="HI372" i="14"/>
  <c r="Z372" i="14"/>
  <c r="CL372" i="14"/>
  <c r="EX372" i="14"/>
  <c r="I112" i="14"/>
  <c r="K112" i="14" s="1"/>
  <c r="IZ373" i="14" s="1"/>
  <c r="G113" i="14"/>
  <c r="H638" i="14"/>
  <c r="G638" i="14"/>
  <c r="F113" i="14"/>
  <c r="E114" i="14"/>
  <c r="H114" i="14" s="1"/>
  <c r="N639" i="14"/>
  <c r="A640" i="14"/>
  <c r="D115" i="14"/>
  <c r="C116" i="14"/>
  <c r="BL638" i="14"/>
  <c r="BD638" i="14"/>
  <c r="AV638" i="14"/>
  <c r="AN638" i="14"/>
  <c r="AF638" i="14"/>
  <c r="BJ638" i="14"/>
  <c r="BB638" i="14"/>
  <c r="AT638" i="14"/>
  <c r="AL638" i="14"/>
  <c r="AD638" i="14"/>
  <c r="V638" i="14"/>
  <c r="BI638" i="14"/>
  <c r="BA638" i="14"/>
  <c r="AS638" i="14"/>
  <c r="AK638" i="14"/>
  <c r="AC638" i="14"/>
  <c r="U638" i="14"/>
  <c r="M638" i="14"/>
  <c r="BH638" i="14"/>
  <c r="AZ638" i="14"/>
  <c r="AR638" i="14"/>
  <c r="AJ638" i="14"/>
  <c r="AB638" i="14"/>
  <c r="T638" i="14"/>
  <c r="BG638" i="14"/>
  <c r="AY638" i="14"/>
  <c r="BF638" i="14"/>
  <c r="AX638" i="14"/>
  <c r="AP638" i="14"/>
  <c r="AH638" i="14"/>
  <c r="Z638" i="14"/>
  <c r="R638" i="14"/>
  <c r="BE638" i="14"/>
  <c r="AW638" i="14"/>
  <c r="AO638" i="14"/>
  <c r="AG638" i="14"/>
  <c r="Y638" i="14"/>
  <c r="Q638" i="14"/>
  <c r="BK638" i="14"/>
  <c r="X638" i="14"/>
  <c r="BC638" i="14"/>
  <c r="W638" i="14"/>
  <c r="AU638" i="14"/>
  <c r="S638" i="14"/>
  <c r="AQ638" i="14"/>
  <c r="P638" i="14"/>
  <c r="AM638" i="14"/>
  <c r="O638" i="14"/>
  <c r="AI638" i="14"/>
  <c r="AE638" i="14"/>
  <c r="AA638" i="14"/>
  <c r="D640" i="14"/>
  <c r="C641" i="14"/>
  <c r="E639" i="14"/>
  <c r="H639" i="14" s="1"/>
  <c r="D39" i="11"/>
  <c r="G39" i="11" s="1"/>
  <c r="E38" i="11"/>
  <c r="F38" i="11" s="1"/>
  <c r="J38" i="11" l="1"/>
  <c r="K38" i="11" s="1"/>
  <c r="H38" i="11"/>
  <c r="I38" i="11" s="1"/>
  <c r="I113" i="14"/>
  <c r="K113" i="14" s="1"/>
  <c r="HI374" i="14" s="1"/>
  <c r="HI373" i="14"/>
  <c r="EM373" i="14"/>
  <c r="GX373" i="14"/>
  <c r="JA373" i="14"/>
  <c r="Y373" i="14"/>
  <c r="BU373" i="14"/>
  <c r="GN373" i="14"/>
  <c r="DH373" i="14"/>
  <c r="BN373" i="14"/>
  <c r="FT373" i="14"/>
  <c r="GY373" i="14"/>
  <c r="G373" i="14"/>
  <c r="BR373" i="14"/>
  <c r="AP373" i="14"/>
  <c r="DE373" i="14"/>
  <c r="GF373" i="14"/>
  <c r="CY373" i="14"/>
  <c r="FB373" i="14"/>
  <c r="HE373" i="14"/>
  <c r="AK373" i="14"/>
  <c r="CW373" i="14"/>
  <c r="IQ373" i="14"/>
  <c r="AE373" i="14"/>
  <c r="DT373" i="14"/>
  <c r="AM373" i="14"/>
  <c r="CP373" i="14"/>
  <c r="DU373" i="14"/>
  <c r="U373" i="14"/>
  <c r="BM373" i="14"/>
  <c r="EI373" i="14"/>
  <c r="DM373" i="14"/>
  <c r="AZ373" i="14"/>
  <c r="P373" i="14"/>
  <c r="AH373" i="14"/>
  <c r="HD373" i="14"/>
  <c r="CE373" i="14"/>
  <c r="CD373" i="14"/>
  <c r="GR373" i="14"/>
  <c r="FJ373" i="14"/>
  <c r="HS373" i="14"/>
  <c r="ES373" i="14"/>
  <c r="S373" i="14"/>
  <c r="AJ373" i="14"/>
  <c r="HJ373" i="14"/>
  <c r="HY373" i="14"/>
  <c r="EF373" i="14"/>
  <c r="AY373" i="14"/>
  <c r="FH373" i="14"/>
  <c r="GM373" i="14"/>
  <c r="FN373" i="14"/>
  <c r="GC373" i="14"/>
  <c r="CJ373" i="14"/>
  <c r="DO373" i="14"/>
  <c r="FZ373" i="14"/>
  <c r="HU373" i="14"/>
  <c r="CV373" i="14"/>
  <c r="DC373" i="14"/>
  <c r="DB373" i="14"/>
  <c r="HP373" i="14"/>
  <c r="IU373" i="14"/>
  <c r="BC373" i="14"/>
  <c r="DN373" i="14"/>
  <c r="EW373" i="14"/>
  <c r="EB373" i="14"/>
  <c r="BH373" i="14"/>
  <c r="IB373" i="14"/>
  <c r="EJ373" i="14"/>
  <c r="IV373" i="14"/>
  <c r="ID373" i="14"/>
  <c r="DI373" i="14"/>
  <c r="IH373" i="14"/>
  <c r="AV373" i="14"/>
  <c r="AD373" i="14"/>
  <c r="H373" i="14"/>
  <c r="IW373" i="14"/>
  <c r="CA373" i="14"/>
  <c r="CK373" i="14"/>
  <c r="FG373" i="14"/>
  <c r="FD373" i="14"/>
  <c r="EL373" i="14"/>
  <c r="J373" i="14"/>
  <c r="EX373" i="14"/>
  <c r="GI373" i="14"/>
  <c r="GO373" i="14"/>
  <c r="EZ373" i="14"/>
  <c r="FM373" i="14"/>
  <c r="IT373" i="14"/>
  <c r="L373" i="14"/>
  <c r="BO373" i="14"/>
  <c r="BT373" i="14"/>
  <c r="BB373" i="14"/>
  <c r="AS373" i="14"/>
  <c r="CN373" i="14"/>
  <c r="DS373" i="14"/>
  <c r="IP373" i="14"/>
  <c r="BP373" i="14"/>
  <c r="IA373" i="14"/>
  <c r="FP373" i="14"/>
  <c r="HC373" i="14"/>
  <c r="GJ373" i="14"/>
  <c r="FR373" i="14"/>
  <c r="BY373" i="14"/>
  <c r="FV373" i="14"/>
  <c r="HG373" i="14"/>
  <c r="HM373" i="14"/>
  <c r="HL373" i="14"/>
  <c r="GK373" i="14"/>
  <c r="O373" i="14"/>
  <c r="BE373" i="14"/>
  <c r="CM373" i="14"/>
  <c r="CR373" i="14"/>
  <c r="BZ373" i="14"/>
  <c r="EC373" i="14"/>
  <c r="CL373" i="14"/>
  <c r="DW373" i="14"/>
  <c r="BI373" i="14"/>
  <c r="IY373" i="14"/>
  <c r="GZ373" i="14"/>
  <c r="GH373" i="14"/>
  <c r="EK373" i="14"/>
  <c r="GT373" i="14"/>
  <c r="IE373" i="14"/>
  <c r="IK373" i="14"/>
  <c r="AA373" i="14"/>
  <c r="IN373" i="14"/>
  <c r="DP373" i="14"/>
  <c r="BF373" i="14"/>
  <c r="II373" i="14"/>
  <c r="FO373" i="14"/>
  <c r="DD373" i="14"/>
  <c r="EA373" i="14"/>
  <c r="DX373" i="14"/>
  <c r="DF373" i="14"/>
  <c r="AW373" i="14"/>
  <c r="DJ373" i="14"/>
  <c r="EU373" i="14"/>
  <c r="FA373" i="14"/>
  <c r="BX373" i="14"/>
  <c r="HX373" i="14"/>
  <c r="HF373" i="14"/>
  <c r="AI373" i="14"/>
  <c r="HR373" i="14"/>
  <c r="AF373" i="14"/>
  <c r="N373" i="14"/>
  <c r="CS373" i="14"/>
  <c r="IG373" i="14"/>
  <c r="BK373" i="14"/>
  <c r="AO373" i="14"/>
  <c r="EQ373" i="14"/>
  <c r="EN373" i="14"/>
  <c r="DV373" i="14"/>
  <c r="DA373" i="14"/>
  <c r="EH373" i="14"/>
  <c r="FS373" i="14"/>
  <c r="FY373" i="14"/>
  <c r="DR373" i="14"/>
  <c r="HV373" i="14"/>
  <c r="CX373" i="14"/>
  <c r="BD373" i="14"/>
  <c r="FW373" i="14"/>
  <c r="IJ373" i="14"/>
  <c r="AR373" i="14"/>
  <c r="IX373" i="14"/>
  <c r="BL373" i="14"/>
  <c r="AT373" i="14"/>
  <c r="AC373" i="14"/>
  <c r="AX373" i="14"/>
  <c r="CI373" i="14"/>
  <c r="DQ373" i="14"/>
  <c r="GE373" i="14"/>
  <c r="FL373" i="14"/>
  <c r="ET373" i="14"/>
  <c r="T373" i="14"/>
  <c r="FF373" i="14"/>
  <c r="GQ373" i="14"/>
  <c r="GW373" i="14"/>
  <c r="GV373" i="14"/>
  <c r="FU373" i="14"/>
  <c r="JB373" i="14"/>
  <c r="X373" i="14"/>
  <c r="BW373" i="14"/>
  <c r="CB373" i="14"/>
  <c r="BJ373" i="14"/>
  <c r="BQ373" i="14"/>
  <c r="BV373" i="14"/>
  <c r="DG373" i="14"/>
  <c r="Z373" i="14"/>
  <c r="FC373" i="14"/>
  <c r="CC373" i="14"/>
  <c r="AG373" i="14"/>
  <c r="CQ373" i="14"/>
  <c r="DK373" i="14"/>
  <c r="FX373" i="14"/>
  <c r="HK373" i="14"/>
  <c r="GL373" i="14"/>
  <c r="HW373" i="14"/>
  <c r="IC373" i="14"/>
  <c r="Q373" i="14"/>
  <c r="GS373" i="14"/>
  <c r="W373" i="14"/>
  <c r="CG373" i="14"/>
  <c r="CU373" i="14"/>
  <c r="CZ373" i="14"/>
  <c r="CH373" i="14"/>
  <c r="I373" i="14"/>
  <c r="CT373" i="14"/>
  <c r="EE373" i="14"/>
  <c r="CO373" i="14"/>
  <c r="AB373" i="14"/>
  <c r="HH373" i="14"/>
  <c r="GP373" i="14"/>
  <c r="K373" i="14"/>
  <c r="HB373" i="14"/>
  <c r="IM373" i="14"/>
  <c r="IS373" i="14"/>
  <c r="AQ373" i="14"/>
  <c r="HQ373" i="14"/>
  <c r="AU373" i="14"/>
  <c r="M373" i="14"/>
  <c r="FI373" i="14"/>
  <c r="GU373" i="14"/>
  <c r="GD373" i="14"/>
  <c r="AL373" i="14"/>
  <c r="IR373" i="14"/>
  <c r="DL373" i="14"/>
  <c r="HT373" i="14"/>
  <c r="DZ373" i="14"/>
  <c r="FK373" i="14"/>
  <c r="FQ373" i="14"/>
  <c r="CF373" i="14"/>
  <c r="IF373" i="14"/>
  <c r="HN373" i="14"/>
  <c r="BA373" i="14"/>
  <c r="HZ373" i="14"/>
  <c r="AN373" i="14"/>
  <c r="V373" i="14"/>
  <c r="DY373" i="14"/>
  <c r="IO373" i="14"/>
  <c r="BS373" i="14"/>
  <c r="BG373" i="14"/>
  <c r="EY373" i="14"/>
  <c r="EV373" i="14"/>
  <c r="ED373" i="14"/>
  <c r="EG373" i="14"/>
  <c r="EP373" i="14"/>
  <c r="GA373" i="14"/>
  <c r="GG373" i="14"/>
  <c r="ER373" i="14"/>
  <c r="FE373" i="14"/>
  <c r="IL373" i="14"/>
  <c r="EO373" i="14"/>
  <c r="HA373" i="14"/>
  <c r="GB373" i="14"/>
  <c r="HO373" i="14"/>
  <c r="R373" i="14"/>
  <c r="I638" i="14"/>
  <c r="F114" i="14"/>
  <c r="G114" i="14"/>
  <c r="G639" i="14"/>
  <c r="F639" i="14"/>
  <c r="C117" i="14"/>
  <c r="D116" i="14"/>
  <c r="G115" i="14"/>
  <c r="E115" i="14"/>
  <c r="H115" i="14" s="1"/>
  <c r="D641" i="14"/>
  <c r="C642" i="14"/>
  <c r="N640" i="14"/>
  <c r="A641" i="14"/>
  <c r="E640" i="14"/>
  <c r="G640" i="14" s="1"/>
  <c r="BL639" i="14"/>
  <c r="BD639" i="14"/>
  <c r="AV639" i="14"/>
  <c r="AN639" i="14"/>
  <c r="AF639" i="14"/>
  <c r="X639" i="14"/>
  <c r="P639" i="14"/>
  <c r="BJ639" i="14"/>
  <c r="BB639" i="14"/>
  <c r="AT639" i="14"/>
  <c r="AL639" i="14"/>
  <c r="AD639" i="14"/>
  <c r="V639" i="14"/>
  <c r="BI639" i="14"/>
  <c r="BA639" i="14"/>
  <c r="AS639" i="14"/>
  <c r="AK639" i="14"/>
  <c r="AC639" i="14"/>
  <c r="U639" i="14"/>
  <c r="M639" i="14"/>
  <c r="BH639" i="14"/>
  <c r="AZ639" i="14"/>
  <c r="AR639" i="14"/>
  <c r="AJ639" i="14"/>
  <c r="AB639" i="14"/>
  <c r="T639" i="14"/>
  <c r="BG639" i="14"/>
  <c r="AY639" i="14"/>
  <c r="AQ639" i="14"/>
  <c r="AI639" i="14"/>
  <c r="AA639" i="14"/>
  <c r="S639" i="14"/>
  <c r="BF639" i="14"/>
  <c r="AX639" i="14"/>
  <c r="AP639" i="14"/>
  <c r="AH639" i="14"/>
  <c r="Z639" i="14"/>
  <c r="R639" i="14"/>
  <c r="BE639" i="14"/>
  <c r="AW639" i="14"/>
  <c r="AO639" i="14"/>
  <c r="AG639" i="14"/>
  <c r="Y639" i="14"/>
  <c r="Q639" i="14"/>
  <c r="BK639" i="14"/>
  <c r="BC639" i="14"/>
  <c r="AU639" i="14"/>
  <c r="AM639" i="14"/>
  <c r="AE639" i="14"/>
  <c r="W639" i="14"/>
  <c r="O639" i="14"/>
  <c r="D40" i="11"/>
  <c r="G40" i="11" s="1"/>
  <c r="E39" i="11"/>
  <c r="F39" i="11" s="1"/>
  <c r="F115" i="14" l="1"/>
  <c r="I115" i="14" s="1"/>
  <c r="K115" i="14" s="1"/>
  <c r="HC376" i="14" s="1"/>
  <c r="GE374" i="14"/>
  <c r="J39" i="11"/>
  <c r="K39" i="11" s="1"/>
  <c r="H39" i="11"/>
  <c r="I39" i="11" s="1"/>
  <c r="DJ374" i="14"/>
  <c r="AJ374" i="14"/>
  <c r="EB374" i="14"/>
  <c r="GG374" i="14"/>
  <c r="AL374" i="14"/>
  <c r="DB374" i="14"/>
  <c r="CC374" i="14"/>
  <c r="HR374" i="14"/>
  <c r="HJ374" i="14"/>
  <c r="S374" i="14"/>
  <c r="GK374" i="14"/>
  <c r="AP374" i="14"/>
  <c r="BX374" i="14"/>
  <c r="BZ374" i="14"/>
  <c r="GH374" i="14"/>
  <c r="HL374" i="14"/>
  <c r="U374" i="14"/>
  <c r="GX374" i="14"/>
  <c r="CI374" i="14"/>
  <c r="CM374" i="14"/>
  <c r="AK374" i="14"/>
  <c r="DP374" i="14"/>
  <c r="R374" i="14"/>
  <c r="EQ374" i="14"/>
  <c r="FI374" i="14"/>
  <c r="GR374" i="14"/>
  <c r="CA374" i="14"/>
  <c r="AX374" i="14"/>
  <c r="HZ374" i="14"/>
  <c r="HK374" i="14"/>
  <c r="IZ374" i="14"/>
  <c r="HM374" i="14"/>
  <c r="AE374" i="14"/>
  <c r="Q374" i="14"/>
  <c r="CT374" i="14"/>
  <c r="IH374" i="14"/>
  <c r="IY374" i="14"/>
  <c r="M374" i="14"/>
  <c r="JA374" i="14"/>
  <c r="BS374" i="14"/>
  <c r="AG374" i="14"/>
  <c r="EP374" i="14"/>
  <c r="CU374" i="14"/>
  <c r="DL374" i="14"/>
  <c r="BY374" i="14"/>
  <c r="DN374" i="14"/>
  <c r="EM374" i="14"/>
  <c r="HB374" i="14"/>
  <c r="DK374" i="14"/>
  <c r="DT374" i="14"/>
  <c r="FA374" i="14"/>
  <c r="ET374" i="14"/>
  <c r="IU374" i="14"/>
  <c r="IE374" i="14"/>
  <c r="AV374" i="14"/>
  <c r="DH374" i="14"/>
  <c r="FE374" i="14"/>
  <c r="DG374" i="14"/>
  <c r="GJ374" i="14"/>
  <c r="GP374" i="14"/>
  <c r="HO374" i="14"/>
  <c r="I374" i="14"/>
  <c r="Z374" i="14"/>
  <c r="EX374" i="14"/>
  <c r="AY374" i="14"/>
  <c r="HS374" i="14"/>
  <c r="ER374" i="14"/>
  <c r="DM374" i="14"/>
  <c r="BB374" i="14"/>
  <c r="HN374" i="14"/>
  <c r="GA374" i="14"/>
  <c r="DX374" i="14"/>
  <c r="CK374" i="14"/>
  <c r="AH374" i="14"/>
  <c r="FF374" i="14"/>
  <c r="CE374" i="14"/>
  <c r="II374" i="14"/>
  <c r="GF374" i="14"/>
  <c r="ES374" i="14"/>
  <c r="BJ374" i="14"/>
  <c r="JB374" i="14"/>
  <c r="HG374" i="14"/>
  <c r="EN374" i="14"/>
  <c r="DI374" i="14"/>
  <c r="CD374" i="14"/>
  <c r="FN374" i="14"/>
  <c r="AA374" i="14"/>
  <c r="EY374" i="14"/>
  <c r="AZ374" i="14"/>
  <c r="GN374" i="14"/>
  <c r="CG374" i="14"/>
  <c r="HU374" i="14"/>
  <c r="DV374" i="14"/>
  <c r="G374" i="14"/>
  <c r="EU374" i="14"/>
  <c r="BD374" i="14"/>
  <c r="HH374" i="14"/>
  <c r="EO374" i="14"/>
  <c r="CL374" i="14"/>
  <c r="FV374" i="14"/>
  <c r="AI374" i="14"/>
  <c r="FG374" i="14"/>
  <c r="BH374" i="14"/>
  <c r="GV374" i="14"/>
  <c r="CO374" i="14"/>
  <c r="IK374" i="14"/>
  <c r="ED374" i="14"/>
  <c r="O374" i="14"/>
  <c r="FC374" i="14"/>
  <c r="BT374" i="14"/>
  <c r="IV374" i="14"/>
  <c r="EW374" i="14"/>
  <c r="AF374" i="14"/>
  <c r="GB374" i="14"/>
  <c r="BU374" i="14"/>
  <c r="IW374" i="14"/>
  <c r="BF374" i="14"/>
  <c r="DR374" i="14"/>
  <c r="GD374" i="14"/>
  <c r="IP374" i="14"/>
  <c r="BG374" i="14"/>
  <c r="DS374" i="14"/>
  <c r="GM374" i="14"/>
  <c r="L374" i="14"/>
  <c r="CF374" i="14"/>
  <c r="EZ374" i="14"/>
  <c r="HT374" i="14"/>
  <c r="BA374" i="14"/>
  <c r="DU374" i="14"/>
  <c r="GO374" i="14"/>
  <c r="N374" i="14"/>
  <c r="CH374" i="14"/>
  <c r="FB374" i="14"/>
  <c r="HV374" i="14"/>
  <c r="AU374" i="14"/>
  <c r="DO374" i="14"/>
  <c r="GI374" i="14"/>
  <c r="H374" i="14"/>
  <c r="CB374" i="14"/>
  <c r="EV374" i="14"/>
  <c r="HP374" i="14"/>
  <c r="AW374" i="14"/>
  <c r="DQ374" i="14"/>
  <c r="GS374" i="14"/>
  <c r="BN374" i="14"/>
  <c r="DZ374" i="14"/>
  <c r="GL374" i="14"/>
  <c r="IX374" i="14"/>
  <c r="BO374" i="14"/>
  <c r="EA374" i="14"/>
  <c r="GU374" i="14"/>
  <c r="T374" i="14"/>
  <c r="CN374" i="14"/>
  <c r="FH374" i="14"/>
  <c r="IJ374" i="14"/>
  <c r="BI374" i="14"/>
  <c r="EC374" i="14"/>
  <c r="GW374" i="14"/>
  <c r="V374" i="14"/>
  <c r="CP374" i="14"/>
  <c r="FJ374" i="14"/>
  <c r="IL374" i="14"/>
  <c r="BC374" i="14"/>
  <c r="DW374" i="14"/>
  <c r="GQ374" i="14"/>
  <c r="P374" i="14"/>
  <c r="CJ374" i="14"/>
  <c r="FD374" i="14"/>
  <c r="IF374" i="14"/>
  <c r="BE374" i="14"/>
  <c r="DY374" i="14"/>
  <c r="HA374" i="14"/>
  <c r="J374" i="14"/>
  <c r="BV374" i="14"/>
  <c r="EH374" i="14"/>
  <c r="GT374" i="14"/>
  <c r="K374" i="14"/>
  <c r="BW374" i="14"/>
  <c r="EI374" i="14"/>
  <c r="HC374" i="14"/>
  <c r="AB374" i="14"/>
  <c r="CV374" i="14"/>
  <c r="FX374" i="14"/>
  <c r="IR374" i="14"/>
  <c r="BQ374" i="14"/>
  <c r="EK374" i="14"/>
  <c r="HE374" i="14"/>
  <c r="AD374" i="14"/>
  <c r="CX374" i="14"/>
  <c r="FZ374" i="14"/>
  <c r="IT374" i="14"/>
  <c r="BK374" i="14"/>
  <c r="EE374" i="14"/>
  <c r="GY374" i="14"/>
  <c r="X374" i="14"/>
  <c r="CR374" i="14"/>
  <c r="FT374" i="14"/>
  <c r="IN374" i="14"/>
  <c r="BM374" i="14"/>
  <c r="EG374" i="14"/>
  <c r="HQ374" i="14"/>
  <c r="AQ374" i="14"/>
  <c r="DC374" i="14"/>
  <c r="FW374" i="14"/>
  <c r="IQ374" i="14"/>
  <c r="BP374" i="14"/>
  <c r="EJ374" i="14"/>
  <c r="HD374" i="14"/>
  <c r="AC374" i="14"/>
  <c r="CW374" i="14"/>
  <c r="FY374" i="14"/>
  <c r="IS374" i="14"/>
  <c r="BR374" i="14"/>
  <c r="EL374" i="14"/>
  <c r="HF374" i="14"/>
  <c r="W374" i="14"/>
  <c r="CQ374" i="14"/>
  <c r="FS374" i="14"/>
  <c r="IM374" i="14"/>
  <c r="BL374" i="14"/>
  <c r="EF374" i="14"/>
  <c r="GZ374" i="14"/>
  <c r="Y374" i="14"/>
  <c r="CS374" i="14"/>
  <c r="FU374" i="14"/>
  <c r="GC374" i="14"/>
  <c r="FO374" i="14"/>
  <c r="IA374" i="14"/>
  <c r="AR374" i="14"/>
  <c r="DD374" i="14"/>
  <c r="FP374" i="14"/>
  <c r="IB374" i="14"/>
  <c r="AS374" i="14"/>
  <c r="DE374" i="14"/>
  <c r="FQ374" i="14"/>
  <c r="IC374" i="14"/>
  <c r="AT374" i="14"/>
  <c r="DF374" i="14"/>
  <c r="FR374" i="14"/>
  <c r="ID374" i="14"/>
  <c r="AM374" i="14"/>
  <c r="CY374" i="14"/>
  <c r="FK374" i="14"/>
  <c r="HW374" i="14"/>
  <c r="AN374" i="14"/>
  <c r="CZ374" i="14"/>
  <c r="FL374" i="14"/>
  <c r="HX374" i="14"/>
  <c r="AO374" i="14"/>
  <c r="DA374" i="14"/>
  <c r="FM374" i="14"/>
  <c r="HY374" i="14"/>
  <c r="IG374" i="14"/>
  <c r="IO374" i="14"/>
  <c r="I639" i="14"/>
  <c r="I114" i="14"/>
  <c r="K114" i="14" s="1"/>
  <c r="AK375" i="14" s="1"/>
  <c r="F640" i="14"/>
  <c r="H640" i="14"/>
  <c r="E641" i="14"/>
  <c r="F641" i="14" s="1"/>
  <c r="G641" i="14"/>
  <c r="H641" i="14"/>
  <c r="N641" i="14"/>
  <c r="A642" i="14"/>
  <c r="E116" i="14"/>
  <c r="H116" i="14" s="1"/>
  <c r="BL640" i="14"/>
  <c r="BD640" i="14"/>
  <c r="AV640" i="14"/>
  <c r="AN640" i="14"/>
  <c r="AF640" i="14"/>
  <c r="X640" i="14"/>
  <c r="P640" i="14"/>
  <c r="BJ640" i="14"/>
  <c r="BB640" i="14"/>
  <c r="AT640" i="14"/>
  <c r="AL640" i="14"/>
  <c r="AD640" i="14"/>
  <c r="V640" i="14"/>
  <c r="BI640" i="14"/>
  <c r="BA640" i="14"/>
  <c r="AS640" i="14"/>
  <c r="AK640" i="14"/>
  <c r="AC640" i="14"/>
  <c r="U640" i="14"/>
  <c r="M640" i="14"/>
  <c r="BH640" i="14"/>
  <c r="AZ640" i="14"/>
  <c r="AR640" i="14"/>
  <c r="AJ640" i="14"/>
  <c r="AB640" i="14"/>
  <c r="T640" i="14"/>
  <c r="BG640" i="14"/>
  <c r="AY640" i="14"/>
  <c r="AQ640" i="14"/>
  <c r="AI640" i="14"/>
  <c r="AA640" i="14"/>
  <c r="S640" i="14"/>
  <c r="BF640" i="14"/>
  <c r="AX640" i="14"/>
  <c r="AP640" i="14"/>
  <c r="AH640" i="14"/>
  <c r="Z640" i="14"/>
  <c r="R640" i="14"/>
  <c r="BE640" i="14"/>
  <c r="AW640" i="14"/>
  <c r="AO640" i="14"/>
  <c r="AG640" i="14"/>
  <c r="Y640" i="14"/>
  <c r="Q640" i="14"/>
  <c r="BK640" i="14"/>
  <c r="BC640" i="14"/>
  <c r="AU640" i="14"/>
  <c r="AM640" i="14"/>
  <c r="AE640" i="14"/>
  <c r="W640" i="14"/>
  <c r="O640" i="14"/>
  <c r="D117" i="14"/>
  <c r="C118" i="14"/>
  <c r="D642" i="14"/>
  <c r="C643" i="14"/>
  <c r="D41" i="11"/>
  <c r="G41" i="11" s="1"/>
  <c r="E40" i="11"/>
  <c r="F40" i="11" s="1"/>
  <c r="J40" i="11" l="1"/>
  <c r="K40" i="11" s="1"/>
  <c r="H40" i="11"/>
  <c r="I40" i="11" s="1"/>
  <c r="DC376" i="14"/>
  <c r="IZ376" i="14"/>
  <c r="DV376" i="14"/>
  <c r="ED376" i="14"/>
  <c r="IU376" i="14"/>
  <c r="I376" i="14"/>
  <c r="DS376" i="14"/>
  <c r="DX376" i="14"/>
  <c r="EF376" i="14"/>
  <c r="IS376" i="14"/>
  <c r="AO376" i="14"/>
  <c r="JA376" i="14"/>
  <c r="HZ376" i="14"/>
  <c r="DT376" i="14"/>
  <c r="IT376" i="14"/>
  <c r="BF376" i="14"/>
  <c r="EB376" i="14"/>
  <c r="JB376" i="14"/>
  <c r="BV376" i="14"/>
  <c r="IR376" i="14"/>
  <c r="IM376" i="14"/>
  <c r="GT376" i="14"/>
  <c r="DU376" i="14"/>
  <c r="DO376" i="14"/>
  <c r="FM376" i="14"/>
  <c r="IQ376" i="14"/>
  <c r="AM375" i="14"/>
  <c r="EC376" i="14"/>
  <c r="DW376" i="14"/>
  <c r="GC376" i="14"/>
  <c r="IY376" i="14"/>
  <c r="CY375" i="14"/>
  <c r="DW375" i="14"/>
  <c r="BM375" i="14"/>
  <c r="L376" i="14"/>
  <c r="EJ376" i="14"/>
  <c r="M376" i="14"/>
  <c r="EK376" i="14"/>
  <c r="N376" i="14"/>
  <c r="EL376" i="14"/>
  <c r="G376" i="14"/>
  <c r="EE376" i="14"/>
  <c r="H376" i="14"/>
  <c r="FL376" i="14"/>
  <c r="BE376" i="14"/>
  <c r="GS376" i="14"/>
  <c r="DB376" i="14"/>
  <c r="IP376" i="14"/>
  <c r="EA376" i="14"/>
  <c r="DG375" i="14"/>
  <c r="I375" i="14"/>
  <c r="AR376" i="14"/>
  <c r="FP376" i="14"/>
  <c r="AS376" i="14"/>
  <c r="FQ376" i="14"/>
  <c r="AT376" i="14"/>
  <c r="FR376" i="14"/>
  <c r="AM376" i="14"/>
  <c r="FK376" i="14"/>
  <c r="AN376" i="14"/>
  <c r="GB376" i="14"/>
  <c r="BU376" i="14"/>
  <c r="HY376" i="14"/>
  <c r="DR376" i="14"/>
  <c r="IX376" i="14"/>
  <c r="EI376" i="14"/>
  <c r="AW375" i="14"/>
  <c r="BU375" i="14"/>
  <c r="BH376" i="14"/>
  <c r="GF376" i="14"/>
  <c r="BI376" i="14"/>
  <c r="GG376" i="14"/>
  <c r="BJ376" i="14"/>
  <c r="GH376" i="14"/>
  <c r="BC376" i="14"/>
  <c r="GA376" i="14"/>
  <c r="BD376" i="14"/>
  <c r="GR376" i="14"/>
  <c r="DA376" i="14"/>
  <c r="IO376" i="14"/>
  <c r="DZ376" i="14"/>
  <c r="K376" i="14"/>
  <c r="FO376" i="14"/>
  <c r="DI375" i="14"/>
  <c r="CA375" i="14"/>
  <c r="BP376" i="14"/>
  <c r="GN376" i="14"/>
  <c r="BQ376" i="14"/>
  <c r="GO376" i="14"/>
  <c r="BR376" i="14"/>
  <c r="GP376" i="14"/>
  <c r="BK376" i="14"/>
  <c r="GI376" i="14"/>
  <c r="BT376" i="14"/>
  <c r="HX376" i="14"/>
  <c r="DQ376" i="14"/>
  <c r="IW376" i="14"/>
  <c r="EH376" i="14"/>
  <c r="AQ376" i="14"/>
  <c r="GE376" i="14"/>
  <c r="BA375" i="14"/>
  <c r="CE375" i="14"/>
  <c r="BX376" i="14"/>
  <c r="GV376" i="14"/>
  <c r="BY376" i="14"/>
  <c r="GW376" i="14"/>
  <c r="BZ376" i="14"/>
  <c r="GX376" i="14"/>
  <c r="BS376" i="14"/>
  <c r="GQ376" i="14"/>
  <c r="CZ376" i="14"/>
  <c r="IN376" i="14"/>
  <c r="DY376" i="14"/>
  <c r="J376" i="14"/>
  <c r="FN376" i="14"/>
  <c r="BG376" i="14"/>
  <c r="GU376" i="14"/>
  <c r="BI375" i="14"/>
  <c r="CU375" i="14"/>
  <c r="DD376" i="14"/>
  <c r="IB376" i="14"/>
  <c r="DE376" i="14"/>
  <c r="IC376" i="14"/>
  <c r="DF376" i="14"/>
  <c r="ID376" i="14"/>
  <c r="CY376" i="14"/>
  <c r="HW376" i="14"/>
  <c r="DP376" i="14"/>
  <c r="IV376" i="14"/>
  <c r="EG376" i="14"/>
  <c r="AP376" i="14"/>
  <c r="GD376" i="14"/>
  <c r="BW376" i="14"/>
  <c r="IA376" i="14"/>
  <c r="BK375" i="14"/>
  <c r="CW375" i="14"/>
  <c r="AO375" i="14"/>
  <c r="BC375" i="14"/>
  <c r="DY375" i="14"/>
  <c r="CG375" i="14"/>
  <c r="DA375" i="14"/>
  <c r="DO375" i="14"/>
  <c r="BQ375" i="14"/>
  <c r="CI375" i="14"/>
  <c r="AS375" i="14"/>
  <c r="BE375" i="14"/>
  <c r="G375" i="14"/>
  <c r="CK375" i="14"/>
  <c r="BL376" i="14"/>
  <c r="GJ376" i="14"/>
  <c r="BM376" i="14"/>
  <c r="GK376" i="14"/>
  <c r="BN376" i="14"/>
  <c r="GL376" i="14"/>
  <c r="BO376" i="14"/>
  <c r="GM376" i="14"/>
  <c r="AU375" i="14"/>
  <c r="DQ375" i="14"/>
  <c r="BS375" i="14"/>
  <c r="CQ375" i="14"/>
  <c r="AB376" i="14"/>
  <c r="CN376" i="14"/>
  <c r="EZ376" i="14"/>
  <c r="HL376" i="14"/>
  <c r="AC376" i="14"/>
  <c r="CO376" i="14"/>
  <c r="FA376" i="14"/>
  <c r="HM376" i="14"/>
  <c r="AD376" i="14"/>
  <c r="CP376" i="14"/>
  <c r="FB376" i="14"/>
  <c r="HN376" i="14"/>
  <c r="W376" i="14"/>
  <c r="CI376" i="14"/>
  <c r="EU376" i="14"/>
  <c r="HG376" i="14"/>
  <c r="X376" i="14"/>
  <c r="CJ376" i="14"/>
  <c r="EV376" i="14"/>
  <c r="HH376" i="14"/>
  <c r="Y376" i="14"/>
  <c r="CK376" i="14"/>
  <c r="EW376" i="14"/>
  <c r="HI376" i="14"/>
  <c r="Z376" i="14"/>
  <c r="CL376" i="14"/>
  <c r="EX376" i="14"/>
  <c r="HJ376" i="14"/>
  <c r="AA376" i="14"/>
  <c r="CM376" i="14"/>
  <c r="EY376" i="14"/>
  <c r="HK376" i="14"/>
  <c r="AQ375" i="14"/>
  <c r="AY375" i="14"/>
  <c r="BG375" i="14"/>
  <c r="BO375" i="14"/>
  <c r="BW375" i="14"/>
  <c r="CM375" i="14"/>
  <c r="F116" i="14"/>
  <c r="AJ376" i="14"/>
  <c r="CV376" i="14"/>
  <c r="FH376" i="14"/>
  <c r="HT376" i="14"/>
  <c r="AK376" i="14"/>
  <c r="CW376" i="14"/>
  <c r="FI376" i="14"/>
  <c r="HU376" i="14"/>
  <c r="AL376" i="14"/>
  <c r="CX376" i="14"/>
  <c r="FJ376" i="14"/>
  <c r="HV376" i="14"/>
  <c r="AE376" i="14"/>
  <c r="CQ376" i="14"/>
  <c r="FC376" i="14"/>
  <c r="HO376" i="14"/>
  <c r="AF376" i="14"/>
  <c r="CR376" i="14"/>
  <c r="FD376" i="14"/>
  <c r="HP376" i="14"/>
  <c r="AG376" i="14"/>
  <c r="CS376" i="14"/>
  <c r="FE376" i="14"/>
  <c r="HQ376" i="14"/>
  <c r="AH376" i="14"/>
  <c r="CT376" i="14"/>
  <c r="FF376" i="14"/>
  <c r="HR376" i="14"/>
  <c r="AI376" i="14"/>
  <c r="CU376" i="14"/>
  <c r="FG376" i="14"/>
  <c r="HS376" i="14"/>
  <c r="DC375" i="14"/>
  <c r="DK375" i="14"/>
  <c r="DS375" i="14"/>
  <c r="EA375" i="14"/>
  <c r="BY375" i="14"/>
  <c r="CO375" i="14"/>
  <c r="G116" i="14"/>
  <c r="AZ376" i="14"/>
  <c r="DL376" i="14"/>
  <c r="FX376" i="14"/>
  <c r="IJ376" i="14"/>
  <c r="BA376" i="14"/>
  <c r="DM376" i="14"/>
  <c r="FY376" i="14"/>
  <c r="IK376" i="14"/>
  <c r="BB376" i="14"/>
  <c r="DN376" i="14"/>
  <c r="FZ376" i="14"/>
  <c r="IL376" i="14"/>
  <c r="AU376" i="14"/>
  <c r="DG376" i="14"/>
  <c r="FS376" i="14"/>
  <c r="IE376" i="14"/>
  <c r="AV376" i="14"/>
  <c r="DH376" i="14"/>
  <c r="FT376" i="14"/>
  <c r="IF376" i="14"/>
  <c r="AW376" i="14"/>
  <c r="DI376" i="14"/>
  <c r="FU376" i="14"/>
  <c r="IG376" i="14"/>
  <c r="AX376" i="14"/>
  <c r="DJ376" i="14"/>
  <c r="FV376" i="14"/>
  <c r="IH376" i="14"/>
  <c r="AY376" i="14"/>
  <c r="DK376" i="14"/>
  <c r="FW376" i="14"/>
  <c r="II376" i="14"/>
  <c r="DE375" i="14"/>
  <c r="DM375" i="14"/>
  <c r="DU375" i="14"/>
  <c r="EC375" i="14"/>
  <c r="CC375" i="14"/>
  <c r="CS375" i="14"/>
  <c r="T376" i="14"/>
  <c r="CF376" i="14"/>
  <c r="ER376" i="14"/>
  <c r="HD376" i="14"/>
  <c r="U376" i="14"/>
  <c r="CG376" i="14"/>
  <c r="ES376" i="14"/>
  <c r="HE376" i="14"/>
  <c r="V376" i="14"/>
  <c r="CH376" i="14"/>
  <c r="ET376" i="14"/>
  <c r="HF376" i="14"/>
  <c r="O376" i="14"/>
  <c r="CA376" i="14"/>
  <c r="EM376" i="14"/>
  <c r="GY376" i="14"/>
  <c r="P376" i="14"/>
  <c r="CB376" i="14"/>
  <c r="EN376" i="14"/>
  <c r="GZ376" i="14"/>
  <c r="Q376" i="14"/>
  <c r="CC376" i="14"/>
  <c r="EO376" i="14"/>
  <c r="HA376" i="14"/>
  <c r="R376" i="14"/>
  <c r="CD376" i="14"/>
  <c r="EP376" i="14"/>
  <c r="HB376" i="14"/>
  <c r="S376" i="14"/>
  <c r="CE376" i="14"/>
  <c r="EQ376" i="14"/>
  <c r="FK375" i="14"/>
  <c r="FM375" i="14"/>
  <c r="FO375" i="14"/>
  <c r="FQ375" i="14"/>
  <c r="FS375" i="14"/>
  <c r="FU375" i="14"/>
  <c r="FW375" i="14"/>
  <c r="FY375" i="14"/>
  <c r="GA375" i="14"/>
  <c r="GC375" i="14"/>
  <c r="GE375" i="14"/>
  <c r="GG375" i="14"/>
  <c r="GI375" i="14"/>
  <c r="GK375" i="14"/>
  <c r="GM375" i="14"/>
  <c r="GO375" i="14"/>
  <c r="EE375" i="14"/>
  <c r="EG375" i="14"/>
  <c r="EI375" i="14"/>
  <c r="EK375" i="14"/>
  <c r="EM375" i="14"/>
  <c r="EO375" i="14"/>
  <c r="EQ375" i="14"/>
  <c r="ES375" i="14"/>
  <c r="EU375" i="14"/>
  <c r="EW375" i="14"/>
  <c r="EY375" i="14"/>
  <c r="FA375" i="14"/>
  <c r="FC375" i="14"/>
  <c r="FE375" i="14"/>
  <c r="FG375" i="14"/>
  <c r="FI375" i="14"/>
  <c r="HW375" i="14"/>
  <c r="HY375" i="14"/>
  <c r="IA375" i="14"/>
  <c r="IC375" i="14"/>
  <c r="IE375" i="14"/>
  <c r="IG375" i="14"/>
  <c r="II375" i="14"/>
  <c r="IK375" i="14"/>
  <c r="IM375" i="14"/>
  <c r="IO375" i="14"/>
  <c r="IQ375" i="14"/>
  <c r="IS375" i="14"/>
  <c r="IU375" i="14"/>
  <c r="IW375" i="14"/>
  <c r="IY375" i="14"/>
  <c r="JA375" i="14"/>
  <c r="GQ375" i="14"/>
  <c r="GS375" i="14"/>
  <c r="GU375" i="14"/>
  <c r="GW375" i="14"/>
  <c r="GY375" i="14"/>
  <c r="HA375" i="14"/>
  <c r="HC375" i="14"/>
  <c r="HE375" i="14"/>
  <c r="HG375" i="14"/>
  <c r="HI375" i="14"/>
  <c r="HK375" i="14"/>
  <c r="HM375" i="14"/>
  <c r="HO375" i="14"/>
  <c r="HQ375" i="14"/>
  <c r="HS375" i="14"/>
  <c r="HU375" i="14"/>
  <c r="AN375" i="14"/>
  <c r="AP375" i="14"/>
  <c r="AR375" i="14"/>
  <c r="AT375" i="14"/>
  <c r="AV375" i="14"/>
  <c r="AX375" i="14"/>
  <c r="AZ375" i="14"/>
  <c r="BB375" i="14"/>
  <c r="BD375" i="14"/>
  <c r="BF375" i="14"/>
  <c r="BH375" i="14"/>
  <c r="BJ375" i="14"/>
  <c r="BL375" i="14"/>
  <c r="BN375" i="14"/>
  <c r="BP375" i="14"/>
  <c r="BR375" i="14"/>
  <c r="H375" i="14"/>
  <c r="J375" i="14"/>
  <c r="L375" i="14"/>
  <c r="N375" i="14"/>
  <c r="P375" i="14"/>
  <c r="R375" i="14"/>
  <c r="T375" i="14"/>
  <c r="V375" i="14"/>
  <c r="X375" i="14"/>
  <c r="Z375" i="14"/>
  <c r="AB375" i="14"/>
  <c r="AD375" i="14"/>
  <c r="AF375" i="14"/>
  <c r="AH375" i="14"/>
  <c r="AJ375" i="14"/>
  <c r="AL375" i="14"/>
  <c r="CZ375" i="14"/>
  <c r="DB375" i="14"/>
  <c r="DD375" i="14"/>
  <c r="DF375" i="14"/>
  <c r="DH375" i="14"/>
  <c r="DJ375" i="14"/>
  <c r="DL375" i="14"/>
  <c r="DN375" i="14"/>
  <c r="DP375" i="14"/>
  <c r="DR375" i="14"/>
  <c r="DT375" i="14"/>
  <c r="DV375" i="14"/>
  <c r="DX375" i="14"/>
  <c r="DZ375" i="14"/>
  <c r="EB375" i="14"/>
  <c r="ED375" i="14"/>
  <c r="BT375" i="14"/>
  <c r="BV375" i="14"/>
  <c r="BX375" i="14"/>
  <c r="BZ375" i="14"/>
  <c r="CB375" i="14"/>
  <c r="CD375" i="14"/>
  <c r="CF375" i="14"/>
  <c r="CH375" i="14"/>
  <c r="CJ375" i="14"/>
  <c r="CL375" i="14"/>
  <c r="CN375" i="14"/>
  <c r="CP375" i="14"/>
  <c r="CR375" i="14"/>
  <c r="CT375" i="14"/>
  <c r="CV375" i="14"/>
  <c r="CX375" i="14"/>
  <c r="FL375" i="14"/>
  <c r="FN375" i="14"/>
  <c r="FP375" i="14"/>
  <c r="FR375" i="14"/>
  <c r="FT375" i="14"/>
  <c r="FV375" i="14"/>
  <c r="FX375" i="14"/>
  <c r="FZ375" i="14"/>
  <c r="GB375" i="14"/>
  <c r="GD375" i="14"/>
  <c r="GF375" i="14"/>
  <c r="GH375" i="14"/>
  <c r="GJ375" i="14"/>
  <c r="GL375" i="14"/>
  <c r="GN375" i="14"/>
  <c r="GP375" i="14"/>
  <c r="EF375" i="14"/>
  <c r="EH375" i="14"/>
  <c r="EJ375" i="14"/>
  <c r="EL375" i="14"/>
  <c r="EN375" i="14"/>
  <c r="EP375" i="14"/>
  <c r="ER375" i="14"/>
  <c r="ET375" i="14"/>
  <c r="EV375" i="14"/>
  <c r="EX375" i="14"/>
  <c r="EZ375" i="14"/>
  <c r="FB375" i="14"/>
  <c r="FD375" i="14"/>
  <c r="FF375" i="14"/>
  <c r="FH375" i="14"/>
  <c r="FJ375" i="14"/>
  <c r="HX375" i="14"/>
  <c r="HZ375" i="14"/>
  <c r="IB375" i="14"/>
  <c r="ID375" i="14"/>
  <c r="IF375" i="14"/>
  <c r="IH375" i="14"/>
  <c r="IJ375" i="14"/>
  <c r="IL375" i="14"/>
  <c r="IN375" i="14"/>
  <c r="IP375" i="14"/>
  <c r="IR375" i="14"/>
  <c r="IT375" i="14"/>
  <c r="IV375" i="14"/>
  <c r="IX375" i="14"/>
  <c r="IZ375" i="14"/>
  <c r="JB375" i="14"/>
  <c r="GR375" i="14"/>
  <c r="GT375" i="14"/>
  <c r="GV375" i="14"/>
  <c r="GX375" i="14"/>
  <c r="GZ375" i="14"/>
  <c r="HB375" i="14"/>
  <c r="HD375" i="14"/>
  <c r="HF375" i="14"/>
  <c r="HH375" i="14"/>
  <c r="HJ375" i="14"/>
  <c r="HL375" i="14"/>
  <c r="HN375" i="14"/>
  <c r="HP375" i="14"/>
  <c r="HR375" i="14"/>
  <c r="HT375" i="14"/>
  <c r="HV375" i="14"/>
  <c r="K375" i="14"/>
  <c r="M375" i="14"/>
  <c r="O375" i="14"/>
  <c r="Q375" i="14"/>
  <c r="S375" i="14"/>
  <c r="U375" i="14"/>
  <c r="W375" i="14"/>
  <c r="Y375" i="14"/>
  <c r="AA375" i="14"/>
  <c r="AC375" i="14"/>
  <c r="AE375" i="14"/>
  <c r="AG375" i="14"/>
  <c r="AI375" i="14"/>
  <c r="I640" i="14"/>
  <c r="C119" i="14"/>
  <c r="D118" i="14"/>
  <c r="E117" i="14"/>
  <c r="H117" i="14" s="1"/>
  <c r="N642" i="14"/>
  <c r="A643" i="14"/>
  <c r="BL641" i="14"/>
  <c r="BD641" i="14"/>
  <c r="AV641" i="14"/>
  <c r="AN641" i="14"/>
  <c r="AF641" i="14"/>
  <c r="X641" i="14"/>
  <c r="P641" i="14"/>
  <c r="BK641" i="14"/>
  <c r="BC641" i="14"/>
  <c r="AU641" i="14"/>
  <c r="AM641" i="14"/>
  <c r="BJ641" i="14"/>
  <c r="BB641" i="14"/>
  <c r="AT641" i="14"/>
  <c r="AL641" i="14"/>
  <c r="AD641" i="14"/>
  <c r="V641" i="14"/>
  <c r="BI641" i="14"/>
  <c r="BA641" i="14"/>
  <c r="AS641" i="14"/>
  <c r="AK641" i="14"/>
  <c r="AC641" i="14"/>
  <c r="U641" i="14"/>
  <c r="M641" i="14"/>
  <c r="BH641" i="14"/>
  <c r="AZ641" i="14"/>
  <c r="AR641" i="14"/>
  <c r="AJ641" i="14"/>
  <c r="AB641" i="14"/>
  <c r="T641" i="14"/>
  <c r="BG641" i="14"/>
  <c r="AY641" i="14"/>
  <c r="AQ641" i="14"/>
  <c r="AI641" i="14"/>
  <c r="AA641" i="14"/>
  <c r="S641" i="14"/>
  <c r="BF641" i="14"/>
  <c r="AX641" i="14"/>
  <c r="AP641" i="14"/>
  <c r="AH641" i="14"/>
  <c r="Z641" i="14"/>
  <c r="R641" i="14"/>
  <c r="BE641" i="14"/>
  <c r="AW641" i="14"/>
  <c r="AO641" i="14"/>
  <c r="AG641" i="14"/>
  <c r="Y641" i="14"/>
  <c r="Q641" i="14"/>
  <c r="AE641" i="14"/>
  <c r="W641" i="14"/>
  <c r="O641" i="14"/>
  <c r="I641" i="14"/>
  <c r="D643" i="14"/>
  <c r="C644" i="14"/>
  <c r="E642" i="14"/>
  <c r="G642" i="14" s="1"/>
  <c r="D42" i="11"/>
  <c r="G42" i="11" s="1"/>
  <c r="E41" i="11"/>
  <c r="F41" i="11" s="1"/>
  <c r="J41" i="11" l="1"/>
  <c r="K41" i="11" s="1"/>
  <c r="H41" i="11"/>
  <c r="I41" i="11" s="1"/>
  <c r="I116" i="14"/>
  <c r="K116" i="14" s="1"/>
  <c r="HP377" i="14" s="1"/>
  <c r="G117" i="14"/>
  <c r="F117" i="14"/>
  <c r="H642" i="14"/>
  <c r="D644" i="14"/>
  <c r="C645" i="14"/>
  <c r="BL642" i="14"/>
  <c r="BD642" i="14"/>
  <c r="AV642" i="14"/>
  <c r="AN642" i="14"/>
  <c r="AF642" i="14"/>
  <c r="X642" i="14"/>
  <c r="P642" i="14"/>
  <c r="BK642" i="14"/>
  <c r="BC642" i="14"/>
  <c r="AU642" i="14"/>
  <c r="AM642" i="14"/>
  <c r="AE642" i="14"/>
  <c r="W642" i="14"/>
  <c r="O642" i="14"/>
  <c r="BJ642" i="14"/>
  <c r="BB642" i="14"/>
  <c r="AT642" i="14"/>
  <c r="AL642" i="14"/>
  <c r="AD642" i="14"/>
  <c r="V642" i="14"/>
  <c r="BI642" i="14"/>
  <c r="BA642" i="14"/>
  <c r="AS642" i="14"/>
  <c r="AK642" i="14"/>
  <c r="AC642" i="14"/>
  <c r="U642" i="14"/>
  <c r="M642" i="14"/>
  <c r="BH642" i="14"/>
  <c r="AZ642" i="14"/>
  <c r="AR642" i="14"/>
  <c r="AJ642" i="14"/>
  <c r="AB642" i="14"/>
  <c r="T642" i="14"/>
  <c r="BG642" i="14"/>
  <c r="AY642" i="14"/>
  <c r="AQ642" i="14"/>
  <c r="AI642" i="14"/>
  <c r="AA642" i="14"/>
  <c r="S642" i="14"/>
  <c r="BF642" i="14"/>
  <c r="AX642" i="14"/>
  <c r="AP642" i="14"/>
  <c r="AH642" i="14"/>
  <c r="Z642" i="14"/>
  <c r="R642" i="14"/>
  <c r="BE642" i="14"/>
  <c r="AW642" i="14"/>
  <c r="AO642" i="14"/>
  <c r="AG642" i="14"/>
  <c r="Y642" i="14"/>
  <c r="Q642" i="14"/>
  <c r="E643" i="14"/>
  <c r="F643" i="14" s="1"/>
  <c r="F642" i="14"/>
  <c r="E118" i="14"/>
  <c r="F118" i="14" s="1"/>
  <c r="H118" i="14"/>
  <c r="N643" i="14"/>
  <c r="A644" i="14"/>
  <c r="D119" i="14"/>
  <c r="C120" i="14"/>
  <c r="D43" i="11"/>
  <c r="G43" i="11" s="1"/>
  <c r="E42" i="11"/>
  <c r="F42" i="11" s="1"/>
  <c r="G118" i="14" l="1"/>
  <c r="J42" i="11"/>
  <c r="K42" i="11" s="1"/>
  <c r="H42" i="11"/>
  <c r="I42" i="11" s="1"/>
  <c r="I117" i="14"/>
  <c r="K117" i="14" s="1"/>
  <c r="AB378" i="14" s="1"/>
  <c r="IH377" i="14"/>
  <c r="DQ377" i="14"/>
  <c r="FH377" i="14"/>
  <c r="EQ377" i="14"/>
  <c r="IX377" i="14"/>
  <c r="IO377" i="14"/>
  <c r="EI377" i="14"/>
  <c r="EW377" i="14"/>
  <c r="IZ377" i="14"/>
  <c r="FF377" i="14"/>
  <c r="EO377" i="14"/>
  <c r="IF377" i="14"/>
  <c r="GD377" i="14"/>
  <c r="ES377" i="14"/>
  <c r="EU377" i="14"/>
  <c r="EE377" i="14"/>
  <c r="IL377" i="14"/>
  <c r="FQ377" i="14"/>
  <c r="DP377" i="14"/>
  <c r="FJ377" i="14"/>
  <c r="FA377" i="14"/>
  <c r="EK377" i="14"/>
  <c r="IJ377" i="14"/>
  <c r="DE377" i="14"/>
  <c r="EY377" i="14"/>
  <c r="IV377" i="14"/>
  <c r="BD377" i="14"/>
  <c r="DB377" i="14"/>
  <c r="FD377" i="14"/>
  <c r="EM377" i="14"/>
  <c r="JB377" i="14"/>
  <c r="I377" i="14"/>
  <c r="CX377" i="14"/>
  <c r="CT377" i="14"/>
  <c r="CO377" i="14"/>
  <c r="CK377" i="14"/>
  <c r="CG377" i="14"/>
  <c r="CC377" i="14"/>
  <c r="BY377" i="14"/>
  <c r="GJ377" i="14"/>
  <c r="GN377" i="14"/>
  <c r="FT377" i="14"/>
  <c r="FX377" i="14"/>
  <c r="FV377" i="14"/>
  <c r="BC377" i="14"/>
  <c r="AN377" i="14"/>
  <c r="IN377" i="14"/>
  <c r="DA377" i="14"/>
  <c r="HQ377" i="14"/>
  <c r="DC377" i="14"/>
  <c r="DV377" i="14"/>
  <c r="FL377" i="14"/>
  <c r="AF377" i="14"/>
  <c r="AL377" i="14"/>
  <c r="AJ377" i="14"/>
  <c r="AH377" i="14"/>
  <c r="W377" i="14"/>
  <c r="AC377" i="14"/>
  <c r="AA377" i="14"/>
  <c r="Y377" i="14"/>
  <c r="O377" i="14"/>
  <c r="U377" i="14"/>
  <c r="S377" i="14"/>
  <c r="Q377" i="14"/>
  <c r="G377" i="14"/>
  <c r="M377" i="14"/>
  <c r="K377" i="14"/>
  <c r="DX377" i="14"/>
  <c r="ED377" i="14"/>
  <c r="EB377" i="14"/>
  <c r="DZ377" i="14"/>
  <c r="DH377" i="14"/>
  <c r="DN377" i="14"/>
  <c r="DL377" i="14"/>
  <c r="DJ377" i="14"/>
  <c r="BJ377" i="14"/>
  <c r="AM377" i="14"/>
  <c r="IM377" i="14"/>
  <c r="GB377" i="14"/>
  <c r="BU377" i="14"/>
  <c r="GC377" i="14"/>
  <c r="FE377" i="14"/>
  <c r="DT377" i="14"/>
  <c r="BE377" i="14"/>
  <c r="CR377" i="14"/>
  <c r="CV377" i="14"/>
  <c r="CI377" i="14"/>
  <c r="CM377" i="14"/>
  <c r="CA377" i="14"/>
  <c r="CE377" i="14"/>
  <c r="BS377" i="14"/>
  <c r="BW377" i="14"/>
  <c r="GP377" i="14"/>
  <c r="GL377" i="14"/>
  <c r="FZ377" i="14"/>
  <c r="FO377" i="14"/>
  <c r="HO377" i="14"/>
  <c r="HU377" i="14"/>
  <c r="HS377" i="14"/>
  <c r="HH377" i="14"/>
  <c r="HN377" i="14"/>
  <c r="HL377" i="14"/>
  <c r="HJ377" i="14"/>
  <c r="GZ377" i="14"/>
  <c r="HF377" i="14"/>
  <c r="HD377" i="14"/>
  <c r="HB377" i="14"/>
  <c r="GR377" i="14"/>
  <c r="GX377" i="14"/>
  <c r="GV377" i="14"/>
  <c r="GT377" i="14"/>
  <c r="BL377" i="14"/>
  <c r="BR377" i="14"/>
  <c r="BP377" i="14"/>
  <c r="BN377" i="14"/>
  <c r="AV377" i="14"/>
  <c r="BB377" i="14"/>
  <c r="AZ377" i="14"/>
  <c r="AX377" i="14"/>
  <c r="BI377" i="14"/>
  <c r="AT377" i="14"/>
  <c r="IT377" i="14"/>
  <c r="GA377" i="14"/>
  <c r="HW377" i="14"/>
  <c r="DO377" i="14"/>
  <c r="HX377" i="14"/>
  <c r="DR377" i="14"/>
  <c r="FR377" i="14"/>
  <c r="FC377" i="14"/>
  <c r="FI377" i="14"/>
  <c r="FG377" i="14"/>
  <c r="EV377" i="14"/>
  <c r="FB377" i="14"/>
  <c r="EZ377" i="14"/>
  <c r="EX377" i="14"/>
  <c r="EN377" i="14"/>
  <c r="ET377" i="14"/>
  <c r="ER377" i="14"/>
  <c r="EP377" i="14"/>
  <c r="EF377" i="14"/>
  <c r="EL377" i="14"/>
  <c r="EJ377" i="14"/>
  <c r="EH377" i="14"/>
  <c r="IU377" i="14"/>
  <c r="JA377" i="14"/>
  <c r="IY377" i="14"/>
  <c r="IW377" i="14"/>
  <c r="IE377" i="14"/>
  <c r="IK377" i="14"/>
  <c r="II377" i="14"/>
  <c r="IG377" i="14"/>
  <c r="BH377" i="14"/>
  <c r="AS377" i="14"/>
  <c r="IS377" i="14"/>
  <c r="GH377" i="14"/>
  <c r="IC377" i="14"/>
  <c r="DU377" i="14"/>
  <c r="ID377" i="14"/>
  <c r="AO377" i="14"/>
  <c r="CZ377" i="14"/>
  <c r="CQ377" i="14"/>
  <c r="CW377" i="14"/>
  <c r="CU377" i="14"/>
  <c r="CJ377" i="14"/>
  <c r="CP377" i="14"/>
  <c r="CN377" i="14"/>
  <c r="CL377" i="14"/>
  <c r="CB377" i="14"/>
  <c r="CH377" i="14"/>
  <c r="CF377" i="14"/>
  <c r="CD377" i="14"/>
  <c r="BT377" i="14"/>
  <c r="BZ377" i="14"/>
  <c r="BX377" i="14"/>
  <c r="BV377" i="14"/>
  <c r="GI377" i="14"/>
  <c r="GO377" i="14"/>
  <c r="GM377" i="14"/>
  <c r="GK377" i="14"/>
  <c r="FS377" i="14"/>
  <c r="FY377" i="14"/>
  <c r="FW377" i="14"/>
  <c r="FU377" i="14"/>
  <c r="BG377" i="14"/>
  <c r="AR377" i="14"/>
  <c r="IR377" i="14"/>
  <c r="GG377" i="14"/>
  <c r="IA377" i="14"/>
  <c r="DS377" i="14"/>
  <c r="IB377" i="14"/>
  <c r="FP377" i="14"/>
  <c r="AG377" i="14"/>
  <c r="AE377" i="14"/>
  <c r="AK377" i="14"/>
  <c r="AI377" i="14"/>
  <c r="X377" i="14"/>
  <c r="AD377" i="14"/>
  <c r="AB377" i="14"/>
  <c r="Z377" i="14"/>
  <c r="P377" i="14"/>
  <c r="V377" i="14"/>
  <c r="T377" i="14"/>
  <c r="R377" i="14"/>
  <c r="H377" i="14"/>
  <c r="N377" i="14"/>
  <c r="L377" i="14"/>
  <c r="J377" i="14"/>
  <c r="DW377" i="14"/>
  <c r="EC377" i="14"/>
  <c r="EA377" i="14"/>
  <c r="DY377" i="14"/>
  <c r="DG377" i="14"/>
  <c r="DM377" i="14"/>
  <c r="DK377" i="14"/>
  <c r="DI377" i="14"/>
  <c r="BF377" i="14"/>
  <c r="AQ377" i="14"/>
  <c r="IQ377" i="14"/>
  <c r="GF377" i="14"/>
  <c r="HY377" i="14"/>
  <c r="FM377" i="14"/>
  <c r="HZ377" i="14"/>
  <c r="DD377" i="14"/>
  <c r="DF377" i="14"/>
  <c r="HV377" i="14"/>
  <c r="HT377" i="14"/>
  <c r="HR377" i="14"/>
  <c r="HG377" i="14"/>
  <c r="HM377" i="14"/>
  <c r="HK377" i="14"/>
  <c r="HI377" i="14"/>
  <c r="GY377" i="14"/>
  <c r="HE377" i="14"/>
  <c r="HC377" i="14"/>
  <c r="HA377" i="14"/>
  <c r="GQ377" i="14"/>
  <c r="GW377" i="14"/>
  <c r="GU377" i="14"/>
  <c r="GS377" i="14"/>
  <c r="BK377" i="14"/>
  <c r="BQ377" i="14"/>
  <c r="BO377" i="14"/>
  <c r="BM377" i="14"/>
  <c r="AU377" i="14"/>
  <c r="BA377" i="14"/>
  <c r="AY377" i="14"/>
  <c r="AW377" i="14"/>
  <c r="EG377" i="14"/>
  <c r="AP377" i="14"/>
  <c r="IP377" i="14"/>
  <c r="GE377" i="14"/>
  <c r="FK377" i="14"/>
  <c r="CY377" i="14"/>
  <c r="CS377" i="14"/>
  <c r="FN377" i="14"/>
  <c r="G643" i="14"/>
  <c r="H643" i="14"/>
  <c r="I642" i="14"/>
  <c r="I118" i="14"/>
  <c r="K118" i="14" s="1"/>
  <c r="HR379" i="14" s="1"/>
  <c r="BL643" i="14"/>
  <c r="BD643" i="14"/>
  <c r="AV643" i="14"/>
  <c r="AN643" i="14"/>
  <c r="AF643" i="14"/>
  <c r="X643" i="14"/>
  <c r="P643" i="14"/>
  <c r="BK643" i="14"/>
  <c r="BC643" i="14"/>
  <c r="AU643" i="14"/>
  <c r="AM643" i="14"/>
  <c r="AE643" i="14"/>
  <c r="W643" i="14"/>
  <c r="O643" i="14"/>
  <c r="BJ643" i="14"/>
  <c r="BB643" i="14"/>
  <c r="AT643" i="14"/>
  <c r="AL643" i="14"/>
  <c r="AD643" i="14"/>
  <c r="V643" i="14"/>
  <c r="BI643" i="14"/>
  <c r="BA643" i="14"/>
  <c r="AS643" i="14"/>
  <c r="AK643" i="14"/>
  <c r="AC643" i="14"/>
  <c r="U643" i="14"/>
  <c r="M643" i="14"/>
  <c r="BH643" i="14"/>
  <c r="AZ643" i="14"/>
  <c r="AR643" i="14"/>
  <c r="AJ643" i="14"/>
  <c r="AB643" i="14"/>
  <c r="T643" i="14"/>
  <c r="BG643" i="14"/>
  <c r="AY643" i="14"/>
  <c r="AQ643" i="14"/>
  <c r="AI643" i="14"/>
  <c r="AA643" i="14"/>
  <c r="S643" i="14"/>
  <c r="BF643" i="14"/>
  <c r="AX643" i="14"/>
  <c r="AP643" i="14"/>
  <c r="AH643" i="14"/>
  <c r="Z643" i="14"/>
  <c r="R643" i="14"/>
  <c r="BE643" i="14"/>
  <c r="AW643" i="14"/>
  <c r="AO643" i="14"/>
  <c r="AG643" i="14"/>
  <c r="Y643" i="14"/>
  <c r="Q643" i="14"/>
  <c r="C121" i="14"/>
  <c r="D120" i="14"/>
  <c r="G119" i="14"/>
  <c r="E119" i="14"/>
  <c r="H119" i="14" s="1"/>
  <c r="D645" i="14"/>
  <c r="C646" i="14"/>
  <c r="N644" i="14"/>
  <c r="A645" i="14"/>
  <c r="E644" i="14"/>
  <c r="G644" i="14" s="1"/>
  <c r="D44" i="11"/>
  <c r="G44" i="11" s="1"/>
  <c r="E43" i="11"/>
  <c r="F43" i="11" s="1"/>
  <c r="C215" i="1"/>
  <c r="C145" i="1"/>
  <c r="C144" i="1"/>
  <c r="IO378" i="14" l="1"/>
  <c r="AM378" i="14"/>
  <c r="J43" i="11"/>
  <c r="K43" i="11" s="1"/>
  <c r="H43" i="11"/>
  <c r="I43" i="11" s="1"/>
  <c r="ET378" i="14"/>
  <c r="GF378" i="14"/>
  <c r="DD378" i="14"/>
  <c r="GG378" i="14"/>
  <c r="HA378" i="14"/>
  <c r="IA378" i="14"/>
  <c r="O378" i="14"/>
  <c r="AE378" i="14"/>
  <c r="FQ378" i="14"/>
  <c r="GK378" i="14"/>
  <c r="HB378" i="14"/>
  <c r="DH378" i="14"/>
  <c r="FD378" i="14"/>
  <c r="AI378" i="14"/>
  <c r="FT378" i="14"/>
  <c r="GO378" i="14"/>
  <c r="AA378" i="14"/>
  <c r="IX378" i="14"/>
  <c r="HJ378" i="14"/>
  <c r="HS378" i="14"/>
  <c r="FU378" i="14"/>
  <c r="EG378" i="14"/>
  <c r="FH378" i="14"/>
  <c r="IK378" i="14"/>
  <c r="GW378" i="14"/>
  <c r="GB378" i="14"/>
  <c r="JA378" i="14"/>
  <c r="HC378" i="14"/>
  <c r="BE378" i="14"/>
  <c r="GX378" i="14"/>
  <c r="CJ378" i="14"/>
  <c r="CZ378" i="14"/>
  <c r="DL378" i="14"/>
  <c r="GP378" i="14"/>
  <c r="GS378" i="14"/>
  <c r="FB378" i="14"/>
  <c r="HV378" i="14"/>
  <c r="AO378" i="14"/>
  <c r="FX378" i="14"/>
  <c r="BM378" i="14"/>
  <c r="K378" i="14"/>
  <c r="HN378" i="14"/>
  <c r="CN378" i="14"/>
  <c r="CR378" i="14"/>
  <c r="CV378" i="14"/>
  <c r="FL378" i="14"/>
  <c r="FP378" i="14"/>
  <c r="AW378" i="14"/>
  <c r="FY378" i="14"/>
  <c r="GC378" i="14"/>
  <c r="IS378" i="14"/>
  <c r="IW378" i="14"/>
  <c r="EL378" i="14"/>
  <c r="GT378" i="14"/>
  <c r="HF378" i="14"/>
  <c r="S378" i="14"/>
  <c r="W378" i="14"/>
  <c r="HK378" i="14"/>
  <c r="IP378" i="14"/>
  <c r="AG378" i="14"/>
  <c r="FI378" i="14"/>
  <c r="FM378" i="14"/>
  <c r="IC378" i="14"/>
  <c r="IG378" i="14"/>
  <c r="GH378" i="14"/>
  <c r="JB378" i="14"/>
  <c r="BO378" i="14"/>
  <c r="G378" i="14"/>
  <c r="GU378" i="14"/>
  <c r="CB378" i="14"/>
  <c r="CF378" i="14"/>
  <c r="EV378" i="14"/>
  <c r="EZ378" i="14"/>
  <c r="FE378" i="14"/>
  <c r="HU378" i="14"/>
  <c r="HY378" i="14"/>
  <c r="FZ378" i="14"/>
  <c r="IH378" i="14"/>
  <c r="IT378" i="14"/>
  <c r="BG378" i="14"/>
  <c r="BK378" i="14"/>
  <c r="IY378" i="14"/>
  <c r="BT378" i="14"/>
  <c r="BX378" i="14"/>
  <c r="EN378" i="14"/>
  <c r="ER378" i="14"/>
  <c r="Y378" i="14"/>
  <c r="FA378" i="14"/>
  <c r="HQ378" i="14"/>
  <c r="FR378" i="14"/>
  <c r="HZ378" i="14"/>
  <c r="IL378" i="14"/>
  <c r="AY378" i="14"/>
  <c r="BC378" i="14"/>
  <c r="IQ378" i="14"/>
  <c r="DX378" i="14"/>
  <c r="EB378" i="14"/>
  <c r="EF378" i="14"/>
  <c r="EJ378" i="14"/>
  <c r="Q378" i="14"/>
  <c r="ES378" i="14"/>
  <c r="EW378" i="14"/>
  <c r="HM378" i="14"/>
  <c r="FJ378" i="14"/>
  <c r="HR378" i="14"/>
  <c r="ID378" i="14"/>
  <c r="AQ378" i="14"/>
  <c r="AU378" i="14"/>
  <c r="II378" i="14"/>
  <c r="DP378" i="14"/>
  <c r="DT378" i="14"/>
  <c r="GJ378" i="14"/>
  <c r="GN378" i="14"/>
  <c r="I378" i="14"/>
  <c r="EK378" i="14"/>
  <c r="EO378" i="14"/>
  <c r="HE378" i="14"/>
  <c r="HI378" i="14"/>
  <c r="FC378" i="14"/>
  <c r="CT378" i="14"/>
  <c r="HT378" i="14"/>
  <c r="FK378" i="14"/>
  <c r="DB378" i="14"/>
  <c r="IB378" i="14"/>
  <c r="FS378" i="14"/>
  <c r="DJ378" i="14"/>
  <c r="IJ378" i="14"/>
  <c r="GA378" i="14"/>
  <c r="DR378" i="14"/>
  <c r="IR378" i="14"/>
  <c r="GI378" i="14"/>
  <c r="DZ378" i="14"/>
  <c r="IZ378" i="14"/>
  <c r="EE378" i="14"/>
  <c r="BV378" i="14"/>
  <c r="GV378" i="14"/>
  <c r="EM378" i="14"/>
  <c r="CD378" i="14"/>
  <c r="HD378" i="14"/>
  <c r="EU378" i="14"/>
  <c r="CL378" i="14"/>
  <c r="HL378" i="14"/>
  <c r="HO378" i="14"/>
  <c r="FF378" i="14"/>
  <c r="AK378" i="14"/>
  <c r="HW378" i="14"/>
  <c r="FN378" i="14"/>
  <c r="AS378" i="14"/>
  <c r="IE378" i="14"/>
  <c r="FV378" i="14"/>
  <c r="BA378" i="14"/>
  <c r="IM378" i="14"/>
  <c r="GD378" i="14"/>
  <c r="BI378" i="14"/>
  <c r="IU378" i="14"/>
  <c r="GL378" i="14"/>
  <c r="BQ378" i="14"/>
  <c r="GQ378" i="14"/>
  <c r="EH378" i="14"/>
  <c r="M378" i="14"/>
  <c r="GY378" i="14"/>
  <c r="EP378" i="14"/>
  <c r="U378" i="14"/>
  <c r="HG378" i="14"/>
  <c r="EX378" i="14"/>
  <c r="AC378" i="14"/>
  <c r="CX378" i="14"/>
  <c r="HP378" i="14"/>
  <c r="FG378" i="14"/>
  <c r="DF378" i="14"/>
  <c r="HX378" i="14"/>
  <c r="FO378" i="14"/>
  <c r="DN378" i="14"/>
  <c r="IF378" i="14"/>
  <c r="FW378" i="14"/>
  <c r="DV378" i="14"/>
  <c r="IN378" i="14"/>
  <c r="GE378" i="14"/>
  <c r="ED378" i="14"/>
  <c r="IV378" i="14"/>
  <c r="GM378" i="14"/>
  <c r="BZ378" i="14"/>
  <c r="GR378" i="14"/>
  <c r="EI378" i="14"/>
  <c r="CH378" i="14"/>
  <c r="GZ378" i="14"/>
  <c r="EQ378" i="14"/>
  <c r="CP378" i="14"/>
  <c r="HH378" i="14"/>
  <c r="EY378" i="14"/>
  <c r="CQ378" i="14"/>
  <c r="CS378" i="14"/>
  <c r="CU378" i="14"/>
  <c r="CW378" i="14"/>
  <c r="CY378" i="14"/>
  <c r="DA378" i="14"/>
  <c r="DC378" i="14"/>
  <c r="DE378" i="14"/>
  <c r="DG378" i="14"/>
  <c r="DI378" i="14"/>
  <c r="DK378" i="14"/>
  <c r="DM378" i="14"/>
  <c r="DO378" i="14"/>
  <c r="DQ378" i="14"/>
  <c r="DS378" i="14"/>
  <c r="DU378" i="14"/>
  <c r="DW378" i="14"/>
  <c r="DY378" i="14"/>
  <c r="EA378" i="14"/>
  <c r="EC378" i="14"/>
  <c r="BS378" i="14"/>
  <c r="BU378" i="14"/>
  <c r="BW378" i="14"/>
  <c r="BY378" i="14"/>
  <c r="CA378" i="14"/>
  <c r="CC378" i="14"/>
  <c r="CE378" i="14"/>
  <c r="CG378" i="14"/>
  <c r="CI378" i="14"/>
  <c r="CK378" i="14"/>
  <c r="CM378" i="14"/>
  <c r="CO378" i="14"/>
  <c r="AL378" i="14"/>
  <c r="AF378" i="14"/>
  <c r="AH378" i="14"/>
  <c r="AJ378" i="14"/>
  <c r="AT378" i="14"/>
  <c r="AN378" i="14"/>
  <c r="AP378" i="14"/>
  <c r="AR378" i="14"/>
  <c r="BB378" i="14"/>
  <c r="AV378" i="14"/>
  <c r="AX378" i="14"/>
  <c r="AZ378" i="14"/>
  <c r="BJ378" i="14"/>
  <c r="BD378" i="14"/>
  <c r="BF378" i="14"/>
  <c r="BH378" i="14"/>
  <c r="BR378" i="14"/>
  <c r="BL378" i="14"/>
  <c r="BN378" i="14"/>
  <c r="BP378" i="14"/>
  <c r="N378" i="14"/>
  <c r="H378" i="14"/>
  <c r="J378" i="14"/>
  <c r="L378" i="14"/>
  <c r="V378" i="14"/>
  <c r="P378" i="14"/>
  <c r="R378" i="14"/>
  <c r="T378" i="14"/>
  <c r="AD378" i="14"/>
  <c r="X378" i="14"/>
  <c r="Z378" i="14"/>
  <c r="I643" i="14"/>
  <c r="AT379" i="14"/>
  <c r="AM379" i="14"/>
  <c r="FK379" i="14"/>
  <c r="FV379" i="14"/>
  <c r="FP379" i="14"/>
  <c r="HK379" i="14"/>
  <c r="S379" i="14"/>
  <c r="AN379" i="14"/>
  <c r="DK379" i="14"/>
  <c r="FT379" i="14"/>
  <c r="BX379" i="14"/>
  <c r="AS379" i="14"/>
  <c r="DA379" i="14"/>
  <c r="FQ379" i="14"/>
  <c r="R379" i="14"/>
  <c r="FR379" i="14"/>
  <c r="AA379" i="14"/>
  <c r="EI379" i="14"/>
  <c r="IA379" i="14"/>
  <c r="CF379" i="14"/>
  <c r="FX379" i="14"/>
  <c r="BA379" i="14"/>
  <c r="FY379" i="14"/>
  <c r="BB379" i="14"/>
  <c r="FZ379" i="14"/>
  <c r="AU379" i="14"/>
  <c r="FS379" i="14"/>
  <c r="AV379" i="14"/>
  <c r="GZ379" i="14"/>
  <c r="DI379" i="14"/>
  <c r="AP379" i="14"/>
  <c r="HB379" i="14"/>
  <c r="AQ379" i="14"/>
  <c r="EQ379" i="14"/>
  <c r="II379" i="14"/>
  <c r="CN379" i="14"/>
  <c r="HD379" i="14"/>
  <c r="CG379" i="14"/>
  <c r="HE379" i="14"/>
  <c r="CH379" i="14"/>
  <c r="HF379" i="14"/>
  <c r="CA379" i="14"/>
  <c r="GY379" i="14"/>
  <c r="CB379" i="14"/>
  <c r="HX379" i="14"/>
  <c r="EO379" i="14"/>
  <c r="AX379" i="14"/>
  <c r="HZ379" i="14"/>
  <c r="AY379" i="14"/>
  <c r="EY379" i="14"/>
  <c r="L379" i="14"/>
  <c r="DD379" i="14"/>
  <c r="HL379" i="14"/>
  <c r="CO379" i="14"/>
  <c r="HM379" i="14"/>
  <c r="CP379" i="14"/>
  <c r="HN379" i="14"/>
  <c r="CI379" i="14"/>
  <c r="HG379" i="14"/>
  <c r="CJ379" i="14"/>
  <c r="IF379" i="14"/>
  <c r="FM379" i="14"/>
  <c r="CD379" i="14"/>
  <c r="IH379" i="14"/>
  <c r="BW379" i="14"/>
  <c r="FO379" i="14"/>
  <c r="T379" i="14"/>
  <c r="DL379" i="14"/>
  <c r="IB379" i="14"/>
  <c r="DE379" i="14"/>
  <c r="IC379" i="14"/>
  <c r="DF379" i="14"/>
  <c r="ID379" i="14"/>
  <c r="CY379" i="14"/>
  <c r="HW379" i="14"/>
  <c r="CZ379" i="14"/>
  <c r="Q379" i="14"/>
  <c r="FU379" i="14"/>
  <c r="DB379" i="14"/>
  <c r="CE379" i="14"/>
  <c r="FW379" i="14"/>
  <c r="AB379" i="14"/>
  <c r="EJ379" i="14"/>
  <c r="IJ379" i="14"/>
  <c r="DM379" i="14"/>
  <c r="IK379" i="14"/>
  <c r="DN379" i="14"/>
  <c r="IL379" i="14"/>
  <c r="DG379" i="14"/>
  <c r="IE379" i="14"/>
  <c r="DH379" i="14"/>
  <c r="AO379" i="14"/>
  <c r="HA379" i="14"/>
  <c r="DJ379" i="14"/>
  <c r="CM379" i="14"/>
  <c r="GU379" i="14"/>
  <c r="AR379" i="14"/>
  <c r="ER379" i="14"/>
  <c r="U379" i="14"/>
  <c r="ES379" i="14"/>
  <c r="V379" i="14"/>
  <c r="ET379" i="14"/>
  <c r="O379" i="14"/>
  <c r="EM379" i="14"/>
  <c r="P379" i="14"/>
  <c r="EN379" i="14"/>
  <c r="AW379" i="14"/>
  <c r="HY379" i="14"/>
  <c r="EP379" i="14"/>
  <c r="K379" i="14"/>
  <c r="DC379" i="14"/>
  <c r="HC379" i="14"/>
  <c r="AZ379" i="14"/>
  <c r="EZ379" i="14"/>
  <c r="AC379" i="14"/>
  <c r="FA379" i="14"/>
  <c r="AD379" i="14"/>
  <c r="FB379" i="14"/>
  <c r="W379" i="14"/>
  <c r="EU379" i="14"/>
  <c r="X379" i="14"/>
  <c r="FL379" i="14"/>
  <c r="CC379" i="14"/>
  <c r="IG379" i="14"/>
  <c r="FN379" i="14"/>
  <c r="BG379" i="14"/>
  <c r="DS379" i="14"/>
  <c r="GE379" i="14"/>
  <c r="IQ379" i="14"/>
  <c r="BH379" i="14"/>
  <c r="DT379" i="14"/>
  <c r="GF379" i="14"/>
  <c r="IR379" i="14"/>
  <c r="BI379" i="14"/>
  <c r="DU379" i="14"/>
  <c r="GG379" i="14"/>
  <c r="IS379" i="14"/>
  <c r="BJ379" i="14"/>
  <c r="DV379" i="14"/>
  <c r="GH379" i="14"/>
  <c r="IT379" i="14"/>
  <c r="BC379" i="14"/>
  <c r="DO379" i="14"/>
  <c r="GA379" i="14"/>
  <c r="IM379" i="14"/>
  <c r="BD379" i="14"/>
  <c r="DP379" i="14"/>
  <c r="GB379" i="14"/>
  <c r="IN379" i="14"/>
  <c r="BE379" i="14"/>
  <c r="DQ379" i="14"/>
  <c r="GC379" i="14"/>
  <c r="IO379" i="14"/>
  <c r="BF379" i="14"/>
  <c r="DR379" i="14"/>
  <c r="GD379" i="14"/>
  <c r="IP379" i="14"/>
  <c r="BO379" i="14"/>
  <c r="EA379" i="14"/>
  <c r="GM379" i="14"/>
  <c r="IY379" i="14"/>
  <c r="BP379" i="14"/>
  <c r="EB379" i="14"/>
  <c r="GN379" i="14"/>
  <c r="IZ379" i="14"/>
  <c r="BQ379" i="14"/>
  <c r="EC379" i="14"/>
  <c r="GO379" i="14"/>
  <c r="JA379" i="14"/>
  <c r="BR379" i="14"/>
  <c r="ED379" i="14"/>
  <c r="GP379" i="14"/>
  <c r="JB379" i="14"/>
  <c r="BK379" i="14"/>
  <c r="DW379" i="14"/>
  <c r="GI379" i="14"/>
  <c r="IU379" i="14"/>
  <c r="BL379" i="14"/>
  <c r="DX379" i="14"/>
  <c r="GJ379" i="14"/>
  <c r="IV379" i="14"/>
  <c r="BM379" i="14"/>
  <c r="DY379" i="14"/>
  <c r="GK379" i="14"/>
  <c r="IW379" i="14"/>
  <c r="BN379" i="14"/>
  <c r="DZ379" i="14"/>
  <c r="GL379" i="14"/>
  <c r="IX379" i="14"/>
  <c r="GV379" i="14"/>
  <c r="M379" i="14"/>
  <c r="BY379" i="14"/>
  <c r="EK379" i="14"/>
  <c r="GW379" i="14"/>
  <c r="N379" i="14"/>
  <c r="BZ379" i="14"/>
  <c r="EL379" i="14"/>
  <c r="GX379" i="14"/>
  <c r="G379" i="14"/>
  <c r="BS379" i="14"/>
  <c r="EE379" i="14"/>
  <c r="GQ379" i="14"/>
  <c r="H379" i="14"/>
  <c r="BT379" i="14"/>
  <c r="EF379" i="14"/>
  <c r="GR379" i="14"/>
  <c r="I379" i="14"/>
  <c r="BU379" i="14"/>
  <c r="EG379" i="14"/>
  <c r="GS379" i="14"/>
  <c r="J379" i="14"/>
  <c r="BV379" i="14"/>
  <c r="EH379" i="14"/>
  <c r="GT379" i="14"/>
  <c r="F119" i="14"/>
  <c r="I119" i="14" s="1"/>
  <c r="K119" i="14" s="1"/>
  <c r="EV379" i="14"/>
  <c r="HH379" i="14"/>
  <c r="Y379" i="14"/>
  <c r="CK379" i="14"/>
  <c r="EW379" i="14"/>
  <c r="HI379" i="14"/>
  <c r="Z379" i="14"/>
  <c r="CL379" i="14"/>
  <c r="EX379" i="14"/>
  <c r="HJ379" i="14"/>
  <c r="AI379" i="14"/>
  <c r="CU379" i="14"/>
  <c r="FG379" i="14"/>
  <c r="HS379" i="14"/>
  <c r="AJ379" i="14"/>
  <c r="CV379" i="14"/>
  <c r="FH379" i="14"/>
  <c r="HT379" i="14"/>
  <c r="AK379" i="14"/>
  <c r="CW379" i="14"/>
  <c r="FI379" i="14"/>
  <c r="HU379" i="14"/>
  <c r="AL379" i="14"/>
  <c r="CX379" i="14"/>
  <c r="FJ379" i="14"/>
  <c r="HV379" i="14"/>
  <c r="AE379" i="14"/>
  <c r="CQ379" i="14"/>
  <c r="FC379" i="14"/>
  <c r="HO379" i="14"/>
  <c r="AF379" i="14"/>
  <c r="CR379" i="14"/>
  <c r="FD379" i="14"/>
  <c r="HP379" i="14"/>
  <c r="AG379" i="14"/>
  <c r="CS379" i="14"/>
  <c r="FE379" i="14"/>
  <c r="HQ379" i="14"/>
  <c r="AH379" i="14"/>
  <c r="CT379" i="14"/>
  <c r="FF379" i="14"/>
  <c r="N645" i="14"/>
  <c r="A646" i="14"/>
  <c r="BL644" i="14"/>
  <c r="BD644" i="14"/>
  <c r="AV644" i="14"/>
  <c r="AN644" i="14"/>
  <c r="AF644" i="14"/>
  <c r="X644" i="14"/>
  <c r="P644" i="14"/>
  <c r="BK644" i="14"/>
  <c r="BC644" i="14"/>
  <c r="AU644" i="14"/>
  <c r="AM644" i="14"/>
  <c r="AE644" i="14"/>
  <c r="W644" i="14"/>
  <c r="O644" i="14"/>
  <c r="BJ644" i="14"/>
  <c r="BB644" i="14"/>
  <c r="AT644" i="14"/>
  <c r="AL644" i="14"/>
  <c r="AD644" i="14"/>
  <c r="V644" i="14"/>
  <c r="BI644" i="14"/>
  <c r="BA644" i="14"/>
  <c r="AS644" i="14"/>
  <c r="AK644" i="14"/>
  <c r="AC644" i="14"/>
  <c r="U644" i="14"/>
  <c r="M644" i="14"/>
  <c r="BH644" i="14"/>
  <c r="AZ644" i="14"/>
  <c r="AR644" i="14"/>
  <c r="AJ644" i="14"/>
  <c r="AB644" i="14"/>
  <c r="T644" i="14"/>
  <c r="BG644" i="14"/>
  <c r="AY644" i="14"/>
  <c r="AQ644" i="14"/>
  <c r="AI644" i="14"/>
  <c r="AA644" i="14"/>
  <c r="S644" i="14"/>
  <c r="BF644" i="14"/>
  <c r="AX644" i="14"/>
  <c r="AP644" i="14"/>
  <c r="AH644" i="14"/>
  <c r="Z644" i="14"/>
  <c r="R644" i="14"/>
  <c r="BE644" i="14"/>
  <c r="AW644" i="14"/>
  <c r="AO644" i="14"/>
  <c r="AG644" i="14"/>
  <c r="Y644" i="14"/>
  <c r="Q644" i="14"/>
  <c r="E120" i="14"/>
  <c r="F120" i="14" s="1"/>
  <c r="D646" i="14"/>
  <c r="C647" i="14"/>
  <c r="D121" i="14"/>
  <c r="C122" i="14"/>
  <c r="F644" i="14"/>
  <c r="E645" i="14"/>
  <c r="G645" i="14" s="1"/>
  <c r="H644" i="14"/>
  <c r="D45" i="11"/>
  <c r="G45" i="11" s="1"/>
  <c r="E44" i="11"/>
  <c r="F44" i="11" s="1"/>
  <c r="C37" i="3"/>
  <c r="C158" i="1"/>
  <c r="C157" i="1"/>
  <c r="B339" i="2"/>
  <c r="B338" i="2"/>
  <c r="J44" i="11" l="1"/>
  <c r="K44" i="11" s="1"/>
  <c r="H44" i="11"/>
  <c r="I44" i="11" s="1"/>
  <c r="G120" i="14"/>
  <c r="I644" i="14"/>
  <c r="HW380" i="14"/>
  <c r="FK380" i="14"/>
  <c r="CY380" i="14"/>
  <c r="AM380" i="14"/>
  <c r="ID380" i="14"/>
  <c r="FR380" i="14"/>
  <c r="DF380" i="14"/>
  <c r="AT380" i="14"/>
  <c r="IC380" i="14"/>
  <c r="FQ380" i="14"/>
  <c r="DE380" i="14"/>
  <c r="AS380" i="14"/>
  <c r="IB380" i="14"/>
  <c r="FP380" i="14"/>
  <c r="DD380" i="14"/>
  <c r="AR380" i="14"/>
  <c r="IA380" i="14"/>
  <c r="FO380" i="14"/>
  <c r="DC380" i="14"/>
  <c r="AQ380" i="14"/>
  <c r="HZ380" i="14"/>
  <c r="FN380" i="14"/>
  <c r="DB380" i="14"/>
  <c r="AP380" i="14"/>
  <c r="HY380" i="14"/>
  <c r="FM380" i="14"/>
  <c r="DA380" i="14"/>
  <c r="AO380" i="14"/>
  <c r="HX380" i="14"/>
  <c r="FL380" i="14"/>
  <c r="CZ380" i="14"/>
  <c r="AN380" i="14"/>
  <c r="HO380" i="14"/>
  <c r="FC380" i="14"/>
  <c r="CQ380" i="14"/>
  <c r="AE380" i="14"/>
  <c r="HV380" i="14"/>
  <c r="FJ380" i="14"/>
  <c r="CX380" i="14"/>
  <c r="AL380" i="14"/>
  <c r="HU380" i="14"/>
  <c r="FI380" i="14"/>
  <c r="CW380" i="14"/>
  <c r="AK380" i="14"/>
  <c r="HT380" i="14"/>
  <c r="FH380" i="14"/>
  <c r="CV380" i="14"/>
  <c r="AJ380" i="14"/>
  <c r="HS380" i="14"/>
  <c r="FG380" i="14"/>
  <c r="CU380" i="14"/>
  <c r="AI380" i="14"/>
  <c r="HR380" i="14"/>
  <c r="FF380" i="14"/>
  <c r="CT380" i="14"/>
  <c r="AH380" i="14"/>
  <c r="HQ380" i="14"/>
  <c r="FE380" i="14"/>
  <c r="CS380" i="14"/>
  <c r="AG380" i="14"/>
  <c r="HP380" i="14"/>
  <c r="FD380" i="14"/>
  <c r="CR380" i="14"/>
  <c r="AF380" i="14"/>
  <c r="HG380" i="14"/>
  <c r="EU380" i="14"/>
  <c r="CI380" i="14"/>
  <c r="W380" i="14"/>
  <c r="HN380" i="14"/>
  <c r="FB380" i="14"/>
  <c r="CP380" i="14"/>
  <c r="AD380" i="14"/>
  <c r="HM380" i="14"/>
  <c r="FA380" i="14"/>
  <c r="CO380" i="14"/>
  <c r="AC380" i="14"/>
  <c r="HL380" i="14"/>
  <c r="EZ380" i="14"/>
  <c r="CN380" i="14"/>
  <c r="AB380" i="14"/>
  <c r="HK380" i="14"/>
  <c r="EY380" i="14"/>
  <c r="CM380" i="14"/>
  <c r="AA380" i="14"/>
  <c r="HJ380" i="14"/>
  <c r="EX380" i="14"/>
  <c r="CL380" i="14"/>
  <c r="Z380" i="14"/>
  <c r="HI380" i="14"/>
  <c r="EW380" i="14"/>
  <c r="CK380" i="14"/>
  <c r="Y380" i="14"/>
  <c r="HH380" i="14"/>
  <c r="EV380" i="14"/>
  <c r="CJ380" i="14"/>
  <c r="X380" i="14"/>
  <c r="GY380" i="14"/>
  <c r="EM380" i="14"/>
  <c r="CA380" i="14"/>
  <c r="O380" i="14"/>
  <c r="HF380" i="14"/>
  <c r="ET380" i="14"/>
  <c r="CH380" i="14"/>
  <c r="V380" i="14"/>
  <c r="HE380" i="14"/>
  <c r="ES380" i="14"/>
  <c r="CG380" i="14"/>
  <c r="U380" i="14"/>
  <c r="HD380" i="14"/>
  <c r="ER380" i="14"/>
  <c r="CF380" i="14"/>
  <c r="T380" i="14"/>
  <c r="HC380" i="14"/>
  <c r="EQ380" i="14"/>
  <c r="CE380" i="14"/>
  <c r="S380" i="14"/>
  <c r="HB380" i="14"/>
  <c r="EP380" i="14"/>
  <c r="CD380" i="14"/>
  <c r="R380" i="14"/>
  <c r="HA380" i="14"/>
  <c r="EO380" i="14"/>
  <c r="CC380" i="14"/>
  <c r="Q380" i="14"/>
  <c r="GZ380" i="14"/>
  <c r="EN380" i="14"/>
  <c r="CB380" i="14"/>
  <c r="P380" i="14"/>
  <c r="GQ380" i="14"/>
  <c r="EE380" i="14"/>
  <c r="BS380" i="14"/>
  <c r="G380" i="14"/>
  <c r="GX380" i="14"/>
  <c r="EL380" i="14"/>
  <c r="BZ380" i="14"/>
  <c r="N380" i="14"/>
  <c r="GW380" i="14"/>
  <c r="EK380" i="14"/>
  <c r="BY380" i="14"/>
  <c r="M380" i="14"/>
  <c r="GV380" i="14"/>
  <c r="EJ380" i="14"/>
  <c r="BX380" i="14"/>
  <c r="L380" i="14"/>
  <c r="GU380" i="14"/>
  <c r="EI380" i="14"/>
  <c r="BW380" i="14"/>
  <c r="K380" i="14"/>
  <c r="GT380" i="14"/>
  <c r="EH380" i="14"/>
  <c r="BV380" i="14"/>
  <c r="J380" i="14"/>
  <c r="GS380" i="14"/>
  <c r="EG380" i="14"/>
  <c r="BU380" i="14"/>
  <c r="I380" i="14"/>
  <c r="GR380" i="14"/>
  <c r="EF380" i="14"/>
  <c r="BT380" i="14"/>
  <c r="H380" i="14"/>
  <c r="IU380" i="14"/>
  <c r="GI380" i="14"/>
  <c r="DW380" i="14"/>
  <c r="BK380" i="14"/>
  <c r="JB380" i="14"/>
  <c r="GP380" i="14"/>
  <c r="ED380" i="14"/>
  <c r="BR380" i="14"/>
  <c r="JA380" i="14"/>
  <c r="GO380" i="14"/>
  <c r="EC380" i="14"/>
  <c r="BQ380" i="14"/>
  <c r="IZ380" i="14"/>
  <c r="GN380" i="14"/>
  <c r="EB380" i="14"/>
  <c r="BP380" i="14"/>
  <c r="IY380" i="14"/>
  <c r="GM380" i="14"/>
  <c r="EA380" i="14"/>
  <c r="BO380" i="14"/>
  <c r="IX380" i="14"/>
  <c r="GL380" i="14"/>
  <c r="DZ380" i="14"/>
  <c r="BN380" i="14"/>
  <c r="IW380" i="14"/>
  <c r="GK380" i="14"/>
  <c r="DY380" i="14"/>
  <c r="BM380" i="14"/>
  <c r="IV380" i="14"/>
  <c r="GJ380" i="14"/>
  <c r="DX380" i="14"/>
  <c r="BL380" i="14"/>
  <c r="IM380" i="14"/>
  <c r="GA380" i="14"/>
  <c r="DO380" i="14"/>
  <c r="BC380" i="14"/>
  <c r="IT380" i="14"/>
  <c r="GH380" i="14"/>
  <c r="DV380" i="14"/>
  <c r="BJ380" i="14"/>
  <c r="IS380" i="14"/>
  <c r="GG380" i="14"/>
  <c r="DU380" i="14"/>
  <c r="BI380" i="14"/>
  <c r="IR380" i="14"/>
  <c r="GF380" i="14"/>
  <c r="DT380" i="14"/>
  <c r="BH380" i="14"/>
  <c r="IQ380" i="14"/>
  <c r="GE380" i="14"/>
  <c r="DS380" i="14"/>
  <c r="BG380" i="14"/>
  <c r="IP380" i="14"/>
  <c r="GD380" i="14"/>
  <c r="DR380" i="14"/>
  <c r="BF380" i="14"/>
  <c r="IO380" i="14"/>
  <c r="GC380" i="14"/>
  <c r="DQ380" i="14"/>
  <c r="BE380" i="14"/>
  <c r="IN380" i="14"/>
  <c r="GB380" i="14"/>
  <c r="DP380" i="14"/>
  <c r="BD380" i="14"/>
  <c r="IE380" i="14"/>
  <c r="FS380" i="14"/>
  <c r="DG380" i="14"/>
  <c r="AU380" i="14"/>
  <c r="IL380" i="14"/>
  <c r="FZ380" i="14"/>
  <c r="DN380" i="14"/>
  <c r="BB380" i="14"/>
  <c r="IK380" i="14"/>
  <c r="FY380" i="14"/>
  <c r="DM380" i="14"/>
  <c r="BA380" i="14"/>
  <c r="IJ380" i="14"/>
  <c r="FX380" i="14"/>
  <c r="DL380" i="14"/>
  <c r="AZ380" i="14"/>
  <c r="II380" i="14"/>
  <c r="FW380" i="14"/>
  <c r="DK380" i="14"/>
  <c r="AY380" i="14"/>
  <c r="IH380" i="14"/>
  <c r="FV380" i="14"/>
  <c r="DJ380" i="14"/>
  <c r="AX380" i="14"/>
  <c r="IG380" i="14"/>
  <c r="FU380" i="14"/>
  <c r="DI380" i="14"/>
  <c r="AW380" i="14"/>
  <c r="IF380" i="14"/>
  <c r="FT380" i="14"/>
  <c r="DH380" i="14"/>
  <c r="AV380" i="14"/>
  <c r="F645" i="14"/>
  <c r="H645" i="14"/>
  <c r="H120" i="14"/>
  <c r="C123" i="14"/>
  <c r="D122" i="14"/>
  <c r="E121" i="14"/>
  <c r="F121" i="14" s="1"/>
  <c r="D647" i="14"/>
  <c r="C648" i="14"/>
  <c r="E646" i="14"/>
  <c r="G646" i="14" s="1"/>
  <c r="N646" i="14"/>
  <c r="A647" i="14"/>
  <c r="BL645" i="14"/>
  <c r="BD645" i="14"/>
  <c r="AV645" i="14"/>
  <c r="AN645" i="14"/>
  <c r="AF645" i="14"/>
  <c r="X645" i="14"/>
  <c r="P645" i="14"/>
  <c r="BK645" i="14"/>
  <c r="BC645" i="14"/>
  <c r="AU645" i="14"/>
  <c r="AM645" i="14"/>
  <c r="AE645" i="14"/>
  <c r="W645" i="14"/>
  <c r="O645" i="14"/>
  <c r="BJ645" i="14"/>
  <c r="BB645" i="14"/>
  <c r="AT645" i="14"/>
  <c r="AL645" i="14"/>
  <c r="AD645" i="14"/>
  <c r="V645" i="14"/>
  <c r="BI645" i="14"/>
  <c r="BA645" i="14"/>
  <c r="AS645" i="14"/>
  <c r="AK645" i="14"/>
  <c r="AC645" i="14"/>
  <c r="U645" i="14"/>
  <c r="M645" i="14"/>
  <c r="BH645" i="14"/>
  <c r="AZ645" i="14"/>
  <c r="AR645" i="14"/>
  <c r="AJ645" i="14"/>
  <c r="AB645" i="14"/>
  <c r="T645" i="14"/>
  <c r="BG645" i="14"/>
  <c r="AY645" i="14"/>
  <c r="AQ645" i="14"/>
  <c r="AI645" i="14"/>
  <c r="AA645" i="14"/>
  <c r="S645" i="14"/>
  <c r="BF645" i="14"/>
  <c r="AX645" i="14"/>
  <c r="AP645" i="14"/>
  <c r="AH645" i="14"/>
  <c r="Z645" i="14"/>
  <c r="R645" i="14"/>
  <c r="BE645" i="14"/>
  <c r="AW645" i="14"/>
  <c r="AO645" i="14"/>
  <c r="AG645" i="14"/>
  <c r="Y645" i="14"/>
  <c r="Q645" i="14"/>
  <c r="D46" i="11"/>
  <c r="G46" i="11" s="1"/>
  <c r="E45" i="11"/>
  <c r="F45" i="11" s="1"/>
  <c r="B340" i="2"/>
  <c r="B341" i="2"/>
  <c r="I120" i="14" l="1"/>
  <c r="K120" i="14" s="1"/>
  <c r="HD381" i="14" s="1"/>
  <c r="J45" i="11"/>
  <c r="K45" i="11" s="1"/>
  <c r="H45" i="11"/>
  <c r="I45" i="11" s="1"/>
  <c r="H121" i="14"/>
  <c r="I645" i="14"/>
  <c r="G121" i="14"/>
  <c r="F646" i="14"/>
  <c r="H646" i="14"/>
  <c r="E122" i="14"/>
  <c r="G122" i="14" s="1"/>
  <c r="D123" i="14"/>
  <c r="C124" i="14"/>
  <c r="D648" i="14"/>
  <c r="C649" i="14"/>
  <c r="N647" i="14"/>
  <c r="A648" i="14"/>
  <c r="E647" i="14"/>
  <c r="F647" i="14" s="1"/>
  <c r="BL646" i="14"/>
  <c r="BD646" i="14"/>
  <c r="AV646" i="14"/>
  <c r="AN646" i="14"/>
  <c r="AF646" i="14"/>
  <c r="X646" i="14"/>
  <c r="P646" i="14"/>
  <c r="BK646" i="14"/>
  <c r="BC646" i="14"/>
  <c r="AU646" i="14"/>
  <c r="AM646" i="14"/>
  <c r="AE646" i="14"/>
  <c r="W646" i="14"/>
  <c r="O646" i="14"/>
  <c r="BJ646" i="14"/>
  <c r="BB646" i="14"/>
  <c r="AT646" i="14"/>
  <c r="AL646" i="14"/>
  <c r="AD646" i="14"/>
  <c r="V646" i="14"/>
  <c r="BI646" i="14"/>
  <c r="BA646" i="14"/>
  <c r="AS646" i="14"/>
  <c r="AK646" i="14"/>
  <c r="AC646" i="14"/>
  <c r="U646" i="14"/>
  <c r="M646" i="14"/>
  <c r="BH646" i="14"/>
  <c r="AZ646" i="14"/>
  <c r="AR646" i="14"/>
  <c r="AJ646" i="14"/>
  <c r="AB646" i="14"/>
  <c r="T646" i="14"/>
  <c r="BG646" i="14"/>
  <c r="AY646" i="14"/>
  <c r="AQ646" i="14"/>
  <c r="AI646" i="14"/>
  <c r="AA646" i="14"/>
  <c r="S646" i="14"/>
  <c r="BF646" i="14"/>
  <c r="AX646" i="14"/>
  <c r="AP646" i="14"/>
  <c r="AH646" i="14"/>
  <c r="Z646" i="14"/>
  <c r="R646" i="14"/>
  <c r="BE646" i="14"/>
  <c r="AW646" i="14"/>
  <c r="AO646" i="14"/>
  <c r="AG646" i="14"/>
  <c r="Y646" i="14"/>
  <c r="Q646" i="14"/>
  <c r="D47" i="11"/>
  <c r="G47" i="11" s="1"/>
  <c r="E46" i="11"/>
  <c r="F46" i="11" s="1"/>
  <c r="J46" i="11" s="1"/>
  <c r="K46" i="11" s="1"/>
  <c r="C47" i="3"/>
  <c r="AS381" i="14" l="1"/>
  <c r="EC381" i="14"/>
  <c r="AL381" i="14"/>
  <c r="FR381" i="14"/>
  <c r="AM381" i="14"/>
  <c r="FS381" i="14"/>
  <c r="AV381" i="14"/>
  <c r="GJ381" i="14"/>
  <c r="CK381" i="14"/>
  <c r="HI381" i="14"/>
  <c r="DJ381" i="14"/>
  <c r="AI381" i="14"/>
  <c r="GM381" i="14"/>
  <c r="DL381" i="14"/>
  <c r="DU381" i="14"/>
  <c r="JA381" i="14"/>
  <c r="ED381" i="14"/>
  <c r="AE381" i="14"/>
  <c r="FK381" i="14"/>
  <c r="AN381" i="14"/>
  <c r="FT381" i="14"/>
  <c r="AW381" i="14"/>
  <c r="GK381" i="14"/>
  <c r="CT381" i="14"/>
  <c r="IX381" i="14"/>
  <c r="FW381" i="14"/>
  <c r="CV381" i="14"/>
  <c r="IZ381" i="14"/>
  <c r="AK381" i="14"/>
  <c r="FQ381" i="14"/>
  <c r="AT381" i="14"/>
  <c r="FZ381" i="14"/>
  <c r="AU381" i="14"/>
  <c r="GI381" i="14"/>
  <c r="CJ381" i="14"/>
  <c r="HH381" i="14"/>
  <c r="CS381" i="14"/>
  <c r="HQ381" i="14"/>
  <c r="DR381" i="14"/>
  <c r="AQ381" i="14"/>
  <c r="HK381" i="14"/>
  <c r="DT381" i="14"/>
  <c r="BA381" i="14"/>
  <c r="BB381" i="14"/>
  <c r="HG381" i="14"/>
  <c r="DI381" i="14"/>
  <c r="FP381" i="14"/>
  <c r="HN381" i="14"/>
  <c r="DH381" i="14"/>
  <c r="IW381" i="14"/>
  <c r="CU381" i="14"/>
  <c r="CO381" i="14"/>
  <c r="HM381" i="14"/>
  <c r="CX381" i="14"/>
  <c r="HV381" i="14"/>
  <c r="DG381" i="14"/>
  <c r="IM381" i="14"/>
  <c r="DP381" i="14"/>
  <c r="IV381" i="14"/>
  <c r="DY381" i="14"/>
  <c r="AH381" i="14"/>
  <c r="GL381" i="14"/>
  <c r="DK381" i="14"/>
  <c r="AJ381" i="14"/>
  <c r="GN381" i="14"/>
  <c r="GP381" i="14"/>
  <c r="CR381" i="14"/>
  <c r="IO381" i="14"/>
  <c r="IQ381" i="14"/>
  <c r="GO381" i="14"/>
  <c r="HO381" i="14"/>
  <c r="DQ381" i="14"/>
  <c r="FX381" i="14"/>
  <c r="CW381" i="14"/>
  <c r="HU381" i="14"/>
  <c r="DN381" i="14"/>
  <c r="IT381" i="14"/>
  <c r="DO381" i="14"/>
  <c r="IU381" i="14"/>
  <c r="DX381" i="14"/>
  <c r="AG381" i="14"/>
  <c r="FM381" i="14"/>
  <c r="AP381" i="14"/>
  <c r="HJ381" i="14"/>
  <c r="DS381" i="14"/>
  <c r="AR381" i="14"/>
  <c r="HL381" i="14"/>
  <c r="FY381" i="14"/>
  <c r="CI381" i="14"/>
  <c r="HP381" i="14"/>
  <c r="FN381" i="14"/>
  <c r="CM381" i="14"/>
  <c r="CP381" i="14"/>
  <c r="CQ381" i="14"/>
  <c r="IN381" i="14"/>
  <c r="FV381" i="14"/>
  <c r="IY381" i="14"/>
  <c r="DM381" i="14"/>
  <c r="IS381" i="14"/>
  <c r="DV381" i="14"/>
  <c r="JB381" i="14"/>
  <c r="DW381" i="14"/>
  <c r="AF381" i="14"/>
  <c r="FL381" i="14"/>
  <c r="AO381" i="14"/>
  <c r="FU381" i="14"/>
  <c r="CL381" i="14"/>
  <c r="IP381" i="14"/>
  <c r="FO381" i="14"/>
  <c r="CN381" i="14"/>
  <c r="IR381" i="14"/>
  <c r="AC381" i="14"/>
  <c r="DE381" i="14"/>
  <c r="GG381" i="14"/>
  <c r="AD381" i="14"/>
  <c r="DF381" i="14"/>
  <c r="GH381" i="14"/>
  <c r="W381" i="14"/>
  <c r="CY381" i="14"/>
  <c r="GA381" i="14"/>
  <c r="X381" i="14"/>
  <c r="CZ381" i="14"/>
  <c r="GB381" i="14"/>
  <c r="Y381" i="14"/>
  <c r="DA381" i="14"/>
  <c r="GC381" i="14"/>
  <c r="Z381" i="14"/>
  <c r="DB381" i="14"/>
  <c r="GD381" i="14"/>
  <c r="AA381" i="14"/>
  <c r="DC381" i="14"/>
  <c r="GE381" i="14"/>
  <c r="AB381" i="14"/>
  <c r="DD381" i="14"/>
  <c r="GF381" i="14"/>
  <c r="AX381" i="14"/>
  <c r="DZ381" i="14"/>
  <c r="HR381" i="14"/>
  <c r="AY381" i="14"/>
  <c r="EA381" i="14"/>
  <c r="HS381" i="14"/>
  <c r="AZ381" i="14"/>
  <c r="EB381" i="14"/>
  <c r="HT381" i="14"/>
  <c r="BI381" i="14"/>
  <c r="FA381" i="14"/>
  <c r="IC381" i="14"/>
  <c r="BJ381" i="14"/>
  <c r="FB381" i="14"/>
  <c r="ID381" i="14"/>
  <c r="BC381" i="14"/>
  <c r="EU381" i="14"/>
  <c r="HW381" i="14"/>
  <c r="BD381" i="14"/>
  <c r="EV381" i="14"/>
  <c r="HX381" i="14"/>
  <c r="BE381" i="14"/>
  <c r="EW381" i="14"/>
  <c r="HY381" i="14"/>
  <c r="BF381" i="14"/>
  <c r="EX381" i="14"/>
  <c r="HZ381" i="14"/>
  <c r="BG381" i="14"/>
  <c r="EY381" i="14"/>
  <c r="IA381" i="14"/>
  <c r="BH381" i="14"/>
  <c r="EZ381" i="14"/>
  <c r="IB381" i="14"/>
  <c r="BQ381" i="14"/>
  <c r="FI381" i="14"/>
  <c r="IK381" i="14"/>
  <c r="BR381" i="14"/>
  <c r="FJ381" i="14"/>
  <c r="IL381" i="14"/>
  <c r="BK381" i="14"/>
  <c r="FC381" i="14"/>
  <c r="IE381" i="14"/>
  <c r="BL381" i="14"/>
  <c r="FD381" i="14"/>
  <c r="IF381" i="14"/>
  <c r="BM381" i="14"/>
  <c r="FE381" i="14"/>
  <c r="IG381" i="14"/>
  <c r="BN381" i="14"/>
  <c r="FF381" i="14"/>
  <c r="IH381" i="14"/>
  <c r="BO381" i="14"/>
  <c r="FG381" i="14"/>
  <c r="II381" i="14"/>
  <c r="BP381" i="14"/>
  <c r="FH381" i="14"/>
  <c r="IJ381" i="14"/>
  <c r="M381" i="14"/>
  <c r="BY381" i="14"/>
  <c r="EK381" i="14"/>
  <c r="GW381" i="14"/>
  <c r="N381" i="14"/>
  <c r="BZ381" i="14"/>
  <c r="EL381" i="14"/>
  <c r="GX381" i="14"/>
  <c r="G381" i="14"/>
  <c r="BS381" i="14"/>
  <c r="EE381" i="14"/>
  <c r="GQ381" i="14"/>
  <c r="H381" i="14"/>
  <c r="BT381" i="14"/>
  <c r="EF381" i="14"/>
  <c r="GR381" i="14"/>
  <c r="I381" i="14"/>
  <c r="BU381" i="14"/>
  <c r="EG381" i="14"/>
  <c r="GS381" i="14"/>
  <c r="J381" i="14"/>
  <c r="BV381" i="14"/>
  <c r="EH381" i="14"/>
  <c r="GT381" i="14"/>
  <c r="K381" i="14"/>
  <c r="BW381" i="14"/>
  <c r="EI381" i="14"/>
  <c r="GU381" i="14"/>
  <c r="L381" i="14"/>
  <c r="BX381" i="14"/>
  <c r="EJ381" i="14"/>
  <c r="GV381" i="14"/>
  <c r="U381" i="14"/>
  <c r="CG381" i="14"/>
  <c r="ES381" i="14"/>
  <c r="HE381" i="14"/>
  <c r="V381" i="14"/>
  <c r="CH381" i="14"/>
  <c r="ET381" i="14"/>
  <c r="HF381" i="14"/>
  <c r="O381" i="14"/>
  <c r="CA381" i="14"/>
  <c r="EM381" i="14"/>
  <c r="GY381" i="14"/>
  <c r="P381" i="14"/>
  <c r="CB381" i="14"/>
  <c r="EN381" i="14"/>
  <c r="GZ381" i="14"/>
  <c r="Q381" i="14"/>
  <c r="CC381" i="14"/>
  <c r="EO381" i="14"/>
  <c r="HA381" i="14"/>
  <c r="R381" i="14"/>
  <c r="CD381" i="14"/>
  <c r="EP381" i="14"/>
  <c r="HB381" i="14"/>
  <c r="S381" i="14"/>
  <c r="CE381" i="14"/>
  <c r="EQ381" i="14"/>
  <c r="HC381" i="14"/>
  <c r="T381" i="14"/>
  <c r="CF381" i="14"/>
  <c r="ER381" i="14"/>
  <c r="H46" i="11"/>
  <c r="I46" i="11" s="1"/>
  <c r="I121" i="14"/>
  <c r="K121" i="14" s="1"/>
  <c r="HQ382" i="14" s="1"/>
  <c r="H647" i="14"/>
  <c r="I646" i="14"/>
  <c r="G647" i="14"/>
  <c r="F122" i="14"/>
  <c r="N648" i="14"/>
  <c r="A649" i="14"/>
  <c r="H122" i="14"/>
  <c r="BL647" i="14"/>
  <c r="BD647" i="14"/>
  <c r="AV647" i="14"/>
  <c r="AN647" i="14"/>
  <c r="AF647" i="14"/>
  <c r="X647" i="14"/>
  <c r="P647" i="14"/>
  <c r="BK647" i="14"/>
  <c r="BC647" i="14"/>
  <c r="AU647" i="14"/>
  <c r="AM647" i="14"/>
  <c r="AE647" i="14"/>
  <c r="W647" i="14"/>
  <c r="O647" i="14"/>
  <c r="BJ647" i="14"/>
  <c r="BB647" i="14"/>
  <c r="AT647" i="14"/>
  <c r="AL647" i="14"/>
  <c r="AD647" i="14"/>
  <c r="V647" i="14"/>
  <c r="BI647" i="14"/>
  <c r="BA647" i="14"/>
  <c r="AS647" i="14"/>
  <c r="AK647" i="14"/>
  <c r="AC647" i="14"/>
  <c r="U647" i="14"/>
  <c r="M647" i="14"/>
  <c r="BH647" i="14"/>
  <c r="AZ647" i="14"/>
  <c r="AR647" i="14"/>
  <c r="AJ647" i="14"/>
  <c r="AB647" i="14"/>
  <c r="T647" i="14"/>
  <c r="BG647" i="14"/>
  <c r="AY647" i="14"/>
  <c r="AQ647" i="14"/>
  <c r="AI647" i="14"/>
  <c r="AA647" i="14"/>
  <c r="S647" i="14"/>
  <c r="BF647" i="14"/>
  <c r="AX647" i="14"/>
  <c r="AP647" i="14"/>
  <c r="AH647" i="14"/>
  <c r="Z647" i="14"/>
  <c r="R647" i="14"/>
  <c r="BE647" i="14"/>
  <c r="AW647" i="14"/>
  <c r="AO647" i="14"/>
  <c r="AG647" i="14"/>
  <c r="Y647" i="14"/>
  <c r="Q647" i="14"/>
  <c r="D649" i="14"/>
  <c r="C650" i="14"/>
  <c r="E648" i="14"/>
  <c r="G648" i="14" s="1"/>
  <c r="C125" i="14"/>
  <c r="D124" i="14"/>
  <c r="E123" i="14"/>
  <c r="G123" i="14" s="1"/>
  <c r="D48" i="11"/>
  <c r="G48" i="11" s="1"/>
  <c r="E47" i="11"/>
  <c r="F47" i="11" s="1"/>
  <c r="B260" i="2"/>
  <c r="J47" i="11" l="1"/>
  <c r="K47" i="11" s="1"/>
  <c r="H47" i="11"/>
  <c r="I47" i="11" s="1"/>
  <c r="IY382" i="14"/>
  <c r="CF382" i="14"/>
  <c r="GV382" i="14"/>
  <c r="IB382" i="14"/>
  <c r="IR382" i="14"/>
  <c r="AB382" i="14"/>
  <c r="IH382" i="14"/>
  <c r="BG382" i="14"/>
  <c r="J382" i="14"/>
  <c r="GE382" i="14"/>
  <c r="BI382" i="14"/>
  <c r="FV382" i="14"/>
  <c r="GT382" i="14"/>
  <c r="AY382" i="14"/>
  <c r="BV382" i="14"/>
  <c r="HC382" i="14"/>
  <c r="CO382" i="14"/>
  <c r="CD382" i="14"/>
  <c r="GQ382" i="14"/>
  <c r="Z382" i="14"/>
  <c r="S382" i="14"/>
  <c r="T382" i="14"/>
  <c r="U382" i="14"/>
  <c r="DZ382" i="14"/>
  <c r="DK382" i="14"/>
  <c r="DD382" i="14"/>
  <c r="AD382" i="14"/>
  <c r="EX382" i="14"/>
  <c r="EA382" i="14"/>
  <c r="EZ382" i="14"/>
  <c r="BZ382" i="14"/>
  <c r="IU382" i="14"/>
  <c r="DF382" i="14"/>
  <c r="CZ382" i="14"/>
  <c r="EC382" i="14"/>
  <c r="FB382" i="14"/>
  <c r="FL382" i="14"/>
  <c r="GG382" i="14"/>
  <c r="HN382" i="14"/>
  <c r="HX382" i="14"/>
  <c r="GW382" i="14"/>
  <c r="BK382" i="14"/>
  <c r="FM382" i="14"/>
  <c r="IK382" i="14"/>
  <c r="CI382" i="14"/>
  <c r="GS382" i="14"/>
  <c r="JA382" i="14"/>
  <c r="GI382" i="14"/>
  <c r="AO382" i="14"/>
  <c r="AW382" i="14"/>
  <c r="ID382" i="14"/>
  <c r="BD382" i="14"/>
  <c r="CK382" i="14"/>
  <c r="O382" i="14"/>
  <c r="BT382" i="14"/>
  <c r="EG382" i="14"/>
  <c r="FO382" i="14"/>
  <c r="ER382" i="14"/>
  <c r="DU382" i="14"/>
  <c r="CP382" i="14"/>
  <c r="DW382" i="14"/>
  <c r="FT382" i="14"/>
  <c r="CL382" i="14"/>
  <c r="HJ382" i="14"/>
  <c r="BO382" i="14"/>
  <c r="GM382" i="14"/>
  <c r="BH382" i="14"/>
  <c r="FP382" i="14"/>
  <c r="AS382" i="14"/>
  <c r="EK382" i="14"/>
  <c r="N382" i="14"/>
  <c r="ED382" i="14"/>
  <c r="IL382" i="14"/>
  <c r="DG382" i="14"/>
  <c r="GY382" i="14"/>
  <c r="CB382" i="14"/>
  <c r="GR382" i="14"/>
  <c r="BE382" i="14"/>
  <c r="GC382" i="14"/>
  <c r="DB382" i="14"/>
  <c r="HZ382" i="14"/>
  <c r="CM382" i="14"/>
  <c r="GU382" i="14"/>
  <c r="BX382" i="14"/>
  <c r="FX382" i="14"/>
  <c r="BA382" i="14"/>
  <c r="FQ382" i="14"/>
  <c r="V382" i="14"/>
  <c r="ET382" i="14"/>
  <c r="IT382" i="14"/>
  <c r="DO382" i="14"/>
  <c r="IE382" i="14"/>
  <c r="CJ382" i="14"/>
  <c r="HH382" i="14"/>
  <c r="BM382" i="14"/>
  <c r="GK382" i="14"/>
  <c r="R382" i="14"/>
  <c r="EP382" i="14"/>
  <c r="IP382" i="14"/>
  <c r="DS382" i="14"/>
  <c r="II382" i="14"/>
  <c r="CN382" i="14"/>
  <c r="HL382" i="14"/>
  <c r="BQ382" i="14"/>
  <c r="GO382" i="14"/>
  <c r="BJ382" i="14"/>
  <c r="FR382" i="14"/>
  <c r="AM382" i="14"/>
  <c r="EE382" i="14"/>
  <c r="H382" i="14"/>
  <c r="DX382" i="14"/>
  <c r="IF382" i="14"/>
  <c r="DI382" i="14"/>
  <c r="HA382" i="14"/>
  <c r="FZ382" i="14"/>
  <c r="AU382" i="14"/>
  <c r="FK382" i="14"/>
  <c r="P382" i="14"/>
  <c r="EN382" i="14"/>
  <c r="IN382" i="14"/>
  <c r="DQ382" i="14"/>
  <c r="IG382" i="14"/>
  <c r="BF382" i="14"/>
  <c r="FN382" i="14"/>
  <c r="AQ382" i="14"/>
  <c r="EI382" i="14"/>
  <c r="L382" i="14"/>
  <c r="EB382" i="14"/>
  <c r="IJ382" i="14"/>
  <c r="DM382" i="14"/>
  <c r="HE382" i="14"/>
  <c r="CH382" i="14"/>
  <c r="GX382" i="14"/>
  <c r="BC382" i="14"/>
  <c r="GA382" i="14"/>
  <c r="X382" i="14"/>
  <c r="EV382" i="14"/>
  <c r="Q382" i="14"/>
  <c r="DY382" i="14"/>
  <c r="AP382" i="14"/>
  <c r="DJ382" i="14"/>
  <c r="GD382" i="14"/>
  <c r="IX382" i="14"/>
  <c r="BW382" i="14"/>
  <c r="EQ382" i="14"/>
  <c r="HK382" i="14"/>
  <c r="AR382" i="14"/>
  <c r="DL382" i="14"/>
  <c r="GF382" i="14"/>
  <c r="IZ382" i="14"/>
  <c r="BY382" i="14"/>
  <c r="ES382" i="14"/>
  <c r="HM382" i="14"/>
  <c r="AT382" i="14"/>
  <c r="DN382" i="14"/>
  <c r="GH382" i="14"/>
  <c r="JB382" i="14"/>
  <c r="BS382" i="14"/>
  <c r="EM382" i="14"/>
  <c r="HG382" i="14"/>
  <c r="AN382" i="14"/>
  <c r="DH382" i="14"/>
  <c r="GB382" i="14"/>
  <c r="IV382" i="14"/>
  <c r="BU382" i="14"/>
  <c r="EO382" i="14"/>
  <c r="HI382" i="14"/>
  <c r="AX382" i="14"/>
  <c r="DR382" i="14"/>
  <c r="GL382" i="14"/>
  <c r="K382" i="14"/>
  <c r="CE382" i="14"/>
  <c r="EY382" i="14"/>
  <c r="IA382" i="14"/>
  <c r="AZ382" i="14"/>
  <c r="DT382" i="14"/>
  <c r="GN382" i="14"/>
  <c r="M382" i="14"/>
  <c r="CG382" i="14"/>
  <c r="FA382" i="14"/>
  <c r="IC382" i="14"/>
  <c r="BB382" i="14"/>
  <c r="DV382" i="14"/>
  <c r="GP382" i="14"/>
  <c r="G382" i="14"/>
  <c r="CA382" i="14"/>
  <c r="EU382" i="14"/>
  <c r="HW382" i="14"/>
  <c r="AV382" i="14"/>
  <c r="DP382" i="14"/>
  <c r="GJ382" i="14"/>
  <c r="I382" i="14"/>
  <c r="CC382" i="14"/>
  <c r="EW382" i="14"/>
  <c r="HY382" i="14"/>
  <c r="BN382" i="14"/>
  <c r="EH382" i="14"/>
  <c r="HB382" i="14"/>
  <c r="AA382" i="14"/>
  <c r="DC382" i="14"/>
  <c r="FW382" i="14"/>
  <c r="IQ382" i="14"/>
  <c r="BP382" i="14"/>
  <c r="EJ382" i="14"/>
  <c r="HD382" i="14"/>
  <c r="AC382" i="14"/>
  <c r="DE382" i="14"/>
  <c r="FY382" i="14"/>
  <c r="IS382" i="14"/>
  <c r="BR382" i="14"/>
  <c r="EL382" i="14"/>
  <c r="HF382" i="14"/>
  <c r="W382" i="14"/>
  <c r="CY382" i="14"/>
  <c r="FS382" i="14"/>
  <c r="IM382" i="14"/>
  <c r="BL382" i="14"/>
  <c r="EF382" i="14"/>
  <c r="GZ382" i="14"/>
  <c r="Y382" i="14"/>
  <c r="DA382" i="14"/>
  <c r="FU382" i="14"/>
  <c r="IO382" i="14"/>
  <c r="IW382" i="14"/>
  <c r="AH382" i="14"/>
  <c r="CT382" i="14"/>
  <c r="FF382" i="14"/>
  <c r="HR382" i="14"/>
  <c r="AI382" i="14"/>
  <c r="CU382" i="14"/>
  <c r="FG382" i="14"/>
  <c r="HS382" i="14"/>
  <c r="AJ382" i="14"/>
  <c r="CV382" i="14"/>
  <c r="FH382" i="14"/>
  <c r="HT382" i="14"/>
  <c r="AK382" i="14"/>
  <c r="CW382" i="14"/>
  <c r="FI382" i="14"/>
  <c r="HU382" i="14"/>
  <c r="AL382" i="14"/>
  <c r="CX382" i="14"/>
  <c r="FJ382" i="14"/>
  <c r="HV382" i="14"/>
  <c r="AE382" i="14"/>
  <c r="CQ382" i="14"/>
  <c r="FC382" i="14"/>
  <c r="HO382" i="14"/>
  <c r="AF382" i="14"/>
  <c r="CR382" i="14"/>
  <c r="FD382" i="14"/>
  <c r="HP382" i="14"/>
  <c r="AG382" i="14"/>
  <c r="CS382" i="14"/>
  <c r="FE382" i="14"/>
  <c r="F123" i="14"/>
  <c r="I647" i="14"/>
  <c r="I122" i="14"/>
  <c r="K122" i="14" s="1"/>
  <c r="HF383" i="14" s="1"/>
  <c r="H123" i="14"/>
  <c r="F648" i="14"/>
  <c r="H648" i="14"/>
  <c r="N649" i="14"/>
  <c r="A650" i="14"/>
  <c r="BL648" i="14"/>
  <c r="BD648" i="14"/>
  <c r="AV648" i="14"/>
  <c r="AN648" i="14"/>
  <c r="AF648" i="14"/>
  <c r="X648" i="14"/>
  <c r="P648" i="14"/>
  <c r="BK648" i="14"/>
  <c r="BC648" i="14"/>
  <c r="AU648" i="14"/>
  <c r="AM648" i="14"/>
  <c r="AE648" i="14"/>
  <c r="W648" i="14"/>
  <c r="O648" i="14"/>
  <c r="BJ648" i="14"/>
  <c r="BB648" i="14"/>
  <c r="AT648" i="14"/>
  <c r="AL648" i="14"/>
  <c r="AD648" i="14"/>
  <c r="V648" i="14"/>
  <c r="BI648" i="14"/>
  <c r="BA648" i="14"/>
  <c r="AS648" i="14"/>
  <c r="AK648" i="14"/>
  <c r="AC648" i="14"/>
  <c r="U648" i="14"/>
  <c r="M648" i="14"/>
  <c r="BH648" i="14"/>
  <c r="AZ648" i="14"/>
  <c r="AR648" i="14"/>
  <c r="AJ648" i="14"/>
  <c r="AB648" i="14"/>
  <c r="T648" i="14"/>
  <c r="BG648" i="14"/>
  <c r="AY648" i="14"/>
  <c r="AQ648" i="14"/>
  <c r="AI648" i="14"/>
  <c r="AA648" i="14"/>
  <c r="S648" i="14"/>
  <c r="BF648" i="14"/>
  <c r="AX648" i="14"/>
  <c r="AP648" i="14"/>
  <c r="AH648" i="14"/>
  <c r="Z648" i="14"/>
  <c r="R648" i="14"/>
  <c r="BE648" i="14"/>
  <c r="AW648" i="14"/>
  <c r="AO648" i="14"/>
  <c r="AG648" i="14"/>
  <c r="Y648" i="14"/>
  <c r="Q648" i="14"/>
  <c r="D650" i="14"/>
  <c r="C651" i="14"/>
  <c r="G124" i="14"/>
  <c r="E124" i="14"/>
  <c r="H124" i="14" s="1"/>
  <c r="E649" i="14"/>
  <c r="F649" i="14" s="1"/>
  <c r="H649" i="14"/>
  <c r="D125" i="14"/>
  <c r="C126" i="14"/>
  <c r="D49" i="11"/>
  <c r="G49" i="11" s="1"/>
  <c r="E48" i="11"/>
  <c r="F48" i="11" s="1"/>
  <c r="B261" i="2"/>
  <c r="B259" i="2"/>
  <c r="C205" i="1" s="1"/>
  <c r="C230" i="1"/>
  <c r="J48" i="11" l="1"/>
  <c r="K48" i="11" s="1"/>
  <c r="H48" i="11"/>
  <c r="I48" i="11" s="1"/>
  <c r="G649" i="14"/>
  <c r="I649" i="14" s="1"/>
  <c r="F124" i="14"/>
  <c r="I124" i="14" s="1"/>
  <c r="K124" i="14" s="1"/>
  <c r="IV385" i="14" s="1"/>
  <c r="I123" i="14"/>
  <c r="K123" i="14" s="1"/>
  <c r="HK384" i="14" s="1"/>
  <c r="W383" i="14"/>
  <c r="GT383" i="14"/>
  <c r="CY383" i="14"/>
  <c r="GU383" i="14"/>
  <c r="EM383" i="14"/>
  <c r="AC383" i="14"/>
  <c r="HW383" i="14"/>
  <c r="DE383" i="14"/>
  <c r="EV383" i="14"/>
  <c r="DF383" i="14"/>
  <c r="GR383" i="14"/>
  <c r="BU383" i="14"/>
  <c r="DB383" i="14"/>
  <c r="EU383" i="14"/>
  <c r="HX383" i="14"/>
  <c r="AA383" i="14"/>
  <c r="GW383" i="14"/>
  <c r="O383" i="14"/>
  <c r="GQ383" i="14"/>
  <c r="Y383" i="14"/>
  <c r="DC383" i="14"/>
  <c r="AD383" i="14"/>
  <c r="BK383" i="14"/>
  <c r="X383" i="14"/>
  <c r="DA383" i="14"/>
  <c r="AB383" i="14"/>
  <c r="GX383" i="14"/>
  <c r="BS383" i="14"/>
  <c r="BT383" i="14"/>
  <c r="GS383" i="14"/>
  <c r="DD383" i="14"/>
  <c r="CQ383" i="14"/>
  <c r="CZ383" i="14"/>
  <c r="Z383" i="14"/>
  <c r="GV383" i="14"/>
  <c r="AE383" i="14"/>
  <c r="DW383" i="14"/>
  <c r="GY383" i="14"/>
  <c r="AF383" i="14"/>
  <c r="DX383" i="14"/>
  <c r="GZ383" i="14"/>
  <c r="AG383" i="14"/>
  <c r="DY383" i="14"/>
  <c r="HA383" i="14"/>
  <c r="AH383" i="14"/>
  <c r="DZ383" i="14"/>
  <c r="HB383" i="14"/>
  <c r="AI383" i="14"/>
  <c r="EA383" i="14"/>
  <c r="HC383" i="14"/>
  <c r="AJ383" i="14"/>
  <c r="EB383" i="14"/>
  <c r="HD383" i="14"/>
  <c r="AK383" i="14"/>
  <c r="EC383" i="14"/>
  <c r="HE383" i="14"/>
  <c r="AL383" i="14"/>
  <c r="ED383" i="14"/>
  <c r="HN383" i="14"/>
  <c r="AM383" i="14"/>
  <c r="EE383" i="14"/>
  <c r="HG383" i="14"/>
  <c r="AN383" i="14"/>
  <c r="EF383" i="14"/>
  <c r="HH383" i="14"/>
  <c r="AO383" i="14"/>
  <c r="EG383" i="14"/>
  <c r="HI383" i="14"/>
  <c r="AP383" i="14"/>
  <c r="EH383" i="14"/>
  <c r="HJ383" i="14"/>
  <c r="AQ383" i="14"/>
  <c r="EI383" i="14"/>
  <c r="HK383" i="14"/>
  <c r="AR383" i="14"/>
  <c r="EJ383" i="14"/>
  <c r="HL383" i="14"/>
  <c r="AS383" i="14"/>
  <c r="EK383" i="14"/>
  <c r="HM383" i="14"/>
  <c r="AT383" i="14"/>
  <c r="EL383" i="14"/>
  <c r="HV383" i="14"/>
  <c r="HO383" i="14"/>
  <c r="BL383" i="14"/>
  <c r="EN383" i="14"/>
  <c r="HP383" i="14"/>
  <c r="BM383" i="14"/>
  <c r="EO383" i="14"/>
  <c r="HQ383" i="14"/>
  <c r="BN383" i="14"/>
  <c r="EP383" i="14"/>
  <c r="HR383" i="14"/>
  <c r="BO383" i="14"/>
  <c r="EQ383" i="14"/>
  <c r="HS383" i="14"/>
  <c r="BP383" i="14"/>
  <c r="ER383" i="14"/>
  <c r="HT383" i="14"/>
  <c r="BQ383" i="14"/>
  <c r="ES383" i="14"/>
  <c r="HU383" i="14"/>
  <c r="BR383" i="14"/>
  <c r="ET383" i="14"/>
  <c r="ID383" i="14"/>
  <c r="EW383" i="14"/>
  <c r="HY383" i="14"/>
  <c r="BV383" i="14"/>
  <c r="EX383" i="14"/>
  <c r="HZ383" i="14"/>
  <c r="BW383" i="14"/>
  <c r="EY383" i="14"/>
  <c r="IA383" i="14"/>
  <c r="BX383" i="14"/>
  <c r="EZ383" i="14"/>
  <c r="IB383" i="14"/>
  <c r="BY383" i="14"/>
  <c r="FA383" i="14"/>
  <c r="IC383" i="14"/>
  <c r="BZ383" i="14"/>
  <c r="FB383" i="14"/>
  <c r="JB383" i="14"/>
  <c r="CA383" i="14"/>
  <c r="FC383" i="14"/>
  <c r="IU383" i="14"/>
  <c r="CB383" i="14"/>
  <c r="FD383" i="14"/>
  <c r="IV383" i="14"/>
  <c r="CC383" i="14"/>
  <c r="FE383" i="14"/>
  <c r="IW383" i="14"/>
  <c r="CD383" i="14"/>
  <c r="FF383" i="14"/>
  <c r="IX383" i="14"/>
  <c r="CE383" i="14"/>
  <c r="FG383" i="14"/>
  <c r="IY383" i="14"/>
  <c r="CF383" i="14"/>
  <c r="FH383" i="14"/>
  <c r="IZ383" i="14"/>
  <c r="CG383" i="14"/>
  <c r="FI383" i="14"/>
  <c r="JA383" i="14"/>
  <c r="CH383" i="14"/>
  <c r="FJ383" i="14"/>
  <c r="G383" i="14"/>
  <c r="CI383" i="14"/>
  <c r="FK383" i="14"/>
  <c r="H383" i="14"/>
  <c r="CJ383" i="14"/>
  <c r="FL383" i="14"/>
  <c r="I383" i="14"/>
  <c r="CK383" i="14"/>
  <c r="FM383" i="14"/>
  <c r="J383" i="14"/>
  <c r="CL383" i="14"/>
  <c r="FN383" i="14"/>
  <c r="K383" i="14"/>
  <c r="CM383" i="14"/>
  <c r="FO383" i="14"/>
  <c r="L383" i="14"/>
  <c r="CN383" i="14"/>
  <c r="FP383" i="14"/>
  <c r="M383" i="14"/>
  <c r="CO383" i="14"/>
  <c r="FQ383" i="14"/>
  <c r="N383" i="14"/>
  <c r="CP383" i="14"/>
  <c r="FR383" i="14"/>
  <c r="GI383" i="14"/>
  <c r="P383" i="14"/>
  <c r="CR383" i="14"/>
  <c r="GJ383" i="14"/>
  <c r="Q383" i="14"/>
  <c r="CS383" i="14"/>
  <c r="GK383" i="14"/>
  <c r="R383" i="14"/>
  <c r="CT383" i="14"/>
  <c r="GL383" i="14"/>
  <c r="S383" i="14"/>
  <c r="CU383" i="14"/>
  <c r="GM383" i="14"/>
  <c r="T383" i="14"/>
  <c r="CV383" i="14"/>
  <c r="GN383" i="14"/>
  <c r="U383" i="14"/>
  <c r="CW383" i="14"/>
  <c r="GO383" i="14"/>
  <c r="V383" i="14"/>
  <c r="CX383" i="14"/>
  <c r="GP383" i="14"/>
  <c r="AU383" i="14"/>
  <c r="DG383" i="14"/>
  <c r="FS383" i="14"/>
  <c r="IE383" i="14"/>
  <c r="AV383" i="14"/>
  <c r="DH383" i="14"/>
  <c r="FT383" i="14"/>
  <c r="IF383" i="14"/>
  <c r="AW383" i="14"/>
  <c r="DI383" i="14"/>
  <c r="FU383" i="14"/>
  <c r="IG383" i="14"/>
  <c r="AX383" i="14"/>
  <c r="DJ383" i="14"/>
  <c r="FV383" i="14"/>
  <c r="IH383" i="14"/>
  <c r="AY383" i="14"/>
  <c r="DK383" i="14"/>
  <c r="FW383" i="14"/>
  <c r="II383" i="14"/>
  <c r="AZ383" i="14"/>
  <c r="DL383" i="14"/>
  <c r="FX383" i="14"/>
  <c r="IJ383" i="14"/>
  <c r="BA383" i="14"/>
  <c r="DM383" i="14"/>
  <c r="FY383" i="14"/>
  <c r="IK383" i="14"/>
  <c r="BB383" i="14"/>
  <c r="DN383" i="14"/>
  <c r="FZ383" i="14"/>
  <c r="IL383" i="14"/>
  <c r="BC383" i="14"/>
  <c r="DO383" i="14"/>
  <c r="GA383" i="14"/>
  <c r="IM383" i="14"/>
  <c r="BD383" i="14"/>
  <c r="DP383" i="14"/>
  <c r="GB383" i="14"/>
  <c r="IN383" i="14"/>
  <c r="BE383" i="14"/>
  <c r="DQ383" i="14"/>
  <c r="GC383" i="14"/>
  <c r="IO383" i="14"/>
  <c r="BF383" i="14"/>
  <c r="DR383" i="14"/>
  <c r="GD383" i="14"/>
  <c r="IP383" i="14"/>
  <c r="BG383" i="14"/>
  <c r="DS383" i="14"/>
  <c r="GE383" i="14"/>
  <c r="IQ383" i="14"/>
  <c r="BH383" i="14"/>
  <c r="DT383" i="14"/>
  <c r="GF383" i="14"/>
  <c r="IR383" i="14"/>
  <c r="BI383" i="14"/>
  <c r="DU383" i="14"/>
  <c r="GG383" i="14"/>
  <c r="IS383" i="14"/>
  <c r="BJ383" i="14"/>
  <c r="DV383" i="14"/>
  <c r="GH383" i="14"/>
  <c r="IT383" i="14"/>
  <c r="N650" i="14"/>
  <c r="A651" i="14"/>
  <c r="C127" i="14"/>
  <c r="D126" i="14"/>
  <c r="BL649" i="14"/>
  <c r="BD649" i="14"/>
  <c r="AV649" i="14"/>
  <c r="AN649" i="14"/>
  <c r="AF649" i="14"/>
  <c r="X649" i="14"/>
  <c r="P649" i="14"/>
  <c r="BK649" i="14"/>
  <c r="BC649" i="14"/>
  <c r="AU649" i="14"/>
  <c r="AM649" i="14"/>
  <c r="AE649" i="14"/>
  <c r="W649" i="14"/>
  <c r="O649" i="14"/>
  <c r="BJ649" i="14"/>
  <c r="BB649" i="14"/>
  <c r="AT649" i="14"/>
  <c r="AL649" i="14"/>
  <c r="AD649" i="14"/>
  <c r="V649" i="14"/>
  <c r="BI649" i="14"/>
  <c r="BA649" i="14"/>
  <c r="AS649" i="14"/>
  <c r="AK649" i="14"/>
  <c r="AC649" i="14"/>
  <c r="U649" i="14"/>
  <c r="M649" i="14"/>
  <c r="BH649" i="14"/>
  <c r="AZ649" i="14"/>
  <c r="AR649" i="14"/>
  <c r="AJ649" i="14"/>
  <c r="AB649" i="14"/>
  <c r="T649" i="14"/>
  <c r="BG649" i="14"/>
  <c r="AY649" i="14"/>
  <c r="AQ649" i="14"/>
  <c r="AI649" i="14"/>
  <c r="AA649" i="14"/>
  <c r="S649" i="14"/>
  <c r="BF649" i="14"/>
  <c r="AX649" i="14"/>
  <c r="AP649" i="14"/>
  <c r="AH649" i="14"/>
  <c r="Z649" i="14"/>
  <c r="R649" i="14"/>
  <c r="BE649" i="14"/>
  <c r="AW649" i="14"/>
  <c r="AO649" i="14"/>
  <c r="AG649" i="14"/>
  <c r="Y649" i="14"/>
  <c r="Q649" i="14"/>
  <c r="E125" i="14"/>
  <c r="H125" i="14" s="1"/>
  <c r="D651" i="14"/>
  <c r="C652" i="14"/>
  <c r="E650" i="14"/>
  <c r="H650" i="14" s="1"/>
  <c r="I648" i="14"/>
  <c r="D50" i="11"/>
  <c r="G50" i="11" s="1"/>
  <c r="E49" i="11"/>
  <c r="F49" i="11" s="1"/>
  <c r="B301" i="2"/>
  <c r="B311" i="2"/>
  <c r="B308" i="2"/>
  <c r="B307" i="2"/>
  <c r="B306" i="2"/>
  <c r="B310" i="2"/>
  <c r="B309" i="2"/>
  <c r="B305" i="2"/>
  <c r="B304" i="2"/>
  <c r="B303" i="2"/>
  <c r="B302" i="2"/>
  <c r="D286" i="2"/>
  <c r="D287" i="2" s="1"/>
  <c r="D288" i="2" s="1"/>
  <c r="D289" i="2" s="1"/>
  <c r="D290" i="2" s="1"/>
  <c r="D291" i="2" s="1"/>
  <c r="D292" i="2" s="1"/>
  <c r="D293" i="2" s="1"/>
  <c r="D294" i="2" s="1"/>
  <c r="D295" i="2" s="1"/>
  <c r="D296" i="2" s="1"/>
  <c r="D297" i="2" s="1"/>
  <c r="D298" i="2" s="1"/>
  <c r="D299" i="2" s="1"/>
  <c r="D300" i="2" s="1"/>
  <c r="D301" i="2" s="1"/>
  <c r="D302" i="2" s="1"/>
  <c r="D303" i="2" s="1"/>
  <c r="D304" i="2" s="1"/>
  <c r="D305" i="2" s="1"/>
  <c r="D306" i="2" s="1"/>
  <c r="D307" i="2" s="1"/>
  <c r="D308" i="2" s="1"/>
  <c r="D309" i="2" s="1"/>
  <c r="D310" i="2" s="1"/>
  <c r="D311" i="2" s="1"/>
  <c r="D312" i="2" s="1"/>
  <c r="D313" i="2" s="1"/>
  <c r="D314" i="2" s="1"/>
  <c r="D315" i="2" s="1"/>
  <c r="D316" i="2" s="1"/>
  <c r="D317" i="2" s="1"/>
  <c r="D318" i="2" s="1"/>
  <c r="D319" i="2" s="1"/>
  <c r="D320" i="2" s="1"/>
  <c r="D321" i="2" s="1"/>
  <c r="J49" i="11" l="1"/>
  <c r="K49" i="11" s="1"/>
  <c r="H49" i="11"/>
  <c r="I49" i="11" s="1"/>
  <c r="AH384" i="14"/>
  <c r="G384" i="14"/>
  <c r="IB384" i="14"/>
  <c r="N384" i="14"/>
  <c r="FT384" i="14"/>
  <c r="BJ384" i="14"/>
  <c r="FH384" i="14"/>
  <c r="GH384" i="14"/>
  <c r="IN384" i="14"/>
  <c r="GJ384" i="14"/>
  <c r="GN384" i="14"/>
  <c r="ID384" i="14"/>
  <c r="AO384" i="14"/>
  <c r="BS384" i="14"/>
  <c r="BY384" i="14"/>
  <c r="IU384" i="14"/>
  <c r="DC384" i="14"/>
  <c r="BI384" i="14"/>
  <c r="HZ384" i="14"/>
  <c r="CW384" i="14"/>
  <c r="H384" i="14"/>
  <c r="II384" i="14"/>
  <c r="L384" i="14"/>
  <c r="BX384" i="14"/>
  <c r="DE384" i="14"/>
  <c r="GA384" i="14"/>
  <c r="GC384" i="14"/>
  <c r="EJ384" i="14"/>
  <c r="JA384" i="14"/>
  <c r="HW384" i="14"/>
  <c r="IG384" i="14"/>
  <c r="GF384" i="14"/>
  <c r="IS384" i="14"/>
  <c r="BC384" i="14"/>
  <c r="GB384" i="14"/>
  <c r="BF384" i="14"/>
  <c r="AJ384" i="14"/>
  <c r="BQ384" i="14"/>
  <c r="DF384" i="14"/>
  <c r="IM384" i="14"/>
  <c r="EG384" i="14"/>
  <c r="IQ384" i="14"/>
  <c r="EK384" i="14"/>
  <c r="CQ384" i="14"/>
  <c r="BD384" i="14"/>
  <c r="DD384" i="14"/>
  <c r="IR384" i="14"/>
  <c r="GG384" i="14"/>
  <c r="FR384" i="14"/>
  <c r="CY384" i="14"/>
  <c r="CZ384" i="14"/>
  <c r="DI384" i="14"/>
  <c r="BV384" i="14"/>
  <c r="CV384" i="14"/>
  <c r="EL384" i="14"/>
  <c r="CS384" i="14"/>
  <c r="DL384" i="14"/>
  <c r="IZ384" i="14"/>
  <c r="IC384" i="14"/>
  <c r="FZ384" i="14"/>
  <c r="EE384" i="14"/>
  <c r="FD384" i="14"/>
  <c r="DQ384" i="14"/>
  <c r="DR384" i="14"/>
  <c r="IJ384" i="14"/>
  <c r="BN384" i="14"/>
  <c r="BH384" i="14"/>
  <c r="FP384" i="14"/>
  <c r="M384" i="14"/>
  <c r="FQ384" i="14"/>
  <c r="BZ384" i="14"/>
  <c r="IT384" i="14"/>
  <c r="FK384" i="14"/>
  <c r="BT384" i="14"/>
  <c r="I384" i="14"/>
  <c r="GS384" i="14"/>
  <c r="FN384" i="14"/>
  <c r="BP384" i="14"/>
  <c r="FX384" i="14"/>
  <c r="AK384" i="14"/>
  <c r="FY384" i="14"/>
  <c r="CX384" i="14"/>
  <c r="JB384" i="14"/>
  <c r="FS384" i="14"/>
  <c r="CR384" i="14"/>
  <c r="AG384" i="14"/>
  <c r="HY384" i="14"/>
  <c r="GD384" i="14"/>
  <c r="AR384" i="14"/>
  <c r="DT384" i="14"/>
  <c r="GV384" i="14"/>
  <c r="AS384" i="14"/>
  <c r="DU384" i="14"/>
  <c r="GW384" i="14"/>
  <c r="AT384" i="14"/>
  <c r="DV384" i="14"/>
  <c r="GX384" i="14"/>
  <c r="AM384" i="14"/>
  <c r="DO384" i="14"/>
  <c r="GQ384" i="14"/>
  <c r="AN384" i="14"/>
  <c r="DP384" i="14"/>
  <c r="HX384" i="14"/>
  <c r="BM384" i="14"/>
  <c r="FM384" i="14"/>
  <c r="IW384" i="14"/>
  <c r="DB384" i="14"/>
  <c r="BO384" i="14"/>
  <c r="AZ384" i="14"/>
  <c r="EB384" i="14"/>
  <c r="HT384" i="14"/>
  <c r="BA384" i="14"/>
  <c r="EC384" i="14"/>
  <c r="HU384" i="14"/>
  <c r="BB384" i="14"/>
  <c r="ED384" i="14"/>
  <c r="HV384" i="14"/>
  <c r="AU384" i="14"/>
  <c r="DW384" i="14"/>
  <c r="HO384" i="14"/>
  <c r="AV384" i="14"/>
  <c r="EF384" i="14"/>
  <c r="IF384" i="14"/>
  <c r="BU384" i="14"/>
  <c r="FU384" i="14"/>
  <c r="J384" i="14"/>
  <c r="DJ384" i="14"/>
  <c r="BW384" i="14"/>
  <c r="FI384" i="14"/>
  <c r="IK384" i="14"/>
  <c r="BR384" i="14"/>
  <c r="FJ384" i="14"/>
  <c r="IL384" i="14"/>
  <c r="BK384" i="14"/>
  <c r="FC384" i="14"/>
  <c r="IE384" i="14"/>
  <c r="BL384" i="14"/>
  <c r="FL384" i="14"/>
  <c r="IV384" i="14"/>
  <c r="DA384" i="14"/>
  <c r="GK384" i="14"/>
  <c r="AP384" i="14"/>
  <c r="FF384" i="14"/>
  <c r="GE384" i="14"/>
  <c r="DM384" i="14"/>
  <c r="GO384" i="14"/>
  <c r="AL384" i="14"/>
  <c r="DN384" i="14"/>
  <c r="GP384" i="14"/>
  <c r="AE384" i="14"/>
  <c r="DG384" i="14"/>
  <c r="GI384" i="14"/>
  <c r="AF384" i="14"/>
  <c r="DH384" i="14"/>
  <c r="GR384" i="14"/>
  <c r="BE384" i="14"/>
  <c r="FE384" i="14"/>
  <c r="IO384" i="14"/>
  <c r="CT384" i="14"/>
  <c r="K384" i="14"/>
  <c r="IH384" i="14"/>
  <c r="FG384" i="14"/>
  <c r="IP384" i="14"/>
  <c r="FO384" i="14"/>
  <c r="DX384" i="14"/>
  <c r="HP384" i="14"/>
  <c r="AW384" i="14"/>
  <c r="DY384" i="14"/>
  <c r="HQ384" i="14"/>
  <c r="AX384" i="14"/>
  <c r="EH384" i="14"/>
  <c r="BG384" i="14"/>
  <c r="IA384" i="14"/>
  <c r="EI384" i="14"/>
  <c r="GL384" i="14"/>
  <c r="AI384" i="14"/>
  <c r="DK384" i="14"/>
  <c r="GM384" i="14"/>
  <c r="GT384" i="14"/>
  <c r="AQ384" i="14"/>
  <c r="DS384" i="14"/>
  <c r="GU384" i="14"/>
  <c r="DZ384" i="14"/>
  <c r="HR384" i="14"/>
  <c r="AY384" i="14"/>
  <c r="EA384" i="14"/>
  <c r="HS384" i="14"/>
  <c r="FV384" i="14"/>
  <c r="IX384" i="14"/>
  <c r="CU384" i="14"/>
  <c r="FW384" i="14"/>
  <c r="IY384" i="14"/>
  <c r="T384" i="14"/>
  <c r="CF384" i="14"/>
  <c r="ER384" i="14"/>
  <c r="HD384" i="14"/>
  <c r="U384" i="14"/>
  <c r="CG384" i="14"/>
  <c r="ES384" i="14"/>
  <c r="HE384" i="14"/>
  <c r="V384" i="14"/>
  <c r="CH384" i="14"/>
  <c r="ET384" i="14"/>
  <c r="HF384" i="14"/>
  <c r="O384" i="14"/>
  <c r="CA384" i="14"/>
  <c r="EM384" i="14"/>
  <c r="GY384" i="14"/>
  <c r="P384" i="14"/>
  <c r="CB384" i="14"/>
  <c r="EN384" i="14"/>
  <c r="GZ384" i="14"/>
  <c r="Q384" i="14"/>
  <c r="CC384" i="14"/>
  <c r="EO384" i="14"/>
  <c r="HA384" i="14"/>
  <c r="R384" i="14"/>
  <c r="CD384" i="14"/>
  <c r="EP384" i="14"/>
  <c r="HB384" i="14"/>
  <c r="S384" i="14"/>
  <c r="CE384" i="14"/>
  <c r="EQ384" i="14"/>
  <c r="HC384" i="14"/>
  <c r="AB384" i="14"/>
  <c r="CN384" i="14"/>
  <c r="EZ384" i="14"/>
  <c r="HL384" i="14"/>
  <c r="AC384" i="14"/>
  <c r="CO384" i="14"/>
  <c r="FA384" i="14"/>
  <c r="HM384" i="14"/>
  <c r="AD384" i="14"/>
  <c r="CP384" i="14"/>
  <c r="FB384" i="14"/>
  <c r="HN384" i="14"/>
  <c r="W384" i="14"/>
  <c r="CI384" i="14"/>
  <c r="EU384" i="14"/>
  <c r="HG384" i="14"/>
  <c r="X384" i="14"/>
  <c r="CJ384" i="14"/>
  <c r="EV384" i="14"/>
  <c r="HH384" i="14"/>
  <c r="Y384" i="14"/>
  <c r="CK384" i="14"/>
  <c r="EW384" i="14"/>
  <c r="HI384" i="14"/>
  <c r="Z384" i="14"/>
  <c r="CL384" i="14"/>
  <c r="EX384" i="14"/>
  <c r="HJ384" i="14"/>
  <c r="AA384" i="14"/>
  <c r="CM384" i="14"/>
  <c r="EY384" i="14"/>
  <c r="F125" i="14"/>
  <c r="G125" i="14"/>
  <c r="I385" i="14"/>
  <c r="K385" i="14"/>
  <c r="BW385" i="14"/>
  <c r="M385" i="14"/>
  <c r="BY385" i="14"/>
  <c r="G385" i="14"/>
  <c r="BS385" i="14"/>
  <c r="BU385" i="14"/>
  <c r="BX385" i="14"/>
  <c r="BT385" i="14"/>
  <c r="GV385" i="14"/>
  <c r="GR385" i="14"/>
  <c r="BV385" i="14"/>
  <c r="BZ385" i="14"/>
  <c r="GT385" i="14"/>
  <c r="GX385" i="14"/>
  <c r="GS385" i="14"/>
  <c r="GU385" i="14"/>
  <c r="GW385" i="14"/>
  <c r="GQ385" i="14"/>
  <c r="J385" i="14"/>
  <c r="L385" i="14"/>
  <c r="N385" i="14"/>
  <c r="H385" i="14"/>
  <c r="EH385" i="14"/>
  <c r="EJ385" i="14"/>
  <c r="EL385" i="14"/>
  <c r="EF385" i="14"/>
  <c r="EG385" i="14"/>
  <c r="EI385" i="14"/>
  <c r="EK385" i="14"/>
  <c r="EE385" i="14"/>
  <c r="CC385" i="14"/>
  <c r="HA385" i="14"/>
  <c r="CD385" i="14"/>
  <c r="HB385" i="14"/>
  <c r="CE385" i="14"/>
  <c r="HC385" i="14"/>
  <c r="CF385" i="14"/>
  <c r="HD385" i="14"/>
  <c r="CG385" i="14"/>
  <c r="HE385" i="14"/>
  <c r="CH385" i="14"/>
  <c r="HF385" i="14"/>
  <c r="CA385" i="14"/>
  <c r="GY385" i="14"/>
  <c r="CB385" i="14"/>
  <c r="GZ385" i="14"/>
  <c r="CK385" i="14"/>
  <c r="HI385" i="14"/>
  <c r="CL385" i="14"/>
  <c r="HJ385" i="14"/>
  <c r="CM385" i="14"/>
  <c r="HK385" i="14"/>
  <c r="CN385" i="14"/>
  <c r="HL385" i="14"/>
  <c r="CO385" i="14"/>
  <c r="HM385" i="14"/>
  <c r="CP385" i="14"/>
  <c r="HN385" i="14"/>
  <c r="CI385" i="14"/>
  <c r="HG385" i="14"/>
  <c r="CJ385" i="14"/>
  <c r="HH385" i="14"/>
  <c r="DA385" i="14"/>
  <c r="HY385" i="14"/>
  <c r="DB385" i="14"/>
  <c r="HZ385" i="14"/>
  <c r="DC385" i="14"/>
  <c r="IA385" i="14"/>
  <c r="DD385" i="14"/>
  <c r="IB385" i="14"/>
  <c r="DE385" i="14"/>
  <c r="IC385" i="14"/>
  <c r="DF385" i="14"/>
  <c r="ID385" i="14"/>
  <c r="CY385" i="14"/>
  <c r="HW385" i="14"/>
  <c r="CZ385" i="14"/>
  <c r="HX385" i="14"/>
  <c r="Q385" i="14"/>
  <c r="EO385" i="14"/>
  <c r="R385" i="14"/>
  <c r="EP385" i="14"/>
  <c r="S385" i="14"/>
  <c r="EQ385" i="14"/>
  <c r="T385" i="14"/>
  <c r="ER385" i="14"/>
  <c r="U385" i="14"/>
  <c r="ES385" i="14"/>
  <c r="V385" i="14"/>
  <c r="ET385" i="14"/>
  <c r="O385" i="14"/>
  <c r="EM385" i="14"/>
  <c r="P385" i="14"/>
  <c r="EN385" i="14"/>
  <c r="Y385" i="14"/>
  <c r="EW385" i="14"/>
  <c r="Z385" i="14"/>
  <c r="EX385" i="14"/>
  <c r="AA385" i="14"/>
  <c r="EY385" i="14"/>
  <c r="AB385" i="14"/>
  <c r="EZ385" i="14"/>
  <c r="AC385" i="14"/>
  <c r="FA385" i="14"/>
  <c r="AD385" i="14"/>
  <c r="FB385" i="14"/>
  <c r="W385" i="14"/>
  <c r="EU385" i="14"/>
  <c r="X385" i="14"/>
  <c r="EV385" i="14"/>
  <c r="AO385" i="14"/>
  <c r="FM385" i="14"/>
  <c r="AP385" i="14"/>
  <c r="FN385" i="14"/>
  <c r="AQ385" i="14"/>
  <c r="FO385" i="14"/>
  <c r="AR385" i="14"/>
  <c r="FP385" i="14"/>
  <c r="AS385" i="14"/>
  <c r="FQ385" i="14"/>
  <c r="AT385" i="14"/>
  <c r="FR385" i="14"/>
  <c r="AM385" i="14"/>
  <c r="FK385" i="14"/>
  <c r="AN385" i="14"/>
  <c r="FL385" i="14"/>
  <c r="AG385" i="14"/>
  <c r="CS385" i="14"/>
  <c r="FE385" i="14"/>
  <c r="HQ385" i="14"/>
  <c r="AH385" i="14"/>
  <c r="CT385" i="14"/>
  <c r="FF385" i="14"/>
  <c r="HR385" i="14"/>
  <c r="AI385" i="14"/>
  <c r="CU385" i="14"/>
  <c r="FG385" i="14"/>
  <c r="HS385" i="14"/>
  <c r="AJ385" i="14"/>
  <c r="CV385" i="14"/>
  <c r="FH385" i="14"/>
  <c r="HT385" i="14"/>
  <c r="AK385" i="14"/>
  <c r="CW385" i="14"/>
  <c r="FI385" i="14"/>
  <c r="HU385" i="14"/>
  <c r="AL385" i="14"/>
  <c r="CX385" i="14"/>
  <c r="FJ385" i="14"/>
  <c r="HV385" i="14"/>
  <c r="AE385" i="14"/>
  <c r="CQ385" i="14"/>
  <c r="FC385" i="14"/>
  <c r="HO385" i="14"/>
  <c r="AF385" i="14"/>
  <c r="CR385" i="14"/>
  <c r="FD385" i="14"/>
  <c r="HP385" i="14"/>
  <c r="AW385" i="14"/>
  <c r="DI385" i="14"/>
  <c r="FU385" i="14"/>
  <c r="IG385" i="14"/>
  <c r="AX385" i="14"/>
  <c r="DJ385" i="14"/>
  <c r="FV385" i="14"/>
  <c r="IH385" i="14"/>
  <c r="AY385" i="14"/>
  <c r="DK385" i="14"/>
  <c r="FW385" i="14"/>
  <c r="II385" i="14"/>
  <c r="AZ385" i="14"/>
  <c r="DL385" i="14"/>
  <c r="FX385" i="14"/>
  <c r="IJ385" i="14"/>
  <c r="BA385" i="14"/>
  <c r="DM385" i="14"/>
  <c r="FY385" i="14"/>
  <c r="IK385" i="14"/>
  <c r="BB385" i="14"/>
  <c r="DN385" i="14"/>
  <c r="FZ385" i="14"/>
  <c r="IL385" i="14"/>
  <c r="AU385" i="14"/>
  <c r="DG385" i="14"/>
  <c r="FS385" i="14"/>
  <c r="IE385" i="14"/>
  <c r="AV385" i="14"/>
  <c r="DH385" i="14"/>
  <c r="FT385" i="14"/>
  <c r="IF385" i="14"/>
  <c r="BE385" i="14"/>
  <c r="DQ385" i="14"/>
  <c r="GC385" i="14"/>
  <c r="IO385" i="14"/>
  <c r="BF385" i="14"/>
  <c r="DR385" i="14"/>
  <c r="GD385" i="14"/>
  <c r="IP385" i="14"/>
  <c r="BG385" i="14"/>
  <c r="DS385" i="14"/>
  <c r="GE385" i="14"/>
  <c r="IQ385" i="14"/>
  <c r="BH385" i="14"/>
  <c r="DT385" i="14"/>
  <c r="GF385" i="14"/>
  <c r="IR385" i="14"/>
  <c r="BI385" i="14"/>
  <c r="DU385" i="14"/>
  <c r="GG385" i="14"/>
  <c r="IS385" i="14"/>
  <c r="BJ385" i="14"/>
  <c r="DV385" i="14"/>
  <c r="GH385" i="14"/>
  <c r="IT385" i="14"/>
  <c r="BC385" i="14"/>
  <c r="DO385" i="14"/>
  <c r="GA385" i="14"/>
  <c r="IM385" i="14"/>
  <c r="BD385" i="14"/>
  <c r="DP385" i="14"/>
  <c r="GB385" i="14"/>
  <c r="IN385" i="14"/>
  <c r="BM385" i="14"/>
  <c r="DY385" i="14"/>
  <c r="GK385" i="14"/>
  <c r="IW385" i="14"/>
  <c r="BN385" i="14"/>
  <c r="DZ385" i="14"/>
  <c r="GL385" i="14"/>
  <c r="IX385" i="14"/>
  <c r="BO385" i="14"/>
  <c r="EA385" i="14"/>
  <c r="GM385" i="14"/>
  <c r="IY385" i="14"/>
  <c r="BP385" i="14"/>
  <c r="EB385" i="14"/>
  <c r="GN385" i="14"/>
  <c r="IZ385" i="14"/>
  <c r="BQ385" i="14"/>
  <c r="EC385" i="14"/>
  <c r="GO385" i="14"/>
  <c r="JA385" i="14"/>
  <c r="BR385" i="14"/>
  <c r="ED385" i="14"/>
  <c r="GP385" i="14"/>
  <c r="JB385" i="14"/>
  <c r="BK385" i="14"/>
  <c r="DW385" i="14"/>
  <c r="GI385" i="14"/>
  <c r="IU385" i="14"/>
  <c r="BL385" i="14"/>
  <c r="DX385" i="14"/>
  <c r="GJ385" i="14"/>
  <c r="G650" i="14"/>
  <c r="D652" i="14"/>
  <c r="C653" i="14"/>
  <c r="G651" i="14"/>
  <c r="E651" i="14"/>
  <c r="H651" i="14" s="1"/>
  <c r="E126" i="14"/>
  <c r="F126" i="14" s="1"/>
  <c r="H126" i="14"/>
  <c r="D127" i="14"/>
  <c r="C128" i="14"/>
  <c r="F650" i="14"/>
  <c r="N651" i="14"/>
  <c r="A652" i="14"/>
  <c r="BL650" i="14"/>
  <c r="BD650" i="14"/>
  <c r="AV650" i="14"/>
  <c r="AN650" i="14"/>
  <c r="AF650" i="14"/>
  <c r="X650" i="14"/>
  <c r="P650" i="14"/>
  <c r="BK650" i="14"/>
  <c r="BC650" i="14"/>
  <c r="AU650" i="14"/>
  <c r="AM650" i="14"/>
  <c r="AE650" i="14"/>
  <c r="W650" i="14"/>
  <c r="O650" i="14"/>
  <c r="BJ650" i="14"/>
  <c r="BB650" i="14"/>
  <c r="AT650" i="14"/>
  <c r="AL650" i="14"/>
  <c r="AD650" i="14"/>
  <c r="V650" i="14"/>
  <c r="BI650" i="14"/>
  <c r="BA650" i="14"/>
  <c r="AS650" i="14"/>
  <c r="AK650" i="14"/>
  <c r="AC650" i="14"/>
  <c r="U650" i="14"/>
  <c r="M650" i="14"/>
  <c r="BH650" i="14"/>
  <c r="AZ650" i="14"/>
  <c r="AR650" i="14"/>
  <c r="AJ650" i="14"/>
  <c r="AB650" i="14"/>
  <c r="T650" i="14"/>
  <c r="BG650" i="14"/>
  <c r="AY650" i="14"/>
  <c r="AQ650" i="14"/>
  <c r="AI650" i="14"/>
  <c r="AA650" i="14"/>
  <c r="S650" i="14"/>
  <c r="BF650" i="14"/>
  <c r="AX650" i="14"/>
  <c r="AP650" i="14"/>
  <c r="AH650" i="14"/>
  <c r="Z650" i="14"/>
  <c r="R650" i="14"/>
  <c r="BE650" i="14"/>
  <c r="AW650" i="14"/>
  <c r="AO650" i="14"/>
  <c r="AG650" i="14"/>
  <c r="Y650" i="14"/>
  <c r="Q650" i="14"/>
  <c r="D51" i="11"/>
  <c r="G51" i="11" s="1"/>
  <c r="E50" i="11"/>
  <c r="F50" i="11" s="1"/>
  <c r="B315" i="2"/>
  <c r="A332" i="2"/>
  <c r="A333" i="2"/>
  <c r="A328" i="2"/>
  <c r="B325" i="2"/>
  <c r="A331" i="2"/>
  <c r="A330" i="2"/>
  <c r="A317" i="2"/>
  <c r="A316" i="2"/>
  <c r="A321" i="2"/>
  <c r="A320" i="2"/>
  <c r="J50" i="11" l="1"/>
  <c r="K50" i="11" s="1"/>
  <c r="H50" i="11"/>
  <c r="I50" i="11" s="1"/>
  <c r="I125" i="14"/>
  <c r="K125" i="14" s="1"/>
  <c r="IV386" i="14" s="1"/>
  <c r="G126" i="14"/>
  <c r="I126" i="14" s="1"/>
  <c r="K126" i="14" s="1"/>
  <c r="F651" i="14"/>
  <c r="I651" i="14" s="1"/>
  <c r="I650" i="14"/>
  <c r="C129" i="14"/>
  <c r="D128" i="14"/>
  <c r="E127" i="14"/>
  <c r="G127" i="14" s="1"/>
  <c r="N652" i="14"/>
  <c r="A653" i="14"/>
  <c r="BL651" i="14"/>
  <c r="BD651" i="14"/>
  <c r="AV651" i="14"/>
  <c r="AN651" i="14"/>
  <c r="AF651" i="14"/>
  <c r="X651" i="14"/>
  <c r="P651" i="14"/>
  <c r="BK651" i="14"/>
  <c r="BC651" i="14"/>
  <c r="AU651" i="14"/>
  <c r="AM651" i="14"/>
  <c r="AE651" i="14"/>
  <c r="W651" i="14"/>
  <c r="O651" i="14"/>
  <c r="BJ651" i="14"/>
  <c r="BB651" i="14"/>
  <c r="AT651" i="14"/>
  <c r="AL651" i="14"/>
  <c r="AD651" i="14"/>
  <c r="V651" i="14"/>
  <c r="BI651" i="14"/>
  <c r="BA651" i="14"/>
  <c r="AS651" i="14"/>
  <c r="AK651" i="14"/>
  <c r="AC651" i="14"/>
  <c r="U651" i="14"/>
  <c r="M651" i="14"/>
  <c r="BH651" i="14"/>
  <c r="AZ651" i="14"/>
  <c r="AR651" i="14"/>
  <c r="AJ651" i="14"/>
  <c r="AB651" i="14"/>
  <c r="T651" i="14"/>
  <c r="BG651" i="14"/>
  <c r="AY651" i="14"/>
  <c r="AQ651" i="14"/>
  <c r="AI651" i="14"/>
  <c r="AA651" i="14"/>
  <c r="S651" i="14"/>
  <c r="BF651" i="14"/>
  <c r="AX651" i="14"/>
  <c r="AP651" i="14"/>
  <c r="AH651" i="14"/>
  <c r="Z651" i="14"/>
  <c r="R651" i="14"/>
  <c r="BE651" i="14"/>
  <c r="AW651" i="14"/>
  <c r="AO651" i="14"/>
  <c r="AG651" i="14"/>
  <c r="Y651" i="14"/>
  <c r="Q651" i="14"/>
  <c r="D653" i="14"/>
  <c r="C654" i="14"/>
  <c r="E652" i="14"/>
  <c r="G652" i="14" s="1"/>
  <c r="E51" i="11"/>
  <c r="F51" i="11" s="1"/>
  <c r="D52" i="11"/>
  <c r="G52" i="11" s="1"/>
  <c r="J51" i="11" l="1"/>
  <c r="K51" i="11" s="1"/>
  <c r="H51" i="11"/>
  <c r="I51" i="11" s="1"/>
  <c r="HW386" i="14"/>
  <c r="FS386" i="14"/>
  <c r="GB386" i="14"/>
  <c r="GK386" i="14"/>
  <c r="BV386" i="14"/>
  <c r="EQ386" i="14"/>
  <c r="HC386" i="14"/>
  <c r="CN386" i="14"/>
  <c r="HL386" i="14"/>
  <c r="HT386" i="14"/>
  <c r="DF386" i="14"/>
  <c r="IH386" i="14"/>
  <c r="DO386" i="14"/>
  <c r="GA386" i="14"/>
  <c r="BL386" i="14"/>
  <c r="GJ386" i="14"/>
  <c r="BU386" i="14"/>
  <c r="GS386" i="14"/>
  <c r="CD386" i="14"/>
  <c r="HB386" i="14"/>
  <c r="CM386" i="14"/>
  <c r="AJ386" i="14"/>
  <c r="FH386" i="14"/>
  <c r="HU386" i="14"/>
  <c r="DE386" i="14"/>
  <c r="IG386" i="14"/>
  <c r="DN386" i="14"/>
  <c r="IS386" i="14"/>
  <c r="BK386" i="14"/>
  <c r="GI386" i="14"/>
  <c r="BT386" i="14"/>
  <c r="Q386" i="14"/>
  <c r="EO386" i="14"/>
  <c r="Z386" i="14"/>
  <c r="EX386" i="14"/>
  <c r="AI386" i="14"/>
  <c r="FG386" i="14"/>
  <c r="AR386" i="14"/>
  <c r="FP386" i="14"/>
  <c r="BA386" i="14"/>
  <c r="FY386" i="14"/>
  <c r="IQ386" i="14"/>
  <c r="BJ386" i="14"/>
  <c r="DV386" i="14"/>
  <c r="GH386" i="14"/>
  <c r="G386" i="14"/>
  <c r="BS386" i="14"/>
  <c r="EE386" i="14"/>
  <c r="GQ386" i="14"/>
  <c r="P386" i="14"/>
  <c r="CB386" i="14"/>
  <c r="EN386" i="14"/>
  <c r="GZ386" i="14"/>
  <c r="Y386" i="14"/>
  <c r="CK386" i="14"/>
  <c r="EW386" i="14"/>
  <c r="HI386" i="14"/>
  <c r="AH386" i="14"/>
  <c r="CT386" i="14"/>
  <c r="FF386" i="14"/>
  <c r="HR386" i="14"/>
  <c r="AQ386" i="14"/>
  <c r="DC386" i="14"/>
  <c r="FO386" i="14"/>
  <c r="ID386" i="14"/>
  <c r="AZ386" i="14"/>
  <c r="DL386" i="14"/>
  <c r="FX386" i="14"/>
  <c r="IP386" i="14"/>
  <c r="BI386" i="14"/>
  <c r="DU386" i="14"/>
  <c r="GG386" i="14"/>
  <c r="JB386" i="14"/>
  <c r="IR386" i="14"/>
  <c r="FJ386" i="14"/>
  <c r="II386" i="14"/>
  <c r="IU386" i="14"/>
  <c r="J386" i="14"/>
  <c r="EH386" i="14"/>
  <c r="CE386" i="14"/>
  <c r="AB386" i="14"/>
  <c r="EZ386" i="14"/>
  <c r="AK386" i="14"/>
  <c r="HV386" i="14"/>
  <c r="AT386" i="14"/>
  <c r="FR386" i="14"/>
  <c r="BC386" i="14"/>
  <c r="IT386" i="14"/>
  <c r="DX386" i="14"/>
  <c r="I386" i="14"/>
  <c r="EG386" i="14"/>
  <c r="R386" i="14"/>
  <c r="EP386" i="14"/>
  <c r="AA386" i="14"/>
  <c r="EY386" i="14"/>
  <c r="HK386" i="14"/>
  <c r="CV386" i="14"/>
  <c r="AS386" i="14"/>
  <c r="FQ386" i="14"/>
  <c r="IB386" i="14"/>
  <c r="BB386" i="14"/>
  <c r="FZ386" i="14"/>
  <c r="DW386" i="14"/>
  <c r="H386" i="14"/>
  <c r="EF386" i="14"/>
  <c r="GR386" i="14"/>
  <c r="CC386" i="14"/>
  <c r="HA386" i="14"/>
  <c r="CL386" i="14"/>
  <c r="HJ386" i="14"/>
  <c r="CU386" i="14"/>
  <c r="HS386" i="14"/>
  <c r="DD386" i="14"/>
  <c r="IE386" i="14"/>
  <c r="DM386" i="14"/>
  <c r="IJ386" i="14"/>
  <c r="BR386" i="14"/>
  <c r="ED386" i="14"/>
  <c r="GP386" i="14"/>
  <c r="O386" i="14"/>
  <c r="CA386" i="14"/>
  <c r="EM386" i="14"/>
  <c r="GY386" i="14"/>
  <c r="X386" i="14"/>
  <c r="CJ386" i="14"/>
  <c r="EV386" i="14"/>
  <c r="HH386" i="14"/>
  <c r="AG386" i="14"/>
  <c r="CS386" i="14"/>
  <c r="FE386" i="14"/>
  <c r="HQ386" i="14"/>
  <c r="AP386" i="14"/>
  <c r="DB386" i="14"/>
  <c r="FN386" i="14"/>
  <c r="IC386" i="14"/>
  <c r="AY386" i="14"/>
  <c r="DK386" i="14"/>
  <c r="FW386" i="14"/>
  <c r="IO386" i="14"/>
  <c r="BH386" i="14"/>
  <c r="DT386" i="14"/>
  <c r="GF386" i="14"/>
  <c r="JA386" i="14"/>
  <c r="BQ386" i="14"/>
  <c r="EC386" i="14"/>
  <c r="GO386" i="14"/>
  <c r="HX386" i="14"/>
  <c r="IZ386" i="14"/>
  <c r="CX386" i="14"/>
  <c r="DG386" i="14"/>
  <c r="DP386" i="14"/>
  <c r="DY386" i="14"/>
  <c r="GT386" i="14"/>
  <c r="CW386" i="14"/>
  <c r="N386" i="14"/>
  <c r="BZ386" i="14"/>
  <c r="EL386" i="14"/>
  <c r="GX386" i="14"/>
  <c r="W386" i="14"/>
  <c r="CI386" i="14"/>
  <c r="EU386" i="14"/>
  <c r="HG386" i="14"/>
  <c r="AF386" i="14"/>
  <c r="CR386" i="14"/>
  <c r="FD386" i="14"/>
  <c r="HP386" i="14"/>
  <c r="AO386" i="14"/>
  <c r="DA386" i="14"/>
  <c r="FM386" i="14"/>
  <c r="IA386" i="14"/>
  <c r="AX386" i="14"/>
  <c r="DJ386" i="14"/>
  <c r="FV386" i="14"/>
  <c r="IM386" i="14"/>
  <c r="BG386" i="14"/>
  <c r="DS386" i="14"/>
  <c r="GE386" i="14"/>
  <c r="IY386" i="14"/>
  <c r="BP386" i="14"/>
  <c r="EB386" i="14"/>
  <c r="GN386" i="14"/>
  <c r="M386" i="14"/>
  <c r="BY386" i="14"/>
  <c r="EK386" i="14"/>
  <c r="GW386" i="14"/>
  <c r="IF386" i="14"/>
  <c r="AL386" i="14"/>
  <c r="AU386" i="14"/>
  <c r="BD386" i="14"/>
  <c r="BM386" i="14"/>
  <c r="S386" i="14"/>
  <c r="FI386" i="14"/>
  <c r="V386" i="14"/>
  <c r="CH386" i="14"/>
  <c r="ET386" i="14"/>
  <c r="HF386" i="14"/>
  <c r="AE386" i="14"/>
  <c r="CQ386" i="14"/>
  <c r="FC386" i="14"/>
  <c r="HO386" i="14"/>
  <c r="AN386" i="14"/>
  <c r="CZ386" i="14"/>
  <c r="FL386" i="14"/>
  <c r="HZ386" i="14"/>
  <c r="AW386" i="14"/>
  <c r="DI386" i="14"/>
  <c r="FU386" i="14"/>
  <c r="IL386" i="14"/>
  <c r="BF386" i="14"/>
  <c r="DR386" i="14"/>
  <c r="GD386" i="14"/>
  <c r="IX386" i="14"/>
  <c r="BO386" i="14"/>
  <c r="EA386" i="14"/>
  <c r="GM386" i="14"/>
  <c r="L386" i="14"/>
  <c r="BX386" i="14"/>
  <c r="EJ386" i="14"/>
  <c r="GV386" i="14"/>
  <c r="U386" i="14"/>
  <c r="CG386" i="14"/>
  <c r="ES386" i="14"/>
  <c r="HE386" i="14"/>
  <c r="IN386" i="14"/>
  <c r="AD386" i="14"/>
  <c r="CP386" i="14"/>
  <c r="FB386" i="14"/>
  <c r="HN386" i="14"/>
  <c r="AM386" i="14"/>
  <c r="CY386" i="14"/>
  <c r="FK386" i="14"/>
  <c r="HY386" i="14"/>
  <c r="AV386" i="14"/>
  <c r="DH386" i="14"/>
  <c r="FT386" i="14"/>
  <c r="IK386" i="14"/>
  <c r="BE386" i="14"/>
  <c r="DQ386" i="14"/>
  <c r="GC386" i="14"/>
  <c r="IW386" i="14"/>
  <c r="BN386" i="14"/>
  <c r="DZ386" i="14"/>
  <c r="GL386" i="14"/>
  <c r="K386" i="14"/>
  <c r="BW386" i="14"/>
  <c r="EI386" i="14"/>
  <c r="GU386" i="14"/>
  <c r="T386" i="14"/>
  <c r="CF386" i="14"/>
  <c r="ER386" i="14"/>
  <c r="HD386" i="14"/>
  <c r="AC386" i="14"/>
  <c r="CO386" i="14"/>
  <c r="FA386" i="14"/>
  <c r="HM386" i="14"/>
  <c r="H127" i="14"/>
  <c r="F127" i="14"/>
  <c r="F652" i="14"/>
  <c r="H652" i="14"/>
  <c r="D654" i="14"/>
  <c r="C655" i="14"/>
  <c r="BL652" i="14"/>
  <c r="BD652" i="14"/>
  <c r="AV652" i="14"/>
  <c r="AN652" i="14"/>
  <c r="AF652" i="14"/>
  <c r="X652" i="14"/>
  <c r="P652" i="14"/>
  <c r="BK652" i="14"/>
  <c r="BC652" i="14"/>
  <c r="AU652" i="14"/>
  <c r="AM652" i="14"/>
  <c r="AE652" i="14"/>
  <c r="W652" i="14"/>
  <c r="O652" i="14"/>
  <c r="BJ652" i="14"/>
  <c r="BB652" i="14"/>
  <c r="AT652" i="14"/>
  <c r="AL652" i="14"/>
  <c r="AD652" i="14"/>
  <c r="V652" i="14"/>
  <c r="BI652" i="14"/>
  <c r="BA652" i="14"/>
  <c r="AS652" i="14"/>
  <c r="AK652" i="14"/>
  <c r="AC652" i="14"/>
  <c r="U652" i="14"/>
  <c r="M652" i="14"/>
  <c r="BH652" i="14"/>
  <c r="AZ652" i="14"/>
  <c r="AR652" i="14"/>
  <c r="AJ652" i="14"/>
  <c r="AB652" i="14"/>
  <c r="T652" i="14"/>
  <c r="BG652" i="14"/>
  <c r="AY652" i="14"/>
  <c r="AQ652" i="14"/>
  <c r="AI652" i="14"/>
  <c r="AA652" i="14"/>
  <c r="S652" i="14"/>
  <c r="BF652" i="14"/>
  <c r="AX652" i="14"/>
  <c r="AP652" i="14"/>
  <c r="AH652" i="14"/>
  <c r="Z652" i="14"/>
  <c r="R652" i="14"/>
  <c r="BE652" i="14"/>
  <c r="AW652" i="14"/>
  <c r="AO652" i="14"/>
  <c r="AG652" i="14"/>
  <c r="Y652" i="14"/>
  <c r="Q652" i="14"/>
  <c r="E653" i="14"/>
  <c r="F653" i="14" s="1"/>
  <c r="IW387" i="14"/>
  <c r="IO387" i="14"/>
  <c r="IG387" i="14"/>
  <c r="HY387" i="14"/>
  <c r="HQ387" i="14"/>
  <c r="HI387" i="14"/>
  <c r="HA387" i="14"/>
  <c r="GS387" i="14"/>
  <c r="GK387" i="14"/>
  <c r="GC387" i="14"/>
  <c r="FU387" i="14"/>
  <c r="FM387" i="14"/>
  <c r="FE387" i="14"/>
  <c r="EW387" i="14"/>
  <c r="EO387" i="14"/>
  <c r="EG387" i="14"/>
  <c r="DY387" i="14"/>
  <c r="DQ387" i="14"/>
  <c r="DI387" i="14"/>
  <c r="DA387" i="14"/>
  <c r="CS387" i="14"/>
  <c r="CK387" i="14"/>
  <c r="CC387" i="14"/>
  <c r="BU387" i="14"/>
  <c r="BM387" i="14"/>
  <c r="BE387" i="14"/>
  <c r="AW387" i="14"/>
  <c r="AO387" i="14"/>
  <c r="AG387" i="14"/>
  <c r="Y387" i="14"/>
  <c r="Q387" i="14"/>
  <c r="I387" i="14"/>
  <c r="JA387" i="14"/>
  <c r="IS387" i="14"/>
  <c r="IK387" i="14"/>
  <c r="IC387" i="14"/>
  <c r="HU387" i="14"/>
  <c r="HM387" i="14"/>
  <c r="HE387" i="14"/>
  <c r="GW387" i="14"/>
  <c r="GO387" i="14"/>
  <c r="GG387" i="14"/>
  <c r="FY387" i="14"/>
  <c r="FQ387" i="14"/>
  <c r="FI387" i="14"/>
  <c r="FA387" i="14"/>
  <c r="ES387" i="14"/>
  <c r="EK387" i="14"/>
  <c r="EC387" i="14"/>
  <c r="DU387" i="14"/>
  <c r="DM387" i="14"/>
  <c r="DE387" i="14"/>
  <c r="CW387" i="14"/>
  <c r="CO387" i="14"/>
  <c r="CG387" i="14"/>
  <c r="BY387" i="14"/>
  <c r="BQ387" i="14"/>
  <c r="BI387" i="14"/>
  <c r="BA387" i="14"/>
  <c r="AS387" i="14"/>
  <c r="AK387" i="14"/>
  <c r="AC387" i="14"/>
  <c r="U387" i="14"/>
  <c r="M387" i="14"/>
  <c r="IY387" i="14"/>
  <c r="IN387" i="14"/>
  <c r="ID387" i="14"/>
  <c r="HS387" i="14"/>
  <c r="HH387" i="14"/>
  <c r="GX387" i="14"/>
  <c r="GM387" i="14"/>
  <c r="GB387" i="14"/>
  <c r="FR387" i="14"/>
  <c r="FG387" i="14"/>
  <c r="EV387" i="14"/>
  <c r="EL387" i="14"/>
  <c r="EA387" i="14"/>
  <c r="DP387" i="14"/>
  <c r="DF387" i="14"/>
  <c r="CU387" i="14"/>
  <c r="CJ387" i="14"/>
  <c r="BZ387" i="14"/>
  <c r="BO387" i="14"/>
  <c r="BD387" i="14"/>
  <c r="AT387" i="14"/>
  <c r="AI387" i="14"/>
  <c r="X387" i="14"/>
  <c r="N387" i="14"/>
  <c r="IX387" i="14"/>
  <c r="IM387" i="14"/>
  <c r="IB387" i="14"/>
  <c r="HR387" i="14"/>
  <c r="HG387" i="14"/>
  <c r="GV387" i="14"/>
  <c r="GL387" i="14"/>
  <c r="GA387" i="14"/>
  <c r="FP387" i="14"/>
  <c r="FF387" i="14"/>
  <c r="EU387" i="14"/>
  <c r="EJ387" i="14"/>
  <c r="DZ387" i="14"/>
  <c r="DO387" i="14"/>
  <c r="DD387" i="14"/>
  <c r="CT387" i="14"/>
  <c r="CI387" i="14"/>
  <c r="BX387" i="14"/>
  <c r="BN387" i="14"/>
  <c r="BC387" i="14"/>
  <c r="AR387" i="14"/>
  <c r="AH387" i="14"/>
  <c r="W387" i="14"/>
  <c r="L387" i="14"/>
  <c r="IV387" i="14"/>
  <c r="IL387" i="14"/>
  <c r="IA387" i="14"/>
  <c r="HP387" i="14"/>
  <c r="HF387" i="14"/>
  <c r="GU387" i="14"/>
  <c r="GJ387" i="14"/>
  <c r="FZ387" i="14"/>
  <c r="FO387" i="14"/>
  <c r="FD387" i="14"/>
  <c r="ET387" i="14"/>
  <c r="EI387" i="14"/>
  <c r="DX387" i="14"/>
  <c r="DN387" i="14"/>
  <c r="DC387" i="14"/>
  <c r="CR387" i="14"/>
  <c r="CH387" i="14"/>
  <c r="BW387" i="14"/>
  <c r="BL387" i="14"/>
  <c r="BB387" i="14"/>
  <c r="AQ387" i="14"/>
  <c r="AF387" i="14"/>
  <c r="V387" i="14"/>
  <c r="K387" i="14"/>
  <c r="IU387" i="14"/>
  <c r="IJ387" i="14"/>
  <c r="HZ387" i="14"/>
  <c r="HO387" i="14"/>
  <c r="HD387" i="14"/>
  <c r="GT387" i="14"/>
  <c r="GI387" i="14"/>
  <c r="FX387" i="14"/>
  <c r="FN387" i="14"/>
  <c r="FC387" i="14"/>
  <c r="ER387" i="14"/>
  <c r="EH387" i="14"/>
  <c r="DW387" i="14"/>
  <c r="DL387" i="14"/>
  <c r="DB387" i="14"/>
  <c r="CQ387" i="14"/>
  <c r="CF387" i="14"/>
  <c r="BV387" i="14"/>
  <c r="BK387" i="14"/>
  <c r="AZ387" i="14"/>
  <c r="AP387" i="14"/>
  <c r="AE387" i="14"/>
  <c r="T387" i="14"/>
  <c r="J387" i="14"/>
  <c r="IT387" i="14"/>
  <c r="II387" i="14"/>
  <c r="HX387" i="14"/>
  <c r="HN387" i="14"/>
  <c r="HC387" i="14"/>
  <c r="GR387" i="14"/>
  <c r="GH387" i="14"/>
  <c r="FW387" i="14"/>
  <c r="FL387" i="14"/>
  <c r="FB387" i="14"/>
  <c r="EQ387" i="14"/>
  <c r="EF387" i="14"/>
  <c r="DV387" i="14"/>
  <c r="DK387" i="14"/>
  <c r="CZ387" i="14"/>
  <c r="CP387" i="14"/>
  <c r="CE387" i="14"/>
  <c r="BT387" i="14"/>
  <c r="BJ387" i="14"/>
  <c r="AY387" i="14"/>
  <c r="AN387" i="14"/>
  <c r="AD387" i="14"/>
  <c r="S387" i="14"/>
  <c r="H387" i="14"/>
  <c r="IR387" i="14"/>
  <c r="IH387" i="14"/>
  <c r="HW387" i="14"/>
  <c r="HL387" i="14"/>
  <c r="HB387" i="14"/>
  <c r="GQ387" i="14"/>
  <c r="GF387" i="14"/>
  <c r="FV387" i="14"/>
  <c r="FK387" i="14"/>
  <c r="EZ387" i="14"/>
  <c r="EP387" i="14"/>
  <c r="EE387" i="14"/>
  <c r="DT387" i="14"/>
  <c r="DJ387" i="14"/>
  <c r="CY387" i="14"/>
  <c r="CN387" i="14"/>
  <c r="CD387" i="14"/>
  <c r="BS387" i="14"/>
  <c r="BH387" i="14"/>
  <c r="AX387" i="14"/>
  <c r="AM387" i="14"/>
  <c r="AB387" i="14"/>
  <c r="R387" i="14"/>
  <c r="G387" i="14"/>
  <c r="JB387" i="14"/>
  <c r="IQ387" i="14"/>
  <c r="IF387" i="14"/>
  <c r="HV387" i="14"/>
  <c r="HK387" i="14"/>
  <c r="GZ387" i="14"/>
  <c r="GP387" i="14"/>
  <c r="GE387" i="14"/>
  <c r="FT387" i="14"/>
  <c r="FJ387" i="14"/>
  <c r="EY387" i="14"/>
  <c r="EN387" i="14"/>
  <c r="ED387" i="14"/>
  <c r="DS387" i="14"/>
  <c r="DH387" i="14"/>
  <c r="CX387" i="14"/>
  <c r="CM387" i="14"/>
  <c r="CB387" i="14"/>
  <c r="BR387" i="14"/>
  <c r="BG387" i="14"/>
  <c r="AV387" i="14"/>
  <c r="AL387" i="14"/>
  <c r="AA387" i="14"/>
  <c r="P387" i="14"/>
  <c r="IZ387" i="14"/>
  <c r="IP387" i="14"/>
  <c r="IE387" i="14"/>
  <c r="HT387" i="14"/>
  <c r="HJ387" i="14"/>
  <c r="GY387" i="14"/>
  <c r="GN387" i="14"/>
  <c r="GD387" i="14"/>
  <c r="FS387" i="14"/>
  <c r="FH387" i="14"/>
  <c r="EX387" i="14"/>
  <c r="EM387" i="14"/>
  <c r="EB387" i="14"/>
  <c r="DR387" i="14"/>
  <c r="DG387" i="14"/>
  <c r="CV387" i="14"/>
  <c r="CL387" i="14"/>
  <c r="CA387" i="14"/>
  <c r="BP387" i="14"/>
  <c r="BF387" i="14"/>
  <c r="AU387" i="14"/>
  <c r="AJ387" i="14"/>
  <c r="Z387" i="14"/>
  <c r="O387" i="14"/>
  <c r="E128" i="14"/>
  <c r="G128" i="14" s="1"/>
  <c r="N653" i="14"/>
  <c r="A654" i="14"/>
  <c r="D129" i="14"/>
  <c r="C130" i="14"/>
  <c r="D53" i="11"/>
  <c r="G53" i="11" s="1"/>
  <c r="E52" i="11"/>
  <c r="F52" i="11" s="1"/>
  <c r="J52" i="11" l="1"/>
  <c r="K52" i="11" s="1"/>
  <c r="H52" i="11"/>
  <c r="I52" i="11" s="1"/>
  <c r="I127" i="14"/>
  <c r="K127" i="14" s="1"/>
  <c r="IL388" i="14" s="1"/>
  <c r="H128" i="14"/>
  <c r="I652" i="14"/>
  <c r="F128" i="14"/>
  <c r="H653" i="14"/>
  <c r="G653" i="14"/>
  <c r="C131" i="14"/>
  <c r="D130" i="14"/>
  <c r="E129" i="14"/>
  <c r="F129" i="14" s="1"/>
  <c r="H129" i="14"/>
  <c r="N654" i="14"/>
  <c r="A655" i="14"/>
  <c r="C656" i="14"/>
  <c r="D655" i="14"/>
  <c r="BL653" i="14"/>
  <c r="BD653" i="14"/>
  <c r="AV653" i="14"/>
  <c r="AN653" i="14"/>
  <c r="AF653" i="14"/>
  <c r="X653" i="14"/>
  <c r="P653" i="14"/>
  <c r="BK653" i="14"/>
  <c r="BC653" i="14"/>
  <c r="AU653" i="14"/>
  <c r="AM653" i="14"/>
  <c r="AE653" i="14"/>
  <c r="W653" i="14"/>
  <c r="O653" i="14"/>
  <c r="BJ653" i="14"/>
  <c r="BB653" i="14"/>
  <c r="AT653" i="14"/>
  <c r="AL653" i="14"/>
  <c r="AD653" i="14"/>
  <c r="V653" i="14"/>
  <c r="BI653" i="14"/>
  <c r="BA653" i="14"/>
  <c r="AS653" i="14"/>
  <c r="AK653" i="14"/>
  <c r="AC653" i="14"/>
  <c r="U653" i="14"/>
  <c r="M653" i="14"/>
  <c r="BH653" i="14"/>
  <c r="AZ653" i="14"/>
  <c r="AR653" i="14"/>
  <c r="AJ653" i="14"/>
  <c r="AB653" i="14"/>
  <c r="T653" i="14"/>
  <c r="BG653" i="14"/>
  <c r="AY653" i="14"/>
  <c r="AQ653" i="14"/>
  <c r="AI653" i="14"/>
  <c r="AA653" i="14"/>
  <c r="S653" i="14"/>
  <c r="BF653" i="14"/>
  <c r="AX653" i="14"/>
  <c r="AP653" i="14"/>
  <c r="AH653" i="14"/>
  <c r="Z653" i="14"/>
  <c r="R653" i="14"/>
  <c r="BE653" i="14"/>
  <c r="AW653" i="14"/>
  <c r="AO653" i="14"/>
  <c r="AG653" i="14"/>
  <c r="Y653" i="14"/>
  <c r="Q653" i="14"/>
  <c r="E654" i="14"/>
  <c r="H654" i="14" s="1"/>
  <c r="E53" i="11"/>
  <c r="F53" i="11" s="1"/>
  <c r="D54" i="11"/>
  <c r="G54" i="11" s="1"/>
  <c r="B294" i="2"/>
  <c r="E285" i="2"/>
  <c r="F285" i="2" s="1"/>
  <c r="E286" i="2"/>
  <c r="F286" i="2" s="1"/>
  <c r="B285" i="2"/>
  <c r="M325" i="2" l="1"/>
  <c r="K325" i="2"/>
  <c r="N325" i="2" s="1"/>
  <c r="L325" i="2"/>
  <c r="K286" i="2"/>
  <c r="L286" i="2" s="1"/>
  <c r="N286" i="2" s="1"/>
  <c r="K364" i="2"/>
  <c r="L364" i="2" s="1"/>
  <c r="M324" i="2"/>
  <c r="L324" i="2"/>
  <c r="K324" i="2"/>
  <c r="N324" i="2" s="1"/>
  <c r="K363" i="2"/>
  <c r="K285" i="2"/>
  <c r="L285" i="2" s="1"/>
  <c r="J53" i="11"/>
  <c r="K53" i="11" s="1"/>
  <c r="H53" i="11"/>
  <c r="I53" i="11" s="1"/>
  <c r="BL388" i="14"/>
  <c r="BA388" i="14"/>
  <c r="CX388" i="14"/>
  <c r="HH388" i="14"/>
  <c r="AF388" i="14"/>
  <c r="CH388" i="14"/>
  <c r="GM388" i="14"/>
  <c r="FG388" i="14"/>
  <c r="BV388" i="14"/>
  <c r="CJ388" i="14"/>
  <c r="FK388" i="14"/>
  <c r="GC388" i="14"/>
  <c r="BR388" i="14"/>
  <c r="CE388" i="14"/>
  <c r="BW388" i="14"/>
  <c r="BB388" i="14"/>
  <c r="HY388" i="14"/>
  <c r="BH388" i="14"/>
  <c r="EV388" i="14"/>
  <c r="AT388" i="14"/>
  <c r="HO388" i="14"/>
  <c r="AW388" i="14"/>
  <c r="EK388" i="14"/>
  <c r="AL388" i="14"/>
  <c r="HD388" i="14"/>
  <c r="AM388" i="14"/>
  <c r="EA388" i="14"/>
  <c r="AD388" i="14"/>
  <c r="GS388" i="14"/>
  <c r="AB388" i="14"/>
  <c r="DP388" i="14"/>
  <c r="V388" i="14"/>
  <c r="GI388" i="14"/>
  <c r="Q388" i="14"/>
  <c r="DE388" i="14"/>
  <c r="FY388" i="14"/>
  <c r="FP388" i="14"/>
  <c r="G388" i="14"/>
  <c r="FD388" i="14"/>
  <c r="CS388" i="14"/>
  <c r="GE388" i="14"/>
  <c r="FU388" i="14"/>
  <c r="IW388" i="14"/>
  <c r="IK388" i="14"/>
  <c r="IQ388" i="14"/>
  <c r="L388" i="14"/>
  <c r="CW388" i="14"/>
  <c r="EO388" i="14"/>
  <c r="DF388" i="14"/>
  <c r="HS388" i="14"/>
  <c r="DT388" i="14"/>
  <c r="DI388" i="14"/>
  <c r="CY388" i="14"/>
  <c r="FC388" i="14"/>
  <c r="IH388" i="14"/>
  <c r="ER388" i="14"/>
  <c r="IF388" i="14"/>
  <c r="BO388" i="14"/>
  <c r="HZ388" i="14"/>
  <c r="EG388" i="14"/>
  <c r="HU388" i="14"/>
  <c r="BD388" i="14"/>
  <c r="HR388" i="14"/>
  <c r="DW388" i="14"/>
  <c r="HK388" i="14"/>
  <c r="AS388" i="14"/>
  <c r="HJ388" i="14"/>
  <c r="DL388" i="14"/>
  <c r="GZ388" i="14"/>
  <c r="AI388" i="14"/>
  <c r="HB388" i="14"/>
  <c r="DA388" i="14"/>
  <c r="GO388" i="14"/>
  <c r="X388" i="14"/>
  <c r="IJ388" i="14"/>
  <c r="GP388" i="14"/>
  <c r="CB388" i="14"/>
  <c r="FM388" i="14"/>
  <c r="ED388" i="14"/>
  <c r="IO388" i="14"/>
  <c r="IZ388" i="14"/>
  <c r="BZ388" i="14"/>
  <c r="I388" i="14"/>
  <c r="O388" i="14"/>
  <c r="GL388" i="14"/>
  <c r="K388" i="14"/>
  <c r="DN388" i="14"/>
  <c r="IC388" i="14"/>
  <c r="EE388" i="14"/>
  <c r="AQ388" i="14"/>
  <c r="CP388" i="14"/>
  <c r="GW388" i="14"/>
  <c r="U388" i="14"/>
  <c r="DZ388" i="14"/>
  <c r="IR388" i="14"/>
  <c r="FL388" i="14"/>
  <c r="FV388" i="14"/>
  <c r="BK388" i="14"/>
  <c r="EY388" i="14"/>
  <c r="IB388" i="14"/>
  <c r="FN388" i="14"/>
  <c r="AZ388" i="14"/>
  <c r="EN388" i="14"/>
  <c r="HQ388" i="14"/>
  <c r="FF388" i="14"/>
  <c r="AO388" i="14"/>
  <c r="EC388" i="14"/>
  <c r="HG388" i="14"/>
  <c r="EX388" i="14"/>
  <c r="AE388" i="14"/>
  <c r="DS388" i="14"/>
  <c r="GV388" i="14"/>
  <c r="EP388" i="14"/>
  <c r="T388" i="14"/>
  <c r="DH388" i="14"/>
  <c r="GK388" i="14"/>
  <c r="IS388" i="14"/>
  <c r="N388" i="14"/>
  <c r="CK388" i="14"/>
  <c r="FW388" i="14"/>
  <c r="GT388" i="14"/>
  <c r="IY388" i="14"/>
  <c r="BY388" i="14"/>
  <c r="IV388" i="14"/>
  <c r="CC388" i="14"/>
  <c r="CI388" i="14"/>
  <c r="BT388" i="14"/>
  <c r="IN388" i="14"/>
  <c r="DJ388" i="14"/>
  <c r="HX388" i="14"/>
  <c r="BQ388" i="14"/>
  <c r="EU388" i="14"/>
  <c r="DB388" i="14"/>
  <c r="HM388" i="14"/>
  <c r="BG388" i="14"/>
  <c r="EJ388" i="14"/>
  <c r="CT388" i="14"/>
  <c r="HC388" i="14"/>
  <c r="AV388" i="14"/>
  <c r="DY388" i="14"/>
  <c r="CL388" i="14"/>
  <c r="GR388" i="14"/>
  <c r="AK388" i="14"/>
  <c r="DO388" i="14"/>
  <c r="CD388" i="14"/>
  <c r="GG388" i="14"/>
  <c r="AA388" i="14"/>
  <c r="DD388" i="14"/>
  <c r="H388" i="14"/>
  <c r="DR388" i="14"/>
  <c r="CU388" i="14"/>
  <c r="IG388" i="14"/>
  <c r="BF388" i="14"/>
  <c r="M388" i="14"/>
  <c r="DV388" i="14"/>
  <c r="BU388" i="14"/>
  <c r="FH388" i="14"/>
  <c r="JB388" i="14"/>
  <c r="GD388" i="14"/>
  <c r="IU388" i="14"/>
  <c r="AX388" i="14"/>
  <c r="EQ388" i="14"/>
  <c r="IE388" i="14"/>
  <c r="BM388" i="14"/>
  <c r="AP388" i="14"/>
  <c r="EF388" i="14"/>
  <c r="HT388" i="14"/>
  <c r="BC388" i="14"/>
  <c r="AH388" i="14"/>
  <c r="DU388" i="14"/>
  <c r="HI388" i="14"/>
  <c r="AR388" i="14"/>
  <c r="Z388" i="14"/>
  <c r="DK388" i="14"/>
  <c r="GY388" i="14"/>
  <c r="AG388" i="14"/>
  <c r="R388" i="14"/>
  <c r="CZ388" i="14"/>
  <c r="GN388" i="14"/>
  <c r="W388" i="14"/>
  <c r="BS388" i="14"/>
  <c r="FO388" i="14"/>
  <c r="FE388" i="14"/>
  <c r="JA388" i="14"/>
  <c r="CG388" i="14"/>
  <c r="BX388" i="14"/>
  <c r="J388" i="14"/>
  <c r="CN388" i="14"/>
  <c r="GA388" i="14"/>
  <c r="CO388" i="14"/>
  <c r="FT388" i="14"/>
  <c r="GB388" i="14"/>
  <c r="I128" i="14"/>
  <c r="K128" i="14" s="1"/>
  <c r="HK389" i="14" s="1"/>
  <c r="IA388" i="14"/>
  <c r="BI388" i="14"/>
  <c r="EW388" i="14"/>
  <c r="ID388" i="14"/>
  <c r="HP388" i="14"/>
  <c r="AY388" i="14"/>
  <c r="EM388" i="14"/>
  <c r="HV388" i="14"/>
  <c r="HE388" i="14"/>
  <c r="AN388" i="14"/>
  <c r="EB388" i="14"/>
  <c r="HN388" i="14"/>
  <c r="GU388" i="14"/>
  <c r="AC388" i="14"/>
  <c r="DQ388" i="14"/>
  <c r="HF388" i="14"/>
  <c r="GJ388" i="14"/>
  <c r="S388" i="14"/>
  <c r="DG388" i="14"/>
  <c r="GX388" i="14"/>
  <c r="CM388" i="14"/>
  <c r="FX388" i="14"/>
  <c r="GH388" i="14"/>
  <c r="P388" i="14"/>
  <c r="CQ388" i="14"/>
  <c r="EL388" i="14"/>
  <c r="CF388" i="14"/>
  <c r="FS388" i="14"/>
  <c r="IP388" i="14"/>
  <c r="FQ388" i="14"/>
  <c r="EH388" i="14"/>
  <c r="FZ388" i="14"/>
  <c r="ES388" i="14"/>
  <c r="HW388" i="14"/>
  <c r="BP388" i="14"/>
  <c r="FR388" i="14"/>
  <c r="EI388" i="14"/>
  <c r="HL388" i="14"/>
  <c r="BE388" i="14"/>
  <c r="FJ388" i="14"/>
  <c r="DX388" i="14"/>
  <c r="HA388" i="14"/>
  <c r="AU388" i="14"/>
  <c r="FB388" i="14"/>
  <c r="DM388" i="14"/>
  <c r="GQ388" i="14"/>
  <c r="AJ388" i="14"/>
  <c r="ET388" i="14"/>
  <c r="DC388" i="14"/>
  <c r="GF388" i="14"/>
  <c r="Y388" i="14"/>
  <c r="BJ388" i="14"/>
  <c r="CV388" i="14"/>
  <c r="II388" i="14"/>
  <c r="IX388" i="14"/>
  <c r="CA388" i="14"/>
  <c r="FA388" i="14"/>
  <c r="BN388" i="14"/>
  <c r="EZ388" i="14"/>
  <c r="IM388" i="14"/>
  <c r="CR388" i="14"/>
  <c r="IT388" i="14"/>
  <c r="FI388" i="14"/>
  <c r="G654" i="14"/>
  <c r="G129" i="14"/>
  <c r="I129" i="14" s="1"/>
  <c r="K129" i="14" s="1"/>
  <c r="I653" i="14"/>
  <c r="F654" i="14"/>
  <c r="C657" i="14"/>
  <c r="D656" i="14"/>
  <c r="A656" i="14"/>
  <c r="N655" i="14"/>
  <c r="E130" i="14"/>
  <c r="F130" i="14" s="1"/>
  <c r="BL654" i="14"/>
  <c r="BD654" i="14"/>
  <c r="AV654" i="14"/>
  <c r="AN654" i="14"/>
  <c r="AF654" i="14"/>
  <c r="X654" i="14"/>
  <c r="P654" i="14"/>
  <c r="BK654" i="14"/>
  <c r="BC654" i="14"/>
  <c r="AU654" i="14"/>
  <c r="AM654" i="14"/>
  <c r="AE654" i="14"/>
  <c r="W654" i="14"/>
  <c r="O654" i="14"/>
  <c r="BJ654" i="14"/>
  <c r="BB654" i="14"/>
  <c r="AT654" i="14"/>
  <c r="AL654" i="14"/>
  <c r="AD654" i="14"/>
  <c r="V654" i="14"/>
  <c r="BI654" i="14"/>
  <c r="BA654" i="14"/>
  <c r="AS654" i="14"/>
  <c r="AK654" i="14"/>
  <c r="AC654" i="14"/>
  <c r="U654" i="14"/>
  <c r="M654" i="14"/>
  <c r="BH654" i="14"/>
  <c r="AZ654" i="14"/>
  <c r="AR654" i="14"/>
  <c r="AJ654" i="14"/>
  <c r="AB654" i="14"/>
  <c r="T654" i="14"/>
  <c r="BG654" i="14"/>
  <c r="AY654" i="14"/>
  <c r="AQ654" i="14"/>
  <c r="AI654" i="14"/>
  <c r="AA654" i="14"/>
  <c r="S654" i="14"/>
  <c r="BF654" i="14"/>
  <c r="AX654" i="14"/>
  <c r="AP654" i="14"/>
  <c r="AH654" i="14"/>
  <c r="Z654" i="14"/>
  <c r="R654" i="14"/>
  <c r="BE654" i="14"/>
  <c r="AW654" i="14"/>
  <c r="AO654" i="14"/>
  <c r="AG654" i="14"/>
  <c r="Y654" i="14"/>
  <c r="Q654" i="14"/>
  <c r="D131" i="14"/>
  <c r="C132" i="14"/>
  <c r="E655" i="14"/>
  <c r="G655" i="14" s="1"/>
  <c r="D55" i="11"/>
  <c r="G55" i="11" s="1"/>
  <c r="E54" i="11"/>
  <c r="F54" i="11" s="1"/>
  <c r="M286" i="2"/>
  <c r="L363" i="2" l="1"/>
  <c r="J54" i="11"/>
  <c r="K54" i="11" s="1"/>
  <c r="H54" i="11"/>
  <c r="I54" i="11" s="1"/>
  <c r="M364" i="2"/>
  <c r="N364" i="2"/>
  <c r="M285" i="2"/>
  <c r="N285" i="2"/>
  <c r="P325" i="2"/>
  <c r="O325" i="2"/>
  <c r="M363" i="2"/>
  <c r="N363" i="2"/>
  <c r="O324" i="2"/>
  <c r="P324" i="2"/>
  <c r="JB389" i="14"/>
  <c r="IT389" i="14"/>
  <c r="IW389" i="14"/>
  <c r="Z389" i="14"/>
  <c r="CO389" i="14"/>
  <c r="CE389" i="14"/>
  <c r="J389" i="14"/>
  <c r="M389" i="14"/>
  <c r="AV389" i="14"/>
  <c r="CZ389" i="14"/>
  <c r="CU389" i="14"/>
  <c r="DM389" i="14"/>
  <c r="DP389" i="14"/>
  <c r="EC389" i="14"/>
  <c r="G389" i="14"/>
  <c r="HC389" i="14"/>
  <c r="FX389" i="14"/>
  <c r="DZ389" i="14"/>
  <c r="FT389" i="14"/>
  <c r="HS389" i="14"/>
  <c r="EB389" i="14"/>
  <c r="HO389" i="14"/>
  <c r="O389" i="14"/>
  <c r="DN389" i="14"/>
  <c r="DX389" i="14"/>
  <c r="T389" i="14"/>
  <c r="L389" i="14"/>
  <c r="GW389" i="14"/>
  <c r="AW389" i="14"/>
  <c r="EE389" i="14"/>
  <c r="AD389" i="14"/>
  <c r="V389" i="14"/>
  <c r="HH389" i="14"/>
  <c r="CN389" i="14"/>
  <c r="EM389" i="14"/>
  <c r="FM389" i="14"/>
  <c r="DD389" i="14"/>
  <c r="DF389" i="14"/>
  <c r="HL389" i="14"/>
  <c r="GY389" i="14"/>
  <c r="CR389" i="14"/>
  <c r="X389" i="14"/>
  <c r="CW389" i="14"/>
  <c r="EI389" i="14"/>
  <c r="CF389" i="14"/>
  <c r="AR389" i="14"/>
  <c r="AT389" i="14"/>
  <c r="DI389" i="14"/>
  <c r="GG389" i="14"/>
  <c r="FC389" i="14"/>
  <c r="CP389" i="14"/>
  <c r="DB389" i="14"/>
  <c r="CH389" i="14"/>
  <c r="AH389" i="14"/>
  <c r="CK389" i="14"/>
  <c r="DH389" i="14"/>
  <c r="ED389" i="14"/>
  <c r="HB389" i="14"/>
  <c r="GI389" i="14"/>
  <c r="EQ389" i="14"/>
  <c r="GS389" i="14"/>
  <c r="FQ389" i="14"/>
  <c r="Q389" i="14"/>
  <c r="AE389" i="14"/>
  <c r="AI389" i="14"/>
  <c r="FY389" i="14"/>
  <c r="GK389" i="14"/>
  <c r="GC389" i="14"/>
  <c r="R389" i="14"/>
  <c r="HD389" i="14"/>
  <c r="GJ389" i="14"/>
  <c r="GV389" i="14"/>
  <c r="GB389" i="14"/>
  <c r="GN389" i="14"/>
  <c r="AB389" i="14"/>
  <c r="AN389" i="14"/>
  <c r="BK389" i="14"/>
  <c r="BO389" i="14"/>
  <c r="DA389" i="14"/>
  <c r="AF389" i="14"/>
  <c r="HE389" i="14"/>
  <c r="DY389" i="14"/>
  <c r="CJ389" i="14"/>
  <c r="N389" i="14"/>
  <c r="HI389" i="14"/>
  <c r="GO389" i="14"/>
  <c r="GF389" i="14"/>
  <c r="DU389" i="14"/>
  <c r="CA389" i="14"/>
  <c r="K389" i="14"/>
  <c r="FG389" i="14"/>
  <c r="DL389" i="14"/>
  <c r="AP389" i="14"/>
  <c r="IV389" i="14"/>
  <c r="FP389" i="14"/>
  <c r="CT389" i="14"/>
  <c r="Y389" i="14"/>
  <c r="IZ389" i="14"/>
  <c r="HJ389" i="14"/>
  <c r="GP389" i="14"/>
  <c r="FL389" i="14"/>
  <c r="CQ389" i="14"/>
  <c r="S389" i="14"/>
  <c r="GM389" i="14"/>
  <c r="I389" i="14"/>
  <c r="DV389" i="14"/>
  <c r="U389" i="14"/>
  <c r="FN389" i="14"/>
  <c r="AG389" i="14"/>
  <c r="FZ389" i="14"/>
  <c r="AS389" i="14"/>
  <c r="GL389" i="14"/>
  <c r="CV389" i="14"/>
  <c r="P389" i="14"/>
  <c r="GD389" i="14"/>
  <c r="CX389" i="14"/>
  <c r="H389" i="14"/>
  <c r="FV389" i="14"/>
  <c r="BS389" i="14"/>
  <c r="GQ389" i="14"/>
  <c r="BW389" i="14"/>
  <c r="GU389" i="14"/>
  <c r="AO389" i="14"/>
  <c r="GH389" i="14"/>
  <c r="CG389" i="14"/>
  <c r="GT389" i="14"/>
  <c r="CS389" i="14"/>
  <c r="HF389" i="14"/>
  <c r="DE389" i="14"/>
  <c r="IX389" i="14"/>
  <c r="FR389" i="14"/>
  <c r="CL389" i="14"/>
  <c r="JA389" i="14"/>
  <c r="FU389" i="14"/>
  <c r="CD389" i="14"/>
  <c r="IS389" i="14"/>
  <c r="DW389" i="14"/>
  <c r="IU389" i="14"/>
  <c r="EA389" i="14"/>
  <c r="IY389" i="14"/>
  <c r="AZ389" i="14"/>
  <c r="EG389" i="14"/>
  <c r="HN389" i="14"/>
  <c r="BA389" i="14"/>
  <c r="EH389" i="14"/>
  <c r="HP389" i="14"/>
  <c r="BB389" i="14"/>
  <c r="EJ389" i="14"/>
  <c r="HQ389" i="14"/>
  <c r="BD389" i="14"/>
  <c r="EK389" i="14"/>
  <c r="HR389" i="14"/>
  <c r="BE389" i="14"/>
  <c r="EL389" i="14"/>
  <c r="HT389" i="14"/>
  <c r="BF389" i="14"/>
  <c r="EN389" i="14"/>
  <c r="HU389" i="14"/>
  <c r="BH389" i="14"/>
  <c r="EO389" i="14"/>
  <c r="HV389" i="14"/>
  <c r="AX389" i="14"/>
  <c r="EF389" i="14"/>
  <c r="HM389" i="14"/>
  <c r="AM389" i="14"/>
  <c r="CY389" i="14"/>
  <c r="FK389" i="14"/>
  <c r="HW389" i="14"/>
  <c r="AQ389" i="14"/>
  <c r="DC389" i="14"/>
  <c r="FO389" i="14"/>
  <c r="IA389" i="14"/>
  <c r="BJ389" i="14"/>
  <c r="ER389" i="14"/>
  <c r="HY389" i="14"/>
  <c r="BL389" i="14"/>
  <c r="ES389" i="14"/>
  <c r="HZ389" i="14"/>
  <c r="BM389" i="14"/>
  <c r="ET389" i="14"/>
  <c r="IB389" i="14"/>
  <c r="BN389" i="14"/>
  <c r="EV389" i="14"/>
  <c r="IC389" i="14"/>
  <c r="BP389" i="14"/>
  <c r="EW389" i="14"/>
  <c r="ID389" i="14"/>
  <c r="BQ389" i="14"/>
  <c r="EX389" i="14"/>
  <c r="IF389" i="14"/>
  <c r="BR389" i="14"/>
  <c r="EZ389" i="14"/>
  <c r="IG389" i="14"/>
  <c r="BI389" i="14"/>
  <c r="EP389" i="14"/>
  <c r="HX389" i="14"/>
  <c r="AU389" i="14"/>
  <c r="DG389" i="14"/>
  <c r="FS389" i="14"/>
  <c r="IE389" i="14"/>
  <c r="AY389" i="14"/>
  <c r="DK389" i="14"/>
  <c r="FW389" i="14"/>
  <c r="II389" i="14"/>
  <c r="BU389" i="14"/>
  <c r="FB389" i="14"/>
  <c r="IJ389" i="14"/>
  <c r="BV389" i="14"/>
  <c r="FD389" i="14"/>
  <c r="IK389" i="14"/>
  <c r="BX389" i="14"/>
  <c r="FE389" i="14"/>
  <c r="IL389" i="14"/>
  <c r="BY389" i="14"/>
  <c r="FF389" i="14"/>
  <c r="IN389" i="14"/>
  <c r="BZ389" i="14"/>
  <c r="FH389" i="14"/>
  <c r="IO389" i="14"/>
  <c r="CB389" i="14"/>
  <c r="FI389" i="14"/>
  <c r="IP389" i="14"/>
  <c r="CC389" i="14"/>
  <c r="FJ389" i="14"/>
  <c r="IR389" i="14"/>
  <c r="BT389" i="14"/>
  <c r="FA389" i="14"/>
  <c r="IH389" i="14"/>
  <c r="BC389" i="14"/>
  <c r="DO389" i="14"/>
  <c r="GA389" i="14"/>
  <c r="IM389" i="14"/>
  <c r="BG389" i="14"/>
  <c r="DS389" i="14"/>
  <c r="GE389" i="14"/>
  <c r="IQ389" i="14"/>
  <c r="AJ389" i="14"/>
  <c r="DQ389" i="14"/>
  <c r="GX389" i="14"/>
  <c r="AK389" i="14"/>
  <c r="DR389" i="14"/>
  <c r="GZ389" i="14"/>
  <c r="AL389" i="14"/>
  <c r="DT389" i="14"/>
  <c r="HA389" i="14"/>
  <c r="AC389" i="14"/>
  <c r="DJ389" i="14"/>
  <c r="GR389" i="14"/>
  <c r="W389" i="14"/>
  <c r="CI389" i="14"/>
  <c r="EU389" i="14"/>
  <c r="HG389" i="14"/>
  <c r="AA389" i="14"/>
  <c r="CM389" i="14"/>
  <c r="EY389" i="14"/>
  <c r="I654" i="14"/>
  <c r="IX390" i="14"/>
  <c r="IP390" i="14"/>
  <c r="IH390" i="14"/>
  <c r="HZ390" i="14"/>
  <c r="HR390" i="14"/>
  <c r="HJ390" i="14"/>
  <c r="HB390" i="14"/>
  <c r="GT390" i="14"/>
  <c r="GL390" i="14"/>
  <c r="GD390" i="14"/>
  <c r="FV390" i="14"/>
  <c r="FN390" i="14"/>
  <c r="FF390" i="14"/>
  <c r="IV390" i="14"/>
  <c r="IN390" i="14"/>
  <c r="IF390" i="14"/>
  <c r="HX390" i="14"/>
  <c r="HP390" i="14"/>
  <c r="HH390" i="14"/>
  <c r="GZ390" i="14"/>
  <c r="GR390" i="14"/>
  <c r="GJ390" i="14"/>
  <c r="GB390" i="14"/>
  <c r="FT390" i="14"/>
  <c r="FL390" i="14"/>
  <c r="FD390" i="14"/>
  <c r="EV390" i="14"/>
  <c r="EN390" i="14"/>
  <c r="EF390" i="14"/>
  <c r="DX390" i="14"/>
  <c r="DP390" i="14"/>
  <c r="DH390" i="14"/>
  <c r="CZ390" i="14"/>
  <c r="CR390" i="14"/>
  <c r="CJ390" i="14"/>
  <c r="CB390" i="14"/>
  <c r="BT390" i="14"/>
  <c r="BL390" i="14"/>
  <c r="BD390" i="14"/>
  <c r="AV390" i="14"/>
  <c r="AN390" i="14"/>
  <c r="AF390" i="14"/>
  <c r="X390" i="14"/>
  <c r="P390" i="14"/>
  <c r="H390" i="14"/>
  <c r="JA390" i="14"/>
  <c r="IS390" i="14"/>
  <c r="IK390" i="14"/>
  <c r="IC390" i="14"/>
  <c r="HU390" i="14"/>
  <c r="HM390" i="14"/>
  <c r="HE390" i="14"/>
  <c r="GW390" i="14"/>
  <c r="IZ390" i="14"/>
  <c r="IR390" i="14"/>
  <c r="IJ390" i="14"/>
  <c r="IB390" i="14"/>
  <c r="HT390" i="14"/>
  <c r="HL390" i="14"/>
  <c r="HD390" i="14"/>
  <c r="GV390" i="14"/>
  <c r="GN390" i="14"/>
  <c r="GF390" i="14"/>
  <c r="FX390" i="14"/>
  <c r="FP390" i="14"/>
  <c r="FH390" i="14"/>
  <c r="EZ390" i="14"/>
  <c r="ER390" i="14"/>
  <c r="EJ390" i="14"/>
  <c r="EB390" i="14"/>
  <c r="DT390" i="14"/>
  <c r="DL390" i="14"/>
  <c r="DD390" i="14"/>
  <c r="CV390" i="14"/>
  <c r="CN390" i="14"/>
  <c r="CF390" i="14"/>
  <c r="BX390" i="14"/>
  <c r="BP390" i="14"/>
  <c r="BH390" i="14"/>
  <c r="AZ390" i="14"/>
  <c r="AR390" i="14"/>
  <c r="AJ390" i="14"/>
  <c r="AB390" i="14"/>
  <c r="T390" i="14"/>
  <c r="L390" i="14"/>
  <c r="IT390" i="14"/>
  <c r="ID390" i="14"/>
  <c r="HN390" i="14"/>
  <c r="GX390" i="14"/>
  <c r="GI390" i="14"/>
  <c r="FW390" i="14"/>
  <c r="FJ390" i="14"/>
  <c r="EX390" i="14"/>
  <c r="EM390" i="14"/>
  <c r="EC390" i="14"/>
  <c r="DR390" i="14"/>
  <c r="DG390" i="14"/>
  <c r="CW390" i="14"/>
  <c r="CL390" i="14"/>
  <c r="CA390" i="14"/>
  <c r="BQ390" i="14"/>
  <c r="BF390" i="14"/>
  <c r="AU390" i="14"/>
  <c r="AK390" i="14"/>
  <c r="Z390" i="14"/>
  <c r="O390" i="14"/>
  <c r="IQ390" i="14"/>
  <c r="IA390" i="14"/>
  <c r="HK390" i="14"/>
  <c r="GU390" i="14"/>
  <c r="GH390" i="14"/>
  <c r="FU390" i="14"/>
  <c r="FI390" i="14"/>
  <c r="EW390" i="14"/>
  <c r="EL390" i="14"/>
  <c r="EA390" i="14"/>
  <c r="DQ390" i="14"/>
  <c r="DF390" i="14"/>
  <c r="CU390" i="14"/>
  <c r="CK390" i="14"/>
  <c r="BZ390" i="14"/>
  <c r="BO390" i="14"/>
  <c r="BE390" i="14"/>
  <c r="AT390" i="14"/>
  <c r="AI390" i="14"/>
  <c r="Y390" i="14"/>
  <c r="N390" i="14"/>
  <c r="IO390" i="14"/>
  <c r="HY390" i="14"/>
  <c r="HI390" i="14"/>
  <c r="GS390" i="14"/>
  <c r="GG390" i="14"/>
  <c r="FS390" i="14"/>
  <c r="FG390" i="14"/>
  <c r="EU390" i="14"/>
  <c r="EK390" i="14"/>
  <c r="DZ390" i="14"/>
  <c r="DO390" i="14"/>
  <c r="DE390" i="14"/>
  <c r="CT390" i="14"/>
  <c r="CI390" i="14"/>
  <c r="BY390" i="14"/>
  <c r="BN390" i="14"/>
  <c r="BC390" i="14"/>
  <c r="AS390" i="14"/>
  <c r="AH390" i="14"/>
  <c r="W390" i="14"/>
  <c r="M390" i="14"/>
  <c r="IM390" i="14"/>
  <c r="HW390" i="14"/>
  <c r="HG390" i="14"/>
  <c r="GQ390" i="14"/>
  <c r="GE390" i="14"/>
  <c r="FR390" i="14"/>
  <c r="FE390" i="14"/>
  <c r="ET390" i="14"/>
  <c r="EI390" i="14"/>
  <c r="DY390" i="14"/>
  <c r="DN390" i="14"/>
  <c r="DC390" i="14"/>
  <c r="CS390" i="14"/>
  <c r="CH390" i="14"/>
  <c r="BW390" i="14"/>
  <c r="BM390" i="14"/>
  <c r="BB390" i="14"/>
  <c r="AQ390" i="14"/>
  <c r="AG390" i="14"/>
  <c r="V390" i="14"/>
  <c r="K390" i="14"/>
  <c r="JB390" i="14"/>
  <c r="IL390" i="14"/>
  <c r="HV390" i="14"/>
  <c r="HF390" i="14"/>
  <c r="GP390" i="14"/>
  <c r="GC390" i="14"/>
  <c r="FQ390" i="14"/>
  <c r="FC390" i="14"/>
  <c r="ES390" i="14"/>
  <c r="EH390" i="14"/>
  <c r="DW390" i="14"/>
  <c r="DM390" i="14"/>
  <c r="DB390" i="14"/>
  <c r="CQ390" i="14"/>
  <c r="CG390" i="14"/>
  <c r="BV390" i="14"/>
  <c r="BK390" i="14"/>
  <c r="BA390" i="14"/>
  <c r="AP390" i="14"/>
  <c r="AE390" i="14"/>
  <c r="U390" i="14"/>
  <c r="J390" i="14"/>
  <c r="IY390" i="14"/>
  <c r="II390" i="14"/>
  <c r="HS390" i="14"/>
  <c r="HC390" i="14"/>
  <c r="GO390" i="14"/>
  <c r="GA390" i="14"/>
  <c r="FO390" i="14"/>
  <c r="FB390" i="14"/>
  <c r="EQ390" i="14"/>
  <c r="EG390" i="14"/>
  <c r="DV390" i="14"/>
  <c r="DK390" i="14"/>
  <c r="DA390" i="14"/>
  <c r="CP390" i="14"/>
  <c r="CE390" i="14"/>
  <c r="BU390" i="14"/>
  <c r="BJ390" i="14"/>
  <c r="AY390" i="14"/>
  <c r="AO390" i="14"/>
  <c r="AD390" i="14"/>
  <c r="S390" i="14"/>
  <c r="I390" i="14"/>
  <c r="IW390" i="14"/>
  <c r="IG390" i="14"/>
  <c r="HQ390" i="14"/>
  <c r="HA390" i="14"/>
  <c r="GM390" i="14"/>
  <c r="FZ390" i="14"/>
  <c r="FM390" i="14"/>
  <c r="FA390" i="14"/>
  <c r="EP390" i="14"/>
  <c r="EE390" i="14"/>
  <c r="DU390" i="14"/>
  <c r="DJ390" i="14"/>
  <c r="CY390" i="14"/>
  <c r="CO390" i="14"/>
  <c r="CD390" i="14"/>
  <c r="BS390" i="14"/>
  <c r="BI390" i="14"/>
  <c r="AX390" i="14"/>
  <c r="AM390" i="14"/>
  <c r="AC390" i="14"/>
  <c r="R390" i="14"/>
  <c r="G390" i="14"/>
  <c r="IU390" i="14"/>
  <c r="IE390" i="14"/>
  <c r="HO390" i="14"/>
  <c r="GY390" i="14"/>
  <c r="GK390" i="14"/>
  <c r="FY390" i="14"/>
  <c r="FK390" i="14"/>
  <c r="EY390" i="14"/>
  <c r="EO390" i="14"/>
  <c r="ED390" i="14"/>
  <c r="DS390" i="14"/>
  <c r="DI390" i="14"/>
  <c r="CX390" i="14"/>
  <c r="CM390" i="14"/>
  <c r="CC390" i="14"/>
  <c r="BR390" i="14"/>
  <c r="BG390" i="14"/>
  <c r="AW390" i="14"/>
  <c r="AL390" i="14"/>
  <c r="AA390" i="14"/>
  <c r="Q390" i="14"/>
  <c r="H130" i="14"/>
  <c r="C133" i="14"/>
  <c r="D132" i="14"/>
  <c r="G130" i="14"/>
  <c r="F655" i="14"/>
  <c r="G131" i="14"/>
  <c r="E131" i="14"/>
  <c r="H131" i="14" s="1"/>
  <c r="F131" i="14"/>
  <c r="BE655" i="14"/>
  <c r="BJ655" i="14"/>
  <c r="BB655" i="14"/>
  <c r="AT655" i="14"/>
  <c r="AL655" i="14"/>
  <c r="AD655" i="14"/>
  <c r="V655" i="14"/>
  <c r="BI655" i="14"/>
  <c r="BA655" i="14"/>
  <c r="BG655" i="14"/>
  <c r="AY655" i="14"/>
  <c r="BF655" i="14"/>
  <c r="BC655" i="14"/>
  <c r="AQ655" i="14"/>
  <c r="AH655" i="14"/>
  <c r="Y655" i="14"/>
  <c r="P655" i="14"/>
  <c r="AZ655" i="14"/>
  <c r="AP655" i="14"/>
  <c r="AG655" i="14"/>
  <c r="X655" i="14"/>
  <c r="O655" i="14"/>
  <c r="AX655" i="14"/>
  <c r="AO655" i="14"/>
  <c r="AF655" i="14"/>
  <c r="W655" i="14"/>
  <c r="AW655" i="14"/>
  <c r="AN655" i="14"/>
  <c r="AE655" i="14"/>
  <c r="U655" i="14"/>
  <c r="M655" i="14"/>
  <c r="BL655" i="14"/>
  <c r="AV655" i="14"/>
  <c r="AM655" i="14"/>
  <c r="AC655" i="14"/>
  <c r="T655" i="14"/>
  <c r="BK655" i="14"/>
  <c r="AU655" i="14"/>
  <c r="AK655" i="14"/>
  <c r="AB655" i="14"/>
  <c r="S655" i="14"/>
  <c r="BH655" i="14"/>
  <c r="AS655" i="14"/>
  <c r="AJ655" i="14"/>
  <c r="AA655" i="14"/>
  <c r="R655" i="14"/>
  <c r="BD655" i="14"/>
  <c r="AR655" i="14"/>
  <c r="AI655" i="14"/>
  <c r="Z655" i="14"/>
  <c r="Q655" i="14"/>
  <c r="H655" i="14"/>
  <c r="N656" i="14"/>
  <c r="A657" i="14"/>
  <c r="E656" i="14"/>
  <c r="F656" i="14" s="1"/>
  <c r="G656" i="14"/>
  <c r="H656" i="14"/>
  <c r="C658" i="14"/>
  <c r="D657" i="14"/>
  <c r="E55" i="11"/>
  <c r="F55" i="11" s="1"/>
  <c r="D56" i="11"/>
  <c r="G56" i="11" s="1"/>
  <c r="E287" i="2"/>
  <c r="F287" i="2" s="1"/>
  <c r="C18" i="4"/>
  <c r="C17" i="4"/>
  <c r="C46" i="1"/>
  <c r="C11" i="4"/>
  <c r="C12" i="4"/>
  <c r="C10" i="4"/>
  <c r="C9" i="4"/>
  <c r="C6" i="4"/>
  <c r="C5" i="4"/>
  <c r="C3" i="4"/>
  <c r="C4" i="4"/>
  <c r="M326" i="2" l="1"/>
  <c r="K365" i="2"/>
  <c r="K326" i="2"/>
  <c r="N326" i="2" s="1"/>
  <c r="L326" i="2"/>
  <c r="K287" i="2"/>
  <c r="J55" i="11"/>
  <c r="K55" i="11" s="1"/>
  <c r="H55" i="11"/>
  <c r="I55" i="11" s="1"/>
  <c r="I131" i="14"/>
  <c r="K131" i="14" s="1"/>
  <c r="IZ392" i="14" s="1"/>
  <c r="I130" i="14"/>
  <c r="K130" i="14" s="1"/>
  <c r="GQ391" i="14" s="1"/>
  <c r="N657" i="14"/>
  <c r="A658" i="14"/>
  <c r="BE656" i="14"/>
  <c r="AW656" i="14"/>
  <c r="AO656" i="14"/>
  <c r="AG656" i="14"/>
  <c r="Y656" i="14"/>
  <c r="Q656" i="14"/>
  <c r="BJ656" i="14"/>
  <c r="BB656" i="14"/>
  <c r="AT656" i="14"/>
  <c r="AL656" i="14"/>
  <c r="AD656" i="14"/>
  <c r="V656" i="14"/>
  <c r="BI656" i="14"/>
  <c r="BA656" i="14"/>
  <c r="AS656" i="14"/>
  <c r="AK656" i="14"/>
  <c r="AC656" i="14"/>
  <c r="U656" i="14"/>
  <c r="M656" i="14"/>
  <c r="BG656" i="14"/>
  <c r="AY656" i="14"/>
  <c r="AQ656" i="14"/>
  <c r="AI656" i="14"/>
  <c r="AA656" i="14"/>
  <c r="S656" i="14"/>
  <c r="BF656" i="14"/>
  <c r="AX656" i="14"/>
  <c r="AP656" i="14"/>
  <c r="AH656" i="14"/>
  <c r="Z656" i="14"/>
  <c r="R656" i="14"/>
  <c r="BC656" i="14"/>
  <c r="AF656" i="14"/>
  <c r="AZ656" i="14"/>
  <c r="AE656" i="14"/>
  <c r="AV656" i="14"/>
  <c r="AB656" i="14"/>
  <c r="AU656" i="14"/>
  <c r="X656" i="14"/>
  <c r="BL656" i="14"/>
  <c r="AR656" i="14"/>
  <c r="W656" i="14"/>
  <c r="BK656" i="14"/>
  <c r="AN656" i="14"/>
  <c r="T656" i="14"/>
  <c r="BH656" i="14"/>
  <c r="AM656" i="14"/>
  <c r="P656" i="14"/>
  <c r="BD656" i="14"/>
  <c r="AJ656" i="14"/>
  <c r="O656" i="14"/>
  <c r="E657" i="14"/>
  <c r="F657" i="14" s="1"/>
  <c r="G657" i="14"/>
  <c r="I655" i="14"/>
  <c r="C659" i="14"/>
  <c r="D658" i="14"/>
  <c r="I656" i="14"/>
  <c r="E132" i="14"/>
  <c r="F132" i="14" s="1"/>
  <c r="D133" i="14"/>
  <c r="C134" i="14"/>
  <c r="D57" i="11"/>
  <c r="G57" i="11" s="1"/>
  <c r="E56" i="11"/>
  <c r="F56" i="11" s="1"/>
  <c r="E288" i="2"/>
  <c r="F288" i="2" s="1"/>
  <c r="C16" i="4"/>
  <c r="C7" i="4"/>
  <c r="B279" i="2"/>
  <c r="B278" i="2"/>
  <c r="B277" i="2"/>
  <c r="L287" i="2" l="1"/>
  <c r="L365" i="2"/>
  <c r="M365" i="2" s="1"/>
  <c r="J56" i="11"/>
  <c r="K56" i="11" s="1"/>
  <c r="H56" i="11"/>
  <c r="I56" i="11" s="1"/>
  <c r="M327" i="2"/>
  <c r="K288" i="2"/>
  <c r="L288" i="2" s="1"/>
  <c r="N288" i="2" s="1"/>
  <c r="L327" i="2"/>
  <c r="K366" i="2"/>
  <c r="L366" i="2" s="1"/>
  <c r="K327" i="2"/>
  <c r="N327" i="2" s="1"/>
  <c r="P326" i="2"/>
  <c r="O326" i="2"/>
  <c r="N365" i="2"/>
  <c r="BQ391" i="14"/>
  <c r="EZ391" i="14"/>
  <c r="EY391" i="14"/>
  <c r="JB391" i="14"/>
  <c r="BW391" i="14"/>
  <c r="EN391" i="14"/>
  <c r="Z391" i="14"/>
  <c r="S391" i="14"/>
  <c r="BE391" i="14"/>
  <c r="BK391" i="14"/>
  <c r="FX391" i="14"/>
  <c r="DQ391" i="14"/>
  <c r="EU391" i="14"/>
  <c r="BO392" i="14"/>
  <c r="IL391" i="14"/>
  <c r="HI391" i="14"/>
  <c r="AY392" i="14"/>
  <c r="M392" i="14"/>
  <c r="FB391" i="14"/>
  <c r="GD391" i="14"/>
  <c r="G392" i="14"/>
  <c r="T392" i="14"/>
  <c r="EJ391" i="14"/>
  <c r="GZ391" i="14"/>
  <c r="FA391" i="14"/>
  <c r="DN391" i="14"/>
  <c r="CX391" i="14"/>
  <c r="BR391" i="14"/>
  <c r="BG391" i="14"/>
  <c r="GB391" i="14"/>
  <c r="CK391" i="14"/>
  <c r="R391" i="14"/>
  <c r="IP391" i="14"/>
  <c r="EC391" i="14"/>
  <c r="DW391" i="14"/>
  <c r="V392" i="14"/>
  <c r="AR391" i="14"/>
  <c r="P391" i="14"/>
  <c r="HD391" i="14"/>
  <c r="IR391" i="14"/>
  <c r="FH391" i="14"/>
  <c r="HH391" i="14"/>
  <c r="EO391" i="14"/>
  <c r="BF391" i="14"/>
  <c r="GM391" i="14"/>
  <c r="GO391" i="14"/>
  <c r="GI391" i="14"/>
  <c r="O392" i="14"/>
  <c r="BH391" i="14"/>
  <c r="BL391" i="14"/>
  <c r="AZ391" i="14"/>
  <c r="H391" i="14"/>
  <c r="IZ391" i="14"/>
  <c r="IN391" i="14"/>
  <c r="EW391" i="14"/>
  <c r="CD391" i="14"/>
  <c r="HK391" i="14"/>
  <c r="HM391" i="14"/>
  <c r="HG391" i="14"/>
  <c r="P392" i="14"/>
  <c r="EI391" i="14"/>
  <c r="CB391" i="14"/>
  <c r="DC391" i="14"/>
  <c r="BT391" i="14"/>
  <c r="CJ391" i="14"/>
  <c r="Q391" i="14"/>
  <c r="GC391" i="14"/>
  <c r="DR391" i="14"/>
  <c r="IY391" i="14"/>
  <c r="JA391" i="14"/>
  <c r="IU391" i="14"/>
  <c r="AI392" i="14"/>
  <c r="J392" i="14"/>
  <c r="HV391" i="14"/>
  <c r="FR391" i="14"/>
  <c r="DV391" i="14"/>
  <c r="EB391" i="14"/>
  <c r="DP391" i="14"/>
  <c r="Y391" i="14"/>
  <c r="HA391" i="14"/>
  <c r="EP391" i="14"/>
  <c r="AC391" i="14"/>
  <c r="W391" i="14"/>
  <c r="BJ391" i="14"/>
  <c r="AI391" i="14"/>
  <c r="BB391" i="14"/>
  <c r="K391" i="14"/>
  <c r="EV391" i="14"/>
  <c r="CC391" i="14"/>
  <c r="IO391" i="14"/>
  <c r="HB391" i="14"/>
  <c r="CO391" i="14"/>
  <c r="CI391" i="14"/>
  <c r="AB391" i="14"/>
  <c r="GP391" i="14"/>
  <c r="CU391" i="14"/>
  <c r="AV391" i="14"/>
  <c r="ID391" i="14"/>
  <c r="ER391" i="14"/>
  <c r="CF391" i="14"/>
  <c r="AL391" i="14"/>
  <c r="HL391" i="14"/>
  <c r="DF391" i="14"/>
  <c r="AQ391" i="14"/>
  <c r="HT391" i="14"/>
  <c r="EF391" i="14"/>
  <c r="GR391" i="14"/>
  <c r="I391" i="14"/>
  <c r="BU391" i="14"/>
  <c r="EG391" i="14"/>
  <c r="GS391" i="14"/>
  <c r="J391" i="14"/>
  <c r="BV391" i="14"/>
  <c r="EH391" i="14"/>
  <c r="GT391" i="14"/>
  <c r="EQ391" i="14"/>
  <c r="HC391" i="14"/>
  <c r="U391" i="14"/>
  <c r="CG391" i="14"/>
  <c r="ES391" i="14"/>
  <c r="HE391" i="14"/>
  <c r="O391" i="14"/>
  <c r="CA391" i="14"/>
  <c r="EM391" i="14"/>
  <c r="GY391" i="14"/>
  <c r="S392" i="14"/>
  <c r="H392" i="14"/>
  <c r="CL391" i="14"/>
  <c r="EX391" i="14"/>
  <c r="HJ391" i="14"/>
  <c r="FG391" i="14"/>
  <c r="HS391" i="14"/>
  <c r="AK391" i="14"/>
  <c r="CW391" i="14"/>
  <c r="FI391" i="14"/>
  <c r="HU391" i="14"/>
  <c r="AE391" i="14"/>
  <c r="CQ391" i="14"/>
  <c r="FC391" i="14"/>
  <c r="HO391" i="14"/>
  <c r="BX391" i="14"/>
  <c r="N391" i="14"/>
  <c r="FP391" i="14"/>
  <c r="CV391" i="14"/>
  <c r="AY391" i="14"/>
  <c r="IJ391" i="14"/>
  <c r="ET391" i="14"/>
  <c r="CH391" i="14"/>
  <c r="X391" i="14"/>
  <c r="GH391" i="14"/>
  <c r="CN391" i="14"/>
  <c r="CR391" i="14"/>
  <c r="FD391" i="14"/>
  <c r="HP391" i="14"/>
  <c r="AG391" i="14"/>
  <c r="CS391" i="14"/>
  <c r="FE391" i="14"/>
  <c r="HQ391" i="14"/>
  <c r="AH391" i="14"/>
  <c r="CT391" i="14"/>
  <c r="FF391" i="14"/>
  <c r="HR391" i="14"/>
  <c r="FO391" i="14"/>
  <c r="IA391" i="14"/>
  <c r="AS391" i="14"/>
  <c r="DE391" i="14"/>
  <c r="FQ391" i="14"/>
  <c r="IC391" i="14"/>
  <c r="AM391" i="14"/>
  <c r="CY391" i="14"/>
  <c r="FK391" i="14"/>
  <c r="HW391" i="14"/>
  <c r="U392" i="14"/>
  <c r="R392" i="14"/>
  <c r="CP391" i="14"/>
  <c r="AD391" i="14"/>
  <c r="GV391" i="14"/>
  <c r="DS391" i="14"/>
  <c r="BO391" i="14"/>
  <c r="T391" i="14"/>
  <c r="FZ391" i="14"/>
  <c r="DD391" i="14"/>
  <c r="AN391" i="14"/>
  <c r="HN391" i="14"/>
  <c r="DK391" i="14"/>
  <c r="CZ391" i="14"/>
  <c r="FL391" i="14"/>
  <c r="HX391" i="14"/>
  <c r="AO391" i="14"/>
  <c r="DA391" i="14"/>
  <c r="FM391" i="14"/>
  <c r="HY391" i="14"/>
  <c r="AP391" i="14"/>
  <c r="DB391" i="14"/>
  <c r="FN391" i="14"/>
  <c r="HZ391" i="14"/>
  <c r="FW391" i="14"/>
  <c r="II391" i="14"/>
  <c r="BA391" i="14"/>
  <c r="DM391" i="14"/>
  <c r="FY391" i="14"/>
  <c r="IK391" i="14"/>
  <c r="AU391" i="14"/>
  <c r="DG391" i="14"/>
  <c r="FS391" i="14"/>
  <c r="IE391" i="14"/>
  <c r="N392" i="14"/>
  <c r="L392" i="14"/>
  <c r="DL391" i="14"/>
  <c r="AT391" i="14"/>
  <c r="IB391" i="14"/>
  <c r="EL391" i="14"/>
  <c r="CE391" i="14"/>
  <c r="AJ391" i="14"/>
  <c r="HF391" i="14"/>
  <c r="EA391" i="14"/>
  <c r="BD391" i="14"/>
  <c r="IT391" i="14"/>
  <c r="ED391" i="14"/>
  <c r="DH391" i="14"/>
  <c r="FT391" i="14"/>
  <c r="IF391" i="14"/>
  <c r="AW391" i="14"/>
  <c r="DI391" i="14"/>
  <c r="FU391" i="14"/>
  <c r="IG391" i="14"/>
  <c r="AX391" i="14"/>
  <c r="DJ391" i="14"/>
  <c r="FV391" i="14"/>
  <c r="IH391" i="14"/>
  <c r="GE391" i="14"/>
  <c r="IQ391" i="14"/>
  <c r="BI391" i="14"/>
  <c r="DU391" i="14"/>
  <c r="GG391" i="14"/>
  <c r="IS391" i="14"/>
  <c r="BC391" i="14"/>
  <c r="DO391" i="14"/>
  <c r="GA391" i="14"/>
  <c r="IM391" i="14"/>
  <c r="L391" i="14"/>
  <c r="FJ391" i="14"/>
  <c r="BZ391" i="14"/>
  <c r="AF391" i="14"/>
  <c r="GX391" i="14"/>
  <c r="DT391" i="14"/>
  <c r="BP391" i="14"/>
  <c r="V391" i="14"/>
  <c r="GF391" i="14"/>
  <c r="CM391" i="14"/>
  <c r="AA391" i="14"/>
  <c r="GN391" i="14"/>
  <c r="DX391" i="14"/>
  <c r="GJ391" i="14"/>
  <c r="IV391" i="14"/>
  <c r="BM391" i="14"/>
  <c r="DY391" i="14"/>
  <c r="GK391" i="14"/>
  <c r="IW391" i="14"/>
  <c r="BN391" i="14"/>
  <c r="DZ391" i="14"/>
  <c r="GL391" i="14"/>
  <c r="IX391" i="14"/>
  <c r="GU391" i="14"/>
  <c r="M391" i="14"/>
  <c r="BY391" i="14"/>
  <c r="EK391" i="14"/>
  <c r="GW391" i="14"/>
  <c r="G391" i="14"/>
  <c r="BS391" i="14"/>
  <c r="EE391" i="14"/>
  <c r="I392" i="14"/>
  <c r="Y392" i="14"/>
  <c r="BY392" i="14"/>
  <c r="BZ392" i="14"/>
  <c r="BS392" i="14"/>
  <c r="BT392" i="14"/>
  <c r="BV392" i="14"/>
  <c r="BX392" i="14"/>
  <c r="AO392" i="14"/>
  <c r="BE392" i="14"/>
  <c r="CG392" i="14"/>
  <c r="CH392" i="14"/>
  <c r="CA392" i="14"/>
  <c r="CB392" i="14"/>
  <c r="CD392" i="14"/>
  <c r="CF392" i="14"/>
  <c r="K392" i="14"/>
  <c r="AA392" i="14"/>
  <c r="EK392" i="14"/>
  <c r="EL392" i="14"/>
  <c r="EE392" i="14"/>
  <c r="EF392" i="14"/>
  <c r="EH392" i="14"/>
  <c r="EJ392" i="14"/>
  <c r="AQ392" i="14"/>
  <c r="BG392" i="14"/>
  <c r="ES392" i="14"/>
  <c r="ET392" i="14"/>
  <c r="EM392" i="14"/>
  <c r="EN392" i="14"/>
  <c r="EP392" i="14"/>
  <c r="ER392" i="14"/>
  <c r="Q392" i="14"/>
  <c r="AG392" i="14"/>
  <c r="GW392" i="14"/>
  <c r="GX392" i="14"/>
  <c r="GQ392" i="14"/>
  <c r="GR392" i="14"/>
  <c r="GT392" i="14"/>
  <c r="GV392" i="14"/>
  <c r="AW392" i="14"/>
  <c r="BM392" i="14"/>
  <c r="HE392" i="14"/>
  <c r="HF392" i="14"/>
  <c r="GY392" i="14"/>
  <c r="GZ392" i="14"/>
  <c r="HB392" i="14"/>
  <c r="HD392" i="14"/>
  <c r="CU392" i="14"/>
  <c r="BU392" i="14"/>
  <c r="BW392" i="14"/>
  <c r="CC392" i="14"/>
  <c r="CE392" i="14"/>
  <c r="CK392" i="14"/>
  <c r="CM392" i="14"/>
  <c r="CS392" i="14"/>
  <c r="AC392" i="14"/>
  <c r="CO392" i="14"/>
  <c r="FA392" i="14"/>
  <c r="HM392" i="14"/>
  <c r="AD392" i="14"/>
  <c r="CP392" i="14"/>
  <c r="FB392" i="14"/>
  <c r="HN392" i="14"/>
  <c r="W392" i="14"/>
  <c r="CI392" i="14"/>
  <c r="EU392" i="14"/>
  <c r="HG392" i="14"/>
  <c r="X392" i="14"/>
  <c r="CJ392" i="14"/>
  <c r="EV392" i="14"/>
  <c r="HH392" i="14"/>
  <c r="Z392" i="14"/>
  <c r="CL392" i="14"/>
  <c r="EX392" i="14"/>
  <c r="HJ392" i="14"/>
  <c r="AB392" i="14"/>
  <c r="CN392" i="14"/>
  <c r="EZ392" i="14"/>
  <c r="HL392" i="14"/>
  <c r="EA392" i="14"/>
  <c r="DA392" i="14"/>
  <c r="DC392" i="14"/>
  <c r="DI392" i="14"/>
  <c r="DK392" i="14"/>
  <c r="DQ392" i="14"/>
  <c r="DS392" i="14"/>
  <c r="DY392" i="14"/>
  <c r="AK392" i="14"/>
  <c r="CW392" i="14"/>
  <c r="FI392" i="14"/>
  <c r="HU392" i="14"/>
  <c r="AL392" i="14"/>
  <c r="CX392" i="14"/>
  <c r="FJ392" i="14"/>
  <c r="HV392" i="14"/>
  <c r="AE392" i="14"/>
  <c r="CQ392" i="14"/>
  <c r="FC392" i="14"/>
  <c r="HO392" i="14"/>
  <c r="AF392" i="14"/>
  <c r="CR392" i="14"/>
  <c r="FD392" i="14"/>
  <c r="HP392" i="14"/>
  <c r="AH392" i="14"/>
  <c r="CT392" i="14"/>
  <c r="FF392" i="14"/>
  <c r="HR392" i="14"/>
  <c r="AJ392" i="14"/>
  <c r="CV392" i="14"/>
  <c r="FH392" i="14"/>
  <c r="HT392" i="14"/>
  <c r="FG392" i="14"/>
  <c r="EG392" i="14"/>
  <c r="EI392" i="14"/>
  <c r="EO392" i="14"/>
  <c r="EQ392" i="14"/>
  <c r="EW392" i="14"/>
  <c r="EY392" i="14"/>
  <c r="FE392" i="14"/>
  <c r="AS392" i="14"/>
  <c r="DE392" i="14"/>
  <c r="FQ392" i="14"/>
  <c r="IC392" i="14"/>
  <c r="AT392" i="14"/>
  <c r="DF392" i="14"/>
  <c r="FR392" i="14"/>
  <c r="ID392" i="14"/>
  <c r="AM392" i="14"/>
  <c r="CY392" i="14"/>
  <c r="FK392" i="14"/>
  <c r="HW392" i="14"/>
  <c r="AN392" i="14"/>
  <c r="CZ392" i="14"/>
  <c r="FL392" i="14"/>
  <c r="HX392" i="14"/>
  <c r="AP392" i="14"/>
  <c r="DB392" i="14"/>
  <c r="FN392" i="14"/>
  <c r="HZ392" i="14"/>
  <c r="AR392" i="14"/>
  <c r="DD392" i="14"/>
  <c r="FP392" i="14"/>
  <c r="IB392" i="14"/>
  <c r="GM392" i="14"/>
  <c r="FM392" i="14"/>
  <c r="FO392" i="14"/>
  <c r="FU392" i="14"/>
  <c r="FW392" i="14"/>
  <c r="GC392" i="14"/>
  <c r="GE392" i="14"/>
  <c r="GK392" i="14"/>
  <c r="BA392" i="14"/>
  <c r="DM392" i="14"/>
  <c r="FY392" i="14"/>
  <c r="IK392" i="14"/>
  <c r="BB392" i="14"/>
  <c r="DN392" i="14"/>
  <c r="FZ392" i="14"/>
  <c r="IL392" i="14"/>
  <c r="AU392" i="14"/>
  <c r="DG392" i="14"/>
  <c r="FS392" i="14"/>
  <c r="IE392" i="14"/>
  <c r="AV392" i="14"/>
  <c r="DH392" i="14"/>
  <c r="FT392" i="14"/>
  <c r="IF392" i="14"/>
  <c r="AX392" i="14"/>
  <c r="DJ392" i="14"/>
  <c r="FV392" i="14"/>
  <c r="IH392" i="14"/>
  <c r="AZ392" i="14"/>
  <c r="DL392" i="14"/>
  <c r="FX392" i="14"/>
  <c r="IJ392" i="14"/>
  <c r="HS392" i="14"/>
  <c r="GS392" i="14"/>
  <c r="GU392" i="14"/>
  <c r="HA392" i="14"/>
  <c r="HC392" i="14"/>
  <c r="HI392" i="14"/>
  <c r="HK392" i="14"/>
  <c r="HQ392" i="14"/>
  <c r="BI392" i="14"/>
  <c r="DU392" i="14"/>
  <c r="GG392" i="14"/>
  <c r="IS392" i="14"/>
  <c r="BJ392" i="14"/>
  <c r="DV392" i="14"/>
  <c r="GH392" i="14"/>
  <c r="IT392" i="14"/>
  <c r="BC392" i="14"/>
  <c r="DO392" i="14"/>
  <c r="GA392" i="14"/>
  <c r="IM392" i="14"/>
  <c r="BD392" i="14"/>
  <c r="DP392" i="14"/>
  <c r="GB392" i="14"/>
  <c r="IN392" i="14"/>
  <c r="BF392" i="14"/>
  <c r="DR392" i="14"/>
  <c r="GD392" i="14"/>
  <c r="IP392" i="14"/>
  <c r="BH392" i="14"/>
  <c r="DT392" i="14"/>
  <c r="GF392" i="14"/>
  <c r="IR392" i="14"/>
  <c r="IY392" i="14"/>
  <c r="HY392" i="14"/>
  <c r="IA392" i="14"/>
  <c r="IG392" i="14"/>
  <c r="II392" i="14"/>
  <c r="IO392" i="14"/>
  <c r="IQ392" i="14"/>
  <c r="IW392" i="14"/>
  <c r="BQ392" i="14"/>
  <c r="EC392" i="14"/>
  <c r="GO392" i="14"/>
  <c r="JA392" i="14"/>
  <c r="BR392" i="14"/>
  <c r="ED392" i="14"/>
  <c r="GP392" i="14"/>
  <c r="JB392" i="14"/>
  <c r="BK392" i="14"/>
  <c r="DW392" i="14"/>
  <c r="GI392" i="14"/>
  <c r="IU392" i="14"/>
  <c r="BL392" i="14"/>
  <c r="DX392" i="14"/>
  <c r="GJ392" i="14"/>
  <c r="IV392" i="14"/>
  <c r="BN392" i="14"/>
  <c r="DZ392" i="14"/>
  <c r="GL392" i="14"/>
  <c r="IX392" i="14"/>
  <c r="BP392" i="14"/>
  <c r="EB392" i="14"/>
  <c r="GN392" i="14"/>
  <c r="H657" i="14"/>
  <c r="I657" i="14" s="1"/>
  <c r="H132" i="14"/>
  <c r="G132" i="14"/>
  <c r="C135" i="14"/>
  <c r="D134" i="14"/>
  <c r="E658" i="14"/>
  <c r="G658" i="14" s="1"/>
  <c r="E133" i="14"/>
  <c r="H133" i="14" s="1"/>
  <c r="D659" i="14"/>
  <c r="C660" i="14"/>
  <c r="N658" i="14"/>
  <c r="A659" i="14"/>
  <c r="BE657" i="14"/>
  <c r="AW657" i="14"/>
  <c r="AO657" i="14"/>
  <c r="AG657" i="14"/>
  <c r="Y657" i="14"/>
  <c r="Q657" i="14"/>
  <c r="BJ657" i="14"/>
  <c r="BB657" i="14"/>
  <c r="AT657" i="14"/>
  <c r="AL657" i="14"/>
  <c r="AD657" i="14"/>
  <c r="V657" i="14"/>
  <c r="BI657" i="14"/>
  <c r="BA657" i="14"/>
  <c r="AS657" i="14"/>
  <c r="AK657" i="14"/>
  <c r="AC657" i="14"/>
  <c r="U657" i="14"/>
  <c r="M657" i="14"/>
  <c r="BG657" i="14"/>
  <c r="AY657" i="14"/>
  <c r="AQ657" i="14"/>
  <c r="AI657" i="14"/>
  <c r="AA657" i="14"/>
  <c r="S657" i="14"/>
  <c r="BF657" i="14"/>
  <c r="AX657" i="14"/>
  <c r="AP657" i="14"/>
  <c r="AH657" i="14"/>
  <c r="Z657" i="14"/>
  <c r="R657" i="14"/>
  <c r="BC657" i="14"/>
  <c r="AF657" i="14"/>
  <c r="AZ657" i="14"/>
  <c r="AE657" i="14"/>
  <c r="AV657" i="14"/>
  <c r="AB657" i="14"/>
  <c r="AU657" i="14"/>
  <c r="X657" i="14"/>
  <c r="BL657" i="14"/>
  <c r="AR657" i="14"/>
  <c r="W657" i="14"/>
  <c r="BK657" i="14"/>
  <c r="AN657" i="14"/>
  <c r="T657" i="14"/>
  <c r="BH657" i="14"/>
  <c r="AM657" i="14"/>
  <c r="P657" i="14"/>
  <c r="BD657" i="14"/>
  <c r="AJ657" i="14"/>
  <c r="O657" i="14"/>
  <c r="AR68" i="2"/>
  <c r="E57" i="11"/>
  <c r="F57" i="11" s="1"/>
  <c r="D58" i="11"/>
  <c r="G58" i="11" s="1"/>
  <c r="M288" i="2"/>
  <c r="AR133" i="2"/>
  <c r="AR84" i="2"/>
  <c r="AR113" i="2"/>
  <c r="AR90" i="2"/>
  <c r="AR116" i="2"/>
  <c r="AR99" i="2"/>
  <c r="AR136" i="2"/>
  <c r="AR119" i="2"/>
  <c r="AR88" i="2"/>
  <c r="S60" i="2"/>
  <c r="T60" i="2" s="1"/>
  <c r="AR131" i="2"/>
  <c r="AR81" i="2"/>
  <c r="AR104" i="2"/>
  <c r="AR101" i="2"/>
  <c r="AR87" i="2"/>
  <c r="AR74" i="2"/>
  <c r="E289" i="2"/>
  <c r="F289" i="2" s="1"/>
  <c r="AR120" i="2"/>
  <c r="AR85" i="2"/>
  <c r="AR117" i="2"/>
  <c r="AR67" i="2"/>
  <c r="AR103" i="2"/>
  <c r="AR135" i="2"/>
  <c r="AR94" i="2"/>
  <c r="AR100" i="2"/>
  <c r="AR132" i="2"/>
  <c r="AR97" i="2"/>
  <c r="AR129" i="2"/>
  <c r="AR83" i="2"/>
  <c r="AR115" i="2"/>
  <c r="AR70" i="2"/>
  <c r="AR106" i="2"/>
  <c r="AR110" i="2"/>
  <c r="AR126" i="2"/>
  <c r="AR72" i="2"/>
  <c r="AR92" i="2"/>
  <c r="AR108" i="2"/>
  <c r="AR124" i="2"/>
  <c r="AR140" i="2"/>
  <c r="AR89" i="2"/>
  <c r="AR105" i="2"/>
  <c r="AR121" i="2"/>
  <c r="AR137" i="2"/>
  <c r="AR71" i="2"/>
  <c r="AR91" i="2"/>
  <c r="AR107" i="2"/>
  <c r="AR123" i="2"/>
  <c r="AR139" i="2"/>
  <c r="AR82" i="2"/>
  <c r="AR98" i="2"/>
  <c r="AR114" i="2"/>
  <c r="AR130" i="2"/>
  <c r="AR78" i="2"/>
  <c r="AR96" i="2"/>
  <c r="AR112" i="2"/>
  <c r="AR128" i="2"/>
  <c r="AR73" i="2"/>
  <c r="AR93" i="2"/>
  <c r="AR109" i="2"/>
  <c r="AR125" i="2"/>
  <c r="AR141" i="2"/>
  <c r="AR77" i="2"/>
  <c r="AR95" i="2"/>
  <c r="AR111" i="2"/>
  <c r="AR127" i="2"/>
  <c r="AR69" i="2"/>
  <c r="AR86" i="2"/>
  <c r="AR102" i="2"/>
  <c r="AR118" i="2"/>
  <c r="AR134" i="2"/>
  <c r="AR122" i="2"/>
  <c r="AR138" i="2"/>
  <c r="AR66" i="2"/>
  <c r="B280" i="2"/>
  <c r="B281" i="2" s="1"/>
  <c r="C186" i="1"/>
  <c r="S61" i="2" l="1"/>
  <c r="N287" i="2"/>
  <c r="M287" i="2"/>
  <c r="P327" i="2"/>
  <c r="O327" i="2"/>
  <c r="N366" i="2"/>
  <c r="M366" i="2"/>
  <c r="J57" i="11"/>
  <c r="K57" i="11" s="1"/>
  <c r="H57" i="11"/>
  <c r="I57" i="11" s="1"/>
  <c r="M328" i="2"/>
  <c r="K367" i="2"/>
  <c r="L367" i="2" s="1"/>
  <c r="K328" i="2"/>
  <c r="L328" i="2"/>
  <c r="K289" i="2"/>
  <c r="F658" i="14"/>
  <c r="H658" i="14"/>
  <c r="G133" i="14"/>
  <c r="I132" i="14"/>
  <c r="K132" i="14" s="1"/>
  <c r="GS393" i="14" s="1"/>
  <c r="F133" i="14"/>
  <c r="D660" i="14"/>
  <c r="C661" i="14"/>
  <c r="E659" i="14"/>
  <c r="F659" i="14" s="1"/>
  <c r="E134" i="14"/>
  <c r="H134" i="14" s="1"/>
  <c r="D135" i="14"/>
  <c r="C136" i="14"/>
  <c r="N659" i="14"/>
  <c r="A660" i="14"/>
  <c r="BE658" i="14"/>
  <c r="AW658" i="14"/>
  <c r="AO658" i="14"/>
  <c r="AG658" i="14"/>
  <c r="Y658" i="14"/>
  <c r="Q658" i="14"/>
  <c r="BK658" i="14"/>
  <c r="BC658" i="14"/>
  <c r="AU658" i="14"/>
  <c r="BJ658" i="14"/>
  <c r="BB658" i="14"/>
  <c r="AT658" i="14"/>
  <c r="AL658" i="14"/>
  <c r="AD658" i="14"/>
  <c r="V658" i="14"/>
  <c r="BI658" i="14"/>
  <c r="BA658" i="14"/>
  <c r="AS658" i="14"/>
  <c r="AK658" i="14"/>
  <c r="AC658" i="14"/>
  <c r="U658" i="14"/>
  <c r="M658" i="14"/>
  <c r="BH658" i="14"/>
  <c r="AZ658" i="14"/>
  <c r="AR658" i="14"/>
  <c r="BG658" i="14"/>
  <c r="AY658" i="14"/>
  <c r="AQ658" i="14"/>
  <c r="AI658" i="14"/>
  <c r="AA658" i="14"/>
  <c r="S658" i="14"/>
  <c r="BF658" i="14"/>
  <c r="AX658" i="14"/>
  <c r="AP658" i="14"/>
  <c r="AH658" i="14"/>
  <c r="Z658" i="14"/>
  <c r="R658" i="14"/>
  <c r="AF658" i="14"/>
  <c r="AE658" i="14"/>
  <c r="BL658" i="14"/>
  <c r="AB658" i="14"/>
  <c r="BD658" i="14"/>
  <c r="X658" i="14"/>
  <c r="AV658" i="14"/>
  <c r="W658" i="14"/>
  <c r="AN658" i="14"/>
  <c r="T658" i="14"/>
  <c r="AM658" i="14"/>
  <c r="P658" i="14"/>
  <c r="AJ658" i="14"/>
  <c r="O658" i="14"/>
  <c r="D59" i="11"/>
  <c r="G59" i="11" s="1"/>
  <c r="E58" i="11"/>
  <c r="F58" i="11" s="1"/>
  <c r="E290" i="2"/>
  <c r="F290" i="2" s="1"/>
  <c r="B266" i="2"/>
  <c r="N328" i="2" l="1"/>
  <c r="L289" i="2"/>
  <c r="M329" i="2"/>
  <c r="K329" i="2"/>
  <c r="L329" i="2"/>
  <c r="K290" i="2"/>
  <c r="L290" i="2" s="1"/>
  <c r="N290" i="2" s="1"/>
  <c r="K368" i="2"/>
  <c r="J58" i="11"/>
  <c r="K58" i="11" s="1"/>
  <c r="H58" i="11"/>
  <c r="I58" i="11" s="1"/>
  <c r="O328" i="2"/>
  <c r="P328" i="2"/>
  <c r="N367" i="2"/>
  <c r="M367" i="2"/>
  <c r="G659" i="14"/>
  <c r="H659" i="14"/>
  <c r="I658" i="14"/>
  <c r="IW393" i="14"/>
  <c r="HN393" i="14"/>
  <c r="IT393" i="14"/>
  <c r="IQ393" i="14"/>
  <c r="IY393" i="14"/>
  <c r="IS393" i="14"/>
  <c r="IO393" i="14"/>
  <c r="GX393" i="14"/>
  <c r="IR393" i="14"/>
  <c r="JA393" i="14"/>
  <c r="BN393" i="14"/>
  <c r="BK393" i="14"/>
  <c r="IP393" i="14"/>
  <c r="IM393" i="14"/>
  <c r="IV393" i="14"/>
  <c r="BP393" i="14"/>
  <c r="ID393" i="14"/>
  <c r="IX393" i="14"/>
  <c r="IZ393" i="14"/>
  <c r="IU393" i="14"/>
  <c r="GZ393" i="14"/>
  <c r="BG393" i="14"/>
  <c r="BI393" i="14"/>
  <c r="BE393" i="14"/>
  <c r="IF393" i="14"/>
  <c r="BO393" i="14"/>
  <c r="BQ393" i="14"/>
  <c r="BM393" i="14"/>
  <c r="HP393" i="14"/>
  <c r="BF393" i="14"/>
  <c r="BH393" i="14"/>
  <c r="BC393" i="14"/>
  <c r="HV393" i="14"/>
  <c r="HF393" i="14"/>
  <c r="DR393" i="14"/>
  <c r="DS393" i="14"/>
  <c r="DT393" i="14"/>
  <c r="DU393" i="14"/>
  <c r="DO393" i="14"/>
  <c r="DQ393" i="14"/>
  <c r="JB393" i="14"/>
  <c r="IL393" i="14"/>
  <c r="DZ393" i="14"/>
  <c r="EA393" i="14"/>
  <c r="EB393" i="14"/>
  <c r="EC393" i="14"/>
  <c r="DW393" i="14"/>
  <c r="DY393" i="14"/>
  <c r="GR393" i="14"/>
  <c r="HH393" i="14"/>
  <c r="GD393" i="14"/>
  <c r="GE393" i="14"/>
  <c r="GF393" i="14"/>
  <c r="GG393" i="14"/>
  <c r="GA393" i="14"/>
  <c r="GC393" i="14"/>
  <c r="HX393" i="14"/>
  <c r="IN393" i="14"/>
  <c r="GL393" i="14"/>
  <c r="GM393" i="14"/>
  <c r="GN393" i="14"/>
  <c r="GO393" i="14"/>
  <c r="GI393" i="14"/>
  <c r="GK393" i="14"/>
  <c r="BL393" i="14"/>
  <c r="BR393" i="14"/>
  <c r="AN393" i="14"/>
  <c r="AT393" i="14"/>
  <c r="AV393" i="14"/>
  <c r="BB393" i="14"/>
  <c r="BD393" i="14"/>
  <c r="BJ393" i="14"/>
  <c r="R393" i="14"/>
  <c r="CD393" i="14"/>
  <c r="EP393" i="14"/>
  <c r="HB393" i="14"/>
  <c r="S393" i="14"/>
  <c r="CE393" i="14"/>
  <c r="EQ393" i="14"/>
  <c r="HC393" i="14"/>
  <c r="T393" i="14"/>
  <c r="CF393" i="14"/>
  <c r="ER393" i="14"/>
  <c r="HD393" i="14"/>
  <c r="U393" i="14"/>
  <c r="CG393" i="14"/>
  <c r="ES393" i="14"/>
  <c r="HE393" i="14"/>
  <c r="O393" i="14"/>
  <c r="CA393" i="14"/>
  <c r="EM393" i="14"/>
  <c r="GY393" i="14"/>
  <c r="Q393" i="14"/>
  <c r="CC393" i="14"/>
  <c r="EO393" i="14"/>
  <c r="HA393" i="14"/>
  <c r="CR393" i="14"/>
  <c r="CX393" i="14"/>
  <c r="BT393" i="14"/>
  <c r="BZ393" i="14"/>
  <c r="CB393" i="14"/>
  <c r="CH393" i="14"/>
  <c r="CJ393" i="14"/>
  <c r="CP393" i="14"/>
  <c r="Z393" i="14"/>
  <c r="CL393" i="14"/>
  <c r="EX393" i="14"/>
  <c r="HJ393" i="14"/>
  <c r="AA393" i="14"/>
  <c r="CM393" i="14"/>
  <c r="EY393" i="14"/>
  <c r="HK393" i="14"/>
  <c r="AB393" i="14"/>
  <c r="CN393" i="14"/>
  <c r="EZ393" i="14"/>
  <c r="HL393" i="14"/>
  <c r="AC393" i="14"/>
  <c r="CO393" i="14"/>
  <c r="FA393" i="14"/>
  <c r="HM393" i="14"/>
  <c r="W393" i="14"/>
  <c r="CI393" i="14"/>
  <c r="EU393" i="14"/>
  <c r="HG393" i="14"/>
  <c r="Y393" i="14"/>
  <c r="CK393" i="14"/>
  <c r="EW393" i="14"/>
  <c r="HI393" i="14"/>
  <c r="DX393" i="14"/>
  <c r="ED393" i="14"/>
  <c r="CZ393" i="14"/>
  <c r="DF393" i="14"/>
  <c r="DH393" i="14"/>
  <c r="DN393" i="14"/>
  <c r="DP393" i="14"/>
  <c r="DV393" i="14"/>
  <c r="AH393" i="14"/>
  <c r="CT393" i="14"/>
  <c r="FF393" i="14"/>
  <c r="HR393" i="14"/>
  <c r="AI393" i="14"/>
  <c r="CU393" i="14"/>
  <c r="FG393" i="14"/>
  <c r="HS393" i="14"/>
  <c r="AJ393" i="14"/>
  <c r="CV393" i="14"/>
  <c r="FH393" i="14"/>
  <c r="HT393" i="14"/>
  <c r="AK393" i="14"/>
  <c r="CW393" i="14"/>
  <c r="FI393" i="14"/>
  <c r="HU393" i="14"/>
  <c r="AE393" i="14"/>
  <c r="CQ393" i="14"/>
  <c r="FC393" i="14"/>
  <c r="HO393" i="14"/>
  <c r="AG393" i="14"/>
  <c r="CS393" i="14"/>
  <c r="FE393" i="14"/>
  <c r="HQ393" i="14"/>
  <c r="FD393" i="14"/>
  <c r="FJ393" i="14"/>
  <c r="EF393" i="14"/>
  <c r="EL393" i="14"/>
  <c r="EN393" i="14"/>
  <c r="ET393" i="14"/>
  <c r="EV393" i="14"/>
  <c r="FB393" i="14"/>
  <c r="AP393" i="14"/>
  <c r="DB393" i="14"/>
  <c r="FN393" i="14"/>
  <c r="HZ393" i="14"/>
  <c r="AQ393" i="14"/>
  <c r="DC393" i="14"/>
  <c r="FO393" i="14"/>
  <c r="IA393" i="14"/>
  <c r="AR393" i="14"/>
  <c r="DD393" i="14"/>
  <c r="FP393" i="14"/>
  <c r="IB393" i="14"/>
  <c r="AS393" i="14"/>
  <c r="DE393" i="14"/>
  <c r="FQ393" i="14"/>
  <c r="IC393" i="14"/>
  <c r="AM393" i="14"/>
  <c r="CY393" i="14"/>
  <c r="FK393" i="14"/>
  <c r="HW393" i="14"/>
  <c r="AO393" i="14"/>
  <c r="DA393" i="14"/>
  <c r="FM393" i="14"/>
  <c r="HY393" i="14"/>
  <c r="GJ393" i="14"/>
  <c r="GP393" i="14"/>
  <c r="FL393" i="14"/>
  <c r="FR393" i="14"/>
  <c r="FT393" i="14"/>
  <c r="FZ393" i="14"/>
  <c r="GB393" i="14"/>
  <c r="GH393" i="14"/>
  <c r="AX393" i="14"/>
  <c r="DJ393" i="14"/>
  <c r="FV393" i="14"/>
  <c r="IH393" i="14"/>
  <c r="AY393" i="14"/>
  <c r="DK393" i="14"/>
  <c r="FW393" i="14"/>
  <c r="II393" i="14"/>
  <c r="AZ393" i="14"/>
  <c r="DL393" i="14"/>
  <c r="FX393" i="14"/>
  <c r="IJ393" i="14"/>
  <c r="BA393" i="14"/>
  <c r="DM393" i="14"/>
  <c r="FY393" i="14"/>
  <c r="IK393" i="14"/>
  <c r="AU393" i="14"/>
  <c r="DG393" i="14"/>
  <c r="FS393" i="14"/>
  <c r="IE393" i="14"/>
  <c r="AW393" i="14"/>
  <c r="DI393" i="14"/>
  <c r="FU393" i="14"/>
  <c r="IG393" i="14"/>
  <c r="AF393" i="14"/>
  <c r="AL393" i="14"/>
  <c r="H393" i="14"/>
  <c r="N393" i="14"/>
  <c r="P393" i="14"/>
  <c r="V393" i="14"/>
  <c r="X393" i="14"/>
  <c r="AD393" i="14"/>
  <c r="J393" i="14"/>
  <c r="BV393" i="14"/>
  <c r="EH393" i="14"/>
  <c r="GT393" i="14"/>
  <c r="K393" i="14"/>
  <c r="BW393" i="14"/>
  <c r="EI393" i="14"/>
  <c r="GU393" i="14"/>
  <c r="L393" i="14"/>
  <c r="BX393" i="14"/>
  <c r="EJ393" i="14"/>
  <c r="GV393" i="14"/>
  <c r="M393" i="14"/>
  <c r="BY393" i="14"/>
  <c r="EK393" i="14"/>
  <c r="GW393" i="14"/>
  <c r="G393" i="14"/>
  <c r="BS393" i="14"/>
  <c r="EE393" i="14"/>
  <c r="GQ393" i="14"/>
  <c r="I393" i="14"/>
  <c r="BU393" i="14"/>
  <c r="EG393" i="14"/>
  <c r="I133" i="14"/>
  <c r="K133" i="14" s="1"/>
  <c r="AO394" i="14" s="1"/>
  <c r="G134" i="14"/>
  <c r="N660" i="14"/>
  <c r="A661" i="14"/>
  <c r="BE659" i="14"/>
  <c r="AW659" i="14"/>
  <c r="AO659" i="14"/>
  <c r="AG659" i="14"/>
  <c r="Y659" i="14"/>
  <c r="Q659" i="14"/>
  <c r="BK659" i="14"/>
  <c r="BC659" i="14"/>
  <c r="AU659" i="14"/>
  <c r="AM659" i="14"/>
  <c r="AE659" i="14"/>
  <c r="W659" i="14"/>
  <c r="O659" i="14"/>
  <c r="BJ659" i="14"/>
  <c r="BB659" i="14"/>
  <c r="AT659" i="14"/>
  <c r="AL659" i="14"/>
  <c r="AD659" i="14"/>
  <c r="V659" i="14"/>
  <c r="BI659" i="14"/>
  <c r="BA659" i="14"/>
  <c r="AS659" i="14"/>
  <c r="AK659" i="14"/>
  <c r="AC659" i="14"/>
  <c r="U659" i="14"/>
  <c r="M659" i="14"/>
  <c r="BH659" i="14"/>
  <c r="AZ659" i="14"/>
  <c r="AR659" i="14"/>
  <c r="AJ659" i="14"/>
  <c r="AB659" i="14"/>
  <c r="T659" i="14"/>
  <c r="BG659" i="14"/>
  <c r="AY659" i="14"/>
  <c r="AQ659" i="14"/>
  <c r="AI659" i="14"/>
  <c r="AA659" i="14"/>
  <c r="S659" i="14"/>
  <c r="BF659" i="14"/>
  <c r="AX659" i="14"/>
  <c r="AP659" i="14"/>
  <c r="AH659" i="14"/>
  <c r="Z659" i="14"/>
  <c r="R659" i="14"/>
  <c r="P659" i="14"/>
  <c r="BL659" i="14"/>
  <c r="BD659" i="14"/>
  <c r="AV659" i="14"/>
  <c r="AN659" i="14"/>
  <c r="AF659" i="14"/>
  <c r="X659" i="14"/>
  <c r="C137" i="14"/>
  <c r="D136" i="14"/>
  <c r="E135" i="14"/>
  <c r="G135" i="14" s="1"/>
  <c r="F134" i="14"/>
  <c r="D661" i="14"/>
  <c r="C662" i="14"/>
  <c r="E660" i="14"/>
  <c r="G660" i="14" s="1"/>
  <c r="E59" i="11"/>
  <c r="F59" i="11" s="1"/>
  <c r="D60" i="11"/>
  <c r="G60" i="11" s="1"/>
  <c r="M290" i="2"/>
  <c r="E291" i="2"/>
  <c r="F291" i="2" s="1"/>
  <c r="B262" i="2"/>
  <c r="B263" i="2" s="1"/>
  <c r="C207" i="1" s="1"/>
  <c r="I659" i="14" l="1"/>
  <c r="F660" i="14"/>
  <c r="L368" i="2"/>
  <c r="N368" i="2" s="1"/>
  <c r="N329" i="2"/>
  <c r="O329" i="2" s="1"/>
  <c r="N289" i="2"/>
  <c r="M289" i="2"/>
  <c r="J59" i="11"/>
  <c r="K59" i="11" s="1"/>
  <c r="H59" i="11"/>
  <c r="I59" i="11" s="1"/>
  <c r="M368" i="2"/>
  <c r="M330" i="2"/>
  <c r="K369" i="2"/>
  <c r="K291" i="2"/>
  <c r="L291" i="2" s="1"/>
  <c r="N291" i="2" s="1"/>
  <c r="L330" i="2"/>
  <c r="K330" i="2"/>
  <c r="F135" i="14"/>
  <c r="H135" i="14"/>
  <c r="EA394" i="14"/>
  <c r="CQ394" i="14"/>
  <c r="CS394" i="14"/>
  <c r="CV394" i="14"/>
  <c r="FG394" i="14"/>
  <c r="CY394" i="14"/>
  <c r="DA394" i="14"/>
  <c r="DD394" i="14"/>
  <c r="GM394" i="14"/>
  <c r="DG394" i="14"/>
  <c r="DI394" i="14"/>
  <c r="DL394" i="14"/>
  <c r="HS394" i="14"/>
  <c r="DO394" i="14"/>
  <c r="DQ394" i="14"/>
  <c r="DT394" i="14"/>
  <c r="IY394" i="14"/>
  <c r="DW394" i="14"/>
  <c r="DY394" i="14"/>
  <c r="EB394" i="14"/>
  <c r="AI394" i="14"/>
  <c r="BS394" i="14"/>
  <c r="BU394" i="14"/>
  <c r="BX394" i="14"/>
  <c r="BO394" i="14"/>
  <c r="CA394" i="14"/>
  <c r="CC394" i="14"/>
  <c r="CF394" i="14"/>
  <c r="CU394" i="14"/>
  <c r="CI394" i="14"/>
  <c r="CK394" i="14"/>
  <c r="CN394" i="14"/>
  <c r="DU394" i="14"/>
  <c r="AE394" i="14"/>
  <c r="AG394" i="14"/>
  <c r="AJ394" i="14"/>
  <c r="FA394" i="14"/>
  <c r="AM394" i="14"/>
  <c r="AR394" i="14"/>
  <c r="GG394" i="14"/>
  <c r="AU394" i="14"/>
  <c r="AW394" i="14"/>
  <c r="AZ394" i="14"/>
  <c r="HM394" i="14"/>
  <c r="BC394" i="14"/>
  <c r="BE394" i="14"/>
  <c r="BH394" i="14"/>
  <c r="IS394" i="14"/>
  <c r="BK394" i="14"/>
  <c r="BM394" i="14"/>
  <c r="BP394" i="14"/>
  <c r="AC394" i="14"/>
  <c r="G394" i="14"/>
  <c r="I394" i="14"/>
  <c r="L394" i="14"/>
  <c r="BI394" i="14"/>
  <c r="O394" i="14"/>
  <c r="Q394" i="14"/>
  <c r="T394" i="14"/>
  <c r="CO394" i="14"/>
  <c r="W394" i="14"/>
  <c r="Y394" i="14"/>
  <c r="AB394" i="14"/>
  <c r="EC394" i="14"/>
  <c r="FC394" i="14"/>
  <c r="FE394" i="14"/>
  <c r="FH394" i="14"/>
  <c r="FI394" i="14"/>
  <c r="FK394" i="14"/>
  <c r="FM394" i="14"/>
  <c r="FP394" i="14"/>
  <c r="GO394" i="14"/>
  <c r="FS394" i="14"/>
  <c r="FU394" i="14"/>
  <c r="FX394" i="14"/>
  <c r="HU394" i="14"/>
  <c r="GA394" i="14"/>
  <c r="GC394" i="14"/>
  <c r="GF394" i="14"/>
  <c r="JA394" i="14"/>
  <c r="GI394" i="14"/>
  <c r="GK394" i="14"/>
  <c r="GN394" i="14"/>
  <c r="AK394" i="14"/>
  <c r="EE394" i="14"/>
  <c r="EG394" i="14"/>
  <c r="EJ394" i="14"/>
  <c r="BQ394" i="14"/>
  <c r="EM394" i="14"/>
  <c r="EO394" i="14"/>
  <c r="ER394" i="14"/>
  <c r="CW394" i="14"/>
  <c r="EU394" i="14"/>
  <c r="EW394" i="14"/>
  <c r="EZ394" i="14"/>
  <c r="DC394" i="14"/>
  <c r="HO394" i="14"/>
  <c r="HQ394" i="14"/>
  <c r="HT394" i="14"/>
  <c r="EI394" i="14"/>
  <c r="HW394" i="14"/>
  <c r="HY394" i="14"/>
  <c r="IB394" i="14"/>
  <c r="FO394" i="14"/>
  <c r="IE394" i="14"/>
  <c r="IG394" i="14"/>
  <c r="IJ394" i="14"/>
  <c r="GU394" i="14"/>
  <c r="IM394" i="14"/>
  <c r="IO394" i="14"/>
  <c r="IR394" i="14"/>
  <c r="IA394" i="14"/>
  <c r="IU394" i="14"/>
  <c r="IW394" i="14"/>
  <c r="IZ394" i="14"/>
  <c r="K394" i="14"/>
  <c r="GQ394" i="14"/>
  <c r="GS394" i="14"/>
  <c r="GV394" i="14"/>
  <c r="AQ394" i="14"/>
  <c r="GY394" i="14"/>
  <c r="HA394" i="14"/>
  <c r="HD394" i="14"/>
  <c r="BW394" i="14"/>
  <c r="HG394" i="14"/>
  <c r="HI394" i="14"/>
  <c r="HL394" i="14"/>
  <c r="DE394" i="14"/>
  <c r="AF394" i="14"/>
  <c r="AH394" i="14"/>
  <c r="AL394" i="14"/>
  <c r="EK394" i="14"/>
  <c r="AN394" i="14"/>
  <c r="AP394" i="14"/>
  <c r="AT394" i="14"/>
  <c r="FQ394" i="14"/>
  <c r="AV394" i="14"/>
  <c r="AX394" i="14"/>
  <c r="BB394" i="14"/>
  <c r="GW394" i="14"/>
  <c r="BD394" i="14"/>
  <c r="BF394" i="14"/>
  <c r="BJ394" i="14"/>
  <c r="IC394" i="14"/>
  <c r="BL394" i="14"/>
  <c r="BN394" i="14"/>
  <c r="BR394" i="14"/>
  <c r="M394" i="14"/>
  <c r="H394" i="14"/>
  <c r="J394" i="14"/>
  <c r="N394" i="14"/>
  <c r="AS394" i="14"/>
  <c r="P394" i="14"/>
  <c r="R394" i="14"/>
  <c r="V394" i="14"/>
  <c r="BY394" i="14"/>
  <c r="X394" i="14"/>
  <c r="Z394" i="14"/>
  <c r="AD394" i="14"/>
  <c r="DK394" i="14"/>
  <c r="CR394" i="14"/>
  <c r="CT394" i="14"/>
  <c r="CX394" i="14"/>
  <c r="EQ394" i="14"/>
  <c r="CZ394" i="14"/>
  <c r="DB394" i="14"/>
  <c r="DF394" i="14"/>
  <c r="FW394" i="14"/>
  <c r="DH394" i="14"/>
  <c r="DJ394" i="14"/>
  <c r="DN394" i="14"/>
  <c r="HC394" i="14"/>
  <c r="DP394" i="14"/>
  <c r="DR394" i="14"/>
  <c r="DV394" i="14"/>
  <c r="II394" i="14"/>
  <c r="DX394" i="14"/>
  <c r="DZ394" i="14"/>
  <c r="ED394" i="14"/>
  <c r="S394" i="14"/>
  <c r="BT394" i="14"/>
  <c r="BV394" i="14"/>
  <c r="BZ394" i="14"/>
  <c r="AY394" i="14"/>
  <c r="CB394" i="14"/>
  <c r="CD394" i="14"/>
  <c r="CH394" i="14"/>
  <c r="CE394" i="14"/>
  <c r="CJ394" i="14"/>
  <c r="CL394" i="14"/>
  <c r="CP394" i="14"/>
  <c r="DM394" i="14"/>
  <c r="FD394" i="14"/>
  <c r="FF394" i="14"/>
  <c r="FJ394" i="14"/>
  <c r="ES394" i="14"/>
  <c r="FL394" i="14"/>
  <c r="FN394" i="14"/>
  <c r="FR394" i="14"/>
  <c r="FY394" i="14"/>
  <c r="FT394" i="14"/>
  <c r="FV394" i="14"/>
  <c r="FZ394" i="14"/>
  <c r="HE394" i="14"/>
  <c r="GB394" i="14"/>
  <c r="GD394" i="14"/>
  <c r="GH394" i="14"/>
  <c r="IK394" i="14"/>
  <c r="GJ394" i="14"/>
  <c r="GL394" i="14"/>
  <c r="GP394" i="14"/>
  <c r="U394" i="14"/>
  <c r="EF394" i="14"/>
  <c r="EH394" i="14"/>
  <c r="EL394" i="14"/>
  <c r="BA394" i="14"/>
  <c r="EN394" i="14"/>
  <c r="EP394" i="14"/>
  <c r="ET394" i="14"/>
  <c r="CG394" i="14"/>
  <c r="EV394" i="14"/>
  <c r="EX394" i="14"/>
  <c r="FB394" i="14"/>
  <c r="DS394" i="14"/>
  <c r="HP394" i="14"/>
  <c r="HR394" i="14"/>
  <c r="HV394" i="14"/>
  <c r="EY394" i="14"/>
  <c r="HX394" i="14"/>
  <c r="HZ394" i="14"/>
  <c r="ID394" i="14"/>
  <c r="GE394" i="14"/>
  <c r="IF394" i="14"/>
  <c r="IH394" i="14"/>
  <c r="IL394" i="14"/>
  <c r="HK394" i="14"/>
  <c r="IN394" i="14"/>
  <c r="IP394" i="14"/>
  <c r="IT394" i="14"/>
  <c r="IQ394" i="14"/>
  <c r="IV394" i="14"/>
  <c r="IX394" i="14"/>
  <c r="JB394" i="14"/>
  <c r="AA394" i="14"/>
  <c r="GR394" i="14"/>
  <c r="GT394" i="14"/>
  <c r="GX394" i="14"/>
  <c r="BG394" i="14"/>
  <c r="GZ394" i="14"/>
  <c r="HB394" i="14"/>
  <c r="HF394" i="14"/>
  <c r="CM394" i="14"/>
  <c r="HH394" i="14"/>
  <c r="HJ394" i="14"/>
  <c r="HN394" i="14"/>
  <c r="I134" i="14"/>
  <c r="K134" i="14" s="1"/>
  <c r="GU395" i="14" s="1"/>
  <c r="D662" i="14"/>
  <c r="C663" i="14"/>
  <c r="D137" i="14"/>
  <c r="C138" i="14"/>
  <c r="E661" i="14"/>
  <c r="H661" i="14" s="1"/>
  <c r="H660" i="14"/>
  <c r="N661" i="14"/>
  <c r="A662" i="14"/>
  <c r="BE660" i="14"/>
  <c r="AW660" i="14"/>
  <c r="AO660" i="14"/>
  <c r="AG660" i="14"/>
  <c r="Y660" i="14"/>
  <c r="Q660" i="14"/>
  <c r="BL660" i="14"/>
  <c r="BD660" i="14"/>
  <c r="BK660" i="14"/>
  <c r="BC660" i="14"/>
  <c r="AU660" i="14"/>
  <c r="AM660" i="14"/>
  <c r="AE660" i="14"/>
  <c r="W660" i="14"/>
  <c r="O660" i="14"/>
  <c r="BJ660" i="14"/>
  <c r="BB660" i="14"/>
  <c r="AT660" i="14"/>
  <c r="AL660" i="14"/>
  <c r="AD660" i="14"/>
  <c r="V660" i="14"/>
  <c r="BI660" i="14"/>
  <c r="BA660" i="14"/>
  <c r="AS660" i="14"/>
  <c r="AK660" i="14"/>
  <c r="AC660" i="14"/>
  <c r="U660" i="14"/>
  <c r="M660" i="14"/>
  <c r="BH660" i="14"/>
  <c r="AZ660" i="14"/>
  <c r="AR660" i="14"/>
  <c r="AJ660" i="14"/>
  <c r="AB660" i="14"/>
  <c r="T660" i="14"/>
  <c r="BG660" i="14"/>
  <c r="AY660" i="14"/>
  <c r="AQ660" i="14"/>
  <c r="AI660" i="14"/>
  <c r="AA660" i="14"/>
  <c r="S660" i="14"/>
  <c r="BF660" i="14"/>
  <c r="AX660" i="14"/>
  <c r="AP660" i="14"/>
  <c r="AH660" i="14"/>
  <c r="Z660" i="14"/>
  <c r="R660" i="14"/>
  <c r="P660" i="14"/>
  <c r="AV660" i="14"/>
  <c r="AN660" i="14"/>
  <c r="AF660" i="14"/>
  <c r="X660" i="14"/>
  <c r="E136" i="14"/>
  <c r="G136" i="14" s="1"/>
  <c r="D61" i="11"/>
  <c r="G61" i="11" s="1"/>
  <c r="E60" i="11"/>
  <c r="F60" i="11" s="1"/>
  <c r="M291" i="2"/>
  <c r="E292" i="2"/>
  <c r="F292" i="2" s="1"/>
  <c r="B264" i="2"/>
  <c r="C224" i="1"/>
  <c r="C223" i="1"/>
  <c r="I660" i="14" l="1"/>
  <c r="P329" i="2"/>
  <c r="N330" i="2"/>
  <c r="L369" i="2"/>
  <c r="M331" i="2"/>
  <c r="L331" i="2"/>
  <c r="K331" i="2"/>
  <c r="N331" i="2" s="1"/>
  <c r="K370" i="2"/>
  <c r="K292" i="2"/>
  <c r="O330" i="2"/>
  <c r="P330" i="2"/>
  <c r="J60" i="11"/>
  <c r="K60" i="11" s="1"/>
  <c r="H60" i="11"/>
  <c r="I60" i="11" s="1"/>
  <c r="N369" i="2"/>
  <c r="M369" i="2"/>
  <c r="I135" i="14"/>
  <c r="K135" i="14" s="1"/>
  <c r="HX396" i="14" s="1"/>
  <c r="G661" i="14"/>
  <c r="F661" i="14"/>
  <c r="Q395" i="14"/>
  <c r="CC395" i="14"/>
  <c r="BF395" i="14"/>
  <c r="CR395" i="14"/>
  <c r="BX395" i="14"/>
  <c r="EJ395" i="14"/>
  <c r="BZ395" i="14"/>
  <c r="EL395" i="14"/>
  <c r="DZ395" i="14"/>
  <c r="GV395" i="14"/>
  <c r="GX395" i="14"/>
  <c r="EO395" i="14"/>
  <c r="EF395" i="14"/>
  <c r="M395" i="14"/>
  <c r="G395" i="14"/>
  <c r="HA395" i="14"/>
  <c r="EH395" i="14"/>
  <c r="BY395" i="14"/>
  <c r="BS395" i="14"/>
  <c r="S395" i="14"/>
  <c r="FT395" i="14"/>
  <c r="EK395" i="14"/>
  <c r="EE395" i="14"/>
  <c r="CE395" i="14"/>
  <c r="HJ395" i="14"/>
  <c r="GW395" i="14"/>
  <c r="GQ395" i="14"/>
  <c r="EQ395" i="14"/>
  <c r="L395" i="14"/>
  <c r="N395" i="14"/>
  <c r="GZ395" i="14"/>
  <c r="HC395" i="14"/>
  <c r="CL395" i="14"/>
  <c r="DX395" i="14"/>
  <c r="FF395" i="14"/>
  <c r="FL395" i="14"/>
  <c r="FN395" i="14"/>
  <c r="HB395" i="14"/>
  <c r="X395" i="14"/>
  <c r="T395" i="14"/>
  <c r="CF395" i="14"/>
  <c r="ER395" i="14"/>
  <c r="HD395" i="14"/>
  <c r="U395" i="14"/>
  <c r="CG395" i="14"/>
  <c r="ES395" i="14"/>
  <c r="HE395" i="14"/>
  <c r="V395" i="14"/>
  <c r="CH395" i="14"/>
  <c r="ET395" i="14"/>
  <c r="HF395" i="14"/>
  <c r="O395" i="14"/>
  <c r="CA395" i="14"/>
  <c r="EM395" i="14"/>
  <c r="GY395" i="14"/>
  <c r="HH395" i="14"/>
  <c r="Y395" i="14"/>
  <c r="CK395" i="14"/>
  <c r="EW395" i="14"/>
  <c r="HI395" i="14"/>
  <c r="AA395" i="14"/>
  <c r="CM395" i="14"/>
  <c r="EY395" i="14"/>
  <c r="HK395" i="14"/>
  <c r="DR395" i="14"/>
  <c r="FD395" i="14"/>
  <c r="GL395" i="14"/>
  <c r="GR395" i="14"/>
  <c r="GT395" i="14"/>
  <c r="R395" i="14"/>
  <c r="BD395" i="14"/>
  <c r="AB395" i="14"/>
  <c r="CN395" i="14"/>
  <c r="EZ395" i="14"/>
  <c r="HL395" i="14"/>
  <c r="AC395" i="14"/>
  <c r="CO395" i="14"/>
  <c r="FA395" i="14"/>
  <c r="HM395" i="14"/>
  <c r="AD395" i="14"/>
  <c r="CP395" i="14"/>
  <c r="FB395" i="14"/>
  <c r="HN395" i="14"/>
  <c r="W395" i="14"/>
  <c r="CI395" i="14"/>
  <c r="EU395" i="14"/>
  <c r="HG395" i="14"/>
  <c r="HP395" i="14"/>
  <c r="AG395" i="14"/>
  <c r="CS395" i="14"/>
  <c r="FE395" i="14"/>
  <c r="HQ395" i="14"/>
  <c r="AI395" i="14"/>
  <c r="CU395" i="14"/>
  <c r="FG395" i="14"/>
  <c r="HS395" i="14"/>
  <c r="EX395" i="14"/>
  <c r="GJ395" i="14"/>
  <c r="IP395" i="14"/>
  <c r="IX395" i="14"/>
  <c r="P395" i="14"/>
  <c r="AX395" i="14"/>
  <c r="CJ395" i="14"/>
  <c r="AJ395" i="14"/>
  <c r="CV395" i="14"/>
  <c r="FH395" i="14"/>
  <c r="HT395" i="14"/>
  <c r="AK395" i="14"/>
  <c r="CW395" i="14"/>
  <c r="FI395" i="14"/>
  <c r="HU395" i="14"/>
  <c r="AL395" i="14"/>
  <c r="CX395" i="14"/>
  <c r="FJ395" i="14"/>
  <c r="HV395" i="14"/>
  <c r="AE395" i="14"/>
  <c r="CQ395" i="14"/>
  <c r="FC395" i="14"/>
  <c r="HO395" i="14"/>
  <c r="HX395" i="14"/>
  <c r="AO395" i="14"/>
  <c r="DA395" i="14"/>
  <c r="FM395" i="14"/>
  <c r="HY395" i="14"/>
  <c r="AQ395" i="14"/>
  <c r="DC395" i="14"/>
  <c r="FO395" i="14"/>
  <c r="IA395" i="14"/>
  <c r="GD395" i="14"/>
  <c r="IH395" i="14"/>
  <c r="H395" i="14"/>
  <c r="J395" i="14"/>
  <c r="AV395" i="14"/>
  <c r="CD395" i="14"/>
  <c r="DP395" i="14"/>
  <c r="AR395" i="14"/>
  <c r="DD395" i="14"/>
  <c r="FP395" i="14"/>
  <c r="IB395" i="14"/>
  <c r="AS395" i="14"/>
  <c r="DE395" i="14"/>
  <c r="FQ395" i="14"/>
  <c r="IC395" i="14"/>
  <c r="AT395" i="14"/>
  <c r="DF395" i="14"/>
  <c r="FR395" i="14"/>
  <c r="ID395" i="14"/>
  <c r="AM395" i="14"/>
  <c r="CY395" i="14"/>
  <c r="FK395" i="14"/>
  <c r="HW395" i="14"/>
  <c r="IF395" i="14"/>
  <c r="AW395" i="14"/>
  <c r="DI395" i="14"/>
  <c r="FU395" i="14"/>
  <c r="IG395" i="14"/>
  <c r="AY395" i="14"/>
  <c r="DK395" i="14"/>
  <c r="FW395" i="14"/>
  <c r="II395" i="14"/>
  <c r="HZ395" i="14"/>
  <c r="AH395" i="14"/>
  <c r="AN395" i="14"/>
  <c r="AP395" i="14"/>
  <c r="CB395" i="14"/>
  <c r="DJ395" i="14"/>
  <c r="EV395" i="14"/>
  <c r="AZ395" i="14"/>
  <c r="DL395" i="14"/>
  <c r="FX395" i="14"/>
  <c r="IJ395" i="14"/>
  <c r="BA395" i="14"/>
  <c r="DM395" i="14"/>
  <c r="FY395" i="14"/>
  <c r="IK395" i="14"/>
  <c r="BB395" i="14"/>
  <c r="DN395" i="14"/>
  <c r="FZ395" i="14"/>
  <c r="IL395" i="14"/>
  <c r="AU395" i="14"/>
  <c r="DG395" i="14"/>
  <c r="FS395" i="14"/>
  <c r="IE395" i="14"/>
  <c r="IN395" i="14"/>
  <c r="BE395" i="14"/>
  <c r="DQ395" i="14"/>
  <c r="GC395" i="14"/>
  <c r="IO395" i="14"/>
  <c r="BG395" i="14"/>
  <c r="DS395" i="14"/>
  <c r="GE395" i="14"/>
  <c r="IQ395" i="14"/>
  <c r="AF395" i="14"/>
  <c r="BN395" i="14"/>
  <c r="BT395" i="14"/>
  <c r="BV395" i="14"/>
  <c r="DH395" i="14"/>
  <c r="EP395" i="14"/>
  <c r="GB395" i="14"/>
  <c r="BH395" i="14"/>
  <c r="DT395" i="14"/>
  <c r="GF395" i="14"/>
  <c r="IR395" i="14"/>
  <c r="BI395" i="14"/>
  <c r="DU395" i="14"/>
  <c r="GG395" i="14"/>
  <c r="IS395" i="14"/>
  <c r="BJ395" i="14"/>
  <c r="DV395" i="14"/>
  <c r="GH395" i="14"/>
  <c r="IT395" i="14"/>
  <c r="BC395" i="14"/>
  <c r="DO395" i="14"/>
  <c r="GA395" i="14"/>
  <c r="IM395" i="14"/>
  <c r="IV395" i="14"/>
  <c r="BM395" i="14"/>
  <c r="DY395" i="14"/>
  <c r="GK395" i="14"/>
  <c r="IW395" i="14"/>
  <c r="BO395" i="14"/>
  <c r="EA395" i="14"/>
  <c r="GM395" i="14"/>
  <c r="IY395" i="14"/>
  <c r="Z395" i="14"/>
  <c r="BL395" i="14"/>
  <c r="CT395" i="14"/>
  <c r="CZ395" i="14"/>
  <c r="DB395" i="14"/>
  <c r="EN395" i="14"/>
  <c r="FV395" i="14"/>
  <c r="HR395" i="14"/>
  <c r="BP395" i="14"/>
  <c r="EB395" i="14"/>
  <c r="GN395" i="14"/>
  <c r="IZ395" i="14"/>
  <c r="BQ395" i="14"/>
  <c r="EC395" i="14"/>
  <c r="GO395" i="14"/>
  <c r="JA395" i="14"/>
  <c r="BR395" i="14"/>
  <c r="ED395" i="14"/>
  <c r="GP395" i="14"/>
  <c r="JB395" i="14"/>
  <c r="BK395" i="14"/>
  <c r="DW395" i="14"/>
  <c r="GI395" i="14"/>
  <c r="IU395" i="14"/>
  <c r="I395" i="14"/>
  <c r="BU395" i="14"/>
  <c r="EG395" i="14"/>
  <c r="GS395" i="14"/>
  <c r="K395" i="14"/>
  <c r="BW395" i="14"/>
  <c r="EI395" i="14"/>
  <c r="F136" i="14"/>
  <c r="N662" i="14"/>
  <c r="A663" i="14"/>
  <c r="C139" i="14"/>
  <c r="D138" i="14"/>
  <c r="H136" i="14"/>
  <c r="BE661" i="14"/>
  <c r="AW661" i="14"/>
  <c r="AO661" i="14"/>
  <c r="AG661" i="14"/>
  <c r="Y661" i="14"/>
  <c r="Q661" i="14"/>
  <c r="BL661" i="14"/>
  <c r="BD661" i="14"/>
  <c r="AV661" i="14"/>
  <c r="AN661" i="14"/>
  <c r="AF661" i="14"/>
  <c r="X661" i="14"/>
  <c r="P661" i="14"/>
  <c r="BK661" i="14"/>
  <c r="BC661" i="14"/>
  <c r="AU661" i="14"/>
  <c r="AM661" i="14"/>
  <c r="AE661" i="14"/>
  <c r="W661" i="14"/>
  <c r="O661" i="14"/>
  <c r="BJ661" i="14"/>
  <c r="BB661" i="14"/>
  <c r="AT661" i="14"/>
  <c r="AL661" i="14"/>
  <c r="AD661" i="14"/>
  <c r="V661" i="14"/>
  <c r="BI661" i="14"/>
  <c r="BA661" i="14"/>
  <c r="AS661" i="14"/>
  <c r="AK661" i="14"/>
  <c r="AC661" i="14"/>
  <c r="U661" i="14"/>
  <c r="M661" i="14"/>
  <c r="BH661" i="14"/>
  <c r="AZ661" i="14"/>
  <c r="AR661" i="14"/>
  <c r="AJ661" i="14"/>
  <c r="AB661" i="14"/>
  <c r="T661" i="14"/>
  <c r="BG661" i="14"/>
  <c r="AY661" i="14"/>
  <c r="AQ661" i="14"/>
  <c r="AI661" i="14"/>
  <c r="AA661" i="14"/>
  <c r="S661" i="14"/>
  <c r="BF661" i="14"/>
  <c r="AX661" i="14"/>
  <c r="AP661" i="14"/>
  <c r="AH661" i="14"/>
  <c r="Z661" i="14"/>
  <c r="R661" i="14"/>
  <c r="G137" i="14"/>
  <c r="E137" i="14"/>
  <c r="H137" i="14" s="1"/>
  <c r="D663" i="14"/>
  <c r="C664" i="14"/>
  <c r="E662" i="14"/>
  <c r="F662" i="14" s="1"/>
  <c r="E61" i="11"/>
  <c r="F61" i="11" s="1"/>
  <c r="D62" i="11"/>
  <c r="G62" i="11" s="1"/>
  <c r="E293" i="2"/>
  <c r="F293" i="2" s="1"/>
  <c r="B250" i="2"/>
  <c r="B265" i="2"/>
  <c r="H662" i="14" l="1"/>
  <c r="I662" i="14" s="1"/>
  <c r="G662" i="14"/>
  <c r="L292" i="2"/>
  <c r="L370" i="2"/>
  <c r="J61" i="11"/>
  <c r="K61" i="11" s="1"/>
  <c r="H61" i="11"/>
  <c r="I61" i="11" s="1"/>
  <c r="M370" i="2"/>
  <c r="N370" i="2"/>
  <c r="O331" i="2"/>
  <c r="P331" i="2"/>
  <c r="M332" i="2"/>
  <c r="L332" i="2"/>
  <c r="K371" i="2"/>
  <c r="K332" i="2"/>
  <c r="K293" i="2"/>
  <c r="N396" i="14"/>
  <c r="I661" i="14"/>
  <c r="K396" i="14"/>
  <c r="BZ396" i="14"/>
  <c r="EJ396" i="14"/>
  <c r="I396" i="14"/>
  <c r="EH396" i="14"/>
  <c r="AV396" i="14"/>
  <c r="CY396" i="14"/>
  <c r="BV396" i="14"/>
  <c r="EL396" i="14"/>
  <c r="J396" i="14"/>
  <c r="M396" i="14"/>
  <c r="HN396" i="14"/>
  <c r="HA396" i="14"/>
  <c r="CG396" i="14"/>
  <c r="HH396" i="14"/>
  <c r="DV396" i="14"/>
  <c r="HS396" i="14"/>
  <c r="IW396" i="14"/>
  <c r="DT396" i="14"/>
  <c r="CX396" i="14"/>
  <c r="IN396" i="14"/>
  <c r="FL396" i="14"/>
  <c r="BX396" i="14"/>
  <c r="EV396" i="14"/>
  <c r="BH396" i="14"/>
  <c r="FH396" i="14"/>
  <c r="FC396" i="14"/>
  <c r="AY396" i="14"/>
  <c r="EC396" i="14"/>
  <c r="DW396" i="14"/>
  <c r="FZ396" i="14"/>
  <c r="IY396" i="14"/>
  <c r="FN396" i="14"/>
  <c r="CZ396" i="14"/>
  <c r="L396" i="14"/>
  <c r="CJ396" i="14"/>
  <c r="IQ396" i="14"/>
  <c r="CF396" i="14"/>
  <c r="FB396" i="14"/>
  <c r="HL396" i="14"/>
  <c r="HE396" i="14"/>
  <c r="AF396" i="14"/>
  <c r="AR396" i="14"/>
  <c r="AW396" i="14"/>
  <c r="GK396" i="14"/>
  <c r="FX396" i="14"/>
  <c r="IT396" i="14"/>
  <c r="IP396" i="14"/>
  <c r="II396" i="14"/>
  <c r="IC396" i="14"/>
  <c r="IF396" i="14"/>
  <c r="AK396" i="14"/>
  <c r="DO396" i="14"/>
  <c r="CC396" i="14"/>
  <c r="GJ396" i="14"/>
  <c r="CV396" i="14"/>
  <c r="DR396" i="14"/>
  <c r="CB396" i="14"/>
  <c r="EZ396" i="14"/>
  <c r="BL396" i="14"/>
  <c r="DL396" i="14"/>
  <c r="DF396" i="14"/>
  <c r="DZ396" i="14"/>
  <c r="GB396" i="14"/>
  <c r="AU396" i="14"/>
  <c r="BJ396" i="14"/>
  <c r="BF396" i="14"/>
  <c r="FS396" i="14"/>
  <c r="IA396" i="14"/>
  <c r="ET396" i="14"/>
  <c r="AI396" i="14"/>
  <c r="AC396" i="14"/>
  <c r="EX396" i="14"/>
  <c r="HI396" i="14"/>
  <c r="CU396" i="14"/>
  <c r="IS396" i="14"/>
  <c r="IO396" i="14"/>
  <c r="IL396" i="14"/>
  <c r="BO396" i="14"/>
  <c r="HU396" i="14"/>
  <c r="EF396" i="14"/>
  <c r="DD396" i="14"/>
  <c r="HY396" i="14"/>
  <c r="IR396" i="14"/>
  <c r="AE396" i="14"/>
  <c r="FJ396" i="14"/>
  <c r="BA396" i="14"/>
  <c r="HO396" i="14"/>
  <c r="GZ396" i="14"/>
  <c r="GM396" i="14"/>
  <c r="FW396" i="14"/>
  <c r="GA396" i="14"/>
  <c r="AN396" i="14"/>
  <c r="GW396" i="14"/>
  <c r="GU396" i="14"/>
  <c r="GS396" i="14"/>
  <c r="X396" i="14"/>
  <c r="GG396" i="14"/>
  <c r="GE396" i="14"/>
  <c r="GC396" i="14"/>
  <c r="CH396" i="14"/>
  <c r="FG396" i="14"/>
  <c r="FD396" i="14"/>
  <c r="FA396" i="14"/>
  <c r="HZ396" i="14"/>
  <c r="IE396" i="14"/>
  <c r="HT396" i="14"/>
  <c r="ED396" i="14"/>
  <c r="HF396" i="14"/>
  <c r="AJ396" i="14"/>
  <c r="AD396" i="14"/>
  <c r="DC396" i="14"/>
  <c r="CM396" i="14"/>
  <c r="CR396" i="14"/>
  <c r="EW396" i="14"/>
  <c r="S396" i="14"/>
  <c r="H396" i="14"/>
  <c r="DY396" i="14"/>
  <c r="AG396" i="14"/>
  <c r="FY396" i="14"/>
  <c r="CL396" i="14"/>
  <c r="AM396" i="14"/>
  <c r="AH396" i="14"/>
  <c r="HW396" i="14"/>
  <c r="EK396" i="14"/>
  <c r="EI396" i="14"/>
  <c r="EG396" i="14"/>
  <c r="HG396" i="14"/>
  <c r="DU396" i="14"/>
  <c r="DS396" i="14"/>
  <c r="DQ396" i="14"/>
  <c r="IV396" i="14"/>
  <c r="IK396" i="14"/>
  <c r="CE396" i="14"/>
  <c r="BT396" i="14"/>
  <c r="BQ396" i="14"/>
  <c r="EM396" i="14"/>
  <c r="ER396" i="14"/>
  <c r="AT396" i="14"/>
  <c r="DN396" i="14"/>
  <c r="HC396" i="14"/>
  <c r="GR396" i="14"/>
  <c r="GO396" i="14"/>
  <c r="AA396" i="14"/>
  <c r="FF396" i="14"/>
  <c r="FR396" i="14"/>
  <c r="BM396" i="14"/>
  <c r="EP396" i="14"/>
  <c r="CP396" i="14"/>
  <c r="AO396" i="14"/>
  <c r="EA396" i="14"/>
  <c r="FM396" i="14"/>
  <c r="DG396" i="14"/>
  <c r="BS396" i="14"/>
  <c r="HR396" i="14"/>
  <c r="FK396" i="14"/>
  <c r="BY396" i="14"/>
  <c r="BW396" i="14"/>
  <c r="BU396" i="14"/>
  <c r="EU396" i="14"/>
  <c r="BI396" i="14"/>
  <c r="BG396" i="14"/>
  <c r="BE396" i="14"/>
  <c r="FT396" i="14"/>
  <c r="FI396" i="14"/>
  <c r="IH396" i="14"/>
  <c r="IM396" i="14"/>
  <c r="IB396" i="14"/>
  <c r="HV396" i="14"/>
  <c r="AZ396" i="14"/>
  <c r="HP396" i="14"/>
  <c r="HM396" i="14"/>
  <c r="AL396" i="14"/>
  <c r="DK396" i="14"/>
  <c r="DP396" i="14"/>
  <c r="DE396" i="14"/>
  <c r="GL396" i="14"/>
  <c r="CD396" i="14"/>
  <c r="CO396" i="14"/>
  <c r="W396" i="14"/>
  <c r="AX396" i="14"/>
  <c r="IZ396" i="14"/>
  <c r="O396" i="14"/>
  <c r="JA396" i="14"/>
  <c r="CT396" i="14"/>
  <c r="CQ396" i="14"/>
  <c r="FV396" i="14"/>
  <c r="FP396" i="14"/>
  <c r="HJ396" i="14"/>
  <c r="IG396" i="14"/>
  <c r="T396" i="14"/>
  <c r="HQ396" i="14"/>
  <c r="HK396" i="14"/>
  <c r="FO396" i="14"/>
  <c r="FU396" i="14"/>
  <c r="CS396" i="14"/>
  <c r="Z396" i="14"/>
  <c r="DI396" i="14"/>
  <c r="GX396" i="14"/>
  <c r="GV396" i="14"/>
  <c r="GT396" i="14"/>
  <c r="G396" i="14"/>
  <c r="GH396" i="14"/>
  <c r="GF396" i="14"/>
  <c r="GD396" i="14"/>
  <c r="BC396" i="14"/>
  <c r="IU396" i="14"/>
  <c r="IJ396" i="14"/>
  <c r="ID396" i="14"/>
  <c r="BP396" i="14"/>
  <c r="BB396" i="14"/>
  <c r="EQ396" i="14"/>
  <c r="BD396" i="14"/>
  <c r="AS396" i="14"/>
  <c r="DX396" i="14"/>
  <c r="DM396" i="14"/>
  <c r="HB396" i="14"/>
  <c r="GQ396" i="14"/>
  <c r="GN396" i="14"/>
  <c r="DH396" i="14"/>
  <c r="FE396" i="14"/>
  <c r="AQ396" i="14"/>
  <c r="P396" i="14"/>
  <c r="EO396" i="14"/>
  <c r="IX396" i="14"/>
  <c r="V396" i="14"/>
  <c r="DB396" i="14"/>
  <c r="Q396" i="14"/>
  <c r="GI396" i="14"/>
  <c r="JB396" i="14"/>
  <c r="BK396" i="14"/>
  <c r="DA396" i="14"/>
  <c r="BR396" i="14"/>
  <c r="EY396" i="14"/>
  <c r="EN396" i="14"/>
  <c r="ES396" i="14"/>
  <c r="EE396" i="14"/>
  <c r="EB396" i="14"/>
  <c r="GY396" i="14"/>
  <c r="HD396" i="14"/>
  <c r="GP396" i="14"/>
  <c r="AB396" i="14"/>
  <c r="CW396" i="14"/>
  <c r="CI396" i="14"/>
  <c r="BN396" i="14"/>
  <c r="U396" i="14"/>
  <c r="CA396" i="14"/>
  <c r="AP396" i="14"/>
  <c r="DJ396" i="14"/>
  <c r="Y396" i="14"/>
  <c r="FQ396" i="14"/>
  <c r="CN396" i="14"/>
  <c r="CK396" i="14"/>
  <c r="R396" i="14"/>
  <c r="I136" i="14"/>
  <c r="K136" i="14" s="1"/>
  <c r="HU397" i="14" s="1"/>
  <c r="F137" i="14"/>
  <c r="I137" i="14" s="1"/>
  <c r="K137" i="14" s="1"/>
  <c r="E663" i="14"/>
  <c r="G663" i="14" s="1"/>
  <c r="E138" i="14"/>
  <c r="F138" i="14" s="1"/>
  <c r="D139" i="14"/>
  <c r="C140" i="14"/>
  <c r="N663" i="14"/>
  <c r="A664" i="14"/>
  <c r="BE662" i="14"/>
  <c r="AW662" i="14"/>
  <c r="AO662" i="14"/>
  <c r="AG662" i="14"/>
  <c r="Y662" i="14"/>
  <c r="Q662" i="14"/>
  <c r="BL662" i="14"/>
  <c r="BD662" i="14"/>
  <c r="AV662" i="14"/>
  <c r="AN662" i="14"/>
  <c r="AF662" i="14"/>
  <c r="X662" i="14"/>
  <c r="P662" i="14"/>
  <c r="BK662" i="14"/>
  <c r="BC662" i="14"/>
  <c r="AU662" i="14"/>
  <c r="AM662" i="14"/>
  <c r="AE662" i="14"/>
  <c r="W662" i="14"/>
  <c r="O662" i="14"/>
  <c r="BJ662" i="14"/>
  <c r="BB662" i="14"/>
  <c r="AT662" i="14"/>
  <c r="AL662" i="14"/>
  <c r="AD662" i="14"/>
  <c r="V662" i="14"/>
  <c r="BI662" i="14"/>
  <c r="BA662" i="14"/>
  <c r="AS662" i="14"/>
  <c r="AK662" i="14"/>
  <c r="AC662" i="14"/>
  <c r="U662" i="14"/>
  <c r="M662" i="14"/>
  <c r="BH662" i="14"/>
  <c r="AZ662" i="14"/>
  <c r="AR662" i="14"/>
  <c r="AJ662" i="14"/>
  <c r="AB662" i="14"/>
  <c r="T662" i="14"/>
  <c r="BG662" i="14"/>
  <c r="AY662" i="14"/>
  <c r="AQ662" i="14"/>
  <c r="AI662" i="14"/>
  <c r="AA662" i="14"/>
  <c r="S662" i="14"/>
  <c r="BF662" i="14"/>
  <c r="AX662" i="14"/>
  <c r="AP662" i="14"/>
  <c r="AH662" i="14"/>
  <c r="Z662" i="14"/>
  <c r="R662" i="14"/>
  <c r="D664" i="14"/>
  <c r="C665" i="14"/>
  <c r="D63" i="11"/>
  <c r="G63" i="11" s="1"/>
  <c r="E62" i="11"/>
  <c r="F62" i="11" s="1"/>
  <c r="E294" i="2"/>
  <c r="F294" i="2" s="1"/>
  <c r="C195" i="1"/>
  <c r="C183" i="1"/>
  <c r="C184" i="1" s="1"/>
  <c r="C182" i="1"/>
  <c r="L293" i="2" l="1"/>
  <c r="N292" i="2"/>
  <c r="M292" i="2"/>
  <c r="N332" i="2"/>
  <c r="L371" i="2"/>
  <c r="N371" i="2" s="1"/>
  <c r="M333" i="2"/>
  <c r="K372" i="2"/>
  <c r="L372" i="2" s="1"/>
  <c r="K333" i="2"/>
  <c r="N333" i="2" s="1"/>
  <c r="K294" i="2"/>
  <c r="L294" i="2" s="1"/>
  <c r="N294" i="2" s="1"/>
  <c r="L333" i="2"/>
  <c r="O332" i="2"/>
  <c r="P332" i="2"/>
  <c r="J62" i="11"/>
  <c r="K62" i="11" s="1"/>
  <c r="H62" i="11"/>
  <c r="I62" i="11" s="1"/>
  <c r="H663" i="14"/>
  <c r="AM397" i="14"/>
  <c r="AO397" i="14"/>
  <c r="AQ397" i="14"/>
  <c r="AS397" i="14"/>
  <c r="CY397" i="14"/>
  <c r="DA397" i="14"/>
  <c r="DC397" i="14"/>
  <c r="DE397" i="14"/>
  <c r="FK397" i="14"/>
  <c r="FM397" i="14"/>
  <c r="FO397" i="14"/>
  <c r="FQ397" i="14"/>
  <c r="HW397" i="14"/>
  <c r="HY397" i="14"/>
  <c r="IA397" i="14"/>
  <c r="IC397" i="14"/>
  <c r="AT397" i="14"/>
  <c r="AN397" i="14"/>
  <c r="AP397" i="14"/>
  <c r="AR397" i="14"/>
  <c r="DF397" i="14"/>
  <c r="CZ397" i="14"/>
  <c r="DB397" i="14"/>
  <c r="DD397" i="14"/>
  <c r="FR397" i="14"/>
  <c r="FL397" i="14"/>
  <c r="FN397" i="14"/>
  <c r="FP397" i="14"/>
  <c r="ID397" i="14"/>
  <c r="HX397" i="14"/>
  <c r="HZ397" i="14"/>
  <c r="IB397" i="14"/>
  <c r="BB397" i="14"/>
  <c r="DN397" i="14"/>
  <c r="FZ397" i="14"/>
  <c r="IL397" i="14"/>
  <c r="AU397" i="14"/>
  <c r="DG397" i="14"/>
  <c r="FS397" i="14"/>
  <c r="IE397" i="14"/>
  <c r="AV397" i="14"/>
  <c r="DH397" i="14"/>
  <c r="FT397" i="14"/>
  <c r="IF397" i="14"/>
  <c r="AW397" i="14"/>
  <c r="DI397" i="14"/>
  <c r="FU397" i="14"/>
  <c r="IG397" i="14"/>
  <c r="AX397" i="14"/>
  <c r="DJ397" i="14"/>
  <c r="FV397" i="14"/>
  <c r="IH397" i="14"/>
  <c r="AY397" i="14"/>
  <c r="DK397" i="14"/>
  <c r="FW397" i="14"/>
  <c r="II397" i="14"/>
  <c r="AZ397" i="14"/>
  <c r="DL397" i="14"/>
  <c r="FX397" i="14"/>
  <c r="IJ397" i="14"/>
  <c r="BA397" i="14"/>
  <c r="DM397" i="14"/>
  <c r="FY397" i="14"/>
  <c r="IK397" i="14"/>
  <c r="BJ397" i="14"/>
  <c r="DV397" i="14"/>
  <c r="GH397" i="14"/>
  <c r="IT397" i="14"/>
  <c r="BC397" i="14"/>
  <c r="DO397" i="14"/>
  <c r="GA397" i="14"/>
  <c r="IM397" i="14"/>
  <c r="BD397" i="14"/>
  <c r="DP397" i="14"/>
  <c r="GB397" i="14"/>
  <c r="IN397" i="14"/>
  <c r="BE397" i="14"/>
  <c r="DQ397" i="14"/>
  <c r="GC397" i="14"/>
  <c r="IO397" i="14"/>
  <c r="BF397" i="14"/>
  <c r="DR397" i="14"/>
  <c r="GD397" i="14"/>
  <c r="IP397" i="14"/>
  <c r="BG397" i="14"/>
  <c r="DS397" i="14"/>
  <c r="GE397" i="14"/>
  <c r="IQ397" i="14"/>
  <c r="BH397" i="14"/>
  <c r="DT397" i="14"/>
  <c r="GF397" i="14"/>
  <c r="IR397" i="14"/>
  <c r="BI397" i="14"/>
  <c r="DU397" i="14"/>
  <c r="GG397" i="14"/>
  <c r="IS397" i="14"/>
  <c r="BR397" i="14"/>
  <c r="ED397" i="14"/>
  <c r="GP397" i="14"/>
  <c r="JB397" i="14"/>
  <c r="BK397" i="14"/>
  <c r="DW397" i="14"/>
  <c r="GI397" i="14"/>
  <c r="IU397" i="14"/>
  <c r="BL397" i="14"/>
  <c r="DX397" i="14"/>
  <c r="GJ397" i="14"/>
  <c r="IV397" i="14"/>
  <c r="BM397" i="14"/>
  <c r="DY397" i="14"/>
  <c r="GK397" i="14"/>
  <c r="IW397" i="14"/>
  <c r="BN397" i="14"/>
  <c r="DZ397" i="14"/>
  <c r="GL397" i="14"/>
  <c r="IX397" i="14"/>
  <c r="BO397" i="14"/>
  <c r="EA397" i="14"/>
  <c r="GM397" i="14"/>
  <c r="IY397" i="14"/>
  <c r="BP397" i="14"/>
  <c r="EB397" i="14"/>
  <c r="GN397" i="14"/>
  <c r="IZ397" i="14"/>
  <c r="BQ397" i="14"/>
  <c r="EC397" i="14"/>
  <c r="GO397" i="14"/>
  <c r="JA397" i="14"/>
  <c r="N397" i="14"/>
  <c r="BZ397" i="14"/>
  <c r="EL397" i="14"/>
  <c r="GX397" i="14"/>
  <c r="G397" i="14"/>
  <c r="BS397" i="14"/>
  <c r="EE397" i="14"/>
  <c r="GQ397" i="14"/>
  <c r="H397" i="14"/>
  <c r="BT397" i="14"/>
  <c r="EF397" i="14"/>
  <c r="GR397" i="14"/>
  <c r="I397" i="14"/>
  <c r="BU397" i="14"/>
  <c r="EG397" i="14"/>
  <c r="GS397" i="14"/>
  <c r="J397" i="14"/>
  <c r="BV397" i="14"/>
  <c r="EH397" i="14"/>
  <c r="GT397" i="14"/>
  <c r="K397" i="14"/>
  <c r="BW397" i="14"/>
  <c r="EI397" i="14"/>
  <c r="GU397" i="14"/>
  <c r="L397" i="14"/>
  <c r="BX397" i="14"/>
  <c r="EJ397" i="14"/>
  <c r="GV397" i="14"/>
  <c r="M397" i="14"/>
  <c r="BY397" i="14"/>
  <c r="EK397" i="14"/>
  <c r="GW397" i="14"/>
  <c r="V397" i="14"/>
  <c r="CH397" i="14"/>
  <c r="ET397" i="14"/>
  <c r="HF397" i="14"/>
  <c r="O397" i="14"/>
  <c r="CA397" i="14"/>
  <c r="EM397" i="14"/>
  <c r="GY397" i="14"/>
  <c r="P397" i="14"/>
  <c r="CB397" i="14"/>
  <c r="EN397" i="14"/>
  <c r="GZ397" i="14"/>
  <c r="Q397" i="14"/>
  <c r="CC397" i="14"/>
  <c r="EO397" i="14"/>
  <c r="HA397" i="14"/>
  <c r="R397" i="14"/>
  <c r="CD397" i="14"/>
  <c r="EP397" i="14"/>
  <c r="HB397" i="14"/>
  <c r="S397" i="14"/>
  <c r="CE397" i="14"/>
  <c r="EQ397" i="14"/>
  <c r="HC397" i="14"/>
  <c r="T397" i="14"/>
  <c r="CF397" i="14"/>
  <c r="ER397" i="14"/>
  <c r="HD397" i="14"/>
  <c r="U397" i="14"/>
  <c r="CG397" i="14"/>
  <c r="ES397" i="14"/>
  <c r="HE397" i="14"/>
  <c r="AD397" i="14"/>
  <c r="CP397" i="14"/>
  <c r="FB397" i="14"/>
  <c r="HN397" i="14"/>
  <c r="W397" i="14"/>
  <c r="CI397" i="14"/>
  <c r="EU397" i="14"/>
  <c r="HG397" i="14"/>
  <c r="X397" i="14"/>
  <c r="CJ397" i="14"/>
  <c r="EV397" i="14"/>
  <c r="HH397" i="14"/>
  <c r="Y397" i="14"/>
  <c r="CK397" i="14"/>
  <c r="EW397" i="14"/>
  <c r="HI397" i="14"/>
  <c r="Z397" i="14"/>
  <c r="CL397" i="14"/>
  <c r="EX397" i="14"/>
  <c r="HJ397" i="14"/>
  <c r="AA397" i="14"/>
  <c r="CM397" i="14"/>
  <c r="EY397" i="14"/>
  <c r="HK397" i="14"/>
  <c r="AB397" i="14"/>
  <c r="CN397" i="14"/>
  <c r="EZ397" i="14"/>
  <c r="HL397" i="14"/>
  <c r="AC397" i="14"/>
  <c r="CO397" i="14"/>
  <c r="FA397" i="14"/>
  <c r="HM397" i="14"/>
  <c r="AL397" i="14"/>
  <c r="CX397" i="14"/>
  <c r="FJ397" i="14"/>
  <c r="HV397" i="14"/>
  <c r="AE397" i="14"/>
  <c r="CQ397" i="14"/>
  <c r="FC397" i="14"/>
  <c r="HO397" i="14"/>
  <c r="AF397" i="14"/>
  <c r="CR397" i="14"/>
  <c r="FD397" i="14"/>
  <c r="HP397" i="14"/>
  <c r="AG397" i="14"/>
  <c r="CS397" i="14"/>
  <c r="FE397" i="14"/>
  <c r="HQ397" i="14"/>
  <c r="AH397" i="14"/>
  <c r="CT397" i="14"/>
  <c r="FF397" i="14"/>
  <c r="HR397" i="14"/>
  <c r="AI397" i="14"/>
  <c r="CU397" i="14"/>
  <c r="FG397" i="14"/>
  <c r="HS397" i="14"/>
  <c r="AJ397" i="14"/>
  <c r="CV397" i="14"/>
  <c r="FH397" i="14"/>
  <c r="HT397" i="14"/>
  <c r="AK397" i="14"/>
  <c r="CW397" i="14"/>
  <c r="FI397" i="14"/>
  <c r="HR398" i="14"/>
  <c r="IH398" i="14"/>
  <c r="FN398" i="14"/>
  <c r="CL398" i="14"/>
  <c r="R398" i="14"/>
  <c r="GS398" i="14"/>
  <c r="DY398" i="14"/>
  <c r="BE398" i="14"/>
  <c r="IF398" i="14"/>
  <c r="FL398" i="14"/>
  <c r="CJ398" i="14"/>
  <c r="P398" i="14"/>
  <c r="GQ398" i="14"/>
  <c r="DW398" i="14"/>
  <c r="BC398" i="14"/>
  <c r="IL398" i="14"/>
  <c r="FR398" i="14"/>
  <c r="CP398" i="14"/>
  <c r="V398" i="14"/>
  <c r="GW398" i="14"/>
  <c r="EK398" i="14"/>
  <c r="BY398" i="14"/>
  <c r="M398" i="14"/>
  <c r="GV398" i="14"/>
  <c r="EJ398" i="14"/>
  <c r="BX398" i="14"/>
  <c r="L398" i="14"/>
  <c r="GU398" i="14"/>
  <c r="EI398" i="14"/>
  <c r="BW398" i="14"/>
  <c r="K398" i="14"/>
  <c r="DF398" i="14"/>
  <c r="T398" i="14"/>
  <c r="HZ398" i="14"/>
  <c r="EX398" i="14"/>
  <c r="CD398" i="14"/>
  <c r="J398" i="14"/>
  <c r="GK398" i="14"/>
  <c r="DQ398" i="14"/>
  <c r="AW398" i="14"/>
  <c r="HX398" i="14"/>
  <c r="EV398" i="14"/>
  <c r="CB398" i="14"/>
  <c r="H398" i="14"/>
  <c r="GI398" i="14"/>
  <c r="DO398" i="14"/>
  <c r="AU398" i="14"/>
  <c r="ID398" i="14"/>
  <c r="FB398" i="14"/>
  <c r="CH398" i="14"/>
  <c r="N398" i="14"/>
  <c r="GO398" i="14"/>
  <c r="EC398" i="14"/>
  <c r="BQ398" i="14"/>
  <c r="IZ398" i="14"/>
  <c r="GN398" i="14"/>
  <c r="EB398" i="14"/>
  <c r="BP398" i="14"/>
  <c r="IY398" i="14"/>
  <c r="GM398" i="14"/>
  <c r="EA398" i="14"/>
  <c r="BO398" i="14"/>
  <c r="IP398" i="14"/>
  <c r="HA398" i="14"/>
  <c r="FT398" i="14"/>
  <c r="GY398" i="14"/>
  <c r="FZ398" i="14"/>
  <c r="HD398" i="14"/>
  <c r="CE398" i="14"/>
  <c r="HJ398" i="14"/>
  <c r="EP398" i="14"/>
  <c r="BV398" i="14"/>
  <c r="IW398" i="14"/>
  <c r="GC398" i="14"/>
  <c r="DI398" i="14"/>
  <c r="AO398" i="14"/>
  <c r="HH398" i="14"/>
  <c r="EN398" i="14"/>
  <c r="BT398" i="14"/>
  <c r="IU398" i="14"/>
  <c r="GA398" i="14"/>
  <c r="DG398" i="14"/>
  <c r="AM398" i="14"/>
  <c r="HN398" i="14"/>
  <c r="ET398" i="14"/>
  <c r="BZ398" i="14"/>
  <c r="JA398" i="14"/>
  <c r="GG398" i="14"/>
  <c r="DU398" i="14"/>
  <c r="BI398" i="14"/>
  <c r="IR398" i="14"/>
  <c r="GF398" i="14"/>
  <c r="DT398" i="14"/>
  <c r="BH398" i="14"/>
  <c r="IQ398" i="14"/>
  <c r="GE398" i="14"/>
  <c r="DS398" i="14"/>
  <c r="BG398" i="14"/>
  <c r="HE398" i="14"/>
  <c r="EQ398" i="14"/>
  <c r="HB398" i="14"/>
  <c r="EH398" i="14"/>
  <c r="BN398" i="14"/>
  <c r="IO398" i="14"/>
  <c r="FU398" i="14"/>
  <c r="DA398" i="14"/>
  <c r="Y398" i="14"/>
  <c r="GZ398" i="14"/>
  <c r="EF398" i="14"/>
  <c r="BL398" i="14"/>
  <c r="IM398" i="14"/>
  <c r="FS398" i="14"/>
  <c r="CY398" i="14"/>
  <c r="W398" i="14"/>
  <c r="HF398" i="14"/>
  <c r="EL398" i="14"/>
  <c r="BR398" i="14"/>
  <c r="IS398" i="14"/>
  <c r="FY398" i="14"/>
  <c r="DM398" i="14"/>
  <c r="BA398" i="14"/>
  <c r="IJ398" i="14"/>
  <c r="FX398" i="14"/>
  <c r="DL398" i="14"/>
  <c r="AZ398" i="14"/>
  <c r="II398" i="14"/>
  <c r="FW398" i="14"/>
  <c r="DK398" i="14"/>
  <c r="AY398" i="14"/>
  <c r="IN398" i="14"/>
  <c r="IT398" i="14"/>
  <c r="CG398" i="14"/>
  <c r="S398" i="14"/>
  <c r="GT398" i="14"/>
  <c r="DZ398" i="14"/>
  <c r="BF398" i="14"/>
  <c r="IG398" i="14"/>
  <c r="FM398" i="14"/>
  <c r="CK398" i="14"/>
  <c r="Q398" i="14"/>
  <c r="GR398" i="14"/>
  <c r="DX398" i="14"/>
  <c r="BD398" i="14"/>
  <c r="IE398" i="14"/>
  <c r="FK398" i="14"/>
  <c r="CI398" i="14"/>
  <c r="O398" i="14"/>
  <c r="GX398" i="14"/>
  <c r="ED398" i="14"/>
  <c r="BJ398" i="14"/>
  <c r="IK398" i="14"/>
  <c r="FQ398" i="14"/>
  <c r="DE398" i="14"/>
  <c r="AS398" i="14"/>
  <c r="IB398" i="14"/>
  <c r="FP398" i="14"/>
  <c r="DD398" i="14"/>
  <c r="AR398" i="14"/>
  <c r="IA398" i="14"/>
  <c r="FO398" i="14"/>
  <c r="DC398" i="14"/>
  <c r="AQ398" i="14"/>
  <c r="BM398" i="14"/>
  <c r="EE398" i="14"/>
  <c r="U398" i="14"/>
  <c r="HC398" i="14"/>
  <c r="GL398" i="14"/>
  <c r="DR398" i="14"/>
  <c r="AX398" i="14"/>
  <c r="HY398" i="14"/>
  <c r="EW398" i="14"/>
  <c r="CC398" i="14"/>
  <c r="I398" i="14"/>
  <c r="GJ398" i="14"/>
  <c r="DP398" i="14"/>
  <c r="AV398" i="14"/>
  <c r="HW398" i="14"/>
  <c r="EU398" i="14"/>
  <c r="CA398" i="14"/>
  <c r="G398" i="14"/>
  <c r="GP398" i="14"/>
  <c r="DV398" i="14"/>
  <c r="BB398" i="14"/>
  <c r="IC398" i="14"/>
  <c r="FI398" i="14"/>
  <c r="CW398" i="14"/>
  <c r="AK398" i="14"/>
  <c r="HT398" i="14"/>
  <c r="FH398" i="14"/>
  <c r="CV398" i="14"/>
  <c r="AJ398" i="14"/>
  <c r="HS398" i="14"/>
  <c r="FG398" i="14"/>
  <c r="CU398" i="14"/>
  <c r="AI398" i="14"/>
  <c r="FV398" i="14"/>
  <c r="Z398" i="14"/>
  <c r="EG398" i="14"/>
  <c r="CZ398" i="14"/>
  <c r="BK398" i="14"/>
  <c r="ES398" i="14"/>
  <c r="CF398" i="14"/>
  <c r="IX398" i="14"/>
  <c r="GD398" i="14"/>
  <c r="DJ398" i="14"/>
  <c r="AP398" i="14"/>
  <c r="HI398" i="14"/>
  <c r="EO398" i="14"/>
  <c r="BU398" i="14"/>
  <c r="IV398" i="14"/>
  <c r="GB398" i="14"/>
  <c r="DH398" i="14"/>
  <c r="AN398" i="14"/>
  <c r="HG398" i="14"/>
  <c r="EM398" i="14"/>
  <c r="BS398" i="14"/>
  <c r="JB398" i="14"/>
  <c r="GH398" i="14"/>
  <c r="DN398" i="14"/>
  <c r="AT398" i="14"/>
  <c r="HM398" i="14"/>
  <c r="FA398" i="14"/>
  <c r="CO398" i="14"/>
  <c r="AC398" i="14"/>
  <c r="HL398" i="14"/>
  <c r="EZ398" i="14"/>
  <c r="CN398" i="14"/>
  <c r="AB398" i="14"/>
  <c r="HK398" i="14"/>
  <c r="EY398" i="14"/>
  <c r="CM398" i="14"/>
  <c r="AA398" i="14"/>
  <c r="DB398" i="14"/>
  <c r="X398" i="14"/>
  <c r="AD398" i="14"/>
  <c r="ER398" i="14"/>
  <c r="G138" i="14"/>
  <c r="HU398" i="14"/>
  <c r="AL398" i="14"/>
  <c r="CX398" i="14"/>
  <c r="FJ398" i="14"/>
  <c r="HV398" i="14"/>
  <c r="AE398" i="14"/>
  <c r="CQ398" i="14"/>
  <c r="FC398" i="14"/>
  <c r="HO398" i="14"/>
  <c r="AF398" i="14"/>
  <c r="CR398" i="14"/>
  <c r="FD398" i="14"/>
  <c r="HP398" i="14"/>
  <c r="AG398" i="14"/>
  <c r="CS398" i="14"/>
  <c r="FE398" i="14"/>
  <c r="HQ398" i="14"/>
  <c r="AH398" i="14"/>
  <c r="CT398" i="14"/>
  <c r="FF398" i="14"/>
  <c r="F663" i="14"/>
  <c r="H138" i="14"/>
  <c r="N664" i="14"/>
  <c r="A665" i="14"/>
  <c r="BE663" i="14"/>
  <c r="AW663" i="14"/>
  <c r="AO663" i="14"/>
  <c r="AG663" i="14"/>
  <c r="Y663" i="14"/>
  <c r="Q663" i="14"/>
  <c r="BL663" i="14"/>
  <c r="BD663" i="14"/>
  <c r="AV663" i="14"/>
  <c r="AN663" i="14"/>
  <c r="AF663" i="14"/>
  <c r="X663" i="14"/>
  <c r="P663" i="14"/>
  <c r="BK663" i="14"/>
  <c r="BC663" i="14"/>
  <c r="AU663" i="14"/>
  <c r="AM663" i="14"/>
  <c r="AE663" i="14"/>
  <c r="W663" i="14"/>
  <c r="O663" i="14"/>
  <c r="BJ663" i="14"/>
  <c r="BB663" i="14"/>
  <c r="AT663" i="14"/>
  <c r="AL663" i="14"/>
  <c r="AD663" i="14"/>
  <c r="V663" i="14"/>
  <c r="BI663" i="14"/>
  <c r="BA663" i="14"/>
  <c r="AS663" i="14"/>
  <c r="AK663" i="14"/>
  <c r="AC663" i="14"/>
  <c r="U663" i="14"/>
  <c r="M663" i="14"/>
  <c r="BH663" i="14"/>
  <c r="AZ663" i="14"/>
  <c r="AR663" i="14"/>
  <c r="AJ663" i="14"/>
  <c r="AB663" i="14"/>
  <c r="T663" i="14"/>
  <c r="BG663" i="14"/>
  <c r="AY663" i="14"/>
  <c r="AQ663" i="14"/>
  <c r="AI663" i="14"/>
  <c r="AA663" i="14"/>
  <c r="S663" i="14"/>
  <c r="BF663" i="14"/>
  <c r="AX663" i="14"/>
  <c r="AP663" i="14"/>
  <c r="AH663" i="14"/>
  <c r="Z663" i="14"/>
  <c r="R663" i="14"/>
  <c r="D665" i="14"/>
  <c r="C666" i="14"/>
  <c r="C141" i="14"/>
  <c r="D140" i="14"/>
  <c r="E664" i="14"/>
  <c r="F664" i="14" s="1"/>
  <c r="E139" i="14"/>
  <c r="H139" i="14" s="1"/>
  <c r="E63" i="11"/>
  <c r="F63" i="11" s="1"/>
  <c r="D64" i="11"/>
  <c r="G64" i="11" s="1"/>
  <c r="M294" i="2"/>
  <c r="E295" i="2"/>
  <c r="F295" i="2" s="1"/>
  <c r="C190" i="1"/>
  <c r="C192" i="1"/>
  <c r="M371" i="2" l="1"/>
  <c r="N293" i="2"/>
  <c r="M293" i="2"/>
  <c r="J63" i="11"/>
  <c r="K63" i="11" s="1"/>
  <c r="H63" i="11"/>
  <c r="I63" i="11" s="1"/>
  <c r="M334" i="2"/>
  <c r="K373" i="2"/>
  <c r="L373" i="2" s="1"/>
  <c r="K295" i="2"/>
  <c r="L295" i="2" s="1"/>
  <c r="L334" i="2"/>
  <c r="K334" i="2"/>
  <c r="N334" i="2" s="1"/>
  <c r="O333" i="2"/>
  <c r="P333" i="2"/>
  <c r="M372" i="2"/>
  <c r="N372" i="2"/>
  <c r="I663" i="14"/>
  <c r="I138" i="14"/>
  <c r="K138" i="14" s="1"/>
  <c r="IM399" i="14" s="1"/>
  <c r="H664" i="14"/>
  <c r="G664" i="14"/>
  <c r="G139" i="14"/>
  <c r="E665" i="14"/>
  <c r="F665" i="14" s="1"/>
  <c r="F139" i="14"/>
  <c r="E140" i="14"/>
  <c r="G140" i="14" s="1"/>
  <c r="N665" i="14"/>
  <c r="A666" i="14"/>
  <c r="D141" i="14"/>
  <c r="C142" i="14"/>
  <c r="BE664" i="14"/>
  <c r="AW664" i="14"/>
  <c r="AO664" i="14"/>
  <c r="AG664" i="14"/>
  <c r="Y664" i="14"/>
  <c r="Q664" i="14"/>
  <c r="BL664" i="14"/>
  <c r="BD664" i="14"/>
  <c r="AV664" i="14"/>
  <c r="AN664" i="14"/>
  <c r="AF664" i="14"/>
  <c r="X664" i="14"/>
  <c r="P664" i="14"/>
  <c r="BK664" i="14"/>
  <c r="BC664" i="14"/>
  <c r="AU664" i="14"/>
  <c r="AM664" i="14"/>
  <c r="AE664" i="14"/>
  <c r="W664" i="14"/>
  <c r="O664" i="14"/>
  <c r="BJ664" i="14"/>
  <c r="BB664" i="14"/>
  <c r="AT664" i="14"/>
  <c r="AL664" i="14"/>
  <c r="AD664" i="14"/>
  <c r="V664" i="14"/>
  <c r="BI664" i="14"/>
  <c r="BA664" i="14"/>
  <c r="AS664" i="14"/>
  <c r="AK664" i="14"/>
  <c r="AC664" i="14"/>
  <c r="U664" i="14"/>
  <c r="M664" i="14"/>
  <c r="BH664" i="14"/>
  <c r="AZ664" i="14"/>
  <c r="AR664" i="14"/>
  <c r="AJ664" i="14"/>
  <c r="AB664" i="14"/>
  <c r="T664" i="14"/>
  <c r="BG664" i="14"/>
  <c r="AY664" i="14"/>
  <c r="AQ664" i="14"/>
  <c r="AI664" i="14"/>
  <c r="AA664" i="14"/>
  <c r="S664" i="14"/>
  <c r="BF664" i="14"/>
  <c r="AX664" i="14"/>
  <c r="AP664" i="14"/>
  <c r="AH664" i="14"/>
  <c r="Z664" i="14"/>
  <c r="R664" i="14"/>
  <c r="D666" i="14"/>
  <c r="C667" i="14"/>
  <c r="D65" i="11"/>
  <c r="G65" i="11" s="1"/>
  <c r="E64" i="11"/>
  <c r="F64" i="11" s="1"/>
  <c r="N295" i="2"/>
  <c r="E296" i="2"/>
  <c r="F296" i="2" s="1"/>
  <c r="C193" i="1"/>
  <c r="C194" i="1" s="1"/>
  <c r="A214" i="1" s="1"/>
  <c r="C155" i="1"/>
  <c r="M335" i="2" l="1"/>
  <c r="K374" i="2"/>
  <c r="L374" i="2" s="1"/>
  <c r="K335" i="2"/>
  <c r="L335" i="2"/>
  <c r="K296" i="2"/>
  <c r="L296" i="2" s="1"/>
  <c r="O334" i="2"/>
  <c r="P334" i="2"/>
  <c r="J64" i="11"/>
  <c r="K64" i="11" s="1"/>
  <c r="H64" i="11"/>
  <c r="I64" i="11" s="1"/>
  <c r="N373" i="2"/>
  <c r="M373" i="2"/>
  <c r="FP399" i="14"/>
  <c r="IF399" i="14"/>
  <c r="HG399" i="14"/>
  <c r="BM399" i="14"/>
  <c r="EI399" i="14"/>
  <c r="HE399" i="14"/>
  <c r="X399" i="14"/>
  <c r="EK399" i="14"/>
  <c r="EG399" i="14"/>
  <c r="AD399" i="14"/>
  <c r="HA399" i="14"/>
  <c r="AB399" i="14"/>
  <c r="CX399" i="14"/>
  <c r="IL399" i="14"/>
  <c r="BO399" i="14"/>
  <c r="HC399" i="14"/>
  <c r="Z399" i="14"/>
  <c r="CV399" i="14"/>
  <c r="FR399" i="14"/>
  <c r="CT399" i="14"/>
  <c r="CR399" i="14"/>
  <c r="FN399" i="14"/>
  <c r="IJ399" i="14"/>
  <c r="BK399" i="14"/>
  <c r="FL399" i="14"/>
  <c r="IH399" i="14"/>
  <c r="BQ399" i="14"/>
  <c r="EE399" i="14"/>
  <c r="AF399" i="14"/>
  <c r="BU399" i="14"/>
  <c r="DB399" i="14"/>
  <c r="EQ399" i="14"/>
  <c r="DX399" i="14"/>
  <c r="CK399" i="14"/>
  <c r="AX399" i="14"/>
  <c r="GT399" i="14"/>
  <c r="CM399" i="14"/>
  <c r="FG399" i="14"/>
  <c r="IA399" i="14"/>
  <c r="AZ399" i="14"/>
  <c r="EB399" i="14"/>
  <c r="GV399" i="14"/>
  <c r="U399" i="14"/>
  <c r="CO399" i="14"/>
  <c r="FI399" i="14"/>
  <c r="IC399" i="14"/>
  <c r="BB399" i="14"/>
  <c r="ED399" i="14"/>
  <c r="GX399" i="14"/>
  <c r="O399" i="14"/>
  <c r="CI399" i="14"/>
  <c r="FC399" i="14"/>
  <c r="IU399" i="14"/>
  <c r="BL399" i="14"/>
  <c r="EF399" i="14"/>
  <c r="GZ399" i="14"/>
  <c r="Y399" i="14"/>
  <c r="CS399" i="14"/>
  <c r="FM399" i="14"/>
  <c r="IG399" i="14"/>
  <c r="BN399" i="14"/>
  <c r="EH399" i="14"/>
  <c r="HB399" i="14"/>
  <c r="AA399" i="14"/>
  <c r="CU399" i="14"/>
  <c r="FO399" i="14"/>
  <c r="II399" i="14"/>
  <c r="BP399" i="14"/>
  <c r="EJ399" i="14"/>
  <c r="HD399" i="14"/>
  <c r="AC399" i="14"/>
  <c r="CW399" i="14"/>
  <c r="FQ399" i="14"/>
  <c r="IK399" i="14"/>
  <c r="BR399" i="14"/>
  <c r="EL399" i="14"/>
  <c r="HF399" i="14"/>
  <c r="W399" i="14"/>
  <c r="CQ399" i="14"/>
  <c r="FK399" i="14"/>
  <c r="IV399" i="14"/>
  <c r="AH399" i="14"/>
  <c r="BW399" i="14"/>
  <c r="GR399" i="14"/>
  <c r="FE399" i="14"/>
  <c r="DZ399" i="14"/>
  <c r="BT399" i="14"/>
  <c r="EN399" i="14"/>
  <c r="AG399" i="14"/>
  <c r="FU399" i="14"/>
  <c r="BV399" i="14"/>
  <c r="HJ399" i="14"/>
  <c r="DC399" i="14"/>
  <c r="IY399" i="14"/>
  <c r="ER399" i="14"/>
  <c r="AK399" i="14"/>
  <c r="FY399" i="14"/>
  <c r="BZ399" i="14"/>
  <c r="HN399" i="14"/>
  <c r="CY399" i="14"/>
  <c r="GI399" i="14"/>
  <c r="H399" i="14"/>
  <c r="CB399" i="14"/>
  <c r="EV399" i="14"/>
  <c r="HP399" i="14"/>
  <c r="AO399" i="14"/>
  <c r="DI399" i="14"/>
  <c r="GK399" i="14"/>
  <c r="J399" i="14"/>
  <c r="CD399" i="14"/>
  <c r="EX399" i="14"/>
  <c r="HR399" i="14"/>
  <c r="AQ399" i="14"/>
  <c r="DK399" i="14"/>
  <c r="GM399" i="14"/>
  <c r="L399" i="14"/>
  <c r="CF399" i="14"/>
  <c r="EZ399" i="14"/>
  <c r="HT399" i="14"/>
  <c r="AS399" i="14"/>
  <c r="DM399" i="14"/>
  <c r="GO399" i="14"/>
  <c r="N399" i="14"/>
  <c r="CH399" i="14"/>
  <c r="FB399" i="14"/>
  <c r="HV399" i="14"/>
  <c r="AM399" i="14"/>
  <c r="DG399" i="14"/>
  <c r="GQ399" i="14"/>
  <c r="CZ399" i="14"/>
  <c r="EO399" i="14"/>
  <c r="FV399" i="14"/>
  <c r="AV399" i="14"/>
  <c r="Q399" i="14"/>
  <c r="HY399" i="14"/>
  <c r="S399" i="14"/>
  <c r="HH399" i="14"/>
  <c r="DA399" i="14"/>
  <c r="IW399" i="14"/>
  <c r="EP399" i="14"/>
  <c r="AI399" i="14"/>
  <c r="FW399" i="14"/>
  <c r="BX399" i="14"/>
  <c r="HL399" i="14"/>
  <c r="DE399" i="14"/>
  <c r="JA399" i="14"/>
  <c r="ET399" i="14"/>
  <c r="AE399" i="14"/>
  <c r="P399" i="14"/>
  <c r="CJ399" i="14"/>
  <c r="FD399" i="14"/>
  <c r="HX399" i="14"/>
  <c r="AW399" i="14"/>
  <c r="DY399" i="14"/>
  <c r="GS399" i="14"/>
  <c r="R399" i="14"/>
  <c r="CL399" i="14"/>
  <c r="FF399" i="14"/>
  <c r="HZ399" i="14"/>
  <c r="AY399" i="14"/>
  <c r="EA399" i="14"/>
  <c r="GU399" i="14"/>
  <c r="T399" i="14"/>
  <c r="CN399" i="14"/>
  <c r="FH399" i="14"/>
  <c r="IB399" i="14"/>
  <c r="BA399" i="14"/>
  <c r="EC399" i="14"/>
  <c r="GW399" i="14"/>
  <c r="V399" i="14"/>
  <c r="CP399" i="14"/>
  <c r="FJ399" i="14"/>
  <c r="ID399" i="14"/>
  <c r="AU399" i="14"/>
  <c r="DW399" i="14"/>
  <c r="GY399" i="14"/>
  <c r="FT399" i="14"/>
  <c r="HI399" i="14"/>
  <c r="IX399" i="14"/>
  <c r="HK399" i="14"/>
  <c r="AJ399" i="14"/>
  <c r="DD399" i="14"/>
  <c r="FX399" i="14"/>
  <c r="IZ399" i="14"/>
  <c r="BY399" i="14"/>
  <c r="ES399" i="14"/>
  <c r="HM399" i="14"/>
  <c r="AL399" i="14"/>
  <c r="DF399" i="14"/>
  <c r="FZ399" i="14"/>
  <c r="JB399" i="14"/>
  <c r="BS399" i="14"/>
  <c r="EM399" i="14"/>
  <c r="HO399" i="14"/>
  <c r="AN399" i="14"/>
  <c r="DH399" i="14"/>
  <c r="GJ399" i="14"/>
  <c r="I399" i="14"/>
  <c r="CC399" i="14"/>
  <c r="EW399" i="14"/>
  <c r="HQ399" i="14"/>
  <c r="AP399" i="14"/>
  <c r="DJ399" i="14"/>
  <c r="GL399" i="14"/>
  <c r="K399" i="14"/>
  <c r="CE399" i="14"/>
  <c r="EY399" i="14"/>
  <c r="HS399" i="14"/>
  <c r="AR399" i="14"/>
  <c r="DL399" i="14"/>
  <c r="GN399" i="14"/>
  <c r="M399" i="14"/>
  <c r="CG399" i="14"/>
  <c r="FA399" i="14"/>
  <c r="HU399" i="14"/>
  <c r="AT399" i="14"/>
  <c r="DN399" i="14"/>
  <c r="GP399" i="14"/>
  <c r="G399" i="14"/>
  <c r="CA399" i="14"/>
  <c r="EU399" i="14"/>
  <c r="HW399" i="14"/>
  <c r="FS399" i="14"/>
  <c r="IE399" i="14"/>
  <c r="BD399" i="14"/>
  <c r="DP399" i="14"/>
  <c r="GB399" i="14"/>
  <c r="IN399" i="14"/>
  <c r="BE399" i="14"/>
  <c r="DQ399" i="14"/>
  <c r="GC399" i="14"/>
  <c r="IO399" i="14"/>
  <c r="BF399" i="14"/>
  <c r="DR399" i="14"/>
  <c r="GD399" i="14"/>
  <c r="IP399" i="14"/>
  <c r="BG399" i="14"/>
  <c r="DS399" i="14"/>
  <c r="GE399" i="14"/>
  <c r="IQ399" i="14"/>
  <c r="BH399" i="14"/>
  <c r="DT399" i="14"/>
  <c r="GF399" i="14"/>
  <c r="IR399" i="14"/>
  <c r="BI399" i="14"/>
  <c r="DU399" i="14"/>
  <c r="GG399" i="14"/>
  <c r="IS399" i="14"/>
  <c r="BJ399" i="14"/>
  <c r="DV399" i="14"/>
  <c r="GH399" i="14"/>
  <c r="IT399" i="14"/>
  <c r="BC399" i="14"/>
  <c r="DO399" i="14"/>
  <c r="GA399" i="14"/>
  <c r="I664" i="14"/>
  <c r="H665" i="14"/>
  <c r="G665" i="14"/>
  <c r="I139" i="14"/>
  <c r="K139" i="14" s="1"/>
  <c r="IZ400" i="14" s="1"/>
  <c r="C143" i="14"/>
  <c r="D142" i="14"/>
  <c r="E141" i="14"/>
  <c r="H141" i="14" s="1"/>
  <c r="N666" i="14"/>
  <c r="A667" i="14"/>
  <c r="D667" i="14"/>
  <c r="C668" i="14"/>
  <c r="BE665" i="14"/>
  <c r="AW665" i="14"/>
  <c r="AO665" i="14"/>
  <c r="AG665" i="14"/>
  <c r="Y665" i="14"/>
  <c r="Q665" i="14"/>
  <c r="BL665" i="14"/>
  <c r="BD665" i="14"/>
  <c r="AV665" i="14"/>
  <c r="AN665" i="14"/>
  <c r="AF665" i="14"/>
  <c r="X665" i="14"/>
  <c r="P665" i="14"/>
  <c r="BK665" i="14"/>
  <c r="BC665" i="14"/>
  <c r="AU665" i="14"/>
  <c r="AM665" i="14"/>
  <c r="AE665" i="14"/>
  <c r="W665" i="14"/>
  <c r="O665" i="14"/>
  <c r="BJ665" i="14"/>
  <c r="BB665" i="14"/>
  <c r="AT665" i="14"/>
  <c r="AL665" i="14"/>
  <c r="AD665" i="14"/>
  <c r="V665" i="14"/>
  <c r="BI665" i="14"/>
  <c r="BA665" i="14"/>
  <c r="AS665" i="14"/>
  <c r="AK665" i="14"/>
  <c r="AC665" i="14"/>
  <c r="U665" i="14"/>
  <c r="M665" i="14"/>
  <c r="BH665" i="14"/>
  <c r="AZ665" i="14"/>
  <c r="AR665" i="14"/>
  <c r="AJ665" i="14"/>
  <c r="AB665" i="14"/>
  <c r="T665" i="14"/>
  <c r="BG665" i="14"/>
  <c r="AY665" i="14"/>
  <c r="AQ665" i="14"/>
  <c r="AI665" i="14"/>
  <c r="AA665" i="14"/>
  <c r="S665" i="14"/>
  <c r="BF665" i="14"/>
  <c r="AX665" i="14"/>
  <c r="AP665" i="14"/>
  <c r="AH665" i="14"/>
  <c r="Z665" i="14"/>
  <c r="R665" i="14"/>
  <c r="G666" i="14"/>
  <c r="E666" i="14"/>
  <c r="H666" i="14" s="1"/>
  <c r="F140" i="14"/>
  <c r="H140" i="14"/>
  <c r="E65" i="11"/>
  <c r="F65" i="11" s="1"/>
  <c r="D66" i="11"/>
  <c r="G66" i="11" s="1"/>
  <c r="M295" i="2"/>
  <c r="N296" i="2"/>
  <c r="E297" i="2"/>
  <c r="F297" i="2" s="1"/>
  <c r="A213" i="1"/>
  <c r="C173" i="1"/>
  <c r="M336" i="2" l="1"/>
  <c r="K375" i="2"/>
  <c r="L375" i="2" s="1"/>
  <c r="K297" i="2"/>
  <c r="L297" i="2" s="1"/>
  <c r="L336" i="2"/>
  <c r="K336" i="2"/>
  <c r="N336" i="2" s="1"/>
  <c r="J65" i="11"/>
  <c r="K65" i="11" s="1"/>
  <c r="H65" i="11"/>
  <c r="I65" i="11" s="1"/>
  <c r="N335" i="2"/>
  <c r="N374" i="2"/>
  <c r="M374" i="2"/>
  <c r="G141" i="14"/>
  <c r="I665" i="14"/>
  <c r="I140" i="14"/>
  <c r="K140" i="14" s="1"/>
  <c r="HY401" i="14" s="1"/>
  <c r="M400" i="14"/>
  <c r="G400" i="14"/>
  <c r="I400" i="14"/>
  <c r="K400" i="14"/>
  <c r="BY400" i="14"/>
  <c r="BS400" i="14"/>
  <c r="BU400" i="14"/>
  <c r="BW400" i="14"/>
  <c r="EK400" i="14"/>
  <c r="EE400" i="14"/>
  <c r="EG400" i="14"/>
  <c r="EI400" i="14"/>
  <c r="GW400" i="14"/>
  <c r="GQ400" i="14"/>
  <c r="GS400" i="14"/>
  <c r="GU400" i="14"/>
  <c r="N400" i="14"/>
  <c r="H400" i="14"/>
  <c r="J400" i="14"/>
  <c r="L400" i="14"/>
  <c r="BZ400" i="14"/>
  <c r="BT400" i="14"/>
  <c r="BV400" i="14"/>
  <c r="BX400" i="14"/>
  <c r="EL400" i="14"/>
  <c r="EF400" i="14"/>
  <c r="EH400" i="14"/>
  <c r="EJ400" i="14"/>
  <c r="GX400" i="14"/>
  <c r="GR400" i="14"/>
  <c r="GT400" i="14"/>
  <c r="GV400" i="14"/>
  <c r="U400" i="14"/>
  <c r="CG400" i="14"/>
  <c r="ES400" i="14"/>
  <c r="HE400" i="14"/>
  <c r="V400" i="14"/>
  <c r="CH400" i="14"/>
  <c r="ET400" i="14"/>
  <c r="HF400" i="14"/>
  <c r="O400" i="14"/>
  <c r="CA400" i="14"/>
  <c r="EM400" i="14"/>
  <c r="GY400" i="14"/>
  <c r="P400" i="14"/>
  <c r="CB400" i="14"/>
  <c r="EN400" i="14"/>
  <c r="GZ400" i="14"/>
  <c r="Q400" i="14"/>
  <c r="CC400" i="14"/>
  <c r="EO400" i="14"/>
  <c r="HA400" i="14"/>
  <c r="R400" i="14"/>
  <c r="CD400" i="14"/>
  <c r="EP400" i="14"/>
  <c r="HB400" i="14"/>
  <c r="S400" i="14"/>
  <c r="CE400" i="14"/>
  <c r="EQ400" i="14"/>
  <c r="HC400" i="14"/>
  <c r="T400" i="14"/>
  <c r="CF400" i="14"/>
  <c r="ER400" i="14"/>
  <c r="HD400" i="14"/>
  <c r="AC400" i="14"/>
  <c r="CO400" i="14"/>
  <c r="FA400" i="14"/>
  <c r="HM400" i="14"/>
  <c r="AD400" i="14"/>
  <c r="CP400" i="14"/>
  <c r="FB400" i="14"/>
  <c r="HN400" i="14"/>
  <c r="W400" i="14"/>
  <c r="CI400" i="14"/>
  <c r="EU400" i="14"/>
  <c r="HG400" i="14"/>
  <c r="X400" i="14"/>
  <c r="CJ400" i="14"/>
  <c r="EV400" i="14"/>
  <c r="HH400" i="14"/>
  <c r="Y400" i="14"/>
  <c r="CK400" i="14"/>
  <c r="EW400" i="14"/>
  <c r="HI400" i="14"/>
  <c r="Z400" i="14"/>
  <c r="CL400" i="14"/>
  <c r="EX400" i="14"/>
  <c r="HJ400" i="14"/>
  <c r="AA400" i="14"/>
  <c r="CM400" i="14"/>
  <c r="EY400" i="14"/>
  <c r="HK400" i="14"/>
  <c r="AB400" i="14"/>
  <c r="CN400" i="14"/>
  <c r="EZ400" i="14"/>
  <c r="HL400" i="14"/>
  <c r="AK400" i="14"/>
  <c r="CW400" i="14"/>
  <c r="FI400" i="14"/>
  <c r="HU400" i="14"/>
  <c r="AL400" i="14"/>
  <c r="CX400" i="14"/>
  <c r="FJ400" i="14"/>
  <c r="HV400" i="14"/>
  <c r="AE400" i="14"/>
  <c r="CQ400" i="14"/>
  <c r="FC400" i="14"/>
  <c r="HO400" i="14"/>
  <c r="AF400" i="14"/>
  <c r="CR400" i="14"/>
  <c r="FD400" i="14"/>
  <c r="HP400" i="14"/>
  <c r="AG400" i="14"/>
  <c r="CS400" i="14"/>
  <c r="FE400" i="14"/>
  <c r="HQ400" i="14"/>
  <c r="AH400" i="14"/>
  <c r="CT400" i="14"/>
  <c r="FF400" i="14"/>
  <c r="HR400" i="14"/>
  <c r="AI400" i="14"/>
  <c r="CU400" i="14"/>
  <c r="FG400" i="14"/>
  <c r="HS400" i="14"/>
  <c r="AJ400" i="14"/>
  <c r="CV400" i="14"/>
  <c r="FH400" i="14"/>
  <c r="HT400" i="14"/>
  <c r="AS400" i="14"/>
  <c r="DE400" i="14"/>
  <c r="FQ400" i="14"/>
  <c r="IC400" i="14"/>
  <c r="AT400" i="14"/>
  <c r="DF400" i="14"/>
  <c r="FR400" i="14"/>
  <c r="ID400" i="14"/>
  <c r="AM400" i="14"/>
  <c r="CY400" i="14"/>
  <c r="FK400" i="14"/>
  <c r="HW400" i="14"/>
  <c r="AN400" i="14"/>
  <c r="CZ400" i="14"/>
  <c r="FL400" i="14"/>
  <c r="HX400" i="14"/>
  <c r="AO400" i="14"/>
  <c r="DA400" i="14"/>
  <c r="FM400" i="14"/>
  <c r="HY400" i="14"/>
  <c r="AP400" i="14"/>
  <c r="DB400" i="14"/>
  <c r="FN400" i="14"/>
  <c r="HZ400" i="14"/>
  <c r="AQ400" i="14"/>
  <c r="DC400" i="14"/>
  <c r="FO400" i="14"/>
  <c r="IA400" i="14"/>
  <c r="AR400" i="14"/>
  <c r="DD400" i="14"/>
  <c r="FP400" i="14"/>
  <c r="IB400" i="14"/>
  <c r="BA400" i="14"/>
  <c r="DM400" i="14"/>
  <c r="FY400" i="14"/>
  <c r="IK400" i="14"/>
  <c r="BB400" i="14"/>
  <c r="DN400" i="14"/>
  <c r="FZ400" i="14"/>
  <c r="IL400" i="14"/>
  <c r="AU400" i="14"/>
  <c r="DG400" i="14"/>
  <c r="FS400" i="14"/>
  <c r="IE400" i="14"/>
  <c r="AV400" i="14"/>
  <c r="DH400" i="14"/>
  <c r="FT400" i="14"/>
  <c r="IF400" i="14"/>
  <c r="AW400" i="14"/>
  <c r="DI400" i="14"/>
  <c r="FU400" i="14"/>
  <c r="IG400" i="14"/>
  <c r="AX400" i="14"/>
  <c r="DJ400" i="14"/>
  <c r="FV400" i="14"/>
  <c r="IH400" i="14"/>
  <c r="AY400" i="14"/>
  <c r="DK400" i="14"/>
  <c r="FW400" i="14"/>
  <c r="II400" i="14"/>
  <c r="AZ400" i="14"/>
  <c r="DL400" i="14"/>
  <c r="FX400" i="14"/>
  <c r="IJ400" i="14"/>
  <c r="BI400" i="14"/>
  <c r="DU400" i="14"/>
  <c r="GG400" i="14"/>
  <c r="IS400" i="14"/>
  <c r="BJ400" i="14"/>
  <c r="DV400" i="14"/>
  <c r="GH400" i="14"/>
  <c r="IT400" i="14"/>
  <c r="BC400" i="14"/>
  <c r="DO400" i="14"/>
  <c r="GA400" i="14"/>
  <c r="IM400" i="14"/>
  <c r="BD400" i="14"/>
  <c r="DP400" i="14"/>
  <c r="GB400" i="14"/>
  <c r="IN400" i="14"/>
  <c r="BE400" i="14"/>
  <c r="DQ400" i="14"/>
  <c r="GC400" i="14"/>
  <c r="IO400" i="14"/>
  <c r="BF400" i="14"/>
  <c r="DR400" i="14"/>
  <c r="GD400" i="14"/>
  <c r="IP400" i="14"/>
  <c r="BG400" i="14"/>
  <c r="DS400" i="14"/>
  <c r="GE400" i="14"/>
  <c r="IQ400" i="14"/>
  <c r="BH400" i="14"/>
  <c r="DT400" i="14"/>
  <c r="GF400" i="14"/>
  <c r="IR400" i="14"/>
  <c r="BQ400" i="14"/>
  <c r="EC400" i="14"/>
  <c r="GO400" i="14"/>
  <c r="JA400" i="14"/>
  <c r="BR400" i="14"/>
  <c r="ED400" i="14"/>
  <c r="GP400" i="14"/>
  <c r="JB400" i="14"/>
  <c r="BK400" i="14"/>
  <c r="DW400" i="14"/>
  <c r="GI400" i="14"/>
  <c r="IU400" i="14"/>
  <c r="BL400" i="14"/>
  <c r="DX400" i="14"/>
  <c r="GJ400" i="14"/>
  <c r="IV400" i="14"/>
  <c r="BM400" i="14"/>
  <c r="DY400" i="14"/>
  <c r="GK400" i="14"/>
  <c r="IW400" i="14"/>
  <c r="BN400" i="14"/>
  <c r="DZ400" i="14"/>
  <c r="GL400" i="14"/>
  <c r="IX400" i="14"/>
  <c r="BO400" i="14"/>
  <c r="EA400" i="14"/>
  <c r="GM400" i="14"/>
  <c r="IY400" i="14"/>
  <c r="BP400" i="14"/>
  <c r="EB400" i="14"/>
  <c r="GN400" i="14"/>
  <c r="F666" i="14"/>
  <c r="I666" i="14" s="1"/>
  <c r="N667" i="14"/>
  <c r="A668" i="14"/>
  <c r="BE666" i="14"/>
  <c r="AW666" i="14"/>
  <c r="AO666" i="14"/>
  <c r="AG666" i="14"/>
  <c r="Y666" i="14"/>
  <c r="Q666" i="14"/>
  <c r="BL666" i="14"/>
  <c r="BD666" i="14"/>
  <c r="AV666" i="14"/>
  <c r="AN666" i="14"/>
  <c r="AF666" i="14"/>
  <c r="X666" i="14"/>
  <c r="P666" i="14"/>
  <c r="BK666" i="14"/>
  <c r="BC666" i="14"/>
  <c r="AU666" i="14"/>
  <c r="AM666" i="14"/>
  <c r="AE666" i="14"/>
  <c r="W666" i="14"/>
  <c r="O666" i="14"/>
  <c r="BJ666" i="14"/>
  <c r="BB666" i="14"/>
  <c r="AT666" i="14"/>
  <c r="AL666" i="14"/>
  <c r="AD666" i="14"/>
  <c r="V666" i="14"/>
  <c r="BI666" i="14"/>
  <c r="BA666" i="14"/>
  <c r="AS666" i="14"/>
  <c r="AK666" i="14"/>
  <c r="AC666" i="14"/>
  <c r="U666" i="14"/>
  <c r="M666" i="14"/>
  <c r="BH666" i="14"/>
  <c r="AZ666" i="14"/>
  <c r="AR666" i="14"/>
  <c r="AJ666" i="14"/>
  <c r="AB666" i="14"/>
  <c r="T666" i="14"/>
  <c r="BG666" i="14"/>
  <c r="AY666" i="14"/>
  <c r="AQ666" i="14"/>
  <c r="AI666" i="14"/>
  <c r="AA666" i="14"/>
  <c r="S666" i="14"/>
  <c r="BF666" i="14"/>
  <c r="AX666" i="14"/>
  <c r="AP666" i="14"/>
  <c r="AH666" i="14"/>
  <c r="Z666" i="14"/>
  <c r="R666" i="14"/>
  <c r="F141" i="14"/>
  <c r="D668" i="14"/>
  <c r="C669" i="14"/>
  <c r="E667" i="14"/>
  <c r="G667" i="14" s="1"/>
  <c r="E142" i="14"/>
  <c r="H142" i="14" s="1"/>
  <c r="D143" i="14"/>
  <c r="C144" i="14"/>
  <c r="D67" i="11"/>
  <c r="G67" i="11" s="1"/>
  <c r="E66" i="11"/>
  <c r="F66" i="11" s="1"/>
  <c r="M296" i="2"/>
  <c r="N297" i="2"/>
  <c r="E298" i="2"/>
  <c r="F298" i="2" s="1"/>
  <c r="C27" i="1"/>
  <c r="I141" i="14" l="1"/>
  <c r="K141" i="14" s="1"/>
  <c r="JB402" i="14" s="1"/>
  <c r="O335" i="2"/>
  <c r="P335" i="2"/>
  <c r="P336" i="2"/>
  <c r="O336" i="2"/>
  <c r="N375" i="2"/>
  <c r="M375" i="2"/>
  <c r="M337" i="2"/>
  <c r="L337" i="2"/>
  <c r="K298" i="2"/>
  <c r="L298" i="2" s="1"/>
  <c r="K337" i="2"/>
  <c r="N337" i="2" s="1"/>
  <c r="K376" i="2"/>
  <c r="L376" i="2" s="1"/>
  <c r="J66" i="11"/>
  <c r="K66" i="11" s="1"/>
  <c r="H66" i="11"/>
  <c r="I66" i="11" s="1"/>
  <c r="BH401" i="14"/>
  <c r="EO401" i="14"/>
  <c r="GD401" i="14"/>
  <c r="EC401" i="14"/>
  <c r="CL401" i="14"/>
  <c r="CW401" i="14"/>
  <c r="HB401" i="14"/>
  <c r="AD401" i="14"/>
  <c r="FW401" i="14"/>
  <c r="HG401" i="14"/>
  <c r="EQ401" i="14"/>
  <c r="CP401" i="14"/>
  <c r="GE401" i="14"/>
  <c r="IV401" i="14"/>
  <c r="CD401" i="14"/>
  <c r="IR401" i="14"/>
  <c r="IO401" i="14"/>
  <c r="AX401" i="14"/>
  <c r="AB401" i="14"/>
  <c r="AV401" i="14"/>
  <c r="S401" i="14"/>
  <c r="CN401" i="14"/>
  <c r="EL401" i="14"/>
  <c r="IW401" i="14"/>
  <c r="AA401" i="14"/>
  <c r="CV401" i="14"/>
  <c r="FJ401" i="14"/>
  <c r="Z401" i="14"/>
  <c r="CM401" i="14"/>
  <c r="HD401" i="14"/>
  <c r="BK401" i="14"/>
  <c r="DW401" i="14"/>
  <c r="AY401" i="14"/>
  <c r="FH401" i="14"/>
  <c r="CB401" i="14"/>
  <c r="EX401" i="14"/>
  <c r="BG401" i="14"/>
  <c r="HK401" i="14"/>
  <c r="FX401" i="14"/>
  <c r="HE401" i="14"/>
  <c r="O401" i="14"/>
  <c r="DX401" i="14"/>
  <c r="EP401" i="14"/>
  <c r="HC401" i="14"/>
  <c r="EK401" i="14"/>
  <c r="IT401" i="14"/>
  <c r="R401" i="14"/>
  <c r="FV401" i="14"/>
  <c r="CE401" i="14"/>
  <c r="T401" i="14"/>
  <c r="GV401" i="14"/>
  <c r="IK401" i="14"/>
  <c r="W401" i="14"/>
  <c r="HH401" i="14"/>
  <c r="BF401" i="14"/>
  <c r="HJ401" i="14"/>
  <c r="EY401" i="14"/>
  <c r="BP401" i="14"/>
  <c r="BI401" i="14"/>
  <c r="CX401" i="14"/>
  <c r="GY401" i="14"/>
  <c r="EW401" i="14"/>
  <c r="I401" i="14"/>
  <c r="IJ401" i="14"/>
  <c r="GW401" i="14"/>
  <c r="ED401" i="14"/>
  <c r="BC401" i="14"/>
  <c r="BD401" i="14"/>
  <c r="BE401" i="14"/>
  <c r="BQ401" i="14"/>
  <c r="IS401" i="14"/>
  <c r="FZ401" i="14"/>
  <c r="FS401" i="14"/>
  <c r="EF401" i="14"/>
  <c r="GS401" i="14"/>
  <c r="CO401" i="14"/>
  <c r="V401" i="14"/>
  <c r="IL401" i="14"/>
  <c r="GA401" i="14"/>
  <c r="GZ401" i="14"/>
  <c r="HA401" i="14"/>
  <c r="EE401" i="14"/>
  <c r="CJ401" i="14"/>
  <c r="BM401" i="14"/>
  <c r="IH401" i="14"/>
  <c r="II401" i="14"/>
  <c r="U401" i="14"/>
  <c r="BJ401" i="14"/>
  <c r="CI401" i="14"/>
  <c r="FT401" i="14"/>
  <c r="CK401" i="14"/>
  <c r="DJ401" i="14"/>
  <c r="DK401" i="14"/>
  <c r="EB401" i="14"/>
  <c r="FI401" i="14"/>
  <c r="GX401" i="14"/>
  <c r="IU401" i="14"/>
  <c r="DR401" i="14"/>
  <c r="IP401" i="14"/>
  <c r="DS401" i="14"/>
  <c r="IQ401" i="14"/>
  <c r="EJ401" i="14"/>
  <c r="AC401" i="14"/>
  <c r="FY401" i="14"/>
  <c r="BR401" i="14"/>
  <c r="HF401" i="14"/>
  <c r="CQ401" i="14"/>
  <c r="H401" i="14"/>
  <c r="GB401" i="14"/>
  <c r="CS401" i="14"/>
  <c r="AH401" i="14"/>
  <c r="CT401" i="14"/>
  <c r="FF401" i="14"/>
  <c r="HR401" i="14"/>
  <c r="AI401" i="14"/>
  <c r="CU401" i="14"/>
  <c r="FG401" i="14"/>
  <c r="HS401" i="14"/>
  <c r="AJ401" i="14"/>
  <c r="DL401" i="14"/>
  <c r="GF401" i="14"/>
  <c r="IZ401" i="14"/>
  <c r="BY401" i="14"/>
  <c r="ES401" i="14"/>
  <c r="HM401" i="14"/>
  <c r="AL401" i="14"/>
  <c r="DN401" i="14"/>
  <c r="GH401" i="14"/>
  <c r="JB401" i="14"/>
  <c r="BS401" i="14"/>
  <c r="EM401" i="14"/>
  <c r="IE401" i="14"/>
  <c r="BL401" i="14"/>
  <c r="EN401" i="14"/>
  <c r="IF401" i="14"/>
  <c r="BU401" i="14"/>
  <c r="FE401" i="14"/>
  <c r="AP401" i="14"/>
  <c r="DB401" i="14"/>
  <c r="FN401" i="14"/>
  <c r="HZ401" i="14"/>
  <c r="AQ401" i="14"/>
  <c r="DC401" i="14"/>
  <c r="FO401" i="14"/>
  <c r="IA401" i="14"/>
  <c r="AZ401" i="14"/>
  <c r="DT401" i="14"/>
  <c r="GN401" i="14"/>
  <c r="M401" i="14"/>
  <c r="CG401" i="14"/>
  <c r="FA401" i="14"/>
  <c r="HU401" i="14"/>
  <c r="BB401" i="14"/>
  <c r="DV401" i="14"/>
  <c r="GP401" i="14"/>
  <c r="G401" i="14"/>
  <c r="CA401" i="14"/>
  <c r="EU401" i="14"/>
  <c r="IM401" i="14"/>
  <c r="BT401" i="14"/>
  <c r="EV401" i="14"/>
  <c r="IN401" i="14"/>
  <c r="CC401" i="14"/>
  <c r="FU401" i="14"/>
  <c r="BN401" i="14"/>
  <c r="DZ401" i="14"/>
  <c r="GL401" i="14"/>
  <c r="IX401" i="14"/>
  <c r="BO401" i="14"/>
  <c r="EA401" i="14"/>
  <c r="GM401" i="14"/>
  <c r="IY401" i="14"/>
  <c r="BX401" i="14"/>
  <c r="ER401" i="14"/>
  <c r="HL401" i="14"/>
  <c r="AK401" i="14"/>
  <c r="DM401" i="14"/>
  <c r="GG401" i="14"/>
  <c r="JA401" i="14"/>
  <c r="BZ401" i="14"/>
  <c r="ET401" i="14"/>
  <c r="HN401" i="14"/>
  <c r="AE401" i="14"/>
  <c r="DG401" i="14"/>
  <c r="GI401" i="14"/>
  <c r="P401" i="14"/>
  <c r="DH401" i="14"/>
  <c r="GJ401" i="14"/>
  <c r="Q401" i="14"/>
  <c r="DY401" i="14"/>
  <c r="HI401" i="14"/>
  <c r="J401" i="14"/>
  <c r="BV401" i="14"/>
  <c r="EH401" i="14"/>
  <c r="GT401" i="14"/>
  <c r="K401" i="14"/>
  <c r="BW401" i="14"/>
  <c r="EI401" i="14"/>
  <c r="GU401" i="14"/>
  <c r="L401" i="14"/>
  <c r="CF401" i="14"/>
  <c r="EZ401" i="14"/>
  <c r="HT401" i="14"/>
  <c r="BA401" i="14"/>
  <c r="DU401" i="14"/>
  <c r="GO401" i="14"/>
  <c r="N401" i="14"/>
  <c r="CH401" i="14"/>
  <c r="FB401" i="14"/>
  <c r="HV401" i="14"/>
  <c r="AU401" i="14"/>
  <c r="DO401" i="14"/>
  <c r="GQ401" i="14"/>
  <c r="X401" i="14"/>
  <c r="DP401" i="14"/>
  <c r="GR401" i="14"/>
  <c r="Y401" i="14"/>
  <c r="EG401" i="14"/>
  <c r="IG401" i="14"/>
  <c r="FC401" i="14"/>
  <c r="HO401" i="14"/>
  <c r="AF401" i="14"/>
  <c r="CR401" i="14"/>
  <c r="FD401" i="14"/>
  <c r="HP401" i="14"/>
  <c r="AG401" i="14"/>
  <c r="DI401" i="14"/>
  <c r="GC401" i="14"/>
  <c r="AR401" i="14"/>
  <c r="DD401" i="14"/>
  <c r="FP401" i="14"/>
  <c r="IB401" i="14"/>
  <c r="AS401" i="14"/>
  <c r="DE401" i="14"/>
  <c r="FQ401" i="14"/>
  <c r="IC401" i="14"/>
  <c r="AT401" i="14"/>
  <c r="DF401" i="14"/>
  <c r="FR401" i="14"/>
  <c r="ID401" i="14"/>
  <c r="AM401" i="14"/>
  <c r="CY401" i="14"/>
  <c r="FK401" i="14"/>
  <c r="HW401" i="14"/>
  <c r="AN401" i="14"/>
  <c r="CZ401" i="14"/>
  <c r="FL401" i="14"/>
  <c r="HX401" i="14"/>
  <c r="AW401" i="14"/>
  <c r="DQ401" i="14"/>
  <c r="GK401" i="14"/>
  <c r="HQ401" i="14"/>
  <c r="AO401" i="14"/>
  <c r="DA401" i="14"/>
  <c r="FM401" i="14"/>
  <c r="F667" i="14"/>
  <c r="H667" i="14"/>
  <c r="F142" i="14"/>
  <c r="G142" i="14"/>
  <c r="HF402" i="14"/>
  <c r="GX402" i="14"/>
  <c r="GP402" i="14"/>
  <c r="DN402" i="14"/>
  <c r="BZ402" i="14"/>
  <c r="BR402" i="14"/>
  <c r="BB402" i="14"/>
  <c r="HU402" i="14"/>
  <c r="HE402" i="14"/>
  <c r="GW402" i="14"/>
  <c r="ES402" i="14"/>
  <c r="EC402" i="14"/>
  <c r="DM402" i="14"/>
  <c r="CW402" i="14"/>
  <c r="BA402" i="14"/>
  <c r="U402" i="14"/>
  <c r="M402" i="14"/>
  <c r="IZ402" i="14"/>
  <c r="GV402" i="14"/>
  <c r="FX402" i="14"/>
  <c r="FH402" i="14"/>
  <c r="ER402" i="14"/>
  <c r="CV402" i="14"/>
  <c r="BX402" i="14"/>
  <c r="BP402" i="14"/>
  <c r="AZ402" i="14"/>
  <c r="IY402" i="14"/>
  <c r="HS402" i="14"/>
  <c r="HC402" i="14"/>
  <c r="GU402" i="14"/>
  <c r="EQ402" i="14"/>
  <c r="EA402" i="14"/>
  <c r="DK402" i="14"/>
  <c r="CU402" i="14"/>
  <c r="AY402" i="14"/>
  <c r="S402" i="14"/>
  <c r="K402" i="14"/>
  <c r="IX402" i="14"/>
  <c r="GT402" i="14"/>
  <c r="FV402" i="14"/>
  <c r="FF402" i="14"/>
  <c r="EP402" i="14"/>
  <c r="CT402" i="14"/>
  <c r="BV402" i="14"/>
  <c r="BN402" i="14"/>
  <c r="AX402" i="14"/>
  <c r="IW402" i="14"/>
  <c r="HQ402" i="14"/>
  <c r="HA402" i="14"/>
  <c r="GS402" i="14"/>
  <c r="EO402" i="14"/>
  <c r="DY402" i="14"/>
  <c r="DQ402" i="14"/>
  <c r="DI402" i="14"/>
  <c r="BM402" i="14"/>
  <c r="AW402" i="14"/>
  <c r="AG402" i="14"/>
  <c r="Q402" i="14"/>
  <c r="IF402" i="14"/>
  <c r="GZ402" i="14"/>
  <c r="GR402" i="14"/>
  <c r="GJ402" i="14"/>
  <c r="EN402" i="14"/>
  <c r="DX402" i="14"/>
  <c r="DP402" i="14"/>
  <c r="DH402" i="14"/>
  <c r="BL402" i="14"/>
  <c r="AV402" i="14"/>
  <c r="AF402" i="14"/>
  <c r="P402" i="14"/>
  <c r="IE402" i="14"/>
  <c r="GY402" i="14"/>
  <c r="GQ402" i="14"/>
  <c r="GI402" i="14"/>
  <c r="EM402" i="14"/>
  <c r="DW402" i="14"/>
  <c r="DO402" i="14"/>
  <c r="DG402" i="14"/>
  <c r="BK402" i="14"/>
  <c r="AU402" i="14"/>
  <c r="AE402" i="14"/>
  <c r="O402" i="14"/>
  <c r="C145" i="14"/>
  <c r="D144" i="14"/>
  <c r="E143" i="14"/>
  <c r="G143" i="14" s="1"/>
  <c r="D669" i="14"/>
  <c r="C670" i="14"/>
  <c r="N668" i="14"/>
  <c r="A669" i="14"/>
  <c r="E668" i="14"/>
  <c r="G668" i="14" s="1"/>
  <c r="BE667" i="14"/>
  <c r="AW667" i="14"/>
  <c r="AO667" i="14"/>
  <c r="AG667" i="14"/>
  <c r="Y667" i="14"/>
  <c r="Q667" i="14"/>
  <c r="BL667" i="14"/>
  <c r="BD667" i="14"/>
  <c r="AV667" i="14"/>
  <c r="AN667" i="14"/>
  <c r="AF667" i="14"/>
  <c r="X667" i="14"/>
  <c r="P667" i="14"/>
  <c r="BK667" i="14"/>
  <c r="BC667" i="14"/>
  <c r="AU667" i="14"/>
  <c r="AM667" i="14"/>
  <c r="AE667" i="14"/>
  <c r="W667" i="14"/>
  <c r="O667" i="14"/>
  <c r="BJ667" i="14"/>
  <c r="BB667" i="14"/>
  <c r="AT667" i="14"/>
  <c r="AL667" i="14"/>
  <c r="AD667" i="14"/>
  <c r="V667" i="14"/>
  <c r="BI667" i="14"/>
  <c r="BA667" i="14"/>
  <c r="AS667" i="14"/>
  <c r="AK667" i="14"/>
  <c r="AC667" i="14"/>
  <c r="U667" i="14"/>
  <c r="M667" i="14"/>
  <c r="BH667" i="14"/>
  <c r="AZ667" i="14"/>
  <c r="AR667" i="14"/>
  <c r="AJ667" i="14"/>
  <c r="AB667" i="14"/>
  <c r="T667" i="14"/>
  <c r="BG667" i="14"/>
  <c r="AY667" i="14"/>
  <c r="AQ667" i="14"/>
  <c r="AI667" i="14"/>
  <c r="AA667" i="14"/>
  <c r="S667" i="14"/>
  <c r="BF667" i="14"/>
  <c r="AX667" i="14"/>
  <c r="AP667" i="14"/>
  <c r="AH667" i="14"/>
  <c r="Z667" i="14"/>
  <c r="R667" i="14"/>
  <c r="D68" i="11"/>
  <c r="G68" i="11" s="1"/>
  <c r="E67" i="11"/>
  <c r="F67" i="11" s="1"/>
  <c r="B249" i="2"/>
  <c r="B251" i="2" s="1"/>
  <c r="M297" i="2"/>
  <c r="N298" i="2"/>
  <c r="E299" i="2"/>
  <c r="F299" i="2" s="1"/>
  <c r="C49" i="3"/>
  <c r="C48" i="3"/>
  <c r="C42" i="3"/>
  <c r="C43" i="3"/>
  <c r="C38" i="3"/>
  <c r="D227" i="2"/>
  <c r="D228" i="2"/>
  <c r="D229" i="2"/>
  <c r="D230" i="2"/>
  <c r="D231" i="2"/>
  <c r="C187" i="1" s="1"/>
  <c r="C188" i="1" s="1"/>
  <c r="D232" i="2"/>
  <c r="D233" i="2"/>
  <c r="D226" i="2"/>
  <c r="JA402" i="14" l="1"/>
  <c r="BS402" i="14"/>
  <c r="FC402" i="14"/>
  <c r="IM402" i="14"/>
  <c r="BT402" i="14"/>
  <c r="FD402" i="14"/>
  <c r="IN402" i="14"/>
  <c r="BU402" i="14"/>
  <c r="FE402" i="14"/>
  <c r="J402" i="14"/>
  <c r="DJ402" i="14"/>
  <c r="HB402" i="14"/>
  <c r="BO402" i="14"/>
  <c r="FG402" i="14"/>
  <c r="L402" i="14"/>
  <c r="DL402" i="14"/>
  <c r="HD402" i="14"/>
  <c r="BQ402" i="14"/>
  <c r="FI402" i="14"/>
  <c r="N402" i="14"/>
  <c r="ED402" i="14"/>
  <c r="CA402" i="14"/>
  <c r="FS402" i="14"/>
  <c r="IU402" i="14"/>
  <c r="CB402" i="14"/>
  <c r="FT402" i="14"/>
  <c r="IV402" i="14"/>
  <c r="CC402" i="14"/>
  <c r="FU402" i="14"/>
  <c r="R402" i="14"/>
  <c r="DZ402" i="14"/>
  <c r="HR402" i="14"/>
  <c r="BW402" i="14"/>
  <c r="FW402" i="14"/>
  <c r="T402" i="14"/>
  <c r="EB402" i="14"/>
  <c r="HT402" i="14"/>
  <c r="BY402" i="14"/>
  <c r="FY402" i="14"/>
  <c r="V402" i="14"/>
  <c r="EL402" i="14"/>
  <c r="G402" i="14"/>
  <c r="CQ402" i="14"/>
  <c r="GA402" i="14"/>
  <c r="H402" i="14"/>
  <c r="CR402" i="14"/>
  <c r="GB402" i="14"/>
  <c r="I402" i="14"/>
  <c r="CS402" i="14"/>
  <c r="GK402" i="14"/>
  <c r="AH402" i="14"/>
  <c r="EH402" i="14"/>
  <c r="IH402" i="14"/>
  <c r="CE402" i="14"/>
  <c r="GM402" i="14"/>
  <c r="AJ402" i="14"/>
  <c r="EJ402" i="14"/>
  <c r="IJ402" i="14"/>
  <c r="CG402" i="14"/>
  <c r="GO402" i="14"/>
  <c r="AL402" i="14"/>
  <c r="ET402" i="14"/>
  <c r="BC402" i="14"/>
  <c r="EE402" i="14"/>
  <c r="HO402" i="14"/>
  <c r="BD402" i="14"/>
  <c r="EF402" i="14"/>
  <c r="HP402" i="14"/>
  <c r="BE402" i="14"/>
  <c r="EG402" i="14"/>
  <c r="IG402" i="14"/>
  <c r="CD402" i="14"/>
  <c r="GL402" i="14"/>
  <c r="AI402" i="14"/>
  <c r="EI402" i="14"/>
  <c r="II402" i="14"/>
  <c r="CF402" i="14"/>
  <c r="GN402" i="14"/>
  <c r="AK402" i="14"/>
  <c r="EK402" i="14"/>
  <c r="IK402" i="14"/>
  <c r="CH402" i="14"/>
  <c r="IL402" i="14"/>
  <c r="FZ402" i="14"/>
  <c r="W402" i="14"/>
  <c r="CI402" i="14"/>
  <c r="EU402" i="14"/>
  <c r="HG402" i="14"/>
  <c r="X402" i="14"/>
  <c r="CJ402" i="14"/>
  <c r="EV402" i="14"/>
  <c r="HH402" i="14"/>
  <c r="Y402" i="14"/>
  <c r="CK402" i="14"/>
  <c r="EW402" i="14"/>
  <c r="HI402" i="14"/>
  <c r="Z402" i="14"/>
  <c r="CL402" i="14"/>
  <c r="EX402" i="14"/>
  <c r="HJ402" i="14"/>
  <c r="AA402" i="14"/>
  <c r="CM402" i="14"/>
  <c r="EY402" i="14"/>
  <c r="HK402" i="14"/>
  <c r="AB402" i="14"/>
  <c r="CN402" i="14"/>
  <c r="EZ402" i="14"/>
  <c r="HL402" i="14"/>
  <c r="AC402" i="14"/>
  <c r="CO402" i="14"/>
  <c r="FA402" i="14"/>
  <c r="HM402" i="14"/>
  <c r="AD402" i="14"/>
  <c r="CP402" i="14"/>
  <c r="FB402" i="14"/>
  <c r="HN402" i="14"/>
  <c r="CX402" i="14"/>
  <c r="FJ402" i="14"/>
  <c r="HV402" i="14"/>
  <c r="AM402" i="14"/>
  <c r="CY402" i="14"/>
  <c r="FK402" i="14"/>
  <c r="HW402" i="14"/>
  <c r="AN402" i="14"/>
  <c r="CZ402" i="14"/>
  <c r="FL402" i="14"/>
  <c r="HX402" i="14"/>
  <c r="AO402" i="14"/>
  <c r="DA402" i="14"/>
  <c r="FM402" i="14"/>
  <c r="HY402" i="14"/>
  <c r="AP402" i="14"/>
  <c r="DB402" i="14"/>
  <c r="FN402" i="14"/>
  <c r="HZ402" i="14"/>
  <c r="AQ402" i="14"/>
  <c r="DC402" i="14"/>
  <c r="FO402" i="14"/>
  <c r="IA402" i="14"/>
  <c r="AR402" i="14"/>
  <c r="DD402" i="14"/>
  <c r="FP402" i="14"/>
  <c r="IB402" i="14"/>
  <c r="AS402" i="14"/>
  <c r="DE402" i="14"/>
  <c r="FQ402" i="14"/>
  <c r="IC402" i="14"/>
  <c r="AT402" i="14"/>
  <c r="DF402" i="14"/>
  <c r="FR402" i="14"/>
  <c r="ID402" i="14"/>
  <c r="GC402" i="14"/>
  <c r="IO402" i="14"/>
  <c r="BF402" i="14"/>
  <c r="DR402" i="14"/>
  <c r="GD402" i="14"/>
  <c r="IP402" i="14"/>
  <c r="BG402" i="14"/>
  <c r="DS402" i="14"/>
  <c r="GE402" i="14"/>
  <c r="IQ402" i="14"/>
  <c r="BH402" i="14"/>
  <c r="DT402" i="14"/>
  <c r="GF402" i="14"/>
  <c r="IR402" i="14"/>
  <c r="BI402" i="14"/>
  <c r="DU402" i="14"/>
  <c r="GG402" i="14"/>
  <c r="IS402" i="14"/>
  <c r="BJ402" i="14"/>
  <c r="DV402" i="14"/>
  <c r="GH402" i="14"/>
  <c r="IT402" i="14"/>
  <c r="J67" i="11"/>
  <c r="K67" i="11" s="1"/>
  <c r="H67" i="11"/>
  <c r="I67" i="11" s="1"/>
  <c r="M338" i="2"/>
  <c r="K377" i="2"/>
  <c r="L377" i="2" s="1"/>
  <c r="K299" i="2"/>
  <c r="L299" i="2" s="1"/>
  <c r="K338" i="2"/>
  <c r="N338" i="2" s="1"/>
  <c r="L338" i="2"/>
  <c r="F143" i="14"/>
  <c r="H143" i="14"/>
  <c r="N376" i="2"/>
  <c r="M376" i="2"/>
  <c r="P337" i="2"/>
  <c r="O337" i="2"/>
  <c r="F668" i="14"/>
  <c r="H668" i="14"/>
  <c r="I667" i="14"/>
  <c r="I142" i="14"/>
  <c r="K142" i="14" s="1"/>
  <c r="HK403" i="14" s="1"/>
  <c r="E669" i="14"/>
  <c r="H669" i="14" s="1"/>
  <c r="N669" i="14"/>
  <c r="A670" i="14"/>
  <c r="E144" i="14"/>
  <c r="H144" i="14" s="1"/>
  <c r="BE668" i="14"/>
  <c r="AW668" i="14"/>
  <c r="AO668" i="14"/>
  <c r="AG668" i="14"/>
  <c r="Y668" i="14"/>
  <c r="Q668" i="14"/>
  <c r="BL668" i="14"/>
  <c r="BD668" i="14"/>
  <c r="AV668" i="14"/>
  <c r="AN668" i="14"/>
  <c r="AF668" i="14"/>
  <c r="X668" i="14"/>
  <c r="P668" i="14"/>
  <c r="BK668" i="14"/>
  <c r="BC668" i="14"/>
  <c r="AU668" i="14"/>
  <c r="AM668" i="14"/>
  <c r="AE668" i="14"/>
  <c r="W668" i="14"/>
  <c r="O668" i="14"/>
  <c r="BJ668" i="14"/>
  <c r="BB668" i="14"/>
  <c r="AT668" i="14"/>
  <c r="AL668" i="14"/>
  <c r="AD668" i="14"/>
  <c r="V668" i="14"/>
  <c r="BI668" i="14"/>
  <c r="BA668" i="14"/>
  <c r="AS668" i="14"/>
  <c r="AK668" i="14"/>
  <c r="AC668" i="14"/>
  <c r="U668" i="14"/>
  <c r="M668" i="14"/>
  <c r="BH668" i="14"/>
  <c r="AZ668" i="14"/>
  <c r="AR668" i="14"/>
  <c r="AJ668" i="14"/>
  <c r="AB668" i="14"/>
  <c r="T668" i="14"/>
  <c r="BG668" i="14"/>
  <c r="AY668" i="14"/>
  <c r="AQ668" i="14"/>
  <c r="AI668" i="14"/>
  <c r="AA668" i="14"/>
  <c r="S668" i="14"/>
  <c r="BF668" i="14"/>
  <c r="AX668" i="14"/>
  <c r="AP668" i="14"/>
  <c r="AH668" i="14"/>
  <c r="Z668" i="14"/>
  <c r="R668" i="14"/>
  <c r="D145" i="14"/>
  <c r="C146" i="14"/>
  <c r="D670" i="14"/>
  <c r="C671" i="14"/>
  <c r="E68" i="11"/>
  <c r="F68" i="11" s="1"/>
  <c r="D69" i="11"/>
  <c r="G69" i="11" s="1"/>
  <c r="M298" i="2"/>
  <c r="N299" i="2"/>
  <c r="E300" i="2"/>
  <c r="F300" i="2" s="1"/>
  <c r="B267" i="2"/>
  <c r="B270" i="2" s="1"/>
  <c r="B268" i="2"/>
  <c r="I143" i="14" l="1"/>
  <c r="K143" i="14" s="1"/>
  <c r="HS404" i="14" s="1"/>
  <c r="O338" i="2"/>
  <c r="P338" i="2"/>
  <c r="J68" i="11"/>
  <c r="K68" i="11" s="1"/>
  <c r="H68" i="11"/>
  <c r="I68" i="11" s="1"/>
  <c r="M377" i="2"/>
  <c r="N377" i="2"/>
  <c r="M339" i="2"/>
  <c r="L339" i="2"/>
  <c r="K339" i="2"/>
  <c r="K378" i="2"/>
  <c r="L378" i="2" s="1"/>
  <c r="K300" i="2"/>
  <c r="L300" i="2" s="1"/>
  <c r="N300" i="2" s="1"/>
  <c r="I668" i="14"/>
  <c r="F669" i="14"/>
  <c r="G669" i="14"/>
  <c r="FC403" i="14"/>
  <c r="FQ403" i="14"/>
  <c r="DN403" i="14"/>
  <c r="AW403" i="14"/>
  <c r="DS403" i="14"/>
  <c r="EA403" i="14"/>
  <c r="EN403" i="14"/>
  <c r="BZ403" i="14"/>
  <c r="AF403" i="14"/>
  <c r="AT403" i="14"/>
  <c r="DG403" i="14"/>
  <c r="DJ403" i="14"/>
  <c r="IQ403" i="14"/>
  <c r="IY403" i="14"/>
  <c r="CN403" i="14"/>
  <c r="GY403" i="14"/>
  <c r="FE403" i="14"/>
  <c r="FK403" i="14"/>
  <c r="AX403" i="14"/>
  <c r="DU403" i="14"/>
  <c r="EC403" i="14"/>
  <c r="BW403" i="14"/>
  <c r="HM403" i="14"/>
  <c r="Q403" i="14"/>
  <c r="AH403" i="14"/>
  <c r="AN403" i="14"/>
  <c r="IH403" i="14"/>
  <c r="IS403" i="14"/>
  <c r="JA403" i="14"/>
  <c r="EF403" i="14"/>
  <c r="CP403" i="14"/>
  <c r="EQ403" i="14"/>
  <c r="FG403" i="14"/>
  <c r="FM403" i="14"/>
  <c r="GX403" i="14"/>
  <c r="DO403" i="14"/>
  <c r="DW403" i="14"/>
  <c r="P403" i="14"/>
  <c r="HG403" i="14"/>
  <c r="AJ403" i="14"/>
  <c r="M403" i="14"/>
  <c r="AP403" i="14"/>
  <c r="BU403" i="14"/>
  <c r="IM403" i="14"/>
  <c r="IU403" i="14"/>
  <c r="CC403" i="14"/>
  <c r="CJ403" i="14"/>
  <c r="FI403" i="14"/>
  <c r="K403" i="14"/>
  <c r="FO403" i="14"/>
  <c r="BA403" i="14"/>
  <c r="DQ403" i="14"/>
  <c r="DY403" i="14"/>
  <c r="G403" i="14"/>
  <c r="HI403" i="14"/>
  <c r="AL403" i="14"/>
  <c r="AR403" i="14"/>
  <c r="GV403" i="14"/>
  <c r="BB403" i="14"/>
  <c r="IO403" i="14"/>
  <c r="IW403" i="14"/>
  <c r="EG403" i="14"/>
  <c r="CL403" i="14"/>
  <c r="BX403" i="14"/>
  <c r="CB403" i="14"/>
  <c r="HC403" i="14"/>
  <c r="HU403" i="14"/>
  <c r="HO403" i="14"/>
  <c r="HQ403" i="14"/>
  <c r="HS403" i="14"/>
  <c r="GU403" i="14"/>
  <c r="IC403" i="14"/>
  <c r="HW403" i="14"/>
  <c r="HY403" i="14"/>
  <c r="IA403" i="14"/>
  <c r="IL403" i="14"/>
  <c r="FV403" i="14"/>
  <c r="H403" i="14"/>
  <c r="FY403" i="14"/>
  <c r="FU403" i="14"/>
  <c r="GG403" i="14"/>
  <c r="GA403" i="14"/>
  <c r="GC403" i="14"/>
  <c r="GE403" i="14"/>
  <c r="GO403" i="14"/>
  <c r="GI403" i="14"/>
  <c r="GK403" i="14"/>
  <c r="GM403" i="14"/>
  <c r="EK403" i="14"/>
  <c r="GZ403" i="14"/>
  <c r="BT403" i="14"/>
  <c r="AB403" i="14"/>
  <c r="AD403" i="14"/>
  <c r="X403" i="14"/>
  <c r="Z403" i="14"/>
  <c r="CF403" i="14"/>
  <c r="EO403" i="14"/>
  <c r="CV403" i="14"/>
  <c r="CX403" i="14"/>
  <c r="CR403" i="14"/>
  <c r="CT403" i="14"/>
  <c r="EL403" i="14"/>
  <c r="DD403" i="14"/>
  <c r="DF403" i="14"/>
  <c r="CZ403" i="14"/>
  <c r="DB403" i="14"/>
  <c r="EE403" i="14"/>
  <c r="IE403" i="14"/>
  <c r="AY403" i="14"/>
  <c r="J403" i="14"/>
  <c r="FZ403" i="14"/>
  <c r="BH403" i="14"/>
  <c r="BJ403" i="14"/>
  <c r="BD403" i="14"/>
  <c r="BF403" i="14"/>
  <c r="BP403" i="14"/>
  <c r="BR403" i="14"/>
  <c r="BL403" i="14"/>
  <c r="BN403" i="14"/>
  <c r="L403" i="14"/>
  <c r="ER403" i="14"/>
  <c r="HA403" i="14"/>
  <c r="T403" i="14"/>
  <c r="EZ403" i="14"/>
  <c r="FB403" i="14"/>
  <c r="EV403" i="14"/>
  <c r="EX403" i="14"/>
  <c r="U403" i="14"/>
  <c r="R403" i="14"/>
  <c r="FH403" i="14"/>
  <c r="FJ403" i="14"/>
  <c r="FD403" i="14"/>
  <c r="FF403" i="14"/>
  <c r="GQ403" i="14"/>
  <c r="FP403" i="14"/>
  <c r="FR403" i="14"/>
  <c r="FL403" i="14"/>
  <c r="FN403" i="14"/>
  <c r="DL403" i="14"/>
  <c r="DH403" i="14"/>
  <c r="DK403" i="14"/>
  <c r="GT403" i="14"/>
  <c r="AU403" i="14"/>
  <c r="DT403" i="14"/>
  <c r="DV403" i="14"/>
  <c r="DP403" i="14"/>
  <c r="DR403" i="14"/>
  <c r="EB403" i="14"/>
  <c r="ED403" i="14"/>
  <c r="DX403" i="14"/>
  <c r="DZ403" i="14"/>
  <c r="GW403" i="14"/>
  <c r="CG403" i="14"/>
  <c r="CD403" i="14"/>
  <c r="HD403" i="14"/>
  <c r="HL403" i="14"/>
  <c r="HN403" i="14"/>
  <c r="HH403" i="14"/>
  <c r="HJ403" i="14"/>
  <c r="HE403" i="14"/>
  <c r="EP403" i="14"/>
  <c r="HT403" i="14"/>
  <c r="HV403" i="14"/>
  <c r="HP403" i="14"/>
  <c r="HR403" i="14"/>
  <c r="GR403" i="14"/>
  <c r="IB403" i="14"/>
  <c r="ID403" i="14"/>
  <c r="HX403" i="14"/>
  <c r="HZ403" i="14"/>
  <c r="IJ403" i="14"/>
  <c r="IF403" i="14"/>
  <c r="FW403" i="14"/>
  <c r="EI403" i="14"/>
  <c r="FS403" i="14"/>
  <c r="GF403" i="14"/>
  <c r="GH403" i="14"/>
  <c r="GB403" i="14"/>
  <c r="GD403" i="14"/>
  <c r="GN403" i="14"/>
  <c r="GP403" i="14"/>
  <c r="GJ403" i="14"/>
  <c r="GL403" i="14"/>
  <c r="BS403" i="14"/>
  <c r="V403" i="14"/>
  <c r="S403" i="14"/>
  <c r="ES403" i="14"/>
  <c r="AC403" i="14"/>
  <c r="W403" i="14"/>
  <c r="Y403" i="14"/>
  <c r="AA403" i="14"/>
  <c r="ET403" i="14"/>
  <c r="HB403" i="14"/>
  <c r="AK403" i="14"/>
  <c r="AE403" i="14"/>
  <c r="AG403" i="14"/>
  <c r="AI403" i="14"/>
  <c r="GS403" i="14"/>
  <c r="AS403" i="14"/>
  <c r="AM403" i="14"/>
  <c r="AO403" i="14"/>
  <c r="AQ403" i="14"/>
  <c r="DM403" i="14"/>
  <c r="DI403" i="14"/>
  <c r="II403" i="14"/>
  <c r="AZ403" i="14"/>
  <c r="AV403" i="14"/>
  <c r="IR403" i="14"/>
  <c r="IT403" i="14"/>
  <c r="IN403" i="14"/>
  <c r="IP403" i="14"/>
  <c r="IZ403" i="14"/>
  <c r="JB403" i="14"/>
  <c r="IV403" i="14"/>
  <c r="IX403" i="14"/>
  <c r="I403" i="14"/>
  <c r="HF403" i="14"/>
  <c r="EJ403" i="14"/>
  <c r="CH403" i="14"/>
  <c r="CO403" i="14"/>
  <c r="CI403" i="14"/>
  <c r="CK403" i="14"/>
  <c r="CM403" i="14"/>
  <c r="CA403" i="14"/>
  <c r="CE403" i="14"/>
  <c r="CW403" i="14"/>
  <c r="CQ403" i="14"/>
  <c r="CS403" i="14"/>
  <c r="CU403" i="14"/>
  <c r="EH403" i="14"/>
  <c r="DE403" i="14"/>
  <c r="CY403" i="14"/>
  <c r="DA403" i="14"/>
  <c r="DC403" i="14"/>
  <c r="IK403" i="14"/>
  <c r="IG403" i="14"/>
  <c r="BY403" i="14"/>
  <c r="FX403" i="14"/>
  <c r="FT403" i="14"/>
  <c r="BI403" i="14"/>
  <c r="BC403" i="14"/>
  <c r="BE403" i="14"/>
  <c r="BG403" i="14"/>
  <c r="BQ403" i="14"/>
  <c r="BK403" i="14"/>
  <c r="BM403" i="14"/>
  <c r="BO403" i="14"/>
  <c r="BV403" i="14"/>
  <c r="EM403" i="14"/>
  <c r="N403" i="14"/>
  <c r="O403" i="14"/>
  <c r="FA403" i="14"/>
  <c r="EU403" i="14"/>
  <c r="EW403" i="14"/>
  <c r="EY403" i="14"/>
  <c r="EX404" i="14"/>
  <c r="FL404" i="14"/>
  <c r="IW404" i="14"/>
  <c r="BQ404" i="14"/>
  <c r="GG404" i="14"/>
  <c r="CS404" i="14"/>
  <c r="DR404" i="14"/>
  <c r="AN404" i="14"/>
  <c r="C147" i="14"/>
  <c r="D146" i="14"/>
  <c r="G144" i="14"/>
  <c r="E145" i="14"/>
  <c r="H145" i="14" s="1"/>
  <c r="N670" i="14"/>
  <c r="A671" i="14"/>
  <c r="BE669" i="14"/>
  <c r="AW669" i="14"/>
  <c r="AO669" i="14"/>
  <c r="AG669" i="14"/>
  <c r="Y669" i="14"/>
  <c r="Q669" i="14"/>
  <c r="BL669" i="14"/>
  <c r="BD669" i="14"/>
  <c r="AV669" i="14"/>
  <c r="AN669" i="14"/>
  <c r="AF669" i="14"/>
  <c r="X669" i="14"/>
  <c r="P669" i="14"/>
  <c r="BK669" i="14"/>
  <c r="BC669" i="14"/>
  <c r="AU669" i="14"/>
  <c r="AM669" i="14"/>
  <c r="AE669" i="14"/>
  <c r="W669" i="14"/>
  <c r="O669" i="14"/>
  <c r="BJ669" i="14"/>
  <c r="BB669" i="14"/>
  <c r="AT669" i="14"/>
  <c r="AL669" i="14"/>
  <c r="AD669" i="14"/>
  <c r="V669" i="14"/>
  <c r="BI669" i="14"/>
  <c r="BA669" i="14"/>
  <c r="AS669" i="14"/>
  <c r="AK669" i="14"/>
  <c r="AC669" i="14"/>
  <c r="U669" i="14"/>
  <c r="M669" i="14"/>
  <c r="BH669" i="14"/>
  <c r="AZ669" i="14"/>
  <c r="AR669" i="14"/>
  <c r="AJ669" i="14"/>
  <c r="AB669" i="14"/>
  <c r="T669" i="14"/>
  <c r="BG669" i="14"/>
  <c r="AY669" i="14"/>
  <c r="AQ669" i="14"/>
  <c r="AI669" i="14"/>
  <c r="AA669" i="14"/>
  <c r="S669" i="14"/>
  <c r="BF669" i="14"/>
  <c r="AX669" i="14"/>
  <c r="AP669" i="14"/>
  <c r="AH669" i="14"/>
  <c r="Z669" i="14"/>
  <c r="R669" i="14"/>
  <c r="F144" i="14"/>
  <c r="D671" i="14"/>
  <c r="C672" i="14"/>
  <c r="E670" i="14"/>
  <c r="G670" i="14" s="1"/>
  <c r="E69" i="11"/>
  <c r="F69" i="11" s="1"/>
  <c r="D70" i="11"/>
  <c r="G70" i="11" s="1"/>
  <c r="M299" i="2"/>
  <c r="E301" i="2"/>
  <c r="F301" i="2" s="1"/>
  <c r="C208" i="1"/>
  <c r="B273" i="2"/>
  <c r="C212" i="1" s="1"/>
  <c r="B269" i="2"/>
  <c r="HK404" i="14" l="1"/>
  <c r="EO404" i="14"/>
  <c r="BJ404" i="14"/>
  <c r="II404" i="14"/>
  <c r="I669" i="14"/>
  <c r="AT404" i="14"/>
  <c r="CF404" i="14"/>
  <c r="FB404" i="14"/>
  <c r="DO404" i="14"/>
  <c r="GE404" i="14"/>
  <c r="CW404" i="14"/>
  <c r="BI404" i="14"/>
  <c r="AL404" i="14"/>
  <c r="BV404" i="14"/>
  <c r="EM404" i="14"/>
  <c r="IY404" i="14"/>
  <c r="DD404" i="14"/>
  <c r="AS404" i="14"/>
  <c r="IQ404" i="14"/>
  <c r="AJ404" i="14"/>
  <c r="CG404" i="14"/>
  <c r="GA404" i="14"/>
  <c r="DI404" i="14"/>
  <c r="AH404" i="14"/>
  <c r="CX404" i="14"/>
  <c r="AQ404" i="14"/>
  <c r="GH404" i="14"/>
  <c r="ET404" i="14"/>
  <c r="HC404" i="14"/>
  <c r="CK404" i="14"/>
  <c r="EJ404" i="14"/>
  <c r="P404" i="14"/>
  <c r="DY404" i="14"/>
  <c r="AP404" i="14"/>
  <c r="EC404" i="14"/>
  <c r="BZ404" i="14"/>
  <c r="HR404" i="14"/>
  <c r="U404" i="14"/>
  <c r="FI404" i="14"/>
  <c r="GL404" i="14"/>
  <c r="IJ404" i="14"/>
  <c r="IB404" i="14"/>
  <c r="T404" i="14"/>
  <c r="BM404" i="14"/>
  <c r="HD404" i="14"/>
  <c r="Y404" i="14"/>
  <c r="FN404" i="14"/>
  <c r="Q404" i="14"/>
  <c r="FC404" i="14"/>
  <c r="GD404" i="14"/>
  <c r="FO404" i="14"/>
  <c r="AC404" i="14"/>
  <c r="BU404" i="14"/>
  <c r="M404" i="14"/>
  <c r="BE404" i="14"/>
  <c r="HO404" i="14"/>
  <c r="AW404" i="14"/>
  <c r="EP404" i="14"/>
  <c r="CO404" i="14"/>
  <c r="EU404" i="14"/>
  <c r="AO404" i="14"/>
  <c r="BN404" i="14"/>
  <c r="AG404" i="14"/>
  <c r="CA404" i="14"/>
  <c r="CH404" i="14"/>
  <c r="HH404" i="14"/>
  <c r="GJ404" i="14"/>
  <c r="EW404" i="14"/>
  <c r="AR404" i="14"/>
  <c r="O404" i="14"/>
  <c r="EQ404" i="14"/>
  <c r="GU404" i="14"/>
  <c r="IL404" i="14"/>
  <c r="HI404" i="14"/>
  <c r="V404" i="14"/>
  <c r="AY404" i="14"/>
  <c r="IX404" i="14"/>
  <c r="FK404" i="14"/>
  <c r="GX404" i="14"/>
  <c r="FA404" i="14"/>
  <c r="GN404" i="14"/>
  <c r="CN404" i="14"/>
  <c r="GC404" i="14"/>
  <c r="BD404" i="14"/>
  <c r="HM404" i="14"/>
  <c r="AV404" i="14"/>
  <c r="HB404" i="14"/>
  <c r="EV404" i="14"/>
  <c r="GQ404" i="14"/>
  <c r="HX404" i="14"/>
  <c r="AK404" i="14"/>
  <c r="HW404" i="14"/>
  <c r="FT404" i="14"/>
  <c r="DH404" i="14"/>
  <c r="L404" i="14"/>
  <c r="FX404" i="14"/>
  <c r="BP404" i="14"/>
  <c r="IV404" i="14"/>
  <c r="AM404" i="14"/>
  <c r="FG404" i="14"/>
  <c r="BB404" i="14"/>
  <c r="CE404" i="14"/>
  <c r="IN404" i="14"/>
  <c r="AD404" i="14"/>
  <c r="EF404" i="14"/>
  <c r="GI404" i="14"/>
  <c r="CL404" i="14"/>
  <c r="EE404" i="14"/>
  <c r="BW404" i="14"/>
  <c r="DW404" i="14"/>
  <c r="BO404" i="14"/>
  <c r="CJ404" i="14"/>
  <c r="BG404" i="14"/>
  <c r="BL404" i="14"/>
  <c r="GW404" i="14"/>
  <c r="GF404" i="14"/>
  <c r="FQ404" i="14"/>
  <c r="DC404" i="14"/>
  <c r="FF404" i="14"/>
  <c r="CU404" i="14"/>
  <c r="BR404" i="14"/>
  <c r="FZ404" i="14"/>
  <c r="BC404" i="14"/>
  <c r="DK404" i="14"/>
  <c r="AB404" i="14"/>
  <c r="GR404" i="14"/>
  <c r="FH404" i="14"/>
  <c r="BH404" i="14"/>
  <c r="IO404" i="14"/>
  <c r="GZ404" i="14"/>
  <c r="HZ404" i="14"/>
  <c r="S404" i="14"/>
  <c r="GB404" i="14"/>
  <c r="GT404" i="14"/>
  <c r="BT404" i="14"/>
  <c r="DM404" i="14"/>
  <c r="Z404" i="14"/>
  <c r="AE404" i="14"/>
  <c r="IR404" i="14"/>
  <c r="W404" i="14"/>
  <c r="HV404" i="14"/>
  <c r="IC404" i="14"/>
  <c r="HL404" i="14"/>
  <c r="HG404" i="14"/>
  <c r="CI404" i="14"/>
  <c r="CT404" i="14"/>
  <c r="BS404" i="14"/>
  <c r="AA404" i="14"/>
  <c r="BK404" i="14"/>
  <c r="K404" i="14"/>
  <c r="BX404" i="14"/>
  <c r="CM404" i="14"/>
  <c r="CZ404" i="14"/>
  <c r="ES404" i="14"/>
  <c r="GP404" i="14"/>
  <c r="CB404" i="14"/>
  <c r="DU404" i="14"/>
  <c r="H404" i="14"/>
  <c r="ER404" i="14"/>
  <c r="GY404" i="14"/>
  <c r="FP404" i="14"/>
  <c r="HJ404" i="14"/>
  <c r="EL404" i="14"/>
  <c r="DZ404" i="14"/>
  <c r="ED404" i="14"/>
  <c r="DJ404" i="14"/>
  <c r="CQ404" i="14"/>
  <c r="IU404" i="14"/>
  <c r="J404" i="14"/>
  <c r="HF404" i="14"/>
  <c r="JA404" i="14"/>
  <c r="GV404" i="14"/>
  <c r="FJ404" i="14"/>
  <c r="HE404" i="14"/>
  <c r="EK404" i="14"/>
  <c r="IZ404" i="14"/>
  <c r="GK404" i="14"/>
  <c r="DL404" i="14"/>
  <c r="BF404" i="14"/>
  <c r="HT404" i="14"/>
  <c r="FE404" i="14"/>
  <c r="GM404" i="14"/>
  <c r="DG404" i="14"/>
  <c r="BA404" i="14"/>
  <c r="IG404" i="14"/>
  <c r="HP404" i="14"/>
  <c r="FY404" i="14"/>
  <c r="EH404" i="14"/>
  <c r="CR404" i="14"/>
  <c r="GS404" i="14"/>
  <c r="GO404" i="14"/>
  <c r="CY404" i="14"/>
  <c r="IS404" i="14"/>
  <c r="I404" i="14"/>
  <c r="DV404" i="14"/>
  <c r="HQ404" i="14"/>
  <c r="DS404" i="14"/>
  <c r="EY404" i="14"/>
  <c r="IK404" i="14"/>
  <c r="FU404" i="14"/>
  <c r="DX404" i="14"/>
  <c r="IT404" i="14"/>
  <c r="IE404" i="14"/>
  <c r="HA404" i="14"/>
  <c r="EA404" i="14"/>
  <c r="HN404" i="14"/>
  <c r="FR404" i="14"/>
  <c r="DN404" i="14"/>
  <c r="AZ404" i="14"/>
  <c r="IP404" i="14"/>
  <c r="EN404" i="14"/>
  <c r="CP404" i="14"/>
  <c r="IF404" i="14"/>
  <c r="AU404" i="14"/>
  <c r="HY404" i="14"/>
  <c r="EZ404" i="14"/>
  <c r="ID404" i="14"/>
  <c r="BY404" i="14"/>
  <c r="AX404" i="14"/>
  <c r="IM404" i="14"/>
  <c r="CV404" i="14"/>
  <c r="DA404" i="14"/>
  <c r="G404" i="14"/>
  <c r="EI404" i="14"/>
  <c r="FW404" i="14"/>
  <c r="N404" i="14"/>
  <c r="DF404" i="14"/>
  <c r="AI404" i="14"/>
  <c r="FD404" i="14"/>
  <c r="DE404" i="14"/>
  <c r="CD404" i="14"/>
  <c r="AF404" i="14"/>
  <c r="EB404" i="14"/>
  <c r="EG404" i="14"/>
  <c r="CC404" i="14"/>
  <c r="R404" i="14"/>
  <c r="FV404" i="14"/>
  <c r="FM404" i="14"/>
  <c r="FS404" i="14"/>
  <c r="DQ404" i="14"/>
  <c r="HU404" i="14"/>
  <c r="JB404" i="14"/>
  <c r="IA404" i="14"/>
  <c r="DT404" i="14"/>
  <c r="X404" i="14"/>
  <c r="IH404" i="14"/>
  <c r="DP404" i="14"/>
  <c r="DB404" i="14"/>
  <c r="M340" i="2"/>
  <c r="L340" i="2"/>
  <c r="K379" i="2"/>
  <c r="L379" i="2" s="1"/>
  <c r="K340" i="2"/>
  <c r="N340" i="2" s="1"/>
  <c r="K301" i="2"/>
  <c r="J69" i="11"/>
  <c r="K69" i="11" s="1"/>
  <c r="H69" i="11"/>
  <c r="I69" i="11" s="1"/>
  <c r="H670" i="14"/>
  <c r="M378" i="2"/>
  <c r="N378" i="2"/>
  <c r="N339" i="2"/>
  <c r="G145" i="14"/>
  <c r="F145" i="14"/>
  <c r="I144" i="14"/>
  <c r="K144" i="14" s="1"/>
  <c r="HH405" i="14" s="1"/>
  <c r="F670" i="14"/>
  <c r="E146" i="14"/>
  <c r="H146" i="14" s="1"/>
  <c r="D672" i="14"/>
  <c r="C673" i="14"/>
  <c r="N671" i="14"/>
  <c r="A672" i="14"/>
  <c r="D147" i="14"/>
  <c r="C148" i="14"/>
  <c r="E671" i="14"/>
  <c r="H671" i="14" s="1"/>
  <c r="BE670" i="14"/>
  <c r="AW670" i="14"/>
  <c r="AO670" i="14"/>
  <c r="AG670" i="14"/>
  <c r="Y670" i="14"/>
  <c r="Q670" i="14"/>
  <c r="BL670" i="14"/>
  <c r="BD670" i="14"/>
  <c r="AV670" i="14"/>
  <c r="AN670" i="14"/>
  <c r="AF670" i="14"/>
  <c r="X670" i="14"/>
  <c r="P670" i="14"/>
  <c r="BK670" i="14"/>
  <c r="BC670" i="14"/>
  <c r="AU670" i="14"/>
  <c r="AM670" i="14"/>
  <c r="AE670" i="14"/>
  <c r="W670" i="14"/>
  <c r="O670" i="14"/>
  <c r="BJ670" i="14"/>
  <c r="BB670" i="14"/>
  <c r="AT670" i="14"/>
  <c r="AL670" i="14"/>
  <c r="AD670" i="14"/>
  <c r="V670" i="14"/>
  <c r="BI670" i="14"/>
  <c r="BA670" i="14"/>
  <c r="AS670" i="14"/>
  <c r="AK670" i="14"/>
  <c r="AC670" i="14"/>
  <c r="U670" i="14"/>
  <c r="M670" i="14"/>
  <c r="BH670" i="14"/>
  <c r="AZ670" i="14"/>
  <c r="AR670" i="14"/>
  <c r="AJ670" i="14"/>
  <c r="AB670" i="14"/>
  <c r="T670" i="14"/>
  <c r="BG670" i="14"/>
  <c r="AY670" i="14"/>
  <c r="AQ670" i="14"/>
  <c r="AI670" i="14"/>
  <c r="AA670" i="14"/>
  <c r="S670" i="14"/>
  <c r="BF670" i="14"/>
  <c r="AX670" i="14"/>
  <c r="AP670" i="14"/>
  <c r="AH670" i="14"/>
  <c r="Z670" i="14"/>
  <c r="R670" i="14"/>
  <c r="E70" i="11"/>
  <c r="F70" i="11" s="1"/>
  <c r="D71" i="11"/>
  <c r="G71" i="11" s="1"/>
  <c r="M300" i="2"/>
  <c r="E302" i="2"/>
  <c r="F302" i="2" s="1"/>
  <c r="B271" i="2"/>
  <c r="C211" i="1" s="1"/>
  <c r="B272" i="2"/>
  <c r="C213" i="1" s="1"/>
  <c r="C214" i="1" s="1"/>
  <c r="C156" i="1"/>
  <c r="G671" i="14" l="1"/>
  <c r="L301" i="2"/>
  <c r="N301" i="2" s="1"/>
  <c r="I670" i="14"/>
  <c r="J70" i="11"/>
  <c r="K70" i="11" s="1"/>
  <c r="H70" i="11"/>
  <c r="I70" i="11" s="1"/>
  <c r="O340" i="2"/>
  <c r="P340" i="2"/>
  <c r="P339" i="2"/>
  <c r="O339" i="2"/>
  <c r="N379" i="2"/>
  <c r="M379" i="2"/>
  <c r="M341" i="2"/>
  <c r="L341" i="2"/>
  <c r="K341" i="2"/>
  <c r="K302" i="2"/>
  <c r="L302" i="2" s="1"/>
  <c r="K380" i="2"/>
  <c r="I145" i="14"/>
  <c r="K145" i="14" s="1"/>
  <c r="IK406" i="14" s="1"/>
  <c r="G146" i="14"/>
  <c r="CV405" i="14"/>
  <c r="I405" i="14"/>
  <c r="CP405" i="14"/>
  <c r="J405" i="14"/>
  <c r="L405" i="14"/>
  <c r="M405" i="14"/>
  <c r="GA405" i="14"/>
  <c r="EK405" i="14"/>
  <c r="GD405" i="14"/>
  <c r="CX405" i="14"/>
  <c r="N405" i="14"/>
  <c r="GE405" i="14"/>
  <c r="CQ405" i="14"/>
  <c r="GW405" i="14"/>
  <c r="CU405" i="14"/>
  <c r="G405" i="14"/>
  <c r="FX405" i="14"/>
  <c r="H405" i="14"/>
  <c r="GC405" i="14"/>
  <c r="CN405" i="14"/>
  <c r="K405" i="14"/>
  <c r="BT405" i="14"/>
  <c r="O405" i="14"/>
  <c r="FV405" i="14"/>
  <c r="CS405" i="14"/>
  <c r="EF405" i="14"/>
  <c r="FZ405" i="14"/>
  <c r="GR405" i="14"/>
  <c r="CT405" i="14"/>
  <c r="Q405" i="14"/>
  <c r="FW405" i="14"/>
  <c r="BY405" i="14"/>
  <c r="F146" i="14"/>
  <c r="AR405" i="14"/>
  <c r="DZ405" i="14"/>
  <c r="HG405" i="14"/>
  <c r="AT405" i="14"/>
  <c r="EA405" i="14"/>
  <c r="HI405" i="14"/>
  <c r="AU405" i="14"/>
  <c r="EB405" i="14"/>
  <c r="HJ405" i="14"/>
  <c r="AW405" i="14"/>
  <c r="ED405" i="14"/>
  <c r="HK405" i="14"/>
  <c r="AM405" i="14"/>
  <c r="DT405" i="14"/>
  <c r="HB405" i="14"/>
  <c r="AO405" i="14"/>
  <c r="DV405" i="14"/>
  <c r="HC405" i="14"/>
  <c r="AP405" i="14"/>
  <c r="DW405" i="14"/>
  <c r="HD405" i="14"/>
  <c r="AQ405" i="14"/>
  <c r="DY405" i="14"/>
  <c r="HF405" i="14"/>
  <c r="AK405" i="14"/>
  <c r="CW405" i="14"/>
  <c r="FI405" i="14"/>
  <c r="HU405" i="14"/>
  <c r="AF405" i="14"/>
  <c r="CR405" i="14"/>
  <c r="FD405" i="14"/>
  <c r="HP405" i="14"/>
  <c r="BC405" i="14"/>
  <c r="EJ405" i="14"/>
  <c r="HR405" i="14"/>
  <c r="BE405" i="14"/>
  <c r="EL405" i="14"/>
  <c r="HS405" i="14"/>
  <c r="BF405" i="14"/>
  <c r="EM405" i="14"/>
  <c r="HT405" i="14"/>
  <c r="BG405" i="14"/>
  <c r="EO405" i="14"/>
  <c r="HV405" i="14"/>
  <c r="AX405" i="14"/>
  <c r="EE405" i="14"/>
  <c r="HL405" i="14"/>
  <c r="AY405" i="14"/>
  <c r="EG405" i="14"/>
  <c r="HN405" i="14"/>
  <c r="AZ405" i="14"/>
  <c r="EH405" i="14"/>
  <c r="HO405" i="14"/>
  <c r="BB405" i="14"/>
  <c r="EI405" i="14"/>
  <c r="HQ405" i="14"/>
  <c r="AS405" i="14"/>
  <c r="DE405" i="14"/>
  <c r="FQ405" i="14"/>
  <c r="IC405" i="14"/>
  <c r="AN405" i="14"/>
  <c r="CZ405" i="14"/>
  <c r="FL405" i="14"/>
  <c r="HX405" i="14"/>
  <c r="BN405" i="14"/>
  <c r="EU405" i="14"/>
  <c r="IB405" i="14"/>
  <c r="BO405" i="14"/>
  <c r="EW405" i="14"/>
  <c r="ID405" i="14"/>
  <c r="BP405" i="14"/>
  <c r="EX405" i="14"/>
  <c r="IE405" i="14"/>
  <c r="BR405" i="14"/>
  <c r="EY405" i="14"/>
  <c r="IG405" i="14"/>
  <c r="BH405" i="14"/>
  <c r="EP405" i="14"/>
  <c r="HW405" i="14"/>
  <c r="BJ405" i="14"/>
  <c r="EQ405" i="14"/>
  <c r="HY405" i="14"/>
  <c r="BK405" i="14"/>
  <c r="ER405" i="14"/>
  <c r="HZ405" i="14"/>
  <c r="BM405" i="14"/>
  <c r="ET405" i="14"/>
  <c r="IA405" i="14"/>
  <c r="BA405" i="14"/>
  <c r="DM405" i="14"/>
  <c r="FY405" i="14"/>
  <c r="IK405" i="14"/>
  <c r="AV405" i="14"/>
  <c r="DH405" i="14"/>
  <c r="FT405" i="14"/>
  <c r="IF405" i="14"/>
  <c r="BX405" i="14"/>
  <c r="FF405" i="14"/>
  <c r="IM405" i="14"/>
  <c r="BZ405" i="14"/>
  <c r="FG405" i="14"/>
  <c r="IO405" i="14"/>
  <c r="CA405" i="14"/>
  <c r="FH405" i="14"/>
  <c r="IP405" i="14"/>
  <c r="CC405" i="14"/>
  <c r="FJ405" i="14"/>
  <c r="IQ405" i="14"/>
  <c r="BS405" i="14"/>
  <c r="EZ405" i="14"/>
  <c r="IH405" i="14"/>
  <c r="BU405" i="14"/>
  <c r="FB405" i="14"/>
  <c r="II405" i="14"/>
  <c r="BV405" i="14"/>
  <c r="FC405" i="14"/>
  <c r="IJ405" i="14"/>
  <c r="BW405" i="14"/>
  <c r="FE405" i="14"/>
  <c r="IL405" i="14"/>
  <c r="BI405" i="14"/>
  <c r="DU405" i="14"/>
  <c r="GG405" i="14"/>
  <c r="IS405" i="14"/>
  <c r="BD405" i="14"/>
  <c r="DP405" i="14"/>
  <c r="GB405" i="14"/>
  <c r="IN405" i="14"/>
  <c r="CI405" i="14"/>
  <c r="FP405" i="14"/>
  <c r="IX405" i="14"/>
  <c r="CK405" i="14"/>
  <c r="FR405" i="14"/>
  <c r="IY405" i="14"/>
  <c r="CL405" i="14"/>
  <c r="FS405" i="14"/>
  <c r="IZ405" i="14"/>
  <c r="CM405" i="14"/>
  <c r="FU405" i="14"/>
  <c r="JB405" i="14"/>
  <c r="CD405" i="14"/>
  <c r="FK405" i="14"/>
  <c r="IR405" i="14"/>
  <c r="CE405" i="14"/>
  <c r="FM405" i="14"/>
  <c r="IT405" i="14"/>
  <c r="CF405" i="14"/>
  <c r="FN405" i="14"/>
  <c r="IU405" i="14"/>
  <c r="CH405" i="14"/>
  <c r="FO405" i="14"/>
  <c r="IW405" i="14"/>
  <c r="BQ405" i="14"/>
  <c r="EC405" i="14"/>
  <c r="GO405" i="14"/>
  <c r="JA405" i="14"/>
  <c r="BL405" i="14"/>
  <c r="DX405" i="14"/>
  <c r="GJ405" i="14"/>
  <c r="IV405" i="14"/>
  <c r="W405" i="14"/>
  <c r="DD405" i="14"/>
  <c r="GL405" i="14"/>
  <c r="Y405" i="14"/>
  <c r="DF405" i="14"/>
  <c r="GM405" i="14"/>
  <c r="Z405" i="14"/>
  <c r="DG405" i="14"/>
  <c r="GN405" i="14"/>
  <c r="AA405" i="14"/>
  <c r="DI405" i="14"/>
  <c r="GP405" i="14"/>
  <c r="R405" i="14"/>
  <c r="CY405" i="14"/>
  <c r="GF405" i="14"/>
  <c r="S405" i="14"/>
  <c r="DA405" i="14"/>
  <c r="GH405" i="14"/>
  <c r="T405" i="14"/>
  <c r="DB405" i="14"/>
  <c r="GI405" i="14"/>
  <c r="V405" i="14"/>
  <c r="DC405" i="14"/>
  <c r="GK405" i="14"/>
  <c r="U405" i="14"/>
  <c r="CG405" i="14"/>
  <c r="ES405" i="14"/>
  <c r="HE405" i="14"/>
  <c r="P405" i="14"/>
  <c r="CB405" i="14"/>
  <c r="EN405" i="14"/>
  <c r="GZ405" i="14"/>
  <c r="AH405" i="14"/>
  <c r="DO405" i="14"/>
  <c r="GV405" i="14"/>
  <c r="AI405" i="14"/>
  <c r="DQ405" i="14"/>
  <c r="GX405" i="14"/>
  <c r="AJ405" i="14"/>
  <c r="DR405" i="14"/>
  <c r="GY405" i="14"/>
  <c r="AL405" i="14"/>
  <c r="DS405" i="14"/>
  <c r="HA405" i="14"/>
  <c r="AB405" i="14"/>
  <c r="DJ405" i="14"/>
  <c r="GQ405" i="14"/>
  <c r="AD405" i="14"/>
  <c r="DK405" i="14"/>
  <c r="GS405" i="14"/>
  <c r="AE405" i="14"/>
  <c r="DL405" i="14"/>
  <c r="GT405" i="14"/>
  <c r="AG405" i="14"/>
  <c r="DN405" i="14"/>
  <c r="GU405" i="14"/>
  <c r="AC405" i="14"/>
  <c r="CO405" i="14"/>
  <c r="FA405" i="14"/>
  <c r="HM405" i="14"/>
  <c r="X405" i="14"/>
  <c r="CJ405" i="14"/>
  <c r="EV405" i="14"/>
  <c r="F671" i="14"/>
  <c r="I671" i="14" s="1"/>
  <c r="D673" i="14"/>
  <c r="C674" i="14"/>
  <c r="E672" i="14"/>
  <c r="F672" i="14" s="1"/>
  <c r="C149" i="14"/>
  <c r="D148" i="14"/>
  <c r="E147" i="14"/>
  <c r="F147" i="14" s="1"/>
  <c r="N672" i="14"/>
  <c r="A673" i="14"/>
  <c r="BE671" i="14"/>
  <c r="AW671" i="14"/>
  <c r="AO671" i="14"/>
  <c r="AG671" i="14"/>
  <c r="Y671" i="14"/>
  <c r="Q671" i="14"/>
  <c r="BL671" i="14"/>
  <c r="BD671" i="14"/>
  <c r="AV671" i="14"/>
  <c r="AN671" i="14"/>
  <c r="AF671" i="14"/>
  <c r="X671" i="14"/>
  <c r="P671" i="14"/>
  <c r="BK671" i="14"/>
  <c r="BC671" i="14"/>
  <c r="AU671" i="14"/>
  <c r="AM671" i="14"/>
  <c r="AE671" i="14"/>
  <c r="W671" i="14"/>
  <c r="O671" i="14"/>
  <c r="BJ671" i="14"/>
  <c r="BB671" i="14"/>
  <c r="AT671" i="14"/>
  <c r="AL671" i="14"/>
  <c r="AD671" i="14"/>
  <c r="V671" i="14"/>
  <c r="BI671" i="14"/>
  <c r="BA671" i="14"/>
  <c r="AS671" i="14"/>
  <c r="AK671" i="14"/>
  <c r="AC671" i="14"/>
  <c r="U671" i="14"/>
  <c r="M671" i="14"/>
  <c r="BH671" i="14"/>
  <c r="AZ671" i="14"/>
  <c r="AR671" i="14"/>
  <c r="AJ671" i="14"/>
  <c r="AB671" i="14"/>
  <c r="T671" i="14"/>
  <c r="BG671" i="14"/>
  <c r="AY671" i="14"/>
  <c r="AQ671" i="14"/>
  <c r="AI671" i="14"/>
  <c r="AA671" i="14"/>
  <c r="S671" i="14"/>
  <c r="BF671" i="14"/>
  <c r="AX671" i="14"/>
  <c r="AP671" i="14"/>
  <c r="AH671" i="14"/>
  <c r="Z671" i="14"/>
  <c r="R671" i="14"/>
  <c r="E71" i="11"/>
  <c r="F71" i="11" s="1"/>
  <c r="D72" i="11"/>
  <c r="G72" i="11" s="1"/>
  <c r="M301" i="2"/>
  <c r="N302" i="2"/>
  <c r="E303" i="2"/>
  <c r="F303" i="2" s="1"/>
  <c r="C41" i="1"/>
  <c r="L380" i="2" l="1"/>
  <c r="N380" i="2" s="1"/>
  <c r="M380" i="2"/>
  <c r="J71" i="11"/>
  <c r="K71" i="11" s="1"/>
  <c r="H71" i="11"/>
  <c r="I71" i="11" s="1"/>
  <c r="N341" i="2"/>
  <c r="M342" i="2"/>
  <c r="K303" i="2"/>
  <c r="L303" i="2" s="1"/>
  <c r="L342" i="2"/>
  <c r="K381" i="2"/>
  <c r="L381" i="2" s="1"/>
  <c r="K342" i="2"/>
  <c r="H672" i="14"/>
  <c r="G672" i="14"/>
  <c r="DA406" i="14"/>
  <c r="HC406" i="14"/>
  <c r="EN406" i="14"/>
  <c r="FQ406" i="14"/>
  <c r="W406" i="14"/>
  <c r="GB406" i="14"/>
  <c r="U406" i="14"/>
  <c r="EB406" i="14"/>
  <c r="CI406" i="14"/>
  <c r="GQ406" i="14"/>
  <c r="CK406" i="14"/>
  <c r="DN406" i="14"/>
  <c r="FV406" i="14"/>
  <c r="T406" i="14"/>
  <c r="FM406" i="14"/>
  <c r="M406" i="14"/>
  <c r="HY406" i="14"/>
  <c r="HR406" i="14"/>
  <c r="CF406" i="14"/>
  <c r="CA406" i="14"/>
  <c r="EQ406" i="14"/>
  <c r="AH406" i="14"/>
  <c r="CL406" i="14"/>
  <c r="GZ406" i="14"/>
  <c r="O406" i="14"/>
  <c r="DP406" i="14"/>
  <c r="GN406" i="14"/>
  <c r="BW406" i="14"/>
  <c r="BJ406" i="14"/>
  <c r="AI406" i="14"/>
  <c r="IV406" i="14"/>
  <c r="DV406" i="14"/>
  <c r="CU406" i="14"/>
  <c r="IN406" i="14"/>
  <c r="AB406" i="14"/>
  <c r="FC406" i="14"/>
  <c r="ID406" i="14"/>
  <c r="IE406" i="14"/>
  <c r="FY406" i="14"/>
  <c r="BH406" i="14"/>
  <c r="GK406" i="14"/>
  <c r="HU406" i="14"/>
  <c r="DT406" i="14"/>
  <c r="N406" i="14"/>
  <c r="FA406" i="14"/>
  <c r="GC406" i="14"/>
  <c r="BU406" i="14"/>
  <c r="IA406" i="14"/>
  <c r="HP406" i="14"/>
  <c r="DM406" i="14"/>
  <c r="HV406" i="14"/>
  <c r="DD406" i="14"/>
  <c r="FI406" i="14"/>
  <c r="AM406" i="14"/>
  <c r="FP406" i="14"/>
  <c r="CO406" i="14"/>
  <c r="CV406" i="14"/>
  <c r="ES406" i="14"/>
  <c r="BK406" i="14"/>
  <c r="DJ406" i="14"/>
  <c r="BG406" i="14"/>
  <c r="GJ406" i="14"/>
  <c r="FF406" i="14"/>
  <c r="DS406" i="14"/>
  <c r="JB406" i="14"/>
  <c r="Z406" i="14"/>
  <c r="CJ406" i="14"/>
  <c r="HB406" i="14"/>
  <c r="GT406" i="14"/>
  <c r="AX406" i="14"/>
  <c r="HI406" i="14"/>
  <c r="GI406" i="14"/>
  <c r="CT406" i="14"/>
  <c r="AL406" i="14"/>
  <c r="IZ406" i="14"/>
  <c r="DK406" i="14"/>
  <c r="IQ406" i="14"/>
  <c r="CY406" i="14"/>
  <c r="BV406" i="14"/>
  <c r="AD406" i="14"/>
  <c r="FE406" i="14"/>
  <c r="FS406" i="14"/>
  <c r="FH406" i="14"/>
  <c r="EE406" i="14"/>
  <c r="GF406" i="14"/>
  <c r="EK406" i="14"/>
  <c r="HQ406" i="14"/>
  <c r="IR406" i="14"/>
  <c r="CN406" i="14"/>
  <c r="BA406" i="14"/>
  <c r="HW406" i="14"/>
  <c r="AU406" i="14"/>
  <c r="DC406" i="14"/>
  <c r="CW406" i="14"/>
  <c r="AN406" i="14"/>
  <c r="DG406" i="14"/>
  <c r="FO406" i="14"/>
  <c r="AC406" i="14"/>
  <c r="GP406" i="14"/>
  <c r="IO406" i="14"/>
  <c r="CD406" i="14"/>
  <c r="IB406" i="14"/>
  <c r="H406" i="14"/>
  <c r="EI406" i="14"/>
  <c r="IH406" i="14"/>
  <c r="EO406" i="14"/>
  <c r="GX406" i="14"/>
  <c r="V406" i="14"/>
  <c r="AK406" i="14"/>
  <c r="HA406" i="14"/>
  <c r="Y406" i="14"/>
  <c r="CH406" i="14"/>
  <c r="EX406" i="14"/>
  <c r="DH406" i="14"/>
  <c r="FD406" i="14"/>
  <c r="S406" i="14"/>
  <c r="ET406" i="14"/>
  <c r="FU406" i="14"/>
  <c r="AZ406" i="14"/>
  <c r="HJ406" i="14"/>
  <c r="DI406" i="14"/>
  <c r="FR406" i="14"/>
  <c r="IM406" i="14"/>
  <c r="CZ406" i="14"/>
  <c r="FG406" i="14"/>
  <c r="BY406" i="14"/>
  <c r="FT406" i="14"/>
  <c r="HO406" i="14"/>
  <c r="HM406" i="14"/>
  <c r="GR406" i="14"/>
  <c r="AA406" i="14"/>
  <c r="BX406" i="14"/>
  <c r="CG406" i="14"/>
  <c r="GE406" i="14"/>
  <c r="BL406" i="14"/>
  <c r="CP406" i="14"/>
  <c r="EV406" i="14"/>
  <c r="BP406" i="14"/>
  <c r="IW406" i="14"/>
  <c r="BB406" i="14"/>
  <c r="BD406" i="14"/>
  <c r="AR406" i="14"/>
  <c r="EP406" i="14"/>
  <c r="Q406" i="14"/>
  <c r="BZ406" i="14"/>
  <c r="ER406" i="14"/>
  <c r="EH406" i="14"/>
  <c r="G406" i="14"/>
  <c r="BO406" i="14"/>
  <c r="EG406" i="14"/>
  <c r="IF406" i="14"/>
  <c r="R406" i="14"/>
  <c r="CX406" i="14"/>
  <c r="EU406" i="14"/>
  <c r="HX406" i="14"/>
  <c r="J406" i="14"/>
  <c r="CM406" i="14"/>
  <c r="EJ406" i="14"/>
  <c r="DZ406" i="14"/>
  <c r="HE406" i="14"/>
  <c r="GH406" i="14"/>
  <c r="P406" i="14"/>
  <c r="BM406" i="14"/>
  <c r="GW406" i="14"/>
  <c r="FW406" i="14"/>
  <c r="IT406" i="14"/>
  <c r="BC406" i="14"/>
  <c r="CE406" i="14"/>
  <c r="GO406" i="14"/>
  <c r="CC406" i="14"/>
  <c r="HF406" i="14"/>
  <c r="EC406" i="14"/>
  <c r="IU406" i="14"/>
  <c r="DX406" i="14"/>
  <c r="BI406" i="14"/>
  <c r="BS406" i="14"/>
  <c r="BQ406" i="14"/>
  <c r="IG406" i="14"/>
  <c r="HD406" i="14"/>
  <c r="BF406" i="14"/>
  <c r="GL406" i="14"/>
  <c r="EW406" i="14"/>
  <c r="DW406" i="14"/>
  <c r="GV406" i="14"/>
  <c r="IC406" i="14"/>
  <c r="EM406" i="14"/>
  <c r="FL406" i="14"/>
  <c r="EL406" i="14"/>
  <c r="IX406" i="14"/>
  <c r="FK406" i="14"/>
  <c r="HS406" i="14"/>
  <c r="AQ406" i="14"/>
  <c r="AE406" i="14"/>
  <c r="HZ406" i="14"/>
  <c r="GG406" i="14"/>
  <c r="FX406" i="14"/>
  <c r="AS406" i="14"/>
  <c r="AV406" i="14"/>
  <c r="HT406" i="14"/>
  <c r="IS406" i="14"/>
  <c r="BN406" i="14"/>
  <c r="FJ406" i="14"/>
  <c r="HG406" i="14"/>
  <c r="AO406" i="14"/>
  <c r="IJ406" i="14"/>
  <c r="K406" i="14"/>
  <c r="DQ406" i="14"/>
  <c r="JA406" i="14"/>
  <c r="IY406" i="14"/>
  <c r="CB406" i="14"/>
  <c r="DY406" i="14"/>
  <c r="EY406" i="14"/>
  <c r="I406" i="14"/>
  <c r="BE406" i="14"/>
  <c r="II406" i="14"/>
  <c r="AP406" i="14"/>
  <c r="EA406" i="14"/>
  <c r="FN406" i="14"/>
  <c r="AT406" i="14"/>
  <c r="HK406" i="14"/>
  <c r="AF406" i="14"/>
  <c r="X406" i="14"/>
  <c r="HN406" i="14"/>
  <c r="AG406" i="14"/>
  <c r="EF406" i="14"/>
  <c r="GU406" i="14"/>
  <c r="AY406" i="14"/>
  <c r="HL406" i="14"/>
  <c r="IP406" i="14"/>
  <c r="FZ406" i="14"/>
  <c r="GS406" i="14"/>
  <c r="AW406" i="14"/>
  <c r="DL406" i="14"/>
  <c r="DO406" i="14"/>
  <c r="AJ406" i="14"/>
  <c r="GA406" i="14"/>
  <c r="GY406" i="14"/>
  <c r="DU406" i="14"/>
  <c r="CQ406" i="14"/>
  <c r="ED406" i="14"/>
  <c r="I146" i="14"/>
  <c r="K146" i="14" s="1"/>
  <c r="IS407" i="14" s="1"/>
  <c r="GM406" i="14"/>
  <c r="GD406" i="14"/>
  <c r="DF406" i="14"/>
  <c r="DR406" i="14"/>
  <c r="DE406" i="14"/>
  <c r="BR406" i="14"/>
  <c r="DB406" i="14"/>
  <c r="IL406" i="14"/>
  <c r="CS406" i="14"/>
  <c r="FB406" i="14"/>
  <c r="L406" i="14"/>
  <c r="BT406" i="14"/>
  <c r="EZ406" i="14"/>
  <c r="CR406" i="14"/>
  <c r="HH406" i="14"/>
  <c r="H147" i="14"/>
  <c r="G147" i="14"/>
  <c r="D149" i="14"/>
  <c r="C150" i="14"/>
  <c r="N673" i="14"/>
  <c r="A674" i="14"/>
  <c r="BE672" i="14"/>
  <c r="AW672" i="14"/>
  <c r="AO672" i="14"/>
  <c r="AG672" i="14"/>
  <c r="Y672" i="14"/>
  <c r="Q672" i="14"/>
  <c r="BL672" i="14"/>
  <c r="BD672" i="14"/>
  <c r="AV672" i="14"/>
  <c r="AN672" i="14"/>
  <c r="AF672" i="14"/>
  <c r="X672" i="14"/>
  <c r="P672" i="14"/>
  <c r="BK672" i="14"/>
  <c r="BC672" i="14"/>
  <c r="AU672" i="14"/>
  <c r="AM672" i="14"/>
  <c r="AE672" i="14"/>
  <c r="W672" i="14"/>
  <c r="O672" i="14"/>
  <c r="BJ672" i="14"/>
  <c r="BB672" i="14"/>
  <c r="AT672" i="14"/>
  <c r="AL672" i="14"/>
  <c r="AD672" i="14"/>
  <c r="V672" i="14"/>
  <c r="BI672" i="14"/>
  <c r="BA672" i="14"/>
  <c r="AS672" i="14"/>
  <c r="AK672" i="14"/>
  <c r="AC672" i="14"/>
  <c r="U672" i="14"/>
  <c r="M672" i="14"/>
  <c r="BH672" i="14"/>
  <c r="AZ672" i="14"/>
  <c r="AR672" i="14"/>
  <c r="AJ672" i="14"/>
  <c r="AB672" i="14"/>
  <c r="T672" i="14"/>
  <c r="BG672" i="14"/>
  <c r="AY672" i="14"/>
  <c r="AQ672" i="14"/>
  <c r="AI672" i="14"/>
  <c r="AA672" i="14"/>
  <c r="S672" i="14"/>
  <c r="BF672" i="14"/>
  <c r="AX672" i="14"/>
  <c r="AP672" i="14"/>
  <c r="AH672" i="14"/>
  <c r="Z672" i="14"/>
  <c r="R672" i="14"/>
  <c r="D674" i="14"/>
  <c r="C675" i="14"/>
  <c r="E673" i="14"/>
  <c r="H673" i="14" s="1"/>
  <c r="E148" i="14"/>
  <c r="H148" i="14" s="1"/>
  <c r="E72" i="11"/>
  <c r="F72" i="11" s="1"/>
  <c r="D73" i="11"/>
  <c r="G73" i="11" s="1"/>
  <c r="M302" i="2"/>
  <c r="N303" i="2"/>
  <c r="E304" i="2"/>
  <c r="F304" i="2" s="1"/>
  <c r="C39" i="1"/>
  <c r="I672" i="14" l="1"/>
  <c r="P341" i="2"/>
  <c r="O341" i="2"/>
  <c r="J72" i="11"/>
  <c r="K72" i="11" s="1"/>
  <c r="H72" i="11"/>
  <c r="I72" i="11" s="1"/>
  <c r="N342" i="2"/>
  <c r="M343" i="2"/>
  <c r="K382" i="2"/>
  <c r="L382" i="2" s="1"/>
  <c r="K343" i="2"/>
  <c r="N343" i="2" s="1"/>
  <c r="K304" i="2"/>
  <c r="L304" i="2" s="1"/>
  <c r="L343" i="2"/>
  <c r="G673" i="14"/>
  <c r="N381" i="2"/>
  <c r="M381" i="2"/>
  <c r="DF407" i="14"/>
  <c r="CZ407" i="14"/>
  <c r="AZ407" i="14"/>
  <c r="EP407" i="14"/>
  <c r="AM407" i="14"/>
  <c r="FV407" i="14"/>
  <c r="HN407" i="14"/>
  <c r="BS407" i="14"/>
  <c r="AN407" i="14"/>
  <c r="FB407" i="14"/>
  <c r="CY407" i="14"/>
  <c r="CM407" i="14"/>
  <c r="BK407" i="14"/>
  <c r="EH407" i="14"/>
  <c r="AG407" i="14"/>
  <c r="AE407" i="14"/>
  <c r="FN407" i="14"/>
  <c r="CF407" i="14"/>
  <c r="FR407" i="14"/>
  <c r="AT407" i="14"/>
  <c r="DW407" i="14"/>
  <c r="AA407" i="14"/>
  <c r="EL407" i="14"/>
  <c r="CQ407" i="14"/>
  <c r="BZ407" i="14"/>
  <c r="GX407" i="14"/>
  <c r="GL407" i="14"/>
  <c r="T407" i="14"/>
  <c r="W407" i="14"/>
  <c r="FF407" i="14"/>
  <c r="BT407" i="14"/>
  <c r="BC407" i="14"/>
  <c r="CA407" i="14"/>
  <c r="CS407" i="14"/>
  <c r="N407" i="14"/>
  <c r="DV407" i="14"/>
  <c r="CI407" i="14"/>
  <c r="BM407" i="14"/>
  <c r="GH407" i="14"/>
  <c r="DO407" i="14"/>
  <c r="DG407" i="14"/>
  <c r="G407" i="14"/>
  <c r="H407" i="14"/>
  <c r="O407" i="14"/>
  <c r="EX407" i="14"/>
  <c r="BG407" i="14"/>
  <c r="AU407" i="14"/>
  <c r="GD407" i="14"/>
  <c r="CH407" i="14"/>
  <c r="DN407" i="14"/>
  <c r="I407" i="14"/>
  <c r="AI407" i="14"/>
  <c r="JB407" i="14"/>
  <c r="P407" i="14"/>
  <c r="BV407" i="14"/>
  <c r="HD407" i="14"/>
  <c r="AO407" i="14"/>
  <c r="CL407" i="14"/>
  <c r="IZ407" i="14"/>
  <c r="BO407" i="14"/>
  <c r="DB407" i="14"/>
  <c r="IL407" i="14"/>
  <c r="CN407" i="14"/>
  <c r="DR407" i="14"/>
  <c r="IA407" i="14"/>
  <c r="BN407" i="14"/>
  <c r="IQ407" i="14"/>
  <c r="ED407" i="14"/>
  <c r="R407" i="14"/>
  <c r="V407" i="14"/>
  <c r="FJ407" i="14"/>
  <c r="AH407" i="14"/>
  <c r="AV407" i="14"/>
  <c r="GP407" i="14"/>
  <c r="AX407" i="14"/>
  <c r="BU407" i="14"/>
  <c r="DA407" i="14"/>
  <c r="DZ407" i="14"/>
  <c r="GN407" i="14"/>
  <c r="AB407" i="14"/>
  <c r="CD407" i="14"/>
  <c r="HV407" i="14"/>
  <c r="BB407" i="14"/>
  <c r="CT407" i="14"/>
  <c r="ID407" i="14"/>
  <c r="CB407" i="14"/>
  <c r="DJ407" i="14"/>
  <c r="IT407" i="14"/>
  <c r="J407" i="14"/>
  <c r="ET407" i="14"/>
  <c r="Z407" i="14"/>
  <c r="FZ407" i="14"/>
  <c r="AP407" i="14"/>
  <c r="BH407" i="14"/>
  <c r="HF407" i="14"/>
  <c r="BF407" i="14"/>
  <c r="IB407" i="14"/>
  <c r="GZ407" i="14"/>
  <c r="GI407" i="14"/>
  <c r="IX407" i="14"/>
  <c r="DP407" i="14"/>
  <c r="CU407" i="14"/>
  <c r="EE407" i="14"/>
  <c r="GT407" i="14"/>
  <c r="EF407" i="14"/>
  <c r="DH407" i="14"/>
  <c r="EM407" i="14"/>
  <c r="HB407" i="14"/>
  <c r="EV407" i="14"/>
  <c r="DX407" i="14"/>
  <c r="EU407" i="14"/>
  <c r="HJ407" i="14"/>
  <c r="FL407" i="14"/>
  <c r="EN407" i="14"/>
  <c r="FC407" i="14"/>
  <c r="HR407" i="14"/>
  <c r="GB407" i="14"/>
  <c r="FD407" i="14"/>
  <c r="FK407" i="14"/>
  <c r="HZ407" i="14"/>
  <c r="GR407" i="14"/>
  <c r="FT407" i="14"/>
  <c r="FS407" i="14"/>
  <c r="IH407" i="14"/>
  <c r="HH407" i="14"/>
  <c r="GJ407" i="14"/>
  <c r="GA407" i="14"/>
  <c r="IP407" i="14"/>
  <c r="DC407" i="14"/>
  <c r="BW407" i="14"/>
  <c r="IU407" i="14"/>
  <c r="BQ407" i="14"/>
  <c r="Q407" i="14"/>
  <c r="HS407" i="14"/>
  <c r="GQ407" i="14"/>
  <c r="M407" i="14"/>
  <c r="AD407" i="14"/>
  <c r="IR407" i="14"/>
  <c r="GY407" i="14"/>
  <c r="U407" i="14"/>
  <c r="AQ407" i="14"/>
  <c r="K407" i="14"/>
  <c r="HG407" i="14"/>
  <c r="AC407" i="14"/>
  <c r="BD407" i="14"/>
  <c r="X407" i="14"/>
  <c r="HO407" i="14"/>
  <c r="AK407" i="14"/>
  <c r="BP407" i="14"/>
  <c r="AJ407" i="14"/>
  <c r="HW407" i="14"/>
  <c r="AS407" i="14"/>
  <c r="CC407" i="14"/>
  <c r="AW407" i="14"/>
  <c r="IE407" i="14"/>
  <c r="BA407" i="14"/>
  <c r="CP407" i="14"/>
  <c r="BJ407" i="14"/>
  <c r="IM407" i="14"/>
  <c r="BI407" i="14"/>
  <c r="II407" i="14"/>
  <c r="GM407" i="14"/>
  <c r="DY407" i="14"/>
  <c r="EC407" i="14"/>
  <c r="DS407" i="14"/>
  <c r="CJ407" i="14"/>
  <c r="HP407" i="14"/>
  <c r="BY407" i="14"/>
  <c r="EI407" i="14"/>
  <c r="CV407" i="14"/>
  <c r="HX407" i="14"/>
  <c r="CG407" i="14"/>
  <c r="EY407" i="14"/>
  <c r="DK407" i="14"/>
  <c r="IF407" i="14"/>
  <c r="CO407" i="14"/>
  <c r="FO407" i="14"/>
  <c r="EA407" i="14"/>
  <c r="IN407" i="14"/>
  <c r="CW407" i="14"/>
  <c r="GE407" i="14"/>
  <c r="EQ407" i="14"/>
  <c r="IV407" i="14"/>
  <c r="DE407" i="14"/>
  <c r="GU407" i="14"/>
  <c r="FG407" i="14"/>
  <c r="DI407" i="14"/>
  <c r="DM407" i="14"/>
  <c r="HK407" i="14"/>
  <c r="FW407" i="14"/>
  <c r="DQ407" i="14"/>
  <c r="DU407" i="14"/>
  <c r="DD407" i="14"/>
  <c r="BL407" i="14"/>
  <c r="GK407" i="14"/>
  <c r="GO407" i="14"/>
  <c r="S407" i="14"/>
  <c r="HC407" i="14"/>
  <c r="EG407" i="14"/>
  <c r="EK407" i="14"/>
  <c r="AF407" i="14"/>
  <c r="HT407" i="14"/>
  <c r="EO407" i="14"/>
  <c r="ES407" i="14"/>
  <c r="AR407" i="14"/>
  <c r="IY407" i="14"/>
  <c r="EW407" i="14"/>
  <c r="FA407" i="14"/>
  <c r="BE407" i="14"/>
  <c r="L407" i="14"/>
  <c r="FE407" i="14"/>
  <c r="FI407" i="14"/>
  <c r="BR407" i="14"/>
  <c r="Y407" i="14"/>
  <c r="FM407" i="14"/>
  <c r="FQ407" i="14"/>
  <c r="CE407" i="14"/>
  <c r="AL407" i="14"/>
  <c r="FU407" i="14"/>
  <c r="FY407" i="14"/>
  <c r="CR407" i="14"/>
  <c r="AY407" i="14"/>
  <c r="GC407" i="14"/>
  <c r="GG407" i="14"/>
  <c r="IJ407" i="14"/>
  <c r="FX407" i="14"/>
  <c r="IW407" i="14"/>
  <c r="JA407" i="14"/>
  <c r="DT407" i="14"/>
  <c r="BX407" i="14"/>
  <c r="GS407" i="14"/>
  <c r="GW407" i="14"/>
  <c r="EJ407" i="14"/>
  <c r="CK407" i="14"/>
  <c r="HA407" i="14"/>
  <c r="HE407" i="14"/>
  <c r="EZ407" i="14"/>
  <c r="CX407" i="14"/>
  <c r="HI407" i="14"/>
  <c r="HM407" i="14"/>
  <c r="FP407" i="14"/>
  <c r="DL407" i="14"/>
  <c r="HQ407" i="14"/>
  <c r="HU407" i="14"/>
  <c r="GF407" i="14"/>
  <c r="EB407" i="14"/>
  <c r="HY407" i="14"/>
  <c r="IC407" i="14"/>
  <c r="GV407" i="14"/>
  <c r="ER407" i="14"/>
  <c r="IG407" i="14"/>
  <c r="IK407" i="14"/>
  <c r="HL407" i="14"/>
  <c r="FH407" i="14"/>
  <c r="IO407" i="14"/>
  <c r="I147" i="14"/>
  <c r="K147" i="14" s="1"/>
  <c r="HR408" i="14" s="1"/>
  <c r="G148" i="14"/>
  <c r="F673" i="14"/>
  <c r="N674" i="14"/>
  <c r="A675" i="14"/>
  <c r="F148" i="14"/>
  <c r="C676" i="14"/>
  <c r="D675" i="14"/>
  <c r="BE673" i="14"/>
  <c r="AW673" i="14"/>
  <c r="AO673" i="14"/>
  <c r="AG673" i="14"/>
  <c r="Y673" i="14"/>
  <c r="Q673" i="14"/>
  <c r="BL673" i="14"/>
  <c r="BD673" i="14"/>
  <c r="AV673" i="14"/>
  <c r="AN673" i="14"/>
  <c r="AF673" i="14"/>
  <c r="X673" i="14"/>
  <c r="P673" i="14"/>
  <c r="BK673" i="14"/>
  <c r="BC673" i="14"/>
  <c r="AU673" i="14"/>
  <c r="AM673" i="14"/>
  <c r="AE673" i="14"/>
  <c r="W673" i="14"/>
  <c r="O673" i="14"/>
  <c r="BJ673" i="14"/>
  <c r="BB673" i="14"/>
  <c r="AT673" i="14"/>
  <c r="AL673" i="14"/>
  <c r="AD673" i="14"/>
  <c r="V673" i="14"/>
  <c r="BI673" i="14"/>
  <c r="BA673" i="14"/>
  <c r="AS673" i="14"/>
  <c r="AK673" i="14"/>
  <c r="AC673" i="14"/>
  <c r="U673" i="14"/>
  <c r="M673" i="14"/>
  <c r="BH673" i="14"/>
  <c r="AZ673" i="14"/>
  <c r="AR673" i="14"/>
  <c r="AJ673" i="14"/>
  <c r="AB673" i="14"/>
  <c r="T673" i="14"/>
  <c r="BG673" i="14"/>
  <c r="AY673" i="14"/>
  <c r="AQ673" i="14"/>
  <c r="AI673" i="14"/>
  <c r="AA673" i="14"/>
  <c r="S673" i="14"/>
  <c r="BF673" i="14"/>
  <c r="AX673" i="14"/>
  <c r="AP673" i="14"/>
  <c r="AH673" i="14"/>
  <c r="Z673" i="14"/>
  <c r="R673" i="14"/>
  <c r="E674" i="14"/>
  <c r="F674" i="14" s="1"/>
  <c r="C151" i="14"/>
  <c r="D150" i="14"/>
  <c r="E149" i="14"/>
  <c r="H149" i="14" s="1"/>
  <c r="E73" i="11"/>
  <c r="F73" i="11" s="1"/>
  <c r="D74" i="11"/>
  <c r="G74" i="11" s="1"/>
  <c r="M303" i="2"/>
  <c r="N304" i="2"/>
  <c r="E305" i="2"/>
  <c r="F305" i="2" s="1"/>
  <c r="C146" i="1"/>
  <c r="C148" i="1" s="1"/>
  <c r="I673" i="14" l="1"/>
  <c r="O343" i="2"/>
  <c r="P343" i="2"/>
  <c r="N382" i="2"/>
  <c r="M382" i="2"/>
  <c r="M344" i="2"/>
  <c r="K305" i="2"/>
  <c r="L305" i="2" s="1"/>
  <c r="K383" i="2"/>
  <c r="L383" i="2" s="1"/>
  <c r="K344" i="2"/>
  <c r="N344" i="2" s="1"/>
  <c r="L344" i="2"/>
  <c r="O342" i="2"/>
  <c r="P342" i="2"/>
  <c r="J73" i="11"/>
  <c r="K73" i="11" s="1"/>
  <c r="H73" i="11"/>
  <c r="I73" i="11" s="1"/>
  <c r="FM408" i="14"/>
  <c r="DF408" i="14"/>
  <c r="II408" i="14"/>
  <c r="CZ408" i="14"/>
  <c r="AW408" i="14"/>
  <c r="FK408" i="14"/>
  <c r="GC408" i="14"/>
  <c r="BM408" i="14"/>
  <c r="AS408" i="14"/>
  <c r="DP408" i="14"/>
  <c r="AY408" i="14"/>
  <c r="FL408" i="14"/>
  <c r="GB408" i="14"/>
  <c r="CU408" i="14"/>
  <c r="DE408" i="14"/>
  <c r="I408" i="14"/>
  <c r="EO408" i="14"/>
  <c r="CR408" i="14"/>
  <c r="FG408" i="14"/>
  <c r="DH408" i="14"/>
  <c r="BU408" i="14"/>
  <c r="X408" i="14"/>
  <c r="FD408" i="14"/>
  <c r="FW408" i="14"/>
  <c r="IK408" i="14"/>
  <c r="FT408" i="14"/>
  <c r="AV408" i="14"/>
  <c r="BL408" i="14"/>
  <c r="CV408" i="14"/>
  <c r="AP408" i="14"/>
  <c r="CB408" i="14"/>
  <c r="Y408" i="14"/>
  <c r="FE408" i="14"/>
  <c r="DD408" i="14"/>
  <c r="DM408" i="14"/>
  <c r="IL408" i="14"/>
  <c r="AX408" i="14"/>
  <c r="AO408" i="14"/>
  <c r="FU408" i="14"/>
  <c r="BE408" i="14"/>
  <c r="DX408" i="14"/>
  <c r="GK408" i="14"/>
  <c r="FO408" i="14"/>
  <c r="DL408" i="14"/>
  <c r="FQ408" i="14"/>
  <c r="AM408" i="14"/>
  <c r="DB408" i="14"/>
  <c r="H408" i="14"/>
  <c r="EN408" i="14"/>
  <c r="CK408" i="14"/>
  <c r="S408" i="14"/>
  <c r="FH408" i="14"/>
  <c r="AU408" i="14"/>
  <c r="DJ408" i="14"/>
  <c r="AN408" i="14"/>
  <c r="DA408" i="14"/>
  <c r="BD408" i="14"/>
  <c r="DQ408" i="14"/>
  <c r="GJ408" i="14"/>
  <c r="AI408" i="14"/>
  <c r="HS408" i="14"/>
  <c r="FP408" i="14"/>
  <c r="AT408" i="14"/>
  <c r="CY408" i="14"/>
  <c r="FN408" i="14"/>
  <c r="BT408" i="14"/>
  <c r="EG408" i="14"/>
  <c r="Q408" i="14"/>
  <c r="CJ408" i="14"/>
  <c r="EW408" i="14"/>
  <c r="AG408" i="14"/>
  <c r="AQ408" i="14"/>
  <c r="IA408" i="14"/>
  <c r="IJ408" i="14"/>
  <c r="BB408" i="14"/>
  <c r="DG408" i="14"/>
  <c r="IH408" i="14"/>
  <c r="EF408" i="14"/>
  <c r="P408" i="14"/>
  <c r="CC408" i="14"/>
  <c r="EV408" i="14"/>
  <c r="AF408" i="14"/>
  <c r="CS408" i="14"/>
  <c r="BO408" i="14"/>
  <c r="AZ408" i="14"/>
  <c r="BA408" i="14"/>
  <c r="DN408" i="14"/>
  <c r="IE408" i="14"/>
  <c r="DI408" i="14"/>
  <c r="DY408" i="14"/>
  <c r="FR408" i="14"/>
  <c r="GR408" i="14"/>
  <c r="GS408" i="14"/>
  <c r="GZ408" i="14"/>
  <c r="HA408" i="14"/>
  <c r="HH408" i="14"/>
  <c r="HI408" i="14"/>
  <c r="HP408" i="14"/>
  <c r="IW408" i="14"/>
  <c r="DC408" i="14"/>
  <c r="AJ408" i="14"/>
  <c r="FX408" i="14"/>
  <c r="FY408" i="14"/>
  <c r="FZ408" i="14"/>
  <c r="FS408" i="14"/>
  <c r="FV408" i="14"/>
  <c r="HX408" i="14"/>
  <c r="HY408" i="14"/>
  <c r="IF408" i="14"/>
  <c r="IG408" i="14"/>
  <c r="IN408" i="14"/>
  <c r="IO408" i="14"/>
  <c r="IV408" i="14"/>
  <c r="K408" i="14"/>
  <c r="DK408" i="14"/>
  <c r="AR408" i="14"/>
  <c r="IB408" i="14"/>
  <c r="IC408" i="14"/>
  <c r="ID408" i="14"/>
  <c r="HW408" i="14"/>
  <c r="HZ408" i="14"/>
  <c r="HQ408" i="14"/>
  <c r="BG408" i="14"/>
  <c r="DS408" i="14"/>
  <c r="GE408" i="14"/>
  <c r="IQ408" i="14"/>
  <c r="BH408" i="14"/>
  <c r="DT408" i="14"/>
  <c r="GF408" i="14"/>
  <c r="IR408" i="14"/>
  <c r="BI408" i="14"/>
  <c r="DU408" i="14"/>
  <c r="GG408" i="14"/>
  <c r="IS408" i="14"/>
  <c r="BJ408" i="14"/>
  <c r="DV408" i="14"/>
  <c r="GH408" i="14"/>
  <c r="IT408" i="14"/>
  <c r="BC408" i="14"/>
  <c r="DO408" i="14"/>
  <c r="GA408" i="14"/>
  <c r="IM408" i="14"/>
  <c r="BF408" i="14"/>
  <c r="DR408" i="14"/>
  <c r="GD408" i="14"/>
  <c r="IP408" i="14"/>
  <c r="EA408" i="14"/>
  <c r="GM408" i="14"/>
  <c r="IY408" i="14"/>
  <c r="BP408" i="14"/>
  <c r="EB408" i="14"/>
  <c r="GN408" i="14"/>
  <c r="IZ408" i="14"/>
  <c r="BQ408" i="14"/>
  <c r="EC408" i="14"/>
  <c r="GO408" i="14"/>
  <c r="JA408" i="14"/>
  <c r="BR408" i="14"/>
  <c r="ED408" i="14"/>
  <c r="GP408" i="14"/>
  <c r="JB408" i="14"/>
  <c r="BK408" i="14"/>
  <c r="DW408" i="14"/>
  <c r="GI408" i="14"/>
  <c r="IU408" i="14"/>
  <c r="BN408" i="14"/>
  <c r="DZ408" i="14"/>
  <c r="GL408" i="14"/>
  <c r="IX408" i="14"/>
  <c r="BW408" i="14"/>
  <c r="EI408" i="14"/>
  <c r="GU408" i="14"/>
  <c r="L408" i="14"/>
  <c r="BX408" i="14"/>
  <c r="EJ408" i="14"/>
  <c r="GV408" i="14"/>
  <c r="M408" i="14"/>
  <c r="BY408" i="14"/>
  <c r="EK408" i="14"/>
  <c r="GW408" i="14"/>
  <c r="N408" i="14"/>
  <c r="BZ408" i="14"/>
  <c r="EL408" i="14"/>
  <c r="GX408" i="14"/>
  <c r="G408" i="14"/>
  <c r="BS408" i="14"/>
  <c r="EE408" i="14"/>
  <c r="GQ408" i="14"/>
  <c r="J408" i="14"/>
  <c r="BV408" i="14"/>
  <c r="EH408" i="14"/>
  <c r="GT408" i="14"/>
  <c r="CE408" i="14"/>
  <c r="EQ408" i="14"/>
  <c r="HC408" i="14"/>
  <c r="T408" i="14"/>
  <c r="CF408" i="14"/>
  <c r="ER408" i="14"/>
  <c r="HD408" i="14"/>
  <c r="U408" i="14"/>
  <c r="CG408" i="14"/>
  <c r="ES408" i="14"/>
  <c r="HE408" i="14"/>
  <c r="V408" i="14"/>
  <c r="CH408" i="14"/>
  <c r="ET408" i="14"/>
  <c r="HF408" i="14"/>
  <c r="O408" i="14"/>
  <c r="CA408" i="14"/>
  <c r="EM408" i="14"/>
  <c r="GY408" i="14"/>
  <c r="R408" i="14"/>
  <c r="CD408" i="14"/>
  <c r="EP408" i="14"/>
  <c r="HB408" i="14"/>
  <c r="AA408" i="14"/>
  <c r="CM408" i="14"/>
  <c r="EY408" i="14"/>
  <c r="HK408" i="14"/>
  <c r="AB408" i="14"/>
  <c r="CN408" i="14"/>
  <c r="EZ408" i="14"/>
  <c r="HL408" i="14"/>
  <c r="AC408" i="14"/>
  <c r="CO408" i="14"/>
  <c r="FA408" i="14"/>
  <c r="HM408" i="14"/>
  <c r="AD408" i="14"/>
  <c r="CP408" i="14"/>
  <c r="FB408" i="14"/>
  <c r="HN408" i="14"/>
  <c r="W408" i="14"/>
  <c r="CI408" i="14"/>
  <c r="EU408" i="14"/>
  <c r="HG408" i="14"/>
  <c r="Z408" i="14"/>
  <c r="CL408" i="14"/>
  <c r="EX408" i="14"/>
  <c r="HJ408" i="14"/>
  <c r="HT408" i="14"/>
  <c r="AK408" i="14"/>
  <c r="CW408" i="14"/>
  <c r="FI408" i="14"/>
  <c r="HU408" i="14"/>
  <c r="AL408" i="14"/>
  <c r="CX408" i="14"/>
  <c r="FJ408" i="14"/>
  <c r="HV408" i="14"/>
  <c r="AE408" i="14"/>
  <c r="CQ408" i="14"/>
  <c r="FC408" i="14"/>
  <c r="HO408" i="14"/>
  <c r="AH408" i="14"/>
  <c r="CT408" i="14"/>
  <c r="FF408" i="14"/>
  <c r="H674" i="14"/>
  <c r="G149" i="14"/>
  <c r="I148" i="14"/>
  <c r="K148" i="14" s="1"/>
  <c r="HW409" i="14" s="1"/>
  <c r="F149" i="14"/>
  <c r="G674" i="14"/>
  <c r="D676" i="14"/>
  <c r="C677" i="14"/>
  <c r="N675" i="14"/>
  <c r="A676" i="14"/>
  <c r="BE674" i="14"/>
  <c r="AW674" i="14"/>
  <c r="AO674" i="14"/>
  <c r="AG674" i="14"/>
  <c r="Y674" i="14"/>
  <c r="Q674" i="14"/>
  <c r="BL674" i="14"/>
  <c r="BD674" i="14"/>
  <c r="AV674" i="14"/>
  <c r="AN674" i="14"/>
  <c r="AF674" i="14"/>
  <c r="X674" i="14"/>
  <c r="P674" i="14"/>
  <c r="BK674" i="14"/>
  <c r="BC674" i="14"/>
  <c r="AU674" i="14"/>
  <c r="AM674" i="14"/>
  <c r="AE674" i="14"/>
  <c r="W674" i="14"/>
  <c r="O674" i="14"/>
  <c r="BJ674" i="14"/>
  <c r="BB674" i="14"/>
  <c r="AT674" i="14"/>
  <c r="AL674" i="14"/>
  <c r="AD674" i="14"/>
  <c r="V674" i="14"/>
  <c r="BI674" i="14"/>
  <c r="BA674" i="14"/>
  <c r="AS674" i="14"/>
  <c r="AK674" i="14"/>
  <c r="AC674" i="14"/>
  <c r="U674" i="14"/>
  <c r="M674" i="14"/>
  <c r="BH674" i="14"/>
  <c r="AZ674" i="14"/>
  <c r="AR674" i="14"/>
  <c r="AJ674" i="14"/>
  <c r="AB674" i="14"/>
  <c r="T674" i="14"/>
  <c r="BG674" i="14"/>
  <c r="AY674" i="14"/>
  <c r="AQ674" i="14"/>
  <c r="AI674" i="14"/>
  <c r="AA674" i="14"/>
  <c r="S674" i="14"/>
  <c r="BF674" i="14"/>
  <c r="AX674" i="14"/>
  <c r="AP674" i="14"/>
  <c r="AH674" i="14"/>
  <c r="Z674" i="14"/>
  <c r="R674" i="14"/>
  <c r="G150" i="14"/>
  <c r="E150" i="14"/>
  <c r="F150" i="14" s="1"/>
  <c r="D151" i="14"/>
  <c r="C152" i="14"/>
  <c r="E675" i="14"/>
  <c r="G675" i="14" s="1"/>
  <c r="E74" i="11"/>
  <c r="F74" i="11" s="1"/>
  <c r="D75" i="11"/>
  <c r="G75" i="11" s="1"/>
  <c r="M304" i="2"/>
  <c r="N305" i="2"/>
  <c r="E306" i="2"/>
  <c r="F306" i="2" s="1"/>
  <c r="C46" i="3"/>
  <c r="C45" i="3"/>
  <c r="C44" i="3"/>
  <c r="C41" i="3"/>
  <c r="C40" i="3"/>
  <c r="C39" i="3"/>
  <c r="C36" i="3"/>
  <c r="O344" i="2" l="1"/>
  <c r="P344" i="2"/>
  <c r="N383" i="2"/>
  <c r="M383" i="2"/>
  <c r="J74" i="11"/>
  <c r="K74" i="11" s="1"/>
  <c r="H74" i="11"/>
  <c r="I74" i="11" s="1"/>
  <c r="M345" i="2"/>
  <c r="K384" i="2"/>
  <c r="L384" i="2" s="1"/>
  <c r="L345" i="2"/>
  <c r="K345" i="2"/>
  <c r="N345" i="2" s="1"/>
  <c r="K306" i="2"/>
  <c r="L306" i="2" s="1"/>
  <c r="N306" i="2" s="1"/>
  <c r="AI409" i="14"/>
  <c r="CR409" i="14"/>
  <c r="I674" i="14"/>
  <c r="ED409" i="14"/>
  <c r="AG409" i="14"/>
  <c r="FH409" i="14"/>
  <c r="DE409" i="14"/>
  <c r="AH409" i="14"/>
  <c r="HT409" i="14"/>
  <c r="DF409" i="14"/>
  <c r="CT409" i="14"/>
  <c r="AE409" i="14"/>
  <c r="DM409" i="14"/>
  <c r="FF409" i="14"/>
  <c r="AF409" i="14"/>
  <c r="HR409" i="14"/>
  <c r="FD409" i="14"/>
  <c r="AJ409" i="14"/>
  <c r="EC409" i="14"/>
  <c r="HP409" i="14"/>
  <c r="CV409" i="14"/>
  <c r="DN409" i="14"/>
  <c r="CS409" i="14"/>
  <c r="CU409" i="14"/>
  <c r="CQ409" i="14"/>
  <c r="DU409" i="14"/>
  <c r="FE409" i="14"/>
  <c r="FG409" i="14"/>
  <c r="FC409" i="14"/>
  <c r="DV409" i="14"/>
  <c r="HQ409" i="14"/>
  <c r="HS409" i="14"/>
  <c r="HO409" i="14"/>
  <c r="I149" i="14"/>
  <c r="K149" i="14" s="1"/>
  <c r="L410" i="14" s="1"/>
  <c r="GO409" i="14"/>
  <c r="GP409" i="14"/>
  <c r="FQ409" i="14"/>
  <c r="FR409" i="14"/>
  <c r="FY409" i="14"/>
  <c r="FZ409" i="14"/>
  <c r="GG409" i="14"/>
  <c r="GH409" i="14"/>
  <c r="AV409" i="14"/>
  <c r="DH409" i="14"/>
  <c r="FT409" i="14"/>
  <c r="IF409" i="14"/>
  <c r="AW409" i="14"/>
  <c r="DI409" i="14"/>
  <c r="FU409" i="14"/>
  <c r="IG409" i="14"/>
  <c r="AX409" i="14"/>
  <c r="DJ409" i="14"/>
  <c r="FV409" i="14"/>
  <c r="IH409" i="14"/>
  <c r="AY409" i="14"/>
  <c r="DK409" i="14"/>
  <c r="FW409" i="14"/>
  <c r="II409" i="14"/>
  <c r="AZ409" i="14"/>
  <c r="DL409" i="14"/>
  <c r="FX409" i="14"/>
  <c r="IJ409" i="14"/>
  <c r="AU409" i="14"/>
  <c r="DG409" i="14"/>
  <c r="FS409" i="14"/>
  <c r="IE409" i="14"/>
  <c r="HU409" i="14"/>
  <c r="HV409" i="14"/>
  <c r="GW409" i="14"/>
  <c r="GX409" i="14"/>
  <c r="HE409" i="14"/>
  <c r="HF409" i="14"/>
  <c r="HM409" i="14"/>
  <c r="HN409" i="14"/>
  <c r="BD409" i="14"/>
  <c r="DP409" i="14"/>
  <c r="GB409" i="14"/>
  <c r="IN409" i="14"/>
  <c r="BE409" i="14"/>
  <c r="DQ409" i="14"/>
  <c r="GC409" i="14"/>
  <c r="IO409" i="14"/>
  <c r="BF409" i="14"/>
  <c r="DR409" i="14"/>
  <c r="GD409" i="14"/>
  <c r="IP409" i="14"/>
  <c r="BG409" i="14"/>
  <c r="DS409" i="14"/>
  <c r="GE409" i="14"/>
  <c r="IQ409" i="14"/>
  <c r="BH409" i="14"/>
  <c r="DT409" i="14"/>
  <c r="GF409" i="14"/>
  <c r="IR409" i="14"/>
  <c r="BC409" i="14"/>
  <c r="DO409" i="14"/>
  <c r="GA409" i="14"/>
  <c r="IM409" i="14"/>
  <c r="JA409" i="14"/>
  <c r="JB409" i="14"/>
  <c r="IC409" i="14"/>
  <c r="ID409" i="14"/>
  <c r="IK409" i="14"/>
  <c r="IL409" i="14"/>
  <c r="IS409" i="14"/>
  <c r="IT409" i="14"/>
  <c r="BL409" i="14"/>
  <c r="DX409" i="14"/>
  <c r="GJ409" i="14"/>
  <c r="IV409" i="14"/>
  <c r="BM409" i="14"/>
  <c r="DY409" i="14"/>
  <c r="GK409" i="14"/>
  <c r="IW409" i="14"/>
  <c r="BN409" i="14"/>
  <c r="DZ409" i="14"/>
  <c r="GL409" i="14"/>
  <c r="IX409" i="14"/>
  <c r="BO409" i="14"/>
  <c r="EA409" i="14"/>
  <c r="GM409" i="14"/>
  <c r="IY409" i="14"/>
  <c r="BP409" i="14"/>
  <c r="EB409" i="14"/>
  <c r="GN409" i="14"/>
  <c r="IZ409" i="14"/>
  <c r="BK409" i="14"/>
  <c r="DW409" i="14"/>
  <c r="GI409" i="14"/>
  <c r="IU409" i="14"/>
  <c r="AK409" i="14"/>
  <c r="AL409" i="14"/>
  <c r="M409" i="14"/>
  <c r="N409" i="14"/>
  <c r="U409" i="14"/>
  <c r="V409" i="14"/>
  <c r="AC409" i="14"/>
  <c r="AD409" i="14"/>
  <c r="H409" i="14"/>
  <c r="BT409" i="14"/>
  <c r="EF409" i="14"/>
  <c r="GR409" i="14"/>
  <c r="I409" i="14"/>
  <c r="BU409" i="14"/>
  <c r="EG409" i="14"/>
  <c r="GS409" i="14"/>
  <c r="J409" i="14"/>
  <c r="BV409" i="14"/>
  <c r="EH409" i="14"/>
  <c r="GT409" i="14"/>
  <c r="K409" i="14"/>
  <c r="BW409" i="14"/>
  <c r="EI409" i="14"/>
  <c r="GU409" i="14"/>
  <c r="L409" i="14"/>
  <c r="BX409" i="14"/>
  <c r="EJ409" i="14"/>
  <c r="GV409" i="14"/>
  <c r="G409" i="14"/>
  <c r="BS409" i="14"/>
  <c r="EE409" i="14"/>
  <c r="GQ409" i="14"/>
  <c r="BQ409" i="14"/>
  <c r="BR409" i="14"/>
  <c r="AS409" i="14"/>
  <c r="AT409" i="14"/>
  <c r="BA409" i="14"/>
  <c r="BB409" i="14"/>
  <c r="BI409" i="14"/>
  <c r="BJ409" i="14"/>
  <c r="P409" i="14"/>
  <c r="CB409" i="14"/>
  <c r="EN409" i="14"/>
  <c r="GZ409" i="14"/>
  <c r="Q409" i="14"/>
  <c r="CC409" i="14"/>
  <c r="EO409" i="14"/>
  <c r="HA409" i="14"/>
  <c r="R409" i="14"/>
  <c r="CD409" i="14"/>
  <c r="EP409" i="14"/>
  <c r="HB409" i="14"/>
  <c r="S409" i="14"/>
  <c r="CE409" i="14"/>
  <c r="EQ409" i="14"/>
  <c r="HC409" i="14"/>
  <c r="T409" i="14"/>
  <c r="CF409" i="14"/>
  <c r="ER409" i="14"/>
  <c r="HD409" i="14"/>
  <c r="O409" i="14"/>
  <c r="CA409" i="14"/>
  <c r="EM409" i="14"/>
  <c r="GY409" i="14"/>
  <c r="CW409" i="14"/>
  <c r="CX409" i="14"/>
  <c r="BY409" i="14"/>
  <c r="BZ409" i="14"/>
  <c r="CG409" i="14"/>
  <c r="CH409" i="14"/>
  <c r="CO409" i="14"/>
  <c r="CP409" i="14"/>
  <c r="X409" i="14"/>
  <c r="CJ409" i="14"/>
  <c r="EV409" i="14"/>
  <c r="HH409" i="14"/>
  <c r="Y409" i="14"/>
  <c r="CK409" i="14"/>
  <c r="EW409" i="14"/>
  <c r="HI409" i="14"/>
  <c r="Z409" i="14"/>
  <c r="CL409" i="14"/>
  <c r="EX409" i="14"/>
  <c r="HJ409" i="14"/>
  <c r="AA409" i="14"/>
  <c r="CM409" i="14"/>
  <c r="EY409" i="14"/>
  <c r="HK409" i="14"/>
  <c r="AB409" i="14"/>
  <c r="CN409" i="14"/>
  <c r="EZ409" i="14"/>
  <c r="HL409" i="14"/>
  <c r="W409" i="14"/>
  <c r="CI409" i="14"/>
  <c r="EU409" i="14"/>
  <c r="HG409" i="14"/>
  <c r="FI409" i="14"/>
  <c r="FJ409" i="14"/>
  <c r="EK409" i="14"/>
  <c r="EL409" i="14"/>
  <c r="ES409" i="14"/>
  <c r="ET409" i="14"/>
  <c r="FA409" i="14"/>
  <c r="FB409" i="14"/>
  <c r="AN409" i="14"/>
  <c r="CZ409" i="14"/>
  <c r="FL409" i="14"/>
  <c r="HX409" i="14"/>
  <c r="AO409" i="14"/>
  <c r="DA409" i="14"/>
  <c r="FM409" i="14"/>
  <c r="HY409" i="14"/>
  <c r="AP409" i="14"/>
  <c r="DB409" i="14"/>
  <c r="FN409" i="14"/>
  <c r="HZ409" i="14"/>
  <c r="AQ409" i="14"/>
  <c r="DC409" i="14"/>
  <c r="FO409" i="14"/>
  <c r="IA409" i="14"/>
  <c r="AR409" i="14"/>
  <c r="DD409" i="14"/>
  <c r="FP409" i="14"/>
  <c r="IB409" i="14"/>
  <c r="AM409" i="14"/>
  <c r="CY409" i="14"/>
  <c r="FK409" i="14"/>
  <c r="H150" i="14"/>
  <c r="I150" i="14" s="1"/>
  <c r="K150" i="14" s="1"/>
  <c r="E151" i="14"/>
  <c r="G151" i="14" s="1"/>
  <c r="N676" i="14"/>
  <c r="A677" i="14"/>
  <c r="BJ675" i="14"/>
  <c r="BB675" i="14"/>
  <c r="AT675" i="14"/>
  <c r="AL675" i="14"/>
  <c r="AD675" i="14"/>
  <c r="V675" i="14"/>
  <c r="BH675" i="14"/>
  <c r="AZ675" i="14"/>
  <c r="AR675" i="14"/>
  <c r="AJ675" i="14"/>
  <c r="AB675" i="14"/>
  <c r="BG675" i="14"/>
  <c r="AY675" i="14"/>
  <c r="AQ675" i="14"/>
  <c r="AI675" i="14"/>
  <c r="BL675" i="14"/>
  <c r="AX675" i="14"/>
  <c r="AM675" i="14"/>
  <c r="Z675" i="14"/>
  <c r="Q675" i="14"/>
  <c r="BK675" i="14"/>
  <c r="AW675" i="14"/>
  <c r="AK675" i="14"/>
  <c r="Y675" i="14"/>
  <c r="P675" i="14"/>
  <c r="BI675" i="14"/>
  <c r="AV675" i="14"/>
  <c r="AH675" i="14"/>
  <c r="X675" i="14"/>
  <c r="O675" i="14"/>
  <c r="BF675" i="14"/>
  <c r="AU675" i="14"/>
  <c r="AG675" i="14"/>
  <c r="W675" i="14"/>
  <c r="BE675" i="14"/>
  <c r="AS675" i="14"/>
  <c r="AF675" i="14"/>
  <c r="U675" i="14"/>
  <c r="M675" i="14"/>
  <c r="BD675" i="14"/>
  <c r="AP675" i="14"/>
  <c r="AE675" i="14"/>
  <c r="T675" i="14"/>
  <c r="BC675" i="14"/>
  <c r="AO675" i="14"/>
  <c r="AC675" i="14"/>
  <c r="S675" i="14"/>
  <c r="BA675" i="14"/>
  <c r="AN675" i="14"/>
  <c r="AA675" i="14"/>
  <c r="R675" i="14"/>
  <c r="F675" i="14"/>
  <c r="H675" i="14"/>
  <c r="D677" i="14"/>
  <c r="C678" i="14"/>
  <c r="E676" i="14"/>
  <c r="F676" i="14" s="1"/>
  <c r="C153" i="14"/>
  <c r="D152" i="14"/>
  <c r="E75" i="11"/>
  <c r="F75" i="11" s="1"/>
  <c r="D76" i="11"/>
  <c r="G76" i="11" s="1"/>
  <c r="M305" i="2"/>
  <c r="E307" i="2"/>
  <c r="F307" i="2" s="1"/>
  <c r="C231" i="1"/>
  <c r="J75" i="11" l="1"/>
  <c r="K75" i="11" s="1"/>
  <c r="H75" i="11"/>
  <c r="I75" i="11" s="1"/>
  <c r="N384" i="2"/>
  <c r="M384" i="2"/>
  <c r="M346" i="2"/>
  <c r="L346" i="2"/>
  <c r="K346" i="2"/>
  <c r="K385" i="2"/>
  <c r="K307" i="2"/>
  <c r="P345" i="2"/>
  <c r="O345" i="2"/>
  <c r="HO410" i="14"/>
  <c r="EI410" i="14"/>
  <c r="IC410" i="14"/>
  <c r="IE410" i="14"/>
  <c r="IX410" i="14"/>
  <c r="GU410" i="14"/>
  <c r="Q410" i="14"/>
  <c r="IS410" i="14"/>
  <c r="BW410" i="14"/>
  <c r="M410" i="14"/>
  <c r="HM410" i="14"/>
  <c r="I410" i="14"/>
  <c r="IV410" i="14"/>
  <c r="HG410" i="14"/>
  <c r="HW410" i="14"/>
  <c r="IM410" i="14"/>
  <c r="BN410" i="14"/>
  <c r="HI410" i="14"/>
  <c r="HY410" i="14"/>
  <c r="IO410" i="14"/>
  <c r="U410" i="14"/>
  <c r="DC410" i="14"/>
  <c r="FO410" i="14"/>
  <c r="IY410" i="14"/>
  <c r="O410" i="14"/>
  <c r="HU410" i="14"/>
  <c r="IK410" i="14"/>
  <c r="AH410" i="14"/>
  <c r="IA410" i="14"/>
  <c r="HQ410" i="14"/>
  <c r="IG410" i="14"/>
  <c r="G410" i="14"/>
  <c r="BK410" i="14"/>
  <c r="EB410" i="14"/>
  <c r="AY410" i="14"/>
  <c r="CH410" i="14"/>
  <c r="CB410" i="14"/>
  <c r="CF410" i="14"/>
  <c r="CT410" i="14"/>
  <c r="AC410" i="14"/>
  <c r="W410" i="14"/>
  <c r="Y410" i="14"/>
  <c r="DZ410" i="14"/>
  <c r="AK410" i="14"/>
  <c r="AE410" i="14"/>
  <c r="AG410" i="14"/>
  <c r="FF410" i="14"/>
  <c r="AS410" i="14"/>
  <c r="AM410" i="14"/>
  <c r="AO410" i="14"/>
  <c r="GL410" i="14"/>
  <c r="BA410" i="14"/>
  <c r="AU410" i="14"/>
  <c r="AW410" i="14"/>
  <c r="HR410" i="14"/>
  <c r="BI410" i="14"/>
  <c r="BC410" i="14"/>
  <c r="BE410" i="14"/>
  <c r="HZ410" i="14"/>
  <c r="DW410" i="14"/>
  <c r="S410" i="14"/>
  <c r="BZ410" i="14"/>
  <c r="BT410" i="14"/>
  <c r="BX410" i="14"/>
  <c r="GI410" i="14"/>
  <c r="GN410" i="14"/>
  <c r="BF410" i="14"/>
  <c r="ET410" i="14"/>
  <c r="EN410" i="14"/>
  <c r="ER410" i="14"/>
  <c r="CU410" i="14"/>
  <c r="CO410" i="14"/>
  <c r="CI410" i="14"/>
  <c r="CK410" i="14"/>
  <c r="EA410" i="14"/>
  <c r="CW410" i="14"/>
  <c r="CQ410" i="14"/>
  <c r="CS410" i="14"/>
  <c r="FG410" i="14"/>
  <c r="DE410" i="14"/>
  <c r="CY410" i="14"/>
  <c r="DA410" i="14"/>
  <c r="GM410" i="14"/>
  <c r="DM410" i="14"/>
  <c r="DG410" i="14"/>
  <c r="DI410" i="14"/>
  <c r="HS410" i="14"/>
  <c r="DU410" i="14"/>
  <c r="DO410" i="14"/>
  <c r="DQ410" i="14"/>
  <c r="EC410" i="14"/>
  <c r="DX410" i="14"/>
  <c r="Z410" i="14"/>
  <c r="EL410" i="14"/>
  <c r="EF410" i="14"/>
  <c r="EJ410" i="14"/>
  <c r="GJ410" i="14"/>
  <c r="IZ410" i="14"/>
  <c r="BG410" i="14"/>
  <c r="HF410" i="14"/>
  <c r="GZ410" i="14"/>
  <c r="HD410" i="14"/>
  <c r="BV410" i="14"/>
  <c r="FA410" i="14"/>
  <c r="EU410" i="14"/>
  <c r="EW410" i="14"/>
  <c r="DB410" i="14"/>
  <c r="FI410" i="14"/>
  <c r="FC410" i="14"/>
  <c r="FE410" i="14"/>
  <c r="EH410" i="14"/>
  <c r="FQ410" i="14"/>
  <c r="FK410" i="14"/>
  <c r="FM410" i="14"/>
  <c r="FN410" i="14"/>
  <c r="FY410" i="14"/>
  <c r="FS410" i="14"/>
  <c r="FU410" i="14"/>
  <c r="GT410" i="14"/>
  <c r="GG410" i="14"/>
  <c r="GA410" i="14"/>
  <c r="GC410" i="14"/>
  <c r="IU410" i="14"/>
  <c r="BM410" i="14"/>
  <c r="AA410" i="14"/>
  <c r="GX410" i="14"/>
  <c r="GR410" i="14"/>
  <c r="GV410" i="14"/>
  <c r="IH410" i="14"/>
  <c r="DY410" i="14"/>
  <c r="BO410" i="14"/>
  <c r="CG410" i="14"/>
  <c r="CA410" i="14"/>
  <c r="CC410" i="14"/>
  <c r="IP410" i="14"/>
  <c r="CD410" i="14"/>
  <c r="AD410" i="14"/>
  <c r="X410" i="14"/>
  <c r="AB410" i="14"/>
  <c r="DJ410" i="14"/>
  <c r="AL410" i="14"/>
  <c r="AF410" i="14"/>
  <c r="AJ410" i="14"/>
  <c r="EP410" i="14"/>
  <c r="AT410" i="14"/>
  <c r="AN410" i="14"/>
  <c r="AR410" i="14"/>
  <c r="FV410" i="14"/>
  <c r="BB410" i="14"/>
  <c r="AV410" i="14"/>
  <c r="AZ410" i="14"/>
  <c r="HB410" i="14"/>
  <c r="BJ410" i="14"/>
  <c r="BD410" i="14"/>
  <c r="BH410" i="14"/>
  <c r="II410" i="14"/>
  <c r="AI410" i="14"/>
  <c r="BY410" i="14"/>
  <c r="BS410" i="14"/>
  <c r="BU410" i="14"/>
  <c r="IQ410" i="14"/>
  <c r="GK410" i="14"/>
  <c r="AP410" i="14"/>
  <c r="ES410" i="14"/>
  <c r="EM410" i="14"/>
  <c r="EO410" i="14"/>
  <c r="JA410" i="14"/>
  <c r="CE410" i="14"/>
  <c r="CP410" i="14"/>
  <c r="CJ410" i="14"/>
  <c r="CN410" i="14"/>
  <c r="DK410" i="14"/>
  <c r="CX410" i="14"/>
  <c r="CR410" i="14"/>
  <c r="CV410" i="14"/>
  <c r="EQ410" i="14"/>
  <c r="DF410" i="14"/>
  <c r="CZ410" i="14"/>
  <c r="DD410" i="14"/>
  <c r="FW410" i="14"/>
  <c r="DN410" i="14"/>
  <c r="DH410" i="14"/>
  <c r="DL410" i="14"/>
  <c r="HC410" i="14"/>
  <c r="DV410" i="14"/>
  <c r="DP410" i="14"/>
  <c r="DT410" i="14"/>
  <c r="BQ410" i="14"/>
  <c r="J410" i="14"/>
  <c r="EK410" i="14"/>
  <c r="EE410" i="14"/>
  <c r="EG410" i="14"/>
  <c r="GO410" i="14"/>
  <c r="IW410" i="14"/>
  <c r="AQ410" i="14"/>
  <c r="HE410" i="14"/>
  <c r="GY410" i="14"/>
  <c r="HA410" i="14"/>
  <c r="GP410" i="14"/>
  <c r="CL410" i="14"/>
  <c r="FB410" i="14"/>
  <c r="EV410" i="14"/>
  <c r="EZ410" i="14"/>
  <c r="DR410" i="14"/>
  <c r="FJ410" i="14"/>
  <c r="FD410" i="14"/>
  <c r="FH410" i="14"/>
  <c r="EX410" i="14"/>
  <c r="FR410" i="14"/>
  <c r="FL410" i="14"/>
  <c r="FP410" i="14"/>
  <c r="GD410" i="14"/>
  <c r="FZ410" i="14"/>
  <c r="FT410" i="14"/>
  <c r="FX410" i="14"/>
  <c r="HJ410" i="14"/>
  <c r="GH410" i="14"/>
  <c r="GB410" i="14"/>
  <c r="GF410" i="14"/>
  <c r="BR410" i="14"/>
  <c r="K410" i="14"/>
  <c r="GW410" i="14"/>
  <c r="GQ410" i="14"/>
  <c r="GS410" i="14"/>
  <c r="ED410" i="14"/>
  <c r="BP410" i="14"/>
  <c r="AX410" i="14"/>
  <c r="V410" i="14"/>
  <c r="P410" i="14"/>
  <c r="T410" i="14"/>
  <c r="BL410" i="14"/>
  <c r="CM410" i="14"/>
  <c r="HN410" i="14"/>
  <c r="HH410" i="14"/>
  <c r="HL410" i="14"/>
  <c r="DS410" i="14"/>
  <c r="HV410" i="14"/>
  <c r="HP410" i="14"/>
  <c r="HT410" i="14"/>
  <c r="EY410" i="14"/>
  <c r="ID410" i="14"/>
  <c r="HX410" i="14"/>
  <c r="IB410" i="14"/>
  <c r="GE410" i="14"/>
  <c r="IL410" i="14"/>
  <c r="IF410" i="14"/>
  <c r="IJ410" i="14"/>
  <c r="HK410" i="14"/>
  <c r="IT410" i="14"/>
  <c r="IN410" i="14"/>
  <c r="IR410" i="14"/>
  <c r="JB410" i="14"/>
  <c r="R410" i="14"/>
  <c r="N410" i="14"/>
  <c r="H410" i="14"/>
  <c r="H676" i="14"/>
  <c r="F151" i="14"/>
  <c r="H151" i="14"/>
  <c r="G676" i="14"/>
  <c r="D678" i="14"/>
  <c r="C679" i="14"/>
  <c r="N677" i="14"/>
  <c r="A678" i="14"/>
  <c r="E677" i="14"/>
  <c r="G677" i="14" s="1"/>
  <c r="BJ676" i="14"/>
  <c r="BB676" i="14"/>
  <c r="AT676" i="14"/>
  <c r="AL676" i="14"/>
  <c r="AD676" i="14"/>
  <c r="V676" i="14"/>
  <c r="BH676" i="14"/>
  <c r="AZ676" i="14"/>
  <c r="AR676" i="14"/>
  <c r="AJ676" i="14"/>
  <c r="AB676" i="14"/>
  <c r="T676" i="14"/>
  <c r="BG676" i="14"/>
  <c r="AY676" i="14"/>
  <c r="AQ676" i="14"/>
  <c r="AI676" i="14"/>
  <c r="AA676" i="14"/>
  <c r="S676" i="14"/>
  <c r="BF676" i="14"/>
  <c r="AX676" i="14"/>
  <c r="AP676" i="14"/>
  <c r="AH676" i="14"/>
  <c r="Z676" i="14"/>
  <c r="R676" i="14"/>
  <c r="BL676" i="14"/>
  <c r="BD676" i="14"/>
  <c r="BK676" i="14"/>
  <c r="AS676" i="14"/>
  <c r="AC676" i="14"/>
  <c r="M676" i="14"/>
  <c r="BI676" i="14"/>
  <c r="AO676" i="14"/>
  <c r="Y676" i="14"/>
  <c r="BE676" i="14"/>
  <c r="AN676" i="14"/>
  <c r="X676" i="14"/>
  <c r="BC676" i="14"/>
  <c r="AM676" i="14"/>
  <c r="W676" i="14"/>
  <c r="BA676" i="14"/>
  <c r="AK676" i="14"/>
  <c r="U676" i="14"/>
  <c r="AW676" i="14"/>
  <c r="AG676" i="14"/>
  <c r="Q676" i="14"/>
  <c r="AV676" i="14"/>
  <c r="AF676" i="14"/>
  <c r="P676" i="14"/>
  <c r="AU676" i="14"/>
  <c r="AE676" i="14"/>
  <c r="O676" i="14"/>
  <c r="E152" i="14"/>
  <c r="G152" i="14" s="1"/>
  <c r="D153" i="14"/>
  <c r="C154" i="14"/>
  <c r="IW411" i="14"/>
  <c r="IO411" i="14"/>
  <c r="IG411" i="14"/>
  <c r="HY411" i="14"/>
  <c r="HQ411" i="14"/>
  <c r="HI411" i="14"/>
  <c r="HA411" i="14"/>
  <c r="GS411" i="14"/>
  <c r="GK411" i="14"/>
  <c r="GC411" i="14"/>
  <c r="FU411" i="14"/>
  <c r="FM411" i="14"/>
  <c r="FE411" i="14"/>
  <c r="EW411" i="14"/>
  <c r="EO411" i="14"/>
  <c r="EG411" i="14"/>
  <c r="DY411" i="14"/>
  <c r="DQ411" i="14"/>
  <c r="DI411" i="14"/>
  <c r="DA411" i="14"/>
  <c r="CS411" i="14"/>
  <c r="CK411" i="14"/>
  <c r="CC411" i="14"/>
  <c r="BU411" i="14"/>
  <c r="BM411" i="14"/>
  <c r="BE411" i="14"/>
  <c r="AW411" i="14"/>
  <c r="AO411" i="14"/>
  <c r="AG411" i="14"/>
  <c r="Y411" i="14"/>
  <c r="Q411" i="14"/>
  <c r="I411" i="14"/>
  <c r="JB411" i="14"/>
  <c r="IT411" i="14"/>
  <c r="IL411" i="14"/>
  <c r="ID411" i="14"/>
  <c r="HV411" i="14"/>
  <c r="HN411" i="14"/>
  <c r="HF411" i="14"/>
  <c r="GX411" i="14"/>
  <c r="GP411" i="14"/>
  <c r="GH411" i="14"/>
  <c r="FZ411" i="14"/>
  <c r="FR411" i="14"/>
  <c r="FJ411" i="14"/>
  <c r="FB411" i="14"/>
  <c r="ET411" i="14"/>
  <c r="EL411" i="14"/>
  <c r="ED411" i="14"/>
  <c r="DV411" i="14"/>
  <c r="DN411" i="14"/>
  <c r="DF411" i="14"/>
  <c r="CX411" i="14"/>
  <c r="CP411" i="14"/>
  <c r="CH411" i="14"/>
  <c r="BZ411" i="14"/>
  <c r="BR411" i="14"/>
  <c r="BJ411" i="14"/>
  <c r="BB411" i="14"/>
  <c r="AT411" i="14"/>
  <c r="AL411" i="14"/>
  <c r="AD411" i="14"/>
  <c r="V411" i="14"/>
  <c r="N411" i="14"/>
  <c r="JA411" i="14"/>
  <c r="IS411" i="14"/>
  <c r="IK411" i="14"/>
  <c r="IC411" i="14"/>
  <c r="HU411" i="14"/>
  <c r="HM411" i="14"/>
  <c r="HE411" i="14"/>
  <c r="GW411" i="14"/>
  <c r="GO411" i="14"/>
  <c r="GG411" i="14"/>
  <c r="FY411" i="14"/>
  <c r="FQ411" i="14"/>
  <c r="FI411" i="14"/>
  <c r="FA411" i="14"/>
  <c r="ES411" i="14"/>
  <c r="EK411" i="14"/>
  <c r="EC411" i="14"/>
  <c r="DU411" i="14"/>
  <c r="DM411" i="14"/>
  <c r="DE411" i="14"/>
  <c r="CW411" i="14"/>
  <c r="CO411" i="14"/>
  <c r="CG411" i="14"/>
  <c r="BY411" i="14"/>
  <c r="BQ411" i="14"/>
  <c r="BI411" i="14"/>
  <c r="BA411" i="14"/>
  <c r="AS411" i="14"/>
  <c r="AK411" i="14"/>
  <c r="AC411" i="14"/>
  <c r="U411" i="14"/>
  <c r="M411" i="14"/>
  <c r="IZ411" i="14"/>
  <c r="IR411" i="14"/>
  <c r="IJ411" i="14"/>
  <c r="IB411" i="14"/>
  <c r="HT411" i="14"/>
  <c r="HL411" i="14"/>
  <c r="HD411" i="14"/>
  <c r="GV411" i="14"/>
  <c r="GN411" i="14"/>
  <c r="GF411" i="14"/>
  <c r="FX411" i="14"/>
  <c r="FP411" i="14"/>
  <c r="FH411" i="14"/>
  <c r="EZ411" i="14"/>
  <c r="ER411" i="14"/>
  <c r="EJ411" i="14"/>
  <c r="EB411" i="14"/>
  <c r="DT411" i="14"/>
  <c r="DL411" i="14"/>
  <c r="DD411" i="14"/>
  <c r="CV411" i="14"/>
  <c r="CN411" i="14"/>
  <c r="CF411" i="14"/>
  <c r="BX411" i="14"/>
  <c r="BP411" i="14"/>
  <c r="BH411" i="14"/>
  <c r="AZ411" i="14"/>
  <c r="AR411" i="14"/>
  <c r="AJ411" i="14"/>
  <c r="AB411" i="14"/>
  <c r="T411" i="14"/>
  <c r="L411" i="14"/>
  <c r="IY411" i="14"/>
  <c r="IQ411" i="14"/>
  <c r="II411" i="14"/>
  <c r="IA411" i="14"/>
  <c r="HS411" i="14"/>
  <c r="HK411" i="14"/>
  <c r="HC411" i="14"/>
  <c r="GU411" i="14"/>
  <c r="GM411" i="14"/>
  <c r="GE411" i="14"/>
  <c r="FW411" i="14"/>
  <c r="FO411" i="14"/>
  <c r="FG411" i="14"/>
  <c r="EY411" i="14"/>
  <c r="EQ411" i="14"/>
  <c r="EI411" i="14"/>
  <c r="EA411" i="14"/>
  <c r="DS411" i="14"/>
  <c r="DK411" i="14"/>
  <c r="DC411" i="14"/>
  <c r="CU411" i="14"/>
  <c r="CM411" i="14"/>
  <c r="CE411" i="14"/>
  <c r="BW411" i="14"/>
  <c r="BO411" i="14"/>
  <c r="BG411" i="14"/>
  <c r="AY411" i="14"/>
  <c r="AQ411" i="14"/>
  <c r="AI411" i="14"/>
  <c r="AA411" i="14"/>
  <c r="S411" i="14"/>
  <c r="K411" i="14"/>
  <c r="IX411" i="14"/>
  <c r="IP411" i="14"/>
  <c r="IH411" i="14"/>
  <c r="HZ411" i="14"/>
  <c r="HR411" i="14"/>
  <c r="HJ411" i="14"/>
  <c r="HB411" i="14"/>
  <c r="GT411" i="14"/>
  <c r="GL411" i="14"/>
  <c r="GD411" i="14"/>
  <c r="FV411" i="14"/>
  <c r="FN411" i="14"/>
  <c r="FF411" i="14"/>
  <c r="EX411" i="14"/>
  <c r="EP411" i="14"/>
  <c r="EH411" i="14"/>
  <c r="DZ411" i="14"/>
  <c r="DR411" i="14"/>
  <c r="DJ411" i="14"/>
  <c r="DB411" i="14"/>
  <c r="CT411" i="14"/>
  <c r="CL411" i="14"/>
  <c r="CD411" i="14"/>
  <c r="BV411" i="14"/>
  <c r="BN411" i="14"/>
  <c r="BF411" i="14"/>
  <c r="AX411" i="14"/>
  <c r="AP411" i="14"/>
  <c r="AH411" i="14"/>
  <c r="Z411" i="14"/>
  <c r="R411" i="14"/>
  <c r="J411" i="14"/>
  <c r="IN411" i="14"/>
  <c r="HH411" i="14"/>
  <c r="GB411" i="14"/>
  <c r="EV411" i="14"/>
  <c r="DP411" i="14"/>
  <c r="CJ411" i="14"/>
  <c r="BD411" i="14"/>
  <c r="X411" i="14"/>
  <c r="IM411" i="14"/>
  <c r="HG411" i="14"/>
  <c r="GA411" i="14"/>
  <c r="EU411" i="14"/>
  <c r="DO411" i="14"/>
  <c r="CI411" i="14"/>
  <c r="BC411" i="14"/>
  <c r="W411" i="14"/>
  <c r="IF411" i="14"/>
  <c r="GZ411" i="14"/>
  <c r="FT411" i="14"/>
  <c r="EN411" i="14"/>
  <c r="DH411" i="14"/>
  <c r="CB411" i="14"/>
  <c r="AV411" i="14"/>
  <c r="P411" i="14"/>
  <c r="IE411" i="14"/>
  <c r="GY411" i="14"/>
  <c r="FS411" i="14"/>
  <c r="EM411" i="14"/>
  <c r="DG411" i="14"/>
  <c r="CA411" i="14"/>
  <c r="AU411" i="14"/>
  <c r="O411" i="14"/>
  <c r="HX411" i="14"/>
  <c r="GR411" i="14"/>
  <c r="FL411" i="14"/>
  <c r="EF411" i="14"/>
  <c r="CZ411" i="14"/>
  <c r="BT411" i="14"/>
  <c r="AN411" i="14"/>
  <c r="H411" i="14"/>
  <c r="HW411" i="14"/>
  <c r="GQ411" i="14"/>
  <c r="FK411" i="14"/>
  <c r="EE411" i="14"/>
  <c r="CY411" i="14"/>
  <c r="BS411" i="14"/>
  <c r="AM411" i="14"/>
  <c r="G411" i="14"/>
  <c r="IV411" i="14"/>
  <c r="HP411" i="14"/>
  <c r="GJ411" i="14"/>
  <c r="FD411" i="14"/>
  <c r="DX411" i="14"/>
  <c r="CR411" i="14"/>
  <c r="BL411" i="14"/>
  <c r="AF411" i="14"/>
  <c r="IU411" i="14"/>
  <c r="HO411" i="14"/>
  <c r="GI411" i="14"/>
  <c r="FC411" i="14"/>
  <c r="DW411" i="14"/>
  <c r="CQ411" i="14"/>
  <c r="BK411" i="14"/>
  <c r="AE411" i="14"/>
  <c r="I675" i="14"/>
  <c r="E76" i="11"/>
  <c r="F76" i="11" s="1"/>
  <c r="D77" i="11"/>
  <c r="G77" i="11" s="1"/>
  <c r="M306" i="2"/>
  <c r="E308" i="2"/>
  <c r="F308" i="2" s="1"/>
  <c r="C58" i="1"/>
  <c r="L307" i="2" l="1"/>
  <c r="N307" i="2" s="1"/>
  <c r="L385" i="2"/>
  <c r="N346" i="2"/>
  <c r="O346" i="2" s="1"/>
  <c r="N385" i="2"/>
  <c r="M385" i="2"/>
  <c r="M347" i="2"/>
  <c r="L347" i="2"/>
  <c r="K347" i="2"/>
  <c r="N347" i="2" s="1"/>
  <c r="K386" i="2"/>
  <c r="L386" i="2" s="1"/>
  <c r="K308" i="2"/>
  <c r="L308" i="2" s="1"/>
  <c r="J76" i="11"/>
  <c r="K76" i="11" s="1"/>
  <c r="H76" i="11"/>
  <c r="I76" i="11" s="1"/>
  <c r="I676" i="14"/>
  <c r="K676" i="14" s="1"/>
  <c r="L676" i="14" s="1"/>
  <c r="F677" i="14"/>
  <c r="I151" i="14"/>
  <c r="K151" i="14" s="1"/>
  <c r="H677" i="14"/>
  <c r="E153" i="14"/>
  <c r="G153" i="14" s="1"/>
  <c r="F152" i="14"/>
  <c r="H152" i="14"/>
  <c r="N678" i="14"/>
  <c r="A679" i="14"/>
  <c r="BJ677" i="14"/>
  <c r="BB677" i="14"/>
  <c r="AT677" i="14"/>
  <c r="AL677" i="14"/>
  <c r="AD677" i="14"/>
  <c r="V677" i="14"/>
  <c r="BI677" i="14"/>
  <c r="BA677" i="14"/>
  <c r="BH677" i="14"/>
  <c r="AZ677" i="14"/>
  <c r="AR677" i="14"/>
  <c r="AJ677" i="14"/>
  <c r="AB677" i="14"/>
  <c r="T677" i="14"/>
  <c r="BG677" i="14"/>
  <c r="AY677" i="14"/>
  <c r="AQ677" i="14"/>
  <c r="AI677" i="14"/>
  <c r="AA677" i="14"/>
  <c r="S677" i="14"/>
  <c r="BF677" i="14"/>
  <c r="AX677" i="14"/>
  <c r="AP677" i="14"/>
  <c r="AH677" i="14"/>
  <c r="Z677" i="14"/>
  <c r="R677" i="14"/>
  <c r="BL677" i="14"/>
  <c r="BD677" i="14"/>
  <c r="AV677" i="14"/>
  <c r="AN677" i="14"/>
  <c r="AF677" i="14"/>
  <c r="X677" i="14"/>
  <c r="P677" i="14"/>
  <c r="BK677" i="14"/>
  <c r="BC677" i="14"/>
  <c r="AU677" i="14"/>
  <c r="AM677" i="14"/>
  <c r="AO677" i="14"/>
  <c r="Q677" i="14"/>
  <c r="AK677" i="14"/>
  <c r="O677" i="14"/>
  <c r="AG677" i="14"/>
  <c r="M677" i="14"/>
  <c r="AE677" i="14"/>
  <c r="AC677" i="14"/>
  <c r="BE677" i="14"/>
  <c r="Y677" i="14"/>
  <c r="AW677" i="14"/>
  <c r="W677" i="14"/>
  <c r="AS677" i="14"/>
  <c r="U677" i="14"/>
  <c r="D679" i="14"/>
  <c r="C680" i="14"/>
  <c r="C155" i="14"/>
  <c r="D154" i="14"/>
  <c r="E678" i="14"/>
  <c r="F678" i="14" s="1"/>
  <c r="G678" i="14"/>
  <c r="H678" i="14"/>
  <c r="E77" i="11"/>
  <c r="F77" i="11" s="1"/>
  <c r="D78" i="11"/>
  <c r="G78" i="11" s="1"/>
  <c r="M307" i="2"/>
  <c r="N308" i="2"/>
  <c r="E309" i="2"/>
  <c r="F309" i="2" s="1"/>
  <c r="C147" i="1"/>
  <c r="C150" i="1" s="1"/>
  <c r="C151" i="1" s="1"/>
  <c r="P346" i="2" l="1"/>
  <c r="J77" i="11"/>
  <c r="K77" i="11" s="1"/>
  <c r="H77" i="11"/>
  <c r="I77" i="11" s="1"/>
  <c r="M386" i="2"/>
  <c r="N386" i="2"/>
  <c r="O347" i="2"/>
  <c r="P347" i="2"/>
  <c r="M348" i="2"/>
  <c r="K309" i="2"/>
  <c r="L309" i="2" s="1"/>
  <c r="K387" i="2"/>
  <c r="L387" i="2" s="1"/>
  <c r="K348" i="2"/>
  <c r="N348" i="2" s="1"/>
  <c r="L348" i="2"/>
  <c r="F153" i="14"/>
  <c r="I677" i="14"/>
  <c r="K677" i="14" s="1"/>
  <c r="L677" i="14" s="1"/>
  <c r="JB412" i="14"/>
  <c r="GP412" i="14"/>
  <c r="ED412" i="14"/>
  <c r="BR412" i="14"/>
  <c r="JA412" i="14"/>
  <c r="GO412" i="14"/>
  <c r="EC412" i="14"/>
  <c r="BQ412" i="14"/>
  <c r="HT412" i="14"/>
  <c r="FH412" i="14"/>
  <c r="CV412" i="14"/>
  <c r="AJ412" i="14"/>
  <c r="HS412" i="14"/>
  <c r="FG412" i="14"/>
  <c r="CU412" i="14"/>
  <c r="AI412" i="14"/>
  <c r="HR412" i="14"/>
  <c r="FF412" i="14"/>
  <c r="CT412" i="14"/>
  <c r="AH412" i="14"/>
  <c r="HQ412" i="14"/>
  <c r="FE412" i="14"/>
  <c r="CS412" i="14"/>
  <c r="AG412" i="14"/>
  <c r="HP412" i="14"/>
  <c r="FD412" i="14"/>
  <c r="CR412" i="14"/>
  <c r="AF412" i="14"/>
  <c r="HO412" i="14"/>
  <c r="FC412" i="14"/>
  <c r="CQ412" i="14"/>
  <c r="AE412" i="14"/>
  <c r="IT412" i="14"/>
  <c r="GH412" i="14"/>
  <c r="DV412" i="14"/>
  <c r="BJ412" i="14"/>
  <c r="IS412" i="14"/>
  <c r="GG412" i="14"/>
  <c r="DU412" i="14"/>
  <c r="BI412" i="14"/>
  <c r="HL412" i="14"/>
  <c r="EZ412" i="14"/>
  <c r="CN412" i="14"/>
  <c r="AB412" i="14"/>
  <c r="HK412" i="14"/>
  <c r="EY412" i="14"/>
  <c r="CM412" i="14"/>
  <c r="AA412" i="14"/>
  <c r="HJ412" i="14"/>
  <c r="EX412" i="14"/>
  <c r="CL412" i="14"/>
  <c r="Z412" i="14"/>
  <c r="HI412" i="14"/>
  <c r="EW412" i="14"/>
  <c r="CK412" i="14"/>
  <c r="Y412" i="14"/>
  <c r="HH412" i="14"/>
  <c r="EV412" i="14"/>
  <c r="CJ412" i="14"/>
  <c r="X412" i="14"/>
  <c r="HG412" i="14"/>
  <c r="EU412" i="14"/>
  <c r="CI412" i="14"/>
  <c r="W412" i="14"/>
  <c r="IL412" i="14"/>
  <c r="FZ412" i="14"/>
  <c r="DN412" i="14"/>
  <c r="BB412" i="14"/>
  <c r="IK412" i="14"/>
  <c r="FY412" i="14"/>
  <c r="DM412" i="14"/>
  <c r="BA412" i="14"/>
  <c r="HD412" i="14"/>
  <c r="ER412" i="14"/>
  <c r="CF412" i="14"/>
  <c r="T412" i="14"/>
  <c r="HC412" i="14"/>
  <c r="EQ412" i="14"/>
  <c r="CE412" i="14"/>
  <c r="S412" i="14"/>
  <c r="HB412" i="14"/>
  <c r="EP412" i="14"/>
  <c r="CD412" i="14"/>
  <c r="R412" i="14"/>
  <c r="HA412" i="14"/>
  <c r="EO412" i="14"/>
  <c r="CC412" i="14"/>
  <c r="Q412" i="14"/>
  <c r="GZ412" i="14"/>
  <c r="EN412" i="14"/>
  <c r="CB412" i="14"/>
  <c r="P412" i="14"/>
  <c r="GY412" i="14"/>
  <c r="EM412" i="14"/>
  <c r="CA412" i="14"/>
  <c r="O412" i="14"/>
  <c r="ID412" i="14"/>
  <c r="FR412" i="14"/>
  <c r="DF412" i="14"/>
  <c r="AT412" i="14"/>
  <c r="IC412" i="14"/>
  <c r="FQ412" i="14"/>
  <c r="DE412" i="14"/>
  <c r="AS412" i="14"/>
  <c r="GV412" i="14"/>
  <c r="EJ412" i="14"/>
  <c r="BX412" i="14"/>
  <c r="L412" i="14"/>
  <c r="GU412" i="14"/>
  <c r="EI412" i="14"/>
  <c r="BW412" i="14"/>
  <c r="K412" i="14"/>
  <c r="GT412" i="14"/>
  <c r="EH412" i="14"/>
  <c r="BV412" i="14"/>
  <c r="J412" i="14"/>
  <c r="GS412" i="14"/>
  <c r="EG412" i="14"/>
  <c r="BU412" i="14"/>
  <c r="I412" i="14"/>
  <c r="GR412" i="14"/>
  <c r="EF412" i="14"/>
  <c r="BT412" i="14"/>
  <c r="H412" i="14"/>
  <c r="GQ412" i="14"/>
  <c r="EE412" i="14"/>
  <c r="BS412" i="14"/>
  <c r="G412" i="14"/>
  <c r="HV412" i="14"/>
  <c r="FJ412" i="14"/>
  <c r="CX412" i="14"/>
  <c r="AL412" i="14"/>
  <c r="HU412" i="14"/>
  <c r="FI412" i="14"/>
  <c r="CW412" i="14"/>
  <c r="IZ412" i="14"/>
  <c r="GN412" i="14"/>
  <c r="EB412" i="14"/>
  <c r="BP412" i="14"/>
  <c r="IY412" i="14"/>
  <c r="GM412" i="14"/>
  <c r="EA412" i="14"/>
  <c r="BO412" i="14"/>
  <c r="IX412" i="14"/>
  <c r="GL412" i="14"/>
  <c r="DZ412" i="14"/>
  <c r="BN412" i="14"/>
  <c r="IW412" i="14"/>
  <c r="GK412" i="14"/>
  <c r="DY412" i="14"/>
  <c r="BM412" i="14"/>
  <c r="IV412" i="14"/>
  <c r="GJ412" i="14"/>
  <c r="DX412" i="14"/>
  <c r="BL412" i="14"/>
  <c r="IU412" i="14"/>
  <c r="GI412" i="14"/>
  <c r="DW412" i="14"/>
  <c r="BK412" i="14"/>
  <c r="AK412" i="14"/>
  <c r="HN412" i="14"/>
  <c r="FB412" i="14"/>
  <c r="CP412" i="14"/>
  <c r="AD412" i="14"/>
  <c r="HM412" i="14"/>
  <c r="FA412" i="14"/>
  <c r="CO412" i="14"/>
  <c r="IR412" i="14"/>
  <c r="GF412" i="14"/>
  <c r="DT412" i="14"/>
  <c r="BH412" i="14"/>
  <c r="IQ412" i="14"/>
  <c r="GE412" i="14"/>
  <c r="DS412" i="14"/>
  <c r="BG412" i="14"/>
  <c r="IP412" i="14"/>
  <c r="GD412" i="14"/>
  <c r="DR412" i="14"/>
  <c r="BF412" i="14"/>
  <c r="IO412" i="14"/>
  <c r="GC412" i="14"/>
  <c r="DQ412" i="14"/>
  <c r="BE412" i="14"/>
  <c r="IN412" i="14"/>
  <c r="GB412" i="14"/>
  <c r="DP412" i="14"/>
  <c r="BD412" i="14"/>
  <c r="IM412" i="14"/>
  <c r="GA412" i="14"/>
  <c r="DO412" i="14"/>
  <c r="BC412" i="14"/>
  <c r="AC412" i="14"/>
  <c r="HF412" i="14"/>
  <c r="ET412" i="14"/>
  <c r="CH412" i="14"/>
  <c r="V412" i="14"/>
  <c r="HE412" i="14"/>
  <c r="ES412" i="14"/>
  <c r="CG412" i="14"/>
  <c r="IJ412" i="14"/>
  <c r="FX412" i="14"/>
  <c r="DL412" i="14"/>
  <c r="AZ412" i="14"/>
  <c r="II412" i="14"/>
  <c r="FW412" i="14"/>
  <c r="DK412" i="14"/>
  <c r="AY412" i="14"/>
  <c r="IH412" i="14"/>
  <c r="FV412" i="14"/>
  <c r="DJ412" i="14"/>
  <c r="AX412" i="14"/>
  <c r="IG412" i="14"/>
  <c r="FU412" i="14"/>
  <c r="DI412" i="14"/>
  <c r="AW412" i="14"/>
  <c r="IF412" i="14"/>
  <c r="FT412" i="14"/>
  <c r="DH412" i="14"/>
  <c r="AV412" i="14"/>
  <c r="IE412" i="14"/>
  <c r="FS412" i="14"/>
  <c r="DG412" i="14"/>
  <c r="AU412" i="14"/>
  <c r="U412" i="14"/>
  <c r="GX412" i="14"/>
  <c r="EL412" i="14"/>
  <c r="BZ412" i="14"/>
  <c r="N412" i="14"/>
  <c r="GW412" i="14"/>
  <c r="EK412" i="14"/>
  <c r="BY412" i="14"/>
  <c r="IB412" i="14"/>
  <c r="FP412" i="14"/>
  <c r="DD412" i="14"/>
  <c r="AR412" i="14"/>
  <c r="IA412" i="14"/>
  <c r="FO412" i="14"/>
  <c r="DC412" i="14"/>
  <c r="AQ412" i="14"/>
  <c r="HZ412" i="14"/>
  <c r="FN412" i="14"/>
  <c r="DB412" i="14"/>
  <c r="AP412" i="14"/>
  <c r="HY412" i="14"/>
  <c r="FM412" i="14"/>
  <c r="DA412" i="14"/>
  <c r="AO412" i="14"/>
  <c r="HX412" i="14"/>
  <c r="FL412" i="14"/>
  <c r="CZ412" i="14"/>
  <c r="AN412" i="14"/>
  <c r="HW412" i="14"/>
  <c r="FK412" i="14"/>
  <c r="CY412" i="14"/>
  <c r="AM412" i="14"/>
  <c r="M412" i="14"/>
  <c r="H153" i="14"/>
  <c r="I152" i="14"/>
  <c r="K152" i="14" s="1"/>
  <c r="IY413" i="14" s="1"/>
  <c r="E154" i="14"/>
  <c r="F154" i="14" s="1"/>
  <c r="D155" i="14"/>
  <c r="C156" i="14"/>
  <c r="BJ678" i="14"/>
  <c r="BB678" i="14"/>
  <c r="AT678" i="14"/>
  <c r="AL678" i="14"/>
  <c r="AD678" i="14"/>
  <c r="V678" i="14"/>
  <c r="BI678" i="14"/>
  <c r="BA678" i="14"/>
  <c r="AS678" i="14"/>
  <c r="AK678" i="14"/>
  <c r="AC678" i="14"/>
  <c r="U678" i="14"/>
  <c r="M678" i="14"/>
  <c r="BH678" i="14"/>
  <c r="AZ678" i="14"/>
  <c r="AR678" i="14"/>
  <c r="AJ678" i="14"/>
  <c r="AB678" i="14"/>
  <c r="T678" i="14"/>
  <c r="BG678" i="14"/>
  <c r="AY678" i="14"/>
  <c r="AQ678" i="14"/>
  <c r="AI678" i="14"/>
  <c r="AA678" i="14"/>
  <c r="S678" i="14"/>
  <c r="BF678" i="14"/>
  <c r="AX678" i="14"/>
  <c r="AP678" i="14"/>
  <c r="AH678" i="14"/>
  <c r="Z678" i="14"/>
  <c r="R678" i="14"/>
  <c r="BE678" i="14"/>
  <c r="AW678" i="14"/>
  <c r="AO678" i="14"/>
  <c r="AG678" i="14"/>
  <c r="BL678" i="14"/>
  <c r="BD678" i="14"/>
  <c r="AV678" i="14"/>
  <c r="AN678" i="14"/>
  <c r="AF678" i="14"/>
  <c r="X678" i="14"/>
  <c r="P678" i="14"/>
  <c r="BK678" i="14"/>
  <c r="BC678" i="14"/>
  <c r="AU678" i="14"/>
  <c r="AM678" i="14"/>
  <c r="AE678" i="14"/>
  <c r="W678" i="14"/>
  <c r="O678" i="14"/>
  <c r="Y678" i="14"/>
  <c r="Q678" i="14"/>
  <c r="D680" i="14"/>
  <c r="C681" i="14"/>
  <c r="E679" i="14"/>
  <c r="H679" i="14" s="1"/>
  <c r="I678" i="14"/>
  <c r="K678" i="14" s="1"/>
  <c r="L678" i="14" s="1"/>
  <c r="N679" i="14"/>
  <c r="A680" i="14"/>
  <c r="E78" i="11"/>
  <c r="F78" i="11" s="1"/>
  <c r="D79" i="11"/>
  <c r="G79" i="11" s="1"/>
  <c r="M308" i="2"/>
  <c r="N309" i="2"/>
  <c r="E310" i="2"/>
  <c r="F310" i="2" s="1"/>
  <c r="C153" i="1"/>
  <c r="C159" i="1"/>
  <c r="C225" i="1"/>
  <c r="C227" i="1" s="1"/>
  <c r="C139" i="1"/>
  <c r="C47" i="1"/>
  <c r="AC66" i="2"/>
  <c r="F66" i="2"/>
  <c r="Z67" i="2"/>
  <c r="AA67" i="2" s="1"/>
  <c r="X67" i="2"/>
  <c r="X68" i="2" s="1"/>
  <c r="X69" i="2" s="1"/>
  <c r="X70" i="2" s="1"/>
  <c r="X71" i="2" s="1"/>
  <c r="X72" i="2" s="1"/>
  <c r="X73" i="2" s="1"/>
  <c r="X74" i="2" s="1"/>
  <c r="X77" i="2" s="1"/>
  <c r="X78" i="2" s="1"/>
  <c r="X81" i="2" s="1"/>
  <c r="C67" i="2"/>
  <c r="D67" i="2" s="1"/>
  <c r="A67" i="2"/>
  <c r="B67" i="2"/>
  <c r="G67" i="2"/>
  <c r="Y67" i="2"/>
  <c r="A68" i="2"/>
  <c r="B68" i="2"/>
  <c r="G68" i="2"/>
  <c r="Y68" i="2"/>
  <c r="A69" i="2"/>
  <c r="B69" i="2"/>
  <c r="G69" i="2"/>
  <c r="Y69" i="2"/>
  <c r="A70" i="2"/>
  <c r="B70" i="2"/>
  <c r="G70" i="2"/>
  <c r="Y70" i="2"/>
  <c r="A71" i="2"/>
  <c r="B71" i="2"/>
  <c r="G71" i="2"/>
  <c r="Y71" i="2"/>
  <c r="A72" i="2"/>
  <c r="B72" i="2"/>
  <c r="G72" i="2"/>
  <c r="Y72" i="2"/>
  <c r="A73" i="2"/>
  <c r="B73" i="2"/>
  <c r="G73" i="2"/>
  <c r="Y73" i="2"/>
  <c r="A74" i="2"/>
  <c r="B74" i="2"/>
  <c r="G74" i="2"/>
  <c r="Y74" i="2"/>
  <c r="A77" i="2"/>
  <c r="B77" i="2"/>
  <c r="G77" i="2"/>
  <c r="Y77" i="2"/>
  <c r="A78" i="2"/>
  <c r="B78" i="2"/>
  <c r="G78" i="2"/>
  <c r="Y78" i="2"/>
  <c r="A81" i="2"/>
  <c r="B81" i="2"/>
  <c r="G81" i="2"/>
  <c r="Y81" i="2"/>
  <c r="A82" i="2"/>
  <c r="B82" i="2"/>
  <c r="G82" i="2"/>
  <c r="Y82" i="2"/>
  <c r="A83" i="2"/>
  <c r="B83" i="2"/>
  <c r="G83" i="2"/>
  <c r="Y83" i="2"/>
  <c r="A84" i="2"/>
  <c r="B84" i="2"/>
  <c r="G84" i="2"/>
  <c r="Y84" i="2"/>
  <c r="A85" i="2"/>
  <c r="B85" i="2"/>
  <c r="G85" i="2"/>
  <c r="Y85" i="2"/>
  <c r="A86" i="2"/>
  <c r="B86" i="2"/>
  <c r="G86" i="2"/>
  <c r="Y86" i="2"/>
  <c r="A87" i="2"/>
  <c r="B87" i="2"/>
  <c r="G87" i="2"/>
  <c r="Y87" i="2"/>
  <c r="A88" i="2"/>
  <c r="B88" i="2"/>
  <c r="G88" i="2"/>
  <c r="Y88" i="2"/>
  <c r="A89" i="2"/>
  <c r="B89" i="2"/>
  <c r="G89" i="2"/>
  <c r="Y89" i="2"/>
  <c r="A90" i="2"/>
  <c r="B90" i="2"/>
  <c r="G90" i="2"/>
  <c r="Y90" i="2"/>
  <c r="A91" i="2"/>
  <c r="B91" i="2"/>
  <c r="G91" i="2"/>
  <c r="Y91" i="2"/>
  <c r="A92" i="2"/>
  <c r="B92" i="2"/>
  <c r="G92" i="2"/>
  <c r="Y92" i="2"/>
  <c r="A93" i="2"/>
  <c r="B93" i="2"/>
  <c r="G93" i="2"/>
  <c r="Y93" i="2"/>
  <c r="A94" i="2"/>
  <c r="B94" i="2"/>
  <c r="G94" i="2"/>
  <c r="Y94" i="2"/>
  <c r="A95" i="2"/>
  <c r="B95" i="2"/>
  <c r="G95" i="2"/>
  <c r="Y95" i="2"/>
  <c r="A96" i="2"/>
  <c r="B96" i="2"/>
  <c r="G96" i="2"/>
  <c r="Y96" i="2"/>
  <c r="A97" i="2"/>
  <c r="B97" i="2"/>
  <c r="G97" i="2"/>
  <c r="Y97" i="2"/>
  <c r="A98" i="2"/>
  <c r="B98" i="2"/>
  <c r="G98" i="2"/>
  <c r="Y98" i="2"/>
  <c r="A99" i="2"/>
  <c r="B99" i="2"/>
  <c r="G99" i="2"/>
  <c r="Y99" i="2"/>
  <c r="A100" i="2"/>
  <c r="B100" i="2"/>
  <c r="G100" i="2"/>
  <c r="Y100" i="2"/>
  <c r="A101" i="2"/>
  <c r="B101" i="2"/>
  <c r="G101" i="2"/>
  <c r="Y101" i="2"/>
  <c r="A102" i="2"/>
  <c r="B102" i="2"/>
  <c r="G102" i="2"/>
  <c r="Y102" i="2"/>
  <c r="A103" i="2"/>
  <c r="B103" i="2"/>
  <c r="G103" i="2"/>
  <c r="Y103" i="2"/>
  <c r="A104" i="2"/>
  <c r="B104" i="2"/>
  <c r="G104" i="2"/>
  <c r="Y104" i="2"/>
  <c r="A105" i="2"/>
  <c r="B105" i="2"/>
  <c r="G105" i="2"/>
  <c r="Y105" i="2"/>
  <c r="A106" i="2"/>
  <c r="B106" i="2"/>
  <c r="G106" i="2"/>
  <c r="Y106" i="2"/>
  <c r="A107" i="2"/>
  <c r="B107" i="2"/>
  <c r="G107" i="2"/>
  <c r="Y107" i="2"/>
  <c r="A108" i="2"/>
  <c r="B108" i="2"/>
  <c r="G108" i="2"/>
  <c r="Y108" i="2"/>
  <c r="A109" i="2"/>
  <c r="B109" i="2"/>
  <c r="G109" i="2"/>
  <c r="Y109" i="2"/>
  <c r="A110" i="2"/>
  <c r="B110" i="2"/>
  <c r="G110" i="2"/>
  <c r="Y110" i="2"/>
  <c r="A111" i="2"/>
  <c r="B111" i="2"/>
  <c r="G111" i="2"/>
  <c r="Y111" i="2"/>
  <c r="A112" i="2"/>
  <c r="B112" i="2"/>
  <c r="G112" i="2"/>
  <c r="Y112" i="2"/>
  <c r="A113" i="2"/>
  <c r="B113" i="2"/>
  <c r="G113" i="2"/>
  <c r="Y113" i="2"/>
  <c r="A114" i="2"/>
  <c r="B114" i="2"/>
  <c r="G114" i="2"/>
  <c r="Y114" i="2"/>
  <c r="A115" i="2"/>
  <c r="B115" i="2"/>
  <c r="G115" i="2"/>
  <c r="Y115" i="2"/>
  <c r="A116" i="2"/>
  <c r="B116" i="2"/>
  <c r="G116" i="2"/>
  <c r="Y116" i="2"/>
  <c r="A117" i="2"/>
  <c r="B117" i="2"/>
  <c r="G117" i="2"/>
  <c r="Y117" i="2"/>
  <c r="A118" i="2"/>
  <c r="B118" i="2"/>
  <c r="G118" i="2"/>
  <c r="Y118" i="2"/>
  <c r="A119" i="2"/>
  <c r="B119" i="2"/>
  <c r="G119" i="2"/>
  <c r="Y119" i="2"/>
  <c r="A120" i="2"/>
  <c r="B120" i="2"/>
  <c r="G120" i="2"/>
  <c r="Y120" i="2"/>
  <c r="A121" i="2"/>
  <c r="B121" i="2"/>
  <c r="G121" i="2"/>
  <c r="Y121" i="2"/>
  <c r="A122" i="2"/>
  <c r="B122" i="2"/>
  <c r="G122" i="2"/>
  <c r="Y122" i="2"/>
  <c r="A123" i="2"/>
  <c r="B123" i="2"/>
  <c r="G123" i="2"/>
  <c r="Y123" i="2"/>
  <c r="A124" i="2"/>
  <c r="B124" i="2"/>
  <c r="G124" i="2"/>
  <c r="Y124" i="2"/>
  <c r="A125" i="2"/>
  <c r="B125" i="2"/>
  <c r="G125" i="2"/>
  <c r="Y125" i="2"/>
  <c r="A126" i="2"/>
  <c r="B126" i="2"/>
  <c r="G126" i="2"/>
  <c r="Y126" i="2"/>
  <c r="A127" i="2"/>
  <c r="B127" i="2"/>
  <c r="G127" i="2"/>
  <c r="Y127" i="2"/>
  <c r="A128" i="2"/>
  <c r="B128" i="2"/>
  <c r="G128" i="2"/>
  <c r="Y128" i="2"/>
  <c r="A129" i="2"/>
  <c r="B129" i="2"/>
  <c r="G129" i="2"/>
  <c r="Y129" i="2"/>
  <c r="A130" i="2"/>
  <c r="B130" i="2"/>
  <c r="G130" i="2"/>
  <c r="Y130" i="2"/>
  <c r="A131" i="2"/>
  <c r="B131" i="2"/>
  <c r="G131" i="2"/>
  <c r="Y131" i="2"/>
  <c r="A132" i="2"/>
  <c r="B132" i="2"/>
  <c r="G132" i="2"/>
  <c r="Y132" i="2"/>
  <c r="A133" i="2"/>
  <c r="B133" i="2"/>
  <c r="G133" i="2"/>
  <c r="Y133" i="2"/>
  <c r="A134" i="2"/>
  <c r="B134" i="2"/>
  <c r="G134" i="2"/>
  <c r="Y134" i="2"/>
  <c r="A135" i="2"/>
  <c r="B135" i="2"/>
  <c r="G135" i="2"/>
  <c r="Y135" i="2"/>
  <c r="A136" i="2"/>
  <c r="B136" i="2"/>
  <c r="G136" i="2"/>
  <c r="Y136" i="2"/>
  <c r="A137" i="2"/>
  <c r="B137" i="2"/>
  <c r="G137" i="2"/>
  <c r="Y137" i="2"/>
  <c r="A138" i="2"/>
  <c r="B138" i="2"/>
  <c r="G138" i="2"/>
  <c r="Y138" i="2"/>
  <c r="A139" i="2"/>
  <c r="B139" i="2"/>
  <c r="G139" i="2"/>
  <c r="Y139" i="2"/>
  <c r="A140" i="2"/>
  <c r="B140" i="2"/>
  <c r="G140" i="2"/>
  <c r="Y140" i="2"/>
  <c r="A141" i="2"/>
  <c r="B141" i="2"/>
  <c r="G141" i="2"/>
  <c r="Y141" i="2"/>
  <c r="A66" i="2"/>
  <c r="I153" i="14" l="1"/>
  <c r="K153" i="14" s="1"/>
  <c r="DB414" i="14" s="1"/>
  <c r="M349" i="2"/>
  <c r="K310" i="2"/>
  <c r="L310" i="2" s="1"/>
  <c r="K388" i="2"/>
  <c r="L388" i="2" s="1"/>
  <c r="L349" i="2"/>
  <c r="K349" i="2"/>
  <c r="N349" i="2" s="1"/>
  <c r="J78" i="11"/>
  <c r="K78" i="11" s="1"/>
  <c r="H78" i="11"/>
  <c r="I78" i="11" s="1"/>
  <c r="O348" i="2"/>
  <c r="P348" i="2"/>
  <c r="N387" i="2"/>
  <c r="M387" i="2"/>
  <c r="H154" i="14"/>
  <c r="I154" i="14" s="1"/>
  <c r="K154" i="14" s="1"/>
  <c r="JA415" i="14" s="1"/>
  <c r="G154" i="14"/>
  <c r="G679" i="14"/>
  <c r="BS413" i="14"/>
  <c r="EF413" i="14"/>
  <c r="I413" i="14"/>
  <c r="IX413" i="14"/>
  <c r="ER413" i="14"/>
  <c r="M413" i="14"/>
  <c r="GW413" i="14"/>
  <c r="BU413" i="14"/>
  <c r="HE413" i="14"/>
  <c r="J413" i="14"/>
  <c r="EL413" i="14"/>
  <c r="BV413" i="14"/>
  <c r="CA413" i="14"/>
  <c r="GM413" i="14"/>
  <c r="EJ413" i="14"/>
  <c r="H413" i="14"/>
  <c r="GU413" i="14"/>
  <c r="CG413" i="14"/>
  <c r="ET413" i="14"/>
  <c r="BT413" i="14"/>
  <c r="CC413" i="14"/>
  <c r="K413" i="14"/>
  <c r="ES413" i="14"/>
  <c r="GP413" i="14"/>
  <c r="CB413" i="14"/>
  <c r="HA413" i="14"/>
  <c r="S413" i="14"/>
  <c r="L413" i="14"/>
  <c r="GO413" i="14"/>
  <c r="BK413" i="14"/>
  <c r="DX413" i="14"/>
  <c r="IW413" i="14"/>
  <c r="BO413" i="14"/>
  <c r="GN413" i="14"/>
  <c r="CH413" i="14"/>
  <c r="EM413" i="14"/>
  <c r="Q413" i="14"/>
  <c r="CD413" i="14"/>
  <c r="HC413" i="14"/>
  <c r="IZ413" i="14"/>
  <c r="ED413" i="14"/>
  <c r="GI413" i="14"/>
  <c r="BM413" i="14"/>
  <c r="GL413" i="14"/>
  <c r="BX413" i="14"/>
  <c r="U413" i="14"/>
  <c r="JA413" i="14"/>
  <c r="JB413" i="14"/>
  <c r="GQ413" i="14"/>
  <c r="EN413" i="14"/>
  <c r="EO413" i="14"/>
  <c r="DZ413" i="14"/>
  <c r="BW413" i="14"/>
  <c r="CF413" i="14"/>
  <c r="BQ413" i="14"/>
  <c r="N413" i="14"/>
  <c r="G413" i="14"/>
  <c r="GY413" i="14"/>
  <c r="GJ413" i="14"/>
  <c r="GK413" i="14"/>
  <c r="EH413" i="14"/>
  <c r="CE413" i="14"/>
  <c r="EB413" i="14"/>
  <c r="BY413" i="14"/>
  <c r="BZ413" i="14"/>
  <c r="O413" i="14"/>
  <c r="IU413" i="14"/>
  <c r="IV413" i="14"/>
  <c r="GS413" i="14"/>
  <c r="EP413" i="14"/>
  <c r="EQ413" i="14"/>
  <c r="T413" i="14"/>
  <c r="GV413" i="14"/>
  <c r="EC413" i="14"/>
  <c r="V413" i="14"/>
  <c r="GX413" i="14"/>
  <c r="DW413" i="14"/>
  <c r="P413" i="14"/>
  <c r="GR413" i="14"/>
  <c r="DY413" i="14"/>
  <c r="R413" i="14"/>
  <c r="GT413" i="14"/>
  <c r="EA413" i="14"/>
  <c r="BP413" i="14"/>
  <c r="HD413" i="14"/>
  <c r="EK413" i="14"/>
  <c r="BR413" i="14"/>
  <c r="HF413" i="14"/>
  <c r="EE413" i="14"/>
  <c r="BL413" i="14"/>
  <c r="GZ413" i="14"/>
  <c r="EG413" i="14"/>
  <c r="BN413" i="14"/>
  <c r="HB413" i="14"/>
  <c r="EI413" i="14"/>
  <c r="AB413" i="14"/>
  <c r="CN413" i="14"/>
  <c r="EZ413" i="14"/>
  <c r="HL413" i="14"/>
  <c r="AC413" i="14"/>
  <c r="CO413" i="14"/>
  <c r="FA413" i="14"/>
  <c r="HM413" i="14"/>
  <c r="AD413" i="14"/>
  <c r="CP413" i="14"/>
  <c r="FB413" i="14"/>
  <c r="HN413" i="14"/>
  <c r="W413" i="14"/>
  <c r="CI413" i="14"/>
  <c r="EU413" i="14"/>
  <c r="HG413" i="14"/>
  <c r="X413" i="14"/>
  <c r="CJ413" i="14"/>
  <c r="EV413" i="14"/>
  <c r="HH413" i="14"/>
  <c r="Y413" i="14"/>
  <c r="CK413" i="14"/>
  <c r="EW413" i="14"/>
  <c r="HI413" i="14"/>
  <c r="Z413" i="14"/>
  <c r="CL413" i="14"/>
  <c r="EX413" i="14"/>
  <c r="HJ413" i="14"/>
  <c r="AA413" i="14"/>
  <c r="CM413" i="14"/>
  <c r="EY413" i="14"/>
  <c r="HK413" i="14"/>
  <c r="AJ413" i="14"/>
  <c r="CV413" i="14"/>
  <c r="FH413" i="14"/>
  <c r="HT413" i="14"/>
  <c r="AK413" i="14"/>
  <c r="CW413" i="14"/>
  <c r="FI413" i="14"/>
  <c r="HU413" i="14"/>
  <c r="AL413" i="14"/>
  <c r="CX413" i="14"/>
  <c r="FJ413" i="14"/>
  <c r="HV413" i="14"/>
  <c r="AE413" i="14"/>
  <c r="CQ413" i="14"/>
  <c r="FC413" i="14"/>
  <c r="HO413" i="14"/>
  <c r="AF413" i="14"/>
  <c r="CR413" i="14"/>
  <c r="FD413" i="14"/>
  <c r="HP413" i="14"/>
  <c r="AG413" i="14"/>
  <c r="CS413" i="14"/>
  <c r="FE413" i="14"/>
  <c r="HQ413" i="14"/>
  <c r="AH413" i="14"/>
  <c r="CT413" i="14"/>
  <c r="FF413" i="14"/>
  <c r="HR413" i="14"/>
  <c r="AI413" i="14"/>
  <c r="CU413" i="14"/>
  <c r="FG413" i="14"/>
  <c r="HS413" i="14"/>
  <c r="AR413" i="14"/>
  <c r="DD413" i="14"/>
  <c r="FP413" i="14"/>
  <c r="IB413" i="14"/>
  <c r="AS413" i="14"/>
  <c r="DE413" i="14"/>
  <c r="FQ413" i="14"/>
  <c r="IC413" i="14"/>
  <c r="AT413" i="14"/>
  <c r="DF413" i="14"/>
  <c r="FR413" i="14"/>
  <c r="ID413" i="14"/>
  <c r="AM413" i="14"/>
  <c r="CY413" i="14"/>
  <c r="FK413" i="14"/>
  <c r="HW413" i="14"/>
  <c r="AN413" i="14"/>
  <c r="CZ413" i="14"/>
  <c r="FL413" i="14"/>
  <c r="HX413" i="14"/>
  <c r="AO413" i="14"/>
  <c r="DA413" i="14"/>
  <c r="FM413" i="14"/>
  <c r="HY413" i="14"/>
  <c r="AP413" i="14"/>
  <c r="DB413" i="14"/>
  <c r="FN413" i="14"/>
  <c r="HZ413" i="14"/>
  <c r="AQ413" i="14"/>
  <c r="DC413" i="14"/>
  <c r="FO413" i="14"/>
  <c r="IA413" i="14"/>
  <c r="AZ413" i="14"/>
  <c r="DL413" i="14"/>
  <c r="FX413" i="14"/>
  <c r="IJ413" i="14"/>
  <c r="BA413" i="14"/>
  <c r="DM413" i="14"/>
  <c r="FY413" i="14"/>
  <c r="IK413" i="14"/>
  <c r="BB413" i="14"/>
  <c r="DN413" i="14"/>
  <c r="FZ413" i="14"/>
  <c r="IL413" i="14"/>
  <c r="AU413" i="14"/>
  <c r="DG413" i="14"/>
  <c r="FS413" i="14"/>
  <c r="IE413" i="14"/>
  <c r="AV413" i="14"/>
  <c r="DH413" i="14"/>
  <c r="FT413" i="14"/>
  <c r="IF413" i="14"/>
  <c r="AW413" i="14"/>
  <c r="DI413" i="14"/>
  <c r="FU413" i="14"/>
  <c r="IG413" i="14"/>
  <c r="AX413" i="14"/>
  <c r="DJ413" i="14"/>
  <c r="FV413" i="14"/>
  <c r="IH413" i="14"/>
  <c r="AY413" i="14"/>
  <c r="DK413" i="14"/>
  <c r="FW413" i="14"/>
  <c r="II413" i="14"/>
  <c r="BH413" i="14"/>
  <c r="DT413" i="14"/>
  <c r="GF413" i="14"/>
  <c r="IR413" i="14"/>
  <c r="BI413" i="14"/>
  <c r="DU413" i="14"/>
  <c r="GG413" i="14"/>
  <c r="IS413" i="14"/>
  <c r="BJ413" i="14"/>
  <c r="DV413" i="14"/>
  <c r="GH413" i="14"/>
  <c r="IT413" i="14"/>
  <c r="BC413" i="14"/>
  <c r="DO413" i="14"/>
  <c r="GA413" i="14"/>
  <c r="IM413" i="14"/>
  <c r="BD413" i="14"/>
  <c r="DP413" i="14"/>
  <c r="GB413" i="14"/>
  <c r="IN413" i="14"/>
  <c r="BE413" i="14"/>
  <c r="DQ413" i="14"/>
  <c r="GC413" i="14"/>
  <c r="IO413" i="14"/>
  <c r="BF413" i="14"/>
  <c r="DR413" i="14"/>
  <c r="GD413" i="14"/>
  <c r="IP413" i="14"/>
  <c r="BG413" i="14"/>
  <c r="DS413" i="14"/>
  <c r="GE413" i="14"/>
  <c r="IQ413" i="14"/>
  <c r="F679" i="14"/>
  <c r="C157" i="14"/>
  <c r="D156" i="14"/>
  <c r="E155" i="14"/>
  <c r="G155" i="14" s="1"/>
  <c r="D681" i="14"/>
  <c r="C682" i="14"/>
  <c r="N680" i="14"/>
  <c r="A681" i="14"/>
  <c r="E680" i="14"/>
  <c r="G680" i="14" s="1"/>
  <c r="BJ679" i="14"/>
  <c r="BB679" i="14"/>
  <c r="AT679" i="14"/>
  <c r="AL679" i="14"/>
  <c r="AD679" i="14"/>
  <c r="V679" i="14"/>
  <c r="BI679" i="14"/>
  <c r="BA679" i="14"/>
  <c r="AS679" i="14"/>
  <c r="AK679" i="14"/>
  <c r="AC679" i="14"/>
  <c r="U679" i="14"/>
  <c r="M679" i="14"/>
  <c r="BH679" i="14"/>
  <c r="AZ679" i="14"/>
  <c r="AR679" i="14"/>
  <c r="AJ679" i="14"/>
  <c r="AB679" i="14"/>
  <c r="T679" i="14"/>
  <c r="BG679" i="14"/>
  <c r="AY679" i="14"/>
  <c r="AQ679" i="14"/>
  <c r="AI679" i="14"/>
  <c r="AA679" i="14"/>
  <c r="S679" i="14"/>
  <c r="BF679" i="14"/>
  <c r="AX679" i="14"/>
  <c r="AP679" i="14"/>
  <c r="AH679" i="14"/>
  <c r="Z679" i="14"/>
  <c r="R679" i="14"/>
  <c r="BE679" i="14"/>
  <c r="AW679" i="14"/>
  <c r="AO679" i="14"/>
  <c r="AG679" i="14"/>
  <c r="Y679" i="14"/>
  <c r="Q679" i="14"/>
  <c r="BL679" i="14"/>
  <c r="BD679" i="14"/>
  <c r="AV679" i="14"/>
  <c r="AN679" i="14"/>
  <c r="AF679" i="14"/>
  <c r="X679" i="14"/>
  <c r="P679" i="14"/>
  <c r="BK679" i="14"/>
  <c r="BC679" i="14"/>
  <c r="AU679" i="14"/>
  <c r="AM679" i="14"/>
  <c r="AE679" i="14"/>
  <c r="W679" i="14"/>
  <c r="O679" i="14"/>
  <c r="E79" i="11"/>
  <c r="F79" i="11" s="1"/>
  <c r="D80" i="11"/>
  <c r="G80" i="11" s="1"/>
  <c r="M309" i="2"/>
  <c r="N310" i="2"/>
  <c r="E311" i="2"/>
  <c r="F311" i="2" s="1"/>
  <c r="F67" i="2"/>
  <c r="C68" i="2"/>
  <c r="D68" i="2" s="1"/>
  <c r="E68" i="2" s="1"/>
  <c r="H67" i="2"/>
  <c r="I67" i="2" s="1"/>
  <c r="AB67" i="2"/>
  <c r="Z68" i="2"/>
  <c r="AE68" i="2" s="1"/>
  <c r="AF68" i="2" s="1"/>
  <c r="AC67" i="2"/>
  <c r="AE67" i="2"/>
  <c r="AF67" i="2" s="1"/>
  <c r="X82" i="2"/>
  <c r="X83" i="2" s="1"/>
  <c r="E67" i="2"/>
  <c r="HA414" i="14" l="1"/>
  <c r="CR414" i="14"/>
  <c r="CW414" i="14"/>
  <c r="CT414" i="14"/>
  <c r="EO414" i="14"/>
  <c r="J414" i="14"/>
  <c r="AF414" i="14"/>
  <c r="AK414" i="14"/>
  <c r="AH414" i="14"/>
  <c r="GZ414" i="14"/>
  <c r="CC414" i="14"/>
  <c r="GS414" i="14"/>
  <c r="HO414" i="14"/>
  <c r="HT414" i="14"/>
  <c r="HQ414" i="14"/>
  <c r="HH414" i="14"/>
  <c r="EN414" i="14"/>
  <c r="Q414" i="14"/>
  <c r="FI414" i="14"/>
  <c r="FF414" i="14"/>
  <c r="EI414" i="14"/>
  <c r="FC414" i="14"/>
  <c r="FH414" i="14"/>
  <c r="FE414" i="14"/>
  <c r="EV414" i="14"/>
  <c r="GY414" i="14"/>
  <c r="CQ414" i="14"/>
  <c r="CV414" i="14"/>
  <c r="CS414" i="14"/>
  <c r="CJ414" i="14"/>
  <c r="CA414" i="14"/>
  <c r="AE414" i="14"/>
  <c r="AJ414" i="14"/>
  <c r="AG414" i="14"/>
  <c r="ET414" i="14"/>
  <c r="FD414" i="14"/>
  <c r="V414" i="14"/>
  <c r="FJ414" i="14"/>
  <c r="FG414" i="14"/>
  <c r="HE414" i="14"/>
  <c r="HV414" i="14"/>
  <c r="HS414" i="14"/>
  <c r="CX414" i="14"/>
  <c r="CU414" i="14"/>
  <c r="ES414" i="14"/>
  <c r="AL414" i="14"/>
  <c r="AI414" i="14"/>
  <c r="HD414" i="14"/>
  <c r="HU414" i="14"/>
  <c r="HR414" i="14"/>
  <c r="ER414" i="14"/>
  <c r="CF414" i="14"/>
  <c r="T414" i="14"/>
  <c r="EQ414" i="14"/>
  <c r="S414" i="14"/>
  <c r="O414" i="14"/>
  <c r="HB414" i="14"/>
  <c r="HF414" i="14"/>
  <c r="EP414" i="14"/>
  <c r="BT414" i="14"/>
  <c r="GW414" i="14"/>
  <c r="EL414" i="14"/>
  <c r="GR414" i="14"/>
  <c r="M414" i="14"/>
  <c r="GK414" i="14"/>
  <c r="GU414" i="14"/>
  <c r="EM414" i="14"/>
  <c r="HC414" i="14"/>
  <c r="BV414" i="14"/>
  <c r="EF414" i="14"/>
  <c r="H414" i="14"/>
  <c r="GV414" i="14"/>
  <c r="GM414" i="14"/>
  <c r="GI414" i="14"/>
  <c r="JB414" i="14"/>
  <c r="BR414" i="14"/>
  <c r="IY414" i="14"/>
  <c r="DY414" i="14"/>
  <c r="BZ414" i="14"/>
  <c r="HX414" i="14"/>
  <c r="GF414" i="14"/>
  <c r="BH414" i="14"/>
  <c r="FO414" i="14"/>
  <c r="AP414" i="14"/>
  <c r="AR414" i="14"/>
  <c r="IU414" i="14"/>
  <c r="FN414" i="14"/>
  <c r="JA414" i="14"/>
  <c r="BI414" i="14"/>
  <c r="GQ414" i="14"/>
  <c r="BW414" i="14"/>
  <c r="EA414" i="14"/>
  <c r="FM414" i="14"/>
  <c r="EE414" i="14"/>
  <c r="GT414" i="14"/>
  <c r="BO414" i="14"/>
  <c r="FT414" i="14"/>
  <c r="CH414" i="14"/>
  <c r="CE414" i="14"/>
  <c r="GX414" i="14"/>
  <c r="EH414" i="14"/>
  <c r="IV414" i="14"/>
  <c r="IX414" i="14"/>
  <c r="BJ414" i="14"/>
  <c r="CB414" i="14"/>
  <c r="CG414" i="14"/>
  <c r="CD414" i="14"/>
  <c r="EK414" i="14"/>
  <c r="GP414" i="14"/>
  <c r="AM414" i="14"/>
  <c r="BA414" i="14"/>
  <c r="X414" i="14"/>
  <c r="P414" i="14"/>
  <c r="U414" i="14"/>
  <c r="R414" i="14"/>
  <c r="BY414" i="14"/>
  <c r="ED414" i="14"/>
  <c r="FR414" i="14"/>
  <c r="FX414" i="14"/>
  <c r="DW414" i="14"/>
  <c r="IW414" i="14"/>
  <c r="AO414" i="14"/>
  <c r="II414" i="14"/>
  <c r="EB414" i="14"/>
  <c r="FP414" i="14"/>
  <c r="FZ414" i="14"/>
  <c r="IF414" i="14"/>
  <c r="BD414" i="14"/>
  <c r="BB414" i="14"/>
  <c r="IZ414" i="14"/>
  <c r="AV414" i="14"/>
  <c r="BC414" i="14"/>
  <c r="FV414" i="14"/>
  <c r="GN414" i="14"/>
  <c r="FK414" i="14"/>
  <c r="GH414" i="14"/>
  <c r="AX414" i="14"/>
  <c r="FY414" i="14"/>
  <c r="HK414" i="14"/>
  <c r="GE414" i="14"/>
  <c r="AW414" i="14"/>
  <c r="BG414" i="14"/>
  <c r="BE414" i="14"/>
  <c r="CM414" i="14"/>
  <c r="IP414" i="14"/>
  <c r="CO414" i="14"/>
  <c r="DL414" i="14"/>
  <c r="EY414" i="14"/>
  <c r="EJ414" i="14"/>
  <c r="EG414" i="14"/>
  <c r="GJ414" i="14"/>
  <c r="GO414" i="14"/>
  <c r="GL414" i="14"/>
  <c r="AT414" i="14"/>
  <c r="IN414" i="14"/>
  <c r="GD414" i="14"/>
  <c r="AZ414" i="14"/>
  <c r="GB414" i="14"/>
  <c r="HZ414" i="14"/>
  <c r="DJ414" i="14"/>
  <c r="BS414" i="14"/>
  <c r="BX414" i="14"/>
  <c r="BU414" i="14"/>
  <c r="DX414" i="14"/>
  <c r="EC414" i="14"/>
  <c r="DZ414" i="14"/>
  <c r="FQ414" i="14"/>
  <c r="CZ414" i="14"/>
  <c r="BF414" i="14"/>
  <c r="FW414" i="14"/>
  <c r="HG414" i="14"/>
  <c r="IE414" i="14"/>
  <c r="DI414" i="14"/>
  <c r="G414" i="14"/>
  <c r="L414" i="14"/>
  <c r="I414" i="14"/>
  <c r="BL414" i="14"/>
  <c r="BQ414" i="14"/>
  <c r="BN414" i="14"/>
  <c r="AS414" i="14"/>
  <c r="GA414" i="14"/>
  <c r="GC414" i="14"/>
  <c r="AY414" i="14"/>
  <c r="IL414" i="14"/>
  <c r="HN414" i="14"/>
  <c r="DN414" i="14"/>
  <c r="DT414" i="14"/>
  <c r="IM414" i="14"/>
  <c r="HM414" i="14"/>
  <c r="FA414" i="14"/>
  <c r="IT414" i="14"/>
  <c r="HL414" i="14"/>
  <c r="IH414" i="14"/>
  <c r="FL414" i="14"/>
  <c r="IC414" i="14"/>
  <c r="DS414" i="14"/>
  <c r="N414" i="14"/>
  <c r="K414" i="14"/>
  <c r="BK414" i="14"/>
  <c r="BP414" i="14"/>
  <c r="BM414" i="14"/>
  <c r="AQ414" i="14"/>
  <c r="GG414" i="14"/>
  <c r="AU414" i="14"/>
  <c r="Z414" i="14"/>
  <c r="EU414" i="14"/>
  <c r="AN414" i="14"/>
  <c r="IB414" i="14"/>
  <c r="DA414" i="14"/>
  <c r="ID414" i="14"/>
  <c r="W414" i="14"/>
  <c r="IA414" i="14"/>
  <c r="AC414" i="14"/>
  <c r="IS414" i="14"/>
  <c r="IK414" i="14"/>
  <c r="DC414" i="14"/>
  <c r="DU414" i="14"/>
  <c r="DV414" i="14"/>
  <c r="IR414" i="14"/>
  <c r="DH414" i="14"/>
  <c r="EZ414" i="14"/>
  <c r="CL414" i="14"/>
  <c r="IJ414" i="14"/>
  <c r="CI414" i="14"/>
  <c r="Y414" i="14"/>
  <c r="HP414" i="14"/>
  <c r="HW414" i="14"/>
  <c r="DM414" i="14"/>
  <c r="DF414" i="14"/>
  <c r="DK414" i="14"/>
  <c r="DD414" i="14"/>
  <c r="IG414" i="14"/>
  <c r="CY414" i="14"/>
  <c r="IQ414" i="14"/>
  <c r="AD414" i="14"/>
  <c r="IO414" i="14"/>
  <c r="HJ414" i="14"/>
  <c r="EX414" i="14"/>
  <c r="DR414" i="14"/>
  <c r="DO414" i="14"/>
  <c r="DG414" i="14"/>
  <c r="AA414" i="14"/>
  <c r="FS414" i="14"/>
  <c r="FU414" i="14"/>
  <c r="DE414" i="14"/>
  <c r="CK414" i="14"/>
  <c r="HI414" i="14"/>
  <c r="EW414" i="14"/>
  <c r="DQ414" i="14"/>
  <c r="CP414" i="14"/>
  <c r="AB414" i="14"/>
  <c r="DP414" i="14"/>
  <c r="CN414" i="14"/>
  <c r="FB414" i="14"/>
  <c r="HY414" i="14"/>
  <c r="I679" i="14"/>
  <c r="K679" i="14" s="1"/>
  <c r="L679" i="14" s="1"/>
  <c r="M350" i="2"/>
  <c r="K350" i="2"/>
  <c r="L350" i="2"/>
  <c r="K311" i="2"/>
  <c r="L311" i="2" s="1"/>
  <c r="K389" i="2"/>
  <c r="L389" i="2" s="1"/>
  <c r="P349" i="2"/>
  <c r="O349" i="2"/>
  <c r="J79" i="11"/>
  <c r="K79" i="11" s="1"/>
  <c r="H79" i="11"/>
  <c r="I79" i="11" s="1"/>
  <c r="M388" i="2"/>
  <c r="N388" i="2"/>
  <c r="F155" i="14"/>
  <c r="H155" i="14"/>
  <c r="FJ415" i="14"/>
  <c r="FZ415" i="14"/>
  <c r="G415" i="14"/>
  <c r="CH415" i="14"/>
  <c r="O415" i="14"/>
  <c r="DG415" i="14"/>
  <c r="CR415" i="14"/>
  <c r="BW415" i="14"/>
  <c r="BB415" i="14"/>
  <c r="W415" i="14"/>
  <c r="BZ415" i="14"/>
  <c r="CQ415" i="14"/>
  <c r="FB415" i="14"/>
  <c r="GY415" i="14"/>
  <c r="HG415" i="14"/>
  <c r="DH415" i="14"/>
  <c r="FG415" i="14"/>
  <c r="EE415" i="14"/>
  <c r="IE415" i="14"/>
  <c r="HH415" i="14"/>
  <c r="T415" i="14"/>
  <c r="CP415" i="14"/>
  <c r="GX415" i="14"/>
  <c r="AE415" i="14"/>
  <c r="EM415" i="14"/>
  <c r="H415" i="14"/>
  <c r="BU415" i="14"/>
  <c r="DL415" i="14"/>
  <c r="N415" i="14"/>
  <c r="CX415" i="14"/>
  <c r="HF415" i="14"/>
  <c r="AU415" i="14"/>
  <c r="EU415" i="14"/>
  <c r="P415" i="14"/>
  <c r="FE415" i="14"/>
  <c r="HL415" i="14"/>
  <c r="V415" i="14"/>
  <c r="DN415" i="14"/>
  <c r="HN415" i="14"/>
  <c r="BS415" i="14"/>
  <c r="FC415" i="14"/>
  <c r="X415" i="14"/>
  <c r="R415" i="14"/>
  <c r="BY415" i="14"/>
  <c r="AD415" i="14"/>
  <c r="EL415" i="14"/>
  <c r="HV415" i="14"/>
  <c r="CA415" i="14"/>
  <c r="FS415" i="14"/>
  <c r="AV415" i="14"/>
  <c r="DJ415" i="14"/>
  <c r="FI415" i="14"/>
  <c r="AL415" i="14"/>
  <c r="ET415" i="14"/>
  <c r="IL415" i="14"/>
  <c r="CI415" i="14"/>
  <c r="GQ415" i="14"/>
  <c r="BT415" i="14"/>
  <c r="HJ415" i="14"/>
  <c r="EF415" i="14"/>
  <c r="HP415" i="14"/>
  <c r="CC415" i="14"/>
  <c r="FU415" i="14"/>
  <c r="Z415" i="14"/>
  <c r="EH415" i="14"/>
  <c r="HR415" i="14"/>
  <c r="CE415" i="14"/>
  <c r="FW415" i="14"/>
  <c r="AB415" i="14"/>
  <c r="EJ415" i="14"/>
  <c r="HT415" i="14"/>
  <c r="CG415" i="14"/>
  <c r="FY415" i="14"/>
  <c r="AF415" i="14"/>
  <c r="EN415" i="14"/>
  <c r="IF415" i="14"/>
  <c r="CK415" i="14"/>
  <c r="GS415" i="14"/>
  <c r="AH415" i="14"/>
  <c r="EP415" i="14"/>
  <c r="IH415" i="14"/>
  <c r="CM415" i="14"/>
  <c r="GU415" i="14"/>
  <c r="AJ415" i="14"/>
  <c r="ER415" i="14"/>
  <c r="IJ415" i="14"/>
  <c r="CO415" i="14"/>
  <c r="GW415" i="14"/>
  <c r="EV415" i="14"/>
  <c r="I415" i="14"/>
  <c r="CS415" i="14"/>
  <c r="HA415" i="14"/>
  <c r="AX415" i="14"/>
  <c r="EX415" i="14"/>
  <c r="K415" i="14"/>
  <c r="CU415" i="14"/>
  <c r="HC415" i="14"/>
  <c r="AZ415" i="14"/>
  <c r="EZ415" i="14"/>
  <c r="M415" i="14"/>
  <c r="CW415" i="14"/>
  <c r="HE415" i="14"/>
  <c r="FD415" i="14"/>
  <c r="Q415" i="14"/>
  <c r="DI415" i="14"/>
  <c r="HI415" i="14"/>
  <c r="BV415" i="14"/>
  <c r="FF415" i="14"/>
  <c r="S415" i="14"/>
  <c r="DK415" i="14"/>
  <c r="HK415" i="14"/>
  <c r="BX415" i="14"/>
  <c r="FH415" i="14"/>
  <c r="U415" i="14"/>
  <c r="DM415" i="14"/>
  <c r="HM415" i="14"/>
  <c r="HO415" i="14"/>
  <c r="CB415" i="14"/>
  <c r="FT415" i="14"/>
  <c r="Y415" i="14"/>
  <c r="EG415" i="14"/>
  <c r="HQ415" i="14"/>
  <c r="CD415" i="14"/>
  <c r="FV415" i="14"/>
  <c r="AA415" i="14"/>
  <c r="EI415" i="14"/>
  <c r="HS415" i="14"/>
  <c r="CF415" i="14"/>
  <c r="FX415" i="14"/>
  <c r="AC415" i="14"/>
  <c r="EK415" i="14"/>
  <c r="HU415" i="14"/>
  <c r="CJ415" i="14"/>
  <c r="GR415" i="14"/>
  <c r="AG415" i="14"/>
  <c r="EO415" i="14"/>
  <c r="IG415" i="14"/>
  <c r="CL415" i="14"/>
  <c r="GT415" i="14"/>
  <c r="AI415" i="14"/>
  <c r="EQ415" i="14"/>
  <c r="II415" i="14"/>
  <c r="CN415" i="14"/>
  <c r="GV415" i="14"/>
  <c r="AK415" i="14"/>
  <c r="ES415" i="14"/>
  <c r="IK415" i="14"/>
  <c r="GZ415" i="14"/>
  <c r="AW415" i="14"/>
  <c r="EW415" i="14"/>
  <c r="J415" i="14"/>
  <c r="CT415" i="14"/>
  <c r="HB415" i="14"/>
  <c r="AY415" i="14"/>
  <c r="EY415" i="14"/>
  <c r="L415" i="14"/>
  <c r="CV415" i="14"/>
  <c r="HD415" i="14"/>
  <c r="BA415" i="14"/>
  <c r="FA415" i="14"/>
  <c r="H680" i="14"/>
  <c r="AT415" i="14"/>
  <c r="DF415" i="14"/>
  <c r="FR415" i="14"/>
  <c r="ID415" i="14"/>
  <c r="AM415" i="14"/>
  <c r="CY415" i="14"/>
  <c r="FK415" i="14"/>
  <c r="HW415" i="14"/>
  <c r="AN415" i="14"/>
  <c r="CZ415" i="14"/>
  <c r="FL415" i="14"/>
  <c r="HX415" i="14"/>
  <c r="AO415" i="14"/>
  <c r="DA415" i="14"/>
  <c r="FM415" i="14"/>
  <c r="HY415" i="14"/>
  <c r="AP415" i="14"/>
  <c r="DB415" i="14"/>
  <c r="FN415" i="14"/>
  <c r="HZ415" i="14"/>
  <c r="AQ415" i="14"/>
  <c r="DC415" i="14"/>
  <c r="FO415" i="14"/>
  <c r="IA415" i="14"/>
  <c r="AR415" i="14"/>
  <c r="DD415" i="14"/>
  <c r="FP415" i="14"/>
  <c r="IB415" i="14"/>
  <c r="AS415" i="14"/>
  <c r="DE415" i="14"/>
  <c r="FQ415" i="14"/>
  <c r="IC415" i="14"/>
  <c r="BJ415" i="14"/>
  <c r="DV415" i="14"/>
  <c r="GH415" i="14"/>
  <c r="IT415" i="14"/>
  <c r="BC415" i="14"/>
  <c r="DO415" i="14"/>
  <c r="GA415" i="14"/>
  <c r="IM415" i="14"/>
  <c r="BD415" i="14"/>
  <c r="DP415" i="14"/>
  <c r="GB415" i="14"/>
  <c r="IN415" i="14"/>
  <c r="BE415" i="14"/>
  <c r="DQ415" i="14"/>
  <c r="GC415" i="14"/>
  <c r="IO415" i="14"/>
  <c r="BF415" i="14"/>
  <c r="DR415" i="14"/>
  <c r="GD415" i="14"/>
  <c r="IP415" i="14"/>
  <c r="BG415" i="14"/>
  <c r="DS415" i="14"/>
  <c r="GE415" i="14"/>
  <c r="IQ415" i="14"/>
  <c r="BH415" i="14"/>
  <c r="DT415" i="14"/>
  <c r="GF415" i="14"/>
  <c r="IR415" i="14"/>
  <c r="BI415" i="14"/>
  <c r="DU415" i="14"/>
  <c r="GG415" i="14"/>
  <c r="IS415" i="14"/>
  <c r="BR415" i="14"/>
  <c r="ED415" i="14"/>
  <c r="GP415" i="14"/>
  <c r="JB415" i="14"/>
  <c r="BK415" i="14"/>
  <c r="DW415" i="14"/>
  <c r="GI415" i="14"/>
  <c r="IU415" i="14"/>
  <c r="BL415" i="14"/>
  <c r="DX415" i="14"/>
  <c r="GJ415" i="14"/>
  <c r="IV415" i="14"/>
  <c r="BM415" i="14"/>
  <c r="DY415" i="14"/>
  <c r="GK415" i="14"/>
  <c r="IW415" i="14"/>
  <c r="BN415" i="14"/>
  <c r="DZ415" i="14"/>
  <c r="GL415" i="14"/>
  <c r="IX415" i="14"/>
  <c r="BO415" i="14"/>
  <c r="EA415" i="14"/>
  <c r="GM415" i="14"/>
  <c r="IY415" i="14"/>
  <c r="BP415" i="14"/>
  <c r="EB415" i="14"/>
  <c r="GN415" i="14"/>
  <c r="IZ415" i="14"/>
  <c r="BQ415" i="14"/>
  <c r="EC415" i="14"/>
  <c r="GO415" i="14"/>
  <c r="E681" i="14"/>
  <c r="F681" i="14" s="1"/>
  <c r="F680" i="14"/>
  <c r="N681" i="14"/>
  <c r="A682" i="14"/>
  <c r="E156" i="14"/>
  <c r="G156" i="14" s="1"/>
  <c r="BJ680" i="14"/>
  <c r="BB680" i="14"/>
  <c r="AT680" i="14"/>
  <c r="AL680" i="14"/>
  <c r="AD680" i="14"/>
  <c r="V680" i="14"/>
  <c r="BI680" i="14"/>
  <c r="BA680" i="14"/>
  <c r="AS680" i="14"/>
  <c r="AK680" i="14"/>
  <c r="AC680" i="14"/>
  <c r="U680" i="14"/>
  <c r="M680" i="14"/>
  <c r="BH680" i="14"/>
  <c r="AZ680" i="14"/>
  <c r="AR680" i="14"/>
  <c r="AJ680" i="14"/>
  <c r="AB680" i="14"/>
  <c r="T680" i="14"/>
  <c r="BG680" i="14"/>
  <c r="AY680" i="14"/>
  <c r="AQ680" i="14"/>
  <c r="AI680" i="14"/>
  <c r="AA680" i="14"/>
  <c r="S680" i="14"/>
  <c r="BF680" i="14"/>
  <c r="AX680" i="14"/>
  <c r="AP680" i="14"/>
  <c r="AH680" i="14"/>
  <c r="Z680" i="14"/>
  <c r="R680" i="14"/>
  <c r="BE680" i="14"/>
  <c r="AW680" i="14"/>
  <c r="AO680" i="14"/>
  <c r="AG680" i="14"/>
  <c r="Y680" i="14"/>
  <c r="Q680" i="14"/>
  <c r="BL680" i="14"/>
  <c r="BD680" i="14"/>
  <c r="AV680" i="14"/>
  <c r="AN680" i="14"/>
  <c r="AF680" i="14"/>
  <c r="X680" i="14"/>
  <c r="P680" i="14"/>
  <c r="BK680" i="14"/>
  <c r="BC680" i="14"/>
  <c r="AU680" i="14"/>
  <c r="AM680" i="14"/>
  <c r="AE680" i="14"/>
  <c r="W680" i="14"/>
  <c r="O680" i="14"/>
  <c r="D157" i="14"/>
  <c r="C158" i="14"/>
  <c r="D682" i="14"/>
  <c r="C683" i="14"/>
  <c r="K67" i="2"/>
  <c r="M67" i="2" s="1"/>
  <c r="O67" i="2" s="1"/>
  <c r="S67" i="2" s="1"/>
  <c r="L25" i="11" s="1"/>
  <c r="E80" i="11"/>
  <c r="F80" i="11" s="1"/>
  <c r="D81" i="11"/>
  <c r="G81" i="11" s="1"/>
  <c r="M310" i="2"/>
  <c r="N311" i="2"/>
  <c r="E312" i="2"/>
  <c r="F312" i="2" s="1"/>
  <c r="C69" i="2"/>
  <c r="H69" i="2" s="1"/>
  <c r="I69" i="2" s="1"/>
  <c r="F68" i="2"/>
  <c r="H68" i="2"/>
  <c r="I68" i="2" s="1"/>
  <c r="AH67" i="2"/>
  <c r="AI67" i="2" s="1"/>
  <c r="AK67" i="2" s="1"/>
  <c r="AO67" i="2" s="1"/>
  <c r="M25" i="11" s="1"/>
  <c r="Z69" i="2"/>
  <c r="AA68" i="2"/>
  <c r="AB68" i="2" s="1"/>
  <c r="AC68" i="2"/>
  <c r="AH68" i="2" s="1"/>
  <c r="X84" i="2"/>
  <c r="N350" i="2" l="1"/>
  <c r="O350" i="2" s="1"/>
  <c r="M351" i="2"/>
  <c r="L351" i="2"/>
  <c r="K390" i="2"/>
  <c r="K351" i="2"/>
  <c r="N351" i="2" s="1"/>
  <c r="K312" i="2"/>
  <c r="L312" i="2" s="1"/>
  <c r="N312" i="2" s="1"/>
  <c r="M389" i="2"/>
  <c r="N389" i="2"/>
  <c r="J80" i="11"/>
  <c r="K80" i="11" s="1"/>
  <c r="H80" i="11"/>
  <c r="I80" i="11" s="1"/>
  <c r="H681" i="14"/>
  <c r="G681" i="14"/>
  <c r="I155" i="14"/>
  <c r="K155" i="14" s="1"/>
  <c r="HY416" i="14" s="1"/>
  <c r="I680" i="14"/>
  <c r="K680" i="14" s="1"/>
  <c r="L680" i="14" s="1"/>
  <c r="F156" i="14"/>
  <c r="H156" i="14"/>
  <c r="E157" i="14"/>
  <c r="G157" i="14" s="1"/>
  <c r="N682" i="14"/>
  <c r="A683" i="14"/>
  <c r="BJ681" i="14"/>
  <c r="BB681" i="14"/>
  <c r="AT681" i="14"/>
  <c r="AL681" i="14"/>
  <c r="AD681" i="14"/>
  <c r="V681" i="14"/>
  <c r="BI681" i="14"/>
  <c r="BA681" i="14"/>
  <c r="AS681" i="14"/>
  <c r="AK681" i="14"/>
  <c r="AC681" i="14"/>
  <c r="U681" i="14"/>
  <c r="M681" i="14"/>
  <c r="BH681" i="14"/>
  <c r="AZ681" i="14"/>
  <c r="AR681" i="14"/>
  <c r="AJ681" i="14"/>
  <c r="AB681" i="14"/>
  <c r="T681" i="14"/>
  <c r="BG681" i="14"/>
  <c r="AY681" i="14"/>
  <c r="AQ681" i="14"/>
  <c r="AI681" i="14"/>
  <c r="AA681" i="14"/>
  <c r="S681" i="14"/>
  <c r="BF681" i="14"/>
  <c r="AX681" i="14"/>
  <c r="AP681" i="14"/>
  <c r="AH681" i="14"/>
  <c r="Z681" i="14"/>
  <c r="R681" i="14"/>
  <c r="BE681" i="14"/>
  <c r="AW681" i="14"/>
  <c r="AO681" i="14"/>
  <c r="AG681" i="14"/>
  <c r="Y681" i="14"/>
  <c r="Q681" i="14"/>
  <c r="BL681" i="14"/>
  <c r="BD681" i="14"/>
  <c r="AV681" i="14"/>
  <c r="AN681" i="14"/>
  <c r="AF681" i="14"/>
  <c r="X681" i="14"/>
  <c r="P681" i="14"/>
  <c r="BK681" i="14"/>
  <c r="BC681" i="14"/>
  <c r="AU681" i="14"/>
  <c r="AM681" i="14"/>
  <c r="AE681" i="14"/>
  <c r="W681" i="14"/>
  <c r="O681" i="14"/>
  <c r="D683" i="14"/>
  <c r="C684" i="14"/>
  <c r="E682" i="14"/>
  <c r="G682" i="14" s="1"/>
  <c r="C159" i="14"/>
  <c r="D158" i="14"/>
  <c r="K68" i="2"/>
  <c r="M68" i="2" s="1"/>
  <c r="O68" i="2" s="1"/>
  <c r="S68" i="2" s="1"/>
  <c r="L26" i="11" s="1"/>
  <c r="E81" i="11"/>
  <c r="F81" i="11" s="1"/>
  <c r="D82" i="11"/>
  <c r="G82" i="11" s="1"/>
  <c r="C70" i="2"/>
  <c r="H70" i="2" s="1"/>
  <c r="I70" i="2" s="1"/>
  <c r="F69" i="2"/>
  <c r="K69" i="2" s="1"/>
  <c r="D69" i="2"/>
  <c r="E69" i="2" s="1"/>
  <c r="M311" i="2"/>
  <c r="E313" i="2"/>
  <c r="F313" i="2" s="1"/>
  <c r="AI68" i="2"/>
  <c r="AK68" i="2" s="1"/>
  <c r="AO68" i="2" s="1"/>
  <c r="M26" i="11" s="1"/>
  <c r="AC69" i="2"/>
  <c r="AA69" i="2"/>
  <c r="AB69" i="2" s="1"/>
  <c r="Z70" i="2"/>
  <c r="AE69" i="2"/>
  <c r="AF69" i="2" s="1"/>
  <c r="X85" i="2"/>
  <c r="P350" i="2" l="1"/>
  <c r="L390" i="2"/>
  <c r="M390" i="2" s="1"/>
  <c r="M352" i="2"/>
  <c r="K313" i="2"/>
  <c r="L313" i="2" s="1"/>
  <c r="K391" i="2"/>
  <c r="L391" i="2" s="1"/>
  <c r="K352" i="2"/>
  <c r="N352" i="2" s="1"/>
  <c r="L352" i="2"/>
  <c r="J81" i="11"/>
  <c r="K81" i="11" s="1"/>
  <c r="H81" i="11"/>
  <c r="I81" i="11" s="1"/>
  <c r="O351" i="2"/>
  <c r="P351" i="2"/>
  <c r="I681" i="14"/>
  <c r="K681" i="14" s="1"/>
  <c r="L681" i="14" s="1"/>
  <c r="HN416" i="14"/>
  <c r="BR416" i="14"/>
  <c r="FH416" i="14"/>
  <c r="CM416" i="14"/>
  <c r="IX416" i="14"/>
  <c r="AM416" i="14"/>
  <c r="HD416" i="14"/>
  <c r="AD416" i="14"/>
  <c r="EM416" i="14"/>
  <c r="HP416" i="14"/>
  <c r="AH416" i="14"/>
  <c r="DC416" i="14"/>
  <c r="HK416" i="14"/>
  <c r="EN416" i="14"/>
  <c r="FY416" i="14"/>
  <c r="DJ416" i="14"/>
  <c r="FK416" i="14"/>
  <c r="CV416" i="14"/>
  <c r="AG416" i="14"/>
  <c r="GU416" i="14"/>
  <c r="CI416" i="14"/>
  <c r="HJ416" i="14"/>
  <c r="AT416" i="14"/>
  <c r="GS416" i="14"/>
  <c r="IB416" i="14"/>
  <c r="EU416" i="14"/>
  <c r="BV416" i="14"/>
  <c r="IJ416" i="14"/>
  <c r="FC416" i="14"/>
  <c r="CD416" i="14"/>
  <c r="DT416" i="14"/>
  <c r="DV416" i="14"/>
  <c r="DP416" i="14"/>
  <c r="DR416" i="14"/>
  <c r="EB416" i="14"/>
  <c r="ED416" i="14"/>
  <c r="DX416" i="14"/>
  <c r="DZ416" i="14"/>
  <c r="AE416" i="14"/>
  <c r="CJ416" i="14"/>
  <c r="EO416" i="14"/>
  <c r="GR416" i="14"/>
  <c r="Z416" i="14"/>
  <c r="AI416" i="14"/>
  <c r="ER416" i="14"/>
  <c r="DL416" i="14"/>
  <c r="AO416" i="14"/>
  <c r="CP416" i="14"/>
  <c r="DK416" i="14"/>
  <c r="AV416" i="14"/>
  <c r="M416" i="14"/>
  <c r="FU416" i="14"/>
  <c r="AR416" i="14"/>
  <c r="GQ416" i="14"/>
  <c r="AA416" i="14"/>
  <c r="FR416" i="14"/>
  <c r="AP416" i="14"/>
  <c r="BY416" i="14"/>
  <c r="HW416" i="14"/>
  <c r="EX416" i="14"/>
  <c r="CG416" i="14"/>
  <c r="IE416" i="14"/>
  <c r="FF416" i="14"/>
  <c r="GF416" i="14"/>
  <c r="GH416" i="14"/>
  <c r="GB416" i="14"/>
  <c r="GD416" i="14"/>
  <c r="GN416" i="14"/>
  <c r="GP416" i="14"/>
  <c r="GJ416" i="14"/>
  <c r="GL416" i="14"/>
  <c r="GT416" i="14"/>
  <c r="BB416" i="14"/>
  <c r="BA416" i="14"/>
  <c r="FV416" i="14"/>
  <c r="HB416" i="14"/>
  <c r="GV416" i="14"/>
  <c r="HQ416" i="14"/>
  <c r="S416" i="14"/>
  <c r="CN416" i="14"/>
  <c r="HE416" i="14"/>
  <c r="U416" i="14"/>
  <c r="HA416" i="14"/>
  <c r="HV416" i="14"/>
  <c r="AB416" i="14"/>
  <c r="GZ416" i="14"/>
  <c r="ES416" i="14"/>
  <c r="CL416" i="14"/>
  <c r="FP416" i="14"/>
  <c r="AN416" i="14"/>
  <c r="EI416" i="14"/>
  <c r="W416" i="14"/>
  <c r="FN416" i="14"/>
  <c r="FA416" i="14"/>
  <c r="BT416" i="14"/>
  <c r="HZ416" i="14"/>
  <c r="FI416" i="14"/>
  <c r="CB416" i="14"/>
  <c r="IH416" i="14"/>
  <c r="IR416" i="14"/>
  <c r="IT416" i="14"/>
  <c r="IN416" i="14"/>
  <c r="IP416" i="14"/>
  <c r="IZ416" i="14"/>
  <c r="JB416" i="14"/>
  <c r="IV416" i="14"/>
  <c r="DH416" i="14"/>
  <c r="DE416" i="14"/>
  <c r="FZ416" i="14"/>
  <c r="CU416" i="14"/>
  <c r="GX416" i="14"/>
  <c r="Y416" i="14"/>
  <c r="H416" i="14"/>
  <c r="BZ416" i="14"/>
  <c r="FG416" i="14"/>
  <c r="IF416" i="14"/>
  <c r="DU416" i="14"/>
  <c r="DQ416" i="14"/>
  <c r="EC416" i="14"/>
  <c r="DY416" i="14"/>
  <c r="N416" i="14"/>
  <c r="CZ416" i="14"/>
  <c r="FB416" i="14"/>
  <c r="II416" i="14"/>
  <c r="CC416" i="14"/>
  <c r="GG416" i="14"/>
  <c r="GC416" i="14"/>
  <c r="GO416" i="14"/>
  <c r="GK416" i="14"/>
  <c r="CR416" i="14"/>
  <c r="EL416" i="14"/>
  <c r="Q416" i="14"/>
  <c r="CY416" i="14"/>
  <c r="AW416" i="14"/>
  <c r="AQ416" i="14"/>
  <c r="FO416" i="14"/>
  <c r="HU416" i="14"/>
  <c r="AU416" i="14"/>
  <c r="K416" i="14"/>
  <c r="AZ416" i="14"/>
  <c r="DM416" i="14"/>
  <c r="G416" i="14"/>
  <c r="FQ416" i="14"/>
  <c r="CT416" i="14"/>
  <c r="DG416" i="14"/>
  <c r="FX416" i="14"/>
  <c r="DA416" i="14"/>
  <c r="AL416" i="14"/>
  <c r="HR416" i="14"/>
  <c r="AC416" i="14"/>
  <c r="FL416" i="14"/>
  <c r="L416" i="14"/>
  <c r="EE416" i="14"/>
  <c r="BW416" i="14"/>
  <c r="IC416" i="14"/>
  <c r="EV416" i="14"/>
  <c r="CE416" i="14"/>
  <c r="IK416" i="14"/>
  <c r="FD416" i="14"/>
  <c r="BG416" i="14"/>
  <c r="BI416" i="14"/>
  <c r="BC416" i="14"/>
  <c r="BE416" i="14"/>
  <c r="BO416" i="14"/>
  <c r="BQ416" i="14"/>
  <c r="BK416" i="14"/>
  <c r="BM416" i="14"/>
  <c r="FW416" i="14"/>
  <c r="AJ416" i="14"/>
  <c r="AF416" i="14"/>
  <c r="X416" i="14"/>
  <c r="R416" i="14"/>
  <c r="EK416" i="14"/>
  <c r="DD416" i="14"/>
  <c r="EY416" i="14"/>
  <c r="HX416" i="14"/>
  <c r="CH416" i="14"/>
  <c r="DS416" i="14"/>
  <c r="DO416" i="14"/>
  <c r="EA416" i="14"/>
  <c r="DW416" i="14"/>
  <c r="EG416" i="14"/>
  <c r="HL416" i="14"/>
  <c r="IA416" i="14"/>
  <c r="BU416" i="14"/>
  <c r="FJ416" i="14"/>
  <c r="GE416" i="14"/>
  <c r="GA416" i="14"/>
  <c r="GM416" i="14"/>
  <c r="GI416" i="14"/>
  <c r="DI416" i="14"/>
  <c r="AS416" i="14"/>
  <c r="GY416" i="14"/>
  <c r="EH416" i="14"/>
  <c r="EJ416" i="14"/>
  <c r="DN416" i="14"/>
  <c r="HO416" i="14"/>
  <c r="DF416" i="14"/>
  <c r="J416" i="14"/>
  <c r="CO416" i="14"/>
  <c r="HH416" i="14"/>
  <c r="BX416" i="14"/>
  <c r="ID416" i="14"/>
  <c r="EW416" i="14"/>
  <c r="CF416" i="14"/>
  <c r="IL416" i="14"/>
  <c r="FE416" i="14"/>
  <c r="IQ416" i="14"/>
  <c r="IS416" i="14"/>
  <c r="IM416" i="14"/>
  <c r="IO416" i="14"/>
  <c r="IY416" i="14"/>
  <c r="JA416" i="14"/>
  <c r="IU416" i="14"/>
  <c r="IW416" i="14"/>
  <c r="FM416" i="14"/>
  <c r="CX416" i="14"/>
  <c r="FS416" i="14"/>
  <c r="AX416" i="14"/>
  <c r="P416" i="14"/>
  <c r="HT416" i="14"/>
  <c r="V416" i="14"/>
  <c r="T416" i="14"/>
  <c r="CW416" i="14"/>
  <c r="ET416" i="14"/>
  <c r="HG416" i="14"/>
  <c r="CS416" i="14"/>
  <c r="HF416" i="14"/>
  <c r="HS416" i="14"/>
  <c r="FT416" i="14"/>
  <c r="HM416" i="14"/>
  <c r="EP416" i="14"/>
  <c r="CQ416" i="14"/>
  <c r="EQ416" i="14"/>
  <c r="I416" i="14"/>
  <c r="AY416" i="14"/>
  <c r="AK416" i="14"/>
  <c r="BP416" i="14"/>
  <c r="BF416" i="14"/>
  <c r="BS416" i="14"/>
  <c r="HI416" i="14"/>
  <c r="BD416" i="14"/>
  <c r="BJ416" i="14"/>
  <c r="BH416" i="14"/>
  <c r="HC416" i="14"/>
  <c r="BL416" i="14"/>
  <c r="CA416" i="14"/>
  <c r="EZ416" i="14"/>
  <c r="CK416" i="14"/>
  <c r="EF416" i="14"/>
  <c r="GW416" i="14"/>
  <c r="BN416" i="14"/>
  <c r="IG416" i="14"/>
  <c r="DB416" i="14"/>
  <c r="O416" i="14"/>
  <c r="I156" i="14"/>
  <c r="K156" i="14" s="1"/>
  <c r="BD417" i="14" s="1"/>
  <c r="F682" i="14"/>
  <c r="H682" i="14"/>
  <c r="F157" i="14"/>
  <c r="H157" i="14"/>
  <c r="N683" i="14"/>
  <c r="A684" i="14"/>
  <c r="BJ682" i="14"/>
  <c r="BB682" i="14"/>
  <c r="AT682" i="14"/>
  <c r="AL682" i="14"/>
  <c r="AD682" i="14"/>
  <c r="V682" i="14"/>
  <c r="BI682" i="14"/>
  <c r="BA682" i="14"/>
  <c r="AS682" i="14"/>
  <c r="AK682" i="14"/>
  <c r="AC682" i="14"/>
  <c r="U682" i="14"/>
  <c r="M682" i="14"/>
  <c r="BH682" i="14"/>
  <c r="AZ682" i="14"/>
  <c r="AR682" i="14"/>
  <c r="AJ682" i="14"/>
  <c r="AB682" i="14"/>
  <c r="T682" i="14"/>
  <c r="BG682" i="14"/>
  <c r="AY682" i="14"/>
  <c r="AQ682" i="14"/>
  <c r="AI682" i="14"/>
  <c r="AA682" i="14"/>
  <c r="S682" i="14"/>
  <c r="BF682" i="14"/>
  <c r="AX682" i="14"/>
  <c r="AP682" i="14"/>
  <c r="AH682" i="14"/>
  <c r="Z682" i="14"/>
  <c r="R682" i="14"/>
  <c r="BE682" i="14"/>
  <c r="AW682" i="14"/>
  <c r="AO682" i="14"/>
  <c r="AG682" i="14"/>
  <c r="Y682" i="14"/>
  <c r="Q682" i="14"/>
  <c r="BL682" i="14"/>
  <c r="BD682" i="14"/>
  <c r="AV682" i="14"/>
  <c r="AN682" i="14"/>
  <c r="AF682" i="14"/>
  <c r="X682" i="14"/>
  <c r="P682" i="14"/>
  <c r="BK682" i="14"/>
  <c r="BC682" i="14"/>
  <c r="AU682" i="14"/>
  <c r="AM682" i="14"/>
  <c r="AE682" i="14"/>
  <c r="W682" i="14"/>
  <c r="O682" i="14"/>
  <c r="D684" i="14"/>
  <c r="C685" i="14"/>
  <c r="E683" i="14"/>
  <c r="G683" i="14" s="1"/>
  <c r="E158" i="14"/>
  <c r="H158" i="14" s="1"/>
  <c r="D159" i="14"/>
  <c r="C160" i="14"/>
  <c r="D70" i="2"/>
  <c r="E70" i="2" s="1"/>
  <c r="C71" i="2"/>
  <c r="F71" i="2" s="1"/>
  <c r="F70" i="2"/>
  <c r="E82" i="11"/>
  <c r="F82" i="11" s="1"/>
  <c r="D83" i="11"/>
  <c r="G83" i="11" s="1"/>
  <c r="M69" i="2"/>
  <c r="O69" i="2" s="1"/>
  <c r="S69" i="2" s="1"/>
  <c r="L27" i="11" s="1"/>
  <c r="M312" i="2"/>
  <c r="N313" i="2"/>
  <c r="E314" i="2"/>
  <c r="F314" i="2" s="1"/>
  <c r="D71" i="2"/>
  <c r="E71" i="2" s="1"/>
  <c r="C72" i="2"/>
  <c r="K70" i="2"/>
  <c r="AH69" i="2"/>
  <c r="AI69" i="2" s="1"/>
  <c r="AK69" i="2" s="1"/>
  <c r="AO69" i="2" s="1"/>
  <c r="M27" i="11" s="1"/>
  <c r="AC70" i="2"/>
  <c r="AE70" i="2"/>
  <c r="AF70" i="2" s="1"/>
  <c r="Z71" i="2"/>
  <c r="AA70" i="2"/>
  <c r="AB70" i="2" s="1"/>
  <c r="X86" i="2"/>
  <c r="N390" i="2" l="1"/>
  <c r="H71" i="2"/>
  <c r="I71" i="2" s="1"/>
  <c r="K71" i="2" s="1"/>
  <c r="M71" i="2" s="1"/>
  <c r="O71" i="2" s="1"/>
  <c r="S71" i="2" s="1"/>
  <c r="L29" i="11" s="1"/>
  <c r="J82" i="11"/>
  <c r="K82" i="11" s="1"/>
  <c r="H82" i="11"/>
  <c r="I82" i="11" s="1"/>
  <c r="O352" i="2"/>
  <c r="P352" i="2"/>
  <c r="M391" i="2"/>
  <c r="N391" i="2"/>
  <c r="M353" i="2"/>
  <c r="K392" i="2"/>
  <c r="L392" i="2" s="1"/>
  <c r="L353" i="2"/>
  <c r="K353" i="2"/>
  <c r="N353" i="2" s="1"/>
  <c r="K314" i="2"/>
  <c r="M70" i="2"/>
  <c r="O70" i="2" s="1"/>
  <c r="S70" i="2" s="1"/>
  <c r="L28" i="11" s="1"/>
  <c r="GN417" i="14"/>
  <c r="FZ417" i="14"/>
  <c r="DD417" i="14"/>
  <c r="CL417" i="14"/>
  <c r="CJ417" i="14"/>
  <c r="BZ417" i="14"/>
  <c r="IQ417" i="14"/>
  <c r="GP417" i="14"/>
  <c r="IO417" i="14"/>
  <c r="ED417" i="14"/>
  <c r="EB417" i="14"/>
  <c r="DF417" i="14"/>
  <c r="AJ417" i="14"/>
  <c r="Z417" i="14"/>
  <c r="X417" i="14"/>
  <c r="IS417" i="14"/>
  <c r="GE417" i="14"/>
  <c r="GC417" i="14"/>
  <c r="BR417" i="14"/>
  <c r="BP417" i="14"/>
  <c r="AL417" i="14"/>
  <c r="HK417" i="14"/>
  <c r="HI417" i="14"/>
  <c r="IM417" i="14"/>
  <c r="FY417" i="14"/>
  <c r="DS417" i="14"/>
  <c r="DQ417" i="14"/>
  <c r="JA417" i="14"/>
  <c r="IY417" i="14"/>
  <c r="HM417" i="14"/>
  <c r="EY417" i="14"/>
  <c r="EW417" i="14"/>
  <c r="FS417" i="14"/>
  <c r="DE417" i="14"/>
  <c r="BG417" i="14"/>
  <c r="BE417" i="14"/>
  <c r="GI417" i="14"/>
  <c r="GO417" i="14"/>
  <c r="HG417" i="14"/>
  <c r="ES417" i="14"/>
  <c r="CM417" i="14"/>
  <c r="CK417" i="14"/>
  <c r="CY417" i="14"/>
  <c r="AK417" i="14"/>
  <c r="IP417" i="14"/>
  <c r="IN417" i="14"/>
  <c r="DW417" i="14"/>
  <c r="EC417" i="14"/>
  <c r="EM417" i="14"/>
  <c r="BY417" i="14"/>
  <c r="AA417" i="14"/>
  <c r="Y417" i="14"/>
  <c r="AE417" i="14"/>
  <c r="HL417" i="14"/>
  <c r="GD417" i="14"/>
  <c r="GB417" i="14"/>
  <c r="BK417" i="14"/>
  <c r="BQ417" i="14"/>
  <c r="BS417" i="14"/>
  <c r="IR417" i="14"/>
  <c r="HJ417" i="14"/>
  <c r="HH417" i="14"/>
  <c r="HN417" i="14"/>
  <c r="ER417" i="14"/>
  <c r="DR417" i="14"/>
  <c r="DP417" i="14"/>
  <c r="JB417" i="14"/>
  <c r="IZ417" i="14"/>
  <c r="IT417" i="14"/>
  <c r="FX417" i="14"/>
  <c r="EX417" i="14"/>
  <c r="EV417" i="14"/>
  <c r="ET417" i="14"/>
  <c r="BX417" i="14"/>
  <c r="BF417" i="14"/>
  <c r="IU417" i="14"/>
  <c r="HW417" i="14"/>
  <c r="EE417" i="14"/>
  <c r="AM417" i="14"/>
  <c r="GX417" i="14"/>
  <c r="CX417" i="14"/>
  <c r="N417" i="14"/>
  <c r="FI417" i="14"/>
  <c r="BI417" i="14"/>
  <c r="HT417" i="14"/>
  <c r="DT417" i="14"/>
  <c r="AB417" i="14"/>
  <c r="GM417" i="14"/>
  <c r="DC417" i="14"/>
  <c r="S417" i="14"/>
  <c r="GL417" i="14"/>
  <c r="DB417" i="14"/>
  <c r="R417" i="14"/>
  <c r="GK417" i="14"/>
  <c r="DA417" i="14"/>
  <c r="Q417" i="14"/>
  <c r="GJ417" i="14"/>
  <c r="CZ417" i="14"/>
  <c r="P417" i="14"/>
  <c r="EL417" i="14"/>
  <c r="HP417" i="14"/>
  <c r="HO417" i="14"/>
  <c r="DO417" i="14"/>
  <c r="W417" i="14"/>
  <c r="GH417" i="14"/>
  <c r="CP417" i="14"/>
  <c r="IK417" i="14"/>
  <c r="FA417" i="14"/>
  <c r="BA417" i="14"/>
  <c r="HD417" i="14"/>
  <c r="DL417" i="14"/>
  <c r="T417" i="14"/>
  <c r="FW417" i="14"/>
  <c r="CU417" i="14"/>
  <c r="K417" i="14"/>
  <c r="FV417" i="14"/>
  <c r="CT417" i="14"/>
  <c r="J417" i="14"/>
  <c r="FU417" i="14"/>
  <c r="CS417" i="14"/>
  <c r="I417" i="14"/>
  <c r="FT417" i="14"/>
  <c r="CR417" i="14"/>
  <c r="H417" i="14"/>
  <c r="CA417" i="14"/>
  <c r="AT417" i="14"/>
  <c r="CW417" i="14"/>
  <c r="HS417" i="14"/>
  <c r="HR417" i="14"/>
  <c r="HQ417" i="14"/>
  <c r="AV417" i="14"/>
  <c r="GY417" i="14"/>
  <c r="DG417" i="14"/>
  <c r="O417" i="14"/>
  <c r="FR417" i="14"/>
  <c r="CH417" i="14"/>
  <c r="IC417" i="14"/>
  <c r="EK417" i="14"/>
  <c r="AS417" i="14"/>
  <c r="GV417" i="14"/>
  <c r="CV417" i="14"/>
  <c r="L417" i="14"/>
  <c r="FO417" i="14"/>
  <c r="CE417" i="14"/>
  <c r="IX417" i="14"/>
  <c r="FN417" i="14"/>
  <c r="CD417" i="14"/>
  <c r="IW417" i="14"/>
  <c r="FM417" i="14"/>
  <c r="CC417" i="14"/>
  <c r="IV417" i="14"/>
  <c r="FL417" i="14"/>
  <c r="CB417" i="14"/>
  <c r="FH417" i="14"/>
  <c r="EG417" i="14"/>
  <c r="GQ417" i="14"/>
  <c r="CQ417" i="14"/>
  <c r="G417" i="14"/>
  <c r="FJ417" i="14"/>
  <c r="BJ417" i="14"/>
  <c r="HU417" i="14"/>
  <c r="DU417" i="14"/>
  <c r="AC417" i="14"/>
  <c r="GF417" i="14"/>
  <c r="CN417" i="14"/>
  <c r="II417" i="14"/>
  <c r="FG417" i="14"/>
  <c r="BW417" i="14"/>
  <c r="IH417" i="14"/>
  <c r="FF417" i="14"/>
  <c r="BV417" i="14"/>
  <c r="IG417" i="14"/>
  <c r="FE417" i="14"/>
  <c r="BU417" i="14"/>
  <c r="IF417" i="14"/>
  <c r="FD417" i="14"/>
  <c r="BT417" i="14"/>
  <c r="EI417" i="14"/>
  <c r="AX417" i="14"/>
  <c r="EF417" i="14"/>
  <c r="GA417" i="14"/>
  <c r="CI417" i="14"/>
  <c r="IL417" i="14"/>
  <c r="FB417" i="14"/>
  <c r="BB417" i="14"/>
  <c r="HE417" i="14"/>
  <c r="DM417" i="14"/>
  <c r="U417" i="14"/>
  <c r="FP417" i="14"/>
  <c r="CF417" i="14"/>
  <c r="IA417" i="14"/>
  <c r="EQ417" i="14"/>
  <c r="BO417" i="14"/>
  <c r="HZ417" i="14"/>
  <c r="EP417" i="14"/>
  <c r="BN417" i="14"/>
  <c r="HY417" i="14"/>
  <c r="EO417" i="14"/>
  <c r="BM417" i="14"/>
  <c r="HX417" i="14"/>
  <c r="EN417" i="14"/>
  <c r="BL417" i="14"/>
  <c r="FK417" i="14"/>
  <c r="ID417" i="14"/>
  <c r="GW417" i="14"/>
  <c r="BH417" i="14"/>
  <c r="AY417" i="14"/>
  <c r="EH417" i="14"/>
  <c r="AW417" i="14"/>
  <c r="FC417" i="14"/>
  <c r="BC417" i="14"/>
  <c r="HV417" i="14"/>
  <c r="DV417" i="14"/>
  <c r="AD417" i="14"/>
  <c r="GG417" i="14"/>
  <c r="CO417" i="14"/>
  <c r="IJ417" i="14"/>
  <c r="EZ417" i="14"/>
  <c r="AZ417" i="14"/>
  <c r="HC417" i="14"/>
  <c r="EA417" i="14"/>
  <c r="AQ417" i="14"/>
  <c r="HB417" i="14"/>
  <c r="DZ417" i="14"/>
  <c r="AP417" i="14"/>
  <c r="HA417" i="14"/>
  <c r="DY417" i="14"/>
  <c r="AO417" i="14"/>
  <c r="GZ417" i="14"/>
  <c r="DX417" i="14"/>
  <c r="AN417" i="14"/>
  <c r="M417" i="14"/>
  <c r="IE417" i="14"/>
  <c r="EU417" i="14"/>
  <c r="AU417" i="14"/>
  <c r="HF417" i="14"/>
  <c r="DN417" i="14"/>
  <c r="V417" i="14"/>
  <c r="FQ417" i="14"/>
  <c r="CG417" i="14"/>
  <c r="IB417" i="14"/>
  <c r="EJ417" i="14"/>
  <c r="AR417" i="14"/>
  <c r="GU417" i="14"/>
  <c r="DK417" i="14"/>
  <c r="AI417" i="14"/>
  <c r="GT417" i="14"/>
  <c r="DJ417" i="14"/>
  <c r="AH417" i="14"/>
  <c r="GS417" i="14"/>
  <c r="DI417" i="14"/>
  <c r="AG417" i="14"/>
  <c r="GR417" i="14"/>
  <c r="DH417" i="14"/>
  <c r="AF417" i="14"/>
  <c r="I157" i="14"/>
  <c r="K157" i="14" s="1"/>
  <c r="IJ418" i="14" s="1"/>
  <c r="I682" i="14"/>
  <c r="K682" i="14" s="1"/>
  <c r="L682" i="14" s="1"/>
  <c r="G158" i="14"/>
  <c r="F683" i="14"/>
  <c r="H683" i="14"/>
  <c r="E159" i="14"/>
  <c r="H159" i="14" s="1"/>
  <c r="G159" i="14"/>
  <c r="F158" i="14"/>
  <c r="D685" i="14"/>
  <c r="C686" i="14"/>
  <c r="E684" i="14"/>
  <c r="G684" i="14" s="1"/>
  <c r="N684" i="14"/>
  <c r="A685" i="14"/>
  <c r="C161" i="14"/>
  <c r="D160" i="14"/>
  <c r="BJ683" i="14"/>
  <c r="BB683" i="14"/>
  <c r="AT683" i="14"/>
  <c r="AL683" i="14"/>
  <c r="AD683" i="14"/>
  <c r="V683" i="14"/>
  <c r="BI683" i="14"/>
  <c r="BA683" i="14"/>
  <c r="AS683" i="14"/>
  <c r="AK683" i="14"/>
  <c r="AC683" i="14"/>
  <c r="U683" i="14"/>
  <c r="M683" i="14"/>
  <c r="BH683" i="14"/>
  <c r="AZ683" i="14"/>
  <c r="AR683" i="14"/>
  <c r="AJ683" i="14"/>
  <c r="AB683" i="14"/>
  <c r="T683" i="14"/>
  <c r="BG683" i="14"/>
  <c r="AY683" i="14"/>
  <c r="AQ683" i="14"/>
  <c r="AI683" i="14"/>
  <c r="AA683" i="14"/>
  <c r="S683" i="14"/>
  <c r="BF683" i="14"/>
  <c r="AX683" i="14"/>
  <c r="AP683" i="14"/>
  <c r="AH683" i="14"/>
  <c r="Z683" i="14"/>
  <c r="R683" i="14"/>
  <c r="BE683" i="14"/>
  <c r="AW683" i="14"/>
  <c r="AO683" i="14"/>
  <c r="AG683" i="14"/>
  <c r="Y683" i="14"/>
  <c r="Q683" i="14"/>
  <c r="BL683" i="14"/>
  <c r="BD683" i="14"/>
  <c r="AV683" i="14"/>
  <c r="AN683" i="14"/>
  <c r="AF683" i="14"/>
  <c r="X683" i="14"/>
  <c r="P683" i="14"/>
  <c r="BK683" i="14"/>
  <c r="BC683" i="14"/>
  <c r="AU683" i="14"/>
  <c r="AM683" i="14"/>
  <c r="AE683" i="14"/>
  <c r="W683" i="14"/>
  <c r="O683" i="14"/>
  <c r="E83" i="11"/>
  <c r="F83" i="11" s="1"/>
  <c r="D84" i="11"/>
  <c r="G84" i="11" s="1"/>
  <c r="M313" i="2"/>
  <c r="E315" i="2"/>
  <c r="F315" i="2" s="1"/>
  <c r="C73" i="2"/>
  <c r="D72" i="2"/>
  <c r="E72" i="2" s="1"/>
  <c r="H72" i="2"/>
  <c r="I72" i="2" s="1"/>
  <c r="F72" i="2"/>
  <c r="AC71" i="2"/>
  <c r="AA71" i="2"/>
  <c r="AB71" i="2" s="1"/>
  <c r="Z72" i="2"/>
  <c r="AE71" i="2"/>
  <c r="AF71" i="2" s="1"/>
  <c r="AH70" i="2"/>
  <c r="AI70" i="2" s="1"/>
  <c r="AK70" i="2" s="1"/>
  <c r="AO70" i="2" s="1"/>
  <c r="M28" i="11" s="1"/>
  <c r="X87" i="2"/>
  <c r="L314" i="2" l="1"/>
  <c r="N314" i="2" s="1"/>
  <c r="M354" i="2"/>
  <c r="L354" i="2"/>
  <c r="K354" i="2"/>
  <c r="K393" i="2"/>
  <c r="L393" i="2" s="1"/>
  <c r="K315" i="2"/>
  <c r="L315" i="2" s="1"/>
  <c r="J83" i="11"/>
  <c r="K83" i="11" s="1"/>
  <c r="H83" i="11"/>
  <c r="I83" i="11" s="1"/>
  <c r="O353" i="2"/>
  <c r="P353" i="2"/>
  <c r="N392" i="2"/>
  <c r="M392" i="2"/>
  <c r="F684" i="14"/>
  <c r="F159" i="14"/>
  <c r="I159" i="14" s="1"/>
  <c r="K159" i="14" s="1"/>
  <c r="HF420" i="14" s="1"/>
  <c r="H684" i="14"/>
  <c r="I158" i="14"/>
  <c r="K158" i="14" s="1"/>
  <c r="HQ419" i="14" s="1"/>
  <c r="I683" i="14"/>
  <c r="K683" i="14" s="1"/>
  <c r="L683" i="14" s="1"/>
  <c r="HD418" i="14"/>
  <c r="EI418" i="14"/>
  <c r="II418" i="14"/>
  <c r="BL418" i="14"/>
  <c r="FW418" i="14"/>
  <c r="DN418" i="14"/>
  <c r="IP418" i="14"/>
  <c r="DM418" i="14"/>
  <c r="FM418" i="14"/>
  <c r="DK418" i="14"/>
  <c r="HK418" i="14"/>
  <c r="HC418" i="14"/>
  <c r="J418" i="14"/>
  <c r="CU418" i="14"/>
  <c r="AK418" i="14"/>
  <c r="DJ418" i="14"/>
  <c r="EY418" i="14"/>
  <c r="HA418" i="14"/>
  <c r="EG418" i="14"/>
  <c r="IO418" i="14"/>
  <c r="AJ418" i="14"/>
  <c r="DI418" i="14"/>
  <c r="CM418" i="14"/>
  <c r="GZ418" i="14"/>
  <c r="H418" i="14"/>
  <c r="DF418" i="14"/>
  <c r="AF418" i="14"/>
  <c r="IE418" i="14"/>
  <c r="CL418" i="14"/>
  <c r="GY418" i="14"/>
  <c r="GM418" i="14"/>
  <c r="DE418" i="14"/>
  <c r="IT418" i="14"/>
  <c r="FS418" i="14"/>
  <c r="CK418" i="14"/>
  <c r="CA418" i="14"/>
  <c r="BN418" i="14"/>
  <c r="CI418" i="14"/>
  <c r="AG418" i="14"/>
  <c r="DG418" i="14"/>
  <c r="HG418" i="14"/>
  <c r="HF418" i="14"/>
  <c r="GK418" i="14"/>
  <c r="CP418" i="14"/>
  <c r="GG418" i="14"/>
  <c r="IG418" i="14"/>
  <c r="IK418" i="14"/>
  <c r="HI418" i="14"/>
  <c r="CE418" i="14"/>
  <c r="HE418" i="14"/>
  <c r="EE418" i="14"/>
  <c r="GI418" i="14"/>
  <c r="BE418" i="14"/>
  <c r="AT418" i="14"/>
  <c r="FB418" i="14"/>
  <c r="FU418" i="14"/>
  <c r="FY418" i="14"/>
  <c r="EW418" i="14"/>
  <c r="HB418" i="14"/>
  <c r="CG418" i="14"/>
  <c r="N418" i="14"/>
  <c r="BR418" i="14"/>
  <c r="HW418" i="14"/>
  <c r="AS418" i="14"/>
  <c r="CZ418" i="14"/>
  <c r="EK418" i="14"/>
  <c r="GO418" i="14"/>
  <c r="DT418" i="14"/>
  <c r="FE418" i="14"/>
  <c r="AP418" i="14"/>
  <c r="DL418" i="14"/>
  <c r="DH418" i="14"/>
  <c r="CN418" i="14"/>
  <c r="CJ418" i="14"/>
  <c r="CC418" i="14"/>
  <c r="L418" i="14"/>
  <c r="BP418" i="14"/>
  <c r="AQ418" i="14"/>
  <c r="BD418" i="14"/>
  <c r="FA418" i="14"/>
  <c r="S418" i="14"/>
  <c r="Q418" i="14"/>
  <c r="O418" i="14"/>
  <c r="U418" i="14"/>
  <c r="BW418" i="14"/>
  <c r="BU418" i="14"/>
  <c r="BS418" i="14"/>
  <c r="BY418" i="14"/>
  <c r="EA418" i="14"/>
  <c r="DY418" i="14"/>
  <c r="DW418" i="14"/>
  <c r="EC418" i="14"/>
  <c r="CS418" i="14"/>
  <c r="FH418" i="14"/>
  <c r="CQ418" i="14"/>
  <c r="DR418" i="14"/>
  <c r="HM418" i="14"/>
  <c r="IN418" i="14"/>
  <c r="IB418" i="14"/>
  <c r="FC418" i="14"/>
  <c r="DC418" i="14"/>
  <c r="DV418" i="14"/>
  <c r="BJ418" i="14"/>
  <c r="DD418" i="14"/>
  <c r="AC418" i="14"/>
  <c r="K418" i="14"/>
  <c r="I418" i="14"/>
  <c r="G418" i="14"/>
  <c r="M418" i="14"/>
  <c r="BO418" i="14"/>
  <c r="BM418" i="14"/>
  <c r="BK418" i="14"/>
  <c r="BQ418" i="14"/>
  <c r="FL418" i="14"/>
  <c r="IA418" i="14"/>
  <c r="HV418" i="14"/>
  <c r="HQ418" i="14"/>
  <c r="CO418" i="14"/>
  <c r="CR418" i="14"/>
  <c r="BH418" i="14"/>
  <c r="AE418" i="14"/>
  <c r="GD418" i="14"/>
  <c r="IS418" i="14"/>
  <c r="HR418" i="14"/>
  <c r="GC418" i="14"/>
  <c r="DB418" i="14"/>
  <c r="AY418" i="14"/>
  <c r="AW418" i="14"/>
  <c r="AU418" i="14"/>
  <c r="BA418" i="14"/>
  <c r="AA418" i="14"/>
  <c r="Y418" i="14"/>
  <c r="ER418" i="14"/>
  <c r="EP418" i="14"/>
  <c r="EN418" i="14"/>
  <c r="ET418" i="14"/>
  <c r="GV418" i="14"/>
  <c r="GT418" i="14"/>
  <c r="GR418" i="14"/>
  <c r="GX418" i="14"/>
  <c r="IZ418" i="14"/>
  <c r="IX418" i="14"/>
  <c r="IV418" i="14"/>
  <c r="JB418" i="14"/>
  <c r="IM418" i="14"/>
  <c r="BG418" i="14"/>
  <c r="CX418" i="14"/>
  <c r="AO418" i="14"/>
  <c r="IR418" i="14"/>
  <c r="FK418" i="14"/>
  <c r="FG418" i="14"/>
  <c r="FJ418" i="14"/>
  <c r="AH418" i="14"/>
  <c r="DU418" i="14"/>
  <c r="AN418" i="14"/>
  <c r="BC418" i="14"/>
  <c r="DQ418" i="14"/>
  <c r="IH418" i="14"/>
  <c r="IF418" i="14"/>
  <c r="IL418" i="14"/>
  <c r="HL418" i="14"/>
  <c r="HJ418" i="14"/>
  <c r="HH418" i="14"/>
  <c r="CF418" i="14"/>
  <c r="CD418" i="14"/>
  <c r="CB418" i="14"/>
  <c r="CH418" i="14"/>
  <c r="EJ418" i="14"/>
  <c r="EH418" i="14"/>
  <c r="EF418" i="14"/>
  <c r="EL418" i="14"/>
  <c r="GN418" i="14"/>
  <c r="GL418" i="14"/>
  <c r="GJ418" i="14"/>
  <c r="GP418" i="14"/>
  <c r="FP418" i="14"/>
  <c r="CY418" i="14"/>
  <c r="FF418" i="14"/>
  <c r="HU418" i="14"/>
  <c r="DP418" i="14"/>
  <c r="CV418" i="14"/>
  <c r="AM418" i="14"/>
  <c r="HZ418" i="14"/>
  <c r="AL418" i="14"/>
  <c r="DA418" i="14"/>
  <c r="DS418" i="14"/>
  <c r="AD418" i="14"/>
  <c r="BI418" i="14"/>
  <c r="GA418" i="14"/>
  <c r="FX418" i="14"/>
  <c r="FV418" i="14"/>
  <c r="FT418" i="14"/>
  <c r="FZ418" i="14"/>
  <c r="EZ418" i="14"/>
  <c r="EX418" i="14"/>
  <c r="EV418" i="14"/>
  <c r="T418" i="14"/>
  <c r="R418" i="14"/>
  <c r="P418" i="14"/>
  <c r="V418" i="14"/>
  <c r="BX418" i="14"/>
  <c r="BV418" i="14"/>
  <c r="BT418" i="14"/>
  <c r="BZ418" i="14"/>
  <c r="EB418" i="14"/>
  <c r="DZ418" i="14"/>
  <c r="DX418" i="14"/>
  <c r="ED418" i="14"/>
  <c r="IQ418" i="14"/>
  <c r="ID418" i="14"/>
  <c r="HY418" i="14"/>
  <c r="CW418" i="14"/>
  <c r="HO418" i="14"/>
  <c r="FO418" i="14"/>
  <c r="FR418" i="14"/>
  <c r="BF418" i="14"/>
  <c r="FI418" i="14"/>
  <c r="GB418" i="14"/>
  <c r="HP418" i="14"/>
  <c r="HT418" i="14"/>
  <c r="GE418" i="14"/>
  <c r="W418" i="14"/>
  <c r="AZ418" i="14"/>
  <c r="AX418" i="14"/>
  <c r="AV418" i="14"/>
  <c r="BB418" i="14"/>
  <c r="AB418" i="14"/>
  <c r="Z418" i="14"/>
  <c r="X418" i="14"/>
  <c r="EQ418" i="14"/>
  <c r="EO418" i="14"/>
  <c r="EM418" i="14"/>
  <c r="ES418" i="14"/>
  <c r="GU418" i="14"/>
  <c r="GS418" i="14"/>
  <c r="GQ418" i="14"/>
  <c r="GW418" i="14"/>
  <c r="IY418" i="14"/>
  <c r="IW418" i="14"/>
  <c r="IU418" i="14"/>
  <c r="JA418" i="14"/>
  <c r="FN418" i="14"/>
  <c r="IC418" i="14"/>
  <c r="FD418" i="14"/>
  <c r="HS418" i="14"/>
  <c r="HN418" i="14"/>
  <c r="CT418" i="14"/>
  <c r="FQ418" i="14"/>
  <c r="HX418" i="14"/>
  <c r="GF418" i="14"/>
  <c r="DO418" i="14"/>
  <c r="AI418" i="14"/>
  <c r="EU418" i="14"/>
  <c r="GH418" i="14"/>
  <c r="AR418" i="14"/>
  <c r="D161" i="14"/>
  <c r="C162" i="14"/>
  <c r="D686" i="14"/>
  <c r="C687" i="14"/>
  <c r="N685" i="14"/>
  <c r="A686" i="14"/>
  <c r="E685" i="14"/>
  <c r="F685" i="14" s="1"/>
  <c r="BJ684" i="14"/>
  <c r="BB684" i="14"/>
  <c r="AT684" i="14"/>
  <c r="AL684" i="14"/>
  <c r="AD684" i="14"/>
  <c r="V684" i="14"/>
  <c r="BI684" i="14"/>
  <c r="BA684" i="14"/>
  <c r="AS684" i="14"/>
  <c r="AK684" i="14"/>
  <c r="AC684" i="14"/>
  <c r="U684" i="14"/>
  <c r="M684" i="14"/>
  <c r="BH684" i="14"/>
  <c r="AZ684" i="14"/>
  <c r="AR684" i="14"/>
  <c r="AJ684" i="14"/>
  <c r="AB684" i="14"/>
  <c r="T684" i="14"/>
  <c r="BG684" i="14"/>
  <c r="AY684" i="14"/>
  <c r="AQ684" i="14"/>
  <c r="AI684" i="14"/>
  <c r="AA684" i="14"/>
  <c r="S684" i="14"/>
  <c r="BF684" i="14"/>
  <c r="AX684" i="14"/>
  <c r="AP684" i="14"/>
  <c r="AH684" i="14"/>
  <c r="Z684" i="14"/>
  <c r="R684" i="14"/>
  <c r="BE684" i="14"/>
  <c r="AW684" i="14"/>
  <c r="AO684" i="14"/>
  <c r="AG684" i="14"/>
  <c r="Y684" i="14"/>
  <c r="Q684" i="14"/>
  <c r="BL684" i="14"/>
  <c r="BD684" i="14"/>
  <c r="AV684" i="14"/>
  <c r="AN684" i="14"/>
  <c r="AF684" i="14"/>
  <c r="X684" i="14"/>
  <c r="P684" i="14"/>
  <c r="BK684" i="14"/>
  <c r="BC684" i="14"/>
  <c r="AU684" i="14"/>
  <c r="AM684" i="14"/>
  <c r="AE684" i="14"/>
  <c r="W684" i="14"/>
  <c r="O684" i="14"/>
  <c r="E160" i="14"/>
  <c r="H160" i="14" s="1"/>
  <c r="E84" i="11"/>
  <c r="F84" i="11" s="1"/>
  <c r="D85" i="11"/>
  <c r="G85" i="11" s="1"/>
  <c r="M314" i="2"/>
  <c r="N315" i="2"/>
  <c r="E316" i="2"/>
  <c r="F316" i="2" s="1"/>
  <c r="K72" i="2"/>
  <c r="M72" i="2" s="1"/>
  <c r="O72" i="2" s="1"/>
  <c r="S72" i="2" s="1"/>
  <c r="L30" i="11" s="1"/>
  <c r="AH71" i="2"/>
  <c r="AI71" i="2" s="1"/>
  <c r="AK71" i="2" s="1"/>
  <c r="AO71" i="2" s="1"/>
  <c r="M29" i="11" s="1"/>
  <c r="F73" i="2"/>
  <c r="C74" i="2"/>
  <c r="D73" i="2"/>
  <c r="E73" i="2" s="1"/>
  <c r="H73" i="2"/>
  <c r="I73" i="2" s="1"/>
  <c r="AC72" i="2"/>
  <c r="Z73" i="2"/>
  <c r="AA72" i="2"/>
  <c r="AB72" i="2" s="1"/>
  <c r="AE72" i="2"/>
  <c r="AF72" i="2" s="1"/>
  <c r="X88" i="2"/>
  <c r="M355" i="2" l="1"/>
  <c r="K316" i="2"/>
  <c r="L316" i="2" s="1"/>
  <c r="L355" i="2"/>
  <c r="K355" i="2"/>
  <c r="K394" i="2"/>
  <c r="L394" i="2" s="1"/>
  <c r="N393" i="2"/>
  <c r="M393" i="2"/>
  <c r="J84" i="11"/>
  <c r="K84" i="11" s="1"/>
  <c r="H84" i="11"/>
  <c r="I84" i="11" s="1"/>
  <c r="N354" i="2"/>
  <c r="I684" i="14"/>
  <c r="K684" i="14" s="1"/>
  <c r="L684" i="14" s="1"/>
  <c r="IH419" i="14"/>
  <c r="EK419" i="14"/>
  <c r="L419" i="14"/>
  <c r="S419" i="14"/>
  <c r="ER419" i="14"/>
  <c r="FY419" i="14"/>
  <c r="X419" i="14"/>
  <c r="AY419" i="14"/>
  <c r="BN419" i="14"/>
  <c r="GL419" i="14"/>
  <c r="BO419" i="14"/>
  <c r="GM419" i="14"/>
  <c r="BP419" i="14"/>
  <c r="GN419" i="14"/>
  <c r="BY419" i="14"/>
  <c r="IK419" i="14"/>
  <c r="FB419" i="14"/>
  <c r="EE419" i="14"/>
  <c r="EF419" i="14"/>
  <c r="EG419" i="14"/>
  <c r="II419" i="14"/>
  <c r="BB419" i="14"/>
  <c r="EJ419" i="14"/>
  <c r="R419" i="14"/>
  <c r="EQ419" i="14"/>
  <c r="U419" i="14"/>
  <c r="CP419" i="14"/>
  <c r="Y419" i="14"/>
  <c r="AZ419" i="14"/>
  <c r="BV419" i="14"/>
  <c r="GT419" i="14"/>
  <c r="BW419" i="14"/>
  <c r="GU419" i="14"/>
  <c r="BX419" i="14"/>
  <c r="GV419" i="14"/>
  <c r="CG419" i="14"/>
  <c r="IS419" i="14"/>
  <c r="FR419" i="14"/>
  <c r="EM419" i="14"/>
  <c r="EN419" i="14"/>
  <c r="EO419" i="14"/>
  <c r="HN419" i="14"/>
  <c r="IX419" i="14"/>
  <c r="IY419" i="14"/>
  <c r="EB419" i="14"/>
  <c r="FA419" i="14"/>
  <c r="BZ419" i="14"/>
  <c r="G419" i="14"/>
  <c r="H419" i="14"/>
  <c r="I419" i="14"/>
  <c r="K419" i="14"/>
  <c r="FQ419" i="14"/>
  <c r="FV419" i="14"/>
  <c r="FX419" i="14"/>
  <c r="BA419" i="14"/>
  <c r="HM419" i="14"/>
  <c r="CI419" i="14"/>
  <c r="CJ419" i="14"/>
  <c r="CK419" i="14"/>
  <c r="CD419" i="14"/>
  <c r="HB419" i="14"/>
  <c r="CE419" i="14"/>
  <c r="HC419" i="14"/>
  <c r="CF419" i="14"/>
  <c r="HD419" i="14"/>
  <c r="CO419" i="14"/>
  <c r="N419" i="14"/>
  <c r="FZ419" i="14"/>
  <c r="EU419" i="14"/>
  <c r="EV419" i="14"/>
  <c r="EW419" i="14"/>
  <c r="DK419" i="14"/>
  <c r="IJ419" i="14"/>
  <c r="HG419" i="14"/>
  <c r="HH419" i="14"/>
  <c r="HI419" i="14"/>
  <c r="DL419" i="14"/>
  <c r="DZ419" i="14"/>
  <c r="IZ419" i="14"/>
  <c r="DJ419" i="14"/>
  <c r="EA419" i="14"/>
  <c r="J419" i="14"/>
  <c r="EI419" i="14"/>
  <c r="CH419" i="14"/>
  <c r="O419" i="14"/>
  <c r="P419" i="14"/>
  <c r="Q419" i="14"/>
  <c r="EH419" i="14"/>
  <c r="M419" i="14"/>
  <c r="EP419" i="14"/>
  <c r="T419" i="14"/>
  <c r="W419" i="14"/>
  <c r="AX419" i="14"/>
  <c r="FW419" i="14"/>
  <c r="EL419" i="14"/>
  <c r="HG420" i="14"/>
  <c r="CM420" i="14"/>
  <c r="AH419" i="14"/>
  <c r="CT419" i="14"/>
  <c r="FF419" i="14"/>
  <c r="HR419" i="14"/>
  <c r="AI419" i="14"/>
  <c r="CU419" i="14"/>
  <c r="FG419" i="14"/>
  <c r="HS419" i="14"/>
  <c r="AJ419" i="14"/>
  <c r="CV419" i="14"/>
  <c r="FH419" i="14"/>
  <c r="HT419" i="14"/>
  <c r="AK419" i="14"/>
  <c r="DM419" i="14"/>
  <c r="GW419" i="14"/>
  <c r="AD419" i="14"/>
  <c r="DN419" i="14"/>
  <c r="GX419" i="14"/>
  <c r="BS419" i="14"/>
  <c r="GQ419" i="14"/>
  <c r="BT419" i="14"/>
  <c r="GR419" i="14"/>
  <c r="BU419" i="14"/>
  <c r="GS419" i="14"/>
  <c r="HK420" i="14"/>
  <c r="AP419" i="14"/>
  <c r="DB419" i="14"/>
  <c r="FN419" i="14"/>
  <c r="HZ419" i="14"/>
  <c r="AQ419" i="14"/>
  <c r="DC419" i="14"/>
  <c r="FO419" i="14"/>
  <c r="IA419" i="14"/>
  <c r="AR419" i="14"/>
  <c r="DD419" i="14"/>
  <c r="FP419" i="14"/>
  <c r="IB419" i="14"/>
  <c r="AS419" i="14"/>
  <c r="DU419" i="14"/>
  <c r="HE419" i="14"/>
  <c r="AT419" i="14"/>
  <c r="DV419" i="14"/>
  <c r="HF419" i="14"/>
  <c r="CA419" i="14"/>
  <c r="GY419" i="14"/>
  <c r="CB419" i="14"/>
  <c r="GZ419" i="14"/>
  <c r="CC419" i="14"/>
  <c r="HA419" i="14"/>
  <c r="CI420" i="14"/>
  <c r="CN420" i="14"/>
  <c r="BF419" i="14"/>
  <c r="DR419" i="14"/>
  <c r="GD419" i="14"/>
  <c r="IP419" i="14"/>
  <c r="BG419" i="14"/>
  <c r="DS419" i="14"/>
  <c r="GE419" i="14"/>
  <c r="IQ419" i="14"/>
  <c r="BH419" i="14"/>
  <c r="DT419" i="14"/>
  <c r="GF419" i="14"/>
  <c r="IR419" i="14"/>
  <c r="BI419" i="14"/>
  <c r="ES419" i="14"/>
  <c r="IC419" i="14"/>
  <c r="BJ419" i="14"/>
  <c r="ET419" i="14"/>
  <c r="IT419" i="14"/>
  <c r="DO419" i="14"/>
  <c r="IM419" i="14"/>
  <c r="DP419" i="14"/>
  <c r="IN419" i="14"/>
  <c r="DQ419" i="14"/>
  <c r="IO419" i="14"/>
  <c r="CJ420" i="14"/>
  <c r="Z419" i="14"/>
  <c r="CL419" i="14"/>
  <c r="EX419" i="14"/>
  <c r="HJ419" i="14"/>
  <c r="AA419" i="14"/>
  <c r="CM419" i="14"/>
  <c r="EY419" i="14"/>
  <c r="HK419" i="14"/>
  <c r="AB419" i="14"/>
  <c r="CN419" i="14"/>
  <c r="EZ419" i="14"/>
  <c r="HL419" i="14"/>
  <c r="AC419" i="14"/>
  <c r="DE419" i="14"/>
  <c r="GG419" i="14"/>
  <c r="V419" i="14"/>
  <c r="DF419" i="14"/>
  <c r="GH419" i="14"/>
  <c r="BC419" i="14"/>
  <c r="GA419" i="14"/>
  <c r="BD419" i="14"/>
  <c r="GB419" i="14"/>
  <c r="BE419" i="14"/>
  <c r="GC419" i="14"/>
  <c r="HI420" i="14"/>
  <c r="HM420" i="14"/>
  <c r="ID419" i="14"/>
  <c r="AM419" i="14"/>
  <c r="CY419" i="14"/>
  <c r="FK419" i="14"/>
  <c r="HW419" i="14"/>
  <c r="AN419" i="14"/>
  <c r="CZ419" i="14"/>
  <c r="FL419" i="14"/>
  <c r="HX419" i="14"/>
  <c r="AO419" i="14"/>
  <c r="DA419" i="14"/>
  <c r="FM419" i="14"/>
  <c r="HY419" i="14"/>
  <c r="CL420" i="14"/>
  <c r="CP420" i="14"/>
  <c r="IL419" i="14"/>
  <c r="AU419" i="14"/>
  <c r="DG419" i="14"/>
  <c r="FS419" i="14"/>
  <c r="IE419" i="14"/>
  <c r="AV419" i="14"/>
  <c r="DH419" i="14"/>
  <c r="FT419" i="14"/>
  <c r="IF419" i="14"/>
  <c r="AW419" i="14"/>
  <c r="DI419" i="14"/>
  <c r="FU419" i="14"/>
  <c r="IG419" i="14"/>
  <c r="EU420" i="14"/>
  <c r="EY420" i="14"/>
  <c r="BQ419" i="14"/>
  <c r="EC419" i="14"/>
  <c r="GO419" i="14"/>
  <c r="JA419" i="14"/>
  <c r="BR419" i="14"/>
  <c r="ED419" i="14"/>
  <c r="GP419" i="14"/>
  <c r="JB419" i="14"/>
  <c r="BK419" i="14"/>
  <c r="DW419" i="14"/>
  <c r="GI419" i="14"/>
  <c r="IU419" i="14"/>
  <c r="BL419" i="14"/>
  <c r="DX419" i="14"/>
  <c r="GJ419" i="14"/>
  <c r="IV419" i="14"/>
  <c r="BM419" i="14"/>
  <c r="DY419" i="14"/>
  <c r="GK419" i="14"/>
  <c r="IW419" i="14"/>
  <c r="CK420" i="14"/>
  <c r="CO420" i="14"/>
  <c r="EW420" i="14"/>
  <c r="FA420" i="14"/>
  <c r="CW419" i="14"/>
  <c r="FI419" i="14"/>
  <c r="HU419" i="14"/>
  <c r="AL419" i="14"/>
  <c r="CX419" i="14"/>
  <c r="FJ419" i="14"/>
  <c r="HV419" i="14"/>
  <c r="AE419" i="14"/>
  <c r="CQ419" i="14"/>
  <c r="FC419" i="14"/>
  <c r="HO419" i="14"/>
  <c r="AF419" i="14"/>
  <c r="CR419" i="14"/>
  <c r="FD419" i="14"/>
  <c r="HP419" i="14"/>
  <c r="AG419" i="14"/>
  <c r="CS419" i="14"/>
  <c r="FE419" i="14"/>
  <c r="EV420" i="14"/>
  <c r="EX420" i="14"/>
  <c r="EZ420" i="14"/>
  <c r="FB420" i="14"/>
  <c r="HH420" i="14"/>
  <c r="HJ420" i="14"/>
  <c r="HL420" i="14"/>
  <c r="HN420" i="14"/>
  <c r="W420" i="14"/>
  <c r="Y420" i="14"/>
  <c r="AA420" i="14"/>
  <c r="AC420" i="14"/>
  <c r="X420" i="14"/>
  <c r="Z420" i="14"/>
  <c r="AB420" i="14"/>
  <c r="AD420" i="14"/>
  <c r="AE420" i="14"/>
  <c r="CQ420" i="14"/>
  <c r="FC420" i="14"/>
  <c r="HO420" i="14"/>
  <c r="AF420" i="14"/>
  <c r="CR420" i="14"/>
  <c r="FD420" i="14"/>
  <c r="HP420" i="14"/>
  <c r="AG420" i="14"/>
  <c r="CS420" i="14"/>
  <c r="FE420" i="14"/>
  <c r="HQ420" i="14"/>
  <c r="AH420" i="14"/>
  <c r="CT420" i="14"/>
  <c r="FF420" i="14"/>
  <c r="HR420" i="14"/>
  <c r="AI420" i="14"/>
  <c r="CU420" i="14"/>
  <c r="FG420" i="14"/>
  <c r="HS420" i="14"/>
  <c r="AJ420" i="14"/>
  <c r="CV420" i="14"/>
  <c r="FH420" i="14"/>
  <c r="HT420" i="14"/>
  <c r="AK420" i="14"/>
  <c r="CW420" i="14"/>
  <c r="FI420" i="14"/>
  <c r="HU420" i="14"/>
  <c r="AL420" i="14"/>
  <c r="CX420" i="14"/>
  <c r="FJ420" i="14"/>
  <c r="HV420" i="14"/>
  <c r="AM420" i="14"/>
  <c r="CY420" i="14"/>
  <c r="FK420" i="14"/>
  <c r="HW420" i="14"/>
  <c r="AN420" i="14"/>
  <c r="CZ420" i="14"/>
  <c r="FL420" i="14"/>
  <c r="HX420" i="14"/>
  <c r="AO420" i="14"/>
  <c r="DA420" i="14"/>
  <c r="FM420" i="14"/>
  <c r="HY420" i="14"/>
  <c r="AP420" i="14"/>
  <c r="DB420" i="14"/>
  <c r="FN420" i="14"/>
  <c r="HZ420" i="14"/>
  <c r="AQ420" i="14"/>
  <c r="DC420" i="14"/>
  <c r="FO420" i="14"/>
  <c r="IA420" i="14"/>
  <c r="AR420" i="14"/>
  <c r="DD420" i="14"/>
  <c r="FP420" i="14"/>
  <c r="IB420" i="14"/>
  <c r="AS420" i="14"/>
  <c r="DE420" i="14"/>
  <c r="FQ420" i="14"/>
  <c r="IC420" i="14"/>
  <c r="AT420" i="14"/>
  <c r="DF420" i="14"/>
  <c r="FR420" i="14"/>
  <c r="ID420" i="14"/>
  <c r="AU420" i="14"/>
  <c r="DG420" i="14"/>
  <c r="FS420" i="14"/>
  <c r="IE420" i="14"/>
  <c r="AV420" i="14"/>
  <c r="DH420" i="14"/>
  <c r="FT420" i="14"/>
  <c r="IF420" i="14"/>
  <c r="AW420" i="14"/>
  <c r="DI420" i="14"/>
  <c r="FU420" i="14"/>
  <c r="IG420" i="14"/>
  <c r="AX420" i="14"/>
  <c r="DJ420" i="14"/>
  <c r="FV420" i="14"/>
  <c r="IH420" i="14"/>
  <c r="AY420" i="14"/>
  <c r="DK420" i="14"/>
  <c r="FW420" i="14"/>
  <c r="II420" i="14"/>
  <c r="AZ420" i="14"/>
  <c r="DL420" i="14"/>
  <c r="FX420" i="14"/>
  <c r="IJ420" i="14"/>
  <c r="BA420" i="14"/>
  <c r="DM420" i="14"/>
  <c r="FY420" i="14"/>
  <c r="IK420" i="14"/>
  <c r="BB420" i="14"/>
  <c r="DN420" i="14"/>
  <c r="FZ420" i="14"/>
  <c r="IL420" i="14"/>
  <c r="BC420" i="14"/>
  <c r="DO420" i="14"/>
  <c r="GA420" i="14"/>
  <c r="IM420" i="14"/>
  <c r="BD420" i="14"/>
  <c r="DP420" i="14"/>
  <c r="GB420" i="14"/>
  <c r="IN420" i="14"/>
  <c r="BE420" i="14"/>
  <c r="DQ420" i="14"/>
  <c r="GC420" i="14"/>
  <c r="IO420" i="14"/>
  <c r="BF420" i="14"/>
  <c r="DR420" i="14"/>
  <c r="GD420" i="14"/>
  <c r="IP420" i="14"/>
  <c r="BG420" i="14"/>
  <c r="DS420" i="14"/>
  <c r="GE420" i="14"/>
  <c r="IQ420" i="14"/>
  <c r="BH420" i="14"/>
  <c r="DT420" i="14"/>
  <c r="GF420" i="14"/>
  <c r="IR420" i="14"/>
  <c r="BI420" i="14"/>
  <c r="DU420" i="14"/>
  <c r="GG420" i="14"/>
  <c r="IS420" i="14"/>
  <c r="BJ420" i="14"/>
  <c r="DV420" i="14"/>
  <c r="GH420" i="14"/>
  <c r="IT420" i="14"/>
  <c r="BK420" i="14"/>
  <c r="DW420" i="14"/>
  <c r="GI420" i="14"/>
  <c r="IU420" i="14"/>
  <c r="BL420" i="14"/>
  <c r="DX420" i="14"/>
  <c r="GJ420" i="14"/>
  <c r="IV420" i="14"/>
  <c r="BM420" i="14"/>
  <c r="DY420" i="14"/>
  <c r="GK420" i="14"/>
  <c r="IW420" i="14"/>
  <c r="BN420" i="14"/>
  <c r="DZ420" i="14"/>
  <c r="GL420" i="14"/>
  <c r="IX420" i="14"/>
  <c r="BO420" i="14"/>
  <c r="EA420" i="14"/>
  <c r="GM420" i="14"/>
  <c r="IY420" i="14"/>
  <c r="BP420" i="14"/>
  <c r="EB420" i="14"/>
  <c r="GN420" i="14"/>
  <c r="IZ420" i="14"/>
  <c r="BQ420" i="14"/>
  <c r="EC420" i="14"/>
  <c r="GO420" i="14"/>
  <c r="JA420" i="14"/>
  <c r="BR420" i="14"/>
  <c r="ED420" i="14"/>
  <c r="GP420" i="14"/>
  <c r="JB420" i="14"/>
  <c r="G420" i="14"/>
  <c r="BS420" i="14"/>
  <c r="EE420" i="14"/>
  <c r="GQ420" i="14"/>
  <c r="H420" i="14"/>
  <c r="BT420" i="14"/>
  <c r="EF420" i="14"/>
  <c r="GR420" i="14"/>
  <c r="I420" i="14"/>
  <c r="BU420" i="14"/>
  <c r="EG420" i="14"/>
  <c r="GS420" i="14"/>
  <c r="J420" i="14"/>
  <c r="BV420" i="14"/>
  <c r="EH420" i="14"/>
  <c r="GT420" i="14"/>
  <c r="K420" i="14"/>
  <c r="BW420" i="14"/>
  <c r="EI420" i="14"/>
  <c r="GU420" i="14"/>
  <c r="L420" i="14"/>
  <c r="BX420" i="14"/>
  <c r="EJ420" i="14"/>
  <c r="GV420" i="14"/>
  <c r="M420" i="14"/>
  <c r="BY420" i="14"/>
  <c r="EK420" i="14"/>
  <c r="GW420" i="14"/>
  <c r="N420" i="14"/>
  <c r="BZ420" i="14"/>
  <c r="EL420" i="14"/>
  <c r="GX420" i="14"/>
  <c r="O420" i="14"/>
  <c r="CA420" i="14"/>
  <c r="EM420" i="14"/>
  <c r="GY420" i="14"/>
  <c r="P420" i="14"/>
  <c r="CB420" i="14"/>
  <c r="EN420" i="14"/>
  <c r="GZ420" i="14"/>
  <c r="Q420" i="14"/>
  <c r="CC420" i="14"/>
  <c r="EO420" i="14"/>
  <c r="HA420" i="14"/>
  <c r="R420" i="14"/>
  <c r="CD420" i="14"/>
  <c r="EP420" i="14"/>
  <c r="HB420" i="14"/>
  <c r="S420" i="14"/>
  <c r="CE420" i="14"/>
  <c r="EQ420" i="14"/>
  <c r="HC420" i="14"/>
  <c r="T420" i="14"/>
  <c r="CF420" i="14"/>
  <c r="ER420" i="14"/>
  <c r="HD420" i="14"/>
  <c r="U420" i="14"/>
  <c r="CG420" i="14"/>
  <c r="ES420" i="14"/>
  <c r="HE420" i="14"/>
  <c r="V420" i="14"/>
  <c r="CH420" i="14"/>
  <c r="ET420" i="14"/>
  <c r="H685" i="14"/>
  <c r="G685" i="14"/>
  <c r="G160" i="14"/>
  <c r="N686" i="14"/>
  <c r="A687" i="14"/>
  <c r="BJ685" i="14"/>
  <c r="BB685" i="14"/>
  <c r="AT685" i="14"/>
  <c r="AL685" i="14"/>
  <c r="AD685" i="14"/>
  <c r="V685" i="14"/>
  <c r="BI685" i="14"/>
  <c r="BA685" i="14"/>
  <c r="AS685" i="14"/>
  <c r="AK685" i="14"/>
  <c r="AC685" i="14"/>
  <c r="U685" i="14"/>
  <c r="M685" i="14"/>
  <c r="BH685" i="14"/>
  <c r="AZ685" i="14"/>
  <c r="AR685" i="14"/>
  <c r="AJ685" i="14"/>
  <c r="AB685" i="14"/>
  <c r="T685" i="14"/>
  <c r="BG685" i="14"/>
  <c r="AY685" i="14"/>
  <c r="AQ685" i="14"/>
  <c r="AI685" i="14"/>
  <c r="AA685" i="14"/>
  <c r="S685" i="14"/>
  <c r="BF685" i="14"/>
  <c r="AX685" i="14"/>
  <c r="AP685" i="14"/>
  <c r="AH685" i="14"/>
  <c r="Z685" i="14"/>
  <c r="R685" i="14"/>
  <c r="BE685" i="14"/>
  <c r="AW685" i="14"/>
  <c r="AO685" i="14"/>
  <c r="AG685" i="14"/>
  <c r="Y685" i="14"/>
  <c r="Q685" i="14"/>
  <c r="BL685" i="14"/>
  <c r="BD685" i="14"/>
  <c r="AV685" i="14"/>
  <c r="AN685" i="14"/>
  <c r="AF685" i="14"/>
  <c r="X685" i="14"/>
  <c r="P685" i="14"/>
  <c r="BK685" i="14"/>
  <c r="BC685" i="14"/>
  <c r="AU685" i="14"/>
  <c r="AM685" i="14"/>
  <c r="AE685" i="14"/>
  <c r="W685" i="14"/>
  <c r="O685" i="14"/>
  <c r="D687" i="14"/>
  <c r="C688" i="14"/>
  <c r="E686" i="14"/>
  <c r="H686" i="14" s="1"/>
  <c r="F160" i="14"/>
  <c r="C163" i="14"/>
  <c r="D162" i="14"/>
  <c r="E161" i="14"/>
  <c r="H161" i="14" s="1"/>
  <c r="E85" i="11"/>
  <c r="F85" i="11" s="1"/>
  <c r="D86" i="11"/>
  <c r="G86" i="11" s="1"/>
  <c r="M315" i="2"/>
  <c r="N316" i="2"/>
  <c r="E317" i="2"/>
  <c r="F317" i="2" s="1"/>
  <c r="K73" i="2"/>
  <c r="M73" i="2" s="1"/>
  <c r="O73" i="2" s="1"/>
  <c r="S73" i="2" s="1"/>
  <c r="L31" i="11" s="1"/>
  <c r="AH72" i="2"/>
  <c r="AI72" i="2" s="1"/>
  <c r="AK72" i="2" s="1"/>
  <c r="AO72" i="2" s="1"/>
  <c r="M30" i="11" s="1"/>
  <c r="F74" i="2"/>
  <c r="H74" i="2"/>
  <c r="I74" i="2" s="1"/>
  <c r="C77" i="2"/>
  <c r="D74" i="2"/>
  <c r="E74" i="2" s="1"/>
  <c r="AC73" i="2"/>
  <c r="AA73" i="2"/>
  <c r="AB73" i="2" s="1"/>
  <c r="Z74" i="2"/>
  <c r="AE73" i="2"/>
  <c r="AF73" i="2" s="1"/>
  <c r="X89" i="2"/>
  <c r="N355" i="2" l="1"/>
  <c r="M356" i="2"/>
  <c r="K317" i="2"/>
  <c r="L317" i="2" s="1"/>
  <c r="K395" i="2"/>
  <c r="K356" i="2"/>
  <c r="L356" i="2"/>
  <c r="M394" i="2"/>
  <c r="N394" i="2"/>
  <c r="P355" i="2"/>
  <c r="O355" i="2"/>
  <c r="P354" i="2"/>
  <c r="O354" i="2"/>
  <c r="J85" i="11"/>
  <c r="K85" i="11" s="1"/>
  <c r="H85" i="11"/>
  <c r="I85" i="11" s="1"/>
  <c r="F161" i="14"/>
  <c r="G161" i="14"/>
  <c r="I160" i="14"/>
  <c r="K160" i="14" s="1"/>
  <c r="II421" i="14" s="1"/>
  <c r="I685" i="14"/>
  <c r="K685" i="14" s="1"/>
  <c r="L685" i="14" s="1"/>
  <c r="G686" i="14"/>
  <c r="G162" i="14"/>
  <c r="E162" i="14"/>
  <c r="H162" i="14" s="1"/>
  <c r="E687" i="14"/>
  <c r="G687" i="14" s="1"/>
  <c r="D163" i="14"/>
  <c r="C164" i="14"/>
  <c r="F686" i="14"/>
  <c r="N687" i="14"/>
  <c r="A688" i="14"/>
  <c r="BJ686" i="14"/>
  <c r="BB686" i="14"/>
  <c r="AT686" i="14"/>
  <c r="AL686" i="14"/>
  <c r="AD686" i="14"/>
  <c r="V686" i="14"/>
  <c r="BI686" i="14"/>
  <c r="BA686" i="14"/>
  <c r="AS686" i="14"/>
  <c r="AK686" i="14"/>
  <c r="AC686" i="14"/>
  <c r="U686" i="14"/>
  <c r="M686" i="14"/>
  <c r="BH686" i="14"/>
  <c r="AZ686" i="14"/>
  <c r="AR686" i="14"/>
  <c r="AJ686" i="14"/>
  <c r="AB686" i="14"/>
  <c r="T686" i="14"/>
  <c r="BG686" i="14"/>
  <c r="AY686" i="14"/>
  <c r="AQ686" i="14"/>
  <c r="AI686" i="14"/>
  <c r="AA686" i="14"/>
  <c r="S686" i="14"/>
  <c r="BF686" i="14"/>
  <c r="AX686" i="14"/>
  <c r="AP686" i="14"/>
  <c r="AH686" i="14"/>
  <c r="Z686" i="14"/>
  <c r="R686" i="14"/>
  <c r="BE686" i="14"/>
  <c r="AW686" i="14"/>
  <c r="AO686" i="14"/>
  <c r="AG686" i="14"/>
  <c r="Y686" i="14"/>
  <c r="Q686" i="14"/>
  <c r="BL686" i="14"/>
  <c r="BD686" i="14"/>
  <c r="AV686" i="14"/>
  <c r="AN686" i="14"/>
  <c r="AF686" i="14"/>
  <c r="X686" i="14"/>
  <c r="P686" i="14"/>
  <c r="BK686" i="14"/>
  <c r="BC686" i="14"/>
  <c r="AU686" i="14"/>
  <c r="AM686" i="14"/>
  <c r="AE686" i="14"/>
  <c r="W686" i="14"/>
  <c r="O686" i="14"/>
  <c r="D688" i="14"/>
  <c r="C689" i="14"/>
  <c r="D689" i="14" s="1"/>
  <c r="E86" i="11"/>
  <c r="F86" i="11" s="1"/>
  <c r="D87" i="11"/>
  <c r="G87" i="11" s="1"/>
  <c r="M316" i="2"/>
  <c r="N317" i="2"/>
  <c r="E318" i="2"/>
  <c r="F318" i="2" s="1"/>
  <c r="AH73" i="2"/>
  <c r="AI73" i="2" s="1"/>
  <c r="AK73" i="2" s="1"/>
  <c r="AO73" i="2" s="1"/>
  <c r="M31" i="11" s="1"/>
  <c r="K74" i="2"/>
  <c r="M74" i="2" s="1"/>
  <c r="O74" i="2" s="1"/>
  <c r="S74" i="2" s="1"/>
  <c r="L32" i="11" s="1"/>
  <c r="C78" i="2"/>
  <c r="F77" i="2"/>
  <c r="D77" i="2"/>
  <c r="E77" i="2" s="1"/>
  <c r="H77" i="2"/>
  <c r="I77" i="2" s="1"/>
  <c r="AC74" i="2"/>
  <c r="AA74" i="2"/>
  <c r="AB74" i="2" s="1"/>
  <c r="Z77" i="2"/>
  <c r="AE74" i="2"/>
  <c r="AF74" i="2" s="1"/>
  <c r="X90" i="2"/>
  <c r="N356" i="2" l="1"/>
  <c r="L395" i="2"/>
  <c r="M395" i="2" s="1"/>
  <c r="J86" i="11"/>
  <c r="K86" i="11" s="1"/>
  <c r="H86" i="11"/>
  <c r="I86" i="11" s="1"/>
  <c r="M357" i="2"/>
  <c r="L357" i="2"/>
  <c r="K318" i="2"/>
  <c r="L318" i="2" s="1"/>
  <c r="K396" i="2"/>
  <c r="L396" i="2" s="1"/>
  <c r="K357" i="2"/>
  <c r="N357" i="2" s="1"/>
  <c r="F162" i="14"/>
  <c r="I162" i="14" s="1"/>
  <c r="K162" i="14" s="1"/>
  <c r="II423" i="14" s="1"/>
  <c r="O356" i="2"/>
  <c r="P356" i="2"/>
  <c r="N395" i="2"/>
  <c r="I686" i="14"/>
  <c r="K686" i="14" s="1"/>
  <c r="L686" i="14" s="1"/>
  <c r="EK421" i="14"/>
  <c r="AF421" i="14"/>
  <c r="BX421" i="14"/>
  <c r="AT421" i="14"/>
  <c r="AH421" i="14"/>
  <c r="FP421" i="14"/>
  <c r="BZ421" i="14"/>
  <c r="FF421" i="14"/>
  <c r="HT421" i="14"/>
  <c r="FR421" i="14"/>
  <c r="HR421" i="14"/>
  <c r="IB421" i="14"/>
  <c r="HV421" i="14"/>
  <c r="CW421" i="14"/>
  <c r="ID421" i="14"/>
  <c r="L421" i="14"/>
  <c r="FI421" i="14"/>
  <c r="FD421" i="14"/>
  <c r="I161" i="14"/>
  <c r="K161" i="14" s="1"/>
  <c r="ET422" i="14" s="1"/>
  <c r="AR421" i="14"/>
  <c r="N421" i="14"/>
  <c r="HP421" i="14"/>
  <c r="DD421" i="14"/>
  <c r="AK421" i="14"/>
  <c r="GW421" i="14"/>
  <c r="DF421" i="14"/>
  <c r="CQ421" i="14"/>
  <c r="CS421" i="14"/>
  <c r="CU421" i="14"/>
  <c r="EJ421" i="14"/>
  <c r="AS421" i="14"/>
  <c r="HU421" i="14"/>
  <c r="EL421" i="14"/>
  <c r="FC421" i="14"/>
  <c r="FE421" i="14"/>
  <c r="FG421" i="14"/>
  <c r="FH421" i="14"/>
  <c r="BY421" i="14"/>
  <c r="IC421" i="14"/>
  <c r="FJ421" i="14"/>
  <c r="HO421" i="14"/>
  <c r="HQ421" i="14"/>
  <c r="HS421" i="14"/>
  <c r="AJ421" i="14"/>
  <c r="GV421" i="14"/>
  <c r="DE421" i="14"/>
  <c r="AL421" i="14"/>
  <c r="GX421" i="14"/>
  <c r="CR421" i="14"/>
  <c r="CT421" i="14"/>
  <c r="CV421" i="14"/>
  <c r="M421" i="14"/>
  <c r="FQ421" i="14"/>
  <c r="CX421" i="14"/>
  <c r="AE421" i="14"/>
  <c r="AG421" i="14"/>
  <c r="AI421" i="14"/>
  <c r="BH421" i="14"/>
  <c r="DT421" i="14"/>
  <c r="GF421" i="14"/>
  <c r="IR421" i="14"/>
  <c r="BI421" i="14"/>
  <c r="DU421" i="14"/>
  <c r="GG421" i="14"/>
  <c r="IS421" i="14"/>
  <c r="BJ421" i="14"/>
  <c r="DV421" i="14"/>
  <c r="GH421" i="14"/>
  <c r="IT421" i="14"/>
  <c r="BC421" i="14"/>
  <c r="DO421" i="14"/>
  <c r="GA421" i="14"/>
  <c r="IM421" i="14"/>
  <c r="BD421" i="14"/>
  <c r="DP421" i="14"/>
  <c r="GB421" i="14"/>
  <c r="IN421" i="14"/>
  <c r="BE421" i="14"/>
  <c r="DQ421" i="14"/>
  <c r="GC421" i="14"/>
  <c r="IO421" i="14"/>
  <c r="BF421" i="14"/>
  <c r="DR421" i="14"/>
  <c r="GD421" i="14"/>
  <c r="IP421" i="14"/>
  <c r="BG421" i="14"/>
  <c r="DS421" i="14"/>
  <c r="GE421" i="14"/>
  <c r="IQ421" i="14"/>
  <c r="BP421" i="14"/>
  <c r="EB421" i="14"/>
  <c r="GN421" i="14"/>
  <c r="IZ421" i="14"/>
  <c r="BQ421" i="14"/>
  <c r="EC421" i="14"/>
  <c r="GO421" i="14"/>
  <c r="JA421" i="14"/>
  <c r="BR421" i="14"/>
  <c r="ED421" i="14"/>
  <c r="GP421" i="14"/>
  <c r="JB421" i="14"/>
  <c r="BK421" i="14"/>
  <c r="DW421" i="14"/>
  <c r="GI421" i="14"/>
  <c r="IU421" i="14"/>
  <c r="BL421" i="14"/>
  <c r="DX421" i="14"/>
  <c r="GJ421" i="14"/>
  <c r="IV421" i="14"/>
  <c r="BM421" i="14"/>
  <c r="DY421" i="14"/>
  <c r="GK421" i="14"/>
  <c r="IW421" i="14"/>
  <c r="BN421" i="14"/>
  <c r="DZ421" i="14"/>
  <c r="GL421" i="14"/>
  <c r="IX421" i="14"/>
  <c r="BO421" i="14"/>
  <c r="EA421" i="14"/>
  <c r="GM421" i="14"/>
  <c r="IY421" i="14"/>
  <c r="F687" i="14"/>
  <c r="G421" i="14"/>
  <c r="BS421" i="14"/>
  <c r="EE421" i="14"/>
  <c r="GQ421" i="14"/>
  <c r="H421" i="14"/>
  <c r="BT421" i="14"/>
  <c r="EF421" i="14"/>
  <c r="GR421" i="14"/>
  <c r="I421" i="14"/>
  <c r="BU421" i="14"/>
  <c r="EG421" i="14"/>
  <c r="GS421" i="14"/>
  <c r="J421" i="14"/>
  <c r="BV421" i="14"/>
  <c r="EH421" i="14"/>
  <c r="GT421" i="14"/>
  <c r="K421" i="14"/>
  <c r="BW421" i="14"/>
  <c r="EI421" i="14"/>
  <c r="GU421" i="14"/>
  <c r="H687" i="14"/>
  <c r="T421" i="14"/>
  <c r="CF421" i="14"/>
  <c r="ER421" i="14"/>
  <c r="HD421" i="14"/>
  <c r="U421" i="14"/>
  <c r="CG421" i="14"/>
  <c r="ES421" i="14"/>
  <c r="HE421" i="14"/>
  <c r="V421" i="14"/>
  <c r="CH421" i="14"/>
  <c r="ET421" i="14"/>
  <c r="HF421" i="14"/>
  <c r="O421" i="14"/>
  <c r="CA421" i="14"/>
  <c r="EM421" i="14"/>
  <c r="GY421" i="14"/>
  <c r="P421" i="14"/>
  <c r="CB421" i="14"/>
  <c r="EN421" i="14"/>
  <c r="GZ421" i="14"/>
  <c r="Q421" i="14"/>
  <c r="CC421" i="14"/>
  <c r="EO421" i="14"/>
  <c r="HA421" i="14"/>
  <c r="R421" i="14"/>
  <c r="CD421" i="14"/>
  <c r="EP421" i="14"/>
  <c r="HB421" i="14"/>
  <c r="S421" i="14"/>
  <c r="CE421" i="14"/>
  <c r="EQ421" i="14"/>
  <c r="HC421" i="14"/>
  <c r="AB421" i="14"/>
  <c r="CN421" i="14"/>
  <c r="EZ421" i="14"/>
  <c r="HL421" i="14"/>
  <c r="AC421" i="14"/>
  <c r="CO421" i="14"/>
  <c r="FA421" i="14"/>
  <c r="HM421" i="14"/>
  <c r="AD421" i="14"/>
  <c r="CP421" i="14"/>
  <c r="FB421" i="14"/>
  <c r="HN421" i="14"/>
  <c r="W421" i="14"/>
  <c r="CI421" i="14"/>
  <c r="EU421" i="14"/>
  <c r="HG421" i="14"/>
  <c r="X421" i="14"/>
  <c r="CJ421" i="14"/>
  <c r="EV421" i="14"/>
  <c r="HH421" i="14"/>
  <c r="Y421" i="14"/>
  <c r="CK421" i="14"/>
  <c r="EW421" i="14"/>
  <c r="HI421" i="14"/>
  <c r="Z421" i="14"/>
  <c r="CL421" i="14"/>
  <c r="EX421" i="14"/>
  <c r="HJ421" i="14"/>
  <c r="AA421" i="14"/>
  <c r="CM421" i="14"/>
  <c r="EY421" i="14"/>
  <c r="HK421" i="14"/>
  <c r="AM421" i="14"/>
  <c r="CY421" i="14"/>
  <c r="FK421" i="14"/>
  <c r="HW421" i="14"/>
  <c r="AN421" i="14"/>
  <c r="CZ421" i="14"/>
  <c r="FL421" i="14"/>
  <c r="HX421" i="14"/>
  <c r="AO421" i="14"/>
  <c r="DA421" i="14"/>
  <c r="FM421" i="14"/>
  <c r="HY421" i="14"/>
  <c r="AP421" i="14"/>
  <c r="DB421" i="14"/>
  <c r="FN421" i="14"/>
  <c r="HZ421" i="14"/>
  <c r="AQ421" i="14"/>
  <c r="DC421" i="14"/>
  <c r="FO421" i="14"/>
  <c r="IA421" i="14"/>
  <c r="AZ421" i="14"/>
  <c r="DL421" i="14"/>
  <c r="FX421" i="14"/>
  <c r="IJ421" i="14"/>
  <c r="BA421" i="14"/>
  <c r="DM421" i="14"/>
  <c r="FY421" i="14"/>
  <c r="IK421" i="14"/>
  <c r="BB421" i="14"/>
  <c r="DN421" i="14"/>
  <c r="FZ421" i="14"/>
  <c r="IL421" i="14"/>
  <c r="AU421" i="14"/>
  <c r="DG421" i="14"/>
  <c r="FS421" i="14"/>
  <c r="IE421" i="14"/>
  <c r="AV421" i="14"/>
  <c r="DH421" i="14"/>
  <c r="FT421" i="14"/>
  <c r="IF421" i="14"/>
  <c r="AW421" i="14"/>
  <c r="DI421" i="14"/>
  <c r="FU421" i="14"/>
  <c r="IG421" i="14"/>
  <c r="AX421" i="14"/>
  <c r="DJ421" i="14"/>
  <c r="FV421" i="14"/>
  <c r="IH421" i="14"/>
  <c r="AY421" i="14"/>
  <c r="DK421" i="14"/>
  <c r="FW421" i="14"/>
  <c r="N688" i="14"/>
  <c r="A689" i="14"/>
  <c r="BJ687" i="14"/>
  <c r="BB687" i="14"/>
  <c r="AT687" i="14"/>
  <c r="AL687" i="14"/>
  <c r="AD687" i="14"/>
  <c r="V687" i="14"/>
  <c r="BI687" i="14"/>
  <c r="BA687" i="14"/>
  <c r="AS687" i="14"/>
  <c r="AK687" i="14"/>
  <c r="AC687" i="14"/>
  <c r="U687" i="14"/>
  <c r="M687" i="14"/>
  <c r="BH687" i="14"/>
  <c r="AZ687" i="14"/>
  <c r="AR687" i="14"/>
  <c r="AJ687" i="14"/>
  <c r="AB687" i="14"/>
  <c r="T687" i="14"/>
  <c r="BG687" i="14"/>
  <c r="AY687" i="14"/>
  <c r="AQ687" i="14"/>
  <c r="AI687" i="14"/>
  <c r="AA687" i="14"/>
  <c r="S687" i="14"/>
  <c r="BF687" i="14"/>
  <c r="AX687" i="14"/>
  <c r="AP687" i="14"/>
  <c r="AH687" i="14"/>
  <c r="Z687" i="14"/>
  <c r="R687" i="14"/>
  <c r="BE687" i="14"/>
  <c r="AW687" i="14"/>
  <c r="AO687" i="14"/>
  <c r="AG687" i="14"/>
  <c r="Y687" i="14"/>
  <c r="Q687" i="14"/>
  <c r="BL687" i="14"/>
  <c r="BD687" i="14"/>
  <c r="AV687" i="14"/>
  <c r="AN687" i="14"/>
  <c r="AF687" i="14"/>
  <c r="X687" i="14"/>
  <c r="P687" i="14"/>
  <c r="BK687" i="14"/>
  <c r="BC687" i="14"/>
  <c r="AU687" i="14"/>
  <c r="AM687" i="14"/>
  <c r="AE687" i="14"/>
  <c r="W687" i="14"/>
  <c r="O687" i="14"/>
  <c r="E689" i="14"/>
  <c r="F689" i="14" s="1"/>
  <c r="C165" i="14"/>
  <c r="D164" i="14"/>
  <c r="E688" i="14"/>
  <c r="G688" i="14" s="1"/>
  <c r="H688" i="14"/>
  <c r="F688" i="14"/>
  <c r="E163" i="14"/>
  <c r="H163" i="14" s="1"/>
  <c r="E87" i="11"/>
  <c r="F87" i="11" s="1"/>
  <c r="D88" i="11"/>
  <c r="G88" i="11" s="1"/>
  <c r="M317" i="2"/>
  <c r="N318" i="2"/>
  <c r="K77" i="2"/>
  <c r="M77" i="2" s="1"/>
  <c r="O77" i="2" s="1"/>
  <c r="S77" i="2" s="1"/>
  <c r="L33" i="11" s="1"/>
  <c r="E319" i="2"/>
  <c r="F319" i="2" s="1"/>
  <c r="AH74" i="2"/>
  <c r="AI74" i="2" s="1"/>
  <c r="AK74" i="2" s="1"/>
  <c r="AO74" i="2" s="1"/>
  <c r="M32" i="11" s="1"/>
  <c r="D78" i="2"/>
  <c r="E78" i="2" s="1"/>
  <c r="C81" i="2"/>
  <c r="F78" i="2"/>
  <c r="H78" i="2"/>
  <c r="I78" i="2" s="1"/>
  <c r="AC77" i="2"/>
  <c r="Z78" i="2"/>
  <c r="AA77" i="2"/>
  <c r="AB77" i="2" s="1"/>
  <c r="AE77" i="2"/>
  <c r="AF77" i="2" s="1"/>
  <c r="X91" i="2"/>
  <c r="DB422" i="14" l="1"/>
  <c r="O357" i="2"/>
  <c r="P357" i="2"/>
  <c r="J87" i="11"/>
  <c r="K87" i="11" s="1"/>
  <c r="H87" i="11"/>
  <c r="I87" i="11" s="1"/>
  <c r="N396" i="2"/>
  <c r="M396" i="2"/>
  <c r="M358" i="2"/>
  <c r="L358" i="2"/>
  <c r="K397" i="2"/>
  <c r="L397" i="2" s="1"/>
  <c r="K319" i="2"/>
  <c r="L319" i="2" s="1"/>
  <c r="K358" i="2"/>
  <c r="N358" i="2" s="1"/>
  <c r="EL422" i="14"/>
  <c r="H689" i="14"/>
  <c r="I689" i="14" s="1"/>
  <c r="K689" i="14" s="1"/>
  <c r="L689" i="14" s="1"/>
  <c r="G689" i="14"/>
  <c r="GY422" i="14"/>
  <c r="HS422" i="14"/>
  <c r="EU422" i="14"/>
  <c r="IG422" i="14"/>
  <c r="DI422" i="14"/>
  <c r="FA422" i="14"/>
  <c r="FF422" i="14"/>
  <c r="DP422" i="14"/>
  <c r="HT422" i="14"/>
  <c r="CQ422" i="14"/>
  <c r="CV422" i="14"/>
  <c r="AS422" i="14"/>
  <c r="GB422" i="14"/>
  <c r="IL422" i="14"/>
  <c r="HM422" i="14"/>
  <c r="CU422" i="14"/>
  <c r="AN422" i="14"/>
  <c r="BH422" i="14"/>
  <c r="CO422" i="14"/>
  <c r="FU422" i="14"/>
  <c r="W422" i="14"/>
  <c r="AH422" i="14"/>
  <c r="FH422" i="14"/>
  <c r="IN422" i="14"/>
  <c r="IP422" i="14"/>
  <c r="I422" i="14"/>
  <c r="BZ422" i="14"/>
  <c r="FG422" i="14"/>
  <c r="HW422" i="14"/>
  <c r="T422" i="14"/>
  <c r="EE422" i="14"/>
  <c r="II422" i="14"/>
  <c r="ES422" i="14"/>
  <c r="IA422" i="14"/>
  <c r="FV422" i="14"/>
  <c r="I687" i="14"/>
  <c r="K687" i="14" s="1"/>
  <c r="L687" i="14" s="1"/>
  <c r="CD422" i="14"/>
  <c r="BB422" i="14"/>
  <c r="CJ422" i="14"/>
  <c r="GK422" i="14"/>
  <c r="V422" i="14"/>
  <c r="AY422" i="14"/>
  <c r="AT422" i="14"/>
  <c r="CB422" i="14"/>
  <c r="GC422" i="14"/>
  <c r="CF422" i="14"/>
  <c r="EG422" i="14"/>
  <c r="AL422" i="14"/>
  <c r="BT422" i="14"/>
  <c r="FM422" i="14"/>
  <c r="BX422" i="14"/>
  <c r="FY422" i="14"/>
  <c r="DU422" i="14"/>
  <c r="BL422" i="14"/>
  <c r="FE422" i="14"/>
  <c r="IY422" i="14"/>
  <c r="FQ422" i="14"/>
  <c r="JB422" i="14"/>
  <c r="AQ422" i="14"/>
  <c r="EW422" i="14"/>
  <c r="IQ422" i="14"/>
  <c r="FI422" i="14"/>
  <c r="IT422" i="14"/>
  <c r="AA422" i="14"/>
  <c r="GQ422" i="14"/>
  <c r="EK422" i="14"/>
  <c r="ID422" i="14"/>
  <c r="EP422" i="14"/>
  <c r="DW422" i="14"/>
  <c r="HC422" i="14"/>
  <c r="HN422" i="14"/>
  <c r="HV422" i="14"/>
  <c r="DJ422" i="14"/>
  <c r="BN422" i="14"/>
  <c r="CR422" i="14"/>
  <c r="GP422" i="14"/>
  <c r="AO422" i="14"/>
  <c r="IU422" i="14"/>
  <c r="HQ422" i="14"/>
  <c r="HE422" i="14"/>
  <c r="AJ422" i="14"/>
  <c r="EN422" i="14"/>
  <c r="EB422" i="14"/>
  <c r="BE422" i="14"/>
  <c r="O422" i="14"/>
  <c r="IO422" i="14"/>
  <c r="IC422" i="14"/>
  <c r="AZ422" i="14"/>
  <c r="FD422" i="14"/>
  <c r="ER422" i="14"/>
  <c r="EH422" i="14"/>
  <c r="AM422" i="14"/>
  <c r="BG422" i="14"/>
  <c r="IS422" i="14"/>
  <c r="HB422" i="14"/>
  <c r="CZ422" i="14"/>
  <c r="CN422" i="14"/>
  <c r="Y422" i="14"/>
  <c r="GI422" i="14"/>
  <c r="HA422" i="14"/>
  <c r="GO422" i="14"/>
  <c r="L422" i="14"/>
  <c r="DX422" i="14"/>
  <c r="DL422" i="14"/>
  <c r="GX422" i="14"/>
  <c r="J422" i="14"/>
  <c r="CT422" i="14"/>
  <c r="CM422" i="14"/>
  <c r="CH422" i="14"/>
  <c r="IM422" i="14"/>
  <c r="HH422" i="14"/>
  <c r="GV422" i="14"/>
  <c r="Z422" i="14"/>
  <c r="GL422" i="14"/>
  <c r="DK422" i="14"/>
  <c r="CX422" i="14"/>
  <c r="U422" i="14"/>
  <c r="HX422" i="14"/>
  <c r="HL422" i="14"/>
  <c r="AX422" i="14"/>
  <c r="IX422" i="14"/>
  <c r="EA422" i="14"/>
  <c r="DN422" i="14"/>
  <c r="CI422" i="14"/>
  <c r="FT422" i="14"/>
  <c r="FP422" i="14"/>
  <c r="GT422" i="14"/>
  <c r="BC422" i="14"/>
  <c r="BW422" i="14"/>
  <c r="BJ422" i="14"/>
  <c r="GA422" i="14"/>
  <c r="GR422" i="14"/>
  <c r="GF422" i="14"/>
  <c r="EM422" i="14"/>
  <c r="AF422" i="14"/>
  <c r="FO422" i="14"/>
  <c r="FB422" i="14"/>
  <c r="DR422" i="14"/>
  <c r="CK422" i="14"/>
  <c r="BY422" i="14"/>
  <c r="IE422" i="14"/>
  <c r="BD422" i="14"/>
  <c r="GE422" i="14"/>
  <c r="FR422" i="14"/>
  <c r="GD422" i="14"/>
  <c r="DA422" i="14"/>
  <c r="CW422" i="14"/>
  <c r="S422" i="14"/>
  <c r="CY422" i="14"/>
  <c r="GU422" i="14"/>
  <c r="GH422" i="14"/>
  <c r="AK422" i="14"/>
  <c r="IV422" i="14"/>
  <c r="IJ422" i="14"/>
  <c r="CA422" i="14"/>
  <c r="P422" i="14"/>
  <c r="EQ422" i="14"/>
  <c r="ED422" i="14"/>
  <c r="BK422" i="14"/>
  <c r="BU422" i="14"/>
  <c r="IZ422" i="14"/>
  <c r="N422" i="14"/>
  <c r="DY422" i="14"/>
  <c r="DM422" i="14"/>
  <c r="AI422" i="14"/>
  <c r="FK422" i="14"/>
  <c r="HK422" i="14"/>
  <c r="HF422" i="14"/>
  <c r="AD422" i="14"/>
  <c r="EO422" i="14"/>
  <c r="EC422" i="14"/>
  <c r="AB422" i="14"/>
  <c r="EF422" i="14"/>
  <c r="DT422" i="14"/>
  <c r="AW422" i="14"/>
  <c r="G422" i="14"/>
  <c r="HY422" i="14"/>
  <c r="HU422" i="14"/>
  <c r="AR422" i="14"/>
  <c r="EV422" i="14"/>
  <c r="EJ422" i="14"/>
  <c r="BV422" i="14"/>
  <c r="AE422" i="14"/>
  <c r="IW422" i="14"/>
  <c r="IK422" i="14"/>
  <c r="BI422" i="14"/>
  <c r="FL422" i="14"/>
  <c r="EZ422" i="14"/>
  <c r="Q422" i="14"/>
  <c r="FC422" i="14"/>
  <c r="GS422" i="14"/>
  <c r="GG422" i="14"/>
  <c r="IH422" i="14"/>
  <c r="DH422" i="14"/>
  <c r="DD422" i="14"/>
  <c r="AG422" i="14"/>
  <c r="HO422" i="14"/>
  <c r="HI422" i="14"/>
  <c r="GW422" i="14"/>
  <c r="HG422" i="14"/>
  <c r="GZ422" i="14"/>
  <c r="GN422" i="14"/>
  <c r="R422" i="14"/>
  <c r="DZ422" i="14"/>
  <c r="DC422" i="14"/>
  <c r="CP422" i="14"/>
  <c r="M422" i="14"/>
  <c r="HP422" i="14"/>
  <c r="HD422" i="14"/>
  <c r="AP422" i="14"/>
  <c r="HR422" i="14"/>
  <c r="DS422" i="14"/>
  <c r="DF422" i="14"/>
  <c r="AC422" i="14"/>
  <c r="IF422" i="14"/>
  <c r="IB422" i="14"/>
  <c r="FN422" i="14"/>
  <c r="AU422" i="14"/>
  <c r="BO422" i="14"/>
  <c r="JA422" i="14"/>
  <c r="DO422" i="14"/>
  <c r="GJ422" i="14"/>
  <c r="FX422" i="14"/>
  <c r="HZ422" i="14"/>
  <c r="BP422" i="14"/>
  <c r="CE422" i="14"/>
  <c r="BR422" i="14"/>
  <c r="CL422" i="14"/>
  <c r="CC422" i="14"/>
  <c r="BQ422" i="14"/>
  <c r="FS422" i="14"/>
  <c r="AV422" i="14"/>
  <c r="FW422" i="14"/>
  <c r="FJ422" i="14"/>
  <c r="EX422" i="14"/>
  <c r="CS422" i="14"/>
  <c r="CG422" i="14"/>
  <c r="K422" i="14"/>
  <c r="BS422" i="14"/>
  <c r="GM422" i="14"/>
  <c r="FZ422" i="14"/>
  <c r="HJ422" i="14"/>
  <c r="DQ422" i="14"/>
  <c r="DE422" i="14"/>
  <c r="BF422" i="14"/>
  <c r="H422" i="14"/>
  <c r="EI422" i="14"/>
  <c r="DV422" i="14"/>
  <c r="BA422" i="14"/>
  <c r="BM422" i="14"/>
  <c r="IR422" i="14"/>
  <c r="DG422" i="14"/>
  <c r="X422" i="14"/>
  <c r="EY422" i="14"/>
  <c r="G163" i="14"/>
  <c r="GI423" i="14"/>
  <c r="IK423" i="14"/>
  <c r="EE423" i="14"/>
  <c r="HO423" i="14"/>
  <c r="GQ423" i="14"/>
  <c r="FX423" i="14"/>
  <c r="HW423" i="14"/>
  <c r="DV423" i="14"/>
  <c r="FS423" i="14"/>
  <c r="HV423" i="14"/>
  <c r="IE423" i="14"/>
  <c r="GF423" i="14"/>
  <c r="G423" i="14"/>
  <c r="FP423" i="14"/>
  <c r="IJ423" i="14"/>
  <c r="BA423" i="14"/>
  <c r="I423" i="14"/>
  <c r="AM423" i="14"/>
  <c r="GV423" i="14"/>
  <c r="GA423" i="14"/>
  <c r="DM423" i="14"/>
  <c r="IP423" i="14"/>
  <c r="AR423" i="14"/>
  <c r="HD423" i="14"/>
  <c r="GN423" i="14"/>
  <c r="DP423" i="14"/>
  <c r="CY423" i="14"/>
  <c r="IB423" i="14"/>
  <c r="HG423" i="14"/>
  <c r="FY423" i="14"/>
  <c r="FK423" i="14"/>
  <c r="GY423" i="14"/>
  <c r="HL423" i="14"/>
  <c r="BB423" i="14"/>
  <c r="HT423" i="14"/>
  <c r="BI423" i="14"/>
  <c r="DU423" i="14"/>
  <c r="GG423" i="14"/>
  <c r="IS423" i="14"/>
  <c r="BJ423" i="14"/>
  <c r="ET423" i="14"/>
  <c r="IL423" i="14"/>
  <c r="DX423" i="14"/>
  <c r="Q423" i="14"/>
  <c r="BG423" i="14"/>
  <c r="IM423" i="14"/>
  <c r="IR423" i="14"/>
  <c r="IU423" i="14"/>
  <c r="IZ423" i="14"/>
  <c r="BQ423" i="14"/>
  <c r="EC423" i="14"/>
  <c r="GO423" i="14"/>
  <c r="JA423" i="14"/>
  <c r="BR423" i="14"/>
  <c r="FB423" i="14"/>
  <c r="IT423" i="14"/>
  <c r="EF423" i="14"/>
  <c r="BM423" i="14"/>
  <c r="L423" i="14"/>
  <c r="O423" i="14"/>
  <c r="T423" i="14"/>
  <c r="W423" i="14"/>
  <c r="AB423" i="14"/>
  <c r="AE423" i="14"/>
  <c r="AJ423" i="14"/>
  <c r="M423" i="14"/>
  <c r="BY423" i="14"/>
  <c r="EK423" i="14"/>
  <c r="GW423" i="14"/>
  <c r="N423" i="14"/>
  <c r="BZ423" i="14"/>
  <c r="FJ423" i="14"/>
  <c r="P423" i="14"/>
  <c r="EV423" i="14"/>
  <c r="BU423" i="14"/>
  <c r="AU423" i="14"/>
  <c r="AZ423" i="14"/>
  <c r="BC423" i="14"/>
  <c r="BH423" i="14"/>
  <c r="BK423" i="14"/>
  <c r="BP423" i="14"/>
  <c r="U423" i="14"/>
  <c r="CG423" i="14"/>
  <c r="ES423" i="14"/>
  <c r="HE423" i="14"/>
  <c r="V423" i="14"/>
  <c r="CH423" i="14"/>
  <c r="FZ423" i="14"/>
  <c r="X423" i="14"/>
  <c r="GB423" i="14"/>
  <c r="CC423" i="14"/>
  <c r="BS423" i="14"/>
  <c r="BX423" i="14"/>
  <c r="CA423" i="14"/>
  <c r="CF423" i="14"/>
  <c r="CI423" i="14"/>
  <c r="CN423" i="14"/>
  <c r="CQ423" i="14"/>
  <c r="CV423" i="14"/>
  <c r="AC423" i="14"/>
  <c r="CO423" i="14"/>
  <c r="FA423" i="14"/>
  <c r="HM423" i="14"/>
  <c r="AD423" i="14"/>
  <c r="CP423" i="14"/>
  <c r="GH423" i="14"/>
  <c r="AN423" i="14"/>
  <c r="GZ423" i="14"/>
  <c r="DY423" i="14"/>
  <c r="DD423" i="14"/>
  <c r="DG423" i="14"/>
  <c r="DL423" i="14"/>
  <c r="DO423" i="14"/>
  <c r="DT423" i="14"/>
  <c r="DW423" i="14"/>
  <c r="EB423" i="14"/>
  <c r="AK423" i="14"/>
  <c r="CW423" i="14"/>
  <c r="FI423" i="14"/>
  <c r="HU423" i="14"/>
  <c r="AL423" i="14"/>
  <c r="CX423" i="14"/>
  <c r="HF423" i="14"/>
  <c r="BL423" i="14"/>
  <c r="HH423" i="14"/>
  <c r="EG423" i="14"/>
  <c r="EJ423" i="14"/>
  <c r="EM423" i="14"/>
  <c r="ER423" i="14"/>
  <c r="EU423" i="14"/>
  <c r="EZ423" i="14"/>
  <c r="FC423" i="14"/>
  <c r="FH423" i="14"/>
  <c r="AS423" i="14"/>
  <c r="DE423" i="14"/>
  <c r="FQ423" i="14"/>
  <c r="IC423" i="14"/>
  <c r="AT423" i="14"/>
  <c r="DN423" i="14"/>
  <c r="HN423" i="14"/>
  <c r="BT423" i="14"/>
  <c r="IN423" i="14"/>
  <c r="BF423" i="14"/>
  <c r="DF423" i="14"/>
  <c r="FR423" i="14"/>
  <c r="ID423" i="14"/>
  <c r="BD423" i="14"/>
  <c r="EN423" i="14"/>
  <c r="IV423" i="14"/>
  <c r="DQ423" i="14"/>
  <c r="IQ423" i="14"/>
  <c r="ED423" i="14"/>
  <c r="GP423" i="14"/>
  <c r="JB423" i="14"/>
  <c r="CB423" i="14"/>
  <c r="GJ423" i="14"/>
  <c r="Y423" i="14"/>
  <c r="EO423" i="14"/>
  <c r="EL423" i="14"/>
  <c r="GX423" i="14"/>
  <c r="H423" i="14"/>
  <c r="CJ423" i="14"/>
  <c r="GR423" i="14"/>
  <c r="BE423" i="14"/>
  <c r="IO423" i="14"/>
  <c r="IW423" i="14"/>
  <c r="IX423" i="14"/>
  <c r="IY423" i="14"/>
  <c r="BN423" i="14"/>
  <c r="BO423" i="14"/>
  <c r="DR423" i="14"/>
  <c r="DS423" i="14"/>
  <c r="GC423" i="14"/>
  <c r="DZ423" i="14"/>
  <c r="EA423" i="14"/>
  <c r="GK423" i="14"/>
  <c r="GD423" i="14"/>
  <c r="GE423" i="14"/>
  <c r="HA423" i="14"/>
  <c r="GL423" i="14"/>
  <c r="GM423" i="14"/>
  <c r="GS423" i="14"/>
  <c r="J423" i="14"/>
  <c r="BV423" i="14"/>
  <c r="EH423" i="14"/>
  <c r="GT423" i="14"/>
  <c r="K423" i="14"/>
  <c r="BW423" i="14"/>
  <c r="EI423" i="14"/>
  <c r="GU423" i="14"/>
  <c r="R423" i="14"/>
  <c r="CD423" i="14"/>
  <c r="EP423" i="14"/>
  <c r="HB423" i="14"/>
  <c r="S423" i="14"/>
  <c r="CE423" i="14"/>
  <c r="EQ423" i="14"/>
  <c r="HC423" i="14"/>
  <c r="CK423" i="14"/>
  <c r="EW423" i="14"/>
  <c r="HI423" i="14"/>
  <c r="Z423" i="14"/>
  <c r="CL423" i="14"/>
  <c r="EX423" i="14"/>
  <c r="HJ423" i="14"/>
  <c r="AA423" i="14"/>
  <c r="CM423" i="14"/>
  <c r="EY423" i="14"/>
  <c r="HK423" i="14"/>
  <c r="AF423" i="14"/>
  <c r="CR423" i="14"/>
  <c r="FD423" i="14"/>
  <c r="HP423" i="14"/>
  <c r="AG423" i="14"/>
  <c r="CS423" i="14"/>
  <c r="FE423" i="14"/>
  <c r="HQ423" i="14"/>
  <c r="AH423" i="14"/>
  <c r="CT423" i="14"/>
  <c r="FF423" i="14"/>
  <c r="HR423" i="14"/>
  <c r="AI423" i="14"/>
  <c r="CU423" i="14"/>
  <c r="FG423" i="14"/>
  <c r="HS423" i="14"/>
  <c r="CZ423" i="14"/>
  <c r="FL423" i="14"/>
  <c r="HX423" i="14"/>
  <c r="AO423" i="14"/>
  <c r="DA423" i="14"/>
  <c r="FM423" i="14"/>
  <c r="HY423" i="14"/>
  <c r="AP423" i="14"/>
  <c r="DB423" i="14"/>
  <c r="FN423" i="14"/>
  <c r="HZ423" i="14"/>
  <c r="AQ423" i="14"/>
  <c r="DC423" i="14"/>
  <c r="FO423" i="14"/>
  <c r="IA423" i="14"/>
  <c r="AV423" i="14"/>
  <c r="DH423" i="14"/>
  <c r="FT423" i="14"/>
  <c r="IF423" i="14"/>
  <c r="AW423" i="14"/>
  <c r="DI423" i="14"/>
  <c r="FU423" i="14"/>
  <c r="IG423" i="14"/>
  <c r="AX423" i="14"/>
  <c r="DJ423" i="14"/>
  <c r="FV423" i="14"/>
  <c r="IH423" i="14"/>
  <c r="AY423" i="14"/>
  <c r="DK423" i="14"/>
  <c r="FW423" i="14"/>
  <c r="F163" i="14"/>
  <c r="E164" i="14"/>
  <c r="H164" i="14" s="1"/>
  <c r="D165" i="14"/>
  <c r="C166" i="14"/>
  <c r="N691" i="14"/>
  <c r="N689" i="14"/>
  <c r="BJ688" i="14"/>
  <c r="BB688" i="14"/>
  <c r="AT688" i="14"/>
  <c r="AL688" i="14"/>
  <c r="AD688" i="14"/>
  <c r="V688" i="14"/>
  <c r="BI688" i="14"/>
  <c r="BA688" i="14"/>
  <c r="AS688" i="14"/>
  <c r="AK688" i="14"/>
  <c r="AC688" i="14"/>
  <c r="U688" i="14"/>
  <c r="M688" i="14"/>
  <c r="BH688" i="14"/>
  <c r="AZ688" i="14"/>
  <c r="AR688" i="14"/>
  <c r="AJ688" i="14"/>
  <c r="AB688" i="14"/>
  <c r="T688" i="14"/>
  <c r="BG688" i="14"/>
  <c r="AY688" i="14"/>
  <c r="AQ688" i="14"/>
  <c r="AI688" i="14"/>
  <c r="AA688" i="14"/>
  <c r="S688" i="14"/>
  <c r="BF688" i="14"/>
  <c r="AX688" i="14"/>
  <c r="AP688" i="14"/>
  <c r="AH688" i="14"/>
  <c r="Z688" i="14"/>
  <c r="R688" i="14"/>
  <c r="BE688" i="14"/>
  <c r="AW688" i="14"/>
  <c r="AO688" i="14"/>
  <c r="AG688" i="14"/>
  <c r="Y688" i="14"/>
  <c r="Q688" i="14"/>
  <c r="BL688" i="14"/>
  <c r="BD688" i="14"/>
  <c r="AV688" i="14"/>
  <c r="AN688" i="14"/>
  <c r="AF688" i="14"/>
  <c r="X688" i="14"/>
  <c r="P688" i="14"/>
  <c r="BK688" i="14"/>
  <c r="BC688" i="14"/>
  <c r="AU688" i="14"/>
  <c r="AM688" i="14"/>
  <c r="AE688" i="14"/>
  <c r="W688" i="14"/>
  <c r="O688" i="14"/>
  <c r="I688" i="14"/>
  <c r="K688" i="14" s="1"/>
  <c r="L688" i="14" s="1"/>
  <c r="D89" i="11"/>
  <c r="G89" i="11" s="1"/>
  <c r="E88" i="11"/>
  <c r="F88" i="11" s="1"/>
  <c r="K78" i="2"/>
  <c r="M78" i="2" s="1"/>
  <c r="O78" i="2" s="1"/>
  <c r="S78" i="2" s="1"/>
  <c r="L34" i="11" s="1"/>
  <c r="M318" i="2"/>
  <c r="N319" i="2"/>
  <c r="E320" i="2"/>
  <c r="F320" i="2" s="1"/>
  <c r="AH77" i="2"/>
  <c r="AI77" i="2" s="1"/>
  <c r="AK77" i="2" s="1"/>
  <c r="AO77" i="2" s="1"/>
  <c r="M33" i="11" s="1"/>
  <c r="C82" i="2"/>
  <c r="F81" i="2"/>
  <c r="D81" i="2"/>
  <c r="E81" i="2" s="1"/>
  <c r="H81" i="2"/>
  <c r="I81" i="2" s="1"/>
  <c r="AC78" i="2"/>
  <c r="Z81" i="2"/>
  <c r="AA78" i="2"/>
  <c r="AB78" i="2" s="1"/>
  <c r="AE78" i="2"/>
  <c r="AF78" i="2" s="1"/>
  <c r="X92" i="2"/>
  <c r="I163" i="14" l="1"/>
  <c r="K163" i="14" s="1"/>
  <c r="HP424" i="14" s="1"/>
  <c r="G164" i="14"/>
  <c r="M359" i="2"/>
  <c r="K359" i="2"/>
  <c r="K398" i="2"/>
  <c r="K320" i="2"/>
  <c r="L359" i="2"/>
  <c r="P358" i="2"/>
  <c r="O358" i="2"/>
  <c r="J88" i="11"/>
  <c r="K88" i="11" s="1"/>
  <c r="H88" i="11"/>
  <c r="I88" i="11" s="1"/>
  <c r="M397" i="2"/>
  <c r="N397" i="2"/>
  <c r="F164" i="14"/>
  <c r="C167" i="14"/>
  <c r="D166" i="14"/>
  <c r="E165" i="14"/>
  <c r="G165" i="14" s="1"/>
  <c r="BF689" i="14"/>
  <c r="BF625" i="14" s="1"/>
  <c r="J669" i="14" s="1"/>
  <c r="BK689" i="14"/>
  <c r="BK625" i="14" s="1"/>
  <c r="J674" i="14" s="1"/>
  <c r="BB689" i="14"/>
  <c r="BB625" i="14" s="1"/>
  <c r="J665" i="14" s="1"/>
  <c r="AT689" i="14"/>
  <c r="AT625" i="14" s="1"/>
  <c r="J657" i="14" s="1"/>
  <c r="AL689" i="14"/>
  <c r="AL625" i="14" s="1"/>
  <c r="J649" i="14" s="1"/>
  <c r="AD689" i="14"/>
  <c r="AD625" i="14" s="1"/>
  <c r="J641" i="14" s="1"/>
  <c r="V689" i="14"/>
  <c r="V625" i="14" s="1"/>
  <c r="J633" i="14" s="1"/>
  <c r="BJ689" i="14"/>
  <c r="BJ625" i="14" s="1"/>
  <c r="J673" i="14" s="1"/>
  <c r="BA689" i="14"/>
  <c r="BA625" i="14" s="1"/>
  <c r="J664" i="14" s="1"/>
  <c r="AS689" i="14"/>
  <c r="AS625" i="14" s="1"/>
  <c r="J656" i="14" s="1"/>
  <c r="AK689" i="14"/>
  <c r="AK625" i="14" s="1"/>
  <c r="J648" i="14" s="1"/>
  <c r="AC689" i="14"/>
  <c r="AC625" i="14" s="1"/>
  <c r="J640" i="14" s="1"/>
  <c r="U689" i="14"/>
  <c r="U625" i="14" s="1"/>
  <c r="J632" i="14" s="1"/>
  <c r="M689" i="14"/>
  <c r="BI689" i="14"/>
  <c r="BI625" i="14" s="1"/>
  <c r="J672" i="14" s="1"/>
  <c r="AZ689" i="14"/>
  <c r="AZ625" i="14" s="1"/>
  <c r="J663" i="14" s="1"/>
  <c r="AR689" i="14"/>
  <c r="AR625" i="14" s="1"/>
  <c r="J655" i="14" s="1"/>
  <c r="AJ689" i="14"/>
  <c r="AJ625" i="14" s="1"/>
  <c r="J647" i="14" s="1"/>
  <c r="AB689" i="14"/>
  <c r="AB625" i="14" s="1"/>
  <c r="J639" i="14" s="1"/>
  <c r="T689" i="14"/>
  <c r="T625" i="14" s="1"/>
  <c r="J631" i="14" s="1"/>
  <c r="BH689" i="14"/>
  <c r="BH625" i="14" s="1"/>
  <c r="J671" i="14" s="1"/>
  <c r="AY689" i="14"/>
  <c r="AY625" i="14" s="1"/>
  <c r="J662" i="14" s="1"/>
  <c r="AQ689" i="14"/>
  <c r="AQ625" i="14" s="1"/>
  <c r="J654" i="14" s="1"/>
  <c r="AI689" i="14"/>
  <c r="AI625" i="14" s="1"/>
  <c r="J646" i="14" s="1"/>
  <c r="AA689" i="14"/>
  <c r="AA625" i="14" s="1"/>
  <c r="J638" i="14" s="1"/>
  <c r="S689" i="14"/>
  <c r="S625" i="14" s="1"/>
  <c r="J630" i="14" s="1"/>
  <c r="BG689" i="14"/>
  <c r="BG625" i="14" s="1"/>
  <c r="J670" i="14" s="1"/>
  <c r="AX689" i="14"/>
  <c r="AX625" i="14" s="1"/>
  <c r="J661" i="14" s="1"/>
  <c r="AP689" i="14"/>
  <c r="AP625" i="14" s="1"/>
  <c r="J653" i="14" s="1"/>
  <c r="AH689" i="14"/>
  <c r="AH625" i="14" s="1"/>
  <c r="J645" i="14" s="1"/>
  <c r="Z689" i="14"/>
  <c r="Z625" i="14" s="1"/>
  <c r="J637" i="14" s="1"/>
  <c r="R689" i="14"/>
  <c r="R625" i="14" s="1"/>
  <c r="J629" i="14" s="1"/>
  <c r="BE689" i="14"/>
  <c r="BE625" i="14" s="1"/>
  <c r="J668" i="14" s="1"/>
  <c r="AW689" i="14"/>
  <c r="AW625" i="14" s="1"/>
  <c r="J660" i="14" s="1"/>
  <c r="AO689" i="14"/>
  <c r="AO625" i="14" s="1"/>
  <c r="J652" i="14" s="1"/>
  <c r="AG689" i="14"/>
  <c r="AG625" i="14" s="1"/>
  <c r="J644" i="14" s="1"/>
  <c r="Y689" i="14"/>
  <c r="Y625" i="14" s="1"/>
  <c r="J636" i="14" s="1"/>
  <c r="Q689" i="14"/>
  <c r="Q625" i="14" s="1"/>
  <c r="J628" i="14" s="1"/>
  <c r="BD689" i="14"/>
  <c r="BD625" i="14" s="1"/>
  <c r="J667" i="14" s="1"/>
  <c r="AV689" i="14"/>
  <c r="AV625" i="14" s="1"/>
  <c r="J659" i="14" s="1"/>
  <c r="AN689" i="14"/>
  <c r="AN625" i="14" s="1"/>
  <c r="J651" i="14" s="1"/>
  <c r="AF689" i="14"/>
  <c r="AF625" i="14" s="1"/>
  <c r="J643" i="14" s="1"/>
  <c r="X689" i="14"/>
  <c r="X625" i="14" s="1"/>
  <c r="J635" i="14" s="1"/>
  <c r="P689" i="14"/>
  <c r="P625" i="14" s="1"/>
  <c r="J627" i="14" s="1"/>
  <c r="BL689" i="14"/>
  <c r="BL625" i="14" s="1"/>
  <c r="J675" i="14" s="1"/>
  <c r="BC689" i="14"/>
  <c r="BC625" i="14" s="1"/>
  <c r="J666" i="14" s="1"/>
  <c r="AU689" i="14"/>
  <c r="AU625" i="14" s="1"/>
  <c r="J658" i="14" s="1"/>
  <c r="AM689" i="14"/>
  <c r="AM625" i="14" s="1"/>
  <c r="J650" i="14" s="1"/>
  <c r="AE689" i="14"/>
  <c r="AE625" i="14" s="1"/>
  <c r="J642" i="14" s="1"/>
  <c r="W689" i="14"/>
  <c r="W625" i="14" s="1"/>
  <c r="J634" i="14" s="1"/>
  <c r="O689" i="14"/>
  <c r="O625" i="14" s="1"/>
  <c r="J626" i="14" s="1"/>
  <c r="E89" i="11"/>
  <c r="F89" i="11" s="1"/>
  <c r="D90" i="11"/>
  <c r="G90" i="11" s="1"/>
  <c r="M319" i="2"/>
  <c r="E321" i="2"/>
  <c r="F321" i="2" s="1"/>
  <c r="AH78" i="2"/>
  <c r="AI78" i="2" s="1"/>
  <c r="AK78" i="2" s="1"/>
  <c r="AO78" i="2" s="1"/>
  <c r="M34" i="11" s="1"/>
  <c r="K81" i="2"/>
  <c r="M81" i="2" s="1"/>
  <c r="O81" i="2" s="1"/>
  <c r="S81" i="2" s="1"/>
  <c r="L35" i="11" s="1"/>
  <c r="C83" i="2"/>
  <c r="F82" i="2"/>
  <c r="H82" i="2"/>
  <c r="I82" i="2" s="1"/>
  <c r="D82" i="2"/>
  <c r="E82" i="2" s="1"/>
  <c r="AC81" i="2"/>
  <c r="AE81" i="2"/>
  <c r="AF81" i="2" s="1"/>
  <c r="AA81" i="2"/>
  <c r="AB81" i="2" s="1"/>
  <c r="Z82" i="2"/>
  <c r="X93" i="2"/>
  <c r="L398" i="2" l="1"/>
  <c r="DB424" i="14"/>
  <c r="DD424" i="14"/>
  <c r="DF424" i="14"/>
  <c r="AP424" i="14"/>
  <c r="AR424" i="14"/>
  <c r="AT424" i="14"/>
  <c r="FN424" i="14"/>
  <c r="FP424" i="14"/>
  <c r="FR424" i="14"/>
  <c r="DA424" i="14"/>
  <c r="DC424" i="14"/>
  <c r="DE424" i="14"/>
  <c r="FM424" i="14"/>
  <c r="FO424" i="14"/>
  <c r="FQ424" i="14"/>
  <c r="HY424" i="14"/>
  <c r="IA424" i="14"/>
  <c r="IC424" i="14"/>
  <c r="HZ424" i="14"/>
  <c r="IB424" i="14"/>
  <c r="AO424" i="14"/>
  <c r="AQ424" i="14"/>
  <c r="AS424" i="14"/>
  <c r="DI424" i="14"/>
  <c r="IG424" i="14"/>
  <c r="DJ424" i="14"/>
  <c r="IH424" i="14"/>
  <c r="DK424" i="14"/>
  <c r="II424" i="14"/>
  <c r="DL424" i="14"/>
  <c r="IJ424" i="14"/>
  <c r="DM424" i="14"/>
  <c r="IK424" i="14"/>
  <c r="DN424" i="14"/>
  <c r="AU424" i="14"/>
  <c r="FS424" i="14"/>
  <c r="AV424" i="14"/>
  <c r="IF424" i="14"/>
  <c r="BE424" i="14"/>
  <c r="DQ424" i="14"/>
  <c r="GC424" i="14"/>
  <c r="IO424" i="14"/>
  <c r="BF424" i="14"/>
  <c r="DR424" i="14"/>
  <c r="GD424" i="14"/>
  <c r="IP424" i="14"/>
  <c r="BG424" i="14"/>
  <c r="DS424" i="14"/>
  <c r="GE424" i="14"/>
  <c r="IQ424" i="14"/>
  <c r="BH424" i="14"/>
  <c r="DT424" i="14"/>
  <c r="GF424" i="14"/>
  <c r="IR424" i="14"/>
  <c r="BI424" i="14"/>
  <c r="DU424" i="14"/>
  <c r="GG424" i="14"/>
  <c r="IS424" i="14"/>
  <c r="BJ424" i="14"/>
  <c r="DV424" i="14"/>
  <c r="GH424" i="14"/>
  <c r="IT424" i="14"/>
  <c r="BC424" i="14"/>
  <c r="DO424" i="14"/>
  <c r="GA424" i="14"/>
  <c r="IM424" i="14"/>
  <c r="BD424" i="14"/>
  <c r="DP424" i="14"/>
  <c r="GB424" i="14"/>
  <c r="IN424" i="14"/>
  <c r="AW424" i="14"/>
  <c r="FU424" i="14"/>
  <c r="AX424" i="14"/>
  <c r="FV424" i="14"/>
  <c r="AY424" i="14"/>
  <c r="FW424" i="14"/>
  <c r="AZ424" i="14"/>
  <c r="FX424" i="14"/>
  <c r="BA424" i="14"/>
  <c r="FY424" i="14"/>
  <c r="BB424" i="14"/>
  <c r="FZ424" i="14"/>
  <c r="IL424" i="14"/>
  <c r="DG424" i="14"/>
  <c r="IE424" i="14"/>
  <c r="DH424" i="14"/>
  <c r="FT424" i="14"/>
  <c r="BM424" i="14"/>
  <c r="DY424" i="14"/>
  <c r="GK424" i="14"/>
  <c r="IW424" i="14"/>
  <c r="BN424" i="14"/>
  <c r="DZ424" i="14"/>
  <c r="GL424" i="14"/>
  <c r="IX424" i="14"/>
  <c r="BO424" i="14"/>
  <c r="EA424" i="14"/>
  <c r="GM424" i="14"/>
  <c r="IY424" i="14"/>
  <c r="BP424" i="14"/>
  <c r="EB424" i="14"/>
  <c r="GN424" i="14"/>
  <c r="IZ424" i="14"/>
  <c r="BQ424" i="14"/>
  <c r="EC424" i="14"/>
  <c r="GO424" i="14"/>
  <c r="JA424" i="14"/>
  <c r="BR424" i="14"/>
  <c r="ED424" i="14"/>
  <c r="GP424" i="14"/>
  <c r="JB424" i="14"/>
  <c r="BK424" i="14"/>
  <c r="DW424" i="14"/>
  <c r="GI424" i="14"/>
  <c r="IU424" i="14"/>
  <c r="BL424" i="14"/>
  <c r="DX424" i="14"/>
  <c r="GJ424" i="14"/>
  <c r="IV424" i="14"/>
  <c r="GR424" i="14"/>
  <c r="ID424" i="14"/>
  <c r="HW424" i="14"/>
  <c r="HX424" i="14"/>
  <c r="I424" i="14"/>
  <c r="GS424" i="14"/>
  <c r="EH424" i="14"/>
  <c r="BW424" i="14"/>
  <c r="L424" i="14"/>
  <c r="GV424" i="14"/>
  <c r="GW424" i="14"/>
  <c r="GX424" i="14"/>
  <c r="EE424" i="14"/>
  <c r="H424" i="14"/>
  <c r="EO424" i="14"/>
  <c r="CD424" i="14"/>
  <c r="S424" i="14"/>
  <c r="HC424" i="14"/>
  <c r="ER424" i="14"/>
  <c r="CG424" i="14"/>
  <c r="V424" i="14"/>
  <c r="HF424" i="14"/>
  <c r="EM424" i="14"/>
  <c r="P424" i="14"/>
  <c r="GZ424" i="14"/>
  <c r="CY424" i="14"/>
  <c r="AN424" i="14"/>
  <c r="FL424" i="14"/>
  <c r="BU424" i="14"/>
  <c r="J424" i="14"/>
  <c r="GT424" i="14"/>
  <c r="EI424" i="14"/>
  <c r="BX424" i="14"/>
  <c r="M424" i="14"/>
  <c r="EK424" i="14"/>
  <c r="EL424" i="14"/>
  <c r="BS424" i="14"/>
  <c r="EF424" i="14"/>
  <c r="CC424" i="14"/>
  <c r="R424" i="14"/>
  <c r="HB424" i="14"/>
  <c r="EQ424" i="14"/>
  <c r="CF424" i="14"/>
  <c r="U424" i="14"/>
  <c r="HE424" i="14"/>
  <c r="ET424" i="14"/>
  <c r="CA424" i="14"/>
  <c r="CB424" i="14"/>
  <c r="Y424" i="14"/>
  <c r="CK424" i="14"/>
  <c r="EW424" i="14"/>
  <c r="HI424" i="14"/>
  <c r="Z424" i="14"/>
  <c r="CL424" i="14"/>
  <c r="EX424" i="14"/>
  <c r="HJ424" i="14"/>
  <c r="AA424" i="14"/>
  <c r="CM424" i="14"/>
  <c r="EY424" i="14"/>
  <c r="HK424" i="14"/>
  <c r="AB424" i="14"/>
  <c r="CN424" i="14"/>
  <c r="EZ424" i="14"/>
  <c r="HL424" i="14"/>
  <c r="AC424" i="14"/>
  <c r="CO424" i="14"/>
  <c r="FA424" i="14"/>
  <c r="HM424" i="14"/>
  <c r="AD424" i="14"/>
  <c r="CP424" i="14"/>
  <c r="FB424" i="14"/>
  <c r="HN424" i="14"/>
  <c r="W424" i="14"/>
  <c r="CI424" i="14"/>
  <c r="EU424" i="14"/>
  <c r="HG424" i="14"/>
  <c r="X424" i="14"/>
  <c r="CJ424" i="14"/>
  <c r="EV424" i="14"/>
  <c r="HH424" i="14"/>
  <c r="AM424" i="14"/>
  <c r="FK424" i="14"/>
  <c r="CZ424" i="14"/>
  <c r="EG424" i="14"/>
  <c r="BV424" i="14"/>
  <c r="K424" i="14"/>
  <c r="GU424" i="14"/>
  <c r="EJ424" i="14"/>
  <c r="BY424" i="14"/>
  <c r="N424" i="14"/>
  <c r="BZ424" i="14"/>
  <c r="G424" i="14"/>
  <c r="GQ424" i="14"/>
  <c r="BT424" i="14"/>
  <c r="Q424" i="14"/>
  <c r="HA424" i="14"/>
  <c r="EP424" i="14"/>
  <c r="CE424" i="14"/>
  <c r="T424" i="14"/>
  <c r="HD424" i="14"/>
  <c r="ES424" i="14"/>
  <c r="CH424" i="14"/>
  <c r="O424" i="14"/>
  <c r="GY424" i="14"/>
  <c r="EN424" i="14"/>
  <c r="AG424" i="14"/>
  <c r="CS424" i="14"/>
  <c r="FE424" i="14"/>
  <c r="HQ424" i="14"/>
  <c r="AH424" i="14"/>
  <c r="CT424" i="14"/>
  <c r="FF424" i="14"/>
  <c r="HR424" i="14"/>
  <c r="AI424" i="14"/>
  <c r="CU424" i="14"/>
  <c r="FG424" i="14"/>
  <c r="HS424" i="14"/>
  <c r="AJ424" i="14"/>
  <c r="CV424" i="14"/>
  <c r="FH424" i="14"/>
  <c r="HT424" i="14"/>
  <c r="AK424" i="14"/>
  <c r="CW424" i="14"/>
  <c r="FI424" i="14"/>
  <c r="HU424" i="14"/>
  <c r="AL424" i="14"/>
  <c r="CX424" i="14"/>
  <c r="FJ424" i="14"/>
  <c r="HV424" i="14"/>
  <c r="AE424" i="14"/>
  <c r="CQ424" i="14"/>
  <c r="FC424" i="14"/>
  <c r="HO424" i="14"/>
  <c r="AF424" i="14"/>
  <c r="CR424" i="14"/>
  <c r="FD424" i="14"/>
  <c r="I164" i="14"/>
  <c r="K164" i="14" s="1"/>
  <c r="FP425" i="14" s="1"/>
  <c r="M360" i="2"/>
  <c r="K399" i="2"/>
  <c r="L360" i="2"/>
  <c r="K360" i="2"/>
  <c r="N360" i="2" s="1"/>
  <c r="K321" i="2"/>
  <c r="L321" i="2" s="1"/>
  <c r="N321" i="2" s="1"/>
  <c r="L320" i="2"/>
  <c r="N320" i="2" s="1"/>
  <c r="J89" i="11"/>
  <c r="K89" i="11" s="1"/>
  <c r="H89" i="11"/>
  <c r="I89" i="11" s="1"/>
  <c r="N398" i="2"/>
  <c r="M398" i="2"/>
  <c r="N359" i="2"/>
  <c r="CH634" i="14"/>
  <c r="K634" i="14"/>
  <c r="CH643" i="14"/>
  <c r="K643" i="14"/>
  <c r="CH660" i="14"/>
  <c r="K660" i="14"/>
  <c r="CH630" i="14"/>
  <c r="K630" i="14"/>
  <c r="CH647" i="14"/>
  <c r="K647" i="14"/>
  <c r="CH656" i="14"/>
  <c r="K656" i="14"/>
  <c r="CH674" i="14"/>
  <c r="K674" i="14"/>
  <c r="CH642" i="14"/>
  <c r="K642" i="14"/>
  <c r="CH651" i="14"/>
  <c r="K651" i="14"/>
  <c r="CH668" i="14"/>
  <c r="K668" i="14"/>
  <c r="CH638" i="14"/>
  <c r="K638" i="14"/>
  <c r="CH655" i="14"/>
  <c r="K655" i="14"/>
  <c r="CH664" i="14"/>
  <c r="K664" i="14"/>
  <c r="CH669" i="14"/>
  <c r="K669" i="14"/>
  <c r="CH650" i="14"/>
  <c r="K650" i="14"/>
  <c r="CH659" i="14"/>
  <c r="K659" i="14"/>
  <c r="CH629" i="14"/>
  <c r="K629" i="14"/>
  <c r="CH646" i="14"/>
  <c r="K646" i="14"/>
  <c r="CH663" i="14"/>
  <c r="K663" i="14"/>
  <c r="CH673" i="14"/>
  <c r="K673" i="14"/>
  <c r="F165" i="14"/>
  <c r="CH658" i="14"/>
  <c r="K658" i="14"/>
  <c r="CH667" i="14"/>
  <c r="K667" i="14"/>
  <c r="CH637" i="14"/>
  <c r="K637" i="14"/>
  <c r="CH654" i="14"/>
  <c r="K654" i="14"/>
  <c r="CH672" i="14"/>
  <c r="K672" i="14"/>
  <c r="CH633" i="14"/>
  <c r="K633" i="14"/>
  <c r="H165" i="14"/>
  <c r="CH666" i="14"/>
  <c r="K666" i="14"/>
  <c r="CH628" i="14"/>
  <c r="K628" i="14"/>
  <c r="CH645" i="14"/>
  <c r="K645" i="14"/>
  <c r="CH662" i="14"/>
  <c r="K662" i="14"/>
  <c r="CH641" i="14"/>
  <c r="K641" i="14"/>
  <c r="CH675" i="14"/>
  <c r="K675" i="14"/>
  <c r="CH636" i="14"/>
  <c r="K636" i="14"/>
  <c r="CH653" i="14"/>
  <c r="K653" i="14"/>
  <c r="CH671" i="14"/>
  <c r="K671" i="14"/>
  <c r="CH632" i="14"/>
  <c r="K632" i="14"/>
  <c r="CH649" i="14"/>
  <c r="K649" i="14"/>
  <c r="CH627" i="14"/>
  <c r="K627" i="14"/>
  <c r="CH644" i="14"/>
  <c r="K644" i="14"/>
  <c r="CH661" i="14"/>
  <c r="K661" i="14"/>
  <c r="CH631" i="14"/>
  <c r="K631" i="14"/>
  <c r="CH640" i="14"/>
  <c r="K640" i="14"/>
  <c r="CH657" i="14"/>
  <c r="K657" i="14"/>
  <c r="G166" i="14"/>
  <c r="E166" i="14"/>
  <c r="F166" i="14" s="1"/>
  <c r="CH626" i="14"/>
  <c r="K626" i="14"/>
  <c r="CH635" i="14"/>
  <c r="K635" i="14"/>
  <c r="CH652" i="14"/>
  <c r="K652" i="14"/>
  <c r="CH670" i="14"/>
  <c r="K670" i="14"/>
  <c r="CH639" i="14"/>
  <c r="K639" i="14"/>
  <c r="CH648" i="14"/>
  <c r="K648" i="14"/>
  <c r="CH665" i="14"/>
  <c r="K665" i="14"/>
  <c r="D167" i="14"/>
  <c r="C168" i="14"/>
  <c r="D91" i="11"/>
  <c r="G91" i="11" s="1"/>
  <c r="E90" i="11"/>
  <c r="F90" i="11" s="1"/>
  <c r="AH81" i="2"/>
  <c r="AI81" i="2" s="1"/>
  <c r="AK81" i="2" s="1"/>
  <c r="AO81" i="2" s="1"/>
  <c r="M35" i="11" s="1"/>
  <c r="K82" i="2"/>
  <c r="M82" i="2" s="1"/>
  <c r="O82" i="2" s="1"/>
  <c r="S82" i="2" s="1"/>
  <c r="L36" i="11" s="1"/>
  <c r="D83" i="2"/>
  <c r="E83" i="2" s="1"/>
  <c r="C84" i="2"/>
  <c r="F83" i="2"/>
  <c r="H83" i="2"/>
  <c r="I83" i="2" s="1"/>
  <c r="AC82" i="2"/>
  <c r="Z83" i="2"/>
  <c r="AE82" i="2"/>
  <c r="AF82" i="2" s="1"/>
  <c r="AA82" i="2"/>
  <c r="AB82" i="2" s="1"/>
  <c r="X94" i="2"/>
  <c r="L399" i="2" l="1"/>
  <c r="M320" i="2"/>
  <c r="CI425" i="14"/>
  <c r="IT425" i="14"/>
  <c r="HL425" i="14"/>
  <c r="IQ425" i="14"/>
  <c r="AG425" i="14"/>
  <c r="DX425" i="14"/>
  <c r="FZ425" i="14"/>
  <c r="JA425" i="14"/>
  <c r="HZ425" i="14"/>
  <c r="BU425" i="14"/>
  <c r="V425" i="14"/>
  <c r="EQ425" i="14"/>
  <c r="DO425" i="14"/>
  <c r="IR425" i="14"/>
  <c r="IV425" i="14"/>
  <c r="AW425" i="14"/>
  <c r="BV425" i="14"/>
  <c r="ET425" i="14"/>
  <c r="T425" i="14"/>
  <c r="CJ425" i="14"/>
  <c r="CO425" i="14"/>
  <c r="FE425" i="14"/>
  <c r="DF425" i="14"/>
  <c r="DC425" i="14"/>
  <c r="IM425" i="14"/>
  <c r="DU425" i="14"/>
  <c r="IW425" i="14"/>
  <c r="AZ425" i="14"/>
  <c r="GT425" i="14"/>
  <c r="EM425" i="14"/>
  <c r="ER425" i="14"/>
  <c r="HH425" i="14"/>
  <c r="DH425" i="14"/>
  <c r="AH425" i="14"/>
  <c r="ID425" i="14"/>
  <c r="DD425" i="14"/>
  <c r="IN425" i="14"/>
  <c r="IS425" i="14"/>
  <c r="DZ425" i="14"/>
  <c r="BZ425" i="14"/>
  <c r="BW425" i="14"/>
  <c r="P425" i="14"/>
  <c r="ES425" i="14"/>
  <c r="CK425" i="14"/>
  <c r="II425" i="14"/>
  <c r="AI425" i="14"/>
  <c r="CY425" i="14"/>
  <c r="IB425" i="14"/>
  <c r="DQ425" i="14"/>
  <c r="DL425" i="14"/>
  <c r="IX425" i="14"/>
  <c r="GX425" i="14"/>
  <c r="BX425" i="14"/>
  <c r="EN425" i="14"/>
  <c r="BB425" i="14"/>
  <c r="CL425" i="14"/>
  <c r="AL425" i="14"/>
  <c r="FG425" i="14"/>
  <c r="CZ425" i="14"/>
  <c r="DE425" i="14"/>
  <c r="AV425" i="14"/>
  <c r="IO425" i="14"/>
  <c r="ED425" i="14"/>
  <c r="IY425" i="14"/>
  <c r="BS425" i="14"/>
  <c r="GV425" i="14"/>
  <c r="EO425" i="14"/>
  <c r="AX425" i="14"/>
  <c r="HJ425" i="14"/>
  <c r="AE425" i="14"/>
  <c r="AJ425" i="14"/>
  <c r="HX425" i="14"/>
  <c r="AY425" i="14"/>
  <c r="IP425" i="14"/>
  <c r="JB425" i="14"/>
  <c r="EB425" i="14"/>
  <c r="BT425" i="14"/>
  <c r="BY425" i="14"/>
  <c r="R425" i="14"/>
  <c r="CP425" i="14"/>
  <c r="CM425" i="14"/>
  <c r="FC425" i="14"/>
  <c r="AK425" i="14"/>
  <c r="DA425" i="14"/>
  <c r="DM425" i="14"/>
  <c r="DS425" i="14"/>
  <c r="IU425" i="14"/>
  <c r="IZ425" i="14"/>
  <c r="GR425" i="14"/>
  <c r="DI425" i="14"/>
  <c r="EP425" i="14"/>
  <c r="HN425" i="14"/>
  <c r="CN425" i="14"/>
  <c r="AF425" i="14"/>
  <c r="FI425" i="14"/>
  <c r="DB425" i="14"/>
  <c r="FX425" i="14"/>
  <c r="GA425" i="14"/>
  <c r="GC425" i="14"/>
  <c r="GE425" i="14"/>
  <c r="GG425" i="14"/>
  <c r="GP425" i="14"/>
  <c r="GJ425" i="14"/>
  <c r="GL425" i="14"/>
  <c r="GN425" i="14"/>
  <c r="FV425" i="14"/>
  <c r="G425" i="14"/>
  <c r="I425" i="14"/>
  <c r="K425" i="14"/>
  <c r="M425" i="14"/>
  <c r="CH425" i="14"/>
  <c r="CB425" i="14"/>
  <c r="CD425" i="14"/>
  <c r="CF425" i="14"/>
  <c r="IE425" i="14"/>
  <c r="W425" i="14"/>
  <c r="Y425" i="14"/>
  <c r="AA425" i="14"/>
  <c r="AC425" i="14"/>
  <c r="FY425" i="14"/>
  <c r="HO425" i="14"/>
  <c r="HQ425" i="14"/>
  <c r="HS425" i="14"/>
  <c r="HU425" i="14"/>
  <c r="AM425" i="14"/>
  <c r="AO425" i="14"/>
  <c r="AQ425" i="14"/>
  <c r="AS425" i="14"/>
  <c r="BJ425" i="14"/>
  <c r="BD425" i="14"/>
  <c r="BF425" i="14"/>
  <c r="BH425" i="14"/>
  <c r="AU425" i="14"/>
  <c r="BK425" i="14"/>
  <c r="BM425" i="14"/>
  <c r="BO425" i="14"/>
  <c r="BQ425" i="14"/>
  <c r="IJ425" i="14"/>
  <c r="EE425" i="14"/>
  <c r="EG425" i="14"/>
  <c r="EI425" i="14"/>
  <c r="EK425" i="14"/>
  <c r="HF425" i="14"/>
  <c r="GZ425" i="14"/>
  <c r="HB425" i="14"/>
  <c r="HD425" i="14"/>
  <c r="FW425" i="14"/>
  <c r="EU425" i="14"/>
  <c r="EW425" i="14"/>
  <c r="EY425" i="14"/>
  <c r="FA425" i="14"/>
  <c r="CX425" i="14"/>
  <c r="CR425" i="14"/>
  <c r="CT425" i="14"/>
  <c r="CV425" i="14"/>
  <c r="FT425" i="14"/>
  <c r="FK425" i="14"/>
  <c r="FM425" i="14"/>
  <c r="FO425" i="14"/>
  <c r="FQ425" i="14"/>
  <c r="DV425" i="14"/>
  <c r="DP425" i="14"/>
  <c r="DR425" i="14"/>
  <c r="DT425" i="14"/>
  <c r="IF425" i="14"/>
  <c r="DW425" i="14"/>
  <c r="DY425" i="14"/>
  <c r="EA425" i="14"/>
  <c r="EC425" i="14"/>
  <c r="IK425" i="14"/>
  <c r="GQ425" i="14"/>
  <c r="GS425" i="14"/>
  <c r="GU425" i="14"/>
  <c r="GW425" i="14"/>
  <c r="O425" i="14"/>
  <c r="Q425" i="14"/>
  <c r="S425" i="14"/>
  <c r="U425" i="14"/>
  <c r="BA425" i="14"/>
  <c r="HG425" i="14"/>
  <c r="HI425" i="14"/>
  <c r="HK425" i="14"/>
  <c r="HM425" i="14"/>
  <c r="FJ425" i="14"/>
  <c r="FD425" i="14"/>
  <c r="FF425" i="14"/>
  <c r="FH425" i="14"/>
  <c r="DK425" i="14"/>
  <c r="HW425" i="14"/>
  <c r="HY425" i="14"/>
  <c r="IA425" i="14"/>
  <c r="IC425" i="14"/>
  <c r="IL425" i="14"/>
  <c r="GH425" i="14"/>
  <c r="GB425" i="14"/>
  <c r="GD425" i="14"/>
  <c r="GF425" i="14"/>
  <c r="DJ425" i="14"/>
  <c r="GI425" i="14"/>
  <c r="GK425" i="14"/>
  <c r="GM425" i="14"/>
  <c r="GO425" i="14"/>
  <c r="N425" i="14"/>
  <c r="H425" i="14"/>
  <c r="J425" i="14"/>
  <c r="L425" i="14"/>
  <c r="FS425" i="14"/>
  <c r="CA425" i="14"/>
  <c r="CC425" i="14"/>
  <c r="CE425" i="14"/>
  <c r="CG425" i="14"/>
  <c r="AD425" i="14"/>
  <c r="X425" i="14"/>
  <c r="Z425" i="14"/>
  <c r="AB425" i="14"/>
  <c r="DN425" i="14"/>
  <c r="HV425" i="14"/>
  <c r="HP425" i="14"/>
  <c r="HR425" i="14"/>
  <c r="HT425" i="14"/>
  <c r="AT425" i="14"/>
  <c r="AN425" i="14"/>
  <c r="AP425" i="14"/>
  <c r="AR425" i="14"/>
  <c r="FU425" i="14"/>
  <c r="BC425" i="14"/>
  <c r="BE425" i="14"/>
  <c r="BG425" i="14"/>
  <c r="BI425" i="14"/>
  <c r="BR425" i="14"/>
  <c r="BL425" i="14"/>
  <c r="BN425" i="14"/>
  <c r="BP425" i="14"/>
  <c r="DG425" i="14"/>
  <c r="EL425" i="14"/>
  <c r="EF425" i="14"/>
  <c r="EH425" i="14"/>
  <c r="EJ425" i="14"/>
  <c r="IH425" i="14"/>
  <c r="GY425" i="14"/>
  <c r="HA425" i="14"/>
  <c r="HC425" i="14"/>
  <c r="HE425" i="14"/>
  <c r="FB425" i="14"/>
  <c r="EV425" i="14"/>
  <c r="EX425" i="14"/>
  <c r="EZ425" i="14"/>
  <c r="IG425" i="14"/>
  <c r="CQ425" i="14"/>
  <c r="CS425" i="14"/>
  <c r="CU425" i="14"/>
  <c r="CW425" i="14"/>
  <c r="FR425" i="14"/>
  <c r="FL425" i="14"/>
  <c r="FN425" i="14"/>
  <c r="J90" i="11"/>
  <c r="K90" i="11" s="1"/>
  <c r="H90" i="11"/>
  <c r="I90" i="11" s="1"/>
  <c r="P360" i="2"/>
  <c r="O360" i="2"/>
  <c r="P359" i="2"/>
  <c r="O359" i="2"/>
  <c r="N399" i="2"/>
  <c r="M399" i="2"/>
  <c r="H166" i="14"/>
  <c r="I165" i="14"/>
  <c r="K165" i="14" s="1"/>
  <c r="IH426" i="14" s="1"/>
  <c r="BN708" i="14"/>
  <c r="BF708" i="14"/>
  <c r="AX708" i="14"/>
  <c r="AP708" i="14"/>
  <c r="AH708" i="14"/>
  <c r="Z708" i="14"/>
  <c r="R708" i="14"/>
  <c r="J708" i="14"/>
  <c r="BL708" i="14"/>
  <c r="BD708" i="14"/>
  <c r="AV708" i="14"/>
  <c r="AN708" i="14"/>
  <c r="AF708" i="14"/>
  <c r="X708" i="14"/>
  <c r="P708" i="14"/>
  <c r="H708" i="14"/>
  <c r="BK708" i="14"/>
  <c r="BC708" i="14"/>
  <c r="AU708" i="14"/>
  <c r="AM708" i="14"/>
  <c r="AE708" i="14"/>
  <c r="W708" i="14"/>
  <c r="O708" i="14"/>
  <c r="G708" i="14"/>
  <c r="BR708" i="14"/>
  <c r="BJ708" i="14"/>
  <c r="BB708" i="14"/>
  <c r="AT708" i="14"/>
  <c r="AL708" i="14"/>
  <c r="AD708" i="14"/>
  <c r="V708" i="14"/>
  <c r="N708" i="14"/>
  <c r="BP708" i="14"/>
  <c r="BH708" i="14"/>
  <c r="AZ708" i="14"/>
  <c r="AR708" i="14"/>
  <c r="AJ708" i="14"/>
  <c r="AB708" i="14"/>
  <c r="T708" i="14"/>
  <c r="L708" i="14"/>
  <c r="BO708" i="14"/>
  <c r="BG708" i="14"/>
  <c r="AY708" i="14"/>
  <c r="AQ708" i="14"/>
  <c r="AI708" i="14"/>
  <c r="AA708" i="14"/>
  <c r="S708" i="14"/>
  <c r="K708" i="14"/>
  <c r="BQ708" i="14"/>
  <c r="AK708" i="14"/>
  <c r="BM708" i="14"/>
  <c r="AG708" i="14"/>
  <c r="BI708" i="14"/>
  <c r="AC708" i="14"/>
  <c r="BE708" i="14"/>
  <c r="Y708" i="14"/>
  <c r="BA708" i="14"/>
  <c r="U708" i="14"/>
  <c r="AW708" i="14"/>
  <c r="Q708" i="14"/>
  <c r="AS708" i="14"/>
  <c r="M708" i="14"/>
  <c r="AO708" i="14"/>
  <c r="I708" i="14"/>
  <c r="L639" i="14"/>
  <c r="BL695" i="14"/>
  <c r="BD695" i="14"/>
  <c r="AV695" i="14"/>
  <c r="AN695" i="14"/>
  <c r="AF695" i="14"/>
  <c r="X695" i="14"/>
  <c r="P695" i="14"/>
  <c r="H695" i="14"/>
  <c r="BR695" i="14"/>
  <c r="BJ695" i="14"/>
  <c r="BB695" i="14"/>
  <c r="AT695" i="14"/>
  <c r="AL695" i="14"/>
  <c r="AD695" i="14"/>
  <c r="V695" i="14"/>
  <c r="N695" i="14"/>
  <c r="BQ695" i="14"/>
  <c r="BI695" i="14"/>
  <c r="BA695" i="14"/>
  <c r="AS695" i="14"/>
  <c r="AK695" i="14"/>
  <c r="AC695" i="14"/>
  <c r="U695" i="14"/>
  <c r="M695" i="14"/>
  <c r="BP695" i="14"/>
  <c r="BH695" i="14"/>
  <c r="AZ695" i="14"/>
  <c r="AR695" i="14"/>
  <c r="AJ695" i="14"/>
  <c r="AB695" i="14"/>
  <c r="T695" i="14"/>
  <c r="L695" i="14"/>
  <c r="BN695" i="14"/>
  <c r="BF695" i="14"/>
  <c r="AX695" i="14"/>
  <c r="AP695" i="14"/>
  <c r="AH695" i="14"/>
  <c r="Z695" i="14"/>
  <c r="R695" i="14"/>
  <c r="J695" i="14"/>
  <c r="BM695" i="14"/>
  <c r="BE695" i="14"/>
  <c r="AW695" i="14"/>
  <c r="AO695" i="14"/>
  <c r="AG695" i="14"/>
  <c r="Y695" i="14"/>
  <c r="Q695" i="14"/>
  <c r="I695" i="14"/>
  <c r="BC695" i="14"/>
  <c r="W695" i="14"/>
  <c r="AY695" i="14"/>
  <c r="S695" i="14"/>
  <c r="AU695" i="14"/>
  <c r="O695" i="14"/>
  <c r="AQ695" i="14"/>
  <c r="K695" i="14"/>
  <c r="AM695" i="14"/>
  <c r="G695" i="14"/>
  <c r="BO695" i="14"/>
  <c r="AI695" i="14"/>
  <c r="BK695" i="14"/>
  <c r="AE695" i="14"/>
  <c r="BG695" i="14"/>
  <c r="AA695" i="14"/>
  <c r="L626" i="14"/>
  <c r="BK709" i="14"/>
  <c r="BC709" i="14"/>
  <c r="AU709" i="14"/>
  <c r="AM709" i="14"/>
  <c r="AE709" i="14"/>
  <c r="W709" i="14"/>
  <c r="O709" i="14"/>
  <c r="G709" i="14"/>
  <c r="BQ709" i="14"/>
  <c r="BI709" i="14"/>
  <c r="BA709" i="14"/>
  <c r="AS709" i="14"/>
  <c r="AK709" i="14"/>
  <c r="AC709" i="14"/>
  <c r="U709" i="14"/>
  <c r="M709" i="14"/>
  <c r="BP709" i="14"/>
  <c r="BH709" i="14"/>
  <c r="AZ709" i="14"/>
  <c r="AR709" i="14"/>
  <c r="AJ709" i="14"/>
  <c r="AB709" i="14"/>
  <c r="T709" i="14"/>
  <c r="L709" i="14"/>
  <c r="BO709" i="14"/>
  <c r="BG709" i="14"/>
  <c r="AY709" i="14"/>
  <c r="AQ709" i="14"/>
  <c r="AI709" i="14"/>
  <c r="AA709" i="14"/>
  <c r="S709" i="14"/>
  <c r="K709" i="14"/>
  <c r="BM709" i="14"/>
  <c r="BE709" i="14"/>
  <c r="AW709" i="14"/>
  <c r="AO709" i="14"/>
  <c r="AG709" i="14"/>
  <c r="Y709" i="14"/>
  <c r="Q709" i="14"/>
  <c r="I709" i="14"/>
  <c r="BL709" i="14"/>
  <c r="BD709" i="14"/>
  <c r="AV709" i="14"/>
  <c r="AN709" i="14"/>
  <c r="AF709" i="14"/>
  <c r="X709" i="14"/>
  <c r="P709" i="14"/>
  <c r="H709" i="14"/>
  <c r="BN709" i="14"/>
  <c r="AH709" i="14"/>
  <c r="BJ709" i="14"/>
  <c r="AD709" i="14"/>
  <c r="BF709" i="14"/>
  <c r="Z709" i="14"/>
  <c r="BB709" i="14"/>
  <c r="V709" i="14"/>
  <c r="AX709" i="14"/>
  <c r="R709" i="14"/>
  <c r="AT709" i="14"/>
  <c r="N709" i="14"/>
  <c r="AP709" i="14"/>
  <c r="J709" i="14"/>
  <c r="BR709" i="14"/>
  <c r="AL709" i="14"/>
  <c r="L640" i="14"/>
  <c r="BQ696" i="14"/>
  <c r="BI696" i="14"/>
  <c r="BA696" i="14"/>
  <c r="AS696" i="14"/>
  <c r="AK696" i="14"/>
  <c r="AC696" i="14"/>
  <c r="U696" i="14"/>
  <c r="M696" i="14"/>
  <c r="BP696" i="14"/>
  <c r="BH696" i="14"/>
  <c r="AZ696" i="14"/>
  <c r="AR696" i="14"/>
  <c r="AJ696" i="14"/>
  <c r="AB696" i="14"/>
  <c r="T696" i="14"/>
  <c r="L696" i="14"/>
  <c r="BO696" i="14"/>
  <c r="BG696" i="14"/>
  <c r="AY696" i="14"/>
  <c r="AQ696" i="14"/>
  <c r="AI696" i="14"/>
  <c r="AA696" i="14"/>
  <c r="S696" i="14"/>
  <c r="K696" i="14"/>
  <c r="BN696" i="14"/>
  <c r="BF696" i="14"/>
  <c r="AX696" i="14"/>
  <c r="AP696" i="14"/>
  <c r="AH696" i="14"/>
  <c r="Z696" i="14"/>
  <c r="R696" i="14"/>
  <c r="J696" i="14"/>
  <c r="BM696" i="14"/>
  <c r="BE696" i="14"/>
  <c r="AW696" i="14"/>
  <c r="AO696" i="14"/>
  <c r="AG696" i="14"/>
  <c r="Y696" i="14"/>
  <c r="Q696" i="14"/>
  <c r="I696" i="14"/>
  <c r="BL696" i="14"/>
  <c r="BD696" i="14"/>
  <c r="AV696" i="14"/>
  <c r="AN696" i="14"/>
  <c r="AF696" i="14"/>
  <c r="BK696" i="14"/>
  <c r="BC696" i="14"/>
  <c r="AU696" i="14"/>
  <c r="AM696" i="14"/>
  <c r="AE696" i="14"/>
  <c r="W696" i="14"/>
  <c r="O696" i="14"/>
  <c r="G696" i="14"/>
  <c r="BR696" i="14"/>
  <c r="BJ696" i="14"/>
  <c r="BB696" i="14"/>
  <c r="AT696" i="14"/>
  <c r="AL696" i="14"/>
  <c r="AD696" i="14"/>
  <c r="V696" i="14"/>
  <c r="N696" i="14"/>
  <c r="X696" i="14"/>
  <c r="P696" i="14"/>
  <c r="H696" i="14"/>
  <c r="L627" i="14"/>
  <c r="BR722" i="14"/>
  <c r="BJ722" i="14"/>
  <c r="BB722" i="14"/>
  <c r="AT722" i="14"/>
  <c r="AL722" i="14"/>
  <c r="AD722" i="14"/>
  <c r="V722" i="14"/>
  <c r="N722" i="14"/>
  <c r="BP722" i="14"/>
  <c r="BH722" i="14"/>
  <c r="AZ722" i="14"/>
  <c r="AR722" i="14"/>
  <c r="AJ722" i="14"/>
  <c r="AB722" i="14"/>
  <c r="T722" i="14"/>
  <c r="L722" i="14"/>
  <c r="BO722" i="14"/>
  <c r="BG722" i="14"/>
  <c r="AY722" i="14"/>
  <c r="AQ722" i="14"/>
  <c r="AI722" i="14"/>
  <c r="AA722" i="14"/>
  <c r="S722" i="14"/>
  <c r="K722" i="14"/>
  <c r="BN722" i="14"/>
  <c r="BF722" i="14"/>
  <c r="AX722" i="14"/>
  <c r="AP722" i="14"/>
  <c r="AH722" i="14"/>
  <c r="Z722" i="14"/>
  <c r="R722" i="14"/>
  <c r="J722" i="14"/>
  <c r="BL722" i="14"/>
  <c r="BD722" i="14"/>
  <c r="AV722" i="14"/>
  <c r="AN722" i="14"/>
  <c r="AF722" i="14"/>
  <c r="X722" i="14"/>
  <c r="P722" i="14"/>
  <c r="H722" i="14"/>
  <c r="BK722" i="14"/>
  <c r="BC722" i="14"/>
  <c r="AU722" i="14"/>
  <c r="AM722" i="14"/>
  <c r="AE722" i="14"/>
  <c r="W722" i="14"/>
  <c r="O722" i="14"/>
  <c r="G722" i="14"/>
  <c r="BM722" i="14"/>
  <c r="AG722" i="14"/>
  <c r="BE722" i="14"/>
  <c r="Y722" i="14"/>
  <c r="BA722" i="14"/>
  <c r="U722" i="14"/>
  <c r="AW722" i="14"/>
  <c r="Q722" i="14"/>
  <c r="AO722" i="14"/>
  <c r="I722" i="14"/>
  <c r="BQ722" i="14"/>
  <c r="AK722" i="14"/>
  <c r="BI722" i="14"/>
  <c r="AS722" i="14"/>
  <c r="AC722" i="14"/>
  <c r="M722" i="14"/>
  <c r="L653" i="14"/>
  <c r="BP731" i="14"/>
  <c r="BH731" i="14"/>
  <c r="AZ731" i="14"/>
  <c r="AR731" i="14"/>
  <c r="AJ731" i="14"/>
  <c r="AB731" i="14"/>
  <c r="T731" i="14"/>
  <c r="L731" i="14"/>
  <c r="BN731" i="14"/>
  <c r="BF731" i="14"/>
  <c r="AX731" i="14"/>
  <c r="AP731" i="14"/>
  <c r="AH731" i="14"/>
  <c r="Z731" i="14"/>
  <c r="R731" i="14"/>
  <c r="J731" i="14"/>
  <c r="BM731" i="14"/>
  <c r="BE731" i="14"/>
  <c r="AW731" i="14"/>
  <c r="AO731" i="14"/>
  <c r="AG731" i="14"/>
  <c r="Y731" i="14"/>
  <c r="Q731" i="14"/>
  <c r="I731" i="14"/>
  <c r="BL731" i="14"/>
  <c r="BD731" i="14"/>
  <c r="AV731" i="14"/>
  <c r="AN731" i="14"/>
  <c r="AF731" i="14"/>
  <c r="X731" i="14"/>
  <c r="P731" i="14"/>
  <c r="H731" i="14"/>
  <c r="BR731" i="14"/>
  <c r="BJ731" i="14"/>
  <c r="BB731" i="14"/>
  <c r="AT731" i="14"/>
  <c r="AL731" i="14"/>
  <c r="AD731" i="14"/>
  <c r="V731" i="14"/>
  <c r="N731" i="14"/>
  <c r="BQ731" i="14"/>
  <c r="BI731" i="14"/>
  <c r="BA731" i="14"/>
  <c r="AS731" i="14"/>
  <c r="AK731" i="14"/>
  <c r="AC731" i="14"/>
  <c r="U731" i="14"/>
  <c r="M731" i="14"/>
  <c r="BC731" i="14"/>
  <c r="W731" i="14"/>
  <c r="AU731" i="14"/>
  <c r="O731" i="14"/>
  <c r="AQ731" i="14"/>
  <c r="K731" i="14"/>
  <c r="AM731" i="14"/>
  <c r="G731" i="14"/>
  <c r="BK731" i="14"/>
  <c r="AE731" i="14"/>
  <c r="BG731" i="14"/>
  <c r="AA731" i="14"/>
  <c r="AI731" i="14"/>
  <c r="BO731" i="14"/>
  <c r="AY731" i="14"/>
  <c r="S731" i="14"/>
  <c r="L662" i="14"/>
  <c r="BM732" i="14"/>
  <c r="BE732" i="14"/>
  <c r="AW732" i="14"/>
  <c r="AO732" i="14"/>
  <c r="AG732" i="14"/>
  <c r="Y732" i="14"/>
  <c r="Q732" i="14"/>
  <c r="I732" i="14"/>
  <c r="BK732" i="14"/>
  <c r="BC732" i="14"/>
  <c r="AU732" i="14"/>
  <c r="AM732" i="14"/>
  <c r="AE732" i="14"/>
  <c r="W732" i="14"/>
  <c r="O732" i="14"/>
  <c r="G732" i="14"/>
  <c r="BR732" i="14"/>
  <c r="BJ732" i="14"/>
  <c r="BB732" i="14"/>
  <c r="AT732" i="14"/>
  <c r="AL732" i="14"/>
  <c r="AD732" i="14"/>
  <c r="V732" i="14"/>
  <c r="N732" i="14"/>
  <c r="BQ732" i="14"/>
  <c r="BI732" i="14"/>
  <c r="BA732" i="14"/>
  <c r="AS732" i="14"/>
  <c r="AK732" i="14"/>
  <c r="AC732" i="14"/>
  <c r="U732" i="14"/>
  <c r="M732" i="14"/>
  <c r="BO732" i="14"/>
  <c r="BG732" i="14"/>
  <c r="AY732" i="14"/>
  <c r="AQ732" i="14"/>
  <c r="AI732" i="14"/>
  <c r="AA732" i="14"/>
  <c r="S732" i="14"/>
  <c r="K732" i="14"/>
  <c r="BN732" i="14"/>
  <c r="BF732" i="14"/>
  <c r="AX732" i="14"/>
  <c r="AP732" i="14"/>
  <c r="AH732" i="14"/>
  <c r="Z732" i="14"/>
  <c r="R732" i="14"/>
  <c r="J732" i="14"/>
  <c r="AZ732" i="14"/>
  <c r="T732" i="14"/>
  <c r="AR732" i="14"/>
  <c r="L732" i="14"/>
  <c r="AN732" i="14"/>
  <c r="H732" i="14"/>
  <c r="BP732" i="14"/>
  <c r="AJ732" i="14"/>
  <c r="BH732" i="14"/>
  <c r="AB732" i="14"/>
  <c r="BD732" i="14"/>
  <c r="X732" i="14"/>
  <c r="BL732" i="14"/>
  <c r="AV732" i="14"/>
  <c r="AF732" i="14"/>
  <c r="P732" i="14"/>
  <c r="L663" i="14"/>
  <c r="BK719" i="14"/>
  <c r="BC719" i="14"/>
  <c r="AU719" i="14"/>
  <c r="AM719" i="14"/>
  <c r="AE719" i="14"/>
  <c r="W719" i="14"/>
  <c r="O719" i="14"/>
  <c r="G719" i="14"/>
  <c r="BQ719" i="14"/>
  <c r="BI719" i="14"/>
  <c r="BA719" i="14"/>
  <c r="AS719" i="14"/>
  <c r="AK719" i="14"/>
  <c r="AC719" i="14"/>
  <c r="U719" i="14"/>
  <c r="M719" i="14"/>
  <c r="BP719" i="14"/>
  <c r="BH719" i="14"/>
  <c r="AZ719" i="14"/>
  <c r="AR719" i="14"/>
  <c r="AJ719" i="14"/>
  <c r="AB719" i="14"/>
  <c r="T719" i="14"/>
  <c r="L719" i="14"/>
  <c r="BO719" i="14"/>
  <c r="BG719" i="14"/>
  <c r="AY719" i="14"/>
  <c r="AQ719" i="14"/>
  <c r="AI719" i="14"/>
  <c r="AA719" i="14"/>
  <c r="S719" i="14"/>
  <c r="K719" i="14"/>
  <c r="BM719" i="14"/>
  <c r="BE719" i="14"/>
  <c r="AW719" i="14"/>
  <c r="AO719" i="14"/>
  <c r="AG719" i="14"/>
  <c r="Y719" i="14"/>
  <c r="Q719" i="14"/>
  <c r="I719" i="14"/>
  <c r="BL719" i="14"/>
  <c r="BD719" i="14"/>
  <c r="AV719" i="14"/>
  <c r="AN719" i="14"/>
  <c r="AF719" i="14"/>
  <c r="X719" i="14"/>
  <c r="P719" i="14"/>
  <c r="AP719" i="14"/>
  <c r="J719" i="14"/>
  <c r="BN719" i="14"/>
  <c r="AH719" i="14"/>
  <c r="BJ719" i="14"/>
  <c r="AD719" i="14"/>
  <c r="BF719" i="14"/>
  <c r="Z719" i="14"/>
  <c r="AX719" i="14"/>
  <c r="R719" i="14"/>
  <c r="AT719" i="14"/>
  <c r="N719" i="14"/>
  <c r="BB719" i="14"/>
  <c r="AL719" i="14"/>
  <c r="V719" i="14"/>
  <c r="H719" i="14"/>
  <c r="BR719" i="14"/>
  <c r="L650" i="14"/>
  <c r="BO702" i="14"/>
  <c r="BG702" i="14"/>
  <c r="AY702" i="14"/>
  <c r="AQ702" i="14"/>
  <c r="AI702" i="14"/>
  <c r="AA702" i="14"/>
  <c r="S702" i="14"/>
  <c r="K702" i="14"/>
  <c r="BN702" i="14"/>
  <c r="BF702" i="14"/>
  <c r="AX702" i="14"/>
  <c r="AP702" i="14"/>
  <c r="AH702" i="14"/>
  <c r="Z702" i="14"/>
  <c r="R702" i="14"/>
  <c r="J702" i="14"/>
  <c r="BM702" i="14"/>
  <c r="BE702" i="14"/>
  <c r="AW702" i="14"/>
  <c r="AO702" i="14"/>
  <c r="AG702" i="14"/>
  <c r="Y702" i="14"/>
  <c r="Q702" i="14"/>
  <c r="I702" i="14"/>
  <c r="BL702" i="14"/>
  <c r="BD702" i="14"/>
  <c r="AV702" i="14"/>
  <c r="AN702" i="14"/>
  <c r="AF702" i="14"/>
  <c r="X702" i="14"/>
  <c r="P702" i="14"/>
  <c r="H702" i="14"/>
  <c r="BK702" i="14"/>
  <c r="BC702" i="14"/>
  <c r="AU702" i="14"/>
  <c r="AM702" i="14"/>
  <c r="AE702" i="14"/>
  <c r="W702" i="14"/>
  <c r="O702" i="14"/>
  <c r="G702" i="14"/>
  <c r="BR702" i="14"/>
  <c r="BJ702" i="14"/>
  <c r="BB702" i="14"/>
  <c r="AT702" i="14"/>
  <c r="AL702" i="14"/>
  <c r="AD702" i="14"/>
  <c r="V702" i="14"/>
  <c r="N702" i="14"/>
  <c r="BQ702" i="14"/>
  <c r="BI702" i="14"/>
  <c r="BA702" i="14"/>
  <c r="AS702" i="14"/>
  <c r="AK702" i="14"/>
  <c r="AC702" i="14"/>
  <c r="U702" i="14"/>
  <c r="M702" i="14"/>
  <c r="BP702" i="14"/>
  <c r="BH702" i="14"/>
  <c r="AZ702" i="14"/>
  <c r="AR702" i="14"/>
  <c r="AJ702" i="14"/>
  <c r="AB702" i="14"/>
  <c r="T702" i="14"/>
  <c r="L702" i="14"/>
  <c r="L633" i="14"/>
  <c r="BM736" i="14"/>
  <c r="BE736" i="14"/>
  <c r="AW736" i="14"/>
  <c r="AO736" i="14"/>
  <c r="AG736" i="14"/>
  <c r="Y736" i="14"/>
  <c r="Q736" i="14"/>
  <c r="I736" i="14"/>
  <c r="BK736" i="14"/>
  <c r="BC736" i="14"/>
  <c r="AU736" i="14"/>
  <c r="AM736" i="14"/>
  <c r="AE736" i="14"/>
  <c r="W736" i="14"/>
  <c r="O736" i="14"/>
  <c r="G736" i="14"/>
  <c r="BR736" i="14"/>
  <c r="BJ736" i="14"/>
  <c r="BB736" i="14"/>
  <c r="AT736" i="14"/>
  <c r="AL736" i="14"/>
  <c r="AD736" i="14"/>
  <c r="V736" i="14"/>
  <c r="N736" i="14"/>
  <c r="BO736" i="14"/>
  <c r="BG736" i="14"/>
  <c r="AY736" i="14"/>
  <c r="AQ736" i="14"/>
  <c r="AI736" i="14"/>
  <c r="AA736" i="14"/>
  <c r="S736" i="14"/>
  <c r="K736" i="14"/>
  <c r="BN736" i="14"/>
  <c r="BF736" i="14"/>
  <c r="AX736" i="14"/>
  <c r="AP736" i="14"/>
  <c r="AH736" i="14"/>
  <c r="Z736" i="14"/>
  <c r="R736" i="14"/>
  <c r="J736" i="14"/>
  <c r="BI736" i="14"/>
  <c r="AN736" i="14"/>
  <c r="T736" i="14"/>
  <c r="BH736" i="14"/>
  <c r="AK736" i="14"/>
  <c r="P736" i="14"/>
  <c r="BD736" i="14"/>
  <c r="AJ736" i="14"/>
  <c r="M736" i="14"/>
  <c r="BA736" i="14"/>
  <c r="AF736" i="14"/>
  <c r="L736" i="14"/>
  <c r="AZ736" i="14"/>
  <c r="AC736" i="14"/>
  <c r="H736" i="14"/>
  <c r="BQ736" i="14"/>
  <c r="AV736" i="14"/>
  <c r="AB736" i="14"/>
  <c r="BP736" i="14"/>
  <c r="AS736" i="14"/>
  <c r="X736" i="14"/>
  <c r="BL736" i="14"/>
  <c r="AR736" i="14"/>
  <c r="U736" i="14"/>
  <c r="L667" i="14"/>
  <c r="BQ707" i="14"/>
  <c r="BI707" i="14"/>
  <c r="BA707" i="14"/>
  <c r="AS707" i="14"/>
  <c r="AK707" i="14"/>
  <c r="AC707" i="14"/>
  <c r="U707" i="14"/>
  <c r="M707" i="14"/>
  <c r="BO707" i="14"/>
  <c r="BG707" i="14"/>
  <c r="AY707" i="14"/>
  <c r="AQ707" i="14"/>
  <c r="AI707" i="14"/>
  <c r="AA707" i="14"/>
  <c r="S707" i="14"/>
  <c r="K707" i="14"/>
  <c r="BN707" i="14"/>
  <c r="BF707" i="14"/>
  <c r="AX707" i="14"/>
  <c r="AP707" i="14"/>
  <c r="AH707" i="14"/>
  <c r="Z707" i="14"/>
  <c r="R707" i="14"/>
  <c r="J707" i="14"/>
  <c r="BM707" i="14"/>
  <c r="BE707" i="14"/>
  <c r="AW707" i="14"/>
  <c r="AO707" i="14"/>
  <c r="AG707" i="14"/>
  <c r="Y707" i="14"/>
  <c r="Q707" i="14"/>
  <c r="I707" i="14"/>
  <c r="BK707" i="14"/>
  <c r="BC707" i="14"/>
  <c r="AU707" i="14"/>
  <c r="AM707" i="14"/>
  <c r="AE707" i="14"/>
  <c r="W707" i="14"/>
  <c r="O707" i="14"/>
  <c r="G707" i="14"/>
  <c r="BR707" i="14"/>
  <c r="BJ707" i="14"/>
  <c r="BB707" i="14"/>
  <c r="AT707" i="14"/>
  <c r="AL707" i="14"/>
  <c r="AD707" i="14"/>
  <c r="V707" i="14"/>
  <c r="N707" i="14"/>
  <c r="AN707" i="14"/>
  <c r="H707" i="14"/>
  <c r="BP707" i="14"/>
  <c r="AJ707" i="14"/>
  <c r="BL707" i="14"/>
  <c r="AF707" i="14"/>
  <c r="BH707" i="14"/>
  <c r="AB707" i="14"/>
  <c r="BD707" i="14"/>
  <c r="X707" i="14"/>
  <c r="AZ707" i="14"/>
  <c r="T707" i="14"/>
  <c r="AV707" i="14"/>
  <c r="P707" i="14"/>
  <c r="AR707" i="14"/>
  <c r="L707" i="14"/>
  <c r="L638" i="14"/>
  <c r="BP743" i="14"/>
  <c r="BH743" i="14"/>
  <c r="AZ743" i="14"/>
  <c r="AR743" i="14"/>
  <c r="AJ743" i="14"/>
  <c r="AB743" i="14"/>
  <c r="T743" i="14"/>
  <c r="L743" i="14"/>
  <c r="BO743" i="14"/>
  <c r="BG743" i="14"/>
  <c r="AY743" i="14"/>
  <c r="AQ743" i="14"/>
  <c r="AI743" i="14"/>
  <c r="AA743" i="14"/>
  <c r="S743" i="14"/>
  <c r="K743" i="14"/>
  <c r="BN743" i="14"/>
  <c r="BF743" i="14"/>
  <c r="AX743" i="14"/>
  <c r="AP743" i="14"/>
  <c r="AH743" i="14"/>
  <c r="Z743" i="14"/>
  <c r="R743" i="14"/>
  <c r="J743" i="14"/>
  <c r="BM743" i="14"/>
  <c r="BE743" i="14"/>
  <c r="AW743" i="14"/>
  <c r="AO743" i="14"/>
  <c r="AG743" i="14"/>
  <c r="Y743" i="14"/>
  <c r="Q743" i="14"/>
  <c r="I743" i="14"/>
  <c r="BL743" i="14"/>
  <c r="BD743" i="14"/>
  <c r="AV743" i="14"/>
  <c r="AN743" i="14"/>
  <c r="AF743" i="14"/>
  <c r="X743" i="14"/>
  <c r="P743" i="14"/>
  <c r="H743" i="14"/>
  <c r="BK743" i="14"/>
  <c r="BC743" i="14"/>
  <c r="AU743" i="14"/>
  <c r="AM743" i="14"/>
  <c r="AE743" i="14"/>
  <c r="W743" i="14"/>
  <c r="O743" i="14"/>
  <c r="G743" i="14"/>
  <c r="BR743" i="14"/>
  <c r="BJ743" i="14"/>
  <c r="BB743" i="14"/>
  <c r="AT743" i="14"/>
  <c r="AL743" i="14"/>
  <c r="AD743" i="14"/>
  <c r="V743" i="14"/>
  <c r="N743" i="14"/>
  <c r="BQ743" i="14"/>
  <c r="BI743" i="14"/>
  <c r="BA743" i="14"/>
  <c r="AS743" i="14"/>
  <c r="AK743" i="14"/>
  <c r="AC743" i="14"/>
  <c r="U743" i="14"/>
  <c r="M743" i="14"/>
  <c r="L674" i="14"/>
  <c r="BN729" i="14"/>
  <c r="BF729" i="14"/>
  <c r="AX729" i="14"/>
  <c r="AP729" i="14"/>
  <c r="AH729" i="14"/>
  <c r="Z729" i="14"/>
  <c r="R729" i="14"/>
  <c r="J729" i="14"/>
  <c r="BL729" i="14"/>
  <c r="BD729" i="14"/>
  <c r="AV729" i="14"/>
  <c r="AN729" i="14"/>
  <c r="AF729" i="14"/>
  <c r="X729" i="14"/>
  <c r="P729" i="14"/>
  <c r="H729" i="14"/>
  <c r="BK729" i="14"/>
  <c r="BC729" i="14"/>
  <c r="AU729" i="14"/>
  <c r="AM729" i="14"/>
  <c r="AE729" i="14"/>
  <c r="W729" i="14"/>
  <c r="O729" i="14"/>
  <c r="G729" i="14"/>
  <c r="BR729" i="14"/>
  <c r="BJ729" i="14"/>
  <c r="BB729" i="14"/>
  <c r="AT729" i="14"/>
  <c r="AL729" i="14"/>
  <c r="AD729" i="14"/>
  <c r="V729" i="14"/>
  <c r="N729" i="14"/>
  <c r="BP729" i="14"/>
  <c r="BH729" i="14"/>
  <c r="AZ729" i="14"/>
  <c r="AR729" i="14"/>
  <c r="AJ729" i="14"/>
  <c r="AB729" i="14"/>
  <c r="T729" i="14"/>
  <c r="L729" i="14"/>
  <c r="BO729" i="14"/>
  <c r="BG729" i="14"/>
  <c r="AY729" i="14"/>
  <c r="AQ729" i="14"/>
  <c r="AI729" i="14"/>
  <c r="AA729" i="14"/>
  <c r="S729" i="14"/>
  <c r="K729" i="14"/>
  <c r="BI729" i="14"/>
  <c r="AC729" i="14"/>
  <c r="BA729" i="14"/>
  <c r="U729" i="14"/>
  <c r="AW729" i="14"/>
  <c r="Q729" i="14"/>
  <c r="AS729" i="14"/>
  <c r="M729" i="14"/>
  <c r="BQ729" i="14"/>
  <c r="AK729" i="14"/>
  <c r="BM729" i="14"/>
  <c r="AG729" i="14"/>
  <c r="AO729" i="14"/>
  <c r="I729" i="14"/>
  <c r="BE729" i="14"/>
  <c r="Y729" i="14"/>
  <c r="L660" i="14"/>
  <c r="C169" i="14"/>
  <c r="D168" i="14"/>
  <c r="BL739" i="14"/>
  <c r="BD739" i="14"/>
  <c r="AV739" i="14"/>
  <c r="AN739" i="14"/>
  <c r="AF739" i="14"/>
  <c r="X739" i="14"/>
  <c r="P739" i="14"/>
  <c r="H739" i="14"/>
  <c r="BK739" i="14"/>
  <c r="BR739" i="14"/>
  <c r="BJ739" i="14"/>
  <c r="BB739" i="14"/>
  <c r="AT739" i="14"/>
  <c r="AL739" i="14"/>
  <c r="AD739" i="14"/>
  <c r="V739" i="14"/>
  <c r="N739" i="14"/>
  <c r="BQ739" i="14"/>
  <c r="BI739" i="14"/>
  <c r="BA739" i="14"/>
  <c r="AS739" i="14"/>
  <c r="AK739" i="14"/>
  <c r="AC739" i="14"/>
  <c r="U739" i="14"/>
  <c r="M739" i="14"/>
  <c r="BP739" i="14"/>
  <c r="BH739" i="14"/>
  <c r="AZ739" i="14"/>
  <c r="AR739" i="14"/>
  <c r="AJ739" i="14"/>
  <c r="AB739" i="14"/>
  <c r="T739" i="14"/>
  <c r="L739" i="14"/>
  <c r="BN739" i="14"/>
  <c r="BF739" i="14"/>
  <c r="AX739" i="14"/>
  <c r="AP739" i="14"/>
  <c r="AH739" i="14"/>
  <c r="Z739" i="14"/>
  <c r="R739" i="14"/>
  <c r="J739" i="14"/>
  <c r="BM739" i="14"/>
  <c r="BE739" i="14"/>
  <c r="AW739" i="14"/>
  <c r="AO739" i="14"/>
  <c r="AG739" i="14"/>
  <c r="Y739" i="14"/>
  <c r="Q739" i="14"/>
  <c r="I739" i="14"/>
  <c r="AI739" i="14"/>
  <c r="BO739" i="14"/>
  <c r="AE739" i="14"/>
  <c r="BG739" i="14"/>
  <c r="AA739" i="14"/>
  <c r="BC739" i="14"/>
  <c r="W739" i="14"/>
  <c r="AY739" i="14"/>
  <c r="S739" i="14"/>
  <c r="AU739" i="14"/>
  <c r="O739" i="14"/>
  <c r="AQ739" i="14"/>
  <c r="K739" i="14"/>
  <c r="AM739" i="14"/>
  <c r="G739" i="14"/>
  <c r="L670" i="14"/>
  <c r="BM700" i="14"/>
  <c r="BE700" i="14"/>
  <c r="AW700" i="14"/>
  <c r="AO700" i="14"/>
  <c r="AG700" i="14"/>
  <c r="Y700" i="14"/>
  <c r="Q700" i="14"/>
  <c r="I700" i="14"/>
  <c r="BL700" i="14"/>
  <c r="BD700" i="14"/>
  <c r="AV700" i="14"/>
  <c r="AN700" i="14"/>
  <c r="AF700" i="14"/>
  <c r="X700" i="14"/>
  <c r="P700" i="14"/>
  <c r="H700" i="14"/>
  <c r="BK700" i="14"/>
  <c r="BC700" i="14"/>
  <c r="AU700" i="14"/>
  <c r="AM700" i="14"/>
  <c r="AE700" i="14"/>
  <c r="W700" i="14"/>
  <c r="O700" i="14"/>
  <c r="G700" i="14"/>
  <c r="BR700" i="14"/>
  <c r="BJ700" i="14"/>
  <c r="BB700" i="14"/>
  <c r="AT700" i="14"/>
  <c r="AL700" i="14"/>
  <c r="AD700" i="14"/>
  <c r="V700" i="14"/>
  <c r="N700" i="14"/>
  <c r="BQ700" i="14"/>
  <c r="BI700" i="14"/>
  <c r="BA700" i="14"/>
  <c r="AS700" i="14"/>
  <c r="AK700" i="14"/>
  <c r="AC700" i="14"/>
  <c r="U700" i="14"/>
  <c r="M700" i="14"/>
  <c r="BP700" i="14"/>
  <c r="BH700" i="14"/>
  <c r="AZ700" i="14"/>
  <c r="AR700" i="14"/>
  <c r="AJ700" i="14"/>
  <c r="AB700" i="14"/>
  <c r="T700" i="14"/>
  <c r="L700" i="14"/>
  <c r="BO700" i="14"/>
  <c r="BG700" i="14"/>
  <c r="AY700" i="14"/>
  <c r="AQ700" i="14"/>
  <c r="AI700" i="14"/>
  <c r="AA700" i="14"/>
  <c r="S700" i="14"/>
  <c r="K700" i="14"/>
  <c r="BN700" i="14"/>
  <c r="BF700" i="14"/>
  <c r="AX700" i="14"/>
  <c r="AP700" i="14"/>
  <c r="AH700" i="14"/>
  <c r="Z700" i="14"/>
  <c r="R700" i="14"/>
  <c r="J700" i="14"/>
  <c r="L631" i="14"/>
  <c r="BO718" i="14"/>
  <c r="BG718" i="14"/>
  <c r="AY718" i="14"/>
  <c r="AQ718" i="14"/>
  <c r="AI718" i="14"/>
  <c r="AA718" i="14"/>
  <c r="S718" i="14"/>
  <c r="K718" i="14"/>
  <c r="BM718" i="14"/>
  <c r="BE718" i="14"/>
  <c r="AW718" i="14"/>
  <c r="AO718" i="14"/>
  <c r="AG718" i="14"/>
  <c r="Y718" i="14"/>
  <c r="Q718" i="14"/>
  <c r="I718" i="14"/>
  <c r="BL718" i="14"/>
  <c r="BD718" i="14"/>
  <c r="AV718" i="14"/>
  <c r="AN718" i="14"/>
  <c r="AF718" i="14"/>
  <c r="X718" i="14"/>
  <c r="P718" i="14"/>
  <c r="H718" i="14"/>
  <c r="BK718" i="14"/>
  <c r="BC718" i="14"/>
  <c r="AU718" i="14"/>
  <c r="AM718" i="14"/>
  <c r="AE718" i="14"/>
  <c r="W718" i="14"/>
  <c r="O718" i="14"/>
  <c r="G718" i="14"/>
  <c r="BQ718" i="14"/>
  <c r="BI718" i="14"/>
  <c r="BA718" i="14"/>
  <c r="AS718" i="14"/>
  <c r="AK718" i="14"/>
  <c r="AC718" i="14"/>
  <c r="U718" i="14"/>
  <c r="M718" i="14"/>
  <c r="BP718" i="14"/>
  <c r="BH718" i="14"/>
  <c r="AZ718" i="14"/>
  <c r="AR718" i="14"/>
  <c r="AJ718" i="14"/>
  <c r="AB718" i="14"/>
  <c r="T718" i="14"/>
  <c r="L718" i="14"/>
  <c r="BB718" i="14"/>
  <c r="V718" i="14"/>
  <c r="AT718" i="14"/>
  <c r="N718" i="14"/>
  <c r="AP718" i="14"/>
  <c r="J718" i="14"/>
  <c r="BR718" i="14"/>
  <c r="AL718" i="14"/>
  <c r="BN718" i="14"/>
  <c r="BJ718" i="14"/>
  <c r="AD718" i="14"/>
  <c r="BF718" i="14"/>
  <c r="Z718" i="14"/>
  <c r="AX718" i="14"/>
  <c r="AH718" i="14"/>
  <c r="R718" i="14"/>
  <c r="L649" i="14"/>
  <c r="BO705" i="14"/>
  <c r="BG705" i="14"/>
  <c r="AY705" i="14"/>
  <c r="AQ705" i="14"/>
  <c r="AI705" i="14"/>
  <c r="AA705" i="14"/>
  <c r="S705" i="14"/>
  <c r="K705" i="14"/>
  <c r="BM705" i="14"/>
  <c r="BE705" i="14"/>
  <c r="AW705" i="14"/>
  <c r="AO705" i="14"/>
  <c r="AG705" i="14"/>
  <c r="Y705" i="14"/>
  <c r="Q705" i="14"/>
  <c r="I705" i="14"/>
  <c r="BL705" i="14"/>
  <c r="BD705" i="14"/>
  <c r="AV705" i="14"/>
  <c r="AN705" i="14"/>
  <c r="AF705" i="14"/>
  <c r="X705" i="14"/>
  <c r="P705" i="14"/>
  <c r="H705" i="14"/>
  <c r="BK705" i="14"/>
  <c r="BC705" i="14"/>
  <c r="AU705" i="14"/>
  <c r="AM705" i="14"/>
  <c r="AE705" i="14"/>
  <c r="W705" i="14"/>
  <c r="O705" i="14"/>
  <c r="G705" i="14"/>
  <c r="BQ705" i="14"/>
  <c r="BI705" i="14"/>
  <c r="BA705" i="14"/>
  <c r="AS705" i="14"/>
  <c r="AK705" i="14"/>
  <c r="AC705" i="14"/>
  <c r="U705" i="14"/>
  <c r="M705" i="14"/>
  <c r="BP705" i="14"/>
  <c r="BH705" i="14"/>
  <c r="AZ705" i="14"/>
  <c r="AR705" i="14"/>
  <c r="AJ705" i="14"/>
  <c r="AB705" i="14"/>
  <c r="T705" i="14"/>
  <c r="L705" i="14"/>
  <c r="AT705" i="14"/>
  <c r="N705" i="14"/>
  <c r="AP705" i="14"/>
  <c r="J705" i="14"/>
  <c r="BR705" i="14"/>
  <c r="AL705" i="14"/>
  <c r="BN705" i="14"/>
  <c r="AH705" i="14"/>
  <c r="BJ705" i="14"/>
  <c r="AD705" i="14"/>
  <c r="BF705" i="14"/>
  <c r="Z705" i="14"/>
  <c r="BB705" i="14"/>
  <c r="V705" i="14"/>
  <c r="AX705" i="14"/>
  <c r="R705" i="14"/>
  <c r="L636" i="14"/>
  <c r="BK714" i="14"/>
  <c r="BC714" i="14"/>
  <c r="AU714" i="14"/>
  <c r="AM714" i="14"/>
  <c r="AE714" i="14"/>
  <c r="W714" i="14"/>
  <c r="O714" i="14"/>
  <c r="G714" i="14"/>
  <c r="BQ714" i="14"/>
  <c r="BI714" i="14"/>
  <c r="BA714" i="14"/>
  <c r="AS714" i="14"/>
  <c r="AK714" i="14"/>
  <c r="AC714" i="14"/>
  <c r="U714" i="14"/>
  <c r="M714" i="14"/>
  <c r="BP714" i="14"/>
  <c r="BH714" i="14"/>
  <c r="AZ714" i="14"/>
  <c r="AR714" i="14"/>
  <c r="AJ714" i="14"/>
  <c r="AB714" i="14"/>
  <c r="T714" i="14"/>
  <c r="L714" i="14"/>
  <c r="BO714" i="14"/>
  <c r="BG714" i="14"/>
  <c r="AY714" i="14"/>
  <c r="AQ714" i="14"/>
  <c r="AI714" i="14"/>
  <c r="AA714" i="14"/>
  <c r="S714" i="14"/>
  <c r="K714" i="14"/>
  <c r="BM714" i="14"/>
  <c r="BE714" i="14"/>
  <c r="AW714" i="14"/>
  <c r="AO714" i="14"/>
  <c r="AG714" i="14"/>
  <c r="Y714" i="14"/>
  <c r="Q714" i="14"/>
  <c r="I714" i="14"/>
  <c r="BL714" i="14"/>
  <c r="BD714" i="14"/>
  <c r="AV714" i="14"/>
  <c r="AN714" i="14"/>
  <c r="AF714" i="14"/>
  <c r="X714" i="14"/>
  <c r="P714" i="14"/>
  <c r="H714" i="14"/>
  <c r="BN714" i="14"/>
  <c r="AH714" i="14"/>
  <c r="BF714" i="14"/>
  <c r="Z714" i="14"/>
  <c r="BB714" i="14"/>
  <c r="V714" i="14"/>
  <c r="AX714" i="14"/>
  <c r="R714" i="14"/>
  <c r="AP714" i="14"/>
  <c r="J714" i="14"/>
  <c r="BR714" i="14"/>
  <c r="AL714" i="14"/>
  <c r="BJ714" i="14"/>
  <c r="AT714" i="14"/>
  <c r="AD714" i="14"/>
  <c r="N714" i="14"/>
  <c r="L645" i="14"/>
  <c r="BP715" i="14"/>
  <c r="BH715" i="14"/>
  <c r="AZ715" i="14"/>
  <c r="AR715" i="14"/>
  <c r="AJ715" i="14"/>
  <c r="AB715" i="14"/>
  <c r="T715" i="14"/>
  <c r="L715" i="14"/>
  <c r="BN715" i="14"/>
  <c r="BF715" i="14"/>
  <c r="AX715" i="14"/>
  <c r="AP715" i="14"/>
  <c r="AH715" i="14"/>
  <c r="Z715" i="14"/>
  <c r="R715" i="14"/>
  <c r="J715" i="14"/>
  <c r="BM715" i="14"/>
  <c r="BE715" i="14"/>
  <c r="AW715" i="14"/>
  <c r="AO715" i="14"/>
  <c r="AG715" i="14"/>
  <c r="Y715" i="14"/>
  <c r="Q715" i="14"/>
  <c r="I715" i="14"/>
  <c r="BL715" i="14"/>
  <c r="BD715" i="14"/>
  <c r="AV715" i="14"/>
  <c r="AN715" i="14"/>
  <c r="AF715" i="14"/>
  <c r="X715" i="14"/>
  <c r="P715" i="14"/>
  <c r="H715" i="14"/>
  <c r="BR715" i="14"/>
  <c r="BJ715" i="14"/>
  <c r="BB715" i="14"/>
  <c r="AT715" i="14"/>
  <c r="AL715" i="14"/>
  <c r="AD715" i="14"/>
  <c r="V715" i="14"/>
  <c r="N715" i="14"/>
  <c r="BQ715" i="14"/>
  <c r="BI715" i="14"/>
  <c r="BA715" i="14"/>
  <c r="AS715" i="14"/>
  <c r="AK715" i="14"/>
  <c r="AC715" i="14"/>
  <c r="U715" i="14"/>
  <c r="M715" i="14"/>
  <c r="BK715" i="14"/>
  <c r="AE715" i="14"/>
  <c r="BC715" i="14"/>
  <c r="W715" i="14"/>
  <c r="AY715" i="14"/>
  <c r="S715" i="14"/>
  <c r="AU715" i="14"/>
  <c r="O715" i="14"/>
  <c r="AM715" i="14"/>
  <c r="G715" i="14"/>
  <c r="BO715" i="14"/>
  <c r="AI715" i="14"/>
  <c r="K715" i="14"/>
  <c r="BG715" i="14"/>
  <c r="AQ715" i="14"/>
  <c r="AA715" i="14"/>
  <c r="L646" i="14"/>
  <c r="E167" i="14"/>
  <c r="H167" i="14" s="1"/>
  <c r="I166" i="14"/>
  <c r="K166" i="14" s="1"/>
  <c r="BN741" i="14"/>
  <c r="BF741" i="14"/>
  <c r="AX741" i="14"/>
  <c r="AP741" i="14"/>
  <c r="AH741" i="14"/>
  <c r="Z741" i="14"/>
  <c r="R741" i="14"/>
  <c r="J741" i="14"/>
  <c r="BM741" i="14"/>
  <c r="BE741" i="14"/>
  <c r="AW741" i="14"/>
  <c r="AO741" i="14"/>
  <c r="AG741" i="14"/>
  <c r="Y741" i="14"/>
  <c r="Q741" i="14"/>
  <c r="I741" i="14"/>
  <c r="BL741" i="14"/>
  <c r="BD741" i="14"/>
  <c r="AV741" i="14"/>
  <c r="AN741" i="14"/>
  <c r="AF741" i="14"/>
  <c r="X741" i="14"/>
  <c r="P741" i="14"/>
  <c r="H741" i="14"/>
  <c r="BK741" i="14"/>
  <c r="BC741" i="14"/>
  <c r="AU741" i="14"/>
  <c r="AM741" i="14"/>
  <c r="AE741" i="14"/>
  <c r="W741" i="14"/>
  <c r="O741" i="14"/>
  <c r="G741" i="14"/>
  <c r="BR741" i="14"/>
  <c r="BJ741" i="14"/>
  <c r="BB741" i="14"/>
  <c r="AT741" i="14"/>
  <c r="AL741" i="14"/>
  <c r="AD741" i="14"/>
  <c r="V741" i="14"/>
  <c r="N741" i="14"/>
  <c r="BQ741" i="14"/>
  <c r="BI741" i="14"/>
  <c r="BA741" i="14"/>
  <c r="AS741" i="14"/>
  <c r="AK741" i="14"/>
  <c r="AC741" i="14"/>
  <c r="U741" i="14"/>
  <c r="M741" i="14"/>
  <c r="BP741" i="14"/>
  <c r="BH741" i="14"/>
  <c r="AZ741" i="14"/>
  <c r="AR741" i="14"/>
  <c r="AJ741" i="14"/>
  <c r="AB741" i="14"/>
  <c r="T741" i="14"/>
  <c r="L741" i="14"/>
  <c r="BO741" i="14"/>
  <c r="BG741" i="14"/>
  <c r="AY741" i="14"/>
  <c r="AQ741" i="14"/>
  <c r="AI741" i="14"/>
  <c r="AA741" i="14"/>
  <c r="S741" i="14"/>
  <c r="K741" i="14"/>
  <c r="L672" i="14"/>
  <c r="BL727" i="14"/>
  <c r="BD727" i="14"/>
  <c r="AV727" i="14"/>
  <c r="AN727" i="14"/>
  <c r="AF727" i="14"/>
  <c r="X727" i="14"/>
  <c r="P727" i="14"/>
  <c r="H727" i="14"/>
  <c r="BR727" i="14"/>
  <c r="BJ727" i="14"/>
  <c r="BB727" i="14"/>
  <c r="AT727" i="14"/>
  <c r="AL727" i="14"/>
  <c r="AD727" i="14"/>
  <c r="V727" i="14"/>
  <c r="N727" i="14"/>
  <c r="BQ727" i="14"/>
  <c r="BI727" i="14"/>
  <c r="BA727" i="14"/>
  <c r="AS727" i="14"/>
  <c r="AK727" i="14"/>
  <c r="AC727" i="14"/>
  <c r="U727" i="14"/>
  <c r="M727" i="14"/>
  <c r="BP727" i="14"/>
  <c r="BH727" i="14"/>
  <c r="AZ727" i="14"/>
  <c r="AR727" i="14"/>
  <c r="AJ727" i="14"/>
  <c r="AB727" i="14"/>
  <c r="T727" i="14"/>
  <c r="L727" i="14"/>
  <c r="BN727" i="14"/>
  <c r="BF727" i="14"/>
  <c r="BM727" i="14"/>
  <c r="BE727" i="14"/>
  <c r="BO727" i="14"/>
  <c r="AQ727" i="14"/>
  <c r="AA727" i="14"/>
  <c r="K727" i="14"/>
  <c r="BG727" i="14"/>
  <c r="AO727" i="14"/>
  <c r="Y727" i="14"/>
  <c r="I727" i="14"/>
  <c r="BC727" i="14"/>
  <c r="AM727" i="14"/>
  <c r="W727" i="14"/>
  <c r="G727" i="14"/>
  <c r="AY727" i="14"/>
  <c r="AI727" i="14"/>
  <c r="S727" i="14"/>
  <c r="AW727" i="14"/>
  <c r="AG727" i="14"/>
  <c r="Q727" i="14"/>
  <c r="AU727" i="14"/>
  <c r="AE727" i="14"/>
  <c r="O727" i="14"/>
  <c r="AX727" i="14"/>
  <c r="AH727" i="14"/>
  <c r="Z727" i="14"/>
  <c r="R727" i="14"/>
  <c r="BK727" i="14"/>
  <c r="AP727" i="14"/>
  <c r="J727" i="14"/>
  <c r="L658" i="14"/>
  <c r="BO738" i="14"/>
  <c r="BG738" i="14"/>
  <c r="AY738" i="14"/>
  <c r="AQ738" i="14"/>
  <c r="AI738" i="14"/>
  <c r="AA738" i="14"/>
  <c r="S738" i="14"/>
  <c r="K738" i="14"/>
  <c r="BM738" i="14"/>
  <c r="BE738" i="14"/>
  <c r="AW738" i="14"/>
  <c r="AO738" i="14"/>
  <c r="AG738" i="14"/>
  <c r="Y738" i="14"/>
  <c r="Q738" i="14"/>
  <c r="I738" i="14"/>
  <c r="BL738" i="14"/>
  <c r="BD738" i="14"/>
  <c r="AV738" i="14"/>
  <c r="AN738" i="14"/>
  <c r="AF738" i="14"/>
  <c r="X738" i="14"/>
  <c r="P738" i="14"/>
  <c r="H738" i="14"/>
  <c r="BK738" i="14"/>
  <c r="BC738" i="14"/>
  <c r="AU738" i="14"/>
  <c r="AM738" i="14"/>
  <c r="AE738" i="14"/>
  <c r="W738" i="14"/>
  <c r="O738" i="14"/>
  <c r="G738" i="14"/>
  <c r="BQ738" i="14"/>
  <c r="BI738" i="14"/>
  <c r="BA738" i="14"/>
  <c r="AS738" i="14"/>
  <c r="AK738" i="14"/>
  <c r="AC738" i="14"/>
  <c r="U738" i="14"/>
  <c r="M738" i="14"/>
  <c r="BP738" i="14"/>
  <c r="BH738" i="14"/>
  <c r="AZ738" i="14"/>
  <c r="AR738" i="14"/>
  <c r="AJ738" i="14"/>
  <c r="AB738" i="14"/>
  <c r="T738" i="14"/>
  <c r="L738" i="14"/>
  <c r="BR738" i="14"/>
  <c r="AL738" i="14"/>
  <c r="BN738" i="14"/>
  <c r="AH738" i="14"/>
  <c r="BJ738" i="14"/>
  <c r="AD738" i="14"/>
  <c r="BF738" i="14"/>
  <c r="Z738" i="14"/>
  <c r="BB738" i="14"/>
  <c r="V738" i="14"/>
  <c r="AX738" i="14"/>
  <c r="R738" i="14"/>
  <c r="AT738" i="14"/>
  <c r="N738" i="14"/>
  <c r="AP738" i="14"/>
  <c r="J738" i="14"/>
  <c r="L669" i="14"/>
  <c r="BR737" i="14"/>
  <c r="BJ737" i="14"/>
  <c r="BB737" i="14"/>
  <c r="AT737" i="14"/>
  <c r="AL737" i="14"/>
  <c r="AD737" i="14"/>
  <c r="V737" i="14"/>
  <c r="N737" i="14"/>
  <c r="BP737" i="14"/>
  <c r="BH737" i="14"/>
  <c r="AZ737" i="14"/>
  <c r="AR737" i="14"/>
  <c r="AJ737" i="14"/>
  <c r="AB737" i="14"/>
  <c r="T737" i="14"/>
  <c r="L737" i="14"/>
  <c r="BO737" i="14"/>
  <c r="BG737" i="14"/>
  <c r="AY737" i="14"/>
  <c r="AQ737" i="14"/>
  <c r="AI737" i="14"/>
  <c r="AA737" i="14"/>
  <c r="S737" i="14"/>
  <c r="K737" i="14"/>
  <c r="BN737" i="14"/>
  <c r="BF737" i="14"/>
  <c r="AX737" i="14"/>
  <c r="AP737" i="14"/>
  <c r="AH737" i="14"/>
  <c r="BL737" i="14"/>
  <c r="BD737" i="14"/>
  <c r="AV737" i="14"/>
  <c r="AN737" i="14"/>
  <c r="AF737" i="14"/>
  <c r="X737" i="14"/>
  <c r="P737" i="14"/>
  <c r="H737" i="14"/>
  <c r="BK737" i="14"/>
  <c r="BC737" i="14"/>
  <c r="AU737" i="14"/>
  <c r="AM737" i="14"/>
  <c r="AE737" i="14"/>
  <c r="W737" i="14"/>
  <c r="O737" i="14"/>
  <c r="G737" i="14"/>
  <c r="AO737" i="14"/>
  <c r="Q737" i="14"/>
  <c r="BQ737" i="14"/>
  <c r="AK737" i="14"/>
  <c r="M737" i="14"/>
  <c r="BM737" i="14"/>
  <c r="AG737" i="14"/>
  <c r="J737" i="14"/>
  <c r="BI737" i="14"/>
  <c r="AC737" i="14"/>
  <c r="I737" i="14"/>
  <c r="BE737" i="14"/>
  <c r="Z737" i="14"/>
  <c r="BA737" i="14"/>
  <c r="Y737" i="14"/>
  <c r="AW737" i="14"/>
  <c r="U737" i="14"/>
  <c r="AS737" i="14"/>
  <c r="R737" i="14"/>
  <c r="L668" i="14"/>
  <c r="BQ725" i="14"/>
  <c r="BI725" i="14"/>
  <c r="BA725" i="14"/>
  <c r="AS725" i="14"/>
  <c r="AK725" i="14"/>
  <c r="AC725" i="14"/>
  <c r="U725" i="14"/>
  <c r="M725" i="14"/>
  <c r="BO725" i="14"/>
  <c r="BG725" i="14"/>
  <c r="AY725" i="14"/>
  <c r="AQ725" i="14"/>
  <c r="AI725" i="14"/>
  <c r="AA725" i="14"/>
  <c r="S725" i="14"/>
  <c r="K725" i="14"/>
  <c r="BN725" i="14"/>
  <c r="BF725" i="14"/>
  <c r="AX725" i="14"/>
  <c r="AP725" i="14"/>
  <c r="AH725" i="14"/>
  <c r="Z725" i="14"/>
  <c r="R725" i="14"/>
  <c r="J725" i="14"/>
  <c r="BM725" i="14"/>
  <c r="BE725" i="14"/>
  <c r="AW725" i="14"/>
  <c r="AO725" i="14"/>
  <c r="AG725" i="14"/>
  <c r="Y725" i="14"/>
  <c r="Q725" i="14"/>
  <c r="I725" i="14"/>
  <c r="BK725" i="14"/>
  <c r="BC725" i="14"/>
  <c r="AU725" i="14"/>
  <c r="AM725" i="14"/>
  <c r="AE725" i="14"/>
  <c r="W725" i="14"/>
  <c r="O725" i="14"/>
  <c r="G725" i="14"/>
  <c r="BR725" i="14"/>
  <c r="BJ725" i="14"/>
  <c r="BB725" i="14"/>
  <c r="AT725" i="14"/>
  <c r="AL725" i="14"/>
  <c r="AD725" i="14"/>
  <c r="V725" i="14"/>
  <c r="N725" i="14"/>
  <c r="BD725" i="14"/>
  <c r="X725" i="14"/>
  <c r="AV725" i="14"/>
  <c r="P725" i="14"/>
  <c r="AR725" i="14"/>
  <c r="L725" i="14"/>
  <c r="AN725" i="14"/>
  <c r="H725" i="14"/>
  <c r="BL725" i="14"/>
  <c r="AF725" i="14"/>
  <c r="BH725" i="14"/>
  <c r="AB725" i="14"/>
  <c r="AJ725" i="14"/>
  <c r="T725" i="14"/>
  <c r="BP725" i="14"/>
  <c r="AZ725" i="14"/>
  <c r="L656" i="14"/>
  <c r="BQ712" i="14"/>
  <c r="BI712" i="14"/>
  <c r="BA712" i="14"/>
  <c r="AS712" i="14"/>
  <c r="AK712" i="14"/>
  <c r="AC712" i="14"/>
  <c r="U712" i="14"/>
  <c r="M712" i="14"/>
  <c r="BO712" i="14"/>
  <c r="BG712" i="14"/>
  <c r="AY712" i="14"/>
  <c r="AQ712" i="14"/>
  <c r="AI712" i="14"/>
  <c r="AA712" i="14"/>
  <c r="S712" i="14"/>
  <c r="K712" i="14"/>
  <c r="BN712" i="14"/>
  <c r="BF712" i="14"/>
  <c r="AX712" i="14"/>
  <c r="AP712" i="14"/>
  <c r="AH712" i="14"/>
  <c r="Z712" i="14"/>
  <c r="R712" i="14"/>
  <c r="J712" i="14"/>
  <c r="BM712" i="14"/>
  <c r="BE712" i="14"/>
  <c r="AW712" i="14"/>
  <c r="AO712" i="14"/>
  <c r="AG712" i="14"/>
  <c r="Y712" i="14"/>
  <c r="Q712" i="14"/>
  <c r="I712" i="14"/>
  <c r="BK712" i="14"/>
  <c r="BC712" i="14"/>
  <c r="AU712" i="14"/>
  <c r="AM712" i="14"/>
  <c r="AE712" i="14"/>
  <c r="W712" i="14"/>
  <c r="O712" i="14"/>
  <c r="G712" i="14"/>
  <c r="BR712" i="14"/>
  <c r="BJ712" i="14"/>
  <c r="BB712" i="14"/>
  <c r="AT712" i="14"/>
  <c r="AL712" i="14"/>
  <c r="AD712" i="14"/>
  <c r="V712" i="14"/>
  <c r="N712" i="14"/>
  <c r="AN712" i="14"/>
  <c r="H712" i="14"/>
  <c r="BL712" i="14"/>
  <c r="AF712" i="14"/>
  <c r="BH712" i="14"/>
  <c r="AB712" i="14"/>
  <c r="BD712" i="14"/>
  <c r="X712" i="14"/>
  <c r="AV712" i="14"/>
  <c r="P712" i="14"/>
  <c r="AR712" i="14"/>
  <c r="L712" i="14"/>
  <c r="BP712" i="14"/>
  <c r="AZ712" i="14"/>
  <c r="AJ712" i="14"/>
  <c r="T712" i="14"/>
  <c r="L643" i="14"/>
  <c r="BO734" i="14"/>
  <c r="BG734" i="14"/>
  <c r="AY734" i="14"/>
  <c r="AQ734" i="14"/>
  <c r="AI734" i="14"/>
  <c r="AA734" i="14"/>
  <c r="S734" i="14"/>
  <c r="K734" i="14"/>
  <c r="BM734" i="14"/>
  <c r="BE734" i="14"/>
  <c r="AW734" i="14"/>
  <c r="AO734" i="14"/>
  <c r="AG734" i="14"/>
  <c r="Y734" i="14"/>
  <c r="Q734" i="14"/>
  <c r="I734" i="14"/>
  <c r="BL734" i="14"/>
  <c r="BD734" i="14"/>
  <c r="AV734" i="14"/>
  <c r="AN734" i="14"/>
  <c r="AF734" i="14"/>
  <c r="X734" i="14"/>
  <c r="P734" i="14"/>
  <c r="H734" i="14"/>
  <c r="BK734" i="14"/>
  <c r="BC734" i="14"/>
  <c r="AU734" i="14"/>
  <c r="AM734" i="14"/>
  <c r="AE734" i="14"/>
  <c r="W734" i="14"/>
  <c r="O734" i="14"/>
  <c r="G734" i="14"/>
  <c r="BQ734" i="14"/>
  <c r="BI734" i="14"/>
  <c r="BA734" i="14"/>
  <c r="AS734" i="14"/>
  <c r="AK734" i="14"/>
  <c r="AC734" i="14"/>
  <c r="U734" i="14"/>
  <c r="M734" i="14"/>
  <c r="BP734" i="14"/>
  <c r="BH734" i="14"/>
  <c r="AZ734" i="14"/>
  <c r="AR734" i="14"/>
  <c r="AJ734" i="14"/>
  <c r="AB734" i="14"/>
  <c r="T734" i="14"/>
  <c r="L734" i="14"/>
  <c r="AT734" i="14"/>
  <c r="N734" i="14"/>
  <c r="BR734" i="14"/>
  <c r="AL734" i="14"/>
  <c r="BN734" i="14"/>
  <c r="AH734" i="14"/>
  <c r="BJ734" i="14"/>
  <c r="AD734" i="14"/>
  <c r="BB734" i="14"/>
  <c r="V734" i="14"/>
  <c r="AX734" i="14"/>
  <c r="R734" i="14"/>
  <c r="BF734" i="14"/>
  <c r="AP734" i="14"/>
  <c r="Z734" i="14"/>
  <c r="J734" i="14"/>
  <c r="L665" i="14"/>
  <c r="BM721" i="14"/>
  <c r="BE721" i="14"/>
  <c r="AW721" i="14"/>
  <c r="AO721" i="14"/>
  <c r="AG721" i="14"/>
  <c r="Y721" i="14"/>
  <c r="Q721" i="14"/>
  <c r="I721" i="14"/>
  <c r="BK721" i="14"/>
  <c r="BC721" i="14"/>
  <c r="AU721" i="14"/>
  <c r="AM721" i="14"/>
  <c r="AE721" i="14"/>
  <c r="W721" i="14"/>
  <c r="O721" i="14"/>
  <c r="G721" i="14"/>
  <c r="BR721" i="14"/>
  <c r="BJ721" i="14"/>
  <c r="BB721" i="14"/>
  <c r="AT721" i="14"/>
  <c r="AL721" i="14"/>
  <c r="AD721" i="14"/>
  <c r="V721" i="14"/>
  <c r="N721" i="14"/>
  <c r="BQ721" i="14"/>
  <c r="BI721" i="14"/>
  <c r="BA721" i="14"/>
  <c r="AS721" i="14"/>
  <c r="AK721" i="14"/>
  <c r="AC721" i="14"/>
  <c r="U721" i="14"/>
  <c r="M721" i="14"/>
  <c r="BO721" i="14"/>
  <c r="BG721" i="14"/>
  <c r="AY721" i="14"/>
  <c r="AQ721" i="14"/>
  <c r="AI721" i="14"/>
  <c r="AA721" i="14"/>
  <c r="S721" i="14"/>
  <c r="K721" i="14"/>
  <c r="BN721" i="14"/>
  <c r="BF721" i="14"/>
  <c r="AX721" i="14"/>
  <c r="AP721" i="14"/>
  <c r="AH721" i="14"/>
  <c r="Z721" i="14"/>
  <c r="R721" i="14"/>
  <c r="J721" i="14"/>
  <c r="BP721" i="14"/>
  <c r="AJ721" i="14"/>
  <c r="BH721" i="14"/>
  <c r="AB721" i="14"/>
  <c r="BD721" i="14"/>
  <c r="X721" i="14"/>
  <c r="AZ721" i="14"/>
  <c r="T721" i="14"/>
  <c r="AR721" i="14"/>
  <c r="L721" i="14"/>
  <c r="AN721" i="14"/>
  <c r="H721" i="14"/>
  <c r="AV721" i="14"/>
  <c r="AF721" i="14"/>
  <c r="P721" i="14"/>
  <c r="BL721" i="14"/>
  <c r="L652" i="14"/>
  <c r="BK730" i="14"/>
  <c r="BC730" i="14"/>
  <c r="AU730" i="14"/>
  <c r="AM730" i="14"/>
  <c r="AE730" i="14"/>
  <c r="W730" i="14"/>
  <c r="O730" i="14"/>
  <c r="G730" i="14"/>
  <c r="BQ730" i="14"/>
  <c r="BI730" i="14"/>
  <c r="BA730" i="14"/>
  <c r="AS730" i="14"/>
  <c r="AK730" i="14"/>
  <c r="AC730" i="14"/>
  <c r="U730" i="14"/>
  <c r="M730" i="14"/>
  <c r="BP730" i="14"/>
  <c r="BH730" i="14"/>
  <c r="AZ730" i="14"/>
  <c r="AR730" i="14"/>
  <c r="AJ730" i="14"/>
  <c r="AB730" i="14"/>
  <c r="T730" i="14"/>
  <c r="L730" i="14"/>
  <c r="BO730" i="14"/>
  <c r="BG730" i="14"/>
  <c r="AY730" i="14"/>
  <c r="AQ730" i="14"/>
  <c r="AI730" i="14"/>
  <c r="AA730" i="14"/>
  <c r="S730" i="14"/>
  <c r="K730" i="14"/>
  <c r="BM730" i="14"/>
  <c r="BE730" i="14"/>
  <c r="AW730" i="14"/>
  <c r="AO730" i="14"/>
  <c r="AG730" i="14"/>
  <c r="Y730" i="14"/>
  <c r="Q730" i="14"/>
  <c r="I730" i="14"/>
  <c r="BL730" i="14"/>
  <c r="BD730" i="14"/>
  <c r="AV730" i="14"/>
  <c r="AN730" i="14"/>
  <c r="AF730" i="14"/>
  <c r="X730" i="14"/>
  <c r="P730" i="14"/>
  <c r="H730" i="14"/>
  <c r="BF730" i="14"/>
  <c r="Z730" i="14"/>
  <c r="AX730" i="14"/>
  <c r="R730" i="14"/>
  <c r="AT730" i="14"/>
  <c r="N730" i="14"/>
  <c r="AP730" i="14"/>
  <c r="J730" i="14"/>
  <c r="BN730" i="14"/>
  <c r="AH730" i="14"/>
  <c r="BJ730" i="14"/>
  <c r="AD730" i="14"/>
  <c r="BR730" i="14"/>
  <c r="BB730" i="14"/>
  <c r="AL730" i="14"/>
  <c r="V730" i="14"/>
  <c r="L661" i="14"/>
  <c r="BR701" i="14"/>
  <c r="BJ701" i="14"/>
  <c r="BB701" i="14"/>
  <c r="AT701" i="14"/>
  <c r="AL701" i="14"/>
  <c r="AD701" i="14"/>
  <c r="V701" i="14"/>
  <c r="N701" i="14"/>
  <c r="BQ701" i="14"/>
  <c r="BI701" i="14"/>
  <c r="BA701" i="14"/>
  <c r="AS701" i="14"/>
  <c r="AK701" i="14"/>
  <c r="AC701" i="14"/>
  <c r="U701" i="14"/>
  <c r="M701" i="14"/>
  <c r="BP701" i="14"/>
  <c r="BH701" i="14"/>
  <c r="AZ701" i="14"/>
  <c r="AR701" i="14"/>
  <c r="AJ701" i="14"/>
  <c r="AB701" i="14"/>
  <c r="T701" i="14"/>
  <c r="L701" i="14"/>
  <c r="BO701" i="14"/>
  <c r="BG701" i="14"/>
  <c r="AY701" i="14"/>
  <c r="AQ701" i="14"/>
  <c r="AI701" i="14"/>
  <c r="AA701" i="14"/>
  <c r="S701" i="14"/>
  <c r="K701" i="14"/>
  <c r="BN701" i="14"/>
  <c r="BF701" i="14"/>
  <c r="AX701" i="14"/>
  <c r="AP701" i="14"/>
  <c r="AH701" i="14"/>
  <c r="Z701" i="14"/>
  <c r="R701" i="14"/>
  <c r="J701" i="14"/>
  <c r="BM701" i="14"/>
  <c r="BE701" i="14"/>
  <c r="AW701" i="14"/>
  <c r="AO701" i="14"/>
  <c r="AG701" i="14"/>
  <c r="Y701" i="14"/>
  <c r="Q701" i="14"/>
  <c r="I701" i="14"/>
  <c r="BL701" i="14"/>
  <c r="BD701" i="14"/>
  <c r="AV701" i="14"/>
  <c r="AN701" i="14"/>
  <c r="AF701" i="14"/>
  <c r="X701" i="14"/>
  <c r="P701" i="14"/>
  <c r="H701" i="14"/>
  <c r="BK701" i="14"/>
  <c r="BC701" i="14"/>
  <c r="AU701" i="14"/>
  <c r="AM701" i="14"/>
  <c r="AE701" i="14"/>
  <c r="W701" i="14"/>
  <c r="O701" i="14"/>
  <c r="G701" i="14"/>
  <c r="L632" i="14"/>
  <c r="BM744" i="14"/>
  <c r="BE744" i="14"/>
  <c r="AW744" i="14"/>
  <c r="AO744" i="14"/>
  <c r="AG744" i="14"/>
  <c r="Y744" i="14"/>
  <c r="Q744" i="14"/>
  <c r="I744" i="14"/>
  <c r="BL744" i="14"/>
  <c r="BD744" i="14"/>
  <c r="AV744" i="14"/>
  <c r="AN744" i="14"/>
  <c r="AF744" i="14"/>
  <c r="X744" i="14"/>
  <c r="P744" i="14"/>
  <c r="H744" i="14"/>
  <c r="BK744" i="14"/>
  <c r="BC744" i="14"/>
  <c r="AU744" i="14"/>
  <c r="AM744" i="14"/>
  <c r="AE744" i="14"/>
  <c r="W744" i="14"/>
  <c r="O744" i="14"/>
  <c r="G744" i="14"/>
  <c r="BR744" i="14"/>
  <c r="BJ744" i="14"/>
  <c r="BB744" i="14"/>
  <c r="AT744" i="14"/>
  <c r="AL744" i="14"/>
  <c r="AD744" i="14"/>
  <c r="V744" i="14"/>
  <c r="N744" i="14"/>
  <c r="BQ744" i="14"/>
  <c r="BI744" i="14"/>
  <c r="BA744" i="14"/>
  <c r="AS744" i="14"/>
  <c r="AK744" i="14"/>
  <c r="AC744" i="14"/>
  <c r="U744" i="14"/>
  <c r="M744" i="14"/>
  <c r="BP744" i="14"/>
  <c r="BH744" i="14"/>
  <c r="AZ744" i="14"/>
  <c r="AR744" i="14"/>
  <c r="AJ744" i="14"/>
  <c r="AB744" i="14"/>
  <c r="T744" i="14"/>
  <c r="L744" i="14"/>
  <c r="BO744" i="14"/>
  <c r="BG744" i="14"/>
  <c r="AY744" i="14"/>
  <c r="AQ744" i="14"/>
  <c r="AI744" i="14"/>
  <c r="AA744" i="14"/>
  <c r="S744" i="14"/>
  <c r="K744" i="14"/>
  <c r="BN744" i="14"/>
  <c r="BF744" i="14"/>
  <c r="AX744" i="14"/>
  <c r="AP744" i="14"/>
  <c r="AH744" i="14"/>
  <c r="Z744" i="14"/>
  <c r="R744" i="14"/>
  <c r="J744" i="14"/>
  <c r="L675" i="14"/>
  <c r="BN697" i="14"/>
  <c r="BF697" i="14"/>
  <c r="AX697" i="14"/>
  <c r="AP697" i="14"/>
  <c r="AH697" i="14"/>
  <c r="Z697" i="14"/>
  <c r="R697" i="14"/>
  <c r="J697" i="14"/>
  <c r="BM697" i="14"/>
  <c r="BE697" i="14"/>
  <c r="AW697" i="14"/>
  <c r="AO697" i="14"/>
  <c r="AG697" i="14"/>
  <c r="Y697" i="14"/>
  <c r="Q697" i="14"/>
  <c r="I697" i="14"/>
  <c r="BL697" i="14"/>
  <c r="BD697" i="14"/>
  <c r="AV697" i="14"/>
  <c r="AN697" i="14"/>
  <c r="AF697" i="14"/>
  <c r="X697" i="14"/>
  <c r="P697" i="14"/>
  <c r="H697" i="14"/>
  <c r="BK697" i="14"/>
  <c r="BC697" i="14"/>
  <c r="AU697" i="14"/>
  <c r="AM697" i="14"/>
  <c r="AE697" i="14"/>
  <c r="W697" i="14"/>
  <c r="O697" i="14"/>
  <c r="G697" i="14"/>
  <c r="BR697" i="14"/>
  <c r="BJ697" i="14"/>
  <c r="BB697" i="14"/>
  <c r="AT697" i="14"/>
  <c r="AL697" i="14"/>
  <c r="AD697" i="14"/>
  <c r="V697" i="14"/>
  <c r="N697" i="14"/>
  <c r="BQ697" i="14"/>
  <c r="BI697" i="14"/>
  <c r="BA697" i="14"/>
  <c r="AS697" i="14"/>
  <c r="AK697" i="14"/>
  <c r="AC697" i="14"/>
  <c r="U697" i="14"/>
  <c r="M697" i="14"/>
  <c r="BP697" i="14"/>
  <c r="BH697" i="14"/>
  <c r="AZ697" i="14"/>
  <c r="AR697" i="14"/>
  <c r="AJ697" i="14"/>
  <c r="AB697" i="14"/>
  <c r="T697" i="14"/>
  <c r="L697" i="14"/>
  <c r="BO697" i="14"/>
  <c r="BG697" i="14"/>
  <c r="AY697" i="14"/>
  <c r="AQ697" i="14"/>
  <c r="AI697" i="14"/>
  <c r="AA697" i="14"/>
  <c r="S697" i="14"/>
  <c r="K697" i="14"/>
  <c r="L628" i="14"/>
  <c r="BK698" i="14"/>
  <c r="BC698" i="14"/>
  <c r="AU698" i="14"/>
  <c r="AM698" i="14"/>
  <c r="AE698" i="14"/>
  <c r="W698" i="14"/>
  <c r="O698" i="14"/>
  <c r="G698" i="14"/>
  <c r="BR698" i="14"/>
  <c r="BJ698" i="14"/>
  <c r="BB698" i="14"/>
  <c r="AT698" i="14"/>
  <c r="AL698" i="14"/>
  <c r="AD698" i="14"/>
  <c r="V698" i="14"/>
  <c r="N698" i="14"/>
  <c r="BQ698" i="14"/>
  <c r="BI698" i="14"/>
  <c r="BA698" i="14"/>
  <c r="AS698" i="14"/>
  <c r="AK698" i="14"/>
  <c r="AC698" i="14"/>
  <c r="U698" i="14"/>
  <c r="M698" i="14"/>
  <c r="BP698" i="14"/>
  <c r="BH698" i="14"/>
  <c r="AZ698" i="14"/>
  <c r="AR698" i="14"/>
  <c r="AJ698" i="14"/>
  <c r="AB698" i="14"/>
  <c r="T698" i="14"/>
  <c r="L698" i="14"/>
  <c r="BO698" i="14"/>
  <c r="BG698" i="14"/>
  <c r="AY698" i="14"/>
  <c r="AQ698" i="14"/>
  <c r="AI698" i="14"/>
  <c r="AA698" i="14"/>
  <c r="S698" i="14"/>
  <c r="K698" i="14"/>
  <c r="BN698" i="14"/>
  <c r="BF698" i="14"/>
  <c r="AX698" i="14"/>
  <c r="AP698" i="14"/>
  <c r="AH698" i="14"/>
  <c r="Z698" i="14"/>
  <c r="R698" i="14"/>
  <c r="J698" i="14"/>
  <c r="BM698" i="14"/>
  <c r="BE698" i="14"/>
  <c r="AW698" i="14"/>
  <c r="AO698" i="14"/>
  <c r="AG698" i="14"/>
  <c r="Y698" i="14"/>
  <c r="Q698" i="14"/>
  <c r="I698" i="14"/>
  <c r="BL698" i="14"/>
  <c r="BD698" i="14"/>
  <c r="AV698" i="14"/>
  <c r="AN698" i="14"/>
  <c r="AF698" i="14"/>
  <c r="X698" i="14"/>
  <c r="P698" i="14"/>
  <c r="H698" i="14"/>
  <c r="L629" i="14"/>
  <c r="BO723" i="14"/>
  <c r="BG723" i="14"/>
  <c r="AY723" i="14"/>
  <c r="AQ723" i="14"/>
  <c r="AI723" i="14"/>
  <c r="AA723" i="14"/>
  <c r="S723" i="14"/>
  <c r="K723" i="14"/>
  <c r="BM723" i="14"/>
  <c r="BE723" i="14"/>
  <c r="AW723" i="14"/>
  <c r="AO723" i="14"/>
  <c r="AG723" i="14"/>
  <c r="Y723" i="14"/>
  <c r="Q723" i="14"/>
  <c r="I723" i="14"/>
  <c r="BL723" i="14"/>
  <c r="BD723" i="14"/>
  <c r="AV723" i="14"/>
  <c r="AN723" i="14"/>
  <c r="AF723" i="14"/>
  <c r="X723" i="14"/>
  <c r="P723" i="14"/>
  <c r="H723" i="14"/>
  <c r="BK723" i="14"/>
  <c r="BC723" i="14"/>
  <c r="AU723" i="14"/>
  <c r="AM723" i="14"/>
  <c r="AE723" i="14"/>
  <c r="W723" i="14"/>
  <c r="O723" i="14"/>
  <c r="G723" i="14"/>
  <c r="BQ723" i="14"/>
  <c r="BI723" i="14"/>
  <c r="BA723" i="14"/>
  <c r="AS723" i="14"/>
  <c r="AK723" i="14"/>
  <c r="AC723" i="14"/>
  <c r="U723" i="14"/>
  <c r="M723" i="14"/>
  <c r="BP723" i="14"/>
  <c r="BH723" i="14"/>
  <c r="AZ723" i="14"/>
  <c r="AR723" i="14"/>
  <c r="AJ723" i="14"/>
  <c r="AB723" i="14"/>
  <c r="T723" i="14"/>
  <c r="L723" i="14"/>
  <c r="BJ723" i="14"/>
  <c r="AD723" i="14"/>
  <c r="BB723" i="14"/>
  <c r="V723" i="14"/>
  <c r="AX723" i="14"/>
  <c r="R723" i="14"/>
  <c r="AT723" i="14"/>
  <c r="N723" i="14"/>
  <c r="BR723" i="14"/>
  <c r="AL723" i="14"/>
  <c r="BN723" i="14"/>
  <c r="AH723" i="14"/>
  <c r="AP723" i="14"/>
  <c r="Z723" i="14"/>
  <c r="J723" i="14"/>
  <c r="BF723" i="14"/>
  <c r="L654" i="14"/>
  <c r="BR733" i="14"/>
  <c r="BJ733" i="14"/>
  <c r="BB733" i="14"/>
  <c r="AT733" i="14"/>
  <c r="AL733" i="14"/>
  <c r="AD733" i="14"/>
  <c r="V733" i="14"/>
  <c r="N733" i="14"/>
  <c r="BP733" i="14"/>
  <c r="BH733" i="14"/>
  <c r="AZ733" i="14"/>
  <c r="AR733" i="14"/>
  <c r="AJ733" i="14"/>
  <c r="AB733" i="14"/>
  <c r="T733" i="14"/>
  <c r="L733" i="14"/>
  <c r="BO733" i="14"/>
  <c r="BG733" i="14"/>
  <c r="AY733" i="14"/>
  <c r="AQ733" i="14"/>
  <c r="AI733" i="14"/>
  <c r="AA733" i="14"/>
  <c r="S733" i="14"/>
  <c r="K733" i="14"/>
  <c r="BN733" i="14"/>
  <c r="BF733" i="14"/>
  <c r="AX733" i="14"/>
  <c r="AP733" i="14"/>
  <c r="AH733" i="14"/>
  <c r="Z733" i="14"/>
  <c r="R733" i="14"/>
  <c r="J733" i="14"/>
  <c r="BL733" i="14"/>
  <c r="BD733" i="14"/>
  <c r="AV733" i="14"/>
  <c r="AN733" i="14"/>
  <c r="AF733" i="14"/>
  <c r="X733" i="14"/>
  <c r="P733" i="14"/>
  <c r="H733" i="14"/>
  <c r="BK733" i="14"/>
  <c r="BC733" i="14"/>
  <c r="AU733" i="14"/>
  <c r="AM733" i="14"/>
  <c r="AE733" i="14"/>
  <c r="W733" i="14"/>
  <c r="O733" i="14"/>
  <c r="G733" i="14"/>
  <c r="AW733" i="14"/>
  <c r="Q733" i="14"/>
  <c r="AO733" i="14"/>
  <c r="I733" i="14"/>
  <c r="BQ733" i="14"/>
  <c r="AK733" i="14"/>
  <c r="BM733" i="14"/>
  <c r="AG733" i="14"/>
  <c r="BE733" i="14"/>
  <c r="Y733" i="14"/>
  <c r="BA733" i="14"/>
  <c r="U733" i="14"/>
  <c r="AC733" i="14"/>
  <c r="BI733" i="14"/>
  <c r="AS733" i="14"/>
  <c r="M733" i="14"/>
  <c r="L664" i="14"/>
  <c r="BP720" i="14"/>
  <c r="BH720" i="14"/>
  <c r="AZ720" i="14"/>
  <c r="AR720" i="14"/>
  <c r="AJ720" i="14"/>
  <c r="AB720" i="14"/>
  <c r="T720" i="14"/>
  <c r="L720" i="14"/>
  <c r="BN720" i="14"/>
  <c r="BF720" i="14"/>
  <c r="AX720" i="14"/>
  <c r="AP720" i="14"/>
  <c r="AH720" i="14"/>
  <c r="Z720" i="14"/>
  <c r="R720" i="14"/>
  <c r="J720" i="14"/>
  <c r="BM720" i="14"/>
  <c r="BE720" i="14"/>
  <c r="AW720" i="14"/>
  <c r="AO720" i="14"/>
  <c r="AG720" i="14"/>
  <c r="Y720" i="14"/>
  <c r="Q720" i="14"/>
  <c r="I720" i="14"/>
  <c r="BL720" i="14"/>
  <c r="BD720" i="14"/>
  <c r="AV720" i="14"/>
  <c r="AN720" i="14"/>
  <c r="AF720" i="14"/>
  <c r="X720" i="14"/>
  <c r="P720" i="14"/>
  <c r="H720" i="14"/>
  <c r="BR720" i="14"/>
  <c r="BJ720" i="14"/>
  <c r="BB720" i="14"/>
  <c r="AT720" i="14"/>
  <c r="AL720" i="14"/>
  <c r="AD720" i="14"/>
  <c r="V720" i="14"/>
  <c r="N720" i="14"/>
  <c r="BQ720" i="14"/>
  <c r="BI720" i="14"/>
  <c r="BA720" i="14"/>
  <c r="AS720" i="14"/>
  <c r="AK720" i="14"/>
  <c r="AC720" i="14"/>
  <c r="U720" i="14"/>
  <c r="M720" i="14"/>
  <c r="AM720" i="14"/>
  <c r="G720" i="14"/>
  <c r="BK720" i="14"/>
  <c r="AE720" i="14"/>
  <c r="BG720" i="14"/>
  <c r="AA720" i="14"/>
  <c r="BC720" i="14"/>
  <c r="W720" i="14"/>
  <c r="AU720" i="14"/>
  <c r="O720" i="14"/>
  <c r="AQ720" i="14"/>
  <c r="K720" i="14"/>
  <c r="BO720" i="14"/>
  <c r="AY720" i="14"/>
  <c r="AI720" i="14"/>
  <c r="S720" i="14"/>
  <c r="L651" i="14"/>
  <c r="BM716" i="14"/>
  <c r="BE716" i="14"/>
  <c r="AW716" i="14"/>
  <c r="AO716" i="14"/>
  <c r="AG716" i="14"/>
  <c r="Y716" i="14"/>
  <c r="Q716" i="14"/>
  <c r="I716" i="14"/>
  <c r="BK716" i="14"/>
  <c r="BC716" i="14"/>
  <c r="AU716" i="14"/>
  <c r="AM716" i="14"/>
  <c r="AE716" i="14"/>
  <c r="W716" i="14"/>
  <c r="O716" i="14"/>
  <c r="G716" i="14"/>
  <c r="BR716" i="14"/>
  <c r="BJ716" i="14"/>
  <c r="BB716" i="14"/>
  <c r="AT716" i="14"/>
  <c r="AL716" i="14"/>
  <c r="AD716" i="14"/>
  <c r="V716" i="14"/>
  <c r="N716" i="14"/>
  <c r="BQ716" i="14"/>
  <c r="BI716" i="14"/>
  <c r="BA716" i="14"/>
  <c r="AS716" i="14"/>
  <c r="AK716" i="14"/>
  <c r="AC716" i="14"/>
  <c r="U716" i="14"/>
  <c r="M716" i="14"/>
  <c r="BO716" i="14"/>
  <c r="BG716" i="14"/>
  <c r="AY716" i="14"/>
  <c r="AQ716" i="14"/>
  <c r="AI716" i="14"/>
  <c r="AA716" i="14"/>
  <c r="S716" i="14"/>
  <c r="K716" i="14"/>
  <c r="BN716" i="14"/>
  <c r="BF716" i="14"/>
  <c r="AX716" i="14"/>
  <c r="AP716" i="14"/>
  <c r="AH716" i="14"/>
  <c r="Z716" i="14"/>
  <c r="R716" i="14"/>
  <c r="J716" i="14"/>
  <c r="BH716" i="14"/>
  <c r="AB716" i="14"/>
  <c r="AZ716" i="14"/>
  <c r="T716" i="14"/>
  <c r="AV716" i="14"/>
  <c r="P716" i="14"/>
  <c r="AR716" i="14"/>
  <c r="L716" i="14"/>
  <c r="BP716" i="14"/>
  <c r="AJ716" i="14"/>
  <c r="BL716" i="14"/>
  <c r="AF716" i="14"/>
  <c r="BD716" i="14"/>
  <c r="AN716" i="14"/>
  <c r="X716" i="14"/>
  <c r="H716" i="14"/>
  <c r="L647" i="14"/>
  <c r="BM703" i="14"/>
  <c r="BE703" i="14"/>
  <c r="BK703" i="14"/>
  <c r="BR703" i="14"/>
  <c r="BJ703" i="14"/>
  <c r="BQ703" i="14"/>
  <c r="BI703" i="14"/>
  <c r="BO703" i="14"/>
  <c r="BG703" i="14"/>
  <c r="BN703" i="14"/>
  <c r="BD703" i="14"/>
  <c r="AV703" i="14"/>
  <c r="AN703" i="14"/>
  <c r="AF703" i="14"/>
  <c r="X703" i="14"/>
  <c r="P703" i="14"/>
  <c r="H703" i="14"/>
  <c r="BC703" i="14"/>
  <c r="AU703" i="14"/>
  <c r="AM703" i="14"/>
  <c r="AE703" i="14"/>
  <c r="W703" i="14"/>
  <c r="O703" i="14"/>
  <c r="G703" i="14"/>
  <c r="BB703" i="14"/>
  <c r="AT703" i="14"/>
  <c r="AL703" i="14"/>
  <c r="AD703" i="14"/>
  <c r="V703" i="14"/>
  <c r="N703" i="14"/>
  <c r="BA703" i="14"/>
  <c r="AS703" i="14"/>
  <c r="AK703" i="14"/>
  <c r="AC703" i="14"/>
  <c r="U703" i="14"/>
  <c r="M703" i="14"/>
  <c r="BP703" i="14"/>
  <c r="AZ703" i="14"/>
  <c r="AR703" i="14"/>
  <c r="AJ703" i="14"/>
  <c r="AB703" i="14"/>
  <c r="T703" i="14"/>
  <c r="L703" i="14"/>
  <c r="BL703" i="14"/>
  <c r="AY703" i="14"/>
  <c r="AQ703" i="14"/>
  <c r="AI703" i="14"/>
  <c r="AA703" i="14"/>
  <c r="S703" i="14"/>
  <c r="K703" i="14"/>
  <c r="BH703" i="14"/>
  <c r="AX703" i="14"/>
  <c r="AP703" i="14"/>
  <c r="AH703" i="14"/>
  <c r="Z703" i="14"/>
  <c r="R703" i="14"/>
  <c r="J703" i="14"/>
  <c r="BF703" i="14"/>
  <c r="AW703" i="14"/>
  <c r="AO703" i="14"/>
  <c r="AG703" i="14"/>
  <c r="Y703" i="14"/>
  <c r="Q703" i="14"/>
  <c r="I703" i="14"/>
  <c r="L634" i="14"/>
  <c r="BR717" i="14"/>
  <c r="BJ717" i="14"/>
  <c r="BB717" i="14"/>
  <c r="AT717" i="14"/>
  <c r="AL717" i="14"/>
  <c r="AD717" i="14"/>
  <c r="V717" i="14"/>
  <c r="N717" i="14"/>
  <c r="BP717" i="14"/>
  <c r="BH717" i="14"/>
  <c r="AZ717" i="14"/>
  <c r="AR717" i="14"/>
  <c r="AJ717" i="14"/>
  <c r="AB717" i="14"/>
  <c r="T717" i="14"/>
  <c r="L717" i="14"/>
  <c r="BO717" i="14"/>
  <c r="BG717" i="14"/>
  <c r="AY717" i="14"/>
  <c r="AQ717" i="14"/>
  <c r="AI717" i="14"/>
  <c r="AA717" i="14"/>
  <c r="S717" i="14"/>
  <c r="K717" i="14"/>
  <c r="BN717" i="14"/>
  <c r="BF717" i="14"/>
  <c r="AX717" i="14"/>
  <c r="AP717" i="14"/>
  <c r="AH717" i="14"/>
  <c r="Z717" i="14"/>
  <c r="R717" i="14"/>
  <c r="J717" i="14"/>
  <c r="BL717" i="14"/>
  <c r="BD717" i="14"/>
  <c r="AV717" i="14"/>
  <c r="AN717" i="14"/>
  <c r="AF717" i="14"/>
  <c r="X717" i="14"/>
  <c r="P717" i="14"/>
  <c r="H717" i="14"/>
  <c r="BK717" i="14"/>
  <c r="BC717" i="14"/>
  <c r="AU717" i="14"/>
  <c r="AM717" i="14"/>
  <c r="AE717" i="14"/>
  <c r="W717" i="14"/>
  <c r="O717" i="14"/>
  <c r="G717" i="14"/>
  <c r="BE717" i="14"/>
  <c r="Y717" i="14"/>
  <c r="AW717" i="14"/>
  <c r="Q717" i="14"/>
  <c r="AS717" i="14"/>
  <c r="M717" i="14"/>
  <c r="AO717" i="14"/>
  <c r="I717" i="14"/>
  <c r="BM717" i="14"/>
  <c r="AG717" i="14"/>
  <c r="BI717" i="14"/>
  <c r="AC717" i="14"/>
  <c r="BQ717" i="14"/>
  <c r="BA717" i="14"/>
  <c r="AK717" i="14"/>
  <c r="U717" i="14"/>
  <c r="L648" i="14"/>
  <c r="BR704" i="14"/>
  <c r="BJ704" i="14"/>
  <c r="BB704" i="14"/>
  <c r="AT704" i="14"/>
  <c r="AL704" i="14"/>
  <c r="AD704" i="14"/>
  <c r="V704" i="14"/>
  <c r="N704" i="14"/>
  <c r="BP704" i="14"/>
  <c r="BH704" i="14"/>
  <c r="AZ704" i="14"/>
  <c r="AR704" i="14"/>
  <c r="AJ704" i="14"/>
  <c r="AB704" i="14"/>
  <c r="T704" i="14"/>
  <c r="L704" i="14"/>
  <c r="BO704" i="14"/>
  <c r="BG704" i="14"/>
  <c r="AY704" i="14"/>
  <c r="AQ704" i="14"/>
  <c r="AI704" i="14"/>
  <c r="AA704" i="14"/>
  <c r="S704" i="14"/>
  <c r="K704" i="14"/>
  <c r="BN704" i="14"/>
  <c r="BF704" i="14"/>
  <c r="AX704" i="14"/>
  <c r="AP704" i="14"/>
  <c r="AH704" i="14"/>
  <c r="Z704" i="14"/>
  <c r="R704" i="14"/>
  <c r="J704" i="14"/>
  <c r="BL704" i="14"/>
  <c r="BD704" i="14"/>
  <c r="AV704" i="14"/>
  <c r="AN704" i="14"/>
  <c r="AF704" i="14"/>
  <c r="X704" i="14"/>
  <c r="P704" i="14"/>
  <c r="H704" i="14"/>
  <c r="BK704" i="14"/>
  <c r="BC704" i="14"/>
  <c r="AU704" i="14"/>
  <c r="AM704" i="14"/>
  <c r="AE704" i="14"/>
  <c r="W704" i="14"/>
  <c r="O704" i="14"/>
  <c r="G704" i="14"/>
  <c r="AW704" i="14"/>
  <c r="Q704" i="14"/>
  <c r="AS704" i="14"/>
  <c r="M704" i="14"/>
  <c r="AO704" i="14"/>
  <c r="I704" i="14"/>
  <c r="BQ704" i="14"/>
  <c r="AK704" i="14"/>
  <c r="BM704" i="14"/>
  <c r="AG704" i="14"/>
  <c r="BI704" i="14"/>
  <c r="AC704" i="14"/>
  <c r="BE704" i="14"/>
  <c r="Y704" i="14"/>
  <c r="BA704" i="14"/>
  <c r="U704" i="14"/>
  <c r="L635" i="14"/>
  <c r="BO726" i="14"/>
  <c r="BG726" i="14"/>
  <c r="BM726" i="14"/>
  <c r="BE726" i="14"/>
  <c r="BL726" i="14"/>
  <c r="BD726" i="14"/>
  <c r="AV726" i="14"/>
  <c r="BK726" i="14"/>
  <c r="BJ726" i="14"/>
  <c r="AY726" i="14"/>
  <c r="AP726" i="14"/>
  <c r="AH726" i="14"/>
  <c r="Z726" i="14"/>
  <c r="R726" i="14"/>
  <c r="J726" i="14"/>
  <c r="BH726" i="14"/>
  <c r="AW726" i="14"/>
  <c r="AN726" i="14"/>
  <c r="AF726" i="14"/>
  <c r="X726" i="14"/>
  <c r="P726" i="14"/>
  <c r="H726" i="14"/>
  <c r="BF726" i="14"/>
  <c r="AU726" i="14"/>
  <c r="AM726" i="14"/>
  <c r="AE726" i="14"/>
  <c r="W726" i="14"/>
  <c r="O726" i="14"/>
  <c r="G726" i="14"/>
  <c r="BR726" i="14"/>
  <c r="BC726" i="14"/>
  <c r="AT726" i="14"/>
  <c r="AL726" i="14"/>
  <c r="AD726" i="14"/>
  <c r="V726" i="14"/>
  <c r="N726" i="14"/>
  <c r="BP726" i="14"/>
  <c r="BA726" i="14"/>
  <c r="AR726" i="14"/>
  <c r="AJ726" i="14"/>
  <c r="AB726" i="14"/>
  <c r="T726" i="14"/>
  <c r="L726" i="14"/>
  <c r="BN726" i="14"/>
  <c r="AZ726" i="14"/>
  <c r="AQ726" i="14"/>
  <c r="AI726" i="14"/>
  <c r="AA726" i="14"/>
  <c r="S726" i="14"/>
  <c r="K726" i="14"/>
  <c r="BB726" i="14"/>
  <c r="U726" i="14"/>
  <c r="AS726" i="14"/>
  <c r="M726" i="14"/>
  <c r="AO726" i="14"/>
  <c r="I726" i="14"/>
  <c r="AK726" i="14"/>
  <c r="BQ726" i="14"/>
  <c r="AC726" i="14"/>
  <c r="BI726" i="14"/>
  <c r="Y726" i="14"/>
  <c r="AX726" i="14"/>
  <c r="AG726" i="14"/>
  <c r="Q726" i="14"/>
  <c r="L657" i="14"/>
  <c r="BN713" i="14"/>
  <c r="BF713" i="14"/>
  <c r="AX713" i="14"/>
  <c r="AP713" i="14"/>
  <c r="AH713" i="14"/>
  <c r="Z713" i="14"/>
  <c r="R713" i="14"/>
  <c r="J713" i="14"/>
  <c r="BL713" i="14"/>
  <c r="BD713" i="14"/>
  <c r="AV713" i="14"/>
  <c r="AN713" i="14"/>
  <c r="AF713" i="14"/>
  <c r="X713" i="14"/>
  <c r="P713" i="14"/>
  <c r="H713" i="14"/>
  <c r="BK713" i="14"/>
  <c r="BC713" i="14"/>
  <c r="AU713" i="14"/>
  <c r="AM713" i="14"/>
  <c r="AE713" i="14"/>
  <c r="W713" i="14"/>
  <c r="O713" i="14"/>
  <c r="G713" i="14"/>
  <c r="BR713" i="14"/>
  <c r="BJ713" i="14"/>
  <c r="BB713" i="14"/>
  <c r="AT713" i="14"/>
  <c r="AL713" i="14"/>
  <c r="AD713" i="14"/>
  <c r="V713" i="14"/>
  <c r="N713" i="14"/>
  <c r="BP713" i="14"/>
  <c r="BH713" i="14"/>
  <c r="AZ713" i="14"/>
  <c r="AR713" i="14"/>
  <c r="AJ713" i="14"/>
  <c r="AB713" i="14"/>
  <c r="T713" i="14"/>
  <c r="L713" i="14"/>
  <c r="BO713" i="14"/>
  <c r="BG713" i="14"/>
  <c r="AY713" i="14"/>
  <c r="AQ713" i="14"/>
  <c r="AI713" i="14"/>
  <c r="AA713" i="14"/>
  <c r="S713" i="14"/>
  <c r="K713" i="14"/>
  <c r="BQ713" i="14"/>
  <c r="AK713" i="14"/>
  <c r="BI713" i="14"/>
  <c r="AC713" i="14"/>
  <c r="BE713" i="14"/>
  <c r="Y713" i="14"/>
  <c r="BA713" i="14"/>
  <c r="U713" i="14"/>
  <c r="AS713" i="14"/>
  <c r="M713" i="14"/>
  <c r="AO713" i="14"/>
  <c r="I713" i="14"/>
  <c r="Q713" i="14"/>
  <c r="BM713" i="14"/>
  <c r="AW713" i="14"/>
  <c r="AG713" i="14"/>
  <c r="L644" i="14"/>
  <c r="BQ740" i="14"/>
  <c r="BI740" i="14"/>
  <c r="BA740" i="14"/>
  <c r="AS740" i="14"/>
  <c r="AK740" i="14"/>
  <c r="AC740" i="14"/>
  <c r="U740" i="14"/>
  <c r="M740" i="14"/>
  <c r="BP740" i="14"/>
  <c r="BH740" i="14"/>
  <c r="AZ740" i="14"/>
  <c r="AR740" i="14"/>
  <c r="AJ740" i="14"/>
  <c r="AB740" i="14"/>
  <c r="T740" i="14"/>
  <c r="L740" i="14"/>
  <c r="BO740" i="14"/>
  <c r="BG740" i="14"/>
  <c r="AY740" i="14"/>
  <c r="AQ740" i="14"/>
  <c r="AI740" i="14"/>
  <c r="AA740" i="14"/>
  <c r="S740" i="14"/>
  <c r="K740" i="14"/>
  <c r="BN740" i="14"/>
  <c r="BF740" i="14"/>
  <c r="AX740" i="14"/>
  <c r="AP740" i="14"/>
  <c r="AH740" i="14"/>
  <c r="Z740" i="14"/>
  <c r="R740" i="14"/>
  <c r="J740" i="14"/>
  <c r="BM740" i="14"/>
  <c r="BE740" i="14"/>
  <c r="AW740" i="14"/>
  <c r="AO740" i="14"/>
  <c r="AG740" i="14"/>
  <c r="Y740" i="14"/>
  <c r="Q740" i="14"/>
  <c r="I740" i="14"/>
  <c r="BL740" i="14"/>
  <c r="BD740" i="14"/>
  <c r="AV740" i="14"/>
  <c r="AN740" i="14"/>
  <c r="AF740" i="14"/>
  <c r="X740" i="14"/>
  <c r="P740" i="14"/>
  <c r="H740" i="14"/>
  <c r="BK740" i="14"/>
  <c r="BC740" i="14"/>
  <c r="AU740" i="14"/>
  <c r="AM740" i="14"/>
  <c r="AE740" i="14"/>
  <c r="W740" i="14"/>
  <c r="O740" i="14"/>
  <c r="G740" i="14"/>
  <c r="BR740" i="14"/>
  <c r="BJ740" i="14"/>
  <c r="BB740" i="14"/>
  <c r="AT740" i="14"/>
  <c r="AL740" i="14"/>
  <c r="AD740" i="14"/>
  <c r="V740" i="14"/>
  <c r="N740" i="14"/>
  <c r="L671" i="14"/>
  <c r="BP710" i="14"/>
  <c r="BH710" i="14"/>
  <c r="AZ710" i="14"/>
  <c r="AR710" i="14"/>
  <c r="AJ710" i="14"/>
  <c r="AB710" i="14"/>
  <c r="T710" i="14"/>
  <c r="L710" i="14"/>
  <c r="BN710" i="14"/>
  <c r="BF710" i="14"/>
  <c r="AX710" i="14"/>
  <c r="AP710" i="14"/>
  <c r="AH710" i="14"/>
  <c r="Z710" i="14"/>
  <c r="R710" i="14"/>
  <c r="J710" i="14"/>
  <c r="BM710" i="14"/>
  <c r="BE710" i="14"/>
  <c r="AW710" i="14"/>
  <c r="AO710" i="14"/>
  <c r="AG710" i="14"/>
  <c r="Y710" i="14"/>
  <c r="Q710" i="14"/>
  <c r="I710" i="14"/>
  <c r="BL710" i="14"/>
  <c r="BD710" i="14"/>
  <c r="AV710" i="14"/>
  <c r="AN710" i="14"/>
  <c r="AF710" i="14"/>
  <c r="X710" i="14"/>
  <c r="P710" i="14"/>
  <c r="H710" i="14"/>
  <c r="BR710" i="14"/>
  <c r="BJ710" i="14"/>
  <c r="BB710" i="14"/>
  <c r="AT710" i="14"/>
  <c r="AL710" i="14"/>
  <c r="AD710" i="14"/>
  <c r="V710" i="14"/>
  <c r="N710" i="14"/>
  <c r="BQ710" i="14"/>
  <c r="BI710" i="14"/>
  <c r="BA710" i="14"/>
  <c r="AS710" i="14"/>
  <c r="AK710" i="14"/>
  <c r="AC710" i="14"/>
  <c r="U710" i="14"/>
  <c r="M710" i="14"/>
  <c r="BK710" i="14"/>
  <c r="AE710" i="14"/>
  <c r="BG710" i="14"/>
  <c r="AA710" i="14"/>
  <c r="BC710" i="14"/>
  <c r="W710" i="14"/>
  <c r="AY710" i="14"/>
  <c r="S710" i="14"/>
  <c r="AU710" i="14"/>
  <c r="O710" i="14"/>
  <c r="AQ710" i="14"/>
  <c r="K710" i="14"/>
  <c r="AM710" i="14"/>
  <c r="G710" i="14"/>
  <c r="BO710" i="14"/>
  <c r="AI710" i="14"/>
  <c r="L641" i="14"/>
  <c r="BP735" i="14"/>
  <c r="BH735" i="14"/>
  <c r="AZ735" i="14"/>
  <c r="AR735" i="14"/>
  <c r="AJ735" i="14"/>
  <c r="BN735" i="14"/>
  <c r="BF735" i="14"/>
  <c r="AX735" i="14"/>
  <c r="BM735" i="14"/>
  <c r="BE735" i="14"/>
  <c r="AW735" i="14"/>
  <c r="AO735" i="14"/>
  <c r="BR735" i="14"/>
  <c r="BJ735" i="14"/>
  <c r="BB735" i="14"/>
  <c r="AT735" i="14"/>
  <c r="BQ735" i="14"/>
  <c r="BI735" i="14"/>
  <c r="BA735" i="14"/>
  <c r="AS735" i="14"/>
  <c r="AK735" i="14"/>
  <c r="BL735" i="14"/>
  <c r="AQ735" i="14"/>
  <c r="AF735" i="14"/>
  <c r="X735" i="14"/>
  <c r="P735" i="14"/>
  <c r="H735" i="14"/>
  <c r="BK735" i="14"/>
  <c r="BG735" i="14"/>
  <c r="AN735" i="14"/>
  <c r="AD735" i="14"/>
  <c r="V735" i="14"/>
  <c r="N735" i="14"/>
  <c r="BD735" i="14"/>
  <c r="AM735" i="14"/>
  <c r="AC735" i="14"/>
  <c r="U735" i="14"/>
  <c r="M735" i="14"/>
  <c r="BC735" i="14"/>
  <c r="AL735" i="14"/>
  <c r="AB735" i="14"/>
  <c r="T735" i="14"/>
  <c r="L735" i="14"/>
  <c r="AY735" i="14"/>
  <c r="AV735" i="14"/>
  <c r="AH735" i="14"/>
  <c r="Z735" i="14"/>
  <c r="R735" i="14"/>
  <c r="J735" i="14"/>
  <c r="BO735" i="14"/>
  <c r="AU735" i="14"/>
  <c r="AG735" i="14"/>
  <c r="Y735" i="14"/>
  <c r="Q735" i="14"/>
  <c r="I735" i="14"/>
  <c r="K735" i="14"/>
  <c r="AP735" i="14"/>
  <c r="AI735" i="14"/>
  <c r="AE735" i="14"/>
  <c r="AA735" i="14"/>
  <c r="W735" i="14"/>
  <c r="S735" i="14"/>
  <c r="O735" i="14"/>
  <c r="G735" i="14"/>
  <c r="L666" i="14"/>
  <c r="BK742" i="14"/>
  <c r="BC742" i="14"/>
  <c r="AU742" i="14"/>
  <c r="AM742" i="14"/>
  <c r="AE742" i="14"/>
  <c r="W742" i="14"/>
  <c r="O742" i="14"/>
  <c r="G742" i="14"/>
  <c r="BR742" i="14"/>
  <c r="BJ742" i="14"/>
  <c r="BB742" i="14"/>
  <c r="AT742" i="14"/>
  <c r="AL742" i="14"/>
  <c r="AD742" i="14"/>
  <c r="V742" i="14"/>
  <c r="N742" i="14"/>
  <c r="BQ742" i="14"/>
  <c r="BI742" i="14"/>
  <c r="BA742" i="14"/>
  <c r="AS742" i="14"/>
  <c r="AK742" i="14"/>
  <c r="AC742" i="14"/>
  <c r="U742" i="14"/>
  <c r="M742" i="14"/>
  <c r="BP742" i="14"/>
  <c r="BH742" i="14"/>
  <c r="AZ742" i="14"/>
  <c r="AR742" i="14"/>
  <c r="AJ742" i="14"/>
  <c r="AB742" i="14"/>
  <c r="T742" i="14"/>
  <c r="L742" i="14"/>
  <c r="BO742" i="14"/>
  <c r="BG742" i="14"/>
  <c r="AY742" i="14"/>
  <c r="AQ742" i="14"/>
  <c r="AI742" i="14"/>
  <c r="AA742" i="14"/>
  <c r="S742" i="14"/>
  <c r="K742" i="14"/>
  <c r="BN742" i="14"/>
  <c r="BF742" i="14"/>
  <c r="AX742" i="14"/>
  <c r="AP742" i="14"/>
  <c r="AH742" i="14"/>
  <c r="Z742" i="14"/>
  <c r="R742" i="14"/>
  <c r="J742" i="14"/>
  <c r="BM742" i="14"/>
  <c r="BE742" i="14"/>
  <c r="AW742" i="14"/>
  <c r="AO742" i="14"/>
  <c r="AG742" i="14"/>
  <c r="Y742" i="14"/>
  <c r="Q742" i="14"/>
  <c r="I742" i="14"/>
  <c r="BL742" i="14"/>
  <c r="BD742" i="14"/>
  <c r="AV742" i="14"/>
  <c r="AN742" i="14"/>
  <c r="AF742" i="14"/>
  <c r="X742" i="14"/>
  <c r="P742" i="14"/>
  <c r="H742" i="14"/>
  <c r="L673" i="14"/>
  <c r="BQ728" i="14"/>
  <c r="BI728" i="14"/>
  <c r="BA728" i="14"/>
  <c r="AS728" i="14"/>
  <c r="AK728" i="14"/>
  <c r="AC728" i="14"/>
  <c r="U728" i="14"/>
  <c r="M728" i="14"/>
  <c r="BO728" i="14"/>
  <c r="BG728" i="14"/>
  <c r="AY728" i="14"/>
  <c r="AQ728" i="14"/>
  <c r="AI728" i="14"/>
  <c r="AA728" i="14"/>
  <c r="S728" i="14"/>
  <c r="K728" i="14"/>
  <c r="BN728" i="14"/>
  <c r="BF728" i="14"/>
  <c r="AX728" i="14"/>
  <c r="AP728" i="14"/>
  <c r="AH728" i="14"/>
  <c r="Z728" i="14"/>
  <c r="R728" i="14"/>
  <c r="J728" i="14"/>
  <c r="BM728" i="14"/>
  <c r="BE728" i="14"/>
  <c r="AW728" i="14"/>
  <c r="AO728" i="14"/>
  <c r="AG728" i="14"/>
  <c r="Y728" i="14"/>
  <c r="Q728" i="14"/>
  <c r="I728" i="14"/>
  <c r="BK728" i="14"/>
  <c r="BC728" i="14"/>
  <c r="AU728" i="14"/>
  <c r="AM728" i="14"/>
  <c r="AE728" i="14"/>
  <c r="W728" i="14"/>
  <c r="O728" i="14"/>
  <c r="G728" i="14"/>
  <c r="BR728" i="14"/>
  <c r="BJ728" i="14"/>
  <c r="BB728" i="14"/>
  <c r="AT728" i="14"/>
  <c r="AL728" i="14"/>
  <c r="AD728" i="14"/>
  <c r="V728" i="14"/>
  <c r="N728" i="14"/>
  <c r="BL728" i="14"/>
  <c r="AF728" i="14"/>
  <c r="BD728" i="14"/>
  <c r="X728" i="14"/>
  <c r="AZ728" i="14"/>
  <c r="T728" i="14"/>
  <c r="AV728" i="14"/>
  <c r="P728" i="14"/>
  <c r="AN728" i="14"/>
  <c r="H728" i="14"/>
  <c r="BP728" i="14"/>
  <c r="AJ728" i="14"/>
  <c r="BH728" i="14"/>
  <c r="AR728" i="14"/>
  <c r="L728" i="14"/>
  <c r="AB728" i="14"/>
  <c r="L659" i="14"/>
  <c r="BL706" i="14"/>
  <c r="BD706" i="14"/>
  <c r="AV706" i="14"/>
  <c r="AN706" i="14"/>
  <c r="AF706" i="14"/>
  <c r="X706" i="14"/>
  <c r="P706" i="14"/>
  <c r="H706" i="14"/>
  <c r="BR706" i="14"/>
  <c r="BJ706" i="14"/>
  <c r="BB706" i="14"/>
  <c r="AT706" i="14"/>
  <c r="AL706" i="14"/>
  <c r="AD706" i="14"/>
  <c r="V706" i="14"/>
  <c r="N706" i="14"/>
  <c r="BQ706" i="14"/>
  <c r="BI706" i="14"/>
  <c r="BA706" i="14"/>
  <c r="AS706" i="14"/>
  <c r="AK706" i="14"/>
  <c r="AC706" i="14"/>
  <c r="U706" i="14"/>
  <c r="M706" i="14"/>
  <c r="BP706" i="14"/>
  <c r="BH706" i="14"/>
  <c r="AZ706" i="14"/>
  <c r="AR706" i="14"/>
  <c r="AJ706" i="14"/>
  <c r="AB706" i="14"/>
  <c r="T706" i="14"/>
  <c r="L706" i="14"/>
  <c r="BN706" i="14"/>
  <c r="BF706" i="14"/>
  <c r="AX706" i="14"/>
  <c r="AP706" i="14"/>
  <c r="AH706" i="14"/>
  <c r="Z706" i="14"/>
  <c r="R706" i="14"/>
  <c r="J706" i="14"/>
  <c r="BM706" i="14"/>
  <c r="BE706" i="14"/>
  <c r="AW706" i="14"/>
  <c r="AO706" i="14"/>
  <c r="AG706" i="14"/>
  <c r="Y706" i="14"/>
  <c r="Q706" i="14"/>
  <c r="I706" i="14"/>
  <c r="AQ706" i="14"/>
  <c r="K706" i="14"/>
  <c r="AM706" i="14"/>
  <c r="G706" i="14"/>
  <c r="BO706" i="14"/>
  <c r="AI706" i="14"/>
  <c r="BK706" i="14"/>
  <c r="AE706" i="14"/>
  <c r="BG706" i="14"/>
  <c r="AA706" i="14"/>
  <c r="BC706" i="14"/>
  <c r="W706" i="14"/>
  <c r="AY706" i="14"/>
  <c r="S706" i="14"/>
  <c r="AU706" i="14"/>
  <c r="O706" i="14"/>
  <c r="L637" i="14"/>
  <c r="BL724" i="14"/>
  <c r="BD724" i="14"/>
  <c r="AV724" i="14"/>
  <c r="AN724" i="14"/>
  <c r="AF724" i="14"/>
  <c r="X724" i="14"/>
  <c r="P724" i="14"/>
  <c r="H724" i="14"/>
  <c r="BR724" i="14"/>
  <c r="BJ724" i="14"/>
  <c r="BB724" i="14"/>
  <c r="AT724" i="14"/>
  <c r="AL724" i="14"/>
  <c r="AD724" i="14"/>
  <c r="V724" i="14"/>
  <c r="N724" i="14"/>
  <c r="BQ724" i="14"/>
  <c r="BI724" i="14"/>
  <c r="BA724" i="14"/>
  <c r="AS724" i="14"/>
  <c r="AK724" i="14"/>
  <c r="AC724" i="14"/>
  <c r="U724" i="14"/>
  <c r="M724" i="14"/>
  <c r="BP724" i="14"/>
  <c r="BH724" i="14"/>
  <c r="AZ724" i="14"/>
  <c r="AR724" i="14"/>
  <c r="AJ724" i="14"/>
  <c r="AB724" i="14"/>
  <c r="T724" i="14"/>
  <c r="L724" i="14"/>
  <c r="BN724" i="14"/>
  <c r="BF724" i="14"/>
  <c r="AX724" i="14"/>
  <c r="AP724" i="14"/>
  <c r="AH724" i="14"/>
  <c r="Z724" i="14"/>
  <c r="R724" i="14"/>
  <c r="J724" i="14"/>
  <c r="BM724" i="14"/>
  <c r="BE724" i="14"/>
  <c r="AW724" i="14"/>
  <c r="AO724" i="14"/>
  <c r="AG724" i="14"/>
  <c r="Y724" i="14"/>
  <c r="Q724" i="14"/>
  <c r="I724" i="14"/>
  <c r="BG724" i="14"/>
  <c r="AA724" i="14"/>
  <c r="AY724" i="14"/>
  <c r="S724" i="14"/>
  <c r="AU724" i="14"/>
  <c r="O724" i="14"/>
  <c r="AQ724" i="14"/>
  <c r="K724" i="14"/>
  <c r="BO724" i="14"/>
  <c r="AI724" i="14"/>
  <c r="BK724" i="14"/>
  <c r="AE724" i="14"/>
  <c r="BC724" i="14"/>
  <c r="AM724" i="14"/>
  <c r="W724" i="14"/>
  <c r="G724" i="14"/>
  <c r="L655" i="14"/>
  <c r="BL711" i="14"/>
  <c r="BD711" i="14"/>
  <c r="AV711" i="14"/>
  <c r="AN711" i="14"/>
  <c r="AF711" i="14"/>
  <c r="BR711" i="14"/>
  <c r="BJ711" i="14"/>
  <c r="BB711" i="14"/>
  <c r="AT711" i="14"/>
  <c r="AL711" i="14"/>
  <c r="AD711" i="14"/>
  <c r="V711" i="14"/>
  <c r="N711" i="14"/>
  <c r="BQ711" i="14"/>
  <c r="BI711" i="14"/>
  <c r="BA711" i="14"/>
  <c r="AS711" i="14"/>
  <c r="AK711" i="14"/>
  <c r="AC711" i="14"/>
  <c r="U711" i="14"/>
  <c r="M711" i="14"/>
  <c r="BP711" i="14"/>
  <c r="BH711" i="14"/>
  <c r="BN711" i="14"/>
  <c r="BF711" i="14"/>
  <c r="BM711" i="14"/>
  <c r="BE711" i="14"/>
  <c r="AW711" i="14"/>
  <c r="AO711" i="14"/>
  <c r="AG711" i="14"/>
  <c r="AX711" i="14"/>
  <c r="AH711" i="14"/>
  <c r="T711" i="14"/>
  <c r="J711" i="14"/>
  <c r="BO711" i="14"/>
  <c r="AR711" i="14"/>
  <c r="AB711" i="14"/>
  <c r="R711" i="14"/>
  <c r="H711" i="14"/>
  <c r="BK711" i="14"/>
  <c r="AQ711" i="14"/>
  <c r="AA711" i="14"/>
  <c r="Q711" i="14"/>
  <c r="G711" i="14"/>
  <c r="BG711" i="14"/>
  <c r="AP711" i="14"/>
  <c r="Z711" i="14"/>
  <c r="P711" i="14"/>
  <c r="AZ711" i="14"/>
  <c r="AJ711" i="14"/>
  <c r="X711" i="14"/>
  <c r="L711" i="14"/>
  <c r="AY711" i="14"/>
  <c r="AI711" i="14"/>
  <c r="W711" i="14"/>
  <c r="K711" i="14"/>
  <c r="AM711" i="14"/>
  <c r="AE711" i="14"/>
  <c r="Y711" i="14"/>
  <c r="S711" i="14"/>
  <c r="O711" i="14"/>
  <c r="I711" i="14"/>
  <c r="BC711" i="14"/>
  <c r="AU711" i="14"/>
  <c r="L642" i="14"/>
  <c r="BP699" i="14"/>
  <c r="BH699" i="14"/>
  <c r="AZ699" i="14"/>
  <c r="AR699" i="14"/>
  <c r="AJ699" i="14"/>
  <c r="AB699" i="14"/>
  <c r="T699" i="14"/>
  <c r="L699" i="14"/>
  <c r="BO699" i="14"/>
  <c r="BG699" i="14"/>
  <c r="AY699" i="14"/>
  <c r="AQ699" i="14"/>
  <c r="AI699" i="14"/>
  <c r="AA699" i="14"/>
  <c r="S699" i="14"/>
  <c r="K699" i="14"/>
  <c r="BN699" i="14"/>
  <c r="BF699" i="14"/>
  <c r="AX699" i="14"/>
  <c r="AP699" i="14"/>
  <c r="AH699" i="14"/>
  <c r="Z699" i="14"/>
  <c r="R699" i="14"/>
  <c r="J699" i="14"/>
  <c r="BM699" i="14"/>
  <c r="BE699" i="14"/>
  <c r="AW699" i="14"/>
  <c r="AO699" i="14"/>
  <c r="AG699" i="14"/>
  <c r="Y699" i="14"/>
  <c r="Q699" i="14"/>
  <c r="I699" i="14"/>
  <c r="BL699" i="14"/>
  <c r="BD699" i="14"/>
  <c r="AV699" i="14"/>
  <c r="AN699" i="14"/>
  <c r="AF699" i="14"/>
  <c r="X699" i="14"/>
  <c r="P699" i="14"/>
  <c r="H699" i="14"/>
  <c r="BK699" i="14"/>
  <c r="BC699" i="14"/>
  <c r="AU699" i="14"/>
  <c r="AM699" i="14"/>
  <c r="AE699" i="14"/>
  <c r="W699" i="14"/>
  <c r="O699" i="14"/>
  <c r="G699" i="14"/>
  <c r="BR699" i="14"/>
  <c r="BJ699" i="14"/>
  <c r="BB699" i="14"/>
  <c r="AT699" i="14"/>
  <c r="AL699" i="14"/>
  <c r="AD699" i="14"/>
  <c r="V699" i="14"/>
  <c r="N699" i="14"/>
  <c r="BQ699" i="14"/>
  <c r="BI699" i="14"/>
  <c r="BA699" i="14"/>
  <c r="AS699" i="14"/>
  <c r="AK699" i="14"/>
  <c r="AC699" i="14"/>
  <c r="U699" i="14"/>
  <c r="M699" i="14"/>
  <c r="L630" i="14"/>
  <c r="E91" i="11"/>
  <c r="F91" i="11" s="1"/>
  <c r="D92" i="11"/>
  <c r="G92" i="11" s="1"/>
  <c r="M321" i="2"/>
  <c r="AH82" i="2"/>
  <c r="AI82" i="2" s="1"/>
  <c r="AK82" i="2" s="1"/>
  <c r="AO82" i="2" s="1"/>
  <c r="M36" i="11" s="1"/>
  <c r="K83" i="2"/>
  <c r="M83" i="2" s="1"/>
  <c r="O83" i="2" s="1"/>
  <c r="S83" i="2" s="1"/>
  <c r="L37" i="11" s="1"/>
  <c r="D84" i="2"/>
  <c r="E84" i="2" s="1"/>
  <c r="C85" i="2"/>
  <c r="F84" i="2"/>
  <c r="H84" i="2"/>
  <c r="I84" i="2" s="1"/>
  <c r="AC83" i="2"/>
  <c r="Z84" i="2"/>
  <c r="AE83" i="2"/>
  <c r="AF83" i="2" s="1"/>
  <c r="AA83" i="2"/>
  <c r="AB83" i="2" s="1"/>
  <c r="X95" i="2"/>
  <c r="F167" i="14" l="1"/>
  <c r="I167" i="14" s="1"/>
  <c r="K167" i="14" s="1"/>
  <c r="IV428" i="14" s="1"/>
  <c r="J91" i="11"/>
  <c r="K91" i="11" s="1"/>
  <c r="H91" i="11"/>
  <c r="I91" i="11" s="1"/>
  <c r="G167" i="14"/>
  <c r="FL426" i="14"/>
  <c r="GU426" i="14"/>
  <c r="BW426" i="14"/>
  <c r="AO426" i="14"/>
  <c r="II426" i="14"/>
  <c r="AR426" i="14"/>
  <c r="AS426" i="14"/>
  <c r="BA426" i="14"/>
  <c r="AA426" i="14"/>
  <c r="AT426" i="14"/>
  <c r="AQ426" i="14"/>
  <c r="AN426" i="14"/>
  <c r="DK426" i="14"/>
  <c r="AZ426" i="14"/>
  <c r="FR426" i="14"/>
  <c r="HA426" i="14"/>
  <c r="EY426" i="14"/>
  <c r="DD426" i="14"/>
  <c r="ID426" i="14"/>
  <c r="FO426" i="14"/>
  <c r="FX426" i="14"/>
  <c r="AM426" i="14"/>
  <c r="FW426" i="14"/>
  <c r="IJ426" i="14"/>
  <c r="CY426" i="14"/>
  <c r="AY426" i="14"/>
  <c r="AB426" i="14"/>
  <c r="DE426" i="14"/>
  <c r="HX426" i="14"/>
  <c r="CM426" i="14"/>
  <c r="HK426" i="14"/>
  <c r="DL426" i="14"/>
  <c r="FQ426" i="14"/>
  <c r="FK426" i="14"/>
  <c r="DJ426" i="14"/>
  <c r="DC426" i="14"/>
  <c r="IA426" i="14"/>
  <c r="FP426" i="14"/>
  <c r="IC426" i="14"/>
  <c r="HW426" i="14"/>
  <c r="K426" i="14"/>
  <c r="EI426" i="14"/>
  <c r="L426" i="14"/>
  <c r="IB426" i="14"/>
  <c r="DF426" i="14"/>
  <c r="CZ426" i="14"/>
  <c r="BG426" i="14"/>
  <c r="DS426" i="14"/>
  <c r="GE426" i="14"/>
  <c r="IQ426" i="14"/>
  <c r="BH426" i="14"/>
  <c r="DT426" i="14"/>
  <c r="GF426" i="14"/>
  <c r="IR426" i="14"/>
  <c r="BI426" i="14"/>
  <c r="DU426" i="14"/>
  <c r="GG426" i="14"/>
  <c r="IS426" i="14"/>
  <c r="BJ426" i="14"/>
  <c r="DV426" i="14"/>
  <c r="GH426" i="14"/>
  <c r="IT426" i="14"/>
  <c r="BC426" i="14"/>
  <c r="DO426" i="14"/>
  <c r="GA426" i="14"/>
  <c r="IM426" i="14"/>
  <c r="BD426" i="14"/>
  <c r="DP426" i="14"/>
  <c r="GB426" i="14"/>
  <c r="IN426" i="14"/>
  <c r="CC426" i="14"/>
  <c r="IG426" i="14"/>
  <c r="GD426" i="14"/>
  <c r="DM426" i="14"/>
  <c r="FY426" i="14"/>
  <c r="IK426" i="14"/>
  <c r="BB426" i="14"/>
  <c r="DN426" i="14"/>
  <c r="FZ426" i="14"/>
  <c r="IL426" i="14"/>
  <c r="AU426" i="14"/>
  <c r="DG426" i="14"/>
  <c r="FS426" i="14"/>
  <c r="IE426" i="14"/>
  <c r="AV426" i="14"/>
  <c r="DH426" i="14"/>
  <c r="FT426" i="14"/>
  <c r="IF426" i="14"/>
  <c r="AW426" i="14"/>
  <c r="HI426" i="14"/>
  <c r="EP426" i="14"/>
  <c r="BO426" i="14"/>
  <c r="EA426" i="14"/>
  <c r="GM426" i="14"/>
  <c r="IY426" i="14"/>
  <c r="BP426" i="14"/>
  <c r="EB426" i="14"/>
  <c r="GN426" i="14"/>
  <c r="IZ426" i="14"/>
  <c r="BQ426" i="14"/>
  <c r="EC426" i="14"/>
  <c r="GO426" i="14"/>
  <c r="JA426" i="14"/>
  <c r="BR426" i="14"/>
  <c r="ED426" i="14"/>
  <c r="GP426" i="14"/>
  <c r="JB426" i="14"/>
  <c r="BK426" i="14"/>
  <c r="DW426" i="14"/>
  <c r="GI426" i="14"/>
  <c r="IU426" i="14"/>
  <c r="BL426" i="14"/>
  <c r="DX426" i="14"/>
  <c r="GJ426" i="14"/>
  <c r="IV426" i="14"/>
  <c r="CK426" i="14"/>
  <c r="R426" i="14"/>
  <c r="BX426" i="14"/>
  <c r="EJ426" i="14"/>
  <c r="GV426" i="14"/>
  <c r="M426" i="14"/>
  <c r="BY426" i="14"/>
  <c r="EK426" i="14"/>
  <c r="GW426" i="14"/>
  <c r="N426" i="14"/>
  <c r="BZ426" i="14"/>
  <c r="EL426" i="14"/>
  <c r="GX426" i="14"/>
  <c r="G426" i="14"/>
  <c r="BS426" i="14"/>
  <c r="EE426" i="14"/>
  <c r="GQ426" i="14"/>
  <c r="H426" i="14"/>
  <c r="BT426" i="14"/>
  <c r="EF426" i="14"/>
  <c r="GR426" i="14"/>
  <c r="I426" i="14"/>
  <c r="DI426" i="14"/>
  <c r="Z426" i="14"/>
  <c r="S426" i="14"/>
  <c r="CE426" i="14"/>
  <c r="EQ426" i="14"/>
  <c r="HC426" i="14"/>
  <c r="T426" i="14"/>
  <c r="CF426" i="14"/>
  <c r="ER426" i="14"/>
  <c r="HD426" i="14"/>
  <c r="U426" i="14"/>
  <c r="CG426" i="14"/>
  <c r="ES426" i="14"/>
  <c r="HE426" i="14"/>
  <c r="V426" i="14"/>
  <c r="CH426" i="14"/>
  <c r="ET426" i="14"/>
  <c r="HF426" i="14"/>
  <c r="O426" i="14"/>
  <c r="CA426" i="14"/>
  <c r="EM426" i="14"/>
  <c r="GY426" i="14"/>
  <c r="P426" i="14"/>
  <c r="CB426" i="14"/>
  <c r="EN426" i="14"/>
  <c r="GZ426" i="14"/>
  <c r="Q426" i="14"/>
  <c r="EO426" i="14"/>
  <c r="AX426" i="14"/>
  <c r="CN426" i="14"/>
  <c r="EZ426" i="14"/>
  <c r="HL426" i="14"/>
  <c r="AC426" i="14"/>
  <c r="CO426" i="14"/>
  <c r="FA426" i="14"/>
  <c r="HM426" i="14"/>
  <c r="AD426" i="14"/>
  <c r="CP426" i="14"/>
  <c r="FB426" i="14"/>
  <c r="HN426" i="14"/>
  <c r="W426" i="14"/>
  <c r="CI426" i="14"/>
  <c r="EU426" i="14"/>
  <c r="HG426" i="14"/>
  <c r="X426" i="14"/>
  <c r="CJ426" i="14"/>
  <c r="EV426" i="14"/>
  <c r="HH426" i="14"/>
  <c r="Y426" i="14"/>
  <c r="EW426" i="14"/>
  <c r="CD426" i="14"/>
  <c r="AI426" i="14"/>
  <c r="CU426" i="14"/>
  <c r="FG426" i="14"/>
  <c r="HS426" i="14"/>
  <c r="AJ426" i="14"/>
  <c r="CV426" i="14"/>
  <c r="FH426" i="14"/>
  <c r="HT426" i="14"/>
  <c r="AK426" i="14"/>
  <c r="CW426" i="14"/>
  <c r="FI426" i="14"/>
  <c r="HU426" i="14"/>
  <c r="AL426" i="14"/>
  <c r="CX426" i="14"/>
  <c r="FJ426" i="14"/>
  <c r="HV426" i="14"/>
  <c r="AE426" i="14"/>
  <c r="CQ426" i="14"/>
  <c r="FC426" i="14"/>
  <c r="HO426" i="14"/>
  <c r="AF426" i="14"/>
  <c r="CR426" i="14"/>
  <c r="FD426" i="14"/>
  <c r="HP426" i="14"/>
  <c r="AG426" i="14"/>
  <c r="FU426" i="14"/>
  <c r="CL426" i="14"/>
  <c r="CS426" i="14"/>
  <c r="FE426" i="14"/>
  <c r="HQ426" i="14"/>
  <c r="AH426" i="14"/>
  <c r="CT426" i="14"/>
  <c r="IP426" i="14"/>
  <c r="DA426" i="14"/>
  <c r="FM426" i="14"/>
  <c r="HY426" i="14"/>
  <c r="AP426" i="14"/>
  <c r="DB426" i="14"/>
  <c r="BE426" i="14"/>
  <c r="DQ426" i="14"/>
  <c r="GC426" i="14"/>
  <c r="IO426" i="14"/>
  <c r="BF426" i="14"/>
  <c r="DR426" i="14"/>
  <c r="BM426" i="14"/>
  <c r="DY426" i="14"/>
  <c r="GK426" i="14"/>
  <c r="IW426" i="14"/>
  <c r="BN426" i="14"/>
  <c r="DZ426" i="14"/>
  <c r="BU426" i="14"/>
  <c r="EG426" i="14"/>
  <c r="GS426" i="14"/>
  <c r="J426" i="14"/>
  <c r="BV426" i="14"/>
  <c r="EH426" i="14"/>
  <c r="EX426" i="14"/>
  <c r="FF426" i="14"/>
  <c r="FN426" i="14"/>
  <c r="FV426" i="14"/>
  <c r="GL426" i="14"/>
  <c r="IX426" i="14"/>
  <c r="GT426" i="14"/>
  <c r="HB426" i="14"/>
  <c r="HJ426" i="14"/>
  <c r="HR426" i="14"/>
  <c r="HZ426" i="14"/>
  <c r="BG694" i="14"/>
  <c r="E747" i="14" s="1"/>
  <c r="D747" i="14" s="1"/>
  <c r="AQ694" i="14"/>
  <c r="E731" i="14" s="1"/>
  <c r="D731" i="14" s="1"/>
  <c r="Q694" i="14"/>
  <c r="E705" i="14" s="1"/>
  <c r="D705" i="14" s="1"/>
  <c r="R694" i="14"/>
  <c r="E706" i="14" s="1"/>
  <c r="D706" i="14" s="1"/>
  <c r="T694" i="14"/>
  <c r="E708" i="14" s="1"/>
  <c r="D708" i="14" s="1"/>
  <c r="U694" i="14"/>
  <c r="E709" i="14" s="1"/>
  <c r="D709" i="14" s="1"/>
  <c r="V694" i="14"/>
  <c r="E710" i="14" s="1"/>
  <c r="D710" i="14" s="1"/>
  <c r="P694" i="14"/>
  <c r="E704" i="14" s="1"/>
  <c r="D704" i="14" s="1"/>
  <c r="E168" i="14"/>
  <c r="F168" i="14" s="1"/>
  <c r="AE694" i="14"/>
  <c r="E719" i="14" s="1"/>
  <c r="D719" i="14" s="1"/>
  <c r="O694" i="14"/>
  <c r="E703" i="14" s="1"/>
  <c r="D703" i="14" s="1"/>
  <c r="Y694" i="14"/>
  <c r="E713" i="14" s="1"/>
  <c r="D713" i="14" s="1"/>
  <c r="Z694" i="14"/>
  <c r="E714" i="14" s="1"/>
  <c r="D714" i="14" s="1"/>
  <c r="AB694" i="14"/>
  <c r="E716" i="14" s="1"/>
  <c r="D716" i="14" s="1"/>
  <c r="AC694" i="14"/>
  <c r="E717" i="14" s="1"/>
  <c r="D717" i="14" s="1"/>
  <c r="AD694" i="14"/>
  <c r="E718" i="14" s="1"/>
  <c r="D718" i="14" s="1"/>
  <c r="X694" i="14"/>
  <c r="E712" i="14" s="1"/>
  <c r="D712" i="14" s="1"/>
  <c r="D169" i="14"/>
  <c r="C170" i="14"/>
  <c r="BK694" i="14"/>
  <c r="E751" i="14" s="1"/>
  <c r="D751" i="14" s="1"/>
  <c r="AU694" i="14"/>
  <c r="E735" i="14" s="1"/>
  <c r="D735" i="14" s="1"/>
  <c r="AG694" i="14"/>
  <c r="E721" i="14" s="1"/>
  <c r="D721" i="14" s="1"/>
  <c r="AH694" i="14"/>
  <c r="E722" i="14" s="1"/>
  <c r="D722" i="14" s="1"/>
  <c r="AJ694" i="14"/>
  <c r="E724" i="14" s="1"/>
  <c r="D724" i="14" s="1"/>
  <c r="AK694" i="14"/>
  <c r="E725" i="14" s="1"/>
  <c r="D725" i="14" s="1"/>
  <c r="AL694" i="14"/>
  <c r="E726" i="14" s="1"/>
  <c r="D726" i="14" s="1"/>
  <c r="AF694" i="14"/>
  <c r="E720" i="14" s="1"/>
  <c r="D720" i="14" s="1"/>
  <c r="AI694" i="14"/>
  <c r="E723" i="14" s="1"/>
  <c r="D723" i="14" s="1"/>
  <c r="S694" i="14"/>
  <c r="E707" i="14" s="1"/>
  <c r="D707" i="14" s="1"/>
  <c r="AO694" i="14"/>
  <c r="E729" i="14" s="1"/>
  <c r="D729" i="14" s="1"/>
  <c r="AP694" i="14"/>
  <c r="E730" i="14" s="1"/>
  <c r="D730" i="14" s="1"/>
  <c r="AR694" i="14"/>
  <c r="E732" i="14" s="1"/>
  <c r="D732" i="14" s="1"/>
  <c r="AS694" i="14"/>
  <c r="E733" i="14" s="1"/>
  <c r="D733" i="14" s="1"/>
  <c r="AT694" i="14"/>
  <c r="E734" i="14" s="1"/>
  <c r="D734" i="14" s="1"/>
  <c r="AN694" i="14"/>
  <c r="E728" i="14" s="1"/>
  <c r="D728" i="14" s="1"/>
  <c r="BO694" i="14"/>
  <c r="E755" i="14" s="1"/>
  <c r="D755" i="14" s="1"/>
  <c r="AY694" i="14"/>
  <c r="E739" i="14" s="1"/>
  <c r="D739" i="14" s="1"/>
  <c r="AW694" i="14"/>
  <c r="E737" i="14" s="1"/>
  <c r="D737" i="14" s="1"/>
  <c r="AX694" i="14"/>
  <c r="E738" i="14" s="1"/>
  <c r="D738" i="14" s="1"/>
  <c r="AZ694" i="14"/>
  <c r="E740" i="14" s="1"/>
  <c r="D740" i="14" s="1"/>
  <c r="BA694" i="14"/>
  <c r="E741" i="14" s="1"/>
  <c r="D741" i="14" s="1"/>
  <c r="BB694" i="14"/>
  <c r="E742" i="14" s="1"/>
  <c r="D742" i="14" s="1"/>
  <c r="AV694" i="14"/>
  <c r="E736" i="14" s="1"/>
  <c r="D736" i="14" s="1"/>
  <c r="G694" i="14"/>
  <c r="E695" i="14" s="1"/>
  <c r="D695" i="14" s="1"/>
  <c r="W694" i="14"/>
  <c r="E711" i="14" s="1"/>
  <c r="D711" i="14" s="1"/>
  <c r="BE694" i="14"/>
  <c r="E745" i="14" s="1"/>
  <c r="D745" i="14" s="1"/>
  <c r="BF694" i="14"/>
  <c r="E746" i="14" s="1"/>
  <c r="D746" i="14" s="1"/>
  <c r="BH694" i="14"/>
  <c r="E748" i="14" s="1"/>
  <c r="D748" i="14" s="1"/>
  <c r="BI694" i="14"/>
  <c r="E749" i="14" s="1"/>
  <c r="D749" i="14" s="1"/>
  <c r="BJ694" i="14"/>
  <c r="E750" i="14" s="1"/>
  <c r="D750" i="14" s="1"/>
  <c r="BD694" i="14"/>
  <c r="E744" i="14" s="1"/>
  <c r="D744" i="14" s="1"/>
  <c r="IY427" i="14"/>
  <c r="IQ427" i="14"/>
  <c r="II427" i="14"/>
  <c r="IA427" i="14"/>
  <c r="HS427" i="14"/>
  <c r="HK427" i="14"/>
  <c r="HC427" i="14"/>
  <c r="GU427" i="14"/>
  <c r="GM427" i="14"/>
  <c r="GE427" i="14"/>
  <c r="IW427" i="14"/>
  <c r="IO427" i="14"/>
  <c r="IG427" i="14"/>
  <c r="HY427" i="14"/>
  <c r="HQ427" i="14"/>
  <c r="HI427" i="14"/>
  <c r="HA427" i="14"/>
  <c r="GS427" i="14"/>
  <c r="GK427" i="14"/>
  <c r="GC427" i="14"/>
  <c r="IX427" i="14"/>
  <c r="IM427" i="14"/>
  <c r="IC427" i="14"/>
  <c r="HR427" i="14"/>
  <c r="HG427" i="14"/>
  <c r="GW427" i="14"/>
  <c r="GL427" i="14"/>
  <c r="GA427" i="14"/>
  <c r="FS427" i="14"/>
  <c r="FK427" i="14"/>
  <c r="FC427" i="14"/>
  <c r="EU427" i="14"/>
  <c r="EM427" i="14"/>
  <c r="EE427" i="14"/>
  <c r="DW427" i="14"/>
  <c r="DO427" i="14"/>
  <c r="DG427" i="14"/>
  <c r="CY427" i="14"/>
  <c r="CQ427" i="14"/>
  <c r="CI427" i="14"/>
  <c r="CA427" i="14"/>
  <c r="BS427" i="14"/>
  <c r="BK427" i="14"/>
  <c r="BC427" i="14"/>
  <c r="AU427" i="14"/>
  <c r="AM427" i="14"/>
  <c r="AE427" i="14"/>
  <c r="W427" i="14"/>
  <c r="O427" i="14"/>
  <c r="G427" i="14"/>
  <c r="IV427" i="14"/>
  <c r="IL427" i="14"/>
  <c r="IB427" i="14"/>
  <c r="HP427" i="14"/>
  <c r="HF427" i="14"/>
  <c r="GV427" i="14"/>
  <c r="GJ427" i="14"/>
  <c r="FZ427" i="14"/>
  <c r="FR427" i="14"/>
  <c r="FJ427" i="14"/>
  <c r="FB427" i="14"/>
  <c r="ET427" i="14"/>
  <c r="EL427" i="14"/>
  <c r="ED427" i="14"/>
  <c r="DV427" i="14"/>
  <c r="DN427" i="14"/>
  <c r="DF427" i="14"/>
  <c r="CX427" i="14"/>
  <c r="CP427" i="14"/>
  <c r="CH427" i="14"/>
  <c r="BZ427" i="14"/>
  <c r="BR427" i="14"/>
  <c r="BJ427" i="14"/>
  <c r="BB427" i="14"/>
  <c r="AT427" i="14"/>
  <c r="AL427" i="14"/>
  <c r="AD427" i="14"/>
  <c r="V427" i="14"/>
  <c r="N427" i="14"/>
  <c r="IU427" i="14"/>
  <c r="IK427" i="14"/>
  <c r="HZ427" i="14"/>
  <c r="HO427" i="14"/>
  <c r="HE427" i="14"/>
  <c r="GT427" i="14"/>
  <c r="GI427" i="14"/>
  <c r="FY427" i="14"/>
  <c r="FQ427" i="14"/>
  <c r="FI427" i="14"/>
  <c r="FA427" i="14"/>
  <c r="ES427" i="14"/>
  <c r="EK427" i="14"/>
  <c r="EC427" i="14"/>
  <c r="DU427" i="14"/>
  <c r="DM427" i="14"/>
  <c r="DE427" i="14"/>
  <c r="CW427" i="14"/>
  <c r="CO427" i="14"/>
  <c r="CG427" i="14"/>
  <c r="BY427" i="14"/>
  <c r="BQ427" i="14"/>
  <c r="BI427" i="14"/>
  <c r="BA427" i="14"/>
  <c r="AS427" i="14"/>
  <c r="AK427" i="14"/>
  <c r="AC427" i="14"/>
  <c r="U427" i="14"/>
  <c r="M427" i="14"/>
  <c r="IT427" i="14"/>
  <c r="IJ427" i="14"/>
  <c r="HX427" i="14"/>
  <c r="HN427" i="14"/>
  <c r="HD427" i="14"/>
  <c r="GR427" i="14"/>
  <c r="GH427" i="14"/>
  <c r="FX427" i="14"/>
  <c r="FP427" i="14"/>
  <c r="FH427" i="14"/>
  <c r="EZ427" i="14"/>
  <c r="ER427" i="14"/>
  <c r="EJ427" i="14"/>
  <c r="EB427" i="14"/>
  <c r="DT427" i="14"/>
  <c r="DL427" i="14"/>
  <c r="DD427" i="14"/>
  <c r="CV427" i="14"/>
  <c r="CN427" i="14"/>
  <c r="CF427" i="14"/>
  <c r="BX427" i="14"/>
  <c r="BP427" i="14"/>
  <c r="BH427" i="14"/>
  <c r="AZ427" i="14"/>
  <c r="AR427" i="14"/>
  <c r="AJ427" i="14"/>
  <c r="AB427" i="14"/>
  <c r="T427" i="14"/>
  <c r="L427" i="14"/>
  <c r="IS427" i="14"/>
  <c r="IH427" i="14"/>
  <c r="HW427" i="14"/>
  <c r="HM427" i="14"/>
  <c r="HB427" i="14"/>
  <c r="GQ427" i="14"/>
  <c r="GG427" i="14"/>
  <c r="FW427" i="14"/>
  <c r="FO427" i="14"/>
  <c r="FG427" i="14"/>
  <c r="EY427" i="14"/>
  <c r="EQ427" i="14"/>
  <c r="EI427" i="14"/>
  <c r="EA427" i="14"/>
  <c r="DS427" i="14"/>
  <c r="DK427" i="14"/>
  <c r="DC427" i="14"/>
  <c r="CU427" i="14"/>
  <c r="CM427" i="14"/>
  <c r="CE427" i="14"/>
  <c r="BW427" i="14"/>
  <c r="BO427" i="14"/>
  <c r="BG427" i="14"/>
  <c r="AY427" i="14"/>
  <c r="AQ427" i="14"/>
  <c r="AI427" i="14"/>
  <c r="AA427" i="14"/>
  <c r="S427" i="14"/>
  <c r="K427" i="14"/>
  <c r="JB427" i="14"/>
  <c r="IR427" i="14"/>
  <c r="IF427" i="14"/>
  <c r="HV427" i="14"/>
  <c r="HL427" i="14"/>
  <c r="GZ427" i="14"/>
  <c r="GP427" i="14"/>
  <c r="GF427" i="14"/>
  <c r="FV427" i="14"/>
  <c r="FN427" i="14"/>
  <c r="FF427" i="14"/>
  <c r="EX427" i="14"/>
  <c r="EP427" i="14"/>
  <c r="EH427" i="14"/>
  <c r="DZ427" i="14"/>
  <c r="DR427" i="14"/>
  <c r="DJ427" i="14"/>
  <c r="DB427" i="14"/>
  <c r="CT427" i="14"/>
  <c r="CL427" i="14"/>
  <c r="CD427" i="14"/>
  <c r="BV427" i="14"/>
  <c r="BN427" i="14"/>
  <c r="BF427" i="14"/>
  <c r="AX427" i="14"/>
  <c r="AP427" i="14"/>
  <c r="AH427" i="14"/>
  <c r="Z427" i="14"/>
  <c r="R427" i="14"/>
  <c r="J427" i="14"/>
  <c r="JA427" i="14"/>
  <c r="IP427" i="14"/>
  <c r="IE427" i="14"/>
  <c r="HU427" i="14"/>
  <c r="HJ427" i="14"/>
  <c r="GY427" i="14"/>
  <c r="GO427" i="14"/>
  <c r="GD427" i="14"/>
  <c r="FU427" i="14"/>
  <c r="FM427" i="14"/>
  <c r="FE427" i="14"/>
  <c r="EW427" i="14"/>
  <c r="EO427" i="14"/>
  <c r="EG427" i="14"/>
  <c r="DY427" i="14"/>
  <c r="DQ427" i="14"/>
  <c r="DI427" i="14"/>
  <c r="DA427" i="14"/>
  <c r="CS427" i="14"/>
  <c r="CK427" i="14"/>
  <c r="CC427" i="14"/>
  <c r="BU427" i="14"/>
  <c r="BM427" i="14"/>
  <c r="BE427" i="14"/>
  <c r="AW427" i="14"/>
  <c r="AO427" i="14"/>
  <c r="AG427" i="14"/>
  <c r="Y427" i="14"/>
  <c r="Q427" i="14"/>
  <c r="I427" i="14"/>
  <c r="IZ427" i="14"/>
  <c r="IN427" i="14"/>
  <c r="ID427" i="14"/>
  <c r="HT427" i="14"/>
  <c r="HH427" i="14"/>
  <c r="GX427" i="14"/>
  <c r="GN427" i="14"/>
  <c r="GB427" i="14"/>
  <c r="FT427" i="14"/>
  <c r="FL427" i="14"/>
  <c r="FD427" i="14"/>
  <c r="EV427" i="14"/>
  <c r="EN427" i="14"/>
  <c r="EF427" i="14"/>
  <c r="DX427" i="14"/>
  <c r="DP427" i="14"/>
  <c r="DH427" i="14"/>
  <c r="CZ427" i="14"/>
  <c r="CR427" i="14"/>
  <c r="CJ427" i="14"/>
  <c r="CB427" i="14"/>
  <c r="BT427" i="14"/>
  <c r="BL427" i="14"/>
  <c r="BD427" i="14"/>
  <c r="AV427" i="14"/>
  <c r="AN427" i="14"/>
  <c r="AF427" i="14"/>
  <c r="X427" i="14"/>
  <c r="P427" i="14"/>
  <c r="H427" i="14"/>
  <c r="AM694" i="14"/>
  <c r="E727" i="14" s="1"/>
  <c r="D727" i="14" s="1"/>
  <c r="BC694" i="14"/>
  <c r="E743" i="14" s="1"/>
  <c r="D743" i="14" s="1"/>
  <c r="BM694" i="14"/>
  <c r="E753" i="14" s="1"/>
  <c r="D753" i="14" s="1"/>
  <c r="BN694" i="14"/>
  <c r="E754" i="14" s="1"/>
  <c r="D754" i="14" s="1"/>
  <c r="BP694" i="14"/>
  <c r="E756" i="14" s="1"/>
  <c r="D756" i="14" s="1"/>
  <c r="BQ694" i="14"/>
  <c r="E757" i="14" s="1"/>
  <c r="D757" i="14" s="1"/>
  <c r="BR694" i="14"/>
  <c r="E758" i="14" s="1"/>
  <c r="D758" i="14" s="1"/>
  <c r="BL694" i="14"/>
  <c r="E752" i="14" s="1"/>
  <c r="D752" i="14" s="1"/>
  <c r="AA694" i="14"/>
  <c r="E715" i="14" s="1"/>
  <c r="D715" i="14" s="1"/>
  <c r="K694" i="14"/>
  <c r="E699" i="14" s="1"/>
  <c r="D699" i="14" s="1"/>
  <c r="I694" i="14"/>
  <c r="E697" i="14" s="1"/>
  <c r="D697" i="14" s="1"/>
  <c r="J694" i="14"/>
  <c r="E698" i="14" s="1"/>
  <c r="D698" i="14" s="1"/>
  <c r="L694" i="14"/>
  <c r="E700" i="14" s="1"/>
  <c r="D700" i="14" s="1"/>
  <c r="M694" i="14"/>
  <c r="E701" i="14" s="1"/>
  <c r="D701" i="14" s="1"/>
  <c r="N694" i="14"/>
  <c r="E702" i="14" s="1"/>
  <c r="D702" i="14" s="1"/>
  <c r="H694" i="14"/>
  <c r="E696" i="14" s="1"/>
  <c r="D696" i="14" s="1"/>
  <c r="D93" i="11"/>
  <c r="G93" i="11" s="1"/>
  <c r="E92" i="11"/>
  <c r="F92" i="11" s="1"/>
  <c r="AH83" i="2"/>
  <c r="AI83" i="2" s="1"/>
  <c r="AK83" i="2" s="1"/>
  <c r="AO83" i="2" s="1"/>
  <c r="M37" i="11" s="1"/>
  <c r="K84" i="2"/>
  <c r="M84" i="2" s="1"/>
  <c r="O84" i="2" s="1"/>
  <c r="S84" i="2" s="1"/>
  <c r="L38" i="11" s="1"/>
  <c r="D85" i="2"/>
  <c r="E85" i="2" s="1"/>
  <c r="F85" i="2"/>
  <c r="H85" i="2"/>
  <c r="I85" i="2" s="1"/>
  <c r="C86" i="2"/>
  <c r="AC84" i="2"/>
  <c r="AE84" i="2"/>
  <c r="AF84" i="2" s="1"/>
  <c r="AA84" i="2"/>
  <c r="AB84" i="2" s="1"/>
  <c r="Z85" i="2"/>
  <c r="X96" i="2"/>
  <c r="G168" i="14" l="1"/>
  <c r="J92" i="11"/>
  <c r="K92" i="11" s="1"/>
  <c r="H92" i="11"/>
  <c r="I92" i="11" s="1"/>
  <c r="CG428" i="14"/>
  <c r="FP428" i="14"/>
  <c r="IY428" i="14"/>
  <c r="CM428" i="14"/>
  <c r="FK428" i="14"/>
  <c r="ER428" i="14"/>
  <c r="ES428" i="14"/>
  <c r="IB428" i="14"/>
  <c r="BP428" i="14"/>
  <c r="EY428" i="14"/>
  <c r="HW428" i="14"/>
  <c r="HZ428" i="14"/>
  <c r="FO428" i="14"/>
  <c r="IX428" i="14"/>
  <c r="CL428" i="14"/>
  <c r="FU428" i="14"/>
  <c r="IR428" i="14"/>
  <c r="BB428" i="14"/>
  <c r="IA428" i="14"/>
  <c r="BO428" i="14"/>
  <c r="EX428" i="14"/>
  <c r="IG428" i="14"/>
  <c r="BI428" i="14"/>
  <c r="DN428" i="14"/>
  <c r="IW428" i="14"/>
  <c r="CK428" i="14"/>
  <c r="FS428" i="14"/>
  <c r="JA428" i="14"/>
  <c r="CE428" i="14"/>
  <c r="FZ428" i="14"/>
  <c r="BN428" i="14"/>
  <c r="EW428" i="14"/>
  <c r="IE428" i="14"/>
  <c r="BH428" i="14"/>
  <c r="EQ428" i="14"/>
  <c r="IL428" i="14"/>
  <c r="CI428" i="14"/>
  <c r="FQ428" i="14"/>
  <c r="IZ428" i="14"/>
  <c r="CD428" i="14"/>
  <c r="HY428" i="14"/>
  <c r="AV428" i="14"/>
  <c r="BM428" i="14"/>
  <c r="EU428" i="14"/>
  <c r="IC428" i="14"/>
  <c r="BQ428" i="14"/>
  <c r="EP428" i="14"/>
  <c r="BK428" i="14"/>
  <c r="EF428" i="14"/>
  <c r="BW428" i="14"/>
  <c r="FE428" i="14"/>
  <c r="IK428" i="14"/>
  <c r="BX428" i="14"/>
  <c r="FF428" i="14"/>
  <c r="IM428" i="14"/>
  <c r="BY428" i="14"/>
  <c r="FG428" i="14"/>
  <c r="IO428" i="14"/>
  <c r="CA428" i="14"/>
  <c r="FH428" i="14"/>
  <c r="IP428" i="14"/>
  <c r="CC428" i="14"/>
  <c r="FI428" i="14"/>
  <c r="IQ428" i="14"/>
  <c r="BS428" i="14"/>
  <c r="EZ428" i="14"/>
  <c r="IH428" i="14"/>
  <c r="BU428" i="14"/>
  <c r="FA428" i="14"/>
  <c r="II428" i="14"/>
  <c r="BV428" i="14"/>
  <c r="FC428" i="14"/>
  <c r="IJ428" i="14"/>
  <c r="BJ428" i="14"/>
  <c r="DV428" i="14"/>
  <c r="GH428" i="14"/>
  <c r="IT428" i="14"/>
  <c r="BD428" i="14"/>
  <c r="EN428" i="14"/>
  <c r="FM428" i="14"/>
  <c r="IS428" i="14"/>
  <c r="CF428" i="14"/>
  <c r="FN428" i="14"/>
  <c r="IU428" i="14"/>
  <c r="BR428" i="14"/>
  <c r="ED428" i="14"/>
  <c r="GP428" i="14"/>
  <c r="JB428" i="14"/>
  <c r="BL428" i="14"/>
  <c r="EV428" i="14"/>
  <c r="K428" i="14"/>
  <c r="CS428" i="14"/>
  <c r="FY428" i="14"/>
  <c r="L428" i="14"/>
  <c r="CT428" i="14"/>
  <c r="GA428" i="14"/>
  <c r="M428" i="14"/>
  <c r="CU428" i="14"/>
  <c r="GC428" i="14"/>
  <c r="O428" i="14"/>
  <c r="CV428" i="14"/>
  <c r="GD428" i="14"/>
  <c r="Q428" i="14"/>
  <c r="CW428" i="14"/>
  <c r="GE428" i="14"/>
  <c r="G428" i="14"/>
  <c r="CN428" i="14"/>
  <c r="FV428" i="14"/>
  <c r="I428" i="14"/>
  <c r="CO428" i="14"/>
  <c r="FW428" i="14"/>
  <c r="J428" i="14"/>
  <c r="CQ428" i="14"/>
  <c r="FX428" i="14"/>
  <c r="N428" i="14"/>
  <c r="BZ428" i="14"/>
  <c r="EL428" i="14"/>
  <c r="GX428" i="14"/>
  <c r="H428" i="14"/>
  <c r="BT428" i="14"/>
  <c r="FD428" i="14"/>
  <c r="U428" i="14"/>
  <c r="DC428" i="14"/>
  <c r="GK428" i="14"/>
  <c r="W428" i="14"/>
  <c r="DD428" i="14"/>
  <c r="GL428" i="14"/>
  <c r="Y428" i="14"/>
  <c r="DE428" i="14"/>
  <c r="GM428" i="14"/>
  <c r="Z428" i="14"/>
  <c r="DG428" i="14"/>
  <c r="GN428" i="14"/>
  <c r="AA428" i="14"/>
  <c r="DI428" i="14"/>
  <c r="GO428" i="14"/>
  <c r="R428" i="14"/>
  <c r="CY428" i="14"/>
  <c r="GF428" i="14"/>
  <c r="S428" i="14"/>
  <c r="DA428" i="14"/>
  <c r="GG428" i="14"/>
  <c r="T428" i="14"/>
  <c r="DB428" i="14"/>
  <c r="GI428" i="14"/>
  <c r="V428" i="14"/>
  <c r="CH428" i="14"/>
  <c r="ET428" i="14"/>
  <c r="HF428" i="14"/>
  <c r="P428" i="14"/>
  <c r="CB428" i="14"/>
  <c r="GR428" i="14"/>
  <c r="AG428" i="14"/>
  <c r="DM428" i="14"/>
  <c r="GU428" i="14"/>
  <c r="AH428" i="14"/>
  <c r="DO428" i="14"/>
  <c r="GV428" i="14"/>
  <c r="AI428" i="14"/>
  <c r="DQ428" i="14"/>
  <c r="GW428" i="14"/>
  <c r="AJ428" i="14"/>
  <c r="DR428" i="14"/>
  <c r="GY428" i="14"/>
  <c r="AK428" i="14"/>
  <c r="DS428" i="14"/>
  <c r="HA428" i="14"/>
  <c r="AB428" i="14"/>
  <c r="DJ428" i="14"/>
  <c r="GQ428" i="14"/>
  <c r="AC428" i="14"/>
  <c r="DK428" i="14"/>
  <c r="GS428" i="14"/>
  <c r="AE428" i="14"/>
  <c r="DL428" i="14"/>
  <c r="GT428" i="14"/>
  <c r="AD428" i="14"/>
  <c r="CP428" i="14"/>
  <c r="FB428" i="14"/>
  <c r="HN428" i="14"/>
  <c r="X428" i="14"/>
  <c r="CJ428" i="14"/>
  <c r="GZ428" i="14"/>
  <c r="AQ428" i="14"/>
  <c r="DY428" i="14"/>
  <c r="HE428" i="14"/>
  <c r="AR428" i="14"/>
  <c r="DZ428" i="14"/>
  <c r="HG428" i="14"/>
  <c r="AS428" i="14"/>
  <c r="EA428" i="14"/>
  <c r="HI428" i="14"/>
  <c r="AU428" i="14"/>
  <c r="EB428" i="14"/>
  <c r="HJ428" i="14"/>
  <c r="AW428" i="14"/>
  <c r="EC428" i="14"/>
  <c r="HK428" i="14"/>
  <c r="AM428" i="14"/>
  <c r="DT428" i="14"/>
  <c r="HB428" i="14"/>
  <c r="AO428" i="14"/>
  <c r="DU428" i="14"/>
  <c r="HC428" i="14"/>
  <c r="AP428" i="14"/>
  <c r="DW428" i="14"/>
  <c r="HD428" i="14"/>
  <c r="AL428" i="14"/>
  <c r="CX428" i="14"/>
  <c r="FJ428" i="14"/>
  <c r="HV428" i="14"/>
  <c r="AF428" i="14"/>
  <c r="CR428" i="14"/>
  <c r="HH428" i="14"/>
  <c r="BA428" i="14"/>
  <c r="EI428" i="14"/>
  <c r="HQ428" i="14"/>
  <c r="BC428" i="14"/>
  <c r="EJ428" i="14"/>
  <c r="HR428" i="14"/>
  <c r="BE428" i="14"/>
  <c r="EK428" i="14"/>
  <c r="HS428" i="14"/>
  <c r="BF428" i="14"/>
  <c r="EM428" i="14"/>
  <c r="HT428" i="14"/>
  <c r="BG428" i="14"/>
  <c r="EO428" i="14"/>
  <c r="HU428" i="14"/>
  <c r="AX428" i="14"/>
  <c r="EE428" i="14"/>
  <c r="HL428" i="14"/>
  <c r="AY428" i="14"/>
  <c r="EG428" i="14"/>
  <c r="HM428" i="14"/>
  <c r="AZ428" i="14"/>
  <c r="EH428" i="14"/>
  <c r="HO428" i="14"/>
  <c r="AT428" i="14"/>
  <c r="DF428" i="14"/>
  <c r="FR428" i="14"/>
  <c r="ID428" i="14"/>
  <c r="AN428" i="14"/>
  <c r="CZ428" i="14"/>
  <c r="HP428" i="14"/>
  <c r="FL428" i="14"/>
  <c r="HX428" i="14"/>
  <c r="DH428" i="14"/>
  <c r="FT428" i="14"/>
  <c r="IF428" i="14"/>
  <c r="DP428" i="14"/>
  <c r="GB428" i="14"/>
  <c r="IN428" i="14"/>
  <c r="DX428" i="14"/>
  <c r="GJ428" i="14"/>
  <c r="H168" i="14"/>
  <c r="I168" i="14" s="1"/>
  <c r="K168" i="14" s="1"/>
  <c r="C171" i="14"/>
  <c r="D170" i="14"/>
  <c r="E169" i="14"/>
  <c r="H169" i="14" s="1"/>
  <c r="G169" i="14"/>
  <c r="E93" i="11"/>
  <c r="F93" i="11" s="1"/>
  <c r="D94" i="11"/>
  <c r="G94" i="11" s="1"/>
  <c r="AH84" i="2"/>
  <c r="AI84" i="2" s="1"/>
  <c r="AK84" i="2" s="1"/>
  <c r="AO84" i="2" s="1"/>
  <c r="M38" i="11" s="1"/>
  <c r="K85" i="2"/>
  <c r="M85" i="2" s="1"/>
  <c r="O85" i="2" s="1"/>
  <c r="S85" i="2" s="1"/>
  <c r="L39" i="11" s="1"/>
  <c r="D86" i="2"/>
  <c r="E86" i="2" s="1"/>
  <c r="F86" i="2"/>
  <c r="C87" i="2"/>
  <c r="H86" i="2"/>
  <c r="I86" i="2" s="1"/>
  <c r="AC85" i="2"/>
  <c r="Z86" i="2"/>
  <c r="AA85" i="2"/>
  <c r="AB85" i="2" s="1"/>
  <c r="AE85" i="2"/>
  <c r="AF85" i="2" s="1"/>
  <c r="X97" i="2"/>
  <c r="J93" i="11" l="1"/>
  <c r="K93" i="11" s="1"/>
  <c r="H93" i="11"/>
  <c r="I93" i="11" s="1"/>
  <c r="F169" i="14"/>
  <c r="I169" i="14" s="1"/>
  <c r="K169" i="14" s="1"/>
  <c r="JA429" i="14"/>
  <c r="IS429" i="14"/>
  <c r="IK429" i="14"/>
  <c r="IC429" i="14"/>
  <c r="HU429" i="14"/>
  <c r="HM429" i="14"/>
  <c r="HE429" i="14"/>
  <c r="GW429" i="14"/>
  <c r="GO429" i="14"/>
  <c r="GG429" i="14"/>
  <c r="FY429" i="14"/>
  <c r="FQ429" i="14"/>
  <c r="FI429" i="14"/>
  <c r="FA429" i="14"/>
  <c r="ES429" i="14"/>
  <c r="EK429" i="14"/>
  <c r="EC429" i="14"/>
  <c r="DU429" i="14"/>
  <c r="DM429" i="14"/>
  <c r="DE429" i="14"/>
  <c r="CW429" i="14"/>
  <c r="CO429" i="14"/>
  <c r="CG429" i="14"/>
  <c r="BY429" i="14"/>
  <c r="BQ429" i="14"/>
  <c r="BI429" i="14"/>
  <c r="BA429" i="14"/>
  <c r="AS429" i="14"/>
  <c r="AK429" i="14"/>
  <c r="AC429" i="14"/>
  <c r="U429" i="14"/>
  <c r="M429" i="14"/>
  <c r="IY429" i="14"/>
  <c r="IQ429" i="14"/>
  <c r="II429" i="14"/>
  <c r="IA429" i="14"/>
  <c r="HS429" i="14"/>
  <c r="HK429" i="14"/>
  <c r="HC429" i="14"/>
  <c r="GU429" i="14"/>
  <c r="GM429" i="14"/>
  <c r="GE429" i="14"/>
  <c r="FW429" i="14"/>
  <c r="FO429" i="14"/>
  <c r="FG429" i="14"/>
  <c r="EY429" i="14"/>
  <c r="EQ429" i="14"/>
  <c r="EI429" i="14"/>
  <c r="EA429" i="14"/>
  <c r="DS429" i="14"/>
  <c r="DK429" i="14"/>
  <c r="DC429" i="14"/>
  <c r="CU429" i="14"/>
  <c r="CM429" i="14"/>
  <c r="CE429" i="14"/>
  <c r="BW429" i="14"/>
  <c r="BO429" i="14"/>
  <c r="BG429" i="14"/>
  <c r="AY429" i="14"/>
  <c r="AQ429" i="14"/>
  <c r="AI429" i="14"/>
  <c r="AA429" i="14"/>
  <c r="S429" i="14"/>
  <c r="K429" i="14"/>
  <c r="IR429" i="14"/>
  <c r="IG429" i="14"/>
  <c r="HW429" i="14"/>
  <c r="HL429" i="14"/>
  <c r="HA429" i="14"/>
  <c r="GQ429" i="14"/>
  <c r="GF429" i="14"/>
  <c r="FU429" i="14"/>
  <c r="FK429" i="14"/>
  <c r="EZ429" i="14"/>
  <c r="EO429" i="14"/>
  <c r="EE429" i="14"/>
  <c r="DT429" i="14"/>
  <c r="DI429" i="14"/>
  <c r="CY429" i="14"/>
  <c r="CN429" i="14"/>
  <c r="CC429" i="14"/>
  <c r="BS429" i="14"/>
  <c r="BH429" i="14"/>
  <c r="AW429" i="14"/>
  <c r="AM429" i="14"/>
  <c r="AB429" i="14"/>
  <c r="Q429" i="14"/>
  <c r="G429" i="14"/>
  <c r="JB429" i="14"/>
  <c r="IP429" i="14"/>
  <c r="IF429" i="14"/>
  <c r="HV429" i="14"/>
  <c r="HJ429" i="14"/>
  <c r="GZ429" i="14"/>
  <c r="GP429" i="14"/>
  <c r="GD429" i="14"/>
  <c r="FT429" i="14"/>
  <c r="FJ429" i="14"/>
  <c r="EX429" i="14"/>
  <c r="EN429" i="14"/>
  <c r="ED429" i="14"/>
  <c r="DR429" i="14"/>
  <c r="DH429" i="14"/>
  <c r="CX429" i="14"/>
  <c r="CL429" i="14"/>
  <c r="CB429" i="14"/>
  <c r="BR429" i="14"/>
  <c r="BF429" i="14"/>
  <c r="AV429" i="14"/>
  <c r="AL429" i="14"/>
  <c r="Z429" i="14"/>
  <c r="P429" i="14"/>
  <c r="IZ429" i="14"/>
  <c r="IO429" i="14"/>
  <c r="IE429" i="14"/>
  <c r="HT429" i="14"/>
  <c r="HI429" i="14"/>
  <c r="GY429" i="14"/>
  <c r="GN429" i="14"/>
  <c r="GC429" i="14"/>
  <c r="FS429" i="14"/>
  <c r="FH429" i="14"/>
  <c r="EW429" i="14"/>
  <c r="EM429" i="14"/>
  <c r="EB429" i="14"/>
  <c r="DQ429" i="14"/>
  <c r="DG429" i="14"/>
  <c r="CV429" i="14"/>
  <c r="CK429" i="14"/>
  <c r="CA429" i="14"/>
  <c r="BP429" i="14"/>
  <c r="BE429" i="14"/>
  <c r="AU429" i="14"/>
  <c r="AJ429" i="14"/>
  <c r="Y429" i="14"/>
  <c r="O429" i="14"/>
  <c r="IX429" i="14"/>
  <c r="IN429" i="14"/>
  <c r="ID429" i="14"/>
  <c r="HR429" i="14"/>
  <c r="HH429" i="14"/>
  <c r="GX429" i="14"/>
  <c r="GL429" i="14"/>
  <c r="GB429" i="14"/>
  <c r="FR429" i="14"/>
  <c r="FF429" i="14"/>
  <c r="EV429" i="14"/>
  <c r="EL429" i="14"/>
  <c r="DZ429" i="14"/>
  <c r="DP429" i="14"/>
  <c r="DF429" i="14"/>
  <c r="CT429" i="14"/>
  <c r="CJ429" i="14"/>
  <c r="BZ429" i="14"/>
  <c r="BN429" i="14"/>
  <c r="BD429" i="14"/>
  <c r="AT429" i="14"/>
  <c r="AH429" i="14"/>
  <c r="X429" i="14"/>
  <c r="N429" i="14"/>
  <c r="IW429" i="14"/>
  <c r="IM429" i="14"/>
  <c r="IB429" i="14"/>
  <c r="HQ429" i="14"/>
  <c r="HG429" i="14"/>
  <c r="GV429" i="14"/>
  <c r="GK429" i="14"/>
  <c r="GA429" i="14"/>
  <c r="FP429" i="14"/>
  <c r="FE429" i="14"/>
  <c r="EU429" i="14"/>
  <c r="EJ429" i="14"/>
  <c r="DY429" i="14"/>
  <c r="DO429" i="14"/>
  <c r="DD429" i="14"/>
  <c r="CS429" i="14"/>
  <c r="CI429" i="14"/>
  <c r="BX429" i="14"/>
  <c r="BM429" i="14"/>
  <c r="BC429" i="14"/>
  <c r="AR429" i="14"/>
  <c r="AG429" i="14"/>
  <c r="W429" i="14"/>
  <c r="L429" i="14"/>
  <c r="IV429" i="14"/>
  <c r="IL429" i="14"/>
  <c r="HZ429" i="14"/>
  <c r="HP429" i="14"/>
  <c r="HF429" i="14"/>
  <c r="GT429" i="14"/>
  <c r="GJ429" i="14"/>
  <c r="FZ429" i="14"/>
  <c r="FN429" i="14"/>
  <c r="FD429" i="14"/>
  <c r="ET429" i="14"/>
  <c r="EH429" i="14"/>
  <c r="DX429" i="14"/>
  <c r="DN429" i="14"/>
  <c r="DB429" i="14"/>
  <c r="CR429" i="14"/>
  <c r="CH429" i="14"/>
  <c r="BV429" i="14"/>
  <c r="BL429" i="14"/>
  <c r="BB429" i="14"/>
  <c r="AP429" i="14"/>
  <c r="AF429" i="14"/>
  <c r="V429" i="14"/>
  <c r="J429" i="14"/>
  <c r="IU429" i="14"/>
  <c r="IJ429" i="14"/>
  <c r="HY429" i="14"/>
  <c r="HO429" i="14"/>
  <c r="HD429" i="14"/>
  <c r="GS429" i="14"/>
  <c r="GI429" i="14"/>
  <c r="FX429" i="14"/>
  <c r="FM429" i="14"/>
  <c r="FC429" i="14"/>
  <c r="ER429" i="14"/>
  <c r="EG429" i="14"/>
  <c r="DW429" i="14"/>
  <c r="DL429" i="14"/>
  <c r="DA429" i="14"/>
  <c r="CQ429" i="14"/>
  <c r="CF429" i="14"/>
  <c r="BU429" i="14"/>
  <c r="BK429" i="14"/>
  <c r="AZ429" i="14"/>
  <c r="AO429" i="14"/>
  <c r="AE429" i="14"/>
  <c r="T429" i="14"/>
  <c r="I429" i="14"/>
  <c r="IT429" i="14"/>
  <c r="IH429" i="14"/>
  <c r="HX429" i="14"/>
  <c r="HN429" i="14"/>
  <c r="HB429" i="14"/>
  <c r="GR429" i="14"/>
  <c r="GH429" i="14"/>
  <c r="FV429" i="14"/>
  <c r="FL429" i="14"/>
  <c r="FB429" i="14"/>
  <c r="EP429" i="14"/>
  <c r="EF429" i="14"/>
  <c r="DV429" i="14"/>
  <c r="DJ429" i="14"/>
  <c r="CZ429" i="14"/>
  <c r="CP429" i="14"/>
  <c r="CD429" i="14"/>
  <c r="BT429" i="14"/>
  <c r="BJ429" i="14"/>
  <c r="AX429" i="14"/>
  <c r="AN429" i="14"/>
  <c r="AD429" i="14"/>
  <c r="R429" i="14"/>
  <c r="H429" i="14"/>
  <c r="E170" i="14"/>
  <c r="G170" i="14" s="1"/>
  <c r="D171" i="14"/>
  <c r="C172" i="14"/>
  <c r="D95" i="11"/>
  <c r="G95" i="11" s="1"/>
  <c r="E94" i="11"/>
  <c r="F94" i="11" s="1"/>
  <c r="AH85" i="2"/>
  <c r="AI85" i="2" s="1"/>
  <c r="AK85" i="2" s="1"/>
  <c r="AO85" i="2" s="1"/>
  <c r="M39" i="11" s="1"/>
  <c r="K86" i="2"/>
  <c r="M86" i="2" s="1"/>
  <c r="O86" i="2" s="1"/>
  <c r="S86" i="2" s="1"/>
  <c r="L40" i="11" s="1"/>
  <c r="D87" i="2"/>
  <c r="E87" i="2" s="1"/>
  <c r="C88" i="2"/>
  <c r="F87" i="2"/>
  <c r="H87" i="2"/>
  <c r="I87" i="2" s="1"/>
  <c r="AC86" i="2"/>
  <c r="Z87" i="2"/>
  <c r="AA86" i="2"/>
  <c r="AB86" i="2" s="1"/>
  <c r="AE86" i="2"/>
  <c r="AF86" i="2" s="1"/>
  <c r="X98" i="2"/>
  <c r="J94" i="11" l="1"/>
  <c r="K94" i="11" s="1"/>
  <c r="H94" i="11"/>
  <c r="I94" i="11" s="1"/>
  <c r="IX430" i="14"/>
  <c r="FN430" i="14"/>
  <c r="AP430" i="14"/>
  <c r="FL430" i="14"/>
  <c r="AN430" i="14"/>
  <c r="EL430" i="14"/>
  <c r="HS430" i="14"/>
  <c r="BC430" i="14"/>
  <c r="EJ430" i="14"/>
  <c r="HO430" i="14"/>
  <c r="BA430" i="14"/>
  <c r="EG430" i="14"/>
  <c r="HM430" i="14"/>
  <c r="AY430" i="14"/>
  <c r="EO430" i="14"/>
  <c r="HU430" i="14"/>
  <c r="BG430" i="14"/>
  <c r="EP430" i="14"/>
  <c r="R430" i="14"/>
  <c r="EN430" i="14"/>
  <c r="P430" i="14"/>
  <c r="DF430" i="14"/>
  <c r="GM430" i="14"/>
  <c r="W430" i="14"/>
  <c r="DD430" i="14"/>
  <c r="GI430" i="14"/>
  <c r="U430" i="14"/>
  <c r="DA430" i="14"/>
  <c r="GG430" i="14"/>
  <c r="S430" i="14"/>
  <c r="DI430" i="14"/>
  <c r="GO430" i="14"/>
  <c r="AA430" i="14"/>
  <c r="EH430" i="14"/>
  <c r="J430" i="14"/>
  <c r="EF430" i="14"/>
  <c r="H430" i="14"/>
  <c r="CV430" i="14"/>
  <c r="GA430" i="14"/>
  <c r="M430" i="14"/>
  <c r="CS430" i="14"/>
  <c r="FY430" i="14"/>
  <c r="K430" i="14"/>
  <c r="CP430" i="14"/>
  <c r="FW430" i="14"/>
  <c r="G430" i="14"/>
  <c r="CX430" i="14"/>
  <c r="GE430" i="14"/>
  <c r="O430" i="14"/>
  <c r="IH430" i="14"/>
  <c r="DJ430" i="14"/>
  <c r="IF430" i="14"/>
  <c r="DH430" i="14"/>
  <c r="ID430" i="14"/>
  <c r="BP430" i="14"/>
  <c r="EU430" i="14"/>
  <c r="IB430" i="14"/>
  <c r="BM430" i="14"/>
  <c r="ES430" i="14"/>
  <c r="HY430" i="14"/>
  <c r="BJ430" i="14"/>
  <c r="EQ430" i="14"/>
  <c r="IG430" i="14"/>
  <c r="BR430" i="14"/>
  <c r="EY430" i="14"/>
  <c r="HZ430" i="14"/>
  <c r="DB430" i="14"/>
  <c r="HX430" i="14"/>
  <c r="CZ430" i="14"/>
  <c r="HT430" i="14"/>
  <c r="BE430" i="14"/>
  <c r="EK430" i="14"/>
  <c r="HQ430" i="14"/>
  <c r="BB430" i="14"/>
  <c r="EI430" i="14"/>
  <c r="HN430" i="14"/>
  <c r="AZ430" i="14"/>
  <c r="EE430" i="14"/>
  <c r="HV430" i="14"/>
  <c r="BH430" i="14"/>
  <c r="EM430" i="14"/>
  <c r="HB430" i="14"/>
  <c r="CD430" i="14"/>
  <c r="GZ430" i="14"/>
  <c r="CB430" i="14"/>
  <c r="GN430" i="14"/>
  <c r="Y430" i="14"/>
  <c r="DE430" i="14"/>
  <c r="GK430" i="14"/>
  <c r="V430" i="14"/>
  <c r="DC430" i="14"/>
  <c r="GH430" i="14"/>
  <c r="T430" i="14"/>
  <c r="CY430" i="14"/>
  <c r="GP430" i="14"/>
  <c r="AB430" i="14"/>
  <c r="DG430" i="14"/>
  <c r="GT430" i="14"/>
  <c r="BV430" i="14"/>
  <c r="GR430" i="14"/>
  <c r="BT430" i="14"/>
  <c r="GC430" i="14"/>
  <c r="N430" i="14"/>
  <c r="CU430" i="14"/>
  <c r="FZ430" i="14"/>
  <c r="L430" i="14"/>
  <c r="CQ430" i="14"/>
  <c r="FX430" i="14"/>
  <c r="I430" i="14"/>
  <c r="CO430" i="14"/>
  <c r="GF430" i="14"/>
  <c r="Q430" i="14"/>
  <c r="CW430" i="14"/>
  <c r="FV430" i="14"/>
  <c r="AX430" i="14"/>
  <c r="FT430" i="14"/>
  <c r="AV430" i="14"/>
  <c r="EW430" i="14"/>
  <c r="IC430" i="14"/>
  <c r="BO430" i="14"/>
  <c r="ET430" i="14"/>
  <c r="IA430" i="14"/>
  <c r="BK430" i="14"/>
  <c r="ER430" i="14"/>
  <c r="HW430" i="14"/>
  <c r="BI430" i="14"/>
  <c r="EZ430" i="14"/>
  <c r="IE430" i="14"/>
  <c r="BQ430" i="14"/>
  <c r="AK430" i="14"/>
  <c r="DS430" i="14"/>
  <c r="GY430" i="14"/>
  <c r="AL430" i="14"/>
  <c r="DT430" i="14"/>
  <c r="HA430" i="14"/>
  <c r="AC430" i="14"/>
  <c r="DK430" i="14"/>
  <c r="GQ430" i="14"/>
  <c r="AD430" i="14"/>
  <c r="DL430" i="14"/>
  <c r="GS430" i="14"/>
  <c r="AE430" i="14"/>
  <c r="DM430" i="14"/>
  <c r="GU430" i="14"/>
  <c r="AG430" i="14"/>
  <c r="DN430" i="14"/>
  <c r="GV430" i="14"/>
  <c r="AI430" i="14"/>
  <c r="DO430" i="14"/>
  <c r="GW430" i="14"/>
  <c r="AJ430" i="14"/>
  <c r="DQ430" i="14"/>
  <c r="GX430" i="14"/>
  <c r="X430" i="14"/>
  <c r="CJ430" i="14"/>
  <c r="EV430" i="14"/>
  <c r="HH430" i="14"/>
  <c r="Z430" i="14"/>
  <c r="CL430" i="14"/>
  <c r="EX430" i="14"/>
  <c r="HJ430" i="14"/>
  <c r="AU430" i="14"/>
  <c r="EC430" i="14"/>
  <c r="HK430" i="14"/>
  <c r="AW430" i="14"/>
  <c r="ED430" i="14"/>
  <c r="HL430" i="14"/>
  <c r="AM430" i="14"/>
  <c r="DU430" i="14"/>
  <c r="HC430" i="14"/>
  <c r="AO430" i="14"/>
  <c r="DV430" i="14"/>
  <c r="HD430" i="14"/>
  <c r="AQ430" i="14"/>
  <c r="DW430" i="14"/>
  <c r="HE430" i="14"/>
  <c r="AR430" i="14"/>
  <c r="DY430" i="14"/>
  <c r="HF430" i="14"/>
  <c r="AS430" i="14"/>
  <c r="EA430" i="14"/>
  <c r="HG430" i="14"/>
  <c r="AT430" i="14"/>
  <c r="EB430" i="14"/>
  <c r="HI430" i="14"/>
  <c r="AF430" i="14"/>
  <c r="CR430" i="14"/>
  <c r="FD430" i="14"/>
  <c r="HP430" i="14"/>
  <c r="AH430" i="14"/>
  <c r="CT430" i="14"/>
  <c r="FF430" i="14"/>
  <c r="HR430" i="14"/>
  <c r="CA430" i="14"/>
  <c r="FI430" i="14"/>
  <c r="IQ430" i="14"/>
  <c r="CC430" i="14"/>
  <c r="FJ430" i="14"/>
  <c r="IR430" i="14"/>
  <c r="BS430" i="14"/>
  <c r="FA430" i="14"/>
  <c r="II430" i="14"/>
  <c r="BU430" i="14"/>
  <c r="FB430" i="14"/>
  <c r="IJ430" i="14"/>
  <c r="BW430" i="14"/>
  <c r="FC430" i="14"/>
  <c r="IK430" i="14"/>
  <c r="BX430" i="14"/>
  <c r="FE430" i="14"/>
  <c r="IL430" i="14"/>
  <c r="BY430" i="14"/>
  <c r="FG430" i="14"/>
  <c r="IM430" i="14"/>
  <c r="BZ430" i="14"/>
  <c r="FH430" i="14"/>
  <c r="IO430" i="14"/>
  <c r="BD430" i="14"/>
  <c r="DP430" i="14"/>
  <c r="GB430" i="14"/>
  <c r="IN430" i="14"/>
  <c r="BF430" i="14"/>
  <c r="DR430" i="14"/>
  <c r="GD430" i="14"/>
  <c r="IP430" i="14"/>
  <c r="CM430" i="14"/>
  <c r="FS430" i="14"/>
  <c r="JA430" i="14"/>
  <c r="CN430" i="14"/>
  <c r="FU430" i="14"/>
  <c r="JB430" i="14"/>
  <c r="CE430" i="14"/>
  <c r="FK430" i="14"/>
  <c r="IS430" i="14"/>
  <c r="CF430" i="14"/>
  <c r="FM430" i="14"/>
  <c r="IT430" i="14"/>
  <c r="CG430" i="14"/>
  <c r="FO430" i="14"/>
  <c r="IU430" i="14"/>
  <c r="CH430" i="14"/>
  <c r="FP430" i="14"/>
  <c r="IW430" i="14"/>
  <c r="CI430" i="14"/>
  <c r="FQ430" i="14"/>
  <c r="IY430" i="14"/>
  <c r="CK430" i="14"/>
  <c r="FR430" i="14"/>
  <c r="IZ430" i="14"/>
  <c r="BL430" i="14"/>
  <c r="DX430" i="14"/>
  <c r="GJ430" i="14"/>
  <c r="IV430" i="14"/>
  <c r="BN430" i="14"/>
  <c r="DZ430" i="14"/>
  <c r="GL430" i="14"/>
  <c r="C173" i="14"/>
  <c r="D172" i="14"/>
  <c r="E171" i="14"/>
  <c r="H171" i="14" s="1"/>
  <c r="F170" i="14"/>
  <c r="H170" i="14"/>
  <c r="E95" i="11"/>
  <c r="F95" i="11" s="1"/>
  <c r="AH86" i="2"/>
  <c r="AI86" i="2" s="1"/>
  <c r="AK86" i="2" s="1"/>
  <c r="AO86" i="2" s="1"/>
  <c r="M40" i="11" s="1"/>
  <c r="K87" i="2"/>
  <c r="M87" i="2" s="1"/>
  <c r="O87" i="2" s="1"/>
  <c r="S87" i="2" s="1"/>
  <c r="L41" i="11" s="1"/>
  <c r="C89" i="2"/>
  <c r="F88" i="2"/>
  <c r="H88" i="2"/>
  <c r="I88" i="2" s="1"/>
  <c r="D88" i="2"/>
  <c r="E88" i="2" s="1"/>
  <c r="AC87" i="2"/>
  <c r="Z88" i="2"/>
  <c r="AE87" i="2"/>
  <c r="AF87" i="2" s="1"/>
  <c r="AA87" i="2"/>
  <c r="AB87" i="2" s="1"/>
  <c r="X99" i="2"/>
  <c r="J95" i="11" l="1"/>
  <c r="K95" i="11" s="1"/>
  <c r="H95" i="11"/>
  <c r="I95" i="11" s="1"/>
  <c r="G171" i="14"/>
  <c r="I170" i="14"/>
  <c r="K170" i="14" s="1"/>
  <c r="GY431" i="14" s="1"/>
  <c r="F171" i="14"/>
  <c r="G172" i="14"/>
  <c r="E172" i="14"/>
  <c r="H172" i="14" s="1"/>
  <c r="D173" i="14"/>
  <c r="C174" i="14"/>
  <c r="AH87" i="2"/>
  <c r="AI87" i="2" s="1"/>
  <c r="AK87" i="2" s="1"/>
  <c r="AO87" i="2" s="1"/>
  <c r="M41" i="11" s="1"/>
  <c r="K88" i="2"/>
  <c r="M88" i="2" s="1"/>
  <c r="O88" i="2" s="1"/>
  <c r="S88" i="2" s="1"/>
  <c r="L42" i="11" s="1"/>
  <c r="D89" i="2"/>
  <c r="E89" i="2" s="1"/>
  <c r="F89" i="2"/>
  <c r="C90" i="2"/>
  <c r="H89" i="2"/>
  <c r="I89" i="2" s="1"/>
  <c r="AC88" i="2"/>
  <c r="AA88" i="2"/>
  <c r="AB88" i="2" s="1"/>
  <c r="AE88" i="2"/>
  <c r="AF88" i="2" s="1"/>
  <c r="Z89" i="2"/>
  <c r="X100" i="2"/>
  <c r="HH431" i="14" l="1"/>
  <c r="N431" i="14"/>
  <c r="GX431" i="14"/>
  <c r="I171" i="14"/>
  <c r="K171" i="14" s="1"/>
  <c r="BU432" i="14" s="1"/>
  <c r="CP431" i="14"/>
  <c r="DK431" i="14"/>
  <c r="HC431" i="14"/>
  <c r="CR431" i="14"/>
  <c r="AI431" i="14"/>
  <c r="Q431" i="14"/>
  <c r="FZ431" i="14"/>
  <c r="ED431" i="14"/>
  <c r="M431" i="14"/>
  <c r="GE431" i="14"/>
  <c r="AC431" i="14"/>
  <c r="HA431" i="14"/>
  <c r="AK431" i="14"/>
  <c r="P431" i="14"/>
  <c r="HK431" i="14"/>
  <c r="DL431" i="14"/>
  <c r="FI431" i="14"/>
  <c r="AJ431" i="14"/>
  <c r="DT431" i="14"/>
  <c r="DX431" i="14"/>
  <c r="HM431" i="14"/>
  <c r="AR431" i="14"/>
  <c r="CV431" i="14"/>
  <c r="GR431" i="14"/>
  <c r="GT431" i="14"/>
  <c r="W431" i="14"/>
  <c r="DZ431" i="14"/>
  <c r="GD431" i="14"/>
  <c r="I431" i="14"/>
  <c r="CS431" i="14"/>
  <c r="CI431" i="14"/>
  <c r="L431" i="14"/>
  <c r="AT431" i="14"/>
  <c r="GZ431" i="14"/>
  <c r="AB431" i="14"/>
  <c r="DV431" i="14"/>
  <c r="AG431" i="14"/>
  <c r="BY431" i="14"/>
  <c r="CQ431" i="14"/>
  <c r="AH431" i="14"/>
  <c r="DQ431" i="14"/>
  <c r="HJ431" i="14"/>
  <c r="DJ431" i="14"/>
  <c r="FW431" i="14"/>
  <c r="AQ431" i="14"/>
  <c r="CW431" i="14"/>
  <c r="EE431" i="14"/>
  <c r="EU431" i="14"/>
  <c r="CT431" i="14"/>
  <c r="HI431" i="14"/>
  <c r="AW431" i="14"/>
  <c r="FV431" i="14"/>
  <c r="AP431" i="14"/>
  <c r="DN431" i="14"/>
  <c r="GW431" i="14"/>
  <c r="GQ431" i="14"/>
  <c r="HU431" i="14"/>
  <c r="DP431" i="14"/>
  <c r="CU431" i="14"/>
  <c r="AV431" i="14"/>
  <c r="AL431" i="14"/>
  <c r="H431" i="14"/>
  <c r="HB431" i="14"/>
  <c r="GS431" i="14"/>
  <c r="FX431" i="14"/>
  <c r="DY431" i="14"/>
  <c r="CO431" i="14"/>
  <c r="G431" i="14"/>
  <c r="FC431" i="14"/>
  <c r="GB431" i="14"/>
  <c r="EA431" i="14"/>
  <c r="DR431" i="14"/>
  <c r="CX431" i="14"/>
  <c r="AN431" i="14"/>
  <c r="AD431" i="14"/>
  <c r="J431" i="14"/>
  <c r="HD431" i="14"/>
  <c r="GU431" i="14"/>
  <c r="EK431" i="14"/>
  <c r="AE431" i="14"/>
  <c r="HG431" i="14"/>
  <c r="GV431" i="14"/>
  <c r="GC431" i="14"/>
  <c r="EB431" i="14"/>
  <c r="DS431" i="14"/>
  <c r="CN431" i="14"/>
  <c r="AO431" i="14"/>
  <c r="AF431" i="14"/>
  <c r="K431" i="14"/>
  <c r="HF431" i="14"/>
  <c r="FA431" i="14"/>
  <c r="BS431" i="14"/>
  <c r="HO431" i="14"/>
  <c r="BD431" i="14"/>
  <c r="EJ431" i="14"/>
  <c r="HR431" i="14"/>
  <c r="BE431" i="14"/>
  <c r="EL431" i="14"/>
  <c r="HS431" i="14"/>
  <c r="BF431" i="14"/>
  <c r="EN431" i="14"/>
  <c r="HT431" i="14"/>
  <c r="BG431" i="14"/>
  <c r="EO431" i="14"/>
  <c r="HV431" i="14"/>
  <c r="AX431" i="14"/>
  <c r="EF431" i="14"/>
  <c r="HL431" i="14"/>
  <c r="AY431" i="14"/>
  <c r="EG431" i="14"/>
  <c r="HN431" i="14"/>
  <c r="AZ431" i="14"/>
  <c r="EH431" i="14"/>
  <c r="HP431" i="14"/>
  <c r="BB431" i="14"/>
  <c r="EI431" i="14"/>
  <c r="HQ431" i="14"/>
  <c r="AS431" i="14"/>
  <c r="DE431" i="14"/>
  <c r="FQ431" i="14"/>
  <c r="IC431" i="14"/>
  <c r="AM431" i="14"/>
  <c r="CY431" i="14"/>
  <c r="FK431" i="14"/>
  <c r="HW431" i="14"/>
  <c r="BN431" i="14"/>
  <c r="EV431" i="14"/>
  <c r="IB431" i="14"/>
  <c r="BO431" i="14"/>
  <c r="EW431" i="14"/>
  <c r="ID431" i="14"/>
  <c r="BP431" i="14"/>
  <c r="EX431" i="14"/>
  <c r="IF431" i="14"/>
  <c r="BR431" i="14"/>
  <c r="EY431" i="14"/>
  <c r="IG431" i="14"/>
  <c r="BH431" i="14"/>
  <c r="EP431" i="14"/>
  <c r="HX431" i="14"/>
  <c r="BJ431" i="14"/>
  <c r="EQ431" i="14"/>
  <c r="HY431" i="14"/>
  <c r="BL431" i="14"/>
  <c r="ER431" i="14"/>
  <c r="HZ431" i="14"/>
  <c r="BM431" i="14"/>
  <c r="ET431" i="14"/>
  <c r="IA431" i="14"/>
  <c r="BA431" i="14"/>
  <c r="DM431" i="14"/>
  <c r="FY431" i="14"/>
  <c r="IK431" i="14"/>
  <c r="AU431" i="14"/>
  <c r="DG431" i="14"/>
  <c r="FS431" i="14"/>
  <c r="IE431" i="14"/>
  <c r="BX431" i="14"/>
  <c r="FF431" i="14"/>
  <c r="IN431" i="14"/>
  <c r="BZ431" i="14"/>
  <c r="FG431" i="14"/>
  <c r="IO431" i="14"/>
  <c r="CB431" i="14"/>
  <c r="FH431" i="14"/>
  <c r="IP431" i="14"/>
  <c r="CC431" i="14"/>
  <c r="FJ431" i="14"/>
  <c r="IQ431" i="14"/>
  <c r="BT431" i="14"/>
  <c r="EZ431" i="14"/>
  <c r="IH431" i="14"/>
  <c r="BU431" i="14"/>
  <c r="FB431" i="14"/>
  <c r="II431" i="14"/>
  <c r="BV431" i="14"/>
  <c r="FD431" i="14"/>
  <c r="IJ431" i="14"/>
  <c r="BW431" i="14"/>
  <c r="FE431" i="14"/>
  <c r="IL431" i="14"/>
  <c r="BI431" i="14"/>
  <c r="DU431" i="14"/>
  <c r="GG431" i="14"/>
  <c r="IS431" i="14"/>
  <c r="BC431" i="14"/>
  <c r="DO431" i="14"/>
  <c r="GA431" i="14"/>
  <c r="IM431" i="14"/>
  <c r="CJ431" i="14"/>
  <c r="FP431" i="14"/>
  <c r="IX431" i="14"/>
  <c r="CK431" i="14"/>
  <c r="FR431" i="14"/>
  <c r="IY431" i="14"/>
  <c r="CL431" i="14"/>
  <c r="FT431" i="14"/>
  <c r="IZ431" i="14"/>
  <c r="CM431" i="14"/>
  <c r="FU431" i="14"/>
  <c r="JB431" i="14"/>
  <c r="CD431" i="14"/>
  <c r="FL431" i="14"/>
  <c r="IR431" i="14"/>
  <c r="CE431" i="14"/>
  <c r="FM431" i="14"/>
  <c r="IT431" i="14"/>
  <c r="CF431" i="14"/>
  <c r="FN431" i="14"/>
  <c r="IV431" i="14"/>
  <c r="CH431" i="14"/>
  <c r="FO431" i="14"/>
  <c r="IW431" i="14"/>
  <c r="BQ431" i="14"/>
  <c r="EC431" i="14"/>
  <c r="GO431" i="14"/>
  <c r="JA431" i="14"/>
  <c r="BK431" i="14"/>
  <c r="DW431" i="14"/>
  <c r="GI431" i="14"/>
  <c r="IU431" i="14"/>
  <c r="X431" i="14"/>
  <c r="DD431" i="14"/>
  <c r="GL431" i="14"/>
  <c r="Y431" i="14"/>
  <c r="DF431" i="14"/>
  <c r="GM431" i="14"/>
  <c r="Z431" i="14"/>
  <c r="DH431" i="14"/>
  <c r="GN431" i="14"/>
  <c r="AA431" i="14"/>
  <c r="DI431" i="14"/>
  <c r="GP431" i="14"/>
  <c r="R431" i="14"/>
  <c r="CZ431" i="14"/>
  <c r="GF431" i="14"/>
  <c r="S431" i="14"/>
  <c r="DA431" i="14"/>
  <c r="GH431" i="14"/>
  <c r="T431" i="14"/>
  <c r="DB431" i="14"/>
  <c r="GJ431" i="14"/>
  <c r="V431" i="14"/>
  <c r="DC431" i="14"/>
  <c r="GK431" i="14"/>
  <c r="U431" i="14"/>
  <c r="CG431" i="14"/>
  <c r="ES431" i="14"/>
  <c r="HE431" i="14"/>
  <c r="O431" i="14"/>
  <c r="CA431" i="14"/>
  <c r="EM431" i="14"/>
  <c r="F172" i="14"/>
  <c r="I172" i="14" s="1"/>
  <c r="K172" i="14" s="1"/>
  <c r="C175" i="14"/>
  <c r="D174" i="14"/>
  <c r="E173" i="14"/>
  <c r="H173" i="14" s="1"/>
  <c r="G173" i="14"/>
  <c r="K89" i="2"/>
  <c r="M89" i="2" s="1"/>
  <c r="O89" i="2" s="1"/>
  <c r="S89" i="2" s="1"/>
  <c r="L43" i="11" s="1"/>
  <c r="AH88" i="2"/>
  <c r="AI88" i="2" s="1"/>
  <c r="AK88" i="2" s="1"/>
  <c r="AO88" i="2" s="1"/>
  <c r="M42" i="11" s="1"/>
  <c r="C91" i="2"/>
  <c r="F90" i="2"/>
  <c r="H90" i="2"/>
  <c r="I90" i="2" s="1"/>
  <c r="D90" i="2"/>
  <c r="E90" i="2" s="1"/>
  <c r="AC89" i="2"/>
  <c r="Z90" i="2"/>
  <c r="AA89" i="2"/>
  <c r="AB89" i="2" s="1"/>
  <c r="AE89" i="2"/>
  <c r="AF89" i="2" s="1"/>
  <c r="X101" i="2"/>
  <c r="GU432" i="14" l="1"/>
  <c r="EV432" i="14"/>
  <c r="HZ432" i="14"/>
  <c r="CH432" i="14"/>
  <c r="EP432" i="14"/>
  <c r="CD432" i="14"/>
  <c r="CY432" i="14"/>
  <c r="AY432" i="14"/>
  <c r="AZ432" i="14"/>
  <c r="HM432" i="14"/>
  <c r="BO432" i="14"/>
  <c r="DC432" i="14"/>
  <c r="BL432" i="14"/>
  <c r="HP432" i="14"/>
  <c r="GM432" i="14"/>
  <c r="AU432" i="14"/>
  <c r="CQ432" i="14"/>
  <c r="HV432" i="14"/>
  <c r="AK432" i="14"/>
  <c r="GA432" i="14"/>
  <c r="BJ432" i="14"/>
  <c r="I432" i="14"/>
  <c r="EM432" i="14"/>
  <c r="DP432" i="14"/>
  <c r="EW432" i="14"/>
  <c r="HD432" i="14"/>
  <c r="FG432" i="14"/>
  <c r="IP432" i="14"/>
  <c r="HO432" i="14"/>
  <c r="AQ432" i="14"/>
  <c r="FD432" i="14"/>
  <c r="HE432" i="14"/>
  <c r="DZ432" i="14"/>
  <c r="Q432" i="14"/>
  <c r="IH432" i="14"/>
  <c r="GB432" i="14"/>
  <c r="FA432" i="14"/>
  <c r="FV432" i="14"/>
  <c r="N432" i="14"/>
  <c r="BS432" i="14"/>
  <c r="DJ432" i="14"/>
  <c r="FH432" i="14"/>
  <c r="DU432" i="14"/>
  <c r="JB432" i="14"/>
  <c r="R432" i="14"/>
  <c r="DL432" i="14"/>
  <c r="IA432" i="14"/>
  <c r="HS432" i="14"/>
  <c r="EC432" i="14"/>
  <c r="EX432" i="14"/>
  <c r="GL432" i="14"/>
  <c r="EZ432" i="14"/>
  <c r="AC432" i="14"/>
  <c r="JA432" i="14"/>
  <c r="AB432" i="14"/>
  <c r="FO432" i="14"/>
  <c r="BY432" i="14"/>
  <c r="CU432" i="14"/>
  <c r="BT432" i="14"/>
  <c r="HY432" i="14"/>
  <c r="EL432" i="14"/>
  <c r="EE432" i="14"/>
  <c r="AM432" i="14"/>
  <c r="CJ432" i="14"/>
  <c r="BV432" i="14"/>
  <c r="DG432" i="14"/>
  <c r="GH432" i="14"/>
  <c r="CS432" i="14"/>
  <c r="IG432" i="14"/>
  <c r="ET432" i="14"/>
  <c r="HW432" i="14"/>
  <c r="EG432" i="14"/>
  <c r="HI432" i="14"/>
  <c r="HR432" i="14"/>
  <c r="H432" i="14"/>
  <c r="FW432" i="14"/>
  <c r="GO432" i="14"/>
  <c r="P432" i="14"/>
  <c r="IZ432" i="14"/>
  <c r="IF432" i="14"/>
  <c r="AR432" i="14"/>
  <c r="BE432" i="14"/>
  <c r="AJ432" i="14"/>
  <c r="AS432" i="14"/>
  <c r="DQ432" i="14"/>
  <c r="GI432" i="14"/>
  <c r="CL432" i="14"/>
  <c r="AD432" i="14"/>
  <c r="GE432" i="14"/>
  <c r="K432" i="14"/>
  <c r="GD432" i="14"/>
  <c r="BQ432" i="14"/>
  <c r="ES432" i="14"/>
  <c r="EO432" i="14"/>
  <c r="EI432" i="14"/>
  <c r="FN432" i="14"/>
  <c r="HH432" i="14"/>
  <c r="FF432" i="14"/>
  <c r="DN432" i="14"/>
  <c r="AA432" i="14"/>
  <c r="FC432" i="14"/>
  <c r="CG432" i="14"/>
  <c r="HB432" i="14"/>
  <c r="CX432" i="14"/>
  <c r="FY432" i="14"/>
  <c r="DR432" i="14"/>
  <c r="ID432" i="14"/>
  <c r="DD432" i="14"/>
  <c r="BI432" i="14"/>
  <c r="BB432" i="14"/>
  <c r="EF432" i="14"/>
  <c r="EA432" i="14"/>
  <c r="HA432" i="14"/>
  <c r="AF432" i="14"/>
  <c r="CA432" i="14"/>
  <c r="IY432" i="14"/>
  <c r="EB432" i="14"/>
  <c r="IM432" i="14"/>
  <c r="IV432" i="14"/>
  <c r="HF432" i="14"/>
  <c r="AN432" i="14"/>
  <c r="AG432" i="14"/>
  <c r="CB432" i="14"/>
  <c r="DE432" i="14"/>
  <c r="GF432" i="14"/>
  <c r="FT432" i="14"/>
  <c r="V432" i="14"/>
  <c r="CN432" i="14"/>
  <c r="GY432" i="14"/>
  <c r="GS432" i="14"/>
  <c r="BH432" i="14"/>
  <c r="IQ432" i="14"/>
  <c r="X432" i="14"/>
  <c r="HJ432" i="14"/>
  <c r="FQ432" i="14"/>
  <c r="BD432" i="14"/>
  <c r="CV432" i="14"/>
  <c r="AW432" i="14"/>
  <c r="DX432" i="14"/>
  <c r="DV432" i="14"/>
  <c r="GX432" i="14"/>
  <c r="IT432" i="14"/>
  <c r="EH432" i="14"/>
  <c r="GQ432" i="14"/>
  <c r="IO432" i="14"/>
  <c r="BW432" i="14"/>
  <c r="CO432" i="14"/>
  <c r="Z432" i="14"/>
  <c r="GJ432" i="14"/>
  <c r="DK432" i="14"/>
  <c r="BN432" i="14"/>
  <c r="DH432" i="14"/>
  <c r="FK432" i="14"/>
  <c r="FS432" i="14"/>
  <c r="FI432" i="14"/>
  <c r="IU432" i="14"/>
  <c r="J432" i="14"/>
  <c r="EJ432" i="14"/>
  <c r="GC432" i="14"/>
  <c r="IR432" i="14"/>
  <c r="IC432" i="14"/>
  <c r="AX432" i="14"/>
  <c r="BA432" i="14"/>
  <c r="AT432" i="14"/>
  <c r="CT432" i="14"/>
  <c r="AI432" i="14"/>
  <c r="GR432" i="14"/>
  <c r="Y432" i="14"/>
  <c r="DA432" i="14"/>
  <c r="CP432" i="14"/>
  <c r="GV432" i="14"/>
  <c r="AP432" i="14"/>
  <c r="ED432" i="14"/>
  <c r="HG432" i="14"/>
  <c r="AO432" i="14"/>
  <c r="AH432" i="14"/>
  <c r="DS432" i="14"/>
  <c r="GW432" i="14"/>
  <c r="AE432" i="14"/>
  <c r="DF432" i="14"/>
  <c r="IS432" i="14"/>
  <c r="GN432" i="14"/>
  <c r="BZ432" i="14"/>
  <c r="FU432" i="14"/>
  <c r="ER432" i="14"/>
  <c r="IW432" i="14"/>
  <c r="DI432" i="14"/>
  <c r="DT432" i="14"/>
  <c r="GK432" i="14"/>
  <c r="CM432" i="14"/>
  <c r="CZ432" i="14"/>
  <c r="BF432" i="14"/>
  <c r="BK432" i="14"/>
  <c r="EN432" i="14"/>
  <c r="DB432" i="14"/>
  <c r="HK432" i="14"/>
  <c r="DW432" i="14"/>
  <c r="GZ432" i="14"/>
  <c r="CK432" i="14"/>
  <c r="FM432" i="14"/>
  <c r="FL432" i="14"/>
  <c r="IN432" i="14"/>
  <c r="FR432" i="14"/>
  <c r="IK432" i="14"/>
  <c r="BX432" i="14"/>
  <c r="S432" i="14"/>
  <c r="CW432" i="14"/>
  <c r="FZ432" i="14"/>
  <c r="IJ432" i="14"/>
  <c r="II432" i="14"/>
  <c r="BR432" i="14"/>
  <c r="EU432" i="14"/>
  <c r="IB432" i="14"/>
  <c r="HX432" i="14"/>
  <c r="BG432" i="14"/>
  <c r="EK432" i="14"/>
  <c r="L432" i="14"/>
  <c r="GG432" i="14"/>
  <c r="O432" i="14"/>
  <c r="CR432" i="14"/>
  <c r="FX432" i="14"/>
  <c r="FB432" i="14"/>
  <c r="IE432" i="14"/>
  <c r="BM432" i="14"/>
  <c r="FP432" i="14"/>
  <c r="EQ432" i="14"/>
  <c r="HU432" i="14"/>
  <c r="BC432" i="14"/>
  <c r="HT432" i="14"/>
  <c r="HN432" i="14"/>
  <c r="AV432" i="14"/>
  <c r="DY432" i="14"/>
  <c r="HL432" i="14"/>
  <c r="HC432" i="14"/>
  <c r="AL432" i="14"/>
  <c r="DO432" i="14"/>
  <c r="BP432" i="14"/>
  <c r="FE432" i="14"/>
  <c r="G432" i="14"/>
  <c r="T432" i="14"/>
  <c r="CI432" i="14"/>
  <c r="GP432" i="14"/>
  <c r="IX432" i="14"/>
  <c r="W432" i="14"/>
  <c r="FJ432" i="14"/>
  <c r="GT432" i="14"/>
  <c r="IL432" i="14"/>
  <c r="CF432" i="14"/>
  <c r="CE432" i="14"/>
  <c r="U432" i="14"/>
  <c r="CC432" i="14"/>
  <c r="M432" i="14"/>
  <c r="EY432" i="14"/>
  <c r="HQ432" i="14"/>
  <c r="DM432" i="14"/>
  <c r="F173" i="14"/>
  <c r="I173" i="14" s="1"/>
  <c r="K173" i="14" s="1"/>
  <c r="HB434" i="14" s="1"/>
  <c r="JA433" i="14"/>
  <c r="GO433" i="14"/>
  <c r="EC433" i="14"/>
  <c r="IJ433" i="14"/>
  <c r="FX433" i="14"/>
  <c r="DL433" i="14"/>
  <c r="AZ433" i="14"/>
  <c r="II433" i="14"/>
  <c r="FW433" i="14"/>
  <c r="DK433" i="14"/>
  <c r="AY433" i="14"/>
  <c r="IG433" i="14"/>
  <c r="FU433" i="14"/>
  <c r="DI433" i="14"/>
  <c r="AW433" i="14"/>
  <c r="IF433" i="14"/>
  <c r="FT433" i="14"/>
  <c r="DH433" i="14"/>
  <c r="AV433" i="14"/>
  <c r="IE433" i="14"/>
  <c r="FS433" i="14"/>
  <c r="DG433" i="14"/>
  <c r="AU433" i="14"/>
  <c r="GH433" i="14"/>
  <c r="HJ433" i="14"/>
  <c r="IL433" i="14"/>
  <c r="V433" i="14"/>
  <c r="AP433" i="14"/>
  <c r="BI433" i="14"/>
  <c r="BZ433" i="14"/>
  <c r="ED433" i="14"/>
  <c r="GL433" i="14"/>
  <c r="IS433" i="14"/>
  <c r="GG433" i="14"/>
  <c r="DU433" i="14"/>
  <c r="IB433" i="14"/>
  <c r="FP433" i="14"/>
  <c r="DD433" i="14"/>
  <c r="AR433" i="14"/>
  <c r="IA433" i="14"/>
  <c r="FO433" i="14"/>
  <c r="DC433" i="14"/>
  <c r="AQ433" i="14"/>
  <c r="HY433" i="14"/>
  <c r="FM433" i="14"/>
  <c r="DA433" i="14"/>
  <c r="AO433" i="14"/>
  <c r="HX433" i="14"/>
  <c r="FL433" i="14"/>
  <c r="CZ433" i="14"/>
  <c r="AN433" i="14"/>
  <c r="HW433" i="14"/>
  <c r="FK433" i="14"/>
  <c r="CY433" i="14"/>
  <c r="AM433" i="14"/>
  <c r="FB433" i="14"/>
  <c r="GD433" i="14"/>
  <c r="HF433" i="14"/>
  <c r="IH433" i="14"/>
  <c r="U433" i="14"/>
  <c r="AL433" i="14"/>
  <c r="BF433" i="14"/>
  <c r="CX433" i="14"/>
  <c r="FF433" i="14"/>
  <c r="IK433" i="14"/>
  <c r="FY433" i="14"/>
  <c r="DM433" i="14"/>
  <c r="HT433" i="14"/>
  <c r="FH433" i="14"/>
  <c r="CV433" i="14"/>
  <c r="AJ433" i="14"/>
  <c r="HS433" i="14"/>
  <c r="FG433" i="14"/>
  <c r="CU433" i="14"/>
  <c r="AI433" i="14"/>
  <c r="HQ433" i="14"/>
  <c r="FE433" i="14"/>
  <c r="CS433" i="14"/>
  <c r="AG433" i="14"/>
  <c r="HP433" i="14"/>
  <c r="FD433" i="14"/>
  <c r="CR433" i="14"/>
  <c r="AF433" i="14"/>
  <c r="HO433" i="14"/>
  <c r="FC433" i="14"/>
  <c r="CQ433" i="14"/>
  <c r="AE433" i="14"/>
  <c r="DV433" i="14"/>
  <c r="EX433" i="14"/>
  <c r="FZ433" i="14"/>
  <c r="HB433" i="14"/>
  <c r="ID433" i="14"/>
  <c r="R433" i="14"/>
  <c r="AK433" i="14"/>
  <c r="BY433" i="14"/>
  <c r="DZ433" i="14"/>
  <c r="IC433" i="14"/>
  <c r="FQ433" i="14"/>
  <c r="DE433" i="14"/>
  <c r="HL433" i="14"/>
  <c r="EZ433" i="14"/>
  <c r="CN433" i="14"/>
  <c r="AB433" i="14"/>
  <c r="HK433" i="14"/>
  <c r="EY433" i="14"/>
  <c r="CM433" i="14"/>
  <c r="AA433" i="14"/>
  <c r="HI433" i="14"/>
  <c r="EW433" i="14"/>
  <c r="CK433" i="14"/>
  <c r="Y433" i="14"/>
  <c r="HH433" i="14"/>
  <c r="EV433" i="14"/>
  <c r="CJ433" i="14"/>
  <c r="X433" i="14"/>
  <c r="HG433" i="14"/>
  <c r="EU433" i="14"/>
  <c r="CI433" i="14"/>
  <c r="W433" i="14"/>
  <c r="CP433" i="14"/>
  <c r="DR433" i="14"/>
  <c r="ET433" i="14"/>
  <c r="FV433" i="14"/>
  <c r="GX433" i="14"/>
  <c r="HZ433" i="14"/>
  <c r="N433" i="14"/>
  <c r="BB433" i="14"/>
  <c r="CT433" i="14"/>
  <c r="HU433" i="14"/>
  <c r="FI433" i="14"/>
  <c r="CW433" i="14"/>
  <c r="HD433" i="14"/>
  <c r="ER433" i="14"/>
  <c r="CF433" i="14"/>
  <c r="T433" i="14"/>
  <c r="HC433" i="14"/>
  <c r="EQ433" i="14"/>
  <c r="CE433" i="14"/>
  <c r="S433" i="14"/>
  <c r="HA433" i="14"/>
  <c r="EO433" i="14"/>
  <c r="CC433" i="14"/>
  <c r="Q433" i="14"/>
  <c r="GZ433" i="14"/>
  <c r="EN433" i="14"/>
  <c r="CB433" i="14"/>
  <c r="P433" i="14"/>
  <c r="GY433" i="14"/>
  <c r="EM433" i="14"/>
  <c r="CA433" i="14"/>
  <c r="O433" i="14"/>
  <c r="BR433" i="14"/>
  <c r="CL433" i="14"/>
  <c r="DN433" i="14"/>
  <c r="EP433" i="14"/>
  <c r="FR433" i="14"/>
  <c r="GT433" i="14"/>
  <c r="JB433" i="14"/>
  <c r="AH433" i="14"/>
  <c r="BV433" i="14"/>
  <c r="HM433" i="14"/>
  <c r="FA433" i="14"/>
  <c r="CO433" i="14"/>
  <c r="GV433" i="14"/>
  <c r="EJ433" i="14"/>
  <c r="BX433" i="14"/>
  <c r="L433" i="14"/>
  <c r="GU433" i="14"/>
  <c r="EI433" i="14"/>
  <c r="BW433" i="14"/>
  <c r="K433" i="14"/>
  <c r="GS433" i="14"/>
  <c r="EG433" i="14"/>
  <c r="BU433" i="14"/>
  <c r="I433" i="14"/>
  <c r="GR433" i="14"/>
  <c r="EF433" i="14"/>
  <c r="BT433" i="14"/>
  <c r="H433" i="14"/>
  <c r="GQ433" i="14"/>
  <c r="EE433" i="14"/>
  <c r="BS433" i="14"/>
  <c r="G433" i="14"/>
  <c r="AX433" i="14"/>
  <c r="BQ433" i="14"/>
  <c r="CH433" i="14"/>
  <c r="DJ433" i="14"/>
  <c r="EL433" i="14"/>
  <c r="FN433" i="14"/>
  <c r="HV433" i="14"/>
  <c r="M433" i="14"/>
  <c r="BA433" i="14"/>
  <c r="HE433" i="14"/>
  <c r="ES433" i="14"/>
  <c r="IZ433" i="14"/>
  <c r="GN433" i="14"/>
  <c r="EB433" i="14"/>
  <c r="BP433" i="14"/>
  <c r="IY433" i="14"/>
  <c r="GM433" i="14"/>
  <c r="EA433" i="14"/>
  <c r="BO433" i="14"/>
  <c r="IW433" i="14"/>
  <c r="GK433" i="14"/>
  <c r="DY433" i="14"/>
  <c r="BM433" i="14"/>
  <c r="IV433" i="14"/>
  <c r="GJ433" i="14"/>
  <c r="DX433" i="14"/>
  <c r="BL433" i="14"/>
  <c r="IU433" i="14"/>
  <c r="GI433" i="14"/>
  <c r="DW433" i="14"/>
  <c r="BK433" i="14"/>
  <c r="IT433" i="14"/>
  <c r="AC433" i="14"/>
  <c r="AT433" i="14"/>
  <c r="BN433" i="14"/>
  <c r="CG433" i="14"/>
  <c r="DF433" i="14"/>
  <c r="EH433" i="14"/>
  <c r="GP433" i="14"/>
  <c r="IX433" i="14"/>
  <c r="AD433" i="14"/>
  <c r="GW433" i="14"/>
  <c r="EK433" i="14"/>
  <c r="IR433" i="14"/>
  <c r="GF433" i="14"/>
  <c r="DT433" i="14"/>
  <c r="BH433" i="14"/>
  <c r="IQ433" i="14"/>
  <c r="GE433" i="14"/>
  <c r="DS433" i="14"/>
  <c r="BG433" i="14"/>
  <c r="IO433" i="14"/>
  <c r="GC433" i="14"/>
  <c r="DQ433" i="14"/>
  <c r="BE433" i="14"/>
  <c r="IN433" i="14"/>
  <c r="GB433" i="14"/>
  <c r="DP433" i="14"/>
  <c r="BD433" i="14"/>
  <c r="IM433" i="14"/>
  <c r="GA433" i="14"/>
  <c r="DO433" i="14"/>
  <c r="BC433" i="14"/>
  <c r="HN433" i="14"/>
  <c r="IP433" i="14"/>
  <c r="Z433" i="14"/>
  <c r="AS433" i="14"/>
  <c r="BJ433" i="14"/>
  <c r="CD433" i="14"/>
  <c r="DB433" i="14"/>
  <c r="FJ433" i="14"/>
  <c r="HR433" i="14"/>
  <c r="J433" i="14"/>
  <c r="E174" i="14"/>
  <c r="G174" i="14" s="1"/>
  <c r="D175" i="14"/>
  <c r="C176" i="14"/>
  <c r="AH89" i="2"/>
  <c r="AI89" i="2" s="1"/>
  <c r="AK89" i="2" s="1"/>
  <c r="AO89" i="2" s="1"/>
  <c r="M43" i="11" s="1"/>
  <c r="K90" i="2"/>
  <c r="M90" i="2" s="1"/>
  <c r="O90" i="2" s="1"/>
  <c r="S90" i="2" s="1"/>
  <c r="L44" i="11" s="1"/>
  <c r="F91" i="2"/>
  <c r="C92" i="2"/>
  <c r="D91" i="2"/>
  <c r="E91" i="2" s="1"/>
  <c r="H91" i="2"/>
  <c r="I91" i="2" s="1"/>
  <c r="AC90" i="2"/>
  <c r="Z91" i="2"/>
  <c r="AA90" i="2"/>
  <c r="AB90" i="2" s="1"/>
  <c r="AE90" i="2"/>
  <c r="AF90" i="2" s="1"/>
  <c r="X102" i="2"/>
  <c r="CK434" i="14" l="1"/>
  <c r="AM434" i="14"/>
  <c r="EW434" i="14"/>
  <c r="CF434" i="14"/>
  <c r="ER434" i="14"/>
  <c r="CH434" i="14"/>
  <c r="ET434" i="14"/>
  <c r="BO434" i="14"/>
  <c r="AQ434" i="14"/>
  <c r="HD434" i="14"/>
  <c r="HF434" i="14"/>
  <c r="HI434" i="14"/>
  <c r="AU434" i="14"/>
  <c r="U434" i="14"/>
  <c r="X434" i="14"/>
  <c r="Z434" i="14"/>
  <c r="AY434" i="14"/>
  <c r="CG434" i="14"/>
  <c r="CJ434" i="14"/>
  <c r="CL434" i="14"/>
  <c r="BC434" i="14"/>
  <c r="ES434" i="14"/>
  <c r="EV434" i="14"/>
  <c r="EX434" i="14"/>
  <c r="BG434" i="14"/>
  <c r="HE434" i="14"/>
  <c r="HH434" i="14"/>
  <c r="HJ434" i="14"/>
  <c r="BK434" i="14"/>
  <c r="T434" i="14"/>
  <c r="V434" i="14"/>
  <c r="Y434" i="14"/>
  <c r="CQ434" i="14"/>
  <c r="CU434" i="14"/>
  <c r="BS434" i="14"/>
  <c r="BW434" i="14"/>
  <c r="CA434" i="14"/>
  <c r="CE434" i="14"/>
  <c r="CI434" i="14"/>
  <c r="CM434" i="14"/>
  <c r="AB434" i="14"/>
  <c r="CN434" i="14"/>
  <c r="EZ434" i="14"/>
  <c r="HL434" i="14"/>
  <c r="AC434" i="14"/>
  <c r="CO434" i="14"/>
  <c r="FA434" i="14"/>
  <c r="HM434" i="14"/>
  <c r="AD434" i="14"/>
  <c r="CP434" i="14"/>
  <c r="FB434" i="14"/>
  <c r="HN434" i="14"/>
  <c r="AF434" i="14"/>
  <c r="CR434" i="14"/>
  <c r="FD434" i="14"/>
  <c r="HP434" i="14"/>
  <c r="AG434" i="14"/>
  <c r="CS434" i="14"/>
  <c r="FE434" i="14"/>
  <c r="HQ434" i="14"/>
  <c r="AH434" i="14"/>
  <c r="CT434" i="14"/>
  <c r="FF434" i="14"/>
  <c r="HR434" i="14"/>
  <c r="DW434" i="14"/>
  <c r="EA434" i="14"/>
  <c r="CY434" i="14"/>
  <c r="DC434" i="14"/>
  <c r="DG434" i="14"/>
  <c r="DK434" i="14"/>
  <c r="DO434" i="14"/>
  <c r="DS434" i="14"/>
  <c r="AJ434" i="14"/>
  <c r="CV434" i="14"/>
  <c r="FH434" i="14"/>
  <c r="HT434" i="14"/>
  <c r="AK434" i="14"/>
  <c r="CW434" i="14"/>
  <c r="FI434" i="14"/>
  <c r="HU434" i="14"/>
  <c r="AL434" i="14"/>
  <c r="CX434" i="14"/>
  <c r="FJ434" i="14"/>
  <c r="HV434" i="14"/>
  <c r="AN434" i="14"/>
  <c r="CZ434" i="14"/>
  <c r="FL434" i="14"/>
  <c r="HX434" i="14"/>
  <c r="AO434" i="14"/>
  <c r="DA434" i="14"/>
  <c r="FM434" i="14"/>
  <c r="HY434" i="14"/>
  <c r="AP434" i="14"/>
  <c r="DB434" i="14"/>
  <c r="FN434" i="14"/>
  <c r="HZ434" i="14"/>
  <c r="FC434" i="14"/>
  <c r="FG434" i="14"/>
  <c r="EE434" i="14"/>
  <c r="EI434" i="14"/>
  <c r="EM434" i="14"/>
  <c r="EQ434" i="14"/>
  <c r="EU434" i="14"/>
  <c r="EY434" i="14"/>
  <c r="AR434" i="14"/>
  <c r="DD434" i="14"/>
  <c r="FP434" i="14"/>
  <c r="IB434" i="14"/>
  <c r="AS434" i="14"/>
  <c r="DE434" i="14"/>
  <c r="FQ434" i="14"/>
  <c r="IC434" i="14"/>
  <c r="AT434" i="14"/>
  <c r="DF434" i="14"/>
  <c r="FR434" i="14"/>
  <c r="ID434" i="14"/>
  <c r="AV434" i="14"/>
  <c r="DH434" i="14"/>
  <c r="FT434" i="14"/>
  <c r="IF434" i="14"/>
  <c r="AW434" i="14"/>
  <c r="DI434" i="14"/>
  <c r="FU434" i="14"/>
  <c r="IG434" i="14"/>
  <c r="AX434" i="14"/>
  <c r="DJ434" i="14"/>
  <c r="FV434" i="14"/>
  <c r="IH434" i="14"/>
  <c r="GI434" i="14"/>
  <c r="GM434" i="14"/>
  <c r="FK434" i="14"/>
  <c r="FO434" i="14"/>
  <c r="FS434" i="14"/>
  <c r="FW434" i="14"/>
  <c r="GA434" i="14"/>
  <c r="GE434" i="14"/>
  <c r="AZ434" i="14"/>
  <c r="DL434" i="14"/>
  <c r="FX434" i="14"/>
  <c r="IJ434" i="14"/>
  <c r="BA434" i="14"/>
  <c r="DM434" i="14"/>
  <c r="FY434" i="14"/>
  <c r="IK434" i="14"/>
  <c r="BB434" i="14"/>
  <c r="DN434" i="14"/>
  <c r="FZ434" i="14"/>
  <c r="IL434" i="14"/>
  <c r="BD434" i="14"/>
  <c r="DP434" i="14"/>
  <c r="GB434" i="14"/>
  <c r="IN434" i="14"/>
  <c r="BE434" i="14"/>
  <c r="DQ434" i="14"/>
  <c r="GC434" i="14"/>
  <c r="IO434" i="14"/>
  <c r="BF434" i="14"/>
  <c r="DR434" i="14"/>
  <c r="GD434" i="14"/>
  <c r="IP434" i="14"/>
  <c r="HO434" i="14"/>
  <c r="HS434" i="14"/>
  <c r="GQ434" i="14"/>
  <c r="GU434" i="14"/>
  <c r="GY434" i="14"/>
  <c r="HC434" i="14"/>
  <c r="HG434" i="14"/>
  <c r="HK434" i="14"/>
  <c r="BH434" i="14"/>
  <c r="DT434" i="14"/>
  <c r="GF434" i="14"/>
  <c r="IR434" i="14"/>
  <c r="BI434" i="14"/>
  <c r="DU434" i="14"/>
  <c r="GG434" i="14"/>
  <c r="IS434" i="14"/>
  <c r="BJ434" i="14"/>
  <c r="DV434" i="14"/>
  <c r="GH434" i="14"/>
  <c r="IT434" i="14"/>
  <c r="BL434" i="14"/>
  <c r="DX434" i="14"/>
  <c r="GJ434" i="14"/>
  <c r="IV434" i="14"/>
  <c r="BM434" i="14"/>
  <c r="DY434" i="14"/>
  <c r="GK434" i="14"/>
  <c r="IW434" i="14"/>
  <c r="BN434" i="14"/>
  <c r="DZ434" i="14"/>
  <c r="GL434" i="14"/>
  <c r="IX434" i="14"/>
  <c r="IU434" i="14"/>
  <c r="IY434" i="14"/>
  <c r="HW434" i="14"/>
  <c r="IA434" i="14"/>
  <c r="IE434" i="14"/>
  <c r="II434" i="14"/>
  <c r="IM434" i="14"/>
  <c r="IQ434" i="14"/>
  <c r="BP434" i="14"/>
  <c r="EB434" i="14"/>
  <c r="GN434" i="14"/>
  <c r="IZ434" i="14"/>
  <c r="BQ434" i="14"/>
  <c r="EC434" i="14"/>
  <c r="GO434" i="14"/>
  <c r="JB434" i="14"/>
  <c r="BR434" i="14"/>
  <c r="ED434" i="14"/>
  <c r="GP434" i="14"/>
  <c r="H434" i="14"/>
  <c r="BT434" i="14"/>
  <c r="EF434" i="14"/>
  <c r="GR434" i="14"/>
  <c r="I434" i="14"/>
  <c r="BU434" i="14"/>
  <c r="EG434" i="14"/>
  <c r="GS434" i="14"/>
  <c r="J434" i="14"/>
  <c r="BV434" i="14"/>
  <c r="EH434" i="14"/>
  <c r="GT434" i="14"/>
  <c r="JA434" i="14"/>
  <c r="AE434" i="14"/>
  <c r="AI434" i="14"/>
  <c r="G434" i="14"/>
  <c r="K434" i="14"/>
  <c r="O434" i="14"/>
  <c r="S434" i="14"/>
  <c r="W434" i="14"/>
  <c r="AA434" i="14"/>
  <c r="L434" i="14"/>
  <c r="BX434" i="14"/>
  <c r="EJ434" i="14"/>
  <c r="GV434" i="14"/>
  <c r="M434" i="14"/>
  <c r="BY434" i="14"/>
  <c r="EK434" i="14"/>
  <c r="GW434" i="14"/>
  <c r="N434" i="14"/>
  <c r="BZ434" i="14"/>
  <c r="EL434" i="14"/>
  <c r="GX434" i="14"/>
  <c r="P434" i="14"/>
  <c r="CB434" i="14"/>
  <c r="EN434" i="14"/>
  <c r="GZ434" i="14"/>
  <c r="Q434" i="14"/>
  <c r="CC434" i="14"/>
  <c r="EO434" i="14"/>
  <c r="HA434" i="14"/>
  <c r="R434" i="14"/>
  <c r="CD434" i="14"/>
  <c r="EP434" i="14"/>
  <c r="C177" i="14"/>
  <c r="D176" i="14"/>
  <c r="E175" i="14"/>
  <c r="H175" i="14" s="1"/>
  <c r="F174" i="14"/>
  <c r="H174" i="14"/>
  <c r="AH90" i="2"/>
  <c r="AI90" i="2" s="1"/>
  <c r="AK90" i="2" s="1"/>
  <c r="AO90" i="2" s="1"/>
  <c r="M44" i="11" s="1"/>
  <c r="K91" i="2"/>
  <c r="M91" i="2" s="1"/>
  <c r="O91" i="2" s="1"/>
  <c r="S91" i="2" s="1"/>
  <c r="L45" i="11" s="1"/>
  <c r="H92" i="2"/>
  <c r="I92" i="2" s="1"/>
  <c r="D92" i="2"/>
  <c r="E92" i="2" s="1"/>
  <c r="C93" i="2"/>
  <c r="F92" i="2"/>
  <c r="AC91" i="2"/>
  <c r="Z92" i="2"/>
  <c r="AA91" i="2"/>
  <c r="AB91" i="2" s="1"/>
  <c r="AE91" i="2"/>
  <c r="AF91" i="2" s="1"/>
  <c r="X103" i="2"/>
  <c r="G175" i="14" l="1"/>
  <c r="F175" i="14"/>
  <c r="I174" i="14"/>
  <c r="K174" i="14" s="1"/>
  <c r="IZ435" i="14" s="1"/>
  <c r="E176" i="14"/>
  <c r="F176" i="14" s="1"/>
  <c r="D177" i="14"/>
  <c r="C178" i="14"/>
  <c r="AH91" i="2"/>
  <c r="AI91" i="2" s="1"/>
  <c r="AK91" i="2" s="1"/>
  <c r="AO91" i="2" s="1"/>
  <c r="M45" i="11" s="1"/>
  <c r="K92" i="2"/>
  <c r="M92" i="2" s="1"/>
  <c r="O92" i="2" s="1"/>
  <c r="S92" i="2" s="1"/>
  <c r="L46" i="11" s="1"/>
  <c r="F93" i="2"/>
  <c r="C94" i="2"/>
  <c r="D93" i="2"/>
  <c r="E93" i="2" s="1"/>
  <c r="H93" i="2"/>
  <c r="I93" i="2" s="1"/>
  <c r="AC92" i="2"/>
  <c r="Z93" i="2"/>
  <c r="AA92" i="2"/>
  <c r="AB92" i="2" s="1"/>
  <c r="AE92" i="2"/>
  <c r="AF92" i="2" s="1"/>
  <c r="X104" i="2"/>
  <c r="I175" i="14" l="1"/>
  <c r="K175" i="14" s="1"/>
  <c r="HI436" i="14" s="1"/>
  <c r="G176" i="14"/>
  <c r="H176" i="14"/>
  <c r="AK435" i="14"/>
  <c r="FZ435" i="14"/>
  <c r="CX435" i="14"/>
  <c r="J435" i="14"/>
  <c r="DW435" i="14"/>
  <c r="M435" i="14"/>
  <c r="GE435" i="14"/>
  <c r="BV435" i="14"/>
  <c r="HI435" i="14"/>
  <c r="CS435" i="14"/>
  <c r="G435" i="14"/>
  <c r="EH435" i="14"/>
  <c r="O435" i="14"/>
  <c r="GA435" i="14"/>
  <c r="CO435" i="14"/>
  <c r="GT435" i="14"/>
  <c r="DA435" i="14"/>
  <c r="N435" i="14"/>
  <c r="FU435" i="14"/>
  <c r="L435" i="14"/>
  <c r="GO435" i="14"/>
  <c r="CU435" i="14"/>
  <c r="H435" i="14"/>
  <c r="BX435" i="14"/>
  <c r="K435" i="14"/>
  <c r="GB435" i="14"/>
  <c r="CP435" i="14"/>
  <c r="EJ435" i="14"/>
  <c r="CR435" i="14"/>
  <c r="P435" i="14"/>
  <c r="FW435" i="14"/>
  <c r="GV435" i="14"/>
  <c r="CA435" i="14"/>
  <c r="FM435" i="14"/>
  <c r="JA435" i="14"/>
  <c r="BE435" i="14"/>
  <c r="ES435" i="14"/>
  <c r="IE435" i="14"/>
  <c r="V435" i="14"/>
  <c r="DC435" i="14"/>
  <c r="GJ435" i="14"/>
  <c r="W435" i="14"/>
  <c r="DE435" i="14"/>
  <c r="GK435" i="14"/>
  <c r="X435" i="14"/>
  <c r="DF435" i="14"/>
  <c r="GM435" i="14"/>
  <c r="AA435" i="14"/>
  <c r="DH435" i="14"/>
  <c r="GP435" i="14"/>
  <c r="Q435" i="14"/>
  <c r="CY435" i="14"/>
  <c r="GG435" i="14"/>
  <c r="S435" i="14"/>
  <c r="CZ435" i="14"/>
  <c r="GH435" i="14"/>
  <c r="R435" i="14"/>
  <c r="CD435" i="14"/>
  <c r="EP435" i="14"/>
  <c r="HB435" i="14"/>
  <c r="T435" i="14"/>
  <c r="CF435" i="14"/>
  <c r="ER435" i="14"/>
  <c r="HD435" i="14"/>
  <c r="DQ435" i="14"/>
  <c r="HE435" i="14"/>
  <c r="I435" i="14"/>
  <c r="CW435" i="14"/>
  <c r="GI435" i="14"/>
  <c r="AE435" i="14"/>
  <c r="AF435" i="14"/>
  <c r="DN435" i="14"/>
  <c r="GU435" i="14"/>
  <c r="AG435" i="14"/>
  <c r="DO435" i="14"/>
  <c r="GW435" i="14"/>
  <c r="AI435" i="14"/>
  <c r="DP435" i="14"/>
  <c r="GX435" i="14"/>
  <c r="AL435" i="14"/>
  <c r="DS435" i="14"/>
  <c r="GZ435" i="14"/>
  <c r="AC435" i="14"/>
  <c r="DI435" i="14"/>
  <c r="GQ435" i="14"/>
  <c r="AD435" i="14"/>
  <c r="DK435" i="14"/>
  <c r="GR435" i="14"/>
  <c r="Z435" i="14"/>
  <c r="CL435" i="14"/>
  <c r="EX435" i="14"/>
  <c r="HJ435" i="14"/>
  <c r="AB435" i="14"/>
  <c r="CN435" i="14"/>
  <c r="EZ435" i="14"/>
  <c r="HL435" i="14"/>
  <c r="FI435" i="14"/>
  <c r="IU435" i="14"/>
  <c r="BA435" i="14"/>
  <c r="EM435" i="14"/>
  <c r="HY435" i="14"/>
  <c r="BU435" i="14"/>
  <c r="AQ435" i="14"/>
  <c r="DX435" i="14"/>
  <c r="HF435" i="14"/>
  <c r="AS435" i="14"/>
  <c r="DY435" i="14"/>
  <c r="HG435" i="14"/>
  <c r="AT435" i="14"/>
  <c r="EA435" i="14"/>
  <c r="HH435" i="14"/>
  <c r="AV435" i="14"/>
  <c r="ED435" i="14"/>
  <c r="HK435" i="14"/>
  <c r="AM435" i="14"/>
  <c r="DU435" i="14"/>
  <c r="HA435" i="14"/>
  <c r="AN435" i="14"/>
  <c r="DV435" i="14"/>
  <c r="HC435" i="14"/>
  <c r="AH435" i="14"/>
  <c r="CT435" i="14"/>
  <c r="FF435" i="14"/>
  <c r="HR435" i="14"/>
  <c r="AJ435" i="14"/>
  <c r="CV435" i="14"/>
  <c r="FH435" i="14"/>
  <c r="HT435" i="14"/>
  <c r="GY435" i="14"/>
  <c r="AU435" i="14"/>
  <c r="CQ435" i="14"/>
  <c r="GC435" i="14"/>
  <c r="Y435" i="14"/>
  <c r="DM435" i="14"/>
  <c r="BB435" i="14"/>
  <c r="EI435" i="14"/>
  <c r="HP435" i="14"/>
  <c r="BC435" i="14"/>
  <c r="EK435" i="14"/>
  <c r="HQ435" i="14"/>
  <c r="BD435" i="14"/>
  <c r="EL435" i="14"/>
  <c r="HS435" i="14"/>
  <c r="BG435" i="14"/>
  <c r="EN435" i="14"/>
  <c r="HV435" i="14"/>
  <c r="AW435" i="14"/>
  <c r="EE435" i="14"/>
  <c r="HM435" i="14"/>
  <c r="AY435" i="14"/>
  <c r="EF435" i="14"/>
  <c r="HN435" i="14"/>
  <c r="AP435" i="14"/>
  <c r="DB435" i="14"/>
  <c r="FN435" i="14"/>
  <c r="HZ435" i="14"/>
  <c r="AR435" i="14"/>
  <c r="DD435" i="14"/>
  <c r="FP435" i="14"/>
  <c r="IB435" i="14"/>
  <c r="IO435" i="14"/>
  <c r="CK435" i="14"/>
  <c r="EG435" i="14"/>
  <c r="HU435" i="14"/>
  <c r="BQ435" i="14"/>
  <c r="FC435" i="14"/>
  <c r="BL435" i="14"/>
  <c r="ET435" i="14"/>
  <c r="IA435" i="14"/>
  <c r="BM435" i="14"/>
  <c r="EU435" i="14"/>
  <c r="IC435" i="14"/>
  <c r="BO435" i="14"/>
  <c r="EV435" i="14"/>
  <c r="ID435" i="14"/>
  <c r="BR435" i="14"/>
  <c r="EY435" i="14"/>
  <c r="IF435" i="14"/>
  <c r="BI435" i="14"/>
  <c r="EO435" i="14"/>
  <c r="HW435" i="14"/>
  <c r="BJ435" i="14"/>
  <c r="EQ435" i="14"/>
  <c r="HX435" i="14"/>
  <c r="AX435" i="14"/>
  <c r="DJ435" i="14"/>
  <c r="FV435" i="14"/>
  <c r="IH435" i="14"/>
  <c r="AZ435" i="14"/>
  <c r="DL435" i="14"/>
  <c r="FX435" i="14"/>
  <c r="IJ435" i="14"/>
  <c r="AO435" i="14"/>
  <c r="EC435" i="14"/>
  <c r="FY435" i="14"/>
  <c r="U435" i="14"/>
  <c r="DG435" i="14"/>
  <c r="GS435" i="14"/>
  <c r="BW435" i="14"/>
  <c r="FD435" i="14"/>
  <c r="IL435" i="14"/>
  <c r="BY435" i="14"/>
  <c r="FE435" i="14"/>
  <c r="IM435" i="14"/>
  <c r="BZ435" i="14"/>
  <c r="FG435" i="14"/>
  <c r="IN435" i="14"/>
  <c r="CB435" i="14"/>
  <c r="FJ435" i="14"/>
  <c r="IQ435" i="14"/>
  <c r="BS435" i="14"/>
  <c r="FA435" i="14"/>
  <c r="IG435" i="14"/>
  <c r="BT435" i="14"/>
  <c r="FB435" i="14"/>
  <c r="II435" i="14"/>
  <c r="BF435" i="14"/>
  <c r="DR435" i="14"/>
  <c r="GD435" i="14"/>
  <c r="IP435" i="14"/>
  <c r="BH435" i="14"/>
  <c r="DT435" i="14"/>
  <c r="GF435" i="14"/>
  <c r="IR435" i="14"/>
  <c r="CG435" i="14"/>
  <c r="FS435" i="14"/>
  <c r="HO435" i="14"/>
  <c r="BK435" i="14"/>
  <c r="EW435" i="14"/>
  <c r="IK435" i="14"/>
  <c r="CH435" i="14"/>
  <c r="FO435" i="14"/>
  <c r="IV435" i="14"/>
  <c r="CI435" i="14"/>
  <c r="FQ435" i="14"/>
  <c r="IW435" i="14"/>
  <c r="CJ435" i="14"/>
  <c r="FR435" i="14"/>
  <c r="IY435" i="14"/>
  <c r="CM435" i="14"/>
  <c r="FT435" i="14"/>
  <c r="JB435" i="14"/>
  <c r="CC435" i="14"/>
  <c r="FK435" i="14"/>
  <c r="IS435" i="14"/>
  <c r="CE435" i="14"/>
  <c r="FL435" i="14"/>
  <c r="IT435" i="14"/>
  <c r="BN435" i="14"/>
  <c r="DZ435" i="14"/>
  <c r="GL435" i="14"/>
  <c r="IX435" i="14"/>
  <c r="BP435" i="14"/>
  <c r="EB435" i="14"/>
  <c r="GN435" i="14"/>
  <c r="C179" i="14"/>
  <c r="D178" i="14"/>
  <c r="E177" i="14"/>
  <c r="H177" i="14" s="1"/>
  <c r="AH92" i="2"/>
  <c r="AI92" i="2" s="1"/>
  <c r="AK92" i="2" s="1"/>
  <c r="AO92" i="2" s="1"/>
  <c r="M46" i="11" s="1"/>
  <c r="K93" i="2"/>
  <c r="M93" i="2" s="1"/>
  <c r="O93" i="2" s="1"/>
  <c r="S93" i="2" s="1"/>
  <c r="L47" i="11" s="1"/>
  <c r="D94" i="2"/>
  <c r="E94" i="2" s="1"/>
  <c r="C95" i="2"/>
  <c r="F94" i="2"/>
  <c r="H94" i="2"/>
  <c r="I94" i="2" s="1"/>
  <c r="AC93" i="2"/>
  <c r="Z94" i="2"/>
  <c r="AA93" i="2"/>
  <c r="AB93" i="2" s="1"/>
  <c r="AE93" i="2"/>
  <c r="AF93" i="2" s="1"/>
  <c r="X105" i="2"/>
  <c r="G177" i="14" l="1"/>
  <c r="I176" i="14"/>
  <c r="K176" i="14" s="1"/>
  <c r="HN437" i="14" s="1"/>
  <c r="CN436" i="14"/>
  <c r="AJ436" i="14"/>
  <c r="ED436" i="14"/>
  <c r="BZ436" i="14"/>
  <c r="JB436" i="14"/>
  <c r="HF436" i="14"/>
  <c r="BF436" i="14"/>
  <c r="N436" i="14"/>
  <c r="FV436" i="14"/>
  <c r="IX436" i="14"/>
  <c r="BP436" i="14"/>
  <c r="Z436" i="14"/>
  <c r="HL436" i="14"/>
  <c r="AX436" i="14"/>
  <c r="AT436" i="14"/>
  <c r="CL436" i="14"/>
  <c r="BR436" i="14"/>
  <c r="AV436" i="14"/>
  <c r="DJ436" i="14"/>
  <c r="BG436" i="14"/>
  <c r="EZ436" i="14"/>
  <c r="BQ436" i="14"/>
  <c r="GP436" i="14"/>
  <c r="CB436" i="14"/>
  <c r="IH436" i="14"/>
  <c r="CM436" i="14"/>
  <c r="GL436" i="14"/>
  <c r="P436" i="14"/>
  <c r="IB436" i="14"/>
  <c r="AA436" i="14"/>
  <c r="AB436" i="14"/>
  <c r="AK436" i="14"/>
  <c r="HC436" i="14"/>
  <c r="AE436" i="14"/>
  <c r="HM436" i="14"/>
  <c r="AM436" i="14"/>
  <c r="HX436" i="14"/>
  <c r="AU436" i="14"/>
  <c r="II436" i="14"/>
  <c r="BC436" i="14"/>
  <c r="IS436" i="14"/>
  <c r="BK436" i="14"/>
  <c r="FW436" i="14"/>
  <c r="G436" i="14"/>
  <c r="GG436" i="14"/>
  <c r="O436" i="14"/>
  <c r="GR436" i="14"/>
  <c r="W436" i="14"/>
  <c r="AP436" i="14"/>
  <c r="CQ436" i="14"/>
  <c r="AZ436" i="14"/>
  <c r="CY436" i="14"/>
  <c r="BJ436" i="14"/>
  <c r="DG436" i="14"/>
  <c r="BV436" i="14"/>
  <c r="DO436" i="14"/>
  <c r="CF436" i="14"/>
  <c r="DW436" i="14"/>
  <c r="J436" i="14"/>
  <c r="BS436" i="14"/>
  <c r="T436" i="14"/>
  <c r="CA436" i="14"/>
  <c r="AD436" i="14"/>
  <c r="CI436" i="14"/>
  <c r="DV436" i="14"/>
  <c r="FC436" i="14"/>
  <c r="EH436" i="14"/>
  <c r="FK436" i="14"/>
  <c r="ER436" i="14"/>
  <c r="FS436" i="14"/>
  <c r="FB436" i="14"/>
  <c r="GA436" i="14"/>
  <c r="FN436" i="14"/>
  <c r="GI436" i="14"/>
  <c r="CP436" i="14"/>
  <c r="EE436" i="14"/>
  <c r="DB436" i="14"/>
  <c r="EM436" i="14"/>
  <c r="DL436" i="14"/>
  <c r="EU436" i="14"/>
  <c r="DX436" i="14"/>
  <c r="CS436" i="14"/>
  <c r="EI436" i="14"/>
  <c r="DA436" i="14"/>
  <c r="ES436" i="14"/>
  <c r="DI436" i="14"/>
  <c r="FD436" i="14"/>
  <c r="DQ436" i="14"/>
  <c r="FO436" i="14"/>
  <c r="DY436" i="14"/>
  <c r="CR436" i="14"/>
  <c r="BU436" i="14"/>
  <c r="DC436" i="14"/>
  <c r="CC436" i="14"/>
  <c r="DM436" i="14"/>
  <c r="CK436" i="14"/>
  <c r="FF436" i="14"/>
  <c r="EA436" i="14"/>
  <c r="GV436" i="14"/>
  <c r="EK436" i="14"/>
  <c r="IL436" i="14"/>
  <c r="EV436" i="14"/>
  <c r="AL436" i="14"/>
  <c r="FG436" i="14"/>
  <c r="CD436" i="14"/>
  <c r="FQ436" i="14"/>
  <c r="AH436" i="14"/>
  <c r="CU436" i="14"/>
  <c r="BX436" i="14"/>
  <c r="DE436" i="14"/>
  <c r="DN436" i="14"/>
  <c r="DP436" i="14"/>
  <c r="IR436" i="14"/>
  <c r="HH436" i="14"/>
  <c r="AR436" i="14"/>
  <c r="HS436" i="14"/>
  <c r="CH436" i="14"/>
  <c r="IC436" i="14"/>
  <c r="DZ436" i="14"/>
  <c r="IN436" i="14"/>
  <c r="FP436" i="14"/>
  <c r="IY436" i="14"/>
  <c r="DT436" i="14"/>
  <c r="GB436" i="14"/>
  <c r="FJ436" i="14"/>
  <c r="GM436" i="14"/>
  <c r="HB436" i="14"/>
  <c r="GW436" i="14"/>
  <c r="EJ436" i="14"/>
  <c r="HD436" i="14"/>
  <c r="EB436" i="14"/>
  <c r="HO436" i="14"/>
  <c r="FZ436" i="14"/>
  <c r="HN436" i="14"/>
  <c r="EL436" i="14"/>
  <c r="HW436" i="14"/>
  <c r="HR436" i="14"/>
  <c r="HZ436" i="14"/>
  <c r="EX436" i="14"/>
  <c r="IE436" i="14"/>
  <c r="R436" i="14"/>
  <c r="IJ436" i="14"/>
  <c r="FH436" i="14"/>
  <c r="IM436" i="14"/>
  <c r="BH436" i="14"/>
  <c r="IT436" i="14"/>
  <c r="FR436" i="14"/>
  <c r="IU436" i="14"/>
  <c r="L436" i="14"/>
  <c r="FX436" i="14"/>
  <c r="CV436" i="14"/>
  <c r="GQ436" i="14"/>
  <c r="BB436" i="14"/>
  <c r="GH436" i="14"/>
  <c r="DF436" i="14"/>
  <c r="GY436" i="14"/>
  <c r="CT436" i="14"/>
  <c r="GT436" i="14"/>
  <c r="DR436" i="14"/>
  <c r="HG436" i="14"/>
  <c r="HV436" i="14"/>
  <c r="AQ436" i="14"/>
  <c r="HJ436" i="14"/>
  <c r="AG436" i="14"/>
  <c r="V436" i="14"/>
  <c r="BA436" i="14"/>
  <c r="HT436" i="14"/>
  <c r="AO436" i="14"/>
  <c r="BN436" i="14"/>
  <c r="BL436" i="14"/>
  <c r="ID436" i="14"/>
  <c r="AW436" i="14"/>
  <c r="DD436" i="14"/>
  <c r="BW436" i="14"/>
  <c r="IP436" i="14"/>
  <c r="BE436" i="14"/>
  <c r="ET436" i="14"/>
  <c r="CG436" i="14"/>
  <c r="IZ436" i="14"/>
  <c r="BM436" i="14"/>
  <c r="CX436" i="14"/>
  <c r="K436" i="14"/>
  <c r="GD436" i="14"/>
  <c r="I436" i="14"/>
  <c r="EP436" i="14"/>
  <c r="U436" i="14"/>
  <c r="GN436" i="14"/>
  <c r="Q436" i="14"/>
  <c r="GF436" i="14"/>
  <c r="AF436" i="14"/>
  <c r="GX436" i="14"/>
  <c r="Y436" i="14"/>
  <c r="AN436" i="14"/>
  <c r="HE436" i="14"/>
  <c r="EC436" i="14"/>
  <c r="FE436" i="14"/>
  <c r="AY436" i="14"/>
  <c r="HP436" i="14"/>
  <c r="EN436" i="14"/>
  <c r="FM436" i="14"/>
  <c r="BI436" i="14"/>
  <c r="IA436" i="14"/>
  <c r="EY436" i="14"/>
  <c r="FU436" i="14"/>
  <c r="BT436" i="14"/>
  <c r="IK436" i="14"/>
  <c r="FI436" i="14"/>
  <c r="GC436" i="14"/>
  <c r="CE436" i="14"/>
  <c r="IV436" i="14"/>
  <c r="FT436" i="14"/>
  <c r="GK436" i="14"/>
  <c r="H436" i="14"/>
  <c r="FY436" i="14"/>
  <c r="CW436" i="14"/>
  <c r="EG436" i="14"/>
  <c r="S436" i="14"/>
  <c r="GJ436" i="14"/>
  <c r="DH436" i="14"/>
  <c r="EO436" i="14"/>
  <c r="AC436" i="14"/>
  <c r="GU436" i="14"/>
  <c r="DS436" i="14"/>
  <c r="EW436" i="14"/>
  <c r="DU436" i="14"/>
  <c r="AS436" i="14"/>
  <c r="HK436" i="14"/>
  <c r="HQ436" i="14"/>
  <c r="EF436" i="14"/>
  <c r="BD436" i="14"/>
  <c r="HU436" i="14"/>
  <c r="HY436" i="14"/>
  <c r="EQ436" i="14"/>
  <c r="BO436" i="14"/>
  <c r="IF436" i="14"/>
  <c r="IG436" i="14"/>
  <c r="FA436" i="14"/>
  <c r="BY436" i="14"/>
  <c r="IQ436" i="14"/>
  <c r="IO436" i="14"/>
  <c r="FL436" i="14"/>
  <c r="CJ436" i="14"/>
  <c r="JA436" i="14"/>
  <c r="IW436" i="14"/>
  <c r="CO436" i="14"/>
  <c r="M436" i="14"/>
  <c r="GE436" i="14"/>
  <c r="GS436" i="14"/>
  <c r="CZ436" i="14"/>
  <c r="X436" i="14"/>
  <c r="GO436" i="14"/>
  <c r="HA436" i="14"/>
  <c r="DK436" i="14"/>
  <c r="AI436" i="14"/>
  <c r="GZ436" i="14"/>
  <c r="F177" i="14"/>
  <c r="E178" i="14"/>
  <c r="H178" i="14" s="1"/>
  <c r="D179" i="14"/>
  <c r="C180" i="14"/>
  <c r="K94" i="2"/>
  <c r="M94" i="2" s="1"/>
  <c r="O94" i="2" s="1"/>
  <c r="S94" i="2" s="1"/>
  <c r="L48" i="11" s="1"/>
  <c r="AH93" i="2"/>
  <c r="AI93" i="2" s="1"/>
  <c r="AK93" i="2" s="1"/>
  <c r="AO93" i="2" s="1"/>
  <c r="M47" i="11" s="1"/>
  <c r="F95" i="2"/>
  <c r="H95" i="2"/>
  <c r="I95" i="2" s="1"/>
  <c r="C96" i="2"/>
  <c r="D95" i="2"/>
  <c r="E95" i="2" s="1"/>
  <c r="AC94" i="2"/>
  <c r="AA94" i="2"/>
  <c r="AB94" i="2" s="1"/>
  <c r="AE94" i="2"/>
  <c r="AF94" i="2" s="1"/>
  <c r="Z95" i="2"/>
  <c r="X106" i="2"/>
  <c r="I177" i="14" l="1"/>
  <c r="K177" i="14" s="1"/>
  <c r="EO438" i="14" s="1"/>
  <c r="JA437" i="14"/>
  <c r="IJ437" i="14"/>
  <c r="DA437" i="14"/>
  <c r="CC437" i="14"/>
  <c r="IS437" i="14"/>
  <c r="EI437" i="14"/>
  <c r="IN437" i="14"/>
  <c r="IZ437" i="14"/>
  <c r="IC437" i="14"/>
  <c r="CY437" i="14"/>
  <c r="HC437" i="14"/>
  <c r="FE437" i="14"/>
  <c r="IY437" i="14"/>
  <c r="AL437" i="14"/>
  <c r="HJ437" i="14"/>
  <c r="HZ437" i="14"/>
  <c r="HR437" i="14"/>
  <c r="DI437" i="14"/>
  <c r="AF437" i="14"/>
  <c r="GU437" i="14"/>
  <c r="L437" i="14"/>
  <c r="ED437" i="14"/>
  <c r="AU437" i="14"/>
  <c r="DU437" i="14"/>
  <c r="IB437" i="14"/>
  <c r="CK437" i="14"/>
  <c r="DX437" i="14"/>
  <c r="AH437" i="14"/>
  <c r="BH437" i="14"/>
  <c r="EL437" i="14"/>
  <c r="EF437" i="14"/>
  <c r="AK437" i="14"/>
  <c r="AV437" i="14"/>
  <c r="EH437" i="14"/>
  <c r="BD437" i="14"/>
  <c r="EJ437" i="14"/>
  <c r="GP437" i="14"/>
  <c r="IK437" i="14"/>
  <c r="EQ437" i="14"/>
  <c r="GS437" i="14"/>
  <c r="GE437" i="14"/>
  <c r="AE437" i="14"/>
  <c r="AC437" i="14"/>
  <c r="FM437" i="14"/>
  <c r="EN437" i="14"/>
  <c r="CO437" i="14"/>
  <c r="FD437" i="14"/>
  <c r="BN437" i="14"/>
  <c r="FH437" i="14"/>
  <c r="HV437" i="14"/>
  <c r="JB437" i="14"/>
  <c r="O437" i="14"/>
  <c r="FT437" i="14"/>
  <c r="HA437" i="14"/>
  <c r="HO437" i="14"/>
  <c r="BC437" i="14"/>
  <c r="DP437" i="14"/>
  <c r="BP437" i="14"/>
  <c r="BB437" i="14"/>
  <c r="BE437" i="14"/>
  <c r="GO437" i="14"/>
  <c r="R437" i="14"/>
  <c r="IU437" i="14"/>
  <c r="BW437" i="14"/>
  <c r="DZ437" i="14"/>
  <c r="DL437" i="14"/>
  <c r="DN437" i="14"/>
  <c r="FS437" i="14"/>
  <c r="Z437" i="14"/>
  <c r="GZ437" i="14"/>
  <c r="DS437" i="14"/>
  <c r="CZ437" i="14"/>
  <c r="II437" i="14"/>
  <c r="FN437" i="14"/>
  <c r="EU437" i="14"/>
  <c r="BY437" i="14"/>
  <c r="HI437" i="14"/>
  <c r="EB437" i="14"/>
  <c r="N437" i="14"/>
  <c r="FJ437" i="14"/>
  <c r="DQ437" i="14"/>
  <c r="CU437" i="14"/>
  <c r="CL437" i="14"/>
  <c r="AM437" i="14"/>
  <c r="HK437" i="14"/>
  <c r="FL437" i="14"/>
  <c r="BV437" i="14"/>
  <c r="AG437" i="14"/>
  <c r="HG437" i="14"/>
  <c r="FQ437" i="14"/>
  <c r="AJ437" i="14"/>
  <c r="FX437" i="14"/>
  <c r="CX437" i="14"/>
  <c r="ID437" i="14"/>
  <c r="FG437" i="14"/>
  <c r="BK437" i="14"/>
  <c r="CW437" i="14"/>
  <c r="AW437" i="14"/>
  <c r="IQ437" i="14"/>
  <c r="GG437" i="14"/>
  <c r="DM437" i="14"/>
  <c r="AQ437" i="14"/>
  <c r="HQ437" i="14"/>
  <c r="GW437" i="14"/>
  <c r="AZ437" i="14"/>
  <c r="GF437" i="14"/>
  <c r="DF437" i="14"/>
  <c r="IL437" i="14"/>
  <c r="FC437" i="14"/>
  <c r="I437" i="14"/>
  <c r="Y437" i="14"/>
  <c r="DH437" i="14"/>
  <c r="G437" i="14"/>
  <c r="FK437" i="14"/>
  <c r="AN437" i="14"/>
  <c r="GR437" i="14"/>
  <c r="BA437" i="14"/>
  <c r="GT437" i="14"/>
  <c r="CI437" i="14"/>
  <c r="IM437" i="14"/>
  <c r="EK437" i="14"/>
  <c r="HS437" i="14"/>
  <c r="CV437" i="14"/>
  <c r="GN437" i="14"/>
  <c r="BJ437" i="14"/>
  <c r="FZ437" i="14"/>
  <c r="CA437" i="14"/>
  <c r="EG437" i="14"/>
  <c r="BO437" i="14"/>
  <c r="EC437" i="14"/>
  <c r="Q437" i="14"/>
  <c r="FU437" i="14"/>
  <c r="CD437" i="14"/>
  <c r="HB437" i="14"/>
  <c r="BL437" i="14"/>
  <c r="HP437" i="14"/>
  <c r="DO437" i="14"/>
  <c r="IW437" i="14"/>
  <c r="FF437" i="14"/>
  <c r="IE437" i="14"/>
  <c r="DD437" i="14"/>
  <c r="HT437" i="14"/>
  <c r="BR437" i="14"/>
  <c r="GH437" i="14"/>
  <c r="AI437" i="14"/>
  <c r="EA437" i="14"/>
  <c r="EM437" i="14"/>
  <c r="P437" i="14"/>
  <c r="DR437" i="14"/>
  <c r="HU437" i="14"/>
  <c r="CM437" i="14"/>
  <c r="GQ437" i="14"/>
  <c r="AX437" i="14"/>
  <c r="FV437" i="14"/>
  <c r="HY437" i="14"/>
  <c r="CG437" i="14"/>
  <c r="HE437" i="14"/>
  <c r="BM437" i="14"/>
  <c r="FO437" i="14"/>
  <c r="AS437" i="14"/>
  <c r="EV437" i="14"/>
  <c r="IX437" i="14"/>
  <c r="AR437" i="14"/>
  <c r="DT437" i="14"/>
  <c r="GV437" i="14"/>
  <c r="AT437" i="14"/>
  <c r="DV437" i="14"/>
  <c r="GX437" i="14"/>
  <c r="AO437" i="14"/>
  <c r="FW437" i="14"/>
  <c r="GI437" i="14"/>
  <c r="BF437" i="14"/>
  <c r="GD437" i="14"/>
  <c r="AA437" i="14"/>
  <c r="EE437" i="14"/>
  <c r="H437" i="14"/>
  <c r="DJ437" i="14"/>
  <c r="HM437" i="14"/>
  <c r="AP437" i="14"/>
  <c r="ES437" i="14"/>
  <c r="IV437" i="14"/>
  <c r="DY437" i="14"/>
  <c r="IA437" i="14"/>
  <c r="CJ437" i="14"/>
  <c r="HH437" i="14"/>
  <c r="IO437" i="14"/>
  <c r="BX437" i="14"/>
  <c r="FP437" i="14"/>
  <c r="IR437" i="14"/>
  <c r="BZ437" i="14"/>
  <c r="FR437" i="14"/>
  <c r="IT437" i="14"/>
  <c r="BU437" i="14"/>
  <c r="CE437" i="14"/>
  <c r="AY437" i="14"/>
  <c r="GC437" i="14"/>
  <c r="DG437" i="14"/>
  <c r="BQ437" i="14"/>
  <c r="EX437" i="14"/>
  <c r="IF437" i="14"/>
  <c r="BG437" i="14"/>
  <c r="EO437" i="14"/>
  <c r="HW437" i="14"/>
  <c r="BI437" i="14"/>
  <c r="EP437" i="14"/>
  <c r="HX437" i="14"/>
  <c r="J437" i="14"/>
  <c r="CR437" i="14"/>
  <c r="FY437" i="14"/>
  <c r="K437" i="14"/>
  <c r="CS437" i="14"/>
  <c r="GA437" i="14"/>
  <c r="M437" i="14"/>
  <c r="CT437" i="14"/>
  <c r="GB437" i="14"/>
  <c r="GM437" i="14"/>
  <c r="T437" i="14"/>
  <c r="CF437" i="14"/>
  <c r="ER437" i="14"/>
  <c r="HD437" i="14"/>
  <c r="V437" i="14"/>
  <c r="CH437" i="14"/>
  <c r="ET437" i="14"/>
  <c r="HF437" i="14"/>
  <c r="DK437" i="14"/>
  <c r="DW437" i="14"/>
  <c r="CQ437" i="14"/>
  <c r="S437" i="14"/>
  <c r="EW437" i="14"/>
  <c r="CB437" i="14"/>
  <c r="FI437" i="14"/>
  <c r="IP437" i="14"/>
  <c r="BS437" i="14"/>
  <c r="EY437" i="14"/>
  <c r="IG437" i="14"/>
  <c r="BT437" i="14"/>
  <c r="FA437" i="14"/>
  <c r="IH437" i="14"/>
  <c r="U437" i="14"/>
  <c r="DB437" i="14"/>
  <c r="GJ437" i="14"/>
  <c r="W437" i="14"/>
  <c r="DC437" i="14"/>
  <c r="GK437" i="14"/>
  <c r="X437" i="14"/>
  <c r="DE437" i="14"/>
  <c r="GL437" i="14"/>
  <c r="GY437" i="14"/>
  <c r="AB437" i="14"/>
  <c r="CN437" i="14"/>
  <c r="EZ437" i="14"/>
  <c r="HL437" i="14"/>
  <c r="AD437" i="14"/>
  <c r="CP437" i="14"/>
  <c r="FB437" i="14"/>
  <c r="G178" i="14"/>
  <c r="F178" i="14"/>
  <c r="C181" i="14"/>
  <c r="D180" i="14"/>
  <c r="E179" i="14"/>
  <c r="H179" i="14" s="1"/>
  <c r="G179" i="14"/>
  <c r="K95" i="2"/>
  <c r="M95" i="2" s="1"/>
  <c r="O95" i="2" s="1"/>
  <c r="S95" i="2" s="1"/>
  <c r="L49" i="11" s="1"/>
  <c r="AH94" i="2"/>
  <c r="AI94" i="2" s="1"/>
  <c r="AK94" i="2" s="1"/>
  <c r="AO94" i="2" s="1"/>
  <c r="M48" i="11" s="1"/>
  <c r="C97" i="2"/>
  <c r="D96" i="2"/>
  <c r="E96" i="2" s="1"/>
  <c r="F96" i="2"/>
  <c r="H96" i="2"/>
  <c r="I96" i="2" s="1"/>
  <c r="AC95" i="2"/>
  <c r="Z96" i="2"/>
  <c r="AA95" i="2"/>
  <c r="AB95" i="2" s="1"/>
  <c r="AE95" i="2"/>
  <c r="AF95" i="2" s="1"/>
  <c r="X107" i="2"/>
  <c r="AM438" i="14" l="1"/>
  <c r="EH438" i="14"/>
  <c r="EQ438" i="14"/>
  <c r="HJ438" i="14"/>
  <c r="IP438" i="14"/>
  <c r="L438" i="14"/>
  <c r="HM438" i="14"/>
  <c r="BS438" i="14"/>
  <c r="FY438" i="14"/>
  <c r="DX438" i="14"/>
  <c r="GE438" i="14"/>
  <c r="EL438" i="14"/>
  <c r="CL438" i="14"/>
  <c r="HW438" i="14"/>
  <c r="R438" i="14"/>
  <c r="AH438" i="14"/>
  <c r="HZ438" i="14"/>
  <c r="S438" i="14"/>
  <c r="DN438" i="14"/>
  <c r="BN438" i="14"/>
  <c r="IU438" i="14"/>
  <c r="Y438" i="14"/>
  <c r="BI438" i="14"/>
  <c r="O438" i="14"/>
  <c r="HE438" i="14"/>
  <c r="HO438" i="14"/>
  <c r="FW438" i="14"/>
  <c r="CD438" i="14"/>
  <c r="CR438" i="14"/>
  <c r="AC438" i="14"/>
  <c r="GQ438" i="14"/>
  <c r="AR438" i="14"/>
  <c r="EJ438" i="14"/>
  <c r="BY438" i="14"/>
  <c r="FN438" i="14"/>
  <c r="EI438" i="14"/>
  <c r="GV438" i="14"/>
  <c r="AG438" i="14"/>
  <c r="EV438" i="14"/>
  <c r="IR438" i="14"/>
  <c r="FP438" i="14"/>
  <c r="CZ438" i="14"/>
  <c r="EY438" i="14"/>
  <c r="HU438" i="14"/>
  <c r="EP438" i="14"/>
  <c r="FB438" i="14"/>
  <c r="GD438" i="14"/>
  <c r="CE438" i="14"/>
  <c r="GY438" i="14"/>
  <c r="EB438" i="14"/>
  <c r="BC438" i="14"/>
  <c r="FO438" i="14"/>
  <c r="AW438" i="14"/>
  <c r="BG438" i="14"/>
  <c r="M438" i="14"/>
  <c r="Z438" i="14"/>
  <c r="GZ438" i="14"/>
  <c r="EC438" i="14"/>
  <c r="BD438" i="14"/>
  <c r="IA438" i="14"/>
  <c r="DK438" i="14"/>
  <c r="DS438" i="14"/>
  <c r="GB438" i="14"/>
  <c r="GP438" i="14"/>
  <c r="AJ438" i="14"/>
  <c r="DM438" i="14"/>
  <c r="HK438" i="14"/>
  <c r="DU438" i="14"/>
  <c r="CU438" i="14"/>
  <c r="HV438" i="14"/>
  <c r="HP438" i="14"/>
  <c r="EX438" i="14"/>
  <c r="BL438" i="14"/>
  <c r="BZ438" i="14"/>
  <c r="BX438" i="14"/>
  <c r="FS438" i="14"/>
  <c r="IW438" i="14"/>
  <c r="H438" i="14"/>
  <c r="GU438" i="14"/>
  <c r="DB438" i="14"/>
  <c r="DP438" i="14"/>
  <c r="GT438" i="14"/>
  <c r="AS438" i="14"/>
  <c r="HB438" i="14"/>
  <c r="FG438" i="14"/>
  <c r="AX438" i="14"/>
  <c r="AO438" i="14"/>
  <c r="IE438" i="14"/>
  <c r="ET438" i="14"/>
  <c r="FH438" i="14"/>
  <c r="FD438" i="14"/>
  <c r="JA438" i="14"/>
  <c r="BO438" i="14"/>
  <c r="CP438" i="14"/>
  <c r="W438" i="14"/>
  <c r="GI438" i="14"/>
  <c r="DR438" i="14"/>
  <c r="AF438" i="14"/>
  <c r="AT438" i="14"/>
  <c r="DW438" i="14"/>
  <c r="HS438" i="14"/>
  <c r="EE438" i="14"/>
  <c r="DC438" i="14"/>
  <c r="IF438" i="14"/>
  <c r="IB438" i="14"/>
  <c r="FI438" i="14"/>
  <c r="IO438" i="14"/>
  <c r="JB438" i="14"/>
  <c r="IY438" i="14"/>
  <c r="CQ438" i="14"/>
  <c r="GN438" i="14"/>
  <c r="HA438" i="14"/>
  <c r="DJ438" i="14"/>
  <c r="CM438" i="14"/>
  <c r="HL438" i="14"/>
  <c r="HF438" i="14"/>
  <c r="EM438" i="14"/>
  <c r="BB438" i="14"/>
  <c r="BP438" i="14"/>
  <c r="ES438" i="14"/>
  <c r="II438" i="14"/>
  <c r="BT438" i="14"/>
  <c r="IZ438" i="14"/>
  <c r="CH438" i="14"/>
  <c r="CW438" i="14"/>
  <c r="BW438" i="14"/>
  <c r="T438" i="14"/>
  <c r="HC438" i="14"/>
  <c r="GX438" i="14"/>
  <c r="AD438" i="14"/>
  <c r="HI438" i="14"/>
  <c r="HH438" i="14"/>
  <c r="AN438" i="14"/>
  <c r="HQ438" i="14"/>
  <c r="HT438" i="14"/>
  <c r="AZ438" i="14"/>
  <c r="HY438" i="14"/>
  <c r="ID438" i="14"/>
  <c r="BJ438" i="14"/>
  <c r="IG438" i="14"/>
  <c r="IN438" i="14"/>
  <c r="FC438" i="14"/>
  <c r="IQ438" i="14"/>
  <c r="CF438" i="14"/>
  <c r="EA438" i="14"/>
  <c r="GF438" i="14"/>
  <c r="GS438" i="14"/>
  <c r="DG438" i="14"/>
  <c r="V438" i="14"/>
  <c r="AK438" i="14"/>
  <c r="DL438" i="14"/>
  <c r="AA438" i="14"/>
  <c r="AU438" i="14"/>
  <c r="DV438" i="14"/>
  <c r="AI438" i="14"/>
  <c r="BF438" i="14"/>
  <c r="EF438" i="14"/>
  <c r="AQ438" i="14"/>
  <c r="BQ438" i="14"/>
  <c r="ER438" i="14"/>
  <c r="AY438" i="14"/>
  <c r="CA438" i="14"/>
  <c r="IK438" i="14"/>
  <c r="CI438" i="14"/>
  <c r="FL438" i="14"/>
  <c r="GM438" i="14"/>
  <c r="G438" i="14"/>
  <c r="K438" i="14"/>
  <c r="GO438" i="14"/>
  <c r="DD438" i="14"/>
  <c r="FA438" i="14"/>
  <c r="IL438" i="14"/>
  <c r="CJ438" i="14"/>
  <c r="FK438" i="14"/>
  <c r="IV438" i="14"/>
  <c r="N438" i="14"/>
  <c r="CO438" i="14"/>
  <c r="FZ438" i="14"/>
  <c r="X438" i="14"/>
  <c r="CY438" i="14"/>
  <c r="GJ438" i="14"/>
  <c r="IH438" i="14"/>
  <c r="BE438" i="14"/>
  <c r="FR438" i="14"/>
  <c r="IS438" i="14"/>
  <c r="BM438" i="14"/>
  <c r="CV438" i="14"/>
  <c r="FV438" i="14"/>
  <c r="I438" i="14"/>
  <c r="DF438" i="14"/>
  <c r="GG438" i="14"/>
  <c r="Q438" i="14"/>
  <c r="DO438" i="14"/>
  <c r="AL438" i="14"/>
  <c r="GR438" i="14"/>
  <c r="CK438" i="14"/>
  <c r="DZ438" i="14"/>
  <c r="AV438" i="14"/>
  <c r="HD438" i="14"/>
  <c r="CS438" i="14"/>
  <c r="EK438" i="14"/>
  <c r="BH438" i="14"/>
  <c r="HN438" i="14"/>
  <c r="DA438" i="14"/>
  <c r="EU438" i="14"/>
  <c r="BR438" i="14"/>
  <c r="HX438" i="14"/>
  <c r="DI438" i="14"/>
  <c r="FF438" i="14"/>
  <c r="CB438" i="14"/>
  <c r="IJ438" i="14"/>
  <c r="DQ438" i="14"/>
  <c r="FQ438" i="14"/>
  <c r="CN438" i="14"/>
  <c r="IT438" i="14"/>
  <c r="DY438" i="14"/>
  <c r="CT438" i="14"/>
  <c r="P438" i="14"/>
  <c r="FX438" i="14"/>
  <c r="BU438" i="14"/>
  <c r="DE438" i="14"/>
  <c r="AB438" i="14"/>
  <c r="GH438" i="14"/>
  <c r="CC438" i="14"/>
  <c r="GW438" i="14"/>
  <c r="DT438" i="14"/>
  <c r="AE438" i="14"/>
  <c r="EW438" i="14"/>
  <c r="HG438" i="14"/>
  <c r="ED438" i="14"/>
  <c r="AP438" i="14"/>
  <c r="FE438" i="14"/>
  <c r="HR438" i="14"/>
  <c r="EN438" i="14"/>
  <c r="BA438" i="14"/>
  <c r="FM438" i="14"/>
  <c r="IC438" i="14"/>
  <c r="EZ438" i="14"/>
  <c r="BK438" i="14"/>
  <c r="FU438" i="14"/>
  <c r="IM438" i="14"/>
  <c r="FJ438" i="14"/>
  <c r="BV438" i="14"/>
  <c r="GC438" i="14"/>
  <c r="IX438" i="14"/>
  <c r="FT438" i="14"/>
  <c r="CG438" i="14"/>
  <c r="GK438" i="14"/>
  <c r="GA438" i="14"/>
  <c r="CX438" i="14"/>
  <c r="J438" i="14"/>
  <c r="EG438" i="14"/>
  <c r="GL438" i="14"/>
  <c r="DH438" i="14"/>
  <c r="U438" i="14"/>
  <c r="I178" i="14"/>
  <c r="K178" i="14" s="1"/>
  <c r="GV439" i="14" s="1"/>
  <c r="F179" i="14"/>
  <c r="I179" i="14" s="1"/>
  <c r="K179" i="14" s="1"/>
  <c r="G180" i="14"/>
  <c r="E180" i="14"/>
  <c r="H180" i="14" s="1"/>
  <c r="D181" i="14"/>
  <c r="C182" i="14"/>
  <c r="K96" i="2"/>
  <c r="M96" i="2" s="1"/>
  <c r="O96" i="2" s="1"/>
  <c r="S96" i="2" s="1"/>
  <c r="L50" i="11" s="1"/>
  <c r="AH95" i="2"/>
  <c r="AI95" i="2" s="1"/>
  <c r="AK95" i="2" s="1"/>
  <c r="AO95" i="2" s="1"/>
  <c r="M49" i="11" s="1"/>
  <c r="F97" i="2"/>
  <c r="D97" i="2"/>
  <c r="E97" i="2" s="1"/>
  <c r="H97" i="2"/>
  <c r="I97" i="2" s="1"/>
  <c r="K97" i="2" s="1"/>
  <c r="C98" i="2"/>
  <c r="AC96" i="2"/>
  <c r="Z97" i="2"/>
  <c r="AE96" i="2"/>
  <c r="AF96" i="2" s="1"/>
  <c r="AA96" i="2"/>
  <c r="AB96" i="2" s="1"/>
  <c r="X108" i="2"/>
  <c r="AY439" i="14" l="1"/>
  <c r="BF439" i="14"/>
  <c r="HE439" i="14"/>
  <c r="DV439" i="14"/>
  <c r="EM439" i="14"/>
  <c r="CB439" i="14"/>
  <c r="FU439" i="14"/>
  <c r="EI439" i="14"/>
  <c r="CV439" i="14"/>
  <c r="AU439" i="14"/>
  <c r="FY439" i="14"/>
  <c r="GX439" i="14"/>
  <c r="GQ439" i="14"/>
  <c r="DZ439" i="14"/>
  <c r="GU439" i="14"/>
  <c r="HT439" i="14"/>
  <c r="AX439" i="14"/>
  <c r="FA439" i="14"/>
  <c r="I439" i="14"/>
  <c r="N439" i="14"/>
  <c r="HF439" i="14"/>
  <c r="H439" i="14"/>
  <c r="IV439" i="14"/>
  <c r="EH439" i="14"/>
  <c r="HC439" i="14"/>
  <c r="BN439" i="14"/>
  <c r="O439" i="14"/>
  <c r="S439" i="14"/>
  <c r="BR439" i="14"/>
  <c r="IT439" i="14"/>
  <c r="P439" i="14"/>
  <c r="AW439" i="14"/>
  <c r="GD439" i="14"/>
  <c r="AJ439" i="14"/>
  <c r="CE439" i="14"/>
  <c r="Q439" i="14"/>
  <c r="BZ439" i="14"/>
  <c r="DQ439" i="14"/>
  <c r="CF439" i="14"/>
  <c r="AC439" i="14"/>
  <c r="CH439" i="14"/>
  <c r="BT439" i="14"/>
  <c r="FM439" i="14"/>
  <c r="CN439" i="14"/>
  <c r="U439" i="14"/>
  <c r="Z439" i="14"/>
  <c r="FQ439" i="14"/>
  <c r="HU439" i="14"/>
  <c r="ED439" i="14"/>
  <c r="EU439" i="14"/>
  <c r="GJ439" i="14"/>
  <c r="GC439" i="14"/>
  <c r="EQ439" i="14"/>
  <c r="ER439" i="14"/>
  <c r="AG439" i="14"/>
  <c r="JB439" i="14"/>
  <c r="BL439" i="14"/>
  <c r="GL439" i="14"/>
  <c r="L439" i="14"/>
  <c r="BI439" i="14"/>
  <c r="EE439" i="14"/>
  <c r="GT439" i="14"/>
  <c r="AH439" i="14"/>
  <c r="BQ439" i="14"/>
  <c r="G439" i="14"/>
  <c r="IS439" i="14"/>
  <c r="GP439" i="14"/>
  <c r="GI439" i="14"/>
  <c r="GR439" i="14"/>
  <c r="HY439" i="14"/>
  <c r="EY439" i="14"/>
  <c r="HL439" i="14"/>
  <c r="CO439" i="14"/>
  <c r="JA439" i="14"/>
  <c r="GZ439" i="14"/>
  <c r="EC439" i="14"/>
  <c r="CG439" i="14"/>
  <c r="CW439" i="14"/>
  <c r="AE439" i="14"/>
  <c r="GO439" i="14"/>
  <c r="AL439" i="14"/>
  <c r="ET439" i="14"/>
  <c r="CI439" i="14"/>
  <c r="HG439" i="14"/>
  <c r="EF439" i="14"/>
  <c r="DA439" i="14"/>
  <c r="IO439" i="14"/>
  <c r="IX439" i="14"/>
  <c r="T439" i="14"/>
  <c r="FH439" i="14"/>
  <c r="BK439" i="14"/>
  <c r="BO439" i="14"/>
  <c r="AO439" i="14"/>
  <c r="R439" i="14"/>
  <c r="GG439" i="14"/>
  <c r="V439" i="14"/>
  <c r="EL439" i="14"/>
  <c r="CA439" i="14"/>
  <c r="GY439" i="14"/>
  <c r="DX439" i="14"/>
  <c r="BE439" i="14"/>
  <c r="IG439" i="14"/>
  <c r="IP439" i="14"/>
  <c r="HK439" i="14"/>
  <c r="EZ439" i="14"/>
  <c r="AI439" i="14"/>
  <c r="ES439" i="14"/>
  <c r="FI439" i="14"/>
  <c r="BG439" i="14"/>
  <c r="GW439" i="14"/>
  <c r="BJ439" i="14"/>
  <c r="GH439" i="14"/>
  <c r="DW439" i="14"/>
  <c r="IU439" i="14"/>
  <c r="EN439" i="14"/>
  <c r="DI439" i="14"/>
  <c r="DR439" i="14"/>
  <c r="CM439" i="14"/>
  <c r="AB439" i="14"/>
  <c r="HD439" i="14"/>
  <c r="X439" i="14"/>
  <c r="CJ439" i="14"/>
  <c r="EV439" i="14"/>
  <c r="HH439" i="14"/>
  <c r="BM439" i="14"/>
  <c r="DY439" i="14"/>
  <c r="GK439" i="14"/>
  <c r="IW439" i="14"/>
  <c r="EP439" i="14"/>
  <c r="HB439" i="14"/>
  <c r="CU439" i="14"/>
  <c r="FG439" i="14"/>
  <c r="HS439" i="14"/>
  <c r="AR439" i="14"/>
  <c r="DD439" i="14"/>
  <c r="FP439" i="14"/>
  <c r="IB439" i="14"/>
  <c r="CD439" i="14"/>
  <c r="EK439" i="14"/>
  <c r="M439" i="14"/>
  <c r="AA439" i="14"/>
  <c r="AP439" i="14"/>
  <c r="AQ439" i="14"/>
  <c r="AS439" i="14"/>
  <c r="HM439" i="14"/>
  <c r="AD439" i="14"/>
  <c r="CP439" i="14"/>
  <c r="FB439" i="14"/>
  <c r="HN439" i="14"/>
  <c r="CQ439" i="14"/>
  <c r="FC439" i="14"/>
  <c r="HO439" i="14"/>
  <c r="AF439" i="14"/>
  <c r="CR439" i="14"/>
  <c r="FD439" i="14"/>
  <c r="HP439" i="14"/>
  <c r="BU439" i="14"/>
  <c r="EG439" i="14"/>
  <c r="GS439" i="14"/>
  <c r="CL439" i="14"/>
  <c r="EX439" i="14"/>
  <c r="HJ439" i="14"/>
  <c r="DC439" i="14"/>
  <c r="FO439" i="14"/>
  <c r="IA439" i="14"/>
  <c r="AZ439" i="14"/>
  <c r="DL439" i="14"/>
  <c r="FX439" i="14"/>
  <c r="IJ439" i="14"/>
  <c r="CX439" i="14"/>
  <c r="HV439" i="14"/>
  <c r="FK439" i="14"/>
  <c r="AN439" i="14"/>
  <c r="FL439" i="14"/>
  <c r="CC439" i="14"/>
  <c r="HA439" i="14"/>
  <c r="FF439" i="14"/>
  <c r="HR439" i="14"/>
  <c r="FW439" i="14"/>
  <c r="BH439" i="14"/>
  <c r="DT439" i="14"/>
  <c r="IR439" i="14"/>
  <c r="K439" i="14"/>
  <c r="Y439" i="14"/>
  <c r="AM439" i="14"/>
  <c r="BC439" i="14"/>
  <c r="BV439" i="14"/>
  <c r="BW439" i="14"/>
  <c r="BY439" i="14"/>
  <c r="IC439" i="14"/>
  <c r="AT439" i="14"/>
  <c r="DF439" i="14"/>
  <c r="FR439" i="14"/>
  <c r="ID439" i="14"/>
  <c r="DG439" i="14"/>
  <c r="FS439" i="14"/>
  <c r="IE439" i="14"/>
  <c r="AV439" i="14"/>
  <c r="DH439" i="14"/>
  <c r="FT439" i="14"/>
  <c r="IF439" i="14"/>
  <c r="CK439" i="14"/>
  <c r="EW439" i="14"/>
  <c r="HI439" i="14"/>
  <c r="DB439" i="14"/>
  <c r="FN439" i="14"/>
  <c r="HZ439" i="14"/>
  <c r="DS439" i="14"/>
  <c r="GE439" i="14"/>
  <c r="IQ439" i="14"/>
  <c r="BP439" i="14"/>
  <c r="EB439" i="14"/>
  <c r="GN439" i="14"/>
  <c r="IZ439" i="14"/>
  <c r="FJ439" i="14"/>
  <c r="CY439" i="14"/>
  <c r="HW439" i="14"/>
  <c r="CZ439" i="14"/>
  <c r="HX439" i="14"/>
  <c r="EO439" i="14"/>
  <c r="CT439" i="14"/>
  <c r="DK439" i="14"/>
  <c r="II439" i="14"/>
  <c r="GF439" i="14"/>
  <c r="J439" i="14"/>
  <c r="W439" i="14"/>
  <c r="AK439" i="14"/>
  <c r="BA439" i="14"/>
  <c r="BS439" i="14"/>
  <c r="DE439" i="14"/>
  <c r="DM439" i="14"/>
  <c r="DU439" i="14"/>
  <c r="IK439" i="14"/>
  <c r="BB439" i="14"/>
  <c r="DN439" i="14"/>
  <c r="FZ439" i="14"/>
  <c r="IL439" i="14"/>
  <c r="DO439" i="14"/>
  <c r="GA439" i="14"/>
  <c r="IM439" i="14"/>
  <c r="BD439" i="14"/>
  <c r="DP439" i="14"/>
  <c r="GB439" i="14"/>
  <c r="IN439" i="14"/>
  <c r="CS439" i="14"/>
  <c r="FE439" i="14"/>
  <c r="HQ439" i="14"/>
  <c r="DJ439" i="14"/>
  <c r="FV439" i="14"/>
  <c r="IH439" i="14"/>
  <c r="EA439" i="14"/>
  <c r="GM439" i="14"/>
  <c r="IY439" i="14"/>
  <c r="BX439" i="14"/>
  <c r="EJ439" i="14"/>
  <c r="HA440" i="14"/>
  <c r="EO440" i="14"/>
  <c r="CC440" i="14"/>
  <c r="Q440" i="14"/>
  <c r="GZ440" i="14"/>
  <c r="EN440" i="14"/>
  <c r="CB440" i="14"/>
  <c r="P440" i="14"/>
  <c r="GY440" i="14"/>
  <c r="EM440" i="14"/>
  <c r="CA440" i="14"/>
  <c r="O440" i="14"/>
  <c r="HF440" i="14"/>
  <c r="ET440" i="14"/>
  <c r="CH440" i="14"/>
  <c r="V440" i="14"/>
  <c r="HE440" i="14"/>
  <c r="ES440" i="14"/>
  <c r="CG440" i="14"/>
  <c r="U440" i="14"/>
  <c r="HD440" i="14"/>
  <c r="ER440" i="14"/>
  <c r="CF440" i="14"/>
  <c r="T440" i="14"/>
  <c r="HC440" i="14"/>
  <c r="EQ440" i="14"/>
  <c r="CE440" i="14"/>
  <c r="S440" i="14"/>
  <c r="HB440" i="14"/>
  <c r="EP440" i="14"/>
  <c r="CD440" i="14"/>
  <c r="R440" i="14"/>
  <c r="GS440" i="14"/>
  <c r="EG440" i="14"/>
  <c r="BU440" i="14"/>
  <c r="I440" i="14"/>
  <c r="GR440" i="14"/>
  <c r="EF440" i="14"/>
  <c r="BT440" i="14"/>
  <c r="H440" i="14"/>
  <c r="GQ440" i="14"/>
  <c r="EE440" i="14"/>
  <c r="BS440" i="14"/>
  <c r="G440" i="14"/>
  <c r="GX440" i="14"/>
  <c r="EL440" i="14"/>
  <c r="BZ440" i="14"/>
  <c r="N440" i="14"/>
  <c r="GW440" i="14"/>
  <c r="EK440" i="14"/>
  <c r="BY440" i="14"/>
  <c r="M440" i="14"/>
  <c r="GV440" i="14"/>
  <c r="EJ440" i="14"/>
  <c r="BX440" i="14"/>
  <c r="L440" i="14"/>
  <c r="GU440" i="14"/>
  <c r="EI440" i="14"/>
  <c r="BW440" i="14"/>
  <c r="K440" i="14"/>
  <c r="GT440" i="14"/>
  <c r="EH440" i="14"/>
  <c r="BV440" i="14"/>
  <c r="J440" i="14"/>
  <c r="IW440" i="14"/>
  <c r="GK440" i="14"/>
  <c r="DY440" i="14"/>
  <c r="BM440" i="14"/>
  <c r="IV440" i="14"/>
  <c r="GJ440" i="14"/>
  <c r="DX440" i="14"/>
  <c r="BL440" i="14"/>
  <c r="IU440" i="14"/>
  <c r="GI440" i="14"/>
  <c r="DW440" i="14"/>
  <c r="BK440" i="14"/>
  <c r="JB440" i="14"/>
  <c r="GP440" i="14"/>
  <c r="ED440" i="14"/>
  <c r="BR440" i="14"/>
  <c r="JA440" i="14"/>
  <c r="GO440" i="14"/>
  <c r="EC440" i="14"/>
  <c r="BQ440" i="14"/>
  <c r="IZ440" i="14"/>
  <c r="GN440" i="14"/>
  <c r="EB440" i="14"/>
  <c r="BP440" i="14"/>
  <c r="IY440" i="14"/>
  <c r="GM440" i="14"/>
  <c r="EA440" i="14"/>
  <c r="BO440" i="14"/>
  <c r="IX440" i="14"/>
  <c r="GL440" i="14"/>
  <c r="DZ440" i="14"/>
  <c r="BN440" i="14"/>
  <c r="IO440" i="14"/>
  <c r="GC440" i="14"/>
  <c r="DQ440" i="14"/>
  <c r="BE440" i="14"/>
  <c r="IN440" i="14"/>
  <c r="GB440" i="14"/>
  <c r="DP440" i="14"/>
  <c r="BD440" i="14"/>
  <c r="IM440" i="14"/>
  <c r="GA440" i="14"/>
  <c r="DO440" i="14"/>
  <c r="BC440" i="14"/>
  <c r="IT440" i="14"/>
  <c r="GH440" i="14"/>
  <c r="DV440" i="14"/>
  <c r="BJ440" i="14"/>
  <c r="IS440" i="14"/>
  <c r="GG440" i="14"/>
  <c r="DU440" i="14"/>
  <c r="BI440" i="14"/>
  <c r="IR440" i="14"/>
  <c r="GF440" i="14"/>
  <c r="DT440" i="14"/>
  <c r="BH440" i="14"/>
  <c r="IQ440" i="14"/>
  <c r="GE440" i="14"/>
  <c r="DS440" i="14"/>
  <c r="BG440" i="14"/>
  <c r="IP440" i="14"/>
  <c r="GD440" i="14"/>
  <c r="DR440" i="14"/>
  <c r="BF440" i="14"/>
  <c r="IG440" i="14"/>
  <c r="FU440" i="14"/>
  <c r="DI440" i="14"/>
  <c r="AW440" i="14"/>
  <c r="IF440" i="14"/>
  <c r="FT440" i="14"/>
  <c r="DH440" i="14"/>
  <c r="AV440" i="14"/>
  <c r="IE440" i="14"/>
  <c r="FS440" i="14"/>
  <c r="DG440" i="14"/>
  <c r="AU440" i="14"/>
  <c r="IL440" i="14"/>
  <c r="FZ440" i="14"/>
  <c r="DN440" i="14"/>
  <c r="BB440" i="14"/>
  <c r="IK440" i="14"/>
  <c r="FY440" i="14"/>
  <c r="DM440" i="14"/>
  <c r="BA440" i="14"/>
  <c r="IJ440" i="14"/>
  <c r="FX440" i="14"/>
  <c r="DL440" i="14"/>
  <c r="AZ440" i="14"/>
  <c r="II440" i="14"/>
  <c r="FW440" i="14"/>
  <c r="DK440" i="14"/>
  <c r="AY440" i="14"/>
  <c r="IH440" i="14"/>
  <c r="FV440" i="14"/>
  <c r="DJ440" i="14"/>
  <c r="AX440" i="14"/>
  <c r="HY440" i="14"/>
  <c r="FM440" i="14"/>
  <c r="DA440" i="14"/>
  <c r="AO440" i="14"/>
  <c r="HX440" i="14"/>
  <c r="FL440" i="14"/>
  <c r="CZ440" i="14"/>
  <c r="AN440" i="14"/>
  <c r="HW440" i="14"/>
  <c r="FK440" i="14"/>
  <c r="CY440" i="14"/>
  <c r="AM440" i="14"/>
  <c r="ID440" i="14"/>
  <c r="FR440" i="14"/>
  <c r="DF440" i="14"/>
  <c r="AT440" i="14"/>
  <c r="IC440" i="14"/>
  <c r="FQ440" i="14"/>
  <c r="DE440" i="14"/>
  <c r="AS440" i="14"/>
  <c r="IB440" i="14"/>
  <c r="FP440" i="14"/>
  <c r="DD440" i="14"/>
  <c r="AR440" i="14"/>
  <c r="IA440" i="14"/>
  <c r="FO440" i="14"/>
  <c r="DC440" i="14"/>
  <c r="AQ440" i="14"/>
  <c r="HZ440" i="14"/>
  <c r="FN440" i="14"/>
  <c r="DB440" i="14"/>
  <c r="AP440" i="14"/>
  <c r="HQ440" i="14"/>
  <c r="FE440" i="14"/>
  <c r="CS440" i="14"/>
  <c r="AG440" i="14"/>
  <c r="HP440" i="14"/>
  <c r="FD440" i="14"/>
  <c r="CR440" i="14"/>
  <c r="AF440" i="14"/>
  <c r="HO440" i="14"/>
  <c r="FC440" i="14"/>
  <c r="CQ440" i="14"/>
  <c r="AE440" i="14"/>
  <c r="HV440" i="14"/>
  <c r="FJ440" i="14"/>
  <c r="CX440" i="14"/>
  <c r="AL440" i="14"/>
  <c r="HU440" i="14"/>
  <c r="FI440" i="14"/>
  <c r="CW440" i="14"/>
  <c r="AK440" i="14"/>
  <c r="HT440" i="14"/>
  <c r="FH440" i="14"/>
  <c r="CV440" i="14"/>
  <c r="AJ440" i="14"/>
  <c r="HS440" i="14"/>
  <c r="FG440" i="14"/>
  <c r="CU440" i="14"/>
  <c r="AI440" i="14"/>
  <c r="HR440" i="14"/>
  <c r="FF440" i="14"/>
  <c r="CT440" i="14"/>
  <c r="AH440" i="14"/>
  <c r="HI440" i="14"/>
  <c r="EW440" i="14"/>
  <c r="CK440" i="14"/>
  <c r="Y440" i="14"/>
  <c r="HH440" i="14"/>
  <c r="EV440" i="14"/>
  <c r="CJ440" i="14"/>
  <c r="X440" i="14"/>
  <c r="HG440" i="14"/>
  <c r="EU440" i="14"/>
  <c r="CI440" i="14"/>
  <c r="W440" i="14"/>
  <c r="HN440" i="14"/>
  <c r="FB440" i="14"/>
  <c r="CP440" i="14"/>
  <c r="AD440" i="14"/>
  <c r="HM440" i="14"/>
  <c r="FA440" i="14"/>
  <c r="CO440" i="14"/>
  <c r="AC440" i="14"/>
  <c r="HL440" i="14"/>
  <c r="EZ440" i="14"/>
  <c r="CN440" i="14"/>
  <c r="AB440" i="14"/>
  <c r="HK440" i="14"/>
  <c r="EY440" i="14"/>
  <c r="CM440" i="14"/>
  <c r="AA440" i="14"/>
  <c r="HJ440" i="14"/>
  <c r="EX440" i="14"/>
  <c r="CL440" i="14"/>
  <c r="Z440" i="14"/>
  <c r="F180" i="14"/>
  <c r="I180" i="14" s="1"/>
  <c r="K180" i="14" s="1"/>
  <c r="C183" i="14"/>
  <c r="D182" i="14"/>
  <c r="E181" i="14"/>
  <c r="H181" i="14" s="1"/>
  <c r="G181" i="14"/>
  <c r="AH96" i="2"/>
  <c r="AI96" i="2" s="1"/>
  <c r="AK96" i="2" s="1"/>
  <c r="AO96" i="2" s="1"/>
  <c r="M50" i="11" s="1"/>
  <c r="M97" i="2"/>
  <c r="O97" i="2" s="1"/>
  <c r="S97" i="2" s="1"/>
  <c r="L51" i="11" s="1"/>
  <c r="C99" i="2"/>
  <c r="H98" i="2"/>
  <c r="I98" i="2" s="1"/>
  <c r="D98" i="2"/>
  <c r="E98" i="2" s="1"/>
  <c r="F98" i="2"/>
  <c r="AC97" i="2"/>
  <c r="Z98" i="2"/>
  <c r="AA97" i="2"/>
  <c r="AB97" i="2" s="1"/>
  <c r="AE97" i="2"/>
  <c r="AF97" i="2" s="1"/>
  <c r="X109" i="2"/>
  <c r="F181" i="14" l="1"/>
  <c r="I181" i="14" s="1"/>
  <c r="K181" i="14" s="1"/>
  <c r="IO442" i="14" s="1"/>
  <c r="JB441" i="14"/>
  <c r="GP441" i="14"/>
  <c r="ED441" i="14"/>
  <c r="BR441" i="14"/>
  <c r="JA441" i="14"/>
  <c r="GO441" i="14"/>
  <c r="EC441" i="14"/>
  <c r="BQ441" i="14"/>
  <c r="IZ441" i="14"/>
  <c r="GN441" i="14"/>
  <c r="EB441" i="14"/>
  <c r="BP441" i="14"/>
  <c r="IY441" i="14"/>
  <c r="GM441" i="14"/>
  <c r="EA441" i="14"/>
  <c r="BO441" i="14"/>
  <c r="IX441" i="14"/>
  <c r="GL441" i="14"/>
  <c r="DZ441" i="14"/>
  <c r="BN441" i="14"/>
  <c r="IW441" i="14"/>
  <c r="GK441" i="14"/>
  <c r="DY441" i="14"/>
  <c r="BM441" i="14"/>
  <c r="IV441" i="14"/>
  <c r="GJ441" i="14"/>
  <c r="DX441" i="14"/>
  <c r="BL441" i="14"/>
  <c r="IU441" i="14"/>
  <c r="GI441" i="14"/>
  <c r="DW441" i="14"/>
  <c r="BK441" i="14"/>
  <c r="GU441" i="14"/>
  <c r="GS441" i="14"/>
  <c r="BT441" i="14"/>
  <c r="IT441" i="14"/>
  <c r="GH441" i="14"/>
  <c r="DV441" i="14"/>
  <c r="BJ441" i="14"/>
  <c r="IS441" i="14"/>
  <c r="GG441" i="14"/>
  <c r="DU441" i="14"/>
  <c r="BI441" i="14"/>
  <c r="IR441" i="14"/>
  <c r="GF441" i="14"/>
  <c r="DT441" i="14"/>
  <c r="BH441" i="14"/>
  <c r="IQ441" i="14"/>
  <c r="GE441" i="14"/>
  <c r="DS441" i="14"/>
  <c r="BG441" i="14"/>
  <c r="IP441" i="14"/>
  <c r="GD441" i="14"/>
  <c r="DR441" i="14"/>
  <c r="BF441" i="14"/>
  <c r="IO441" i="14"/>
  <c r="GC441" i="14"/>
  <c r="DQ441" i="14"/>
  <c r="BE441" i="14"/>
  <c r="IN441" i="14"/>
  <c r="GB441" i="14"/>
  <c r="DP441" i="14"/>
  <c r="BD441" i="14"/>
  <c r="IM441" i="14"/>
  <c r="GA441" i="14"/>
  <c r="DO441" i="14"/>
  <c r="BC441" i="14"/>
  <c r="J441" i="14"/>
  <c r="IL441" i="14"/>
  <c r="FZ441" i="14"/>
  <c r="DN441" i="14"/>
  <c r="BB441" i="14"/>
  <c r="IK441" i="14"/>
  <c r="FY441" i="14"/>
  <c r="DM441" i="14"/>
  <c r="BA441" i="14"/>
  <c r="IJ441" i="14"/>
  <c r="FX441" i="14"/>
  <c r="DL441" i="14"/>
  <c r="AZ441" i="14"/>
  <c r="II441" i="14"/>
  <c r="FW441" i="14"/>
  <c r="DK441" i="14"/>
  <c r="AY441" i="14"/>
  <c r="IH441" i="14"/>
  <c r="FV441" i="14"/>
  <c r="DJ441" i="14"/>
  <c r="AX441" i="14"/>
  <c r="IG441" i="14"/>
  <c r="FU441" i="14"/>
  <c r="DI441" i="14"/>
  <c r="AW441" i="14"/>
  <c r="IF441" i="14"/>
  <c r="FT441" i="14"/>
  <c r="DH441" i="14"/>
  <c r="AV441" i="14"/>
  <c r="IE441" i="14"/>
  <c r="FS441" i="14"/>
  <c r="DG441" i="14"/>
  <c r="AU441" i="14"/>
  <c r="EK441" i="14"/>
  <c r="EJ441" i="14"/>
  <c r="BW441" i="14"/>
  <c r="EH441" i="14"/>
  <c r="BU441" i="14"/>
  <c r="GQ441" i="14"/>
  <c r="ID441" i="14"/>
  <c r="FR441" i="14"/>
  <c r="DF441" i="14"/>
  <c r="AT441" i="14"/>
  <c r="IC441" i="14"/>
  <c r="FQ441" i="14"/>
  <c r="DE441" i="14"/>
  <c r="AS441" i="14"/>
  <c r="IB441" i="14"/>
  <c r="FP441" i="14"/>
  <c r="DD441" i="14"/>
  <c r="AR441" i="14"/>
  <c r="IA441" i="14"/>
  <c r="FO441" i="14"/>
  <c r="DC441" i="14"/>
  <c r="AQ441" i="14"/>
  <c r="HZ441" i="14"/>
  <c r="FN441" i="14"/>
  <c r="DB441" i="14"/>
  <c r="AP441" i="14"/>
  <c r="HY441" i="14"/>
  <c r="FM441" i="14"/>
  <c r="DA441" i="14"/>
  <c r="AO441" i="14"/>
  <c r="HX441" i="14"/>
  <c r="FL441" i="14"/>
  <c r="CZ441" i="14"/>
  <c r="AN441" i="14"/>
  <c r="HW441" i="14"/>
  <c r="FK441" i="14"/>
  <c r="CY441" i="14"/>
  <c r="AM441" i="14"/>
  <c r="HV441" i="14"/>
  <c r="FJ441" i="14"/>
  <c r="CX441" i="14"/>
  <c r="AL441" i="14"/>
  <c r="HU441" i="14"/>
  <c r="FI441" i="14"/>
  <c r="CW441" i="14"/>
  <c r="AK441" i="14"/>
  <c r="HT441" i="14"/>
  <c r="FH441" i="14"/>
  <c r="CV441" i="14"/>
  <c r="AJ441" i="14"/>
  <c r="HS441" i="14"/>
  <c r="FG441" i="14"/>
  <c r="CU441" i="14"/>
  <c r="AI441" i="14"/>
  <c r="HR441" i="14"/>
  <c r="FF441" i="14"/>
  <c r="CT441" i="14"/>
  <c r="AH441" i="14"/>
  <c r="HQ441" i="14"/>
  <c r="FE441" i="14"/>
  <c r="CS441" i="14"/>
  <c r="AG441" i="14"/>
  <c r="HP441" i="14"/>
  <c r="FD441" i="14"/>
  <c r="CR441" i="14"/>
  <c r="AF441" i="14"/>
  <c r="HO441" i="14"/>
  <c r="FC441" i="14"/>
  <c r="CQ441" i="14"/>
  <c r="AE441" i="14"/>
  <c r="EI441" i="14"/>
  <c r="EG441" i="14"/>
  <c r="H441" i="14"/>
  <c r="HN441" i="14"/>
  <c r="FB441" i="14"/>
  <c r="CP441" i="14"/>
  <c r="AD441" i="14"/>
  <c r="HM441" i="14"/>
  <c r="FA441" i="14"/>
  <c r="CO441" i="14"/>
  <c r="AC441" i="14"/>
  <c r="HL441" i="14"/>
  <c r="EZ441" i="14"/>
  <c r="CN441" i="14"/>
  <c r="AB441" i="14"/>
  <c r="HK441" i="14"/>
  <c r="EY441" i="14"/>
  <c r="CM441" i="14"/>
  <c r="AA441" i="14"/>
  <c r="HJ441" i="14"/>
  <c r="EX441" i="14"/>
  <c r="CL441" i="14"/>
  <c r="Z441" i="14"/>
  <c r="HI441" i="14"/>
  <c r="EW441" i="14"/>
  <c r="CK441" i="14"/>
  <c r="Y441" i="14"/>
  <c r="HH441" i="14"/>
  <c r="EV441" i="14"/>
  <c r="CJ441" i="14"/>
  <c r="X441" i="14"/>
  <c r="HG441" i="14"/>
  <c r="EU441" i="14"/>
  <c r="CI441" i="14"/>
  <c r="W441" i="14"/>
  <c r="GX441" i="14"/>
  <c r="EL441" i="14"/>
  <c r="BZ441" i="14"/>
  <c r="N441" i="14"/>
  <c r="GW441" i="14"/>
  <c r="BY441" i="14"/>
  <c r="GV441" i="14"/>
  <c r="BX441" i="14"/>
  <c r="K441" i="14"/>
  <c r="BV441" i="14"/>
  <c r="EF441" i="14"/>
  <c r="BS441" i="14"/>
  <c r="HF441" i="14"/>
  <c r="ET441" i="14"/>
  <c r="CH441" i="14"/>
  <c r="V441" i="14"/>
  <c r="HE441" i="14"/>
  <c r="ES441" i="14"/>
  <c r="CG441" i="14"/>
  <c r="U441" i="14"/>
  <c r="HD441" i="14"/>
  <c r="ER441" i="14"/>
  <c r="CF441" i="14"/>
  <c r="T441" i="14"/>
  <c r="HC441" i="14"/>
  <c r="EQ441" i="14"/>
  <c r="CE441" i="14"/>
  <c r="S441" i="14"/>
  <c r="HB441" i="14"/>
  <c r="EP441" i="14"/>
  <c r="CD441" i="14"/>
  <c r="R441" i="14"/>
  <c r="HA441" i="14"/>
  <c r="EO441" i="14"/>
  <c r="CC441" i="14"/>
  <c r="Q441" i="14"/>
  <c r="GZ441" i="14"/>
  <c r="EN441" i="14"/>
  <c r="CB441" i="14"/>
  <c r="P441" i="14"/>
  <c r="GY441" i="14"/>
  <c r="EM441" i="14"/>
  <c r="CA441" i="14"/>
  <c r="O441" i="14"/>
  <c r="I441" i="14"/>
  <c r="G441" i="14"/>
  <c r="M441" i="14"/>
  <c r="L441" i="14"/>
  <c r="GT441" i="14"/>
  <c r="GR441" i="14"/>
  <c r="EE441" i="14"/>
  <c r="E182" i="14"/>
  <c r="H182" i="14" s="1"/>
  <c r="F182" i="14"/>
  <c r="D183" i="14"/>
  <c r="C184" i="14"/>
  <c r="AH97" i="2"/>
  <c r="AI97" i="2" s="1"/>
  <c r="AK97" i="2" s="1"/>
  <c r="AO97" i="2" s="1"/>
  <c r="M51" i="11" s="1"/>
  <c r="K98" i="2"/>
  <c r="M98" i="2" s="1"/>
  <c r="O98" i="2" s="1"/>
  <c r="S98" i="2" s="1"/>
  <c r="L52" i="11" s="1"/>
  <c r="F99" i="2"/>
  <c r="D99" i="2"/>
  <c r="E99" i="2" s="1"/>
  <c r="C100" i="2"/>
  <c r="H99" i="2"/>
  <c r="I99" i="2" s="1"/>
  <c r="AC98" i="2"/>
  <c r="AA98" i="2"/>
  <c r="AB98" i="2" s="1"/>
  <c r="Z99" i="2"/>
  <c r="AE98" i="2"/>
  <c r="AF98" i="2" s="1"/>
  <c r="X110" i="2"/>
  <c r="G182" i="14" l="1"/>
  <c r="N442" i="14"/>
  <c r="AN442" i="14"/>
  <c r="II442" i="14"/>
  <c r="AD442" i="14"/>
  <c r="FL442" i="14"/>
  <c r="FX442" i="14"/>
  <c r="S442" i="14"/>
  <c r="GQ442" i="14"/>
  <c r="EL442" i="14"/>
  <c r="FO442" i="14"/>
  <c r="GU442" i="14"/>
  <c r="IB442" i="14"/>
  <c r="IC442" i="14"/>
  <c r="DV442" i="14"/>
  <c r="DX442" i="14"/>
  <c r="EB442" i="14"/>
  <c r="EQ442" i="14"/>
  <c r="FD442" i="14"/>
  <c r="EX442" i="14"/>
  <c r="IT442" i="14"/>
  <c r="FF442" i="14"/>
  <c r="AS442" i="14"/>
  <c r="T442" i="14"/>
  <c r="DL442" i="14"/>
  <c r="FP442" i="14"/>
  <c r="GG442" i="14"/>
  <c r="BT442" i="14"/>
  <c r="DW442" i="14"/>
  <c r="W442" i="14"/>
  <c r="GY442" i="14"/>
  <c r="DK442" i="14"/>
  <c r="FC442" i="14"/>
  <c r="EU442" i="14"/>
  <c r="AA442" i="14"/>
  <c r="M442" i="14"/>
  <c r="AF442" i="14"/>
  <c r="AH442" i="14"/>
  <c r="HH442" i="14"/>
  <c r="EE442" i="14"/>
  <c r="AP442" i="14"/>
  <c r="BW442" i="14"/>
  <c r="BX442" i="14"/>
  <c r="IN442" i="14"/>
  <c r="GF442" i="14"/>
  <c r="IU442" i="14"/>
  <c r="G442" i="14"/>
  <c r="EA442" i="14"/>
  <c r="GZ442" i="14"/>
  <c r="DI442" i="14"/>
  <c r="DQ442" i="14"/>
  <c r="DS442" i="14"/>
  <c r="FI442" i="14"/>
  <c r="GP442" i="14"/>
  <c r="FQ442" i="14"/>
  <c r="HQ442" i="14"/>
  <c r="CE442" i="14"/>
  <c r="FW442" i="14"/>
  <c r="BV442" i="14"/>
  <c r="GT442" i="14"/>
  <c r="CH442" i="14"/>
  <c r="HF442" i="14"/>
  <c r="CI442" i="14"/>
  <c r="AT442" i="14"/>
  <c r="AJ442" i="14"/>
  <c r="AL442" i="14"/>
  <c r="AB442" i="14"/>
  <c r="BI442" i="14"/>
  <c r="AW442" i="14"/>
  <c r="CP442" i="14"/>
  <c r="GR442" i="14"/>
  <c r="CF442" i="14"/>
  <c r="HD442" i="14"/>
  <c r="CR442" i="14"/>
  <c r="IL442" i="14"/>
  <c r="DD442" i="14"/>
  <c r="BD442" i="14"/>
  <c r="AU442" i="14"/>
  <c r="BG442" i="14"/>
  <c r="CY442" i="14"/>
  <c r="CW442" i="14"/>
  <c r="BE442" i="14"/>
  <c r="L442" i="14"/>
  <c r="CZ442" i="14"/>
  <c r="HC442" i="14"/>
  <c r="CQ442" i="14"/>
  <c r="IJ442" i="14"/>
  <c r="DN442" i="14"/>
  <c r="IV442" i="14"/>
  <c r="DO442" i="14"/>
  <c r="BZ442" i="14"/>
  <c r="DR442" i="14"/>
  <c r="DH442" i="14"/>
  <c r="DJ442" i="14"/>
  <c r="DE442" i="14"/>
  <c r="BU442" i="14"/>
  <c r="BJ442" i="14"/>
  <c r="FB442" i="14"/>
  <c r="AE442" i="14"/>
  <c r="FN442" i="14"/>
  <c r="AQ442" i="14"/>
  <c r="FZ442" i="14"/>
  <c r="BN442" i="14"/>
  <c r="HR442" i="14"/>
  <c r="HS442" i="14"/>
  <c r="HJ442" i="14"/>
  <c r="HV442" i="14"/>
  <c r="AK442" i="14"/>
  <c r="HU442" i="14"/>
  <c r="HY442" i="14"/>
  <c r="GH442" i="14"/>
  <c r="U442" i="14"/>
  <c r="DB442" i="14"/>
  <c r="GI442" i="14"/>
  <c r="V442" i="14"/>
  <c r="DC442" i="14"/>
  <c r="GJ442" i="14"/>
  <c r="O442" i="14"/>
  <c r="CT442" i="14"/>
  <c r="HG442" i="14"/>
  <c r="DP442" i="14"/>
  <c r="Z442" i="14"/>
  <c r="GN442" i="14"/>
  <c r="CX442" i="14"/>
  <c r="K442" i="14"/>
  <c r="FV442" i="14"/>
  <c r="CO442" i="14"/>
  <c r="HM442" i="14"/>
  <c r="DA442" i="14"/>
  <c r="AY442" i="14"/>
  <c r="EF442" i="14"/>
  <c r="HN442" i="14"/>
  <c r="AZ442" i="14"/>
  <c r="EH442" i="14"/>
  <c r="HO442" i="14"/>
  <c r="BB442" i="14"/>
  <c r="EI442" i="14"/>
  <c r="HP442" i="14"/>
  <c r="AR442" i="14"/>
  <c r="DZ442" i="14"/>
  <c r="IX442" i="14"/>
  <c r="FG442" i="14"/>
  <c r="BP442" i="14"/>
  <c r="IE442" i="14"/>
  <c r="EN442" i="14"/>
  <c r="AX442" i="14"/>
  <c r="HL442" i="14"/>
  <c r="DU442" i="14"/>
  <c r="IS442" i="14"/>
  <c r="EG442" i="14"/>
  <c r="HX442" i="14"/>
  <c r="BK442" i="14"/>
  <c r="ER442" i="14"/>
  <c r="HZ442" i="14"/>
  <c r="BL442" i="14"/>
  <c r="ET442" i="14"/>
  <c r="IA442" i="14"/>
  <c r="BC442" i="14"/>
  <c r="EJ442" i="14"/>
  <c r="AI442" i="14"/>
  <c r="GX442" i="14"/>
  <c r="DG442" i="14"/>
  <c r="R442" i="14"/>
  <c r="GE442" i="14"/>
  <c r="CN442" i="14"/>
  <c r="AC442" i="14"/>
  <c r="FA442" i="14"/>
  <c r="AO442" i="14"/>
  <c r="GS442" i="14"/>
  <c r="GA442" i="14"/>
  <c r="H442" i="14"/>
  <c r="CJ442" i="14"/>
  <c r="FR442" i="14"/>
  <c r="IY442" i="14"/>
  <c r="CA442" i="14"/>
  <c r="FH442" i="14"/>
  <c r="IP442" i="14"/>
  <c r="BR442" i="14"/>
  <c r="EY442" i="14"/>
  <c r="IF442" i="14"/>
  <c r="BH442" i="14"/>
  <c r="EP442" i="14"/>
  <c r="HW442" i="14"/>
  <c r="BQ442" i="14"/>
  <c r="EC442" i="14"/>
  <c r="GO442" i="14"/>
  <c r="JA442" i="14"/>
  <c r="CC442" i="14"/>
  <c r="FE442" i="14"/>
  <c r="GL442" i="14"/>
  <c r="P442" i="14"/>
  <c r="CU442" i="14"/>
  <c r="GB442" i="14"/>
  <c r="I442" i="14"/>
  <c r="CL442" i="14"/>
  <c r="FS442" i="14"/>
  <c r="IZ442" i="14"/>
  <c r="CB442" i="14"/>
  <c r="FJ442" i="14"/>
  <c r="IQ442" i="14"/>
  <c r="BS442" i="14"/>
  <c r="EZ442" i="14"/>
  <c r="IH442" i="14"/>
  <c r="BY442" i="14"/>
  <c r="EK442" i="14"/>
  <c r="GW442" i="14"/>
  <c r="Y442" i="14"/>
  <c r="CK442" i="14"/>
  <c r="FM442" i="14"/>
  <c r="GV442" i="14"/>
  <c r="X442" i="14"/>
  <c r="DF442" i="14"/>
  <c r="GM442" i="14"/>
  <c r="Q442" i="14"/>
  <c r="CV442" i="14"/>
  <c r="GD442" i="14"/>
  <c r="J442" i="14"/>
  <c r="CM442" i="14"/>
  <c r="FT442" i="14"/>
  <c r="JB442" i="14"/>
  <c r="CD442" i="14"/>
  <c r="FK442" i="14"/>
  <c r="IR442" i="14"/>
  <c r="CG442" i="14"/>
  <c r="ES442" i="14"/>
  <c r="HE442" i="14"/>
  <c r="AG442" i="14"/>
  <c r="CS442" i="14"/>
  <c r="GK442" i="14"/>
  <c r="IM442" i="14"/>
  <c r="BO442" i="14"/>
  <c r="EV442" i="14"/>
  <c r="ID442" i="14"/>
  <c r="BF442" i="14"/>
  <c r="EM442" i="14"/>
  <c r="HT442" i="14"/>
  <c r="AV442" i="14"/>
  <c r="ED442" i="14"/>
  <c r="HK442" i="14"/>
  <c r="AM442" i="14"/>
  <c r="DT442" i="14"/>
  <c r="HB442" i="14"/>
  <c r="BA442" i="14"/>
  <c r="DM442" i="14"/>
  <c r="FY442" i="14"/>
  <c r="IK442" i="14"/>
  <c r="BM442" i="14"/>
  <c r="DY442" i="14"/>
  <c r="IW442" i="14"/>
  <c r="EO442" i="14"/>
  <c r="HA442" i="14"/>
  <c r="EW442" i="14"/>
  <c r="HI442" i="14"/>
  <c r="FU442" i="14"/>
  <c r="IG442" i="14"/>
  <c r="GC442" i="14"/>
  <c r="I182" i="14"/>
  <c r="K182" i="14" s="1"/>
  <c r="IL443" i="14" s="1"/>
  <c r="C185" i="14"/>
  <c r="D184" i="14"/>
  <c r="E183" i="14"/>
  <c r="H183" i="14" s="1"/>
  <c r="G183" i="14"/>
  <c r="AH98" i="2"/>
  <c r="AI98" i="2" s="1"/>
  <c r="AK98" i="2" s="1"/>
  <c r="AO98" i="2" s="1"/>
  <c r="M52" i="11" s="1"/>
  <c r="K99" i="2"/>
  <c r="M99" i="2" s="1"/>
  <c r="O99" i="2" s="1"/>
  <c r="S99" i="2" s="1"/>
  <c r="L53" i="11" s="1"/>
  <c r="F100" i="2"/>
  <c r="D100" i="2"/>
  <c r="E100" i="2" s="1"/>
  <c r="C101" i="2"/>
  <c r="H100" i="2"/>
  <c r="I100" i="2" s="1"/>
  <c r="AC99" i="2"/>
  <c r="AA99" i="2"/>
  <c r="AB99" i="2" s="1"/>
  <c r="Z100" i="2"/>
  <c r="AE99" i="2"/>
  <c r="AF99" i="2" s="1"/>
  <c r="X111" i="2"/>
  <c r="HC443" i="14" l="1"/>
  <c r="AH443" i="14"/>
  <c r="DW443" i="14"/>
  <c r="FF443" i="14"/>
  <c r="AQ443" i="14"/>
  <c r="AL443" i="14"/>
  <c r="HE443" i="14"/>
  <c r="GH443" i="14"/>
  <c r="AV443" i="14"/>
  <c r="DY443" i="14"/>
  <c r="HK443" i="14"/>
  <c r="AS443" i="14"/>
  <c r="DT443" i="14"/>
  <c r="HH443" i="14"/>
  <c r="AN443" i="14"/>
  <c r="EB443" i="14"/>
  <c r="BG443" i="14"/>
  <c r="HU443" i="14"/>
  <c r="EE443" i="14"/>
  <c r="AY443" i="14"/>
  <c r="HM443" i="14"/>
  <c r="EG443" i="14"/>
  <c r="BA443" i="14"/>
  <c r="HP443" i="14"/>
  <c r="EJ443" i="14"/>
  <c r="BD443" i="14"/>
  <c r="HS443" i="14"/>
  <c r="EM443" i="14"/>
  <c r="AP443" i="14"/>
  <c r="FN443" i="14"/>
  <c r="AT443" i="14"/>
  <c r="HN443" i="14"/>
  <c r="CB443" i="14"/>
  <c r="IQ443" i="14"/>
  <c r="EZ443" i="14"/>
  <c r="BT443" i="14"/>
  <c r="II443" i="14"/>
  <c r="FC443" i="14"/>
  <c r="BW443" i="14"/>
  <c r="IK443" i="14"/>
  <c r="FE443" i="14"/>
  <c r="BY443" i="14"/>
  <c r="IN443" i="14"/>
  <c r="FH443" i="14"/>
  <c r="BF443" i="14"/>
  <c r="GD443" i="14"/>
  <c r="BJ443" i="14"/>
  <c r="HV443" i="14"/>
  <c r="DS443" i="14"/>
  <c r="AB443" i="14"/>
  <c r="GQ443" i="14"/>
  <c r="DK443" i="14"/>
  <c r="AE443" i="14"/>
  <c r="GS443" i="14"/>
  <c r="DM443" i="14"/>
  <c r="AG443" i="14"/>
  <c r="GV443" i="14"/>
  <c r="DP443" i="14"/>
  <c r="AJ443" i="14"/>
  <c r="GY443" i="14"/>
  <c r="CL443" i="14"/>
  <c r="HJ443" i="14"/>
  <c r="CP443" i="14"/>
  <c r="IT443" i="14"/>
  <c r="EC443" i="14"/>
  <c r="AM443" i="14"/>
  <c r="HA443" i="14"/>
  <c r="DU443" i="14"/>
  <c r="AO443" i="14"/>
  <c r="HD443" i="14"/>
  <c r="DX443" i="14"/>
  <c r="AR443" i="14"/>
  <c r="HG443" i="14"/>
  <c r="EA443" i="14"/>
  <c r="AU443" i="14"/>
  <c r="HI443" i="14"/>
  <c r="CT443" i="14"/>
  <c r="HR443" i="14"/>
  <c r="CX443" i="14"/>
  <c r="EN443" i="14"/>
  <c r="AW443" i="14"/>
  <c r="HL443" i="14"/>
  <c r="EF443" i="14"/>
  <c r="AZ443" i="14"/>
  <c r="HO443" i="14"/>
  <c r="EI443" i="14"/>
  <c r="BC443" i="14"/>
  <c r="HQ443" i="14"/>
  <c r="EK443" i="14"/>
  <c r="BE443" i="14"/>
  <c r="HT443" i="14"/>
  <c r="DB443" i="14"/>
  <c r="HZ443" i="14"/>
  <c r="DV443" i="14"/>
  <c r="FI443" i="14"/>
  <c r="BS443" i="14"/>
  <c r="IG443" i="14"/>
  <c r="FA443" i="14"/>
  <c r="BU443" i="14"/>
  <c r="IJ443" i="14"/>
  <c r="FD443" i="14"/>
  <c r="BX443" i="14"/>
  <c r="IM443" i="14"/>
  <c r="FG443" i="14"/>
  <c r="CA443" i="14"/>
  <c r="IO443" i="14"/>
  <c r="DR443" i="14"/>
  <c r="IP443" i="14"/>
  <c r="FB443" i="14"/>
  <c r="AK443" i="14"/>
  <c r="GZ443" i="14"/>
  <c r="DI443" i="14"/>
  <c r="AC443" i="14"/>
  <c r="GR443" i="14"/>
  <c r="DL443" i="14"/>
  <c r="AF443" i="14"/>
  <c r="GU443" i="14"/>
  <c r="DO443" i="14"/>
  <c r="AI443" i="14"/>
  <c r="GW443" i="14"/>
  <c r="DQ443" i="14"/>
  <c r="Z443" i="14"/>
  <c r="EX443" i="14"/>
  <c r="AD443" i="14"/>
  <c r="FJ443" i="14"/>
  <c r="CM443" i="14"/>
  <c r="FT443" i="14"/>
  <c r="JA443" i="14"/>
  <c r="CC443" i="14"/>
  <c r="FK443" i="14"/>
  <c r="IR443" i="14"/>
  <c r="CE443" i="14"/>
  <c r="FL443" i="14"/>
  <c r="IS443" i="14"/>
  <c r="CF443" i="14"/>
  <c r="FM443" i="14"/>
  <c r="IU443" i="14"/>
  <c r="CG443" i="14"/>
  <c r="FO443" i="14"/>
  <c r="IV443" i="14"/>
  <c r="CI443" i="14"/>
  <c r="FP443" i="14"/>
  <c r="IW443" i="14"/>
  <c r="CJ443" i="14"/>
  <c r="FQ443" i="14"/>
  <c r="IY443" i="14"/>
  <c r="CK443" i="14"/>
  <c r="FS443" i="14"/>
  <c r="IZ443" i="14"/>
  <c r="BN443" i="14"/>
  <c r="DZ443" i="14"/>
  <c r="GL443" i="14"/>
  <c r="IX443" i="14"/>
  <c r="BR443" i="14"/>
  <c r="ED443" i="14"/>
  <c r="GP443" i="14"/>
  <c r="JB443" i="14"/>
  <c r="P443" i="14"/>
  <c r="CW443" i="14"/>
  <c r="GE443" i="14"/>
  <c r="G443" i="14"/>
  <c r="CN443" i="14"/>
  <c r="FU443" i="14"/>
  <c r="H443" i="14"/>
  <c r="CO443" i="14"/>
  <c r="FW443" i="14"/>
  <c r="I443" i="14"/>
  <c r="CQ443" i="14"/>
  <c r="FX443" i="14"/>
  <c r="K443" i="14"/>
  <c r="CR443" i="14"/>
  <c r="FY443" i="14"/>
  <c r="L443" i="14"/>
  <c r="CS443" i="14"/>
  <c r="GA443" i="14"/>
  <c r="M443" i="14"/>
  <c r="CU443" i="14"/>
  <c r="GB443" i="14"/>
  <c r="O443" i="14"/>
  <c r="CV443" i="14"/>
  <c r="GC443" i="14"/>
  <c r="J443" i="14"/>
  <c r="BV443" i="14"/>
  <c r="EH443" i="14"/>
  <c r="GT443" i="14"/>
  <c r="N443" i="14"/>
  <c r="BZ443" i="14"/>
  <c r="EL443" i="14"/>
  <c r="GX443" i="14"/>
  <c r="F183" i="14"/>
  <c r="I183" i="14" s="1"/>
  <c r="K183" i="14" s="1"/>
  <c r="AA443" i="14"/>
  <c r="DH443" i="14"/>
  <c r="GO443" i="14"/>
  <c r="Q443" i="14"/>
  <c r="CY443" i="14"/>
  <c r="GF443" i="14"/>
  <c r="S443" i="14"/>
  <c r="CZ443" i="14"/>
  <c r="GG443" i="14"/>
  <c r="T443" i="14"/>
  <c r="DA443" i="14"/>
  <c r="GI443" i="14"/>
  <c r="U443" i="14"/>
  <c r="DC443" i="14"/>
  <c r="GJ443" i="14"/>
  <c r="W443" i="14"/>
  <c r="DD443" i="14"/>
  <c r="GK443" i="14"/>
  <c r="X443" i="14"/>
  <c r="DE443" i="14"/>
  <c r="GM443" i="14"/>
  <c r="Y443" i="14"/>
  <c r="DG443" i="14"/>
  <c r="GN443" i="14"/>
  <c r="R443" i="14"/>
  <c r="CD443" i="14"/>
  <c r="EP443" i="14"/>
  <c r="HB443" i="14"/>
  <c r="V443" i="14"/>
  <c r="CH443" i="14"/>
  <c r="ET443" i="14"/>
  <c r="HF443" i="14"/>
  <c r="DF443" i="14"/>
  <c r="FR443" i="14"/>
  <c r="ID443" i="14"/>
  <c r="BQ443" i="14"/>
  <c r="EY443" i="14"/>
  <c r="IF443" i="14"/>
  <c r="BH443" i="14"/>
  <c r="EO443" i="14"/>
  <c r="HW443" i="14"/>
  <c r="BI443" i="14"/>
  <c r="EQ443" i="14"/>
  <c r="HX443" i="14"/>
  <c r="BK443" i="14"/>
  <c r="ER443" i="14"/>
  <c r="HY443" i="14"/>
  <c r="BL443" i="14"/>
  <c r="ES443" i="14"/>
  <c r="IA443" i="14"/>
  <c r="BM443" i="14"/>
  <c r="EU443" i="14"/>
  <c r="IB443" i="14"/>
  <c r="BO443" i="14"/>
  <c r="EV443" i="14"/>
  <c r="IC443" i="14"/>
  <c r="BP443" i="14"/>
  <c r="EW443" i="14"/>
  <c r="IE443" i="14"/>
  <c r="AX443" i="14"/>
  <c r="DJ443" i="14"/>
  <c r="FV443" i="14"/>
  <c r="IH443" i="14"/>
  <c r="BB443" i="14"/>
  <c r="DN443" i="14"/>
  <c r="FZ443" i="14"/>
  <c r="E184" i="14"/>
  <c r="G184" i="14" s="1"/>
  <c r="D185" i="14"/>
  <c r="C186" i="14"/>
  <c r="AH99" i="2"/>
  <c r="AI99" i="2" s="1"/>
  <c r="AK99" i="2" s="1"/>
  <c r="AO99" i="2" s="1"/>
  <c r="M53" i="11" s="1"/>
  <c r="K100" i="2"/>
  <c r="M100" i="2" s="1"/>
  <c r="O100" i="2" s="1"/>
  <c r="S100" i="2" s="1"/>
  <c r="L54" i="11" s="1"/>
  <c r="C102" i="2"/>
  <c r="D101" i="2"/>
  <c r="E101" i="2" s="1"/>
  <c r="H101" i="2"/>
  <c r="I101" i="2" s="1"/>
  <c r="F101" i="2"/>
  <c r="AC100" i="2"/>
  <c r="AA100" i="2"/>
  <c r="AB100" i="2" s="1"/>
  <c r="Z101" i="2"/>
  <c r="AE100" i="2"/>
  <c r="AF100" i="2" s="1"/>
  <c r="X112" i="2"/>
  <c r="F184" i="14" l="1"/>
  <c r="H184" i="14"/>
  <c r="HS444" i="14"/>
  <c r="FG444" i="14"/>
  <c r="CU444" i="14"/>
  <c r="AI444" i="14"/>
  <c r="HO444" i="14"/>
  <c r="FC444" i="14"/>
  <c r="CQ444" i="14"/>
  <c r="AE444" i="14"/>
  <c r="HF444" i="14"/>
  <c r="DY444" i="14"/>
  <c r="AR444" i="14"/>
  <c r="HE444" i="14"/>
  <c r="DX444" i="14"/>
  <c r="AP444" i="14"/>
  <c r="HD444" i="14"/>
  <c r="DV444" i="14"/>
  <c r="AO444" i="14"/>
  <c r="HB444" i="14"/>
  <c r="DU444" i="14"/>
  <c r="AN444" i="14"/>
  <c r="HL444" i="14"/>
  <c r="ED444" i="14"/>
  <c r="AW444" i="14"/>
  <c r="HJ444" i="14"/>
  <c r="EC444" i="14"/>
  <c r="AV444" i="14"/>
  <c r="HI444" i="14"/>
  <c r="EB444" i="14"/>
  <c r="AT444" i="14"/>
  <c r="HH444" i="14"/>
  <c r="DZ444" i="14"/>
  <c r="AS444" i="14"/>
  <c r="HK444" i="14"/>
  <c r="EY444" i="14"/>
  <c r="CM444" i="14"/>
  <c r="AA444" i="14"/>
  <c r="HG444" i="14"/>
  <c r="EU444" i="14"/>
  <c r="CI444" i="14"/>
  <c r="W444" i="14"/>
  <c r="GV444" i="14"/>
  <c r="DN444" i="14"/>
  <c r="AG444" i="14"/>
  <c r="GT444" i="14"/>
  <c r="DM444" i="14"/>
  <c r="AF444" i="14"/>
  <c r="GS444" i="14"/>
  <c r="DL444" i="14"/>
  <c r="AD444" i="14"/>
  <c r="GR444" i="14"/>
  <c r="DJ444" i="14"/>
  <c r="AC444" i="14"/>
  <c r="HA444" i="14"/>
  <c r="DT444" i="14"/>
  <c r="AL444" i="14"/>
  <c r="GZ444" i="14"/>
  <c r="DR444" i="14"/>
  <c r="AK444" i="14"/>
  <c r="GX444" i="14"/>
  <c r="DQ444" i="14"/>
  <c r="AJ444" i="14"/>
  <c r="GW444" i="14"/>
  <c r="DP444" i="14"/>
  <c r="AH444" i="14"/>
  <c r="HC444" i="14"/>
  <c r="EQ444" i="14"/>
  <c r="CE444" i="14"/>
  <c r="S444" i="14"/>
  <c r="GY444" i="14"/>
  <c r="EM444" i="14"/>
  <c r="CA444" i="14"/>
  <c r="O444" i="14"/>
  <c r="GK444" i="14"/>
  <c r="DD444" i="14"/>
  <c r="V444" i="14"/>
  <c r="GJ444" i="14"/>
  <c r="DB444" i="14"/>
  <c r="U444" i="14"/>
  <c r="GH444" i="14"/>
  <c r="DA444" i="14"/>
  <c r="T444" i="14"/>
  <c r="GG444" i="14"/>
  <c r="CZ444" i="14"/>
  <c r="R444" i="14"/>
  <c r="GP444" i="14"/>
  <c r="DI444" i="14"/>
  <c r="AB444" i="14"/>
  <c r="GO444" i="14"/>
  <c r="DH444" i="14"/>
  <c r="Z444" i="14"/>
  <c r="GN444" i="14"/>
  <c r="DF444" i="14"/>
  <c r="Y444" i="14"/>
  <c r="GL444" i="14"/>
  <c r="DE444" i="14"/>
  <c r="X444" i="14"/>
  <c r="GU444" i="14"/>
  <c r="EI444" i="14"/>
  <c r="BW444" i="14"/>
  <c r="K444" i="14"/>
  <c r="GQ444" i="14"/>
  <c r="EE444" i="14"/>
  <c r="BS444" i="14"/>
  <c r="G444" i="14"/>
  <c r="FZ444" i="14"/>
  <c r="CS444" i="14"/>
  <c r="L444" i="14"/>
  <c r="FY444" i="14"/>
  <c r="CR444" i="14"/>
  <c r="J444" i="14"/>
  <c r="FX444" i="14"/>
  <c r="CP444" i="14"/>
  <c r="I444" i="14"/>
  <c r="FV444" i="14"/>
  <c r="CO444" i="14"/>
  <c r="H444" i="14"/>
  <c r="GF444" i="14"/>
  <c r="CX444" i="14"/>
  <c r="Q444" i="14"/>
  <c r="GD444" i="14"/>
  <c r="CW444" i="14"/>
  <c r="P444" i="14"/>
  <c r="GC444" i="14"/>
  <c r="CV444" i="14"/>
  <c r="N444" i="14"/>
  <c r="GB444" i="14"/>
  <c r="CT444" i="14"/>
  <c r="M444" i="14"/>
  <c r="IY444" i="14"/>
  <c r="GM444" i="14"/>
  <c r="EA444" i="14"/>
  <c r="BO444" i="14"/>
  <c r="IU444" i="14"/>
  <c r="GI444" i="14"/>
  <c r="DW444" i="14"/>
  <c r="BK444" i="14"/>
  <c r="IW444" i="14"/>
  <c r="FP444" i="14"/>
  <c r="CH444" i="14"/>
  <c r="IV444" i="14"/>
  <c r="FN444" i="14"/>
  <c r="CG444" i="14"/>
  <c r="IT444" i="14"/>
  <c r="FM444" i="14"/>
  <c r="CF444" i="14"/>
  <c r="IS444" i="14"/>
  <c r="FL444" i="14"/>
  <c r="CD444" i="14"/>
  <c r="JB444" i="14"/>
  <c r="FU444" i="14"/>
  <c r="CN444" i="14"/>
  <c r="JA444" i="14"/>
  <c r="FT444" i="14"/>
  <c r="CL444" i="14"/>
  <c r="IZ444" i="14"/>
  <c r="FR444" i="14"/>
  <c r="CK444" i="14"/>
  <c r="IX444" i="14"/>
  <c r="FQ444" i="14"/>
  <c r="CJ444" i="14"/>
  <c r="IQ444" i="14"/>
  <c r="GE444" i="14"/>
  <c r="DS444" i="14"/>
  <c r="BG444" i="14"/>
  <c r="IM444" i="14"/>
  <c r="GA444" i="14"/>
  <c r="DO444" i="14"/>
  <c r="BC444" i="14"/>
  <c r="IL444" i="14"/>
  <c r="FE444" i="14"/>
  <c r="BX444" i="14"/>
  <c r="IK444" i="14"/>
  <c r="FD444" i="14"/>
  <c r="BV444" i="14"/>
  <c r="IJ444" i="14"/>
  <c r="FB444" i="14"/>
  <c r="BU444" i="14"/>
  <c r="IH444" i="14"/>
  <c r="FA444" i="14"/>
  <c r="BT444" i="14"/>
  <c r="IR444" i="14"/>
  <c r="FJ444" i="14"/>
  <c r="CC444" i="14"/>
  <c r="IP444" i="14"/>
  <c r="FI444" i="14"/>
  <c r="CB444" i="14"/>
  <c r="IO444" i="14"/>
  <c r="FH444" i="14"/>
  <c r="BZ444" i="14"/>
  <c r="IN444" i="14"/>
  <c r="FF444" i="14"/>
  <c r="BY444" i="14"/>
  <c r="II444" i="14"/>
  <c r="FW444" i="14"/>
  <c r="DK444" i="14"/>
  <c r="AY444" i="14"/>
  <c r="IE444" i="14"/>
  <c r="FS444" i="14"/>
  <c r="DG444" i="14"/>
  <c r="AU444" i="14"/>
  <c r="IB444" i="14"/>
  <c r="ET444" i="14"/>
  <c r="BM444" i="14"/>
  <c r="HZ444" i="14"/>
  <c r="ES444" i="14"/>
  <c r="BL444" i="14"/>
  <c r="HY444" i="14"/>
  <c r="ER444" i="14"/>
  <c r="BJ444" i="14"/>
  <c r="HX444" i="14"/>
  <c r="EP444" i="14"/>
  <c r="BI444" i="14"/>
  <c r="IG444" i="14"/>
  <c r="EZ444" i="14"/>
  <c r="BR444" i="14"/>
  <c r="IF444" i="14"/>
  <c r="EX444" i="14"/>
  <c r="BQ444" i="14"/>
  <c r="ID444" i="14"/>
  <c r="EW444" i="14"/>
  <c r="BP444" i="14"/>
  <c r="IC444" i="14"/>
  <c r="EV444" i="14"/>
  <c r="BN444" i="14"/>
  <c r="IA444" i="14"/>
  <c r="FO444" i="14"/>
  <c r="DC444" i="14"/>
  <c r="AQ444" i="14"/>
  <c r="HW444" i="14"/>
  <c r="FK444" i="14"/>
  <c r="CY444" i="14"/>
  <c r="AM444" i="14"/>
  <c r="HQ444" i="14"/>
  <c r="EJ444" i="14"/>
  <c r="BB444" i="14"/>
  <c r="HP444" i="14"/>
  <c r="EH444" i="14"/>
  <c r="BA444" i="14"/>
  <c r="HN444" i="14"/>
  <c r="EG444" i="14"/>
  <c r="AZ444" i="14"/>
  <c r="HM444" i="14"/>
  <c r="EF444" i="14"/>
  <c r="AX444" i="14"/>
  <c r="HV444" i="14"/>
  <c r="EO444" i="14"/>
  <c r="BH444" i="14"/>
  <c r="HU444" i="14"/>
  <c r="EN444" i="14"/>
  <c r="BF444" i="14"/>
  <c r="HT444" i="14"/>
  <c r="EL444" i="14"/>
  <c r="BE444" i="14"/>
  <c r="HR444" i="14"/>
  <c r="EK444" i="14"/>
  <c r="BD444" i="14"/>
  <c r="C187" i="14"/>
  <c r="D186" i="14"/>
  <c r="E185" i="14"/>
  <c r="H185" i="14" s="1"/>
  <c r="AH100" i="2"/>
  <c r="AI100" i="2" s="1"/>
  <c r="AK100" i="2" s="1"/>
  <c r="AO100" i="2" s="1"/>
  <c r="M54" i="11" s="1"/>
  <c r="K101" i="2"/>
  <c r="M101" i="2" s="1"/>
  <c r="O101" i="2" s="1"/>
  <c r="S101" i="2" s="1"/>
  <c r="L55" i="11" s="1"/>
  <c r="D102" i="2"/>
  <c r="E102" i="2" s="1"/>
  <c r="C103" i="2"/>
  <c r="F102" i="2"/>
  <c r="H102" i="2"/>
  <c r="I102" i="2" s="1"/>
  <c r="AC101" i="2"/>
  <c r="AA101" i="2"/>
  <c r="AB101" i="2" s="1"/>
  <c r="AE101" i="2"/>
  <c r="AF101" i="2" s="1"/>
  <c r="Z102" i="2"/>
  <c r="X113" i="2"/>
  <c r="I184" i="14" l="1"/>
  <c r="K184" i="14" s="1"/>
  <c r="HZ445" i="14" s="1"/>
  <c r="G185" i="14"/>
  <c r="F185" i="14"/>
  <c r="E186" i="14"/>
  <c r="G186" i="14" s="1"/>
  <c r="D187" i="14"/>
  <c r="C188" i="14"/>
  <c r="K102" i="2"/>
  <c r="M102" i="2" s="1"/>
  <c r="O102" i="2" s="1"/>
  <c r="S102" i="2" s="1"/>
  <c r="L56" i="11" s="1"/>
  <c r="AH101" i="2"/>
  <c r="AI101" i="2" s="1"/>
  <c r="AK101" i="2" s="1"/>
  <c r="AO101" i="2" s="1"/>
  <c r="M55" i="11" s="1"/>
  <c r="D103" i="2"/>
  <c r="E103" i="2" s="1"/>
  <c r="H103" i="2"/>
  <c r="I103" i="2" s="1"/>
  <c r="C104" i="2"/>
  <c r="F103" i="2"/>
  <c r="AC102" i="2"/>
  <c r="Z103" i="2"/>
  <c r="AA102" i="2"/>
  <c r="AB102" i="2" s="1"/>
  <c r="AE102" i="2"/>
  <c r="AF102" i="2" s="1"/>
  <c r="X114" i="2"/>
  <c r="I185" i="14" l="1"/>
  <c r="K185" i="14" s="1"/>
  <c r="AK446" i="14" s="1"/>
  <c r="CB445" i="14"/>
  <c r="GC445" i="14"/>
  <c r="JA445" i="14"/>
  <c r="FJ445" i="14"/>
  <c r="BG445" i="14"/>
  <c r="IZ445" i="14"/>
  <c r="BW445" i="14"/>
  <c r="HH445" i="14"/>
  <c r="DW445" i="14"/>
  <c r="AX445" i="14"/>
  <c r="BU445" i="14"/>
  <c r="EC445" i="14"/>
  <c r="ER445" i="14"/>
  <c r="CV445" i="14"/>
  <c r="GE445" i="14"/>
  <c r="EY445" i="14"/>
  <c r="FA445" i="14"/>
  <c r="FT445" i="14"/>
  <c r="R445" i="14"/>
  <c r="AO445" i="14"/>
  <c r="P445" i="14"/>
  <c r="HM445" i="14"/>
  <c r="GB445" i="14"/>
  <c r="HP445" i="14"/>
  <c r="BI445" i="14"/>
  <c r="HW445" i="14"/>
  <c r="J445" i="14"/>
  <c r="DH445" i="14"/>
  <c r="DA445" i="14"/>
  <c r="IJ445" i="14"/>
  <c r="BS445" i="14"/>
  <c r="EO445" i="14"/>
  <c r="CS445" i="14"/>
  <c r="FK445" i="14"/>
  <c r="Q445" i="14"/>
  <c r="FF445" i="14"/>
  <c r="DP445" i="14"/>
  <c r="IY445" i="14"/>
  <c r="DY445" i="14"/>
  <c r="FD445" i="14"/>
  <c r="AR445" i="14"/>
  <c r="HE445" i="14"/>
  <c r="HN445" i="14"/>
  <c r="CU445" i="14"/>
  <c r="IX445" i="14"/>
  <c r="HL445" i="14"/>
  <c r="DK445" i="14"/>
  <c r="AI445" i="14"/>
  <c r="IV445" i="14"/>
  <c r="BJ445" i="14"/>
  <c r="EG445" i="14"/>
  <c r="IL445" i="14"/>
  <c r="FQ445" i="14"/>
  <c r="ES445" i="14"/>
  <c r="DT445" i="14"/>
  <c r="GX445" i="14"/>
  <c r="EL445" i="14"/>
  <c r="GJ445" i="14"/>
  <c r="IC445" i="14"/>
  <c r="CI445" i="14"/>
  <c r="EP445" i="14"/>
  <c r="AG445" i="14"/>
  <c r="GS445" i="14"/>
  <c r="DG445" i="14"/>
  <c r="EW445" i="14"/>
  <c r="FZ445" i="14"/>
  <c r="BX445" i="14"/>
  <c r="FL445" i="14"/>
  <c r="HX445" i="14"/>
  <c r="CN445" i="14"/>
  <c r="FN445" i="14"/>
  <c r="AP445" i="14"/>
  <c r="GN445" i="14"/>
  <c r="IB445" i="14"/>
  <c r="AJ445" i="14"/>
  <c r="AZ445" i="14"/>
  <c r="BP445" i="14"/>
  <c r="DD445" i="14"/>
  <c r="FG445" i="14"/>
  <c r="HC445" i="14"/>
  <c r="EH445" i="14"/>
  <c r="Y445" i="14"/>
  <c r="AH445" i="14"/>
  <c r="BT445" i="14"/>
  <c r="IH445" i="14"/>
  <c r="GW445" i="14"/>
  <c r="HO445" i="14"/>
  <c r="FM445" i="14"/>
  <c r="IK445" i="14"/>
  <c r="AE445" i="14"/>
  <c r="BD445" i="14"/>
  <c r="GM445" i="14"/>
  <c r="AL445" i="14"/>
  <c r="CR445" i="14"/>
  <c r="IA445" i="14"/>
  <c r="CM445" i="14"/>
  <c r="FB445" i="14"/>
  <c r="DO445" i="14"/>
  <c r="GL445" i="14"/>
  <c r="GD445" i="14"/>
  <c r="CE445" i="14"/>
  <c r="EU445" i="14"/>
  <c r="DX445" i="14"/>
  <c r="DN445" i="14"/>
  <c r="AS445" i="14"/>
  <c r="IR445" i="14"/>
  <c r="AA445" i="14"/>
  <c r="BB445" i="14"/>
  <c r="T445" i="14"/>
  <c r="HD445" i="14"/>
  <c r="IU445" i="14"/>
  <c r="BL445" i="14"/>
  <c r="AM445" i="14"/>
  <c r="AV445" i="14"/>
  <c r="U445" i="14"/>
  <c r="DE445" i="14"/>
  <c r="V445" i="14"/>
  <c r="EE445" i="14"/>
  <c r="BY445" i="14"/>
  <c r="CX445" i="14"/>
  <c r="BN445" i="14"/>
  <c r="ED445" i="14"/>
  <c r="HT445" i="14"/>
  <c r="AD445" i="14"/>
  <c r="GZ445" i="14"/>
  <c r="EF445" i="14"/>
  <c r="DZ445" i="14"/>
  <c r="BC445" i="14"/>
  <c r="JB445" i="14"/>
  <c r="HY445" i="14"/>
  <c r="FI445" i="14"/>
  <c r="EJ445" i="14"/>
  <c r="DJ445" i="14"/>
  <c r="FV445" i="14"/>
  <c r="FW445" i="14"/>
  <c r="DL445" i="14"/>
  <c r="CL445" i="14"/>
  <c r="GP445" i="14"/>
  <c r="DM445" i="14"/>
  <c r="II445" i="14"/>
  <c r="FR445" i="14"/>
  <c r="HR445" i="14"/>
  <c r="BK445" i="14"/>
  <c r="K445" i="14"/>
  <c r="DR445" i="14"/>
  <c r="DF445" i="14"/>
  <c r="HK445" i="14"/>
  <c r="EI445" i="14"/>
  <c r="DI445" i="14"/>
  <c r="CK445" i="14"/>
  <c r="DB445" i="14"/>
  <c r="CW445" i="14"/>
  <c r="HG445" i="14"/>
  <c r="EV445" i="14"/>
  <c r="EZ445" i="14"/>
  <c r="Z445" i="14"/>
  <c r="G445" i="14"/>
  <c r="X445" i="14"/>
  <c r="ET445" i="14"/>
  <c r="IE445" i="14"/>
  <c r="IT445" i="14"/>
  <c r="EA445" i="14"/>
  <c r="EX445" i="14"/>
  <c r="AF445" i="14"/>
  <c r="FO445" i="14"/>
  <c r="GH445" i="14"/>
  <c r="FU445" i="14"/>
  <c r="BF445" i="14"/>
  <c r="HV445" i="14"/>
  <c r="DC445" i="14"/>
  <c r="GT445" i="14"/>
  <c r="FH445" i="14"/>
  <c r="EM445" i="14"/>
  <c r="EN445" i="14"/>
  <c r="H445" i="14"/>
  <c r="IW445" i="14"/>
  <c r="FY445" i="14"/>
  <c r="IS445" i="14"/>
  <c r="AW445" i="14"/>
  <c r="BM445" i="14"/>
  <c r="AB445" i="14"/>
  <c r="O445" i="14"/>
  <c r="BV445" i="14"/>
  <c r="GO445" i="14"/>
  <c r="L445" i="14"/>
  <c r="HU445" i="14"/>
  <c r="GV445" i="14"/>
  <c r="HA445" i="14"/>
  <c r="CD445" i="14"/>
  <c r="DS445" i="14"/>
  <c r="GF445" i="14"/>
  <c r="HJ445" i="14"/>
  <c r="BA445" i="14"/>
  <c r="IG445" i="14"/>
  <c r="FS445" i="14"/>
  <c r="CH445" i="14"/>
  <c r="DQ445" i="14"/>
  <c r="GQ445" i="14"/>
  <c r="S445" i="14"/>
  <c r="CA445" i="14"/>
  <c r="FX445" i="14"/>
  <c r="M445" i="14"/>
  <c r="BZ445" i="14"/>
  <c r="GI445" i="14"/>
  <c r="EK445" i="14"/>
  <c r="CG445" i="14"/>
  <c r="HI445" i="14"/>
  <c r="N445" i="14"/>
  <c r="CZ445" i="14"/>
  <c r="IP445" i="14"/>
  <c r="FE445" i="14"/>
  <c r="HQ445" i="14"/>
  <c r="IQ445" i="14"/>
  <c r="GY445" i="14"/>
  <c r="BE445" i="14"/>
  <c r="AU445" i="14"/>
  <c r="CY445" i="14"/>
  <c r="CP445" i="14"/>
  <c r="CF445" i="14"/>
  <c r="AN445" i="14"/>
  <c r="AC445" i="14"/>
  <c r="IM445" i="14"/>
  <c r="BQ445" i="14"/>
  <c r="IN445" i="14"/>
  <c r="EB445" i="14"/>
  <c r="CO445" i="14"/>
  <c r="HB445" i="14"/>
  <c r="FP445" i="14"/>
  <c r="FC445" i="14"/>
  <c r="CJ445" i="14"/>
  <c r="HS445" i="14"/>
  <c r="CC445" i="14"/>
  <c r="HF445" i="14"/>
  <c r="BH445" i="14"/>
  <c r="AK445" i="14"/>
  <c r="CQ445" i="14"/>
  <c r="GU445" i="14"/>
  <c r="DV445" i="14"/>
  <c r="IF445" i="14"/>
  <c r="AY445" i="14"/>
  <c r="DU445" i="14"/>
  <c r="ID445" i="14"/>
  <c r="GR445" i="14"/>
  <c r="I445" i="14"/>
  <c r="CT445" i="14"/>
  <c r="EQ445" i="14"/>
  <c r="BO445" i="14"/>
  <c r="W445" i="14"/>
  <c r="GA445" i="14"/>
  <c r="IO445" i="14"/>
  <c r="BR445" i="14"/>
  <c r="GK445" i="14"/>
  <c r="GG445" i="14"/>
  <c r="AT445" i="14"/>
  <c r="AQ445" i="14"/>
  <c r="F186" i="14"/>
  <c r="H186" i="14"/>
  <c r="C189" i="14"/>
  <c r="D188" i="14"/>
  <c r="E187" i="14"/>
  <c r="H187" i="14" s="1"/>
  <c r="G187" i="14"/>
  <c r="K103" i="2"/>
  <c r="M103" i="2" s="1"/>
  <c r="O103" i="2" s="1"/>
  <c r="S103" i="2" s="1"/>
  <c r="L57" i="11" s="1"/>
  <c r="F104" i="2"/>
  <c r="D104" i="2"/>
  <c r="E104" i="2" s="1"/>
  <c r="H104" i="2"/>
  <c r="I104" i="2" s="1"/>
  <c r="C105" i="2"/>
  <c r="AH102" i="2"/>
  <c r="AI102" i="2" s="1"/>
  <c r="AK102" i="2" s="1"/>
  <c r="AO102" i="2" s="1"/>
  <c r="M56" i="11" s="1"/>
  <c r="AC103" i="2"/>
  <c r="Z104" i="2"/>
  <c r="AA103" i="2"/>
  <c r="AB103" i="2" s="1"/>
  <c r="AE103" i="2"/>
  <c r="AF103" i="2" s="1"/>
  <c r="X115" i="2"/>
  <c r="BK446" i="14" l="1"/>
  <c r="BG446" i="14"/>
  <c r="CB446" i="14"/>
  <c r="CJ446" i="14"/>
  <c r="GF446" i="14"/>
  <c r="DH446" i="14"/>
  <c r="EL446" i="14"/>
  <c r="N446" i="14"/>
  <c r="FR446" i="14"/>
  <c r="AT446" i="14"/>
  <c r="DP446" i="14"/>
  <c r="CL446" i="14"/>
  <c r="DR446" i="14"/>
  <c r="CW446" i="14"/>
  <c r="AU446" i="14"/>
  <c r="BH446" i="14"/>
  <c r="DB446" i="14"/>
  <c r="BO446" i="14"/>
  <c r="AA446" i="14"/>
  <c r="EZ446" i="14"/>
  <c r="DJ446" i="14"/>
  <c r="BC446" i="14"/>
  <c r="AB446" i="14"/>
  <c r="CD446" i="14"/>
  <c r="W446" i="14"/>
  <c r="CZ446" i="14"/>
  <c r="AY446" i="14"/>
  <c r="ID446" i="14"/>
  <c r="BT446" i="14"/>
  <c r="S446" i="14"/>
  <c r="DT446" i="14"/>
  <c r="IR446" i="14"/>
  <c r="CR446" i="14"/>
  <c r="AQ446" i="14"/>
  <c r="GX446" i="14"/>
  <c r="DX446" i="14"/>
  <c r="K446" i="14"/>
  <c r="BZ446" i="14"/>
  <c r="AG446" i="14"/>
  <c r="BV446" i="14"/>
  <c r="O446" i="14"/>
  <c r="AM446" i="14"/>
  <c r="HL446" i="14"/>
  <c r="DZ446" i="14"/>
  <c r="G446" i="14"/>
  <c r="CN446" i="14"/>
  <c r="AI446" i="14"/>
  <c r="AO446" i="14"/>
  <c r="AW446" i="14"/>
  <c r="BE446" i="14"/>
  <c r="BM446" i="14"/>
  <c r="I446" i="14"/>
  <c r="Q446" i="14"/>
  <c r="Y446" i="14"/>
  <c r="CT446" i="14"/>
  <c r="DE446" i="14"/>
  <c r="DM446" i="14"/>
  <c r="DU446" i="14"/>
  <c r="EC446" i="14"/>
  <c r="BY446" i="14"/>
  <c r="CG446" i="14"/>
  <c r="CO446" i="14"/>
  <c r="AE446" i="14"/>
  <c r="DF446" i="14"/>
  <c r="FL446" i="14"/>
  <c r="FQ446" i="14"/>
  <c r="FX446" i="14"/>
  <c r="FT446" i="14"/>
  <c r="FV446" i="14"/>
  <c r="FY446" i="14"/>
  <c r="HD446" i="14"/>
  <c r="GB446" i="14"/>
  <c r="GD446" i="14"/>
  <c r="GG446" i="14"/>
  <c r="IJ446" i="14"/>
  <c r="GJ446" i="14"/>
  <c r="GL446" i="14"/>
  <c r="GO446" i="14"/>
  <c r="T446" i="14"/>
  <c r="EF446" i="14"/>
  <c r="EH446" i="14"/>
  <c r="EK446" i="14"/>
  <c r="AZ446" i="14"/>
  <c r="EN446" i="14"/>
  <c r="EP446" i="14"/>
  <c r="ES446" i="14"/>
  <c r="CF446" i="14"/>
  <c r="EV446" i="14"/>
  <c r="EX446" i="14"/>
  <c r="FA446" i="14"/>
  <c r="DL446" i="14"/>
  <c r="FD446" i="14"/>
  <c r="FF446" i="14"/>
  <c r="FI446" i="14"/>
  <c r="ER446" i="14"/>
  <c r="FN446" i="14"/>
  <c r="ET446" i="14"/>
  <c r="HX446" i="14"/>
  <c r="HZ446" i="14"/>
  <c r="IC446" i="14"/>
  <c r="FZ446" i="14"/>
  <c r="IF446" i="14"/>
  <c r="IH446" i="14"/>
  <c r="IK446" i="14"/>
  <c r="HF446" i="14"/>
  <c r="IN446" i="14"/>
  <c r="IP446" i="14"/>
  <c r="IS446" i="14"/>
  <c r="IL446" i="14"/>
  <c r="IV446" i="14"/>
  <c r="IX446" i="14"/>
  <c r="JA446" i="14"/>
  <c r="V446" i="14"/>
  <c r="GR446" i="14"/>
  <c r="GT446" i="14"/>
  <c r="GW446" i="14"/>
  <c r="BB446" i="14"/>
  <c r="GZ446" i="14"/>
  <c r="HB446" i="14"/>
  <c r="HE446" i="14"/>
  <c r="CH446" i="14"/>
  <c r="HH446" i="14"/>
  <c r="HJ446" i="14"/>
  <c r="HM446" i="14"/>
  <c r="DN446" i="14"/>
  <c r="HP446" i="14"/>
  <c r="HR446" i="14"/>
  <c r="HU446" i="14"/>
  <c r="FB446" i="14"/>
  <c r="DA446" i="14"/>
  <c r="DC446" i="14"/>
  <c r="CY446" i="14"/>
  <c r="GH446" i="14"/>
  <c r="DI446" i="14"/>
  <c r="DK446" i="14"/>
  <c r="DG446" i="14"/>
  <c r="HN446" i="14"/>
  <c r="DQ446" i="14"/>
  <c r="DS446" i="14"/>
  <c r="DO446" i="14"/>
  <c r="IT446" i="14"/>
  <c r="DY446" i="14"/>
  <c r="EA446" i="14"/>
  <c r="DW446" i="14"/>
  <c r="AD446" i="14"/>
  <c r="BU446" i="14"/>
  <c r="BW446" i="14"/>
  <c r="BS446" i="14"/>
  <c r="BJ446" i="14"/>
  <c r="CC446" i="14"/>
  <c r="CE446" i="14"/>
  <c r="CA446" i="14"/>
  <c r="CP446" i="14"/>
  <c r="CK446" i="14"/>
  <c r="CM446" i="14"/>
  <c r="CI446" i="14"/>
  <c r="DV446" i="14"/>
  <c r="CS446" i="14"/>
  <c r="CU446" i="14"/>
  <c r="CQ446" i="14"/>
  <c r="FH446" i="14"/>
  <c r="FW446" i="14"/>
  <c r="GM446" i="14"/>
  <c r="EE446" i="14"/>
  <c r="EW446" i="14"/>
  <c r="FO446" i="14"/>
  <c r="GN446" i="14"/>
  <c r="FS446" i="14"/>
  <c r="GC446" i="14"/>
  <c r="GA446" i="14"/>
  <c r="GK446" i="14"/>
  <c r="AJ446" i="14"/>
  <c r="EI446" i="14"/>
  <c r="BP446" i="14"/>
  <c r="EO446" i="14"/>
  <c r="EM446" i="14"/>
  <c r="CV446" i="14"/>
  <c r="EY446" i="14"/>
  <c r="EU446" i="14"/>
  <c r="EB446" i="14"/>
  <c r="FE446" i="14"/>
  <c r="FG446" i="14"/>
  <c r="FJ446" i="14"/>
  <c r="HY446" i="14"/>
  <c r="IA446" i="14"/>
  <c r="HW446" i="14"/>
  <c r="GP446" i="14"/>
  <c r="IG446" i="14"/>
  <c r="II446" i="14"/>
  <c r="IE446" i="14"/>
  <c r="HV446" i="14"/>
  <c r="IO446" i="14"/>
  <c r="IQ446" i="14"/>
  <c r="IM446" i="14"/>
  <c r="JB446" i="14"/>
  <c r="IW446" i="14"/>
  <c r="IY446" i="14"/>
  <c r="IU446" i="14"/>
  <c r="AL446" i="14"/>
  <c r="GS446" i="14"/>
  <c r="GU446" i="14"/>
  <c r="GQ446" i="14"/>
  <c r="BR446" i="14"/>
  <c r="HA446" i="14"/>
  <c r="HC446" i="14"/>
  <c r="GY446" i="14"/>
  <c r="CX446" i="14"/>
  <c r="HI446" i="14"/>
  <c r="HK446" i="14"/>
  <c r="HG446" i="14"/>
  <c r="ED446" i="14"/>
  <c r="HQ446" i="14"/>
  <c r="HS446" i="14"/>
  <c r="HO446" i="14"/>
  <c r="FM446" i="14"/>
  <c r="FK446" i="14"/>
  <c r="FU446" i="14"/>
  <c r="HT446" i="14"/>
  <c r="GE446" i="14"/>
  <c r="IZ446" i="14"/>
  <c r="GI446" i="14"/>
  <c r="EG446" i="14"/>
  <c r="EQ446" i="14"/>
  <c r="FC446" i="14"/>
  <c r="EJ446" i="14"/>
  <c r="AN446" i="14"/>
  <c r="AP446" i="14"/>
  <c r="AS446" i="14"/>
  <c r="FP446" i="14"/>
  <c r="AV446" i="14"/>
  <c r="AX446" i="14"/>
  <c r="BA446" i="14"/>
  <c r="GV446" i="14"/>
  <c r="BD446" i="14"/>
  <c r="BF446" i="14"/>
  <c r="BI446" i="14"/>
  <c r="IB446" i="14"/>
  <c r="BL446" i="14"/>
  <c r="BN446" i="14"/>
  <c r="BQ446" i="14"/>
  <c r="L446" i="14"/>
  <c r="H446" i="14"/>
  <c r="J446" i="14"/>
  <c r="M446" i="14"/>
  <c r="AR446" i="14"/>
  <c r="P446" i="14"/>
  <c r="R446" i="14"/>
  <c r="U446" i="14"/>
  <c r="BX446" i="14"/>
  <c r="X446" i="14"/>
  <c r="Z446" i="14"/>
  <c r="AC446" i="14"/>
  <c r="DD446" i="14"/>
  <c r="AF446" i="14"/>
  <c r="AH446" i="14"/>
  <c r="I186" i="14"/>
  <c r="K186" i="14" s="1"/>
  <c r="HD447" i="14" s="1"/>
  <c r="F187" i="14"/>
  <c r="I187" i="14" s="1"/>
  <c r="K187" i="14" s="1"/>
  <c r="E188" i="14"/>
  <c r="H188" i="14" s="1"/>
  <c r="D189" i="14"/>
  <c r="C190" i="14"/>
  <c r="K104" i="2"/>
  <c r="M104" i="2" s="1"/>
  <c r="O104" i="2" s="1"/>
  <c r="S104" i="2" s="1"/>
  <c r="L58" i="11" s="1"/>
  <c r="D105" i="2"/>
  <c r="E105" i="2" s="1"/>
  <c r="H105" i="2"/>
  <c r="I105" i="2" s="1"/>
  <c r="F105" i="2"/>
  <c r="C106" i="2"/>
  <c r="AH103" i="2"/>
  <c r="AI103" i="2" s="1"/>
  <c r="AK103" i="2" s="1"/>
  <c r="AO103" i="2" s="1"/>
  <c r="M57" i="11" s="1"/>
  <c r="AC104" i="2"/>
  <c r="Z105" i="2"/>
  <c r="AE104" i="2"/>
  <c r="AF104" i="2" s="1"/>
  <c r="AA104" i="2"/>
  <c r="AB104" i="2" s="1"/>
  <c r="X116" i="2"/>
  <c r="HL447" i="14" l="1"/>
  <c r="BU447" i="14"/>
  <c r="BW447" i="14"/>
  <c r="CC447" i="14"/>
  <c r="CE447" i="14"/>
  <c r="CK447" i="14"/>
  <c r="CM447" i="14"/>
  <c r="CS447" i="14"/>
  <c r="CU447" i="14"/>
  <c r="AC447" i="14"/>
  <c r="CO447" i="14"/>
  <c r="FA447" i="14"/>
  <c r="HM447" i="14"/>
  <c r="AD447" i="14"/>
  <c r="CP447" i="14"/>
  <c r="FB447" i="14"/>
  <c r="HN447" i="14"/>
  <c r="W447" i="14"/>
  <c r="CI447" i="14"/>
  <c r="EU447" i="14"/>
  <c r="HG447" i="14"/>
  <c r="X447" i="14"/>
  <c r="CJ447" i="14"/>
  <c r="EV447" i="14"/>
  <c r="HH447" i="14"/>
  <c r="Z447" i="14"/>
  <c r="CL447" i="14"/>
  <c r="EX447" i="14"/>
  <c r="HJ447" i="14"/>
  <c r="AB447" i="14"/>
  <c r="CN447" i="14"/>
  <c r="EZ447" i="14"/>
  <c r="DA447" i="14"/>
  <c r="DC447" i="14"/>
  <c r="DI447" i="14"/>
  <c r="DK447" i="14"/>
  <c r="DQ447" i="14"/>
  <c r="DS447" i="14"/>
  <c r="DY447" i="14"/>
  <c r="EA447" i="14"/>
  <c r="AK447" i="14"/>
  <c r="CW447" i="14"/>
  <c r="FI447" i="14"/>
  <c r="HU447" i="14"/>
  <c r="AL447" i="14"/>
  <c r="CX447" i="14"/>
  <c r="FJ447" i="14"/>
  <c r="HV447" i="14"/>
  <c r="AE447" i="14"/>
  <c r="CQ447" i="14"/>
  <c r="FC447" i="14"/>
  <c r="HO447" i="14"/>
  <c r="AF447" i="14"/>
  <c r="CR447" i="14"/>
  <c r="FD447" i="14"/>
  <c r="HP447" i="14"/>
  <c r="AH447" i="14"/>
  <c r="CT447" i="14"/>
  <c r="FF447" i="14"/>
  <c r="HR447" i="14"/>
  <c r="AJ447" i="14"/>
  <c r="CV447" i="14"/>
  <c r="FH447" i="14"/>
  <c r="HT447" i="14"/>
  <c r="GS447" i="14"/>
  <c r="HI447" i="14"/>
  <c r="IA447" i="14"/>
  <c r="IQ447" i="14"/>
  <c r="K447" i="14"/>
  <c r="Y447" i="14"/>
  <c r="BY447" i="14"/>
  <c r="EG447" i="14"/>
  <c r="EO447" i="14"/>
  <c r="EW447" i="14"/>
  <c r="FE447" i="14"/>
  <c r="AS447" i="14"/>
  <c r="FQ447" i="14"/>
  <c r="IC447" i="14"/>
  <c r="DF447" i="14"/>
  <c r="ID447" i="14"/>
  <c r="CY447" i="14"/>
  <c r="HW447" i="14"/>
  <c r="CZ447" i="14"/>
  <c r="AP447" i="14"/>
  <c r="FN447" i="14"/>
  <c r="DD447" i="14"/>
  <c r="IB447" i="14"/>
  <c r="HA447" i="14"/>
  <c r="IG447" i="14"/>
  <c r="IW447" i="14"/>
  <c r="Q447" i="14"/>
  <c r="AA447" i="14"/>
  <c r="M447" i="14"/>
  <c r="EI447" i="14"/>
  <c r="EQ447" i="14"/>
  <c r="EY447" i="14"/>
  <c r="FG447" i="14"/>
  <c r="DE447" i="14"/>
  <c r="AT447" i="14"/>
  <c r="FR447" i="14"/>
  <c r="AM447" i="14"/>
  <c r="FK447" i="14"/>
  <c r="AN447" i="14"/>
  <c r="FL447" i="14"/>
  <c r="HX447" i="14"/>
  <c r="DB447" i="14"/>
  <c r="HZ447" i="14"/>
  <c r="AR447" i="14"/>
  <c r="FP447" i="14"/>
  <c r="FM447" i="14"/>
  <c r="FO447" i="14"/>
  <c r="FU447" i="14"/>
  <c r="FW447" i="14"/>
  <c r="GC447" i="14"/>
  <c r="GE447" i="14"/>
  <c r="GK447" i="14"/>
  <c r="GM447" i="14"/>
  <c r="BA447" i="14"/>
  <c r="DM447" i="14"/>
  <c r="FY447" i="14"/>
  <c r="IK447" i="14"/>
  <c r="BB447" i="14"/>
  <c r="DN447" i="14"/>
  <c r="FZ447" i="14"/>
  <c r="IL447" i="14"/>
  <c r="AU447" i="14"/>
  <c r="DG447" i="14"/>
  <c r="FS447" i="14"/>
  <c r="IE447" i="14"/>
  <c r="AV447" i="14"/>
  <c r="DH447" i="14"/>
  <c r="FT447" i="14"/>
  <c r="IF447" i="14"/>
  <c r="AX447" i="14"/>
  <c r="DJ447" i="14"/>
  <c r="FV447" i="14"/>
  <c r="IH447" i="14"/>
  <c r="AZ447" i="14"/>
  <c r="DL447" i="14"/>
  <c r="FX447" i="14"/>
  <c r="IJ447" i="14"/>
  <c r="GU447" i="14"/>
  <c r="HK447" i="14"/>
  <c r="HQ447" i="14"/>
  <c r="HS447" i="14"/>
  <c r="BI447" i="14"/>
  <c r="DU447" i="14"/>
  <c r="GG447" i="14"/>
  <c r="IS447" i="14"/>
  <c r="BJ447" i="14"/>
  <c r="DV447" i="14"/>
  <c r="GH447" i="14"/>
  <c r="IT447" i="14"/>
  <c r="BC447" i="14"/>
  <c r="DO447" i="14"/>
  <c r="GA447" i="14"/>
  <c r="IM447" i="14"/>
  <c r="BD447" i="14"/>
  <c r="DP447" i="14"/>
  <c r="GB447" i="14"/>
  <c r="IN447" i="14"/>
  <c r="BF447" i="14"/>
  <c r="DR447" i="14"/>
  <c r="GD447" i="14"/>
  <c r="IP447" i="14"/>
  <c r="BH447" i="14"/>
  <c r="DT447" i="14"/>
  <c r="GF447" i="14"/>
  <c r="IR447" i="14"/>
  <c r="II447" i="14"/>
  <c r="IY447" i="14"/>
  <c r="BQ447" i="14"/>
  <c r="EC447" i="14"/>
  <c r="GO447" i="14"/>
  <c r="JA447" i="14"/>
  <c r="BR447" i="14"/>
  <c r="ED447" i="14"/>
  <c r="GP447" i="14"/>
  <c r="JB447" i="14"/>
  <c r="BK447" i="14"/>
  <c r="DW447" i="14"/>
  <c r="GI447" i="14"/>
  <c r="IU447" i="14"/>
  <c r="BL447" i="14"/>
  <c r="DX447" i="14"/>
  <c r="GJ447" i="14"/>
  <c r="IV447" i="14"/>
  <c r="BN447" i="14"/>
  <c r="DZ447" i="14"/>
  <c r="GL447" i="14"/>
  <c r="IX447" i="14"/>
  <c r="BP447" i="14"/>
  <c r="EB447" i="14"/>
  <c r="GN447" i="14"/>
  <c r="IZ447" i="14"/>
  <c r="HC447" i="14"/>
  <c r="HY447" i="14"/>
  <c r="IO447" i="14"/>
  <c r="I447" i="14"/>
  <c r="S447" i="14"/>
  <c r="AG447" i="14"/>
  <c r="AI447" i="14"/>
  <c r="EK447" i="14"/>
  <c r="GW447" i="14"/>
  <c r="N447" i="14"/>
  <c r="BZ447" i="14"/>
  <c r="EL447" i="14"/>
  <c r="GX447" i="14"/>
  <c r="G447" i="14"/>
  <c r="BS447" i="14"/>
  <c r="EE447" i="14"/>
  <c r="GQ447" i="14"/>
  <c r="H447" i="14"/>
  <c r="BT447" i="14"/>
  <c r="EF447" i="14"/>
  <c r="GR447" i="14"/>
  <c r="J447" i="14"/>
  <c r="BV447" i="14"/>
  <c r="EH447" i="14"/>
  <c r="GT447" i="14"/>
  <c r="L447" i="14"/>
  <c r="BX447" i="14"/>
  <c r="EJ447" i="14"/>
  <c r="GV447" i="14"/>
  <c r="AO447" i="14"/>
  <c r="AQ447" i="14"/>
  <c r="AW447" i="14"/>
  <c r="AY447" i="14"/>
  <c r="BE447" i="14"/>
  <c r="BG447" i="14"/>
  <c r="BM447" i="14"/>
  <c r="BO447" i="14"/>
  <c r="U447" i="14"/>
  <c r="CG447" i="14"/>
  <c r="ES447" i="14"/>
  <c r="HE447" i="14"/>
  <c r="V447" i="14"/>
  <c r="CH447" i="14"/>
  <c r="ET447" i="14"/>
  <c r="HF447" i="14"/>
  <c r="O447" i="14"/>
  <c r="CA447" i="14"/>
  <c r="EM447" i="14"/>
  <c r="GY447" i="14"/>
  <c r="P447" i="14"/>
  <c r="CB447" i="14"/>
  <c r="EN447" i="14"/>
  <c r="GZ447" i="14"/>
  <c r="R447" i="14"/>
  <c r="CD447" i="14"/>
  <c r="EP447" i="14"/>
  <c r="HB447" i="14"/>
  <c r="T447" i="14"/>
  <c r="CF447" i="14"/>
  <c r="ER447" i="14"/>
  <c r="G188" i="14"/>
  <c r="F188" i="14"/>
  <c r="HI448" i="14"/>
  <c r="GK448" i="14"/>
  <c r="DI448" i="14"/>
  <c r="AG448" i="14"/>
  <c r="HG448" i="14"/>
  <c r="EE448" i="14"/>
  <c r="BC448" i="14"/>
  <c r="HN448" i="14"/>
  <c r="GG448" i="14"/>
  <c r="DE448" i="14"/>
  <c r="M448" i="14"/>
  <c r="GF448" i="14"/>
  <c r="DD448" i="14"/>
  <c r="L448" i="14"/>
  <c r="GE448" i="14"/>
  <c r="DC448" i="14"/>
  <c r="K448" i="14"/>
  <c r="GD448" i="14"/>
  <c r="DB448" i="14"/>
  <c r="J448" i="14"/>
  <c r="FB448" i="14"/>
  <c r="BD448" i="14"/>
  <c r="DH448" i="14"/>
  <c r="N448" i="14"/>
  <c r="ED448" i="14"/>
  <c r="GC448" i="14"/>
  <c r="DA448" i="14"/>
  <c r="I448" i="14"/>
  <c r="GY448" i="14"/>
  <c r="DW448" i="14"/>
  <c r="AE448" i="14"/>
  <c r="JA448" i="14"/>
  <c r="FY448" i="14"/>
  <c r="CG448" i="14"/>
  <c r="IZ448" i="14"/>
  <c r="FX448" i="14"/>
  <c r="CF448" i="14"/>
  <c r="IY448" i="14"/>
  <c r="FW448" i="14"/>
  <c r="CE448" i="14"/>
  <c r="IX448" i="14"/>
  <c r="FV448" i="14"/>
  <c r="CD448" i="14"/>
  <c r="HX448" i="14"/>
  <c r="DV448" i="14"/>
  <c r="FZ448" i="14"/>
  <c r="CB448" i="14"/>
  <c r="GR448" i="14"/>
  <c r="AL448" i="14"/>
  <c r="IW448" i="14"/>
  <c r="FU448" i="14"/>
  <c r="CS448" i="14"/>
  <c r="IV448" i="14"/>
  <c r="GQ448" i="14"/>
  <c r="DO448" i="14"/>
  <c r="W448" i="14"/>
  <c r="IS448" i="14"/>
  <c r="FQ448" i="14"/>
  <c r="BY448" i="14"/>
  <c r="IR448" i="14"/>
  <c r="FP448" i="14"/>
  <c r="BX448" i="14"/>
  <c r="IQ448" i="14"/>
  <c r="FO448" i="14"/>
  <c r="BW448" i="14"/>
  <c r="IP448" i="14"/>
  <c r="FN448" i="14"/>
  <c r="BV448" i="14"/>
  <c r="GJ448" i="14"/>
  <c r="CP448" i="14"/>
  <c r="ET448" i="14"/>
  <c r="AV448" i="14"/>
  <c r="FL448" i="14"/>
  <c r="IO448" i="14"/>
  <c r="FM448" i="14"/>
  <c r="BU448" i="14"/>
  <c r="IN448" i="14"/>
  <c r="GI448" i="14"/>
  <c r="CQ448" i="14"/>
  <c r="O448" i="14"/>
  <c r="IK448" i="14"/>
  <c r="ES448" i="14"/>
  <c r="BQ448" i="14"/>
  <c r="IJ448" i="14"/>
  <c r="ER448" i="14"/>
  <c r="BP448" i="14"/>
  <c r="II448" i="14"/>
  <c r="EQ448" i="14"/>
  <c r="BO448" i="14"/>
  <c r="IH448" i="14"/>
  <c r="EP448" i="14"/>
  <c r="BN448" i="14"/>
  <c r="FD448" i="14"/>
  <c r="HH448" i="14"/>
  <c r="DN448" i="14"/>
  <c r="P448" i="14"/>
  <c r="BT448" i="14"/>
  <c r="IG448" i="14"/>
  <c r="FE448" i="14"/>
  <c r="BM448" i="14"/>
  <c r="IF448" i="14"/>
  <c r="GA448" i="14"/>
  <c r="CI448" i="14"/>
  <c r="G448" i="14"/>
  <c r="IC448" i="14"/>
  <c r="EK448" i="14"/>
  <c r="BI448" i="14"/>
  <c r="IB448" i="14"/>
  <c r="EJ448" i="14"/>
  <c r="BH448" i="14"/>
  <c r="IA448" i="14"/>
  <c r="EI448" i="14"/>
  <c r="BG448" i="14"/>
  <c r="HZ448" i="14"/>
  <c r="EH448" i="14"/>
  <c r="BF448" i="14"/>
  <c r="DX448" i="14"/>
  <c r="GB448" i="14"/>
  <c r="CH448" i="14"/>
  <c r="GX448" i="14"/>
  <c r="AN448" i="14"/>
  <c r="HY448" i="14"/>
  <c r="EG448" i="14"/>
  <c r="BE448" i="14"/>
  <c r="IU448" i="14"/>
  <c r="FC448" i="14"/>
  <c r="CA448" i="14"/>
  <c r="JB448" i="14"/>
  <c r="HE448" i="14"/>
  <c r="EC448" i="14"/>
  <c r="BA448" i="14"/>
  <c r="HD448" i="14"/>
  <c r="EB448" i="14"/>
  <c r="AZ448" i="14"/>
  <c r="HC448" i="14"/>
  <c r="EA448" i="14"/>
  <c r="AY448" i="14"/>
  <c r="HB448" i="14"/>
  <c r="DZ448" i="14"/>
  <c r="AX448" i="14"/>
  <c r="AF448" i="14"/>
  <c r="EV448" i="14"/>
  <c r="BB448" i="14"/>
  <c r="DF448" i="14"/>
  <c r="H448" i="14"/>
  <c r="HQ448" i="14"/>
  <c r="DY448" i="14"/>
  <c r="AW448" i="14"/>
  <c r="IM448" i="14"/>
  <c r="EU448" i="14"/>
  <c r="BS448" i="14"/>
  <c r="IT448" i="14"/>
  <c r="GW448" i="14"/>
  <c r="DU448" i="14"/>
  <c r="AS448" i="14"/>
  <c r="GV448" i="14"/>
  <c r="DT448" i="14"/>
  <c r="AR448" i="14"/>
  <c r="GU448" i="14"/>
  <c r="DS448" i="14"/>
  <c r="AQ448" i="14"/>
  <c r="GT448" i="14"/>
  <c r="DR448" i="14"/>
  <c r="AP448" i="14"/>
  <c r="HP448" i="14"/>
  <c r="DP448" i="14"/>
  <c r="V448" i="14"/>
  <c r="BZ448" i="14"/>
  <c r="GP448" i="14"/>
  <c r="GS448" i="14"/>
  <c r="DQ448" i="14"/>
  <c r="AO448" i="14"/>
  <c r="HO448" i="14"/>
  <c r="EM448" i="14"/>
  <c r="BK448" i="14"/>
  <c r="HV448" i="14"/>
  <c r="GO448" i="14"/>
  <c r="DM448" i="14"/>
  <c r="U448" i="14"/>
  <c r="GN448" i="14"/>
  <c r="DL448" i="14"/>
  <c r="T448" i="14"/>
  <c r="GM448" i="14"/>
  <c r="DK448" i="14"/>
  <c r="S448" i="14"/>
  <c r="GL448" i="14"/>
  <c r="DJ448" i="14"/>
  <c r="R448" i="14"/>
  <c r="GH448" i="14"/>
  <c r="CJ448" i="14"/>
  <c r="EN448" i="14"/>
  <c r="AT448" i="14"/>
  <c r="FJ448" i="14"/>
  <c r="BR448" i="14"/>
  <c r="CZ448" i="14"/>
  <c r="EL448" i="14"/>
  <c r="FT448" i="14"/>
  <c r="HF448" i="14"/>
  <c r="AD448" i="14"/>
  <c r="BL448" i="14"/>
  <c r="Z448" i="14"/>
  <c r="CL448" i="14"/>
  <c r="EX448" i="14"/>
  <c r="HJ448" i="14"/>
  <c r="AA448" i="14"/>
  <c r="CM448" i="14"/>
  <c r="EY448" i="14"/>
  <c r="HK448" i="14"/>
  <c r="AB448" i="14"/>
  <c r="CN448" i="14"/>
  <c r="EZ448" i="14"/>
  <c r="HL448" i="14"/>
  <c r="AC448" i="14"/>
  <c r="CO448" i="14"/>
  <c r="FA448" i="14"/>
  <c r="HM448" i="14"/>
  <c r="ID448" i="14"/>
  <c r="AM448" i="14"/>
  <c r="CY448" i="14"/>
  <c r="FK448" i="14"/>
  <c r="HW448" i="14"/>
  <c r="Q448" i="14"/>
  <c r="CC448" i="14"/>
  <c r="EO448" i="14"/>
  <c r="HA448" i="14"/>
  <c r="CX448" i="14"/>
  <c r="EF448" i="14"/>
  <c r="FR448" i="14"/>
  <c r="GZ448" i="14"/>
  <c r="X448" i="14"/>
  <c r="BJ448" i="14"/>
  <c r="CR448" i="14"/>
  <c r="AH448" i="14"/>
  <c r="CT448" i="14"/>
  <c r="FF448" i="14"/>
  <c r="HR448" i="14"/>
  <c r="AI448" i="14"/>
  <c r="CU448" i="14"/>
  <c r="FG448" i="14"/>
  <c r="HS448" i="14"/>
  <c r="AJ448" i="14"/>
  <c r="CV448" i="14"/>
  <c r="FH448" i="14"/>
  <c r="HT448" i="14"/>
  <c r="AK448" i="14"/>
  <c r="CW448" i="14"/>
  <c r="FI448" i="14"/>
  <c r="HU448" i="14"/>
  <c r="IL448" i="14"/>
  <c r="AU448" i="14"/>
  <c r="DG448" i="14"/>
  <c r="FS448" i="14"/>
  <c r="IE448" i="14"/>
  <c r="Y448" i="14"/>
  <c r="CK448" i="14"/>
  <c r="EW448" i="14"/>
  <c r="C191" i="14"/>
  <c r="D190" i="14"/>
  <c r="E189" i="14"/>
  <c r="G189" i="14" s="1"/>
  <c r="K105" i="2"/>
  <c r="M105" i="2" s="1"/>
  <c r="O105" i="2" s="1"/>
  <c r="S105" i="2" s="1"/>
  <c r="L59" i="11" s="1"/>
  <c r="C107" i="2"/>
  <c r="F106" i="2"/>
  <c r="D106" i="2"/>
  <c r="E106" i="2" s="1"/>
  <c r="H106" i="2"/>
  <c r="I106" i="2" s="1"/>
  <c r="AH104" i="2"/>
  <c r="AI104" i="2" s="1"/>
  <c r="AK104" i="2" s="1"/>
  <c r="AO104" i="2" s="1"/>
  <c r="M58" i="11" s="1"/>
  <c r="AC105" i="2"/>
  <c r="AA105" i="2"/>
  <c r="AB105" i="2" s="1"/>
  <c r="Z106" i="2"/>
  <c r="AE105" i="2"/>
  <c r="AF105" i="2" s="1"/>
  <c r="X117" i="2"/>
  <c r="I188" i="14" l="1"/>
  <c r="K188" i="14" s="1"/>
  <c r="FR449" i="14" s="1"/>
  <c r="F189" i="14"/>
  <c r="H189" i="14"/>
  <c r="E190" i="14"/>
  <c r="G190" i="14" s="1"/>
  <c r="D191" i="14"/>
  <c r="C192" i="14"/>
  <c r="K106" i="2"/>
  <c r="M106" i="2" s="1"/>
  <c r="O106" i="2" s="1"/>
  <c r="S106" i="2" s="1"/>
  <c r="L60" i="11" s="1"/>
  <c r="AH105" i="2"/>
  <c r="AI105" i="2" s="1"/>
  <c r="AK105" i="2" s="1"/>
  <c r="AO105" i="2" s="1"/>
  <c r="M59" i="11" s="1"/>
  <c r="D107" i="2"/>
  <c r="E107" i="2" s="1"/>
  <c r="C108" i="2"/>
  <c r="H107" i="2"/>
  <c r="I107" i="2" s="1"/>
  <c r="F107" i="2"/>
  <c r="AC106" i="2"/>
  <c r="AE106" i="2"/>
  <c r="AF106" i="2" s="1"/>
  <c r="AH106" i="2" s="1"/>
  <c r="Z107" i="2"/>
  <c r="AA106" i="2"/>
  <c r="AB106" i="2" s="1"/>
  <c r="X118" i="2"/>
  <c r="IL449" i="14" l="1"/>
  <c r="IW449" i="14"/>
  <c r="GY449" i="14"/>
  <c r="HO449" i="14"/>
  <c r="AX449" i="14"/>
  <c r="IM449" i="14"/>
  <c r="IR449" i="14"/>
  <c r="BN449" i="14"/>
  <c r="H449" i="14"/>
  <c r="P449" i="14"/>
  <c r="X449" i="14"/>
  <c r="AF449" i="14"/>
  <c r="AN449" i="14"/>
  <c r="IG449" i="14"/>
  <c r="BH449" i="14"/>
  <c r="GQ449" i="14"/>
  <c r="HG449" i="14"/>
  <c r="HW449" i="14"/>
  <c r="IH449" i="14"/>
  <c r="BD449" i="14"/>
  <c r="IS449" i="14"/>
  <c r="IX449" i="14"/>
  <c r="GS449" i="14"/>
  <c r="HA449" i="14"/>
  <c r="HI449" i="14"/>
  <c r="HQ449" i="14"/>
  <c r="HY449" i="14"/>
  <c r="IN449" i="14"/>
  <c r="BJ449" i="14"/>
  <c r="IY449" i="14"/>
  <c r="J449" i="14"/>
  <c r="R449" i="14"/>
  <c r="Z449" i="14"/>
  <c r="AH449" i="14"/>
  <c r="AP449" i="14"/>
  <c r="BP449" i="14"/>
  <c r="IA449" i="14"/>
  <c r="II449" i="14"/>
  <c r="IT449" i="14"/>
  <c r="HC449" i="14"/>
  <c r="HS449" i="14"/>
  <c r="IE449" i="14"/>
  <c r="IJ449" i="14"/>
  <c r="BF449" i="14"/>
  <c r="IU449" i="14"/>
  <c r="IZ449" i="14"/>
  <c r="L449" i="14"/>
  <c r="T449" i="14"/>
  <c r="AB449" i="14"/>
  <c r="AJ449" i="14"/>
  <c r="AR449" i="14"/>
  <c r="AZ449" i="14"/>
  <c r="IO449" i="14"/>
  <c r="GU449" i="14"/>
  <c r="HK449" i="14"/>
  <c r="AV449" i="14"/>
  <c r="IK449" i="14"/>
  <c r="IP449" i="14"/>
  <c r="BL449" i="14"/>
  <c r="JA449" i="14"/>
  <c r="GW449" i="14"/>
  <c r="HE449" i="14"/>
  <c r="HM449" i="14"/>
  <c r="HU449" i="14"/>
  <c r="IC449" i="14"/>
  <c r="IF449" i="14"/>
  <c r="BB449" i="14"/>
  <c r="IQ449" i="14"/>
  <c r="IV449" i="14"/>
  <c r="BR449" i="14"/>
  <c r="N449" i="14"/>
  <c r="V449" i="14"/>
  <c r="AD449" i="14"/>
  <c r="AL449" i="14"/>
  <c r="AT449" i="14"/>
  <c r="DG449" i="14"/>
  <c r="DI449" i="14"/>
  <c r="DK449" i="14"/>
  <c r="DM449" i="14"/>
  <c r="DO449" i="14"/>
  <c r="DQ449" i="14"/>
  <c r="DS449" i="14"/>
  <c r="DU449" i="14"/>
  <c r="DW449" i="14"/>
  <c r="DY449" i="14"/>
  <c r="EA449" i="14"/>
  <c r="EC449" i="14"/>
  <c r="BS449" i="14"/>
  <c r="BU449" i="14"/>
  <c r="BW449" i="14"/>
  <c r="BY449" i="14"/>
  <c r="CA449" i="14"/>
  <c r="CC449" i="14"/>
  <c r="CE449" i="14"/>
  <c r="CG449" i="14"/>
  <c r="CI449" i="14"/>
  <c r="CK449" i="14"/>
  <c r="CM449" i="14"/>
  <c r="CO449" i="14"/>
  <c r="CQ449" i="14"/>
  <c r="CS449" i="14"/>
  <c r="CU449" i="14"/>
  <c r="CW449" i="14"/>
  <c r="CY449" i="14"/>
  <c r="DA449" i="14"/>
  <c r="DC449" i="14"/>
  <c r="DE449" i="14"/>
  <c r="JB449" i="14"/>
  <c r="GR449" i="14"/>
  <c r="GT449" i="14"/>
  <c r="GV449" i="14"/>
  <c r="GX449" i="14"/>
  <c r="GZ449" i="14"/>
  <c r="HB449" i="14"/>
  <c r="HD449" i="14"/>
  <c r="HF449" i="14"/>
  <c r="HH449" i="14"/>
  <c r="HJ449" i="14"/>
  <c r="HL449" i="14"/>
  <c r="HN449" i="14"/>
  <c r="HP449" i="14"/>
  <c r="HR449" i="14"/>
  <c r="HT449" i="14"/>
  <c r="HV449" i="14"/>
  <c r="HX449" i="14"/>
  <c r="HZ449" i="14"/>
  <c r="IB449" i="14"/>
  <c r="ID449" i="14"/>
  <c r="AU449" i="14"/>
  <c r="AW449" i="14"/>
  <c r="AY449" i="14"/>
  <c r="BA449" i="14"/>
  <c r="BC449" i="14"/>
  <c r="BE449" i="14"/>
  <c r="BG449" i="14"/>
  <c r="BI449" i="14"/>
  <c r="BK449" i="14"/>
  <c r="BM449" i="14"/>
  <c r="BO449" i="14"/>
  <c r="BQ449" i="14"/>
  <c r="G449" i="14"/>
  <c r="I449" i="14"/>
  <c r="K449" i="14"/>
  <c r="M449" i="14"/>
  <c r="O449" i="14"/>
  <c r="Q449" i="14"/>
  <c r="S449" i="14"/>
  <c r="U449" i="14"/>
  <c r="W449" i="14"/>
  <c r="Y449" i="14"/>
  <c r="AA449" i="14"/>
  <c r="AC449" i="14"/>
  <c r="AE449" i="14"/>
  <c r="AG449" i="14"/>
  <c r="AI449" i="14"/>
  <c r="AK449" i="14"/>
  <c r="AM449" i="14"/>
  <c r="AO449" i="14"/>
  <c r="AQ449" i="14"/>
  <c r="AS449" i="14"/>
  <c r="FS449" i="14"/>
  <c r="FU449" i="14"/>
  <c r="FW449" i="14"/>
  <c r="FY449" i="14"/>
  <c r="GA449" i="14"/>
  <c r="GC449" i="14"/>
  <c r="GE449" i="14"/>
  <c r="GG449" i="14"/>
  <c r="GI449" i="14"/>
  <c r="GK449" i="14"/>
  <c r="GM449" i="14"/>
  <c r="GO449" i="14"/>
  <c r="EE449" i="14"/>
  <c r="EG449" i="14"/>
  <c r="EI449" i="14"/>
  <c r="EK449" i="14"/>
  <c r="EM449" i="14"/>
  <c r="EO449" i="14"/>
  <c r="EQ449" i="14"/>
  <c r="ES449" i="14"/>
  <c r="EU449" i="14"/>
  <c r="EW449" i="14"/>
  <c r="EY449" i="14"/>
  <c r="FA449" i="14"/>
  <c r="FC449" i="14"/>
  <c r="FE449" i="14"/>
  <c r="FG449" i="14"/>
  <c r="FI449" i="14"/>
  <c r="FK449" i="14"/>
  <c r="FM449" i="14"/>
  <c r="FO449" i="14"/>
  <c r="FQ449" i="14"/>
  <c r="DH449" i="14"/>
  <c r="DJ449" i="14"/>
  <c r="DL449" i="14"/>
  <c r="DN449" i="14"/>
  <c r="DP449" i="14"/>
  <c r="DR449" i="14"/>
  <c r="DT449" i="14"/>
  <c r="DV449" i="14"/>
  <c r="DX449" i="14"/>
  <c r="DZ449" i="14"/>
  <c r="EB449" i="14"/>
  <c r="ED449" i="14"/>
  <c r="BT449" i="14"/>
  <c r="BV449" i="14"/>
  <c r="BX449" i="14"/>
  <c r="BZ449" i="14"/>
  <c r="CB449" i="14"/>
  <c r="CD449" i="14"/>
  <c r="CF449" i="14"/>
  <c r="CH449" i="14"/>
  <c r="CJ449" i="14"/>
  <c r="CL449" i="14"/>
  <c r="CN449" i="14"/>
  <c r="CP449" i="14"/>
  <c r="CR449" i="14"/>
  <c r="CT449" i="14"/>
  <c r="CV449" i="14"/>
  <c r="CX449" i="14"/>
  <c r="CZ449" i="14"/>
  <c r="DB449" i="14"/>
  <c r="DD449" i="14"/>
  <c r="DF449" i="14"/>
  <c r="FT449" i="14"/>
  <c r="FV449" i="14"/>
  <c r="FX449" i="14"/>
  <c r="FZ449" i="14"/>
  <c r="GB449" i="14"/>
  <c r="GD449" i="14"/>
  <c r="GF449" i="14"/>
  <c r="GH449" i="14"/>
  <c r="GJ449" i="14"/>
  <c r="GL449" i="14"/>
  <c r="GN449" i="14"/>
  <c r="GP449" i="14"/>
  <c r="EF449" i="14"/>
  <c r="EH449" i="14"/>
  <c r="EJ449" i="14"/>
  <c r="EL449" i="14"/>
  <c r="EN449" i="14"/>
  <c r="EP449" i="14"/>
  <c r="ER449" i="14"/>
  <c r="ET449" i="14"/>
  <c r="EV449" i="14"/>
  <c r="EX449" i="14"/>
  <c r="EZ449" i="14"/>
  <c r="FB449" i="14"/>
  <c r="FD449" i="14"/>
  <c r="FF449" i="14"/>
  <c r="FH449" i="14"/>
  <c r="FJ449" i="14"/>
  <c r="FL449" i="14"/>
  <c r="FN449" i="14"/>
  <c r="FP449" i="14"/>
  <c r="I189" i="14"/>
  <c r="K189" i="14" s="1"/>
  <c r="IY450" i="14" s="1"/>
  <c r="F190" i="14"/>
  <c r="H190" i="14"/>
  <c r="C193" i="14"/>
  <c r="D192" i="14"/>
  <c r="E191" i="14"/>
  <c r="G191" i="14" s="1"/>
  <c r="AI106" i="2"/>
  <c r="AK106" i="2" s="1"/>
  <c r="AO106" i="2" s="1"/>
  <c r="M60" i="11" s="1"/>
  <c r="K107" i="2"/>
  <c r="M107" i="2" s="1"/>
  <c r="O107" i="2" s="1"/>
  <c r="S107" i="2" s="1"/>
  <c r="L61" i="11" s="1"/>
  <c r="C109" i="2"/>
  <c r="F108" i="2"/>
  <c r="H108" i="2"/>
  <c r="I108" i="2" s="1"/>
  <c r="D108" i="2"/>
  <c r="E108" i="2" s="1"/>
  <c r="AC107" i="2"/>
  <c r="Z108" i="2"/>
  <c r="AE107" i="2"/>
  <c r="AF107" i="2" s="1"/>
  <c r="AA107" i="2"/>
  <c r="AB107" i="2" s="1"/>
  <c r="X119" i="2"/>
  <c r="IC450" i="14" l="1"/>
  <c r="CC450" i="14"/>
  <c r="BZ450" i="14"/>
  <c r="HS450" i="14"/>
  <c r="HU450" i="14"/>
  <c r="CP450" i="14"/>
  <c r="CN450" i="14"/>
  <c r="JA450" i="14"/>
  <c r="IS450" i="14"/>
  <c r="IW450" i="14"/>
  <c r="HQ450" i="14"/>
  <c r="GR450" i="14"/>
  <c r="IL450" i="14"/>
  <c r="IU450" i="14"/>
  <c r="HO450" i="14"/>
  <c r="CE450" i="14"/>
  <c r="FV450" i="14"/>
  <c r="AX450" i="14"/>
  <c r="IA450" i="14"/>
  <c r="BS450" i="14"/>
  <c r="CA450" i="14"/>
  <c r="DQ450" i="14"/>
  <c r="HY450" i="14"/>
  <c r="CL450" i="14"/>
  <c r="CG450" i="14"/>
  <c r="AY450" i="14"/>
  <c r="HW450" i="14"/>
  <c r="CJ450" i="14"/>
  <c r="GT450" i="14"/>
  <c r="DI450" i="14"/>
  <c r="BG450" i="14"/>
  <c r="GM450" i="14"/>
  <c r="GK450" i="14"/>
  <c r="GI450" i="14"/>
  <c r="GO450" i="14"/>
  <c r="FO450" i="14"/>
  <c r="FM450" i="14"/>
  <c r="FK450" i="14"/>
  <c r="FQ450" i="14"/>
  <c r="FG450" i="14"/>
  <c r="FE450" i="14"/>
  <c r="FC450" i="14"/>
  <c r="FI450" i="14"/>
  <c r="N450" i="14"/>
  <c r="Z450" i="14"/>
  <c r="X450" i="14"/>
  <c r="AD450" i="14"/>
  <c r="AB450" i="14"/>
  <c r="BT450" i="14"/>
  <c r="S450" i="14"/>
  <c r="Q450" i="14"/>
  <c r="O450" i="14"/>
  <c r="U450" i="14"/>
  <c r="J450" i="14"/>
  <c r="EK450" i="14"/>
  <c r="BA450" i="14"/>
  <c r="IK450" i="14"/>
  <c r="FU450" i="14"/>
  <c r="AU450" i="14"/>
  <c r="DP450" i="14"/>
  <c r="AV450" i="14"/>
  <c r="DH450" i="14"/>
  <c r="BF450" i="14"/>
  <c r="EA450" i="14"/>
  <c r="DY450" i="14"/>
  <c r="DW450" i="14"/>
  <c r="EC450" i="14"/>
  <c r="DC450" i="14"/>
  <c r="DA450" i="14"/>
  <c r="CY450" i="14"/>
  <c r="DE450" i="14"/>
  <c r="CU450" i="14"/>
  <c r="CS450" i="14"/>
  <c r="CQ450" i="14"/>
  <c r="CW450" i="14"/>
  <c r="HK450" i="14"/>
  <c r="HI450" i="14"/>
  <c r="HG450" i="14"/>
  <c r="HM450" i="14"/>
  <c r="EI450" i="14"/>
  <c r="GQ450" i="14"/>
  <c r="HB450" i="14"/>
  <c r="GZ450" i="14"/>
  <c r="HF450" i="14"/>
  <c r="HD450" i="14"/>
  <c r="EG450" i="14"/>
  <c r="IQ450" i="14"/>
  <c r="DT450" i="14"/>
  <c r="M450" i="14"/>
  <c r="FT450" i="14"/>
  <c r="EJ450" i="14"/>
  <c r="DO450" i="14"/>
  <c r="BI450" i="14"/>
  <c r="DG450" i="14"/>
  <c r="BE450" i="14"/>
  <c r="BO450" i="14"/>
  <c r="BM450" i="14"/>
  <c r="BK450" i="14"/>
  <c r="BQ450" i="14"/>
  <c r="AQ450" i="14"/>
  <c r="AO450" i="14"/>
  <c r="AM450" i="14"/>
  <c r="AS450" i="14"/>
  <c r="AI450" i="14"/>
  <c r="AG450" i="14"/>
  <c r="AE450" i="14"/>
  <c r="AK450" i="14"/>
  <c r="EY450" i="14"/>
  <c r="EW450" i="14"/>
  <c r="EU450" i="14"/>
  <c r="FA450" i="14"/>
  <c r="K450" i="14"/>
  <c r="G450" i="14"/>
  <c r="EP450" i="14"/>
  <c r="EN450" i="14"/>
  <c r="ET450" i="14"/>
  <c r="ER450" i="14"/>
  <c r="I450" i="14"/>
  <c r="IP450" i="14"/>
  <c r="II450" i="14"/>
  <c r="DL450" i="14"/>
  <c r="FS450" i="14"/>
  <c r="GE450" i="14"/>
  <c r="DV450" i="14"/>
  <c r="GC450" i="14"/>
  <c r="DN450" i="14"/>
  <c r="BD450" i="14"/>
  <c r="IX450" i="14"/>
  <c r="IV450" i="14"/>
  <c r="JB450" i="14"/>
  <c r="IZ450" i="14"/>
  <c r="HZ450" i="14"/>
  <c r="HX450" i="14"/>
  <c r="ID450" i="14"/>
  <c r="IB450" i="14"/>
  <c r="HR450" i="14"/>
  <c r="HP450" i="14"/>
  <c r="HV450" i="14"/>
  <c r="HT450" i="14"/>
  <c r="CM450" i="14"/>
  <c r="CK450" i="14"/>
  <c r="CI450" i="14"/>
  <c r="CO450" i="14"/>
  <c r="EH450" i="14"/>
  <c r="EL450" i="14"/>
  <c r="CD450" i="14"/>
  <c r="CB450" i="14"/>
  <c r="CH450" i="14"/>
  <c r="CF450" i="14"/>
  <c r="EF450" i="14"/>
  <c r="IO450" i="14"/>
  <c r="IH450" i="14"/>
  <c r="GD450" i="14"/>
  <c r="FZ450" i="14"/>
  <c r="GB450" i="14"/>
  <c r="DU450" i="14"/>
  <c r="GA450" i="14"/>
  <c r="DM450" i="14"/>
  <c r="BC450" i="14"/>
  <c r="GL450" i="14"/>
  <c r="GJ450" i="14"/>
  <c r="GP450" i="14"/>
  <c r="GN450" i="14"/>
  <c r="FN450" i="14"/>
  <c r="FL450" i="14"/>
  <c r="FR450" i="14"/>
  <c r="FP450" i="14"/>
  <c r="FF450" i="14"/>
  <c r="FD450" i="14"/>
  <c r="FJ450" i="14"/>
  <c r="FH450" i="14"/>
  <c r="AA450" i="14"/>
  <c r="Y450" i="14"/>
  <c r="W450" i="14"/>
  <c r="AC450" i="14"/>
  <c r="BV450" i="14"/>
  <c r="GW450" i="14"/>
  <c r="R450" i="14"/>
  <c r="P450" i="14"/>
  <c r="V450" i="14"/>
  <c r="T450" i="14"/>
  <c r="H450" i="14"/>
  <c r="IN450" i="14"/>
  <c r="IG450" i="14"/>
  <c r="GH450" i="14"/>
  <c r="FY450" i="14"/>
  <c r="GG450" i="14"/>
  <c r="GV450" i="14"/>
  <c r="BX450" i="14"/>
  <c r="GF450" i="14"/>
  <c r="BJ450" i="14"/>
  <c r="DZ450" i="14"/>
  <c r="DX450" i="14"/>
  <c r="ED450" i="14"/>
  <c r="EB450" i="14"/>
  <c r="DB450" i="14"/>
  <c r="CZ450" i="14"/>
  <c r="DF450" i="14"/>
  <c r="DD450" i="14"/>
  <c r="CT450" i="14"/>
  <c r="CR450" i="14"/>
  <c r="CX450" i="14"/>
  <c r="CV450" i="14"/>
  <c r="HJ450" i="14"/>
  <c r="HH450" i="14"/>
  <c r="HN450" i="14"/>
  <c r="HL450" i="14"/>
  <c r="GS450" i="14"/>
  <c r="HC450" i="14"/>
  <c r="HA450" i="14"/>
  <c r="GY450" i="14"/>
  <c r="HE450" i="14"/>
  <c r="GU450" i="14"/>
  <c r="EE450" i="14"/>
  <c r="IM450" i="14"/>
  <c r="IF450" i="14"/>
  <c r="IR450" i="14"/>
  <c r="IJ450" i="14"/>
  <c r="DS450" i="14"/>
  <c r="AZ450" i="14"/>
  <c r="DK450" i="14"/>
  <c r="AW450" i="14"/>
  <c r="BY450" i="14"/>
  <c r="BN450" i="14"/>
  <c r="BL450" i="14"/>
  <c r="BR450" i="14"/>
  <c r="BP450" i="14"/>
  <c r="AP450" i="14"/>
  <c r="AN450" i="14"/>
  <c r="AT450" i="14"/>
  <c r="AR450" i="14"/>
  <c r="AH450" i="14"/>
  <c r="AF450" i="14"/>
  <c r="AL450" i="14"/>
  <c r="AJ450" i="14"/>
  <c r="EX450" i="14"/>
  <c r="EV450" i="14"/>
  <c r="FB450" i="14"/>
  <c r="EZ450" i="14"/>
  <c r="BU450" i="14"/>
  <c r="EQ450" i="14"/>
  <c r="EO450" i="14"/>
  <c r="EM450" i="14"/>
  <c r="ES450" i="14"/>
  <c r="BW450" i="14"/>
  <c r="GX450" i="14"/>
  <c r="IT450" i="14"/>
  <c r="IE450" i="14"/>
  <c r="FW450" i="14"/>
  <c r="BH450" i="14"/>
  <c r="DR450" i="14"/>
  <c r="L450" i="14"/>
  <c r="DJ450" i="14"/>
  <c r="BB450" i="14"/>
  <c r="FX450" i="14"/>
  <c r="F191" i="14"/>
  <c r="H191" i="14"/>
  <c r="I190" i="14"/>
  <c r="K190" i="14" s="1"/>
  <c r="IV451" i="14" s="1"/>
  <c r="G192" i="14"/>
  <c r="E192" i="14"/>
  <c r="F192" i="14" s="1"/>
  <c r="D193" i="14"/>
  <c r="C194" i="14"/>
  <c r="K108" i="2"/>
  <c r="M108" i="2" s="1"/>
  <c r="O108" i="2" s="1"/>
  <c r="S108" i="2" s="1"/>
  <c r="L62" i="11" s="1"/>
  <c r="AH107" i="2"/>
  <c r="AI107" i="2" s="1"/>
  <c r="AK107" i="2" s="1"/>
  <c r="AO107" i="2" s="1"/>
  <c r="M61" i="11" s="1"/>
  <c r="D109" i="2"/>
  <c r="E109" i="2" s="1"/>
  <c r="F109" i="2"/>
  <c r="C110" i="2"/>
  <c r="H109" i="2"/>
  <c r="I109" i="2" s="1"/>
  <c r="AC108" i="2"/>
  <c r="AA108" i="2"/>
  <c r="AB108" i="2" s="1"/>
  <c r="Z109" i="2"/>
  <c r="AE108" i="2"/>
  <c r="AF108" i="2" s="1"/>
  <c r="X120" i="2"/>
  <c r="I191" i="14" l="1"/>
  <c r="K191" i="14" s="1"/>
  <c r="IC452" i="14" s="1"/>
  <c r="H192" i="14"/>
  <c r="I192" i="14" s="1"/>
  <c r="K192" i="14" s="1"/>
  <c r="HB453" i="14" s="1"/>
  <c r="CU451" i="14"/>
  <c r="AI451" i="14"/>
  <c r="EA451" i="14"/>
  <c r="CM451" i="14"/>
  <c r="BO451" i="14"/>
  <c r="AA451" i="14"/>
  <c r="DK451" i="14"/>
  <c r="BW451" i="14"/>
  <c r="AY451" i="14"/>
  <c r="K451" i="14"/>
  <c r="DC451" i="14"/>
  <c r="EO451" i="14"/>
  <c r="AQ451" i="14"/>
  <c r="DP451" i="14"/>
  <c r="GL451" i="14"/>
  <c r="FV451" i="14"/>
  <c r="FN451" i="14"/>
  <c r="FF451" i="14"/>
  <c r="EX451" i="14"/>
  <c r="EH451" i="14"/>
  <c r="DQ451" i="14"/>
  <c r="GJ451" i="14"/>
  <c r="FT451" i="14"/>
  <c r="FL451" i="14"/>
  <c r="FD451" i="14"/>
  <c r="EV451" i="14"/>
  <c r="EF451" i="14"/>
  <c r="IM451" i="14"/>
  <c r="BD451" i="14"/>
  <c r="DW451" i="14"/>
  <c r="DG451" i="14"/>
  <c r="CY451" i="14"/>
  <c r="CQ451" i="14"/>
  <c r="CI451" i="14"/>
  <c r="BS451" i="14"/>
  <c r="IP451" i="14"/>
  <c r="BF451" i="14"/>
  <c r="BK451" i="14"/>
  <c r="AU451" i="14"/>
  <c r="AM451" i="14"/>
  <c r="AE451" i="14"/>
  <c r="W451" i="14"/>
  <c r="G451" i="14"/>
  <c r="IO451" i="14"/>
  <c r="BE451" i="14"/>
  <c r="GP451" i="14"/>
  <c r="FZ451" i="14"/>
  <c r="FR451" i="14"/>
  <c r="FJ451" i="14"/>
  <c r="FB451" i="14"/>
  <c r="EL451" i="14"/>
  <c r="GA451" i="14"/>
  <c r="R451" i="14"/>
  <c r="GN451" i="14"/>
  <c r="FX451" i="14"/>
  <c r="FP451" i="14"/>
  <c r="FH451" i="14"/>
  <c r="EZ451" i="14"/>
  <c r="EJ451" i="14"/>
  <c r="EP451" i="14"/>
  <c r="GY451" i="14"/>
  <c r="JB451" i="14"/>
  <c r="IX451" i="14"/>
  <c r="IL451" i="14"/>
  <c r="IH451" i="14"/>
  <c r="ID451" i="14"/>
  <c r="HZ451" i="14"/>
  <c r="HV451" i="14"/>
  <c r="HR451" i="14"/>
  <c r="HN451" i="14"/>
  <c r="HJ451" i="14"/>
  <c r="GX451" i="14"/>
  <c r="GT451" i="14"/>
  <c r="GB451" i="14"/>
  <c r="DR451" i="14"/>
  <c r="P451" i="14"/>
  <c r="EC451" i="14"/>
  <c r="DY451" i="14"/>
  <c r="DM451" i="14"/>
  <c r="DI451" i="14"/>
  <c r="DE451" i="14"/>
  <c r="DA451" i="14"/>
  <c r="CW451" i="14"/>
  <c r="CS451" i="14"/>
  <c r="CO451" i="14"/>
  <c r="CK451" i="14"/>
  <c r="BY451" i="14"/>
  <c r="BU451" i="14"/>
  <c r="GD451" i="14"/>
  <c r="CB451" i="14"/>
  <c r="Q451" i="14"/>
  <c r="BQ451" i="14"/>
  <c r="BM451" i="14"/>
  <c r="BA451" i="14"/>
  <c r="AW451" i="14"/>
  <c r="AS451" i="14"/>
  <c r="AO451" i="14"/>
  <c r="AK451" i="14"/>
  <c r="AG451" i="14"/>
  <c r="AC451" i="14"/>
  <c r="Y451" i="14"/>
  <c r="M451" i="14"/>
  <c r="I451" i="14"/>
  <c r="GC451" i="14"/>
  <c r="CD451" i="14"/>
  <c r="HC451" i="14"/>
  <c r="IZ451" i="14"/>
  <c r="IF451" i="14"/>
  <c r="IJ451" i="14"/>
  <c r="HX451" i="14"/>
  <c r="IB451" i="14"/>
  <c r="HP451" i="14"/>
  <c r="HT451" i="14"/>
  <c r="HH451" i="14"/>
  <c r="HL451" i="14"/>
  <c r="GR451" i="14"/>
  <c r="GV451" i="14"/>
  <c r="IN451" i="14"/>
  <c r="EN451" i="14"/>
  <c r="CC451" i="14"/>
  <c r="HD451" i="14"/>
  <c r="DX451" i="14"/>
  <c r="ED451" i="14"/>
  <c r="EB451" i="14"/>
  <c r="DZ451" i="14"/>
  <c r="DH451" i="14"/>
  <c r="DN451" i="14"/>
  <c r="DL451" i="14"/>
  <c r="DJ451" i="14"/>
  <c r="CZ451" i="14"/>
  <c r="DF451" i="14"/>
  <c r="DD451" i="14"/>
  <c r="DB451" i="14"/>
  <c r="CR451" i="14"/>
  <c r="CX451" i="14"/>
  <c r="CV451" i="14"/>
  <c r="CT451" i="14"/>
  <c r="CJ451" i="14"/>
  <c r="CP451" i="14"/>
  <c r="CN451" i="14"/>
  <c r="CL451" i="14"/>
  <c r="BT451" i="14"/>
  <c r="BZ451" i="14"/>
  <c r="BX451" i="14"/>
  <c r="BV451" i="14"/>
  <c r="IT451" i="14"/>
  <c r="GH451" i="14"/>
  <c r="ET451" i="14"/>
  <c r="DV451" i="14"/>
  <c r="CH451" i="14"/>
  <c r="BJ451" i="14"/>
  <c r="V451" i="14"/>
  <c r="HA451" i="14"/>
  <c r="BL451" i="14"/>
  <c r="BR451" i="14"/>
  <c r="BP451" i="14"/>
  <c r="BN451" i="14"/>
  <c r="AV451" i="14"/>
  <c r="BB451" i="14"/>
  <c r="AZ451" i="14"/>
  <c r="AX451" i="14"/>
  <c r="AN451" i="14"/>
  <c r="AT451" i="14"/>
  <c r="AR451" i="14"/>
  <c r="AP451" i="14"/>
  <c r="AF451" i="14"/>
  <c r="AL451" i="14"/>
  <c r="AJ451" i="14"/>
  <c r="AH451" i="14"/>
  <c r="X451" i="14"/>
  <c r="AD451" i="14"/>
  <c r="AB451" i="14"/>
  <c r="Z451" i="14"/>
  <c r="H451" i="14"/>
  <c r="N451" i="14"/>
  <c r="L451" i="14"/>
  <c r="J451" i="14"/>
  <c r="IS451" i="14"/>
  <c r="GG451" i="14"/>
  <c r="ES451" i="14"/>
  <c r="DU451" i="14"/>
  <c r="CG451" i="14"/>
  <c r="BI451" i="14"/>
  <c r="U451" i="14"/>
  <c r="HF451" i="14"/>
  <c r="IU451" i="14"/>
  <c r="JA451" i="14"/>
  <c r="IY451" i="14"/>
  <c r="IW451" i="14"/>
  <c r="IE451" i="14"/>
  <c r="IK451" i="14"/>
  <c r="II451" i="14"/>
  <c r="IG451" i="14"/>
  <c r="HW451" i="14"/>
  <c r="IC451" i="14"/>
  <c r="IA451" i="14"/>
  <c r="HY451" i="14"/>
  <c r="HO451" i="14"/>
  <c r="HU451" i="14"/>
  <c r="HS451" i="14"/>
  <c r="HQ451" i="14"/>
  <c r="HG451" i="14"/>
  <c r="HM451" i="14"/>
  <c r="HK451" i="14"/>
  <c r="HI451" i="14"/>
  <c r="GQ451" i="14"/>
  <c r="GW451" i="14"/>
  <c r="GU451" i="14"/>
  <c r="GS451" i="14"/>
  <c r="IR451" i="14"/>
  <c r="GF451" i="14"/>
  <c r="ER451" i="14"/>
  <c r="DT451" i="14"/>
  <c r="CF451" i="14"/>
  <c r="BH451" i="14"/>
  <c r="T451" i="14"/>
  <c r="HE451" i="14"/>
  <c r="GI451" i="14"/>
  <c r="GO451" i="14"/>
  <c r="GM451" i="14"/>
  <c r="GK451" i="14"/>
  <c r="FS451" i="14"/>
  <c r="FY451" i="14"/>
  <c r="FW451" i="14"/>
  <c r="FU451" i="14"/>
  <c r="FK451" i="14"/>
  <c r="FQ451" i="14"/>
  <c r="FO451" i="14"/>
  <c r="FM451" i="14"/>
  <c r="FC451" i="14"/>
  <c r="FI451" i="14"/>
  <c r="FG451" i="14"/>
  <c r="FE451" i="14"/>
  <c r="EU451" i="14"/>
  <c r="FA451" i="14"/>
  <c r="EY451" i="14"/>
  <c r="EW451" i="14"/>
  <c r="EE451" i="14"/>
  <c r="EK451" i="14"/>
  <c r="EI451" i="14"/>
  <c r="EG451" i="14"/>
  <c r="IQ451" i="14"/>
  <c r="GE451" i="14"/>
  <c r="EQ451" i="14"/>
  <c r="DS451" i="14"/>
  <c r="CE451" i="14"/>
  <c r="BG451" i="14"/>
  <c r="S451" i="14"/>
  <c r="GZ451" i="14"/>
  <c r="EM451" i="14"/>
  <c r="DO451" i="14"/>
  <c r="CA451" i="14"/>
  <c r="BC451" i="14"/>
  <c r="O451" i="14"/>
  <c r="HB451" i="14"/>
  <c r="C195" i="14"/>
  <c r="D194" i="14"/>
  <c r="E193" i="14"/>
  <c r="G193" i="14" s="1"/>
  <c r="K109" i="2"/>
  <c r="M109" i="2" s="1"/>
  <c r="O109" i="2" s="1"/>
  <c r="S109" i="2" s="1"/>
  <c r="L63" i="11" s="1"/>
  <c r="F110" i="2"/>
  <c r="H110" i="2"/>
  <c r="I110" i="2" s="1"/>
  <c r="D110" i="2"/>
  <c r="E110" i="2" s="1"/>
  <c r="C111" i="2"/>
  <c r="AH108" i="2"/>
  <c r="AI108" i="2" s="1"/>
  <c r="AK108" i="2" s="1"/>
  <c r="AO108" i="2" s="1"/>
  <c r="M62" i="11" s="1"/>
  <c r="AC109" i="2"/>
  <c r="AA109" i="2"/>
  <c r="AB109" i="2" s="1"/>
  <c r="AE109" i="2"/>
  <c r="AF109" i="2" s="1"/>
  <c r="Z110" i="2"/>
  <c r="X121" i="2"/>
  <c r="CZ452" i="14" l="1"/>
  <c r="AH452" i="14"/>
  <c r="DD452" i="14"/>
  <c r="FN452" i="14"/>
  <c r="DB452" i="14"/>
  <c r="FL452" i="14"/>
  <c r="FP452" i="14"/>
  <c r="CT452" i="14"/>
  <c r="IA452" i="14"/>
  <c r="CV452" i="14"/>
  <c r="HZ452" i="14"/>
  <c r="AJ452" i="14"/>
  <c r="HY452" i="14"/>
  <c r="CN452" i="14"/>
  <c r="IB452" i="14"/>
  <c r="HX452" i="14"/>
  <c r="FG452" i="14"/>
  <c r="FF452" i="14"/>
  <c r="EZ452" i="14"/>
  <c r="CL452" i="14"/>
  <c r="FI452" i="14"/>
  <c r="FE452" i="14"/>
  <c r="FH452" i="14"/>
  <c r="FD452" i="14"/>
  <c r="AR452" i="14"/>
  <c r="AP452" i="14"/>
  <c r="HU452" i="14"/>
  <c r="HS452" i="14"/>
  <c r="HQ452" i="14"/>
  <c r="EX452" i="14"/>
  <c r="FQ452" i="14"/>
  <c r="FO452" i="14"/>
  <c r="FM452" i="14"/>
  <c r="CW452" i="14"/>
  <c r="CU452" i="14"/>
  <c r="CS452" i="14"/>
  <c r="EV452" i="14"/>
  <c r="DE452" i="14"/>
  <c r="DC452" i="14"/>
  <c r="DA452" i="14"/>
  <c r="AK452" i="14"/>
  <c r="AI452" i="14"/>
  <c r="AG452" i="14"/>
  <c r="CJ452" i="14"/>
  <c r="AS452" i="14"/>
  <c r="AQ452" i="14"/>
  <c r="AO452" i="14"/>
  <c r="HT452" i="14"/>
  <c r="HR452" i="14"/>
  <c r="HP452" i="14"/>
  <c r="S452" i="14"/>
  <c r="DJ452" i="14"/>
  <c r="BO452" i="14"/>
  <c r="HF452" i="14"/>
  <c r="EC452" i="14"/>
  <c r="DN452" i="14"/>
  <c r="HE452" i="14"/>
  <c r="AN452" i="14"/>
  <c r="BF452" i="14"/>
  <c r="CG452" i="14"/>
  <c r="AM452" i="14"/>
  <c r="IP452" i="14"/>
  <c r="CE452" i="14"/>
  <c r="IO452" i="14"/>
  <c r="IH452" i="14"/>
  <c r="Q452" i="14"/>
  <c r="BM452" i="14"/>
  <c r="GZ452" i="14"/>
  <c r="EI452" i="14"/>
  <c r="JA452" i="14"/>
  <c r="HO452" i="14"/>
  <c r="AB452" i="14"/>
  <c r="X452" i="14"/>
  <c r="HB452" i="14"/>
  <c r="EB452" i="14"/>
  <c r="DQ452" i="14"/>
  <c r="DF452" i="14"/>
  <c r="AY452" i="14"/>
  <c r="EY452" i="14"/>
  <c r="EU452" i="14"/>
  <c r="CD452" i="14"/>
  <c r="DZ452" i="14"/>
  <c r="GI452" i="14"/>
  <c r="DL452" i="14"/>
  <c r="EJ452" i="14"/>
  <c r="Z452" i="14"/>
  <c r="U452" i="14"/>
  <c r="EN452" i="14"/>
  <c r="GX452" i="14"/>
  <c r="DH452" i="14"/>
  <c r="BQ452" i="14"/>
  <c r="BU452" i="14"/>
  <c r="FA452" i="14"/>
  <c r="EW452" i="14"/>
  <c r="ER452" i="14"/>
  <c r="P452" i="14"/>
  <c r="N452" i="14"/>
  <c r="IS452" i="14"/>
  <c r="GM452" i="14"/>
  <c r="JB452" i="14"/>
  <c r="CO452" i="14"/>
  <c r="CM452" i="14"/>
  <c r="CK452" i="14"/>
  <c r="CI452" i="14"/>
  <c r="CF452" i="14"/>
  <c r="R452" i="14"/>
  <c r="GY452" i="14"/>
  <c r="IW452" i="14"/>
  <c r="DU452" i="14"/>
  <c r="DG452" i="14"/>
  <c r="CY452" i="14"/>
  <c r="IM452" i="14"/>
  <c r="V452" i="14"/>
  <c r="FC452" i="14"/>
  <c r="AC452" i="14"/>
  <c r="AA452" i="14"/>
  <c r="Y452" i="14"/>
  <c r="W452" i="14"/>
  <c r="T452" i="14"/>
  <c r="HA452" i="14"/>
  <c r="CA452" i="14"/>
  <c r="DY452" i="14"/>
  <c r="IQ452" i="14"/>
  <c r="GP452" i="14"/>
  <c r="G452" i="14"/>
  <c r="FK452" i="14"/>
  <c r="BY452" i="14"/>
  <c r="IL452" i="14"/>
  <c r="GB452" i="14"/>
  <c r="HL452" i="14"/>
  <c r="HJ452" i="14"/>
  <c r="HH452" i="14"/>
  <c r="HN452" i="14"/>
  <c r="HC452" i="14"/>
  <c r="CC452" i="14"/>
  <c r="O452" i="14"/>
  <c r="DX452" i="14"/>
  <c r="DS452" i="14"/>
  <c r="ED452" i="14"/>
  <c r="IJ452" i="14"/>
  <c r="BJ452" i="14"/>
  <c r="GO452" i="14"/>
  <c r="FR452" i="14"/>
  <c r="BV452" i="14"/>
  <c r="AZ452" i="14"/>
  <c r="BD452" i="14"/>
  <c r="I452" i="14"/>
  <c r="HM452" i="14"/>
  <c r="HK452" i="14"/>
  <c r="HI452" i="14"/>
  <c r="HG452" i="14"/>
  <c r="HD452" i="14"/>
  <c r="EP452" i="14"/>
  <c r="CB452" i="14"/>
  <c r="IY452" i="14"/>
  <c r="EL452" i="14"/>
  <c r="AF452" i="14"/>
  <c r="IF452" i="14"/>
  <c r="GK452" i="14"/>
  <c r="EF452" i="14"/>
  <c r="BG452" i="14"/>
  <c r="AV452" i="14"/>
  <c r="CQ452" i="14"/>
  <c r="II452" i="14"/>
  <c r="H452" i="14"/>
  <c r="GN452" i="14"/>
  <c r="GJ452" i="14"/>
  <c r="AT452" i="14"/>
  <c r="AU452" i="14"/>
  <c r="CR452" i="14"/>
  <c r="BE452" i="14"/>
  <c r="AX452" i="14"/>
  <c r="HV452" i="14"/>
  <c r="GS452" i="14"/>
  <c r="BK452" i="14"/>
  <c r="IZ452" i="14"/>
  <c r="IV452" i="14"/>
  <c r="BZ452" i="14"/>
  <c r="DR452" i="14"/>
  <c r="AE452" i="14"/>
  <c r="DK452" i="14"/>
  <c r="GA452" i="14"/>
  <c r="BP452" i="14"/>
  <c r="BT452" i="14"/>
  <c r="EK452" i="14"/>
  <c r="ET452" i="14"/>
  <c r="FS452" i="14"/>
  <c r="BL452" i="14"/>
  <c r="AW452" i="14"/>
  <c r="GR452" i="14"/>
  <c r="EE452" i="14"/>
  <c r="IE452" i="14"/>
  <c r="ES452" i="14"/>
  <c r="EQ452" i="14"/>
  <c r="EO452" i="14"/>
  <c r="EM452" i="14"/>
  <c r="EA452" i="14"/>
  <c r="GQ452" i="14"/>
  <c r="IR452" i="14"/>
  <c r="IN452" i="14"/>
  <c r="BR452" i="14"/>
  <c r="IK452" i="14"/>
  <c r="IG452" i="14"/>
  <c r="GH452" i="14"/>
  <c r="GL452" i="14"/>
  <c r="BS452" i="14"/>
  <c r="EH452" i="14"/>
  <c r="BX452" i="14"/>
  <c r="BI452" i="14"/>
  <c r="CX452" i="14"/>
  <c r="ID452" i="14"/>
  <c r="IX452" i="14"/>
  <c r="DO452" i="14"/>
  <c r="DT452" i="14"/>
  <c r="DP452" i="14"/>
  <c r="DM452" i="14"/>
  <c r="DI452" i="14"/>
  <c r="DV452" i="14"/>
  <c r="BN452" i="14"/>
  <c r="IT452" i="14"/>
  <c r="EG452" i="14"/>
  <c r="BW452" i="14"/>
  <c r="BH452" i="14"/>
  <c r="BA452" i="14"/>
  <c r="CP452" i="14"/>
  <c r="GF452" i="14"/>
  <c r="FY452" i="14"/>
  <c r="DW452" i="14"/>
  <c r="IU452" i="14"/>
  <c r="AL452" i="14"/>
  <c r="GE452" i="14"/>
  <c r="GD452" i="14"/>
  <c r="GG452" i="14"/>
  <c r="M452" i="14"/>
  <c r="CH452" i="14"/>
  <c r="GW452" i="14"/>
  <c r="FZ452" i="14"/>
  <c r="GC452" i="14"/>
  <c r="L452" i="14"/>
  <c r="GV452" i="14"/>
  <c r="BB452" i="14"/>
  <c r="FX452" i="14"/>
  <c r="FU452" i="14"/>
  <c r="K452" i="14"/>
  <c r="GU452" i="14"/>
  <c r="FT452" i="14"/>
  <c r="FW452" i="14"/>
  <c r="FV452" i="14"/>
  <c r="FJ452" i="14"/>
  <c r="J452" i="14"/>
  <c r="GT452" i="14"/>
  <c r="AD452" i="14"/>
  <c r="HW452" i="14"/>
  <c r="BC452" i="14"/>
  <c r="FB452" i="14"/>
  <c r="AI453" i="14"/>
  <c r="FB453" i="14"/>
  <c r="GX453" i="14"/>
  <c r="HO453" i="14"/>
  <c r="EV453" i="14"/>
  <c r="DC453" i="14"/>
  <c r="CS453" i="14"/>
  <c r="DS453" i="14"/>
  <c r="HS453" i="14"/>
  <c r="HU453" i="14"/>
  <c r="AB453" i="14"/>
  <c r="GR453" i="14"/>
  <c r="BY453" i="14"/>
  <c r="BU453" i="14"/>
  <c r="AD453" i="14"/>
  <c r="EX453" i="14"/>
  <c r="EZ453" i="14"/>
  <c r="BS453" i="14"/>
  <c r="HQ453" i="14"/>
  <c r="GV453" i="14"/>
  <c r="CQ453" i="14"/>
  <c r="Z453" i="14"/>
  <c r="AY453" i="14"/>
  <c r="CW453" i="14"/>
  <c r="X453" i="14"/>
  <c r="GT453" i="14"/>
  <c r="AQ453" i="14"/>
  <c r="DK453" i="14"/>
  <c r="L453" i="14"/>
  <c r="FH453" i="14"/>
  <c r="CO453" i="14"/>
  <c r="N453" i="14"/>
  <c r="FJ453" i="14"/>
  <c r="CI453" i="14"/>
  <c r="H453" i="14"/>
  <c r="FD453" i="14"/>
  <c r="CK453" i="14"/>
  <c r="J453" i="14"/>
  <c r="FF453" i="14"/>
  <c r="BG453" i="14"/>
  <c r="EI453" i="14"/>
  <c r="AJ453" i="14"/>
  <c r="HL453" i="14"/>
  <c r="EK453" i="14"/>
  <c r="AL453" i="14"/>
  <c r="HN453" i="14"/>
  <c r="EE453" i="14"/>
  <c r="AF453" i="14"/>
  <c r="HH453" i="14"/>
  <c r="EG453" i="14"/>
  <c r="AH453" i="14"/>
  <c r="HJ453" i="14"/>
  <c r="BO453" i="14"/>
  <c r="EY453" i="14"/>
  <c r="BX453" i="14"/>
  <c r="HT453" i="14"/>
  <c r="FA453" i="14"/>
  <c r="BZ453" i="14"/>
  <c r="HV453" i="14"/>
  <c r="EU453" i="14"/>
  <c r="BT453" i="14"/>
  <c r="HP453" i="14"/>
  <c r="EW453" i="14"/>
  <c r="BV453" i="14"/>
  <c r="HR453" i="14"/>
  <c r="BW453" i="14"/>
  <c r="FG453" i="14"/>
  <c r="CN453" i="14"/>
  <c r="M453" i="14"/>
  <c r="FI453" i="14"/>
  <c r="CP453" i="14"/>
  <c r="G453" i="14"/>
  <c r="FC453" i="14"/>
  <c r="CJ453" i="14"/>
  <c r="I453" i="14"/>
  <c r="FE453" i="14"/>
  <c r="CL453" i="14"/>
  <c r="K453" i="14"/>
  <c r="CM453" i="14"/>
  <c r="GU453" i="14"/>
  <c r="CV453" i="14"/>
  <c r="AC453" i="14"/>
  <c r="GW453" i="14"/>
  <c r="CX453" i="14"/>
  <c r="W453" i="14"/>
  <c r="GQ453" i="14"/>
  <c r="CR453" i="14"/>
  <c r="Y453" i="14"/>
  <c r="GS453" i="14"/>
  <c r="CT453" i="14"/>
  <c r="AA453" i="14"/>
  <c r="CU453" i="14"/>
  <c r="HK453" i="14"/>
  <c r="EJ453" i="14"/>
  <c r="AK453" i="14"/>
  <c r="HM453" i="14"/>
  <c r="EL453" i="14"/>
  <c r="AE453" i="14"/>
  <c r="HG453" i="14"/>
  <c r="EF453" i="14"/>
  <c r="AG453" i="14"/>
  <c r="HI453" i="14"/>
  <c r="EH453" i="14"/>
  <c r="FO453" i="14"/>
  <c r="IA453" i="14"/>
  <c r="AR453" i="14"/>
  <c r="DD453" i="14"/>
  <c r="FP453" i="14"/>
  <c r="IB453" i="14"/>
  <c r="AS453" i="14"/>
  <c r="DE453" i="14"/>
  <c r="FQ453" i="14"/>
  <c r="IC453" i="14"/>
  <c r="AT453" i="14"/>
  <c r="DF453" i="14"/>
  <c r="FR453" i="14"/>
  <c r="ID453" i="14"/>
  <c r="AM453" i="14"/>
  <c r="CY453" i="14"/>
  <c r="FK453" i="14"/>
  <c r="HW453" i="14"/>
  <c r="AN453" i="14"/>
  <c r="CZ453" i="14"/>
  <c r="FL453" i="14"/>
  <c r="HX453" i="14"/>
  <c r="AO453" i="14"/>
  <c r="DA453" i="14"/>
  <c r="FM453" i="14"/>
  <c r="HY453" i="14"/>
  <c r="AP453" i="14"/>
  <c r="DB453" i="14"/>
  <c r="FN453" i="14"/>
  <c r="HZ453" i="14"/>
  <c r="FW453" i="14"/>
  <c r="II453" i="14"/>
  <c r="AZ453" i="14"/>
  <c r="DL453" i="14"/>
  <c r="FX453" i="14"/>
  <c r="IJ453" i="14"/>
  <c r="BA453" i="14"/>
  <c r="DM453" i="14"/>
  <c r="FY453" i="14"/>
  <c r="IK453" i="14"/>
  <c r="BB453" i="14"/>
  <c r="DN453" i="14"/>
  <c r="FZ453" i="14"/>
  <c r="IL453" i="14"/>
  <c r="AU453" i="14"/>
  <c r="DG453" i="14"/>
  <c r="FS453" i="14"/>
  <c r="IE453" i="14"/>
  <c r="AV453" i="14"/>
  <c r="DH453" i="14"/>
  <c r="FT453" i="14"/>
  <c r="IF453" i="14"/>
  <c r="AW453" i="14"/>
  <c r="DI453" i="14"/>
  <c r="FU453" i="14"/>
  <c r="IG453" i="14"/>
  <c r="AX453" i="14"/>
  <c r="DJ453" i="14"/>
  <c r="FV453" i="14"/>
  <c r="IH453" i="14"/>
  <c r="GE453" i="14"/>
  <c r="IQ453" i="14"/>
  <c r="BH453" i="14"/>
  <c r="DT453" i="14"/>
  <c r="GF453" i="14"/>
  <c r="IR453" i="14"/>
  <c r="BI453" i="14"/>
  <c r="DU453" i="14"/>
  <c r="GG453" i="14"/>
  <c r="IS453" i="14"/>
  <c r="BJ453" i="14"/>
  <c r="DV453" i="14"/>
  <c r="GH453" i="14"/>
  <c r="IT453" i="14"/>
  <c r="BC453" i="14"/>
  <c r="DO453" i="14"/>
  <c r="GA453" i="14"/>
  <c r="IM453" i="14"/>
  <c r="BD453" i="14"/>
  <c r="DP453" i="14"/>
  <c r="GB453" i="14"/>
  <c r="IN453" i="14"/>
  <c r="BE453" i="14"/>
  <c r="DQ453" i="14"/>
  <c r="GC453" i="14"/>
  <c r="IO453" i="14"/>
  <c r="BF453" i="14"/>
  <c r="DR453" i="14"/>
  <c r="GD453" i="14"/>
  <c r="IP453" i="14"/>
  <c r="EA453" i="14"/>
  <c r="GM453" i="14"/>
  <c r="IY453" i="14"/>
  <c r="BP453" i="14"/>
  <c r="EB453" i="14"/>
  <c r="GN453" i="14"/>
  <c r="IZ453" i="14"/>
  <c r="BQ453" i="14"/>
  <c r="EC453" i="14"/>
  <c r="GO453" i="14"/>
  <c r="JA453" i="14"/>
  <c r="BR453" i="14"/>
  <c r="ED453" i="14"/>
  <c r="GP453" i="14"/>
  <c r="JB453" i="14"/>
  <c r="BK453" i="14"/>
  <c r="DW453" i="14"/>
  <c r="GI453" i="14"/>
  <c r="IU453" i="14"/>
  <c r="BL453" i="14"/>
  <c r="DX453" i="14"/>
  <c r="GJ453" i="14"/>
  <c r="IV453" i="14"/>
  <c r="BM453" i="14"/>
  <c r="DY453" i="14"/>
  <c r="GK453" i="14"/>
  <c r="IW453" i="14"/>
  <c r="BN453" i="14"/>
  <c r="DZ453" i="14"/>
  <c r="GL453" i="14"/>
  <c r="IX453" i="14"/>
  <c r="S453" i="14"/>
  <c r="CE453" i="14"/>
  <c r="EQ453" i="14"/>
  <c r="HC453" i="14"/>
  <c r="T453" i="14"/>
  <c r="CF453" i="14"/>
  <c r="ER453" i="14"/>
  <c r="HD453" i="14"/>
  <c r="U453" i="14"/>
  <c r="CG453" i="14"/>
  <c r="ES453" i="14"/>
  <c r="HE453" i="14"/>
  <c r="V453" i="14"/>
  <c r="CH453" i="14"/>
  <c r="ET453" i="14"/>
  <c r="HF453" i="14"/>
  <c r="O453" i="14"/>
  <c r="CA453" i="14"/>
  <c r="EM453" i="14"/>
  <c r="GY453" i="14"/>
  <c r="P453" i="14"/>
  <c r="CB453" i="14"/>
  <c r="EN453" i="14"/>
  <c r="GZ453" i="14"/>
  <c r="Q453" i="14"/>
  <c r="CC453" i="14"/>
  <c r="EO453" i="14"/>
  <c r="HA453" i="14"/>
  <c r="R453" i="14"/>
  <c r="CD453" i="14"/>
  <c r="EP453" i="14"/>
  <c r="F193" i="14"/>
  <c r="H193" i="14"/>
  <c r="G194" i="14"/>
  <c r="E194" i="14"/>
  <c r="H194" i="14" s="1"/>
  <c r="D195" i="14"/>
  <c r="C196" i="14"/>
  <c r="K110" i="2"/>
  <c r="M110" i="2" s="1"/>
  <c r="O110" i="2" s="1"/>
  <c r="S110" i="2" s="1"/>
  <c r="L64" i="11" s="1"/>
  <c r="F111" i="2"/>
  <c r="D111" i="2"/>
  <c r="E111" i="2" s="1"/>
  <c r="H111" i="2"/>
  <c r="I111" i="2" s="1"/>
  <c r="C112" i="2"/>
  <c r="AH109" i="2"/>
  <c r="AI109" i="2" s="1"/>
  <c r="AK109" i="2" s="1"/>
  <c r="AO109" i="2" s="1"/>
  <c r="M63" i="11" s="1"/>
  <c r="AC110" i="2"/>
  <c r="AA110" i="2"/>
  <c r="AB110" i="2" s="1"/>
  <c r="AE110" i="2"/>
  <c r="AF110" i="2" s="1"/>
  <c r="Z111" i="2"/>
  <c r="X122" i="2"/>
  <c r="I193" i="14" l="1"/>
  <c r="K193" i="14" s="1"/>
  <c r="HU454" i="14" s="1"/>
  <c r="F194" i="14"/>
  <c r="I194" i="14" s="1"/>
  <c r="K194" i="14" s="1"/>
  <c r="C197" i="14"/>
  <c r="D196" i="14"/>
  <c r="E195" i="14"/>
  <c r="H195" i="14" s="1"/>
  <c r="K111" i="2"/>
  <c r="M111" i="2" s="1"/>
  <c r="O111" i="2" s="1"/>
  <c r="S111" i="2" s="1"/>
  <c r="L65" i="11" s="1"/>
  <c r="D112" i="2"/>
  <c r="E112" i="2" s="1"/>
  <c r="C113" i="2"/>
  <c r="F112" i="2"/>
  <c r="H112" i="2"/>
  <c r="I112" i="2" s="1"/>
  <c r="AH110" i="2"/>
  <c r="AI110" i="2" s="1"/>
  <c r="AK110" i="2" s="1"/>
  <c r="AO110" i="2" s="1"/>
  <c r="M64" i="11" s="1"/>
  <c r="AC111" i="2"/>
  <c r="AA111" i="2"/>
  <c r="AB111" i="2" s="1"/>
  <c r="Z112" i="2"/>
  <c r="AE111" i="2"/>
  <c r="AF111" i="2" s="1"/>
  <c r="X123" i="2"/>
  <c r="H454" i="14" l="1"/>
  <c r="AF454" i="14"/>
  <c r="CU454" i="14"/>
  <c r="AV454" i="14"/>
  <c r="GX454" i="14"/>
  <c r="CL454" i="14"/>
  <c r="IZ454" i="14"/>
  <c r="EN454" i="14"/>
  <c r="AQ454" i="14"/>
  <c r="GQ454" i="14"/>
  <c r="CP454" i="14"/>
  <c r="M454" i="14"/>
  <c r="FC454" i="14"/>
  <c r="BJ454" i="14"/>
  <c r="HP454" i="14"/>
  <c r="DD454" i="14"/>
  <c r="CS454" i="14"/>
  <c r="HQ454" i="14"/>
  <c r="IK454" i="14"/>
  <c r="BD454" i="14"/>
  <c r="EA454" i="14"/>
  <c r="HH454" i="14"/>
  <c r="AG454" i="14"/>
  <c r="CV454" i="14"/>
  <c r="GD454" i="14"/>
  <c r="J454" i="14"/>
  <c r="BV454" i="14"/>
  <c r="EY454" i="14"/>
  <c r="IF454" i="14"/>
  <c r="AY454" i="14"/>
  <c r="DT454" i="14"/>
  <c r="HB454" i="14"/>
  <c r="AJ454" i="14"/>
  <c r="CZ454" i="14"/>
  <c r="GH454" i="14"/>
  <c r="U454" i="14"/>
  <c r="CG454" i="14"/>
  <c r="FN454" i="14"/>
  <c r="IU454" i="14"/>
  <c r="BR454" i="14"/>
  <c r="ET454" i="14"/>
  <c r="IA454" i="14"/>
  <c r="AU454" i="14"/>
  <c r="DO454" i="14"/>
  <c r="GV454" i="14"/>
  <c r="DA454" i="14"/>
  <c r="FM454" i="14"/>
  <c r="HY454" i="14"/>
  <c r="DU454" i="14"/>
  <c r="GG454" i="14"/>
  <c r="IS454" i="14"/>
  <c r="AN454" i="14"/>
  <c r="DF454" i="14"/>
  <c r="GM454" i="14"/>
  <c r="Q454" i="14"/>
  <c r="CC454" i="14"/>
  <c r="FH454" i="14"/>
  <c r="IP454" i="14"/>
  <c r="BF454" i="14"/>
  <c r="ED454" i="14"/>
  <c r="HK454" i="14"/>
  <c r="AI454" i="14"/>
  <c r="CY454" i="14"/>
  <c r="GF454" i="14"/>
  <c r="T454" i="14"/>
  <c r="CF454" i="14"/>
  <c r="FL454" i="14"/>
  <c r="IT454" i="14"/>
  <c r="BQ454" i="14"/>
  <c r="ER454" i="14"/>
  <c r="HZ454" i="14"/>
  <c r="BB454" i="14"/>
  <c r="DX454" i="14"/>
  <c r="HF454" i="14"/>
  <c r="AE454" i="14"/>
  <c r="CT454" i="14"/>
  <c r="GA454" i="14"/>
  <c r="CK454" i="14"/>
  <c r="EW454" i="14"/>
  <c r="HI454" i="14"/>
  <c r="DE454" i="14"/>
  <c r="FQ454" i="14"/>
  <c r="IC454" i="14"/>
  <c r="DP454" i="14"/>
  <c r="Y454" i="14"/>
  <c r="FS454" i="14"/>
  <c r="BN454" i="14"/>
  <c r="HV454" i="14"/>
  <c r="DJ454" i="14"/>
  <c r="AB454" i="14"/>
  <c r="FW454" i="14"/>
  <c r="BY454" i="14"/>
  <c r="IJ454" i="14"/>
  <c r="EI454" i="14"/>
  <c r="AM454" i="14"/>
  <c r="GL454" i="14"/>
  <c r="FE454" i="14"/>
  <c r="DM454" i="14"/>
  <c r="FY454" i="14"/>
  <c r="BL454" i="14"/>
  <c r="EL454" i="14"/>
  <c r="HS454" i="14"/>
  <c r="AO454" i="14"/>
  <c r="DG454" i="14"/>
  <c r="GN454" i="14"/>
  <c r="R454" i="14"/>
  <c r="CD454" i="14"/>
  <c r="FJ454" i="14"/>
  <c r="IQ454" i="14"/>
  <c r="BG454" i="14"/>
  <c r="EE454" i="14"/>
  <c r="HL454" i="14"/>
  <c r="AR454" i="14"/>
  <c r="DK454" i="14"/>
  <c r="GR454" i="14"/>
  <c r="AC454" i="14"/>
  <c r="CQ454" i="14"/>
  <c r="FX454" i="14"/>
  <c r="N454" i="14"/>
  <c r="BZ454" i="14"/>
  <c r="FD454" i="14"/>
  <c r="IL454" i="14"/>
  <c r="BC454" i="14"/>
  <c r="DZ454" i="14"/>
  <c r="HG454" i="14"/>
  <c r="DI454" i="14"/>
  <c r="FU454" i="14"/>
  <c r="IG454" i="14"/>
  <c r="EC454" i="14"/>
  <c r="GO454" i="14"/>
  <c r="JA454" i="14"/>
  <c r="BT454" i="14"/>
  <c r="EV454" i="14"/>
  <c r="ID454" i="14"/>
  <c r="AW454" i="14"/>
  <c r="DR454" i="14"/>
  <c r="GY454" i="14"/>
  <c r="Z454" i="14"/>
  <c r="CM454" i="14"/>
  <c r="FT454" i="14"/>
  <c r="JB454" i="14"/>
  <c r="BO454" i="14"/>
  <c r="EP454" i="14"/>
  <c r="HW454" i="14"/>
  <c r="AZ454" i="14"/>
  <c r="DV454" i="14"/>
  <c r="HC454" i="14"/>
  <c r="AK454" i="14"/>
  <c r="DB454" i="14"/>
  <c r="GI454" i="14"/>
  <c r="V454" i="14"/>
  <c r="CH454" i="14"/>
  <c r="FO454" i="14"/>
  <c r="IV454" i="14"/>
  <c r="BK454" i="14"/>
  <c r="EJ454" i="14"/>
  <c r="HR454" i="14"/>
  <c r="DQ454" i="14"/>
  <c r="GC454" i="14"/>
  <c r="IO454" i="14"/>
  <c r="EK454" i="14"/>
  <c r="GW454" i="14"/>
  <c r="P454" i="14"/>
  <c r="CB454" i="14"/>
  <c r="FG454" i="14"/>
  <c r="IN454" i="14"/>
  <c r="BE454" i="14"/>
  <c r="EB454" i="14"/>
  <c r="HJ454" i="14"/>
  <c r="AH454" i="14"/>
  <c r="CX454" i="14"/>
  <c r="GE454" i="14"/>
  <c r="K454" i="14"/>
  <c r="BW454" i="14"/>
  <c r="EZ454" i="14"/>
  <c r="IH454" i="14"/>
  <c r="BH454" i="14"/>
  <c r="EF454" i="14"/>
  <c r="HN454" i="14"/>
  <c r="AS454" i="14"/>
  <c r="DL454" i="14"/>
  <c r="GT454" i="14"/>
  <c r="AD454" i="14"/>
  <c r="CR454" i="14"/>
  <c r="FZ454" i="14"/>
  <c r="G454" i="14"/>
  <c r="BS454" i="14"/>
  <c r="EU454" i="14"/>
  <c r="IB454" i="14"/>
  <c r="DY454" i="14"/>
  <c r="GK454" i="14"/>
  <c r="IW454" i="14"/>
  <c r="ES454" i="14"/>
  <c r="HE454" i="14"/>
  <c r="X454" i="14"/>
  <c r="CJ454" i="14"/>
  <c r="FR454" i="14"/>
  <c r="IY454" i="14"/>
  <c r="BM454" i="14"/>
  <c r="EM454" i="14"/>
  <c r="HT454" i="14"/>
  <c r="AP454" i="14"/>
  <c r="DH454" i="14"/>
  <c r="GP454" i="14"/>
  <c r="S454" i="14"/>
  <c r="CE454" i="14"/>
  <c r="FK454" i="14"/>
  <c r="IR454" i="14"/>
  <c r="BP454" i="14"/>
  <c r="EQ454" i="14"/>
  <c r="HX454" i="14"/>
  <c r="BA454" i="14"/>
  <c r="DW454" i="14"/>
  <c r="HD454" i="14"/>
  <c r="AL454" i="14"/>
  <c r="DC454" i="14"/>
  <c r="GJ454" i="14"/>
  <c r="O454" i="14"/>
  <c r="CA454" i="14"/>
  <c r="FF454" i="14"/>
  <c r="IM454" i="14"/>
  <c r="EG454" i="14"/>
  <c r="GS454" i="14"/>
  <c r="CO454" i="14"/>
  <c r="FA454" i="14"/>
  <c r="HM454" i="14"/>
  <c r="GB454" i="14"/>
  <c r="I454" i="14"/>
  <c r="BU454" i="14"/>
  <c r="EX454" i="14"/>
  <c r="IE454" i="14"/>
  <c r="AX454" i="14"/>
  <c r="DS454" i="14"/>
  <c r="GZ454" i="14"/>
  <c r="AA454" i="14"/>
  <c r="CN454" i="14"/>
  <c r="FV454" i="14"/>
  <c r="L454" i="14"/>
  <c r="BX454" i="14"/>
  <c r="FB454" i="14"/>
  <c r="II454" i="14"/>
  <c r="BI454" i="14"/>
  <c r="EH454" i="14"/>
  <c r="HO454" i="14"/>
  <c r="AT454" i="14"/>
  <c r="DN454" i="14"/>
  <c r="GU454" i="14"/>
  <c r="W454" i="14"/>
  <c r="CI454" i="14"/>
  <c r="FP454" i="14"/>
  <c r="IX454" i="14"/>
  <c r="EO454" i="14"/>
  <c r="HA454" i="14"/>
  <c r="CW454" i="14"/>
  <c r="FI454" i="14"/>
  <c r="F195" i="14"/>
  <c r="G195" i="14"/>
  <c r="GT455" i="14"/>
  <c r="HV455" i="14"/>
  <c r="FJ455" i="14"/>
  <c r="IE455" i="14"/>
  <c r="BC455" i="14"/>
  <c r="AU455" i="14"/>
  <c r="II455" i="14"/>
  <c r="T455" i="14"/>
  <c r="AL455" i="14"/>
  <c r="CM455" i="14"/>
  <c r="BT455" i="14"/>
  <c r="EF455" i="14"/>
  <c r="DD455" i="14"/>
  <c r="HD455" i="14"/>
  <c r="EJ455" i="14"/>
  <c r="FO455" i="14"/>
  <c r="CX455" i="14"/>
  <c r="EU455" i="14"/>
  <c r="GK455" i="14"/>
  <c r="HC455" i="14"/>
  <c r="R455" i="14"/>
  <c r="U455" i="14"/>
  <c r="IY455" i="14"/>
  <c r="AM455" i="14"/>
  <c r="CW455" i="14"/>
  <c r="CD455" i="14"/>
  <c r="AQ455" i="14"/>
  <c r="CJ455" i="14"/>
  <c r="EA455" i="14"/>
  <c r="FI455" i="14"/>
  <c r="EP455" i="14"/>
  <c r="DG455" i="14"/>
  <c r="GI455" i="14"/>
  <c r="HY455" i="14"/>
  <c r="HU455" i="14"/>
  <c r="HB455" i="14"/>
  <c r="AF455" i="14"/>
  <c r="DS455" i="14"/>
  <c r="HQ455" i="14"/>
  <c r="BM455" i="14"/>
  <c r="FG455" i="14"/>
  <c r="M455" i="14"/>
  <c r="CV455" i="14"/>
  <c r="GU455" i="14"/>
  <c r="BE455" i="14"/>
  <c r="EW455" i="14"/>
  <c r="P455" i="14"/>
  <c r="CZ455" i="14"/>
  <c r="GY455" i="14"/>
  <c r="AW455" i="14"/>
  <c r="EN455" i="14"/>
  <c r="IO455" i="14"/>
  <c r="CE455" i="14"/>
  <c r="GB455" i="14"/>
  <c r="AE455" i="14"/>
  <c r="DQ455" i="14"/>
  <c r="HP455" i="14"/>
  <c r="DE455" i="14"/>
  <c r="FQ455" i="14"/>
  <c r="IC455" i="14"/>
  <c r="AT455" i="14"/>
  <c r="DF455" i="14"/>
  <c r="FR455" i="14"/>
  <c r="ID455" i="14"/>
  <c r="Z455" i="14"/>
  <c r="CL455" i="14"/>
  <c r="EX455" i="14"/>
  <c r="HJ455" i="14"/>
  <c r="BX455" i="14"/>
  <c r="FT455" i="14"/>
  <c r="X455" i="14"/>
  <c r="DI455" i="14"/>
  <c r="HH455" i="14"/>
  <c r="BP455" i="14"/>
  <c r="FK455" i="14"/>
  <c r="AA455" i="14"/>
  <c r="DL455" i="14"/>
  <c r="HK455" i="14"/>
  <c r="BH455" i="14"/>
  <c r="EZ455" i="14"/>
  <c r="H455" i="14"/>
  <c r="CQ455" i="14"/>
  <c r="GN455" i="14"/>
  <c r="AO455" i="14"/>
  <c r="EE455" i="14"/>
  <c r="IB455" i="14"/>
  <c r="DM455" i="14"/>
  <c r="FY455" i="14"/>
  <c r="IK455" i="14"/>
  <c r="BB455" i="14"/>
  <c r="DN455" i="14"/>
  <c r="FZ455" i="14"/>
  <c r="IL455" i="14"/>
  <c r="AH455" i="14"/>
  <c r="CT455" i="14"/>
  <c r="FF455" i="14"/>
  <c r="HR455" i="14"/>
  <c r="BA455" i="14"/>
  <c r="ER455" i="14"/>
  <c r="IW455" i="14"/>
  <c r="CI455" i="14"/>
  <c r="GF455" i="14"/>
  <c r="AI455" i="14"/>
  <c r="DW455" i="14"/>
  <c r="HT455" i="14"/>
  <c r="CA455" i="14"/>
  <c r="FW455" i="14"/>
  <c r="AK455" i="14"/>
  <c r="DY455" i="14"/>
  <c r="HX455" i="14"/>
  <c r="BS455" i="14"/>
  <c r="FM455" i="14"/>
  <c r="S455" i="14"/>
  <c r="DC455" i="14"/>
  <c r="HA455" i="14"/>
  <c r="AZ455" i="14"/>
  <c r="EQ455" i="14"/>
  <c r="IU455" i="14"/>
  <c r="DU455" i="14"/>
  <c r="GG455" i="14"/>
  <c r="IS455" i="14"/>
  <c r="BJ455" i="14"/>
  <c r="DV455" i="14"/>
  <c r="GH455" i="14"/>
  <c r="IT455" i="14"/>
  <c r="AP455" i="14"/>
  <c r="DB455" i="14"/>
  <c r="FN455" i="14"/>
  <c r="HZ455" i="14"/>
  <c r="BL455" i="14"/>
  <c r="FE455" i="14"/>
  <c r="L455" i="14"/>
  <c r="CU455" i="14"/>
  <c r="GS455" i="14"/>
  <c r="AS455" i="14"/>
  <c r="EI455" i="14"/>
  <c r="IG455" i="14"/>
  <c r="CK455" i="14"/>
  <c r="GJ455" i="14"/>
  <c r="AV455" i="14"/>
  <c r="EM455" i="14"/>
  <c r="IM455" i="14"/>
  <c r="CC455" i="14"/>
  <c r="GA455" i="14"/>
  <c r="AC455" i="14"/>
  <c r="DP455" i="14"/>
  <c r="HO455" i="14"/>
  <c r="BK455" i="14"/>
  <c r="FD455" i="14"/>
  <c r="IJ455" i="14"/>
  <c r="EC455" i="14"/>
  <c r="GO455" i="14"/>
  <c r="JA455" i="14"/>
  <c r="BR455" i="14"/>
  <c r="ED455" i="14"/>
  <c r="GP455" i="14"/>
  <c r="JB455" i="14"/>
  <c r="AX455" i="14"/>
  <c r="DJ455" i="14"/>
  <c r="FV455" i="14"/>
  <c r="IH455" i="14"/>
  <c r="BW455" i="14"/>
  <c r="FS455" i="14"/>
  <c r="W455" i="14"/>
  <c r="DH455" i="14"/>
  <c r="HG455" i="14"/>
  <c r="BD455" i="14"/>
  <c r="EV455" i="14"/>
  <c r="O455" i="14"/>
  <c r="CY455" i="14"/>
  <c r="GV455" i="14"/>
  <c r="BG455" i="14"/>
  <c r="EY455" i="14"/>
  <c r="G455" i="14"/>
  <c r="CN455" i="14"/>
  <c r="GM455" i="14"/>
  <c r="AN455" i="14"/>
  <c r="EB455" i="14"/>
  <c r="IA455" i="14"/>
  <c r="BU455" i="14"/>
  <c r="FP455" i="14"/>
  <c r="IR455" i="14"/>
  <c r="EK455" i="14"/>
  <c r="GW455" i="14"/>
  <c r="N455" i="14"/>
  <c r="BZ455" i="14"/>
  <c r="EL455" i="14"/>
  <c r="GX455" i="14"/>
  <c r="IN455" i="14"/>
  <c r="BF455" i="14"/>
  <c r="DR455" i="14"/>
  <c r="GD455" i="14"/>
  <c r="IP455" i="14"/>
  <c r="CG455" i="14"/>
  <c r="GE455" i="14"/>
  <c r="AG455" i="14"/>
  <c r="DT455" i="14"/>
  <c r="HS455" i="14"/>
  <c r="BO455" i="14"/>
  <c r="FH455" i="14"/>
  <c r="Y455" i="14"/>
  <c r="DK455" i="14"/>
  <c r="HI455" i="14"/>
  <c r="BQ455" i="14"/>
  <c r="FL455" i="14"/>
  <c r="Q455" i="14"/>
  <c r="DA455" i="14"/>
  <c r="GZ455" i="14"/>
  <c r="AY455" i="14"/>
  <c r="EO455" i="14"/>
  <c r="IQ455" i="14"/>
  <c r="CF455" i="14"/>
  <c r="GC455" i="14"/>
  <c r="IZ455" i="14"/>
  <c r="ES455" i="14"/>
  <c r="HE455" i="14"/>
  <c r="V455" i="14"/>
  <c r="CH455" i="14"/>
  <c r="ET455" i="14"/>
  <c r="HF455" i="14"/>
  <c r="IV455" i="14"/>
  <c r="BN455" i="14"/>
  <c r="DZ455" i="14"/>
  <c r="GL455" i="14"/>
  <c r="IX455" i="14"/>
  <c r="K455" i="14"/>
  <c r="CS455" i="14"/>
  <c r="GR455" i="14"/>
  <c r="AR455" i="14"/>
  <c r="EG455" i="14"/>
  <c r="IF455" i="14"/>
  <c r="BY455" i="14"/>
  <c r="FU455" i="14"/>
  <c r="AJ455" i="14"/>
  <c r="DX455" i="14"/>
  <c r="HW455" i="14"/>
  <c r="CB455" i="14"/>
  <c r="FX455" i="14"/>
  <c r="AB455" i="14"/>
  <c r="DO455" i="14"/>
  <c r="HL455" i="14"/>
  <c r="BI455" i="14"/>
  <c r="FC455" i="14"/>
  <c r="I455" i="14"/>
  <c r="CR455" i="14"/>
  <c r="GQ455" i="14"/>
  <c r="CO455" i="14"/>
  <c r="FA455" i="14"/>
  <c r="HM455" i="14"/>
  <c r="AD455" i="14"/>
  <c r="CP455" i="14"/>
  <c r="FB455" i="14"/>
  <c r="HN455" i="14"/>
  <c r="J455" i="14"/>
  <c r="BV455" i="14"/>
  <c r="EH455" i="14"/>
  <c r="E196" i="14"/>
  <c r="H196" i="14" s="1"/>
  <c r="D197" i="14"/>
  <c r="C198" i="14"/>
  <c r="K112" i="2"/>
  <c r="M112" i="2" s="1"/>
  <c r="O112" i="2" s="1"/>
  <c r="S112" i="2" s="1"/>
  <c r="L66" i="11" s="1"/>
  <c r="F113" i="2"/>
  <c r="C114" i="2"/>
  <c r="D113" i="2"/>
  <c r="E113" i="2" s="1"/>
  <c r="H113" i="2"/>
  <c r="I113" i="2" s="1"/>
  <c r="AH111" i="2"/>
  <c r="AI111" i="2" s="1"/>
  <c r="AK111" i="2" s="1"/>
  <c r="AO111" i="2" s="1"/>
  <c r="M65" i="11" s="1"/>
  <c r="AC112" i="2"/>
  <c r="Z113" i="2"/>
  <c r="AE112" i="2"/>
  <c r="AF112" i="2" s="1"/>
  <c r="AA112" i="2"/>
  <c r="AB112" i="2" s="1"/>
  <c r="X124" i="2"/>
  <c r="I195" i="14" l="1"/>
  <c r="K195" i="14" s="1"/>
  <c r="GL456" i="14" s="1"/>
  <c r="G196" i="14"/>
  <c r="C199" i="14"/>
  <c r="D198" i="14"/>
  <c r="E197" i="14"/>
  <c r="G197" i="14" s="1"/>
  <c r="F196" i="14"/>
  <c r="K113" i="2"/>
  <c r="M113" i="2" s="1"/>
  <c r="O113" i="2" s="1"/>
  <c r="S113" i="2" s="1"/>
  <c r="L67" i="11" s="1"/>
  <c r="C115" i="2"/>
  <c r="F114" i="2"/>
  <c r="D114" i="2"/>
  <c r="E114" i="2" s="1"/>
  <c r="H114" i="2"/>
  <c r="I114" i="2" s="1"/>
  <c r="AH112" i="2"/>
  <c r="AI112" i="2" s="1"/>
  <c r="AK112" i="2" s="1"/>
  <c r="AO112" i="2" s="1"/>
  <c r="M66" i="11" s="1"/>
  <c r="AC113" i="2"/>
  <c r="Z114" i="2"/>
  <c r="AA113" i="2"/>
  <c r="AB113" i="2" s="1"/>
  <c r="AE113" i="2"/>
  <c r="AF113" i="2" s="1"/>
  <c r="X125" i="2"/>
  <c r="CR456" i="14" l="1"/>
  <c r="IG456" i="14"/>
  <c r="HG456" i="14"/>
  <c r="L456" i="14"/>
  <c r="AZ456" i="14"/>
  <c r="CW456" i="14"/>
  <c r="II456" i="14"/>
  <c r="BT456" i="14"/>
  <c r="HC456" i="14"/>
  <c r="HA456" i="14"/>
  <c r="IQ456" i="14"/>
  <c r="HK456" i="14"/>
  <c r="DB456" i="14"/>
  <c r="IO456" i="14"/>
  <c r="HI456" i="14"/>
  <c r="GU456" i="14"/>
  <c r="DN456" i="14"/>
  <c r="AF456" i="14"/>
  <c r="DW456" i="14"/>
  <c r="IE456" i="14"/>
  <c r="GY456" i="14"/>
  <c r="BN456" i="14"/>
  <c r="BC456" i="14"/>
  <c r="BG456" i="14"/>
  <c r="BE456" i="14"/>
  <c r="DH456" i="14"/>
  <c r="AU456" i="14"/>
  <c r="AY456" i="14"/>
  <c r="AW456" i="14"/>
  <c r="CN456" i="14"/>
  <c r="W456" i="14"/>
  <c r="AA456" i="14"/>
  <c r="Y456" i="14"/>
  <c r="AB456" i="14"/>
  <c r="O456" i="14"/>
  <c r="S456" i="14"/>
  <c r="Q456" i="14"/>
  <c r="ID456" i="14"/>
  <c r="IC456" i="14"/>
  <c r="IZ456" i="14"/>
  <c r="BV456" i="14"/>
  <c r="IJ456" i="14"/>
  <c r="BQ456" i="14"/>
  <c r="I456" i="14"/>
  <c r="BZ456" i="14"/>
  <c r="AG456" i="14"/>
  <c r="GH456" i="14"/>
  <c r="AO456" i="14"/>
  <c r="IL456" i="14"/>
  <c r="AS456" i="14"/>
  <c r="CB456" i="14"/>
  <c r="IU456" i="14"/>
  <c r="ED456" i="14"/>
  <c r="M456" i="14"/>
  <c r="EC456" i="14"/>
  <c r="EK456" i="14"/>
  <c r="BR456" i="14"/>
  <c r="HV456" i="14"/>
  <c r="EL456" i="14"/>
  <c r="GE456" i="14"/>
  <c r="GR456" i="14"/>
  <c r="FW456" i="14"/>
  <c r="FX456" i="14"/>
  <c r="EW456" i="14"/>
  <c r="EM456" i="14"/>
  <c r="EO456" i="14"/>
  <c r="HW456" i="14"/>
  <c r="BW456" i="14"/>
  <c r="IX456" i="14"/>
  <c r="G456" i="14"/>
  <c r="AE456" i="14"/>
  <c r="AM456" i="14"/>
  <c r="HR456" i="14"/>
  <c r="FI456" i="14"/>
  <c r="FN456" i="14"/>
  <c r="DO456" i="14"/>
  <c r="DS456" i="14"/>
  <c r="DQ456" i="14"/>
  <c r="AD456" i="14"/>
  <c r="DG456" i="14"/>
  <c r="DK456" i="14"/>
  <c r="DI456" i="14"/>
  <c r="H456" i="14"/>
  <c r="CI456" i="14"/>
  <c r="CM456" i="14"/>
  <c r="CK456" i="14"/>
  <c r="GP456" i="14"/>
  <c r="CA456" i="14"/>
  <c r="CE456" i="14"/>
  <c r="CC456" i="14"/>
  <c r="FT456" i="14"/>
  <c r="CY456" i="14"/>
  <c r="DA456" i="14"/>
  <c r="GT456" i="14"/>
  <c r="EB456" i="14"/>
  <c r="FG456" i="14"/>
  <c r="HT456" i="14"/>
  <c r="FK456" i="14"/>
  <c r="IT456" i="14"/>
  <c r="GI456" i="14"/>
  <c r="BH456" i="14"/>
  <c r="HO456" i="14"/>
  <c r="EI456" i="14"/>
  <c r="IR456" i="14"/>
  <c r="BK456" i="14"/>
  <c r="X456" i="14"/>
  <c r="CU456" i="14"/>
  <c r="IS456" i="14"/>
  <c r="IP456" i="14"/>
  <c r="IN456" i="14"/>
  <c r="FR456" i="14"/>
  <c r="IK456" i="14"/>
  <c r="IH456" i="14"/>
  <c r="IF456" i="14"/>
  <c r="EV456" i="14"/>
  <c r="HM456" i="14"/>
  <c r="HJ456" i="14"/>
  <c r="GZ456" i="14"/>
  <c r="CJ456" i="14"/>
  <c r="HE456" i="14"/>
  <c r="HB456" i="14"/>
  <c r="GF456" i="14"/>
  <c r="BP456" i="14"/>
  <c r="DE456" i="14"/>
  <c r="GQ456" i="14"/>
  <c r="GS456" i="14"/>
  <c r="BX456" i="14"/>
  <c r="JA456" i="14"/>
  <c r="FM456" i="14"/>
  <c r="AH456" i="14"/>
  <c r="GK456" i="14"/>
  <c r="FJ456" i="14"/>
  <c r="HQ456" i="14"/>
  <c r="GO456" i="14"/>
  <c r="HU456" i="14"/>
  <c r="BM456" i="14"/>
  <c r="AT456" i="14"/>
  <c r="HN456" i="14"/>
  <c r="FQ456" i="14"/>
  <c r="DU456" i="14"/>
  <c r="DR456" i="14"/>
  <c r="GX456" i="14"/>
  <c r="BL456" i="14"/>
  <c r="DM456" i="14"/>
  <c r="DJ456" i="14"/>
  <c r="GB456" i="14"/>
  <c r="AR456" i="14"/>
  <c r="CO456" i="14"/>
  <c r="CL456" i="14"/>
  <c r="DP456" i="14"/>
  <c r="HX456" i="14"/>
  <c r="CG456" i="14"/>
  <c r="CD456" i="14"/>
  <c r="CV456" i="14"/>
  <c r="HD456" i="14"/>
  <c r="DC456" i="14"/>
  <c r="GW456" i="14"/>
  <c r="EZ456" i="14"/>
  <c r="IV456" i="14"/>
  <c r="CH456" i="14"/>
  <c r="K456" i="14"/>
  <c r="DD456" i="14"/>
  <c r="AI456" i="14"/>
  <c r="FP456" i="14"/>
  <c r="AQ456" i="14"/>
  <c r="BB456" i="14"/>
  <c r="CZ456" i="14"/>
  <c r="FF456" i="14"/>
  <c r="JB456" i="14"/>
  <c r="EN456" i="14"/>
  <c r="AK456" i="14"/>
  <c r="EF456" i="14"/>
  <c r="AP456" i="14"/>
  <c r="IY456" i="14"/>
  <c r="J456" i="14"/>
  <c r="GA456" i="14"/>
  <c r="GC456" i="14"/>
  <c r="FS456" i="14"/>
  <c r="FU456" i="14"/>
  <c r="EU456" i="14"/>
  <c r="EY456" i="14"/>
  <c r="DL456" i="14"/>
  <c r="EQ456" i="14"/>
  <c r="CP456" i="14"/>
  <c r="HY456" i="14"/>
  <c r="V456" i="14"/>
  <c r="EJ456" i="14"/>
  <c r="FD456" i="14"/>
  <c r="HP456" i="14"/>
  <c r="FB456" i="14"/>
  <c r="FL456" i="14"/>
  <c r="IM456" i="14"/>
  <c r="GG456" i="14"/>
  <c r="GD456" i="14"/>
  <c r="DT456" i="14"/>
  <c r="IB456" i="14"/>
  <c r="FY456" i="14"/>
  <c r="FV456" i="14"/>
  <c r="CX456" i="14"/>
  <c r="HF456" i="14"/>
  <c r="FA456" i="14"/>
  <c r="EX456" i="14"/>
  <c r="AL456" i="14"/>
  <c r="ET456" i="14"/>
  <c r="ES456" i="14"/>
  <c r="EP456" i="14"/>
  <c r="P456" i="14"/>
  <c r="DX456" i="14"/>
  <c r="IA456" i="14"/>
  <c r="BS456" i="14"/>
  <c r="BU456" i="14"/>
  <c r="FH456" i="14"/>
  <c r="FC456" i="14"/>
  <c r="CT456" i="14"/>
  <c r="T456" i="14"/>
  <c r="DZ456" i="14"/>
  <c r="CF456" i="14"/>
  <c r="EH456" i="14"/>
  <c r="DF456" i="14"/>
  <c r="EE456" i="14"/>
  <c r="IW456" i="14"/>
  <c r="EA456" i="14"/>
  <c r="BD456" i="14"/>
  <c r="CQ456" i="14"/>
  <c r="BI456" i="14"/>
  <c r="BF456" i="14"/>
  <c r="AJ456" i="14"/>
  <c r="ER456" i="14"/>
  <c r="BA456" i="14"/>
  <c r="AX456" i="14"/>
  <c r="N456" i="14"/>
  <c r="DV456" i="14"/>
  <c r="AC456" i="14"/>
  <c r="Z456" i="14"/>
  <c r="GV456" i="14"/>
  <c r="BJ456" i="14"/>
  <c r="U456" i="14"/>
  <c r="R456" i="14"/>
  <c r="FZ456" i="14"/>
  <c r="AN456" i="14"/>
  <c r="HZ456" i="14"/>
  <c r="BY456" i="14"/>
  <c r="DY456" i="14"/>
  <c r="FE456" i="14"/>
  <c r="GN456" i="14"/>
  <c r="FO456" i="14"/>
  <c r="HH456" i="14"/>
  <c r="GM456" i="14"/>
  <c r="AV456" i="14"/>
  <c r="HS456" i="14"/>
  <c r="EG456" i="14"/>
  <c r="GJ456" i="14"/>
  <c r="BO456" i="14"/>
  <c r="HL456" i="14"/>
  <c r="CS456" i="14"/>
  <c r="I196" i="14"/>
  <c r="K196" i="14" s="1"/>
  <c r="HM457" i="14" s="1"/>
  <c r="F197" i="14"/>
  <c r="H197" i="14"/>
  <c r="E198" i="14"/>
  <c r="G198" i="14" s="1"/>
  <c r="D199" i="14"/>
  <c r="C200" i="14"/>
  <c r="K114" i="2"/>
  <c r="M114" i="2" s="1"/>
  <c r="O114" i="2" s="1"/>
  <c r="S114" i="2" s="1"/>
  <c r="L68" i="11" s="1"/>
  <c r="AH113" i="2"/>
  <c r="AI113" i="2" s="1"/>
  <c r="AK113" i="2" s="1"/>
  <c r="AO113" i="2" s="1"/>
  <c r="M67" i="11" s="1"/>
  <c r="H115" i="2"/>
  <c r="I115" i="2" s="1"/>
  <c r="D115" i="2"/>
  <c r="E115" i="2" s="1"/>
  <c r="C116" i="2"/>
  <c r="F115" i="2"/>
  <c r="AC114" i="2"/>
  <c r="Z115" i="2"/>
  <c r="AA114" i="2"/>
  <c r="AB114" i="2" s="1"/>
  <c r="AE114" i="2"/>
  <c r="AF114" i="2" s="1"/>
  <c r="X126" i="2"/>
  <c r="JB457" i="14" l="1"/>
  <c r="BK457" i="14"/>
  <c r="EC457" i="14"/>
  <c r="DW457" i="14"/>
  <c r="GO457" i="14"/>
  <c r="GI457" i="14"/>
  <c r="BL457" i="14"/>
  <c r="BQ457" i="14"/>
  <c r="ED457" i="14"/>
  <c r="DX457" i="14"/>
  <c r="BW457" i="14"/>
  <c r="JA457" i="14"/>
  <c r="IU457" i="14"/>
  <c r="BR457" i="14"/>
  <c r="AW457" i="14"/>
  <c r="GP457" i="14"/>
  <c r="K457" i="14"/>
  <c r="AA457" i="14"/>
  <c r="AS457" i="14"/>
  <c r="DE457" i="14"/>
  <c r="FQ457" i="14"/>
  <c r="IC457" i="14"/>
  <c r="AT457" i="14"/>
  <c r="DF457" i="14"/>
  <c r="FR457" i="14"/>
  <c r="ID457" i="14"/>
  <c r="AM457" i="14"/>
  <c r="CY457" i="14"/>
  <c r="FK457" i="14"/>
  <c r="HW457" i="14"/>
  <c r="AN457" i="14"/>
  <c r="CZ457" i="14"/>
  <c r="FL457" i="14"/>
  <c r="HX457" i="14"/>
  <c r="CK457" i="14"/>
  <c r="EW457" i="14"/>
  <c r="HI457" i="14"/>
  <c r="Z457" i="14"/>
  <c r="CL457" i="14"/>
  <c r="EX457" i="14"/>
  <c r="HJ457" i="14"/>
  <c r="CU457" i="14"/>
  <c r="FG457" i="14"/>
  <c r="HS457" i="14"/>
  <c r="AJ457" i="14"/>
  <c r="CV457" i="14"/>
  <c r="FH457" i="14"/>
  <c r="HT457" i="14"/>
  <c r="FU457" i="14"/>
  <c r="U457" i="14"/>
  <c r="V457" i="14"/>
  <c r="O457" i="14"/>
  <c r="I457" i="14"/>
  <c r="AC457" i="14"/>
  <c r="FA457" i="14"/>
  <c r="AD457" i="14"/>
  <c r="FB457" i="14"/>
  <c r="HN457" i="14"/>
  <c r="W457" i="14"/>
  <c r="CI457" i="14"/>
  <c r="EU457" i="14"/>
  <c r="HG457" i="14"/>
  <c r="X457" i="14"/>
  <c r="CJ457" i="14"/>
  <c r="EV457" i="14"/>
  <c r="HH457" i="14"/>
  <c r="BU457" i="14"/>
  <c r="EG457" i="14"/>
  <c r="GS457" i="14"/>
  <c r="J457" i="14"/>
  <c r="BV457" i="14"/>
  <c r="EH457" i="14"/>
  <c r="GT457" i="14"/>
  <c r="CE457" i="14"/>
  <c r="EQ457" i="14"/>
  <c r="HC457" i="14"/>
  <c r="T457" i="14"/>
  <c r="CF457" i="14"/>
  <c r="ER457" i="14"/>
  <c r="HD457" i="14"/>
  <c r="AO457" i="14"/>
  <c r="BG457" i="14"/>
  <c r="AK457" i="14"/>
  <c r="CW457" i="14"/>
  <c r="FI457" i="14"/>
  <c r="HU457" i="14"/>
  <c r="AL457" i="14"/>
  <c r="CX457" i="14"/>
  <c r="FJ457" i="14"/>
  <c r="HV457" i="14"/>
  <c r="AE457" i="14"/>
  <c r="CQ457" i="14"/>
  <c r="FC457" i="14"/>
  <c r="HO457" i="14"/>
  <c r="AF457" i="14"/>
  <c r="CR457" i="14"/>
  <c r="FD457" i="14"/>
  <c r="HP457" i="14"/>
  <c r="CC457" i="14"/>
  <c r="EO457" i="14"/>
  <c r="HA457" i="14"/>
  <c r="R457" i="14"/>
  <c r="CD457" i="14"/>
  <c r="EP457" i="14"/>
  <c r="HB457" i="14"/>
  <c r="CM457" i="14"/>
  <c r="EY457" i="14"/>
  <c r="HK457" i="14"/>
  <c r="AB457" i="14"/>
  <c r="CN457" i="14"/>
  <c r="EZ457" i="14"/>
  <c r="HL457" i="14"/>
  <c r="AQ457" i="14"/>
  <c r="BO457" i="14"/>
  <c r="BA457" i="14"/>
  <c r="DM457" i="14"/>
  <c r="FY457" i="14"/>
  <c r="IK457" i="14"/>
  <c r="BB457" i="14"/>
  <c r="DN457" i="14"/>
  <c r="FZ457" i="14"/>
  <c r="IL457" i="14"/>
  <c r="AU457" i="14"/>
  <c r="DG457" i="14"/>
  <c r="FS457" i="14"/>
  <c r="IE457" i="14"/>
  <c r="AV457" i="14"/>
  <c r="DH457" i="14"/>
  <c r="FT457" i="14"/>
  <c r="IF457" i="14"/>
  <c r="CS457" i="14"/>
  <c r="FE457" i="14"/>
  <c r="HQ457" i="14"/>
  <c r="AH457" i="14"/>
  <c r="CT457" i="14"/>
  <c r="FF457" i="14"/>
  <c r="HR457" i="14"/>
  <c r="DC457" i="14"/>
  <c r="FO457" i="14"/>
  <c r="IA457" i="14"/>
  <c r="AR457" i="14"/>
  <c r="DD457" i="14"/>
  <c r="FP457" i="14"/>
  <c r="IB457" i="14"/>
  <c r="AX457" i="14"/>
  <c r="ES457" i="14"/>
  <c r="ET457" i="14"/>
  <c r="GY457" i="14"/>
  <c r="CO457" i="14"/>
  <c r="CP457" i="14"/>
  <c r="Q457" i="14"/>
  <c r="AG457" i="14"/>
  <c r="BI457" i="14"/>
  <c r="DU457" i="14"/>
  <c r="GG457" i="14"/>
  <c r="IS457" i="14"/>
  <c r="BJ457" i="14"/>
  <c r="DV457" i="14"/>
  <c r="GH457" i="14"/>
  <c r="IT457" i="14"/>
  <c r="BC457" i="14"/>
  <c r="DO457" i="14"/>
  <c r="GA457" i="14"/>
  <c r="IM457" i="14"/>
  <c r="BD457" i="14"/>
  <c r="DP457" i="14"/>
  <c r="GB457" i="14"/>
  <c r="IN457" i="14"/>
  <c r="DA457" i="14"/>
  <c r="FM457" i="14"/>
  <c r="HY457" i="14"/>
  <c r="AP457" i="14"/>
  <c r="DB457" i="14"/>
  <c r="FN457" i="14"/>
  <c r="HZ457" i="14"/>
  <c r="DK457" i="14"/>
  <c r="FW457" i="14"/>
  <c r="II457" i="14"/>
  <c r="AZ457" i="14"/>
  <c r="DL457" i="14"/>
  <c r="FX457" i="14"/>
  <c r="IJ457" i="14"/>
  <c r="GJ457" i="14"/>
  <c r="IG457" i="14"/>
  <c r="DJ457" i="14"/>
  <c r="FV457" i="14"/>
  <c r="IH457" i="14"/>
  <c r="DS457" i="14"/>
  <c r="GE457" i="14"/>
  <c r="IQ457" i="14"/>
  <c r="BH457" i="14"/>
  <c r="DT457" i="14"/>
  <c r="GF457" i="14"/>
  <c r="IR457" i="14"/>
  <c r="S457" i="14"/>
  <c r="M457" i="14"/>
  <c r="BY457" i="14"/>
  <c r="EK457" i="14"/>
  <c r="GW457" i="14"/>
  <c r="N457" i="14"/>
  <c r="BZ457" i="14"/>
  <c r="EL457" i="14"/>
  <c r="GX457" i="14"/>
  <c r="G457" i="14"/>
  <c r="BS457" i="14"/>
  <c r="EE457" i="14"/>
  <c r="GQ457" i="14"/>
  <c r="H457" i="14"/>
  <c r="BT457" i="14"/>
  <c r="EF457" i="14"/>
  <c r="GR457" i="14"/>
  <c r="BE457" i="14"/>
  <c r="DQ457" i="14"/>
  <c r="GC457" i="14"/>
  <c r="IO457" i="14"/>
  <c r="BF457" i="14"/>
  <c r="DR457" i="14"/>
  <c r="GD457" i="14"/>
  <c r="IP457" i="14"/>
  <c r="EA457" i="14"/>
  <c r="GM457" i="14"/>
  <c r="IY457" i="14"/>
  <c r="BP457" i="14"/>
  <c r="EB457" i="14"/>
  <c r="GN457" i="14"/>
  <c r="IZ457" i="14"/>
  <c r="DI457" i="14"/>
  <c r="AY457" i="14"/>
  <c r="HE457" i="14"/>
  <c r="HF457" i="14"/>
  <c r="EM457" i="14"/>
  <c r="P457" i="14"/>
  <c r="CB457" i="14"/>
  <c r="EN457" i="14"/>
  <c r="GZ457" i="14"/>
  <c r="BM457" i="14"/>
  <c r="DY457" i="14"/>
  <c r="GK457" i="14"/>
  <c r="IW457" i="14"/>
  <c r="BN457" i="14"/>
  <c r="DZ457" i="14"/>
  <c r="GL457" i="14"/>
  <c r="IX457" i="14"/>
  <c r="EI457" i="14"/>
  <c r="GU457" i="14"/>
  <c r="L457" i="14"/>
  <c r="BX457" i="14"/>
  <c r="EJ457" i="14"/>
  <c r="GV457" i="14"/>
  <c r="IV457" i="14"/>
  <c r="AI457" i="14"/>
  <c r="CG457" i="14"/>
  <c r="CH457" i="14"/>
  <c r="CA457" i="14"/>
  <c r="Y457" i="14"/>
  <c r="I197" i="14"/>
  <c r="K197" i="14" s="1"/>
  <c r="HI458" i="14" s="1"/>
  <c r="H198" i="14"/>
  <c r="F198" i="14"/>
  <c r="C201" i="14"/>
  <c r="D200" i="14"/>
  <c r="E199" i="14"/>
  <c r="F199" i="14" s="1"/>
  <c r="AH114" i="2"/>
  <c r="AI114" i="2" s="1"/>
  <c r="AK114" i="2" s="1"/>
  <c r="AO114" i="2" s="1"/>
  <c r="M68" i="11" s="1"/>
  <c r="K115" i="2"/>
  <c r="M115" i="2" s="1"/>
  <c r="O115" i="2" s="1"/>
  <c r="S115" i="2" s="1"/>
  <c r="L69" i="11" s="1"/>
  <c r="F116" i="2"/>
  <c r="C117" i="2"/>
  <c r="D116" i="2"/>
  <c r="E116" i="2" s="1"/>
  <c r="H116" i="2"/>
  <c r="I116" i="2" s="1"/>
  <c r="AC115" i="2"/>
  <c r="Z116" i="2"/>
  <c r="AA115" i="2"/>
  <c r="AB115" i="2" s="1"/>
  <c r="AE115" i="2"/>
  <c r="AF115" i="2" s="1"/>
  <c r="X127" i="2"/>
  <c r="BF458" i="14" l="1"/>
  <c r="H458" i="14"/>
  <c r="CT458" i="14"/>
  <c r="AF458" i="14"/>
  <c r="DR458" i="14"/>
  <c r="R458" i="14"/>
  <c r="AP458" i="14"/>
  <c r="BD458" i="14"/>
  <c r="CD458" i="14"/>
  <c r="DB458" i="14"/>
  <c r="BN458" i="14"/>
  <c r="P458" i="14"/>
  <c r="AN458" i="14"/>
  <c r="DZ458" i="14"/>
  <c r="Z458" i="14"/>
  <c r="AX458" i="14"/>
  <c r="BL458" i="14"/>
  <c r="CL458" i="14"/>
  <c r="DJ458" i="14"/>
  <c r="J458" i="14"/>
  <c r="X458" i="14"/>
  <c r="AH458" i="14"/>
  <c r="AV458" i="14"/>
  <c r="BV458" i="14"/>
  <c r="AJ458" i="14"/>
  <c r="AR458" i="14"/>
  <c r="AZ458" i="14"/>
  <c r="BH458" i="14"/>
  <c r="BP458" i="14"/>
  <c r="L458" i="14"/>
  <c r="T458" i="14"/>
  <c r="AB458" i="14"/>
  <c r="CV458" i="14"/>
  <c r="DD458" i="14"/>
  <c r="DL458" i="14"/>
  <c r="DT458" i="14"/>
  <c r="EB458" i="14"/>
  <c r="BX458" i="14"/>
  <c r="CF458" i="14"/>
  <c r="CN458" i="14"/>
  <c r="AL458" i="14"/>
  <c r="AT458" i="14"/>
  <c r="BB458" i="14"/>
  <c r="BJ458" i="14"/>
  <c r="BR458" i="14"/>
  <c r="N458" i="14"/>
  <c r="V458" i="14"/>
  <c r="AD458" i="14"/>
  <c r="CX458" i="14"/>
  <c r="DF458" i="14"/>
  <c r="DN458" i="14"/>
  <c r="DV458" i="14"/>
  <c r="ED458" i="14"/>
  <c r="BZ458" i="14"/>
  <c r="CH458" i="14"/>
  <c r="CP458" i="14"/>
  <c r="CR458" i="14"/>
  <c r="CZ458" i="14"/>
  <c r="DH458" i="14"/>
  <c r="DP458" i="14"/>
  <c r="DX458" i="14"/>
  <c r="BT458" i="14"/>
  <c r="CB458" i="14"/>
  <c r="CJ458" i="14"/>
  <c r="FF458" i="14"/>
  <c r="FH458" i="14"/>
  <c r="FJ458" i="14"/>
  <c r="FD458" i="14"/>
  <c r="FN458" i="14"/>
  <c r="FP458" i="14"/>
  <c r="FR458" i="14"/>
  <c r="FL458" i="14"/>
  <c r="FV458" i="14"/>
  <c r="FX458" i="14"/>
  <c r="FZ458" i="14"/>
  <c r="FT458" i="14"/>
  <c r="GD458" i="14"/>
  <c r="GF458" i="14"/>
  <c r="GH458" i="14"/>
  <c r="GB458" i="14"/>
  <c r="GL458" i="14"/>
  <c r="GN458" i="14"/>
  <c r="GP458" i="14"/>
  <c r="GJ458" i="14"/>
  <c r="EH458" i="14"/>
  <c r="EJ458" i="14"/>
  <c r="EL458" i="14"/>
  <c r="EF458" i="14"/>
  <c r="EP458" i="14"/>
  <c r="ER458" i="14"/>
  <c r="ET458" i="14"/>
  <c r="EN458" i="14"/>
  <c r="EX458" i="14"/>
  <c r="EZ458" i="14"/>
  <c r="FB458" i="14"/>
  <c r="EV458" i="14"/>
  <c r="HR458" i="14"/>
  <c r="HT458" i="14"/>
  <c r="HV458" i="14"/>
  <c r="HP458" i="14"/>
  <c r="HZ458" i="14"/>
  <c r="IB458" i="14"/>
  <c r="ID458" i="14"/>
  <c r="HX458" i="14"/>
  <c r="IH458" i="14"/>
  <c r="IJ458" i="14"/>
  <c r="IL458" i="14"/>
  <c r="IF458" i="14"/>
  <c r="IP458" i="14"/>
  <c r="IR458" i="14"/>
  <c r="IT458" i="14"/>
  <c r="IN458" i="14"/>
  <c r="IX458" i="14"/>
  <c r="IZ458" i="14"/>
  <c r="JB458" i="14"/>
  <c r="IV458" i="14"/>
  <c r="GT458" i="14"/>
  <c r="GV458" i="14"/>
  <c r="GX458" i="14"/>
  <c r="GR458" i="14"/>
  <c r="HB458" i="14"/>
  <c r="HD458" i="14"/>
  <c r="HF458" i="14"/>
  <c r="GZ458" i="14"/>
  <c r="HJ458" i="14"/>
  <c r="HL458" i="14"/>
  <c r="HN458" i="14"/>
  <c r="HH458" i="14"/>
  <c r="AI458" i="14"/>
  <c r="AK458" i="14"/>
  <c r="AE458" i="14"/>
  <c r="AG458" i="14"/>
  <c r="AQ458" i="14"/>
  <c r="AS458" i="14"/>
  <c r="AM458" i="14"/>
  <c r="AO458" i="14"/>
  <c r="AY458" i="14"/>
  <c r="BA458" i="14"/>
  <c r="AU458" i="14"/>
  <c r="AW458" i="14"/>
  <c r="BG458" i="14"/>
  <c r="BI458" i="14"/>
  <c r="BC458" i="14"/>
  <c r="BE458" i="14"/>
  <c r="BO458" i="14"/>
  <c r="BQ458" i="14"/>
  <c r="BK458" i="14"/>
  <c r="BM458" i="14"/>
  <c r="K458" i="14"/>
  <c r="M458" i="14"/>
  <c r="G458" i="14"/>
  <c r="I458" i="14"/>
  <c r="S458" i="14"/>
  <c r="U458" i="14"/>
  <c r="O458" i="14"/>
  <c r="Q458" i="14"/>
  <c r="AA458" i="14"/>
  <c r="AC458" i="14"/>
  <c r="W458" i="14"/>
  <c r="Y458" i="14"/>
  <c r="CU458" i="14"/>
  <c r="CW458" i="14"/>
  <c r="CQ458" i="14"/>
  <c r="CS458" i="14"/>
  <c r="DC458" i="14"/>
  <c r="DE458" i="14"/>
  <c r="CY458" i="14"/>
  <c r="DA458" i="14"/>
  <c r="DK458" i="14"/>
  <c r="DM458" i="14"/>
  <c r="DG458" i="14"/>
  <c r="DI458" i="14"/>
  <c r="DS458" i="14"/>
  <c r="DU458" i="14"/>
  <c r="DO458" i="14"/>
  <c r="DQ458" i="14"/>
  <c r="EA458" i="14"/>
  <c r="EC458" i="14"/>
  <c r="DW458" i="14"/>
  <c r="DY458" i="14"/>
  <c r="BW458" i="14"/>
  <c r="BY458" i="14"/>
  <c r="BS458" i="14"/>
  <c r="BU458" i="14"/>
  <c r="CE458" i="14"/>
  <c r="CG458" i="14"/>
  <c r="CA458" i="14"/>
  <c r="CC458" i="14"/>
  <c r="CM458" i="14"/>
  <c r="CO458" i="14"/>
  <c r="CI458" i="14"/>
  <c r="CK458" i="14"/>
  <c r="FG458" i="14"/>
  <c r="FI458" i="14"/>
  <c r="FC458" i="14"/>
  <c r="FE458" i="14"/>
  <c r="FO458" i="14"/>
  <c r="FQ458" i="14"/>
  <c r="FK458" i="14"/>
  <c r="FM458" i="14"/>
  <c r="FW458" i="14"/>
  <c r="FY458" i="14"/>
  <c r="FS458" i="14"/>
  <c r="FU458" i="14"/>
  <c r="GE458" i="14"/>
  <c r="GG458" i="14"/>
  <c r="GA458" i="14"/>
  <c r="GC458" i="14"/>
  <c r="GM458" i="14"/>
  <c r="GO458" i="14"/>
  <c r="GI458" i="14"/>
  <c r="GK458" i="14"/>
  <c r="EI458" i="14"/>
  <c r="EK458" i="14"/>
  <c r="EE458" i="14"/>
  <c r="EG458" i="14"/>
  <c r="EQ458" i="14"/>
  <c r="ES458" i="14"/>
  <c r="EM458" i="14"/>
  <c r="EO458" i="14"/>
  <c r="EY458" i="14"/>
  <c r="FA458" i="14"/>
  <c r="EU458" i="14"/>
  <c r="EW458" i="14"/>
  <c r="I198" i="14"/>
  <c r="K198" i="14" s="1"/>
  <c r="BX459" i="14" s="1"/>
  <c r="HS458" i="14"/>
  <c r="HU458" i="14"/>
  <c r="HO458" i="14"/>
  <c r="HQ458" i="14"/>
  <c r="IA458" i="14"/>
  <c r="IC458" i="14"/>
  <c r="HW458" i="14"/>
  <c r="HY458" i="14"/>
  <c r="II458" i="14"/>
  <c r="IK458" i="14"/>
  <c r="IE458" i="14"/>
  <c r="IG458" i="14"/>
  <c r="IQ458" i="14"/>
  <c r="IS458" i="14"/>
  <c r="IM458" i="14"/>
  <c r="IO458" i="14"/>
  <c r="IY458" i="14"/>
  <c r="JA458" i="14"/>
  <c r="IU458" i="14"/>
  <c r="IW458" i="14"/>
  <c r="GU458" i="14"/>
  <c r="GW458" i="14"/>
  <c r="GQ458" i="14"/>
  <c r="GS458" i="14"/>
  <c r="HC458" i="14"/>
  <c r="HE458" i="14"/>
  <c r="GY458" i="14"/>
  <c r="HA458" i="14"/>
  <c r="HK458" i="14"/>
  <c r="HM458" i="14"/>
  <c r="HG458" i="14"/>
  <c r="H199" i="14"/>
  <c r="G199" i="14"/>
  <c r="G200" i="14"/>
  <c r="E200" i="14"/>
  <c r="H200" i="14" s="1"/>
  <c r="D201" i="14"/>
  <c r="C202" i="14"/>
  <c r="K116" i="2"/>
  <c r="M116" i="2" s="1"/>
  <c r="O116" i="2" s="1"/>
  <c r="S116" i="2" s="1"/>
  <c r="L70" i="11" s="1"/>
  <c r="AH115" i="2"/>
  <c r="AI115" i="2" s="1"/>
  <c r="AK115" i="2" s="1"/>
  <c r="AO115" i="2" s="1"/>
  <c r="M69" i="11" s="1"/>
  <c r="F117" i="2"/>
  <c r="H117" i="2"/>
  <c r="I117" i="2" s="1"/>
  <c r="C118" i="2"/>
  <c r="D117" i="2"/>
  <c r="E117" i="2" s="1"/>
  <c r="AC116" i="2"/>
  <c r="AA116" i="2"/>
  <c r="AB116" i="2" s="1"/>
  <c r="Z117" i="2"/>
  <c r="AE116" i="2"/>
  <c r="AF116" i="2" s="1"/>
  <c r="X128" i="2"/>
  <c r="I199" i="14" l="1"/>
  <c r="K199" i="14" s="1"/>
  <c r="IY460" i="14" s="1"/>
  <c r="BO459" i="14"/>
  <c r="FJ459" i="14"/>
  <c r="GK459" i="14"/>
  <c r="IH459" i="14"/>
  <c r="HT459" i="14"/>
  <c r="ER459" i="14"/>
  <c r="GJ459" i="14"/>
  <c r="AW459" i="14"/>
  <c r="EQ459" i="14"/>
  <c r="BK459" i="14"/>
  <c r="FS459" i="14"/>
  <c r="HN459" i="14"/>
  <c r="FX459" i="14"/>
  <c r="HF459" i="14"/>
  <c r="CM459" i="14"/>
  <c r="HZ459" i="14"/>
  <c r="GF459" i="14"/>
  <c r="AO459" i="14"/>
  <c r="X459" i="14"/>
  <c r="GG459" i="14"/>
  <c r="EN459" i="14"/>
  <c r="FK459" i="14"/>
  <c r="H459" i="14"/>
  <c r="EP459" i="14"/>
  <c r="EO459" i="14"/>
  <c r="GA459" i="14"/>
  <c r="O459" i="14"/>
  <c r="DN459" i="14"/>
  <c r="K459" i="14"/>
  <c r="ET459" i="14"/>
  <c r="GO459" i="14"/>
  <c r="IP459" i="14"/>
  <c r="DF459" i="14"/>
  <c r="CS459" i="14"/>
  <c r="ES459" i="14"/>
  <c r="GN459" i="14"/>
  <c r="BE459" i="14"/>
  <c r="FP459" i="14"/>
  <c r="U459" i="14"/>
  <c r="S459" i="14"/>
  <c r="Q459" i="14"/>
  <c r="GP459" i="14"/>
  <c r="GM459" i="14"/>
  <c r="BM459" i="14"/>
  <c r="GH459" i="14"/>
  <c r="GE459" i="14"/>
  <c r="GB459" i="14"/>
  <c r="BA459" i="14"/>
  <c r="DJ459" i="14"/>
  <c r="ID459" i="14"/>
  <c r="FO459" i="14"/>
  <c r="FL459" i="14"/>
  <c r="CW459" i="14"/>
  <c r="FF459" i="14"/>
  <c r="AE459" i="14"/>
  <c r="AB459" i="14"/>
  <c r="Y459" i="14"/>
  <c r="L459" i="14"/>
  <c r="BY459" i="14"/>
  <c r="BZ459" i="14"/>
  <c r="HD459" i="14"/>
  <c r="HB459" i="14"/>
  <c r="GZ459" i="14"/>
  <c r="ED459" i="14"/>
  <c r="EA459" i="14"/>
  <c r="IV459" i="14"/>
  <c r="DV459" i="14"/>
  <c r="BG459" i="14"/>
  <c r="DP459" i="14"/>
  <c r="IJ459" i="14"/>
  <c r="FU459" i="14"/>
  <c r="FR459" i="14"/>
  <c r="AQ459" i="14"/>
  <c r="CZ459" i="14"/>
  <c r="AK459" i="14"/>
  <c r="HQ459" i="14"/>
  <c r="EY459" i="14"/>
  <c r="HH459" i="14"/>
  <c r="J459" i="14"/>
  <c r="BS459" i="14"/>
  <c r="GX459" i="14"/>
  <c r="CH459" i="14"/>
  <c r="CF459" i="14"/>
  <c r="CD459" i="14"/>
  <c r="CB459" i="14"/>
  <c r="EC459" i="14"/>
  <c r="IX459" i="14"/>
  <c r="DX459" i="14"/>
  <c r="DU459" i="14"/>
  <c r="GD459" i="14"/>
  <c r="BC459" i="14"/>
  <c r="DL459" i="14"/>
  <c r="IF459" i="14"/>
  <c r="FQ459" i="14"/>
  <c r="FN459" i="14"/>
  <c r="AM459" i="14"/>
  <c r="FH459" i="14"/>
  <c r="AG459" i="14"/>
  <c r="AD459" i="14"/>
  <c r="AA459" i="14"/>
  <c r="EU459" i="14"/>
  <c r="GW459" i="14"/>
  <c r="I459" i="14"/>
  <c r="V459" i="14"/>
  <c r="T459" i="14"/>
  <c r="R459" i="14"/>
  <c r="EM459" i="14"/>
  <c r="BQ459" i="14"/>
  <c r="GL459" i="14"/>
  <c r="GI459" i="14"/>
  <c r="BI459" i="14"/>
  <c r="DR459" i="14"/>
  <c r="IL459" i="14"/>
  <c r="FW459" i="14"/>
  <c r="FT459" i="14"/>
  <c r="AS459" i="14"/>
  <c r="DB459" i="14"/>
  <c r="HS459" i="14"/>
  <c r="HP459" i="14"/>
  <c r="FA459" i="14"/>
  <c r="HJ459" i="14"/>
  <c r="CI459" i="14"/>
  <c r="GQ459" i="14"/>
  <c r="G459" i="14"/>
  <c r="HE459" i="14"/>
  <c r="HC459" i="14"/>
  <c r="HA459" i="14"/>
  <c r="CA459" i="14"/>
  <c r="IZ459" i="14"/>
  <c r="DZ459" i="14"/>
  <c r="DW459" i="14"/>
  <c r="IR459" i="14"/>
  <c r="GC459" i="14"/>
  <c r="FZ459" i="14"/>
  <c r="AY459" i="14"/>
  <c r="DH459" i="14"/>
  <c r="IB459" i="14"/>
  <c r="FM459" i="14"/>
  <c r="HV459" i="14"/>
  <c r="CU459" i="14"/>
  <c r="FD459" i="14"/>
  <c r="CO459" i="14"/>
  <c r="Z459" i="14"/>
  <c r="W459" i="14"/>
  <c r="EI459" i="14"/>
  <c r="BT459" i="14"/>
  <c r="AI459" i="14"/>
  <c r="HO459" i="14"/>
  <c r="AC459" i="14"/>
  <c r="EW459" i="14"/>
  <c r="EL459" i="14"/>
  <c r="EG459" i="14"/>
  <c r="GT459" i="14"/>
  <c r="CG459" i="14"/>
  <c r="CE459" i="14"/>
  <c r="CC459" i="14"/>
  <c r="JB459" i="14"/>
  <c r="EB459" i="14"/>
  <c r="DY459" i="14"/>
  <c r="IT459" i="14"/>
  <c r="DT459" i="14"/>
  <c r="IN459" i="14"/>
  <c r="FY459" i="14"/>
  <c r="FV459" i="14"/>
  <c r="AU459" i="14"/>
  <c r="DD459" i="14"/>
  <c r="HX459" i="14"/>
  <c r="HU459" i="14"/>
  <c r="HR459" i="14"/>
  <c r="CQ459" i="14"/>
  <c r="HL459" i="14"/>
  <c r="CK459" i="14"/>
  <c r="EF459" i="14"/>
  <c r="EE459" i="14"/>
  <c r="GV459" i="14"/>
  <c r="P459" i="14"/>
  <c r="BR459" i="14"/>
  <c r="BP459" i="14"/>
  <c r="BN459" i="14"/>
  <c r="BL459" i="14"/>
  <c r="BJ459" i="14"/>
  <c r="BH459" i="14"/>
  <c r="BF459" i="14"/>
  <c r="BD459" i="14"/>
  <c r="BB459" i="14"/>
  <c r="AZ459" i="14"/>
  <c r="AX459" i="14"/>
  <c r="AV459" i="14"/>
  <c r="AT459" i="14"/>
  <c r="AR459" i="14"/>
  <c r="AP459" i="14"/>
  <c r="AN459" i="14"/>
  <c r="CX459" i="14"/>
  <c r="CV459" i="14"/>
  <c r="CT459" i="14"/>
  <c r="CR459" i="14"/>
  <c r="FB459" i="14"/>
  <c r="EZ459" i="14"/>
  <c r="EX459" i="14"/>
  <c r="EV459" i="14"/>
  <c r="EJ459" i="14"/>
  <c r="GU459" i="14"/>
  <c r="BW459" i="14"/>
  <c r="GR459" i="14"/>
  <c r="GY459" i="14"/>
  <c r="JA459" i="14"/>
  <c r="IY459" i="14"/>
  <c r="IW459" i="14"/>
  <c r="IU459" i="14"/>
  <c r="IS459" i="14"/>
  <c r="IQ459" i="14"/>
  <c r="IO459" i="14"/>
  <c r="IM459" i="14"/>
  <c r="IK459" i="14"/>
  <c r="II459" i="14"/>
  <c r="IG459" i="14"/>
  <c r="IE459" i="14"/>
  <c r="IC459" i="14"/>
  <c r="IA459" i="14"/>
  <c r="HY459" i="14"/>
  <c r="HW459" i="14"/>
  <c r="AL459" i="14"/>
  <c r="AJ459" i="14"/>
  <c r="AH459" i="14"/>
  <c r="AF459" i="14"/>
  <c r="CP459" i="14"/>
  <c r="CN459" i="14"/>
  <c r="CL459" i="14"/>
  <c r="CJ459" i="14"/>
  <c r="EH459" i="14"/>
  <c r="GS459" i="14"/>
  <c r="BU459" i="14"/>
  <c r="BV459" i="14"/>
  <c r="DS459" i="14"/>
  <c r="DQ459" i="14"/>
  <c r="DO459" i="14"/>
  <c r="DM459" i="14"/>
  <c r="DK459" i="14"/>
  <c r="DI459" i="14"/>
  <c r="DG459" i="14"/>
  <c r="DE459" i="14"/>
  <c r="DC459" i="14"/>
  <c r="DA459" i="14"/>
  <c r="CY459" i="14"/>
  <c r="FI459" i="14"/>
  <c r="FG459" i="14"/>
  <c r="FE459" i="14"/>
  <c r="FC459" i="14"/>
  <c r="HM459" i="14"/>
  <c r="HK459" i="14"/>
  <c r="HI459" i="14"/>
  <c r="HG459" i="14"/>
  <c r="N459" i="14"/>
  <c r="EK459" i="14"/>
  <c r="M459" i="14"/>
  <c r="C203" i="14"/>
  <c r="D202" i="14"/>
  <c r="E201" i="14"/>
  <c r="H201" i="14" s="1"/>
  <c r="F200" i="14"/>
  <c r="I200" i="14" s="1"/>
  <c r="K200" i="14" s="1"/>
  <c r="K117" i="2"/>
  <c r="M117" i="2" s="1"/>
  <c r="O117" i="2" s="1"/>
  <c r="S117" i="2" s="1"/>
  <c r="L71" i="11" s="1"/>
  <c r="C119" i="2"/>
  <c r="F118" i="2"/>
  <c r="H118" i="2"/>
  <c r="I118" i="2" s="1"/>
  <c r="D118" i="2"/>
  <c r="E118" i="2" s="1"/>
  <c r="AH116" i="2"/>
  <c r="AI116" i="2" s="1"/>
  <c r="AK116" i="2" s="1"/>
  <c r="AO116" i="2" s="1"/>
  <c r="M70" i="11" s="1"/>
  <c r="AC117" i="2"/>
  <c r="Z118" i="2"/>
  <c r="AE117" i="2"/>
  <c r="AF117" i="2" s="1"/>
  <c r="AA117" i="2"/>
  <c r="AB117" i="2" s="1"/>
  <c r="X129" i="2"/>
  <c r="HY460" i="14" l="1"/>
  <c r="BS460" i="14"/>
  <c r="CN460" i="14"/>
  <c r="H460" i="14"/>
  <c r="AI460" i="14"/>
  <c r="CQ460" i="14"/>
  <c r="HS460" i="14"/>
  <c r="ID460" i="14"/>
  <c r="CA460" i="14"/>
  <c r="ES460" i="14"/>
  <c r="IA460" i="14"/>
  <c r="DW460" i="14"/>
  <c r="AA460" i="14"/>
  <c r="JA460" i="14"/>
  <c r="FI460" i="14"/>
  <c r="CC460" i="14"/>
  <c r="BZ460" i="14"/>
  <c r="CV460" i="14"/>
  <c r="P460" i="14"/>
  <c r="BN460" i="14"/>
  <c r="IQ460" i="14"/>
  <c r="X460" i="14"/>
  <c r="GS460" i="14"/>
  <c r="GA460" i="14"/>
  <c r="II460" i="14"/>
  <c r="CP460" i="14"/>
  <c r="BU460" i="14"/>
  <c r="IF460" i="14"/>
  <c r="EC460" i="14"/>
  <c r="BP460" i="14"/>
  <c r="HQ460" i="14"/>
  <c r="CI460" i="14"/>
  <c r="CH460" i="14"/>
  <c r="EK460" i="14"/>
  <c r="GG460" i="14"/>
  <c r="CX460" i="14"/>
  <c r="FA460" i="14"/>
  <c r="CF460" i="14"/>
  <c r="BL460" i="14"/>
  <c r="IJ460" i="14"/>
  <c r="CS460" i="14"/>
  <c r="HI460" i="14"/>
  <c r="S460" i="14"/>
  <c r="HK460" i="14"/>
  <c r="BX460" i="14"/>
  <c r="IP460" i="14"/>
  <c r="AF460" i="14"/>
  <c r="CK460" i="14"/>
  <c r="HA460" i="14"/>
  <c r="K460" i="14"/>
  <c r="EA460" i="14"/>
  <c r="IO460" i="14"/>
  <c r="IR460" i="14"/>
  <c r="DJ460" i="14"/>
  <c r="IL460" i="14"/>
  <c r="DY460" i="14"/>
  <c r="BE460" i="14"/>
  <c r="AO460" i="14"/>
  <c r="CT460" i="14"/>
  <c r="CW460" i="14"/>
  <c r="HG460" i="14"/>
  <c r="CD460" i="14"/>
  <c r="CG460" i="14"/>
  <c r="GQ460" i="14"/>
  <c r="IW460" i="14"/>
  <c r="GU460" i="14"/>
  <c r="DU460" i="14"/>
  <c r="FZ460" i="14"/>
  <c r="DK460" i="14"/>
  <c r="DL460" i="14"/>
  <c r="HO460" i="14"/>
  <c r="CL460" i="14"/>
  <c r="CO460" i="14"/>
  <c r="GY460" i="14"/>
  <c r="BV460" i="14"/>
  <c r="BY460" i="14"/>
  <c r="BK460" i="14"/>
  <c r="GB460" i="14"/>
  <c r="FU460" i="14"/>
  <c r="AS460" i="14"/>
  <c r="BC460" i="14"/>
  <c r="FS460" i="14"/>
  <c r="CZ460" i="14"/>
  <c r="AH460" i="14"/>
  <c r="FC460" i="14"/>
  <c r="AK460" i="14"/>
  <c r="Z460" i="14"/>
  <c r="EU460" i="14"/>
  <c r="AC460" i="14"/>
  <c r="R460" i="14"/>
  <c r="EM460" i="14"/>
  <c r="U460" i="14"/>
  <c r="J460" i="14"/>
  <c r="EE460" i="14"/>
  <c r="M460" i="14"/>
  <c r="GK460" i="14"/>
  <c r="JB460" i="14"/>
  <c r="BG460" i="14"/>
  <c r="IM460" i="14"/>
  <c r="BI460" i="14"/>
  <c r="DI460" i="14"/>
  <c r="DM460" i="14"/>
  <c r="HZ460" i="14"/>
  <c r="GE460" i="14"/>
  <c r="FE460" i="14"/>
  <c r="AE460" i="14"/>
  <c r="AJ460" i="14"/>
  <c r="EW460" i="14"/>
  <c r="W460" i="14"/>
  <c r="AB460" i="14"/>
  <c r="EO460" i="14"/>
  <c r="O460" i="14"/>
  <c r="T460" i="14"/>
  <c r="EG460" i="14"/>
  <c r="G460" i="14"/>
  <c r="L460" i="14"/>
  <c r="IV460" i="14"/>
  <c r="GO460" i="14"/>
  <c r="GD460" i="14"/>
  <c r="DO460" i="14"/>
  <c r="FW460" i="14"/>
  <c r="DH460" i="14"/>
  <c r="FX460" i="14"/>
  <c r="FR460" i="14"/>
  <c r="FG460" i="14"/>
  <c r="AG460" i="14"/>
  <c r="AL460" i="14"/>
  <c r="EY460" i="14"/>
  <c r="Y460" i="14"/>
  <c r="AD460" i="14"/>
  <c r="EQ460" i="14"/>
  <c r="Q460" i="14"/>
  <c r="V460" i="14"/>
  <c r="EI460" i="14"/>
  <c r="I460" i="14"/>
  <c r="N460" i="14"/>
  <c r="BO460" i="14"/>
  <c r="IU460" i="14"/>
  <c r="BQ460" i="14"/>
  <c r="GC460" i="14"/>
  <c r="IT460" i="14"/>
  <c r="IH460" i="14"/>
  <c r="DG460" i="14"/>
  <c r="FM460" i="14"/>
  <c r="DF460" i="14"/>
  <c r="CU460" i="14"/>
  <c r="CR460" i="14"/>
  <c r="HU460" i="14"/>
  <c r="CM460" i="14"/>
  <c r="CJ460" i="14"/>
  <c r="HM460" i="14"/>
  <c r="CE460" i="14"/>
  <c r="CB460" i="14"/>
  <c r="HE460" i="14"/>
  <c r="BW460" i="14"/>
  <c r="BT460" i="14"/>
  <c r="GW460" i="14"/>
  <c r="IX460" i="14"/>
  <c r="GI460" i="14"/>
  <c r="IZ460" i="14"/>
  <c r="DQ460" i="14"/>
  <c r="GH460" i="14"/>
  <c r="FV460" i="14"/>
  <c r="AU460" i="14"/>
  <c r="FK460" i="14"/>
  <c r="AT460" i="14"/>
  <c r="GF460" i="14"/>
  <c r="AW460" i="14"/>
  <c r="DN460" i="14"/>
  <c r="AM460" i="14"/>
  <c r="HW460" i="14"/>
  <c r="IC460" i="14"/>
  <c r="DC460" i="14"/>
  <c r="FP460" i="14"/>
  <c r="CY460" i="14"/>
  <c r="DB460" i="14"/>
  <c r="HC460" i="14"/>
  <c r="BM460" i="14"/>
  <c r="BR460" i="14"/>
  <c r="DS460" i="14"/>
  <c r="IN460" i="14"/>
  <c r="IS460" i="14"/>
  <c r="AY460" i="14"/>
  <c r="FT460" i="14"/>
  <c r="FY460" i="14"/>
  <c r="FQ460" i="14"/>
  <c r="HX460" i="14"/>
  <c r="AN460" i="14"/>
  <c r="BA460" i="14"/>
  <c r="DA460" i="14"/>
  <c r="FL460" i="14"/>
  <c r="AR460" i="14"/>
  <c r="HR460" i="14"/>
  <c r="HP460" i="14"/>
  <c r="HV460" i="14"/>
  <c r="HT460" i="14"/>
  <c r="HJ460" i="14"/>
  <c r="HH460" i="14"/>
  <c r="HN460" i="14"/>
  <c r="HL460" i="14"/>
  <c r="HB460" i="14"/>
  <c r="GZ460" i="14"/>
  <c r="HF460" i="14"/>
  <c r="HD460" i="14"/>
  <c r="GT460" i="14"/>
  <c r="GR460" i="14"/>
  <c r="GX460" i="14"/>
  <c r="GV460" i="14"/>
  <c r="GL460" i="14"/>
  <c r="GJ460" i="14"/>
  <c r="GP460" i="14"/>
  <c r="GN460" i="14"/>
  <c r="DR460" i="14"/>
  <c r="DP460" i="14"/>
  <c r="DV460" i="14"/>
  <c r="DT460" i="14"/>
  <c r="AX460" i="14"/>
  <c r="AV460" i="14"/>
  <c r="BB460" i="14"/>
  <c r="AZ460" i="14"/>
  <c r="DE460" i="14"/>
  <c r="IB460" i="14"/>
  <c r="DD460" i="14"/>
  <c r="GM460" i="14"/>
  <c r="FF460" i="14"/>
  <c r="FD460" i="14"/>
  <c r="FJ460" i="14"/>
  <c r="FH460" i="14"/>
  <c r="EX460" i="14"/>
  <c r="EV460" i="14"/>
  <c r="FB460" i="14"/>
  <c r="EZ460" i="14"/>
  <c r="EP460" i="14"/>
  <c r="EN460" i="14"/>
  <c r="ET460" i="14"/>
  <c r="ER460" i="14"/>
  <c r="EH460" i="14"/>
  <c r="EF460" i="14"/>
  <c r="EL460" i="14"/>
  <c r="EJ460" i="14"/>
  <c r="DZ460" i="14"/>
  <c r="DX460" i="14"/>
  <c r="ED460" i="14"/>
  <c r="EB460" i="14"/>
  <c r="BF460" i="14"/>
  <c r="BD460" i="14"/>
  <c r="BJ460" i="14"/>
  <c r="BH460" i="14"/>
  <c r="IG460" i="14"/>
  <c r="IE460" i="14"/>
  <c r="IK460" i="14"/>
  <c r="FO460" i="14"/>
  <c r="AQ460" i="14"/>
  <c r="FN460" i="14"/>
  <c r="AP460" i="14"/>
  <c r="F201" i="14"/>
  <c r="G201" i="14"/>
  <c r="IV461" i="14"/>
  <c r="IN461" i="14"/>
  <c r="IF461" i="14"/>
  <c r="HX461" i="14"/>
  <c r="HP461" i="14"/>
  <c r="HH461" i="14"/>
  <c r="GZ461" i="14"/>
  <c r="GR461" i="14"/>
  <c r="GJ461" i="14"/>
  <c r="GB461" i="14"/>
  <c r="FT461" i="14"/>
  <c r="FL461" i="14"/>
  <c r="FD461" i="14"/>
  <c r="EV461" i="14"/>
  <c r="EN461" i="14"/>
  <c r="EF461" i="14"/>
  <c r="DX461" i="14"/>
  <c r="DP461" i="14"/>
  <c r="DH461" i="14"/>
  <c r="CZ461" i="14"/>
  <c r="CR461" i="14"/>
  <c r="CJ461" i="14"/>
  <c r="CB461" i="14"/>
  <c r="BT461" i="14"/>
  <c r="BL461" i="14"/>
  <c r="BD461" i="14"/>
  <c r="AV461" i="14"/>
  <c r="AN461" i="14"/>
  <c r="AF461" i="14"/>
  <c r="X461" i="14"/>
  <c r="P461" i="14"/>
  <c r="H461" i="14"/>
  <c r="IU461" i="14"/>
  <c r="IM461" i="14"/>
  <c r="IE461" i="14"/>
  <c r="HW461" i="14"/>
  <c r="HO461" i="14"/>
  <c r="HG461" i="14"/>
  <c r="GY461" i="14"/>
  <c r="GQ461" i="14"/>
  <c r="GI461" i="14"/>
  <c r="GA461" i="14"/>
  <c r="FS461" i="14"/>
  <c r="FK461" i="14"/>
  <c r="FC461" i="14"/>
  <c r="EU461" i="14"/>
  <c r="EM461" i="14"/>
  <c r="EE461" i="14"/>
  <c r="DW461" i="14"/>
  <c r="DO461" i="14"/>
  <c r="DG461" i="14"/>
  <c r="CY461" i="14"/>
  <c r="CQ461" i="14"/>
  <c r="CI461" i="14"/>
  <c r="CA461" i="14"/>
  <c r="BS461" i="14"/>
  <c r="BK461" i="14"/>
  <c r="BC461" i="14"/>
  <c r="AU461" i="14"/>
  <c r="AM461" i="14"/>
  <c r="AE461" i="14"/>
  <c r="W461" i="14"/>
  <c r="O461" i="14"/>
  <c r="G461" i="14"/>
  <c r="JB461" i="14"/>
  <c r="IT461" i="14"/>
  <c r="IL461" i="14"/>
  <c r="ID461" i="14"/>
  <c r="HV461" i="14"/>
  <c r="HN461" i="14"/>
  <c r="HF461" i="14"/>
  <c r="GX461" i="14"/>
  <c r="GP461" i="14"/>
  <c r="GH461" i="14"/>
  <c r="FZ461" i="14"/>
  <c r="FR461" i="14"/>
  <c r="FJ461" i="14"/>
  <c r="FB461" i="14"/>
  <c r="ET461" i="14"/>
  <c r="EL461" i="14"/>
  <c r="ED461" i="14"/>
  <c r="DV461" i="14"/>
  <c r="DN461" i="14"/>
  <c r="DF461" i="14"/>
  <c r="CX461" i="14"/>
  <c r="CP461" i="14"/>
  <c r="CH461" i="14"/>
  <c r="BZ461" i="14"/>
  <c r="BR461" i="14"/>
  <c r="BJ461" i="14"/>
  <c r="BB461" i="14"/>
  <c r="AT461" i="14"/>
  <c r="AL461" i="14"/>
  <c r="AD461" i="14"/>
  <c r="V461" i="14"/>
  <c r="N461" i="14"/>
  <c r="JA461" i="14"/>
  <c r="IS461" i="14"/>
  <c r="IK461" i="14"/>
  <c r="IC461" i="14"/>
  <c r="HU461" i="14"/>
  <c r="HM461" i="14"/>
  <c r="HE461" i="14"/>
  <c r="GW461" i="14"/>
  <c r="GO461" i="14"/>
  <c r="GG461" i="14"/>
  <c r="FY461" i="14"/>
  <c r="FQ461" i="14"/>
  <c r="FI461" i="14"/>
  <c r="FA461" i="14"/>
  <c r="ES461" i="14"/>
  <c r="EK461" i="14"/>
  <c r="EC461" i="14"/>
  <c r="DU461" i="14"/>
  <c r="DM461" i="14"/>
  <c r="DE461" i="14"/>
  <c r="CW461" i="14"/>
  <c r="CO461" i="14"/>
  <c r="CG461" i="14"/>
  <c r="BY461" i="14"/>
  <c r="BQ461" i="14"/>
  <c r="BI461" i="14"/>
  <c r="BA461" i="14"/>
  <c r="AS461" i="14"/>
  <c r="AK461" i="14"/>
  <c r="AC461" i="14"/>
  <c r="U461" i="14"/>
  <c r="M461" i="14"/>
  <c r="IZ461" i="14"/>
  <c r="IR461" i="14"/>
  <c r="IJ461" i="14"/>
  <c r="IB461" i="14"/>
  <c r="HT461" i="14"/>
  <c r="HL461" i="14"/>
  <c r="HD461" i="14"/>
  <c r="GV461" i="14"/>
  <c r="GN461" i="14"/>
  <c r="GF461" i="14"/>
  <c r="FX461" i="14"/>
  <c r="FP461" i="14"/>
  <c r="FH461" i="14"/>
  <c r="EZ461" i="14"/>
  <c r="ER461" i="14"/>
  <c r="EJ461" i="14"/>
  <c r="EB461" i="14"/>
  <c r="DT461" i="14"/>
  <c r="DL461" i="14"/>
  <c r="DD461" i="14"/>
  <c r="CV461" i="14"/>
  <c r="CN461" i="14"/>
  <c r="CF461" i="14"/>
  <c r="BX461" i="14"/>
  <c r="BP461" i="14"/>
  <c r="BH461" i="14"/>
  <c r="AZ461" i="14"/>
  <c r="AR461" i="14"/>
  <c r="AJ461" i="14"/>
  <c r="AB461" i="14"/>
  <c r="T461" i="14"/>
  <c r="L461" i="14"/>
  <c r="IY461" i="14"/>
  <c r="IQ461" i="14"/>
  <c r="II461" i="14"/>
  <c r="IA461" i="14"/>
  <c r="HS461" i="14"/>
  <c r="HK461" i="14"/>
  <c r="HC461" i="14"/>
  <c r="GU461" i="14"/>
  <c r="GM461" i="14"/>
  <c r="GE461" i="14"/>
  <c r="FW461" i="14"/>
  <c r="FO461" i="14"/>
  <c r="FG461" i="14"/>
  <c r="EY461" i="14"/>
  <c r="EQ461" i="14"/>
  <c r="EI461" i="14"/>
  <c r="EA461" i="14"/>
  <c r="DS461" i="14"/>
  <c r="DK461" i="14"/>
  <c r="DC461" i="14"/>
  <c r="CU461" i="14"/>
  <c r="CM461" i="14"/>
  <c r="CE461" i="14"/>
  <c r="BW461" i="14"/>
  <c r="BO461" i="14"/>
  <c r="BG461" i="14"/>
  <c r="AY461" i="14"/>
  <c r="AQ461" i="14"/>
  <c r="AI461" i="14"/>
  <c r="AA461" i="14"/>
  <c r="S461" i="14"/>
  <c r="K461" i="14"/>
  <c r="IX461" i="14"/>
  <c r="IP461" i="14"/>
  <c r="IH461" i="14"/>
  <c r="HZ461" i="14"/>
  <c r="HR461" i="14"/>
  <c r="HJ461" i="14"/>
  <c r="HB461" i="14"/>
  <c r="GT461" i="14"/>
  <c r="GL461" i="14"/>
  <c r="GD461" i="14"/>
  <c r="FV461" i="14"/>
  <c r="FN461" i="14"/>
  <c r="FF461" i="14"/>
  <c r="EX461" i="14"/>
  <c r="EP461" i="14"/>
  <c r="EH461" i="14"/>
  <c r="DZ461" i="14"/>
  <c r="DR461" i="14"/>
  <c r="DJ461" i="14"/>
  <c r="DB461" i="14"/>
  <c r="CT461" i="14"/>
  <c r="CL461" i="14"/>
  <c r="CD461" i="14"/>
  <c r="BV461" i="14"/>
  <c r="BN461" i="14"/>
  <c r="BF461" i="14"/>
  <c r="AX461" i="14"/>
  <c r="AP461" i="14"/>
  <c r="AH461" i="14"/>
  <c r="Z461" i="14"/>
  <c r="R461" i="14"/>
  <c r="J461" i="14"/>
  <c r="IW461" i="14"/>
  <c r="IO461" i="14"/>
  <c r="IG461" i="14"/>
  <c r="HY461" i="14"/>
  <c r="HQ461" i="14"/>
  <c r="HI461" i="14"/>
  <c r="HA461" i="14"/>
  <c r="GS461" i="14"/>
  <c r="GK461" i="14"/>
  <c r="GC461" i="14"/>
  <c r="FU461" i="14"/>
  <c r="FM461" i="14"/>
  <c r="FE461" i="14"/>
  <c r="EW461" i="14"/>
  <c r="EO461" i="14"/>
  <c r="EG461" i="14"/>
  <c r="DY461" i="14"/>
  <c r="DQ461" i="14"/>
  <c r="DI461" i="14"/>
  <c r="DA461" i="14"/>
  <c r="CS461" i="14"/>
  <c r="CK461" i="14"/>
  <c r="CC461" i="14"/>
  <c r="BU461" i="14"/>
  <c r="BM461" i="14"/>
  <c r="BE461" i="14"/>
  <c r="AW461" i="14"/>
  <c r="AO461" i="14"/>
  <c r="AG461" i="14"/>
  <c r="Y461" i="14"/>
  <c r="Q461" i="14"/>
  <c r="I461" i="14"/>
  <c r="E202" i="14"/>
  <c r="F202" i="14" s="1"/>
  <c r="D203" i="14"/>
  <c r="C204" i="14"/>
  <c r="K118" i="2"/>
  <c r="M118" i="2" s="1"/>
  <c r="O118" i="2" s="1"/>
  <c r="S118" i="2" s="1"/>
  <c r="L72" i="11" s="1"/>
  <c r="AH117" i="2"/>
  <c r="AI117" i="2" s="1"/>
  <c r="AK117" i="2" s="1"/>
  <c r="AO117" i="2" s="1"/>
  <c r="M71" i="11" s="1"/>
  <c r="F119" i="2"/>
  <c r="C120" i="2"/>
  <c r="D119" i="2"/>
  <c r="E119" i="2" s="1"/>
  <c r="H119" i="2"/>
  <c r="I119" i="2" s="1"/>
  <c r="AC118" i="2"/>
  <c r="AA118" i="2"/>
  <c r="AB118" i="2" s="1"/>
  <c r="Z119" i="2"/>
  <c r="AE118" i="2"/>
  <c r="AF118" i="2" s="1"/>
  <c r="X130" i="2"/>
  <c r="I201" i="14" l="1"/>
  <c r="K201" i="14" s="1"/>
  <c r="EV462" i="14" s="1"/>
  <c r="G202" i="14"/>
  <c r="H202" i="14"/>
  <c r="C205" i="14"/>
  <c r="D204" i="14"/>
  <c r="E203" i="14"/>
  <c r="G203" i="14" s="1"/>
  <c r="K119" i="2"/>
  <c r="M119" i="2" s="1"/>
  <c r="O119" i="2" s="1"/>
  <c r="S119" i="2" s="1"/>
  <c r="L73" i="11" s="1"/>
  <c r="AH118" i="2"/>
  <c r="AI118" i="2" s="1"/>
  <c r="AK118" i="2" s="1"/>
  <c r="AO118" i="2" s="1"/>
  <c r="M72" i="11" s="1"/>
  <c r="C121" i="2"/>
  <c r="F120" i="2"/>
  <c r="H120" i="2"/>
  <c r="I120" i="2" s="1"/>
  <c r="D120" i="2"/>
  <c r="E120" i="2" s="1"/>
  <c r="AC119" i="2"/>
  <c r="AA119" i="2"/>
  <c r="AB119" i="2" s="1"/>
  <c r="AE119" i="2"/>
  <c r="AF119" i="2" s="1"/>
  <c r="Z120" i="2"/>
  <c r="X131" i="2"/>
  <c r="FT462" i="14" l="1"/>
  <c r="BX462" i="14"/>
  <c r="AA462" i="14"/>
  <c r="AT462" i="14"/>
  <c r="M462" i="14"/>
  <c r="I462" i="14"/>
  <c r="BK462" i="14"/>
  <c r="AC462" i="14"/>
  <c r="DK462" i="14"/>
  <c r="IQ462" i="14"/>
  <c r="DR462" i="14"/>
  <c r="GD462" i="14"/>
  <c r="FF462" i="14"/>
  <c r="CX462" i="14"/>
  <c r="DW462" i="14"/>
  <c r="FM462" i="14"/>
  <c r="EM462" i="14"/>
  <c r="ER462" i="14"/>
  <c r="GH462" i="14"/>
  <c r="IU462" i="14"/>
  <c r="BA462" i="14"/>
  <c r="FD462" i="14"/>
  <c r="AR462" i="14"/>
  <c r="AL462" i="14"/>
  <c r="DL462" i="14"/>
  <c r="IM462" i="14"/>
  <c r="L462" i="14"/>
  <c r="P462" i="14"/>
  <c r="IT462" i="14"/>
  <c r="AQ462" i="14"/>
  <c r="AF462" i="14"/>
  <c r="BQ462" i="14"/>
  <c r="DZ462" i="14"/>
  <c r="O462" i="14"/>
  <c r="FP462" i="14"/>
  <c r="FL462" i="14"/>
  <c r="DS462" i="14"/>
  <c r="GL462" i="14"/>
  <c r="GB462" i="14"/>
  <c r="DF462" i="14"/>
  <c r="EU462" i="14"/>
  <c r="GA462" i="14"/>
  <c r="CD462" i="14"/>
  <c r="W462" i="14"/>
  <c r="EL462" i="14"/>
  <c r="IR462" i="14"/>
  <c r="IX462" i="14"/>
  <c r="BB462" i="14"/>
  <c r="U462" i="14"/>
  <c r="Q462" i="14"/>
  <c r="BV462" i="14"/>
  <c r="DV462" i="14"/>
  <c r="EA462" i="14"/>
  <c r="DI462" i="14"/>
  <c r="GT462" i="14"/>
  <c r="CS462" i="14"/>
  <c r="HS462" i="14"/>
  <c r="FB462" i="14"/>
  <c r="EB462" i="14"/>
  <c r="EH462" i="14"/>
  <c r="FW462" i="14"/>
  <c r="EX462" i="14"/>
  <c r="FC462" i="14"/>
  <c r="GR462" i="14"/>
  <c r="EQ462" i="14"/>
  <c r="H462" i="14"/>
  <c r="ED462" i="14"/>
  <c r="BE462" i="14"/>
  <c r="FZ462" i="14"/>
  <c r="AP462" i="14"/>
  <c r="II462" i="14"/>
  <c r="AI462" i="14"/>
  <c r="X462" i="14"/>
  <c r="BI462" i="14"/>
  <c r="AY462" i="14"/>
  <c r="IP462" i="14"/>
  <c r="V462" i="14"/>
  <c r="HH462" i="14"/>
  <c r="GE462" i="14"/>
  <c r="DE462" i="14"/>
  <c r="HD462" i="14"/>
  <c r="BO462" i="14"/>
  <c r="GP462" i="14"/>
  <c r="DM462" i="14"/>
  <c r="HO462" i="14"/>
  <c r="BZ462" i="14"/>
  <c r="HA462" i="14"/>
  <c r="DU462" i="14"/>
  <c r="HZ462" i="14"/>
  <c r="CK462" i="14"/>
  <c r="HK462" i="14"/>
  <c r="EC462" i="14"/>
  <c r="BC462" i="14"/>
  <c r="GS462" i="14"/>
  <c r="FS462" i="14"/>
  <c r="G462" i="14"/>
  <c r="EG462" i="14"/>
  <c r="GN462" i="14"/>
  <c r="FQ462" i="14"/>
  <c r="AE462" i="14"/>
  <c r="EW462" i="14"/>
  <c r="T462" i="14"/>
  <c r="FY462" i="14"/>
  <c r="AM462" i="14"/>
  <c r="FG462" i="14"/>
  <c r="AB462" i="14"/>
  <c r="GG462" i="14"/>
  <c r="AU462" i="14"/>
  <c r="FR462" i="14"/>
  <c r="AJ462" i="14"/>
  <c r="GO462" i="14"/>
  <c r="DO462" i="14"/>
  <c r="GW462" i="14"/>
  <c r="IZ462" i="14"/>
  <c r="BD462" i="14"/>
  <c r="FA462" i="14"/>
  <c r="S462" i="14"/>
  <c r="IC462" i="14"/>
  <c r="DC462" i="14"/>
  <c r="ID462" i="14"/>
  <c r="CN462" i="14"/>
  <c r="IK462" i="14"/>
  <c r="DN462" i="14"/>
  <c r="IO462" i="14"/>
  <c r="CY462" i="14"/>
  <c r="IS462" i="14"/>
  <c r="DY462" i="14"/>
  <c r="IY462" i="14"/>
  <c r="DJ462" i="14"/>
  <c r="JA462" i="14"/>
  <c r="GV462" i="14"/>
  <c r="IV462" i="14"/>
  <c r="IG462" i="14"/>
  <c r="EJ462" i="14"/>
  <c r="GZ462" i="14"/>
  <c r="JB462" i="14"/>
  <c r="FK462" i="14"/>
  <c r="CR462" i="14"/>
  <c r="GK462" i="14"/>
  <c r="AX462" i="14"/>
  <c r="FV462" i="14"/>
  <c r="CZ462" i="14"/>
  <c r="GU462" i="14"/>
  <c r="BF462" i="14"/>
  <c r="GF462" i="14"/>
  <c r="DH462" i="14"/>
  <c r="HF462" i="14"/>
  <c r="BP462" i="14"/>
  <c r="GQ462" i="14"/>
  <c r="DP462" i="14"/>
  <c r="GC462" i="14"/>
  <c r="N462" i="14"/>
  <c r="AS462" i="14"/>
  <c r="DQ462" i="14"/>
  <c r="AD462" i="14"/>
  <c r="BJ462" i="14"/>
  <c r="GY462" i="14"/>
  <c r="BU462" i="14"/>
  <c r="HP462" i="14"/>
  <c r="CI462" i="14"/>
  <c r="HJ462" i="14"/>
  <c r="CE462" i="14"/>
  <c r="HX462" i="14"/>
  <c r="CT462" i="14"/>
  <c r="HT462" i="14"/>
  <c r="CP462" i="14"/>
  <c r="IF462" i="14"/>
  <c r="DD462" i="14"/>
  <c r="IE462" i="14"/>
  <c r="DA462" i="14"/>
  <c r="IN462" i="14"/>
  <c r="BG462" i="14"/>
  <c r="AV462" i="14"/>
  <c r="ES462" i="14"/>
  <c r="K462" i="14"/>
  <c r="BN462" i="14"/>
  <c r="FI462" i="14"/>
  <c r="Y462" i="14"/>
  <c r="EO462" i="14"/>
  <c r="BY462" i="14"/>
  <c r="CF462" i="14"/>
  <c r="HG462" i="14"/>
  <c r="BR462" i="14"/>
  <c r="HC462" i="14"/>
  <c r="CQ462" i="14"/>
  <c r="HR462" i="14"/>
  <c r="CC462" i="14"/>
  <c r="HN462" i="14"/>
  <c r="DB462" i="14"/>
  <c r="IB462" i="14"/>
  <c r="CM462" i="14"/>
  <c r="HY462" i="14"/>
  <c r="IJ462" i="14"/>
  <c r="CU462" i="14"/>
  <c r="HV462" i="14"/>
  <c r="EK462" i="14"/>
  <c r="FN462" i="14"/>
  <c r="AG462" i="14"/>
  <c r="EY462" i="14"/>
  <c r="CG462" i="14"/>
  <c r="FX462" i="14"/>
  <c r="AO462" i="14"/>
  <c r="FJ462" i="14"/>
  <c r="CO462" i="14"/>
  <c r="GI462" i="14"/>
  <c r="AW462" i="14"/>
  <c r="FU462" i="14"/>
  <c r="CW462" i="14"/>
  <c r="EI462" i="14"/>
  <c r="J462" i="14"/>
  <c r="DT462" i="14"/>
  <c r="BL462" i="14"/>
  <c r="BM462" i="14"/>
  <c r="GM462" i="14"/>
  <c r="AZ462" i="14"/>
  <c r="HE462" i="14"/>
  <c r="BW462" i="14"/>
  <c r="GX462" i="14"/>
  <c r="BH462" i="14"/>
  <c r="HM462" i="14"/>
  <c r="CH462" i="14"/>
  <c r="HI462" i="14"/>
  <c r="BS462" i="14"/>
  <c r="HU462" i="14"/>
  <c r="HQ462" i="14"/>
  <c r="CA462" i="14"/>
  <c r="HB462" i="14"/>
  <c r="DX462" i="14"/>
  <c r="ET462" i="14"/>
  <c r="R462" i="14"/>
  <c r="EE462" i="14"/>
  <c r="BT462" i="14"/>
  <c r="FE462" i="14"/>
  <c r="Z462" i="14"/>
  <c r="EP462" i="14"/>
  <c r="CB462" i="14"/>
  <c r="FO462" i="14"/>
  <c r="AH462" i="14"/>
  <c r="EZ462" i="14"/>
  <c r="CJ462" i="14"/>
  <c r="I202" i="14"/>
  <c r="K202" i="14" s="1"/>
  <c r="JA463" i="14" s="1"/>
  <c r="AN462" i="14"/>
  <c r="FH462" i="14"/>
  <c r="AK462" i="14"/>
  <c r="GJ462" i="14"/>
  <c r="IA462" i="14"/>
  <c r="CL462" i="14"/>
  <c r="HL462" i="14"/>
  <c r="EF462" i="14"/>
  <c r="IL462" i="14"/>
  <c r="CV462" i="14"/>
  <c r="HW462" i="14"/>
  <c r="EN462" i="14"/>
  <c r="IW462" i="14"/>
  <c r="DG462" i="14"/>
  <c r="IH462" i="14"/>
  <c r="F203" i="14"/>
  <c r="H203" i="14"/>
  <c r="G204" i="14"/>
  <c r="E204" i="14"/>
  <c r="H204" i="14" s="1"/>
  <c r="D205" i="14"/>
  <c r="C206" i="14"/>
  <c r="K120" i="2"/>
  <c r="M120" i="2" s="1"/>
  <c r="O120" i="2" s="1"/>
  <c r="S120" i="2" s="1"/>
  <c r="L74" i="11" s="1"/>
  <c r="AH119" i="2"/>
  <c r="AI119" i="2" s="1"/>
  <c r="AK119" i="2" s="1"/>
  <c r="AO119" i="2" s="1"/>
  <c r="M73" i="11" s="1"/>
  <c r="D121" i="2"/>
  <c r="E121" i="2" s="1"/>
  <c r="C122" i="2"/>
  <c r="F121" i="2"/>
  <c r="H121" i="2"/>
  <c r="I121" i="2" s="1"/>
  <c r="AC120" i="2"/>
  <c r="AA120" i="2"/>
  <c r="AB120" i="2" s="1"/>
  <c r="Z121" i="2"/>
  <c r="AE120" i="2"/>
  <c r="AF120" i="2" s="1"/>
  <c r="X132" i="2"/>
  <c r="JB463" i="14" l="1"/>
  <c r="CJ463" i="14"/>
  <c r="FM463" i="14"/>
  <c r="BI463" i="14"/>
  <c r="IM463" i="14"/>
  <c r="FY463" i="14"/>
  <c r="IB463" i="14"/>
  <c r="FQ463" i="14"/>
  <c r="HQ463" i="14"/>
  <c r="FI463" i="14"/>
  <c r="DW463" i="14"/>
  <c r="R463" i="14"/>
  <c r="GO463" i="14"/>
  <c r="IW463" i="14"/>
  <c r="CF463" i="14"/>
  <c r="IP463" i="14"/>
  <c r="BX463" i="14"/>
  <c r="BA463" i="14"/>
  <c r="BM463" i="14"/>
  <c r="AS463" i="14"/>
  <c r="BC463" i="14"/>
  <c r="AK463" i="14"/>
  <c r="AO463" i="14"/>
  <c r="DF463" i="14"/>
  <c r="BN463" i="14"/>
  <c r="IU463" i="14"/>
  <c r="GG463" i="14"/>
  <c r="BZ463" i="14"/>
  <c r="IK463" i="14"/>
  <c r="IC463" i="14"/>
  <c r="BD463" i="14"/>
  <c r="HU463" i="14"/>
  <c r="HG463" i="14"/>
  <c r="CS463" i="14"/>
  <c r="FT463" i="14"/>
  <c r="EC463" i="14"/>
  <c r="CM463" i="14"/>
  <c r="FP463" i="14"/>
  <c r="IT463" i="14"/>
  <c r="BF463" i="14"/>
  <c r="IJ463" i="14"/>
  <c r="AX463" i="14"/>
  <c r="HY463" i="14"/>
  <c r="AP463" i="14"/>
  <c r="HO463" i="14"/>
  <c r="AH463" i="14"/>
  <c r="GI463" i="14"/>
  <c r="CI463" i="14"/>
  <c r="ER463" i="14"/>
  <c r="IZ463" i="14"/>
  <c r="FL463" i="14"/>
  <c r="IQ463" i="14"/>
  <c r="FC463" i="14"/>
  <c r="IF463" i="14"/>
  <c r="HV463" i="14"/>
  <c r="EG463" i="14"/>
  <c r="HK463" i="14"/>
  <c r="HM463" i="14"/>
  <c r="Q463" i="14"/>
  <c r="IX463" i="14"/>
  <c r="FS463" i="14"/>
  <c r="IV463" i="14"/>
  <c r="CE463" i="14"/>
  <c r="FJ463" i="14"/>
  <c r="BU463" i="14"/>
  <c r="EY463" i="14"/>
  <c r="BK463" i="14"/>
  <c r="EN463" i="14"/>
  <c r="AZ463" i="14"/>
  <c r="ED463" i="14"/>
  <c r="GZ463" i="14"/>
  <c r="H463" i="14"/>
  <c r="BQ463" i="14"/>
  <c r="GL463" i="14"/>
  <c r="FO463" i="14"/>
  <c r="IO463" i="14"/>
  <c r="FB463" i="14"/>
  <c r="IE463" i="14"/>
  <c r="EQ463" i="14"/>
  <c r="HT463" i="14"/>
  <c r="EF463" i="14"/>
  <c r="HI463" i="14"/>
  <c r="AI463" i="14"/>
  <c r="CN463" i="14"/>
  <c r="CK463" i="14"/>
  <c r="CC463" i="14"/>
  <c r="DZ463" i="14"/>
  <c r="IY463" i="14"/>
  <c r="CH463" i="14"/>
  <c r="IS463" i="14"/>
  <c r="FG463" i="14"/>
  <c r="BS463" i="14"/>
  <c r="EV463" i="14"/>
  <c r="BH463" i="14"/>
  <c r="EL463" i="14"/>
  <c r="AW463" i="14"/>
  <c r="AT463" i="14"/>
  <c r="DL463" i="14"/>
  <c r="CQ463" i="14"/>
  <c r="FR463" i="14"/>
  <c r="BO463" i="14"/>
  <c r="DU463" i="14"/>
  <c r="CB463" i="14"/>
  <c r="FE463" i="14"/>
  <c r="II463" i="14"/>
  <c r="DM463" i="14"/>
  <c r="BR463" i="14"/>
  <c r="EU463" i="14"/>
  <c r="HX463" i="14"/>
  <c r="DE463" i="14"/>
  <c r="BG463" i="14"/>
  <c r="EJ463" i="14"/>
  <c r="HN463" i="14"/>
  <c r="CW463" i="14"/>
  <c r="AV463" i="14"/>
  <c r="DY463" i="14"/>
  <c r="HC463" i="14"/>
  <c r="FA463" i="14"/>
  <c r="DS463" i="14"/>
  <c r="GV463" i="14"/>
  <c r="AE463" i="14"/>
  <c r="HE463" i="14"/>
  <c r="GP463" i="14"/>
  <c r="X463" i="14"/>
  <c r="DA463" i="14"/>
  <c r="M463" i="14"/>
  <c r="EH463" i="14"/>
  <c r="J463" i="14"/>
  <c r="EK463" i="14"/>
  <c r="AR463" i="14"/>
  <c r="DV463" i="14"/>
  <c r="CO463" i="14"/>
  <c r="AL463" i="14"/>
  <c r="DO463" i="14"/>
  <c r="GR463" i="14"/>
  <c r="ES463" i="14"/>
  <c r="DH463" i="14"/>
  <c r="GK463" i="14"/>
  <c r="T463" i="14"/>
  <c r="GC463" i="14"/>
  <c r="O463" i="14"/>
  <c r="CU463" i="14"/>
  <c r="CX463" i="14"/>
  <c r="FH463" i="14"/>
  <c r="IL463" i="14"/>
  <c r="BT463" i="14"/>
  <c r="IH463" i="14"/>
  <c r="EW463" i="14"/>
  <c r="IA463" i="14"/>
  <c r="BJ463" i="14"/>
  <c r="HZ463" i="14"/>
  <c r="EM463" i="14"/>
  <c r="HP463" i="14"/>
  <c r="AY463" i="14"/>
  <c r="HR463" i="14"/>
  <c r="EB463" i="14"/>
  <c r="HF463" i="14"/>
  <c r="AN463" i="14"/>
  <c r="AC463" i="14"/>
  <c r="GY463" i="14"/>
  <c r="AG463" i="14"/>
  <c r="DK463" i="14"/>
  <c r="CG463" i="14"/>
  <c r="AA463" i="14"/>
  <c r="DD463" i="14"/>
  <c r="GH463" i="14"/>
  <c r="L463" i="14"/>
  <c r="CR463" i="14"/>
  <c r="FX463" i="14"/>
  <c r="GA463" i="14"/>
  <c r="IR463" i="14"/>
  <c r="GD463" i="14"/>
  <c r="CA463" i="14"/>
  <c r="FD463" i="14"/>
  <c r="IG463" i="14"/>
  <c r="FV463" i="14"/>
  <c r="BP463" i="14"/>
  <c r="ET463" i="14"/>
  <c r="HW463" i="14"/>
  <c r="FN463" i="14"/>
  <c r="BE463" i="14"/>
  <c r="EI463" i="14"/>
  <c r="HL463" i="14"/>
  <c r="FF463" i="14"/>
  <c r="AU463" i="14"/>
  <c r="DX463" i="14"/>
  <c r="HA463" i="14"/>
  <c r="HJ463" i="14"/>
  <c r="DQ463" i="14"/>
  <c r="GU463" i="14"/>
  <c r="AD463" i="14"/>
  <c r="U463" i="14"/>
  <c r="GN463" i="14"/>
  <c r="W463" i="14"/>
  <c r="CZ463" i="14"/>
  <c r="CP463" i="14"/>
  <c r="FU463" i="14"/>
  <c r="G463" i="14"/>
  <c r="I463" i="14"/>
  <c r="FK463" i="14"/>
  <c r="DR463" i="14"/>
  <c r="IN463" i="14"/>
  <c r="BW463" i="14"/>
  <c r="EZ463" i="14"/>
  <c r="DJ463" i="14"/>
  <c r="ID463" i="14"/>
  <c r="BL463" i="14"/>
  <c r="EO463" i="14"/>
  <c r="DB463" i="14"/>
  <c r="HS463" i="14"/>
  <c r="BB463" i="14"/>
  <c r="EE463" i="14"/>
  <c r="CT463" i="14"/>
  <c r="HH463" i="14"/>
  <c r="AQ463" i="14"/>
  <c r="DT463" i="14"/>
  <c r="EX463" i="14"/>
  <c r="AJ463" i="14"/>
  <c r="DN463" i="14"/>
  <c r="GQ463" i="14"/>
  <c r="HB463" i="14"/>
  <c r="DG463" i="14"/>
  <c r="GJ463" i="14"/>
  <c r="S463" i="14"/>
  <c r="GT463" i="14"/>
  <c r="BV463" i="14"/>
  <c r="GW463" i="14"/>
  <c r="FW463" i="14"/>
  <c r="EA463" i="14"/>
  <c r="HD463" i="14"/>
  <c r="AM463" i="14"/>
  <c r="CL463" i="14"/>
  <c r="GX463" i="14"/>
  <c r="AF463" i="14"/>
  <c r="DI463" i="14"/>
  <c r="EP463" i="14"/>
  <c r="Y463" i="14"/>
  <c r="DC463" i="14"/>
  <c r="GF463" i="14"/>
  <c r="CV463" i="14"/>
  <c r="GB463" i="14"/>
  <c r="GE463" i="14"/>
  <c r="BY463" i="14"/>
  <c r="Z463" i="14"/>
  <c r="DP463" i="14"/>
  <c r="GS463" i="14"/>
  <c r="AB463" i="14"/>
  <c r="CD463" i="14"/>
  <c r="GM463" i="14"/>
  <c r="V463" i="14"/>
  <c r="CY463" i="14"/>
  <c r="FZ463" i="14"/>
  <c r="K463" i="14"/>
  <c r="N463" i="14"/>
  <c r="P463" i="14"/>
  <c r="F204" i="14"/>
  <c r="I204" i="14" s="1"/>
  <c r="K204" i="14" s="1"/>
  <c r="IP465" i="14" s="1"/>
  <c r="I203" i="14"/>
  <c r="K203" i="14" s="1"/>
  <c r="C207" i="14"/>
  <c r="D206" i="14"/>
  <c r="E205" i="14"/>
  <c r="H205" i="14" s="1"/>
  <c r="G205" i="14"/>
  <c r="K121" i="2"/>
  <c r="M121" i="2" s="1"/>
  <c r="O121" i="2" s="1"/>
  <c r="S121" i="2" s="1"/>
  <c r="L75" i="11" s="1"/>
  <c r="AH120" i="2"/>
  <c r="AI120" i="2" s="1"/>
  <c r="AK120" i="2" s="1"/>
  <c r="AO120" i="2" s="1"/>
  <c r="M74" i="11" s="1"/>
  <c r="H122" i="2"/>
  <c r="I122" i="2" s="1"/>
  <c r="C123" i="2"/>
  <c r="D122" i="2"/>
  <c r="E122" i="2" s="1"/>
  <c r="F122" i="2"/>
  <c r="AC121" i="2"/>
  <c r="Z122" i="2"/>
  <c r="AA121" i="2"/>
  <c r="AB121" i="2" s="1"/>
  <c r="AE121" i="2"/>
  <c r="AF121" i="2" s="1"/>
  <c r="X133" i="2"/>
  <c r="F205" i="14" l="1"/>
  <c r="I205" i="14" s="1"/>
  <c r="K205" i="14" s="1"/>
  <c r="CM465" i="14"/>
  <c r="BH465" i="14"/>
  <c r="EG465" i="14"/>
  <c r="GI465" i="14"/>
  <c r="N465" i="14"/>
  <c r="HY465" i="14"/>
  <c r="X465" i="14"/>
  <c r="AN465" i="14"/>
  <c r="GO465" i="14"/>
  <c r="FN465" i="14"/>
  <c r="DU465" i="14"/>
  <c r="BO465" i="14"/>
  <c r="EN465" i="14"/>
  <c r="DJ465" i="14"/>
  <c r="DR465" i="14"/>
  <c r="CX465" i="14"/>
  <c r="DT465" i="14"/>
  <c r="AH465" i="14"/>
  <c r="HF465" i="14"/>
  <c r="DO465" i="14"/>
  <c r="IO465" i="14"/>
  <c r="HH465" i="14"/>
  <c r="IQ465" i="14"/>
  <c r="AQ465" i="14"/>
  <c r="GF465" i="14"/>
  <c r="HJ465" i="14"/>
  <c r="EP465" i="14"/>
  <c r="IR465" i="14"/>
  <c r="U465" i="14"/>
  <c r="O465" i="14"/>
  <c r="GE465" i="14"/>
  <c r="FU465" i="14"/>
  <c r="FI465" i="14"/>
  <c r="EX465" i="14"/>
  <c r="EL465" i="14"/>
  <c r="DN465" i="14"/>
  <c r="CP465" i="14"/>
  <c r="BR465" i="14"/>
  <c r="HK465" i="14"/>
  <c r="CN465" i="14"/>
  <c r="HL465" i="14"/>
  <c r="BC465" i="14"/>
  <c r="GY465" i="14"/>
  <c r="EV465" i="14"/>
  <c r="IX465" i="14"/>
  <c r="GX465" i="14"/>
  <c r="GG465" i="14"/>
  <c r="FV465" i="14"/>
  <c r="FJ465" i="14"/>
  <c r="EY465" i="14"/>
  <c r="EA465" i="14"/>
  <c r="DC465" i="14"/>
  <c r="CE465" i="14"/>
  <c r="HS465" i="14"/>
  <c r="CV465" i="14"/>
  <c r="HT465" i="14"/>
  <c r="BK465" i="14"/>
  <c r="IM465" i="14"/>
  <c r="FL465" i="14"/>
  <c r="K465" i="14"/>
  <c r="HU465" i="14"/>
  <c r="HA465" i="14"/>
  <c r="GH465" i="14"/>
  <c r="FW465" i="14"/>
  <c r="FM465" i="14"/>
  <c r="EO465" i="14"/>
  <c r="DQ465" i="14"/>
  <c r="CS465" i="14"/>
  <c r="IA465" i="14"/>
  <c r="DD465" i="14"/>
  <c r="IB465" i="14"/>
  <c r="CA465" i="14"/>
  <c r="IU465" i="14"/>
  <c r="GZ465" i="14"/>
  <c r="CG465" i="14"/>
  <c r="BV465" i="14"/>
  <c r="BJ465" i="14"/>
  <c r="AY465" i="14"/>
  <c r="AO465" i="14"/>
  <c r="R465" i="14"/>
  <c r="IG465" i="14"/>
  <c r="GS465" i="14"/>
  <c r="FQ465" i="14"/>
  <c r="AB465" i="14"/>
  <c r="EZ465" i="14"/>
  <c r="IL465" i="14"/>
  <c r="DW465" i="14"/>
  <c r="CB465" i="14"/>
  <c r="HX465" i="14"/>
  <c r="CT465" i="14"/>
  <c r="CH465" i="14"/>
  <c r="BW465" i="14"/>
  <c r="BM465" i="14"/>
  <c r="BA465" i="14"/>
  <c r="AC465" i="14"/>
  <c r="I465" i="14"/>
  <c r="HN465" i="14"/>
  <c r="GD465" i="14"/>
  <c r="AJ465" i="14"/>
  <c r="FH465" i="14"/>
  <c r="IT465" i="14"/>
  <c r="EM465" i="14"/>
  <c r="CJ465" i="14"/>
  <c r="GL465" i="14"/>
  <c r="DF465" i="14"/>
  <c r="CU465" i="14"/>
  <c r="CK465" i="14"/>
  <c r="BY465" i="14"/>
  <c r="BN465" i="14"/>
  <c r="AP465" i="14"/>
  <c r="S465" i="14"/>
  <c r="IK465" i="14"/>
  <c r="GW465" i="14"/>
  <c r="AR465" i="14"/>
  <c r="FP465" i="14"/>
  <c r="JB465" i="14"/>
  <c r="GA465" i="14"/>
  <c r="CZ465" i="14"/>
  <c r="GT465" i="14"/>
  <c r="V465" i="14"/>
  <c r="DS465" i="14"/>
  <c r="M465" i="14"/>
  <c r="DI465" i="14"/>
  <c r="HV465" i="14"/>
  <c r="CW465" i="14"/>
  <c r="HE465" i="14"/>
  <c r="CL465" i="14"/>
  <c r="GK465" i="14"/>
  <c r="BZ465" i="14"/>
  <c r="FY465" i="14"/>
  <c r="BB465" i="14"/>
  <c r="FA465" i="14"/>
  <c r="AD465" i="14"/>
  <c r="EC465" i="14"/>
  <c r="J465" i="14"/>
  <c r="DE465" i="14"/>
  <c r="HQ465" i="14"/>
  <c r="II465" i="14"/>
  <c r="AZ465" i="14"/>
  <c r="DL465" i="14"/>
  <c r="FX465" i="14"/>
  <c r="IJ465" i="14"/>
  <c r="G465" i="14"/>
  <c r="BS465" i="14"/>
  <c r="EE465" i="14"/>
  <c r="GQ465" i="14"/>
  <c r="AF465" i="14"/>
  <c r="CR465" i="14"/>
  <c r="FD465" i="14"/>
  <c r="HP465" i="14"/>
  <c r="HB465" i="14"/>
  <c r="AT465" i="14"/>
  <c r="ES465" i="14"/>
  <c r="AI465" i="14"/>
  <c r="EH465" i="14"/>
  <c r="Y465" i="14"/>
  <c r="DV465" i="14"/>
  <c r="P465" i="14"/>
  <c r="DK465" i="14"/>
  <c r="IC465" i="14"/>
  <c r="DA465" i="14"/>
  <c r="HI465" i="14"/>
  <c r="CC465" i="14"/>
  <c r="FZ465" i="14"/>
  <c r="BE465" i="14"/>
  <c r="FB465" i="14"/>
  <c r="AG465" i="14"/>
  <c r="ED465" i="14"/>
  <c r="GM465" i="14"/>
  <c r="IY465" i="14"/>
  <c r="BP465" i="14"/>
  <c r="EB465" i="14"/>
  <c r="GN465" i="14"/>
  <c r="IZ465" i="14"/>
  <c r="W465" i="14"/>
  <c r="CI465" i="14"/>
  <c r="EU465" i="14"/>
  <c r="HG465" i="14"/>
  <c r="AV465" i="14"/>
  <c r="DH465" i="14"/>
  <c r="FT465" i="14"/>
  <c r="IF465" i="14"/>
  <c r="HR465" i="14"/>
  <c r="BG465" i="14"/>
  <c r="FF465" i="14"/>
  <c r="AW465" i="14"/>
  <c r="ET465" i="14"/>
  <c r="AK465" i="14"/>
  <c r="EI465" i="14"/>
  <c r="Z465" i="14"/>
  <c r="DY465" i="14"/>
  <c r="Q465" i="14"/>
  <c r="DM465" i="14"/>
  <c r="ID465" i="14"/>
  <c r="CO465" i="14"/>
  <c r="GP465" i="14"/>
  <c r="BQ465" i="14"/>
  <c r="FO465" i="14"/>
  <c r="AS465" i="14"/>
  <c r="EQ465" i="14"/>
  <c r="GU465" i="14"/>
  <c r="L465" i="14"/>
  <c r="BX465" i="14"/>
  <c r="EJ465" i="14"/>
  <c r="GV465" i="14"/>
  <c r="IS465" i="14"/>
  <c r="AE465" i="14"/>
  <c r="CQ465" i="14"/>
  <c r="FC465" i="14"/>
  <c r="HO465" i="14"/>
  <c r="BD465" i="14"/>
  <c r="DP465" i="14"/>
  <c r="GB465" i="14"/>
  <c r="IN465" i="14"/>
  <c r="HZ465" i="14"/>
  <c r="BU465" i="14"/>
  <c r="FR465" i="14"/>
  <c r="BI465" i="14"/>
  <c r="FG465" i="14"/>
  <c r="AX465" i="14"/>
  <c r="EW465" i="14"/>
  <c r="AL465" i="14"/>
  <c r="EK465" i="14"/>
  <c r="AA465" i="14"/>
  <c r="DZ465" i="14"/>
  <c r="H465" i="14"/>
  <c r="DB465" i="14"/>
  <c r="HM465" i="14"/>
  <c r="CD465" i="14"/>
  <c r="GC465" i="14"/>
  <c r="BF465" i="14"/>
  <c r="FE465" i="14"/>
  <c r="HC465" i="14"/>
  <c r="T465" i="14"/>
  <c r="CF465" i="14"/>
  <c r="ER465" i="14"/>
  <c r="HD465" i="14"/>
  <c r="JA465" i="14"/>
  <c r="AM465" i="14"/>
  <c r="CY465" i="14"/>
  <c r="FK465" i="14"/>
  <c r="HW465" i="14"/>
  <c r="BL465" i="14"/>
  <c r="DX465" i="14"/>
  <c r="GJ465" i="14"/>
  <c r="IV465" i="14"/>
  <c r="IH465" i="14"/>
  <c r="AU465" i="14"/>
  <c r="DG465" i="14"/>
  <c r="FS465" i="14"/>
  <c r="IE465" i="14"/>
  <c r="BT465" i="14"/>
  <c r="EF465" i="14"/>
  <c r="GR465" i="14"/>
  <c r="IW465" i="14"/>
  <c r="GT464" i="14"/>
  <c r="EH464" i="14"/>
  <c r="BV464" i="14"/>
  <c r="J464" i="14"/>
  <c r="GQ464" i="14"/>
  <c r="EE464" i="14"/>
  <c r="BS464" i="14"/>
  <c r="G464" i="14"/>
  <c r="GB464" i="14"/>
  <c r="CU464" i="14"/>
  <c r="M464" i="14"/>
  <c r="FZ464" i="14"/>
  <c r="CS464" i="14"/>
  <c r="L464" i="14"/>
  <c r="FY464" i="14"/>
  <c r="CR464" i="14"/>
  <c r="K464" i="14"/>
  <c r="FX464" i="14"/>
  <c r="CP464" i="14"/>
  <c r="I464" i="14"/>
  <c r="FW464" i="14"/>
  <c r="CO464" i="14"/>
  <c r="H464" i="14"/>
  <c r="GF464" i="14"/>
  <c r="CX464" i="14"/>
  <c r="Q464" i="14"/>
  <c r="GE464" i="14"/>
  <c r="CW464" i="14"/>
  <c r="P464" i="14"/>
  <c r="GC464" i="14"/>
  <c r="CV464" i="14"/>
  <c r="N464" i="14"/>
  <c r="IX464" i="14"/>
  <c r="GL464" i="14"/>
  <c r="DZ464" i="14"/>
  <c r="BN464" i="14"/>
  <c r="IU464" i="14"/>
  <c r="GI464" i="14"/>
  <c r="DW464" i="14"/>
  <c r="BK464" i="14"/>
  <c r="IY464" i="14"/>
  <c r="FQ464" i="14"/>
  <c r="CJ464" i="14"/>
  <c r="IW464" i="14"/>
  <c r="FP464" i="14"/>
  <c r="CH464" i="14"/>
  <c r="IV464" i="14"/>
  <c r="FO464" i="14"/>
  <c r="CG464" i="14"/>
  <c r="IT464" i="14"/>
  <c r="FM464" i="14"/>
  <c r="CF464" i="14"/>
  <c r="IS464" i="14"/>
  <c r="FL464" i="14"/>
  <c r="CE464" i="14"/>
  <c r="JB464" i="14"/>
  <c r="FU464" i="14"/>
  <c r="CN464" i="14"/>
  <c r="JA464" i="14"/>
  <c r="FT464" i="14"/>
  <c r="CM464" i="14"/>
  <c r="IZ464" i="14"/>
  <c r="FR464" i="14"/>
  <c r="CK464" i="14"/>
  <c r="IP464" i="14"/>
  <c r="GD464" i="14"/>
  <c r="DR464" i="14"/>
  <c r="BF464" i="14"/>
  <c r="IM464" i="14"/>
  <c r="GA464" i="14"/>
  <c r="DO464" i="14"/>
  <c r="BC464" i="14"/>
  <c r="IN464" i="14"/>
  <c r="FG464" i="14"/>
  <c r="BY464" i="14"/>
  <c r="IL464" i="14"/>
  <c r="FE464" i="14"/>
  <c r="BX464" i="14"/>
  <c r="IK464" i="14"/>
  <c r="FD464" i="14"/>
  <c r="BW464" i="14"/>
  <c r="IJ464" i="14"/>
  <c r="FB464" i="14"/>
  <c r="BU464" i="14"/>
  <c r="II464" i="14"/>
  <c r="FA464" i="14"/>
  <c r="BT464" i="14"/>
  <c r="IR464" i="14"/>
  <c r="FJ464" i="14"/>
  <c r="CC464" i="14"/>
  <c r="IQ464" i="14"/>
  <c r="FI464" i="14"/>
  <c r="CB464" i="14"/>
  <c r="IO464" i="14"/>
  <c r="FH464" i="14"/>
  <c r="BZ464" i="14"/>
  <c r="IH464" i="14"/>
  <c r="FV464" i="14"/>
  <c r="DJ464" i="14"/>
  <c r="AX464" i="14"/>
  <c r="IE464" i="14"/>
  <c r="FS464" i="14"/>
  <c r="DG464" i="14"/>
  <c r="AU464" i="14"/>
  <c r="IC464" i="14"/>
  <c r="EV464" i="14"/>
  <c r="BO464" i="14"/>
  <c r="IB464" i="14"/>
  <c r="ET464" i="14"/>
  <c r="BM464" i="14"/>
  <c r="IA464" i="14"/>
  <c r="ES464" i="14"/>
  <c r="BL464" i="14"/>
  <c r="HY464" i="14"/>
  <c r="ER464" i="14"/>
  <c r="BJ464" i="14"/>
  <c r="HX464" i="14"/>
  <c r="EQ464" i="14"/>
  <c r="BI464" i="14"/>
  <c r="IG464" i="14"/>
  <c r="EZ464" i="14"/>
  <c r="BR464" i="14"/>
  <c r="IF464" i="14"/>
  <c r="EY464" i="14"/>
  <c r="BQ464" i="14"/>
  <c r="ID464" i="14"/>
  <c r="EW464" i="14"/>
  <c r="BP464" i="14"/>
  <c r="HZ464" i="14"/>
  <c r="FN464" i="14"/>
  <c r="DB464" i="14"/>
  <c r="AP464" i="14"/>
  <c r="HW464" i="14"/>
  <c r="FK464" i="14"/>
  <c r="CY464" i="14"/>
  <c r="AM464" i="14"/>
  <c r="HS464" i="14"/>
  <c r="EK464" i="14"/>
  <c r="BD464" i="14"/>
  <c r="HQ464" i="14"/>
  <c r="EJ464" i="14"/>
  <c r="BB464" i="14"/>
  <c r="HP464" i="14"/>
  <c r="EI464" i="14"/>
  <c r="BA464" i="14"/>
  <c r="HN464" i="14"/>
  <c r="EG464" i="14"/>
  <c r="AZ464" i="14"/>
  <c r="HM464" i="14"/>
  <c r="EF464" i="14"/>
  <c r="AY464" i="14"/>
  <c r="HV464" i="14"/>
  <c r="EO464" i="14"/>
  <c r="BH464" i="14"/>
  <c r="HU464" i="14"/>
  <c r="EN464" i="14"/>
  <c r="BG464" i="14"/>
  <c r="HT464" i="14"/>
  <c r="EL464" i="14"/>
  <c r="BE464" i="14"/>
  <c r="HR464" i="14"/>
  <c r="FF464" i="14"/>
  <c r="CT464" i="14"/>
  <c r="AH464" i="14"/>
  <c r="HO464" i="14"/>
  <c r="FC464" i="14"/>
  <c r="CQ464" i="14"/>
  <c r="AE464" i="14"/>
  <c r="HH464" i="14"/>
  <c r="EA464" i="14"/>
  <c r="AS464" i="14"/>
  <c r="HF464" i="14"/>
  <c r="DY464" i="14"/>
  <c r="AR464" i="14"/>
  <c r="HE464" i="14"/>
  <c r="DX464" i="14"/>
  <c r="AQ464" i="14"/>
  <c r="HD464" i="14"/>
  <c r="DV464" i="14"/>
  <c r="AO464" i="14"/>
  <c r="HC464" i="14"/>
  <c r="DU464" i="14"/>
  <c r="AN464" i="14"/>
  <c r="HL464" i="14"/>
  <c r="ED464" i="14"/>
  <c r="AW464" i="14"/>
  <c r="HK464" i="14"/>
  <c r="EC464" i="14"/>
  <c r="AV464" i="14"/>
  <c r="HI464" i="14"/>
  <c r="EB464" i="14"/>
  <c r="AT464" i="14"/>
  <c r="HJ464" i="14"/>
  <c r="EX464" i="14"/>
  <c r="CL464" i="14"/>
  <c r="Z464" i="14"/>
  <c r="HG464" i="14"/>
  <c r="EU464" i="14"/>
  <c r="CI464" i="14"/>
  <c r="W464" i="14"/>
  <c r="GW464" i="14"/>
  <c r="DP464" i="14"/>
  <c r="AI464" i="14"/>
  <c r="GV464" i="14"/>
  <c r="DN464" i="14"/>
  <c r="AG464" i="14"/>
  <c r="GU464" i="14"/>
  <c r="DM464" i="14"/>
  <c r="AF464" i="14"/>
  <c r="GS464" i="14"/>
  <c r="DL464" i="14"/>
  <c r="AD464" i="14"/>
  <c r="GR464" i="14"/>
  <c r="DK464" i="14"/>
  <c r="AC464" i="14"/>
  <c r="HA464" i="14"/>
  <c r="DT464" i="14"/>
  <c r="AL464" i="14"/>
  <c r="GZ464" i="14"/>
  <c r="DS464" i="14"/>
  <c r="AK464" i="14"/>
  <c r="GX464" i="14"/>
  <c r="DQ464" i="14"/>
  <c r="AJ464" i="14"/>
  <c r="HB464" i="14"/>
  <c r="EP464" i="14"/>
  <c r="CD464" i="14"/>
  <c r="R464" i="14"/>
  <c r="GY464" i="14"/>
  <c r="EM464" i="14"/>
  <c r="CA464" i="14"/>
  <c r="O464" i="14"/>
  <c r="GM464" i="14"/>
  <c r="DE464" i="14"/>
  <c r="X464" i="14"/>
  <c r="GK464" i="14"/>
  <c r="DD464" i="14"/>
  <c r="V464" i="14"/>
  <c r="GJ464" i="14"/>
  <c r="DC464" i="14"/>
  <c r="U464" i="14"/>
  <c r="GH464" i="14"/>
  <c r="DA464" i="14"/>
  <c r="T464" i="14"/>
  <c r="GG464" i="14"/>
  <c r="CZ464" i="14"/>
  <c r="S464" i="14"/>
  <c r="GP464" i="14"/>
  <c r="DI464" i="14"/>
  <c r="AB464" i="14"/>
  <c r="GO464" i="14"/>
  <c r="DH464" i="14"/>
  <c r="AA464" i="14"/>
  <c r="GN464" i="14"/>
  <c r="DF464" i="14"/>
  <c r="Y464" i="14"/>
  <c r="E206" i="14"/>
  <c r="G206" i="14" s="1"/>
  <c r="D207" i="14"/>
  <c r="C208" i="14"/>
  <c r="AH121" i="2"/>
  <c r="AI121" i="2" s="1"/>
  <c r="AK121" i="2" s="1"/>
  <c r="AO121" i="2" s="1"/>
  <c r="M75" i="11" s="1"/>
  <c r="K122" i="2"/>
  <c r="M122" i="2" s="1"/>
  <c r="O122" i="2" s="1"/>
  <c r="S122" i="2" s="1"/>
  <c r="L76" i="11" s="1"/>
  <c r="C124" i="2"/>
  <c r="D123" i="2"/>
  <c r="E123" i="2" s="1"/>
  <c r="F123" i="2"/>
  <c r="H123" i="2"/>
  <c r="I123" i="2" s="1"/>
  <c r="AC122" i="2"/>
  <c r="AA122" i="2"/>
  <c r="AB122" i="2" s="1"/>
  <c r="AE122" i="2"/>
  <c r="AF122" i="2" s="1"/>
  <c r="Z123" i="2"/>
  <c r="X134" i="2"/>
  <c r="GQ466" i="14" l="1"/>
  <c r="EE466" i="14"/>
  <c r="BS466" i="14"/>
  <c r="G466" i="14"/>
  <c r="GX466" i="14"/>
  <c r="EL466" i="14"/>
  <c r="BZ466" i="14"/>
  <c r="N466" i="14"/>
  <c r="GW466" i="14"/>
  <c r="EK466" i="14"/>
  <c r="BY466" i="14"/>
  <c r="M466" i="14"/>
  <c r="GV466" i="14"/>
  <c r="EJ466" i="14"/>
  <c r="BX466" i="14"/>
  <c r="L466" i="14"/>
  <c r="GU466" i="14"/>
  <c r="EI466" i="14"/>
  <c r="BW466" i="14"/>
  <c r="K466" i="14"/>
  <c r="GT466" i="14"/>
  <c r="EH466" i="14"/>
  <c r="BV466" i="14"/>
  <c r="J466" i="14"/>
  <c r="GS466" i="14"/>
  <c r="EG466" i="14"/>
  <c r="BU466" i="14"/>
  <c r="I466" i="14"/>
  <c r="GR466" i="14"/>
  <c r="EF466" i="14"/>
  <c r="BT466" i="14"/>
  <c r="H466" i="14"/>
  <c r="IU466" i="14"/>
  <c r="GI466" i="14"/>
  <c r="DW466" i="14"/>
  <c r="BK466" i="14"/>
  <c r="JB466" i="14"/>
  <c r="GP466" i="14"/>
  <c r="ED466" i="14"/>
  <c r="BR466" i="14"/>
  <c r="JA466" i="14"/>
  <c r="GO466" i="14"/>
  <c r="EC466" i="14"/>
  <c r="BQ466" i="14"/>
  <c r="IZ466" i="14"/>
  <c r="GN466" i="14"/>
  <c r="EB466" i="14"/>
  <c r="BP466" i="14"/>
  <c r="IY466" i="14"/>
  <c r="GM466" i="14"/>
  <c r="EA466" i="14"/>
  <c r="BO466" i="14"/>
  <c r="IX466" i="14"/>
  <c r="GL466" i="14"/>
  <c r="DZ466" i="14"/>
  <c r="BN466" i="14"/>
  <c r="IW466" i="14"/>
  <c r="GK466" i="14"/>
  <c r="DY466" i="14"/>
  <c r="BM466" i="14"/>
  <c r="IV466" i="14"/>
  <c r="GJ466" i="14"/>
  <c r="DX466" i="14"/>
  <c r="BL466" i="14"/>
  <c r="IM466" i="14"/>
  <c r="GA466" i="14"/>
  <c r="DO466" i="14"/>
  <c r="BC466" i="14"/>
  <c r="IT466" i="14"/>
  <c r="GH466" i="14"/>
  <c r="DV466" i="14"/>
  <c r="BJ466" i="14"/>
  <c r="IS466" i="14"/>
  <c r="GG466" i="14"/>
  <c r="DU466" i="14"/>
  <c r="BI466" i="14"/>
  <c r="IR466" i="14"/>
  <c r="GF466" i="14"/>
  <c r="DT466" i="14"/>
  <c r="BH466" i="14"/>
  <c r="IQ466" i="14"/>
  <c r="GE466" i="14"/>
  <c r="DS466" i="14"/>
  <c r="BG466" i="14"/>
  <c r="IP466" i="14"/>
  <c r="GD466" i="14"/>
  <c r="DR466" i="14"/>
  <c r="BF466" i="14"/>
  <c r="IO466" i="14"/>
  <c r="GC466" i="14"/>
  <c r="DQ466" i="14"/>
  <c r="BE466" i="14"/>
  <c r="IN466" i="14"/>
  <c r="GB466" i="14"/>
  <c r="DP466" i="14"/>
  <c r="BD466" i="14"/>
  <c r="IE466" i="14"/>
  <c r="FS466" i="14"/>
  <c r="DG466" i="14"/>
  <c r="AU466" i="14"/>
  <c r="IL466" i="14"/>
  <c r="FZ466" i="14"/>
  <c r="DN466" i="14"/>
  <c r="BB466" i="14"/>
  <c r="IK466" i="14"/>
  <c r="FY466" i="14"/>
  <c r="DM466" i="14"/>
  <c r="BA466" i="14"/>
  <c r="IJ466" i="14"/>
  <c r="FX466" i="14"/>
  <c r="DL466" i="14"/>
  <c r="AZ466" i="14"/>
  <c r="II466" i="14"/>
  <c r="FW466" i="14"/>
  <c r="DK466" i="14"/>
  <c r="AY466" i="14"/>
  <c r="IH466" i="14"/>
  <c r="FV466" i="14"/>
  <c r="DJ466" i="14"/>
  <c r="AX466" i="14"/>
  <c r="IG466" i="14"/>
  <c r="FU466" i="14"/>
  <c r="DI466" i="14"/>
  <c r="AW466" i="14"/>
  <c r="IF466" i="14"/>
  <c r="FT466" i="14"/>
  <c r="DH466" i="14"/>
  <c r="AV466" i="14"/>
  <c r="HW466" i="14"/>
  <c r="FK466" i="14"/>
  <c r="CY466" i="14"/>
  <c r="AM466" i="14"/>
  <c r="ID466" i="14"/>
  <c r="FR466" i="14"/>
  <c r="DF466" i="14"/>
  <c r="AT466" i="14"/>
  <c r="IC466" i="14"/>
  <c r="FQ466" i="14"/>
  <c r="DE466" i="14"/>
  <c r="AS466" i="14"/>
  <c r="IB466" i="14"/>
  <c r="FP466" i="14"/>
  <c r="DD466" i="14"/>
  <c r="AR466" i="14"/>
  <c r="IA466" i="14"/>
  <c r="FO466" i="14"/>
  <c r="DC466" i="14"/>
  <c r="AQ466" i="14"/>
  <c r="HZ466" i="14"/>
  <c r="FN466" i="14"/>
  <c r="DB466" i="14"/>
  <c r="AP466" i="14"/>
  <c r="HY466" i="14"/>
  <c r="FM466" i="14"/>
  <c r="DA466" i="14"/>
  <c r="AO466" i="14"/>
  <c r="HX466" i="14"/>
  <c r="FL466" i="14"/>
  <c r="CZ466" i="14"/>
  <c r="AN466" i="14"/>
  <c r="HO466" i="14"/>
  <c r="FC466" i="14"/>
  <c r="CQ466" i="14"/>
  <c r="AE466" i="14"/>
  <c r="HV466" i="14"/>
  <c r="FJ466" i="14"/>
  <c r="CX466" i="14"/>
  <c r="AL466" i="14"/>
  <c r="HU466" i="14"/>
  <c r="FI466" i="14"/>
  <c r="CW466" i="14"/>
  <c r="AK466" i="14"/>
  <c r="HT466" i="14"/>
  <c r="FH466" i="14"/>
  <c r="CV466" i="14"/>
  <c r="AJ466" i="14"/>
  <c r="HS466" i="14"/>
  <c r="FG466" i="14"/>
  <c r="CU466" i="14"/>
  <c r="AI466" i="14"/>
  <c r="HR466" i="14"/>
  <c r="FF466" i="14"/>
  <c r="CT466" i="14"/>
  <c r="AH466" i="14"/>
  <c r="HQ466" i="14"/>
  <c r="FE466" i="14"/>
  <c r="CS466" i="14"/>
  <c r="AG466" i="14"/>
  <c r="HP466" i="14"/>
  <c r="FD466" i="14"/>
  <c r="CR466" i="14"/>
  <c r="AF466" i="14"/>
  <c r="HG466" i="14"/>
  <c r="EU466" i="14"/>
  <c r="CI466" i="14"/>
  <c r="W466" i="14"/>
  <c r="HN466" i="14"/>
  <c r="FB466" i="14"/>
  <c r="CP466" i="14"/>
  <c r="AD466" i="14"/>
  <c r="HM466" i="14"/>
  <c r="FA466" i="14"/>
  <c r="CO466" i="14"/>
  <c r="AC466" i="14"/>
  <c r="HL466" i="14"/>
  <c r="EZ466" i="14"/>
  <c r="CN466" i="14"/>
  <c r="AB466" i="14"/>
  <c r="HK466" i="14"/>
  <c r="EY466" i="14"/>
  <c r="CM466" i="14"/>
  <c r="AA466" i="14"/>
  <c r="HJ466" i="14"/>
  <c r="EX466" i="14"/>
  <c r="CL466" i="14"/>
  <c r="Z466" i="14"/>
  <c r="HI466" i="14"/>
  <c r="EW466" i="14"/>
  <c r="CK466" i="14"/>
  <c r="Y466" i="14"/>
  <c r="HH466" i="14"/>
  <c r="EV466" i="14"/>
  <c r="CJ466" i="14"/>
  <c r="X466" i="14"/>
  <c r="GY466" i="14"/>
  <c r="EM466" i="14"/>
  <c r="CA466" i="14"/>
  <c r="O466" i="14"/>
  <c r="HF466" i="14"/>
  <c r="ET466" i="14"/>
  <c r="CH466" i="14"/>
  <c r="V466" i="14"/>
  <c r="HE466" i="14"/>
  <c r="ES466" i="14"/>
  <c r="CG466" i="14"/>
  <c r="U466" i="14"/>
  <c r="HD466" i="14"/>
  <c r="ER466" i="14"/>
  <c r="CF466" i="14"/>
  <c r="T466" i="14"/>
  <c r="HC466" i="14"/>
  <c r="EQ466" i="14"/>
  <c r="CE466" i="14"/>
  <c r="S466" i="14"/>
  <c r="HB466" i="14"/>
  <c r="EP466" i="14"/>
  <c r="CD466" i="14"/>
  <c r="R466" i="14"/>
  <c r="HA466" i="14"/>
  <c r="EO466" i="14"/>
  <c r="CC466" i="14"/>
  <c r="Q466" i="14"/>
  <c r="GZ466" i="14"/>
  <c r="EN466" i="14"/>
  <c r="CB466" i="14"/>
  <c r="P466" i="14"/>
  <c r="F206" i="14"/>
  <c r="H206" i="14"/>
  <c r="C209" i="14"/>
  <c r="D208" i="14"/>
  <c r="E207" i="14"/>
  <c r="H207" i="14" s="1"/>
  <c r="G207" i="14"/>
  <c r="AH122" i="2"/>
  <c r="AI122" i="2" s="1"/>
  <c r="AK122" i="2" s="1"/>
  <c r="AO122" i="2" s="1"/>
  <c r="M76" i="11" s="1"/>
  <c r="K123" i="2"/>
  <c r="M123" i="2" s="1"/>
  <c r="O123" i="2" s="1"/>
  <c r="S123" i="2" s="1"/>
  <c r="L77" i="11" s="1"/>
  <c r="F124" i="2"/>
  <c r="C125" i="2"/>
  <c r="H124" i="2"/>
  <c r="I124" i="2" s="1"/>
  <c r="D124" i="2"/>
  <c r="E124" i="2" s="1"/>
  <c r="AC123" i="2"/>
  <c r="AA123" i="2"/>
  <c r="AB123" i="2" s="1"/>
  <c r="Z124" i="2"/>
  <c r="AE123" i="2"/>
  <c r="AF123" i="2" s="1"/>
  <c r="X135" i="2"/>
  <c r="G66" i="2"/>
  <c r="I206" i="14" l="1"/>
  <c r="K206" i="14" s="1"/>
  <c r="IZ467" i="14" s="1"/>
  <c r="F207" i="14"/>
  <c r="I207" i="14" s="1"/>
  <c r="K207" i="14" s="1"/>
  <c r="IO468" i="14" s="1"/>
  <c r="E208" i="14"/>
  <c r="H208" i="14" s="1"/>
  <c r="D209" i="14"/>
  <c r="C210" i="14"/>
  <c r="AH123" i="2"/>
  <c r="AI123" i="2" s="1"/>
  <c r="AK123" i="2" s="1"/>
  <c r="AO123" i="2" s="1"/>
  <c r="M77" i="11" s="1"/>
  <c r="K124" i="2"/>
  <c r="M124" i="2" s="1"/>
  <c r="O124" i="2" s="1"/>
  <c r="S124" i="2" s="1"/>
  <c r="L78" i="11" s="1"/>
  <c r="D125" i="2"/>
  <c r="E125" i="2" s="1"/>
  <c r="C126" i="2"/>
  <c r="F125" i="2"/>
  <c r="H125" i="2"/>
  <c r="I125" i="2" s="1"/>
  <c r="AC124" i="2"/>
  <c r="AA124" i="2"/>
  <c r="AB124" i="2" s="1"/>
  <c r="AE124" i="2"/>
  <c r="AF124" i="2" s="1"/>
  <c r="Z125" i="2"/>
  <c r="X136" i="2"/>
  <c r="EB467" i="14" l="1"/>
  <c r="DZ467" i="14"/>
  <c r="DX467" i="14"/>
  <c r="ED467" i="14"/>
  <c r="DL467" i="14"/>
  <c r="DJ467" i="14"/>
  <c r="DH467" i="14"/>
  <c r="DN467" i="14"/>
  <c r="DD467" i="14"/>
  <c r="DB467" i="14"/>
  <c r="CZ467" i="14"/>
  <c r="DF467" i="14"/>
  <c r="CV467" i="14"/>
  <c r="CT467" i="14"/>
  <c r="CR467" i="14"/>
  <c r="CX467" i="14"/>
  <c r="CN467" i="14"/>
  <c r="CL467" i="14"/>
  <c r="CJ467" i="14"/>
  <c r="CP467" i="14"/>
  <c r="CF467" i="14"/>
  <c r="CD467" i="14"/>
  <c r="CB467" i="14"/>
  <c r="CH467" i="14"/>
  <c r="EJ467" i="14"/>
  <c r="EH467" i="14"/>
  <c r="EF467" i="14"/>
  <c r="EL467" i="14"/>
  <c r="DR467" i="14"/>
  <c r="GC467" i="14"/>
  <c r="BE467" i="14"/>
  <c r="GD467" i="14"/>
  <c r="JB467" i="14"/>
  <c r="IF467" i="14"/>
  <c r="HZ467" i="14"/>
  <c r="HT467" i="14"/>
  <c r="HV467" i="14"/>
  <c r="HJ467" i="14"/>
  <c r="HD467" i="14"/>
  <c r="HF467" i="14"/>
  <c r="G467" i="14"/>
  <c r="IT467" i="14"/>
  <c r="GP467" i="14"/>
  <c r="FZ467" i="14"/>
  <c r="FR467" i="14"/>
  <c r="FD467" i="14"/>
  <c r="EX467" i="14"/>
  <c r="ER467" i="14"/>
  <c r="ET467" i="14"/>
  <c r="GR467" i="14"/>
  <c r="GF467" i="14"/>
  <c r="BP467" i="14"/>
  <c r="BN467" i="14"/>
  <c r="BL467" i="14"/>
  <c r="BR467" i="14"/>
  <c r="AZ467" i="14"/>
  <c r="AX467" i="14"/>
  <c r="AV467" i="14"/>
  <c r="BB467" i="14"/>
  <c r="AR467" i="14"/>
  <c r="AP467" i="14"/>
  <c r="AN467" i="14"/>
  <c r="AT467" i="14"/>
  <c r="AJ467" i="14"/>
  <c r="AH467" i="14"/>
  <c r="AF467" i="14"/>
  <c r="AL467" i="14"/>
  <c r="AB467" i="14"/>
  <c r="Z467" i="14"/>
  <c r="X467" i="14"/>
  <c r="AD467" i="14"/>
  <c r="T467" i="14"/>
  <c r="R467" i="14"/>
  <c r="P467" i="14"/>
  <c r="V467" i="14"/>
  <c r="BX467" i="14"/>
  <c r="BV467" i="14"/>
  <c r="BT467" i="14"/>
  <c r="BZ467" i="14"/>
  <c r="DP467" i="14"/>
  <c r="GA467" i="14"/>
  <c r="BC467" i="14"/>
  <c r="GB467" i="14"/>
  <c r="IX467" i="14"/>
  <c r="IJ467" i="14"/>
  <c r="IL467" i="14"/>
  <c r="HX467" i="14"/>
  <c r="HR467" i="14"/>
  <c r="HL467" i="14"/>
  <c r="HN467" i="14"/>
  <c r="GZ467" i="14"/>
  <c r="I467" i="14"/>
  <c r="DU467" i="14"/>
  <c r="GL467" i="14"/>
  <c r="FV467" i="14"/>
  <c r="FL467" i="14"/>
  <c r="FJ467" i="14"/>
  <c r="EV467" i="14"/>
  <c r="EN467" i="14"/>
  <c r="GV467" i="14"/>
  <c r="GX467" i="14"/>
  <c r="BG467" i="14"/>
  <c r="IY467" i="14"/>
  <c r="IW467" i="14"/>
  <c r="IU467" i="14"/>
  <c r="JA467" i="14"/>
  <c r="II467" i="14"/>
  <c r="IG467" i="14"/>
  <c r="IE467" i="14"/>
  <c r="IK467" i="14"/>
  <c r="IA467" i="14"/>
  <c r="HY467" i="14"/>
  <c r="HW467" i="14"/>
  <c r="IC467" i="14"/>
  <c r="HS467" i="14"/>
  <c r="HQ467" i="14"/>
  <c r="HO467" i="14"/>
  <c r="HU467" i="14"/>
  <c r="HK467" i="14"/>
  <c r="HI467" i="14"/>
  <c r="HG467" i="14"/>
  <c r="HM467" i="14"/>
  <c r="HC467" i="14"/>
  <c r="HA467" i="14"/>
  <c r="GY467" i="14"/>
  <c r="HE467" i="14"/>
  <c r="L467" i="14"/>
  <c r="J467" i="14"/>
  <c r="H467" i="14"/>
  <c r="N467" i="14"/>
  <c r="DV467" i="14"/>
  <c r="GG467" i="14"/>
  <c r="BI467" i="14"/>
  <c r="GH467" i="14"/>
  <c r="IV467" i="14"/>
  <c r="IH467" i="14"/>
  <c r="IB467" i="14"/>
  <c r="ID467" i="14"/>
  <c r="HP467" i="14"/>
  <c r="HH467" i="14"/>
  <c r="HB467" i="14"/>
  <c r="K467" i="14"/>
  <c r="IS467" i="14"/>
  <c r="GN467" i="14"/>
  <c r="FX467" i="14"/>
  <c r="FP467" i="14"/>
  <c r="FH467" i="14"/>
  <c r="EZ467" i="14"/>
  <c r="EP467" i="14"/>
  <c r="GT467" i="14"/>
  <c r="DT467" i="14"/>
  <c r="GE467" i="14"/>
  <c r="GM467" i="14"/>
  <c r="GK467" i="14"/>
  <c r="GI467" i="14"/>
  <c r="GO467" i="14"/>
  <c r="FW467" i="14"/>
  <c r="FU467" i="14"/>
  <c r="FS467" i="14"/>
  <c r="FY467" i="14"/>
  <c r="FO467" i="14"/>
  <c r="FM467" i="14"/>
  <c r="FK467" i="14"/>
  <c r="FQ467" i="14"/>
  <c r="FG467" i="14"/>
  <c r="FE467" i="14"/>
  <c r="FC467" i="14"/>
  <c r="FI467" i="14"/>
  <c r="EY467" i="14"/>
  <c r="EW467" i="14"/>
  <c r="EU467" i="14"/>
  <c r="FA467" i="14"/>
  <c r="EQ467" i="14"/>
  <c r="EO467" i="14"/>
  <c r="EM467" i="14"/>
  <c r="ES467" i="14"/>
  <c r="GU467" i="14"/>
  <c r="GS467" i="14"/>
  <c r="GQ467" i="14"/>
  <c r="GW467" i="14"/>
  <c r="IQ467" i="14"/>
  <c r="DS467" i="14"/>
  <c r="IR467" i="14"/>
  <c r="BD467" i="14"/>
  <c r="EA467" i="14"/>
  <c r="DY467" i="14"/>
  <c r="DW467" i="14"/>
  <c r="EC467" i="14"/>
  <c r="DK467" i="14"/>
  <c r="DI467" i="14"/>
  <c r="DG467" i="14"/>
  <c r="DM467" i="14"/>
  <c r="DC467" i="14"/>
  <c r="DA467" i="14"/>
  <c r="CY467" i="14"/>
  <c r="DE467" i="14"/>
  <c r="CU467" i="14"/>
  <c r="CS467" i="14"/>
  <c r="CQ467" i="14"/>
  <c r="CW467" i="14"/>
  <c r="CM467" i="14"/>
  <c r="CK467" i="14"/>
  <c r="CI467" i="14"/>
  <c r="CO467" i="14"/>
  <c r="CE467" i="14"/>
  <c r="CC467" i="14"/>
  <c r="CA467" i="14"/>
  <c r="CG467" i="14"/>
  <c r="EI467" i="14"/>
  <c r="EG467" i="14"/>
  <c r="EE467" i="14"/>
  <c r="EK467" i="14"/>
  <c r="IO467" i="14"/>
  <c r="DQ467" i="14"/>
  <c r="IP467" i="14"/>
  <c r="BH467" i="14"/>
  <c r="M467" i="14"/>
  <c r="BJ467" i="14"/>
  <c r="GJ467" i="14"/>
  <c r="FT467" i="14"/>
  <c r="FN467" i="14"/>
  <c r="FF467" i="14"/>
  <c r="FB467" i="14"/>
  <c r="BO467" i="14"/>
  <c r="BM467" i="14"/>
  <c r="BK467" i="14"/>
  <c r="BQ467" i="14"/>
  <c r="AY467" i="14"/>
  <c r="AW467" i="14"/>
  <c r="AU467" i="14"/>
  <c r="BA467" i="14"/>
  <c r="AQ467" i="14"/>
  <c r="AO467" i="14"/>
  <c r="AM467" i="14"/>
  <c r="AS467" i="14"/>
  <c r="AI467" i="14"/>
  <c r="AG467" i="14"/>
  <c r="AE467" i="14"/>
  <c r="AK467" i="14"/>
  <c r="AA467" i="14"/>
  <c r="Y467" i="14"/>
  <c r="W467" i="14"/>
  <c r="AC467" i="14"/>
  <c r="S467" i="14"/>
  <c r="Q467" i="14"/>
  <c r="O467" i="14"/>
  <c r="U467" i="14"/>
  <c r="BW467" i="14"/>
  <c r="BU467" i="14"/>
  <c r="BS467" i="14"/>
  <c r="BY467" i="14"/>
  <c r="IM467" i="14"/>
  <c r="DO467" i="14"/>
  <c r="IN467" i="14"/>
  <c r="BF467" i="14"/>
  <c r="G208" i="14"/>
  <c r="FF468" i="14"/>
  <c r="GP468" i="14"/>
  <c r="AI468" i="14"/>
  <c r="GO468" i="14"/>
  <c r="GK468" i="14"/>
  <c r="BO468" i="14"/>
  <c r="JA468" i="14"/>
  <c r="CT468" i="14"/>
  <c r="CU468" i="14"/>
  <c r="CV468" i="14"/>
  <c r="BR468" i="14"/>
  <c r="BL468" i="14"/>
  <c r="FG468" i="14"/>
  <c r="GN468" i="14"/>
  <c r="GJ468" i="14"/>
  <c r="AH468" i="14"/>
  <c r="AJ468" i="14"/>
  <c r="GI468" i="14"/>
  <c r="BN468" i="14"/>
  <c r="BP468" i="14"/>
  <c r="IU468" i="14"/>
  <c r="DZ468" i="14"/>
  <c r="EA468" i="14"/>
  <c r="EB468" i="14"/>
  <c r="ED468" i="14"/>
  <c r="DX468" i="14"/>
  <c r="GL468" i="14"/>
  <c r="GM468" i="14"/>
  <c r="IZ468" i="14"/>
  <c r="JB468" i="14"/>
  <c r="IV468" i="14"/>
  <c r="HR468" i="14"/>
  <c r="HS468" i="14"/>
  <c r="BQ468" i="14"/>
  <c r="BK468" i="14"/>
  <c r="BM468" i="14"/>
  <c r="IX468" i="14"/>
  <c r="IY468" i="14"/>
  <c r="EC468" i="14"/>
  <c r="DW468" i="14"/>
  <c r="DY468" i="14"/>
  <c r="J468" i="14"/>
  <c r="BV468" i="14"/>
  <c r="GT468" i="14"/>
  <c r="BW468" i="14"/>
  <c r="GU468" i="14"/>
  <c r="BX468" i="14"/>
  <c r="GV468" i="14"/>
  <c r="BY468" i="14"/>
  <c r="GW468" i="14"/>
  <c r="BZ468" i="14"/>
  <c r="GX468" i="14"/>
  <c r="BS468" i="14"/>
  <c r="GQ468" i="14"/>
  <c r="BT468" i="14"/>
  <c r="GR468" i="14"/>
  <c r="I468" i="14"/>
  <c r="BU468" i="14"/>
  <c r="GS468" i="14"/>
  <c r="R468" i="14"/>
  <c r="CD468" i="14"/>
  <c r="EP468" i="14"/>
  <c r="HB468" i="14"/>
  <c r="S468" i="14"/>
  <c r="CE468" i="14"/>
  <c r="EQ468" i="14"/>
  <c r="HC468" i="14"/>
  <c r="T468" i="14"/>
  <c r="CF468" i="14"/>
  <c r="ER468" i="14"/>
  <c r="HD468" i="14"/>
  <c r="U468" i="14"/>
  <c r="CG468" i="14"/>
  <c r="ES468" i="14"/>
  <c r="HE468" i="14"/>
  <c r="V468" i="14"/>
  <c r="CH468" i="14"/>
  <c r="ET468" i="14"/>
  <c r="HF468" i="14"/>
  <c r="O468" i="14"/>
  <c r="CA468" i="14"/>
  <c r="EM468" i="14"/>
  <c r="GY468" i="14"/>
  <c r="P468" i="14"/>
  <c r="CB468" i="14"/>
  <c r="EN468" i="14"/>
  <c r="GZ468" i="14"/>
  <c r="Q468" i="14"/>
  <c r="CC468" i="14"/>
  <c r="EO468" i="14"/>
  <c r="HA468" i="14"/>
  <c r="IW468" i="14"/>
  <c r="EH468" i="14"/>
  <c r="K468" i="14"/>
  <c r="EI468" i="14"/>
  <c r="L468" i="14"/>
  <c r="EJ468" i="14"/>
  <c r="M468" i="14"/>
  <c r="EK468" i="14"/>
  <c r="N468" i="14"/>
  <c r="EL468" i="14"/>
  <c r="G468" i="14"/>
  <c r="EE468" i="14"/>
  <c r="H468" i="14"/>
  <c r="EF468" i="14"/>
  <c r="EG468" i="14"/>
  <c r="Z468" i="14"/>
  <c r="CL468" i="14"/>
  <c r="EX468" i="14"/>
  <c r="HJ468" i="14"/>
  <c r="AA468" i="14"/>
  <c r="CM468" i="14"/>
  <c r="EY468" i="14"/>
  <c r="HK468" i="14"/>
  <c r="AB468" i="14"/>
  <c r="CN468" i="14"/>
  <c r="EZ468" i="14"/>
  <c r="HL468" i="14"/>
  <c r="AC468" i="14"/>
  <c r="CO468" i="14"/>
  <c r="FA468" i="14"/>
  <c r="HM468" i="14"/>
  <c r="AD468" i="14"/>
  <c r="CP468" i="14"/>
  <c r="FB468" i="14"/>
  <c r="HN468" i="14"/>
  <c r="W468" i="14"/>
  <c r="CI468" i="14"/>
  <c r="EU468" i="14"/>
  <c r="HG468" i="14"/>
  <c r="X468" i="14"/>
  <c r="CJ468" i="14"/>
  <c r="EV468" i="14"/>
  <c r="HH468" i="14"/>
  <c r="Y468" i="14"/>
  <c r="CK468" i="14"/>
  <c r="EW468" i="14"/>
  <c r="HI468" i="14"/>
  <c r="FH468" i="14"/>
  <c r="HT468" i="14"/>
  <c r="AK468" i="14"/>
  <c r="CW468" i="14"/>
  <c r="FI468" i="14"/>
  <c r="HU468" i="14"/>
  <c r="AL468" i="14"/>
  <c r="CX468" i="14"/>
  <c r="FJ468" i="14"/>
  <c r="HV468" i="14"/>
  <c r="AE468" i="14"/>
  <c r="CQ468" i="14"/>
  <c r="FC468" i="14"/>
  <c r="HO468" i="14"/>
  <c r="AF468" i="14"/>
  <c r="CR468" i="14"/>
  <c r="FD468" i="14"/>
  <c r="HP468" i="14"/>
  <c r="AG468" i="14"/>
  <c r="CS468" i="14"/>
  <c r="FE468" i="14"/>
  <c r="HQ468" i="14"/>
  <c r="AP468" i="14"/>
  <c r="DB468" i="14"/>
  <c r="FN468" i="14"/>
  <c r="HZ468" i="14"/>
  <c r="AQ468" i="14"/>
  <c r="DC468" i="14"/>
  <c r="FO468" i="14"/>
  <c r="IA468" i="14"/>
  <c r="AR468" i="14"/>
  <c r="DD468" i="14"/>
  <c r="FP468" i="14"/>
  <c r="IB468" i="14"/>
  <c r="AS468" i="14"/>
  <c r="DE468" i="14"/>
  <c r="FQ468" i="14"/>
  <c r="IC468" i="14"/>
  <c r="AT468" i="14"/>
  <c r="DF468" i="14"/>
  <c r="FR468" i="14"/>
  <c r="ID468" i="14"/>
  <c r="AM468" i="14"/>
  <c r="CY468" i="14"/>
  <c r="FK468" i="14"/>
  <c r="HW468" i="14"/>
  <c r="AN468" i="14"/>
  <c r="CZ468" i="14"/>
  <c r="FL468" i="14"/>
  <c r="HX468" i="14"/>
  <c r="AO468" i="14"/>
  <c r="DA468" i="14"/>
  <c r="FM468" i="14"/>
  <c r="HY468" i="14"/>
  <c r="AX468" i="14"/>
  <c r="DJ468" i="14"/>
  <c r="FV468" i="14"/>
  <c r="IH468" i="14"/>
  <c r="AY468" i="14"/>
  <c r="DK468" i="14"/>
  <c r="FW468" i="14"/>
  <c r="II468" i="14"/>
  <c r="AZ468" i="14"/>
  <c r="DL468" i="14"/>
  <c r="FX468" i="14"/>
  <c r="IJ468" i="14"/>
  <c r="BA468" i="14"/>
  <c r="DM468" i="14"/>
  <c r="FY468" i="14"/>
  <c r="IK468" i="14"/>
  <c r="BB468" i="14"/>
  <c r="DN468" i="14"/>
  <c r="FZ468" i="14"/>
  <c r="IL468" i="14"/>
  <c r="AU468" i="14"/>
  <c r="DG468" i="14"/>
  <c r="FS468" i="14"/>
  <c r="IE468" i="14"/>
  <c r="AV468" i="14"/>
  <c r="DH468" i="14"/>
  <c r="FT468" i="14"/>
  <c r="IF468" i="14"/>
  <c r="AW468" i="14"/>
  <c r="DI468" i="14"/>
  <c r="FU468" i="14"/>
  <c r="IG468" i="14"/>
  <c r="BF468" i="14"/>
  <c r="DR468" i="14"/>
  <c r="GD468" i="14"/>
  <c r="IP468" i="14"/>
  <c r="BG468" i="14"/>
  <c r="DS468" i="14"/>
  <c r="GE468" i="14"/>
  <c r="IQ468" i="14"/>
  <c r="BH468" i="14"/>
  <c r="DT468" i="14"/>
  <c r="GF468" i="14"/>
  <c r="IR468" i="14"/>
  <c r="BI468" i="14"/>
  <c r="DU468" i="14"/>
  <c r="GG468" i="14"/>
  <c r="IS468" i="14"/>
  <c r="BJ468" i="14"/>
  <c r="DV468" i="14"/>
  <c r="GH468" i="14"/>
  <c r="IT468" i="14"/>
  <c r="BC468" i="14"/>
  <c r="DO468" i="14"/>
  <c r="GA468" i="14"/>
  <c r="IM468" i="14"/>
  <c r="BD468" i="14"/>
  <c r="DP468" i="14"/>
  <c r="GB468" i="14"/>
  <c r="IN468" i="14"/>
  <c r="BE468" i="14"/>
  <c r="DQ468" i="14"/>
  <c r="GC468" i="14"/>
  <c r="F208" i="14"/>
  <c r="C211" i="14"/>
  <c r="D210" i="14"/>
  <c r="E209" i="14"/>
  <c r="G209" i="14" s="1"/>
  <c r="K125" i="2"/>
  <c r="M125" i="2" s="1"/>
  <c r="O125" i="2" s="1"/>
  <c r="S125" i="2" s="1"/>
  <c r="L79" i="11" s="1"/>
  <c r="AH124" i="2"/>
  <c r="AI124" i="2" s="1"/>
  <c r="AK124" i="2" s="1"/>
  <c r="AO124" i="2" s="1"/>
  <c r="M78" i="11" s="1"/>
  <c r="D126" i="2"/>
  <c r="E126" i="2" s="1"/>
  <c r="F126" i="2"/>
  <c r="C127" i="2"/>
  <c r="H126" i="2"/>
  <c r="I126" i="2" s="1"/>
  <c r="AC125" i="2"/>
  <c r="AA125" i="2"/>
  <c r="AB125" i="2" s="1"/>
  <c r="Z126" i="2"/>
  <c r="AE125" i="2"/>
  <c r="AF125" i="2" s="1"/>
  <c r="X137" i="2"/>
  <c r="I208" i="14" l="1"/>
  <c r="K208" i="14" s="1"/>
  <c r="ID469" i="14" s="1"/>
  <c r="F209" i="14"/>
  <c r="H209" i="14"/>
  <c r="E210" i="14"/>
  <c r="F210" i="14" s="1"/>
  <c r="D211" i="14"/>
  <c r="C212" i="14"/>
  <c r="K126" i="2"/>
  <c r="M126" i="2" s="1"/>
  <c r="O126" i="2" s="1"/>
  <c r="S126" i="2" s="1"/>
  <c r="L80" i="11" s="1"/>
  <c r="AH125" i="2"/>
  <c r="AI125" i="2" s="1"/>
  <c r="AK125" i="2" s="1"/>
  <c r="AO125" i="2" s="1"/>
  <c r="M79" i="11" s="1"/>
  <c r="F127" i="2"/>
  <c r="D127" i="2"/>
  <c r="E127" i="2" s="1"/>
  <c r="H127" i="2"/>
  <c r="I127" i="2" s="1"/>
  <c r="C128" i="2"/>
  <c r="AC126" i="2"/>
  <c r="AA126" i="2"/>
  <c r="AB126" i="2" s="1"/>
  <c r="Z127" i="2"/>
  <c r="AE126" i="2"/>
  <c r="AF126" i="2" s="1"/>
  <c r="X138" i="2"/>
  <c r="AU469" i="14" l="1"/>
  <c r="GM469" i="14"/>
  <c r="J469" i="14"/>
  <c r="EO469" i="14"/>
  <c r="BS469" i="14"/>
  <c r="CC469" i="14"/>
  <c r="CN469" i="14"/>
  <c r="CY469" i="14"/>
  <c r="DI469" i="14"/>
  <c r="DJ469" i="14"/>
  <c r="AZ469" i="14"/>
  <c r="IW469" i="14"/>
  <c r="L469" i="14"/>
  <c r="T469" i="14"/>
  <c r="IU469" i="14"/>
  <c r="BC469" i="14"/>
  <c r="GW469" i="14"/>
  <c r="EA469" i="14"/>
  <c r="BH469" i="14"/>
  <c r="BP469" i="14"/>
  <c r="BY469" i="14"/>
  <c r="CJ469" i="14"/>
  <c r="CU469" i="14"/>
  <c r="BN469" i="14"/>
  <c r="EE469" i="14"/>
  <c r="FI469" i="14"/>
  <c r="FT469" i="14"/>
  <c r="CW469" i="14"/>
  <c r="DH469" i="14"/>
  <c r="DS469" i="14"/>
  <c r="EC469" i="14"/>
  <c r="EN469" i="14"/>
  <c r="AJ469" i="14"/>
  <c r="HL469" i="14"/>
  <c r="IQ469" i="14"/>
  <c r="JA469" i="14"/>
  <c r="GE469" i="14"/>
  <c r="GO469" i="14"/>
  <c r="GZ469" i="14"/>
  <c r="HK469" i="14"/>
  <c r="HU469" i="14"/>
  <c r="DE469" i="14"/>
  <c r="FX469" i="14"/>
  <c r="BK469" i="14"/>
  <c r="G469" i="14"/>
  <c r="O469" i="14"/>
  <c r="W469" i="14"/>
  <c r="AE469" i="14"/>
  <c r="AM469" i="14"/>
  <c r="DT469" i="14"/>
  <c r="EY469" i="14"/>
  <c r="BW469" i="14"/>
  <c r="GI469" i="14"/>
  <c r="DL469" i="14"/>
  <c r="DW469" i="14"/>
  <c r="EG469" i="14"/>
  <c r="ER469" i="14"/>
  <c r="FC469" i="14"/>
  <c r="HA469" i="14"/>
  <c r="IF469" i="14"/>
  <c r="AR469" i="14"/>
  <c r="R469" i="14"/>
  <c r="GS469" i="14"/>
  <c r="HD469" i="14"/>
  <c r="HO469" i="14"/>
  <c r="HY469" i="14"/>
  <c r="IJ469" i="14"/>
  <c r="FM469" i="14"/>
  <c r="DP469" i="14"/>
  <c r="AB469" i="14"/>
  <c r="IM469" i="14"/>
  <c r="CG469" i="14"/>
  <c r="BV469" i="14"/>
  <c r="CD469" i="14"/>
  <c r="CL469" i="14"/>
  <c r="GQ469" i="14"/>
  <c r="AF469" i="14"/>
  <c r="ES469" i="14"/>
  <c r="U469" i="14"/>
  <c r="FV469" i="14"/>
  <c r="AN469" i="14"/>
  <c r="FD469" i="14"/>
  <c r="AC469" i="14"/>
  <c r="GD469" i="14"/>
  <c r="AV469" i="14"/>
  <c r="FO469" i="14"/>
  <c r="AK469" i="14"/>
  <c r="GL469" i="14"/>
  <c r="IG469" i="14"/>
  <c r="CR469" i="14"/>
  <c r="HS469" i="14"/>
  <c r="EH469" i="14"/>
  <c r="IR469" i="14"/>
  <c r="DC469" i="14"/>
  <c r="IC469" i="14"/>
  <c r="EP469" i="14"/>
  <c r="H469" i="14"/>
  <c r="DM469" i="14"/>
  <c r="IN469" i="14"/>
  <c r="EX469" i="14"/>
  <c r="P469" i="14"/>
  <c r="DX469" i="14"/>
  <c r="IY469" i="14"/>
  <c r="FF469" i="14"/>
  <c r="X469" i="14"/>
  <c r="EI469" i="14"/>
  <c r="M469" i="14"/>
  <c r="FN469" i="14"/>
  <c r="HH469" i="14"/>
  <c r="EK469" i="14"/>
  <c r="EV469" i="14"/>
  <c r="GF469" i="14"/>
  <c r="CT469" i="14"/>
  <c r="CZ469" i="14"/>
  <c r="IA469" i="14"/>
  <c r="CK469" i="14"/>
  <c r="IH469" i="14"/>
  <c r="DK469" i="14"/>
  <c r="IK469" i="14"/>
  <c r="CV469" i="14"/>
  <c r="IP469" i="14"/>
  <c r="DU469" i="14"/>
  <c r="IV469" i="14"/>
  <c r="DG469" i="14"/>
  <c r="IX469" i="14"/>
  <c r="BD469" i="14"/>
  <c r="FY469" i="14"/>
  <c r="AS469" i="14"/>
  <c r="GT469" i="14"/>
  <c r="BL469" i="14"/>
  <c r="GJ469" i="14"/>
  <c r="BA469" i="14"/>
  <c r="HB469" i="14"/>
  <c r="BT469" i="14"/>
  <c r="GU469" i="14"/>
  <c r="BI469" i="14"/>
  <c r="HJ469" i="14"/>
  <c r="CE469" i="14"/>
  <c r="HE469" i="14"/>
  <c r="BQ469" i="14"/>
  <c r="HR469" i="14"/>
  <c r="CO469" i="14"/>
  <c r="HP469" i="14"/>
  <c r="CA469" i="14"/>
  <c r="HZ469" i="14"/>
  <c r="DZ469" i="14"/>
  <c r="FK469" i="14"/>
  <c r="AP469" i="14"/>
  <c r="FQ469" i="14"/>
  <c r="BF469" i="14"/>
  <c r="GG469" i="14"/>
  <c r="AY469" i="14"/>
  <c r="FS469" i="14"/>
  <c r="DN469" i="14"/>
  <c r="GR469" i="14"/>
  <c r="BG469" i="14"/>
  <c r="GC469" i="14"/>
  <c r="DV469" i="14"/>
  <c r="HC469" i="14"/>
  <c r="BO469" i="14"/>
  <c r="GN469" i="14"/>
  <c r="ED469" i="14"/>
  <c r="EF469" i="14"/>
  <c r="K469" i="14"/>
  <c r="DQ469" i="14"/>
  <c r="BZ469" i="14"/>
  <c r="EQ469" i="14"/>
  <c r="S469" i="14"/>
  <c r="EB469" i="14"/>
  <c r="CH469" i="14"/>
  <c r="FA469" i="14"/>
  <c r="AA469" i="14"/>
  <c r="EM469" i="14"/>
  <c r="CP469" i="14"/>
  <c r="FL469" i="14"/>
  <c r="AI469" i="14"/>
  <c r="EW469" i="14"/>
  <c r="CX469" i="14"/>
  <c r="FW469" i="14"/>
  <c r="AQ469" i="14"/>
  <c r="FH469" i="14"/>
  <c r="DF469" i="14"/>
  <c r="DR469" i="14"/>
  <c r="EZ469" i="14"/>
  <c r="AH469" i="14"/>
  <c r="FG469" i="14"/>
  <c r="DB469" i="14"/>
  <c r="Q469" i="14"/>
  <c r="DY469" i="14"/>
  <c r="IZ469" i="14"/>
  <c r="FZ469" i="14"/>
  <c r="Y469" i="14"/>
  <c r="EJ469" i="14"/>
  <c r="N469" i="14"/>
  <c r="GH469" i="14"/>
  <c r="AG469" i="14"/>
  <c r="EU469" i="14"/>
  <c r="V469" i="14"/>
  <c r="GP469" i="14"/>
  <c r="HM469" i="14"/>
  <c r="BX469" i="14"/>
  <c r="GY469" i="14"/>
  <c r="EL469" i="14"/>
  <c r="HX469" i="14"/>
  <c r="CI469" i="14"/>
  <c r="HI469" i="14"/>
  <c r="ET469" i="14"/>
  <c r="II469" i="14"/>
  <c r="CS469" i="14"/>
  <c r="HT469" i="14"/>
  <c r="FB469" i="14"/>
  <c r="IS469" i="14"/>
  <c r="DD469" i="14"/>
  <c r="IE469" i="14"/>
  <c r="FJ469" i="14"/>
  <c r="I469" i="14"/>
  <c r="DO469" i="14"/>
  <c r="IO469" i="14"/>
  <c r="FR469" i="14"/>
  <c r="HW469" i="14"/>
  <c r="Z469" i="14"/>
  <c r="FU469" i="14"/>
  <c r="AX469" i="14"/>
  <c r="GB469" i="14"/>
  <c r="CF469" i="14"/>
  <c r="HG469" i="14"/>
  <c r="BR469" i="14"/>
  <c r="IL469" i="14"/>
  <c r="CQ469" i="14"/>
  <c r="HQ469" i="14"/>
  <c r="CB469" i="14"/>
  <c r="IT469" i="14"/>
  <c r="DA469" i="14"/>
  <c r="IB469" i="14"/>
  <c r="CM469" i="14"/>
  <c r="JB469" i="14"/>
  <c r="AO469" i="14"/>
  <c r="FE469" i="14"/>
  <c r="AD469" i="14"/>
  <c r="GX469" i="14"/>
  <c r="AW469" i="14"/>
  <c r="FP469" i="14"/>
  <c r="AL469" i="14"/>
  <c r="HF469" i="14"/>
  <c r="BE469" i="14"/>
  <c r="GA469" i="14"/>
  <c r="AT469" i="14"/>
  <c r="HN469" i="14"/>
  <c r="BM469" i="14"/>
  <c r="GK469" i="14"/>
  <c r="BB469" i="14"/>
  <c r="HV469" i="14"/>
  <c r="BU469" i="14"/>
  <c r="GV469" i="14"/>
  <c r="BJ469" i="14"/>
  <c r="H210" i="14"/>
  <c r="G210" i="14"/>
  <c r="I209" i="14"/>
  <c r="K209" i="14" s="1"/>
  <c r="GU470" i="14" s="1"/>
  <c r="C213" i="14"/>
  <c r="D212" i="14"/>
  <c r="E211" i="14"/>
  <c r="H211" i="14" s="1"/>
  <c r="G211" i="14"/>
  <c r="AH126" i="2"/>
  <c r="AI126" i="2" s="1"/>
  <c r="AK126" i="2" s="1"/>
  <c r="AO126" i="2" s="1"/>
  <c r="M80" i="11" s="1"/>
  <c r="F128" i="2"/>
  <c r="C129" i="2"/>
  <c r="D128" i="2"/>
  <c r="E128" i="2" s="1"/>
  <c r="H128" i="2"/>
  <c r="I128" i="2" s="1"/>
  <c r="K127" i="2"/>
  <c r="M127" i="2" s="1"/>
  <c r="O127" i="2" s="1"/>
  <c r="S127" i="2" s="1"/>
  <c r="L81" i="11" s="1"/>
  <c r="AC127" i="2"/>
  <c r="AA127" i="2"/>
  <c r="AB127" i="2" s="1"/>
  <c r="AE127" i="2"/>
  <c r="AF127" i="2" s="1"/>
  <c r="Z128" i="2"/>
  <c r="X139" i="2"/>
  <c r="I210" i="14" l="1"/>
  <c r="K210" i="14" s="1"/>
  <c r="HP471" i="14" s="1"/>
  <c r="DI470" i="14"/>
  <c r="GP470" i="14"/>
  <c r="DD470" i="14"/>
  <c r="GK470" i="14"/>
  <c r="R470" i="14"/>
  <c r="GL470" i="14"/>
  <c r="GG470" i="14"/>
  <c r="O470" i="14"/>
  <c r="Y470" i="14"/>
  <c r="T470" i="14"/>
  <c r="CA470" i="14"/>
  <c r="DF470" i="14"/>
  <c r="U470" i="14"/>
  <c r="GY470" i="14"/>
  <c r="Z470" i="14"/>
  <c r="DB470" i="14"/>
  <c r="S470" i="14"/>
  <c r="DH470" i="14"/>
  <c r="GJ470" i="14"/>
  <c r="HC470" i="14"/>
  <c r="GN470" i="14"/>
  <c r="CZ470" i="14"/>
  <c r="V470" i="14"/>
  <c r="EM470" i="14"/>
  <c r="GO470" i="14"/>
  <c r="DA470" i="14"/>
  <c r="X470" i="14"/>
  <c r="CE470" i="14"/>
  <c r="AB470" i="14"/>
  <c r="GH470" i="14"/>
  <c r="DE470" i="14"/>
  <c r="EQ470" i="14"/>
  <c r="AJ470" i="14"/>
  <c r="DQ470" i="14"/>
  <c r="GX470" i="14"/>
  <c r="AK470" i="14"/>
  <c r="DR470" i="14"/>
  <c r="GZ470" i="14"/>
  <c r="AL470" i="14"/>
  <c r="DT470" i="14"/>
  <c r="HA470" i="14"/>
  <c r="AC470" i="14"/>
  <c r="DJ470" i="14"/>
  <c r="GR470" i="14"/>
  <c r="AD470" i="14"/>
  <c r="DL470" i="14"/>
  <c r="GS470" i="14"/>
  <c r="AF470" i="14"/>
  <c r="DM470" i="14"/>
  <c r="GT470" i="14"/>
  <c r="AG470" i="14"/>
  <c r="DN470" i="14"/>
  <c r="GV470" i="14"/>
  <c r="AH470" i="14"/>
  <c r="DP470" i="14"/>
  <c r="GW470" i="14"/>
  <c r="W470" i="14"/>
  <c r="CI470" i="14"/>
  <c r="EU470" i="14"/>
  <c r="HG470" i="14"/>
  <c r="AA470" i="14"/>
  <c r="CM470" i="14"/>
  <c r="EY470" i="14"/>
  <c r="HK470" i="14"/>
  <c r="AT470" i="14"/>
  <c r="EB470" i="14"/>
  <c r="HI470" i="14"/>
  <c r="AV470" i="14"/>
  <c r="EC470" i="14"/>
  <c r="HJ470" i="14"/>
  <c r="AW470" i="14"/>
  <c r="ED470" i="14"/>
  <c r="HL470" i="14"/>
  <c r="AN470" i="14"/>
  <c r="DU470" i="14"/>
  <c r="HB470" i="14"/>
  <c r="AO470" i="14"/>
  <c r="DV470" i="14"/>
  <c r="HD470" i="14"/>
  <c r="AP470" i="14"/>
  <c r="DX470" i="14"/>
  <c r="HE470" i="14"/>
  <c r="AR470" i="14"/>
  <c r="DY470" i="14"/>
  <c r="HF470" i="14"/>
  <c r="AS470" i="14"/>
  <c r="DZ470" i="14"/>
  <c r="HH470" i="14"/>
  <c r="AE470" i="14"/>
  <c r="CQ470" i="14"/>
  <c r="FC470" i="14"/>
  <c r="HO470" i="14"/>
  <c r="AI470" i="14"/>
  <c r="CU470" i="14"/>
  <c r="FG470" i="14"/>
  <c r="HS470" i="14"/>
  <c r="BE470" i="14"/>
  <c r="EL470" i="14"/>
  <c r="HT470" i="14"/>
  <c r="BF470" i="14"/>
  <c r="EN470" i="14"/>
  <c r="HU470" i="14"/>
  <c r="BH470" i="14"/>
  <c r="EO470" i="14"/>
  <c r="HV470" i="14"/>
  <c r="AX470" i="14"/>
  <c r="EF470" i="14"/>
  <c r="HM470" i="14"/>
  <c r="AZ470" i="14"/>
  <c r="EG470" i="14"/>
  <c r="HN470" i="14"/>
  <c r="BA470" i="14"/>
  <c r="EH470" i="14"/>
  <c r="HP470" i="14"/>
  <c r="BB470" i="14"/>
  <c r="EJ470" i="14"/>
  <c r="HQ470" i="14"/>
  <c r="BD470" i="14"/>
  <c r="EK470" i="14"/>
  <c r="HR470" i="14"/>
  <c r="AM470" i="14"/>
  <c r="CY470" i="14"/>
  <c r="FK470" i="14"/>
  <c r="HW470" i="14"/>
  <c r="AQ470" i="14"/>
  <c r="DC470" i="14"/>
  <c r="FO470" i="14"/>
  <c r="IA470" i="14"/>
  <c r="BP470" i="14"/>
  <c r="EW470" i="14"/>
  <c r="ID470" i="14"/>
  <c r="BQ470" i="14"/>
  <c r="EX470" i="14"/>
  <c r="IF470" i="14"/>
  <c r="BR470" i="14"/>
  <c r="EZ470" i="14"/>
  <c r="IG470" i="14"/>
  <c r="BI470" i="14"/>
  <c r="EP470" i="14"/>
  <c r="HX470" i="14"/>
  <c r="BJ470" i="14"/>
  <c r="ER470" i="14"/>
  <c r="HY470" i="14"/>
  <c r="BL470" i="14"/>
  <c r="ES470" i="14"/>
  <c r="HZ470" i="14"/>
  <c r="BM470" i="14"/>
  <c r="ET470" i="14"/>
  <c r="IB470" i="14"/>
  <c r="BN470" i="14"/>
  <c r="EV470" i="14"/>
  <c r="IC470" i="14"/>
  <c r="AU470" i="14"/>
  <c r="DG470" i="14"/>
  <c r="FS470" i="14"/>
  <c r="IE470" i="14"/>
  <c r="AY470" i="14"/>
  <c r="DK470" i="14"/>
  <c r="FW470" i="14"/>
  <c r="II470" i="14"/>
  <c r="BZ470" i="14"/>
  <c r="FH470" i="14"/>
  <c r="IO470" i="14"/>
  <c r="CB470" i="14"/>
  <c r="FI470" i="14"/>
  <c r="IP470" i="14"/>
  <c r="CC470" i="14"/>
  <c r="FJ470" i="14"/>
  <c r="IR470" i="14"/>
  <c r="BT470" i="14"/>
  <c r="FA470" i="14"/>
  <c r="IH470" i="14"/>
  <c r="BU470" i="14"/>
  <c r="FB470" i="14"/>
  <c r="IJ470" i="14"/>
  <c r="BV470" i="14"/>
  <c r="FD470" i="14"/>
  <c r="IK470" i="14"/>
  <c r="BX470" i="14"/>
  <c r="FE470" i="14"/>
  <c r="IL470" i="14"/>
  <c r="BY470" i="14"/>
  <c r="FF470" i="14"/>
  <c r="IN470" i="14"/>
  <c r="BC470" i="14"/>
  <c r="DO470" i="14"/>
  <c r="GA470" i="14"/>
  <c r="IM470" i="14"/>
  <c r="BG470" i="14"/>
  <c r="DS470" i="14"/>
  <c r="GE470" i="14"/>
  <c r="IQ470" i="14"/>
  <c r="CK470" i="14"/>
  <c r="FR470" i="14"/>
  <c r="IZ470" i="14"/>
  <c r="CL470" i="14"/>
  <c r="FT470" i="14"/>
  <c r="JA470" i="14"/>
  <c r="CN470" i="14"/>
  <c r="FU470" i="14"/>
  <c r="JB470" i="14"/>
  <c r="CD470" i="14"/>
  <c r="FL470" i="14"/>
  <c r="IS470" i="14"/>
  <c r="CF470" i="14"/>
  <c r="FM470" i="14"/>
  <c r="IT470" i="14"/>
  <c r="CG470" i="14"/>
  <c r="FN470" i="14"/>
  <c r="IV470" i="14"/>
  <c r="CH470" i="14"/>
  <c r="FP470" i="14"/>
  <c r="IW470" i="14"/>
  <c r="CJ470" i="14"/>
  <c r="FQ470" i="14"/>
  <c r="IX470" i="14"/>
  <c r="BK470" i="14"/>
  <c r="DW470" i="14"/>
  <c r="GI470" i="14"/>
  <c r="IU470" i="14"/>
  <c r="BO470" i="14"/>
  <c r="EA470" i="14"/>
  <c r="GM470" i="14"/>
  <c r="IY470" i="14"/>
  <c r="N470" i="14"/>
  <c r="CV470" i="14"/>
  <c r="GC470" i="14"/>
  <c r="P470" i="14"/>
  <c r="CW470" i="14"/>
  <c r="GD470" i="14"/>
  <c r="Q470" i="14"/>
  <c r="CX470" i="14"/>
  <c r="GF470" i="14"/>
  <c r="H470" i="14"/>
  <c r="CO470" i="14"/>
  <c r="FV470" i="14"/>
  <c r="I470" i="14"/>
  <c r="CP470" i="14"/>
  <c r="FX470" i="14"/>
  <c r="J470" i="14"/>
  <c r="CR470" i="14"/>
  <c r="FY470" i="14"/>
  <c r="L470" i="14"/>
  <c r="CS470" i="14"/>
  <c r="FZ470" i="14"/>
  <c r="M470" i="14"/>
  <c r="CT470" i="14"/>
  <c r="GB470" i="14"/>
  <c r="G470" i="14"/>
  <c r="BS470" i="14"/>
  <c r="EE470" i="14"/>
  <c r="GQ470" i="14"/>
  <c r="K470" i="14"/>
  <c r="BW470" i="14"/>
  <c r="EI470" i="14"/>
  <c r="F211" i="14"/>
  <c r="I211" i="14" s="1"/>
  <c r="K211" i="14" s="1"/>
  <c r="GW472" i="14" s="1"/>
  <c r="E212" i="14"/>
  <c r="G212" i="14" s="1"/>
  <c r="D213" i="14"/>
  <c r="C214" i="14"/>
  <c r="K128" i="2"/>
  <c r="M128" i="2" s="1"/>
  <c r="O128" i="2" s="1"/>
  <c r="S128" i="2" s="1"/>
  <c r="L82" i="11" s="1"/>
  <c r="C130" i="2"/>
  <c r="F129" i="2"/>
  <c r="D129" i="2"/>
  <c r="E129" i="2" s="1"/>
  <c r="H129" i="2"/>
  <c r="I129" i="2" s="1"/>
  <c r="AH127" i="2"/>
  <c r="AI127" i="2" s="1"/>
  <c r="AK127" i="2" s="1"/>
  <c r="AO127" i="2" s="1"/>
  <c r="M81" i="11" s="1"/>
  <c r="AC128" i="2"/>
  <c r="AA128" i="2"/>
  <c r="AB128" i="2" s="1"/>
  <c r="AE128" i="2"/>
  <c r="AF128" i="2" s="1"/>
  <c r="Z129" i="2"/>
  <c r="X140" i="2"/>
  <c r="H212" i="14" l="1"/>
  <c r="HI471" i="14"/>
  <c r="EC471" i="14"/>
  <c r="HK471" i="14"/>
  <c r="FD471" i="14"/>
  <c r="FH471" i="14"/>
  <c r="DU471" i="14"/>
  <c r="DM471" i="14"/>
  <c r="AJ471" i="14"/>
  <c r="DW471" i="14"/>
  <c r="HC471" i="14"/>
  <c r="AO471" i="14"/>
  <c r="AD471" i="14"/>
  <c r="HA471" i="14"/>
  <c r="EV471" i="14"/>
  <c r="EZ471" i="14"/>
  <c r="AF471" i="14"/>
  <c r="AW471" i="14"/>
  <c r="DR471" i="14"/>
  <c r="FV471" i="14"/>
  <c r="EB471" i="14"/>
  <c r="BU471" i="14"/>
  <c r="CX471" i="14"/>
  <c r="IQ471" i="14"/>
  <c r="BO471" i="14"/>
  <c r="O471" i="14"/>
  <c r="FI471" i="14"/>
  <c r="GH471" i="14"/>
  <c r="AX471" i="14"/>
  <c r="DX471" i="14"/>
  <c r="DL471" i="14"/>
  <c r="AI471" i="14"/>
  <c r="CI471" i="14"/>
  <c r="W471" i="14"/>
  <c r="CB471" i="14"/>
  <c r="GG471" i="14"/>
  <c r="EH471" i="14"/>
  <c r="FX471" i="14"/>
  <c r="DD471" i="14"/>
  <c r="BT471" i="14"/>
  <c r="GB471" i="14"/>
  <c r="Z471" i="14"/>
  <c r="EA471" i="14"/>
  <c r="CL471" i="14"/>
  <c r="BX471" i="14"/>
  <c r="GF471" i="14"/>
  <c r="FF471" i="14"/>
  <c r="HQ471" i="14"/>
  <c r="J471" i="14"/>
  <c r="FC471" i="14"/>
  <c r="BW471" i="14"/>
  <c r="CF471" i="14"/>
  <c r="BR471" i="14"/>
  <c r="JB471" i="14"/>
  <c r="CR471" i="14"/>
  <c r="AP471" i="14"/>
  <c r="ED471" i="14"/>
  <c r="CJ471" i="14"/>
  <c r="AE471" i="14"/>
  <c r="DS471" i="14"/>
  <c r="H471" i="14"/>
  <c r="FW471" i="14"/>
  <c r="Q471" i="14"/>
  <c r="BL471" i="14"/>
  <c r="DP471" i="14"/>
  <c r="BV471" i="14"/>
  <c r="FJ471" i="14"/>
  <c r="GI471" i="14"/>
  <c r="FG471" i="14"/>
  <c r="HN471" i="14"/>
  <c r="AT471" i="14"/>
  <c r="S471" i="14"/>
  <c r="GW471" i="14"/>
  <c r="T471" i="14"/>
  <c r="GX471" i="14"/>
  <c r="HX471" i="14"/>
  <c r="EO471" i="14"/>
  <c r="IW471" i="14"/>
  <c r="CE471" i="14"/>
  <c r="DC471" i="14"/>
  <c r="EW471" i="14"/>
  <c r="ES471" i="14"/>
  <c r="BB471" i="14"/>
  <c r="DE471" i="14"/>
  <c r="N471" i="14"/>
  <c r="FZ471" i="14"/>
  <c r="X471" i="14"/>
  <c r="GS471" i="14"/>
  <c r="AL471" i="14"/>
  <c r="GV471" i="14"/>
  <c r="CP471" i="14"/>
  <c r="GD471" i="14"/>
  <c r="IZ471" i="14"/>
  <c r="BD471" i="14"/>
  <c r="II471" i="14"/>
  <c r="CC471" i="14"/>
  <c r="U471" i="14"/>
  <c r="BZ471" i="14"/>
  <c r="AY471" i="14"/>
  <c r="HG471" i="14"/>
  <c r="CY471" i="14"/>
  <c r="DO471" i="14"/>
  <c r="CG471" i="14"/>
  <c r="DF471" i="14"/>
  <c r="AV471" i="14"/>
  <c r="HU471" i="14"/>
  <c r="FO471" i="14"/>
  <c r="EY471" i="14"/>
  <c r="FT471" i="14"/>
  <c r="GA471" i="14"/>
  <c r="FK471" i="14"/>
  <c r="P471" i="14"/>
  <c r="GK471" i="14"/>
  <c r="IG471" i="14"/>
  <c r="HT471" i="14"/>
  <c r="DV471" i="14"/>
  <c r="HJ471" i="14"/>
  <c r="HL471" i="14"/>
  <c r="DK471" i="14"/>
  <c r="GY471" i="14"/>
  <c r="EJ471" i="14"/>
  <c r="I471" i="14"/>
  <c r="CW471" i="14"/>
  <c r="GN471" i="14"/>
  <c r="IR471" i="14"/>
  <c r="FB471" i="14"/>
  <c r="IP471" i="14"/>
  <c r="DA471" i="14"/>
  <c r="IM471" i="14"/>
  <c r="EE471" i="14"/>
  <c r="DZ471" i="14"/>
  <c r="GP471" i="14"/>
  <c r="AH471" i="14"/>
  <c r="FM471" i="14"/>
  <c r="Y471" i="14"/>
  <c r="ER471" i="14"/>
  <c r="BF471" i="14"/>
  <c r="CH471" i="14"/>
  <c r="IO471" i="14"/>
  <c r="HZ471" i="14"/>
  <c r="M471" i="14"/>
  <c r="IE471" i="14"/>
  <c r="BK471" i="14"/>
  <c r="V471" i="14"/>
  <c r="HY471" i="14"/>
  <c r="ET471" i="14"/>
  <c r="HV471" i="14"/>
  <c r="AS471" i="14"/>
  <c r="DH471" i="14"/>
  <c r="AA471" i="14"/>
  <c r="GU471" i="14"/>
  <c r="IS471" i="14"/>
  <c r="GL471" i="14"/>
  <c r="HO471" i="14"/>
  <c r="FR471" i="14"/>
  <c r="IC471" i="14"/>
  <c r="BJ471" i="14"/>
  <c r="CS471" i="14"/>
  <c r="EL471" i="14"/>
  <c r="EP471" i="14"/>
  <c r="IJ471" i="14"/>
  <c r="CT471" i="14"/>
  <c r="K471" i="14"/>
  <c r="CV471" i="14"/>
  <c r="HB471" i="14"/>
  <c r="AU471" i="14"/>
  <c r="CN471" i="14"/>
  <c r="GQ471" i="14"/>
  <c r="AK471" i="14"/>
  <c r="L471" i="14"/>
  <c r="CO471" i="14"/>
  <c r="GC471" i="14"/>
  <c r="BP471" i="14"/>
  <c r="DT471" i="14"/>
  <c r="IH471" i="14"/>
  <c r="CA471" i="14"/>
  <c r="R471" i="14"/>
  <c r="BY471" i="14"/>
  <c r="EN471" i="14"/>
  <c r="BG471" i="14"/>
  <c r="HF471" i="14"/>
  <c r="HD471" i="14"/>
  <c r="DG471" i="14"/>
  <c r="DN471" i="14"/>
  <c r="CD471" i="14"/>
  <c r="BA471" i="14"/>
  <c r="CK471" i="14"/>
  <c r="BC471" i="14"/>
  <c r="CM471" i="14"/>
  <c r="FL471" i="14"/>
  <c r="EU471" i="14"/>
  <c r="FS471" i="14"/>
  <c r="IT471" i="14"/>
  <c r="FP471" i="14"/>
  <c r="IY471" i="14"/>
  <c r="AB471" i="14"/>
  <c r="DJ471" i="14"/>
  <c r="GR471" i="14"/>
  <c r="FY471" i="14"/>
  <c r="G471" i="14"/>
  <c r="IV471" i="14"/>
  <c r="IU471" i="14"/>
  <c r="BH471" i="14"/>
  <c r="FA471" i="14"/>
  <c r="GZ471" i="14"/>
  <c r="DI471" i="14"/>
  <c r="IL471" i="14"/>
  <c r="IB471" i="14"/>
  <c r="EM471" i="14"/>
  <c r="DY471" i="14"/>
  <c r="AR471" i="14"/>
  <c r="HS471" i="14"/>
  <c r="AG471" i="14"/>
  <c r="FU471" i="14"/>
  <c r="EG471" i="14"/>
  <c r="IX471" i="14"/>
  <c r="EI471" i="14"/>
  <c r="GM471" i="14"/>
  <c r="FN471" i="14"/>
  <c r="IA471" i="14"/>
  <c r="CU471" i="14"/>
  <c r="BI471" i="14"/>
  <c r="BE471" i="14"/>
  <c r="EQ471" i="14"/>
  <c r="BQ471" i="14"/>
  <c r="HE471" i="14"/>
  <c r="AM471" i="14"/>
  <c r="HH471" i="14"/>
  <c r="GT471" i="14"/>
  <c r="AC471" i="14"/>
  <c r="EF471" i="14"/>
  <c r="CQ471" i="14"/>
  <c r="GE471" i="14"/>
  <c r="GJ471" i="14"/>
  <c r="IN471" i="14"/>
  <c r="IK471" i="14"/>
  <c r="BS471" i="14"/>
  <c r="AN471" i="14"/>
  <c r="GO471" i="14"/>
  <c r="FE471" i="14"/>
  <c r="AZ471" i="14"/>
  <c r="ID471" i="14"/>
  <c r="AQ471" i="14"/>
  <c r="DB471" i="14"/>
  <c r="DQ471" i="14"/>
  <c r="CZ471" i="14"/>
  <c r="JA471" i="14"/>
  <c r="HM471" i="14"/>
  <c r="FQ471" i="14"/>
  <c r="IF471" i="14"/>
  <c r="HR471" i="14"/>
  <c r="HW471" i="14"/>
  <c r="BM471" i="14"/>
  <c r="EK471" i="14"/>
  <c r="EX471" i="14"/>
  <c r="BN471" i="14"/>
  <c r="F212" i="14"/>
  <c r="I212" i="14" s="1"/>
  <c r="K212" i="14" s="1"/>
  <c r="CZ472" i="14"/>
  <c r="T472" i="14"/>
  <c r="GN472" i="14"/>
  <c r="CC472" i="14"/>
  <c r="HA472" i="14"/>
  <c r="W472" i="14"/>
  <c r="GL472" i="14"/>
  <c r="DH472" i="14"/>
  <c r="GH472" i="14"/>
  <c r="DD472" i="14"/>
  <c r="AA472" i="14"/>
  <c r="EO472" i="14"/>
  <c r="DB472" i="14"/>
  <c r="X472" i="14"/>
  <c r="GP472" i="14"/>
  <c r="U472" i="14"/>
  <c r="GI472" i="14"/>
  <c r="DF472" i="14"/>
  <c r="R472" i="14"/>
  <c r="CG472" i="14"/>
  <c r="V472" i="14"/>
  <c r="GM472" i="14"/>
  <c r="CY472" i="14"/>
  <c r="ES472" i="14"/>
  <c r="DC472" i="14"/>
  <c r="Z472" i="14"/>
  <c r="GF472" i="14"/>
  <c r="HE472" i="14"/>
  <c r="S472" i="14"/>
  <c r="GJ472" i="14"/>
  <c r="DG472" i="14"/>
  <c r="Q472" i="14"/>
  <c r="AD472" i="14"/>
  <c r="DK472" i="14"/>
  <c r="GR472" i="14"/>
  <c r="AE472" i="14"/>
  <c r="DL472" i="14"/>
  <c r="GT472" i="14"/>
  <c r="AF472" i="14"/>
  <c r="DN472" i="14"/>
  <c r="GU472" i="14"/>
  <c r="AH472" i="14"/>
  <c r="DO472" i="14"/>
  <c r="GV472" i="14"/>
  <c r="AI472" i="14"/>
  <c r="DP472" i="14"/>
  <c r="GX472" i="14"/>
  <c r="AJ472" i="14"/>
  <c r="DR472" i="14"/>
  <c r="GY472" i="14"/>
  <c r="AL472" i="14"/>
  <c r="DS472" i="14"/>
  <c r="GZ472" i="14"/>
  <c r="AB472" i="14"/>
  <c r="DJ472" i="14"/>
  <c r="GQ472" i="14"/>
  <c r="Y472" i="14"/>
  <c r="CK472" i="14"/>
  <c r="EW472" i="14"/>
  <c r="HI472" i="14"/>
  <c r="AC472" i="14"/>
  <c r="CO472" i="14"/>
  <c r="FA472" i="14"/>
  <c r="HM472" i="14"/>
  <c r="AN472" i="14"/>
  <c r="DV472" i="14"/>
  <c r="HC472" i="14"/>
  <c r="AP472" i="14"/>
  <c r="DW472" i="14"/>
  <c r="HD472" i="14"/>
  <c r="AQ472" i="14"/>
  <c r="DX472" i="14"/>
  <c r="HF472" i="14"/>
  <c r="AR472" i="14"/>
  <c r="DZ472" i="14"/>
  <c r="HG472" i="14"/>
  <c r="AT472" i="14"/>
  <c r="EA472" i="14"/>
  <c r="HH472" i="14"/>
  <c r="AU472" i="14"/>
  <c r="EB472" i="14"/>
  <c r="HJ472" i="14"/>
  <c r="AV472" i="14"/>
  <c r="ED472" i="14"/>
  <c r="HK472" i="14"/>
  <c r="AM472" i="14"/>
  <c r="DT472" i="14"/>
  <c r="HB472" i="14"/>
  <c r="AG472" i="14"/>
  <c r="CS472" i="14"/>
  <c r="FE472" i="14"/>
  <c r="HQ472" i="14"/>
  <c r="AK472" i="14"/>
  <c r="CW472" i="14"/>
  <c r="FI472" i="14"/>
  <c r="HU472" i="14"/>
  <c r="AY472" i="14"/>
  <c r="EF472" i="14"/>
  <c r="HN472" i="14"/>
  <c r="AZ472" i="14"/>
  <c r="EH472" i="14"/>
  <c r="HO472" i="14"/>
  <c r="BB472" i="14"/>
  <c r="EI472" i="14"/>
  <c r="HP472" i="14"/>
  <c r="BC472" i="14"/>
  <c r="EJ472" i="14"/>
  <c r="HR472" i="14"/>
  <c r="BD472" i="14"/>
  <c r="EL472" i="14"/>
  <c r="HS472" i="14"/>
  <c r="BF472" i="14"/>
  <c r="EM472" i="14"/>
  <c r="HT472" i="14"/>
  <c r="BG472" i="14"/>
  <c r="EN472" i="14"/>
  <c r="HV472" i="14"/>
  <c r="AX472" i="14"/>
  <c r="EE472" i="14"/>
  <c r="HL472" i="14"/>
  <c r="AO472" i="14"/>
  <c r="DA472" i="14"/>
  <c r="FM472" i="14"/>
  <c r="HY472" i="14"/>
  <c r="AS472" i="14"/>
  <c r="DE472" i="14"/>
  <c r="FQ472" i="14"/>
  <c r="IC472" i="14"/>
  <c r="BJ472" i="14"/>
  <c r="EQ472" i="14"/>
  <c r="HX472" i="14"/>
  <c r="BK472" i="14"/>
  <c r="ER472" i="14"/>
  <c r="HZ472" i="14"/>
  <c r="BL472" i="14"/>
  <c r="ET472" i="14"/>
  <c r="IA472" i="14"/>
  <c r="BN472" i="14"/>
  <c r="EU472" i="14"/>
  <c r="IB472" i="14"/>
  <c r="BO472" i="14"/>
  <c r="EV472" i="14"/>
  <c r="ID472" i="14"/>
  <c r="BP472" i="14"/>
  <c r="EX472" i="14"/>
  <c r="IE472" i="14"/>
  <c r="BR472" i="14"/>
  <c r="EY472" i="14"/>
  <c r="IF472" i="14"/>
  <c r="BH472" i="14"/>
  <c r="EP472" i="14"/>
  <c r="HW472" i="14"/>
  <c r="AW472" i="14"/>
  <c r="DI472" i="14"/>
  <c r="FU472" i="14"/>
  <c r="IG472" i="14"/>
  <c r="BA472" i="14"/>
  <c r="DM472" i="14"/>
  <c r="FY472" i="14"/>
  <c r="IK472" i="14"/>
  <c r="BT472" i="14"/>
  <c r="FB472" i="14"/>
  <c r="II472" i="14"/>
  <c r="BV472" i="14"/>
  <c r="FC472" i="14"/>
  <c r="IJ472" i="14"/>
  <c r="BW472" i="14"/>
  <c r="FD472" i="14"/>
  <c r="IL472" i="14"/>
  <c r="BX472" i="14"/>
  <c r="FF472" i="14"/>
  <c r="IM472" i="14"/>
  <c r="BZ472" i="14"/>
  <c r="FG472" i="14"/>
  <c r="IN472" i="14"/>
  <c r="CA472" i="14"/>
  <c r="FH472" i="14"/>
  <c r="IP472" i="14"/>
  <c r="CB472" i="14"/>
  <c r="FJ472" i="14"/>
  <c r="IQ472" i="14"/>
  <c r="BS472" i="14"/>
  <c r="EZ472" i="14"/>
  <c r="IH472" i="14"/>
  <c r="BE472" i="14"/>
  <c r="DQ472" i="14"/>
  <c r="GC472" i="14"/>
  <c r="IO472" i="14"/>
  <c r="BI472" i="14"/>
  <c r="DU472" i="14"/>
  <c r="GG472" i="14"/>
  <c r="IS472" i="14"/>
  <c r="CE472" i="14"/>
  <c r="FL472" i="14"/>
  <c r="IT472" i="14"/>
  <c r="CF472" i="14"/>
  <c r="FN472" i="14"/>
  <c r="IU472" i="14"/>
  <c r="CH472" i="14"/>
  <c r="FO472" i="14"/>
  <c r="IV472" i="14"/>
  <c r="CI472" i="14"/>
  <c r="FP472" i="14"/>
  <c r="IX472" i="14"/>
  <c r="CJ472" i="14"/>
  <c r="FR472" i="14"/>
  <c r="IY472" i="14"/>
  <c r="CL472" i="14"/>
  <c r="FS472" i="14"/>
  <c r="IZ472" i="14"/>
  <c r="CM472" i="14"/>
  <c r="FT472" i="14"/>
  <c r="JB472" i="14"/>
  <c r="CD472" i="14"/>
  <c r="FK472" i="14"/>
  <c r="IR472" i="14"/>
  <c r="BM472" i="14"/>
  <c r="DY472" i="14"/>
  <c r="GK472" i="14"/>
  <c r="IW472" i="14"/>
  <c r="BQ472" i="14"/>
  <c r="EC472" i="14"/>
  <c r="GO472" i="14"/>
  <c r="JA472" i="14"/>
  <c r="H472" i="14"/>
  <c r="CP472" i="14"/>
  <c r="FW472" i="14"/>
  <c r="J472" i="14"/>
  <c r="CQ472" i="14"/>
  <c r="FX472" i="14"/>
  <c r="K472" i="14"/>
  <c r="CR472" i="14"/>
  <c r="FZ472" i="14"/>
  <c r="L472" i="14"/>
  <c r="CT472" i="14"/>
  <c r="GA472" i="14"/>
  <c r="N472" i="14"/>
  <c r="CU472" i="14"/>
  <c r="GB472" i="14"/>
  <c r="O472" i="14"/>
  <c r="CV472" i="14"/>
  <c r="GD472" i="14"/>
  <c r="P472" i="14"/>
  <c r="CX472" i="14"/>
  <c r="GE472" i="14"/>
  <c r="G472" i="14"/>
  <c r="CN472" i="14"/>
  <c r="FV472" i="14"/>
  <c r="I472" i="14"/>
  <c r="BU472" i="14"/>
  <c r="EG472" i="14"/>
  <c r="GS472" i="14"/>
  <c r="M472" i="14"/>
  <c r="BY472" i="14"/>
  <c r="EK472" i="14"/>
  <c r="C215" i="14"/>
  <c r="D214" i="14"/>
  <c r="E213" i="14"/>
  <c r="G213" i="14" s="1"/>
  <c r="AH128" i="2"/>
  <c r="AI128" i="2" s="1"/>
  <c r="AK128" i="2" s="1"/>
  <c r="AO128" i="2" s="1"/>
  <c r="M82" i="11" s="1"/>
  <c r="K129" i="2"/>
  <c r="M129" i="2" s="1"/>
  <c r="O129" i="2" s="1"/>
  <c r="S129" i="2" s="1"/>
  <c r="L83" i="11" s="1"/>
  <c r="F130" i="2"/>
  <c r="D130" i="2"/>
  <c r="E130" i="2" s="1"/>
  <c r="C131" i="2"/>
  <c r="H130" i="2"/>
  <c r="I130" i="2" s="1"/>
  <c r="K130" i="2" s="1"/>
  <c r="AC129" i="2"/>
  <c r="Z130" i="2"/>
  <c r="AA129" i="2"/>
  <c r="AB129" i="2" s="1"/>
  <c r="AE129" i="2"/>
  <c r="AF129" i="2" s="1"/>
  <c r="X141" i="2"/>
  <c r="C127" i="1"/>
  <c r="D118" i="1"/>
  <c r="D117" i="1"/>
  <c r="C117" i="1"/>
  <c r="IY473" i="14" l="1"/>
  <c r="HJ473" i="14"/>
  <c r="EX473" i="14"/>
  <c r="CL473" i="14"/>
  <c r="Z473" i="14"/>
  <c r="IE473" i="14"/>
  <c r="HF473" i="14"/>
  <c r="ET473" i="14"/>
  <c r="CH473" i="14"/>
  <c r="V473" i="14"/>
  <c r="GY473" i="14"/>
  <c r="DQ473" i="14"/>
  <c r="AJ473" i="14"/>
  <c r="GB473" i="14"/>
  <c r="CU473" i="14"/>
  <c r="M473" i="14"/>
  <c r="FE473" i="14"/>
  <c r="BX473" i="14"/>
  <c r="HP473" i="14"/>
  <c r="EI473" i="14"/>
  <c r="BA473" i="14"/>
  <c r="GS473" i="14"/>
  <c r="DL473" i="14"/>
  <c r="AE473" i="14"/>
  <c r="FW473" i="14"/>
  <c r="CO473" i="14"/>
  <c r="H473" i="14"/>
  <c r="EZ473" i="14"/>
  <c r="BS473" i="14"/>
  <c r="HK473" i="14"/>
  <c r="EC473" i="14"/>
  <c r="AV473" i="14"/>
  <c r="IQ473" i="14"/>
  <c r="HB473" i="14"/>
  <c r="EP473" i="14"/>
  <c r="CD473" i="14"/>
  <c r="R473" i="14"/>
  <c r="HW473" i="14"/>
  <c r="GX473" i="14"/>
  <c r="EL473" i="14"/>
  <c r="BZ473" i="14"/>
  <c r="N473" i="14"/>
  <c r="GN473" i="14"/>
  <c r="DG473" i="14"/>
  <c r="Y473" i="14"/>
  <c r="FQ473" i="14"/>
  <c r="CJ473" i="14"/>
  <c r="IF473" i="14"/>
  <c r="EU473" i="14"/>
  <c r="BM473" i="14"/>
  <c r="HE473" i="14"/>
  <c r="DX473" i="14"/>
  <c r="AQ473" i="14"/>
  <c r="GI473" i="14"/>
  <c r="DA473" i="14"/>
  <c r="T473" i="14"/>
  <c r="FL473" i="14"/>
  <c r="CE473" i="14"/>
  <c r="HX473" i="14"/>
  <c r="EO473" i="14"/>
  <c r="BH473" i="14"/>
  <c r="GZ473" i="14"/>
  <c r="DS473" i="14"/>
  <c r="AK473" i="14"/>
  <c r="II473" i="14"/>
  <c r="GT473" i="14"/>
  <c r="EH473" i="14"/>
  <c r="BV473" i="14"/>
  <c r="J473" i="14"/>
  <c r="JB473" i="14"/>
  <c r="GP473" i="14"/>
  <c r="ED473" i="14"/>
  <c r="BR473" i="14"/>
  <c r="JA473" i="14"/>
  <c r="GC473" i="14"/>
  <c r="CV473" i="14"/>
  <c r="O473" i="14"/>
  <c r="FG473" i="14"/>
  <c r="BY473" i="14"/>
  <c r="HQ473" i="14"/>
  <c r="EJ473" i="14"/>
  <c r="BC473" i="14"/>
  <c r="GU473" i="14"/>
  <c r="DM473" i="14"/>
  <c r="AF473" i="14"/>
  <c r="FX473" i="14"/>
  <c r="CQ473" i="14"/>
  <c r="I473" i="14"/>
  <c r="FA473" i="14"/>
  <c r="BT473" i="14"/>
  <c r="HL473" i="14"/>
  <c r="EE473" i="14"/>
  <c r="AW473" i="14"/>
  <c r="GO473" i="14"/>
  <c r="DH473" i="14"/>
  <c r="AA473" i="14"/>
  <c r="IX473" i="14"/>
  <c r="GL473" i="14"/>
  <c r="DZ473" i="14"/>
  <c r="BN473" i="14"/>
  <c r="IW473" i="14"/>
  <c r="IT473" i="14"/>
  <c r="GH473" i="14"/>
  <c r="DV473" i="14"/>
  <c r="BJ473" i="14"/>
  <c r="IS473" i="14"/>
  <c r="FS473" i="14"/>
  <c r="CK473" i="14"/>
  <c r="IG473" i="14"/>
  <c r="EV473" i="14"/>
  <c r="BO473" i="14"/>
  <c r="HG473" i="14"/>
  <c r="DY473" i="14"/>
  <c r="AR473" i="14"/>
  <c r="GJ473" i="14"/>
  <c r="DC473" i="14"/>
  <c r="U473" i="14"/>
  <c r="FM473" i="14"/>
  <c r="CF473" i="14"/>
  <c r="HY473" i="14"/>
  <c r="EQ473" i="14"/>
  <c r="BI473" i="14"/>
  <c r="HA473" i="14"/>
  <c r="DT473" i="14"/>
  <c r="AM473" i="14"/>
  <c r="GE473" i="14"/>
  <c r="CW473" i="14"/>
  <c r="P473" i="14"/>
  <c r="IZ473" i="14"/>
  <c r="IP473" i="14"/>
  <c r="GD473" i="14"/>
  <c r="DR473" i="14"/>
  <c r="BF473" i="14"/>
  <c r="IV473" i="14"/>
  <c r="IL473" i="14"/>
  <c r="FZ473" i="14"/>
  <c r="DN473" i="14"/>
  <c r="BB473" i="14"/>
  <c r="IK473" i="14"/>
  <c r="FH473" i="14"/>
  <c r="CA473" i="14"/>
  <c r="HS473" i="14"/>
  <c r="EK473" i="14"/>
  <c r="BD473" i="14"/>
  <c r="GV473" i="14"/>
  <c r="DO473" i="14"/>
  <c r="AG473" i="14"/>
  <c r="FY473" i="14"/>
  <c r="CR473" i="14"/>
  <c r="K473" i="14"/>
  <c r="FC473" i="14"/>
  <c r="BU473" i="14"/>
  <c r="HM473" i="14"/>
  <c r="EF473" i="14"/>
  <c r="AY473" i="14"/>
  <c r="GQ473" i="14"/>
  <c r="DI473" i="14"/>
  <c r="AB473" i="14"/>
  <c r="FT473" i="14"/>
  <c r="CM473" i="14"/>
  <c r="IR473" i="14"/>
  <c r="IH473" i="14"/>
  <c r="FV473" i="14"/>
  <c r="DJ473" i="14"/>
  <c r="AX473" i="14"/>
  <c r="IN473" i="14"/>
  <c r="ID473" i="14"/>
  <c r="FR473" i="14"/>
  <c r="DF473" i="14"/>
  <c r="AT473" i="14"/>
  <c r="IO473" i="14"/>
  <c r="EW473" i="14"/>
  <c r="BP473" i="14"/>
  <c r="HH473" i="14"/>
  <c r="EA473" i="14"/>
  <c r="AS473" i="14"/>
  <c r="GK473" i="14"/>
  <c r="DD473" i="14"/>
  <c r="W473" i="14"/>
  <c r="FO473" i="14"/>
  <c r="CG473" i="14"/>
  <c r="IA473" i="14"/>
  <c r="ER473" i="14"/>
  <c r="BK473" i="14"/>
  <c r="HC473" i="14"/>
  <c r="DU473" i="14"/>
  <c r="AN473" i="14"/>
  <c r="GF473" i="14"/>
  <c r="CY473" i="14"/>
  <c r="Q473" i="14"/>
  <c r="FI473" i="14"/>
  <c r="CB473" i="14"/>
  <c r="IJ473" i="14"/>
  <c r="HZ473" i="14"/>
  <c r="FN473" i="14"/>
  <c r="DB473" i="14"/>
  <c r="AP473" i="14"/>
  <c r="IU473" i="14"/>
  <c r="HV473" i="14"/>
  <c r="FJ473" i="14"/>
  <c r="CX473" i="14"/>
  <c r="AL473" i="14"/>
  <c r="HT473" i="14"/>
  <c r="EM473" i="14"/>
  <c r="BE473" i="14"/>
  <c r="GW473" i="14"/>
  <c r="DP473" i="14"/>
  <c r="AI473" i="14"/>
  <c r="GA473" i="14"/>
  <c r="CS473" i="14"/>
  <c r="L473" i="14"/>
  <c r="FD473" i="14"/>
  <c r="BW473" i="14"/>
  <c r="HO473" i="14"/>
  <c r="EG473" i="14"/>
  <c r="AZ473" i="14"/>
  <c r="GR473" i="14"/>
  <c r="DK473" i="14"/>
  <c r="AC473" i="14"/>
  <c r="FU473" i="14"/>
  <c r="CN473" i="14"/>
  <c r="G473" i="14"/>
  <c r="EY473" i="14"/>
  <c r="BQ473" i="14"/>
  <c r="IB473" i="14"/>
  <c r="HR473" i="14"/>
  <c r="FF473" i="14"/>
  <c r="CT473" i="14"/>
  <c r="AH473" i="14"/>
  <c r="IM473" i="14"/>
  <c r="HN473" i="14"/>
  <c r="FB473" i="14"/>
  <c r="CP473" i="14"/>
  <c r="AD473" i="14"/>
  <c r="HI473" i="14"/>
  <c r="EB473" i="14"/>
  <c r="AU473" i="14"/>
  <c r="GM473" i="14"/>
  <c r="DE473" i="14"/>
  <c r="X473" i="14"/>
  <c r="FP473" i="14"/>
  <c r="CI473" i="14"/>
  <c r="IC473" i="14"/>
  <c r="ES473" i="14"/>
  <c r="BL473" i="14"/>
  <c r="HD473" i="14"/>
  <c r="DW473" i="14"/>
  <c r="AO473" i="14"/>
  <c r="GG473" i="14"/>
  <c r="CZ473" i="14"/>
  <c r="S473" i="14"/>
  <c r="FK473" i="14"/>
  <c r="CC473" i="14"/>
  <c r="HU473" i="14"/>
  <c r="EN473" i="14"/>
  <c r="BG473" i="14"/>
  <c r="F213" i="14"/>
  <c r="H213" i="14"/>
  <c r="E214" i="14"/>
  <c r="G214" i="14" s="1"/>
  <c r="D215" i="14"/>
  <c r="C216" i="14"/>
  <c r="AH129" i="2"/>
  <c r="AI129" i="2" s="1"/>
  <c r="AK129" i="2" s="1"/>
  <c r="AO129" i="2" s="1"/>
  <c r="M83" i="11" s="1"/>
  <c r="M130" i="2"/>
  <c r="O130" i="2" s="1"/>
  <c r="S130" i="2" s="1"/>
  <c r="L84" i="11" s="1"/>
  <c r="F131" i="2"/>
  <c r="D131" i="2"/>
  <c r="E131" i="2" s="1"/>
  <c r="C132" i="2"/>
  <c r="H131" i="2"/>
  <c r="I131" i="2" s="1"/>
  <c r="AC130" i="2"/>
  <c r="AA130" i="2"/>
  <c r="AB130" i="2" s="1"/>
  <c r="Z131" i="2"/>
  <c r="AE130" i="2"/>
  <c r="AF130" i="2" s="1"/>
  <c r="C100" i="1"/>
  <c r="H214" i="14" l="1"/>
  <c r="F214" i="14"/>
  <c r="I213" i="14"/>
  <c r="K213" i="14" s="1"/>
  <c r="C217" i="14"/>
  <c r="D216" i="14"/>
  <c r="E215" i="14"/>
  <c r="G215" i="14" s="1"/>
  <c r="C13" i="4"/>
  <c r="B286" i="2" s="1"/>
  <c r="B288" i="2" s="1"/>
  <c r="AH130" i="2"/>
  <c r="AI130" i="2" s="1"/>
  <c r="AK130" i="2" s="1"/>
  <c r="AO130" i="2" s="1"/>
  <c r="M84" i="11" s="1"/>
  <c r="K131" i="2"/>
  <c r="M131" i="2" s="1"/>
  <c r="O131" i="2" s="1"/>
  <c r="S131" i="2" s="1"/>
  <c r="L85" i="11" s="1"/>
  <c r="D132" i="2"/>
  <c r="E132" i="2" s="1"/>
  <c r="C133" i="2"/>
  <c r="F132" i="2"/>
  <c r="H132" i="2"/>
  <c r="I132" i="2" s="1"/>
  <c r="AC131" i="2"/>
  <c r="AA131" i="2"/>
  <c r="AB131" i="2" s="1"/>
  <c r="Z132" i="2"/>
  <c r="AE131" i="2"/>
  <c r="AF131" i="2" s="1"/>
  <c r="B198" i="2"/>
  <c r="B197" i="2"/>
  <c r="B196" i="2"/>
  <c r="B195" i="2"/>
  <c r="B194" i="2"/>
  <c r="B193" i="2"/>
  <c r="B192" i="2"/>
  <c r="B191" i="2"/>
  <c r="B190" i="2"/>
  <c r="B189" i="2"/>
  <c r="C99" i="1" s="1"/>
  <c r="B188" i="2"/>
  <c r="B187" i="2"/>
  <c r="B186" i="2"/>
  <c r="B185" i="2"/>
  <c r="B184" i="2"/>
  <c r="B183" i="2"/>
  <c r="B182" i="2"/>
  <c r="C94" i="1" l="1"/>
  <c r="C98" i="1"/>
  <c r="I214" i="14"/>
  <c r="K214" i="14" s="1"/>
  <c r="GX475" i="14" s="1"/>
  <c r="HA474" i="14"/>
  <c r="EO474" i="14"/>
  <c r="CC474" i="14"/>
  <c r="Q474" i="14"/>
  <c r="GZ474" i="14"/>
  <c r="EN474" i="14"/>
  <c r="CB474" i="14"/>
  <c r="P474" i="14"/>
  <c r="GY474" i="14"/>
  <c r="EM474" i="14"/>
  <c r="CA474" i="14"/>
  <c r="O474" i="14"/>
  <c r="HF474" i="14"/>
  <c r="ET474" i="14"/>
  <c r="CH474" i="14"/>
  <c r="V474" i="14"/>
  <c r="HE474" i="14"/>
  <c r="ES474" i="14"/>
  <c r="CG474" i="14"/>
  <c r="U474" i="14"/>
  <c r="HD474" i="14"/>
  <c r="ER474" i="14"/>
  <c r="CF474" i="14"/>
  <c r="T474" i="14"/>
  <c r="HC474" i="14"/>
  <c r="EQ474" i="14"/>
  <c r="CE474" i="14"/>
  <c r="S474" i="14"/>
  <c r="HB474" i="14"/>
  <c r="EP474" i="14"/>
  <c r="CD474" i="14"/>
  <c r="R474" i="14"/>
  <c r="GS474" i="14"/>
  <c r="EG474" i="14"/>
  <c r="BU474" i="14"/>
  <c r="I474" i="14"/>
  <c r="GR474" i="14"/>
  <c r="EF474" i="14"/>
  <c r="BT474" i="14"/>
  <c r="H474" i="14"/>
  <c r="GQ474" i="14"/>
  <c r="EE474" i="14"/>
  <c r="BS474" i="14"/>
  <c r="G474" i="14"/>
  <c r="GX474" i="14"/>
  <c r="EL474" i="14"/>
  <c r="BZ474" i="14"/>
  <c r="N474" i="14"/>
  <c r="GW474" i="14"/>
  <c r="EK474" i="14"/>
  <c r="BY474" i="14"/>
  <c r="M474" i="14"/>
  <c r="GV474" i="14"/>
  <c r="EJ474" i="14"/>
  <c r="BX474" i="14"/>
  <c r="L474" i="14"/>
  <c r="GU474" i="14"/>
  <c r="EI474" i="14"/>
  <c r="BW474" i="14"/>
  <c r="K474" i="14"/>
  <c r="GT474" i="14"/>
  <c r="EH474" i="14"/>
  <c r="BV474" i="14"/>
  <c r="J474" i="14"/>
  <c r="IW474" i="14"/>
  <c r="GK474" i="14"/>
  <c r="DY474" i="14"/>
  <c r="BM474" i="14"/>
  <c r="IV474" i="14"/>
  <c r="GJ474" i="14"/>
  <c r="DX474" i="14"/>
  <c r="BL474" i="14"/>
  <c r="IU474" i="14"/>
  <c r="GI474" i="14"/>
  <c r="DW474" i="14"/>
  <c r="BK474" i="14"/>
  <c r="JB474" i="14"/>
  <c r="GP474" i="14"/>
  <c r="ED474" i="14"/>
  <c r="BR474" i="14"/>
  <c r="JA474" i="14"/>
  <c r="GO474" i="14"/>
  <c r="EC474" i="14"/>
  <c r="BQ474" i="14"/>
  <c r="IZ474" i="14"/>
  <c r="GN474" i="14"/>
  <c r="EB474" i="14"/>
  <c r="BP474" i="14"/>
  <c r="IY474" i="14"/>
  <c r="GM474" i="14"/>
  <c r="EA474" i="14"/>
  <c r="BO474" i="14"/>
  <c r="IX474" i="14"/>
  <c r="GL474" i="14"/>
  <c r="DZ474" i="14"/>
  <c r="BN474" i="14"/>
  <c r="IO474" i="14"/>
  <c r="GC474" i="14"/>
  <c r="DQ474" i="14"/>
  <c r="BE474" i="14"/>
  <c r="IN474" i="14"/>
  <c r="GB474" i="14"/>
  <c r="DP474" i="14"/>
  <c r="BD474" i="14"/>
  <c r="IM474" i="14"/>
  <c r="GA474" i="14"/>
  <c r="DO474" i="14"/>
  <c r="BC474" i="14"/>
  <c r="IT474" i="14"/>
  <c r="GH474" i="14"/>
  <c r="DV474" i="14"/>
  <c r="BJ474" i="14"/>
  <c r="IS474" i="14"/>
  <c r="GG474" i="14"/>
  <c r="DU474" i="14"/>
  <c r="BI474" i="14"/>
  <c r="IR474" i="14"/>
  <c r="GF474" i="14"/>
  <c r="DT474" i="14"/>
  <c r="BH474" i="14"/>
  <c r="IQ474" i="14"/>
  <c r="GE474" i="14"/>
  <c r="DS474" i="14"/>
  <c r="BG474" i="14"/>
  <c r="IP474" i="14"/>
  <c r="GD474" i="14"/>
  <c r="DR474" i="14"/>
  <c r="BF474" i="14"/>
  <c r="IG474" i="14"/>
  <c r="FU474" i="14"/>
  <c r="DI474" i="14"/>
  <c r="AW474" i="14"/>
  <c r="IF474" i="14"/>
  <c r="FT474" i="14"/>
  <c r="DH474" i="14"/>
  <c r="AV474" i="14"/>
  <c r="IE474" i="14"/>
  <c r="FS474" i="14"/>
  <c r="DG474" i="14"/>
  <c r="AU474" i="14"/>
  <c r="IL474" i="14"/>
  <c r="FZ474" i="14"/>
  <c r="DN474" i="14"/>
  <c r="BB474" i="14"/>
  <c r="IK474" i="14"/>
  <c r="FY474" i="14"/>
  <c r="DM474" i="14"/>
  <c r="BA474" i="14"/>
  <c r="IJ474" i="14"/>
  <c r="FX474" i="14"/>
  <c r="DL474" i="14"/>
  <c r="AZ474" i="14"/>
  <c r="II474" i="14"/>
  <c r="FW474" i="14"/>
  <c r="DK474" i="14"/>
  <c r="AY474" i="14"/>
  <c r="IH474" i="14"/>
  <c r="FV474" i="14"/>
  <c r="DJ474" i="14"/>
  <c r="AX474" i="14"/>
  <c r="HY474" i="14"/>
  <c r="FM474" i="14"/>
  <c r="DA474" i="14"/>
  <c r="AO474" i="14"/>
  <c r="HX474" i="14"/>
  <c r="FL474" i="14"/>
  <c r="CZ474" i="14"/>
  <c r="AN474" i="14"/>
  <c r="HW474" i="14"/>
  <c r="FK474" i="14"/>
  <c r="CY474" i="14"/>
  <c r="AM474" i="14"/>
  <c r="ID474" i="14"/>
  <c r="FR474" i="14"/>
  <c r="DF474" i="14"/>
  <c r="AT474" i="14"/>
  <c r="IC474" i="14"/>
  <c r="FQ474" i="14"/>
  <c r="DE474" i="14"/>
  <c r="AS474" i="14"/>
  <c r="IB474" i="14"/>
  <c r="FP474" i="14"/>
  <c r="DD474" i="14"/>
  <c r="AR474" i="14"/>
  <c r="IA474" i="14"/>
  <c r="FO474" i="14"/>
  <c r="DC474" i="14"/>
  <c r="AQ474" i="14"/>
  <c r="HZ474" i="14"/>
  <c r="FN474" i="14"/>
  <c r="DB474" i="14"/>
  <c r="AP474" i="14"/>
  <c r="HQ474" i="14"/>
  <c r="FE474" i="14"/>
  <c r="CS474" i="14"/>
  <c r="AG474" i="14"/>
  <c r="HP474" i="14"/>
  <c r="FD474" i="14"/>
  <c r="CR474" i="14"/>
  <c r="AF474" i="14"/>
  <c r="HO474" i="14"/>
  <c r="FC474" i="14"/>
  <c r="CQ474" i="14"/>
  <c r="AE474" i="14"/>
  <c r="HV474" i="14"/>
  <c r="FJ474" i="14"/>
  <c r="CX474" i="14"/>
  <c r="AL474" i="14"/>
  <c r="HU474" i="14"/>
  <c r="FI474" i="14"/>
  <c r="CW474" i="14"/>
  <c r="AK474" i="14"/>
  <c r="HT474" i="14"/>
  <c r="FH474" i="14"/>
  <c r="CV474" i="14"/>
  <c r="AJ474" i="14"/>
  <c r="HS474" i="14"/>
  <c r="FG474" i="14"/>
  <c r="CU474" i="14"/>
  <c r="AI474" i="14"/>
  <c r="HR474" i="14"/>
  <c r="FF474" i="14"/>
  <c r="CT474" i="14"/>
  <c r="AH474" i="14"/>
  <c r="HI474" i="14"/>
  <c r="EW474" i="14"/>
  <c r="CK474" i="14"/>
  <c r="Y474" i="14"/>
  <c r="HH474" i="14"/>
  <c r="EV474" i="14"/>
  <c r="CJ474" i="14"/>
  <c r="X474" i="14"/>
  <c r="HG474" i="14"/>
  <c r="EU474" i="14"/>
  <c r="CI474" i="14"/>
  <c r="W474" i="14"/>
  <c r="HN474" i="14"/>
  <c r="FB474" i="14"/>
  <c r="CP474" i="14"/>
  <c r="AD474" i="14"/>
  <c r="HM474" i="14"/>
  <c r="FA474" i="14"/>
  <c r="CO474" i="14"/>
  <c r="AC474" i="14"/>
  <c r="HL474" i="14"/>
  <c r="EZ474" i="14"/>
  <c r="CN474" i="14"/>
  <c r="AB474" i="14"/>
  <c r="HK474" i="14"/>
  <c r="EY474" i="14"/>
  <c r="CM474" i="14"/>
  <c r="AA474" i="14"/>
  <c r="HJ474" i="14"/>
  <c r="EX474" i="14"/>
  <c r="CL474" i="14"/>
  <c r="Z474" i="14"/>
  <c r="F215" i="14"/>
  <c r="H215" i="14"/>
  <c r="E216" i="14"/>
  <c r="H216" i="14" s="1"/>
  <c r="D217" i="14"/>
  <c r="C218" i="14"/>
  <c r="K132" i="2"/>
  <c r="M132" i="2" s="1"/>
  <c r="O132" i="2" s="1"/>
  <c r="S132" i="2" s="1"/>
  <c r="L86" i="11" s="1"/>
  <c r="AH131" i="2"/>
  <c r="AI131" i="2" s="1"/>
  <c r="AK131" i="2" s="1"/>
  <c r="AO131" i="2" s="1"/>
  <c r="M85" i="11" s="1"/>
  <c r="C134" i="2"/>
  <c r="D133" i="2"/>
  <c r="E133" i="2" s="1"/>
  <c r="F133" i="2"/>
  <c r="H133" i="2"/>
  <c r="I133" i="2" s="1"/>
  <c r="AC132" i="2"/>
  <c r="AA132" i="2"/>
  <c r="AB132" i="2" s="1"/>
  <c r="Z133" i="2"/>
  <c r="AE132" i="2"/>
  <c r="AF132" i="2" s="1"/>
  <c r="AA66" i="2"/>
  <c r="Y66" i="2"/>
  <c r="B66" i="2"/>
  <c r="BZ475" i="14" l="1"/>
  <c r="CO475" i="14"/>
  <c r="DX475" i="14"/>
  <c r="IT475" i="14"/>
  <c r="IL475" i="14"/>
  <c r="GP475" i="14"/>
  <c r="HQ475" i="14"/>
  <c r="JB475" i="14"/>
  <c r="EK475" i="14"/>
  <c r="DV475" i="14"/>
  <c r="DN475" i="14"/>
  <c r="IC475" i="14"/>
  <c r="Y475" i="14"/>
  <c r="ER475" i="14"/>
  <c r="FK475" i="14"/>
  <c r="HL475" i="14"/>
  <c r="GV475" i="14"/>
  <c r="IR475" i="14"/>
  <c r="IJ475" i="14"/>
  <c r="EQ475" i="14"/>
  <c r="FJ475" i="14"/>
  <c r="AH475" i="14"/>
  <c r="AP475" i="14"/>
  <c r="HN475" i="14"/>
  <c r="BX475" i="14"/>
  <c r="DT475" i="14"/>
  <c r="DL475" i="14"/>
  <c r="GL475" i="14"/>
  <c r="HM475" i="14"/>
  <c r="CK475" i="14"/>
  <c r="P475" i="14"/>
  <c r="HD475" i="14"/>
  <c r="GT475" i="14"/>
  <c r="IP475" i="14"/>
  <c r="IH475" i="14"/>
  <c r="CJ475" i="14"/>
  <c r="DC475" i="14"/>
  <c r="HV475" i="14"/>
  <c r="IV475" i="14"/>
  <c r="HF475" i="14"/>
  <c r="BV475" i="14"/>
  <c r="DR475" i="14"/>
  <c r="DJ475" i="14"/>
  <c r="EM475" i="14"/>
  <c r="FF475" i="14"/>
  <c r="AD475" i="14"/>
  <c r="AT475" i="14"/>
  <c r="EZ475" i="14"/>
  <c r="GR475" i="14"/>
  <c r="IN475" i="14"/>
  <c r="IF475" i="14"/>
  <c r="AC475" i="14"/>
  <c r="BL475" i="14"/>
  <c r="FO475" i="14"/>
  <c r="GY475" i="14"/>
  <c r="CT475" i="14"/>
  <c r="BT475" i="14"/>
  <c r="DP475" i="14"/>
  <c r="DH475" i="14"/>
  <c r="CF475" i="14"/>
  <c r="CY475" i="14"/>
  <c r="HR475" i="14"/>
  <c r="IZ475" i="14"/>
  <c r="FB475" i="14"/>
  <c r="EL475" i="14"/>
  <c r="EJ475" i="14"/>
  <c r="EH475" i="14"/>
  <c r="EF475" i="14"/>
  <c r="GH475" i="14"/>
  <c r="GF475" i="14"/>
  <c r="GD475" i="14"/>
  <c r="GB475" i="14"/>
  <c r="FZ475" i="14"/>
  <c r="FX475" i="14"/>
  <c r="FV475" i="14"/>
  <c r="FT475" i="14"/>
  <c r="CP475" i="14"/>
  <c r="AI475" i="14"/>
  <c r="HW475" i="14"/>
  <c r="FP475" i="14"/>
  <c r="DY475" i="14"/>
  <c r="BR475" i="14"/>
  <c r="S475" i="14"/>
  <c r="HG475" i="14"/>
  <c r="IB475" i="14"/>
  <c r="GK475" i="14"/>
  <c r="ED475" i="14"/>
  <c r="CE475" i="14"/>
  <c r="X475" i="14"/>
  <c r="AO475" i="14"/>
  <c r="IU475" i="14"/>
  <c r="V475" i="14"/>
  <c r="JA475" i="14"/>
  <c r="HE475" i="14"/>
  <c r="FI475" i="14"/>
  <c r="AM475" i="14"/>
  <c r="N475" i="14"/>
  <c r="L475" i="14"/>
  <c r="J475" i="14"/>
  <c r="H475" i="14"/>
  <c r="BJ475" i="14"/>
  <c r="BH475" i="14"/>
  <c r="BF475" i="14"/>
  <c r="BD475" i="14"/>
  <c r="BB475" i="14"/>
  <c r="AZ475" i="14"/>
  <c r="AX475" i="14"/>
  <c r="AV475" i="14"/>
  <c r="ES475" i="14"/>
  <c r="CL475" i="14"/>
  <c r="AE475" i="14"/>
  <c r="HS475" i="14"/>
  <c r="FL475" i="14"/>
  <c r="DE475" i="14"/>
  <c r="BN475" i="14"/>
  <c r="O475" i="14"/>
  <c r="AJ475" i="14"/>
  <c r="HX475" i="14"/>
  <c r="FQ475" i="14"/>
  <c r="DZ475" i="14"/>
  <c r="CA475" i="14"/>
  <c r="CX475" i="14"/>
  <c r="AS475" i="14"/>
  <c r="IY475" i="14"/>
  <c r="HC475" i="14"/>
  <c r="FG475" i="14"/>
  <c r="EY475" i="14"/>
  <c r="FA475" i="14"/>
  <c r="F216" i="14"/>
  <c r="GW475" i="14"/>
  <c r="GU475" i="14"/>
  <c r="GS475" i="14"/>
  <c r="GQ475" i="14"/>
  <c r="IS475" i="14"/>
  <c r="IQ475" i="14"/>
  <c r="IO475" i="14"/>
  <c r="IM475" i="14"/>
  <c r="IK475" i="14"/>
  <c r="II475" i="14"/>
  <c r="IG475" i="14"/>
  <c r="IE475" i="14"/>
  <c r="AK475" i="14"/>
  <c r="HY475" i="14"/>
  <c r="FR475" i="14"/>
  <c r="EA475" i="14"/>
  <c r="CB475" i="14"/>
  <c r="U475" i="14"/>
  <c r="HI475" i="14"/>
  <c r="ID475" i="14"/>
  <c r="GM475" i="14"/>
  <c r="EN475" i="14"/>
  <c r="CG475" i="14"/>
  <c r="Z475" i="14"/>
  <c r="DF475" i="14"/>
  <c r="BQ475" i="14"/>
  <c r="T475" i="14"/>
  <c r="HJ475" i="14"/>
  <c r="HB475" i="14"/>
  <c r="EX475" i="14"/>
  <c r="DB475" i="14"/>
  <c r="DD475" i="14"/>
  <c r="EI475" i="14"/>
  <c r="EG475" i="14"/>
  <c r="EE475" i="14"/>
  <c r="GG475" i="14"/>
  <c r="GE475" i="14"/>
  <c r="GC475" i="14"/>
  <c r="GA475" i="14"/>
  <c r="FY475" i="14"/>
  <c r="FW475" i="14"/>
  <c r="FU475" i="14"/>
  <c r="FS475" i="14"/>
  <c r="GN475" i="14"/>
  <c r="EO475" i="14"/>
  <c r="CH475" i="14"/>
  <c r="AA475" i="14"/>
  <c r="HO475" i="14"/>
  <c r="FH475" i="14"/>
  <c r="DA475" i="14"/>
  <c r="ET475" i="14"/>
  <c r="CM475" i="14"/>
  <c r="AF475" i="14"/>
  <c r="HT475" i="14"/>
  <c r="FM475" i="14"/>
  <c r="CW475" i="14"/>
  <c r="AR475" i="14"/>
  <c r="IX475" i="14"/>
  <c r="HA475" i="14"/>
  <c r="FE475" i="14"/>
  <c r="EW475" i="14"/>
  <c r="CS475" i="14"/>
  <c r="CU475" i="14"/>
  <c r="G216" i="14"/>
  <c r="BY475" i="14"/>
  <c r="BW475" i="14"/>
  <c r="BU475" i="14"/>
  <c r="BS475" i="14"/>
  <c r="DU475" i="14"/>
  <c r="DS475" i="14"/>
  <c r="DQ475" i="14"/>
  <c r="DO475" i="14"/>
  <c r="DM475" i="14"/>
  <c r="DK475" i="14"/>
  <c r="DI475" i="14"/>
  <c r="DG475" i="14"/>
  <c r="CN475" i="14"/>
  <c r="AG475" i="14"/>
  <c r="HU475" i="14"/>
  <c r="FN475" i="14"/>
  <c r="DW475" i="14"/>
  <c r="BP475" i="14"/>
  <c r="Q475" i="14"/>
  <c r="AL475" i="14"/>
  <c r="HZ475" i="14"/>
  <c r="GI475" i="14"/>
  <c r="EB475" i="14"/>
  <c r="CC475" i="14"/>
  <c r="CV475" i="14"/>
  <c r="AQ475" i="14"/>
  <c r="IW475" i="14"/>
  <c r="GZ475" i="14"/>
  <c r="EV475" i="14"/>
  <c r="CZ475" i="14"/>
  <c r="CR475" i="14"/>
  <c r="BM475" i="14"/>
  <c r="M475" i="14"/>
  <c r="K475" i="14"/>
  <c r="I475" i="14"/>
  <c r="G475" i="14"/>
  <c r="BI475" i="14"/>
  <c r="BG475" i="14"/>
  <c r="BE475" i="14"/>
  <c r="BC475" i="14"/>
  <c r="BA475" i="14"/>
  <c r="AY475" i="14"/>
  <c r="AW475" i="14"/>
  <c r="AU475" i="14"/>
  <c r="IA475" i="14"/>
  <c r="GJ475" i="14"/>
  <c r="EC475" i="14"/>
  <c r="CD475" i="14"/>
  <c r="W475" i="14"/>
  <c r="HK475" i="14"/>
  <c r="FD475" i="14"/>
  <c r="GO475" i="14"/>
  <c r="EP475" i="14"/>
  <c r="CI475" i="14"/>
  <c r="AB475" i="14"/>
  <c r="HP475" i="14"/>
  <c r="BO475" i="14"/>
  <c r="R475" i="14"/>
  <c r="HH475" i="14"/>
  <c r="FC475" i="14"/>
  <c r="EU475" i="14"/>
  <c r="CQ475" i="14"/>
  <c r="BK475" i="14"/>
  <c r="AN475" i="14"/>
  <c r="I215" i="14"/>
  <c r="K215" i="14" s="1"/>
  <c r="IA476" i="14" s="1"/>
  <c r="C219" i="14"/>
  <c r="D218" i="14"/>
  <c r="E217" i="14"/>
  <c r="H217" i="14" s="1"/>
  <c r="G217" i="14"/>
  <c r="K133" i="2"/>
  <c r="M133" i="2" s="1"/>
  <c r="O133" i="2" s="1"/>
  <c r="S133" i="2" s="1"/>
  <c r="L87" i="11" s="1"/>
  <c r="C15" i="4"/>
  <c r="C22" i="4" s="1"/>
  <c r="C196" i="1"/>
  <c r="AH132" i="2"/>
  <c r="AI132" i="2" s="1"/>
  <c r="AK132" i="2" s="1"/>
  <c r="AO132" i="2" s="1"/>
  <c r="M86" i="11" s="1"/>
  <c r="H134" i="2"/>
  <c r="I134" i="2" s="1"/>
  <c r="D134" i="2"/>
  <c r="E134" i="2" s="1"/>
  <c r="F134" i="2"/>
  <c r="C135" i="2"/>
  <c r="AE66" i="2"/>
  <c r="AF66" i="2" s="1"/>
  <c r="AH66" i="2" s="1"/>
  <c r="AB66" i="2"/>
  <c r="AC133" i="2"/>
  <c r="Z134" i="2"/>
  <c r="AA133" i="2"/>
  <c r="AB133" i="2" s="1"/>
  <c r="AE133" i="2"/>
  <c r="AF133" i="2" s="1"/>
  <c r="I216" i="14" l="1"/>
  <c r="K216" i="14" s="1"/>
  <c r="IF477" i="14" s="1"/>
  <c r="F217" i="14"/>
  <c r="I217" i="14" s="1"/>
  <c r="K217" i="14" s="1"/>
  <c r="IU478" i="14" s="1"/>
  <c r="CI476" i="14"/>
  <c r="FT476" i="14"/>
  <c r="CK476" i="14"/>
  <c r="FX476" i="14"/>
  <c r="IO476" i="14"/>
  <c r="FY476" i="14"/>
  <c r="IP476" i="14"/>
  <c r="IS476" i="14"/>
  <c r="CM476" i="14"/>
  <c r="FZ476" i="14"/>
  <c r="IQ476" i="14"/>
  <c r="CJ476" i="14"/>
  <c r="CP476" i="14"/>
  <c r="IN476" i="14"/>
  <c r="FW476" i="14"/>
  <c r="CN476" i="14"/>
  <c r="IT476" i="14"/>
  <c r="FU476" i="14"/>
  <c r="IR476" i="14"/>
  <c r="FS476" i="14"/>
  <c r="CL476" i="14"/>
  <c r="CO476" i="14"/>
  <c r="IM476" i="14"/>
  <c r="FV476" i="14"/>
  <c r="DT476" i="14"/>
  <c r="BA476" i="14"/>
  <c r="HM476" i="14"/>
  <c r="DV476" i="14"/>
  <c r="AU476" i="14"/>
  <c r="HG476" i="14"/>
  <c r="DP476" i="14"/>
  <c r="AW476" i="14"/>
  <c r="HI476" i="14"/>
  <c r="DR476" i="14"/>
  <c r="AY476" i="14"/>
  <c r="HK476" i="14"/>
  <c r="AC476" i="14"/>
  <c r="GC476" i="14"/>
  <c r="EZ476" i="14"/>
  <c r="BI476" i="14"/>
  <c r="IK476" i="14"/>
  <c r="FB476" i="14"/>
  <c r="BC476" i="14"/>
  <c r="IE476" i="14"/>
  <c r="EV476" i="14"/>
  <c r="BE476" i="14"/>
  <c r="IG476" i="14"/>
  <c r="EX476" i="14"/>
  <c r="BG476" i="14"/>
  <c r="II476" i="14"/>
  <c r="AZ476" i="14"/>
  <c r="HL476" i="14"/>
  <c r="DU476" i="14"/>
  <c r="BB476" i="14"/>
  <c r="HN476" i="14"/>
  <c r="DO476" i="14"/>
  <c r="AV476" i="14"/>
  <c r="HH476" i="14"/>
  <c r="DQ476" i="14"/>
  <c r="AX476" i="14"/>
  <c r="HJ476" i="14"/>
  <c r="DS476" i="14"/>
  <c r="AB476" i="14"/>
  <c r="GF476" i="14"/>
  <c r="DM476" i="14"/>
  <c r="AD476" i="14"/>
  <c r="GH476" i="14"/>
  <c r="DG476" i="14"/>
  <c r="X476" i="14"/>
  <c r="GB476" i="14"/>
  <c r="DI476" i="14"/>
  <c r="Z476" i="14"/>
  <c r="GD476" i="14"/>
  <c r="DK476" i="14"/>
  <c r="BH476" i="14"/>
  <c r="IJ476" i="14"/>
  <c r="FA476" i="14"/>
  <c r="BJ476" i="14"/>
  <c r="IL476" i="14"/>
  <c r="EU476" i="14"/>
  <c r="BD476" i="14"/>
  <c r="IF476" i="14"/>
  <c r="EW476" i="14"/>
  <c r="BF476" i="14"/>
  <c r="IH476" i="14"/>
  <c r="EY476" i="14"/>
  <c r="DL476" i="14"/>
  <c r="GG476" i="14"/>
  <c r="DN476" i="14"/>
  <c r="W476" i="14"/>
  <c r="GA476" i="14"/>
  <c r="DH476" i="14"/>
  <c r="Y476" i="14"/>
  <c r="DJ476" i="14"/>
  <c r="AA476" i="14"/>
  <c r="GE476" i="14"/>
  <c r="BP476" i="14"/>
  <c r="EB476" i="14"/>
  <c r="GN476" i="14"/>
  <c r="IZ476" i="14"/>
  <c r="BQ476" i="14"/>
  <c r="EC476" i="14"/>
  <c r="GO476" i="14"/>
  <c r="JA476" i="14"/>
  <c r="BR476" i="14"/>
  <c r="ED476" i="14"/>
  <c r="GP476" i="14"/>
  <c r="JB476" i="14"/>
  <c r="BK476" i="14"/>
  <c r="DW476" i="14"/>
  <c r="GI476" i="14"/>
  <c r="IU476" i="14"/>
  <c r="BL476" i="14"/>
  <c r="DX476" i="14"/>
  <c r="GJ476" i="14"/>
  <c r="IV476" i="14"/>
  <c r="BM476" i="14"/>
  <c r="DY476" i="14"/>
  <c r="GK476" i="14"/>
  <c r="IW476" i="14"/>
  <c r="BN476" i="14"/>
  <c r="DZ476" i="14"/>
  <c r="GL476" i="14"/>
  <c r="IX476" i="14"/>
  <c r="BO476" i="14"/>
  <c r="EA476" i="14"/>
  <c r="GM476" i="14"/>
  <c r="IY476" i="14"/>
  <c r="L476" i="14"/>
  <c r="BX476" i="14"/>
  <c r="EJ476" i="14"/>
  <c r="GV476" i="14"/>
  <c r="M476" i="14"/>
  <c r="BY476" i="14"/>
  <c r="EK476" i="14"/>
  <c r="GW476" i="14"/>
  <c r="N476" i="14"/>
  <c r="BZ476" i="14"/>
  <c r="EL476" i="14"/>
  <c r="GX476" i="14"/>
  <c r="G476" i="14"/>
  <c r="BS476" i="14"/>
  <c r="EE476" i="14"/>
  <c r="GQ476" i="14"/>
  <c r="H476" i="14"/>
  <c r="BT476" i="14"/>
  <c r="EF476" i="14"/>
  <c r="GR476" i="14"/>
  <c r="I476" i="14"/>
  <c r="BU476" i="14"/>
  <c r="EG476" i="14"/>
  <c r="GS476" i="14"/>
  <c r="J476" i="14"/>
  <c r="BV476" i="14"/>
  <c r="EH476" i="14"/>
  <c r="GT476" i="14"/>
  <c r="K476" i="14"/>
  <c r="BW476" i="14"/>
  <c r="EI476" i="14"/>
  <c r="GU476" i="14"/>
  <c r="T476" i="14"/>
  <c r="CF476" i="14"/>
  <c r="ER476" i="14"/>
  <c r="HD476" i="14"/>
  <c r="U476" i="14"/>
  <c r="CG476" i="14"/>
  <c r="ES476" i="14"/>
  <c r="HE476" i="14"/>
  <c r="V476" i="14"/>
  <c r="CH476" i="14"/>
  <c r="ET476" i="14"/>
  <c r="HF476" i="14"/>
  <c r="O476" i="14"/>
  <c r="CA476" i="14"/>
  <c r="EM476" i="14"/>
  <c r="GY476" i="14"/>
  <c r="P476" i="14"/>
  <c r="CB476" i="14"/>
  <c r="EN476" i="14"/>
  <c r="GZ476" i="14"/>
  <c r="Q476" i="14"/>
  <c r="CC476" i="14"/>
  <c r="EO476" i="14"/>
  <c r="HA476" i="14"/>
  <c r="R476" i="14"/>
  <c r="CD476" i="14"/>
  <c r="EP476" i="14"/>
  <c r="HB476" i="14"/>
  <c r="S476" i="14"/>
  <c r="CE476" i="14"/>
  <c r="EQ476" i="14"/>
  <c r="HC476" i="14"/>
  <c r="AJ476" i="14"/>
  <c r="CV476" i="14"/>
  <c r="FH476" i="14"/>
  <c r="HT476" i="14"/>
  <c r="AK476" i="14"/>
  <c r="CW476" i="14"/>
  <c r="FI476" i="14"/>
  <c r="HU476" i="14"/>
  <c r="AL476" i="14"/>
  <c r="CX476" i="14"/>
  <c r="FJ476" i="14"/>
  <c r="HV476" i="14"/>
  <c r="AE476" i="14"/>
  <c r="CQ476" i="14"/>
  <c r="FC476" i="14"/>
  <c r="HO476" i="14"/>
  <c r="AF476" i="14"/>
  <c r="CR476" i="14"/>
  <c r="FD476" i="14"/>
  <c r="HP476" i="14"/>
  <c r="AG476" i="14"/>
  <c r="CS476" i="14"/>
  <c r="FE476" i="14"/>
  <c r="HQ476" i="14"/>
  <c r="AH476" i="14"/>
  <c r="CT476" i="14"/>
  <c r="FF476" i="14"/>
  <c r="HR476" i="14"/>
  <c r="AI476" i="14"/>
  <c r="CU476" i="14"/>
  <c r="FG476" i="14"/>
  <c r="HS476" i="14"/>
  <c r="AR476" i="14"/>
  <c r="DD476" i="14"/>
  <c r="FP476" i="14"/>
  <c r="IB476" i="14"/>
  <c r="AS476" i="14"/>
  <c r="DE476" i="14"/>
  <c r="FQ476" i="14"/>
  <c r="IC476" i="14"/>
  <c r="AT476" i="14"/>
  <c r="DF476" i="14"/>
  <c r="FR476" i="14"/>
  <c r="ID476" i="14"/>
  <c r="AM476" i="14"/>
  <c r="CY476" i="14"/>
  <c r="FK476" i="14"/>
  <c r="HW476" i="14"/>
  <c r="AN476" i="14"/>
  <c r="CZ476" i="14"/>
  <c r="FL476" i="14"/>
  <c r="HX476" i="14"/>
  <c r="AO476" i="14"/>
  <c r="DA476" i="14"/>
  <c r="FM476" i="14"/>
  <c r="HY476" i="14"/>
  <c r="AP476" i="14"/>
  <c r="DB476" i="14"/>
  <c r="FN476" i="14"/>
  <c r="HZ476" i="14"/>
  <c r="AQ476" i="14"/>
  <c r="DC476" i="14"/>
  <c r="FO476" i="14"/>
  <c r="E218" i="14"/>
  <c r="H218" i="14" s="1"/>
  <c r="D219" i="14"/>
  <c r="C220" i="14"/>
  <c r="K134" i="2"/>
  <c r="M134" i="2" s="1"/>
  <c r="O134" i="2" s="1"/>
  <c r="S134" i="2" s="1"/>
  <c r="L88" i="11" s="1"/>
  <c r="F135" i="2"/>
  <c r="C136" i="2"/>
  <c r="D135" i="2"/>
  <c r="E135" i="2" s="1"/>
  <c r="H135" i="2"/>
  <c r="I135" i="2" s="1"/>
  <c r="AH133" i="2"/>
  <c r="AI133" i="2" s="1"/>
  <c r="AK133" i="2" s="1"/>
  <c r="AO133" i="2" s="1"/>
  <c r="M87" i="11" s="1"/>
  <c r="AC134" i="2"/>
  <c r="AA134" i="2"/>
  <c r="AB134" i="2" s="1"/>
  <c r="AE134" i="2"/>
  <c r="AF134" i="2" s="1"/>
  <c r="Z135" i="2"/>
  <c r="AI66" i="2"/>
  <c r="FO477" i="14" l="1"/>
  <c r="T477" i="14"/>
  <c r="BW477" i="14"/>
  <c r="FR477" i="14"/>
  <c r="HK477" i="14"/>
  <c r="FQ477" i="14"/>
  <c r="AS477" i="14"/>
  <c r="AP477" i="14"/>
  <c r="FM477" i="14"/>
  <c r="CW477" i="14"/>
  <c r="AT477" i="14"/>
  <c r="HT477" i="14"/>
  <c r="CU477" i="14"/>
  <c r="HD477" i="14"/>
  <c r="AM477" i="14"/>
  <c r="AO477" i="14"/>
  <c r="CX477" i="14"/>
  <c r="FT477" i="14"/>
  <c r="AQ477" i="14"/>
  <c r="CS477" i="14"/>
  <c r="FK477" i="14"/>
  <c r="FN477" i="14"/>
  <c r="V477" i="14"/>
  <c r="HP477" i="14"/>
  <c r="HR477" i="14"/>
  <c r="HB477" i="14"/>
  <c r="CQ477" i="14"/>
  <c r="CT477" i="14"/>
  <c r="R477" i="14"/>
  <c r="HV477" i="14"/>
  <c r="HQ477" i="14"/>
  <c r="BX477" i="14"/>
  <c r="HU477" i="14"/>
  <c r="GZ477" i="14"/>
  <c r="J477" i="14"/>
  <c r="BT477" i="14"/>
  <c r="FL477" i="14"/>
  <c r="FP477" i="14"/>
  <c r="CR477" i="14"/>
  <c r="CV477" i="14"/>
  <c r="P477" i="14"/>
  <c r="BS477" i="14"/>
  <c r="AN477" i="14"/>
  <c r="AR477" i="14"/>
  <c r="HO477" i="14"/>
  <c r="HS477" i="14"/>
  <c r="HF477" i="14"/>
  <c r="N477" i="14"/>
  <c r="CY477" i="14"/>
  <c r="DE477" i="14"/>
  <c r="DC477" i="14"/>
  <c r="DA477" i="14"/>
  <c r="AE477" i="14"/>
  <c r="AK477" i="14"/>
  <c r="AI477" i="14"/>
  <c r="AG477" i="14"/>
  <c r="CG477" i="14"/>
  <c r="CC477" i="14"/>
  <c r="L477" i="14"/>
  <c r="HX477" i="14"/>
  <c r="ID477" i="14"/>
  <c r="IB477" i="14"/>
  <c r="HZ477" i="14"/>
  <c r="FD477" i="14"/>
  <c r="FJ477" i="14"/>
  <c r="FH477" i="14"/>
  <c r="FF477" i="14"/>
  <c r="CB477" i="14"/>
  <c r="CF477" i="14"/>
  <c r="H477" i="14"/>
  <c r="BV477" i="14"/>
  <c r="CZ477" i="14"/>
  <c r="DF477" i="14"/>
  <c r="DD477" i="14"/>
  <c r="DB477" i="14"/>
  <c r="AF477" i="14"/>
  <c r="AL477" i="14"/>
  <c r="AJ477" i="14"/>
  <c r="AH477" i="14"/>
  <c r="CA477" i="14"/>
  <c r="CE477" i="14"/>
  <c r="BZ477" i="14"/>
  <c r="BU477" i="14"/>
  <c r="HW477" i="14"/>
  <c r="IC477" i="14"/>
  <c r="IA477" i="14"/>
  <c r="HY477" i="14"/>
  <c r="FC477" i="14"/>
  <c r="FI477" i="14"/>
  <c r="FG477" i="14"/>
  <c r="FE477" i="14"/>
  <c r="CH477" i="14"/>
  <c r="CD477" i="14"/>
  <c r="BY477" i="14"/>
  <c r="GY477" i="14"/>
  <c r="HE477" i="14"/>
  <c r="HC477" i="14"/>
  <c r="HA477" i="14"/>
  <c r="GQ477" i="14"/>
  <c r="GW477" i="14"/>
  <c r="GU477" i="14"/>
  <c r="GS477" i="14"/>
  <c r="EM477" i="14"/>
  <c r="ES477" i="14"/>
  <c r="EQ477" i="14"/>
  <c r="EO477" i="14"/>
  <c r="EE477" i="14"/>
  <c r="EK477" i="14"/>
  <c r="EI477" i="14"/>
  <c r="EG477" i="14"/>
  <c r="O477" i="14"/>
  <c r="U477" i="14"/>
  <c r="S477" i="14"/>
  <c r="Q477" i="14"/>
  <c r="G477" i="14"/>
  <c r="M477" i="14"/>
  <c r="K477" i="14"/>
  <c r="I477" i="14"/>
  <c r="GR477" i="14"/>
  <c r="GX477" i="14"/>
  <c r="GV477" i="14"/>
  <c r="GT477" i="14"/>
  <c r="EN477" i="14"/>
  <c r="ET477" i="14"/>
  <c r="ER477" i="14"/>
  <c r="EP477" i="14"/>
  <c r="EF477" i="14"/>
  <c r="EL477" i="14"/>
  <c r="EJ477" i="14"/>
  <c r="EH477" i="14"/>
  <c r="GP477" i="14"/>
  <c r="IZ477" i="14"/>
  <c r="GL477" i="14"/>
  <c r="GO477" i="14"/>
  <c r="GM477" i="14"/>
  <c r="GK477" i="14"/>
  <c r="IV477" i="14"/>
  <c r="GI477" i="14"/>
  <c r="AD477" i="14"/>
  <c r="BG477" i="14"/>
  <c r="GJ477" i="14"/>
  <c r="GN477" i="14"/>
  <c r="GF477" i="14"/>
  <c r="IU477" i="14"/>
  <c r="IY477" i="14"/>
  <c r="JB477" i="14"/>
  <c r="IX477" i="14"/>
  <c r="EV477" i="14"/>
  <c r="JA477" i="14"/>
  <c r="IW477" i="14"/>
  <c r="EX477" i="14"/>
  <c r="HM477" i="14"/>
  <c r="DW477" i="14"/>
  <c r="EC477" i="14"/>
  <c r="EA477" i="14"/>
  <c r="DY477" i="14"/>
  <c r="IE477" i="14"/>
  <c r="GA477" i="14"/>
  <c r="BK477" i="14"/>
  <c r="BQ477" i="14"/>
  <c r="BO477" i="14"/>
  <c r="BM477" i="14"/>
  <c r="EZ477" i="14"/>
  <c r="AA477" i="14"/>
  <c r="DX477" i="14"/>
  <c r="ED477" i="14"/>
  <c r="EB477" i="14"/>
  <c r="DZ477" i="14"/>
  <c r="AB477" i="14"/>
  <c r="BL477" i="14"/>
  <c r="BR477" i="14"/>
  <c r="BP477" i="14"/>
  <c r="BN477" i="14"/>
  <c r="EU477" i="14"/>
  <c r="DU477" i="14"/>
  <c r="IH477" i="14"/>
  <c r="HH477" i="14"/>
  <c r="DK477" i="14"/>
  <c r="BC477" i="14"/>
  <c r="IG477" i="14"/>
  <c r="GG477" i="14"/>
  <c r="AY477" i="14"/>
  <c r="FA477" i="14"/>
  <c r="HL477" i="14"/>
  <c r="FS477" i="14"/>
  <c r="X477" i="14"/>
  <c r="GD477" i="14"/>
  <c r="FB477" i="14"/>
  <c r="BE477" i="14"/>
  <c r="AC477" i="14"/>
  <c r="DR477" i="14"/>
  <c r="IJ477" i="14"/>
  <c r="AZ477" i="14"/>
  <c r="DG477" i="14"/>
  <c r="Z477" i="14"/>
  <c r="IK477" i="14"/>
  <c r="DL477" i="14"/>
  <c r="DP477" i="14"/>
  <c r="BH477" i="14"/>
  <c r="DS477" i="14"/>
  <c r="IQ477" i="14"/>
  <c r="GH477" i="14"/>
  <c r="DI477" i="14"/>
  <c r="BI477" i="14"/>
  <c r="GE477" i="14"/>
  <c r="HG477" i="14"/>
  <c r="EY477" i="14"/>
  <c r="DQ477" i="14"/>
  <c r="CK477" i="14"/>
  <c r="IN477" i="14"/>
  <c r="CI477" i="14"/>
  <c r="DM477" i="14"/>
  <c r="II477" i="14"/>
  <c r="DJ477" i="14"/>
  <c r="BA477" i="14"/>
  <c r="BF477" i="14"/>
  <c r="HN477" i="14"/>
  <c r="FX477" i="14"/>
  <c r="DH477" i="14"/>
  <c r="DT477" i="14"/>
  <c r="BD477" i="14"/>
  <c r="BB477" i="14"/>
  <c r="IO477" i="14"/>
  <c r="W477" i="14"/>
  <c r="GC477" i="14"/>
  <c r="AU477" i="14"/>
  <c r="HI477" i="14"/>
  <c r="IL477" i="14"/>
  <c r="EW477" i="14"/>
  <c r="AV477" i="14"/>
  <c r="HJ477" i="14"/>
  <c r="IR477" i="14"/>
  <c r="FV477" i="14"/>
  <c r="DN477" i="14"/>
  <c r="Y477" i="14"/>
  <c r="DV477" i="14"/>
  <c r="AW477" i="14"/>
  <c r="BJ477" i="14"/>
  <c r="DO477" i="14"/>
  <c r="AX477" i="14"/>
  <c r="CL477" i="14"/>
  <c r="GB477" i="14"/>
  <c r="CJ477" i="14"/>
  <c r="IM477" i="14"/>
  <c r="IS477" i="14"/>
  <c r="IP477" i="14"/>
  <c r="FU477" i="14"/>
  <c r="FZ477" i="14"/>
  <c r="CM477" i="14"/>
  <c r="IT477" i="14"/>
  <c r="CP477" i="14"/>
  <c r="FY477" i="14"/>
  <c r="CN477" i="14"/>
  <c r="CO477" i="14"/>
  <c r="FW477" i="14"/>
  <c r="F218" i="14"/>
  <c r="G218" i="14"/>
  <c r="N478" i="14"/>
  <c r="BL478" i="14"/>
  <c r="DJ478" i="14"/>
  <c r="GD478" i="14"/>
  <c r="BZ478" i="14"/>
  <c r="DX478" i="14"/>
  <c r="GB478" i="14"/>
  <c r="U478" i="14"/>
  <c r="EL478" i="14"/>
  <c r="GT478" i="14"/>
  <c r="S478" i="14"/>
  <c r="CG478" i="14"/>
  <c r="HM478" i="14"/>
  <c r="Y478" i="14"/>
  <c r="CE478" i="14"/>
  <c r="ES478" i="14"/>
  <c r="AM478" i="14"/>
  <c r="CK478" i="14"/>
  <c r="EQ478" i="14"/>
  <c r="HV478" i="14"/>
  <c r="CY478" i="14"/>
  <c r="EW478" i="14"/>
  <c r="HS478" i="14"/>
  <c r="GN478" i="14"/>
  <c r="FM478" i="14"/>
  <c r="IA478" i="14"/>
  <c r="AZ478" i="14"/>
  <c r="IZ478" i="14"/>
  <c r="IW478" i="14"/>
  <c r="AX478" i="14"/>
  <c r="DL478" i="14"/>
  <c r="GQ478" i="14"/>
  <c r="V478" i="14"/>
  <c r="CH478" i="14"/>
  <c r="ET478" i="14"/>
  <c r="HX478" i="14"/>
  <c r="AU478" i="14"/>
  <c r="DG478" i="14"/>
  <c r="FW478" i="14"/>
  <c r="H478" i="14"/>
  <c r="BT478" i="14"/>
  <c r="EF478" i="14"/>
  <c r="HE478" i="14"/>
  <c r="AG478" i="14"/>
  <c r="CS478" i="14"/>
  <c r="FE478" i="14"/>
  <c r="IN478" i="14"/>
  <c r="BF478" i="14"/>
  <c r="DR478" i="14"/>
  <c r="GL478" i="14"/>
  <c r="AA478" i="14"/>
  <c r="CM478" i="14"/>
  <c r="EY478" i="14"/>
  <c r="ID478" i="14"/>
  <c r="BH478" i="14"/>
  <c r="DT478" i="14"/>
  <c r="GO478" i="14"/>
  <c r="AC478" i="14"/>
  <c r="CO478" i="14"/>
  <c r="FA478" i="14"/>
  <c r="IG478" i="14"/>
  <c r="GV478" i="14"/>
  <c r="IL478" i="14"/>
  <c r="GY478" i="14"/>
  <c r="AD478" i="14"/>
  <c r="CP478" i="14"/>
  <c r="FB478" i="14"/>
  <c r="IH478" i="14"/>
  <c r="BC478" i="14"/>
  <c r="DO478" i="14"/>
  <c r="GH478" i="14"/>
  <c r="P478" i="14"/>
  <c r="CB478" i="14"/>
  <c r="EN478" i="14"/>
  <c r="HP478" i="14"/>
  <c r="AO478" i="14"/>
  <c r="DA478" i="14"/>
  <c r="FO478" i="14"/>
  <c r="JA478" i="14"/>
  <c r="BN478" i="14"/>
  <c r="DZ478" i="14"/>
  <c r="GW478" i="14"/>
  <c r="AI478" i="14"/>
  <c r="CU478" i="14"/>
  <c r="FG478" i="14"/>
  <c r="IP478" i="14"/>
  <c r="BP478" i="14"/>
  <c r="EB478" i="14"/>
  <c r="GZ478" i="14"/>
  <c r="AK478" i="14"/>
  <c r="CW478" i="14"/>
  <c r="FJ478" i="14"/>
  <c r="IS478" i="14"/>
  <c r="HD478" i="14"/>
  <c r="IT478" i="14"/>
  <c r="HG478" i="14"/>
  <c r="AL478" i="14"/>
  <c r="CX478" i="14"/>
  <c r="FL478" i="14"/>
  <c r="IV478" i="14"/>
  <c r="BK478" i="14"/>
  <c r="DW478" i="14"/>
  <c r="GS478" i="14"/>
  <c r="X478" i="14"/>
  <c r="CJ478" i="14"/>
  <c r="EV478" i="14"/>
  <c r="HZ478" i="14"/>
  <c r="AW478" i="14"/>
  <c r="DI478" i="14"/>
  <c r="FZ478" i="14"/>
  <c r="J478" i="14"/>
  <c r="BV478" i="14"/>
  <c r="EH478" i="14"/>
  <c r="HH478" i="14"/>
  <c r="AQ478" i="14"/>
  <c r="DC478" i="14"/>
  <c r="FR478" i="14"/>
  <c r="L478" i="14"/>
  <c r="BX478" i="14"/>
  <c r="EJ478" i="14"/>
  <c r="HJ478" i="14"/>
  <c r="AS478" i="14"/>
  <c r="DE478" i="14"/>
  <c r="FU478" i="14"/>
  <c r="IX478" i="14"/>
  <c r="HL478" i="14"/>
  <c r="JB478" i="14"/>
  <c r="HO478" i="14"/>
  <c r="AT478" i="14"/>
  <c r="DF478" i="14"/>
  <c r="FV478" i="14"/>
  <c r="G478" i="14"/>
  <c r="BS478" i="14"/>
  <c r="EE478" i="14"/>
  <c r="HC478" i="14"/>
  <c r="AF478" i="14"/>
  <c r="CR478" i="14"/>
  <c r="FD478" i="14"/>
  <c r="IK478" i="14"/>
  <c r="BE478" i="14"/>
  <c r="DQ478" i="14"/>
  <c r="GK478" i="14"/>
  <c r="R478" i="14"/>
  <c r="CD478" i="14"/>
  <c r="EP478" i="14"/>
  <c r="HR478" i="14"/>
  <c r="AY478" i="14"/>
  <c r="DK478" i="14"/>
  <c r="GC478" i="14"/>
  <c r="T478" i="14"/>
  <c r="CF478" i="14"/>
  <c r="ER478" i="14"/>
  <c r="HU478" i="14"/>
  <c r="BA478" i="14"/>
  <c r="DM478" i="14"/>
  <c r="GE478" i="14"/>
  <c r="FH478" i="14"/>
  <c r="HT478" i="14"/>
  <c r="FK478" i="14"/>
  <c r="HW478" i="14"/>
  <c r="BB478" i="14"/>
  <c r="DN478" i="14"/>
  <c r="GG478" i="14"/>
  <c r="O478" i="14"/>
  <c r="CA478" i="14"/>
  <c r="EM478" i="14"/>
  <c r="HN478" i="14"/>
  <c r="AN478" i="14"/>
  <c r="CZ478" i="14"/>
  <c r="FN478" i="14"/>
  <c r="IY478" i="14"/>
  <c r="BM478" i="14"/>
  <c r="DY478" i="14"/>
  <c r="GU478" i="14"/>
  <c r="Z478" i="14"/>
  <c r="CL478" i="14"/>
  <c r="EX478" i="14"/>
  <c r="IC478" i="14"/>
  <c r="BG478" i="14"/>
  <c r="DS478" i="14"/>
  <c r="GM478" i="14"/>
  <c r="AB478" i="14"/>
  <c r="CN478" i="14"/>
  <c r="EZ478" i="14"/>
  <c r="IF478" i="14"/>
  <c r="BI478" i="14"/>
  <c r="DU478" i="14"/>
  <c r="GP478" i="14"/>
  <c r="FP478" i="14"/>
  <c r="IB478" i="14"/>
  <c r="FS478" i="14"/>
  <c r="IE478" i="14"/>
  <c r="BJ478" i="14"/>
  <c r="DV478" i="14"/>
  <c r="GR478" i="14"/>
  <c r="W478" i="14"/>
  <c r="CI478" i="14"/>
  <c r="EU478" i="14"/>
  <c r="HY478" i="14"/>
  <c r="AV478" i="14"/>
  <c r="DH478" i="14"/>
  <c r="FY478" i="14"/>
  <c r="I478" i="14"/>
  <c r="BU478" i="14"/>
  <c r="EG478" i="14"/>
  <c r="HF478" i="14"/>
  <c r="AH478" i="14"/>
  <c r="CT478" i="14"/>
  <c r="FF478" i="14"/>
  <c r="IO478" i="14"/>
  <c r="BO478" i="14"/>
  <c r="EA478" i="14"/>
  <c r="GX478" i="14"/>
  <c r="AJ478" i="14"/>
  <c r="CV478" i="14"/>
  <c r="FI478" i="14"/>
  <c r="IQ478" i="14"/>
  <c r="BQ478" i="14"/>
  <c r="EC478" i="14"/>
  <c r="HA478" i="14"/>
  <c r="FX478" i="14"/>
  <c r="IJ478" i="14"/>
  <c r="GA478" i="14"/>
  <c r="IM478" i="14"/>
  <c r="BR478" i="14"/>
  <c r="ED478" i="14"/>
  <c r="HB478" i="14"/>
  <c r="AE478" i="14"/>
  <c r="CQ478" i="14"/>
  <c r="FC478" i="14"/>
  <c r="II478" i="14"/>
  <c r="BD478" i="14"/>
  <c r="DP478" i="14"/>
  <c r="GJ478" i="14"/>
  <c r="Q478" i="14"/>
  <c r="CC478" i="14"/>
  <c r="EO478" i="14"/>
  <c r="HQ478" i="14"/>
  <c r="AP478" i="14"/>
  <c r="DB478" i="14"/>
  <c r="FQ478" i="14"/>
  <c r="K478" i="14"/>
  <c r="BW478" i="14"/>
  <c r="EI478" i="14"/>
  <c r="HI478" i="14"/>
  <c r="AR478" i="14"/>
  <c r="DD478" i="14"/>
  <c r="FT478" i="14"/>
  <c r="M478" i="14"/>
  <c r="BY478" i="14"/>
  <c r="EK478" i="14"/>
  <c r="HK478" i="14"/>
  <c r="GF478" i="14"/>
  <c r="IR478" i="14"/>
  <c r="GI478" i="14"/>
  <c r="C221" i="14"/>
  <c r="D220" i="14"/>
  <c r="E219" i="14"/>
  <c r="H219" i="14" s="1"/>
  <c r="G219" i="14"/>
  <c r="K135" i="2"/>
  <c r="M135" i="2" s="1"/>
  <c r="O135" i="2" s="1"/>
  <c r="S135" i="2" s="1"/>
  <c r="L89" i="11" s="1"/>
  <c r="AH134" i="2"/>
  <c r="AI134" i="2" s="1"/>
  <c r="AK134" i="2" s="1"/>
  <c r="AO134" i="2" s="1"/>
  <c r="M88" i="11" s="1"/>
  <c r="C137" i="2"/>
  <c r="H136" i="2"/>
  <c r="I136" i="2" s="1"/>
  <c r="D136" i="2"/>
  <c r="E136" i="2" s="1"/>
  <c r="F136" i="2"/>
  <c r="AC135" i="2"/>
  <c r="AE135" i="2"/>
  <c r="AF135" i="2" s="1"/>
  <c r="AA135" i="2"/>
  <c r="AB135" i="2" s="1"/>
  <c r="Z136" i="2"/>
  <c r="AK66" i="2"/>
  <c r="AO66" i="2" s="1"/>
  <c r="M24" i="11" s="1"/>
  <c r="H66" i="2"/>
  <c r="I66" i="2" s="1"/>
  <c r="K66" i="2" s="1"/>
  <c r="D66" i="2"/>
  <c r="E66" i="2" s="1"/>
  <c r="C57" i="1"/>
  <c r="F219" i="14" l="1"/>
  <c r="I219" i="14" s="1"/>
  <c r="K219" i="14" s="1"/>
  <c r="IX480" i="14" s="1"/>
  <c r="I218" i="14"/>
  <c r="K218" i="14" s="1"/>
  <c r="IJ479" i="14" s="1"/>
  <c r="E220" i="14"/>
  <c r="G220" i="14" s="1"/>
  <c r="D221" i="14"/>
  <c r="C222" i="14"/>
  <c r="AH135" i="2"/>
  <c r="AI135" i="2" s="1"/>
  <c r="AK135" i="2" s="1"/>
  <c r="AO135" i="2" s="1"/>
  <c r="M89" i="11" s="1"/>
  <c r="M66" i="2"/>
  <c r="O66" i="2" s="1"/>
  <c r="S66" i="2" s="1"/>
  <c r="L24" i="11" s="1"/>
  <c r="K136" i="2"/>
  <c r="M136" i="2" s="1"/>
  <c r="O136" i="2" s="1"/>
  <c r="S136" i="2" s="1"/>
  <c r="L90" i="11" s="1"/>
  <c r="C138" i="2"/>
  <c r="F137" i="2"/>
  <c r="D137" i="2"/>
  <c r="E137" i="2" s="1"/>
  <c r="H137" i="2"/>
  <c r="I137" i="2" s="1"/>
  <c r="AC136" i="2"/>
  <c r="AA136" i="2"/>
  <c r="AB136" i="2" s="1"/>
  <c r="AE136" i="2"/>
  <c r="AF136" i="2" s="1"/>
  <c r="Z137" i="2"/>
  <c r="F220" i="14" l="1"/>
  <c r="AN479" i="14"/>
  <c r="GE479" i="14"/>
  <c r="BS479" i="14"/>
  <c r="JA479" i="14"/>
  <c r="BM479" i="14"/>
  <c r="BA479" i="14"/>
  <c r="GI479" i="14"/>
  <c r="GJ479" i="14"/>
  <c r="BJ480" i="14"/>
  <c r="DW479" i="14"/>
  <c r="AM479" i="14"/>
  <c r="FG479" i="14"/>
  <c r="FL480" i="14"/>
  <c r="AV479" i="14"/>
  <c r="DC479" i="14"/>
  <c r="HD479" i="14"/>
  <c r="BK479" i="14"/>
  <c r="BC479" i="14"/>
  <c r="AX479" i="14"/>
  <c r="AC479" i="14"/>
  <c r="IP479" i="14"/>
  <c r="CS479" i="14"/>
  <c r="FT479" i="14"/>
  <c r="BU479" i="14"/>
  <c r="DH479" i="14"/>
  <c r="GA479" i="14"/>
  <c r="J479" i="14"/>
  <c r="AQ479" i="14"/>
  <c r="ER479" i="14"/>
  <c r="HE479" i="14"/>
  <c r="GH479" i="14"/>
  <c r="CD479" i="14"/>
  <c r="BI479" i="14"/>
  <c r="AT479" i="14"/>
  <c r="CT479" i="14"/>
  <c r="GW479" i="14"/>
  <c r="BX479" i="14"/>
  <c r="N479" i="14"/>
  <c r="AY479" i="14"/>
  <c r="CC479" i="14"/>
  <c r="GQ479" i="14"/>
  <c r="CL479" i="14"/>
  <c r="HZ479" i="14"/>
  <c r="GL479" i="14"/>
  <c r="EM479" i="14"/>
  <c r="HY480" i="14"/>
  <c r="DF479" i="14"/>
  <c r="FL479" i="14"/>
  <c r="CF479" i="14"/>
  <c r="DU479" i="14"/>
  <c r="CX479" i="14"/>
  <c r="IL479" i="14"/>
  <c r="HT479" i="14"/>
  <c r="FY479" i="14"/>
  <c r="FD479" i="14"/>
  <c r="DK479" i="14"/>
  <c r="EO479" i="14"/>
  <c r="GM479" i="14"/>
  <c r="AB479" i="14"/>
  <c r="AH479" i="14"/>
  <c r="GS479" i="14"/>
  <c r="BE479" i="14"/>
  <c r="DM479" i="14"/>
  <c r="GB479" i="14"/>
  <c r="FO479" i="14"/>
  <c r="AU479" i="14"/>
  <c r="I480" i="14"/>
  <c r="FW479" i="14"/>
  <c r="HF479" i="14"/>
  <c r="CZ479" i="14"/>
  <c r="HA479" i="14"/>
  <c r="GV479" i="14"/>
  <c r="BP479" i="14"/>
  <c r="BH479" i="14"/>
  <c r="IT479" i="14"/>
  <c r="FF479" i="14"/>
  <c r="EH479" i="14"/>
  <c r="FU479" i="14"/>
  <c r="DV479" i="14"/>
  <c r="FM479" i="14"/>
  <c r="DB479" i="14"/>
  <c r="GZ479" i="14"/>
  <c r="GU479" i="14"/>
  <c r="BR479" i="14"/>
  <c r="BO479" i="14"/>
  <c r="FB479" i="14"/>
  <c r="BD479" i="14"/>
  <c r="HQ479" i="14"/>
  <c r="EZ479" i="14"/>
  <c r="HJ479" i="14"/>
  <c r="FF480" i="14"/>
  <c r="DL479" i="14"/>
  <c r="DI479" i="14"/>
  <c r="CQ479" i="14"/>
  <c r="HB479" i="14"/>
  <c r="DD479" i="14"/>
  <c r="DA479" i="14"/>
  <c r="CI479" i="14"/>
  <c r="GG479" i="14"/>
  <c r="EQ479" i="14"/>
  <c r="EN479" i="14"/>
  <c r="GO479" i="14"/>
  <c r="DN479" i="14"/>
  <c r="EI479" i="14"/>
  <c r="EF479" i="14"/>
  <c r="FR479" i="14"/>
  <c r="IZ479" i="14"/>
  <c r="IW479" i="14"/>
  <c r="IE479" i="14"/>
  <c r="CH479" i="14"/>
  <c r="IR479" i="14"/>
  <c r="IO479" i="14"/>
  <c r="HW479" i="14"/>
  <c r="BN479" i="14"/>
  <c r="HP479" i="14"/>
  <c r="HK479" i="14"/>
  <c r="FH479" i="14"/>
  <c r="CM479" i="14"/>
  <c r="CR479" i="14"/>
  <c r="G479" i="14"/>
  <c r="EY479" i="14"/>
  <c r="BB479" i="14"/>
  <c r="ET479" i="14"/>
  <c r="AM480" i="14"/>
  <c r="AZ479" i="14"/>
  <c r="AW479" i="14"/>
  <c r="AE479" i="14"/>
  <c r="AL479" i="14"/>
  <c r="AR479" i="14"/>
  <c r="AO479" i="14"/>
  <c r="W479" i="14"/>
  <c r="R479" i="14"/>
  <c r="CE479" i="14"/>
  <c r="CB479" i="14"/>
  <c r="Z479" i="14"/>
  <c r="GT479" i="14"/>
  <c r="BW479" i="14"/>
  <c r="BT479" i="14"/>
  <c r="H479" i="14"/>
  <c r="GN479" i="14"/>
  <c r="GK479" i="14"/>
  <c r="FS479" i="14"/>
  <c r="FN479" i="14"/>
  <c r="GF479" i="14"/>
  <c r="GC479" i="14"/>
  <c r="FK479" i="14"/>
  <c r="ES479" i="14"/>
  <c r="GY479" i="14"/>
  <c r="HI479" i="14"/>
  <c r="CU479" i="14"/>
  <c r="Y479" i="14"/>
  <c r="O479" i="14"/>
  <c r="BJ479" i="14"/>
  <c r="X479" i="14"/>
  <c r="CP479" i="14"/>
  <c r="CA479" i="14"/>
  <c r="AI479" i="14"/>
  <c r="IG479" i="14"/>
  <c r="HO479" i="14"/>
  <c r="AS479" i="14"/>
  <c r="IB479" i="14"/>
  <c r="HY479" i="14"/>
  <c r="HG479" i="14"/>
  <c r="V479" i="14"/>
  <c r="T479" i="14"/>
  <c r="Q479" i="14"/>
  <c r="JB479" i="14"/>
  <c r="GX479" i="14"/>
  <c r="L479" i="14"/>
  <c r="I479" i="14"/>
  <c r="IH479" i="14"/>
  <c r="GD479" i="14"/>
  <c r="EA479" i="14"/>
  <c r="DX479" i="14"/>
  <c r="EX479" i="14"/>
  <c r="BY479" i="14"/>
  <c r="DS479" i="14"/>
  <c r="DP479" i="14"/>
  <c r="EC479" i="14"/>
  <c r="HS479" i="14"/>
  <c r="M479" i="14"/>
  <c r="BF479" i="14"/>
  <c r="HN479" i="14"/>
  <c r="AJ479" i="14"/>
  <c r="EW479" i="14"/>
  <c r="AF479" i="14"/>
  <c r="CK479" i="14"/>
  <c r="CN479" i="14"/>
  <c r="AA479" i="14"/>
  <c r="FX479" i="14"/>
  <c r="FC479" i="14"/>
  <c r="FP479" i="14"/>
  <c r="EU479" i="14"/>
  <c r="HC479" i="14"/>
  <c r="CO479" i="14"/>
  <c r="AK479" i="14"/>
  <c r="GR479" i="14"/>
  <c r="P479" i="14"/>
  <c r="BL479" i="14"/>
  <c r="IX479" i="14"/>
  <c r="BG479" i="14"/>
  <c r="IC479" i="14"/>
  <c r="HL479" i="14"/>
  <c r="IK479" i="14"/>
  <c r="FE479" i="14"/>
  <c r="CJ479" i="14"/>
  <c r="FJ479" i="14"/>
  <c r="EV479" i="14"/>
  <c r="Z480" i="14"/>
  <c r="II479" i="14"/>
  <c r="IF479" i="14"/>
  <c r="FV479" i="14"/>
  <c r="DR479" i="14"/>
  <c r="IA479" i="14"/>
  <c r="HX479" i="14"/>
  <c r="FA479" i="14"/>
  <c r="CW479" i="14"/>
  <c r="S479" i="14"/>
  <c r="IU479" i="14"/>
  <c r="DZ479" i="14"/>
  <c r="AD479" i="14"/>
  <c r="K479" i="14"/>
  <c r="IM479" i="14"/>
  <c r="DE479" i="14"/>
  <c r="EB479" i="14"/>
  <c r="DY479" i="14"/>
  <c r="DG479" i="14"/>
  <c r="IS479" i="14"/>
  <c r="DT479" i="14"/>
  <c r="DQ479" i="14"/>
  <c r="CY479" i="14"/>
  <c r="HV479" i="14"/>
  <c r="ED479" i="14"/>
  <c r="HH479" i="14"/>
  <c r="AG479" i="14"/>
  <c r="EE479" i="14"/>
  <c r="CG479" i="14"/>
  <c r="EK479" i="14"/>
  <c r="EP479" i="14"/>
  <c r="CV479" i="14"/>
  <c r="FZ479" i="14"/>
  <c r="AP479" i="14"/>
  <c r="EJ479" i="14"/>
  <c r="EG479" i="14"/>
  <c r="DO479" i="14"/>
  <c r="U479" i="14"/>
  <c r="IY479" i="14"/>
  <c r="IV479" i="14"/>
  <c r="HM479" i="14"/>
  <c r="FI479" i="14"/>
  <c r="IQ479" i="14"/>
  <c r="IN479" i="14"/>
  <c r="GP479" i="14"/>
  <c r="EL479" i="14"/>
  <c r="BZ479" i="14"/>
  <c r="DJ479" i="14"/>
  <c r="BQ479" i="14"/>
  <c r="HU479" i="14"/>
  <c r="BV479" i="14"/>
  <c r="ID479" i="14"/>
  <c r="FQ479" i="14"/>
  <c r="HR479" i="14"/>
  <c r="BA480" i="14"/>
  <c r="CG480" i="14"/>
  <c r="BB480" i="14"/>
  <c r="FN480" i="14"/>
  <c r="FM480" i="14"/>
  <c r="BW480" i="14"/>
  <c r="HD480" i="14"/>
  <c r="AN480" i="14"/>
  <c r="CT480" i="14"/>
  <c r="U480" i="14"/>
  <c r="EN480" i="14"/>
  <c r="HJ480" i="14"/>
  <c r="CL480" i="14"/>
  <c r="CH480" i="14"/>
  <c r="AZ480" i="14"/>
  <c r="HF480" i="14"/>
  <c r="IP480" i="14"/>
  <c r="IA480" i="14"/>
  <c r="HC480" i="14"/>
  <c r="BH480" i="14"/>
  <c r="GG480" i="14"/>
  <c r="HW480" i="14"/>
  <c r="Q480" i="14"/>
  <c r="AY480" i="14"/>
  <c r="CE480" i="14"/>
  <c r="CF480" i="14"/>
  <c r="HE480" i="14"/>
  <c r="H480" i="14"/>
  <c r="AO480" i="14"/>
  <c r="II480" i="14"/>
  <c r="DB480" i="14"/>
  <c r="GF480" i="14"/>
  <c r="V480" i="14"/>
  <c r="P480" i="14"/>
  <c r="EO480" i="14"/>
  <c r="GY480" i="14"/>
  <c r="T480" i="14"/>
  <c r="BI480" i="14"/>
  <c r="GH480" i="14"/>
  <c r="HX480" i="14"/>
  <c r="HR480" i="14"/>
  <c r="DJ480" i="14"/>
  <c r="CU480" i="14"/>
  <c r="DZ480" i="14"/>
  <c r="ER480" i="14"/>
  <c r="ES480" i="14"/>
  <c r="ET480" i="14"/>
  <c r="CZ480" i="14"/>
  <c r="DA480" i="14"/>
  <c r="GQ480" i="14"/>
  <c r="GD480" i="14"/>
  <c r="HK480" i="14"/>
  <c r="FX480" i="14"/>
  <c r="FY480" i="14"/>
  <c r="FZ480" i="14"/>
  <c r="EF480" i="14"/>
  <c r="EG480" i="14"/>
  <c r="AA480" i="14"/>
  <c r="EH480" i="14"/>
  <c r="O480" i="14"/>
  <c r="DS480" i="14"/>
  <c r="AQ480" i="14"/>
  <c r="FS480" i="14"/>
  <c r="DL480" i="14"/>
  <c r="IJ480" i="14"/>
  <c r="DM480" i="14"/>
  <c r="IK480" i="14"/>
  <c r="DN480" i="14"/>
  <c r="IL480" i="14"/>
  <c r="BT480" i="14"/>
  <c r="GR480" i="14"/>
  <c r="BU480" i="14"/>
  <c r="GS480" i="14"/>
  <c r="AX480" i="14"/>
  <c r="FC480" i="14"/>
  <c r="AI480" i="14"/>
  <c r="EP480" i="14"/>
  <c r="BN480" i="14"/>
  <c r="GM480" i="14"/>
  <c r="DT480" i="14"/>
  <c r="IR480" i="14"/>
  <c r="DU480" i="14"/>
  <c r="IS480" i="14"/>
  <c r="DV480" i="14"/>
  <c r="IT480" i="14"/>
  <c r="CB480" i="14"/>
  <c r="GZ480" i="14"/>
  <c r="CC480" i="14"/>
  <c r="HA480" i="14"/>
  <c r="BS480" i="14"/>
  <c r="FW480" i="14"/>
  <c r="BF480" i="14"/>
  <c r="FK480" i="14"/>
  <c r="CI480" i="14"/>
  <c r="HS480" i="14"/>
  <c r="EB480" i="14"/>
  <c r="IZ480" i="14"/>
  <c r="EC480" i="14"/>
  <c r="JA480" i="14"/>
  <c r="ED480" i="14"/>
  <c r="JB480" i="14"/>
  <c r="CJ480" i="14"/>
  <c r="HH480" i="14"/>
  <c r="CK480" i="14"/>
  <c r="HI480" i="14"/>
  <c r="J480" i="14"/>
  <c r="DO480" i="14"/>
  <c r="IY480" i="14"/>
  <c r="DW480" i="14"/>
  <c r="AU480" i="14"/>
  <c r="BP480" i="14"/>
  <c r="GN480" i="14"/>
  <c r="BQ480" i="14"/>
  <c r="GO480" i="14"/>
  <c r="BR480" i="14"/>
  <c r="GP480" i="14"/>
  <c r="X480" i="14"/>
  <c r="EV480" i="14"/>
  <c r="Y480" i="14"/>
  <c r="EW480" i="14"/>
  <c r="HZ480" i="14"/>
  <c r="EE480" i="14"/>
  <c r="K480" i="14"/>
  <c r="GA480" i="14"/>
  <c r="DR480" i="14"/>
  <c r="BG480" i="14"/>
  <c r="S480" i="14"/>
  <c r="GI480" i="14"/>
  <c r="EU480" i="14"/>
  <c r="DG480" i="14"/>
  <c r="AB480" i="14"/>
  <c r="CN480" i="14"/>
  <c r="EZ480" i="14"/>
  <c r="HL480" i="14"/>
  <c r="AC480" i="14"/>
  <c r="CO480" i="14"/>
  <c r="FA480" i="14"/>
  <c r="HM480" i="14"/>
  <c r="AD480" i="14"/>
  <c r="CP480" i="14"/>
  <c r="FB480" i="14"/>
  <c r="HN480" i="14"/>
  <c r="IE480" i="14"/>
  <c r="AV480" i="14"/>
  <c r="DH480" i="14"/>
  <c r="FT480" i="14"/>
  <c r="IF480" i="14"/>
  <c r="AW480" i="14"/>
  <c r="DI480" i="14"/>
  <c r="FU480" i="14"/>
  <c r="IG480" i="14"/>
  <c r="EY480" i="14"/>
  <c r="AH480" i="14"/>
  <c r="EM480" i="14"/>
  <c r="AP480" i="14"/>
  <c r="HG480" i="14"/>
  <c r="EA480" i="14"/>
  <c r="AJ480" i="14"/>
  <c r="CV480" i="14"/>
  <c r="FH480" i="14"/>
  <c r="HT480" i="14"/>
  <c r="AK480" i="14"/>
  <c r="CW480" i="14"/>
  <c r="FI480" i="14"/>
  <c r="HU480" i="14"/>
  <c r="AL480" i="14"/>
  <c r="CX480" i="14"/>
  <c r="FJ480" i="14"/>
  <c r="HV480" i="14"/>
  <c r="IM480" i="14"/>
  <c r="BD480" i="14"/>
  <c r="DP480" i="14"/>
  <c r="GB480" i="14"/>
  <c r="IN480" i="14"/>
  <c r="BE480" i="14"/>
  <c r="DQ480" i="14"/>
  <c r="GC480" i="14"/>
  <c r="IW480" i="14"/>
  <c r="BV480" i="14"/>
  <c r="CQ480" i="14"/>
  <c r="GU480" i="14"/>
  <c r="CD480" i="14"/>
  <c r="FO480" i="14"/>
  <c r="G480" i="14"/>
  <c r="FV480" i="14"/>
  <c r="DK480" i="14"/>
  <c r="BC480" i="14"/>
  <c r="IQ480" i="14"/>
  <c r="FG480" i="14"/>
  <c r="CY480" i="14"/>
  <c r="BK480" i="14"/>
  <c r="W480" i="14"/>
  <c r="GL480" i="14"/>
  <c r="EX480" i="14"/>
  <c r="AR480" i="14"/>
  <c r="DD480" i="14"/>
  <c r="FP480" i="14"/>
  <c r="IB480" i="14"/>
  <c r="AS480" i="14"/>
  <c r="DE480" i="14"/>
  <c r="FQ480" i="14"/>
  <c r="IC480" i="14"/>
  <c r="AT480" i="14"/>
  <c r="DF480" i="14"/>
  <c r="FR480" i="14"/>
  <c r="ID480" i="14"/>
  <c r="IU480" i="14"/>
  <c r="BL480" i="14"/>
  <c r="DX480" i="14"/>
  <c r="GJ480" i="14"/>
  <c r="IV480" i="14"/>
  <c r="BM480" i="14"/>
  <c r="DY480" i="14"/>
  <c r="GK480" i="14"/>
  <c r="HB480" i="14"/>
  <c r="CM480" i="14"/>
  <c r="AE480" i="14"/>
  <c r="GT480" i="14"/>
  <c r="EI480" i="14"/>
  <c r="CA480" i="14"/>
  <c r="R480" i="14"/>
  <c r="GE480" i="14"/>
  <c r="EQ480" i="14"/>
  <c r="DC480" i="14"/>
  <c r="BO480" i="14"/>
  <c r="L480" i="14"/>
  <c r="BX480" i="14"/>
  <c r="EJ480" i="14"/>
  <c r="GV480" i="14"/>
  <c r="M480" i="14"/>
  <c r="BY480" i="14"/>
  <c r="EK480" i="14"/>
  <c r="GW480" i="14"/>
  <c r="N480" i="14"/>
  <c r="BZ480" i="14"/>
  <c r="EL480" i="14"/>
  <c r="GX480" i="14"/>
  <c r="HO480" i="14"/>
  <c r="AF480" i="14"/>
  <c r="CR480" i="14"/>
  <c r="FD480" i="14"/>
  <c r="HP480" i="14"/>
  <c r="AG480" i="14"/>
  <c r="CS480" i="14"/>
  <c r="FE480" i="14"/>
  <c r="HQ480" i="14"/>
  <c r="IH480" i="14"/>
  <c r="IO480" i="14"/>
  <c r="H220" i="14"/>
  <c r="C223" i="14"/>
  <c r="D222" i="14"/>
  <c r="E221" i="14"/>
  <c r="H221" i="14" s="1"/>
  <c r="G221" i="14"/>
  <c r="F221" i="14"/>
  <c r="K137" i="2"/>
  <c r="M137" i="2" s="1"/>
  <c r="O137" i="2" s="1"/>
  <c r="S137" i="2" s="1"/>
  <c r="L91" i="11" s="1"/>
  <c r="C44" i="1"/>
  <c r="G20" i="11" s="1"/>
  <c r="C101" i="1" s="1"/>
  <c r="AH136" i="2"/>
  <c r="AI136" i="2" s="1"/>
  <c r="AK136" i="2" s="1"/>
  <c r="AO136" i="2" s="1"/>
  <c r="M90" i="11" s="1"/>
  <c r="H138" i="2"/>
  <c r="I138" i="2" s="1"/>
  <c r="D138" i="2"/>
  <c r="E138" i="2" s="1"/>
  <c r="F138" i="2"/>
  <c r="C139" i="2"/>
  <c r="AC137" i="2"/>
  <c r="Z138" i="2"/>
  <c r="AE137" i="2"/>
  <c r="AF137" i="2" s="1"/>
  <c r="AA137" i="2"/>
  <c r="AB137" i="2" s="1"/>
  <c r="C140" i="1"/>
  <c r="C138" i="1"/>
  <c r="C141" i="1"/>
  <c r="C43" i="1"/>
  <c r="C108" i="1"/>
  <c r="I220" i="14" l="1"/>
  <c r="K220" i="14" s="1"/>
  <c r="IE481" i="14" s="1"/>
  <c r="C112" i="1"/>
  <c r="I221" i="14"/>
  <c r="K221" i="14" s="1"/>
  <c r="IP482" i="14" s="1"/>
  <c r="E222" i="14"/>
  <c r="H222" i="14" s="1"/>
  <c r="D223" i="14"/>
  <c r="C224" i="14"/>
  <c r="C8" i="4"/>
  <c r="C19" i="11"/>
  <c r="G15" i="11" s="1"/>
  <c r="C14" i="4"/>
  <c r="B287" i="2" s="1"/>
  <c r="C92" i="1"/>
  <c r="K182" i="2"/>
  <c r="M183" i="2" s="1"/>
  <c r="AH137" i="2"/>
  <c r="AI137" i="2" s="1"/>
  <c r="AK137" i="2" s="1"/>
  <c r="AO137" i="2" s="1"/>
  <c r="M91" i="11" s="1"/>
  <c r="K138" i="2"/>
  <c r="M138" i="2" s="1"/>
  <c r="O138" i="2" s="1"/>
  <c r="S138" i="2" s="1"/>
  <c r="L92" i="11" s="1"/>
  <c r="F139" i="2"/>
  <c r="D139" i="2"/>
  <c r="E139" i="2" s="1"/>
  <c r="C140" i="2"/>
  <c r="H139" i="2"/>
  <c r="I139" i="2" s="1"/>
  <c r="AC138" i="2"/>
  <c r="AA138" i="2"/>
  <c r="AB138" i="2" s="1"/>
  <c r="Z139" i="2"/>
  <c r="AE138" i="2"/>
  <c r="AF138" i="2" s="1"/>
  <c r="U85" i="2"/>
  <c r="U116" i="2"/>
  <c r="U94" i="2"/>
  <c r="U126" i="2"/>
  <c r="U121" i="2"/>
  <c r="U101" i="2"/>
  <c r="U71" i="2"/>
  <c r="U107" i="2"/>
  <c r="U139" i="2"/>
  <c r="U117" i="2"/>
  <c r="U70" i="2"/>
  <c r="U96" i="2"/>
  <c r="U72" i="2"/>
  <c r="U100" i="2"/>
  <c r="U74" i="2"/>
  <c r="U69" i="2"/>
  <c r="U91" i="2"/>
  <c r="U112" i="2"/>
  <c r="U78" i="2"/>
  <c r="U68" i="2"/>
  <c r="U104" i="2"/>
  <c r="U95" i="2"/>
  <c r="U127" i="2"/>
  <c r="U128" i="2"/>
  <c r="U103" i="2"/>
  <c r="U97" i="2"/>
  <c r="U132" i="2"/>
  <c r="U98" i="2"/>
  <c r="U130" i="2"/>
  <c r="U137" i="2"/>
  <c r="U113" i="2"/>
  <c r="U77" i="2"/>
  <c r="U111" i="2"/>
  <c r="U129" i="2"/>
  <c r="U138" i="2"/>
  <c r="U119" i="2"/>
  <c r="U110" i="2"/>
  <c r="U88" i="2"/>
  <c r="U123" i="2"/>
  <c r="U82" i="2"/>
  <c r="U114" i="2"/>
  <c r="U81" i="2"/>
  <c r="U105" i="2"/>
  <c r="U67" i="2"/>
  <c r="U102" i="2"/>
  <c r="U134" i="2"/>
  <c r="U84" i="2"/>
  <c r="U133" i="2"/>
  <c r="U83" i="2"/>
  <c r="U115" i="2"/>
  <c r="U141" i="2"/>
  <c r="U106" i="2"/>
  <c r="U87" i="2"/>
  <c r="U125" i="2"/>
  <c r="U120" i="2"/>
  <c r="U92" i="2"/>
  <c r="U86" i="2"/>
  <c r="U118" i="2"/>
  <c r="U93" i="2"/>
  <c r="U73" i="2"/>
  <c r="U124" i="2"/>
  <c r="U99" i="2"/>
  <c r="U131" i="2"/>
  <c r="U140" i="2"/>
  <c r="U108" i="2"/>
  <c r="U90" i="2"/>
  <c r="U122" i="2"/>
  <c r="U109" i="2"/>
  <c r="U89" i="2"/>
  <c r="U136" i="2"/>
  <c r="U135" i="2"/>
  <c r="C113" i="1"/>
  <c r="IL481" i="14" l="1"/>
  <c r="BB481" i="14"/>
  <c r="FY481" i="14"/>
  <c r="AX481" i="14"/>
  <c r="HH481" i="14"/>
  <c r="IC481" i="14"/>
  <c r="U481" i="14"/>
  <c r="CF481" i="14"/>
  <c r="EQ481" i="14"/>
  <c r="FJ481" i="14"/>
  <c r="HX481" i="14"/>
  <c r="HM481" i="14"/>
  <c r="EU481" i="14"/>
  <c r="CN481" i="14"/>
  <c r="HN481" i="14"/>
  <c r="FL481" i="14"/>
  <c r="Q481" i="14"/>
  <c r="ET481" i="14"/>
  <c r="AM481" i="14"/>
  <c r="DW481" i="14"/>
  <c r="DF481" i="14"/>
  <c r="JB481" i="14"/>
  <c r="DN481" i="14"/>
  <c r="FP481" i="14"/>
  <c r="IK481" i="14"/>
  <c r="DD481" i="14"/>
  <c r="AO481" i="14"/>
  <c r="DH481" i="14"/>
  <c r="HF481" i="14"/>
  <c r="HZ481" i="14"/>
  <c r="GP481" i="14"/>
  <c r="AP481" i="14"/>
  <c r="IY481" i="14"/>
  <c r="HY481" i="14"/>
  <c r="HP481" i="14"/>
  <c r="DM481" i="14"/>
  <c r="AL481" i="14"/>
  <c r="FX481" i="14"/>
  <c r="HU481" i="14"/>
  <c r="ES481" i="14"/>
  <c r="DK481" i="14"/>
  <c r="T481" i="14"/>
  <c r="FM481" i="14"/>
  <c r="CW481" i="14"/>
  <c r="IV481" i="14"/>
  <c r="CP481" i="14"/>
  <c r="CH481" i="14"/>
  <c r="II481" i="14"/>
  <c r="FI481" i="14"/>
  <c r="DJ481" i="14"/>
  <c r="EP481" i="14"/>
  <c r="DA481" i="14"/>
  <c r="FB481" i="14"/>
  <c r="BH481" i="14"/>
  <c r="CR481" i="14"/>
  <c r="DP481" i="14"/>
  <c r="AF481" i="14"/>
  <c r="AC481" i="14"/>
  <c r="BG481" i="14"/>
  <c r="BF481" i="14"/>
  <c r="BE481" i="14"/>
  <c r="IQ481" i="14"/>
  <c r="IO481" i="14"/>
  <c r="BZ481" i="14"/>
  <c r="AY481" i="14"/>
  <c r="HL481" i="14"/>
  <c r="DE481" i="14"/>
  <c r="EZ481" i="14"/>
  <c r="AJ481" i="14"/>
  <c r="ED481" i="14"/>
  <c r="GE481" i="14"/>
  <c r="FS481" i="14"/>
  <c r="IH481" i="14"/>
  <c r="GB481" i="14"/>
  <c r="AS481" i="14"/>
  <c r="HJ481" i="14"/>
  <c r="FG481" i="14"/>
  <c r="EB481" i="14"/>
  <c r="DG481" i="14"/>
  <c r="FV481" i="14"/>
  <c r="O481" i="14"/>
  <c r="IB481" i="14"/>
  <c r="Z481" i="14"/>
  <c r="AG481" i="14"/>
  <c r="BP481" i="14"/>
  <c r="BY481" i="14"/>
  <c r="BX481" i="14"/>
  <c r="BI481" i="14"/>
  <c r="BV481" i="14"/>
  <c r="GR481" i="14"/>
  <c r="HB481" i="14"/>
  <c r="CU481" i="14"/>
  <c r="HE481" i="14"/>
  <c r="GM481" i="14"/>
  <c r="I481" i="14"/>
  <c r="EK481" i="14"/>
  <c r="IG481" i="14"/>
  <c r="CM481" i="14"/>
  <c r="HW481" i="14"/>
  <c r="AR481" i="14"/>
  <c r="W481" i="14"/>
  <c r="R481" i="14"/>
  <c r="AI481" i="14"/>
  <c r="CG481" i="14"/>
  <c r="EA481" i="14"/>
  <c r="AN481" i="14"/>
  <c r="BU481" i="14"/>
  <c r="BA481" i="14"/>
  <c r="FU481" i="14"/>
  <c r="HI481" i="14"/>
  <c r="FK481" i="14"/>
  <c r="IA481" i="14"/>
  <c r="AD481" i="14"/>
  <c r="CC481" i="14"/>
  <c r="HR481" i="14"/>
  <c r="ER481" i="14"/>
  <c r="DY481" i="14"/>
  <c r="GQ481" i="14"/>
  <c r="GH481" i="14"/>
  <c r="IJ481" i="14"/>
  <c r="DI481" i="14"/>
  <c r="Y481" i="14"/>
  <c r="CY481" i="14"/>
  <c r="DC481" i="14"/>
  <c r="CO481" i="14"/>
  <c r="AE481" i="14"/>
  <c r="FF481" i="14"/>
  <c r="HC481" i="14"/>
  <c r="BM481" i="14"/>
  <c r="DT481" i="14"/>
  <c r="GF481" i="14"/>
  <c r="DL481" i="14"/>
  <c r="DX481" i="14"/>
  <c r="GY481" i="14"/>
  <c r="ID481" i="14"/>
  <c r="DB481" i="14"/>
  <c r="EY481" i="14"/>
  <c r="CX481" i="14"/>
  <c r="CI481" i="14"/>
  <c r="BK481" i="14"/>
  <c r="GZ481" i="14"/>
  <c r="IP481" i="14"/>
  <c r="DU481" i="14"/>
  <c r="FD481" i="14"/>
  <c r="BW481" i="14"/>
  <c r="GG481" i="14"/>
  <c r="CT481" i="14"/>
  <c r="HK481" i="14"/>
  <c r="S481" i="14"/>
  <c r="BR481" i="14"/>
  <c r="BO481" i="14"/>
  <c r="IF481" i="14"/>
  <c r="FT481" i="14"/>
  <c r="DR481" i="14"/>
  <c r="EN481" i="14"/>
  <c r="GX481" i="14"/>
  <c r="GD481" i="14"/>
  <c r="BT481" i="14"/>
  <c r="AK481" i="14"/>
  <c r="AH481" i="14"/>
  <c r="AA481" i="14"/>
  <c r="CD481" i="14"/>
  <c r="JA481" i="14"/>
  <c r="IX481" i="14"/>
  <c r="IM481" i="14"/>
  <c r="G481" i="14"/>
  <c r="GJ481" i="14"/>
  <c r="EL481" i="14"/>
  <c r="GW481" i="14"/>
  <c r="GC481" i="14"/>
  <c r="FA481" i="14"/>
  <c r="HD481" i="14"/>
  <c r="FR481" i="14"/>
  <c r="FO481" i="14"/>
  <c r="P481" i="14"/>
  <c r="CK481" i="14"/>
  <c r="HO481" i="14"/>
  <c r="HT481" i="14"/>
  <c r="HQ481" i="14"/>
  <c r="CL481" i="14"/>
  <c r="EO481" i="14"/>
  <c r="GO481" i="14"/>
  <c r="GL481" i="14"/>
  <c r="GA481" i="14"/>
  <c r="N481" i="14"/>
  <c r="BD481" i="14"/>
  <c r="EH481" i="14"/>
  <c r="GV481" i="14"/>
  <c r="EI481" i="14"/>
  <c r="BL481" i="14"/>
  <c r="EF481" i="14"/>
  <c r="FC481" i="14"/>
  <c r="FH481" i="14"/>
  <c r="FE481" i="14"/>
  <c r="EW481" i="14"/>
  <c r="CJ481" i="14"/>
  <c r="EC481" i="14"/>
  <c r="DZ481" i="14"/>
  <c r="DO481" i="14"/>
  <c r="M481" i="14"/>
  <c r="DS481" i="14"/>
  <c r="H481" i="14"/>
  <c r="GU481" i="14"/>
  <c r="EG481" i="14"/>
  <c r="AU481" i="14"/>
  <c r="AZ481" i="14"/>
  <c r="AW481" i="14"/>
  <c r="AB481" i="14"/>
  <c r="CE481" i="14"/>
  <c r="AT481" i="14"/>
  <c r="AQ481" i="14"/>
  <c r="AV481" i="14"/>
  <c r="EM481" i="14"/>
  <c r="CQ481" i="14"/>
  <c r="CV481" i="14"/>
  <c r="CS481" i="14"/>
  <c r="EV481" i="14"/>
  <c r="CZ481" i="14"/>
  <c r="BQ481" i="14"/>
  <c r="BN481" i="14"/>
  <c r="BC481" i="14"/>
  <c r="L481" i="14"/>
  <c r="IT481" i="14"/>
  <c r="DV481" i="14"/>
  <c r="GT481" i="14"/>
  <c r="EJ481" i="14"/>
  <c r="IU481" i="14"/>
  <c r="IZ481" i="14"/>
  <c r="IW481" i="14"/>
  <c r="BS481" i="14"/>
  <c r="K481" i="14"/>
  <c r="IS481" i="14"/>
  <c r="DQ481" i="14"/>
  <c r="GS481" i="14"/>
  <c r="FZ481" i="14"/>
  <c r="FW481" i="14"/>
  <c r="CB481" i="14"/>
  <c r="EX481" i="14"/>
  <c r="HA481" i="14"/>
  <c r="FQ481" i="14"/>
  <c r="FN481" i="14"/>
  <c r="HG481" i="14"/>
  <c r="V481" i="14"/>
  <c r="HV481" i="14"/>
  <c r="HS481" i="14"/>
  <c r="IN481" i="14"/>
  <c r="CA481" i="14"/>
  <c r="GI481" i="14"/>
  <c r="GN481" i="14"/>
  <c r="GK481" i="14"/>
  <c r="BJ481" i="14"/>
  <c r="J481" i="14"/>
  <c r="IR481" i="14"/>
  <c r="EE481" i="14"/>
  <c r="X481" i="14"/>
  <c r="IX482" i="14"/>
  <c r="BQ482" i="14"/>
  <c r="FQ482" i="14"/>
  <c r="CX482" i="14"/>
  <c r="FK482" i="14"/>
  <c r="EC482" i="14"/>
  <c r="BY482" i="14"/>
  <c r="IJ482" i="14"/>
  <c r="DN482" i="14"/>
  <c r="DP482" i="14"/>
  <c r="GA482" i="14"/>
  <c r="AF482" i="14"/>
  <c r="AK482" i="14"/>
  <c r="EK482" i="14"/>
  <c r="IW482" i="14"/>
  <c r="ED482" i="14"/>
  <c r="HC482" i="14"/>
  <c r="AS482" i="14"/>
  <c r="U482" i="14"/>
  <c r="V482" i="14"/>
  <c r="HL482" i="14"/>
  <c r="BE482" i="14"/>
  <c r="DE482" i="14"/>
  <c r="AL482" i="14"/>
  <c r="AX482" i="14"/>
  <c r="AC482" i="14"/>
  <c r="IK482" i="14"/>
  <c r="BA482" i="14"/>
  <c r="CO482" i="14"/>
  <c r="AT482" i="14"/>
  <c r="AU482" i="14"/>
  <c r="AA482" i="14"/>
  <c r="DU482" i="14"/>
  <c r="FA482" i="14"/>
  <c r="BJ482" i="14"/>
  <c r="DG482" i="14"/>
  <c r="CF482" i="14"/>
  <c r="DF482" i="14"/>
  <c r="IY482" i="14"/>
  <c r="BD482" i="14"/>
  <c r="EX482" i="14"/>
  <c r="AE482" i="14"/>
  <c r="CZ482" i="14"/>
  <c r="FF482" i="14"/>
  <c r="EL482" i="14"/>
  <c r="EU482" i="14"/>
  <c r="Y482" i="14"/>
  <c r="FT482" i="14"/>
  <c r="ET482" i="14"/>
  <c r="FC482" i="14"/>
  <c r="AG482" i="14"/>
  <c r="IV482" i="14"/>
  <c r="GW482" i="14"/>
  <c r="BR482" i="14"/>
  <c r="GM482" i="14"/>
  <c r="BK482" i="14"/>
  <c r="IZ482" i="14"/>
  <c r="FL482" i="14"/>
  <c r="EW482" i="14"/>
  <c r="EY482" i="14"/>
  <c r="HW482" i="14"/>
  <c r="BZ482" i="14"/>
  <c r="GY482" i="14"/>
  <c r="CQ482" i="14"/>
  <c r="H482" i="14"/>
  <c r="GE482" i="14"/>
  <c r="GF482" i="14"/>
  <c r="IS482" i="14"/>
  <c r="DO482" i="14"/>
  <c r="AN482" i="14"/>
  <c r="IO482" i="14"/>
  <c r="CT482" i="14"/>
  <c r="GK482" i="14"/>
  <c r="BC482" i="14"/>
  <c r="HA482" i="14"/>
  <c r="DX482" i="14"/>
  <c r="DY482" i="14"/>
  <c r="EQ482" i="14"/>
  <c r="CC482" i="14"/>
  <c r="BF482" i="14"/>
  <c r="AI482" i="14"/>
  <c r="EB482" i="14"/>
  <c r="DI482" i="14"/>
  <c r="BN482" i="14"/>
  <c r="DS482" i="14"/>
  <c r="ER482" i="14"/>
  <c r="DM482" i="14"/>
  <c r="ES482" i="14"/>
  <c r="HK482" i="14"/>
  <c r="BB482" i="14"/>
  <c r="DV482" i="14"/>
  <c r="HY482" i="14"/>
  <c r="CI482" i="14"/>
  <c r="FS482" i="14"/>
  <c r="CR482" i="14"/>
  <c r="IB482" i="14"/>
  <c r="DQ482" i="14"/>
  <c r="CD482" i="14"/>
  <c r="EA482" i="14"/>
  <c r="FY482" i="14"/>
  <c r="CW482" i="14"/>
  <c r="M482" i="14"/>
  <c r="FI482" i="14"/>
  <c r="N482" i="14"/>
  <c r="CH482" i="14"/>
  <c r="FJ482" i="14"/>
  <c r="AM482" i="14"/>
  <c r="DW482" i="14"/>
  <c r="X482" i="14"/>
  <c r="EF482" i="14"/>
  <c r="AW482" i="14"/>
  <c r="GQ482" i="14"/>
  <c r="S482" i="14"/>
  <c r="BH482" i="14"/>
  <c r="IH482" i="14"/>
  <c r="GJ482" i="14"/>
  <c r="BI482" i="14"/>
  <c r="CG482" i="14"/>
  <c r="GL482" i="14"/>
  <c r="AD482" i="14"/>
  <c r="CP482" i="14"/>
  <c r="FB482" i="14"/>
  <c r="W482" i="14"/>
  <c r="CY482" i="14"/>
  <c r="GN482" i="14"/>
  <c r="CJ482" i="14"/>
  <c r="GO482" i="14"/>
  <c r="BM482" i="14"/>
  <c r="R482" i="14"/>
  <c r="GG482" i="14"/>
  <c r="GU482" i="14"/>
  <c r="JB482" i="14"/>
  <c r="FR482" i="14"/>
  <c r="G482" i="14"/>
  <c r="BS482" i="14"/>
  <c r="EE482" i="14"/>
  <c r="HM482" i="14"/>
  <c r="BL482" i="14"/>
  <c r="EV482" i="14"/>
  <c r="JA482" i="14"/>
  <c r="CK482" i="14"/>
  <c r="HQ482" i="14"/>
  <c r="DZ482" i="14"/>
  <c r="AY482" i="14"/>
  <c r="T482" i="14"/>
  <c r="HU482" i="14"/>
  <c r="GC482" i="14"/>
  <c r="O482" i="14"/>
  <c r="CA482" i="14"/>
  <c r="EM482" i="14"/>
  <c r="IM482" i="14"/>
  <c r="BT482" i="14"/>
  <c r="FD482" i="14"/>
  <c r="Q482" i="14"/>
  <c r="CS482" i="14"/>
  <c r="IC482" i="14"/>
  <c r="EP482" i="14"/>
  <c r="BO482" i="14"/>
  <c r="AZ482" i="14"/>
  <c r="IT482" i="14"/>
  <c r="EO482" i="14"/>
  <c r="IQ482" i="14"/>
  <c r="CL482" i="14"/>
  <c r="FW482" i="14"/>
  <c r="BG482" i="14"/>
  <c r="GI482" i="14"/>
  <c r="BP482" i="14"/>
  <c r="GV482" i="14"/>
  <c r="IF482" i="14"/>
  <c r="FE482" i="14"/>
  <c r="Z482" i="14"/>
  <c r="DJ482" i="14"/>
  <c r="GS482" i="14"/>
  <c r="CU482" i="14"/>
  <c r="HT482" i="14"/>
  <c r="CN482" i="14"/>
  <c r="GX482" i="14"/>
  <c r="HR482" i="14"/>
  <c r="FV482" i="14"/>
  <c r="AH482" i="14"/>
  <c r="DR482" i="14"/>
  <c r="HS482" i="14"/>
  <c r="DK482" i="14"/>
  <c r="IG482" i="14"/>
  <c r="CV482" i="14"/>
  <c r="HN482" i="14"/>
  <c r="HZ482" i="14"/>
  <c r="IE482" i="14"/>
  <c r="CE482" i="14"/>
  <c r="FG482" i="14"/>
  <c r="AB482" i="14"/>
  <c r="DL482" i="14"/>
  <c r="GH482" i="14"/>
  <c r="HP482" i="14"/>
  <c r="IR482" i="14"/>
  <c r="CM482" i="14"/>
  <c r="FX482" i="14"/>
  <c r="AJ482" i="14"/>
  <c r="DT482" i="14"/>
  <c r="GP482" i="14"/>
  <c r="HX482" i="14"/>
  <c r="EZ482" i="14"/>
  <c r="II482" i="14"/>
  <c r="HV482" i="14"/>
  <c r="GR482" i="14"/>
  <c r="GT482" i="14"/>
  <c r="FH482" i="14"/>
  <c r="IU482" i="14"/>
  <c r="ID482" i="14"/>
  <c r="GZ482" i="14"/>
  <c r="HB482" i="14"/>
  <c r="IA482" i="14"/>
  <c r="AV482" i="14"/>
  <c r="DH482" i="14"/>
  <c r="FU482" i="14"/>
  <c r="I482" i="14"/>
  <c r="BU482" i="14"/>
  <c r="EG482" i="14"/>
  <c r="HD482" i="14"/>
  <c r="AP482" i="14"/>
  <c r="DB482" i="14"/>
  <c r="FN482" i="14"/>
  <c r="K482" i="14"/>
  <c r="BW482" i="14"/>
  <c r="EI482" i="14"/>
  <c r="HG482" i="14"/>
  <c r="AR482" i="14"/>
  <c r="DD482" i="14"/>
  <c r="FP482" i="14"/>
  <c r="FZ482" i="14"/>
  <c r="IL482" i="14"/>
  <c r="HH482" i="14"/>
  <c r="HJ482" i="14"/>
  <c r="GD482" i="14"/>
  <c r="P482" i="14"/>
  <c r="CB482" i="14"/>
  <c r="EN482" i="14"/>
  <c r="HO482" i="14"/>
  <c r="AO482" i="14"/>
  <c r="DA482" i="14"/>
  <c r="FM482" i="14"/>
  <c r="J482" i="14"/>
  <c r="BV482" i="14"/>
  <c r="EH482" i="14"/>
  <c r="HE482" i="14"/>
  <c r="AQ482" i="14"/>
  <c r="DC482" i="14"/>
  <c r="FO482" i="14"/>
  <c r="L482" i="14"/>
  <c r="BX482" i="14"/>
  <c r="EJ482" i="14"/>
  <c r="HI482" i="14"/>
  <c r="HF482" i="14"/>
  <c r="GB482" i="14"/>
  <c r="IN482" i="14"/>
  <c r="G222" i="14"/>
  <c r="F222" i="14"/>
  <c r="C225" i="14"/>
  <c r="D224" i="14"/>
  <c r="E223" i="14"/>
  <c r="G223" i="14" s="1"/>
  <c r="G17" i="11"/>
  <c r="B252" i="2"/>
  <c r="B254" i="2" s="1"/>
  <c r="B290" i="2"/>
  <c r="B289" i="2"/>
  <c r="C102" i="1"/>
  <c r="AH138" i="2"/>
  <c r="AI138" i="2" s="1"/>
  <c r="AK138" i="2" s="1"/>
  <c r="AO138" i="2" s="1"/>
  <c r="M92" i="11" s="1"/>
  <c r="K203" i="2"/>
  <c r="M204" i="2" s="1"/>
  <c r="K189" i="2"/>
  <c r="M190" i="2" s="1"/>
  <c r="K139" i="2"/>
  <c r="M139" i="2" s="1"/>
  <c r="O139" i="2" s="1"/>
  <c r="S139" i="2" s="1"/>
  <c r="L93" i="11" s="1"/>
  <c r="C134" i="1"/>
  <c r="D140" i="2"/>
  <c r="E140" i="2" s="1"/>
  <c r="F140" i="2"/>
  <c r="H140" i="2"/>
  <c r="I140" i="2" s="1"/>
  <c r="C141" i="2"/>
  <c r="AC139" i="2"/>
  <c r="AA139" i="2"/>
  <c r="AB139" i="2" s="1"/>
  <c r="AE139" i="2"/>
  <c r="AF139" i="2" s="1"/>
  <c r="Z140" i="2"/>
  <c r="K196" i="2"/>
  <c r="K198" i="2" s="1"/>
  <c r="K185" i="2"/>
  <c r="C135" i="1"/>
  <c r="C130" i="1"/>
  <c r="K184" i="2"/>
  <c r="I222" i="14" l="1"/>
  <c r="K222" i="14" s="1"/>
  <c r="HW483" i="14" s="1"/>
  <c r="F223" i="14"/>
  <c r="H223" i="14"/>
  <c r="E224" i="14"/>
  <c r="F224" i="14" s="1"/>
  <c r="D225" i="14"/>
  <c r="C226" i="14"/>
  <c r="B253" i="2"/>
  <c r="B255" i="2" s="1"/>
  <c r="B256" i="2" s="1"/>
  <c r="B291" i="2"/>
  <c r="B292" i="2" s="1"/>
  <c r="B295" i="2" s="1"/>
  <c r="K206" i="2"/>
  <c r="K204" i="2" s="1"/>
  <c r="K205" i="2"/>
  <c r="K140" i="2"/>
  <c r="M140" i="2" s="1"/>
  <c r="O140" i="2" s="1"/>
  <c r="S140" i="2" s="1"/>
  <c r="L94" i="11" s="1"/>
  <c r="AH139" i="2"/>
  <c r="AI139" i="2" s="1"/>
  <c r="AK139" i="2" s="1"/>
  <c r="AO139" i="2" s="1"/>
  <c r="M93" i="11" s="1"/>
  <c r="F141" i="2"/>
  <c r="D141" i="2"/>
  <c r="E141" i="2" s="1"/>
  <c r="H141" i="2"/>
  <c r="I141" i="2" s="1"/>
  <c r="AC140" i="2"/>
  <c r="Z141" i="2"/>
  <c r="AA140" i="2"/>
  <c r="AB140" i="2" s="1"/>
  <c r="AE140" i="2"/>
  <c r="AF140" i="2" s="1"/>
  <c r="K183" i="2"/>
  <c r="V71" i="2"/>
  <c r="V77" i="2"/>
  <c r="V83" i="2"/>
  <c r="V87" i="2"/>
  <c r="V91" i="2"/>
  <c r="V95" i="2"/>
  <c r="V99" i="2"/>
  <c r="V103" i="2"/>
  <c r="V107" i="2"/>
  <c r="V111" i="2"/>
  <c r="V115" i="2"/>
  <c r="V119" i="2"/>
  <c r="V123" i="2"/>
  <c r="V127" i="2"/>
  <c r="V131" i="2"/>
  <c r="V135" i="2"/>
  <c r="V139" i="2"/>
  <c r="V68" i="2"/>
  <c r="V85" i="2"/>
  <c r="V93" i="2"/>
  <c r="V105" i="2"/>
  <c r="V117" i="2"/>
  <c r="V125" i="2"/>
  <c r="V81" i="2"/>
  <c r="V101" i="2"/>
  <c r="V113" i="2"/>
  <c r="V129" i="2"/>
  <c r="V67" i="2"/>
  <c r="V70" i="2"/>
  <c r="V74" i="2"/>
  <c r="V82" i="2"/>
  <c r="V86" i="2"/>
  <c r="V90" i="2"/>
  <c r="V94" i="2"/>
  <c r="V98" i="2"/>
  <c r="V102" i="2"/>
  <c r="V106" i="2"/>
  <c r="V110" i="2"/>
  <c r="V114" i="2"/>
  <c r="V118" i="2"/>
  <c r="V122" i="2"/>
  <c r="V126" i="2"/>
  <c r="V130" i="2"/>
  <c r="V134" i="2"/>
  <c r="V138" i="2"/>
  <c r="V69" i="2"/>
  <c r="V89" i="2"/>
  <c r="V109" i="2"/>
  <c r="V133" i="2"/>
  <c r="V141" i="2"/>
  <c r="V72" i="2"/>
  <c r="V78" i="2"/>
  <c r="V84" i="2"/>
  <c r="V88" i="2"/>
  <c r="V92" i="2"/>
  <c r="V96" i="2"/>
  <c r="V100" i="2"/>
  <c r="V104" i="2"/>
  <c r="V108" i="2"/>
  <c r="V112" i="2"/>
  <c r="V116" i="2"/>
  <c r="V120" i="2"/>
  <c r="V124" i="2"/>
  <c r="V128" i="2"/>
  <c r="V132" i="2"/>
  <c r="V136" i="2"/>
  <c r="V140" i="2"/>
  <c r="V73" i="2"/>
  <c r="V97" i="2"/>
  <c r="V121" i="2"/>
  <c r="V137" i="2"/>
  <c r="K199" i="2"/>
  <c r="K197" i="2" s="1"/>
  <c r="M197" i="2"/>
  <c r="D127" i="1"/>
  <c r="C105" i="1"/>
  <c r="C106" i="1"/>
  <c r="C109" i="1" s="1"/>
  <c r="C110" i="1" s="1"/>
  <c r="V66" i="2"/>
  <c r="U66" i="2"/>
  <c r="H224" i="14" l="1"/>
  <c r="G224" i="14"/>
  <c r="AC483" i="14"/>
  <c r="HM483" i="14"/>
  <c r="JA483" i="14"/>
  <c r="AW483" i="14"/>
  <c r="BA483" i="14"/>
  <c r="J483" i="14"/>
  <c r="IK483" i="14"/>
  <c r="M483" i="14"/>
  <c r="CP483" i="14"/>
  <c r="GW483" i="14"/>
  <c r="AK483" i="14"/>
  <c r="GX483" i="14"/>
  <c r="BI483" i="14"/>
  <c r="X483" i="14"/>
  <c r="HU483" i="14"/>
  <c r="IS483" i="14"/>
  <c r="U483" i="14"/>
  <c r="BJ483" i="14"/>
  <c r="DF483" i="14"/>
  <c r="HE483" i="14"/>
  <c r="AS483" i="14"/>
  <c r="BZ483" i="14"/>
  <c r="BQ483" i="14"/>
  <c r="AJ483" i="14"/>
  <c r="IC483" i="14"/>
  <c r="GJ483" i="14"/>
  <c r="GZ483" i="14"/>
  <c r="HP483" i="14"/>
  <c r="DH483" i="14"/>
  <c r="DX483" i="14"/>
  <c r="EN483" i="14"/>
  <c r="FD483" i="14"/>
  <c r="FT483" i="14"/>
  <c r="AD483" i="14"/>
  <c r="BD483" i="14"/>
  <c r="IJ483" i="14"/>
  <c r="EF483" i="14"/>
  <c r="EV483" i="14"/>
  <c r="FL483" i="14"/>
  <c r="BE483" i="14"/>
  <c r="BT483" i="14"/>
  <c r="CJ483" i="14"/>
  <c r="CZ483" i="14"/>
  <c r="DP483" i="14"/>
  <c r="AP483" i="14"/>
  <c r="HD483" i="14"/>
  <c r="HT483" i="14"/>
  <c r="IZ483" i="14"/>
  <c r="Q483" i="14"/>
  <c r="IB483" i="14"/>
  <c r="IR483" i="14"/>
  <c r="BN483" i="14"/>
  <c r="EZ483" i="14"/>
  <c r="FP483" i="14"/>
  <c r="GF483" i="14"/>
  <c r="GV483" i="14"/>
  <c r="HL483" i="14"/>
  <c r="IH483" i="14"/>
  <c r="IP483" i="14"/>
  <c r="IX483" i="14"/>
  <c r="GT483" i="14"/>
  <c r="HB483" i="14"/>
  <c r="HJ483" i="14"/>
  <c r="HR483" i="14"/>
  <c r="HZ483" i="14"/>
  <c r="DJ483" i="14"/>
  <c r="HN483" i="14"/>
  <c r="DR483" i="14"/>
  <c r="DU483" i="14"/>
  <c r="ID483" i="14"/>
  <c r="DZ483" i="14"/>
  <c r="EC483" i="14"/>
  <c r="DV483" i="14"/>
  <c r="BR483" i="14"/>
  <c r="BV483" i="14"/>
  <c r="BY483" i="14"/>
  <c r="EL483" i="14"/>
  <c r="CH483" i="14"/>
  <c r="CD483" i="14"/>
  <c r="CG483" i="14"/>
  <c r="FB483" i="14"/>
  <c r="CX483" i="14"/>
  <c r="CL483" i="14"/>
  <c r="CO483" i="14"/>
  <c r="FR483" i="14"/>
  <c r="DN483" i="14"/>
  <c r="CT483" i="14"/>
  <c r="CW483" i="14"/>
  <c r="GH483" i="14"/>
  <c r="ED483" i="14"/>
  <c r="DB483" i="14"/>
  <c r="DE483" i="14"/>
  <c r="ET483" i="14"/>
  <c r="DM483" i="14"/>
  <c r="FJ483" i="14"/>
  <c r="FZ483" i="14"/>
  <c r="BL483" i="14"/>
  <c r="R483" i="14"/>
  <c r="FV483" i="14"/>
  <c r="FY483" i="14"/>
  <c r="CB483" i="14"/>
  <c r="AF483" i="14"/>
  <c r="GD483" i="14"/>
  <c r="GG483" i="14"/>
  <c r="CR483" i="14"/>
  <c r="AR483" i="14"/>
  <c r="GL483" i="14"/>
  <c r="GO483" i="14"/>
  <c r="IT483" i="14"/>
  <c r="GP483" i="14"/>
  <c r="EH483" i="14"/>
  <c r="EK483" i="14"/>
  <c r="L483" i="14"/>
  <c r="HF483" i="14"/>
  <c r="EP483" i="14"/>
  <c r="ES483" i="14"/>
  <c r="Y483" i="14"/>
  <c r="HV483" i="14"/>
  <c r="EX483" i="14"/>
  <c r="FA483" i="14"/>
  <c r="AL483" i="14"/>
  <c r="IL483" i="14"/>
  <c r="FF483" i="14"/>
  <c r="FI483" i="14"/>
  <c r="AX483" i="14"/>
  <c r="JB483" i="14"/>
  <c r="FN483" i="14"/>
  <c r="FQ483" i="14"/>
  <c r="AZ483" i="14"/>
  <c r="H483" i="14"/>
  <c r="AY483" i="14"/>
  <c r="AU483" i="14"/>
  <c r="BM483" i="14"/>
  <c r="T483" i="14"/>
  <c r="BG483" i="14"/>
  <c r="BC483" i="14"/>
  <c r="CC483" i="14"/>
  <c r="AG483" i="14"/>
  <c r="BO483" i="14"/>
  <c r="BK483" i="14"/>
  <c r="IF483" i="14"/>
  <c r="GB483" i="14"/>
  <c r="K483" i="14"/>
  <c r="G483" i="14"/>
  <c r="IV483" i="14"/>
  <c r="GR483" i="14"/>
  <c r="S483" i="14"/>
  <c r="O483" i="14"/>
  <c r="N483" i="14"/>
  <c r="HH483" i="14"/>
  <c r="AA483" i="14"/>
  <c r="W483" i="14"/>
  <c r="Z483" i="14"/>
  <c r="HX483" i="14"/>
  <c r="AI483" i="14"/>
  <c r="AE483" i="14"/>
  <c r="AN483" i="14"/>
  <c r="IN483" i="14"/>
  <c r="AQ483" i="14"/>
  <c r="AM483" i="14"/>
  <c r="FU483" i="14"/>
  <c r="DQ483" i="14"/>
  <c r="DK483" i="14"/>
  <c r="DG483" i="14"/>
  <c r="GK483" i="14"/>
  <c r="EG483" i="14"/>
  <c r="DS483" i="14"/>
  <c r="DO483" i="14"/>
  <c r="HA483" i="14"/>
  <c r="EW483" i="14"/>
  <c r="EA483" i="14"/>
  <c r="DW483" i="14"/>
  <c r="CS483" i="14"/>
  <c r="AT483" i="14"/>
  <c r="BW483" i="14"/>
  <c r="BS483" i="14"/>
  <c r="DI483" i="14"/>
  <c r="BF483" i="14"/>
  <c r="CE483" i="14"/>
  <c r="CA483" i="14"/>
  <c r="DY483" i="14"/>
  <c r="BU483" i="14"/>
  <c r="CM483" i="14"/>
  <c r="CI483" i="14"/>
  <c r="EO483" i="14"/>
  <c r="CK483" i="14"/>
  <c r="CU483" i="14"/>
  <c r="CQ483" i="14"/>
  <c r="FE483" i="14"/>
  <c r="DA483" i="14"/>
  <c r="DC483" i="14"/>
  <c r="CY483" i="14"/>
  <c r="AO483" i="14"/>
  <c r="IO483" i="14"/>
  <c r="FW483" i="14"/>
  <c r="FS483" i="14"/>
  <c r="BB483" i="14"/>
  <c r="I483" i="14"/>
  <c r="GE483" i="14"/>
  <c r="GA483" i="14"/>
  <c r="BP483" i="14"/>
  <c r="V483" i="14"/>
  <c r="GM483" i="14"/>
  <c r="GI483" i="14"/>
  <c r="HQ483" i="14"/>
  <c r="FM483" i="14"/>
  <c r="EI483" i="14"/>
  <c r="EE483" i="14"/>
  <c r="IG483" i="14"/>
  <c r="GC483" i="14"/>
  <c r="EQ483" i="14"/>
  <c r="EM483" i="14"/>
  <c r="IW483" i="14"/>
  <c r="GS483" i="14"/>
  <c r="EY483" i="14"/>
  <c r="EU483" i="14"/>
  <c r="P483" i="14"/>
  <c r="HI483" i="14"/>
  <c r="FG483" i="14"/>
  <c r="FC483" i="14"/>
  <c r="AB483" i="14"/>
  <c r="HY483" i="14"/>
  <c r="FO483" i="14"/>
  <c r="FK483" i="14"/>
  <c r="FH483" i="14"/>
  <c r="DD483" i="14"/>
  <c r="II483" i="14"/>
  <c r="IE483" i="14"/>
  <c r="FX483" i="14"/>
  <c r="DT483" i="14"/>
  <c r="IQ483" i="14"/>
  <c r="IM483" i="14"/>
  <c r="GN483" i="14"/>
  <c r="EJ483" i="14"/>
  <c r="IY483" i="14"/>
  <c r="IU483" i="14"/>
  <c r="CF483" i="14"/>
  <c r="AH483" i="14"/>
  <c r="GU483" i="14"/>
  <c r="GQ483" i="14"/>
  <c r="CV483" i="14"/>
  <c r="AV483" i="14"/>
  <c r="HC483" i="14"/>
  <c r="GY483" i="14"/>
  <c r="DL483" i="14"/>
  <c r="BH483" i="14"/>
  <c r="HK483" i="14"/>
  <c r="HG483" i="14"/>
  <c r="EB483" i="14"/>
  <c r="BX483" i="14"/>
  <c r="HS483" i="14"/>
  <c r="HO483" i="14"/>
  <c r="ER483" i="14"/>
  <c r="CN483" i="14"/>
  <c r="IA483" i="14"/>
  <c r="I224" i="14"/>
  <c r="K224" i="14" s="1"/>
  <c r="IP485" i="14" s="1"/>
  <c r="I223" i="14"/>
  <c r="K223" i="14" s="1"/>
  <c r="IK484" i="14" s="1"/>
  <c r="C227" i="14"/>
  <c r="D226" i="14"/>
  <c r="E225" i="14"/>
  <c r="H225" i="14" s="1"/>
  <c r="G225" i="14"/>
  <c r="B293" i="2"/>
  <c r="G296" i="2" s="1"/>
  <c r="O374" i="2" s="1"/>
  <c r="C169" i="1"/>
  <c r="K141" i="2"/>
  <c r="M141" i="2" s="1"/>
  <c r="O141" i="2" s="1"/>
  <c r="S141" i="2" s="1"/>
  <c r="L95" i="11" s="1"/>
  <c r="AH140" i="2"/>
  <c r="AI140" i="2" s="1"/>
  <c r="AK140" i="2" s="1"/>
  <c r="AO140" i="2" s="1"/>
  <c r="M94" i="11" s="1"/>
  <c r="AC141" i="2"/>
  <c r="AE141" i="2"/>
  <c r="AF141" i="2" s="1"/>
  <c r="AA141" i="2"/>
  <c r="AB141" i="2" s="1"/>
  <c r="K191" i="2"/>
  <c r="K192" i="2"/>
  <c r="K190" i="2" s="1"/>
  <c r="F225" i="14" l="1"/>
  <c r="I225" i="14" s="1"/>
  <c r="K225" i="14" s="1"/>
  <c r="ES485" i="14"/>
  <c r="IP484" i="14"/>
  <c r="BS485" i="14"/>
  <c r="DX485" i="14"/>
  <c r="K484" i="14"/>
  <c r="IA485" i="14"/>
  <c r="IB485" i="14"/>
  <c r="GC484" i="14"/>
  <c r="GK485" i="14"/>
  <c r="N485" i="14"/>
  <c r="GI484" i="14"/>
  <c r="AC485" i="14"/>
  <c r="GS485" i="14"/>
  <c r="GF484" i="14"/>
  <c r="GP485" i="14"/>
  <c r="AD485" i="14"/>
  <c r="GQ485" i="14"/>
  <c r="ER485" i="14"/>
  <c r="GR485" i="14"/>
  <c r="CG484" i="14"/>
  <c r="CE485" i="14"/>
  <c r="GX485" i="14"/>
  <c r="EH485" i="14"/>
  <c r="BS484" i="14"/>
  <c r="DD485" i="14"/>
  <c r="CI485" i="14"/>
  <c r="CP485" i="14"/>
  <c r="BM485" i="14"/>
  <c r="CP484" i="14"/>
  <c r="HP484" i="14"/>
  <c r="EQ485" i="14"/>
  <c r="FA485" i="14"/>
  <c r="IU485" i="14"/>
  <c r="GL485" i="14"/>
  <c r="GK484" i="14"/>
  <c r="CL484" i="14"/>
  <c r="HK485" i="14"/>
  <c r="IC485" i="14"/>
  <c r="CJ485" i="14"/>
  <c r="CH484" i="14"/>
  <c r="BP484" i="14"/>
  <c r="BY484" i="14"/>
  <c r="CJ484" i="14"/>
  <c r="DS484" i="14"/>
  <c r="BM484" i="14"/>
  <c r="HY484" i="14"/>
  <c r="IT484" i="14"/>
  <c r="X484" i="14"/>
  <c r="AH484" i="14"/>
  <c r="HS484" i="14"/>
  <c r="GW484" i="14"/>
  <c r="EY485" i="14"/>
  <c r="EZ485" i="14"/>
  <c r="HE485" i="14"/>
  <c r="G485" i="14"/>
  <c r="H485" i="14"/>
  <c r="BU485" i="14"/>
  <c r="GT485" i="14"/>
  <c r="M484" i="14"/>
  <c r="DI484" i="14"/>
  <c r="BR484" i="14"/>
  <c r="AE484" i="14"/>
  <c r="AF484" i="14"/>
  <c r="BV484" i="14"/>
  <c r="AB484" i="14"/>
  <c r="HM484" i="14"/>
  <c r="HC485" i="14"/>
  <c r="HL485" i="14"/>
  <c r="HM485" i="14"/>
  <c r="W485" i="14"/>
  <c r="X485" i="14"/>
  <c r="EG485" i="14"/>
  <c r="CO484" i="14"/>
  <c r="BO484" i="14"/>
  <c r="GP484" i="14"/>
  <c r="CI484" i="14"/>
  <c r="DX484" i="14"/>
  <c r="EH484" i="14"/>
  <c r="BX484" i="14"/>
  <c r="HA484" i="14"/>
  <c r="CU484" i="14"/>
  <c r="BE484" i="14"/>
  <c r="EE484" i="14"/>
  <c r="EF484" i="14"/>
  <c r="GD484" i="14"/>
  <c r="EB484" i="14"/>
  <c r="AA485" i="14"/>
  <c r="AR485" i="14"/>
  <c r="AS485" i="14"/>
  <c r="ED485" i="14"/>
  <c r="DW485" i="14"/>
  <c r="EV485" i="14"/>
  <c r="BN485" i="14"/>
  <c r="BZ484" i="14"/>
  <c r="GM484" i="14"/>
  <c r="BU484" i="14"/>
  <c r="GA484" i="14"/>
  <c r="GJ484" i="14"/>
  <c r="GL484" i="14"/>
  <c r="FH484" i="14"/>
  <c r="AQ485" i="14"/>
  <c r="CF485" i="14"/>
  <c r="CG485" i="14"/>
  <c r="FB485" i="14"/>
  <c r="GI485" i="14"/>
  <c r="GJ485" i="14"/>
  <c r="BV485" i="14"/>
  <c r="DC484" i="14"/>
  <c r="HF484" i="14"/>
  <c r="CW484" i="14"/>
  <c r="HV484" i="14"/>
  <c r="IM484" i="14"/>
  <c r="IN484" i="14"/>
  <c r="HK484" i="14"/>
  <c r="HT484" i="14"/>
  <c r="FO484" i="14"/>
  <c r="FA484" i="14"/>
  <c r="EL484" i="14"/>
  <c r="EO484" i="14"/>
  <c r="FG484" i="14"/>
  <c r="ES484" i="14"/>
  <c r="ET484" i="14"/>
  <c r="DQ484" i="14"/>
  <c r="G484" i="14"/>
  <c r="DO484" i="14"/>
  <c r="HG484" i="14"/>
  <c r="BL484" i="14"/>
  <c r="FD484" i="14"/>
  <c r="J484" i="14"/>
  <c r="DR484" i="14"/>
  <c r="HJ484" i="14"/>
  <c r="IY484" i="14"/>
  <c r="CV484" i="14"/>
  <c r="GV484" i="14"/>
  <c r="IS484" i="14"/>
  <c r="CM485" i="14"/>
  <c r="T485" i="14"/>
  <c r="FP485" i="14"/>
  <c r="CO485" i="14"/>
  <c r="BR485" i="14"/>
  <c r="HN485" i="14"/>
  <c r="EE485" i="14"/>
  <c r="BL485" i="14"/>
  <c r="IV485" i="14"/>
  <c r="IW485" i="14"/>
  <c r="IX485" i="14"/>
  <c r="GE484" i="14"/>
  <c r="FQ484" i="14"/>
  <c r="GH484" i="14"/>
  <c r="FU484" i="14"/>
  <c r="FW484" i="14"/>
  <c r="FI484" i="14"/>
  <c r="FJ484" i="14"/>
  <c r="FM484" i="14"/>
  <c r="W484" i="14"/>
  <c r="DW484" i="14"/>
  <c r="HO484" i="14"/>
  <c r="BT484" i="14"/>
  <c r="GB484" i="14"/>
  <c r="Z484" i="14"/>
  <c r="DZ484" i="14"/>
  <c r="HR484" i="14"/>
  <c r="L484" i="14"/>
  <c r="DT484" i="14"/>
  <c r="HL484" i="14"/>
  <c r="JA484" i="14"/>
  <c r="DC485" i="14"/>
  <c r="AB485" i="14"/>
  <c r="HD485" i="14"/>
  <c r="DE485" i="14"/>
  <c r="BZ485" i="14"/>
  <c r="JB485" i="14"/>
  <c r="EU485" i="14"/>
  <c r="BT485" i="14"/>
  <c r="I485" i="14"/>
  <c r="J485" i="14"/>
  <c r="AQ484" i="14"/>
  <c r="AC484" i="14"/>
  <c r="N484" i="14"/>
  <c r="Q484" i="14"/>
  <c r="AI484" i="14"/>
  <c r="U484" i="14"/>
  <c r="V484" i="14"/>
  <c r="IG484" i="14"/>
  <c r="GS484" i="14"/>
  <c r="BC484" i="14"/>
  <c r="EU484" i="14"/>
  <c r="IU484" i="14"/>
  <c r="CR484" i="14"/>
  <c r="GR484" i="14"/>
  <c r="BF484" i="14"/>
  <c r="EX484" i="14"/>
  <c r="IX484" i="14"/>
  <c r="AJ484" i="14"/>
  <c r="EJ484" i="14"/>
  <c r="IR484" i="14"/>
  <c r="BG484" i="14"/>
  <c r="AS484" i="14"/>
  <c r="BJ484" i="14"/>
  <c r="AW484" i="14"/>
  <c r="AY484" i="14"/>
  <c r="AK484" i="14"/>
  <c r="AL484" i="14"/>
  <c r="AO484" i="14"/>
  <c r="HN484" i="14"/>
  <c r="BK484" i="14"/>
  <c r="FC484" i="14"/>
  <c r="H484" i="14"/>
  <c r="DP484" i="14"/>
  <c r="HH484" i="14"/>
  <c r="BN484" i="14"/>
  <c r="FF484" i="14"/>
  <c r="GU484" i="14"/>
  <c r="BH484" i="14"/>
  <c r="EZ484" i="14"/>
  <c r="IZ484" i="14"/>
  <c r="S485" i="14"/>
  <c r="FO485" i="14"/>
  <c r="CN485" i="14"/>
  <c r="U485" i="14"/>
  <c r="FQ485" i="14"/>
  <c r="EL485" i="14"/>
  <c r="BK485" i="14"/>
  <c r="HG485" i="14"/>
  <c r="EF485" i="14"/>
  <c r="DY485" i="14"/>
  <c r="DZ485" i="14"/>
  <c r="EI484" i="14"/>
  <c r="EK484" i="14"/>
  <c r="DV484" i="14"/>
  <c r="DY484" i="14"/>
  <c r="DK484" i="14"/>
  <c r="DM484" i="14"/>
  <c r="ED484" i="14"/>
  <c r="DA484" i="14"/>
  <c r="JB484" i="14"/>
  <c r="CQ484" i="14"/>
  <c r="GQ484" i="14"/>
  <c r="BD484" i="14"/>
  <c r="EV484" i="14"/>
  <c r="IV484" i="14"/>
  <c r="CT484" i="14"/>
  <c r="GT484" i="14"/>
  <c r="IQ484" i="14"/>
  <c r="CN484" i="14"/>
  <c r="GN484" i="14"/>
  <c r="HU484" i="14"/>
  <c r="AA484" i="14"/>
  <c r="EY484" i="14"/>
  <c r="BI484" i="14"/>
  <c r="GG484" i="14"/>
  <c r="DF484" i="14"/>
  <c r="AG484" i="14"/>
  <c r="FE484" i="14"/>
  <c r="CE484" i="14"/>
  <c r="HQ484" i="14"/>
  <c r="EC484" i="14"/>
  <c r="BB484" i="14"/>
  <c r="FZ484" i="14"/>
  <c r="CK484" i="14"/>
  <c r="IO484" i="14"/>
  <c r="O484" i="14"/>
  <c r="CA484" i="14"/>
  <c r="EM484" i="14"/>
  <c r="GY484" i="14"/>
  <c r="P484" i="14"/>
  <c r="CB484" i="14"/>
  <c r="EN484" i="14"/>
  <c r="GZ484" i="14"/>
  <c r="R484" i="14"/>
  <c r="CD484" i="14"/>
  <c r="EP484" i="14"/>
  <c r="HB484" i="14"/>
  <c r="HC484" i="14"/>
  <c r="T484" i="14"/>
  <c r="CF484" i="14"/>
  <c r="ER484" i="14"/>
  <c r="HD484" i="14"/>
  <c r="HE484" i="14"/>
  <c r="V485" i="14"/>
  <c r="AI485" i="14"/>
  <c r="CU485" i="14"/>
  <c r="FG485" i="14"/>
  <c r="HS485" i="14"/>
  <c r="AJ485" i="14"/>
  <c r="CV485" i="14"/>
  <c r="FH485" i="14"/>
  <c r="HT485" i="14"/>
  <c r="AK485" i="14"/>
  <c r="CW485" i="14"/>
  <c r="FI485" i="14"/>
  <c r="HU485" i="14"/>
  <c r="CH485" i="14"/>
  <c r="ET485" i="14"/>
  <c r="HF485" i="14"/>
  <c r="O485" i="14"/>
  <c r="CA485" i="14"/>
  <c r="EM485" i="14"/>
  <c r="GY485" i="14"/>
  <c r="P485" i="14"/>
  <c r="CB485" i="14"/>
  <c r="EN485" i="14"/>
  <c r="GZ485" i="14"/>
  <c r="Q485" i="14"/>
  <c r="CC485" i="14"/>
  <c r="EO485" i="14"/>
  <c r="HA485" i="14"/>
  <c r="R485" i="14"/>
  <c r="CD485" i="14"/>
  <c r="EP485" i="14"/>
  <c r="HB485" i="14"/>
  <c r="HH485" i="14"/>
  <c r="Y485" i="14"/>
  <c r="CK485" i="14"/>
  <c r="EW485" i="14"/>
  <c r="HI485" i="14"/>
  <c r="Z485" i="14"/>
  <c r="CL485" i="14"/>
  <c r="EX485" i="14"/>
  <c r="HJ485" i="14"/>
  <c r="AL485" i="14"/>
  <c r="AY485" i="14"/>
  <c r="DK485" i="14"/>
  <c r="FW485" i="14"/>
  <c r="II485" i="14"/>
  <c r="AZ485" i="14"/>
  <c r="DL485" i="14"/>
  <c r="FX485" i="14"/>
  <c r="IJ485" i="14"/>
  <c r="BA485" i="14"/>
  <c r="DM485" i="14"/>
  <c r="FY485" i="14"/>
  <c r="IK485" i="14"/>
  <c r="CX485" i="14"/>
  <c r="FJ485" i="14"/>
  <c r="HV485" i="14"/>
  <c r="AE485" i="14"/>
  <c r="CQ485" i="14"/>
  <c r="FC485" i="14"/>
  <c r="HO485" i="14"/>
  <c r="AF485" i="14"/>
  <c r="CR485" i="14"/>
  <c r="FD485" i="14"/>
  <c r="HP485" i="14"/>
  <c r="AG485" i="14"/>
  <c r="CS485" i="14"/>
  <c r="FE485" i="14"/>
  <c r="HQ485" i="14"/>
  <c r="AH485" i="14"/>
  <c r="CT485" i="14"/>
  <c r="FF485" i="14"/>
  <c r="HR485" i="14"/>
  <c r="BW484" i="14"/>
  <c r="GX484" i="14"/>
  <c r="DE484" i="14"/>
  <c r="AD484" i="14"/>
  <c r="FB484" i="14"/>
  <c r="CC484" i="14"/>
  <c r="HI484" i="14"/>
  <c r="EA484" i="14"/>
  <c r="BA484" i="14"/>
  <c r="FY484" i="14"/>
  <c r="CX484" i="14"/>
  <c r="I484" i="14"/>
  <c r="EG484" i="14"/>
  <c r="ID484" i="14"/>
  <c r="AM484" i="14"/>
  <c r="CY484" i="14"/>
  <c r="FK484" i="14"/>
  <c r="HW484" i="14"/>
  <c r="AN484" i="14"/>
  <c r="CZ484" i="14"/>
  <c r="FL484" i="14"/>
  <c r="HX484" i="14"/>
  <c r="AP484" i="14"/>
  <c r="DB484" i="14"/>
  <c r="FN484" i="14"/>
  <c r="HZ484" i="14"/>
  <c r="IA484" i="14"/>
  <c r="AR484" i="14"/>
  <c r="DD484" i="14"/>
  <c r="FP484" i="14"/>
  <c r="IB484" i="14"/>
  <c r="IC484" i="14"/>
  <c r="AT485" i="14"/>
  <c r="BG485" i="14"/>
  <c r="DS485" i="14"/>
  <c r="GE485" i="14"/>
  <c r="IQ485" i="14"/>
  <c r="BH485" i="14"/>
  <c r="DT485" i="14"/>
  <c r="GF485" i="14"/>
  <c r="IR485" i="14"/>
  <c r="BI485" i="14"/>
  <c r="DU485" i="14"/>
  <c r="GG485" i="14"/>
  <c r="IS485" i="14"/>
  <c r="DF485" i="14"/>
  <c r="FR485" i="14"/>
  <c r="ID485" i="14"/>
  <c r="AM485" i="14"/>
  <c r="CY485" i="14"/>
  <c r="FK485" i="14"/>
  <c r="HW485" i="14"/>
  <c r="AN485" i="14"/>
  <c r="CZ485" i="14"/>
  <c r="FL485" i="14"/>
  <c r="HX485" i="14"/>
  <c r="AO485" i="14"/>
  <c r="DA485" i="14"/>
  <c r="FM485" i="14"/>
  <c r="HY485" i="14"/>
  <c r="AP485" i="14"/>
  <c r="DB485" i="14"/>
  <c r="FN485" i="14"/>
  <c r="HZ485" i="14"/>
  <c r="CM484" i="14"/>
  <c r="IW484" i="14"/>
  <c r="DU484" i="14"/>
  <c r="AT484" i="14"/>
  <c r="FR484" i="14"/>
  <c r="CS484" i="14"/>
  <c r="S484" i="14"/>
  <c r="EQ484" i="14"/>
  <c r="BQ484" i="14"/>
  <c r="GO484" i="14"/>
  <c r="DN484" i="14"/>
  <c r="Y484" i="14"/>
  <c r="EW484" i="14"/>
  <c r="IL484" i="14"/>
  <c r="AU484" i="14"/>
  <c r="DG484" i="14"/>
  <c r="FS484" i="14"/>
  <c r="IE484" i="14"/>
  <c r="AV484" i="14"/>
  <c r="DH484" i="14"/>
  <c r="FT484" i="14"/>
  <c r="IF484" i="14"/>
  <c r="AX484" i="14"/>
  <c r="DJ484" i="14"/>
  <c r="FV484" i="14"/>
  <c r="IH484" i="14"/>
  <c r="II484" i="14"/>
  <c r="AZ484" i="14"/>
  <c r="DL484" i="14"/>
  <c r="FX484" i="14"/>
  <c r="IJ484" i="14"/>
  <c r="BB485" i="14"/>
  <c r="BO485" i="14"/>
  <c r="EA485" i="14"/>
  <c r="GM485" i="14"/>
  <c r="IY485" i="14"/>
  <c r="BP485" i="14"/>
  <c r="EB485" i="14"/>
  <c r="GN485" i="14"/>
  <c r="IZ485" i="14"/>
  <c r="BQ485" i="14"/>
  <c r="EC485" i="14"/>
  <c r="GO485" i="14"/>
  <c r="JA485" i="14"/>
  <c r="DN485" i="14"/>
  <c r="FZ485" i="14"/>
  <c r="IL485" i="14"/>
  <c r="AU485" i="14"/>
  <c r="DG485" i="14"/>
  <c r="FS485" i="14"/>
  <c r="IE485" i="14"/>
  <c r="AV485" i="14"/>
  <c r="DH485" i="14"/>
  <c r="FT485" i="14"/>
  <c r="IF485" i="14"/>
  <c r="AW485" i="14"/>
  <c r="DI485" i="14"/>
  <c r="FU485" i="14"/>
  <c r="IG485" i="14"/>
  <c r="AX485" i="14"/>
  <c r="DJ485" i="14"/>
  <c r="FV485" i="14"/>
  <c r="IH485" i="14"/>
  <c r="K485" i="14"/>
  <c r="BW485" i="14"/>
  <c r="EI485" i="14"/>
  <c r="GU485" i="14"/>
  <c r="L485" i="14"/>
  <c r="BX485" i="14"/>
  <c r="EJ485" i="14"/>
  <c r="GV485" i="14"/>
  <c r="M485" i="14"/>
  <c r="BY485" i="14"/>
  <c r="EK485" i="14"/>
  <c r="GW485" i="14"/>
  <c r="BJ485" i="14"/>
  <c r="DV485" i="14"/>
  <c r="GH485" i="14"/>
  <c r="IT485" i="14"/>
  <c r="BC485" i="14"/>
  <c r="DO485" i="14"/>
  <c r="GA485" i="14"/>
  <c r="IM485" i="14"/>
  <c r="BD485" i="14"/>
  <c r="DP485" i="14"/>
  <c r="GB485" i="14"/>
  <c r="IN485" i="14"/>
  <c r="BE485" i="14"/>
  <c r="DQ485" i="14"/>
  <c r="GC485" i="14"/>
  <c r="IO485" i="14"/>
  <c r="BF485" i="14"/>
  <c r="DR485" i="14"/>
  <c r="GD485" i="14"/>
  <c r="G226" i="14"/>
  <c r="E226" i="14"/>
  <c r="H226" i="14" s="1"/>
  <c r="D227" i="14"/>
  <c r="C228" i="14"/>
  <c r="P374" i="2"/>
  <c r="Q374" i="2"/>
  <c r="G310" i="2"/>
  <c r="H310" i="2" s="1"/>
  <c r="G320" i="2"/>
  <c r="I320" i="2" s="1"/>
  <c r="G318" i="2"/>
  <c r="H318" i="2" s="1"/>
  <c r="G304" i="2"/>
  <c r="H304" i="2" s="1"/>
  <c r="G302" i="2"/>
  <c r="I302" i="2" s="1"/>
  <c r="P296" i="2"/>
  <c r="R296" i="2" s="1"/>
  <c r="Q335" i="2"/>
  <c r="G316" i="2"/>
  <c r="O394" i="2" s="1"/>
  <c r="G308" i="2"/>
  <c r="O386" i="2" s="1"/>
  <c r="G300" i="2"/>
  <c r="G290" i="2"/>
  <c r="G298" i="2"/>
  <c r="O376" i="2" s="1"/>
  <c r="G292" i="2"/>
  <c r="O370" i="2" s="1"/>
  <c r="G307" i="2"/>
  <c r="G289" i="2"/>
  <c r="O367" i="2" s="1"/>
  <c r="G287" i="2"/>
  <c r="O365" i="2" s="1"/>
  <c r="G321" i="2"/>
  <c r="O399" i="2" s="1"/>
  <c r="G319" i="2"/>
  <c r="O397" i="2" s="1"/>
  <c r="G317" i="2"/>
  <c r="O395" i="2" s="1"/>
  <c r="G315" i="2"/>
  <c r="O393" i="2" s="1"/>
  <c r="G313" i="2"/>
  <c r="O391" i="2" s="1"/>
  <c r="G311" i="2"/>
  <c r="O389" i="2" s="1"/>
  <c r="G309" i="2"/>
  <c r="O387" i="2" s="1"/>
  <c r="G305" i="2"/>
  <c r="O383" i="2" s="1"/>
  <c r="G303" i="2"/>
  <c r="O381" i="2" s="1"/>
  <c r="G301" i="2"/>
  <c r="O379" i="2" s="1"/>
  <c r="G299" i="2"/>
  <c r="O377" i="2" s="1"/>
  <c r="G297" i="2"/>
  <c r="O375" i="2" s="1"/>
  <c r="G295" i="2"/>
  <c r="O373" i="2" s="1"/>
  <c r="G293" i="2"/>
  <c r="G291" i="2"/>
  <c r="O369" i="2" s="1"/>
  <c r="G285" i="2"/>
  <c r="O363" i="2" s="1"/>
  <c r="G314" i="2"/>
  <c r="O392" i="2" s="1"/>
  <c r="G312" i="2"/>
  <c r="O390" i="2" s="1"/>
  <c r="G306" i="2"/>
  <c r="O384" i="2" s="1"/>
  <c r="G294" i="2"/>
  <c r="O372" i="2" s="1"/>
  <c r="G288" i="2"/>
  <c r="O366" i="2" s="1"/>
  <c r="G286" i="2"/>
  <c r="O364" i="2" s="1"/>
  <c r="I296" i="2"/>
  <c r="H296" i="2"/>
  <c r="C121" i="1"/>
  <c r="C124" i="1" s="1"/>
  <c r="C116" i="1"/>
  <c r="AH141" i="2"/>
  <c r="AI141" i="2" s="1"/>
  <c r="AK141" i="2" s="1"/>
  <c r="AO141" i="2" s="1"/>
  <c r="M95" i="11" s="1"/>
  <c r="C162" i="1"/>
  <c r="C229" i="1" s="1"/>
  <c r="C118" i="1"/>
  <c r="C125" i="1"/>
  <c r="C131" i="1"/>
  <c r="IM486" i="14" l="1"/>
  <c r="JB486" i="14"/>
  <c r="IY486" i="14"/>
  <c r="IV486" i="14"/>
  <c r="GP486" i="14"/>
  <c r="GM486" i="14"/>
  <c r="GJ486" i="14"/>
  <c r="ED486" i="14"/>
  <c r="EA486" i="14"/>
  <c r="DX486" i="14"/>
  <c r="BR486" i="14"/>
  <c r="BO486" i="14"/>
  <c r="BL486" i="14"/>
  <c r="JA486" i="14"/>
  <c r="IX486" i="14"/>
  <c r="GO486" i="14"/>
  <c r="GL486" i="14"/>
  <c r="EC486" i="14"/>
  <c r="DZ486" i="14"/>
  <c r="BQ486" i="14"/>
  <c r="BN486" i="14"/>
  <c r="IU486" i="14"/>
  <c r="IZ486" i="14"/>
  <c r="IW486" i="14"/>
  <c r="GI486" i="14"/>
  <c r="GN486" i="14"/>
  <c r="GK486" i="14"/>
  <c r="DW486" i="14"/>
  <c r="EB486" i="14"/>
  <c r="DY486" i="14"/>
  <c r="BK486" i="14"/>
  <c r="BP486" i="14"/>
  <c r="BM486" i="14"/>
  <c r="I486" i="14"/>
  <c r="K486" i="14"/>
  <c r="M486" i="14"/>
  <c r="GR486" i="14"/>
  <c r="J486" i="14"/>
  <c r="BW486" i="14"/>
  <c r="BX486" i="14"/>
  <c r="N486" i="14"/>
  <c r="CB486" i="14"/>
  <c r="Q486" i="14"/>
  <c r="HA486" i="14"/>
  <c r="HB486" i="14"/>
  <c r="EQ486" i="14"/>
  <c r="CF486" i="14"/>
  <c r="U486" i="14"/>
  <c r="HE486" i="14"/>
  <c r="ET486" i="14"/>
  <c r="EM486" i="14"/>
  <c r="EG486" i="14"/>
  <c r="GT486" i="14"/>
  <c r="L486" i="14"/>
  <c r="GV486" i="14"/>
  <c r="GW486" i="14"/>
  <c r="GX486" i="14"/>
  <c r="GZ486" i="14"/>
  <c r="EO486" i="14"/>
  <c r="CD486" i="14"/>
  <c r="S486" i="14"/>
  <c r="HC486" i="14"/>
  <c r="HD486" i="14"/>
  <c r="ES486" i="14"/>
  <c r="CA486" i="14"/>
  <c r="X486" i="14"/>
  <c r="EV486" i="14"/>
  <c r="Y486" i="14"/>
  <c r="EW486" i="14"/>
  <c r="Z486" i="14"/>
  <c r="HJ486" i="14"/>
  <c r="EY486" i="14"/>
  <c r="AC486" i="14"/>
  <c r="BT486" i="14"/>
  <c r="GS486" i="14"/>
  <c r="EH486" i="14"/>
  <c r="EI486" i="14"/>
  <c r="EJ486" i="14"/>
  <c r="EK486" i="14"/>
  <c r="BZ486" i="14"/>
  <c r="EL486" i="14"/>
  <c r="G486" i="14"/>
  <c r="BS486" i="14"/>
  <c r="EE486" i="14"/>
  <c r="GQ486" i="14"/>
  <c r="P486" i="14"/>
  <c r="EN486" i="14"/>
  <c r="CC486" i="14"/>
  <c r="R486" i="14"/>
  <c r="EP486" i="14"/>
  <c r="CE486" i="14"/>
  <c r="T486" i="14"/>
  <c r="ER486" i="14"/>
  <c r="CG486" i="14"/>
  <c r="V486" i="14"/>
  <c r="CH486" i="14"/>
  <c r="HF486" i="14"/>
  <c r="O486" i="14"/>
  <c r="GY486" i="14"/>
  <c r="CJ486" i="14"/>
  <c r="HH486" i="14"/>
  <c r="CK486" i="14"/>
  <c r="HI486" i="14"/>
  <c r="CL486" i="14"/>
  <c r="EX486" i="14"/>
  <c r="AA486" i="14"/>
  <c r="CM486" i="14"/>
  <c r="HK486" i="14"/>
  <c r="AB486" i="14"/>
  <c r="CN486" i="14"/>
  <c r="EZ486" i="14"/>
  <c r="HL486" i="14"/>
  <c r="CO486" i="14"/>
  <c r="FA486" i="14"/>
  <c r="HM486" i="14"/>
  <c r="AD486" i="14"/>
  <c r="CP486" i="14"/>
  <c r="FB486" i="14"/>
  <c r="HN486" i="14"/>
  <c r="W486" i="14"/>
  <c r="CI486" i="14"/>
  <c r="EU486" i="14"/>
  <c r="HG486" i="14"/>
  <c r="AF486" i="14"/>
  <c r="CR486" i="14"/>
  <c r="FD486" i="14"/>
  <c r="HP486" i="14"/>
  <c r="AG486" i="14"/>
  <c r="CS486" i="14"/>
  <c r="FE486" i="14"/>
  <c r="HQ486" i="14"/>
  <c r="AH486" i="14"/>
  <c r="CT486" i="14"/>
  <c r="FF486" i="14"/>
  <c r="HR486" i="14"/>
  <c r="AI486" i="14"/>
  <c r="CU486" i="14"/>
  <c r="FG486" i="14"/>
  <c r="HS486" i="14"/>
  <c r="AJ486" i="14"/>
  <c r="CV486" i="14"/>
  <c r="FH486" i="14"/>
  <c r="HT486" i="14"/>
  <c r="AK486" i="14"/>
  <c r="CW486" i="14"/>
  <c r="FI486" i="14"/>
  <c r="HU486" i="14"/>
  <c r="AL486" i="14"/>
  <c r="CX486" i="14"/>
  <c r="FJ486" i="14"/>
  <c r="HV486" i="14"/>
  <c r="AE486" i="14"/>
  <c r="CQ486" i="14"/>
  <c r="FC486" i="14"/>
  <c r="HO486" i="14"/>
  <c r="H486" i="14"/>
  <c r="BU486" i="14"/>
  <c r="BV486" i="14"/>
  <c r="GU486" i="14"/>
  <c r="BY486" i="14"/>
  <c r="AN486" i="14"/>
  <c r="FL486" i="14"/>
  <c r="AO486" i="14"/>
  <c r="FM486" i="14"/>
  <c r="AP486" i="14"/>
  <c r="FN486" i="14"/>
  <c r="AQ486" i="14"/>
  <c r="FO486" i="14"/>
  <c r="AR486" i="14"/>
  <c r="FP486" i="14"/>
  <c r="AS486" i="14"/>
  <c r="FQ486" i="14"/>
  <c r="AT486" i="14"/>
  <c r="DF486" i="14"/>
  <c r="FR486" i="14"/>
  <c r="ID486" i="14"/>
  <c r="CY486" i="14"/>
  <c r="FK486" i="14"/>
  <c r="HW486" i="14"/>
  <c r="EF486" i="14"/>
  <c r="CZ486" i="14"/>
  <c r="HX486" i="14"/>
  <c r="DA486" i="14"/>
  <c r="HY486" i="14"/>
  <c r="DB486" i="14"/>
  <c r="HZ486" i="14"/>
  <c r="DC486" i="14"/>
  <c r="IA486" i="14"/>
  <c r="DD486" i="14"/>
  <c r="IB486" i="14"/>
  <c r="DE486" i="14"/>
  <c r="IC486" i="14"/>
  <c r="AM486" i="14"/>
  <c r="AV486" i="14"/>
  <c r="DH486" i="14"/>
  <c r="FT486" i="14"/>
  <c r="IF486" i="14"/>
  <c r="AW486" i="14"/>
  <c r="DI486" i="14"/>
  <c r="FU486" i="14"/>
  <c r="IG486" i="14"/>
  <c r="AX486" i="14"/>
  <c r="DJ486" i="14"/>
  <c r="FV486" i="14"/>
  <c r="IH486" i="14"/>
  <c r="AY486" i="14"/>
  <c r="DK486" i="14"/>
  <c r="FW486" i="14"/>
  <c r="II486" i="14"/>
  <c r="AZ486" i="14"/>
  <c r="DL486" i="14"/>
  <c r="FX486" i="14"/>
  <c r="IJ486" i="14"/>
  <c r="BA486" i="14"/>
  <c r="DM486" i="14"/>
  <c r="FY486" i="14"/>
  <c r="IK486" i="14"/>
  <c r="BB486" i="14"/>
  <c r="DN486" i="14"/>
  <c r="FZ486" i="14"/>
  <c r="IL486" i="14"/>
  <c r="AU486" i="14"/>
  <c r="DG486" i="14"/>
  <c r="FS486" i="14"/>
  <c r="IE486" i="14"/>
  <c r="BD486" i="14"/>
  <c r="DP486" i="14"/>
  <c r="GB486" i="14"/>
  <c r="IN486" i="14"/>
  <c r="BE486" i="14"/>
  <c r="DQ486" i="14"/>
  <c r="GC486" i="14"/>
  <c r="IO486" i="14"/>
  <c r="BF486" i="14"/>
  <c r="DR486" i="14"/>
  <c r="GD486" i="14"/>
  <c r="IP486" i="14"/>
  <c r="BG486" i="14"/>
  <c r="DS486" i="14"/>
  <c r="GE486" i="14"/>
  <c r="IQ486" i="14"/>
  <c r="BH486" i="14"/>
  <c r="DT486" i="14"/>
  <c r="GF486" i="14"/>
  <c r="IR486" i="14"/>
  <c r="BI486" i="14"/>
  <c r="DU486" i="14"/>
  <c r="GG486" i="14"/>
  <c r="IS486" i="14"/>
  <c r="BJ486" i="14"/>
  <c r="DV486" i="14"/>
  <c r="GH486" i="14"/>
  <c r="IT486" i="14"/>
  <c r="BC486" i="14"/>
  <c r="DO486" i="14"/>
  <c r="GA486" i="14"/>
  <c r="F226" i="14"/>
  <c r="I226" i="14" s="1"/>
  <c r="K226" i="14" s="1"/>
  <c r="C229" i="14"/>
  <c r="D228" i="14"/>
  <c r="E227" i="14"/>
  <c r="F227" i="14" s="1"/>
  <c r="I310" i="2"/>
  <c r="H302" i="2"/>
  <c r="I304" i="2"/>
  <c r="P366" i="2"/>
  <c r="Q366" i="2"/>
  <c r="Q373" i="2"/>
  <c r="P373" i="2"/>
  <c r="P391" i="2"/>
  <c r="Q391" i="2"/>
  <c r="P370" i="2"/>
  <c r="Q370" i="2"/>
  <c r="P302" i="2"/>
  <c r="R302" i="2" s="1"/>
  <c r="O380" i="2"/>
  <c r="Q372" i="2"/>
  <c r="P372" i="2"/>
  <c r="P375" i="2"/>
  <c r="Q375" i="2"/>
  <c r="P393" i="2"/>
  <c r="Q393" i="2"/>
  <c r="P376" i="2"/>
  <c r="Q376" i="2"/>
  <c r="P304" i="2"/>
  <c r="R304" i="2" s="1"/>
  <c r="O382" i="2"/>
  <c r="Q389" i="2"/>
  <c r="P389" i="2"/>
  <c r="P395" i="2"/>
  <c r="Q395" i="2"/>
  <c r="Q329" i="2"/>
  <c r="R329" i="2" s="1"/>
  <c r="O368" i="2"/>
  <c r="P318" i="2"/>
  <c r="R318" i="2" s="1"/>
  <c r="O396" i="2"/>
  <c r="I307" i="2"/>
  <c r="O385" i="2"/>
  <c r="P390" i="2"/>
  <c r="Q390" i="2"/>
  <c r="P379" i="2"/>
  <c r="Q379" i="2"/>
  <c r="Q397" i="2"/>
  <c r="P397" i="2"/>
  <c r="H300" i="2"/>
  <c r="O378" i="2"/>
  <c r="P320" i="2"/>
  <c r="R320" i="2" s="1"/>
  <c r="O398" i="2"/>
  <c r="H293" i="2"/>
  <c r="O371" i="2"/>
  <c r="Q392" i="2"/>
  <c r="P392" i="2"/>
  <c r="P399" i="2"/>
  <c r="Q399" i="2"/>
  <c r="P386" i="2"/>
  <c r="Q386" i="2"/>
  <c r="P310" i="2"/>
  <c r="R310" i="2" s="1"/>
  <c r="O388" i="2"/>
  <c r="Q364" i="2"/>
  <c r="P364" i="2"/>
  <c r="P377" i="2"/>
  <c r="Q377" i="2"/>
  <c r="P363" i="2"/>
  <c r="Q363" i="2"/>
  <c r="Q365" i="2"/>
  <c r="P365" i="2"/>
  <c r="P394" i="2"/>
  <c r="Q394" i="2"/>
  <c r="Q384" i="2"/>
  <c r="P384" i="2"/>
  <c r="Q381" i="2"/>
  <c r="P381" i="2"/>
  <c r="P383" i="2"/>
  <c r="Q383" i="2"/>
  <c r="I318" i="2"/>
  <c r="P369" i="2"/>
  <c r="Q369" i="2"/>
  <c r="P387" i="2"/>
  <c r="Q387" i="2"/>
  <c r="P367" i="2"/>
  <c r="Q367" i="2"/>
  <c r="H320" i="2"/>
  <c r="Q349" i="2"/>
  <c r="R349" i="2" s="1"/>
  <c r="H307" i="2"/>
  <c r="Q343" i="2"/>
  <c r="R343" i="2" s="1"/>
  <c r="Q357" i="2"/>
  <c r="R357" i="2" s="1"/>
  <c r="Q341" i="2"/>
  <c r="S341" i="2" s="1"/>
  <c r="Q359" i="2"/>
  <c r="S359" i="2" s="1"/>
  <c r="Q296" i="2"/>
  <c r="P313" i="2"/>
  <c r="R313" i="2" s="1"/>
  <c r="Q352" i="2"/>
  <c r="P294" i="2"/>
  <c r="R294" i="2" s="1"/>
  <c r="Q333" i="2"/>
  <c r="P297" i="2"/>
  <c r="R297" i="2" s="1"/>
  <c r="Q336" i="2"/>
  <c r="P315" i="2"/>
  <c r="R315" i="2" s="1"/>
  <c r="Q354" i="2"/>
  <c r="P298" i="2"/>
  <c r="R298" i="2" s="1"/>
  <c r="Q337" i="2"/>
  <c r="P317" i="2"/>
  <c r="R317" i="2" s="1"/>
  <c r="Q356" i="2"/>
  <c r="P288" i="2"/>
  <c r="R288" i="2" s="1"/>
  <c r="Q327" i="2"/>
  <c r="P312" i="2"/>
  <c r="R312" i="2" s="1"/>
  <c r="Q351" i="2"/>
  <c r="P301" i="2"/>
  <c r="R301" i="2" s="1"/>
  <c r="Q340" i="2"/>
  <c r="P319" i="2"/>
  <c r="R319" i="2" s="1"/>
  <c r="Q358" i="2"/>
  <c r="P300" i="2"/>
  <c r="R300" i="2" s="1"/>
  <c r="Q339" i="2"/>
  <c r="P292" i="2"/>
  <c r="R292" i="2" s="1"/>
  <c r="Q331" i="2"/>
  <c r="P299" i="2"/>
  <c r="R299" i="2" s="1"/>
  <c r="Q338" i="2"/>
  <c r="P314" i="2"/>
  <c r="R314" i="2" s="1"/>
  <c r="Q353" i="2"/>
  <c r="P303" i="2"/>
  <c r="R303" i="2" s="1"/>
  <c r="Q342" i="2"/>
  <c r="P321" i="2"/>
  <c r="R321" i="2" s="1"/>
  <c r="Q360" i="2"/>
  <c r="P308" i="2"/>
  <c r="R308" i="2" s="1"/>
  <c r="Q347" i="2"/>
  <c r="S335" i="2"/>
  <c r="R335" i="2"/>
  <c r="P306" i="2"/>
  <c r="R306" i="2" s="1"/>
  <c r="Q345" i="2"/>
  <c r="P305" i="2"/>
  <c r="R305" i="2" s="1"/>
  <c r="Q344" i="2"/>
  <c r="P287" i="2"/>
  <c r="R287" i="2" s="1"/>
  <c r="Q326" i="2"/>
  <c r="P316" i="2"/>
  <c r="R316" i="2" s="1"/>
  <c r="Q355" i="2"/>
  <c r="P295" i="2"/>
  <c r="R295" i="2" s="1"/>
  <c r="Q334" i="2"/>
  <c r="P285" i="2"/>
  <c r="R285" i="2" s="1"/>
  <c r="Q324" i="2"/>
  <c r="P291" i="2"/>
  <c r="R291" i="2" s="1"/>
  <c r="Q330" i="2"/>
  <c r="P309" i="2"/>
  <c r="R309" i="2" s="1"/>
  <c r="Q348" i="2"/>
  <c r="P289" i="2"/>
  <c r="R289" i="2" s="1"/>
  <c r="Q328" i="2"/>
  <c r="P286" i="2"/>
  <c r="R286" i="2" s="1"/>
  <c r="Q325" i="2"/>
  <c r="P293" i="2"/>
  <c r="R293" i="2" s="1"/>
  <c r="Q332" i="2"/>
  <c r="P311" i="2"/>
  <c r="R311" i="2" s="1"/>
  <c r="Q350" i="2"/>
  <c r="P307" i="2"/>
  <c r="R307" i="2" s="1"/>
  <c r="Q346" i="2"/>
  <c r="H308" i="2"/>
  <c r="I290" i="2"/>
  <c r="P290" i="2"/>
  <c r="R290" i="2" s="1"/>
  <c r="H298" i="2"/>
  <c r="I293" i="2"/>
  <c r="I301" i="2"/>
  <c r="I300" i="2"/>
  <c r="I292" i="2"/>
  <c r="I316" i="2"/>
  <c r="H292" i="2"/>
  <c r="H316" i="2"/>
  <c r="I298" i="2"/>
  <c r="H317" i="2"/>
  <c r="H299" i="2"/>
  <c r="I319" i="2"/>
  <c r="H306" i="2"/>
  <c r="H289" i="2"/>
  <c r="I309" i="2"/>
  <c r="H286" i="2"/>
  <c r="I312" i="2"/>
  <c r="H311" i="2"/>
  <c r="I299" i="2"/>
  <c r="H309" i="2"/>
  <c r="I288" i="2"/>
  <c r="H314" i="2"/>
  <c r="H295" i="2"/>
  <c r="I303" i="2"/>
  <c r="H313" i="2"/>
  <c r="H321" i="2"/>
  <c r="I308" i="2"/>
  <c r="I291" i="2"/>
  <c r="H290" i="2"/>
  <c r="H291" i="2"/>
  <c r="H301" i="2"/>
  <c r="I317" i="2"/>
  <c r="H294" i="2"/>
  <c r="I285" i="2"/>
  <c r="I297" i="2"/>
  <c r="H305" i="2"/>
  <c r="I315" i="2"/>
  <c r="H287" i="2"/>
  <c r="H315" i="2"/>
  <c r="I287" i="2"/>
  <c r="H303" i="2"/>
  <c r="H319" i="2"/>
  <c r="I294" i="2"/>
  <c r="I295" i="2"/>
  <c r="I311" i="2"/>
  <c r="I286" i="2"/>
  <c r="I306" i="2"/>
  <c r="I314" i="2"/>
  <c r="H312" i="2"/>
  <c r="H288" i="2"/>
  <c r="I289" i="2"/>
  <c r="H297" i="2"/>
  <c r="I305" i="2"/>
  <c r="I313" i="2"/>
  <c r="I321" i="2"/>
  <c r="H285" i="2"/>
  <c r="C123" i="1"/>
  <c r="C122" i="1"/>
  <c r="G227" i="14" l="1"/>
  <c r="H227" i="14"/>
  <c r="IZ487" i="14"/>
  <c r="GN487" i="14"/>
  <c r="EB487" i="14"/>
  <c r="BP487" i="14"/>
  <c r="GZ487" i="14"/>
  <c r="EE487" i="14"/>
  <c r="BJ487" i="14"/>
  <c r="IS487" i="14"/>
  <c r="FW487" i="14"/>
  <c r="DB487" i="14"/>
  <c r="AI487" i="14"/>
  <c r="HP487" i="14"/>
  <c r="EU487" i="14"/>
  <c r="BZ487" i="14"/>
  <c r="J487" i="14"/>
  <c r="GM487" i="14"/>
  <c r="DR487" i="14"/>
  <c r="AW487" i="14"/>
  <c r="IF487" i="14"/>
  <c r="FK487" i="14"/>
  <c r="CP487" i="14"/>
  <c r="X487" i="14"/>
  <c r="HC487" i="14"/>
  <c r="EH487" i="14"/>
  <c r="BM487" i="14"/>
  <c r="IV487" i="14"/>
  <c r="GA487" i="14"/>
  <c r="DF487" i="14"/>
  <c r="AL487" i="14"/>
  <c r="HJ487" i="14"/>
  <c r="EO487" i="14"/>
  <c r="BT487" i="14"/>
  <c r="IR487" i="14"/>
  <c r="GF487" i="14"/>
  <c r="DT487" i="14"/>
  <c r="BH487" i="14"/>
  <c r="GQ487" i="14"/>
  <c r="DV487" i="14"/>
  <c r="BA487" i="14"/>
  <c r="II487" i="14"/>
  <c r="FN487" i="14"/>
  <c r="CS487" i="14"/>
  <c r="AA487" i="14"/>
  <c r="HG487" i="14"/>
  <c r="EL487" i="14"/>
  <c r="BQ487" i="14"/>
  <c r="IY487" i="14"/>
  <c r="GD487" i="14"/>
  <c r="DI487" i="14"/>
  <c r="AO487" i="14"/>
  <c r="HW487" i="14"/>
  <c r="FB487" i="14"/>
  <c r="CG487" i="14"/>
  <c r="P487" i="14"/>
  <c r="GT487" i="14"/>
  <c r="DY487" i="14"/>
  <c r="BD487" i="14"/>
  <c r="IM487" i="14"/>
  <c r="FR487" i="14"/>
  <c r="CW487" i="14"/>
  <c r="AD487" i="14"/>
  <c r="HA487" i="14"/>
  <c r="EF487" i="14"/>
  <c r="BK487" i="14"/>
  <c r="HD487" i="14"/>
  <c r="DU487" i="14"/>
  <c r="CR487" i="14"/>
  <c r="IX487" i="14"/>
  <c r="HV487" i="14"/>
  <c r="O487" i="14"/>
  <c r="IC487" i="14"/>
  <c r="IJ487" i="14"/>
  <c r="FX487" i="14"/>
  <c r="DL487" i="14"/>
  <c r="AZ487" i="14"/>
  <c r="GH487" i="14"/>
  <c r="DM487" i="14"/>
  <c r="AR487" i="14"/>
  <c r="HZ487" i="14"/>
  <c r="FE487" i="14"/>
  <c r="CJ487" i="14"/>
  <c r="S487" i="14"/>
  <c r="GX487" i="14"/>
  <c r="EC487" i="14"/>
  <c r="BG487" i="14"/>
  <c r="IP487" i="14"/>
  <c r="FU487" i="14"/>
  <c r="CZ487" i="14"/>
  <c r="AG487" i="14"/>
  <c r="HN487" i="14"/>
  <c r="ES487" i="14"/>
  <c r="BW487" i="14"/>
  <c r="H487" i="14"/>
  <c r="GK487" i="14"/>
  <c r="DP487" i="14"/>
  <c r="AU487" i="14"/>
  <c r="ID487" i="14"/>
  <c r="FI487" i="14"/>
  <c r="CM487" i="14"/>
  <c r="V487" i="14"/>
  <c r="GR487" i="14"/>
  <c r="DW487" i="14"/>
  <c r="BB487" i="14"/>
  <c r="HR487" i="14"/>
  <c r="CB487" i="14"/>
  <c r="IH487" i="14"/>
  <c r="HF487" i="14"/>
  <c r="DH487" i="14"/>
  <c r="CE487" i="14"/>
  <c r="DX487" i="14"/>
  <c r="CL487" i="14"/>
  <c r="IB487" i="14"/>
  <c r="FP487" i="14"/>
  <c r="DD487" i="14"/>
  <c r="IT487" i="14"/>
  <c r="FY487" i="14"/>
  <c r="DC487" i="14"/>
  <c r="AJ487" i="14"/>
  <c r="HQ487" i="14"/>
  <c r="EV487" i="14"/>
  <c r="CA487" i="14"/>
  <c r="K487" i="14"/>
  <c r="GO487" i="14"/>
  <c r="DS487" i="14"/>
  <c r="AX487" i="14"/>
  <c r="IG487" i="14"/>
  <c r="FL487" i="14"/>
  <c r="CQ487" i="14"/>
  <c r="Y487" i="14"/>
  <c r="HE487" i="14"/>
  <c r="EI487" i="14"/>
  <c r="BN487" i="14"/>
  <c r="IW487" i="14"/>
  <c r="GB487" i="14"/>
  <c r="DG487" i="14"/>
  <c r="AM487" i="14"/>
  <c r="HU487" i="14"/>
  <c r="EY487" i="14"/>
  <c r="CD487" i="14"/>
  <c r="N487" i="14"/>
  <c r="GI487" i="14"/>
  <c r="DN487" i="14"/>
  <c r="AS487" i="14"/>
  <c r="BO487" i="14"/>
  <c r="HT487" i="14"/>
  <c r="FH487" i="14"/>
  <c r="CV487" i="14"/>
  <c r="IK487" i="14"/>
  <c r="FO487" i="14"/>
  <c r="CT487" i="14"/>
  <c r="AB487" i="14"/>
  <c r="HH487" i="14"/>
  <c r="EM487" i="14"/>
  <c r="BR487" i="14"/>
  <c r="JA487" i="14"/>
  <c r="GE487" i="14"/>
  <c r="DJ487" i="14"/>
  <c r="AP487" i="14"/>
  <c r="HX487" i="14"/>
  <c r="FC487" i="14"/>
  <c r="CH487" i="14"/>
  <c r="Q487" i="14"/>
  <c r="GU487" i="14"/>
  <c r="DZ487" i="14"/>
  <c r="BE487" i="14"/>
  <c r="IN487" i="14"/>
  <c r="FS487" i="14"/>
  <c r="CX487" i="14"/>
  <c r="AE487" i="14"/>
  <c r="HK487" i="14"/>
  <c r="EP487" i="14"/>
  <c r="BU487" i="14"/>
  <c r="IU487" i="14"/>
  <c r="FZ487" i="14"/>
  <c r="DE487" i="14"/>
  <c r="AK487" i="14"/>
  <c r="ER487" i="14"/>
  <c r="GP487" i="14"/>
  <c r="FM487" i="14"/>
  <c r="EK487" i="14"/>
  <c r="AN487" i="14"/>
  <c r="GS487" i="14"/>
  <c r="FG487" i="14"/>
  <c r="HL487" i="14"/>
  <c r="EZ487" i="14"/>
  <c r="CN487" i="14"/>
  <c r="IA487" i="14"/>
  <c r="FF487" i="14"/>
  <c r="CK487" i="14"/>
  <c r="T487" i="14"/>
  <c r="GY487" i="14"/>
  <c r="ED487" i="14"/>
  <c r="BI487" i="14"/>
  <c r="IQ487" i="14"/>
  <c r="FV487" i="14"/>
  <c r="DA487" i="14"/>
  <c r="AH487" i="14"/>
  <c r="HO487" i="14"/>
  <c r="ET487" i="14"/>
  <c r="BY487" i="14"/>
  <c r="I487" i="14"/>
  <c r="GL487" i="14"/>
  <c r="DQ487" i="14"/>
  <c r="AV487" i="14"/>
  <c r="IE487" i="14"/>
  <c r="FJ487" i="14"/>
  <c r="CO487" i="14"/>
  <c r="W487" i="14"/>
  <c r="HB487" i="14"/>
  <c r="EG487" i="14"/>
  <c r="BL487" i="14"/>
  <c r="IL487" i="14"/>
  <c r="FQ487" i="14"/>
  <c r="CU487" i="14"/>
  <c r="AC487" i="14"/>
  <c r="CF487" i="14"/>
  <c r="L487" i="14"/>
  <c r="AY487" i="14"/>
  <c r="Z487" i="14"/>
  <c r="GC487" i="14"/>
  <c r="FA487" i="14"/>
  <c r="BC487" i="14"/>
  <c r="U487" i="14"/>
  <c r="GV487" i="14"/>
  <c r="EJ487" i="14"/>
  <c r="BX487" i="14"/>
  <c r="HI487" i="14"/>
  <c r="EN487" i="14"/>
  <c r="BS487" i="14"/>
  <c r="JB487" i="14"/>
  <c r="GG487" i="14"/>
  <c r="DK487" i="14"/>
  <c r="AQ487" i="14"/>
  <c r="HY487" i="14"/>
  <c r="FD487" i="14"/>
  <c r="CI487" i="14"/>
  <c r="R487" i="14"/>
  <c r="GW487" i="14"/>
  <c r="EA487" i="14"/>
  <c r="BF487" i="14"/>
  <c r="IO487" i="14"/>
  <c r="FT487" i="14"/>
  <c r="CY487" i="14"/>
  <c r="AF487" i="14"/>
  <c r="HM487" i="14"/>
  <c r="EQ487" i="14"/>
  <c r="BV487" i="14"/>
  <c r="G487" i="14"/>
  <c r="GJ487" i="14"/>
  <c r="DO487" i="14"/>
  <c r="AT487" i="14"/>
  <c r="HS487" i="14"/>
  <c r="EX487" i="14"/>
  <c r="CC487" i="14"/>
  <c r="M487" i="14"/>
  <c r="EW487" i="14"/>
  <c r="I227" i="14"/>
  <c r="K227" i="14" s="1"/>
  <c r="JB488" i="14" s="1"/>
  <c r="E228" i="14"/>
  <c r="H228" i="14" s="1"/>
  <c r="D229" i="14"/>
  <c r="C230" i="14"/>
  <c r="Q302" i="2"/>
  <c r="S329" i="2"/>
  <c r="Q304" i="2"/>
  <c r="Q318" i="2"/>
  <c r="Q310" i="2"/>
  <c r="P398" i="2"/>
  <c r="Q398" i="2"/>
  <c r="Q378" i="2"/>
  <c r="P378" i="2"/>
  <c r="P385" i="2"/>
  <c r="Q385" i="2"/>
  <c r="Q396" i="2"/>
  <c r="P396" i="2"/>
  <c r="P382" i="2"/>
  <c r="Q382" i="2"/>
  <c r="Q320" i="2"/>
  <c r="Q388" i="2"/>
  <c r="P388" i="2"/>
  <c r="P371" i="2"/>
  <c r="Q371" i="2"/>
  <c r="P368" i="2"/>
  <c r="Q368" i="2"/>
  <c r="Q380" i="2"/>
  <c r="P380" i="2"/>
  <c r="R359" i="2"/>
  <c r="S357" i="2"/>
  <c r="S343" i="2"/>
  <c r="Q300" i="2"/>
  <c r="R341" i="2"/>
  <c r="S349" i="2"/>
  <c r="Q301" i="2"/>
  <c r="Q317" i="2"/>
  <c r="Q298" i="2"/>
  <c r="Q292" i="2"/>
  <c r="Q316" i="2"/>
  <c r="Q309" i="2"/>
  <c r="Q293" i="2"/>
  <c r="S340" i="2"/>
  <c r="R340" i="2"/>
  <c r="S354" i="2"/>
  <c r="R354" i="2"/>
  <c r="S332" i="2"/>
  <c r="R332" i="2"/>
  <c r="R328" i="2"/>
  <c r="S328" i="2"/>
  <c r="R334" i="2"/>
  <c r="S334" i="2"/>
  <c r="S345" i="2"/>
  <c r="R345" i="2"/>
  <c r="S360" i="2"/>
  <c r="R360" i="2"/>
  <c r="S331" i="2"/>
  <c r="R331" i="2"/>
  <c r="S351" i="2"/>
  <c r="R351" i="2"/>
  <c r="R356" i="2"/>
  <c r="S356" i="2"/>
  <c r="S336" i="2"/>
  <c r="R336" i="2"/>
  <c r="S325" i="2"/>
  <c r="R325" i="2"/>
  <c r="S348" i="2"/>
  <c r="R348" i="2"/>
  <c r="R355" i="2"/>
  <c r="S355" i="2"/>
  <c r="R342" i="2"/>
  <c r="S342" i="2"/>
  <c r="Q307" i="2"/>
  <c r="S339" i="2"/>
  <c r="R339" i="2"/>
  <c r="S327" i="2"/>
  <c r="R327" i="2"/>
  <c r="S333" i="2"/>
  <c r="R333" i="2"/>
  <c r="R346" i="2"/>
  <c r="S346" i="2"/>
  <c r="S330" i="2"/>
  <c r="R330" i="2"/>
  <c r="S326" i="2"/>
  <c r="R326" i="2"/>
  <c r="S353" i="2"/>
  <c r="R353" i="2"/>
  <c r="S358" i="2"/>
  <c r="R358" i="2"/>
  <c r="S337" i="2"/>
  <c r="R337" i="2"/>
  <c r="S352" i="2"/>
  <c r="R352" i="2"/>
  <c r="S350" i="2"/>
  <c r="R350" i="2"/>
  <c r="S324" i="2"/>
  <c r="R324" i="2"/>
  <c r="R344" i="2"/>
  <c r="S344" i="2"/>
  <c r="S347" i="2"/>
  <c r="R347" i="2"/>
  <c r="R338" i="2"/>
  <c r="S338" i="2"/>
  <c r="Q287" i="2"/>
  <c r="Q306" i="2"/>
  <c r="Q313" i="2"/>
  <c r="Q288" i="2"/>
  <c r="Q311" i="2"/>
  <c r="Q286" i="2"/>
  <c r="Q285" i="2"/>
  <c r="Q289" i="2"/>
  <c r="Q290" i="2"/>
  <c r="Q295" i="2"/>
  <c r="Q315" i="2"/>
  <c r="Q297" i="2"/>
  <c r="Q294" i="2"/>
  <c r="Q319" i="2"/>
  <c r="Q299" i="2"/>
  <c r="Q305" i="2"/>
  <c r="Q291" i="2"/>
  <c r="Q308" i="2"/>
  <c r="Q321" i="2"/>
  <c r="Q303" i="2"/>
  <c r="Q314" i="2"/>
  <c r="Q312" i="2"/>
  <c r="C163" i="1"/>
  <c r="G228" i="14" l="1"/>
  <c r="CK488" i="14"/>
  <c r="EW488" i="14"/>
  <c r="N488" i="14"/>
  <c r="GX488" i="14"/>
  <c r="EM488" i="14"/>
  <c r="FH488" i="14"/>
  <c r="H488" i="14"/>
  <c r="IK488" i="14"/>
  <c r="CR488" i="14"/>
  <c r="CJ488" i="14"/>
  <c r="BS488" i="14"/>
  <c r="HI488" i="14"/>
  <c r="GQ488" i="14"/>
  <c r="GI488" i="14"/>
  <c r="FO488" i="14"/>
  <c r="BF488" i="14"/>
  <c r="AR488" i="14"/>
  <c r="AB488" i="14"/>
  <c r="M488" i="14"/>
  <c r="DR488" i="14"/>
  <c r="EF488" i="14"/>
  <c r="DL488" i="14"/>
  <c r="CQ488" i="14"/>
  <c r="GD488" i="14"/>
  <c r="IE488" i="14"/>
  <c r="HK488" i="14"/>
  <c r="GO488" i="14"/>
  <c r="IP488" i="14"/>
  <c r="BO488" i="14"/>
  <c r="AV488" i="14"/>
  <c r="Y488" i="14"/>
  <c r="EL488" i="14"/>
  <c r="W488" i="14"/>
  <c r="DE488" i="14"/>
  <c r="HD488" i="14"/>
  <c r="BB488" i="14"/>
  <c r="ES488" i="14"/>
  <c r="IR488" i="14"/>
  <c r="BY488" i="14"/>
  <c r="FT488" i="14"/>
  <c r="R488" i="14"/>
  <c r="CW488" i="14"/>
  <c r="GV488" i="14"/>
  <c r="AK488" i="14"/>
  <c r="DX488" i="14"/>
  <c r="HW488" i="14"/>
  <c r="BH488" i="14"/>
  <c r="EZ488" i="14"/>
  <c r="IY488" i="14"/>
  <c r="CE488" i="14"/>
  <c r="GA488" i="14"/>
  <c r="V488" i="14"/>
  <c r="DD488" i="14"/>
  <c r="HC488" i="14"/>
  <c r="AG488" i="14"/>
  <c r="CS488" i="14"/>
  <c r="FE488" i="14"/>
  <c r="HQ488" i="14"/>
  <c r="BN488" i="14"/>
  <c r="DZ488" i="14"/>
  <c r="GL488" i="14"/>
  <c r="IX488" i="14"/>
  <c r="ET488" i="14"/>
  <c r="HF488" i="14"/>
  <c r="AF488" i="14"/>
  <c r="DS488" i="14"/>
  <c r="HP488" i="14"/>
  <c r="BL488" i="14"/>
  <c r="FG488" i="14"/>
  <c r="G488" i="14"/>
  <c r="CI488" i="14"/>
  <c r="GG488" i="14"/>
  <c r="AA488" i="14"/>
  <c r="DK488" i="14"/>
  <c r="HH488" i="14"/>
  <c r="AU488" i="14"/>
  <c r="EK488" i="14"/>
  <c r="IJ488" i="14"/>
  <c r="BR488" i="14"/>
  <c r="FL488" i="14"/>
  <c r="L488" i="14"/>
  <c r="CO488" i="14"/>
  <c r="GN488" i="14"/>
  <c r="AE488" i="14"/>
  <c r="DP488" i="14"/>
  <c r="HO488" i="14"/>
  <c r="AO488" i="14"/>
  <c r="DA488" i="14"/>
  <c r="FM488" i="14"/>
  <c r="HY488" i="14"/>
  <c r="BV488" i="14"/>
  <c r="EH488" i="14"/>
  <c r="GT488" i="14"/>
  <c r="CP488" i="14"/>
  <c r="FB488" i="14"/>
  <c r="HN488" i="14"/>
  <c r="AQ488" i="14"/>
  <c r="EE488" i="14"/>
  <c r="IC488" i="14"/>
  <c r="BX488" i="14"/>
  <c r="FS488" i="14"/>
  <c r="P488" i="14"/>
  <c r="CV488" i="14"/>
  <c r="GU488" i="14"/>
  <c r="AJ488" i="14"/>
  <c r="DW488" i="14"/>
  <c r="HU488" i="14"/>
  <c r="BG488" i="14"/>
  <c r="EY488" i="14"/>
  <c r="IV488" i="14"/>
  <c r="CB488" i="14"/>
  <c r="FY488" i="14"/>
  <c r="U488" i="14"/>
  <c r="DC488" i="14"/>
  <c r="GZ488" i="14"/>
  <c r="AN488" i="14"/>
  <c r="EC488" i="14"/>
  <c r="IB488" i="14"/>
  <c r="AW488" i="14"/>
  <c r="DI488" i="14"/>
  <c r="FU488" i="14"/>
  <c r="IG488" i="14"/>
  <c r="CD488" i="14"/>
  <c r="EP488" i="14"/>
  <c r="HB488" i="14"/>
  <c r="CX488" i="14"/>
  <c r="FJ488" i="14"/>
  <c r="HV488" i="14"/>
  <c r="BA488" i="14"/>
  <c r="ER488" i="14"/>
  <c r="IQ488" i="14"/>
  <c r="CH488" i="14"/>
  <c r="GF488" i="14"/>
  <c r="Z488" i="14"/>
  <c r="DH488" i="14"/>
  <c r="HG488" i="14"/>
  <c r="AT488" i="14"/>
  <c r="EJ488" i="14"/>
  <c r="II488" i="14"/>
  <c r="BQ488" i="14"/>
  <c r="FK488" i="14"/>
  <c r="K488" i="14"/>
  <c r="CN488" i="14"/>
  <c r="GM488" i="14"/>
  <c r="AD488" i="14"/>
  <c r="DO488" i="14"/>
  <c r="HM488" i="14"/>
  <c r="AZ488" i="14"/>
  <c r="EQ488" i="14"/>
  <c r="IN488" i="14"/>
  <c r="BE488" i="14"/>
  <c r="DQ488" i="14"/>
  <c r="GC488" i="14"/>
  <c r="IO488" i="14"/>
  <c r="CL488" i="14"/>
  <c r="EX488" i="14"/>
  <c r="HJ488" i="14"/>
  <c r="DF488" i="14"/>
  <c r="FR488" i="14"/>
  <c r="ID488" i="14"/>
  <c r="BK488" i="14"/>
  <c r="FD488" i="14"/>
  <c r="O488" i="14"/>
  <c r="CU488" i="14"/>
  <c r="GR488" i="14"/>
  <c r="AI488" i="14"/>
  <c r="DU488" i="14"/>
  <c r="HT488" i="14"/>
  <c r="BD488" i="14"/>
  <c r="EV488" i="14"/>
  <c r="IU488" i="14"/>
  <c r="CA488" i="14"/>
  <c r="FX488" i="14"/>
  <c r="T488" i="14"/>
  <c r="CZ488" i="14"/>
  <c r="GY488" i="14"/>
  <c r="AM488" i="14"/>
  <c r="EB488" i="14"/>
  <c r="IA488" i="14"/>
  <c r="BJ488" i="14"/>
  <c r="FC488" i="14"/>
  <c r="JA488" i="14"/>
  <c r="BM488" i="14"/>
  <c r="DY488" i="14"/>
  <c r="GK488" i="14"/>
  <c r="IW488" i="14"/>
  <c r="CT488" i="14"/>
  <c r="FF488" i="14"/>
  <c r="HR488" i="14"/>
  <c r="DN488" i="14"/>
  <c r="FZ488" i="14"/>
  <c r="IL488" i="14"/>
  <c r="BW488" i="14"/>
  <c r="FQ488" i="14"/>
  <c r="X488" i="14"/>
  <c r="DG488" i="14"/>
  <c r="HE488" i="14"/>
  <c r="AS488" i="14"/>
  <c r="EI488" i="14"/>
  <c r="IF488" i="14"/>
  <c r="BP488" i="14"/>
  <c r="FI488" i="14"/>
  <c r="J488" i="14"/>
  <c r="CM488" i="14"/>
  <c r="GJ488" i="14"/>
  <c r="AC488" i="14"/>
  <c r="DM488" i="14"/>
  <c r="HL488" i="14"/>
  <c r="AY488" i="14"/>
  <c r="EN488" i="14"/>
  <c r="IM488" i="14"/>
  <c r="BT488" i="14"/>
  <c r="FP488" i="14"/>
  <c r="I488" i="14"/>
  <c r="BU488" i="14"/>
  <c r="EG488" i="14"/>
  <c r="GS488" i="14"/>
  <c r="AP488" i="14"/>
  <c r="DB488" i="14"/>
  <c r="FN488" i="14"/>
  <c r="HZ488" i="14"/>
  <c r="DV488" i="14"/>
  <c r="GH488" i="14"/>
  <c r="IT488" i="14"/>
  <c r="CG488" i="14"/>
  <c r="GE488" i="14"/>
  <c r="AH488" i="14"/>
  <c r="DT488" i="14"/>
  <c r="HS488" i="14"/>
  <c r="BC488" i="14"/>
  <c r="EU488" i="14"/>
  <c r="IS488" i="14"/>
  <c r="BZ488" i="14"/>
  <c r="FW488" i="14"/>
  <c r="S488" i="14"/>
  <c r="CY488" i="14"/>
  <c r="GW488" i="14"/>
  <c r="AL488" i="14"/>
  <c r="EA488" i="14"/>
  <c r="HX488" i="14"/>
  <c r="BI488" i="14"/>
  <c r="FA488" i="14"/>
  <c r="IZ488" i="14"/>
  <c r="CF488" i="14"/>
  <c r="GB488" i="14"/>
  <c r="Q488" i="14"/>
  <c r="CC488" i="14"/>
  <c r="EO488" i="14"/>
  <c r="HA488" i="14"/>
  <c r="AX488" i="14"/>
  <c r="DJ488" i="14"/>
  <c r="FV488" i="14"/>
  <c r="IH488" i="14"/>
  <c r="ED488" i="14"/>
  <c r="GP488" i="14"/>
  <c r="C231" i="14"/>
  <c r="D230" i="14"/>
  <c r="E229" i="14"/>
  <c r="G229" i="14"/>
  <c r="H229" i="14"/>
  <c r="F229" i="14"/>
  <c r="F228" i="14"/>
  <c r="C168" i="1"/>
  <c r="C171" i="1" s="1"/>
  <c r="C174" i="1"/>
  <c r="I228" i="14" l="1"/>
  <c r="K228" i="14" s="1"/>
  <c r="IY489" i="14" s="1"/>
  <c r="I229" i="14"/>
  <c r="K229" i="14" s="1"/>
  <c r="IV490" i="14" s="1"/>
  <c r="E230" i="14"/>
  <c r="G230" i="14" s="1"/>
  <c r="D231" i="14"/>
  <c r="C232" i="14"/>
  <c r="C216" i="1"/>
  <c r="C202" i="1"/>
  <c r="C176" i="1"/>
  <c r="C175" i="1"/>
  <c r="GC490" i="14" l="1"/>
  <c r="GX490" i="14"/>
  <c r="IF490" i="14"/>
  <c r="AG490" i="14"/>
  <c r="R490" i="14"/>
  <c r="DB489" i="14"/>
  <c r="HY490" i="14"/>
  <c r="HH489" i="14"/>
  <c r="HG490" i="14"/>
  <c r="I489" i="14"/>
  <c r="AW490" i="14"/>
  <c r="DH489" i="14"/>
  <c r="HM489" i="14"/>
  <c r="CJ489" i="14"/>
  <c r="BG490" i="14"/>
  <c r="CD489" i="14"/>
  <c r="BX489" i="14"/>
  <c r="AZ490" i="14"/>
  <c r="GD489" i="14"/>
  <c r="AB489" i="14"/>
  <c r="M490" i="14"/>
  <c r="AS489" i="14"/>
  <c r="ED489" i="14"/>
  <c r="IK490" i="14"/>
  <c r="ER489" i="14"/>
  <c r="DW489" i="14"/>
  <c r="BK490" i="14"/>
  <c r="AP490" i="14"/>
  <c r="Y490" i="14"/>
  <c r="GQ490" i="14"/>
  <c r="CS490" i="14"/>
  <c r="BF490" i="14"/>
  <c r="DS490" i="14"/>
  <c r="DL490" i="14"/>
  <c r="BI490" i="14"/>
  <c r="BB490" i="14"/>
  <c r="H490" i="14"/>
  <c r="AC489" i="14"/>
  <c r="EB489" i="14"/>
  <c r="IX489" i="14"/>
  <c r="DD489" i="14"/>
  <c r="HJ489" i="14"/>
  <c r="BT489" i="14"/>
  <c r="FQ489" i="14"/>
  <c r="AH489" i="14"/>
  <c r="EG489" i="14"/>
  <c r="J489" i="14"/>
  <c r="DI489" i="14"/>
  <c r="FV489" i="14"/>
  <c r="DZ489" i="14"/>
  <c r="GP489" i="14"/>
  <c r="GI489" i="14"/>
  <c r="BW489" i="14"/>
  <c r="AO490" i="14"/>
  <c r="W490" i="14"/>
  <c r="HZ490" i="14"/>
  <c r="CL490" i="14"/>
  <c r="BC490" i="14"/>
  <c r="AM490" i="14"/>
  <c r="DK490" i="14"/>
  <c r="BH490" i="14"/>
  <c r="BA490" i="14"/>
  <c r="N490" i="14"/>
  <c r="IL490" i="14"/>
  <c r="Q489" i="14"/>
  <c r="DP489" i="14"/>
  <c r="IB489" i="14"/>
  <c r="CR489" i="14"/>
  <c r="GT489" i="14"/>
  <c r="BF489" i="14"/>
  <c r="FE489" i="14"/>
  <c r="U489" i="14"/>
  <c r="DT489" i="14"/>
  <c r="IJ489" i="14"/>
  <c r="CV489" i="14"/>
  <c r="CK489" i="14"/>
  <c r="AO489" i="14"/>
  <c r="EL489" i="14"/>
  <c r="EE489" i="14"/>
  <c r="S489" i="14"/>
  <c r="DA490" i="14"/>
  <c r="BM490" i="14"/>
  <c r="DG490" i="14"/>
  <c r="HJ490" i="14"/>
  <c r="GT490" i="14"/>
  <c r="CY490" i="14"/>
  <c r="EI490" i="14"/>
  <c r="DT490" i="14"/>
  <c r="DM490" i="14"/>
  <c r="BJ490" i="14"/>
  <c r="AV490" i="14"/>
  <c r="AP489" i="14"/>
  <c r="EO489" i="14"/>
  <c r="R489" i="14"/>
  <c r="DQ489" i="14"/>
  <c r="IC489" i="14"/>
  <c r="CF489" i="14"/>
  <c r="GF489" i="14"/>
  <c r="AV489" i="14"/>
  <c r="ES489" i="14"/>
  <c r="X489" i="14"/>
  <c r="DU489" i="14"/>
  <c r="GL489" i="14"/>
  <c r="EN489" i="14"/>
  <c r="GX489" i="14"/>
  <c r="GQ489" i="14"/>
  <c r="CE489" i="14"/>
  <c r="K489" i="14"/>
  <c r="DW490" i="14"/>
  <c r="DB490" i="14"/>
  <c r="DZ490" i="14"/>
  <c r="I490" i="14"/>
  <c r="HQ490" i="14"/>
  <c r="HA490" i="14"/>
  <c r="GE490" i="14"/>
  <c r="EJ490" i="14"/>
  <c r="DU490" i="14"/>
  <c r="DN490" i="14"/>
  <c r="BD490" i="14"/>
  <c r="BD489" i="14"/>
  <c r="FA489" i="14"/>
  <c r="AF489" i="14"/>
  <c r="EC489" i="14"/>
  <c r="IZ489" i="14"/>
  <c r="CS489" i="14"/>
  <c r="GV489" i="14"/>
  <c r="BH489" i="14"/>
  <c r="FF489" i="14"/>
  <c r="AJ489" i="14"/>
  <c r="EH489" i="14"/>
  <c r="AZ489" i="14"/>
  <c r="IS489" i="14"/>
  <c r="JB489" i="14"/>
  <c r="IU489" i="14"/>
  <c r="EI489" i="14"/>
  <c r="EP490" i="14"/>
  <c r="DY490" i="14"/>
  <c r="EW490" i="14"/>
  <c r="DJ490" i="14"/>
  <c r="O490" i="14"/>
  <c r="HW490" i="14"/>
  <c r="GU490" i="14"/>
  <c r="GF490" i="14"/>
  <c r="EK490" i="14"/>
  <c r="DV490" i="14"/>
  <c r="DH490" i="14"/>
  <c r="BP489" i="14"/>
  <c r="FN489" i="14"/>
  <c r="AR489" i="14"/>
  <c r="EP489" i="14"/>
  <c r="H489" i="14"/>
  <c r="DE489" i="14"/>
  <c r="HL489" i="14"/>
  <c r="BU489" i="14"/>
  <c r="FT489" i="14"/>
  <c r="AW489" i="14"/>
  <c r="FH489" i="14"/>
  <c r="BM489" i="14"/>
  <c r="N489" i="14"/>
  <c r="G489" i="14"/>
  <c r="HP489" i="14"/>
  <c r="EQ489" i="14"/>
  <c r="GI490" i="14"/>
  <c r="EU490" i="14"/>
  <c r="GL490" i="14"/>
  <c r="EG490" i="14"/>
  <c r="DQ490" i="14"/>
  <c r="K490" i="14"/>
  <c r="II490" i="14"/>
  <c r="GV490" i="14"/>
  <c r="GG490" i="14"/>
  <c r="EL490" i="14"/>
  <c r="GB490" i="14"/>
  <c r="CC489" i="14"/>
  <c r="GB489" i="14"/>
  <c r="BE489" i="14"/>
  <c r="FD489" i="14"/>
  <c r="T489" i="14"/>
  <c r="DR489" i="14"/>
  <c r="IH489" i="14"/>
  <c r="CG489" i="14"/>
  <c r="GG489" i="14"/>
  <c r="BI489" i="14"/>
  <c r="GZ489" i="14"/>
  <c r="EX489" i="14"/>
  <c r="BR489" i="14"/>
  <c r="BK489" i="14"/>
  <c r="GS489" i="14"/>
  <c r="GU489" i="14"/>
  <c r="HB490" i="14"/>
  <c r="GK490" i="14"/>
  <c r="Z490" i="14"/>
  <c r="FV490" i="14"/>
  <c r="EM490" i="14"/>
  <c r="AY490" i="14"/>
  <c r="L490" i="14"/>
  <c r="IJ490" i="14"/>
  <c r="GW490" i="14"/>
  <c r="GH490" i="14"/>
  <c r="GR490" i="14"/>
  <c r="CO489" i="14"/>
  <c r="GR489" i="14"/>
  <c r="BQ489" i="14"/>
  <c r="FP489" i="14"/>
  <c r="AG489" i="14"/>
  <c r="EF489" i="14"/>
  <c r="JA489" i="14"/>
  <c r="CT489" i="14"/>
  <c r="GW489" i="14"/>
  <c r="BV489" i="14"/>
  <c r="HR489" i="14"/>
  <c r="FL489" i="14"/>
  <c r="BZ489" i="14"/>
  <c r="BS489" i="14"/>
  <c r="HA489" i="14"/>
  <c r="HC489" i="14"/>
  <c r="IK489" i="14"/>
  <c r="CW489" i="14"/>
  <c r="HB489" i="14"/>
  <c r="BY489" i="14"/>
  <c r="FX489" i="14"/>
  <c r="BA489" i="14"/>
  <c r="EZ489" i="14"/>
  <c r="V489" i="14"/>
  <c r="CH489" i="14"/>
  <c r="ET489" i="14"/>
  <c r="HF489" i="14"/>
  <c r="O489" i="14"/>
  <c r="CA489" i="14"/>
  <c r="EM489" i="14"/>
  <c r="GY489" i="14"/>
  <c r="HX489" i="14"/>
  <c r="HI489" i="14"/>
  <c r="AA489" i="14"/>
  <c r="CM489" i="14"/>
  <c r="EY489" i="14"/>
  <c r="HK489" i="14"/>
  <c r="L489" i="14"/>
  <c r="DJ489" i="14"/>
  <c r="HT489" i="14"/>
  <c r="CL489" i="14"/>
  <c r="GN489" i="14"/>
  <c r="BN489" i="14"/>
  <c r="FM489" i="14"/>
  <c r="AD489" i="14"/>
  <c r="CP489" i="14"/>
  <c r="FB489" i="14"/>
  <c r="HN489" i="14"/>
  <c r="W489" i="14"/>
  <c r="CI489" i="14"/>
  <c r="EU489" i="14"/>
  <c r="HG489" i="14"/>
  <c r="IF489" i="14"/>
  <c r="HQ489" i="14"/>
  <c r="AI489" i="14"/>
  <c r="CU489" i="14"/>
  <c r="FG489" i="14"/>
  <c r="HS489" i="14"/>
  <c r="EV489" i="14"/>
  <c r="Y489" i="14"/>
  <c r="DX489" i="14"/>
  <c r="IP489" i="14"/>
  <c r="CZ489" i="14"/>
  <c r="HD489" i="14"/>
  <c r="CB489" i="14"/>
  <c r="FY489" i="14"/>
  <c r="AL489" i="14"/>
  <c r="CX489" i="14"/>
  <c r="FJ489" i="14"/>
  <c r="HV489" i="14"/>
  <c r="AE489" i="14"/>
  <c r="CQ489" i="14"/>
  <c r="FC489" i="14"/>
  <c r="HO489" i="14"/>
  <c r="IN489" i="14"/>
  <c r="HY489" i="14"/>
  <c r="AQ489" i="14"/>
  <c r="DC489" i="14"/>
  <c r="FO489" i="14"/>
  <c r="IA489" i="14"/>
  <c r="AK489" i="14"/>
  <c r="EJ489" i="14"/>
  <c r="M489" i="14"/>
  <c r="DL489" i="14"/>
  <c r="HU489" i="14"/>
  <c r="CN489" i="14"/>
  <c r="GO489" i="14"/>
  <c r="AT489" i="14"/>
  <c r="DF489" i="14"/>
  <c r="FR489" i="14"/>
  <c r="ID489" i="14"/>
  <c r="AM489" i="14"/>
  <c r="CY489" i="14"/>
  <c r="FK489" i="14"/>
  <c r="HW489" i="14"/>
  <c r="IV489" i="14"/>
  <c r="IG489" i="14"/>
  <c r="AY489" i="14"/>
  <c r="DK489" i="14"/>
  <c r="FW489" i="14"/>
  <c r="II489" i="14"/>
  <c r="FU489" i="14"/>
  <c r="AX489" i="14"/>
  <c r="EW489" i="14"/>
  <c r="Z489" i="14"/>
  <c r="DY489" i="14"/>
  <c r="IR489" i="14"/>
  <c r="DA489" i="14"/>
  <c r="HE489" i="14"/>
  <c r="BB489" i="14"/>
  <c r="DN489" i="14"/>
  <c r="FZ489" i="14"/>
  <c r="IL489" i="14"/>
  <c r="AU489" i="14"/>
  <c r="DG489" i="14"/>
  <c r="FS489" i="14"/>
  <c r="IE489" i="14"/>
  <c r="GC489" i="14"/>
  <c r="IO489" i="14"/>
  <c r="BG489" i="14"/>
  <c r="DS489" i="14"/>
  <c r="GE489" i="14"/>
  <c r="IQ489" i="14"/>
  <c r="GJ489" i="14"/>
  <c r="BL489" i="14"/>
  <c r="FI489" i="14"/>
  <c r="AN489" i="14"/>
  <c r="EK489" i="14"/>
  <c r="P489" i="14"/>
  <c r="DM489" i="14"/>
  <c r="HZ489" i="14"/>
  <c r="BJ489" i="14"/>
  <c r="DV489" i="14"/>
  <c r="GH489" i="14"/>
  <c r="IT489" i="14"/>
  <c r="BC489" i="14"/>
  <c r="DO489" i="14"/>
  <c r="GA489" i="14"/>
  <c r="IM489" i="14"/>
  <c r="GK489" i="14"/>
  <c r="IW489" i="14"/>
  <c r="BO489" i="14"/>
  <c r="EA489" i="14"/>
  <c r="GM489" i="14"/>
  <c r="DP490" i="14"/>
  <c r="EF490" i="14"/>
  <c r="FW490" i="14"/>
  <c r="BX490" i="14"/>
  <c r="IR490" i="14"/>
  <c r="FY490" i="14"/>
  <c r="BZ490" i="14"/>
  <c r="IT490" i="14"/>
  <c r="FT490" i="14"/>
  <c r="BW490" i="14"/>
  <c r="IQ490" i="14"/>
  <c r="FX490" i="14"/>
  <c r="BY490" i="14"/>
  <c r="IS490" i="14"/>
  <c r="FZ490" i="14"/>
  <c r="BT490" i="14"/>
  <c r="IN490" i="14"/>
  <c r="G490" i="14"/>
  <c r="CQ490" i="14"/>
  <c r="GA490" i="14"/>
  <c r="Q490" i="14"/>
  <c r="AQ490" i="14"/>
  <c r="FO490" i="14"/>
  <c r="AR490" i="14"/>
  <c r="FP490" i="14"/>
  <c r="AS490" i="14"/>
  <c r="FQ490" i="14"/>
  <c r="AT490" i="14"/>
  <c r="FR490" i="14"/>
  <c r="AN490" i="14"/>
  <c r="FL490" i="14"/>
  <c r="FU490" i="14"/>
  <c r="J490" i="14"/>
  <c r="CT490" i="14"/>
  <c r="GD490" i="14"/>
  <c r="DC490" i="14"/>
  <c r="IA490" i="14"/>
  <c r="DD490" i="14"/>
  <c r="IB490" i="14"/>
  <c r="DE490" i="14"/>
  <c r="IC490" i="14"/>
  <c r="DF490" i="14"/>
  <c r="ID490" i="14"/>
  <c r="CZ490" i="14"/>
  <c r="HX490" i="14"/>
  <c r="AU490" i="14"/>
  <c r="HI490" i="14"/>
  <c r="DI490" i="14"/>
  <c r="AE490" i="14"/>
  <c r="GS490" i="14"/>
  <c r="DO490" i="14"/>
  <c r="AH490" i="14"/>
  <c r="GY490" i="14"/>
  <c r="DR490" i="14"/>
  <c r="S490" i="14"/>
  <c r="CE490" i="14"/>
  <c r="EQ490" i="14"/>
  <c r="HC490" i="14"/>
  <c r="T490" i="14"/>
  <c r="CF490" i="14"/>
  <c r="ER490" i="14"/>
  <c r="HD490" i="14"/>
  <c r="U490" i="14"/>
  <c r="CG490" i="14"/>
  <c r="ES490" i="14"/>
  <c r="HE490" i="14"/>
  <c r="V490" i="14"/>
  <c r="CH490" i="14"/>
  <c r="ET490" i="14"/>
  <c r="HF490" i="14"/>
  <c r="P490" i="14"/>
  <c r="CB490" i="14"/>
  <c r="EN490" i="14"/>
  <c r="GZ490" i="14"/>
  <c r="BN490" i="14"/>
  <c r="EE490" i="14"/>
  <c r="AX490" i="14"/>
  <c r="HO490" i="14"/>
  <c r="EH490" i="14"/>
  <c r="BE490" i="14"/>
  <c r="HR490" i="14"/>
  <c r="EO490" i="14"/>
  <c r="AA490" i="14"/>
  <c r="CM490" i="14"/>
  <c r="EY490" i="14"/>
  <c r="HK490" i="14"/>
  <c r="AB490" i="14"/>
  <c r="CN490" i="14"/>
  <c r="EZ490" i="14"/>
  <c r="HL490" i="14"/>
  <c r="AC490" i="14"/>
  <c r="CO490" i="14"/>
  <c r="FA490" i="14"/>
  <c r="HM490" i="14"/>
  <c r="AD490" i="14"/>
  <c r="CP490" i="14"/>
  <c r="FB490" i="14"/>
  <c r="HN490" i="14"/>
  <c r="X490" i="14"/>
  <c r="CJ490" i="14"/>
  <c r="EV490" i="14"/>
  <c r="HH490" i="14"/>
  <c r="IE490" i="14"/>
  <c r="CD490" i="14"/>
  <c r="IU490" i="14"/>
  <c r="FN490" i="14"/>
  <c r="CK490" i="14"/>
  <c r="IX490" i="14"/>
  <c r="EX490" i="14"/>
  <c r="BU490" i="14"/>
  <c r="IH490" i="14"/>
  <c r="FE490" i="14"/>
  <c r="CA490" i="14"/>
  <c r="IO490" i="14"/>
  <c r="FK490" i="14"/>
  <c r="AI490" i="14"/>
  <c r="CU490" i="14"/>
  <c r="FG490" i="14"/>
  <c r="HS490" i="14"/>
  <c r="AJ490" i="14"/>
  <c r="CV490" i="14"/>
  <c r="FH490" i="14"/>
  <c r="HT490" i="14"/>
  <c r="AK490" i="14"/>
  <c r="CW490" i="14"/>
  <c r="FI490" i="14"/>
  <c r="HU490" i="14"/>
  <c r="AL490" i="14"/>
  <c r="CX490" i="14"/>
  <c r="FJ490" i="14"/>
  <c r="HV490" i="14"/>
  <c r="AF490" i="14"/>
  <c r="CR490" i="14"/>
  <c r="FD490" i="14"/>
  <c r="HP490" i="14"/>
  <c r="FM490" i="14"/>
  <c r="CI490" i="14"/>
  <c r="IW490" i="14"/>
  <c r="FS490" i="14"/>
  <c r="BS490" i="14"/>
  <c r="IG490" i="14"/>
  <c r="FC490" i="14"/>
  <c r="BV490" i="14"/>
  <c r="IM490" i="14"/>
  <c r="FF490" i="14"/>
  <c r="CC490" i="14"/>
  <c r="IP490" i="14"/>
  <c r="BO490" i="14"/>
  <c r="EA490" i="14"/>
  <c r="GM490" i="14"/>
  <c r="IY490" i="14"/>
  <c r="BP490" i="14"/>
  <c r="EB490" i="14"/>
  <c r="GN490" i="14"/>
  <c r="IZ490" i="14"/>
  <c r="BQ490" i="14"/>
  <c r="EC490" i="14"/>
  <c r="GO490" i="14"/>
  <c r="JA490" i="14"/>
  <c r="BR490" i="14"/>
  <c r="ED490" i="14"/>
  <c r="GP490" i="14"/>
  <c r="JB490" i="14"/>
  <c r="BL490" i="14"/>
  <c r="DX490" i="14"/>
  <c r="GJ490" i="14"/>
  <c r="C233" i="14"/>
  <c r="D232" i="14"/>
  <c r="E231" i="14"/>
  <c r="H231" i="14" s="1"/>
  <c r="G231" i="14"/>
  <c r="F230" i="14"/>
  <c r="H230" i="14"/>
  <c r="F231" i="14" l="1"/>
  <c r="I231" i="14" s="1"/>
  <c r="K231" i="14" s="1"/>
  <c r="GS492" i="14" s="1"/>
  <c r="I230" i="14"/>
  <c r="K230" i="14" s="1"/>
  <c r="GV491" i="14" s="1"/>
  <c r="G232" i="14"/>
  <c r="E232" i="14"/>
  <c r="H232" i="14" s="1"/>
  <c r="D233" i="14"/>
  <c r="C234" i="14"/>
  <c r="IN492" i="14" l="1"/>
  <c r="FD492" i="14"/>
  <c r="IQ492" i="14"/>
  <c r="CO492" i="14"/>
  <c r="DV491" i="14"/>
  <c r="EE491" i="14"/>
  <c r="W492" i="14"/>
  <c r="JA492" i="14"/>
  <c r="CM492" i="14"/>
  <c r="U492" i="14"/>
  <c r="EU491" i="14"/>
  <c r="DB492" i="14"/>
  <c r="AI492" i="14"/>
  <c r="ES492" i="14"/>
  <c r="CP492" i="14"/>
  <c r="DG491" i="14"/>
  <c r="HB492" i="14"/>
  <c r="BS492" i="14"/>
  <c r="IR492" i="14"/>
  <c r="FX492" i="14"/>
  <c r="AQ492" i="14"/>
  <c r="DD492" i="14"/>
  <c r="BV492" i="14"/>
  <c r="AN492" i="14"/>
  <c r="FA491" i="14"/>
  <c r="HM492" i="14"/>
  <c r="CA492" i="14"/>
  <c r="ER492" i="14"/>
  <c r="EV492" i="14"/>
  <c r="EB492" i="14"/>
  <c r="GM491" i="14"/>
  <c r="IA492" i="14"/>
  <c r="DL492" i="14"/>
  <c r="GR492" i="14"/>
  <c r="IS492" i="14"/>
  <c r="HG492" i="14"/>
  <c r="M491" i="14"/>
  <c r="IZ492" i="14"/>
  <c r="HC492" i="14"/>
  <c r="AJ492" i="14"/>
  <c r="FW492" i="14"/>
  <c r="BH492" i="14"/>
  <c r="BZ492" i="14"/>
  <c r="GB492" i="14"/>
  <c r="X492" i="14"/>
  <c r="CT492" i="14"/>
  <c r="GD492" i="14"/>
  <c r="P492" i="14"/>
  <c r="CL492" i="14"/>
  <c r="FQ492" i="14"/>
  <c r="R492" i="14"/>
  <c r="DW492" i="14"/>
  <c r="BC492" i="14"/>
  <c r="HT492" i="14"/>
  <c r="EX492" i="14"/>
  <c r="BX492" i="14"/>
  <c r="IX492" i="14"/>
  <c r="ET492" i="14"/>
  <c r="EO492" i="14"/>
  <c r="BC491" i="14"/>
  <c r="EC492" i="14"/>
  <c r="FA492" i="14"/>
  <c r="AF492" i="14"/>
  <c r="AH492" i="14"/>
  <c r="DC492" i="14"/>
  <c r="GO492" i="14"/>
  <c r="Z492" i="14"/>
  <c r="CU492" i="14"/>
  <c r="GE492" i="14"/>
  <c r="AA492" i="14"/>
  <c r="EH492" i="14"/>
  <c r="BL492" i="14"/>
  <c r="IH492" i="14"/>
  <c r="FI492" i="14"/>
  <c r="CG492" i="14"/>
  <c r="AE492" i="14"/>
  <c r="FB492" i="14"/>
  <c r="EW492" i="14"/>
  <c r="BZ491" i="14"/>
  <c r="GH492" i="14"/>
  <c r="HA492" i="14"/>
  <c r="K492" i="14"/>
  <c r="N492" i="14"/>
  <c r="V492" i="14"/>
  <c r="GN492" i="14"/>
  <c r="AZ492" i="14"/>
  <c r="DU492" i="14"/>
  <c r="HP492" i="14"/>
  <c r="AR492" i="14"/>
  <c r="DM492" i="14"/>
  <c r="HD492" i="14"/>
  <c r="BB492" i="14"/>
  <c r="GF492" i="14"/>
  <c r="CW492" i="14"/>
  <c r="AU492" i="14"/>
  <c r="HJ492" i="14"/>
  <c r="DR492" i="14"/>
  <c r="BP492" i="14"/>
  <c r="IT492" i="14"/>
  <c r="HV491" i="14"/>
  <c r="AY492" i="14"/>
  <c r="BQ492" i="14"/>
  <c r="CI492" i="14"/>
  <c r="AP492" i="14"/>
  <c r="BI492" i="14"/>
  <c r="ED492" i="14"/>
  <c r="IB492" i="14"/>
  <c r="BA492" i="14"/>
  <c r="DV492" i="14"/>
  <c r="HR492" i="14"/>
  <c r="BK492" i="14"/>
  <c r="HS492" i="14"/>
  <c r="DX492" i="14"/>
  <c r="BW492" i="14"/>
  <c r="IV492" i="14"/>
  <c r="EY492" i="14"/>
  <c r="CZ492" i="14"/>
  <c r="GA492" i="14"/>
  <c r="DT492" i="14"/>
  <c r="EP492" i="14"/>
  <c r="FO492" i="14"/>
  <c r="DK492" i="14"/>
  <c r="BR492" i="14"/>
  <c r="EQ492" i="14"/>
  <c r="IP492" i="14"/>
  <c r="BJ492" i="14"/>
  <c r="EF492" i="14"/>
  <c r="IC492" i="14"/>
  <c r="BT492" i="14"/>
  <c r="IF492" i="14"/>
  <c r="EI492" i="14"/>
  <c r="CF492" i="14"/>
  <c r="L492" i="14"/>
  <c r="FL492" i="14"/>
  <c r="DJ492" i="14"/>
  <c r="GY492" i="14"/>
  <c r="M492" i="14"/>
  <c r="T492" i="14"/>
  <c r="CR492" i="14"/>
  <c r="O492" i="14"/>
  <c r="CJ492" i="14"/>
  <c r="FP492" i="14"/>
  <c r="G492" i="14"/>
  <c r="CB492" i="14"/>
  <c r="FF492" i="14"/>
  <c r="H492" i="14"/>
  <c r="CV492" i="14"/>
  <c r="AB492" i="14"/>
  <c r="GG492" i="14"/>
  <c r="DP492" i="14"/>
  <c r="AV492" i="14"/>
  <c r="HK492" i="14"/>
  <c r="GM492" i="14"/>
  <c r="Y492" i="14"/>
  <c r="CD492" i="14"/>
  <c r="FG492" i="14"/>
  <c r="J492" i="14"/>
  <c r="CE492" i="14"/>
  <c r="FH492" i="14"/>
  <c r="AC492" i="14"/>
  <c r="CX492" i="14"/>
  <c r="GJ492" i="14"/>
  <c r="AD492" i="14"/>
  <c r="CY492" i="14"/>
  <c r="GL492" i="14"/>
  <c r="AX492" i="14"/>
  <c r="EN492" i="14"/>
  <c r="HF492" i="14"/>
  <c r="IM492" i="14"/>
  <c r="HI492" i="14"/>
  <c r="BK491" i="14"/>
  <c r="AD491" i="14"/>
  <c r="H491" i="14"/>
  <c r="AP491" i="14"/>
  <c r="BY491" i="14"/>
  <c r="FT492" i="14"/>
  <c r="S492" i="14"/>
  <c r="CN492" i="14"/>
  <c r="FV492" i="14"/>
  <c r="AL492" i="14"/>
  <c r="DG492" i="14"/>
  <c r="GV492" i="14"/>
  <c r="AM492" i="14"/>
  <c r="DH492" i="14"/>
  <c r="GW492" i="14"/>
  <c r="BG492" i="14"/>
  <c r="FY492" i="14"/>
  <c r="HN492" i="14"/>
  <c r="Q492" i="14"/>
  <c r="CH491" i="14"/>
  <c r="AZ491" i="14"/>
  <c r="BT491" i="14"/>
  <c r="DB491" i="14"/>
  <c r="EM491" i="14"/>
  <c r="O491" i="14"/>
  <c r="IQ491" i="14"/>
  <c r="HA491" i="14"/>
  <c r="EG491" i="14"/>
  <c r="FT491" i="14"/>
  <c r="HH491" i="14"/>
  <c r="DE492" i="14"/>
  <c r="GT492" i="14"/>
  <c r="AK492" i="14"/>
  <c r="DF492" i="14"/>
  <c r="GU492" i="14"/>
  <c r="BD492" i="14"/>
  <c r="DZ492" i="14"/>
  <c r="HU492" i="14"/>
  <c r="BF492" i="14"/>
  <c r="EA492" i="14"/>
  <c r="HX492" i="14"/>
  <c r="BY492" i="14"/>
  <c r="HZ492" i="14"/>
  <c r="EM492" i="14"/>
  <c r="CC492" i="14"/>
  <c r="AL491" i="14"/>
  <c r="W491" i="14"/>
  <c r="IA491" i="14"/>
  <c r="HB491" i="14"/>
  <c r="IO491" i="14"/>
  <c r="ER491" i="14"/>
  <c r="AS492" i="14"/>
  <c r="DN492" i="14"/>
  <c r="HE492" i="14"/>
  <c r="AT492" i="14"/>
  <c r="DO492" i="14"/>
  <c r="HH492" i="14"/>
  <c r="BN492" i="14"/>
  <c r="EJ492" i="14"/>
  <c r="II492" i="14"/>
  <c r="BO492" i="14"/>
  <c r="EK492" i="14"/>
  <c r="IJ492" i="14"/>
  <c r="CQ492" i="14"/>
  <c r="IK492" i="14"/>
  <c r="EU492" i="14"/>
  <c r="CK492" i="14"/>
  <c r="GO491" i="14"/>
  <c r="FY491" i="14"/>
  <c r="DN491" i="14"/>
  <c r="Y491" i="14"/>
  <c r="BG491" i="14"/>
  <c r="HD491" i="14"/>
  <c r="HJ491" i="14"/>
  <c r="GX491" i="14"/>
  <c r="EL491" i="14"/>
  <c r="CK491" i="14"/>
  <c r="DS491" i="14"/>
  <c r="GZ492" i="14"/>
  <c r="FJ492" i="14"/>
  <c r="HV492" i="14"/>
  <c r="FC492" i="14"/>
  <c r="HO492" i="14"/>
  <c r="AG492" i="14"/>
  <c r="CS492" i="14"/>
  <c r="FE492" i="14"/>
  <c r="HQ492" i="14"/>
  <c r="BH491" i="14"/>
  <c r="IK491" i="14"/>
  <c r="FQ491" i="14"/>
  <c r="DD491" i="14"/>
  <c r="AT491" i="14"/>
  <c r="HS491" i="14"/>
  <c r="FD491" i="14"/>
  <c r="BS491" i="14"/>
  <c r="JA491" i="14"/>
  <c r="FG491" i="14"/>
  <c r="CV491" i="14"/>
  <c r="P491" i="14"/>
  <c r="CB491" i="14"/>
  <c r="EP491" i="14"/>
  <c r="HK491" i="14"/>
  <c r="AG491" i="14"/>
  <c r="CS491" i="14"/>
  <c r="FJ491" i="14"/>
  <c r="IE491" i="14"/>
  <c r="AX491" i="14"/>
  <c r="DJ491" i="14"/>
  <c r="GC491" i="14"/>
  <c r="IX491" i="14"/>
  <c r="BO491" i="14"/>
  <c r="EA491" i="14"/>
  <c r="GW491" i="14"/>
  <c r="U491" i="14"/>
  <c r="CG491" i="14"/>
  <c r="EV491" i="14"/>
  <c r="HQ491" i="14"/>
  <c r="EZ491" i="14"/>
  <c r="HL491" i="14"/>
  <c r="DS492" i="14"/>
  <c r="HL492" i="14"/>
  <c r="FR492" i="14"/>
  <c r="ID492" i="14"/>
  <c r="FK492" i="14"/>
  <c r="HW492" i="14"/>
  <c r="AO492" i="14"/>
  <c r="DA492" i="14"/>
  <c r="FM492" i="14"/>
  <c r="HY492" i="14"/>
  <c r="CA491" i="14"/>
  <c r="T491" i="14"/>
  <c r="GQ491" i="14"/>
  <c r="DW491" i="14"/>
  <c r="BP491" i="14"/>
  <c r="IT491" i="14"/>
  <c r="FZ491" i="14"/>
  <c r="CP491" i="14"/>
  <c r="L491" i="14"/>
  <c r="GH491" i="14"/>
  <c r="DO491" i="14"/>
  <c r="X491" i="14"/>
  <c r="CJ491" i="14"/>
  <c r="EY491" i="14"/>
  <c r="HU491" i="14"/>
  <c r="AO491" i="14"/>
  <c r="DA491" i="14"/>
  <c r="FS491" i="14"/>
  <c r="IN491" i="14"/>
  <c r="BF491" i="14"/>
  <c r="DR491" i="14"/>
  <c r="GL491" i="14"/>
  <c r="K491" i="14"/>
  <c r="BW491" i="14"/>
  <c r="EK491" i="14"/>
  <c r="HF491" i="14"/>
  <c r="AC491" i="14"/>
  <c r="CO491" i="14"/>
  <c r="FE491" i="14"/>
  <c r="HZ491" i="14"/>
  <c r="FH491" i="14"/>
  <c r="HT491" i="14"/>
  <c r="FZ492" i="14"/>
  <c r="IL492" i="14"/>
  <c r="FS492" i="14"/>
  <c r="IE492" i="14"/>
  <c r="AW492" i="14"/>
  <c r="DI492" i="14"/>
  <c r="FU492" i="14"/>
  <c r="IG492" i="14"/>
  <c r="CX491" i="14"/>
  <c r="AM491" i="14"/>
  <c r="HP491" i="14"/>
  <c r="EW491" i="14"/>
  <c r="CI491" i="14"/>
  <c r="AB491" i="14"/>
  <c r="GZ491" i="14"/>
  <c r="DL491" i="14"/>
  <c r="AE491" i="14"/>
  <c r="HG491" i="14"/>
  <c r="EN491" i="14"/>
  <c r="AF491" i="14"/>
  <c r="CR491" i="14"/>
  <c r="FI491" i="14"/>
  <c r="ID491" i="14"/>
  <c r="AW491" i="14"/>
  <c r="DI491" i="14"/>
  <c r="GB491" i="14"/>
  <c r="IW491" i="14"/>
  <c r="BN491" i="14"/>
  <c r="DZ491" i="14"/>
  <c r="GU491" i="14"/>
  <c r="S491" i="14"/>
  <c r="CE491" i="14"/>
  <c r="ET491" i="14"/>
  <c r="HO491" i="14"/>
  <c r="AK491" i="14"/>
  <c r="CW491" i="14"/>
  <c r="FN491" i="14"/>
  <c r="II491" i="14"/>
  <c r="FP491" i="14"/>
  <c r="IB491" i="14"/>
  <c r="BE492" i="14"/>
  <c r="DQ492" i="14"/>
  <c r="GC492" i="14"/>
  <c r="IO492" i="14"/>
  <c r="DT491" i="14"/>
  <c r="BJ491" i="14"/>
  <c r="IL491" i="14"/>
  <c r="FV491" i="14"/>
  <c r="DF491" i="14"/>
  <c r="AU491" i="14"/>
  <c r="HY491" i="14"/>
  <c r="EF491" i="14"/>
  <c r="BB491" i="14"/>
  <c r="IC491" i="14"/>
  <c r="FM491" i="14"/>
  <c r="AN491" i="14"/>
  <c r="CZ491" i="14"/>
  <c r="FR491" i="14"/>
  <c r="IM491" i="14"/>
  <c r="BE491" i="14"/>
  <c r="DQ491" i="14"/>
  <c r="GK491" i="14"/>
  <c r="J491" i="14"/>
  <c r="BV491" i="14"/>
  <c r="EI491" i="14"/>
  <c r="HE491" i="14"/>
  <c r="AA491" i="14"/>
  <c r="CM491" i="14"/>
  <c r="FC491" i="14"/>
  <c r="HX491" i="14"/>
  <c r="AS491" i="14"/>
  <c r="DE491" i="14"/>
  <c r="FW491" i="14"/>
  <c r="IS491" i="14"/>
  <c r="FX491" i="14"/>
  <c r="IJ491" i="14"/>
  <c r="EZ492" i="14"/>
  <c r="IY492" i="14"/>
  <c r="GP492" i="14"/>
  <c r="JB492" i="14"/>
  <c r="GI492" i="14"/>
  <c r="IU492" i="14"/>
  <c r="BM492" i="14"/>
  <c r="DY492" i="14"/>
  <c r="GK492" i="14"/>
  <c r="IW492" i="14"/>
  <c r="EO491" i="14"/>
  <c r="CF491" i="14"/>
  <c r="V491" i="14"/>
  <c r="GR491" i="14"/>
  <c r="EC491" i="14"/>
  <c r="BR491" i="14"/>
  <c r="IU491" i="14"/>
  <c r="FF491" i="14"/>
  <c r="BX491" i="14"/>
  <c r="N491" i="14"/>
  <c r="GI491" i="14"/>
  <c r="AV491" i="14"/>
  <c r="DH491" i="14"/>
  <c r="GA491" i="14"/>
  <c r="IV491" i="14"/>
  <c r="BM491" i="14"/>
  <c r="DY491" i="14"/>
  <c r="GT491" i="14"/>
  <c r="R491" i="14"/>
  <c r="CD491" i="14"/>
  <c r="ES491" i="14"/>
  <c r="HN491" i="14"/>
  <c r="AI491" i="14"/>
  <c r="CU491" i="14"/>
  <c r="FL491" i="14"/>
  <c r="IG491" i="14"/>
  <c r="BA491" i="14"/>
  <c r="DM491" i="14"/>
  <c r="GG491" i="14"/>
  <c r="JB491" i="14"/>
  <c r="GF491" i="14"/>
  <c r="IR491" i="14"/>
  <c r="CH492" i="14"/>
  <c r="FN492" i="14"/>
  <c r="EL492" i="14"/>
  <c r="GX492" i="14"/>
  <c r="EE492" i="14"/>
  <c r="GQ492" i="14"/>
  <c r="I492" i="14"/>
  <c r="BU492" i="14"/>
  <c r="EG492" i="14"/>
  <c r="FO491" i="14"/>
  <c r="CY491" i="14"/>
  <c r="AR491" i="14"/>
  <c r="HR491" i="14"/>
  <c r="EX491" i="14"/>
  <c r="CN491" i="14"/>
  <c r="G491" i="14"/>
  <c r="GE491" i="14"/>
  <c r="CQ491" i="14"/>
  <c r="AJ491" i="14"/>
  <c r="HI491" i="14"/>
  <c r="BD491" i="14"/>
  <c r="DP491" i="14"/>
  <c r="GJ491" i="14"/>
  <c r="I491" i="14"/>
  <c r="BU491" i="14"/>
  <c r="EH491" i="14"/>
  <c r="HC491" i="14"/>
  <c r="Z491" i="14"/>
  <c r="CL491" i="14"/>
  <c r="FB491" i="14"/>
  <c r="HW491" i="14"/>
  <c r="AQ491" i="14"/>
  <c r="DC491" i="14"/>
  <c r="FU491" i="14"/>
  <c r="IP491" i="14"/>
  <c r="BI491" i="14"/>
  <c r="DU491" i="14"/>
  <c r="GP491" i="14"/>
  <c r="EB491" i="14"/>
  <c r="GN491" i="14"/>
  <c r="IZ491" i="14"/>
  <c r="IH491" i="14"/>
  <c r="BL491" i="14"/>
  <c r="DX491" i="14"/>
  <c r="GS491" i="14"/>
  <c r="Q491" i="14"/>
  <c r="CC491" i="14"/>
  <c r="EQ491" i="14"/>
  <c r="HM491" i="14"/>
  <c r="AH491" i="14"/>
  <c r="CT491" i="14"/>
  <c r="FK491" i="14"/>
  <c r="IF491" i="14"/>
  <c r="AY491" i="14"/>
  <c r="DK491" i="14"/>
  <c r="GD491" i="14"/>
  <c r="IY491" i="14"/>
  <c r="BQ491" i="14"/>
  <c r="ED491" i="14"/>
  <c r="GY491" i="14"/>
  <c r="EJ491" i="14"/>
  <c r="C235" i="14"/>
  <c r="D234" i="14"/>
  <c r="E233" i="14"/>
  <c r="F233" i="14" s="1"/>
  <c r="F232" i="14"/>
  <c r="I232" i="14" s="1"/>
  <c r="K232" i="14" s="1"/>
  <c r="H233" i="14" l="1"/>
  <c r="G233" i="14"/>
  <c r="IW493" i="14"/>
  <c r="IO493" i="14"/>
  <c r="IG493" i="14"/>
  <c r="HY493" i="14"/>
  <c r="HQ493" i="14"/>
  <c r="HI493" i="14"/>
  <c r="HA493" i="14"/>
  <c r="GS493" i="14"/>
  <c r="GK493" i="14"/>
  <c r="GC493" i="14"/>
  <c r="FU493" i="14"/>
  <c r="FM493" i="14"/>
  <c r="FE493" i="14"/>
  <c r="EW493" i="14"/>
  <c r="EO493" i="14"/>
  <c r="EG493" i="14"/>
  <c r="DY493" i="14"/>
  <c r="DQ493" i="14"/>
  <c r="IY493" i="14"/>
  <c r="IP493" i="14"/>
  <c r="IF493" i="14"/>
  <c r="HW493" i="14"/>
  <c r="HN493" i="14"/>
  <c r="HE493" i="14"/>
  <c r="IU493" i="14"/>
  <c r="IL493" i="14"/>
  <c r="IC493" i="14"/>
  <c r="HT493" i="14"/>
  <c r="HK493" i="14"/>
  <c r="HB493" i="14"/>
  <c r="GR493" i="14"/>
  <c r="GI493" i="14"/>
  <c r="FZ493" i="14"/>
  <c r="FQ493" i="14"/>
  <c r="FH493" i="14"/>
  <c r="EY493" i="14"/>
  <c r="EP493" i="14"/>
  <c r="EF493" i="14"/>
  <c r="DW493" i="14"/>
  <c r="DN493" i="14"/>
  <c r="DF493" i="14"/>
  <c r="CX493" i="14"/>
  <c r="CP493" i="14"/>
  <c r="CH493" i="14"/>
  <c r="BZ493" i="14"/>
  <c r="BR493" i="14"/>
  <c r="BJ493" i="14"/>
  <c r="BB493" i="14"/>
  <c r="AT493" i="14"/>
  <c r="AL493" i="14"/>
  <c r="AD493" i="14"/>
  <c r="V493" i="14"/>
  <c r="N493" i="14"/>
  <c r="JB493" i="14"/>
  <c r="IS493" i="14"/>
  <c r="IJ493" i="14"/>
  <c r="IA493" i="14"/>
  <c r="HR493" i="14"/>
  <c r="HH493" i="14"/>
  <c r="GY493" i="14"/>
  <c r="GP493" i="14"/>
  <c r="GG493" i="14"/>
  <c r="FX493" i="14"/>
  <c r="FO493" i="14"/>
  <c r="FF493" i="14"/>
  <c r="EV493" i="14"/>
  <c r="EM493" i="14"/>
  <c r="ED493" i="14"/>
  <c r="DU493" i="14"/>
  <c r="DL493" i="14"/>
  <c r="DD493" i="14"/>
  <c r="CV493" i="14"/>
  <c r="CN493" i="14"/>
  <c r="CF493" i="14"/>
  <c r="BX493" i="14"/>
  <c r="BP493" i="14"/>
  <c r="BH493" i="14"/>
  <c r="AZ493" i="14"/>
  <c r="AR493" i="14"/>
  <c r="AJ493" i="14"/>
  <c r="AB493" i="14"/>
  <c r="T493" i="14"/>
  <c r="L493" i="14"/>
  <c r="JA493" i="14"/>
  <c r="IR493" i="14"/>
  <c r="II493" i="14"/>
  <c r="HZ493" i="14"/>
  <c r="HP493" i="14"/>
  <c r="HG493" i="14"/>
  <c r="GX493" i="14"/>
  <c r="GO493" i="14"/>
  <c r="GF493" i="14"/>
  <c r="FW493" i="14"/>
  <c r="FN493" i="14"/>
  <c r="FD493" i="14"/>
  <c r="EU493" i="14"/>
  <c r="EL493" i="14"/>
  <c r="EC493" i="14"/>
  <c r="DT493" i="14"/>
  <c r="DK493" i="14"/>
  <c r="DC493" i="14"/>
  <c r="CU493" i="14"/>
  <c r="CM493" i="14"/>
  <c r="CE493" i="14"/>
  <c r="BW493" i="14"/>
  <c r="BO493" i="14"/>
  <c r="BG493" i="14"/>
  <c r="AY493" i="14"/>
  <c r="AQ493" i="14"/>
  <c r="AI493" i="14"/>
  <c r="AA493" i="14"/>
  <c r="S493" i="14"/>
  <c r="K493" i="14"/>
  <c r="IZ493" i="14"/>
  <c r="IQ493" i="14"/>
  <c r="IH493" i="14"/>
  <c r="HX493" i="14"/>
  <c r="HO493" i="14"/>
  <c r="HF493" i="14"/>
  <c r="GW493" i="14"/>
  <c r="GN493" i="14"/>
  <c r="GE493" i="14"/>
  <c r="FV493" i="14"/>
  <c r="FL493" i="14"/>
  <c r="ID493" i="14"/>
  <c r="HD493" i="14"/>
  <c r="GL493" i="14"/>
  <c r="FS493" i="14"/>
  <c r="FB493" i="14"/>
  <c r="EN493" i="14"/>
  <c r="DZ493" i="14"/>
  <c r="DJ493" i="14"/>
  <c r="CY493" i="14"/>
  <c r="CK493" i="14"/>
  <c r="BY493" i="14"/>
  <c r="BL493" i="14"/>
  <c r="AX493" i="14"/>
  <c r="AM493" i="14"/>
  <c r="Y493" i="14"/>
  <c r="M493" i="14"/>
  <c r="IX493" i="14"/>
  <c r="IB493" i="14"/>
  <c r="HC493" i="14"/>
  <c r="GJ493" i="14"/>
  <c r="FR493" i="14"/>
  <c r="FA493" i="14"/>
  <c r="EK493" i="14"/>
  <c r="DX493" i="14"/>
  <c r="DI493" i="14"/>
  <c r="CW493" i="14"/>
  <c r="CJ493" i="14"/>
  <c r="BV493" i="14"/>
  <c r="BK493" i="14"/>
  <c r="AW493" i="14"/>
  <c r="AK493" i="14"/>
  <c r="X493" i="14"/>
  <c r="J493" i="14"/>
  <c r="IV493" i="14"/>
  <c r="HV493" i="14"/>
  <c r="GZ493" i="14"/>
  <c r="GH493" i="14"/>
  <c r="FP493" i="14"/>
  <c r="EZ493" i="14"/>
  <c r="EJ493" i="14"/>
  <c r="DV493" i="14"/>
  <c r="DH493" i="14"/>
  <c r="CT493" i="14"/>
  <c r="CI493" i="14"/>
  <c r="BU493" i="14"/>
  <c r="BI493" i="14"/>
  <c r="AV493" i="14"/>
  <c r="AH493" i="14"/>
  <c r="W493" i="14"/>
  <c r="I493" i="14"/>
  <c r="IT493" i="14"/>
  <c r="HU493" i="14"/>
  <c r="GV493" i="14"/>
  <c r="GD493" i="14"/>
  <c r="FK493" i="14"/>
  <c r="EX493" i="14"/>
  <c r="EI493" i="14"/>
  <c r="DS493" i="14"/>
  <c r="DG493" i="14"/>
  <c r="CS493" i="14"/>
  <c r="CG493" i="14"/>
  <c r="BT493" i="14"/>
  <c r="BF493" i="14"/>
  <c r="AU493" i="14"/>
  <c r="AG493" i="14"/>
  <c r="U493" i="14"/>
  <c r="H493" i="14"/>
  <c r="IN493" i="14"/>
  <c r="HS493" i="14"/>
  <c r="GU493" i="14"/>
  <c r="GB493" i="14"/>
  <c r="FJ493" i="14"/>
  <c r="ET493" i="14"/>
  <c r="EH493" i="14"/>
  <c r="DR493" i="14"/>
  <c r="DE493" i="14"/>
  <c r="CR493" i="14"/>
  <c r="CD493" i="14"/>
  <c r="BS493" i="14"/>
  <c r="BE493" i="14"/>
  <c r="AS493" i="14"/>
  <c r="AF493" i="14"/>
  <c r="R493" i="14"/>
  <c r="G493" i="14"/>
  <c r="IM493" i="14"/>
  <c r="HM493" i="14"/>
  <c r="GT493" i="14"/>
  <c r="GA493" i="14"/>
  <c r="FI493" i="14"/>
  <c r="ES493" i="14"/>
  <c r="EE493" i="14"/>
  <c r="DP493" i="14"/>
  <c r="DB493" i="14"/>
  <c r="CQ493" i="14"/>
  <c r="CC493" i="14"/>
  <c r="BQ493" i="14"/>
  <c r="BD493" i="14"/>
  <c r="AP493" i="14"/>
  <c r="AE493" i="14"/>
  <c r="Q493" i="14"/>
  <c r="IK493" i="14"/>
  <c r="HL493" i="14"/>
  <c r="GQ493" i="14"/>
  <c r="FY493" i="14"/>
  <c r="FG493" i="14"/>
  <c r="ER493" i="14"/>
  <c r="EB493" i="14"/>
  <c r="DO493" i="14"/>
  <c r="DA493" i="14"/>
  <c r="CO493" i="14"/>
  <c r="CB493" i="14"/>
  <c r="BN493" i="14"/>
  <c r="BC493" i="14"/>
  <c r="AO493" i="14"/>
  <c r="AC493" i="14"/>
  <c r="P493" i="14"/>
  <c r="FC493" i="14"/>
  <c r="BA493" i="14"/>
  <c r="EQ493" i="14"/>
  <c r="AN493" i="14"/>
  <c r="EA493" i="14"/>
  <c r="Z493" i="14"/>
  <c r="DM493" i="14"/>
  <c r="O493" i="14"/>
  <c r="IE493" i="14"/>
  <c r="CZ493" i="14"/>
  <c r="HJ493" i="14"/>
  <c r="CL493" i="14"/>
  <c r="GM493" i="14"/>
  <c r="CA493" i="14"/>
  <c r="FT493" i="14"/>
  <c r="BM493" i="14"/>
  <c r="E234" i="14"/>
  <c r="G234" i="14" s="1"/>
  <c r="D235" i="14"/>
  <c r="C236" i="14"/>
  <c r="I233" i="14" l="1"/>
  <c r="K233" i="14" s="1"/>
  <c r="FB494" i="14" s="1"/>
  <c r="H234" i="14"/>
  <c r="C237" i="14"/>
  <c r="D236" i="14"/>
  <c r="E235" i="14"/>
  <c r="H235" i="14" s="1"/>
  <c r="F234" i="14"/>
  <c r="AF494" i="14" l="1"/>
  <c r="AE494" i="14"/>
  <c r="I494" i="14"/>
  <c r="AW494" i="14"/>
  <c r="EU494" i="14"/>
  <c r="AA494" i="14"/>
  <c r="BO494" i="14"/>
  <c r="HI494" i="14"/>
  <c r="L494" i="14"/>
  <c r="AC494" i="14"/>
  <c r="CU494" i="14"/>
  <c r="HT494" i="14"/>
  <c r="DR494" i="14"/>
  <c r="FM494" i="14"/>
  <c r="IM494" i="14"/>
  <c r="EJ494" i="14"/>
  <c r="IH494" i="14"/>
  <c r="FG494" i="14"/>
  <c r="G494" i="14"/>
  <c r="Z494" i="14"/>
  <c r="CZ494" i="14"/>
  <c r="BQ494" i="14"/>
  <c r="AK494" i="14"/>
  <c r="ID494" i="14"/>
  <c r="CJ494" i="14"/>
  <c r="BD494" i="14"/>
  <c r="IT494" i="14"/>
  <c r="DB494" i="14"/>
  <c r="IQ494" i="14"/>
  <c r="HF494" i="14"/>
  <c r="GI494" i="14"/>
  <c r="FY494" i="14"/>
  <c r="IW494" i="14"/>
  <c r="IZ494" i="14"/>
  <c r="GR494" i="14"/>
  <c r="T494" i="14"/>
  <c r="BA494" i="14"/>
  <c r="HJ494" i="14"/>
  <c r="HL494" i="14"/>
  <c r="AZ494" i="14"/>
  <c r="K494" i="14"/>
  <c r="GZ494" i="14"/>
  <c r="BK494" i="14"/>
  <c r="IU494" i="14"/>
  <c r="AN494" i="14"/>
  <c r="DJ494" i="14"/>
  <c r="R494" i="14"/>
  <c r="BF494" i="14"/>
  <c r="GE494" i="14"/>
  <c r="AJ494" i="14"/>
  <c r="IX494" i="14"/>
  <c r="U494" i="14"/>
  <c r="HA494" i="14"/>
  <c r="CK494" i="14"/>
  <c r="BY494" i="14"/>
  <c r="HK494" i="14"/>
  <c r="DI494" i="14"/>
  <c r="EB494" i="14"/>
  <c r="IC494" i="14"/>
  <c r="EA494" i="14"/>
  <c r="GW494" i="14"/>
  <c r="IV494" i="14"/>
  <c r="EX494" i="14"/>
  <c r="FP494" i="14"/>
  <c r="IN494" i="14"/>
  <c r="DA494" i="14"/>
  <c r="AB494" i="14"/>
  <c r="HV494" i="14"/>
  <c r="CA494" i="14"/>
  <c r="AU494" i="14"/>
  <c r="IL494" i="14"/>
  <c r="CS494" i="14"/>
  <c r="BM494" i="14"/>
  <c r="JB494" i="14"/>
  <c r="GX494" i="14"/>
  <c r="HN494" i="14"/>
  <c r="BX494" i="14"/>
  <c r="EE494" i="14"/>
  <c r="CG494" i="14"/>
  <c r="IB494" i="14"/>
  <c r="FO494" i="14"/>
  <c r="CQ494" i="14"/>
  <c r="IK494" i="14"/>
  <c r="BG494" i="14"/>
  <c r="CW494" i="14"/>
  <c r="FU494" i="14"/>
  <c r="BU494" i="14"/>
  <c r="CC494" i="14"/>
  <c r="DG494" i="14"/>
  <c r="GD494" i="14"/>
  <c r="CD494" i="14"/>
  <c r="DC494" i="14"/>
  <c r="DP494" i="14"/>
  <c r="GM494" i="14"/>
  <c r="CM494" i="14"/>
  <c r="EK494" i="14"/>
  <c r="DY494" i="14"/>
  <c r="GV494" i="14"/>
  <c r="CV494" i="14"/>
  <c r="FV494" i="14"/>
  <c r="EH494" i="14"/>
  <c r="HE494" i="14"/>
  <c r="DE494" i="14"/>
  <c r="CB494" i="14"/>
  <c r="BV494" i="14"/>
  <c r="ES494" i="14"/>
  <c r="AS494" i="14"/>
  <c r="H494" i="14"/>
  <c r="CE494" i="14"/>
  <c r="FC494" i="14"/>
  <c r="BC494" i="14"/>
  <c r="AH494" i="14"/>
  <c r="CN494" i="14"/>
  <c r="FL494" i="14"/>
  <c r="BL494" i="14"/>
  <c r="HS494" i="14"/>
  <c r="J494" i="14"/>
  <c r="S494" i="14"/>
  <c r="BI494" i="14"/>
  <c r="FS494" i="14"/>
  <c r="IP494" i="14"/>
  <c r="EP494" i="14"/>
  <c r="CI494" i="14"/>
  <c r="GB494" i="14"/>
  <c r="IY494" i="14"/>
  <c r="EY494" i="14"/>
  <c r="DD494" i="14"/>
  <c r="GK494" i="14"/>
  <c r="O494" i="14"/>
  <c r="FH494" i="14"/>
  <c r="EN494" i="14"/>
  <c r="GT494" i="14"/>
  <c r="X494" i="14"/>
  <c r="FQ494" i="14"/>
  <c r="FX494" i="14"/>
  <c r="HC494" i="14"/>
  <c r="AG494" i="14"/>
  <c r="GA494" i="14"/>
  <c r="HG494" i="14"/>
  <c r="EQ494" i="14"/>
  <c r="HO494" i="14"/>
  <c r="DO494" i="14"/>
  <c r="M494" i="14"/>
  <c r="EZ494" i="14"/>
  <c r="HX494" i="14"/>
  <c r="DX494" i="14"/>
  <c r="AI494" i="14"/>
  <c r="FI494" i="14"/>
  <c r="IG494" i="14"/>
  <c r="EG494" i="14"/>
  <c r="BP494" i="14"/>
  <c r="BN494" i="14"/>
  <c r="EM494" i="14"/>
  <c r="AL494" i="14"/>
  <c r="CL494" i="14"/>
  <c r="BW494" i="14"/>
  <c r="EV494" i="14"/>
  <c r="AT494" i="14"/>
  <c r="DL494" i="14"/>
  <c r="CF494" i="14"/>
  <c r="FE494" i="14"/>
  <c r="BB494" i="14"/>
  <c r="EW494" i="14"/>
  <c r="CO494" i="14"/>
  <c r="FN494" i="14"/>
  <c r="BJ494" i="14"/>
  <c r="GG494" i="14"/>
  <c r="CY494" i="14"/>
  <c r="FW494" i="14"/>
  <c r="BR494" i="14"/>
  <c r="HP494" i="14"/>
  <c r="AM494" i="14"/>
  <c r="DK494" i="14"/>
  <c r="N494" i="14"/>
  <c r="Q494" i="14"/>
  <c r="AV494" i="14"/>
  <c r="DT494" i="14"/>
  <c r="V494" i="14"/>
  <c r="AQ494" i="14"/>
  <c r="BE494" i="14"/>
  <c r="EC494" i="14"/>
  <c r="AD494" i="14"/>
  <c r="AP494" i="14"/>
  <c r="P494" i="14"/>
  <c r="AY494" i="14"/>
  <c r="AO494" i="14"/>
  <c r="IE494" i="14"/>
  <c r="HB494" i="14"/>
  <c r="BS494" i="14"/>
  <c r="EI494" i="14"/>
  <c r="HH494" i="14"/>
  <c r="CX494" i="14"/>
  <c r="CR494" i="14"/>
  <c r="ER494" i="14"/>
  <c r="HQ494" i="14"/>
  <c r="DF494" i="14"/>
  <c r="DS494" i="14"/>
  <c r="FA494" i="14"/>
  <c r="HZ494" i="14"/>
  <c r="DN494" i="14"/>
  <c r="FD494" i="14"/>
  <c r="FK494" i="14"/>
  <c r="II494" i="14"/>
  <c r="DV494" i="14"/>
  <c r="GN494" i="14"/>
  <c r="FT494" i="14"/>
  <c r="IR494" i="14"/>
  <c r="ED494" i="14"/>
  <c r="HR494" i="14"/>
  <c r="DH494" i="14"/>
  <c r="GF494" i="14"/>
  <c r="BZ494" i="14"/>
  <c r="W494" i="14"/>
  <c r="DQ494" i="14"/>
  <c r="GO494" i="14"/>
  <c r="CH494" i="14"/>
  <c r="AR494" i="14"/>
  <c r="DZ494" i="14"/>
  <c r="GY494" i="14"/>
  <c r="CP494" i="14"/>
  <c r="GJ494" i="14"/>
  <c r="HU494" i="14"/>
  <c r="GS494" i="14"/>
  <c r="BH494" i="14"/>
  <c r="BT494" i="14"/>
  <c r="HD494" i="14"/>
  <c r="IS494" i="14"/>
  <c r="FJ494" i="14"/>
  <c r="CT494" i="14"/>
  <c r="HM494" i="14"/>
  <c r="DM494" i="14"/>
  <c r="FR494" i="14"/>
  <c r="DU494" i="14"/>
  <c r="HW494" i="14"/>
  <c r="DW494" i="14"/>
  <c r="FZ494" i="14"/>
  <c r="FF494" i="14"/>
  <c r="IF494" i="14"/>
  <c r="EF494" i="14"/>
  <c r="GH494" i="14"/>
  <c r="GQ494" i="14"/>
  <c r="IO494" i="14"/>
  <c r="EO494" i="14"/>
  <c r="GP494" i="14"/>
  <c r="HY494" i="14"/>
  <c r="GC494" i="14"/>
  <c r="JA494" i="14"/>
  <c r="EL494" i="14"/>
  <c r="Y494" i="14"/>
  <c r="GL494" i="14"/>
  <c r="IA494" i="14"/>
  <c r="ET494" i="14"/>
  <c r="AX494" i="14"/>
  <c r="GU494" i="14"/>
  <c r="IJ494" i="14"/>
  <c r="F235" i="14"/>
  <c r="G235" i="14"/>
  <c r="I234" i="14"/>
  <c r="K234" i="14" s="1"/>
  <c r="IY495" i="14" s="1"/>
  <c r="G236" i="14"/>
  <c r="E236" i="14"/>
  <c r="F236" i="14" s="1"/>
  <c r="H236" i="14"/>
  <c r="D237" i="14"/>
  <c r="C238" i="14"/>
  <c r="C239" i="14" s="1"/>
  <c r="C240" i="14" s="1"/>
  <c r="C241" i="14" s="1"/>
  <c r="C242" i="14" s="1"/>
  <c r="C243" i="14" s="1"/>
  <c r="C244" i="14" s="1"/>
  <c r="C245" i="14" s="1"/>
  <c r="C246" i="14" s="1"/>
  <c r="C247" i="14" s="1"/>
  <c r="C248" i="14" s="1"/>
  <c r="C249" i="14" s="1"/>
  <c r="C250" i="14" s="1"/>
  <c r="C251" i="14" s="1"/>
  <c r="C252" i="14" s="1"/>
  <c r="C253" i="14" s="1"/>
  <c r="C254" i="14" s="1"/>
  <c r="C255" i="14" s="1"/>
  <c r="C256" i="14" s="1"/>
  <c r="C257" i="14" s="1"/>
  <c r="C258" i="14" s="1"/>
  <c r="C259" i="14" s="1"/>
  <c r="C260" i="14" s="1"/>
  <c r="C261" i="14" s="1"/>
  <c r="C262" i="14" s="1"/>
  <c r="C263" i="14" s="1"/>
  <c r="C264" i="14" s="1"/>
  <c r="C265" i="14" s="1"/>
  <c r="C266" i="14" s="1"/>
  <c r="C267" i="14" s="1"/>
  <c r="C268" i="14" s="1"/>
  <c r="C269" i="14" s="1"/>
  <c r="C270" i="14" s="1"/>
  <c r="C271" i="14" s="1"/>
  <c r="C272" i="14" s="1"/>
  <c r="C273" i="14" s="1"/>
  <c r="C274" i="14" s="1"/>
  <c r="C275" i="14" s="1"/>
  <c r="C276" i="14" s="1"/>
  <c r="C277" i="14" s="1"/>
  <c r="C278" i="14" s="1"/>
  <c r="C279" i="14" s="1"/>
  <c r="C280" i="14" s="1"/>
  <c r="C281" i="14" s="1"/>
  <c r="C282" i="14" s="1"/>
  <c r="C283" i="14" s="1"/>
  <c r="C284" i="14" s="1"/>
  <c r="C285" i="14" s="1"/>
  <c r="C286" i="14" s="1"/>
  <c r="C287" i="14" s="1"/>
  <c r="C288" i="14" s="1"/>
  <c r="C289" i="14" s="1"/>
  <c r="C290" i="14" s="1"/>
  <c r="C291" i="14" s="1"/>
  <c r="C292" i="14" s="1"/>
  <c r="C293" i="14" s="1"/>
  <c r="C294" i="14" s="1"/>
  <c r="C295" i="14" s="1"/>
  <c r="C296" i="14" s="1"/>
  <c r="C297" i="14" s="1"/>
  <c r="C298" i="14" s="1"/>
  <c r="C299" i="14" s="1"/>
  <c r="C300" i="14" s="1"/>
  <c r="C301" i="14" s="1"/>
  <c r="C302" i="14" s="1"/>
  <c r="C303" i="14" s="1"/>
  <c r="C304" i="14" s="1"/>
  <c r="C305" i="14" s="1"/>
  <c r="C306" i="14" s="1"/>
  <c r="C307" i="14" s="1"/>
  <c r="C308" i="14" s="1"/>
  <c r="C309" i="14" s="1"/>
  <c r="C310" i="14" s="1"/>
  <c r="C311" i="14" s="1"/>
  <c r="C312" i="14" s="1"/>
  <c r="C313" i="14" s="1"/>
  <c r="C314" i="14" s="1"/>
  <c r="C315" i="14" s="1"/>
  <c r="C316" i="14" s="1"/>
  <c r="C317" i="14" s="1"/>
  <c r="C318" i="14" s="1"/>
  <c r="C319" i="14" s="1"/>
  <c r="C320" i="14" s="1"/>
  <c r="C321" i="14" s="1"/>
  <c r="C322" i="14" s="1"/>
  <c r="C323" i="14" s="1"/>
  <c r="C324" i="14" s="1"/>
  <c r="C325" i="14" s="1"/>
  <c r="C326" i="14" s="1"/>
  <c r="C327" i="14" s="1"/>
  <c r="C328" i="14" s="1"/>
  <c r="C329" i="14" s="1"/>
  <c r="C330" i="14" s="1"/>
  <c r="C331" i="14" s="1"/>
  <c r="C332" i="14" s="1"/>
  <c r="C333" i="14" s="1"/>
  <c r="C334" i="14" s="1"/>
  <c r="C335" i="14" s="1"/>
  <c r="C336" i="14" s="1"/>
  <c r="C337" i="14" s="1"/>
  <c r="C338" i="14" s="1"/>
  <c r="C339" i="14" s="1"/>
  <c r="C340" i="14" s="1"/>
  <c r="C341" i="14" s="1"/>
  <c r="C342" i="14" s="1"/>
  <c r="C343" i="14" s="1"/>
  <c r="C344" i="14" s="1"/>
  <c r="C345" i="14" s="1"/>
  <c r="C346" i="14" s="1"/>
  <c r="C347" i="14" s="1"/>
  <c r="C348" i="14" s="1"/>
  <c r="C349" i="14" s="1"/>
  <c r="C350" i="14" s="1"/>
  <c r="C351" i="14" s="1"/>
  <c r="C352" i="14" s="1"/>
  <c r="C353" i="14" s="1"/>
  <c r="C354" i="14" s="1"/>
  <c r="C355" i="14" s="1"/>
  <c r="G495" i="14" l="1"/>
  <c r="BC495" i="14"/>
  <c r="HW495" i="14"/>
  <c r="DR495" i="14"/>
  <c r="AZ495" i="14"/>
  <c r="BM495" i="14"/>
  <c r="GH495" i="14"/>
  <c r="FC495" i="14"/>
  <c r="AT495" i="14"/>
  <c r="O495" i="14"/>
  <c r="CD495" i="14"/>
  <c r="GP495" i="14"/>
  <c r="HU495" i="14"/>
  <c r="GY495" i="14"/>
  <c r="EW495" i="14"/>
  <c r="EB495" i="14"/>
  <c r="ER495" i="14"/>
  <c r="GQ495" i="14"/>
  <c r="L495" i="14"/>
  <c r="AX495" i="14"/>
  <c r="HZ495" i="14"/>
  <c r="CF495" i="14"/>
  <c r="CL495" i="14"/>
  <c r="U495" i="14"/>
  <c r="CI495" i="14"/>
  <c r="DC495" i="14"/>
  <c r="CO495" i="14"/>
  <c r="DN495" i="14"/>
  <c r="FK495" i="14"/>
  <c r="CR495" i="14"/>
  <c r="EI495" i="14"/>
  <c r="GT495" i="14"/>
  <c r="EX495" i="14"/>
  <c r="GL495" i="14"/>
  <c r="IH495" i="14"/>
  <c r="EQ495" i="14"/>
  <c r="I235" i="14"/>
  <c r="K235" i="14" s="1"/>
  <c r="EJ496" i="14" s="1"/>
  <c r="FJ495" i="14"/>
  <c r="AR495" i="14"/>
  <c r="HR495" i="14"/>
  <c r="FH495" i="14"/>
  <c r="DO495" i="14"/>
  <c r="AV495" i="14"/>
  <c r="IF495" i="14"/>
  <c r="GN495" i="14"/>
  <c r="DT495" i="14"/>
  <c r="BI495" i="14"/>
  <c r="K495" i="14"/>
  <c r="FO495" i="14"/>
  <c r="CX495" i="14"/>
  <c r="BA495" i="14"/>
  <c r="H495" i="14"/>
  <c r="GI495" i="14"/>
  <c r="DX495" i="14"/>
  <c r="CG495" i="14"/>
  <c r="M495" i="14"/>
  <c r="GW495" i="14"/>
  <c r="FD495" i="14"/>
  <c r="CJ495" i="14"/>
  <c r="S495" i="14"/>
  <c r="GU495" i="14"/>
  <c r="DG495" i="14"/>
  <c r="CB495" i="14"/>
  <c r="Q495" i="14"/>
  <c r="HT495" i="14"/>
  <c r="EZ495" i="14"/>
  <c r="CP495" i="14"/>
  <c r="AW495" i="14"/>
  <c r="HX495" i="14"/>
  <c r="FM495" i="14"/>
  <c r="DU495" i="14"/>
  <c r="AQ495" i="14"/>
  <c r="HC495" i="14"/>
  <c r="GB495" i="14"/>
  <c r="DM495" i="14"/>
  <c r="AS495" i="14"/>
  <c r="IC495" i="14"/>
  <c r="GJ495" i="14"/>
  <c r="DQ495" i="14"/>
  <c r="BF495" i="14"/>
  <c r="N495" i="14"/>
  <c r="GO495" i="14"/>
  <c r="ED495" i="14"/>
  <c r="BW495" i="14"/>
  <c r="IA495" i="14"/>
  <c r="BV495" i="14"/>
  <c r="DP495" i="14"/>
  <c r="DV495" i="14"/>
  <c r="CC495" i="14"/>
  <c r="I495" i="14"/>
  <c r="GS495" i="14"/>
  <c r="FB495" i="14"/>
  <c r="CH495" i="14"/>
  <c r="W495" i="14"/>
  <c r="HY495" i="14"/>
  <c r="FE495" i="14"/>
  <c r="CE495" i="14"/>
  <c r="HM495" i="14"/>
  <c r="IE495" i="14"/>
  <c r="IW495" i="14"/>
  <c r="EH495" i="14"/>
  <c r="BJ495" i="14"/>
  <c r="EE495" i="14"/>
  <c r="GZ495" i="14"/>
  <c r="Z495" i="14"/>
  <c r="CV495" i="14"/>
  <c r="FQ495" i="14"/>
  <c r="IL495" i="14"/>
  <c r="BL495" i="14"/>
  <c r="EG495" i="14"/>
  <c r="HB495" i="14"/>
  <c r="AD495" i="14"/>
  <c r="CY495" i="14"/>
  <c r="FT495" i="14"/>
  <c r="IO495" i="14"/>
  <c r="BP495" i="14"/>
  <c r="EK495" i="14"/>
  <c r="HF495" i="14"/>
  <c r="AF495" i="14"/>
  <c r="DA495" i="14"/>
  <c r="FV495" i="14"/>
  <c r="IR495" i="14"/>
  <c r="BR495" i="14"/>
  <c r="EM495" i="14"/>
  <c r="HH495" i="14"/>
  <c r="AA495" i="14"/>
  <c r="CM495" i="14"/>
  <c r="EY495" i="14"/>
  <c r="HK495" i="14"/>
  <c r="J495" i="14"/>
  <c r="AC495" i="14"/>
  <c r="AU495" i="14"/>
  <c r="HD495" i="14"/>
  <c r="BS495" i="14"/>
  <c r="EN495" i="14"/>
  <c r="HI495" i="14"/>
  <c r="AJ495" i="14"/>
  <c r="DE495" i="14"/>
  <c r="FZ495" i="14"/>
  <c r="IU495" i="14"/>
  <c r="BU495" i="14"/>
  <c r="EP495" i="14"/>
  <c r="HL495" i="14"/>
  <c r="AM495" i="14"/>
  <c r="DH495" i="14"/>
  <c r="GC495" i="14"/>
  <c r="IX495" i="14"/>
  <c r="BY495" i="14"/>
  <c r="ET495" i="14"/>
  <c r="HO495" i="14"/>
  <c r="AO495" i="14"/>
  <c r="DJ495" i="14"/>
  <c r="GF495" i="14"/>
  <c r="JA495" i="14"/>
  <c r="CA495" i="14"/>
  <c r="EV495" i="14"/>
  <c r="HQ495" i="14"/>
  <c r="AI495" i="14"/>
  <c r="CU495" i="14"/>
  <c r="FG495" i="14"/>
  <c r="HS495" i="14"/>
  <c r="I236" i="14"/>
  <c r="K236" i="14" s="1"/>
  <c r="HM497" i="14" s="1"/>
  <c r="FA495" i="14"/>
  <c r="FS495" i="14"/>
  <c r="GK495" i="14"/>
  <c r="P495" i="14"/>
  <c r="CK495" i="14"/>
  <c r="FF495" i="14"/>
  <c r="IB495" i="14"/>
  <c r="BB495" i="14"/>
  <c r="DW495" i="14"/>
  <c r="GR495" i="14"/>
  <c r="R495" i="14"/>
  <c r="CN495" i="14"/>
  <c r="FI495" i="14"/>
  <c r="ID495" i="14"/>
  <c r="BE495" i="14"/>
  <c r="DZ495" i="14"/>
  <c r="GV495" i="14"/>
  <c r="V495" i="14"/>
  <c r="CQ495" i="14"/>
  <c r="FL495" i="14"/>
  <c r="IG495" i="14"/>
  <c r="BH495" i="14"/>
  <c r="EC495" i="14"/>
  <c r="GX495" i="14"/>
  <c r="X495" i="14"/>
  <c r="CS495" i="14"/>
  <c r="FN495" i="14"/>
  <c r="IJ495" i="14"/>
  <c r="AY495" i="14"/>
  <c r="DK495" i="14"/>
  <c r="FW495" i="14"/>
  <c r="II495" i="14"/>
  <c r="HV495" i="14"/>
  <c r="IN495" i="14"/>
  <c r="BD495" i="14"/>
  <c r="Y495" i="14"/>
  <c r="CT495" i="14"/>
  <c r="FP495" i="14"/>
  <c r="IK495" i="14"/>
  <c r="BK495" i="14"/>
  <c r="EF495" i="14"/>
  <c r="HA495" i="14"/>
  <c r="AB495" i="14"/>
  <c r="CW495" i="14"/>
  <c r="FR495" i="14"/>
  <c r="IM495" i="14"/>
  <c r="BN495" i="14"/>
  <c r="EJ495" i="14"/>
  <c r="HE495" i="14"/>
  <c r="AE495" i="14"/>
  <c r="CZ495" i="14"/>
  <c r="FU495" i="14"/>
  <c r="IP495" i="14"/>
  <c r="BQ495" i="14"/>
  <c r="EL495" i="14"/>
  <c r="HG495" i="14"/>
  <c r="AG495" i="14"/>
  <c r="DB495" i="14"/>
  <c r="FX495" i="14"/>
  <c r="IS495" i="14"/>
  <c r="BG495" i="14"/>
  <c r="DS495" i="14"/>
  <c r="GE495" i="14"/>
  <c r="IQ495" i="14"/>
  <c r="T495" i="14"/>
  <c r="AL495" i="14"/>
  <c r="DY495" i="14"/>
  <c r="AH495" i="14"/>
  <c r="DD495" i="14"/>
  <c r="FY495" i="14"/>
  <c r="IT495" i="14"/>
  <c r="BT495" i="14"/>
  <c r="EO495" i="14"/>
  <c r="HJ495" i="14"/>
  <c r="AK495" i="14"/>
  <c r="DF495" i="14"/>
  <c r="GA495" i="14"/>
  <c r="IV495" i="14"/>
  <c r="BX495" i="14"/>
  <c r="ES495" i="14"/>
  <c r="HN495" i="14"/>
  <c r="AN495" i="14"/>
  <c r="DI495" i="14"/>
  <c r="GD495" i="14"/>
  <c r="IZ495" i="14"/>
  <c r="BZ495" i="14"/>
  <c r="EU495" i="14"/>
  <c r="HP495" i="14"/>
  <c r="AP495" i="14"/>
  <c r="DL495" i="14"/>
  <c r="GG495" i="14"/>
  <c r="JB495" i="14"/>
  <c r="BO495" i="14"/>
  <c r="EA495" i="14"/>
  <c r="GM495" i="14"/>
  <c r="E237" i="14"/>
  <c r="G237" i="14" s="1"/>
  <c r="HA496" i="14" l="1"/>
  <c r="BF496" i="14"/>
  <c r="CL496" i="14"/>
  <c r="BK496" i="14"/>
  <c r="DP496" i="14"/>
  <c r="DW496" i="14"/>
  <c r="DH496" i="14"/>
  <c r="AS497" i="14"/>
  <c r="BF497" i="14"/>
  <c r="CN497" i="14"/>
  <c r="K497" i="14"/>
  <c r="BZ497" i="14"/>
  <c r="BB496" i="14"/>
  <c r="FT496" i="14"/>
  <c r="DN496" i="14"/>
  <c r="AS496" i="14"/>
  <c r="GB496" i="14"/>
  <c r="FW497" i="14"/>
  <c r="DO497" i="14"/>
  <c r="DF496" i="14"/>
  <c r="ER496" i="14"/>
  <c r="EI496" i="14"/>
  <c r="BU497" i="14"/>
  <c r="GC497" i="14"/>
  <c r="AZ497" i="14"/>
  <c r="GQ497" i="14"/>
  <c r="EG496" i="14"/>
  <c r="CW496" i="14"/>
  <c r="CN496" i="14"/>
  <c r="FH497" i="14"/>
  <c r="EO497" i="14"/>
  <c r="IL497" i="14"/>
  <c r="GJ496" i="14"/>
  <c r="FX496" i="14"/>
  <c r="FN496" i="14"/>
  <c r="FE496" i="14"/>
  <c r="EI497" i="14"/>
  <c r="GW497" i="14"/>
  <c r="IQ497" i="14"/>
  <c r="HR497" i="14"/>
  <c r="GL496" i="14"/>
  <c r="DS496" i="14"/>
  <c r="DJ496" i="14"/>
  <c r="DA496" i="14"/>
  <c r="AZ496" i="14"/>
  <c r="HP496" i="14"/>
  <c r="FQ496" i="14"/>
  <c r="II496" i="14"/>
  <c r="HH496" i="14"/>
  <c r="FH496" i="14"/>
  <c r="AQ496" i="14"/>
  <c r="HW496" i="14"/>
  <c r="CC497" i="14"/>
  <c r="I497" i="14"/>
  <c r="HP497" i="14"/>
  <c r="FF497" i="14"/>
  <c r="BS497" i="14"/>
  <c r="FQ497" i="14"/>
  <c r="CX497" i="14"/>
  <c r="AY497" i="14"/>
  <c r="IJ497" i="14"/>
  <c r="GB497" i="14"/>
  <c r="CY497" i="14"/>
  <c r="GG497" i="14"/>
  <c r="CV497" i="14"/>
  <c r="AX497" i="14"/>
  <c r="II497" i="14"/>
  <c r="FZ497" i="14"/>
  <c r="EL497" i="14"/>
  <c r="IM497" i="14"/>
  <c r="EN497" i="14"/>
  <c r="BT497" i="14"/>
  <c r="J497" i="14"/>
  <c r="HQ497" i="14"/>
  <c r="FG497" i="14"/>
  <c r="M497" i="14"/>
  <c r="Q497" i="14"/>
  <c r="HL497" i="14"/>
  <c r="FD497" i="14"/>
  <c r="CT497" i="14"/>
  <c r="AM497" i="14"/>
  <c r="DU497" i="14"/>
  <c r="GD497" i="14"/>
  <c r="FJ497" i="14"/>
  <c r="EF497" i="14"/>
  <c r="CP497" i="14"/>
  <c r="BV497" i="14"/>
  <c r="BB497" i="14"/>
  <c r="L497" i="14"/>
  <c r="IN497" i="14"/>
  <c r="HS497" i="14"/>
  <c r="EE497" i="14"/>
  <c r="BI497" i="14"/>
  <c r="IC497" i="14"/>
  <c r="IE496" i="14"/>
  <c r="IK496" i="14"/>
  <c r="GD496" i="14"/>
  <c r="CC496" i="14"/>
  <c r="FV496" i="14"/>
  <c r="BS496" i="14"/>
  <c r="HR496" i="14"/>
  <c r="HJ496" i="14"/>
  <c r="HT497" i="14"/>
  <c r="GE497" i="14"/>
  <c r="EZ497" i="14"/>
  <c r="EG497" i="14"/>
  <c r="CR497" i="14"/>
  <c r="BW497" i="14"/>
  <c r="BD497" i="14"/>
  <c r="N497" i="14"/>
  <c r="IO497" i="14"/>
  <c r="FK497" i="14"/>
  <c r="BY497" i="14"/>
  <c r="IS497" i="14"/>
  <c r="FA496" i="14"/>
  <c r="CK496" i="14"/>
  <c r="GP496" i="14"/>
  <c r="IA496" i="14"/>
  <c r="GF496" i="14"/>
  <c r="HO496" i="14"/>
  <c r="U496" i="14"/>
  <c r="L496" i="14"/>
  <c r="P497" i="14"/>
  <c r="IP497" i="14"/>
  <c r="HV497" i="14"/>
  <c r="FV497" i="14"/>
  <c r="FB497" i="14"/>
  <c r="EH497" i="14"/>
  <c r="CS497" i="14"/>
  <c r="BX497" i="14"/>
  <c r="BE497" i="14"/>
  <c r="G497" i="14"/>
  <c r="GA497" i="14"/>
  <c r="DE497" i="14"/>
  <c r="GC496" i="14"/>
  <c r="O496" i="14"/>
  <c r="HU496" i="14"/>
  <c r="IT496" i="14"/>
  <c r="HK496" i="14"/>
  <c r="IJ496" i="14"/>
  <c r="HT496" i="14"/>
  <c r="HI496" i="14"/>
  <c r="CB497" i="14"/>
  <c r="BG497" i="14"/>
  <c r="H497" i="14"/>
  <c r="IH497" i="14"/>
  <c r="HN497" i="14"/>
  <c r="FX497" i="14"/>
  <c r="FE497" i="14"/>
  <c r="EJ497" i="14"/>
  <c r="CU497" i="14"/>
  <c r="BC497" i="14"/>
  <c r="HW497" i="14"/>
  <c r="EK497" i="14"/>
  <c r="DX496" i="14"/>
  <c r="HG496" i="14"/>
  <c r="GQ496" i="14"/>
  <c r="FR496" i="14"/>
  <c r="GG496" i="14"/>
  <c r="FI496" i="14"/>
  <c r="FW496" i="14"/>
  <c r="DV496" i="14"/>
  <c r="DM496" i="14"/>
  <c r="HL496" i="14"/>
  <c r="EZ496" i="14"/>
  <c r="ED496" i="14"/>
  <c r="FL496" i="14"/>
  <c r="IN496" i="14"/>
  <c r="AW496" i="14"/>
  <c r="GW496" i="14"/>
  <c r="CA496" i="14"/>
  <c r="IF496" i="14"/>
  <c r="AM496" i="14"/>
  <c r="GM496" i="14"/>
  <c r="BR496" i="14"/>
  <c r="CP496" i="14"/>
  <c r="IY496" i="14"/>
  <c r="DU496" i="14"/>
  <c r="M496" i="14"/>
  <c r="CG496" i="14"/>
  <c r="IM496" i="14"/>
  <c r="DL496" i="14"/>
  <c r="Z496" i="14"/>
  <c r="ES496" i="14"/>
  <c r="BE496" i="14"/>
  <c r="CT496" i="14"/>
  <c r="HM496" i="14"/>
  <c r="EN496" i="14"/>
  <c r="FD496" i="14"/>
  <c r="GO496" i="14"/>
  <c r="CV496" i="14"/>
  <c r="HN496" i="14"/>
  <c r="EV496" i="14"/>
  <c r="GE496" i="14"/>
  <c r="CM496" i="14"/>
  <c r="HD496" i="14"/>
  <c r="HE496" i="14"/>
  <c r="GZ496" i="14"/>
  <c r="BO496" i="14"/>
  <c r="GX496" i="14"/>
  <c r="BL496" i="14"/>
  <c r="CF496" i="14"/>
  <c r="IL496" i="14"/>
  <c r="DB496" i="14"/>
  <c r="BD496" i="14"/>
  <c r="BW496" i="14"/>
  <c r="IB496" i="14"/>
  <c r="CS496" i="14"/>
  <c r="AV496" i="14"/>
  <c r="BN496" i="14"/>
  <c r="HQ496" i="14"/>
  <c r="CI496" i="14"/>
  <c r="CR496" i="14"/>
  <c r="DQ496" i="14"/>
  <c r="AA496" i="14"/>
  <c r="EL496" i="14"/>
  <c r="CJ496" i="14"/>
  <c r="DG496" i="14"/>
  <c r="R496" i="14"/>
  <c r="EC496" i="14"/>
  <c r="EP496" i="14"/>
  <c r="AI496" i="14"/>
  <c r="CB496" i="14"/>
  <c r="CY496" i="14"/>
  <c r="IX496" i="14"/>
  <c r="K496" i="14"/>
  <c r="FG496" i="14"/>
  <c r="AG496" i="14"/>
  <c r="IP496" i="14"/>
  <c r="IZ496" i="14"/>
  <c r="EX496" i="14"/>
  <c r="W496" i="14"/>
  <c r="IH496" i="14"/>
  <c r="IO496" i="14"/>
  <c r="EO496" i="14"/>
  <c r="N496" i="14"/>
  <c r="AF496" i="14"/>
  <c r="AU496" i="14"/>
  <c r="GV496" i="14"/>
  <c r="BQ496" i="14"/>
  <c r="X496" i="14"/>
  <c r="AL496" i="14"/>
  <c r="GK496" i="14"/>
  <c r="BH496" i="14"/>
  <c r="AC496" i="14"/>
  <c r="GA496" i="14"/>
  <c r="DC496" i="14"/>
  <c r="EF496" i="14"/>
  <c r="AP496" i="14"/>
  <c r="GR496" i="14"/>
  <c r="CO496" i="14"/>
  <c r="AJ496" i="14"/>
  <c r="FO496" i="14"/>
  <c r="IR496" i="14"/>
  <c r="EQ496" i="14"/>
  <c r="BA496" i="14"/>
  <c r="FC496" i="14"/>
  <c r="IG496" i="14"/>
  <c r="EH496" i="14"/>
  <c r="AR496" i="14"/>
  <c r="ET496" i="14"/>
  <c r="FY496" i="14"/>
  <c r="BZ496" i="14"/>
  <c r="HX496" i="14"/>
  <c r="GN496" i="14"/>
  <c r="CD496" i="14"/>
  <c r="EA496" i="14"/>
  <c r="AK496" i="14"/>
  <c r="FF496" i="14"/>
  <c r="AX496" i="14"/>
  <c r="DR496" i="14"/>
  <c r="AB496" i="14"/>
  <c r="EW496" i="14"/>
  <c r="AO496" i="14"/>
  <c r="DI496" i="14"/>
  <c r="S496" i="14"/>
  <c r="EM496" i="14"/>
  <c r="AE496" i="14"/>
  <c r="FK496" i="14"/>
  <c r="BV496" i="14"/>
  <c r="GU496" i="14"/>
  <c r="CH496" i="14"/>
  <c r="FB496" i="14"/>
  <c r="BM496" i="14"/>
  <c r="GI496" i="14"/>
  <c r="BY496" i="14"/>
  <c r="T496" i="14"/>
  <c r="IU496" i="14"/>
  <c r="FM496" i="14"/>
  <c r="CZ496" i="14"/>
  <c r="ID496" i="14"/>
  <c r="AV497" i="14"/>
  <c r="EB497" i="14"/>
  <c r="HJ497" i="14"/>
  <c r="AW497" i="14"/>
  <c r="ED497" i="14"/>
  <c r="HK497" i="14"/>
  <c r="AN497" i="14"/>
  <c r="DT497" i="14"/>
  <c r="HB497" i="14"/>
  <c r="AO497" i="14"/>
  <c r="DV497" i="14"/>
  <c r="HC497" i="14"/>
  <c r="AP497" i="14"/>
  <c r="DX497" i="14"/>
  <c r="HD497" i="14"/>
  <c r="AQ497" i="14"/>
  <c r="DY497" i="14"/>
  <c r="HF497" i="14"/>
  <c r="AR497" i="14"/>
  <c r="DZ497" i="14"/>
  <c r="HH497" i="14"/>
  <c r="AT497" i="14"/>
  <c r="EA497" i="14"/>
  <c r="HI497" i="14"/>
  <c r="AE497" i="14"/>
  <c r="CQ497" i="14"/>
  <c r="FC497" i="14"/>
  <c r="HO497" i="14"/>
  <c r="AK497" i="14"/>
  <c r="CW497" i="14"/>
  <c r="FI497" i="14"/>
  <c r="HU497" i="14"/>
  <c r="BC496" i="14"/>
  <c r="Y496" i="14"/>
  <c r="P496" i="14"/>
  <c r="DO496" i="14"/>
  <c r="BI496" i="14"/>
  <c r="BT496" i="14"/>
  <c r="HS496" i="14"/>
  <c r="EU496" i="14"/>
  <c r="GT496" i="14"/>
  <c r="J496" i="14"/>
  <c r="GS496" i="14"/>
  <c r="HZ496" i="14"/>
  <c r="BP497" i="14"/>
  <c r="EX497" i="14"/>
  <c r="IF497" i="14"/>
  <c r="BR497" i="14"/>
  <c r="EY497" i="14"/>
  <c r="IG497" i="14"/>
  <c r="BH497" i="14"/>
  <c r="EP497" i="14"/>
  <c r="HX497" i="14"/>
  <c r="BJ497" i="14"/>
  <c r="EQ497" i="14"/>
  <c r="HY497" i="14"/>
  <c r="BL497" i="14"/>
  <c r="ER497" i="14"/>
  <c r="HZ497" i="14"/>
  <c r="BM497" i="14"/>
  <c r="ET497" i="14"/>
  <c r="IA497" i="14"/>
  <c r="BN497" i="14"/>
  <c r="EV497" i="14"/>
  <c r="IB497" i="14"/>
  <c r="BO497" i="14"/>
  <c r="EW497" i="14"/>
  <c r="ID497" i="14"/>
  <c r="AU497" i="14"/>
  <c r="DG497" i="14"/>
  <c r="FS497" i="14"/>
  <c r="IE497" i="14"/>
  <c r="BA497" i="14"/>
  <c r="DM497" i="14"/>
  <c r="FY497" i="14"/>
  <c r="IK497" i="14"/>
  <c r="BP496" i="14"/>
  <c r="GY496" i="14"/>
  <c r="FZ496" i="14"/>
  <c r="EB496" i="14"/>
  <c r="JA496" i="14"/>
  <c r="IW496" i="14"/>
  <c r="G496" i="14"/>
  <c r="CX496" i="14"/>
  <c r="CU496" i="14"/>
  <c r="V496" i="14"/>
  <c r="FJ496" i="14"/>
  <c r="EE496" i="14"/>
  <c r="IV496" i="14"/>
  <c r="CL497" i="14"/>
  <c r="FT497" i="14"/>
  <c r="IZ497" i="14"/>
  <c r="CM497" i="14"/>
  <c r="FU497" i="14"/>
  <c r="JB497" i="14"/>
  <c r="CD497" i="14"/>
  <c r="FL497" i="14"/>
  <c r="IR497" i="14"/>
  <c r="CE497" i="14"/>
  <c r="FM497" i="14"/>
  <c r="IT497" i="14"/>
  <c r="CF497" i="14"/>
  <c r="FN497" i="14"/>
  <c r="IV497" i="14"/>
  <c r="CH497" i="14"/>
  <c r="FO497" i="14"/>
  <c r="IW497" i="14"/>
  <c r="CJ497" i="14"/>
  <c r="FP497" i="14"/>
  <c r="IX497" i="14"/>
  <c r="CK497" i="14"/>
  <c r="FR497" i="14"/>
  <c r="IY497" i="14"/>
  <c r="BK497" i="14"/>
  <c r="DW497" i="14"/>
  <c r="GI497" i="14"/>
  <c r="IU497" i="14"/>
  <c r="BQ497" i="14"/>
  <c r="EC497" i="14"/>
  <c r="GO497" i="14"/>
  <c r="JA497" i="14"/>
  <c r="HY496" i="14"/>
  <c r="H496" i="14"/>
  <c r="CE496" i="14"/>
  <c r="AH496" i="14"/>
  <c r="AN496" i="14"/>
  <c r="DY496" i="14"/>
  <c r="DT496" i="14"/>
  <c r="JB496" i="14"/>
  <c r="IC496" i="14"/>
  <c r="GH496" i="14"/>
  <c r="HB496" i="14"/>
  <c r="AT496" i="14"/>
  <c r="Z497" i="14"/>
  <c r="DH497" i="14"/>
  <c r="GN497" i="14"/>
  <c r="AA497" i="14"/>
  <c r="DI497" i="14"/>
  <c r="GP497" i="14"/>
  <c r="R497" i="14"/>
  <c r="CZ497" i="14"/>
  <c r="GF497" i="14"/>
  <c r="S497" i="14"/>
  <c r="DA497" i="14"/>
  <c r="GH497" i="14"/>
  <c r="T497" i="14"/>
  <c r="DB497" i="14"/>
  <c r="GJ497" i="14"/>
  <c r="V497" i="14"/>
  <c r="DC497" i="14"/>
  <c r="GK497" i="14"/>
  <c r="X497" i="14"/>
  <c r="DD497" i="14"/>
  <c r="GL497" i="14"/>
  <c r="Y497" i="14"/>
  <c r="DF497" i="14"/>
  <c r="GM497" i="14"/>
  <c r="O497" i="14"/>
  <c r="CA497" i="14"/>
  <c r="EM497" i="14"/>
  <c r="GY497" i="14"/>
  <c r="U497" i="14"/>
  <c r="CG497" i="14"/>
  <c r="ES497" i="14"/>
  <c r="HE497" i="14"/>
  <c r="FP496" i="14"/>
  <c r="CQ496" i="14"/>
  <c r="IQ496" i="14"/>
  <c r="HF496" i="14"/>
  <c r="EK496" i="14"/>
  <c r="AD496" i="14"/>
  <c r="BJ496" i="14"/>
  <c r="Q496" i="14"/>
  <c r="DZ496" i="14"/>
  <c r="DD496" i="14"/>
  <c r="BG496" i="14"/>
  <c r="FS496" i="14"/>
  <c r="AJ497" i="14"/>
  <c r="DR497" i="14"/>
  <c r="GZ497" i="14"/>
  <c r="AL497" i="14"/>
  <c r="DS497" i="14"/>
  <c r="HA497" i="14"/>
  <c r="AB497" i="14"/>
  <c r="DJ497" i="14"/>
  <c r="GR497" i="14"/>
  <c r="AD497" i="14"/>
  <c r="DK497" i="14"/>
  <c r="GS497" i="14"/>
  <c r="AF497" i="14"/>
  <c r="DL497" i="14"/>
  <c r="GT497" i="14"/>
  <c r="AG497" i="14"/>
  <c r="DN497" i="14"/>
  <c r="GU497" i="14"/>
  <c r="AH497" i="14"/>
  <c r="DP497" i="14"/>
  <c r="GV497" i="14"/>
  <c r="AI497" i="14"/>
  <c r="DQ497" i="14"/>
  <c r="GX497" i="14"/>
  <c r="W497" i="14"/>
  <c r="CI497" i="14"/>
  <c r="EU497" i="14"/>
  <c r="HG497" i="14"/>
  <c r="AC497" i="14"/>
  <c r="CO497" i="14"/>
  <c r="FA497" i="14"/>
  <c r="DE496" i="14"/>
  <c r="AY496" i="14"/>
  <c r="FU496" i="14"/>
  <c r="EY496" i="14"/>
  <c r="DK496" i="14"/>
  <c r="HV496" i="14"/>
  <c r="I496" i="14"/>
  <c r="HC496" i="14"/>
  <c r="BX496" i="14"/>
  <c r="BU496" i="14"/>
  <c r="IS496" i="14"/>
  <c r="F237" i="14"/>
  <c r="H237" i="14"/>
  <c r="I237" i="14" l="1"/>
  <c r="K237" i="14" s="1"/>
  <c r="JA498" i="14" s="1"/>
  <c r="JA361" i="14" s="1"/>
  <c r="E616" i="14" s="1"/>
  <c r="D616" i="14" s="1"/>
  <c r="FK498" i="14" l="1"/>
  <c r="FK361" i="14" s="1"/>
  <c r="E522" i="14" s="1"/>
  <c r="D522" i="14" s="1"/>
  <c r="CZ498" i="14"/>
  <c r="CZ361" i="14" s="1"/>
  <c r="E459" i="14" s="1"/>
  <c r="D459" i="14" s="1"/>
  <c r="FL498" i="14"/>
  <c r="FL361" i="14" s="1"/>
  <c r="E523" i="14" s="1"/>
  <c r="D523" i="14" s="1"/>
  <c r="DA498" i="14"/>
  <c r="DA361" i="14" s="1"/>
  <c r="E460" i="14" s="1"/>
  <c r="D460" i="14" s="1"/>
  <c r="GQ498" i="14"/>
  <c r="GQ361" i="14" s="1"/>
  <c r="E554" i="14" s="1"/>
  <c r="D554" i="14" s="1"/>
  <c r="DI498" i="14"/>
  <c r="DI361" i="14" s="1"/>
  <c r="E468" i="14" s="1"/>
  <c r="D468" i="14" s="1"/>
  <c r="GX498" i="14"/>
  <c r="GX361" i="14" s="1"/>
  <c r="E561" i="14" s="1"/>
  <c r="D561" i="14" s="1"/>
  <c r="HY498" i="14"/>
  <c r="HY361" i="14" s="1"/>
  <c r="E588" i="14" s="1"/>
  <c r="D588" i="14" s="1"/>
  <c r="FT498" i="14"/>
  <c r="FT361" i="14" s="1"/>
  <c r="E531" i="14" s="1"/>
  <c r="D531" i="14" s="1"/>
  <c r="DK498" i="14"/>
  <c r="DK361" i="14" s="1"/>
  <c r="E470" i="14" s="1"/>
  <c r="D470" i="14" s="1"/>
  <c r="DP498" i="14"/>
  <c r="DP361" i="14" s="1"/>
  <c r="E475" i="14" s="1"/>
  <c r="D475" i="14" s="1"/>
  <c r="GZ498" i="14"/>
  <c r="GZ361" i="14" s="1"/>
  <c r="E563" i="14" s="1"/>
  <c r="D563" i="14" s="1"/>
  <c r="II498" i="14"/>
  <c r="II361" i="14" s="1"/>
  <c r="E598" i="14" s="1"/>
  <c r="D598" i="14" s="1"/>
  <c r="EL498" i="14"/>
  <c r="EL361" i="14" s="1"/>
  <c r="E497" i="14" s="1"/>
  <c r="D497" i="14" s="1"/>
  <c r="HF498" i="14"/>
  <c r="HF361" i="14" s="1"/>
  <c r="E569" i="14" s="1"/>
  <c r="D569" i="14" s="1"/>
  <c r="HT498" i="14"/>
  <c r="HT361" i="14" s="1"/>
  <c r="E583" i="14" s="1"/>
  <c r="D583" i="14" s="1"/>
  <c r="EM498" i="14"/>
  <c r="EM361" i="14" s="1"/>
  <c r="E498" i="14" s="1"/>
  <c r="D498" i="14" s="1"/>
  <c r="FJ498" i="14"/>
  <c r="FJ361" i="14" s="1"/>
  <c r="E521" i="14" s="1"/>
  <c r="D521" i="14" s="1"/>
  <c r="IB498" i="14"/>
  <c r="IB361" i="14" s="1"/>
  <c r="E591" i="14" s="1"/>
  <c r="D591" i="14" s="1"/>
  <c r="GP498" i="14"/>
  <c r="GP361" i="14" s="1"/>
  <c r="E553" i="14" s="1"/>
  <c r="D553" i="14" s="1"/>
  <c r="IE498" i="14"/>
  <c r="IE361" i="14" s="1"/>
  <c r="E594" i="14" s="1"/>
  <c r="D594" i="14" s="1"/>
  <c r="IG498" i="14"/>
  <c r="IG361" i="14" s="1"/>
  <c r="E596" i="14" s="1"/>
  <c r="D596" i="14" s="1"/>
  <c r="CY498" i="14"/>
  <c r="CY361" i="14" s="1"/>
  <c r="E458" i="14" s="1"/>
  <c r="D458" i="14" s="1"/>
  <c r="FR498" i="14"/>
  <c r="FR361" i="14" s="1"/>
  <c r="E529" i="14" s="1"/>
  <c r="D529" i="14" s="1"/>
  <c r="ET498" i="14"/>
  <c r="ET361" i="14" s="1"/>
  <c r="E505" i="14" s="1"/>
  <c r="D505" i="14" s="1"/>
  <c r="DC498" i="14"/>
  <c r="DC361" i="14" s="1"/>
  <c r="E462" i="14" s="1"/>
  <c r="D462" i="14" s="1"/>
  <c r="DR498" i="14"/>
  <c r="DR361" i="14" s="1"/>
  <c r="E477" i="14" s="1"/>
  <c r="D477" i="14" s="1"/>
  <c r="FS498" i="14"/>
  <c r="FS361" i="14" s="1"/>
  <c r="E530" i="14" s="1"/>
  <c r="D530" i="14" s="1"/>
  <c r="CQ498" i="14"/>
  <c r="CQ361" i="14" s="1"/>
  <c r="E450" i="14" s="1"/>
  <c r="D450" i="14" s="1"/>
  <c r="IA498" i="14"/>
  <c r="IA361" i="14" s="1"/>
  <c r="E590" i="14" s="1"/>
  <c r="D590" i="14" s="1"/>
  <c r="HG498" i="14"/>
  <c r="HG361" i="14" s="1"/>
  <c r="E570" i="14" s="1"/>
  <c r="D570" i="14" s="1"/>
  <c r="IM498" i="14"/>
  <c r="IM361" i="14" s="1"/>
  <c r="E602" i="14" s="1"/>
  <c r="D602" i="14" s="1"/>
  <c r="P498" i="14"/>
  <c r="P361" i="14" s="1"/>
  <c r="E371" i="14" s="1"/>
  <c r="D371" i="14" s="1"/>
  <c r="Q498" i="14"/>
  <c r="Q361" i="14" s="1"/>
  <c r="E372" i="14" s="1"/>
  <c r="D372" i="14" s="1"/>
  <c r="S498" i="14"/>
  <c r="S361" i="14" s="1"/>
  <c r="E374" i="14" s="1"/>
  <c r="D374" i="14" s="1"/>
  <c r="U498" i="14"/>
  <c r="U361" i="14" s="1"/>
  <c r="E376" i="14" s="1"/>
  <c r="D376" i="14" s="1"/>
  <c r="AF498" i="14"/>
  <c r="AF361" i="14" s="1"/>
  <c r="E387" i="14" s="1"/>
  <c r="D387" i="14" s="1"/>
  <c r="AJ498" i="14"/>
  <c r="AJ361" i="14" s="1"/>
  <c r="E391" i="14" s="1"/>
  <c r="D391" i="14" s="1"/>
  <c r="IN498" i="14"/>
  <c r="IN361" i="14" s="1"/>
  <c r="E603" i="14" s="1"/>
  <c r="D603" i="14" s="1"/>
  <c r="FD498" i="14"/>
  <c r="FD361" i="14" s="1"/>
  <c r="E515" i="14" s="1"/>
  <c r="D515" i="14" s="1"/>
  <c r="EO498" i="14"/>
  <c r="EO361" i="14" s="1"/>
  <c r="E500" i="14" s="1"/>
  <c r="D500" i="14" s="1"/>
  <c r="FV498" i="14"/>
  <c r="FV361" i="14" s="1"/>
  <c r="E533" i="14" s="1"/>
  <c r="D533" i="14" s="1"/>
  <c r="EQ498" i="14"/>
  <c r="EQ361" i="14" s="1"/>
  <c r="E502" i="14" s="1"/>
  <c r="D502" i="14" s="1"/>
  <c r="EJ498" i="14"/>
  <c r="EJ361" i="14" s="1"/>
  <c r="E495" i="14" s="1"/>
  <c r="D495" i="14" s="1"/>
  <c r="DM498" i="14"/>
  <c r="DM361" i="14" s="1"/>
  <c r="E472" i="14" s="1"/>
  <c r="D472" i="14" s="1"/>
  <c r="N498" i="14"/>
  <c r="N361" i="14" s="1"/>
  <c r="E369" i="14" s="1"/>
  <c r="D369" i="14" s="1"/>
  <c r="Y498" i="14"/>
  <c r="Y361" i="14" s="1"/>
  <c r="E380" i="14" s="1"/>
  <c r="D380" i="14" s="1"/>
  <c r="AL498" i="14"/>
  <c r="AL361" i="14" s="1"/>
  <c r="E393" i="14" s="1"/>
  <c r="D393" i="14" s="1"/>
  <c r="AM498" i="14"/>
  <c r="AM361" i="14" s="1"/>
  <c r="E394" i="14" s="1"/>
  <c r="D394" i="14" s="1"/>
  <c r="AN498" i="14"/>
  <c r="AN361" i="14" s="1"/>
  <c r="E395" i="14" s="1"/>
  <c r="D395" i="14" s="1"/>
  <c r="AO498" i="14"/>
  <c r="AO361" i="14" s="1"/>
  <c r="E396" i="14" s="1"/>
  <c r="D396" i="14" s="1"/>
  <c r="BB498" i="14"/>
  <c r="BB361" i="14" s="1"/>
  <c r="E409" i="14" s="1"/>
  <c r="D409" i="14" s="1"/>
  <c r="AZ498" i="14"/>
  <c r="AZ361" i="14" s="1"/>
  <c r="E407" i="14" s="1"/>
  <c r="D407" i="14" s="1"/>
  <c r="R498" i="14"/>
  <c r="R361" i="14" s="1"/>
  <c r="E373" i="14" s="1"/>
  <c r="D373" i="14" s="1"/>
  <c r="GR498" i="14"/>
  <c r="GR361" i="14" s="1"/>
  <c r="E555" i="14" s="1"/>
  <c r="D555" i="14" s="1"/>
  <c r="FE498" i="14"/>
  <c r="FE361" i="14" s="1"/>
  <c r="E516" i="14" s="1"/>
  <c r="D516" i="14" s="1"/>
  <c r="GL498" i="14"/>
  <c r="GL361" i="14" s="1"/>
  <c r="E549" i="14" s="1"/>
  <c r="D549" i="14" s="1"/>
  <c r="FG498" i="14"/>
  <c r="FG361" i="14" s="1"/>
  <c r="E518" i="14" s="1"/>
  <c r="D518" i="14" s="1"/>
  <c r="EZ498" i="14"/>
  <c r="EZ361" i="14" s="1"/>
  <c r="E511" i="14" s="1"/>
  <c r="D511" i="14" s="1"/>
  <c r="EC498" i="14"/>
  <c r="EC361" i="14" s="1"/>
  <c r="E488" i="14" s="1"/>
  <c r="D488" i="14" s="1"/>
  <c r="M498" i="14"/>
  <c r="M361" i="14" s="1"/>
  <c r="E368" i="14" s="1"/>
  <c r="D368" i="14" s="1"/>
  <c r="X498" i="14"/>
  <c r="X361" i="14" s="1"/>
  <c r="E379" i="14" s="1"/>
  <c r="D379" i="14" s="1"/>
  <c r="AK498" i="14"/>
  <c r="AK361" i="14" s="1"/>
  <c r="E392" i="14" s="1"/>
  <c r="D392" i="14" s="1"/>
  <c r="AV498" i="14"/>
  <c r="AV361" i="14" s="1"/>
  <c r="E403" i="14" s="1"/>
  <c r="D403" i="14" s="1"/>
  <c r="AW498" i="14"/>
  <c r="AW361" i="14" s="1"/>
  <c r="E404" i="14" s="1"/>
  <c r="D404" i="14" s="1"/>
  <c r="AY498" i="14"/>
  <c r="AY361" i="14" s="1"/>
  <c r="E406" i="14" s="1"/>
  <c r="D406" i="14" s="1"/>
  <c r="BA498" i="14"/>
  <c r="BA361" i="14" s="1"/>
  <c r="E408" i="14" s="1"/>
  <c r="D408" i="14" s="1"/>
  <c r="BN498" i="14"/>
  <c r="BN361" i="14" s="1"/>
  <c r="E421" i="14" s="1"/>
  <c r="D421" i="14" s="1"/>
  <c r="BI498" i="14"/>
  <c r="BI361" i="14" s="1"/>
  <c r="E416" i="14" s="1"/>
  <c r="D416" i="14" s="1"/>
  <c r="Z498" i="14"/>
  <c r="Z361" i="14" s="1"/>
  <c r="E381" i="14" s="1"/>
  <c r="D381" i="14" s="1"/>
  <c r="HO498" i="14"/>
  <c r="HO361" i="14" s="1"/>
  <c r="E578" i="14" s="1"/>
  <c r="D578" i="14" s="1"/>
  <c r="FM498" i="14"/>
  <c r="FM361" i="14" s="1"/>
  <c r="E524" i="14" s="1"/>
  <c r="D524" i="14" s="1"/>
  <c r="GT498" i="14"/>
  <c r="GT361" i="14" s="1"/>
  <c r="E557" i="14" s="1"/>
  <c r="D557" i="14" s="1"/>
  <c r="FO498" i="14"/>
  <c r="FO361" i="14" s="1"/>
  <c r="E526" i="14" s="1"/>
  <c r="D526" i="14" s="1"/>
  <c r="FH498" i="14"/>
  <c r="FH361" i="14" s="1"/>
  <c r="E519" i="14" s="1"/>
  <c r="D519" i="14" s="1"/>
  <c r="EK498" i="14"/>
  <c r="EK361" i="14" s="1"/>
  <c r="E496" i="14" s="1"/>
  <c r="D496" i="14" s="1"/>
  <c r="W498" i="14"/>
  <c r="W361" i="14" s="1"/>
  <c r="E378" i="14" s="1"/>
  <c r="D378" i="14" s="1"/>
  <c r="AI498" i="14"/>
  <c r="AI361" i="14" s="1"/>
  <c r="E390" i="14" s="1"/>
  <c r="D390" i="14" s="1"/>
  <c r="AU498" i="14"/>
  <c r="AU361" i="14" s="1"/>
  <c r="E402" i="14" s="1"/>
  <c r="D402" i="14" s="1"/>
  <c r="BH498" i="14"/>
  <c r="BH361" i="14" s="1"/>
  <c r="E415" i="14" s="1"/>
  <c r="D415" i="14" s="1"/>
  <c r="BJ498" i="14"/>
  <c r="BJ361" i="14" s="1"/>
  <c r="E417" i="14" s="1"/>
  <c r="D417" i="14" s="1"/>
  <c r="BK498" i="14"/>
  <c r="BK361" i="14" s="1"/>
  <c r="E418" i="14" s="1"/>
  <c r="D418" i="14" s="1"/>
  <c r="BL498" i="14"/>
  <c r="BL361" i="14" s="1"/>
  <c r="E419" i="14" s="1"/>
  <c r="D419" i="14" s="1"/>
  <c r="BZ498" i="14"/>
  <c r="BZ361" i="14" s="1"/>
  <c r="E433" i="14" s="1"/>
  <c r="D433" i="14" s="1"/>
  <c r="BR498" i="14"/>
  <c r="BR361" i="14" s="1"/>
  <c r="E425" i="14" s="1"/>
  <c r="D425" i="14" s="1"/>
  <c r="AH498" i="14"/>
  <c r="AH361" i="14" s="1"/>
  <c r="E389" i="14" s="1"/>
  <c r="D389" i="14" s="1"/>
  <c r="IL498" i="14"/>
  <c r="IL361" i="14" s="1"/>
  <c r="E601" i="14" s="1"/>
  <c r="D601" i="14" s="1"/>
  <c r="FU498" i="14"/>
  <c r="FU361" i="14" s="1"/>
  <c r="E532" i="14" s="1"/>
  <c r="D532" i="14" s="1"/>
  <c r="HB498" i="14"/>
  <c r="HB361" i="14" s="1"/>
  <c r="E565" i="14" s="1"/>
  <c r="D565" i="14" s="1"/>
  <c r="FW498" i="14"/>
  <c r="FW361" i="14" s="1"/>
  <c r="E534" i="14" s="1"/>
  <c r="D534" i="14" s="1"/>
  <c r="FP498" i="14"/>
  <c r="FP361" i="14" s="1"/>
  <c r="E527" i="14" s="1"/>
  <c r="D527" i="14" s="1"/>
  <c r="ES498" i="14"/>
  <c r="ES361" i="14" s="1"/>
  <c r="E504" i="14" s="1"/>
  <c r="D504" i="14" s="1"/>
  <c r="BO498" i="14"/>
  <c r="BO361" i="14" s="1"/>
  <c r="E422" i="14" s="1"/>
  <c r="D422" i="14" s="1"/>
  <c r="CD498" i="14"/>
  <c r="CD361" i="14" s="1"/>
  <c r="E437" i="14" s="1"/>
  <c r="D437" i="14" s="1"/>
  <c r="CP498" i="14"/>
  <c r="CP361" i="14" s="1"/>
  <c r="E449" i="14" s="1"/>
  <c r="D449" i="14" s="1"/>
  <c r="DF498" i="14"/>
  <c r="DF361" i="14" s="1"/>
  <c r="E465" i="14" s="1"/>
  <c r="D465" i="14" s="1"/>
  <c r="DG498" i="14"/>
  <c r="DG361" i="14" s="1"/>
  <c r="E466" i="14" s="1"/>
  <c r="D466" i="14" s="1"/>
  <c r="DH498" i="14"/>
  <c r="DH361" i="14" s="1"/>
  <c r="E467" i="14" s="1"/>
  <c r="D467" i="14" s="1"/>
  <c r="DJ498" i="14"/>
  <c r="DJ361" i="14" s="1"/>
  <c r="E469" i="14" s="1"/>
  <c r="D469" i="14" s="1"/>
  <c r="EF498" i="14"/>
  <c r="EF361" i="14" s="1"/>
  <c r="E491" i="14" s="1"/>
  <c r="D491" i="14" s="1"/>
  <c r="DD498" i="14"/>
  <c r="DD361" i="14" s="1"/>
  <c r="E463" i="14" s="1"/>
  <c r="D463" i="14" s="1"/>
  <c r="BP498" i="14"/>
  <c r="BP361" i="14" s="1"/>
  <c r="E423" i="14" s="1"/>
  <c r="D423" i="14" s="1"/>
  <c r="CC498" i="14"/>
  <c r="CC361" i="14" s="1"/>
  <c r="E436" i="14" s="1"/>
  <c r="D436" i="14" s="1"/>
  <c r="HA498" i="14"/>
  <c r="HA361" i="14" s="1"/>
  <c r="E564" i="14" s="1"/>
  <c r="D564" i="14" s="1"/>
  <c r="IH498" i="14"/>
  <c r="IH361" i="14" s="1"/>
  <c r="E597" i="14" s="1"/>
  <c r="D597" i="14" s="1"/>
  <c r="HC498" i="14"/>
  <c r="HC361" i="14" s="1"/>
  <c r="E566" i="14" s="1"/>
  <c r="D566" i="14" s="1"/>
  <c r="GV498" i="14"/>
  <c r="GV361" i="14" s="1"/>
  <c r="E559" i="14" s="1"/>
  <c r="D559" i="14" s="1"/>
  <c r="GW498" i="14"/>
  <c r="GW361" i="14" s="1"/>
  <c r="E560" i="14" s="1"/>
  <c r="D560" i="14" s="1"/>
  <c r="CN498" i="14"/>
  <c r="CN361" i="14" s="1"/>
  <c r="E447" i="14" s="1"/>
  <c r="D447" i="14" s="1"/>
  <c r="DB498" i="14"/>
  <c r="DB361" i="14" s="1"/>
  <c r="E461" i="14" s="1"/>
  <c r="D461" i="14" s="1"/>
  <c r="DT498" i="14"/>
  <c r="DT361" i="14" s="1"/>
  <c r="E479" i="14" s="1"/>
  <c r="D479" i="14" s="1"/>
  <c r="EP498" i="14"/>
  <c r="EP361" i="14" s="1"/>
  <c r="E501" i="14" s="1"/>
  <c r="D501" i="14" s="1"/>
  <c r="EU498" i="14"/>
  <c r="EU361" i="14" s="1"/>
  <c r="E506" i="14" s="1"/>
  <c r="D506" i="14" s="1"/>
  <c r="EV498" i="14"/>
  <c r="EV361" i="14" s="1"/>
  <c r="E507" i="14" s="1"/>
  <c r="D507" i="14" s="1"/>
  <c r="EX498" i="14"/>
  <c r="EX361" i="14" s="1"/>
  <c r="E509" i="14" s="1"/>
  <c r="D509" i="14" s="1"/>
  <c r="GA498" i="14"/>
  <c r="GA361" i="14" s="1"/>
  <c r="E538" i="14" s="1"/>
  <c r="D538" i="14" s="1"/>
  <c r="ED498" i="14"/>
  <c r="ED361" i="14" s="1"/>
  <c r="E489" i="14" s="1"/>
  <c r="D489" i="14" s="1"/>
  <c r="CH498" i="14"/>
  <c r="CH361" i="14" s="1"/>
  <c r="E441" i="14" s="1"/>
  <c r="D441" i="14" s="1"/>
  <c r="CS498" i="14"/>
  <c r="CS361" i="14" s="1"/>
  <c r="E452" i="14" s="1"/>
  <c r="D452" i="14" s="1"/>
  <c r="HQ498" i="14"/>
  <c r="HQ361" i="14" s="1"/>
  <c r="E580" i="14" s="1"/>
  <c r="D580" i="14" s="1"/>
  <c r="IX498" i="14"/>
  <c r="IX361" i="14" s="1"/>
  <c r="E613" i="14" s="1"/>
  <c r="D613" i="14" s="1"/>
  <c r="HS498" i="14"/>
  <c r="HS361" i="14" s="1"/>
  <c r="E582" i="14" s="1"/>
  <c r="D582" i="14" s="1"/>
  <c r="HL498" i="14"/>
  <c r="HL361" i="14" s="1"/>
  <c r="E575" i="14" s="1"/>
  <c r="D575" i="14" s="1"/>
  <c r="HE498" i="14"/>
  <c r="HE361" i="14" s="1"/>
  <c r="E568" i="14" s="1"/>
  <c r="D568" i="14" s="1"/>
  <c r="AG498" i="14"/>
  <c r="AG361" i="14" s="1"/>
  <c r="E388" i="14" s="1"/>
  <c r="D388" i="14" s="1"/>
  <c r="EH498" i="14"/>
  <c r="EH361" i="14" s="1"/>
  <c r="E493" i="14" s="1"/>
  <c r="D493" i="14" s="1"/>
  <c r="AT498" i="14"/>
  <c r="AT361" i="14" s="1"/>
  <c r="E401" i="14" s="1"/>
  <c r="D401" i="14" s="1"/>
  <c r="FF498" i="14"/>
  <c r="FF361" i="14" s="1"/>
  <c r="E517" i="14" s="1"/>
  <c r="D517" i="14" s="1"/>
  <c r="BF498" i="14"/>
  <c r="BF361" i="14" s="1"/>
  <c r="E413" i="14" s="1"/>
  <c r="D413" i="14" s="1"/>
  <c r="GJ498" i="14"/>
  <c r="GJ361" i="14" s="1"/>
  <c r="E547" i="14" s="1"/>
  <c r="D547" i="14" s="1"/>
  <c r="BT498" i="14"/>
  <c r="BT361" i="14" s="1"/>
  <c r="E427" i="14" s="1"/>
  <c r="D427" i="14" s="1"/>
  <c r="HP498" i="14"/>
  <c r="HP361" i="14" s="1"/>
  <c r="E579" i="14" s="1"/>
  <c r="D579" i="14" s="1"/>
  <c r="BV498" i="14"/>
  <c r="BV361" i="14" s="1"/>
  <c r="E429" i="14" s="1"/>
  <c r="D429" i="14" s="1"/>
  <c r="HW498" i="14"/>
  <c r="HW361" i="14" s="1"/>
  <c r="E586" i="14" s="1"/>
  <c r="D586" i="14" s="1"/>
  <c r="BW498" i="14"/>
  <c r="BW361" i="14" s="1"/>
  <c r="E430" i="14" s="1"/>
  <c r="D430" i="14" s="1"/>
  <c r="HX498" i="14"/>
  <c r="HX361" i="14" s="1"/>
  <c r="E587" i="14" s="1"/>
  <c r="D587" i="14" s="1"/>
  <c r="BX498" i="14"/>
  <c r="BX361" i="14" s="1"/>
  <c r="E431" i="14" s="1"/>
  <c r="D431" i="14" s="1"/>
  <c r="ID498" i="14"/>
  <c r="ID361" i="14" s="1"/>
  <c r="E593" i="14" s="1"/>
  <c r="D593" i="14" s="1"/>
  <c r="CM498" i="14"/>
  <c r="CM361" i="14" s="1"/>
  <c r="E446" i="14" s="1"/>
  <c r="D446" i="14" s="1"/>
  <c r="L498" i="14"/>
  <c r="L361" i="14" s="1"/>
  <c r="E367" i="14" s="1"/>
  <c r="D367" i="14" s="1"/>
  <c r="CA498" i="14"/>
  <c r="CA361" i="14" s="1"/>
  <c r="E434" i="14" s="1"/>
  <c r="D434" i="14" s="1"/>
  <c r="GB498" i="14"/>
  <c r="GB361" i="14" s="1"/>
  <c r="E539" i="14" s="1"/>
  <c r="D539" i="14" s="1"/>
  <c r="AP498" i="14"/>
  <c r="AP361" i="14" s="1"/>
  <c r="E397" i="14" s="1"/>
  <c r="D397" i="14" s="1"/>
  <c r="DL498" i="14"/>
  <c r="DL361" i="14" s="1"/>
  <c r="E471" i="14" s="1"/>
  <c r="D471" i="14" s="1"/>
  <c r="BE498" i="14"/>
  <c r="BE361" i="14" s="1"/>
  <c r="E412" i="14" s="1"/>
  <c r="D412" i="14" s="1"/>
  <c r="DQ498" i="14"/>
  <c r="DQ361" i="14" s="1"/>
  <c r="E476" i="14" s="1"/>
  <c r="D476" i="14" s="1"/>
  <c r="GC498" i="14"/>
  <c r="GC361" i="14" s="1"/>
  <c r="E540" i="14" s="1"/>
  <c r="D540" i="14" s="1"/>
  <c r="IO498" i="14"/>
  <c r="IO361" i="14" s="1"/>
  <c r="E604" i="14" s="1"/>
  <c r="D604" i="14" s="1"/>
  <c r="HJ498" i="14"/>
  <c r="HJ361" i="14" s="1"/>
  <c r="E573" i="14" s="1"/>
  <c r="D573" i="14" s="1"/>
  <c r="DS498" i="14"/>
  <c r="DS361" i="14" s="1"/>
  <c r="E478" i="14" s="1"/>
  <c r="D478" i="14" s="1"/>
  <c r="GE498" i="14"/>
  <c r="GE361" i="14" s="1"/>
  <c r="E542" i="14" s="1"/>
  <c r="D542" i="14" s="1"/>
  <c r="IQ498" i="14"/>
  <c r="IQ361" i="14" s="1"/>
  <c r="E606" i="14" s="1"/>
  <c r="D606" i="14" s="1"/>
  <c r="FX498" i="14"/>
  <c r="FX361" i="14" s="1"/>
  <c r="E535" i="14" s="1"/>
  <c r="D535" i="14" s="1"/>
  <c r="IJ498" i="14"/>
  <c r="IJ361" i="14" s="1"/>
  <c r="E599" i="14" s="1"/>
  <c r="D599" i="14" s="1"/>
  <c r="FA498" i="14"/>
  <c r="FA361" i="14" s="1"/>
  <c r="E512" i="14" s="1"/>
  <c r="D512" i="14" s="1"/>
  <c r="HM498" i="14"/>
  <c r="HM361" i="14" s="1"/>
  <c r="E576" i="14" s="1"/>
  <c r="D576" i="14" s="1"/>
  <c r="AS498" i="14"/>
  <c r="AS361" i="14" s="1"/>
  <c r="E400" i="14" s="1"/>
  <c r="D400" i="14" s="1"/>
  <c r="FC498" i="14"/>
  <c r="FC361" i="14" s="1"/>
  <c r="E514" i="14" s="1"/>
  <c r="D514" i="14" s="1"/>
  <c r="BD498" i="14"/>
  <c r="BD361" i="14" s="1"/>
  <c r="E411" i="14" s="1"/>
  <c r="D411" i="14" s="1"/>
  <c r="GI498" i="14"/>
  <c r="GI361" i="14" s="1"/>
  <c r="E546" i="14" s="1"/>
  <c r="D546" i="14" s="1"/>
  <c r="BS498" i="14"/>
  <c r="BS361" i="14" s="1"/>
  <c r="E426" i="14" s="1"/>
  <c r="D426" i="14" s="1"/>
  <c r="HN498" i="14"/>
  <c r="HN361" i="14" s="1"/>
  <c r="E577" i="14" s="1"/>
  <c r="D577" i="14" s="1"/>
  <c r="CF498" i="14"/>
  <c r="CF361" i="14" s="1"/>
  <c r="E439" i="14" s="1"/>
  <c r="D439" i="14" s="1"/>
  <c r="IU498" i="14"/>
  <c r="IU361" i="14" s="1"/>
  <c r="E610" i="14" s="1"/>
  <c r="D610" i="14" s="1"/>
  <c r="CG498" i="14"/>
  <c r="CG361" i="14" s="1"/>
  <c r="E440" i="14" s="1"/>
  <c r="D440" i="14" s="1"/>
  <c r="IV498" i="14"/>
  <c r="IV361" i="14" s="1"/>
  <c r="E611" i="14" s="1"/>
  <c r="D611" i="14" s="1"/>
  <c r="CI498" i="14"/>
  <c r="CI361" i="14" s="1"/>
  <c r="E442" i="14" s="1"/>
  <c r="D442" i="14" s="1"/>
  <c r="JB498" i="14"/>
  <c r="JB361" i="14" s="1"/>
  <c r="E617" i="14" s="1"/>
  <c r="D617" i="14" s="1"/>
  <c r="CL498" i="14"/>
  <c r="CL361" i="14" s="1"/>
  <c r="E445" i="14" s="1"/>
  <c r="D445" i="14" s="1"/>
  <c r="K498" i="14"/>
  <c r="K361" i="14" s="1"/>
  <c r="E366" i="14" s="1"/>
  <c r="D366" i="14" s="1"/>
  <c r="CX498" i="14"/>
  <c r="CX361" i="14" s="1"/>
  <c r="E457" i="14" s="1"/>
  <c r="D457" i="14" s="1"/>
  <c r="T498" i="14"/>
  <c r="T361" i="14" s="1"/>
  <c r="E375" i="14" s="1"/>
  <c r="D375" i="14" s="1"/>
  <c r="CJ498" i="14"/>
  <c r="CJ361" i="14" s="1"/>
  <c r="E443" i="14" s="1"/>
  <c r="D443" i="14" s="1"/>
  <c r="GY498" i="14"/>
  <c r="GY361" i="14" s="1"/>
  <c r="E562" i="14" s="1"/>
  <c r="D562" i="14" s="1"/>
  <c r="AX498" i="14"/>
  <c r="AX361" i="14" s="1"/>
  <c r="E405" i="14" s="1"/>
  <c r="D405" i="14" s="1"/>
  <c r="DX498" i="14"/>
  <c r="DX361" i="14" s="1"/>
  <c r="E483" i="14" s="1"/>
  <c r="D483" i="14" s="1"/>
  <c r="BM498" i="14"/>
  <c r="BM361" i="14" s="1"/>
  <c r="E420" i="14" s="1"/>
  <c r="D420" i="14" s="1"/>
  <c r="DY498" i="14"/>
  <c r="DY361" i="14" s="1"/>
  <c r="E484" i="14" s="1"/>
  <c r="D484" i="14" s="1"/>
  <c r="GK498" i="14"/>
  <c r="GK361" i="14" s="1"/>
  <c r="E548" i="14" s="1"/>
  <c r="D548" i="14" s="1"/>
  <c r="IW498" i="14"/>
  <c r="IW361" i="14" s="1"/>
  <c r="E612" i="14" s="1"/>
  <c r="D612" i="14" s="1"/>
  <c r="HR498" i="14"/>
  <c r="HR361" i="14" s="1"/>
  <c r="E581" i="14" s="1"/>
  <c r="D581" i="14" s="1"/>
  <c r="EA498" i="14"/>
  <c r="EA361" i="14" s="1"/>
  <c r="E486" i="14" s="1"/>
  <c r="D486" i="14" s="1"/>
  <c r="GM498" i="14"/>
  <c r="GM361" i="14" s="1"/>
  <c r="E550" i="14" s="1"/>
  <c r="D550" i="14" s="1"/>
  <c r="IY498" i="14"/>
  <c r="IY361" i="14" s="1"/>
  <c r="E614" i="14" s="1"/>
  <c r="D614" i="14" s="1"/>
  <c r="GF498" i="14"/>
  <c r="GF361" i="14" s="1"/>
  <c r="E543" i="14" s="1"/>
  <c r="D543" i="14" s="1"/>
  <c r="IR498" i="14"/>
  <c r="IR361" i="14" s="1"/>
  <c r="E607" i="14" s="1"/>
  <c r="D607" i="14" s="1"/>
  <c r="FI498" i="14"/>
  <c r="FI361" i="14" s="1"/>
  <c r="E520" i="14" s="1"/>
  <c r="D520" i="14" s="1"/>
  <c r="HU498" i="14"/>
  <c r="HU361" i="14" s="1"/>
  <c r="E584" i="14" s="1"/>
  <c r="D584" i="14" s="1"/>
  <c r="BC498" i="14"/>
  <c r="BC361" i="14" s="1"/>
  <c r="E410" i="14" s="1"/>
  <c r="D410" i="14" s="1"/>
  <c r="GH498" i="14"/>
  <c r="GH361" i="14" s="1"/>
  <c r="E545" i="14" s="1"/>
  <c r="D545" i="14" s="1"/>
  <c r="BQ498" i="14"/>
  <c r="BQ361" i="14" s="1"/>
  <c r="E424" i="14" s="1"/>
  <c r="D424" i="14" s="1"/>
  <c r="HH498" i="14"/>
  <c r="HH361" i="14" s="1"/>
  <c r="E571" i="14" s="1"/>
  <c r="D571" i="14" s="1"/>
  <c r="CE498" i="14"/>
  <c r="CE361" i="14" s="1"/>
  <c r="E438" i="14" s="1"/>
  <c r="D438" i="14" s="1"/>
  <c r="IT498" i="14"/>
  <c r="IT361" i="14" s="1"/>
  <c r="E609" i="14" s="1"/>
  <c r="D609" i="14" s="1"/>
  <c r="CR498" i="14"/>
  <c r="CR361" i="14" s="1"/>
  <c r="E451" i="14" s="1"/>
  <c r="D451" i="14" s="1"/>
  <c r="G498" i="14"/>
  <c r="G361" i="14" s="1"/>
  <c r="E362" i="14" s="1"/>
  <c r="D362" i="14" s="1"/>
  <c r="CU498" i="14"/>
  <c r="CU361" i="14" s="1"/>
  <c r="E454" i="14" s="1"/>
  <c r="D454" i="14" s="1"/>
  <c r="H498" i="14"/>
  <c r="H361" i="14" s="1"/>
  <c r="E363" i="14" s="1"/>
  <c r="D363" i="14" s="1"/>
  <c r="CV498" i="14"/>
  <c r="CV361" i="14" s="1"/>
  <c r="E455" i="14" s="1"/>
  <c r="D455" i="14" s="1"/>
  <c r="I498" i="14"/>
  <c r="I361" i="14" s="1"/>
  <c r="E364" i="14" s="1"/>
  <c r="D364" i="14" s="1"/>
  <c r="CW498" i="14"/>
  <c r="CW361" i="14" s="1"/>
  <c r="E456" i="14" s="1"/>
  <c r="D456" i="14" s="1"/>
  <c r="V498" i="14"/>
  <c r="V361" i="14" s="1"/>
  <c r="E377" i="14" s="1"/>
  <c r="D377" i="14" s="1"/>
  <c r="DN498" i="14"/>
  <c r="DN361" i="14" s="1"/>
  <c r="E473" i="14" s="1"/>
  <c r="D473" i="14" s="1"/>
  <c r="AB498" i="14"/>
  <c r="AB361" i="14" s="1"/>
  <c r="E383" i="14" s="1"/>
  <c r="D383" i="14" s="1"/>
  <c r="CT498" i="14"/>
  <c r="CT361" i="14" s="1"/>
  <c r="E453" i="14" s="1"/>
  <c r="D453" i="14" s="1"/>
  <c r="HV498" i="14"/>
  <c r="HV361" i="14" s="1"/>
  <c r="E585" i="14" s="1"/>
  <c r="D585" i="14" s="1"/>
  <c r="BG498" i="14"/>
  <c r="BG361" i="14" s="1"/>
  <c r="E414" i="14" s="1"/>
  <c r="D414" i="14" s="1"/>
  <c r="EN498" i="14"/>
  <c r="EN361" i="14" s="1"/>
  <c r="E499" i="14" s="1"/>
  <c r="D499" i="14" s="1"/>
  <c r="BU498" i="14"/>
  <c r="BU361" i="14" s="1"/>
  <c r="E428" i="14" s="1"/>
  <c r="D428" i="14" s="1"/>
  <c r="EG498" i="14"/>
  <c r="EG361" i="14" s="1"/>
  <c r="E492" i="14" s="1"/>
  <c r="D492" i="14" s="1"/>
  <c r="GS498" i="14"/>
  <c r="GS361" i="14" s="1"/>
  <c r="E556" i="14" s="1"/>
  <c r="D556" i="14" s="1"/>
  <c r="FN498" i="14"/>
  <c r="FN361" i="14" s="1"/>
  <c r="E525" i="14" s="1"/>
  <c r="D525" i="14" s="1"/>
  <c r="HZ498" i="14"/>
  <c r="HZ361" i="14" s="1"/>
  <c r="E589" i="14" s="1"/>
  <c r="D589" i="14" s="1"/>
  <c r="EI498" i="14"/>
  <c r="EI361" i="14" s="1"/>
  <c r="E494" i="14" s="1"/>
  <c r="D494" i="14" s="1"/>
  <c r="GU498" i="14"/>
  <c r="GU361" i="14" s="1"/>
  <c r="E558" i="14" s="1"/>
  <c r="D558" i="14" s="1"/>
  <c r="EB498" i="14"/>
  <c r="EB361" i="14" s="1"/>
  <c r="E487" i="14" s="1"/>
  <c r="D487" i="14" s="1"/>
  <c r="GN498" i="14"/>
  <c r="GN361" i="14" s="1"/>
  <c r="E551" i="14" s="1"/>
  <c r="D551" i="14" s="1"/>
  <c r="IZ498" i="14"/>
  <c r="IZ361" i="14" s="1"/>
  <c r="E615" i="14" s="1"/>
  <c r="D615" i="14" s="1"/>
  <c r="FQ498" i="14"/>
  <c r="FQ361" i="14" s="1"/>
  <c r="E528" i="14" s="1"/>
  <c r="D528" i="14" s="1"/>
  <c r="IC498" i="14"/>
  <c r="IC361" i="14" s="1"/>
  <c r="E592" i="14" s="1"/>
  <c r="D592" i="14" s="1"/>
  <c r="FY498" i="14"/>
  <c r="FY361" i="14" s="1"/>
  <c r="E536" i="14" s="1"/>
  <c r="D536" i="14" s="1"/>
  <c r="IK498" i="14"/>
  <c r="IK361" i="14" s="1"/>
  <c r="E600" i="14" s="1"/>
  <c r="D600" i="14" s="1"/>
  <c r="CB498" i="14"/>
  <c r="CB361" i="14" s="1"/>
  <c r="E435" i="14" s="1"/>
  <c r="D435" i="14" s="1"/>
  <c r="IF498" i="14"/>
  <c r="IF361" i="14" s="1"/>
  <c r="E595" i="14" s="1"/>
  <c r="D595" i="14" s="1"/>
  <c r="CO498" i="14"/>
  <c r="CO361" i="14" s="1"/>
  <c r="E448" i="14" s="1"/>
  <c r="D448" i="14" s="1"/>
  <c r="O498" i="14"/>
  <c r="O361" i="14" s="1"/>
  <c r="E370" i="14" s="1"/>
  <c r="D370" i="14" s="1"/>
  <c r="DE498" i="14"/>
  <c r="DE361" i="14" s="1"/>
  <c r="E464" i="14" s="1"/>
  <c r="D464" i="14" s="1"/>
  <c r="AA498" i="14"/>
  <c r="AA361" i="14" s="1"/>
  <c r="E382" i="14" s="1"/>
  <c r="D382" i="14" s="1"/>
  <c r="DV498" i="14"/>
  <c r="DV361" i="14" s="1"/>
  <c r="E481" i="14" s="1"/>
  <c r="D481" i="14" s="1"/>
  <c r="AC498" i="14"/>
  <c r="AC361" i="14" s="1"/>
  <c r="E384" i="14" s="1"/>
  <c r="D384" i="14" s="1"/>
  <c r="DW498" i="14"/>
  <c r="DW361" i="14" s="1"/>
  <c r="E482" i="14" s="1"/>
  <c r="D482" i="14" s="1"/>
  <c r="AD498" i="14"/>
  <c r="AD361" i="14" s="1"/>
  <c r="E385" i="14" s="1"/>
  <c r="D385" i="14" s="1"/>
  <c r="DZ498" i="14"/>
  <c r="DZ361" i="14" s="1"/>
  <c r="E485" i="14" s="1"/>
  <c r="D485" i="14" s="1"/>
  <c r="AE498" i="14"/>
  <c r="AE361" i="14" s="1"/>
  <c r="E386" i="14" s="1"/>
  <c r="D386" i="14" s="1"/>
  <c r="EE498" i="14"/>
  <c r="EE361" i="14" s="1"/>
  <c r="E490" i="14" s="1"/>
  <c r="D490" i="14" s="1"/>
  <c r="AQ498" i="14"/>
  <c r="AQ361" i="14" s="1"/>
  <c r="E398" i="14" s="1"/>
  <c r="D398" i="14" s="1"/>
  <c r="FB498" i="14"/>
  <c r="FB361" i="14" s="1"/>
  <c r="E513" i="14" s="1"/>
  <c r="D513" i="14" s="1"/>
  <c r="AR498" i="14"/>
  <c r="AR361" i="14" s="1"/>
  <c r="E399" i="14" s="1"/>
  <c r="D399" i="14" s="1"/>
  <c r="DO498" i="14"/>
  <c r="DO361" i="14" s="1"/>
  <c r="E474" i="14" s="1"/>
  <c r="D474" i="14" s="1"/>
  <c r="J498" i="14"/>
  <c r="J361" i="14" s="1"/>
  <c r="E365" i="14" s="1"/>
  <c r="D365" i="14" s="1"/>
  <c r="BY498" i="14"/>
  <c r="BY361" i="14" s="1"/>
  <c r="E432" i="14" s="1"/>
  <c r="D432" i="14" s="1"/>
  <c r="FZ498" i="14"/>
  <c r="FZ361" i="14" s="1"/>
  <c r="E537" i="14" s="1"/>
  <c r="D537" i="14" s="1"/>
  <c r="CK498" i="14"/>
  <c r="CK361" i="14" s="1"/>
  <c r="E444" i="14" s="1"/>
  <c r="D444" i="14" s="1"/>
  <c r="EW498" i="14"/>
  <c r="EW361" i="14" s="1"/>
  <c r="E508" i="14" s="1"/>
  <c r="D508" i="14" s="1"/>
  <c r="HI498" i="14"/>
  <c r="HI361" i="14" s="1"/>
  <c r="E572" i="14" s="1"/>
  <c r="D572" i="14" s="1"/>
  <c r="GD498" i="14"/>
  <c r="GD361" i="14" s="1"/>
  <c r="E541" i="14" s="1"/>
  <c r="D541" i="14" s="1"/>
  <c r="IP498" i="14"/>
  <c r="IP361" i="14" s="1"/>
  <c r="E605" i="14" s="1"/>
  <c r="D605" i="14" s="1"/>
  <c r="EY498" i="14"/>
  <c r="EY361" i="14" s="1"/>
  <c r="E510" i="14" s="1"/>
  <c r="D510" i="14" s="1"/>
  <c r="HK498" i="14"/>
  <c r="HK361" i="14" s="1"/>
  <c r="E574" i="14" s="1"/>
  <c r="D574" i="14" s="1"/>
  <c r="ER498" i="14"/>
  <c r="ER361" i="14" s="1"/>
  <c r="E503" i="14" s="1"/>
  <c r="D503" i="14" s="1"/>
  <c r="HD498" i="14"/>
  <c r="HD361" i="14" s="1"/>
  <c r="E567" i="14" s="1"/>
  <c r="D567" i="14" s="1"/>
  <c r="DU498" i="14"/>
  <c r="DU361" i="14" s="1"/>
  <c r="E480" i="14" s="1"/>
  <c r="D480" i="14" s="1"/>
  <c r="GG498" i="14"/>
  <c r="GG361" i="14" s="1"/>
  <c r="E544" i="14" s="1"/>
  <c r="D544" i="14" s="1"/>
  <c r="IS498" i="14"/>
  <c r="IS361" i="14" s="1"/>
  <c r="E608" i="14" s="1"/>
  <c r="D608" i="14" s="1"/>
  <c r="GO498" i="14"/>
  <c r="GO361" i="14" s="1"/>
  <c r="E552" i="14" s="1"/>
  <c r="D552" i="14" s="1"/>
</calcChain>
</file>

<file path=xl/sharedStrings.xml><?xml version="1.0" encoding="utf-8"?>
<sst xmlns="http://schemas.openxmlformats.org/spreadsheetml/2006/main" count="1354" uniqueCount="902">
  <si>
    <t>Please enter design parameters into the</t>
  </si>
  <si>
    <t>shaded</t>
  </si>
  <si>
    <t xml:space="preserve">cells; </t>
  </si>
  <si>
    <r>
      <t xml:space="preserve">Be sure to </t>
    </r>
    <r>
      <rPr>
        <b/>
        <i/>
        <sz val="14"/>
        <rFont val="Arial"/>
        <family val="2"/>
      </rPr>
      <t>ENABLE EDITING</t>
    </r>
    <r>
      <rPr>
        <b/>
        <sz val="14"/>
        <rFont val="Arial"/>
        <family val="2"/>
      </rPr>
      <t xml:space="preserve"> before attempting to use this design calculator</t>
    </r>
  </si>
  <si>
    <t>WHERE APPLICABLE, A RECOMMENDED VALUE IS GIVEN THAT WILL BE THE BEST CHOICE TO MEET THE GIVEN SPECIFICATION.  IT IS IN THE BEST INTEREST OF THE USER TO USE A VALUE AS CLOSE AS POSSIBLE TO THE SUGGESTED RECOMMENDED VALUE.  FOR ACCURATE RESULTS, THE USER MUST ENTER THE ACTUAL VALUE USED IN THE APPROPRIATE CELL.</t>
  </si>
  <si>
    <t>This product is designed as an aid for customers of Texas Instruments. No warranties, either expressed or implied, with respect to this software or its fitness for any particular purpose, are claimed by Texas Instruments or the author. The software is licensed solely on an "as is" basis. The entire risk as to its quality and performance is with the customer.</t>
  </si>
  <si>
    <t>Disclaimer</t>
  </si>
  <si>
    <t>V</t>
  </si>
  <si>
    <t>W</t>
  </si>
  <si>
    <t>h</t>
  </si>
  <si>
    <t>A</t>
  </si>
  <si>
    <t>kHz</t>
  </si>
  <si>
    <r>
      <t>V</t>
    </r>
    <r>
      <rPr>
        <vertAlign val="subscript"/>
        <sz val="11"/>
        <color theme="1"/>
        <rFont val="Calibri"/>
        <family val="2"/>
        <scheme val="minor"/>
      </rPr>
      <t>BLK(max)</t>
    </r>
  </si>
  <si>
    <r>
      <t>V</t>
    </r>
    <r>
      <rPr>
        <vertAlign val="subscript"/>
        <sz val="11"/>
        <color theme="1"/>
        <rFont val="Calibri"/>
        <family val="2"/>
        <scheme val="minor"/>
      </rPr>
      <t>BLK(hu)</t>
    </r>
  </si>
  <si>
    <r>
      <t>V</t>
    </r>
    <r>
      <rPr>
        <vertAlign val="subscript"/>
        <sz val="11"/>
        <color theme="1"/>
        <rFont val="Calibri"/>
        <family val="2"/>
        <scheme val="minor"/>
      </rPr>
      <t>OUT</t>
    </r>
  </si>
  <si>
    <r>
      <t>I</t>
    </r>
    <r>
      <rPr>
        <vertAlign val="subscript"/>
        <sz val="11"/>
        <color theme="1"/>
        <rFont val="Calibri"/>
        <family val="2"/>
        <scheme val="minor"/>
      </rPr>
      <t>OUT</t>
    </r>
  </si>
  <si>
    <r>
      <t>V</t>
    </r>
    <r>
      <rPr>
        <vertAlign val="subscript"/>
        <sz val="11"/>
        <color theme="1"/>
        <rFont val="Calibri"/>
        <family val="2"/>
        <scheme val="minor"/>
      </rPr>
      <t>OUT(pk-pk)</t>
    </r>
  </si>
  <si>
    <t>mV</t>
  </si>
  <si>
    <r>
      <t>P</t>
    </r>
    <r>
      <rPr>
        <vertAlign val="subscript"/>
        <sz val="11"/>
        <color theme="1"/>
        <rFont val="Calibri"/>
        <family val="2"/>
        <scheme val="minor"/>
      </rPr>
      <t>OUT</t>
    </r>
  </si>
  <si>
    <r>
      <t>f</t>
    </r>
    <r>
      <rPr>
        <vertAlign val="subscript"/>
        <sz val="11"/>
        <color theme="1"/>
        <rFont val="Calibri"/>
        <family val="2"/>
        <scheme val="minor"/>
      </rPr>
      <t>LLC</t>
    </r>
  </si>
  <si>
    <r>
      <t>N</t>
    </r>
    <r>
      <rPr>
        <vertAlign val="subscript"/>
        <sz val="11"/>
        <color theme="1"/>
        <rFont val="Calibri"/>
        <family val="2"/>
        <scheme val="minor"/>
      </rPr>
      <t>PS</t>
    </r>
  </si>
  <si>
    <r>
      <t>R</t>
    </r>
    <r>
      <rPr>
        <vertAlign val="subscript"/>
        <sz val="11"/>
        <color theme="1"/>
        <rFont val="Calibri"/>
        <family val="2"/>
        <scheme val="minor"/>
      </rPr>
      <t>E</t>
    </r>
  </si>
  <si>
    <t>Ω</t>
  </si>
  <si>
    <r>
      <t>M</t>
    </r>
    <r>
      <rPr>
        <vertAlign val="subscript"/>
        <sz val="11"/>
        <color theme="1"/>
        <rFont val="Calibri"/>
        <family val="2"/>
        <scheme val="minor"/>
      </rPr>
      <t>G(min)</t>
    </r>
  </si>
  <si>
    <r>
      <t>V</t>
    </r>
    <r>
      <rPr>
        <vertAlign val="subscript"/>
        <sz val="11"/>
        <color theme="1"/>
        <rFont val="Calibri"/>
        <family val="2"/>
        <scheme val="minor"/>
      </rPr>
      <t>LOSS</t>
    </r>
  </si>
  <si>
    <r>
      <t>f</t>
    </r>
    <r>
      <rPr>
        <vertAlign val="subscript"/>
        <sz val="11"/>
        <color theme="1"/>
        <rFont val="Calibri"/>
        <family val="2"/>
        <scheme val="minor"/>
      </rPr>
      <t>0</t>
    </r>
  </si>
  <si>
    <r>
      <t>f</t>
    </r>
    <r>
      <rPr>
        <vertAlign val="subscript"/>
        <sz val="11"/>
        <color theme="1"/>
        <rFont val="Calibri"/>
        <family val="2"/>
        <scheme val="minor"/>
      </rPr>
      <t>P</t>
    </r>
  </si>
  <si>
    <t>Ln</t>
  </si>
  <si>
    <t>fn</t>
  </si>
  <si>
    <t>Qe</t>
  </si>
  <si>
    <t>Mg_max</t>
  </si>
  <si>
    <t>Mg_min</t>
  </si>
  <si>
    <r>
      <t>L</t>
    </r>
    <r>
      <rPr>
        <vertAlign val="subscript"/>
        <sz val="11"/>
        <color theme="1"/>
        <rFont val="Calibri"/>
        <family val="2"/>
        <scheme val="minor"/>
      </rPr>
      <t>N</t>
    </r>
  </si>
  <si>
    <r>
      <t>Select L</t>
    </r>
    <r>
      <rPr>
        <b/>
        <vertAlign val="subscript"/>
        <sz val="11"/>
        <color theme="1"/>
        <rFont val="Calibri"/>
        <family val="2"/>
        <scheme val="minor"/>
      </rPr>
      <t>N</t>
    </r>
    <r>
      <rPr>
        <b/>
        <sz val="11"/>
        <color theme="1"/>
        <rFont val="Calibri"/>
        <family val="2"/>
        <scheme val="minor"/>
      </rPr>
      <t xml:space="preserve"> and Q</t>
    </r>
    <r>
      <rPr>
        <b/>
        <vertAlign val="subscript"/>
        <sz val="11"/>
        <color theme="1"/>
        <rFont val="Calibri"/>
        <family val="2"/>
        <scheme val="minor"/>
      </rPr>
      <t>E</t>
    </r>
  </si>
  <si>
    <r>
      <t>Q</t>
    </r>
    <r>
      <rPr>
        <vertAlign val="subscript"/>
        <sz val="11"/>
        <color theme="1"/>
        <rFont val="Calibri"/>
        <family val="2"/>
        <scheme val="minor"/>
      </rPr>
      <t>E</t>
    </r>
  </si>
  <si>
    <r>
      <t>M</t>
    </r>
    <r>
      <rPr>
        <vertAlign val="subscript"/>
        <sz val="11"/>
        <color theme="1"/>
        <rFont val="Calibri"/>
        <family val="2"/>
        <scheme val="minor"/>
      </rPr>
      <t>G(noload)</t>
    </r>
  </si>
  <si>
    <t>fn^2</t>
  </si>
  <si>
    <t>Ln*fn^2</t>
  </si>
  <si>
    <t>real</t>
  </si>
  <si>
    <t>imaginary</t>
  </si>
  <si>
    <t>complex part</t>
  </si>
  <si>
    <t>Imaginary product</t>
  </si>
  <si>
    <t>Imaginary sum</t>
  </si>
  <si>
    <t>Imaginary div</t>
  </si>
  <si>
    <t>Abs for curve</t>
  </si>
  <si>
    <t>OVERLOAD Condition</t>
  </si>
  <si>
    <r>
      <t>f</t>
    </r>
    <r>
      <rPr>
        <vertAlign val="subscript"/>
        <sz val="11"/>
        <color theme="1"/>
        <rFont val="Calibri"/>
        <family val="2"/>
        <scheme val="minor"/>
      </rPr>
      <t>N(max)</t>
    </r>
  </si>
  <si>
    <t>Parameters of the LLC Resonant Circuit</t>
  </si>
  <si>
    <t>scalers</t>
  </si>
  <si>
    <t>mV factor</t>
  </si>
  <si>
    <t>uF factor</t>
  </si>
  <si>
    <t>kHz factor</t>
  </si>
  <si>
    <t>mΩ factor</t>
  </si>
  <si>
    <t>ms factor</t>
  </si>
  <si>
    <t>mA factor</t>
  </si>
  <si>
    <t>us factor</t>
  </si>
  <si>
    <t>uH factor</t>
  </si>
  <si>
    <t>ns factor</t>
  </si>
  <si>
    <t>mW factor</t>
  </si>
  <si>
    <t>pF factor</t>
  </si>
  <si>
    <t>MHz factor</t>
  </si>
  <si>
    <t>uA factor</t>
  </si>
  <si>
    <r>
      <t>k</t>
    </r>
    <r>
      <rPr>
        <sz val="11"/>
        <color theme="1"/>
        <rFont val="Calibri"/>
        <family val="2"/>
      </rPr>
      <t>Ω</t>
    </r>
    <r>
      <rPr>
        <sz val="11"/>
        <color theme="1"/>
        <rFont val="Arial"/>
        <family val="2"/>
      </rPr>
      <t xml:space="preserve"> factor</t>
    </r>
  </si>
  <si>
    <t>nC factor</t>
  </si>
  <si>
    <t>nF factor</t>
  </si>
  <si>
    <t>uC factor</t>
  </si>
  <si>
    <t>Standard Capacitor Values</t>
  </si>
  <si>
    <t>C values up to 10nF</t>
  </si>
  <si>
    <t>C values greater than 10nF</t>
  </si>
  <si>
    <t>CR calculations</t>
  </si>
  <si>
    <t>pF</t>
  </si>
  <si>
    <r>
      <t>C</t>
    </r>
    <r>
      <rPr>
        <vertAlign val="subscript"/>
        <sz val="11"/>
        <color theme="1"/>
        <rFont val="Arial"/>
        <family val="2"/>
      </rPr>
      <t>R</t>
    </r>
    <r>
      <rPr>
        <sz val="11"/>
        <color theme="1"/>
        <rFont val="Arial"/>
        <family val="2"/>
      </rPr>
      <t xml:space="preserve"> Initial:</t>
    </r>
  </si>
  <si>
    <r>
      <t>C</t>
    </r>
    <r>
      <rPr>
        <vertAlign val="subscript"/>
        <sz val="11"/>
        <color theme="1"/>
        <rFont val="Calibri"/>
        <family val="2"/>
        <scheme val="minor"/>
      </rPr>
      <t>R</t>
    </r>
  </si>
  <si>
    <t>uH</t>
  </si>
  <si>
    <r>
      <t>L</t>
    </r>
    <r>
      <rPr>
        <vertAlign val="subscript"/>
        <sz val="11"/>
        <color theme="1"/>
        <rFont val="Calibri"/>
        <family val="2"/>
        <scheme val="minor"/>
      </rPr>
      <t>R</t>
    </r>
  </si>
  <si>
    <r>
      <t>C</t>
    </r>
    <r>
      <rPr>
        <vertAlign val="subscript"/>
        <sz val="11"/>
        <color theme="1"/>
        <rFont val="Calibri"/>
        <family val="2"/>
        <scheme val="minor"/>
      </rPr>
      <t>R(recommended)</t>
    </r>
  </si>
  <si>
    <r>
      <t>L</t>
    </r>
    <r>
      <rPr>
        <vertAlign val="subscript"/>
        <sz val="11"/>
        <color theme="1"/>
        <rFont val="Calibri"/>
        <family val="2"/>
        <scheme val="minor"/>
      </rPr>
      <t>R(recommended)</t>
    </r>
  </si>
  <si>
    <r>
      <t>L</t>
    </r>
    <r>
      <rPr>
        <vertAlign val="subscript"/>
        <sz val="11"/>
        <color theme="1"/>
        <rFont val="Calibri"/>
        <family val="2"/>
        <scheme val="minor"/>
      </rPr>
      <t>M(recommended)</t>
    </r>
  </si>
  <si>
    <r>
      <t>L</t>
    </r>
    <r>
      <rPr>
        <vertAlign val="subscript"/>
        <sz val="11"/>
        <color theme="1"/>
        <rFont val="Calibri"/>
        <family val="2"/>
        <scheme val="minor"/>
      </rPr>
      <t>M</t>
    </r>
  </si>
  <si>
    <r>
      <t>L</t>
    </r>
    <r>
      <rPr>
        <vertAlign val="subscript"/>
        <sz val="11"/>
        <color theme="1"/>
        <rFont val="Calibri"/>
        <family val="2"/>
        <scheme val="minor"/>
      </rPr>
      <t>N(selected)</t>
    </r>
  </si>
  <si>
    <r>
      <t>Q</t>
    </r>
    <r>
      <rPr>
        <vertAlign val="subscript"/>
        <sz val="11"/>
        <color theme="1"/>
        <rFont val="Calibri"/>
        <family val="2"/>
        <scheme val="minor"/>
      </rPr>
      <t>E(selected)</t>
    </r>
  </si>
  <si>
    <r>
      <t>R</t>
    </r>
    <r>
      <rPr>
        <vertAlign val="subscript"/>
        <sz val="11"/>
        <color theme="1"/>
        <rFont val="Calibri"/>
        <family val="2"/>
        <scheme val="minor"/>
      </rPr>
      <t>E(full load)</t>
    </r>
  </si>
  <si>
    <r>
      <t>I</t>
    </r>
    <r>
      <rPr>
        <vertAlign val="subscript"/>
        <sz val="11"/>
        <color theme="1"/>
        <rFont val="Calibri"/>
        <family val="2"/>
        <scheme val="minor"/>
      </rPr>
      <t>OE</t>
    </r>
  </si>
  <si>
    <t>LLC Primary Side Currents</t>
  </si>
  <si>
    <r>
      <t>f</t>
    </r>
    <r>
      <rPr>
        <vertAlign val="subscript"/>
        <sz val="11"/>
        <color theme="1"/>
        <rFont val="Calibri"/>
        <family val="2"/>
        <scheme val="minor"/>
      </rPr>
      <t>N(Mg_max)</t>
    </r>
  </si>
  <si>
    <r>
      <t>f</t>
    </r>
    <r>
      <rPr>
        <vertAlign val="subscript"/>
        <sz val="11"/>
        <color theme="1"/>
        <rFont val="Calibri"/>
        <family val="2"/>
        <scheme val="minor"/>
      </rPr>
      <t>N(Mg_min)</t>
    </r>
  </si>
  <si>
    <r>
      <t>f</t>
    </r>
    <r>
      <rPr>
        <vertAlign val="subscript"/>
        <sz val="11"/>
        <color theme="1"/>
        <rFont val="Calibri"/>
        <family val="2"/>
        <scheme val="minor"/>
      </rPr>
      <t>SW(max)</t>
    </r>
  </si>
  <si>
    <r>
      <t>f</t>
    </r>
    <r>
      <rPr>
        <vertAlign val="subscript"/>
        <sz val="11"/>
        <color theme="1"/>
        <rFont val="Calibri"/>
        <family val="2"/>
        <scheme val="minor"/>
      </rPr>
      <t>SW(min)</t>
    </r>
  </si>
  <si>
    <r>
      <t>I</t>
    </r>
    <r>
      <rPr>
        <vertAlign val="subscript"/>
        <sz val="11"/>
        <color theme="1"/>
        <rFont val="Calibri"/>
        <family val="2"/>
        <scheme val="minor"/>
      </rPr>
      <t>M</t>
    </r>
  </si>
  <si>
    <r>
      <t>I</t>
    </r>
    <r>
      <rPr>
        <vertAlign val="subscript"/>
        <sz val="11"/>
        <color theme="1"/>
        <rFont val="Calibri"/>
        <family val="2"/>
        <scheme val="minor"/>
      </rPr>
      <t>R</t>
    </r>
  </si>
  <si>
    <t>LLC Secondary Side Currents</t>
  </si>
  <si>
    <r>
      <t>I</t>
    </r>
    <r>
      <rPr>
        <vertAlign val="subscript"/>
        <sz val="11"/>
        <color theme="1"/>
        <rFont val="Calibri"/>
        <family val="2"/>
        <scheme val="minor"/>
      </rPr>
      <t>OE(S)</t>
    </r>
  </si>
  <si>
    <r>
      <t>I</t>
    </r>
    <r>
      <rPr>
        <vertAlign val="subscript"/>
        <sz val="11"/>
        <color theme="1"/>
        <rFont val="Calibri"/>
        <family val="2"/>
        <scheme val="minor"/>
      </rPr>
      <t>WS</t>
    </r>
  </si>
  <si>
    <t>LLC Transformer</t>
  </si>
  <si>
    <t>LLC Resonant Inductor</t>
  </si>
  <si>
    <t>LLC Resonant Capacitor</t>
  </si>
  <si>
    <t>If Using Split Resonant Capacitors</t>
  </si>
  <si>
    <t>LLC Primary Side MOSFETs</t>
  </si>
  <si>
    <r>
      <t>V</t>
    </r>
    <r>
      <rPr>
        <vertAlign val="subscript"/>
        <sz val="11"/>
        <color theme="1"/>
        <rFont val="Calibri"/>
        <family val="2"/>
        <scheme val="minor"/>
      </rPr>
      <t>QLLC(peak)</t>
    </r>
  </si>
  <si>
    <r>
      <t>I</t>
    </r>
    <r>
      <rPr>
        <vertAlign val="subscript"/>
        <sz val="11"/>
        <color theme="1"/>
        <rFont val="Calibri"/>
        <family val="2"/>
        <scheme val="minor"/>
      </rPr>
      <t>QLLC</t>
    </r>
  </si>
  <si>
    <r>
      <t>V</t>
    </r>
    <r>
      <rPr>
        <vertAlign val="subscript"/>
        <sz val="11"/>
        <color theme="1"/>
        <rFont val="Calibri"/>
        <family val="2"/>
        <scheme val="minor"/>
      </rPr>
      <t>DB</t>
    </r>
  </si>
  <si>
    <r>
      <t>I</t>
    </r>
    <r>
      <rPr>
        <vertAlign val="subscript"/>
        <sz val="11"/>
        <color theme="1"/>
        <rFont val="Calibri"/>
        <family val="2"/>
        <scheme val="minor"/>
      </rPr>
      <t>SAV</t>
    </r>
  </si>
  <si>
    <r>
      <t>V</t>
    </r>
    <r>
      <rPr>
        <vertAlign val="subscript"/>
        <sz val="11"/>
        <color theme="1"/>
        <rFont val="Calibri"/>
        <family val="2"/>
        <scheme val="minor"/>
      </rPr>
      <t>LLCcap</t>
    </r>
  </si>
  <si>
    <r>
      <t>I</t>
    </r>
    <r>
      <rPr>
        <vertAlign val="subscript"/>
        <sz val="11"/>
        <color theme="1"/>
        <rFont val="Calibri"/>
        <family val="2"/>
        <scheme val="minor"/>
      </rPr>
      <t>C(out)</t>
    </r>
  </si>
  <si>
    <r>
      <t>I</t>
    </r>
    <r>
      <rPr>
        <vertAlign val="subscript"/>
        <sz val="11"/>
        <color theme="1"/>
        <rFont val="Calibri"/>
        <family val="2"/>
        <scheme val="minor"/>
      </rPr>
      <t>RECT</t>
    </r>
  </si>
  <si>
    <r>
      <t>ESR</t>
    </r>
    <r>
      <rPr>
        <vertAlign val="subscript"/>
        <sz val="11"/>
        <color theme="1"/>
        <rFont val="Calibri"/>
        <family val="2"/>
        <scheme val="minor"/>
      </rPr>
      <t>max</t>
    </r>
  </si>
  <si>
    <r>
      <t>m</t>
    </r>
    <r>
      <rPr>
        <sz val="11"/>
        <color theme="1"/>
        <rFont val="Calibri"/>
        <family val="2"/>
      </rPr>
      <t>Ω</t>
    </r>
  </si>
  <si>
    <r>
      <t>LLC Output Capacitors, C</t>
    </r>
    <r>
      <rPr>
        <b/>
        <vertAlign val="subscript"/>
        <sz val="11"/>
        <color theme="1"/>
        <rFont val="Calibri"/>
        <family val="2"/>
        <scheme val="minor"/>
      </rPr>
      <t>OUT</t>
    </r>
  </si>
  <si>
    <t>C1 calculations</t>
  </si>
  <si>
    <t>C1 initial</t>
  </si>
  <si>
    <t>C1 recommended</t>
  </si>
  <si>
    <t>Enter required nominal output voltage of converter</t>
  </si>
  <si>
    <t>Enter required maximum converter output power in Watts</t>
  </si>
  <si>
    <t>Enter the desired maximum output voltage ripple</t>
  </si>
  <si>
    <t>LLC Gain Curve Calacultions for plot:</t>
  </si>
  <si>
    <t>Standard Capacitor value generation</t>
  </si>
  <si>
    <t>Cin calculations</t>
  </si>
  <si>
    <t>Cin Initial</t>
  </si>
  <si>
    <t>Cin recommended</t>
  </si>
  <si>
    <r>
      <t>C</t>
    </r>
    <r>
      <rPr>
        <vertAlign val="subscript"/>
        <sz val="11"/>
        <color theme="1"/>
        <rFont val="Arial"/>
        <family val="2"/>
      </rPr>
      <t>R</t>
    </r>
    <r>
      <rPr>
        <sz val="11"/>
        <color theme="1"/>
        <rFont val="Arial"/>
        <family val="2"/>
      </rPr>
      <t xml:space="preserve"> Recommended:</t>
    </r>
  </si>
  <si>
    <t>Cblk calculations</t>
  </si>
  <si>
    <t>Cblk initial</t>
  </si>
  <si>
    <t>Cblk recommended</t>
  </si>
  <si>
    <t>Use a combination of Capacitors that will meet this ripple current rating</t>
  </si>
  <si>
    <r>
      <t xml:space="preserve">Recommended Component Values will be in </t>
    </r>
    <r>
      <rPr>
        <b/>
        <sz val="12"/>
        <color indexed="10"/>
        <rFont val="Arial"/>
        <family val="2"/>
      </rPr>
      <t>RED</t>
    </r>
  </si>
  <si>
    <t>fn^2-1</t>
  </si>
  <si>
    <t>Q</t>
  </si>
  <si>
    <t>Enter the Overall Efficiency here</t>
  </si>
  <si>
    <r>
      <rPr>
        <sz val="11"/>
        <color theme="1"/>
        <rFont val="Calibri"/>
        <family val="2"/>
        <scheme val="minor"/>
      </rPr>
      <t>V</t>
    </r>
    <r>
      <rPr>
        <vertAlign val="subscript"/>
        <sz val="11"/>
        <color theme="1"/>
        <rFont val="Calibri"/>
        <family val="2"/>
        <scheme val="minor"/>
      </rPr>
      <t>BLK</t>
    </r>
  </si>
  <si>
    <r>
      <t>M</t>
    </r>
    <r>
      <rPr>
        <vertAlign val="subscript"/>
        <sz val="11"/>
        <color theme="1"/>
        <rFont val="Calibri"/>
        <family val="2"/>
        <scheme val="minor"/>
      </rPr>
      <t>G(max)</t>
    </r>
  </si>
  <si>
    <r>
      <t>From the figure on the right, M</t>
    </r>
    <r>
      <rPr>
        <b/>
        <vertAlign val="subscript"/>
        <sz val="11"/>
        <color theme="1"/>
        <rFont val="Arial"/>
        <family val="2"/>
      </rPr>
      <t>G(peak)</t>
    </r>
    <r>
      <rPr>
        <b/>
        <sz val="11"/>
        <color theme="1"/>
        <rFont val="Arial"/>
        <family val="2"/>
      </rPr>
      <t xml:space="preserve"> Vs Q</t>
    </r>
    <r>
      <rPr>
        <b/>
        <vertAlign val="subscript"/>
        <sz val="11"/>
        <color theme="1"/>
        <rFont val="Arial"/>
        <family val="2"/>
      </rPr>
      <t>E</t>
    </r>
    <r>
      <rPr>
        <b/>
        <sz val="11"/>
        <color theme="1"/>
        <rFont val="Arial"/>
        <family val="2"/>
      </rPr>
      <t xml:space="preserve"> with respect to L</t>
    </r>
    <r>
      <rPr>
        <b/>
        <vertAlign val="subscript"/>
        <sz val="11"/>
        <color theme="1"/>
        <rFont val="Arial"/>
        <family val="2"/>
      </rPr>
      <t>N</t>
    </r>
    <r>
      <rPr>
        <b/>
        <sz val="11"/>
        <color theme="1"/>
        <rFont val="Arial"/>
        <family val="2"/>
      </rPr>
      <t>, select a point on an Ln curve that has an Ln and Q</t>
    </r>
    <r>
      <rPr>
        <b/>
        <vertAlign val="subscript"/>
        <sz val="11"/>
        <color theme="1"/>
        <rFont val="Arial"/>
        <family val="2"/>
      </rPr>
      <t>E</t>
    </r>
    <r>
      <rPr>
        <b/>
        <sz val="11"/>
        <color theme="1"/>
        <rFont val="Arial"/>
        <family val="2"/>
      </rPr>
      <t xml:space="preserve"> point that corresponds to an Attainable M</t>
    </r>
    <r>
      <rPr>
        <b/>
        <vertAlign val="subscript"/>
        <sz val="11"/>
        <color theme="1"/>
        <rFont val="Arial"/>
        <family val="2"/>
      </rPr>
      <t>G(PEAK)</t>
    </r>
    <r>
      <rPr>
        <b/>
        <sz val="11"/>
        <color theme="1"/>
        <rFont val="Arial"/>
        <family val="2"/>
      </rPr>
      <t xml:space="preserve"> value that is greater than M</t>
    </r>
    <r>
      <rPr>
        <b/>
        <vertAlign val="subscript"/>
        <sz val="11"/>
        <color theme="1"/>
        <rFont val="Arial"/>
        <family val="2"/>
      </rPr>
      <t>G(max)</t>
    </r>
    <r>
      <rPr>
        <b/>
        <sz val="11"/>
        <color theme="1"/>
        <rFont val="Arial"/>
        <family val="2"/>
      </rPr>
      <t>.  Enter the selected values in the L</t>
    </r>
    <r>
      <rPr>
        <b/>
        <vertAlign val="subscript"/>
        <sz val="11"/>
        <color theme="1"/>
        <rFont val="Arial"/>
        <family val="2"/>
      </rPr>
      <t>N</t>
    </r>
    <r>
      <rPr>
        <b/>
        <sz val="11"/>
        <color theme="1"/>
        <rFont val="Arial"/>
        <family val="2"/>
      </rPr>
      <t xml:space="preserve"> and Q</t>
    </r>
    <r>
      <rPr>
        <b/>
        <vertAlign val="subscript"/>
        <sz val="11"/>
        <color theme="1"/>
        <rFont val="Arial"/>
        <family val="2"/>
      </rPr>
      <t>E</t>
    </r>
    <r>
      <rPr>
        <b/>
        <sz val="11"/>
        <color theme="1"/>
        <rFont val="Arial"/>
        <family val="2"/>
      </rPr>
      <t xml:space="preserve"> cells below.</t>
    </r>
  </si>
  <si>
    <r>
      <t>For example, if M</t>
    </r>
    <r>
      <rPr>
        <vertAlign val="subscript"/>
        <sz val="11"/>
        <color theme="1"/>
        <rFont val="Arial"/>
        <family val="2"/>
      </rPr>
      <t>G(max)</t>
    </r>
    <r>
      <rPr>
        <sz val="11"/>
        <color theme="1"/>
        <rFont val="Arial"/>
        <family val="2"/>
      </rPr>
      <t>, calculated above and shown by the horizontal line, was calculated to be 1.4, then using Ln = 5 and Q</t>
    </r>
    <r>
      <rPr>
        <vertAlign val="subscript"/>
        <sz val="11"/>
        <color theme="1"/>
        <rFont val="Arial"/>
        <family val="2"/>
      </rPr>
      <t>E</t>
    </r>
    <r>
      <rPr>
        <sz val="11"/>
        <color theme="1"/>
        <rFont val="Arial"/>
        <family val="2"/>
      </rPr>
      <t xml:space="preserve"> = 0.35 would result in an attainable M</t>
    </r>
    <r>
      <rPr>
        <vertAlign val="subscript"/>
        <sz val="11"/>
        <color theme="1"/>
        <rFont val="Arial"/>
        <family val="2"/>
      </rPr>
      <t>G(PEAK)</t>
    </r>
    <r>
      <rPr>
        <sz val="11"/>
        <color theme="1"/>
        <rFont val="Arial"/>
        <family val="2"/>
      </rPr>
      <t xml:space="preserve"> = 1.52 (interpolated from Ln = 5 curve) which satisfies the requirement that the Attainable M</t>
    </r>
    <r>
      <rPr>
        <vertAlign val="subscript"/>
        <sz val="11"/>
        <color theme="1"/>
        <rFont val="Arial"/>
        <family val="2"/>
      </rPr>
      <t>G(PEAK)</t>
    </r>
    <r>
      <rPr>
        <sz val="11"/>
        <color theme="1"/>
        <rFont val="Arial"/>
        <family val="2"/>
      </rPr>
      <t xml:space="preserve"> &gt; M</t>
    </r>
    <r>
      <rPr>
        <vertAlign val="subscript"/>
        <sz val="11"/>
        <color theme="1"/>
        <rFont val="Arial"/>
        <family val="2"/>
      </rPr>
      <t>G(max)</t>
    </r>
  </si>
  <si>
    <r>
      <t>The selected L</t>
    </r>
    <r>
      <rPr>
        <vertAlign val="subscript"/>
        <sz val="11"/>
        <color theme="1"/>
        <rFont val="Arial"/>
        <family val="2"/>
      </rPr>
      <t>N</t>
    </r>
    <r>
      <rPr>
        <sz val="11"/>
        <color theme="1"/>
        <rFont val="Arial"/>
        <family val="2"/>
      </rPr>
      <t xml:space="preserve"> and Q</t>
    </r>
    <r>
      <rPr>
        <vertAlign val="subscript"/>
        <sz val="11"/>
        <color theme="1"/>
        <rFont val="Arial"/>
        <family val="2"/>
      </rPr>
      <t>E</t>
    </r>
    <r>
      <rPr>
        <sz val="11"/>
        <color theme="1"/>
        <rFont val="Arial"/>
        <family val="2"/>
      </rPr>
      <t xml:space="preserve"> values should result in an LLC Gain Curve, shown below, that intersects with the M</t>
    </r>
    <r>
      <rPr>
        <vertAlign val="subscript"/>
        <sz val="11"/>
        <color theme="1"/>
        <rFont val="Arial"/>
        <family val="2"/>
      </rPr>
      <t>G(min)</t>
    </r>
    <r>
      <rPr>
        <sz val="11"/>
        <color theme="1"/>
        <rFont val="Arial"/>
        <family val="2"/>
      </rPr>
      <t xml:space="preserve"> and M</t>
    </r>
    <r>
      <rPr>
        <vertAlign val="subscript"/>
        <sz val="11"/>
        <color theme="1"/>
        <rFont val="Arial"/>
        <family val="2"/>
      </rPr>
      <t>G(max)</t>
    </r>
    <r>
      <rPr>
        <sz val="11"/>
        <color theme="1"/>
        <rFont val="Arial"/>
        <family val="2"/>
      </rPr>
      <t xml:space="preserve"> traces. The Gain curve from an overload condition is also plotted, showing the minimum gain at maximum frequency.</t>
    </r>
  </si>
  <si>
    <r>
      <t>V</t>
    </r>
    <r>
      <rPr>
        <vertAlign val="subscript"/>
        <sz val="11"/>
        <color theme="1"/>
        <rFont val="Calibri"/>
        <family val="2"/>
        <scheme val="minor"/>
      </rPr>
      <t>Lr</t>
    </r>
  </si>
  <si>
    <r>
      <t>V</t>
    </r>
    <r>
      <rPr>
        <vertAlign val="subscript"/>
        <sz val="11"/>
        <color theme="1"/>
        <rFont val="Calibri"/>
        <family val="2"/>
        <scheme val="minor"/>
      </rPr>
      <t>CR</t>
    </r>
  </si>
  <si>
    <r>
      <t>V</t>
    </r>
    <r>
      <rPr>
        <vertAlign val="subscript"/>
        <sz val="11"/>
        <color theme="1"/>
        <rFont val="Calibri"/>
        <family val="2"/>
        <scheme val="minor"/>
      </rPr>
      <t>CR(rms)</t>
    </r>
  </si>
  <si>
    <r>
      <t>V</t>
    </r>
    <r>
      <rPr>
        <vertAlign val="subscript"/>
        <sz val="11"/>
        <color theme="1"/>
        <rFont val="Calibri"/>
        <family val="2"/>
        <scheme val="minor"/>
      </rPr>
      <t>CR(peak)</t>
    </r>
  </si>
  <si>
    <r>
      <t>C</t>
    </r>
    <r>
      <rPr>
        <vertAlign val="subscript"/>
        <sz val="11"/>
        <color theme="1"/>
        <rFont val="Calibri"/>
        <family val="2"/>
        <scheme val="minor"/>
      </rPr>
      <t>R(split)</t>
    </r>
  </si>
  <si>
    <t>BLK</t>
  </si>
  <si>
    <r>
      <t>V</t>
    </r>
    <r>
      <rPr>
        <vertAlign val="subscript"/>
        <sz val="11"/>
        <color theme="1"/>
        <rFont val="Calibri"/>
        <family val="2"/>
        <scheme val="minor"/>
      </rPr>
      <t>BLKpinstart</t>
    </r>
  </si>
  <si>
    <r>
      <t>V</t>
    </r>
    <r>
      <rPr>
        <vertAlign val="subscript"/>
        <sz val="11"/>
        <color theme="1"/>
        <rFont val="Calibri"/>
        <family val="2"/>
        <scheme val="minor"/>
      </rPr>
      <t>BLKpinstop</t>
    </r>
  </si>
  <si>
    <r>
      <t>V</t>
    </r>
    <r>
      <rPr>
        <vertAlign val="subscript"/>
        <sz val="11"/>
        <color theme="1"/>
        <rFont val="Calibri"/>
        <family val="2"/>
      </rPr>
      <t>BLKStart</t>
    </r>
  </si>
  <si>
    <r>
      <t>V</t>
    </r>
    <r>
      <rPr>
        <vertAlign val="subscript"/>
        <sz val="11"/>
        <color theme="1"/>
        <rFont val="Calibri"/>
        <family val="2"/>
        <scheme val="minor"/>
      </rPr>
      <t>BLK</t>
    </r>
  </si>
  <si>
    <r>
      <t>V</t>
    </r>
    <r>
      <rPr>
        <vertAlign val="subscript"/>
        <sz val="11"/>
        <color theme="1"/>
        <rFont val="Calibri"/>
        <family val="2"/>
        <scheme val="minor"/>
      </rPr>
      <t>BLKstop</t>
    </r>
  </si>
  <si>
    <r>
      <t>k</t>
    </r>
    <r>
      <rPr>
        <vertAlign val="subscript"/>
        <sz val="11"/>
        <color theme="1"/>
        <rFont val="Calibri"/>
        <family val="2"/>
        <scheme val="minor"/>
      </rPr>
      <t>BLK</t>
    </r>
  </si>
  <si>
    <r>
      <t>P</t>
    </r>
    <r>
      <rPr>
        <vertAlign val="subscript"/>
        <sz val="11"/>
        <color theme="1"/>
        <rFont val="Calibri"/>
        <family val="2"/>
        <scheme val="minor"/>
      </rPr>
      <t>BLKsns</t>
    </r>
  </si>
  <si>
    <r>
      <t>R</t>
    </r>
    <r>
      <rPr>
        <vertAlign val="subscript"/>
        <sz val="11"/>
        <color theme="1"/>
        <rFont val="Calibri"/>
        <family val="2"/>
        <scheme val="minor"/>
      </rPr>
      <t>BLKsns</t>
    </r>
  </si>
  <si>
    <t>MΩ</t>
  </si>
  <si>
    <t>kΩ</t>
  </si>
  <si>
    <t>VCR</t>
  </si>
  <si>
    <t>ISNS</t>
  </si>
  <si>
    <t>BW</t>
  </si>
  <si>
    <t>µA</t>
  </si>
  <si>
    <t>mA</t>
  </si>
  <si>
    <t>ms</t>
  </si>
  <si>
    <t>Ω</t>
  </si>
  <si>
    <t>nF</t>
  </si>
  <si>
    <t>%</t>
  </si>
  <si>
    <r>
      <t>I</t>
    </r>
    <r>
      <rPr>
        <vertAlign val="subscript"/>
        <sz val="11"/>
        <color indexed="8"/>
        <rFont val="Calibri"/>
        <family val="2"/>
      </rPr>
      <t>res(peak)</t>
    </r>
  </si>
  <si>
    <r>
      <t>V</t>
    </r>
    <r>
      <rPr>
        <vertAlign val="subscript"/>
        <sz val="11"/>
        <color indexed="8"/>
        <rFont val="Calibri"/>
        <family val="2"/>
      </rPr>
      <t>VCRpin(pk-pk)</t>
    </r>
  </si>
  <si>
    <r>
      <t>V</t>
    </r>
    <r>
      <rPr>
        <vertAlign val="subscript"/>
        <sz val="11"/>
        <color indexed="8"/>
        <rFont val="Calibri"/>
        <family val="2"/>
      </rPr>
      <t>CM</t>
    </r>
  </si>
  <si>
    <r>
      <t>V</t>
    </r>
    <r>
      <rPr>
        <vertAlign val="subscript"/>
        <sz val="11"/>
        <color indexed="8"/>
        <rFont val="Calibri"/>
        <family val="2"/>
      </rPr>
      <t>VCRmax</t>
    </r>
  </si>
  <si>
    <r>
      <t>V</t>
    </r>
    <r>
      <rPr>
        <vertAlign val="subscript"/>
        <sz val="11"/>
        <color indexed="8"/>
        <rFont val="Calibri"/>
        <family val="2"/>
      </rPr>
      <t>VCRmin</t>
    </r>
  </si>
  <si>
    <r>
      <t>I</t>
    </r>
    <r>
      <rPr>
        <vertAlign val="subscript"/>
        <sz val="11"/>
        <color indexed="8"/>
        <rFont val="Calibri"/>
        <family val="2"/>
      </rPr>
      <t>Ramp</t>
    </r>
  </si>
  <si>
    <r>
      <t>k</t>
    </r>
    <r>
      <rPr>
        <vertAlign val="subscript"/>
        <sz val="11"/>
        <color indexed="8"/>
        <rFont val="Calibri"/>
        <family val="2"/>
      </rPr>
      <t>CapDiv</t>
    </r>
  </si>
  <si>
    <r>
      <t>V</t>
    </r>
    <r>
      <rPr>
        <vertAlign val="subscript"/>
        <sz val="11"/>
        <color indexed="8"/>
        <rFont val="Calibri"/>
        <family val="2"/>
      </rPr>
      <t>Cr(valley)</t>
    </r>
  </si>
  <si>
    <r>
      <t>I</t>
    </r>
    <r>
      <rPr>
        <vertAlign val="subscript"/>
        <sz val="11"/>
        <color indexed="8"/>
        <rFont val="Calibri"/>
        <family val="2"/>
      </rPr>
      <t>SSUp</t>
    </r>
  </si>
  <si>
    <r>
      <t>T</t>
    </r>
    <r>
      <rPr>
        <vertAlign val="subscript"/>
        <sz val="11"/>
        <color indexed="8"/>
        <rFont val="Calibri"/>
        <family val="2"/>
      </rPr>
      <t>SS</t>
    </r>
  </si>
  <si>
    <r>
      <t>C</t>
    </r>
    <r>
      <rPr>
        <vertAlign val="subscript"/>
        <sz val="11"/>
        <color indexed="8"/>
        <rFont val="Calibri"/>
        <family val="2"/>
      </rPr>
      <t>SS</t>
    </r>
  </si>
  <si>
    <r>
      <t>ƞ</t>
    </r>
    <r>
      <rPr>
        <vertAlign val="subscript"/>
        <sz val="11"/>
        <color indexed="8"/>
        <rFont val="Calibri"/>
        <family val="2"/>
      </rPr>
      <t>OVP</t>
    </r>
  </si>
  <si>
    <r>
      <t>V</t>
    </r>
    <r>
      <rPr>
        <vertAlign val="subscript"/>
        <sz val="11"/>
        <color indexed="8"/>
        <rFont val="Calibri"/>
        <family val="2"/>
      </rPr>
      <t>BWOVP</t>
    </r>
  </si>
  <si>
    <r>
      <t>V</t>
    </r>
    <r>
      <rPr>
        <vertAlign val="subscript"/>
        <sz val="11"/>
        <color indexed="8"/>
        <rFont val="Calibri"/>
        <family val="2"/>
      </rPr>
      <t>BWpinNom</t>
    </r>
  </si>
  <si>
    <r>
      <t>V</t>
    </r>
    <r>
      <rPr>
        <vertAlign val="subscript"/>
        <sz val="11"/>
        <color indexed="8"/>
        <rFont val="Calibri"/>
        <family val="2"/>
      </rPr>
      <t>BiasWindingNom</t>
    </r>
  </si>
  <si>
    <r>
      <t>R</t>
    </r>
    <r>
      <rPr>
        <vertAlign val="subscript"/>
        <sz val="11"/>
        <color indexed="8"/>
        <rFont val="Calibri"/>
        <family val="2"/>
      </rPr>
      <t>BWlower</t>
    </r>
  </si>
  <si>
    <r>
      <t>R</t>
    </r>
    <r>
      <rPr>
        <vertAlign val="subscript"/>
        <sz val="11"/>
        <color indexed="8"/>
        <rFont val="Calibri"/>
        <family val="2"/>
      </rPr>
      <t>BWupper</t>
    </r>
  </si>
  <si>
    <r>
      <t>C</t>
    </r>
    <r>
      <rPr>
        <vertAlign val="subscript"/>
        <sz val="11"/>
        <color indexed="8"/>
        <rFont val="Calibri"/>
        <family val="2"/>
      </rPr>
      <t>ISNS</t>
    </r>
  </si>
  <si>
    <r>
      <t>R</t>
    </r>
    <r>
      <rPr>
        <vertAlign val="subscript"/>
        <sz val="11"/>
        <color indexed="8"/>
        <rFont val="Calibri"/>
        <family val="2"/>
      </rPr>
      <t>ISNS</t>
    </r>
  </si>
  <si>
    <t>Enter the nominal input voltage</t>
  </si>
  <si>
    <t>Enter desired nominal LLC switching frequency</t>
  </si>
  <si>
    <t>KΩ</t>
  </si>
  <si>
    <t>Enter the desired power consumption for resistor divider</t>
  </si>
  <si>
    <t>Enter the actual value of the lower BLK sense resistor used</t>
  </si>
  <si>
    <t>Enter the required soft start time at full load</t>
  </si>
  <si>
    <t>Enter Bias winding lower resistor value</t>
  </si>
  <si>
    <t>Enter the actual current sense resistor value</t>
  </si>
  <si>
    <t>Enter the actual BW filter capacitor value</t>
  </si>
  <si>
    <r>
      <t>R</t>
    </r>
    <r>
      <rPr>
        <vertAlign val="subscript"/>
        <sz val="11"/>
        <rFont val="Calibri"/>
        <family val="2"/>
      </rPr>
      <t>LLupper</t>
    </r>
  </si>
  <si>
    <r>
      <t>R</t>
    </r>
    <r>
      <rPr>
        <vertAlign val="subscript"/>
        <sz val="11"/>
        <rFont val="Calibri"/>
        <family val="2"/>
      </rPr>
      <t>LLlower</t>
    </r>
  </si>
  <si>
    <r>
      <t>C</t>
    </r>
    <r>
      <rPr>
        <vertAlign val="subscript"/>
        <sz val="11"/>
        <color indexed="8"/>
        <rFont val="Calibri"/>
        <family val="2"/>
      </rPr>
      <t>VCRupper</t>
    </r>
  </si>
  <si>
    <r>
      <t>C</t>
    </r>
    <r>
      <rPr>
        <vertAlign val="subscript"/>
        <sz val="11"/>
        <color indexed="8"/>
        <rFont val="Calibri"/>
        <family val="2"/>
      </rPr>
      <t>VCRlower</t>
    </r>
  </si>
  <si>
    <r>
      <t>R</t>
    </r>
    <r>
      <rPr>
        <vertAlign val="subscript"/>
        <sz val="11"/>
        <color theme="1"/>
        <rFont val="Calibri"/>
        <family val="2"/>
        <scheme val="minor"/>
      </rPr>
      <t>BLKupper</t>
    </r>
  </si>
  <si>
    <r>
      <t>R</t>
    </r>
    <r>
      <rPr>
        <vertAlign val="subscript"/>
        <sz val="11"/>
        <color theme="1"/>
        <rFont val="Calibri"/>
        <family val="2"/>
        <scheme val="minor"/>
      </rPr>
      <t>BLKlower</t>
    </r>
  </si>
  <si>
    <t>RefDes</t>
  </si>
  <si>
    <t xml:space="preserve">Value </t>
  </si>
  <si>
    <t>Unit</t>
  </si>
  <si>
    <t>Lr</t>
  </si>
  <si>
    <t>Lm</t>
  </si>
  <si>
    <t>Cr</t>
  </si>
  <si>
    <t>uF</t>
  </si>
  <si>
    <t>Enter the maximum input voltage</t>
  </si>
  <si>
    <t>Enter the minimum input voltage</t>
  </si>
  <si>
    <t>Enter the predicted voltage drop due to conversion losses in circuit</t>
  </si>
  <si>
    <t>Enter the actual value of the upper BLK sense resistor used</t>
  </si>
  <si>
    <t>Enter the OVP threshold (percentage)</t>
  </si>
  <si>
    <r>
      <t>k</t>
    </r>
    <r>
      <rPr>
        <vertAlign val="subscript"/>
        <sz val="11"/>
        <color indexed="8"/>
        <rFont val="Calibri"/>
        <family val="2"/>
      </rPr>
      <t>BW</t>
    </r>
  </si>
  <si>
    <r>
      <t>k</t>
    </r>
    <r>
      <rPr>
        <vertAlign val="subscript"/>
        <sz val="11"/>
        <color indexed="8"/>
        <rFont val="Calibri"/>
        <family val="2"/>
      </rPr>
      <t>ISNS</t>
    </r>
  </si>
  <si>
    <t>Enter the desired OCP threshold (percentage)</t>
  </si>
  <si>
    <t>Output Voltage</t>
  </si>
  <si>
    <t>Maximum Output Power</t>
  </si>
  <si>
    <t>Full Load Output Current</t>
  </si>
  <si>
    <t>Maximum Output Voltage Ripple</t>
  </si>
  <si>
    <t>OUTPUT</t>
  </si>
  <si>
    <t>INPUT</t>
  </si>
  <si>
    <t>Nominal Input Voltage</t>
  </si>
  <si>
    <t>Maximum DC Input Voltage</t>
  </si>
  <si>
    <t>Minimum DC Input Voltage</t>
  </si>
  <si>
    <t>LLC STAGE</t>
  </si>
  <si>
    <t>Nominal LLC Switching Frequency</t>
  </si>
  <si>
    <t>LLC Effective Load Resistance at 110% Full Load</t>
  </si>
  <si>
    <t>LLC Effective Load Resistance at Full Load</t>
  </si>
  <si>
    <t>LLC Gain Range</t>
  </si>
  <si>
    <t>Minimum LLC Gain</t>
  </si>
  <si>
    <t>Maximum LLC Gain Including Losses</t>
  </si>
  <si>
    <t>Predicted Voltage Drop Due to Losses</t>
  </si>
  <si>
    <t>Selected Primary Inductance Ratio</t>
  </si>
  <si>
    <t>Selected Quality Factor for Resonant Network</t>
  </si>
  <si>
    <t>Gain Required at No-Load</t>
  </si>
  <si>
    <r>
      <t>f</t>
    </r>
    <r>
      <rPr>
        <vertAlign val="subscript"/>
        <sz val="11"/>
        <color theme="1"/>
        <rFont val="Calibri"/>
        <family val="2"/>
        <scheme val="minor"/>
      </rPr>
      <t>N</t>
    </r>
    <r>
      <rPr>
        <sz val="11"/>
        <color theme="1"/>
        <rFont val="Calibri"/>
        <family val="2"/>
        <scheme val="minor"/>
      </rPr>
      <t xml:space="preserve"> at Maximum Switching Frequency</t>
    </r>
  </si>
  <si>
    <t>Recommended Resonant Capacitor Value</t>
  </si>
  <si>
    <t>Actual Total Value of Resonant Capacitor Used</t>
  </si>
  <si>
    <t>Actual Transformer Magnetizing Inductance Used</t>
  </si>
  <si>
    <t>Resultant Series Resonant Frequency</t>
  </si>
  <si>
    <t>No Load Resonant Frequency</t>
  </si>
  <si>
    <t>Resultant Inductance Ratio</t>
  </si>
  <si>
    <t>Resultant Quality Factor at Full Load</t>
  </si>
  <si>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G(max)</t>
    </r>
  </si>
  <si>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G(min)</t>
    </r>
  </si>
  <si>
    <t>Maximum Switching Frequency</t>
  </si>
  <si>
    <t>Minimum Switching Frequency</t>
  </si>
  <si>
    <t>Primary Side RMS Load Current</t>
  </si>
  <si>
    <r>
      <t>RMS Magnetizing Current at f</t>
    </r>
    <r>
      <rPr>
        <vertAlign val="subscript"/>
        <sz val="11"/>
        <color theme="1"/>
        <rFont val="Calibri"/>
        <family val="2"/>
        <scheme val="minor"/>
      </rPr>
      <t>SW(min)</t>
    </r>
  </si>
  <si>
    <t>Total Current in Resonant Circuit</t>
  </si>
  <si>
    <t>Secondary RMS Current</t>
  </si>
  <si>
    <t>Current in Each Center Tapped Winding</t>
  </si>
  <si>
    <t>Terminal AC Voltage Across Resonant Inductor</t>
  </si>
  <si>
    <t>Inductance</t>
  </si>
  <si>
    <t>Rated Current</t>
  </si>
  <si>
    <t>AC Voltage Across Resonant Capacitor</t>
  </si>
  <si>
    <t>RMS Voltage Across Resonant Capacitor</t>
  </si>
  <si>
    <t>Peak Voltage AC Voltage Rating for Resonant Capacitor</t>
  </si>
  <si>
    <t>Valley Voltage on Resonant Capacitor</t>
  </si>
  <si>
    <t>Rated Current of Resonant Capacitor</t>
  </si>
  <si>
    <t>Minimum Voltage Rating of LLC MOSFETs</t>
  </si>
  <si>
    <t>RMS Current Rating of LLC MOSFETs</t>
  </si>
  <si>
    <t>Minimum Voltage Rating for LLC Output Diodes</t>
  </si>
  <si>
    <t>Minimum Current Rating for LLC Output Diodes</t>
  </si>
  <si>
    <r>
      <t>C</t>
    </r>
    <r>
      <rPr>
        <vertAlign val="subscript"/>
        <sz val="11"/>
        <color theme="1"/>
        <rFont val="Calibri"/>
        <family val="2"/>
        <scheme val="minor"/>
      </rPr>
      <t>OUT</t>
    </r>
    <r>
      <rPr>
        <sz val="11"/>
        <color theme="1"/>
        <rFont val="Calibri"/>
        <family val="2"/>
        <scheme val="minor"/>
      </rPr>
      <t xml:space="preserve"> Minimum Voltage Rating</t>
    </r>
  </si>
  <si>
    <r>
      <t>C</t>
    </r>
    <r>
      <rPr>
        <vertAlign val="subscript"/>
        <sz val="11"/>
        <color theme="1"/>
        <rFont val="Calibri"/>
        <family val="2"/>
        <scheme val="minor"/>
      </rPr>
      <t>OUT</t>
    </r>
    <r>
      <rPr>
        <sz val="11"/>
        <color theme="1"/>
        <rFont val="Calibri"/>
        <family val="2"/>
        <scheme val="minor"/>
      </rPr>
      <t xml:space="preserve"> Maximum ESR</t>
    </r>
  </si>
  <si>
    <t>BLK Pin Start Threshold</t>
  </si>
  <si>
    <t>BLK Pin Stop Threshold</t>
  </si>
  <si>
    <t>Desired Bulk Start Voltage</t>
  </si>
  <si>
    <t>Actual Bulk Start Voltage</t>
  </si>
  <si>
    <t>Nominal Bulk Voltage</t>
  </si>
  <si>
    <t>Resistor Divider Ratio</t>
  </si>
  <si>
    <t>Resistor Divider Power Consumption Budget</t>
  </si>
  <si>
    <t>Total BLK Sense Resistor Value</t>
  </si>
  <si>
    <t>Recommended Upper BLK Sense Resistor Value</t>
  </si>
  <si>
    <t>Actual Upper BLK Sense Resistor Value</t>
  </si>
  <si>
    <t>Actual Lower BLK Sense Resistor Value</t>
  </si>
  <si>
    <t>Peak Resonant Current at Full Load</t>
  </si>
  <si>
    <t>Peak to Peak Resonant Capacitor Voltage at Full Load</t>
  </si>
  <si>
    <t>Common Mode Voltage of VCR Pin</t>
  </si>
  <si>
    <t>Maximum VCR Voltage</t>
  </si>
  <si>
    <t>Minimum VCR Voltage</t>
  </si>
  <si>
    <t>Compensation Ramp Current Source Value</t>
  </si>
  <si>
    <t>Recommended Capacitor Divider Value - Upper Cap</t>
  </si>
  <si>
    <t>Actual Capacitor Divider Value - Upper Cap</t>
  </si>
  <si>
    <t>Recommended Capacitor Divider Value - Lower Cap</t>
  </si>
  <si>
    <t>Actual Capacitor Divider Value - Lower Cap</t>
  </si>
  <si>
    <t>SS Current Source Value</t>
  </si>
  <si>
    <t>Required Soft Start Time at Full Load</t>
  </si>
  <si>
    <t>Actual Soft Start Time at Full Load</t>
  </si>
  <si>
    <t>Recommended SS Capacitance Value</t>
  </si>
  <si>
    <t>Actual SS Capacitance Value</t>
  </si>
  <si>
    <r>
      <t>Desired OVP Threshold Percentage of Nominal V</t>
    </r>
    <r>
      <rPr>
        <vertAlign val="subscript"/>
        <sz val="11"/>
        <color indexed="8"/>
        <rFont val="Calibri"/>
        <family val="2"/>
      </rPr>
      <t>out</t>
    </r>
  </si>
  <si>
    <t>OVP Threshold</t>
  </si>
  <si>
    <r>
      <t>BW Pin Voltage at Nominal V</t>
    </r>
    <r>
      <rPr>
        <vertAlign val="subscript"/>
        <sz val="11"/>
        <color indexed="8"/>
        <rFont val="Calibri"/>
        <family val="2"/>
      </rPr>
      <t>out</t>
    </r>
  </si>
  <si>
    <t>Bias Winding Nominal Voltage</t>
  </si>
  <si>
    <t>Bias Winding Resistor Divider Ratio</t>
  </si>
  <si>
    <t>Actual Bias Winding Lower Resistor Value</t>
  </si>
  <si>
    <t>Recommended Bias Winding Upper Resistor Value</t>
  </si>
  <si>
    <t>Actual Bias Winding Upper Resistor Value</t>
  </si>
  <si>
    <t>BW Filter Capacitor Needed so That the Bandwidth is 50 Times the Resonant Frequency</t>
  </si>
  <si>
    <t xml:space="preserve">Actual BW Filter Capacitor </t>
  </si>
  <si>
    <t>OCP3 Threshold</t>
  </si>
  <si>
    <t>OCP2 Threshold</t>
  </si>
  <si>
    <t>OCP1 Threshold</t>
  </si>
  <si>
    <t>Desired OCP3 Threshold (Percentage of Full Load at Nominal Input Voltage)</t>
  </si>
  <si>
    <t>Calculated OCP2 Level (Percentage of Full Load at Nominal Input Voltage)</t>
  </si>
  <si>
    <t>Sensed Average Input Current Level at Full Load</t>
  </si>
  <si>
    <t>Current Sense Ratio</t>
  </si>
  <si>
    <t>Select a Current Sense Capacitor</t>
  </si>
  <si>
    <t xml:space="preserve">Recommended Current Sense Resistor </t>
  </si>
  <si>
    <t>Actual Current Sense Resistor</t>
  </si>
  <si>
    <r>
      <t>Peak V</t>
    </r>
    <r>
      <rPr>
        <vertAlign val="subscript"/>
        <sz val="11"/>
        <color indexed="8"/>
        <rFont val="Calibri"/>
        <family val="2"/>
      </rPr>
      <t>ISNS</t>
    </r>
    <r>
      <rPr>
        <sz val="11"/>
        <color indexed="8"/>
        <rFont val="Calibri"/>
        <family val="2"/>
      </rPr>
      <t xml:space="preserve"> at Full Load</t>
    </r>
  </si>
  <si>
    <t>Ires peak at OCP1 Level</t>
  </si>
  <si>
    <t>Isec peak at OCP1 Level</t>
  </si>
  <si>
    <t>Recommended Primary/Secondary Turns Ratio</t>
  </si>
  <si>
    <r>
      <t>N</t>
    </r>
    <r>
      <rPr>
        <vertAlign val="subscript"/>
        <sz val="11"/>
        <color theme="1"/>
        <rFont val="Calibri"/>
        <family val="2"/>
        <scheme val="minor"/>
      </rPr>
      <t>PS(recommended)</t>
    </r>
  </si>
  <si>
    <t>Actual Primary/Secondary Turns Ratio</t>
  </si>
  <si>
    <t>Enter Actual Primary/Secondary Turns Ratio</t>
  </si>
  <si>
    <t>Recommended Primary/Bias Turns Ratio</t>
  </si>
  <si>
    <t>Actual Primary/Bias Turns Ratio</t>
  </si>
  <si>
    <t>Enter Actual Primary/Bias Turns Ratio</t>
  </si>
  <si>
    <r>
      <t>N</t>
    </r>
    <r>
      <rPr>
        <vertAlign val="subscript"/>
        <sz val="11"/>
        <color theme="1"/>
        <rFont val="Calibri"/>
        <family val="2"/>
        <scheme val="minor"/>
      </rPr>
      <t>PB</t>
    </r>
  </si>
  <si>
    <r>
      <t>N</t>
    </r>
    <r>
      <rPr>
        <vertAlign val="subscript"/>
        <sz val="11"/>
        <color theme="1"/>
        <rFont val="Calibri"/>
        <family val="2"/>
        <scheme val="minor"/>
      </rPr>
      <t>PB(recommended)</t>
    </r>
  </si>
  <si>
    <t>List of device</t>
  </si>
  <si>
    <t>Select Which Device You Are Using</t>
  </si>
  <si>
    <t>Target Efficiency</t>
  </si>
  <si>
    <t>Enter actual value of Resonant Capacitor used</t>
  </si>
  <si>
    <t>Value of EACH Resonant Capacitor If Using Split Resonant Capacitors</t>
  </si>
  <si>
    <t>LLC Output Rectifier Diodes/Synchronous rectifiers</t>
  </si>
  <si>
    <r>
      <t>C</t>
    </r>
    <r>
      <rPr>
        <vertAlign val="subscript"/>
        <sz val="11"/>
        <color theme="1"/>
        <rFont val="Calibri"/>
        <family val="2"/>
        <scheme val="minor"/>
      </rPr>
      <t>OUT</t>
    </r>
    <r>
      <rPr>
        <sz val="11"/>
        <color theme="1"/>
        <rFont val="Calibri"/>
        <family val="2"/>
        <scheme val="minor"/>
      </rPr>
      <t xml:space="preserve"> RMS Ripple Current Rating at resonant frequency</t>
    </r>
  </si>
  <si>
    <t>Rectifier's full wave output current</t>
  </si>
  <si>
    <t>UCC25640x DESIGN CALCULATOR TOOL</t>
  </si>
  <si>
    <t>Version: Original</t>
  </si>
  <si>
    <t>TI Literature Number:</t>
  </si>
  <si>
    <t>UCC256404</t>
  </si>
  <si>
    <t>Actual Bulk Stop Voltage</t>
  </si>
  <si>
    <t>Actual BLK divider power consumption</t>
  </si>
  <si>
    <t>mW</t>
  </si>
  <si>
    <t>Refer datasheet for the difference of UCC25640x devices</t>
  </si>
  <si>
    <t>LL/SS</t>
  </si>
  <si>
    <t>RBWProgram</t>
  </si>
  <si>
    <r>
      <t>k</t>
    </r>
    <r>
      <rPr>
        <vertAlign val="subscript"/>
        <sz val="11"/>
        <color indexed="8"/>
        <rFont val="Calibri"/>
        <family val="2"/>
      </rPr>
      <t>BMT</t>
    </r>
  </si>
  <si>
    <t>Option 1</t>
  </si>
  <si>
    <t>Option 2</t>
  </si>
  <si>
    <t>Option 3</t>
  </si>
  <si>
    <t>Option 4</t>
  </si>
  <si>
    <t>Option 5</t>
  </si>
  <si>
    <t>Option 6</t>
  </si>
  <si>
    <t>Option 7</t>
  </si>
  <si>
    <t>Option 8</t>
  </si>
  <si>
    <r>
      <t>R</t>
    </r>
    <r>
      <rPr>
        <vertAlign val="subscript"/>
        <sz val="11"/>
        <color indexed="8"/>
        <rFont val="Calibri"/>
        <family val="2"/>
      </rPr>
      <t>BMTProgram</t>
    </r>
  </si>
  <si>
    <t>Recommended Bias Winding Lower Resistor Value</t>
  </si>
  <si>
    <t>Actual BW Programming Resistance</t>
  </si>
  <si>
    <t>Recommended Effective BW Programming Resistance</t>
  </si>
  <si>
    <t>Actual OVP Threshold Percentage of Nominal Vout</t>
  </si>
  <si>
    <t>Desired initial Soft Start Precharge Voltage</t>
  </si>
  <si>
    <r>
      <t>V</t>
    </r>
    <r>
      <rPr>
        <vertAlign val="subscript"/>
        <sz val="11"/>
        <color indexed="8"/>
        <rFont val="Calibri"/>
        <family val="2"/>
      </rPr>
      <t>ssinit</t>
    </r>
  </si>
  <si>
    <t>Recommended Upper LL/SS Resistance</t>
  </si>
  <si>
    <r>
      <t>R</t>
    </r>
    <r>
      <rPr>
        <vertAlign val="subscript"/>
        <sz val="11"/>
        <color indexed="8"/>
        <rFont val="Calibri"/>
        <family val="2"/>
      </rPr>
      <t>LL/SS_Upper</t>
    </r>
  </si>
  <si>
    <r>
      <t>R</t>
    </r>
    <r>
      <rPr>
        <vertAlign val="subscript"/>
        <sz val="11"/>
        <color indexed="8"/>
        <rFont val="Calibri"/>
        <family val="2"/>
      </rPr>
      <t>LL/SS_Lower</t>
    </r>
  </si>
  <si>
    <t>Recommended Lower LL/SS Resistance</t>
  </si>
  <si>
    <t>Actual Upper LL/SS Resistance</t>
  </si>
  <si>
    <t>Actual Lower LL/SS Resistance</t>
  </si>
  <si>
    <t>LL/SS calculations</t>
  </si>
  <si>
    <t>Rth</t>
  </si>
  <si>
    <t>user upper resistance</t>
  </si>
  <si>
    <t>user lower resistance</t>
  </si>
  <si>
    <t>Vth</t>
  </si>
  <si>
    <t>IBMT</t>
  </si>
  <si>
    <t>sscal</t>
  </si>
  <si>
    <t>llcal</t>
  </si>
  <si>
    <t>Actual initial Soft Start Precharge Voltage</t>
  </si>
  <si>
    <t>Vssfinal</t>
  </si>
  <si>
    <t>Set VCR pin voltage peak to peak at full load, minimum switching frequency</t>
  </si>
  <si>
    <r>
      <t>V</t>
    </r>
    <r>
      <rPr>
        <vertAlign val="subscript"/>
        <sz val="11"/>
        <color indexed="8"/>
        <rFont val="Calibri"/>
        <family val="2"/>
      </rPr>
      <t>ramp(pk-pk)</t>
    </r>
  </si>
  <si>
    <t>Required capacitor divider ratio</t>
  </si>
  <si>
    <t>Set Contribution of compensation ramp to total VCR capacitor peak to peak voltage</t>
  </si>
  <si>
    <t>Actual peak to peak VCR voltage at minimum switching frequency</t>
  </si>
  <si>
    <t>Actual capacitor divider ratio</t>
  </si>
  <si>
    <t>Enter Bias winding upper resistor value</t>
  </si>
  <si>
    <t>Enter the  Capacitor divider value - lower cap</t>
  </si>
  <si>
    <t>Enter the  Capacitor divider value - upper cap</t>
  </si>
  <si>
    <t>Enter the LL/SS divider value upper resistance</t>
  </si>
  <si>
    <t>Enter the LL/SS divider value lower resistance</t>
  </si>
  <si>
    <r>
      <t xml:space="preserve">This spreadsheet guides the user through the design process of an LLC resonant DC/DC CONVERTER using the </t>
    </r>
    <r>
      <rPr>
        <b/>
        <sz val="11"/>
        <color indexed="10"/>
        <rFont val="Arial"/>
        <family val="2"/>
      </rPr>
      <t>UCC25640x</t>
    </r>
    <r>
      <rPr>
        <b/>
        <sz val="11"/>
        <rFont val="Arial"/>
        <family val="2"/>
      </rPr>
      <t>.  User interaction is required in order to get the best possible results.  Enter the desired specification where prompted, the highlighted cells are for user inputs; calculations for the design are based upon the inputs.</t>
    </r>
  </si>
  <si>
    <t>Suggested range between 1V and 2.0V</t>
  </si>
  <si>
    <t>option select to show negative voltage</t>
  </si>
  <si>
    <r>
      <t>V</t>
    </r>
    <r>
      <rPr>
        <vertAlign val="subscript"/>
        <sz val="11"/>
        <color indexed="8"/>
        <rFont val="Calibri"/>
        <family val="2"/>
      </rPr>
      <t>BMT_H</t>
    </r>
  </si>
  <si>
    <t>Ratio Between Burst Mode Entry and Burst Mode Exit</t>
  </si>
  <si>
    <t>Actual Ratio Between Burst Mode Entry and Burst Mode Exit</t>
  </si>
  <si>
    <t>Select  Option for Burst Mode Threshold Entry to Burst Mode Threshold Exit Ratio</t>
  </si>
  <si>
    <t>Actual Option for Ratio Between Burst Mode Entry and Burst Mode Exit</t>
  </si>
  <si>
    <t>UCC256403</t>
  </si>
  <si>
    <r>
      <t>V</t>
    </r>
    <r>
      <rPr>
        <vertAlign val="subscript"/>
        <sz val="11"/>
        <color indexed="8"/>
        <rFont val="Calibri"/>
        <family val="2"/>
      </rPr>
      <t>BMT_L</t>
    </r>
  </si>
  <si>
    <t>Suggested range between 3V and 5.5V</t>
  </si>
  <si>
    <r>
      <t>V</t>
    </r>
    <r>
      <rPr>
        <vertAlign val="subscript"/>
        <sz val="11"/>
        <color indexed="8"/>
        <rFont val="Calibri"/>
        <family val="2"/>
      </rPr>
      <t>Drop</t>
    </r>
  </si>
  <si>
    <t>OVP Threshold Adjustment to Account for Rectifying Element, Transformer Leakage, Resistive Losses In Power Stage, etc.</t>
  </si>
  <si>
    <t xml:space="preserve">Enter estimation for voltage drop within power stage (rectifying element, resistive losses, transformer leakage, etc). </t>
  </si>
  <si>
    <t>Target Burst Mode Threshold Exit Setting</t>
  </si>
  <si>
    <t>primary RMS current</t>
  </si>
  <si>
    <t>magnetizing current</t>
  </si>
  <si>
    <t>resonant current</t>
  </si>
  <si>
    <t>AC resonant capacitor voltage</t>
  </si>
  <si>
    <t>resonant capacitor max voltage</t>
  </si>
  <si>
    <t>resonant capacitor min voltage</t>
  </si>
  <si>
    <t>peak to peak resonant capacitor voltage</t>
  </si>
  <si>
    <r>
      <t>Re-enter this value in the Q</t>
    </r>
    <r>
      <rPr>
        <vertAlign val="subscript"/>
        <sz val="11"/>
        <rFont val="Calibri"/>
        <family val="2"/>
        <scheme val="minor"/>
      </rPr>
      <t>E(selected)</t>
    </r>
    <r>
      <rPr>
        <sz val="11"/>
        <rFont val="Calibri"/>
        <family val="2"/>
        <scheme val="minor"/>
      </rPr>
      <t xml:space="preserve"> cell above to see the actual normalized frequency at M</t>
    </r>
    <r>
      <rPr>
        <vertAlign val="subscript"/>
        <sz val="11"/>
        <rFont val="Calibri"/>
        <family val="2"/>
        <scheme val="minor"/>
      </rPr>
      <t>G(max)</t>
    </r>
    <r>
      <rPr>
        <sz val="11"/>
        <rFont val="Calibri"/>
        <family val="2"/>
        <scheme val="minor"/>
      </rPr>
      <t xml:space="preserve"> and M</t>
    </r>
    <r>
      <rPr>
        <vertAlign val="subscript"/>
        <sz val="11"/>
        <rFont val="Calibri"/>
        <family val="2"/>
        <scheme val="minor"/>
      </rPr>
      <t>G(min)</t>
    </r>
  </si>
  <si>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G(max)</t>
    </r>
    <r>
      <rPr>
        <sz val="11"/>
        <rFont val="Calibri"/>
        <family val="2"/>
        <scheme val="minor"/>
      </rPr>
      <t xml:space="preserve"> line and LLC Gain Curve shown in figure above</t>
    </r>
  </si>
  <si>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G(min)</t>
    </r>
    <r>
      <rPr>
        <sz val="11"/>
        <rFont val="Calibri"/>
        <family val="2"/>
        <scheme val="minor"/>
      </rPr>
      <t xml:space="preserve"> line and LLC Gain Curve shown in figure above</t>
    </r>
  </si>
  <si>
    <r>
      <t>Enter the current sense capacitor value such that the calculated R</t>
    </r>
    <r>
      <rPr>
        <vertAlign val="subscript"/>
        <sz val="11"/>
        <rFont val="Calibri"/>
        <family val="2"/>
        <scheme val="minor"/>
      </rPr>
      <t>ISNS</t>
    </r>
    <r>
      <rPr>
        <sz val="11"/>
        <rFont val="Calibri"/>
        <family val="2"/>
        <scheme val="minor"/>
      </rPr>
      <t xml:space="preserve"> &lt; 500 Ω</t>
    </r>
  </si>
  <si>
    <t>Recommended Lower BLK Sense Resistor Value</t>
  </si>
  <si>
    <t>Gain Curve Graph Up to Date?</t>
  </si>
  <si>
    <t>UCC25640x Enhanced LLC Resonant Controller</t>
  </si>
  <si>
    <t>Tau</t>
  </si>
  <si>
    <t>suggested upper resistance</t>
  </si>
  <si>
    <t>suggested lower resistance</t>
  </si>
  <si>
    <t>Vssinit_min</t>
  </si>
  <si>
    <r>
      <t>Select Ratio between burst mode entry and burst exit, Note Option 5 forces Vssinit to be 0 V while option 6 allows programming an initial V</t>
    </r>
    <r>
      <rPr>
        <vertAlign val="subscript"/>
        <sz val="11"/>
        <color theme="1"/>
        <rFont val="Calibri"/>
        <family val="2"/>
        <scheme val="minor"/>
      </rPr>
      <t>ssinit</t>
    </r>
    <r>
      <rPr>
        <sz val="11"/>
        <color theme="1"/>
        <rFont val="Calibri"/>
        <family val="2"/>
        <scheme val="minor"/>
      </rPr>
      <t xml:space="preserve"> voltage value</t>
    </r>
  </si>
  <si>
    <t>VCR peak to peak at desired burst/ZCS threshold</t>
  </si>
  <si>
    <t>burst mode</t>
  </si>
  <si>
    <t>ZCS Calculation for option 7</t>
  </si>
  <si>
    <t>Fsw_max</t>
  </si>
  <si>
    <t>Iramp</t>
  </si>
  <si>
    <t>VCR peak to peak</t>
  </si>
  <si>
    <t>Lower VCR cap</t>
  </si>
  <si>
    <t>BMTH</t>
  </si>
  <si>
    <t>UCC256402</t>
  </si>
  <si>
    <t>Power Stage</t>
  </si>
  <si>
    <t>Magnetizing Inductance (Lm)</t>
  </si>
  <si>
    <t>Resonant Inductance (Lr)</t>
  </si>
  <si>
    <t>Resonant Capacitance (Cr)</t>
  </si>
  <si>
    <t>Transformer Pri:Sec Turns Ratio</t>
  </si>
  <si>
    <t>Output Power</t>
  </si>
  <si>
    <t>Output Capacitance</t>
  </si>
  <si>
    <t>Effective Output Capacitance ESR</t>
  </si>
  <si>
    <t>Efficiency</t>
  </si>
  <si>
    <t>Output Load Resistance (RL)</t>
  </si>
  <si>
    <t>Equivalent Load Resistance (Re)</t>
  </si>
  <si>
    <r>
      <t>R</t>
    </r>
    <r>
      <rPr>
        <vertAlign val="subscript"/>
        <sz val="11"/>
        <color theme="1"/>
        <rFont val="Calibri"/>
        <family val="2"/>
        <scheme val="minor"/>
      </rPr>
      <t>L</t>
    </r>
  </si>
  <si>
    <t>Re</t>
  </si>
  <si>
    <r>
      <t>C</t>
    </r>
    <r>
      <rPr>
        <vertAlign val="subscript"/>
        <sz val="11"/>
        <color theme="1"/>
        <rFont val="Calibri"/>
        <family val="2"/>
        <scheme val="minor"/>
      </rPr>
      <t>OUT</t>
    </r>
  </si>
  <si>
    <r>
      <t>R</t>
    </r>
    <r>
      <rPr>
        <vertAlign val="subscript"/>
        <sz val="11"/>
        <color theme="1"/>
        <rFont val="Calibri"/>
        <family val="2"/>
        <scheme val="minor"/>
      </rPr>
      <t>ESR</t>
    </r>
  </si>
  <si>
    <r>
      <t>m</t>
    </r>
    <r>
      <rPr>
        <sz val="11"/>
        <color theme="1"/>
        <rFont val="Calibri"/>
        <family val="2"/>
      </rPr>
      <t>Ω</t>
    </r>
  </si>
  <si>
    <t>η</t>
  </si>
  <si>
    <t>Power Stage Gain at Nominal Input Voltage</t>
  </si>
  <si>
    <r>
      <t>M</t>
    </r>
    <r>
      <rPr>
        <vertAlign val="subscript"/>
        <sz val="11"/>
        <color theme="1"/>
        <rFont val="Calibri"/>
        <family val="2"/>
        <scheme val="minor"/>
      </rPr>
      <t>G(nom)</t>
    </r>
  </si>
  <si>
    <t>search value</t>
  </si>
  <si>
    <t>closest value</t>
  </si>
  <si>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G(nom)</t>
    </r>
  </si>
  <si>
    <r>
      <t>f</t>
    </r>
    <r>
      <rPr>
        <vertAlign val="subscript"/>
        <sz val="11"/>
        <color theme="1"/>
        <rFont val="Calibri"/>
        <family val="2"/>
        <scheme val="minor"/>
      </rPr>
      <t>N(Mg_nom)</t>
    </r>
  </si>
  <si>
    <t>Nominal Switching Frequency</t>
  </si>
  <si>
    <r>
      <t>f</t>
    </r>
    <r>
      <rPr>
        <vertAlign val="subscript"/>
        <sz val="11"/>
        <color theme="1"/>
        <rFont val="Calibri"/>
        <family val="2"/>
        <scheme val="minor"/>
      </rPr>
      <t>SW(nom)</t>
    </r>
  </si>
  <si>
    <t>Enter the total output capacitance</t>
  </si>
  <si>
    <t>mF</t>
  </si>
  <si>
    <t>Enter the effective equivalent series resistance of theoutput capacitance</t>
  </si>
  <si>
    <t>small signal calcuations</t>
  </si>
  <si>
    <t>B</t>
  </si>
  <si>
    <t>C</t>
  </si>
  <si>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G(nom)</t>
    </r>
    <r>
      <rPr>
        <sz val="11"/>
        <rFont val="Calibri"/>
        <family val="2"/>
        <scheme val="minor"/>
      </rPr>
      <t xml:space="preserve"> line and LLC Gain Curve shown in figure to the right</t>
    </r>
  </si>
  <si>
    <t>Gvf</t>
  </si>
  <si>
    <t>M</t>
  </si>
  <si>
    <t>Fsw</t>
  </si>
  <si>
    <t>w</t>
  </si>
  <si>
    <r>
      <t>s=j</t>
    </r>
    <r>
      <rPr>
        <sz val="11"/>
        <color theme="1"/>
        <rFont val="Symbol"/>
        <family val="1"/>
        <charset val="2"/>
      </rPr>
      <t>w</t>
    </r>
  </si>
  <si>
    <r>
      <t>G(j</t>
    </r>
    <r>
      <rPr>
        <sz val="11"/>
        <color theme="1"/>
        <rFont val="Symbol"/>
        <family val="1"/>
        <charset val="2"/>
      </rPr>
      <t>w)</t>
    </r>
  </si>
  <si>
    <t>Gain</t>
  </si>
  <si>
    <t>Phase</t>
  </si>
  <si>
    <t>K</t>
  </si>
  <si>
    <t>t2</t>
  </si>
  <si>
    <t>t1</t>
  </si>
  <si>
    <t>Compensation</t>
  </si>
  <si>
    <t>Compensation Network Type</t>
  </si>
  <si>
    <t>Type II with Inner Loop</t>
  </si>
  <si>
    <t>Type III with Inner Loop</t>
  </si>
  <si>
    <t>Top Feedback Resistor</t>
  </si>
  <si>
    <t>Compensation Resistor</t>
  </si>
  <si>
    <t>Compensation Capacitor</t>
  </si>
  <si>
    <t>High Frequency Capacitor</t>
  </si>
  <si>
    <t>Feedforward Resistor</t>
  </si>
  <si>
    <t>Feedforward Capacitor</t>
  </si>
  <si>
    <t>Opto-coupler Bias Resistor</t>
  </si>
  <si>
    <t>Opto-coupler Current Transfer Ratio</t>
  </si>
  <si>
    <r>
      <t>R</t>
    </r>
    <r>
      <rPr>
        <vertAlign val="subscript"/>
        <sz val="11"/>
        <color theme="1"/>
        <rFont val="Calibri"/>
        <family val="2"/>
        <scheme val="minor"/>
      </rPr>
      <t>FBT</t>
    </r>
  </si>
  <si>
    <t>CTR</t>
  </si>
  <si>
    <r>
      <t>R</t>
    </r>
    <r>
      <rPr>
        <vertAlign val="subscript"/>
        <sz val="11"/>
        <color theme="1"/>
        <rFont val="Calibri"/>
        <family val="2"/>
        <scheme val="minor"/>
      </rPr>
      <t>COMP</t>
    </r>
  </si>
  <si>
    <r>
      <t>C</t>
    </r>
    <r>
      <rPr>
        <vertAlign val="subscript"/>
        <sz val="11"/>
        <color theme="1"/>
        <rFont val="Calibri"/>
        <family val="2"/>
        <scheme val="minor"/>
      </rPr>
      <t>COMP</t>
    </r>
  </si>
  <si>
    <r>
      <t>C</t>
    </r>
    <r>
      <rPr>
        <vertAlign val="subscript"/>
        <sz val="11"/>
        <color theme="1"/>
        <rFont val="Calibri"/>
        <family val="2"/>
        <scheme val="minor"/>
      </rPr>
      <t>HF</t>
    </r>
  </si>
  <si>
    <r>
      <t>R</t>
    </r>
    <r>
      <rPr>
        <vertAlign val="subscript"/>
        <sz val="11"/>
        <color theme="1"/>
        <rFont val="Calibri"/>
        <family val="2"/>
        <scheme val="minor"/>
      </rPr>
      <t>FF</t>
    </r>
  </si>
  <si>
    <r>
      <t>C</t>
    </r>
    <r>
      <rPr>
        <vertAlign val="subscript"/>
        <sz val="11"/>
        <color theme="1"/>
        <rFont val="Calibri"/>
        <family val="2"/>
        <scheme val="minor"/>
      </rPr>
      <t>FF</t>
    </r>
  </si>
  <si>
    <r>
      <t>R</t>
    </r>
    <r>
      <rPr>
        <vertAlign val="subscript"/>
        <sz val="11"/>
        <color theme="1"/>
        <rFont val="Calibri"/>
        <family val="2"/>
        <scheme val="minor"/>
      </rPr>
      <t>Bias</t>
    </r>
  </si>
  <si>
    <r>
      <t>k</t>
    </r>
    <r>
      <rPr>
        <sz val="11"/>
        <color theme="1"/>
        <rFont val="Calibri"/>
        <family val="2"/>
      </rPr>
      <t>Ω</t>
    </r>
  </si>
  <si>
    <t>Zener Voltage</t>
  </si>
  <si>
    <r>
      <t>V</t>
    </r>
    <r>
      <rPr>
        <vertAlign val="subscript"/>
        <sz val="11"/>
        <color theme="1"/>
        <rFont val="Calibri"/>
        <family val="2"/>
        <scheme val="minor"/>
      </rPr>
      <t>Zener</t>
    </r>
  </si>
  <si>
    <t>RFBT</t>
  </si>
  <si>
    <t>RCOMP</t>
  </si>
  <si>
    <t>CCOMP</t>
  </si>
  <si>
    <t>CHF</t>
  </si>
  <si>
    <t>RFF</t>
  </si>
  <si>
    <t>CFF</t>
  </si>
  <si>
    <t>VZener</t>
  </si>
  <si>
    <t>RBias</t>
  </si>
  <si>
    <t>Type II IL Constants</t>
  </si>
  <si>
    <t>Opto-coupler Parasitic Pole</t>
  </si>
  <si>
    <r>
      <t>Opto</t>
    </r>
    <r>
      <rPr>
        <vertAlign val="subscript"/>
        <sz val="11"/>
        <color theme="1"/>
        <rFont val="Calibri"/>
        <family val="2"/>
        <scheme val="minor"/>
      </rPr>
      <t>Pole</t>
    </r>
  </si>
  <si>
    <t>Opto-pole</t>
  </si>
  <si>
    <t>Bottom Feedback Resistor</t>
  </si>
  <si>
    <r>
      <t>R</t>
    </r>
    <r>
      <rPr>
        <vertAlign val="subscript"/>
        <sz val="11"/>
        <color theme="1"/>
        <rFont val="Calibri"/>
        <family val="2"/>
        <scheme val="minor"/>
      </rPr>
      <t>FBB</t>
    </r>
  </si>
  <si>
    <t>RFBB</t>
  </si>
  <si>
    <t>divider ratio</t>
  </si>
  <si>
    <t>with opto-pole, bias resistors, CTR, etc</t>
  </si>
  <si>
    <t>RFB</t>
  </si>
  <si>
    <t>Type II Closed Loop</t>
  </si>
  <si>
    <r>
      <t>V</t>
    </r>
    <r>
      <rPr>
        <vertAlign val="subscript"/>
        <sz val="11"/>
        <color indexed="8"/>
        <rFont val="Calibri"/>
        <family val="2"/>
      </rPr>
      <t>CR(pk-pk)</t>
    </r>
  </si>
  <si>
    <t>deleted</t>
  </si>
  <si>
    <t>Minimum Soft Start Precharge Voltage Based on VBMT_H and Css</t>
  </si>
  <si>
    <t>Enter the desired burst mode threshold.</t>
  </si>
  <si>
    <t>Enter the selected soft start capacitance</t>
  </si>
  <si>
    <r>
      <t>V</t>
    </r>
    <r>
      <rPr>
        <vertAlign val="subscript"/>
        <sz val="11"/>
        <color indexed="8"/>
        <rFont val="Calibri"/>
        <family val="2"/>
      </rPr>
      <t>ssinit_min</t>
    </r>
  </si>
  <si>
    <r>
      <t>Enter the desired initial soft start voltage. Note V</t>
    </r>
    <r>
      <rPr>
        <vertAlign val="subscript"/>
        <sz val="11"/>
        <color theme="1"/>
        <rFont val="Calibri"/>
        <family val="2"/>
        <scheme val="minor"/>
      </rPr>
      <t>ssinit</t>
    </r>
    <r>
      <rPr>
        <sz val="11"/>
        <color theme="1"/>
        <rFont val="Calibri"/>
        <family val="2"/>
        <scheme val="minor"/>
      </rPr>
      <t xml:space="preserve"> must satisfy the inequality above unless BW Option 5 is selected. This calculation is provded in Cell 202. It is recommended to limit the precharge voltage to less than 1V.</t>
    </r>
  </si>
  <si>
    <t>Maximum attainable LL/SS Voltage at End of Soft Start</t>
  </si>
  <si>
    <r>
      <t>V</t>
    </r>
    <r>
      <rPr>
        <vertAlign val="subscript"/>
        <sz val="11"/>
        <color indexed="8"/>
        <rFont val="Calibri"/>
        <family val="2"/>
      </rPr>
      <t>ssinit_final</t>
    </r>
  </si>
  <si>
    <t>Recommended to have &gt;5V for max attainable LL/SS voltage</t>
  </si>
  <si>
    <t>G(s)</t>
  </si>
  <si>
    <t>Type III IL Constants</t>
  </si>
  <si>
    <t>H(s)</t>
  </si>
  <si>
    <t>Total Closed Loop</t>
  </si>
  <si>
    <t>Total Compensator</t>
  </si>
  <si>
    <t>UCC256402A</t>
  </si>
  <si>
    <t>UCC256404A</t>
  </si>
  <si>
    <t>Actual Bulk Over-Voltage Threshold Rising Threshold</t>
  </si>
  <si>
    <t>Actual Bulk Over-Voltage Threshold Falling Threshold</t>
  </si>
  <si>
    <r>
      <t>V</t>
    </r>
    <r>
      <rPr>
        <vertAlign val="subscript"/>
        <sz val="11"/>
        <color theme="1"/>
        <rFont val="Calibri"/>
        <family val="2"/>
        <scheme val="minor"/>
      </rPr>
      <t>BLKOVPrise</t>
    </r>
  </si>
  <si>
    <r>
      <t>V</t>
    </r>
    <r>
      <rPr>
        <vertAlign val="subscript"/>
        <sz val="11"/>
        <color theme="1"/>
        <rFont val="Calibri"/>
        <family val="2"/>
        <scheme val="minor"/>
      </rPr>
      <t>BLKOVfall</t>
    </r>
  </si>
  <si>
    <t>BLK OVP</t>
  </si>
  <si>
    <t>BLK Lower Resistor</t>
  </si>
  <si>
    <t>BLK Upper Resistor</t>
  </si>
  <si>
    <t>BLK OVP Rising</t>
  </si>
  <si>
    <t>BLK OVP Falling</t>
  </si>
  <si>
    <t>BLK OVP Rising Threshold</t>
  </si>
  <si>
    <t>BLK OVP Falling Threshold</t>
  </si>
  <si>
    <t>BLK OVP Feature only present in UCC256402A</t>
  </si>
  <si>
    <t>Burst Packet Size</t>
  </si>
  <si>
    <r>
      <t>N</t>
    </r>
    <r>
      <rPr>
        <vertAlign val="subscript"/>
        <sz val="11"/>
        <color indexed="8"/>
        <rFont val="Calibri"/>
        <family val="2"/>
      </rPr>
      <t>Burst</t>
    </r>
  </si>
  <si>
    <t>Minimum number of switching cycles in each burst packet</t>
  </si>
  <si>
    <t>Rev 3.0</t>
  </si>
  <si>
    <t>Corrected broken cell reference on schematic page for soft start cap</t>
  </si>
  <si>
    <t>Added burst packet size</t>
  </si>
  <si>
    <t>Added BLK OVP calculation</t>
  </si>
  <si>
    <t>Added UCC256402A and UCC256404A versions</t>
  </si>
  <si>
    <t>Type II with inner loop</t>
  </si>
  <si>
    <t>Type III with inner loop</t>
  </si>
  <si>
    <t>Type II no inner loop</t>
  </si>
  <si>
    <t>with opto, bias resistors, etc</t>
  </si>
  <si>
    <t>total loop</t>
  </si>
  <si>
    <t>Type II No Inner Loop</t>
  </si>
  <si>
    <t>resistor and capacitor lookup table</t>
  </si>
  <si>
    <t>Rev 4.0</t>
  </si>
  <si>
    <t>UCC256404B</t>
  </si>
  <si>
    <t>UCC256403A</t>
  </si>
  <si>
    <t>added UCC256403A and UCC256404B</t>
  </si>
  <si>
    <t>s</t>
  </si>
  <si>
    <t>Load step Period</t>
  </si>
  <si>
    <t>Load step on time</t>
  </si>
  <si>
    <t>Load step Rising time</t>
  </si>
  <si>
    <r>
      <t>k</t>
    </r>
    <r>
      <rPr>
        <sz val="10"/>
        <color theme="1"/>
        <rFont val="Malgun Gothic Semilight"/>
        <family val="2"/>
        <charset val="134"/>
      </rPr>
      <t>Ω</t>
    </r>
  </si>
  <si>
    <t>A/us</t>
  </si>
  <si>
    <t>Load step slew rate</t>
  </si>
  <si>
    <t>KHz</t>
  </si>
  <si>
    <t>Load step Frequency</t>
  </si>
  <si>
    <t>Load current step Duty cycle</t>
  </si>
  <si>
    <t>Load step current</t>
  </si>
  <si>
    <r>
      <t>m</t>
    </r>
    <r>
      <rPr>
        <sz val="10"/>
        <color theme="1"/>
        <rFont val="Malgun Gothic Semilight"/>
        <family val="2"/>
        <charset val="134"/>
      </rPr>
      <t>Ω</t>
    </r>
  </si>
  <si>
    <t>Transient points</t>
  </si>
  <si>
    <t>C_(k)*Zout_(k)</t>
  </si>
  <si>
    <t>Hz</t>
  </si>
  <si>
    <t>frequency</t>
  </si>
  <si>
    <t>Log scale converter</t>
  </si>
  <si>
    <t>Basic Data</t>
  </si>
  <si>
    <t>ω5</t>
  </si>
  <si>
    <t>nH</t>
  </si>
  <si>
    <t>mH</t>
  </si>
  <si>
    <r>
      <t>M_</t>
    </r>
    <r>
      <rPr>
        <sz val="11"/>
        <rFont val="Malgun Gothic Semilight"/>
        <family val="2"/>
        <charset val="134"/>
      </rPr>
      <t>Ω</t>
    </r>
  </si>
  <si>
    <t>uC</t>
  </si>
  <si>
    <t>nC</t>
  </si>
  <si>
    <r>
      <t>k</t>
    </r>
    <r>
      <rPr>
        <sz val="11"/>
        <color indexed="8"/>
        <rFont val="Malgun Gothic Semilight"/>
        <family val="2"/>
        <charset val="134"/>
      </rPr>
      <t>Ω</t>
    </r>
  </si>
  <si>
    <t>uA</t>
  </si>
  <si>
    <t>MHz</t>
  </si>
  <si>
    <r>
      <rPr>
        <sz val="11"/>
        <color theme="1"/>
        <rFont val="宋体"/>
        <family val="3"/>
        <charset val="134"/>
      </rPr>
      <t>ω</t>
    </r>
    <r>
      <rPr>
        <sz val="11"/>
        <color theme="1"/>
        <rFont val="Arial"/>
        <family val="2"/>
      </rPr>
      <t>p0</t>
    </r>
  </si>
  <si>
    <r>
      <rPr>
        <sz val="11"/>
        <color theme="1"/>
        <rFont val="宋体"/>
        <family val="3"/>
        <charset val="134"/>
      </rPr>
      <t>ω</t>
    </r>
    <r>
      <rPr>
        <sz val="11"/>
        <color theme="1"/>
        <rFont val="Arial"/>
        <family val="2"/>
      </rPr>
      <t>p</t>
    </r>
  </si>
  <si>
    <t>µS</t>
  </si>
  <si>
    <t>us</t>
  </si>
  <si>
    <r>
      <t>m</t>
    </r>
    <r>
      <rPr>
        <sz val="11"/>
        <color theme="1"/>
        <rFont val="Malgun Gothic Semilight"/>
        <family val="2"/>
        <charset val="134"/>
      </rPr>
      <t>Ω</t>
    </r>
  </si>
  <si>
    <r>
      <rPr>
        <sz val="11"/>
        <color theme="1"/>
        <rFont val="宋体"/>
        <family val="2"/>
        <charset val="134"/>
      </rPr>
      <t>Ω</t>
    </r>
    <r>
      <rPr>
        <sz val="11"/>
        <color theme="1"/>
        <rFont val="Arial"/>
        <family val="2"/>
      </rPr>
      <t>o</t>
    </r>
  </si>
  <si>
    <r>
      <rPr>
        <sz val="11"/>
        <color theme="1"/>
        <rFont val="Malgun Gothic Semilight"/>
        <family val="2"/>
        <charset val="134"/>
      </rPr>
      <t>Ω</t>
    </r>
    <r>
      <rPr>
        <sz val="11"/>
        <color theme="1"/>
        <rFont val="Arial"/>
        <family val="2"/>
      </rPr>
      <t>s</t>
    </r>
  </si>
  <si>
    <t>Added compensation tool from Richard Yang</t>
  </si>
  <si>
    <t>Crossover Frequency</t>
  </si>
  <si>
    <t>Phase Margin</t>
  </si>
  <si>
    <t>°</t>
  </si>
  <si>
    <r>
      <t>Discrete resonant inductor or transformer leakage inductance used for L</t>
    </r>
    <r>
      <rPr>
        <vertAlign val="subscript"/>
        <sz val="11"/>
        <color theme="1"/>
        <rFont val="Calibri"/>
        <family val="2"/>
        <scheme val="minor"/>
      </rPr>
      <t>R</t>
    </r>
    <r>
      <rPr>
        <sz val="11"/>
        <color theme="1"/>
        <rFont val="Calibri"/>
        <family val="2"/>
        <scheme val="minor"/>
      </rPr>
      <t>?</t>
    </r>
  </si>
  <si>
    <t>Integrated Leakage</t>
  </si>
  <si>
    <t>Discrete Inductor</t>
  </si>
  <si>
    <t>Zo</t>
  </si>
  <si>
    <t>k</t>
  </si>
  <si>
    <r>
      <t>L</t>
    </r>
    <r>
      <rPr>
        <vertAlign val="subscript"/>
        <sz val="11"/>
        <color theme="1"/>
        <rFont val="Calibri"/>
        <family val="2"/>
        <scheme val="minor"/>
      </rPr>
      <t>P</t>
    </r>
  </si>
  <si>
    <t>Note: Qe here is 1/Q in TDK paper</t>
  </si>
  <si>
    <t>FR</t>
  </si>
  <si>
    <t>FR^2</t>
  </si>
  <si>
    <t>1/k</t>
  </si>
  <si>
    <t>Recommended Llk</t>
  </si>
  <si>
    <t>Lp based on coupling coefficient</t>
  </si>
  <si>
    <t>M - full load</t>
  </si>
  <si>
    <t>Lr1 of T model</t>
  </si>
  <si>
    <t>M - no load</t>
  </si>
  <si>
    <t>total denominator - full load</t>
  </si>
  <si>
    <t>total denominator - no load</t>
  </si>
  <si>
    <r>
      <t>L</t>
    </r>
    <r>
      <rPr>
        <vertAlign val="subscript"/>
        <sz val="11"/>
        <color theme="1"/>
        <rFont val="Calibri"/>
        <family val="2"/>
        <scheme val="minor"/>
      </rPr>
      <t>LK(recommended)</t>
    </r>
  </si>
  <si>
    <r>
      <t>L</t>
    </r>
    <r>
      <rPr>
        <vertAlign val="subscript"/>
        <sz val="11"/>
        <color theme="1"/>
        <rFont val="Calibri"/>
        <family val="2"/>
        <scheme val="minor"/>
      </rPr>
      <t>LK</t>
    </r>
  </si>
  <si>
    <t>CR(recommended)</t>
  </si>
  <si>
    <t>CR</t>
  </si>
  <si>
    <t>Zo_calc</t>
  </si>
  <si>
    <t>Q calc</t>
  </si>
  <si>
    <t>Added integrated leakage gain curve option based on TDK paper:</t>
  </si>
  <si>
    <t>https://product.tdk.com/info/en/catalog/datasheets/trans_ac_dc-converter_srx_srv_en.pdf</t>
  </si>
  <si>
    <t>How to reduce audible noise and power consumption at standby in your AC/DC design</t>
  </si>
  <si>
    <t>Application Notes</t>
  </si>
  <si>
    <t>Migrating to UCC25640x from UCC25630x (Rev. A)</t>
  </si>
  <si>
    <t>Improving Transient Response in LLC Converters Using Hybrid Hysteretic Control (Rev. A)</t>
  </si>
  <si>
    <t>EVMs</t>
  </si>
  <si>
    <t>AC to isolated DC EVM with UCC28056B, UCC256404 and UCC24624</t>
  </si>
  <si>
    <t>UCC25640x half bridge LLC evaluation module</t>
  </si>
  <si>
    <t>Simplis Simulation Model</t>
  </si>
  <si>
    <t>UCC25640x Simplis Model</t>
  </si>
  <si>
    <t>Reference Designs</t>
  </si>
  <si>
    <t>180-W universal input PFC + LLC TV power supply reference design</t>
  </si>
  <si>
    <t>93% Efficiency, 400-W AC/DC reference design for avionics</t>
  </si>
  <si>
    <t>336-W Auxless AC/DC power supply reference design with 80 PLUS platinum compatible performance</t>
  </si>
  <si>
    <t>LLC Resonant converter control card reference design</t>
  </si>
  <si>
    <t>Universal input, 500-W CC/CV e-Bike charger reference design</t>
  </si>
  <si>
    <t>Single-stage AC/DC LCC resonant converter reference design</t>
  </si>
  <si>
    <t>&gt;95% Efficiency, 1-kW analog control AC/DC reference design for 5G telecom rectifier</t>
  </si>
  <si>
    <t>Added sheet listing app notes, reference designs, etc.</t>
  </si>
  <si>
    <t>Power stage Gain Calcuation for discrete Lr</t>
  </si>
  <si>
    <t>Power Stage Gain Calculation for Integrated Leakge</t>
  </si>
  <si>
    <t>UCC25640X LLC Loop Plot &amp; Load Transient Validation &amp; Tuning Tool</t>
    <phoneticPr fontId="12" type="noConversion"/>
  </si>
  <si>
    <t>LLC Power Stage Input</t>
    <phoneticPr fontId="12" type="noConversion"/>
  </si>
  <si>
    <t>LLC Controller Parameter Setting</t>
    <phoneticPr fontId="12" type="noConversion"/>
  </si>
  <si>
    <t>UCC25640X Loop Circuit setting</t>
    <phoneticPr fontId="12" type="noConversion"/>
  </si>
  <si>
    <t>PFC input</t>
    <phoneticPr fontId="12" type="noConversion"/>
  </si>
  <si>
    <t>Vin</t>
    <phoneticPr fontId="12" type="noConversion"/>
  </si>
  <si>
    <t>VDC</t>
    <phoneticPr fontId="12" type="noConversion"/>
  </si>
  <si>
    <t>VCR divider Capacitor_Higher Cap</t>
    <phoneticPr fontId="12" type="noConversion"/>
  </si>
  <si>
    <t>CdivH</t>
    <phoneticPr fontId="12" type="noConversion"/>
  </si>
  <si>
    <t>pF</t>
    <phoneticPr fontId="12" type="noConversion"/>
  </si>
  <si>
    <t>RFB</t>
    <phoneticPr fontId="12" type="noConversion"/>
  </si>
  <si>
    <t>Output Rectifier forward Voltage</t>
    <phoneticPr fontId="12" type="noConversion"/>
  </si>
  <si>
    <t>Vf</t>
    <phoneticPr fontId="12" type="noConversion"/>
  </si>
  <si>
    <t>VCR divider Capacitor_Lower Cap</t>
    <phoneticPr fontId="12" type="noConversion"/>
  </si>
  <si>
    <t>CdivL</t>
    <phoneticPr fontId="12" type="noConversion"/>
  </si>
  <si>
    <t>nF</t>
    <phoneticPr fontId="12" type="noConversion"/>
  </si>
  <si>
    <t>Feedback Pull up Resistor</t>
    <phoneticPr fontId="12" type="noConversion"/>
  </si>
  <si>
    <t>Rf</t>
    <phoneticPr fontId="12" type="noConversion"/>
  </si>
  <si>
    <t>Set output Voltage</t>
    <phoneticPr fontId="12" type="noConversion"/>
  </si>
  <si>
    <t>Vo_set</t>
    <phoneticPr fontId="12" type="noConversion"/>
  </si>
  <si>
    <t>Calculated Parralled value</t>
    <phoneticPr fontId="12" type="noConversion"/>
  </si>
  <si>
    <t>Cdivp</t>
    <phoneticPr fontId="12" type="noConversion"/>
  </si>
  <si>
    <t>OPTO Current Transfer Ratio</t>
    <phoneticPr fontId="12" type="noConversion"/>
  </si>
  <si>
    <t>CTR</t>
    <phoneticPr fontId="12" type="noConversion"/>
  </si>
  <si>
    <t>Output Load current under R Load</t>
    <phoneticPr fontId="12" type="noConversion"/>
  </si>
  <si>
    <t>Io</t>
    <phoneticPr fontId="12" type="noConversion"/>
  </si>
  <si>
    <t>A</t>
    <phoneticPr fontId="12" type="noConversion"/>
  </si>
  <si>
    <t>Calcualted Series Value</t>
    <phoneticPr fontId="12" type="noConversion"/>
  </si>
  <si>
    <t>Cdivs</t>
    <phoneticPr fontId="12" type="noConversion"/>
  </si>
  <si>
    <t xml:space="preserve">OPTO Rolling off Frequency </t>
    <phoneticPr fontId="12" type="noConversion"/>
  </si>
  <si>
    <t>f_roll</t>
    <phoneticPr fontId="12" type="noConversion"/>
  </si>
  <si>
    <t>kHz</t>
    <phoneticPr fontId="12" type="noConversion"/>
  </si>
  <si>
    <t>output total Capacitor Value</t>
    <phoneticPr fontId="12" type="noConversion"/>
  </si>
  <si>
    <t>Co</t>
    <phoneticPr fontId="12" type="noConversion"/>
  </si>
  <si>
    <t>uF</t>
    <phoneticPr fontId="12" type="noConversion"/>
  </si>
  <si>
    <t>Calcualted divided Value</t>
    <phoneticPr fontId="12" type="noConversion"/>
  </si>
  <si>
    <t>λ</t>
    <phoneticPr fontId="12" type="noConversion"/>
  </si>
  <si>
    <t>Resistor for f_roll compensation</t>
    <phoneticPr fontId="12" type="noConversion"/>
  </si>
  <si>
    <t>Rz</t>
    <phoneticPr fontId="12" type="noConversion"/>
  </si>
  <si>
    <t>Ω</t>
    <phoneticPr fontId="12" type="noConversion"/>
  </si>
  <si>
    <t>Equivalent ESR for Co</t>
    <phoneticPr fontId="12" type="noConversion"/>
  </si>
  <si>
    <t>Rc</t>
    <phoneticPr fontId="12" type="noConversion"/>
  </si>
  <si>
    <t>MOS Junction Capacitor</t>
    <phoneticPr fontId="12" type="noConversion"/>
  </si>
  <si>
    <t>Cj</t>
    <phoneticPr fontId="12" type="noConversion"/>
  </si>
  <si>
    <t>Calculate Cz for f_roll compensation</t>
    <phoneticPr fontId="12" type="noConversion"/>
  </si>
  <si>
    <t>Cz_cal</t>
    <phoneticPr fontId="12" type="noConversion"/>
  </si>
  <si>
    <t>nF</t>
    <phoneticPr fontId="12" type="noConversion"/>
  </si>
  <si>
    <t>LLC Transformer Magnetizing Inductance</t>
    <phoneticPr fontId="12" type="noConversion"/>
  </si>
  <si>
    <t>Lm</t>
    <phoneticPr fontId="12" type="noConversion"/>
  </si>
  <si>
    <t>uH</t>
    <phoneticPr fontId="12" type="noConversion"/>
  </si>
  <si>
    <t>Output Load Transient Setting</t>
    <phoneticPr fontId="12" type="noConversion"/>
  </si>
  <si>
    <t>Capacitor for f_roll compensation</t>
    <phoneticPr fontId="12" type="noConversion"/>
  </si>
  <si>
    <t>Cz</t>
    <phoneticPr fontId="12" type="noConversion"/>
  </si>
  <si>
    <t>nF</t>
    <phoneticPr fontId="12" type="noConversion"/>
  </si>
  <si>
    <t>LLC Transformer Resonant Inductance</t>
    <phoneticPr fontId="12" type="noConversion"/>
  </si>
  <si>
    <t>Ls</t>
    <phoneticPr fontId="12" type="noConversion"/>
  </si>
  <si>
    <t>I_step</t>
    <phoneticPr fontId="12" type="noConversion"/>
  </si>
  <si>
    <t>Rv compensation</t>
    <phoneticPr fontId="12" type="noConversion"/>
  </si>
  <si>
    <t>Rv</t>
    <phoneticPr fontId="12" type="noConversion"/>
  </si>
  <si>
    <t>LLC Resonant Capacitor</t>
    <phoneticPr fontId="12" type="noConversion"/>
  </si>
  <si>
    <t>Cr</t>
    <phoneticPr fontId="12" type="noConversion"/>
  </si>
  <si>
    <t>nF</t>
    <phoneticPr fontId="12" type="noConversion"/>
  </si>
  <si>
    <t>Dstep</t>
    <phoneticPr fontId="12" type="noConversion"/>
  </si>
  <si>
    <t>Cv compensation</t>
    <phoneticPr fontId="12" type="noConversion"/>
  </si>
  <si>
    <t>Cv</t>
    <phoneticPr fontId="12" type="noConversion"/>
  </si>
  <si>
    <t>nF</t>
    <phoneticPr fontId="12" type="noConversion"/>
  </si>
  <si>
    <t>Equivalent Transformer Turn Ratio(Np:Ns)</t>
    <phoneticPr fontId="12" type="noConversion"/>
  </si>
  <si>
    <t>N</t>
    <phoneticPr fontId="12" type="noConversion"/>
  </si>
  <si>
    <t>fload</t>
    <phoneticPr fontId="12" type="noConversion"/>
  </si>
  <si>
    <t>Cf compensation</t>
    <phoneticPr fontId="12" type="noConversion"/>
  </si>
  <si>
    <t>Cf</t>
    <phoneticPr fontId="12" type="noConversion"/>
  </si>
  <si>
    <t>pF</t>
    <phoneticPr fontId="12" type="noConversion"/>
  </si>
  <si>
    <t>Actual Operation Frequency(Measured)</t>
    <phoneticPr fontId="12" type="noConversion"/>
  </si>
  <si>
    <t>Fs</t>
    <phoneticPr fontId="12" type="noConversion"/>
  </si>
  <si>
    <t>kHz</t>
    <phoneticPr fontId="12" type="noConversion"/>
  </si>
  <si>
    <t>kslew</t>
    <phoneticPr fontId="12" type="noConversion"/>
  </si>
  <si>
    <t>High side feedack resistor</t>
    <phoneticPr fontId="12" type="noConversion"/>
  </si>
  <si>
    <t>Rupper</t>
    <phoneticPr fontId="12" type="noConversion"/>
  </si>
  <si>
    <t>Output R_Load</t>
    <phoneticPr fontId="12" type="noConversion"/>
  </si>
  <si>
    <t>Rload</t>
    <phoneticPr fontId="12" type="noConversion"/>
  </si>
  <si>
    <t>Ω</t>
    <phoneticPr fontId="12" type="noConversion"/>
  </si>
  <si>
    <t>tr</t>
    <phoneticPr fontId="12" type="noConversion"/>
  </si>
  <si>
    <t>Feedack Circuit Design Option</t>
    <phoneticPr fontId="12" type="noConversion"/>
  </si>
  <si>
    <t>Eqivalent LLC output</t>
    <phoneticPr fontId="12" type="noConversion"/>
  </si>
  <si>
    <t>Vo</t>
    <phoneticPr fontId="12" type="noConversion"/>
  </si>
  <si>
    <t>th</t>
    <phoneticPr fontId="12" type="noConversion"/>
  </si>
  <si>
    <t>Use capacitor Cf?("Yes" for 1 and "No" for 0)</t>
    <phoneticPr fontId="12" type="noConversion"/>
  </si>
  <si>
    <t>α_Cf</t>
    <phoneticPr fontId="12" type="noConversion"/>
  </si>
  <si>
    <t>Resonant Frequency</t>
    <phoneticPr fontId="12" type="noConversion"/>
  </si>
  <si>
    <t>Fo</t>
    <phoneticPr fontId="12" type="noConversion"/>
  </si>
  <si>
    <t>kHz</t>
    <phoneticPr fontId="12" type="noConversion"/>
  </si>
  <si>
    <t>tload</t>
    <phoneticPr fontId="12" type="noConversion"/>
  </si>
  <si>
    <t>Use Rz and Cz?("Yes" for 1 and "No" for 0)</t>
    <phoneticPr fontId="12" type="noConversion"/>
  </si>
  <si>
    <t>α_Rz_Cz</t>
    <phoneticPr fontId="12" type="noConversion"/>
  </si>
  <si>
    <t>PFC Input AC Ripple(pk-pk)</t>
    <phoneticPr fontId="12" type="noConversion"/>
  </si>
  <si>
    <t>Vinac</t>
    <phoneticPr fontId="12" type="noConversion"/>
  </si>
  <si>
    <t>VAC</t>
    <phoneticPr fontId="12" type="noConversion"/>
  </si>
  <si>
    <t>Center Step Load current</t>
    <phoneticPr fontId="12" type="noConversion"/>
  </si>
  <si>
    <t>Istep_avg</t>
    <phoneticPr fontId="12" type="noConversion"/>
  </si>
  <si>
    <t>A</t>
    <phoneticPr fontId="12" type="noConversion"/>
  </si>
  <si>
    <t>Connect Rf to Vout?("Yes" for 1 and "No" for 0)</t>
    <phoneticPr fontId="12" type="noConversion"/>
  </si>
  <si>
    <t>feedtype</t>
    <phoneticPr fontId="12" type="noConversion"/>
  </si>
  <si>
    <t>PFC Input AC Frequency</t>
    <phoneticPr fontId="12" type="noConversion"/>
  </si>
  <si>
    <t>Fline</t>
    <phoneticPr fontId="12" type="noConversion"/>
  </si>
  <si>
    <t>HZ</t>
    <phoneticPr fontId="12" type="noConversion"/>
  </si>
  <si>
    <t>Calculation Result</t>
    <phoneticPr fontId="12" type="noConversion"/>
  </si>
  <si>
    <t>Q</t>
    <phoneticPr fontId="12" type="noConversion"/>
  </si>
  <si>
    <t>uF</t>
    <phoneticPr fontId="12" type="noConversion"/>
  </si>
  <si>
    <t>kHz</t>
    <phoneticPr fontId="12" type="noConversion"/>
  </si>
  <si>
    <t>Ln</t>
    <phoneticPr fontId="12" type="noConversion"/>
  </si>
  <si>
    <t>PI()</t>
    <phoneticPr fontId="12" type="noConversion"/>
  </si>
  <si>
    <t>fn</t>
    <phoneticPr fontId="12" type="noConversion"/>
  </si>
  <si>
    <t>Req</t>
    <phoneticPr fontId="12" type="noConversion"/>
  </si>
  <si>
    <t>mA</t>
    <phoneticPr fontId="12" type="noConversion"/>
  </si>
  <si>
    <t>Xeq</t>
    <phoneticPr fontId="12" type="noConversion"/>
  </si>
  <si>
    <t>Le</t>
    <phoneticPr fontId="12" type="noConversion"/>
  </si>
  <si>
    <t>Qp</t>
    <phoneticPr fontId="12" type="noConversion"/>
  </si>
  <si>
    <t>ns</t>
    <phoneticPr fontId="12" type="noConversion"/>
  </si>
  <si>
    <t>Rupper</t>
    <phoneticPr fontId="12" type="noConversion"/>
  </si>
  <si>
    <t>Qp1</t>
    <phoneticPr fontId="12" type="noConversion"/>
  </si>
  <si>
    <t>α_Cf</t>
    <phoneticPr fontId="12" type="noConversion"/>
  </si>
  <si>
    <t>Pf</t>
    <phoneticPr fontId="12" type="noConversion"/>
  </si>
  <si>
    <t>Gdc_ccm</t>
    <phoneticPr fontId="12" type="noConversion"/>
  </si>
  <si>
    <t>α_Rz_Cz</t>
    <phoneticPr fontId="12" type="noConversion"/>
  </si>
  <si>
    <t>Gdc_dcm</t>
    <phoneticPr fontId="12" type="noConversion"/>
  </si>
  <si>
    <t>feedtype</t>
    <phoneticPr fontId="12" type="noConversion"/>
  </si>
  <si>
    <t>Mstccm</t>
    <phoneticPr fontId="12" type="noConversion"/>
  </si>
  <si>
    <t>Mstdcm</t>
    <phoneticPr fontId="12" type="noConversion"/>
  </si>
  <si>
    <t>Kv</t>
    <phoneticPr fontId="12" type="noConversion"/>
  </si>
  <si>
    <t>nF</t>
    <phoneticPr fontId="12" type="noConversion"/>
  </si>
  <si>
    <t>Kth</t>
    <phoneticPr fontId="12" type="noConversion"/>
  </si>
  <si>
    <t>Kf</t>
    <phoneticPr fontId="12" type="noConversion"/>
  </si>
  <si>
    <t>Kin</t>
    <phoneticPr fontId="12" type="noConversion"/>
  </si>
  <si>
    <t>Gdc</t>
    <phoneticPr fontId="12" type="noConversion"/>
  </si>
  <si>
    <t>Iramp</t>
    <phoneticPr fontId="12" type="noConversion"/>
  </si>
  <si>
    <t>ωt</t>
    <phoneticPr fontId="12" type="noConversion"/>
  </si>
  <si>
    <t>Nt_load</t>
    <phoneticPr fontId="12" type="noConversion"/>
  </si>
  <si>
    <t>ω1</t>
    <phoneticPr fontId="12" type="noConversion"/>
  </si>
  <si>
    <t>Div_Nt_load</t>
    <phoneticPr fontId="12" type="noConversion"/>
  </si>
  <si>
    <t>ω2</t>
    <phoneticPr fontId="12" type="noConversion"/>
  </si>
  <si>
    <t>N_FFT</t>
    <phoneticPr fontId="12" type="noConversion"/>
  </si>
  <si>
    <t>ω3</t>
    <phoneticPr fontId="12" type="noConversion"/>
  </si>
  <si>
    <t>Nt_input</t>
    <phoneticPr fontId="12" type="noConversion"/>
  </si>
  <si>
    <t>ω4</t>
    <phoneticPr fontId="12" type="noConversion"/>
  </si>
  <si>
    <t>Div_Nt_input</t>
    <phoneticPr fontId="12" type="noConversion"/>
  </si>
  <si>
    <t>Transfer Function</t>
    <phoneticPr fontId="12" type="noConversion"/>
  </si>
  <si>
    <t xml:space="preserve">Control to output Open Loop </t>
    <phoneticPr fontId="12" type="noConversion"/>
  </si>
  <si>
    <t xml:space="preserve">control to input Open Loop </t>
    <phoneticPr fontId="12" type="noConversion"/>
  </si>
  <si>
    <t>output impedance</t>
    <phoneticPr fontId="12" type="noConversion"/>
  </si>
  <si>
    <t>Feedback circuit</t>
    <phoneticPr fontId="12" type="noConversion"/>
  </si>
  <si>
    <t>Overall loop</t>
    <phoneticPr fontId="12" type="noConversion"/>
  </si>
  <si>
    <t>Closed Gvg loop</t>
    <phoneticPr fontId="12" type="noConversion"/>
  </si>
  <si>
    <t>Closed Zout loop</t>
    <phoneticPr fontId="12" type="noConversion"/>
  </si>
  <si>
    <t>Gvc_DC Gain</t>
    <phoneticPr fontId="12" type="noConversion"/>
  </si>
  <si>
    <t>Gvc_bluestone(fn&gt;1,fn&lt;=1)</t>
    <phoneticPr fontId="12" type="noConversion"/>
  </si>
  <si>
    <t>Gvg_DC Gain</t>
    <phoneticPr fontId="12" type="noConversion"/>
  </si>
  <si>
    <t>Gvg_bluestone(fn&gt;1,fn&lt;=1)</t>
    <phoneticPr fontId="12" type="noConversion"/>
  </si>
  <si>
    <t>Zout_DC Gain</t>
    <phoneticPr fontId="12" type="noConversion"/>
  </si>
  <si>
    <t>Zout(fn&gt;1,fn&lt;=1)</t>
    <phoneticPr fontId="12" type="noConversion"/>
  </si>
  <si>
    <t>Gcv_DC Gain</t>
    <phoneticPr fontId="12" type="noConversion"/>
  </si>
  <si>
    <t>Gvc(fn&gt;1,fn&lt;=1)</t>
    <phoneticPr fontId="12" type="noConversion"/>
  </si>
  <si>
    <t>Gover(fn&gt;1,fn&lt;=1)</t>
    <phoneticPr fontId="12" type="noConversion"/>
  </si>
  <si>
    <t>Gvg(fn&gt;1,fn&lt;=1)</t>
    <phoneticPr fontId="12" type="noConversion"/>
  </si>
  <si>
    <t>rad</t>
    <phoneticPr fontId="12" type="noConversion"/>
  </si>
  <si>
    <t>s(f)</t>
    <phoneticPr fontId="12" type="noConversion"/>
  </si>
  <si>
    <t>Value</t>
    <phoneticPr fontId="12" type="noConversion"/>
  </si>
  <si>
    <t>(fn&gt;1,fn&lt;=1)</t>
    <phoneticPr fontId="12" type="noConversion"/>
  </si>
  <si>
    <t>dB</t>
    <phoneticPr fontId="12" type="noConversion"/>
  </si>
  <si>
    <t>Phase</t>
    <phoneticPr fontId="12" type="noConversion"/>
  </si>
  <si>
    <t>Value</t>
    <phoneticPr fontId="12" type="noConversion"/>
  </si>
  <si>
    <t>dB</t>
    <phoneticPr fontId="12" type="noConversion"/>
  </si>
  <si>
    <t>Phase margin</t>
    <phoneticPr fontId="12" type="noConversion"/>
  </si>
  <si>
    <t>t</t>
    <phoneticPr fontId="12" type="noConversion"/>
  </si>
  <si>
    <t>N_FFT</t>
    <phoneticPr fontId="27" type="noConversion"/>
  </si>
  <si>
    <t>s_k(HZ)</t>
    <phoneticPr fontId="12" type="noConversion"/>
  </si>
  <si>
    <t>w(rad)</t>
    <phoneticPr fontId="12" type="noConversion"/>
  </si>
  <si>
    <t>s_k</t>
    <phoneticPr fontId="12" type="noConversion"/>
  </si>
  <si>
    <t>Gvc_k</t>
    <phoneticPr fontId="12" type="noConversion"/>
  </si>
  <si>
    <t>Gcv_k</t>
    <phoneticPr fontId="12" type="noConversion"/>
  </si>
  <si>
    <t>Zout_k</t>
    <phoneticPr fontId="12" type="noConversion"/>
  </si>
  <si>
    <t>Zout_k_CLOSED</t>
    <phoneticPr fontId="12" type="noConversion"/>
  </si>
  <si>
    <t>C(k)</t>
    <phoneticPr fontId="12" type="noConversion"/>
  </si>
  <si>
    <t>IOUT</t>
    <phoneticPr fontId="12" type="noConversion"/>
  </si>
  <si>
    <t>IOUTac</t>
    <phoneticPr fontId="27" type="noConversion"/>
  </si>
  <si>
    <t>k=1</t>
    <phoneticPr fontId="27" type="noConversion"/>
  </si>
  <si>
    <t>k=2</t>
    <phoneticPr fontId="27" type="noConversion"/>
  </si>
  <si>
    <t>k=3</t>
    <phoneticPr fontId="27" type="noConversion"/>
  </si>
  <si>
    <t>k=4</t>
    <phoneticPr fontId="27" type="noConversion"/>
  </si>
  <si>
    <t>k=5</t>
    <phoneticPr fontId="27" type="noConversion"/>
  </si>
  <si>
    <t>k=6</t>
    <phoneticPr fontId="27" type="noConversion"/>
  </si>
  <si>
    <t>k=7</t>
    <phoneticPr fontId="27" type="noConversion"/>
  </si>
  <si>
    <t>k=8</t>
    <phoneticPr fontId="27" type="noConversion"/>
  </si>
  <si>
    <t>k=9</t>
    <phoneticPr fontId="27" type="noConversion"/>
  </si>
  <si>
    <t>k=10</t>
    <phoneticPr fontId="27" type="noConversion"/>
  </si>
  <si>
    <t>k=11</t>
    <phoneticPr fontId="27" type="noConversion"/>
  </si>
  <si>
    <t>k=12</t>
    <phoneticPr fontId="27" type="noConversion"/>
  </si>
  <si>
    <t>k=13</t>
    <phoneticPr fontId="27" type="noConversion"/>
  </si>
  <si>
    <t>k=14</t>
    <phoneticPr fontId="27" type="noConversion"/>
  </si>
  <si>
    <t>k=15</t>
    <phoneticPr fontId="27" type="noConversion"/>
  </si>
  <si>
    <t>k=16</t>
    <phoneticPr fontId="27" type="noConversion"/>
  </si>
  <si>
    <t>k=17</t>
    <phoneticPr fontId="27" type="noConversion"/>
  </si>
  <si>
    <t>k=18</t>
    <phoneticPr fontId="27" type="noConversion"/>
  </si>
  <si>
    <t>k=19</t>
    <phoneticPr fontId="27" type="noConversion"/>
  </si>
  <si>
    <t>k=20</t>
    <phoneticPr fontId="27" type="noConversion"/>
  </si>
  <si>
    <t>k=21</t>
    <phoneticPr fontId="27" type="noConversion"/>
  </si>
  <si>
    <t>k=22</t>
    <phoneticPr fontId="27" type="noConversion"/>
  </si>
  <si>
    <t>k=23</t>
    <phoneticPr fontId="27" type="noConversion"/>
  </si>
  <si>
    <t>k=24</t>
    <phoneticPr fontId="27" type="noConversion"/>
  </si>
  <si>
    <t>k=25</t>
    <phoneticPr fontId="27" type="noConversion"/>
  </si>
  <si>
    <t>k=26</t>
    <phoneticPr fontId="27" type="noConversion"/>
  </si>
  <si>
    <t>k=27</t>
    <phoneticPr fontId="27" type="noConversion"/>
  </si>
  <si>
    <t>k=28</t>
    <phoneticPr fontId="27" type="noConversion"/>
  </si>
  <si>
    <t>k=29</t>
    <phoneticPr fontId="27" type="noConversion"/>
  </si>
  <si>
    <t>k=30</t>
    <phoneticPr fontId="27" type="noConversion"/>
  </si>
  <si>
    <t>k=31</t>
    <phoneticPr fontId="27" type="noConversion"/>
  </si>
  <si>
    <t>k=32</t>
    <phoneticPr fontId="27" type="noConversion"/>
  </si>
  <si>
    <t>k=33</t>
    <phoneticPr fontId="27" type="noConversion"/>
  </si>
  <si>
    <t>k=34</t>
    <phoneticPr fontId="27" type="noConversion"/>
  </si>
  <si>
    <t>k=35</t>
    <phoneticPr fontId="27" type="noConversion"/>
  </si>
  <si>
    <t>k=36</t>
    <phoneticPr fontId="27" type="noConversion"/>
  </si>
  <si>
    <t>k=37</t>
    <phoneticPr fontId="27" type="noConversion"/>
  </si>
  <si>
    <t>k=38</t>
    <phoneticPr fontId="27" type="noConversion"/>
  </si>
  <si>
    <t>k=39</t>
    <phoneticPr fontId="27" type="noConversion"/>
  </si>
  <si>
    <t>k=40</t>
    <phoneticPr fontId="27" type="noConversion"/>
  </si>
  <si>
    <t>k=41</t>
    <phoneticPr fontId="27" type="noConversion"/>
  </si>
  <si>
    <t>k=42</t>
    <phoneticPr fontId="27" type="noConversion"/>
  </si>
  <si>
    <t>k=43</t>
    <phoneticPr fontId="27" type="noConversion"/>
  </si>
  <si>
    <t>k=44</t>
    <phoneticPr fontId="27" type="noConversion"/>
  </si>
  <si>
    <t>k=45</t>
    <phoneticPr fontId="27" type="noConversion"/>
  </si>
  <si>
    <t>k=46</t>
    <phoneticPr fontId="27" type="noConversion"/>
  </si>
  <si>
    <t>k=47</t>
    <phoneticPr fontId="27" type="noConversion"/>
  </si>
  <si>
    <t>k=48</t>
    <phoneticPr fontId="27" type="noConversion"/>
  </si>
  <si>
    <t>k=49</t>
    <phoneticPr fontId="27" type="noConversion"/>
  </si>
  <si>
    <t>k=50</t>
    <phoneticPr fontId="27" type="noConversion"/>
  </si>
  <si>
    <t>k=51</t>
    <phoneticPr fontId="27" type="noConversion"/>
  </si>
  <si>
    <t>k=52</t>
    <phoneticPr fontId="27" type="noConversion"/>
  </si>
  <si>
    <t>k=53</t>
    <phoneticPr fontId="27" type="noConversion"/>
  </si>
  <si>
    <t>k=54</t>
    <phoneticPr fontId="27" type="noConversion"/>
  </si>
  <si>
    <t>k=55</t>
    <phoneticPr fontId="27" type="noConversion"/>
  </si>
  <si>
    <t>k=56</t>
    <phoneticPr fontId="27" type="noConversion"/>
  </si>
  <si>
    <t>k=57</t>
    <phoneticPr fontId="27" type="noConversion"/>
  </si>
  <si>
    <t>k=58</t>
    <phoneticPr fontId="27" type="noConversion"/>
  </si>
  <si>
    <t>k=59</t>
    <phoneticPr fontId="27" type="noConversion"/>
  </si>
  <si>
    <t>k=60</t>
    <phoneticPr fontId="27" type="noConversion"/>
  </si>
  <si>
    <t>k=61</t>
    <phoneticPr fontId="27" type="noConversion"/>
  </si>
  <si>
    <t>k=62</t>
    <phoneticPr fontId="27" type="noConversion"/>
  </si>
  <si>
    <t>k=63</t>
    <phoneticPr fontId="27" type="noConversion"/>
  </si>
  <si>
    <t>k=64</t>
    <phoneticPr fontId="27" type="noConversion"/>
  </si>
  <si>
    <t>Load transient time</t>
    <phoneticPr fontId="27" type="noConversion"/>
  </si>
  <si>
    <t>Vout</t>
    <phoneticPr fontId="27" type="noConversion"/>
  </si>
  <si>
    <t>Vout_ac</t>
    <phoneticPr fontId="27" type="noConversion"/>
  </si>
  <si>
    <t>Nums</t>
    <phoneticPr fontId="27" type="noConversion"/>
  </si>
  <si>
    <t>Nt_input</t>
    <phoneticPr fontId="12" type="noConversion"/>
  </si>
  <si>
    <t>Nt_input</t>
    <phoneticPr fontId="12" type="noConversion"/>
  </si>
  <si>
    <t>t</t>
    <phoneticPr fontId="12" type="noConversion"/>
  </si>
  <si>
    <t>Nt_input</t>
    <phoneticPr fontId="27" type="noConversion"/>
  </si>
  <si>
    <t>Gvg_k</t>
    <phoneticPr fontId="12" type="noConversion"/>
  </si>
  <si>
    <t>Gvg_k_closed</t>
    <phoneticPr fontId="12" type="noConversion"/>
  </si>
  <si>
    <t>C_(k)*Gvg_(k)</t>
    <phoneticPr fontId="12" type="noConversion"/>
  </si>
  <si>
    <t>VINDC</t>
    <phoneticPr fontId="12" type="noConversion"/>
  </si>
  <si>
    <t>VINAC</t>
    <phoneticPr fontId="12" type="noConversion"/>
  </si>
  <si>
    <t>Line transient time</t>
    <phoneticPr fontId="27" type="noConversion"/>
  </si>
  <si>
    <t>Vout</t>
    <phoneticPr fontId="27" type="noConversion"/>
  </si>
  <si>
    <t>Equivalent Controller Internal Resistor</t>
  </si>
  <si>
    <t>freq</t>
  </si>
  <si>
    <t>phase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</si>
</sst>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00"/>
    <numFmt numFmtId="165" formatCode="#,##0.000"/>
    <numFmt numFmtId="166" formatCode="0E+00"/>
    <numFmt numFmtId="167" formatCode="0.0"/>
    <numFmt numFmtId="168" formatCode="0.00000000"/>
    <numFmt numFmtId="169" formatCode="0_);[Red]\(0\)"/>
    <numFmt numFmtId="170" formatCode="0.00_ "/>
    <numFmt numFmtId="171" formatCode="0.000000000000000E+00"/>
  </numFmts>
  <fonts count="67">
    <font>
      <sz val="11"/>
      <color theme="1"/>
      <name val="Calibri"/>
      <family val="2"/>
      <scheme val="minor"/>
    </font>
    <font>
      <b/>
      <sz val="22"/>
      <color indexed="9"/>
      <name val="Arial"/>
      <family val="2"/>
    </font>
    <font>
      <b/>
      <sz val="10"/>
      <name val="Arial"/>
      <family val="2"/>
    </font>
    <font>
      <b/>
      <sz val="12"/>
      <name val="Arial"/>
      <family val="2"/>
    </font>
    <font>
      <b/>
      <sz val="12"/>
      <color indexed="10"/>
      <name val="Arial"/>
      <family val="2"/>
    </font>
    <font>
      <b/>
      <sz val="14"/>
      <name val="Arial"/>
      <family val="2"/>
    </font>
    <font>
      <b/>
      <i/>
      <sz val="14"/>
      <name val="Arial"/>
      <family val="2"/>
    </font>
    <font>
      <b/>
      <sz val="14"/>
      <color indexed="10"/>
      <name val="Arial"/>
      <family val="2"/>
    </font>
    <font>
      <b/>
      <sz val="11"/>
      <name val="Arial"/>
      <family val="2"/>
    </font>
    <font>
      <b/>
      <sz val="11"/>
      <color indexed="10"/>
      <name val="Arial"/>
      <family val="2"/>
    </font>
    <font>
      <sz val="8"/>
      <name val="Arial"/>
      <family val="2"/>
    </font>
    <font>
      <sz val="11"/>
      <color rgb="FFFF0000"/>
      <name val="Calibri"/>
      <family val="2"/>
      <scheme val="minor"/>
    </font>
    <font>
      <b/>
      <sz val="11"/>
      <color theme="1"/>
      <name val="Calibri"/>
      <family val="2"/>
      <scheme val="minor"/>
    </font>
    <font>
      <sz val="10"/>
      <name val="Arial"/>
      <family val="2"/>
    </font>
    <font>
      <vertAlign val="subscript"/>
      <sz val="11"/>
      <color theme="1"/>
      <name val="Calibri"/>
      <family val="2"/>
      <scheme val="minor"/>
    </font>
    <font>
      <b/>
      <sz val="11"/>
      <color rgb="FFFF0000"/>
      <name val="Calibri"/>
      <family val="2"/>
      <scheme val="minor"/>
    </font>
    <font>
      <sz val="11"/>
      <color theme="1"/>
      <name val="Calibri"/>
      <family val="2"/>
    </font>
    <font>
      <b/>
      <sz val="11"/>
      <color rgb="FFFF0000"/>
      <name val="Arial"/>
      <family val="2"/>
    </font>
    <font>
      <b/>
      <vertAlign val="subscript"/>
      <sz val="11"/>
      <color theme="1"/>
      <name val="Calibri"/>
      <family val="2"/>
      <scheme val="minor"/>
    </font>
    <font>
      <sz val="11"/>
      <color theme="1"/>
      <name val="Arial"/>
      <family val="2"/>
    </font>
    <font>
      <vertAlign val="subscript"/>
      <sz val="11"/>
      <color theme="1"/>
      <name val="Arial"/>
      <family val="2"/>
    </font>
    <font>
      <b/>
      <sz val="12"/>
      <color theme="0"/>
      <name val="Arial"/>
      <family val="2"/>
    </font>
    <font>
      <sz val="11"/>
      <color rgb="FF00B050"/>
      <name val="Calibri"/>
      <family val="2"/>
      <scheme val="minor"/>
    </font>
    <font>
      <b/>
      <sz val="12"/>
      <color theme="1"/>
      <name val="Arial"/>
      <family val="2"/>
    </font>
    <font>
      <sz val="10"/>
      <color theme="1"/>
      <name val="Symbol"/>
      <family val="1"/>
      <charset val="2"/>
    </font>
    <font>
      <b/>
      <sz val="11"/>
      <color theme="1"/>
      <name val="Arial"/>
      <family val="2"/>
    </font>
    <font>
      <b/>
      <vertAlign val="subscript"/>
      <sz val="11"/>
      <color theme="1"/>
      <name val="Arial"/>
      <family val="2"/>
    </font>
    <font>
      <sz val="11"/>
      <color theme="1"/>
      <name val="Calibri"/>
      <family val="2"/>
      <scheme val="minor"/>
    </font>
    <font>
      <vertAlign val="subscript"/>
      <sz val="11"/>
      <color theme="1"/>
      <name val="Calibri"/>
      <family val="2"/>
    </font>
    <font>
      <vertAlign val="subscript"/>
      <sz val="11"/>
      <color indexed="8"/>
      <name val="Calibri"/>
      <family val="2"/>
    </font>
    <font>
      <sz val="11"/>
      <color indexed="8"/>
      <name val="Calibri"/>
      <family val="2"/>
    </font>
    <font>
      <sz val="11"/>
      <color indexed="10"/>
      <name val="Calibri"/>
      <family val="2"/>
    </font>
    <font>
      <sz val="11"/>
      <name val="Calibri"/>
      <family val="2"/>
    </font>
    <font>
      <vertAlign val="subscript"/>
      <sz val="11"/>
      <name val="Calibri"/>
      <family val="2"/>
    </font>
    <font>
      <b/>
      <sz val="11"/>
      <color rgb="FFFF0000"/>
      <name val="Calibri"/>
      <family val="2"/>
    </font>
    <font>
      <sz val="11"/>
      <name val="Calibri"/>
      <family val="2"/>
      <scheme val="minor"/>
    </font>
    <font>
      <b/>
      <sz val="11"/>
      <name val="Calibri"/>
      <family val="2"/>
      <scheme val="minor"/>
    </font>
    <font>
      <vertAlign val="subscript"/>
      <sz val="11"/>
      <name val="Calibri"/>
      <family val="2"/>
      <scheme val="minor"/>
    </font>
    <font>
      <sz val="11"/>
      <color theme="1"/>
      <name val="Symbol"/>
      <family val="1"/>
      <charset val="2"/>
    </font>
    <font>
      <b/>
      <sz val="11"/>
      <color rgb="FFFA7D00"/>
      <name val="Calibri"/>
      <family val="2"/>
      <scheme val="minor"/>
    </font>
    <font>
      <sz val="11"/>
      <color theme="1"/>
      <name val="Calibri"/>
      <family val="2"/>
      <charset val="134"/>
      <scheme val="minor"/>
    </font>
    <font>
      <sz val="10"/>
      <color theme="1"/>
      <name val="Calibri"/>
      <family val="2"/>
      <charset val="134"/>
      <scheme val="minor"/>
    </font>
    <font>
      <sz val="10"/>
      <color theme="1"/>
      <name val="Arial"/>
      <family val="2"/>
    </font>
    <font>
      <sz val="11"/>
      <name val="Arial"/>
      <family val="2"/>
    </font>
    <font>
      <b/>
      <sz val="10"/>
      <color rgb="FFFA7D00"/>
      <name val="Calibri"/>
      <family val="2"/>
      <scheme val="minor"/>
    </font>
    <font>
      <b/>
      <sz val="11"/>
      <color rgb="FFFA7D00"/>
      <name val="Calibri"/>
      <family val="2"/>
      <charset val="134"/>
      <scheme val="minor"/>
    </font>
    <font>
      <sz val="9"/>
      <color theme="1"/>
      <name val="Arial"/>
      <family val="2"/>
    </font>
    <font>
      <sz val="10"/>
      <color theme="1"/>
      <name val="Malgun Gothic Semilight"/>
      <family val="2"/>
      <charset val="134"/>
    </font>
    <font>
      <sz val="10"/>
      <color theme="1"/>
      <name val="Calibri"/>
      <family val="2"/>
      <scheme val="minor"/>
    </font>
    <font>
      <sz val="11"/>
      <name val="Calibri"/>
      <family val="2"/>
      <charset val="134"/>
      <scheme val="minor"/>
    </font>
    <font>
      <b/>
      <sz val="11"/>
      <color theme="1"/>
      <name val="Calibri"/>
      <family val="3"/>
      <charset val="134"/>
      <scheme val="minor"/>
    </font>
    <font>
      <sz val="11"/>
      <color rgb="FFFF0000"/>
      <name val="Arial"/>
      <family val="2"/>
    </font>
    <font>
      <sz val="11"/>
      <name val="Symbol"/>
      <family val="1"/>
      <charset val="2"/>
    </font>
    <font>
      <sz val="11"/>
      <name val="Malgun Gothic Semilight"/>
      <family val="2"/>
      <charset val="134"/>
    </font>
    <font>
      <sz val="11"/>
      <color indexed="8"/>
      <name val="Malgun Gothic Semilight"/>
      <family val="2"/>
      <charset val="134"/>
    </font>
    <font>
      <sz val="11"/>
      <color theme="1"/>
      <name val="宋体"/>
      <family val="3"/>
      <charset val="134"/>
    </font>
    <font>
      <sz val="11"/>
      <color theme="1"/>
      <name val="Malgun Gothic Semilight"/>
      <family val="2"/>
      <charset val="134"/>
    </font>
    <font>
      <sz val="11"/>
      <color theme="1"/>
      <name val="宋体"/>
      <family val="2"/>
      <charset val="134"/>
    </font>
    <font>
      <sz val="11"/>
      <color rgb="FFFF0000"/>
      <name val="Calibri"/>
      <family val="2"/>
      <charset val="134"/>
      <scheme val="minor"/>
    </font>
    <font>
      <b/>
      <sz val="18"/>
      <color rgb="FFFF0000"/>
      <name val="Arial"/>
      <family val="2"/>
    </font>
    <font>
      <b/>
      <sz val="14"/>
      <color rgb="FFFF0000"/>
      <name val="Arial"/>
      <family val="2"/>
    </font>
    <font>
      <b/>
      <sz val="10"/>
      <color theme="1"/>
      <name val="Arial"/>
      <family val="2"/>
    </font>
    <font>
      <u/>
      <sz val="11"/>
      <color theme="10"/>
      <name val="Calibri"/>
      <family val="2"/>
      <scheme val="minor"/>
    </font>
    <font>
      <b/>
      <sz val="11"/>
      <color rgb="FF555555"/>
      <name val="Franklin Gothic Medium"/>
      <family val="2"/>
    </font>
    <font>
      <b/>
      <sz val="11"/>
      <color rgb="FF3136F7"/>
      <name val="Calibri"/>
      <family val="3"/>
      <charset val="134"/>
      <scheme val="minor"/>
    </font>
    <font>
      <b/>
      <sz val="11"/>
      <color rgb="FFFF0000"/>
      <name val="Calibri"/>
      <family val="3"/>
      <charset val="134"/>
      <scheme val="minor"/>
    </font>
    <font>
      <b/>
      <sz val="22"/>
      <color theme="0"/>
      <name val="Arial"/>
      <family val="2"/>
    </font>
  </fonts>
  <fills count="20">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rgb="FFFFC000"/>
        <bgColor indexed="64"/>
      </patternFill>
    </fill>
    <fill>
      <patternFill patternType="solid">
        <fgColor rgb="FFF2F2F2"/>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rgb="FF00B0F0"/>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FECAF"/>
        <bgColor indexed="64"/>
      </patternFill>
    </fill>
    <fill>
      <patternFill patternType="solid">
        <fgColor theme="7" tint="0.59999389629810485"/>
        <bgColor indexed="64"/>
      </patternFill>
    </fill>
    <fill>
      <patternFill patternType="solid">
        <fgColor theme="0" tint="-4.9989318521683403E-2"/>
        <bgColor indexed="64"/>
      </patternFill>
    </fill>
  </fills>
  <borders count="5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style="thin">
        <color rgb="FF7F7F7F"/>
      </left>
      <right style="thin">
        <color rgb="FF7F7F7F"/>
      </right>
      <top style="thin">
        <color rgb="FF7F7F7F"/>
      </top>
      <bottom style="thin">
        <color rgb="FF7F7F7F"/>
      </bottom>
      <diagonal/>
    </border>
    <border>
      <left style="thin">
        <color auto="1"/>
      </left>
      <right/>
      <top/>
      <bottom/>
      <diagonal/>
    </border>
    <border>
      <left/>
      <right/>
      <top style="thin">
        <color auto="1"/>
      </top>
      <bottom style="thin">
        <color auto="1"/>
      </bottom>
      <diagonal/>
    </border>
    <border>
      <left style="medium">
        <color indexed="64"/>
      </left>
      <right/>
      <top style="thin">
        <color indexed="64"/>
      </top>
      <bottom style="thin">
        <color indexed="64"/>
      </bottom>
      <diagonal/>
    </border>
    <border>
      <left/>
      <right style="medium">
        <color auto="1"/>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rgb="FFCCCCCC"/>
      </top>
      <bottom style="medium">
        <color rgb="FFE8E8E8"/>
      </bottom>
      <diagonal/>
    </border>
    <border>
      <left style="thin">
        <color rgb="FF7F7F7F"/>
      </left>
      <right style="thin">
        <color rgb="FF7F7F7F"/>
      </right>
      <top style="thin">
        <color rgb="FF7F7F7F"/>
      </top>
      <bottom/>
      <diagonal/>
    </border>
  </borders>
  <cellStyleXfs count="9">
    <xf numFmtId="0" fontId="0" fillId="0" borderId="0"/>
    <xf numFmtId="0" fontId="13" fillId="0" borderId="0"/>
    <xf numFmtId="0" fontId="27" fillId="0" borderId="0"/>
    <xf numFmtId="0" fontId="27" fillId="0" borderId="0"/>
    <xf numFmtId="0" fontId="27" fillId="0" borderId="0"/>
    <xf numFmtId="0" fontId="39" fillId="8" borderId="49" applyNumberFormat="0" applyAlignment="0" applyProtection="0"/>
    <xf numFmtId="0" fontId="40" fillId="0" borderId="0">
      <alignment vertical="center"/>
    </xf>
    <xf numFmtId="0" fontId="45" fillId="8" borderId="49" applyNumberFormat="0" applyAlignment="0" applyProtection="0">
      <alignment vertical="center"/>
    </xf>
    <xf numFmtId="0" fontId="62" fillId="0" borderId="0" applyNumberFormat="0" applyFill="0" applyBorder="0" applyAlignment="0" applyProtection="0"/>
  </cellStyleXfs>
  <cellXfs count="493">
    <xf numFmtId="0" fontId="0" fillId="0" borderId="0" xfId="0"/>
    <xf numFmtId="0" fontId="3" fillId="3" borderId="5" xfId="0" applyFont="1" applyFill="1" applyBorder="1" applyAlignment="1">
      <alignment horizontal="right" vertical="center"/>
    </xf>
    <xf numFmtId="0" fontId="3" fillId="4" borderId="6" xfId="0" applyFont="1" applyFill="1" applyBorder="1" applyAlignment="1">
      <alignment horizontal="center" vertical="center"/>
    </xf>
    <xf numFmtId="0" fontId="0" fillId="3" borderId="0" xfId="0" applyFill="1" applyAlignment="1">
      <alignment horizontal="left" vertical="center" wrapText="1"/>
    </xf>
    <xf numFmtId="0" fontId="12" fillId="0" borderId="0" xfId="0" applyFont="1" applyAlignment="1">
      <alignment horizontal="center" vertical="center"/>
    </xf>
    <xf numFmtId="0" fontId="14" fillId="3" borderId="25" xfId="0" applyFont="1" applyFill="1" applyBorder="1" applyAlignment="1">
      <alignment vertical="center"/>
    </xf>
    <xf numFmtId="0" fontId="12" fillId="0" borderId="0" xfId="0" applyFont="1" applyAlignment="1">
      <alignment horizontal="center"/>
    </xf>
    <xf numFmtId="2" fontId="0" fillId="0" borderId="0" xfId="0" applyNumberFormat="1" applyAlignment="1">
      <alignment vertical="center"/>
    </xf>
    <xf numFmtId="0" fontId="19" fillId="3" borderId="17" xfId="0" applyFont="1" applyFill="1" applyBorder="1"/>
    <xf numFmtId="166" fontId="19" fillId="3" borderId="17" xfId="0" applyNumberFormat="1" applyFont="1" applyFill="1" applyBorder="1"/>
    <xf numFmtId="0" fontId="19" fillId="3" borderId="0" xfId="0" applyFont="1" applyFill="1"/>
    <xf numFmtId="0" fontId="0" fillId="3" borderId="0" xfId="0" applyFill="1" applyAlignment="1">
      <alignment vertical="center"/>
    </xf>
    <xf numFmtId="0" fontId="11" fillId="3" borderId="0" xfId="0" applyFont="1" applyFill="1" applyAlignment="1">
      <alignment vertical="center"/>
    </xf>
    <xf numFmtId="0" fontId="16" fillId="3" borderId="19" xfId="0" applyFont="1" applyFill="1" applyBorder="1" applyAlignment="1">
      <alignment vertical="center"/>
    </xf>
    <xf numFmtId="0" fontId="16" fillId="3" borderId="20" xfId="0" applyFont="1" applyFill="1" applyBorder="1" applyAlignment="1">
      <alignment vertical="center"/>
    </xf>
    <xf numFmtId="0" fontId="15" fillId="3" borderId="0" xfId="0" applyFont="1" applyFill="1" applyAlignment="1">
      <alignment vertical="center" wrapText="1"/>
    </xf>
    <xf numFmtId="0" fontId="11" fillId="0" borderId="0" xfId="0" applyFont="1"/>
    <xf numFmtId="0" fontId="15" fillId="0" borderId="0" xfId="0" applyFont="1"/>
    <xf numFmtId="11" fontId="0" fillId="0" borderId="0" xfId="0" applyNumberFormat="1"/>
    <xf numFmtId="11" fontId="11" fillId="0" borderId="0" xfId="0" applyNumberFormat="1" applyFont="1"/>
    <xf numFmtId="2" fontId="0" fillId="0" borderId="0" xfId="0" applyNumberFormat="1" applyAlignment="1">
      <alignment horizontal="left"/>
    </xf>
    <xf numFmtId="2" fontId="0" fillId="0" borderId="0" xfId="0" applyNumberFormat="1" applyAlignment="1">
      <alignment horizontal="left" vertical="center"/>
    </xf>
    <xf numFmtId="0" fontId="0" fillId="3" borderId="15" xfId="0" applyFill="1" applyBorder="1" applyAlignment="1">
      <alignment vertical="center"/>
    </xf>
    <xf numFmtId="0" fontId="22" fillId="3" borderId="0" xfId="0" applyFont="1" applyFill="1" applyAlignment="1">
      <alignment vertical="center"/>
    </xf>
    <xf numFmtId="0" fontId="22" fillId="3" borderId="8" xfId="0" applyFont="1" applyFill="1" applyBorder="1" applyAlignment="1">
      <alignment vertical="center"/>
    </xf>
    <xf numFmtId="165" fontId="22" fillId="3" borderId="0" xfId="0" applyNumberFormat="1" applyFont="1" applyFill="1" applyAlignment="1">
      <alignment vertical="center"/>
    </xf>
    <xf numFmtId="0" fontId="22" fillId="3" borderId="9" xfId="0" applyFont="1" applyFill="1" applyBorder="1" applyAlignment="1">
      <alignment vertical="center"/>
    </xf>
    <xf numFmtId="0" fontId="0" fillId="3" borderId="19" xfId="0" applyFill="1" applyBorder="1" applyAlignment="1">
      <alignment vertical="center"/>
    </xf>
    <xf numFmtId="0" fontId="0" fillId="3" borderId="17" xfId="0" applyFill="1" applyBorder="1" applyAlignment="1">
      <alignment vertical="center"/>
    </xf>
    <xf numFmtId="0" fontId="0" fillId="3" borderId="16" xfId="0" applyFill="1" applyBorder="1" applyAlignment="1">
      <alignment vertical="center"/>
    </xf>
    <xf numFmtId="0" fontId="0" fillId="3" borderId="20" xfId="0" applyFill="1" applyBorder="1" applyAlignment="1">
      <alignment vertical="center"/>
    </xf>
    <xf numFmtId="0" fontId="0" fillId="4" borderId="17" xfId="0" applyFill="1" applyBorder="1" applyAlignment="1" applyProtection="1">
      <alignment vertical="center"/>
      <protection locked="0"/>
    </xf>
    <xf numFmtId="0" fontId="24" fillId="3" borderId="18" xfId="0" applyFont="1" applyFill="1" applyBorder="1" applyAlignment="1">
      <alignment vertical="center"/>
    </xf>
    <xf numFmtId="0" fontId="0" fillId="3" borderId="24" xfId="0" applyFill="1" applyBorder="1" applyAlignment="1">
      <alignment vertical="center"/>
    </xf>
    <xf numFmtId="0" fontId="0" fillId="3" borderId="25" xfId="0" applyFill="1" applyBorder="1" applyAlignment="1">
      <alignment vertical="center"/>
    </xf>
    <xf numFmtId="0" fontId="0" fillId="3" borderId="26" xfId="0" applyFill="1" applyBorder="1" applyAlignment="1">
      <alignment vertical="center"/>
    </xf>
    <xf numFmtId="0" fontId="0" fillId="3" borderId="12" xfId="0" applyFill="1" applyBorder="1" applyAlignment="1">
      <alignment vertical="center"/>
    </xf>
    <xf numFmtId="0" fontId="0" fillId="3" borderId="13" xfId="0" applyFill="1" applyBorder="1" applyAlignment="1">
      <alignment vertical="center"/>
    </xf>
    <xf numFmtId="0" fontId="0" fillId="4" borderId="13" xfId="0" applyFill="1" applyBorder="1" applyAlignment="1" applyProtection="1">
      <alignment vertical="center"/>
      <protection locked="0"/>
    </xf>
    <xf numFmtId="0" fontId="0" fillId="3" borderId="14" xfId="0" applyFill="1" applyBorder="1" applyAlignment="1">
      <alignment vertical="center"/>
    </xf>
    <xf numFmtId="164" fontId="12" fillId="3" borderId="17" xfId="0" applyNumberFormat="1" applyFont="1" applyFill="1" applyBorder="1" applyAlignment="1">
      <alignment vertical="center"/>
    </xf>
    <xf numFmtId="0" fontId="12" fillId="3" borderId="19" xfId="0" applyFont="1" applyFill="1" applyBorder="1" applyAlignment="1">
      <alignment vertical="center" wrapText="1"/>
    </xf>
    <xf numFmtId="164" fontId="0" fillId="3" borderId="17" xfId="0" applyNumberFormat="1" applyFill="1" applyBorder="1" applyAlignment="1">
      <alignment vertical="center"/>
    </xf>
    <xf numFmtId="0" fontId="0" fillId="3" borderId="18" xfId="0" applyFill="1" applyBorder="1" applyAlignment="1">
      <alignment vertical="center"/>
    </xf>
    <xf numFmtId="164" fontId="0" fillId="3" borderId="18" xfId="0" applyNumberFormat="1" applyFill="1" applyBorder="1" applyAlignment="1">
      <alignment vertical="center"/>
    </xf>
    <xf numFmtId="0" fontId="0" fillId="3" borderId="30" xfId="0" applyFill="1" applyBorder="1" applyAlignment="1">
      <alignment vertical="center"/>
    </xf>
    <xf numFmtId="0" fontId="0" fillId="3" borderId="31" xfId="0" applyFill="1" applyBorder="1" applyAlignment="1">
      <alignment vertical="center"/>
    </xf>
    <xf numFmtId="0" fontId="0" fillId="3" borderId="32" xfId="0" applyFill="1" applyBorder="1" applyAlignment="1">
      <alignment vertical="center"/>
    </xf>
    <xf numFmtId="165" fontId="0" fillId="3" borderId="17" xfId="0" applyNumberFormat="1" applyFill="1" applyBorder="1" applyAlignment="1">
      <alignment vertical="center"/>
    </xf>
    <xf numFmtId="2" fontId="0" fillId="3" borderId="31" xfId="0" applyNumberFormat="1" applyFill="1" applyBorder="1" applyAlignment="1">
      <alignment vertical="center"/>
    </xf>
    <xf numFmtId="0" fontId="0" fillId="3" borderId="8" xfId="0" applyFill="1" applyBorder="1" applyAlignment="1">
      <alignment vertical="center"/>
    </xf>
    <xf numFmtId="0" fontId="12" fillId="3" borderId="0" xfId="0" applyFont="1" applyFill="1" applyAlignment="1">
      <alignment vertical="center"/>
    </xf>
    <xf numFmtId="164" fontId="15" fillId="3" borderId="17" xfId="0" applyNumberFormat="1" applyFont="1" applyFill="1" applyBorder="1" applyAlignment="1">
      <alignment vertical="center"/>
    </xf>
    <xf numFmtId="164" fontId="15" fillId="3" borderId="0" xfId="0" applyNumberFormat="1" applyFont="1" applyFill="1" applyAlignment="1">
      <alignment vertical="center"/>
    </xf>
    <xf numFmtId="0" fontId="0" fillId="0" borderId="17" xfId="0" applyBorder="1"/>
    <xf numFmtId="0" fontId="16" fillId="0" borderId="17" xfId="0" applyFont="1" applyBorder="1"/>
    <xf numFmtId="0" fontId="30" fillId="0" borderId="0" xfId="0" applyFont="1"/>
    <xf numFmtId="0" fontId="31" fillId="0" borderId="0" xfId="0" applyFont="1"/>
    <xf numFmtId="0" fontId="30" fillId="0" borderId="17" xfId="0" applyFont="1" applyBorder="1"/>
    <xf numFmtId="0" fontId="30" fillId="0" borderId="31" xfId="0" applyFont="1" applyBorder="1"/>
    <xf numFmtId="0" fontId="32" fillId="0" borderId="17" xfId="0" applyFont="1" applyBorder="1"/>
    <xf numFmtId="1" fontId="0" fillId="0" borderId="17" xfId="0" applyNumberFormat="1" applyBorder="1"/>
    <xf numFmtId="0" fontId="0" fillId="0" borderId="15" xfId="0" applyBorder="1"/>
    <xf numFmtId="0" fontId="0" fillId="0" borderId="19" xfId="0" applyBorder="1"/>
    <xf numFmtId="0" fontId="16" fillId="0" borderId="19" xfId="0" applyFont="1" applyBorder="1"/>
    <xf numFmtId="164" fontId="30" fillId="0" borderId="17" xfId="0" applyNumberFormat="1" applyFont="1" applyBorder="1"/>
    <xf numFmtId="167" fontId="30" fillId="0" borderId="17" xfId="0" applyNumberFormat="1" applyFont="1" applyBorder="1"/>
    <xf numFmtId="0" fontId="30" fillId="0" borderId="15" xfId="0" applyFont="1" applyBorder="1"/>
    <xf numFmtId="0" fontId="30" fillId="0" borderId="19" xfId="0" applyFont="1" applyBorder="1"/>
    <xf numFmtId="0" fontId="30" fillId="0" borderId="16" xfId="0" applyFont="1" applyBorder="1"/>
    <xf numFmtId="0" fontId="30" fillId="0" borderId="18" xfId="0" applyFont="1" applyBorder="1"/>
    <xf numFmtId="0" fontId="30" fillId="0" borderId="20" xfId="0" applyFont="1" applyBorder="1"/>
    <xf numFmtId="0" fontId="30" fillId="0" borderId="30" xfId="0" applyFont="1" applyBorder="1"/>
    <xf numFmtId="0" fontId="30" fillId="0" borderId="32" xfId="0" applyFont="1" applyBorder="1"/>
    <xf numFmtId="0" fontId="30" fillId="0" borderId="33" xfId="0" applyFont="1" applyBorder="1"/>
    <xf numFmtId="0" fontId="30" fillId="0" borderId="34" xfId="0" applyFont="1" applyBorder="1"/>
    <xf numFmtId="0" fontId="30" fillId="0" borderId="35" xfId="0" applyFont="1" applyBorder="1"/>
    <xf numFmtId="2" fontId="30" fillId="0" borderId="17" xfId="0" applyNumberFormat="1" applyFont="1" applyBorder="1"/>
    <xf numFmtId="2" fontId="30" fillId="0" borderId="18" xfId="0" applyNumberFormat="1" applyFont="1" applyBorder="1"/>
    <xf numFmtId="2" fontId="34" fillId="0" borderId="17" xfId="0" applyNumberFormat="1" applyFont="1" applyBorder="1"/>
    <xf numFmtId="0" fontId="35" fillId="3" borderId="17" xfId="0" applyFont="1" applyFill="1" applyBorder="1" applyAlignment="1">
      <alignment vertical="center"/>
    </xf>
    <xf numFmtId="164" fontId="35" fillId="3" borderId="17" xfId="0" applyNumberFormat="1" applyFont="1" applyFill="1" applyBorder="1" applyAlignment="1">
      <alignment vertical="center"/>
    </xf>
    <xf numFmtId="164" fontId="35" fillId="3" borderId="18" xfId="0" applyNumberFormat="1" applyFont="1" applyFill="1" applyBorder="1" applyAlignment="1">
      <alignment vertical="center"/>
    </xf>
    <xf numFmtId="167" fontId="32" fillId="0" borderId="17" xfId="0" applyNumberFormat="1" applyFont="1" applyBorder="1"/>
    <xf numFmtId="2" fontId="15" fillId="0" borderId="17" xfId="0" applyNumberFormat="1" applyFont="1" applyBorder="1"/>
    <xf numFmtId="167" fontId="35" fillId="3" borderId="17" xfId="0" applyNumberFormat="1" applyFont="1" applyFill="1" applyBorder="1" applyAlignment="1">
      <alignment vertical="center"/>
    </xf>
    <xf numFmtId="167" fontId="0" fillId="3" borderId="17" xfId="0" applyNumberFormat="1" applyFill="1" applyBorder="1" applyAlignment="1">
      <alignment vertical="center"/>
    </xf>
    <xf numFmtId="167" fontId="0" fillId="3" borderId="36" xfId="0" applyNumberFormat="1" applyFill="1" applyBorder="1" applyAlignment="1">
      <alignment vertical="center"/>
    </xf>
    <xf numFmtId="2" fontId="0" fillId="0" borderId="17" xfId="0" applyNumberFormat="1" applyBorder="1"/>
    <xf numFmtId="0" fontId="0" fillId="7" borderId="17" xfId="0" applyFill="1" applyBorder="1"/>
    <xf numFmtId="0" fontId="2" fillId="3" borderId="4" xfId="0" applyFont="1" applyFill="1" applyBorder="1" applyAlignment="1">
      <alignment horizontal="left" vertical="center"/>
    </xf>
    <xf numFmtId="1" fontId="0" fillId="4" borderId="17" xfId="0" applyNumberFormat="1" applyFill="1" applyBorder="1" applyAlignment="1" applyProtection="1">
      <alignment vertical="center"/>
      <protection locked="0"/>
    </xf>
    <xf numFmtId="0" fontId="0" fillId="4" borderId="25" xfId="0" applyFill="1" applyBorder="1" applyAlignment="1" applyProtection="1">
      <alignment vertical="center"/>
      <protection locked="0"/>
    </xf>
    <xf numFmtId="2" fontId="0" fillId="0" borderId="17" xfId="0" applyNumberFormat="1" applyBorder="1" applyAlignment="1">
      <alignment vertical="center"/>
    </xf>
    <xf numFmtId="165" fontId="0" fillId="4" borderId="31" xfId="0" applyNumberFormat="1" applyFill="1" applyBorder="1" applyAlignment="1" applyProtection="1">
      <alignment vertical="center"/>
      <protection locked="0"/>
    </xf>
    <xf numFmtId="0" fontId="30" fillId="4" borderId="17" xfId="0" applyFont="1" applyFill="1" applyBorder="1" applyProtection="1">
      <protection locked="0"/>
    </xf>
    <xf numFmtId="2" fontId="30" fillId="4" borderId="34" xfId="0" applyNumberFormat="1" applyFont="1" applyFill="1" applyBorder="1" applyProtection="1">
      <protection locked="0"/>
    </xf>
    <xf numFmtId="0" fontId="30" fillId="4" borderId="31" xfId="0" applyFont="1" applyFill="1" applyBorder="1" applyProtection="1">
      <protection locked="0"/>
    </xf>
    <xf numFmtId="167" fontId="30" fillId="4" borderId="17" xfId="0" applyNumberFormat="1" applyFont="1" applyFill="1" applyBorder="1" applyProtection="1">
      <protection locked="0"/>
    </xf>
    <xf numFmtId="0" fontId="0" fillId="4" borderId="17" xfId="0" applyFill="1" applyBorder="1" applyProtection="1">
      <protection locked="0"/>
    </xf>
    <xf numFmtId="0" fontId="0" fillId="4" borderId="18" xfId="0" applyFill="1" applyBorder="1" applyAlignment="1" applyProtection="1">
      <alignment vertical="center"/>
      <protection locked="0"/>
    </xf>
    <xf numFmtId="2" fontId="12" fillId="3" borderId="36" xfId="0" applyNumberFormat="1" applyFont="1" applyFill="1" applyBorder="1" applyAlignment="1">
      <alignment vertical="center"/>
    </xf>
    <xf numFmtId="4" fontId="12" fillId="3" borderId="36" xfId="0" applyNumberFormat="1" applyFont="1" applyFill="1" applyBorder="1" applyAlignment="1">
      <alignment vertical="center"/>
    </xf>
    <xf numFmtId="167" fontId="0" fillId="3" borderId="18" xfId="0" applyNumberFormat="1" applyFill="1" applyBorder="1" applyAlignment="1">
      <alignment vertical="center"/>
    </xf>
    <xf numFmtId="0" fontId="0" fillId="3" borderId="30" xfId="0" applyFill="1" applyBorder="1" applyAlignment="1">
      <alignment horizontal="left" vertical="center"/>
    </xf>
    <xf numFmtId="0" fontId="0" fillId="3" borderId="32" xfId="0" applyFill="1" applyBorder="1" applyAlignment="1">
      <alignment horizontal="left" vertical="center"/>
    </xf>
    <xf numFmtId="0" fontId="0" fillId="3" borderId="31" xfId="0" applyFill="1" applyBorder="1" applyAlignment="1">
      <alignment horizontal="right" vertical="center"/>
    </xf>
    <xf numFmtId="0" fontId="23" fillId="3" borderId="17" xfId="0" applyFont="1" applyFill="1" applyBorder="1" applyAlignment="1">
      <alignment horizontal="left" vertical="center" wrapText="1"/>
    </xf>
    <xf numFmtId="0" fontId="0" fillId="3" borderId="17" xfId="0" applyFill="1" applyBorder="1" applyAlignment="1">
      <alignment horizontal="left" vertical="center" wrapText="1"/>
    </xf>
    <xf numFmtId="1" fontId="34" fillId="0" borderId="17" xfId="0" applyNumberFormat="1" applyFont="1" applyBorder="1"/>
    <xf numFmtId="2" fontId="30" fillId="3" borderId="17" xfId="0" applyNumberFormat="1" applyFont="1" applyFill="1" applyBorder="1"/>
    <xf numFmtId="0" fontId="30" fillId="3" borderId="17" xfId="0" applyFont="1" applyFill="1" applyBorder="1"/>
    <xf numFmtId="167" fontId="30" fillId="3" borderId="17" xfId="0" applyNumberFormat="1" applyFont="1" applyFill="1" applyBorder="1"/>
    <xf numFmtId="0" fontId="32" fillId="3" borderId="17" xfId="0" applyFont="1" applyFill="1" applyBorder="1"/>
    <xf numFmtId="0" fontId="0" fillId="4" borderId="17" xfId="0" applyFill="1" applyBorder="1" applyAlignment="1" applyProtection="1">
      <alignment horizontal="left" vertical="center" wrapText="1"/>
      <protection locked="0"/>
    </xf>
    <xf numFmtId="2" fontId="0" fillId="4" borderId="17" xfId="0" applyNumberFormat="1" applyFill="1" applyBorder="1" applyAlignment="1" applyProtection="1">
      <alignment vertical="center"/>
      <protection locked="0"/>
    </xf>
    <xf numFmtId="2" fontId="0" fillId="3" borderId="17" xfId="0" applyNumberFormat="1" applyFill="1" applyBorder="1"/>
    <xf numFmtId="0" fontId="30" fillId="0" borderId="15" xfId="0" applyFont="1" applyBorder="1" applyAlignment="1">
      <alignment vertical="center" wrapText="1"/>
    </xf>
    <xf numFmtId="0" fontId="30" fillId="0" borderId="17" xfId="0" applyFont="1" applyBorder="1" applyAlignment="1">
      <alignment vertical="center"/>
    </xf>
    <xf numFmtId="2" fontId="0" fillId="0" borderId="0" xfId="0" applyNumberFormat="1"/>
    <xf numFmtId="164" fontId="34" fillId="0" borderId="17" xfId="0" applyNumberFormat="1" applyFont="1" applyBorder="1"/>
    <xf numFmtId="0" fontId="0" fillId="3" borderId="37" xfId="0" applyFill="1" applyBorder="1" applyAlignment="1">
      <alignment vertical="center"/>
    </xf>
    <xf numFmtId="164" fontId="34" fillId="3" borderId="17" xfId="0" applyNumberFormat="1" applyFont="1" applyFill="1" applyBorder="1"/>
    <xf numFmtId="0" fontId="0" fillId="0" borderId="0" xfId="0" applyAlignment="1">
      <alignment wrapText="1"/>
    </xf>
    <xf numFmtId="2" fontId="32" fillId="3" borderId="17" xfId="0" applyNumberFormat="1" applyFont="1" applyFill="1" applyBorder="1" applyAlignment="1">
      <alignment horizontal="right"/>
    </xf>
    <xf numFmtId="167" fontId="34" fillId="0" borderId="31" xfId="0" applyNumberFormat="1" applyFont="1" applyBorder="1"/>
    <xf numFmtId="164" fontId="30" fillId="3" borderId="31" xfId="0" applyNumberFormat="1" applyFont="1" applyFill="1" applyBorder="1"/>
    <xf numFmtId="1" fontId="34" fillId="3" borderId="17" xfId="0" applyNumberFormat="1" applyFont="1" applyFill="1" applyBorder="1"/>
    <xf numFmtId="167" fontId="34" fillId="0" borderId="18" xfId="0" applyNumberFormat="1" applyFont="1" applyBorder="1"/>
    <xf numFmtId="0" fontId="0" fillId="0" borderId="18" xfId="0" applyBorder="1"/>
    <xf numFmtId="167" fontId="30" fillId="4" borderId="31" xfId="0" applyNumberFormat="1" applyFont="1" applyFill="1" applyBorder="1" applyProtection="1">
      <protection locked="0"/>
    </xf>
    <xf numFmtId="0" fontId="30" fillId="4" borderId="17" xfId="0" applyFont="1" applyFill="1" applyBorder="1" applyAlignment="1" applyProtection="1">
      <alignment horizontal="right" vertical="center"/>
      <protection locked="0"/>
    </xf>
    <xf numFmtId="164" fontId="12" fillId="3" borderId="25" xfId="0" applyNumberFormat="1" applyFont="1" applyFill="1" applyBorder="1" applyAlignment="1">
      <alignment vertical="center"/>
    </xf>
    <xf numFmtId="164" fontId="32" fillId="4" borderId="17" xfId="0" applyNumberFormat="1" applyFont="1" applyFill="1" applyBorder="1" applyProtection="1">
      <protection locked="0"/>
    </xf>
    <xf numFmtId="164" fontId="32" fillId="3" borderId="17" xfId="0" applyNumberFormat="1" applyFont="1" applyFill="1" applyBorder="1"/>
    <xf numFmtId="164" fontId="30" fillId="4" borderId="17" xfId="0" applyNumberFormat="1" applyFont="1" applyFill="1" applyBorder="1" applyProtection="1">
      <protection locked="0"/>
    </xf>
    <xf numFmtId="0" fontId="30" fillId="0" borderId="15" xfId="0" applyFont="1" applyBorder="1" applyAlignment="1">
      <alignment wrapText="1"/>
    </xf>
    <xf numFmtId="0" fontId="30" fillId="0" borderId="8" xfId="0" applyFont="1" applyBorder="1"/>
    <xf numFmtId="2" fontId="30" fillId="0" borderId="0" xfId="0" applyNumberFormat="1" applyFont="1"/>
    <xf numFmtId="0" fontId="0" fillId="0" borderId="17" xfId="0" applyBorder="1" applyAlignment="1">
      <alignment horizontal="center" vertical="center"/>
    </xf>
    <xf numFmtId="0" fontId="0" fillId="0" borderId="38" xfId="0" applyBorder="1" applyAlignment="1">
      <alignment horizontal="center" vertical="center"/>
    </xf>
    <xf numFmtId="0" fontId="23" fillId="5" borderId="39" xfId="0" applyFont="1" applyFill="1" applyBorder="1" applyAlignment="1">
      <alignment vertical="center"/>
    </xf>
    <xf numFmtId="0" fontId="12" fillId="6" borderId="40" xfId="0" applyFont="1" applyFill="1" applyBorder="1" applyAlignment="1">
      <alignment vertical="center"/>
    </xf>
    <xf numFmtId="0" fontId="0" fillId="3" borderId="41" xfId="0" applyFill="1" applyBorder="1" applyAlignment="1">
      <alignment horizontal="left" vertical="center"/>
    </xf>
    <xf numFmtId="0" fontId="0" fillId="3" borderId="2" xfId="0" applyFill="1" applyBorder="1" applyAlignment="1">
      <alignment vertical="center"/>
    </xf>
    <xf numFmtId="0" fontId="0" fillId="3" borderId="42" xfId="0" applyFill="1" applyBorder="1" applyAlignment="1">
      <alignment vertical="center"/>
    </xf>
    <xf numFmtId="0" fontId="0" fillId="3" borderId="44" xfId="0" applyFill="1" applyBorder="1" applyAlignment="1">
      <alignment vertical="center"/>
    </xf>
    <xf numFmtId="0" fontId="23" fillId="5" borderId="43" xfId="0" applyFont="1" applyFill="1" applyBorder="1" applyAlignment="1">
      <alignment vertical="center"/>
    </xf>
    <xf numFmtId="0" fontId="0" fillId="3" borderId="19" xfId="0" applyFill="1" applyBorder="1" applyAlignment="1">
      <alignment vertical="center" wrapText="1"/>
    </xf>
    <xf numFmtId="0" fontId="35" fillId="3" borderId="19" xfId="0" applyFont="1" applyFill="1" applyBorder="1" applyAlignment="1">
      <alignment vertical="center"/>
    </xf>
    <xf numFmtId="0" fontId="0" fillId="3" borderId="39" xfId="0" applyFill="1" applyBorder="1" applyAlignment="1">
      <alignment vertical="center"/>
    </xf>
    <xf numFmtId="0" fontId="0" fillId="3" borderId="45" xfId="0" applyFill="1" applyBorder="1" applyAlignment="1">
      <alignment vertical="center"/>
    </xf>
    <xf numFmtId="164" fontId="32" fillId="3" borderId="17" xfId="0" applyNumberFormat="1" applyFont="1" applyFill="1" applyBorder="1" applyAlignment="1">
      <alignment horizontal="right"/>
    </xf>
    <xf numFmtId="2" fontId="32" fillId="3" borderId="17" xfId="0" applyNumberFormat="1" applyFont="1" applyFill="1" applyBorder="1" applyAlignment="1">
      <alignment horizontal="right" vertical="center" wrapText="1"/>
    </xf>
    <xf numFmtId="4" fontId="0" fillId="4" borderId="17" xfId="0" applyNumberFormat="1" applyFill="1" applyBorder="1" applyAlignment="1" applyProtection="1">
      <alignment vertical="center"/>
      <protection locked="0"/>
    </xf>
    <xf numFmtId="4" fontId="12" fillId="3" borderId="36" xfId="0" applyNumberFormat="1" applyFont="1" applyFill="1" applyBorder="1" applyAlignment="1">
      <alignment horizontal="left" vertical="center" wrapText="1"/>
    </xf>
    <xf numFmtId="2" fontId="30" fillId="4" borderId="31" xfId="0" applyNumberFormat="1" applyFont="1" applyFill="1" applyBorder="1" applyProtection="1">
      <protection locked="0"/>
    </xf>
    <xf numFmtId="1" fontId="30" fillId="4" borderId="31" xfId="0" applyNumberFormat="1" applyFont="1" applyFill="1" applyBorder="1" applyProtection="1">
      <protection locked="0"/>
    </xf>
    <xf numFmtId="0" fontId="30" fillId="0" borderId="17" xfId="0" applyFont="1" applyBorder="1" applyAlignment="1">
      <alignment horizontal="right" vertical="center"/>
    </xf>
    <xf numFmtId="164" fontId="0" fillId="0" borderId="0" xfId="0" applyNumberFormat="1"/>
    <xf numFmtId="1" fontId="34" fillId="3" borderId="31" xfId="0" applyNumberFormat="1" applyFont="1" applyFill="1" applyBorder="1"/>
    <xf numFmtId="2" fontId="0" fillId="4" borderId="17" xfId="0" applyNumberFormat="1" applyFill="1" applyBorder="1" applyProtection="1">
      <protection locked="0"/>
    </xf>
    <xf numFmtId="2" fontId="0" fillId="3" borderId="17" xfId="0" applyNumberFormat="1" applyFill="1" applyBorder="1" applyAlignment="1">
      <alignment vertical="center"/>
    </xf>
    <xf numFmtId="0" fontId="38" fillId="0" borderId="0" xfId="0" applyFont="1"/>
    <xf numFmtId="0" fontId="0" fillId="0" borderId="0" xfId="0" quotePrefix="1"/>
    <xf numFmtId="0" fontId="0" fillId="4" borderId="17" xfId="0" applyFill="1" applyBorder="1" applyAlignment="1">
      <alignment vertical="center"/>
    </xf>
    <xf numFmtId="2" fontId="0" fillId="4" borderId="17" xfId="0" applyNumberFormat="1" applyFill="1" applyBorder="1" applyAlignment="1">
      <alignment vertical="center"/>
    </xf>
    <xf numFmtId="11" fontId="0" fillId="0" borderId="17" xfId="0" applyNumberFormat="1" applyBorder="1"/>
    <xf numFmtId="168" fontId="0" fillId="0" borderId="17" xfId="0" applyNumberFormat="1" applyBorder="1"/>
    <xf numFmtId="168" fontId="0" fillId="0" borderId="17" xfId="0" quotePrefix="1" applyNumberFormat="1" applyBorder="1"/>
    <xf numFmtId="164" fontId="15" fillId="3" borderId="31" xfId="0" applyNumberFormat="1" applyFont="1" applyFill="1" applyBorder="1"/>
    <xf numFmtId="0" fontId="0" fillId="0" borderId="30" xfId="0" applyBorder="1"/>
    <xf numFmtId="1" fontId="0" fillId="0" borderId="31" xfId="0" applyNumberFormat="1" applyBorder="1"/>
    <xf numFmtId="0" fontId="0" fillId="0" borderId="32" xfId="0" applyBorder="1"/>
    <xf numFmtId="0" fontId="0" fillId="3" borderId="48" xfId="0" applyFill="1" applyBorder="1" applyAlignment="1">
      <alignment vertical="center"/>
    </xf>
    <xf numFmtId="1" fontId="32" fillId="3" borderId="31" xfId="0" applyNumberFormat="1" applyFont="1" applyFill="1" applyBorder="1" applyAlignment="1">
      <alignment horizontal="right"/>
    </xf>
    <xf numFmtId="0" fontId="40" fillId="3" borderId="0" xfId="6" applyFill="1">
      <alignment vertical="center"/>
    </xf>
    <xf numFmtId="0" fontId="40" fillId="3" borderId="11" xfId="6" applyFill="1" applyBorder="1">
      <alignment vertical="center"/>
    </xf>
    <xf numFmtId="0" fontId="40" fillId="3" borderId="10" xfId="6" applyFill="1" applyBorder="1">
      <alignment vertical="center"/>
    </xf>
    <xf numFmtId="0" fontId="40" fillId="3" borderId="4" xfId="6" applyFill="1" applyBorder="1">
      <alignment vertical="center"/>
    </xf>
    <xf numFmtId="0" fontId="40" fillId="3" borderId="9" xfId="6" applyFill="1" applyBorder="1">
      <alignment vertical="center"/>
    </xf>
    <xf numFmtId="0" fontId="40" fillId="3" borderId="8" xfId="6" applyFill="1" applyBorder="1">
      <alignment vertical="center"/>
    </xf>
    <xf numFmtId="0" fontId="41" fillId="3" borderId="0" xfId="6" applyFont="1" applyFill="1">
      <alignment vertical="center"/>
    </xf>
    <xf numFmtId="0" fontId="41" fillId="3" borderId="8" xfId="6" applyFont="1" applyFill="1" applyBorder="1">
      <alignment vertical="center"/>
    </xf>
    <xf numFmtId="0" fontId="42" fillId="3" borderId="0" xfId="6" applyFont="1" applyFill="1">
      <alignment vertical="center"/>
    </xf>
    <xf numFmtId="0" fontId="42" fillId="3" borderId="8" xfId="6" applyFont="1" applyFill="1" applyBorder="1">
      <alignment vertical="center"/>
    </xf>
    <xf numFmtId="0" fontId="42" fillId="3" borderId="0" xfId="6" applyFont="1" applyFill="1" applyAlignment="1" applyProtection="1">
      <alignment horizontal="center" vertical="center"/>
      <protection locked="0"/>
    </xf>
    <xf numFmtId="0" fontId="13" fillId="3" borderId="0" xfId="6" applyFont="1" applyFill="1" applyAlignment="1">
      <alignment horizontal="center" vertical="center"/>
    </xf>
    <xf numFmtId="0" fontId="13" fillId="3" borderId="0" xfId="6" applyFont="1" applyFill="1">
      <alignment vertical="center"/>
    </xf>
    <xf numFmtId="0" fontId="19" fillId="3" borderId="0" xfId="6" applyFont="1" applyFill="1" applyAlignment="1">
      <alignment horizontal="center"/>
    </xf>
    <xf numFmtId="0" fontId="40" fillId="3" borderId="7" xfId="6" applyFill="1" applyBorder="1">
      <alignment vertical="center"/>
    </xf>
    <xf numFmtId="0" fontId="40" fillId="3" borderId="6" xfId="6" applyFill="1" applyBorder="1">
      <alignment vertical="center"/>
    </xf>
    <xf numFmtId="0" fontId="40" fillId="3" borderId="0" xfId="6" applyFill="1" applyAlignment="1">
      <alignment horizontal="center" vertical="center"/>
    </xf>
    <xf numFmtId="0" fontId="43" fillId="0" borderId="0" xfId="6" applyFont="1" applyAlignment="1">
      <alignment horizontal="center" vertical="center"/>
    </xf>
    <xf numFmtId="0" fontId="43" fillId="0" borderId="6" xfId="6" applyFont="1" applyBorder="1" applyAlignment="1">
      <alignment horizontal="center" vertical="center"/>
    </xf>
    <xf numFmtId="0" fontId="44" fillId="3" borderId="6" xfId="5" applyFont="1" applyFill="1" applyBorder="1" applyAlignment="1" applyProtection="1">
      <alignment horizontal="center" vertical="center"/>
      <protection locked="0"/>
    </xf>
    <xf numFmtId="0" fontId="13" fillId="3" borderId="6" xfId="6" applyFont="1" applyFill="1" applyBorder="1" applyAlignment="1">
      <alignment horizontal="center" vertical="center"/>
    </xf>
    <xf numFmtId="0" fontId="13" fillId="3" borderId="6" xfId="6" applyFont="1" applyFill="1" applyBorder="1">
      <alignment vertical="center"/>
    </xf>
    <xf numFmtId="0" fontId="40" fillId="3" borderId="50" xfId="6" applyFill="1" applyBorder="1">
      <alignment vertical="center"/>
    </xf>
    <xf numFmtId="0" fontId="42" fillId="3" borderId="18" xfId="6" applyFont="1" applyFill="1" applyBorder="1">
      <alignment vertical="center"/>
    </xf>
    <xf numFmtId="0" fontId="19" fillId="3" borderId="32" xfId="6" applyFont="1" applyFill="1" applyBorder="1" applyAlignment="1">
      <alignment horizontal="center"/>
    </xf>
    <xf numFmtId="0" fontId="42" fillId="4" borderId="31" xfId="6" applyFont="1" applyFill="1" applyBorder="1" applyAlignment="1" applyProtection="1">
      <alignment horizontal="center" vertical="center"/>
      <protection locked="0"/>
    </xf>
    <xf numFmtId="0" fontId="13" fillId="3" borderId="31" xfId="6" applyFont="1" applyFill="1" applyBorder="1" applyAlignment="1">
      <alignment horizontal="center" vertical="center"/>
    </xf>
    <xf numFmtId="0" fontId="13" fillId="3" borderId="30" xfId="6" applyFont="1" applyFill="1" applyBorder="1">
      <alignment vertical="center"/>
    </xf>
    <xf numFmtId="0" fontId="40" fillId="3" borderId="17" xfId="6" applyFill="1" applyBorder="1" applyAlignment="1">
      <alignment horizontal="center" vertical="center"/>
    </xf>
    <xf numFmtId="0" fontId="42" fillId="3" borderId="17" xfId="6" applyFont="1" applyFill="1" applyBorder="1">
      <alignment vertical="center"/>
    </xf>
    <xf numFmtId="0" fontId="19" fillId="3" borderId="19" xfId="6" applyFont="1" applyFill="1" applyBorder="1" applyAlignment="1">
      <alignment horizontal="center" vertical="center"/>
    </xf>
    <xf numFmtId="0" fontId="44" fillId="8" borderId="17" xfId="5" applyFont="1" applyBorder="1" applyAlignment="1" applyProtection="1">
      <alignment horizontal="center" vertical="center"/>
      <protection locked="0"/>
    </xf>
    <xf numFmtId="0" fontId="13" fillId="3" borderId="17" xfId="6" applyFont="1" applyFill="1" applyBorder="1" applyAlignment="1">
      <alignment horizontal="center" vertical="center"/>
    </xf>
    <xf numFmtId="0" fontId="13" fillId="3" borderId="15" xfId="6" applyFont="1" applyFill="1" applyBorder="1">
      <alignment vertical="center"/>
    </xf>
    <xf numFmtId="0" fontId="42" fillId="3" borderId="17" xfId="6" applyFont="1" applyFill="1" applyBorder="1" applyAlignment="1">
      <alignment horizontal="center" vertical="center"/>
    </xf>
    <xf numFmtId="0" fontId="45" fillId="8" borderId="49" xfId="7" applyAlignment="1">
      <alignment horizontal="center" vertical="center"/>
    </xf>
    <xf numFmtId="0" fontId="42" fillId="3" borderId="15" xfId="6" applyFont="1" applyFill="1" applyBorder="1">
      <alignment vertical="center"/>
    </xf>
    <xf numFmtId="0" fontId="43" fillId="0" borderId="19" xfId="6" applyFont="1" applyBorder="1" applyAlignment="1">
      <alignment horizontal="center" vertical="center"/>
    </xf>
    <xf numFmtId="0" fontId="45" fillId="8" borderId="49" xfId="7" applyAlignment="1" applyProtection="1">
      <alignment horizontal="center" vertical="center"/>
      <protection locked="0"/>
    </xf>
    <xf numFmtId="0" fontId="19" fillId="3" borderId="19" xfId="6" applyFont="1" applyFill="1" applyBorder="1" applyAlignment="1">
      <alignment horizontal="center"/>
    </xf>
    <xf numFmtId="0" fontId="47" fillId="3" borderId="17" xfId="6" applyFont="1" applyFill="1" applyBorder="1" applyAlignment="1">
      <alignment horizontal="center" vertical="center"/>
    </xf>
    <xf numFmtId="0" fontId="42" fillId="4" borderId="17" xfId="6" applyFont="1" applyFill="1" applyBorder="1" applyAlignment="1" applyProtection="1">
      <alignment horizontal="center" vertical="center"/>
      <protection locked="0"/>
    </xf>
    <xf numFmtId="0" fontId="48" fillId="3" borderId="17" xfId="6" applyFont="1" applyFill="1" applyBorder="1" applyAlignment="1">
      <alignment horizontal="center" vertical="center"/>
    </xf>
    <xf numFmtId="0" fontId="45" fillId="3" borderId="17" xfId="7" applyFill="1" applyBorder="1" applyAlignment="1">
      <alignment horizontal="center" vertical="center"/>
    </xf>
    <xf numFmtId="0" fontId="42" fillId="3" borderId="19" xfId="6" applyFont="1" applyFill="1" applyBorder="1" applyAlignment="1">
      <alignment horizontal="center" vertical="center"/>
    </xf>
    <xf numFmtId="0" fontId="25" fillId="3" borderId="5" xfId="6" applyFont="1" applyFill="1" applyBorder="1" applyAlignment="1">
      <alignment horizontal="left" vertical="center"/>
    </xf>
    <xf numFmtId="0" fontId="40" fillId="0" borderId="0" xfId="6">
      <alignment vertical="center"/>
    </xf>
    <xf numFmtId="0" fontId="40" fillId="6" borderId="0" xfId="6" applyFill="1">
      <alignment vertical="center"/>
    </xf>
    <xf numFmtId="0" fontId="40" fillId="6" borderId="0" xfId="6" applyFill="1" applyAlignment="1">
      <alignment horizontal="center" vertical="center"/>
    </xf>
    <xf numFmtId="0" fontId="49" fillId="7" borderId="0" xfId="6" applyFont="1" applyFill="1">
      <alignment vertical="center"/>
    </xf>
    <xf numFmtId="0" fontId="50" fillId="9" borderId="0" xfId="6" applyFont="1" applyFill="1">
      <alignment vertical="center"/>
    </xf>
    <xf numFmtId="0" fontId="40" fillId="6" borderId="17" xfId="6" applyFill="1" applyBorder="1">
      <alignment vertical="center"/>
    </xf>
    <xf numFmtId="0" fontId="40" fillId="6" borderId="17" xfId="6" applyFill="1" applyBorder="1" applyAlignment="1">
      <alignment horizontal="center" vertical="center"/>
    </xf>
    <xf numFmtId="0" fontId="40" fillId="10" borderId="17" xfId="6" applyFill="1" applyBorder="1">
      <alignment vertical="center"/>
    </xf>
    <xf numFmtId="0" fontId="40" fillId="10" borderId="17" xfId="6" applyFill="1" applyBorder="1" applyAlignment="1">
      <alignment horizontal="center" vertical="center"/>
    </xf>
    <xf numFmtId="0" fontId="43" fillId="11" borderId="0" xfId="6" applyFont="1" applyFill="1" applyAlignment="1">
      <alignment horizontal="left" vertical="center"/>
    </xf>
    <xf numFmtId="0" fontId="8" fillId="6" borderId="0" xfId="6" applyFont="1" applyFill="1" applyAlignment="1">
      <alignment horizontal="center" vertical="center"/>
    </xf>
    <xf numFmtId="2" fontId="8" fillId="7" borderId="0" xfId="6" applyNumberFormat="1" applyFont="1" applyFill="1" applyAlignment="1">
      <alignment horizontal="center" vertical="center"/>
    </xf>
    <xf numFmtId="2" fontId="8" fillId="9" borderId="9" xfId="6" applyNumberFormat="1" applyFont="1" applyFill="1" applyBorder="1" applyAlignment="1">
      <alignment horizontal="center" vertical="center"/>
    </xf>
    <xf numFmtId="2" fontId="8" fillId="12" borderId="31" xfId="6" applyNumberFormat="1" applyFont="1" applyFill="1" applyBorder="1" applyAlignment="1">
      <alignment horizontal="center" vertical="center"/>
    </xf>
    <xf numFmtId="2" fontId="51" fillId="12" borderId="31" xfId="6" applyNumberFormat="1" applyFont="1" applyFill="1" applyBorder="1">
      <alignment vertical="center"/>
    </xf>
    <xf numFmtId="0" fontId="51" fillId="12" borderId="0" xfId="6" applyFont="1" applyFill="1">
      <alignment vertical="center"/>
    </xf>
    <xf numFmtId="0" fontId="43" fillId="4" borderId="0" xfId="6" applyFont="1" applyFill="1" applyAlignment="1">
      <alignment horizontal="center" vertical="center"/>
    </xf>
    <xf numFmtId="169" fontId="43" fillId="0" borderId="0" xfId="6" applyNumberFormat="1" applyFont="1" applyAlignment="1">
      <alignment horizontal="center" vertical="center"/>
    </xf>
    <xf numFmtId="2" fontId="43" fillId="0" borderId="0" xfId="6" applyNumberFormat="1" applyFont="1">
      <alignment vertical="center"/>
    </xf>
    <xf numFmtId="0" fontId="43" fillId="0" borderId="43" xfId="6" applyFont="1" applyBorder="1" applyAlignment="1">
      <alignment horizontal="center" vertical="center"/>
    </xf>
    <xf numFmtId="169" fontId="43" fillId="0" borderId="43" xfId="6" applyNumberFormat="1" applyFont="1" applyBorder="1" applyAlignment="1">
      <alignment horizontal="center" vertical="center"/>
    </xf>
    <xf numFmtId="0" fontId="40" fillId="10" borderId="0" xfId="6" applyFill="1">
      <alignment vertical="center"/>
    </xf>
    <xf numFmtId="0" fontId="19" fillId="10" borderId="0" xfId="6" applyFont="1" applyFill="1" applyAlignment="1">
      <alignment horizontal="center" vertical="center"/>
    </xf>
    <xf numFmtId="0" fontId="19" fillId="10" borderId="0" xfId="6" applyFont="1" applyFill="1">
      <alignment vertical="center"/>
    </xf>
    <xf numFmtId="0" fontId="40" fillId="7" borderId="0" xfId="6" applyFill="1">
      <alignment vertical="center"/>
    </xf>
    <xf numFmtId="0" fontId="40" fillId="10" borderId="0" xfId="6" applyFill="1" applyAlignment="1">
      <alignment horizontal="center" vertical="center"/>
    </xf>
    <xf numFmtId="0" fontId="19" fillId="9" borderId="0" xfId="6" applyFont="1" applyFill="1" applyAlignment="1">
      <alignment horizontal="center" vertical="center"/>
    </xf>
    <xf numFmtId="0" fontId="19" fillId="9" borderId="0" xfId="6" applyFont="1" applyFill="1">
      <alignment vertical="center"/>
    </xf>
    <xf numFmtId="0" fontId="40" fillId="13" borderId="0" xfId="6" applyFill="1">
      <alignment vertical="center"/>
    </xf>
    <xf numFmtId="0" fontId="40" fillId="13" borderId="0" xfId="6" applyFill="1" applyAlignment="1">
      <alignment horizontal="center" vertical="center"/>
    </xf>
    <xf numFmtId="0" fontId="19" fillId="13" borderId="0" xfId="6" applyFont="1" applyFill="1" applyAlignment="1">
      <alignment horizontal="center" vertical="center"/>
    </xf>
    <xf numFmtId="0" fontId="19" fillId="13" borderId="0" xfId="6" applyFont="1" applyFill="1">
      <alignment vertical="center"/>
    </xf>
    <xf numFmtId="0" fontId="40" fillId="10" borderId="43" xfId="6" applyFill="1" applyBorder="1">
      <alignment vertical="center"/>
    </xf>
    <xf numFmtId="0" fontId="40" fillId="10" borderId="36" xfId="6" applyFill="1" applyBorder="1">
      <alignment vertical="center"/>
    </xf>
    <xf numFmtId="0" fontId="19" fillId="9" borderId="17" xfId="6" applyFont="1" applyFill="1" applyBorder="1" applyAlignment="1">
      <alignment horizontal="center" vertical="center"/>
    </xf>
    <xf numFmtId="0" fontId="19" fillId="9" borderId="17" xfId="6" applyFont="1" applyFill="1" applyBorder="1">
      <alignment vertical="center"/>
    </xf>
    <xf numFmtId="0" fontId="40" fillId="0" borderId="0" xfId="6" applyAlignment="1">
      <alignment horizontal="right" vertical="center"/>
    </xf>
    <xf numFmtId="169" fontId="43" fillId="6" borderId="0" xfId="6" applyNumberFormat="1" applyFont="1" applyFill="1" applyAlignment="1">
      <alignment horizontal="center" vertical="center"/>
    </xf>
    <xf numFmtId="2" fontId="43" fillId="6" borderId="0" xfId="6" applyNumberFormat="1" applyFont="1" applyFill="1">
      <alignment vertical="center"/>
    </xf>
    <xf numFmtId="0" fontId="43" fillId="6" borderId="0" xfId="6" applyFont="1" applyFill="1">
      <alignment vertical="center"/>
    </xf>
    <xf numFmtId="0" fontId="43" fillId="6" borderId="0" xfId="6" applyFont="1" applyFill="1" applyAlignment="1">
      <alignment horizontal="center" vertical="center"/>
    </xf>
    <xf numFmtId="0" fontId="50" fillId="7" borderId="0" xfId="6" applyFont="1" applyFill="1">
      <alignment vertical="center"/>
    </xf>
    <xf numFmtId="0" fontId="40" fillId="7" borderId="0" xfId="6" applyFill="1" applyAlignment="1">
      <alignment horizontal="center" vertical="center"/>
    </xf>
    <xf numFmtId="0" fontId="19" fillId="7" borderId="0" xfId="6" applyFont="1" applyFill="1" applyAlignment="1">
      <alignment horizontal="center" vertical="center"/>
    </xf>
    <xf numFmtId="2" fontId="43" fillId="7" borderId="0" xfId="6" applyNumberFormat="1" applyFont="1" applyFill="1" applyAlignment="1">
      <alignment horizontal="center" vertical="center"/>
    </xf>
    <xf numFmtId="0" fontId="43" fillId="7" borderId="0" xfId="6" applyFont="1" applyFill="1" applyAlignment="1">
      <alignment horizontal="center" vertical="center"/>
    </xf>
    <xf numFmtId="0" fontId="40" fillId="0" borderId="17" xfId="6" applyBorder="1">
      <alignment vertical="center"/>
    </xf>
    <xf numFmtId="0" fontId="40" fillId="9" borderId="17" xfId="6" applyFill="1" applyBorder="1">
      <alignment vertical="center"/>
    </xf>
    <xf numFmtId="0" fontId="40" fillId="14" borderId="17" xfId="6" applyFill="1" applyBorder="1">
      <alignment vertical="center"/>
    </xf>
    <xf numFmtId="0" fontId="40" fillId="15" borderId="17" xfId="6" applyFill="1" applyBorder="1">
      <alignment vertical="center"/>
    </xf>
    <xf numFmtId="0" fontId="42" fillId="10" borderId="17" xfId="6" applyFont="1" applyFill="1" applyBorder="1" applyAlignment="1">
      <alignment horizontal="center" vertical="center"/>
    </xf>
    <xf numFmtId="0" fontId="42" fillId="10" borderId="17" xfId="6" applyFont="1" applyFill="1" applyBorder="1">
      <alignment vertical="center"/>
    </xf>
    <xf numFmtId="2" fontId="43" fillId="16" borderId="36" xfId="4" applyNumberFormat="1" applyFont="1" applyFill="1" applyBorder="1" applyAlignment="1">
      <alignment vertical="center"/>
    </xf>
    <xf numFmtId="2" fontId="43" fillId="16" borderId="17" xfId="4" applyNumberFormat="1" applyFont="1" applyFill="1" applyBorder="1" applyAlignment="1">
      <alignment vertical="center"/>
    </xf>
    <xf numFmtId="0" fontId="43" fillId="16" borderId="15" xfId="4" applyFont="1" applyFill="1" applyBorder="1" applyAlignment="1">
      <alignment vertical="center"/>
    </xf>
    <xf numFmtId="0" fontId="40" fillId="4" borderId="0" xfId="6" applyFill="1">
      <alignment vertical="center"/>
    </xf>
    <xf numFmtId="2" fontId="43" fillId="4" borderId="36" xfId="4" applyNumberFormat="1" applyFont="1" applyFill="1" applyBorder="1" applyAlignment="1">
      <alignment vertical="center"/>
    </xf>
    <xf numFmtId="2" fontId="43" fillId="4" borderId="17" xfId="4" applyNumberFormat="1" applyFont="1" applyFill="1" applyBorder="1" applyAlignment="1">
      <alignment vertical="center"/>
    </xf>
    <xf numFmtId="0" fontId="43" fillId="4" borderId="15" xfId="4" applyFont="1" applyFill="1" applyBorder="1" applyAlignment="1">
      <alignment vertical="center"/>
    </xf>
    <xf numFmtId="0" fontId="19" fillId="10" borderId="17" xfId="6" applyFont="1" applyFill="1" applyBorder="1" applyAlignment="1">
      <alignment horizontal="center" vertical="center"/>
    </xf>
    <xf numFmtId="0" fontId="40" fillId="14" borderId="17" xfId="6" applyFill="1" applyBorder="1" applyAlignment="1">
      <alignment horizontal="center" vertical="center"/>
    </xf>
    <xf numFmtId="0" fontId="19" fillId="14" borderId="17" xfId="6" applyFont="1" applyFill="1" applyBorder="1" applyAlignment="1">
      <alignment horizontal="center" vertical="center"/>
    </xf>
    <xf numFmtId="0" fontId="40" fillId="15" borderId="17" xfId="6" applyFill="1" applyBorder="1" applyAlignment="1">
      <alignment horizontal="center" vertical="center"/>
    </xf>
    <xf numFmtId="0" fontId="19" fillId="15" borderId="17" xfId="6" applyFont="1" applyFill="1" applyBorder="1" applyAlignment="1">
      <alignment horizontal="center" vertical="center"/>
    </xf>
    <xf numFmtId="2" fontId="43" fillId="16" borderId="36" xfId="4" applyNumberFormat="1" applyFont="1" applyFill="1" applyBorder="1" applyAlignment="1">
      <alignment horizontal="center" vertical="center"/>
    </xf>
    <xf numFmtId="2" fontId="43" fillId="16" borderId="17" xfId="4" applyNumberFormat="1" applyFont="1" applyFill="1" applyBorder="1" applyAlignment="1">
      <alignment horizontal="center" vertical="center"/>
    </xf>
    <xf numFmtId="2" fontId="52" fillId="16" borderId="36" xfId="4" applyNumberFormat="1" applyFont="1" applyFill="1" applyBorder="1" applyAlignment="1">
      <alignment horizontal="center" vertical="center"/>
    </xf>
    <xf numFmtId="0" fontId="19" fillId="0" borderId="0" xfId="6" applyFont="1">
      <alignment vertical="center"/>
    </xf>
    <xf numFmtId="0" fontId="43" fillId="0" borderId="0" xfId="4" applyFont="1" applyAlignment="1">
      <alignment horizontal="center" vertical="center"/>
    </xf>
    <xf numFmtId="0" fontId="40" fillId="0" borderId="0" xfId="6" applyAlignment="1">
      <alignment horizontal="center" vertical="center"/>
    </xf>
    <xf numFmtId="0" fontId="42" fillId="0" borderId="0" xfId="6" applyFont="1">
      <alignment vertical="center"/>
    </xf>
    <xf numFmtId="0" fontId="19" fillId="0" borderId="17" xfId="6" applyFont="1" applyBorder="1">
      <alignment vertical="center"/>
    </xf>
    <xf numFmtId="11" fontId="40" fillId="0" borderId="17" xfId="6" applyNumberFormat="1" applyBorder="1">
      <alignment vertical="center"/>
    </xf>
    <xf numFmtId="0" fontId="43" fillId="0" borderId="17" xfId="4" applyFont="1" applyBorder="1" applyAlignment="1">
      <alignment horizontal="center" vertical="center"/>
    </xf>
    <xf numFmtId="0" fontId="42" fillId="0" borderId="0" xfId="6" applyFont="1" applyAlignment="1">
      <alignment horizontal="center" vertical="center"/>
    </xf>
    <xf numFmtId="0" fontId="19" fillId="3" borderId="17" xfId="4" applyFont="1" applyFill="1" applyBorder="1" applyAlignment="1">
      <alignment horizontal="center"/>
    </xf>
    <xf numFmtId="0" fontId="42" fillId="0" borderId="17" xfId="6" applyFont="1" applyBorder="1" applyAlignment="1">
      <alignment horizontal="center" vertical="center"/>
    </xf>
    <xf numFmtId="0" fontId="42" fillId="0" borderId="17" xfId="6" applyFont="1" applyBorder="1">
      <alignment vertical="center"/>
    </xf>
    <xf numFmtId="0" fontId="58" fillId="3" borderId="17" xfId="6" applyFont="1" applyFill="1" applyBorder="1">
      <alignment vertical="center"/>
    </xf>
    <xf numFmtId="0" fontId="42" fillId="3" borderId="17" xfId="4" applyFont="1" applyFill="1" applyBorder="1" applyAlignment="1">
      <alignment horizontal="center"/>
    </xf>
    <xf numFmtId="0" fontId="0" fillId="3" borderId="24" xfId="0" applyFill="1" applyBorder="1" applyAlignment="1">
      <alignment horizontal="left" vertical="center"/>
    </xf>
    <xf numFmtId="0" fontId="0" fillId="3" borderId="25" xfId="0" applyFill="1" applyBorder="1" applyAlignment="1">
      <alignment horizontal="left" vertical="center"/>
    </xf>
    <xf numFmtId="0" fontId="62" fillId="0" borderId="56" xfId="8" applyBorder="1" applyAlignment="1">
      <alignment vertical="top" wrapText="1"/>
    </xf>
    <xf numFmtId="0" fontId="12" fillId="0" borderId="0" xfId="0" applyFont="1"/>
    <xf numFmtId="0" fontId="62" fillId="0" borderId="0" xfId="8" applyAlignment="1">
      <alignment vertical="center" wrapText="1"/>
    </xf>
    <xf numFmtId="0" fontId="63" fillId="0" borderId="0" xfId="0" applyFont="1" applyAlignment="1">
      <alignment vertical="center" wrapText="1"/>
    </xf>
    <xf numFmtId="0" fontId="62" fillId="0" borderId="0" xfId="8"/>
    <xf numFmtId="0" fontId="36" fillId="0" borderId="0" xfId="8" applyFont="1" applyAlignment="1">
      <alignment vertical="center" wrapText="1"/>
    </xf>
    <xf numFmtId="0" fontId="42" fillId="4" borderId="17" xfId="4" applyFont="1" applyFill="1" applyBorder="1" applyAlignment="1" applyProtection="1">
      <alignment horizontal="center"/>
      <protection locked="0"/>
    </xf>
    <xf numFmtId="0" fontId="27" fillId="4" borderId="17" xfId="4" applyFill="1" applyBorder="1" applyProtection="1">
      <protection locked="0"/>
    </xf>
    <xf numFmtId="0" fontId="27" fillId="4" borderId="17" xfId="4" applyFill="1" applyBorder="1" applyAlignment="1" applyProtection="1">
      <alignment horizontal="center"/>
      <protection locked="0"/>
    </xf>
    <xf numFmtId="0" fontId="40" fillId="4" borderId="17" xfId="6" applyFill="1" applyBorder="1" applyAlignment="1" applyProtection="1">
      <alignment horizontal="center" vertical="center"/>
      <protection locked="0"/>
    </xf>
    <xf numFmtId="0" fontId="0" fillId="4" borderId="25" xfId="0" applyFill="1" applyBorder="1" applyAlignment="1" applyProtection="1">
      <alignment horizontal="left" vertical="center"/>
      <protection locked="0"/>
    </xf>
    <xf numFmtId="0" fontId="0" fillId="4" borderId="25" xfId="0" applyFill="1" applyBorder="1" applyAlignment="1" applyProtection="1">
      <alignment horizontal="right" vertical="center"/>
      <protection locked="0"/>
    </xf>
    <xf numFmtId="1" fontId="15" fillId="3" borderId="17" xfId="0" applyNumberFormat="1" applyFont="1" applyFill="1" applyBorder="1" applyAlignment="1">
      <alignment vertical="center"/>
    </xf>
    <xf numFmtId="0" fontId="42" fillId="3" borderId="0" xfId="6" applyFont="1" applyFill="1" applyAlignment="1">
      <alignment horizontal="center" vertical="center"/>
    </xf>
    <xf numFmtId="0" fontId="27" fillId="3" borderId="17" xfId="4" applyFill="1" applyBorder="1" applyAlignment="1">
      <alignment horizontal="center"/>
    </xf>
    <xf numFmtId="0" fontId="42" fillId="3" borderId="30" xfId="6" applyFont="1" applyFill="1" applyBorder="1">
      <alignment vertical="center"/>
    </xf>
    <xf numFmtId="0" fontId="42" fillId="3" borderId="31" xfId="6" applyFont="1" applyFill="1" applyBorder="1" applyAlignment="1">
      <alignment horizontal="center" vertical="center"/>
    </xf>
    <xf numFmtId="0" fontId="45" fillId="8" borderId="57" xfId="7" applyBorder="1" applyAlignment="1">
      <alignment horizontal="center" vertical="center"/>
    </xf>
    <xf numFmtId="0" fontId="42" fillId="3" borderId="16" xfId="6" applyFont="1" applyFill="1" applyBorder="1">
      <alignment vertical="center"/>
    </xf>
    <xf numFmtId="0" fontId="42" fillId="3" borderId="18" xfId="6" applyFont="1" applyFill="1" applyBorder="1" applyAlignment="1">
      <alignment horizontal="center" vertical="center"/>
    </xf>
    <xf numFmtId="2" fontId="43" fillId="4" borderId="0" xfId="6" applyNumberFormat="1" applyFont="1" applyFill="1">
      <alignment vertical="center"/>
    </xf>
    <xf numFmtId="2" fontId="43" fillId="3" borderId="0" xfId="6" applyNumberFormat="1" applyFont="1" applyFill="1">
      <alignment vertical="center"/>
    </xf>
    <xf numFmtId="0" fontId="43" fillId="3" borderId="0" xfId="6" applyFont="1" applyFill="1">
      <alignment vertical="center"/>
    </xf>
    <xf numFmtId="0" fontId="40" fillId="0" borderId="0" xfId="6" applyAlignment="1">
      <alignment vertical="center" wrapText="1"/>
    </xf>
    <xf numFmtId="0" fontId="40" fillId="0" borderId="0" xfId="6" applyAlignment="1">
      <alignment horizontal="center" vertical="center" wrapText="1"/>
    </xf>
    <xf numFmtId="0" fontId="40" fillId="6" borderId="0" xfId="6" applyFill="1" applyAlignment="1">
      <alignment horizontal="center" vertical="center" wrapText="1"/>
    </xf>
    <xf numFmtId="0" fontId="58" fillId="0" borderId="0" xfId="6" applyFont="1" applyAlignment="1">
      <alignment vertical="center" wrapText="1"/>
    </xf>
    <xf numFmtId="0" fontId="58" fillId="3" borderId="0" xfId="6" applyFont="1" applyFill="1" applyAlignment="1">
      <alignment vertical="center" wrapText="1"/>
    </xf>
    <xf numFmtId="171" fontId="40" fillId="6" borderId="0" xfId="6" applyNumberFormat="1" applyFill="1">
      <alignment vertical="center"/>
    </xf>
    <xf numFmtId="0" fontId="58" fillId="6" borderId="17" xfId="6" applyFont="1" applyFill="1" applyBorder="1">
      <alignment vertical="center"/>
    </xf>
    <xf numFmtId="0" fontId="40" fillId="17" borderId="17" xfId="6" applyFill="1" applyBorder="1">
      <alignment vertical="center"/>
    </xf>
    <xf numFmtId="0" fontId="40" fillId="17" borderId="17" xfId="6" applyFill="1" applyBorder="1" applyAlignment="1">
      <alignment horizontal="center" vertical="center"/>
    </xf>
    <xf numFmtId="0" fontId="40" fillId="17" borderId="0" xfId="6" applyFill="1">
      <alignment vertical="center"/>
    </xf>
    <xf numFmtId="0" fontId="40" fillId="17" borderId="0" xfId="6" applyFill="1" applyAlignment="1">
      <alignment horizontal="center" vertical="center"/>
    </xf>
    <xf numFmtId="2" fontId="51" fillId="12" borderId="31" xfId="6" applyNumberFormat="1" applyFont="1" applyFill="1" applyBorder="1" applyAlignment="1">
      <alignment horizontal="center" vertical="center"/>
    </xf>
    <xf numFmtId="0" fontId="43" fillId="11" borderId="0" xfId="6" applyFont="1" applyFill="1" applyAlignment="1">
      <alignment horizontal="center" vertical="center"/>
    </xf>
    <xf numFmtId="0" fontId="40" fillId="14" borderId="0" xfId="6" applyFill="1" applyAlignment="1">
      <alignment horizontal="center" vertical="center"/>
    </xf>
    <xf numFmtId="0" fontId="64" fillId="11" borderId="0" xfId="6" applyFont="1" applyFill="1" applyAlignment="1">
      <alignment horizontal="center" vertical="center"/>
    </xf>
    <xf numFmtId="0" fontId="65" fillId="10" borderId="0" xfId="6" applyFont="1" applyFill="1">
      <alignment vertical="center"/>
    </xf>
    <xf numFmtId="0" fontId="40" fillId="18" borderId="0" xfId="6" applyFill="1">
      <alignment vertical="center"/>
    </xf>
    <xf numFmtId="0" fontId="40" fillId="14" borderId="0" xfId="6" applyFill="1">
      <alignment vertical="center"/>
    </xf>
    <xf numFmtId="0" fontId="61" fillId="19" borderId="52" xfId="6" applyFont="1" applyFill="1" applyBorder="1" applyAlignment="1">
      <alignment horizontal="left" vertical="center"/>
    </xf>
    <xf numFmtId="0" fontId="61" fillId="19" borderId="51" xfId="6" applyFont="1" applyFill="1" applyBorder="1">
      <alignment vertical="center"/>
    </xf>
    <xf numFmtId="0" fontId="61" fillId="19" borderId="37" xfId="6" applyFont="1" applyFill="1" applyBorder="1">
      <alignment vertical="center"/>
    </xf>
    <xf numFmtId="0" fontId="44" fillId="3" borderId="0" xfId="5" applyFont="1" applyFill="1" applyBorder="1" applyAlignment="1" applyProtection="1">
      <alignment horizontal="center" vertical="center"/>
      <protection locked="0"/>
    </xf>
    <xf numFmtId="0" fontId="42" fillId="4" borderId="18" xfId="6" applyFont="1" applyFill="1" applyBorder="1" applyAlignment="1" applyProtection="1">
      <alignment horizontal="center" vertical="center"/>
      <protection locked="0"/>
    </xf>
    <xf numFmtId="0" fontId="40" fillId="4" borderId="18" xfId="6" applyFill="1" applyBorder="1" applyAlignment="1" applyProtection="1">
      <alignment horizontal="center" vertical="center"/>
      <protection locked="0"/>
    </xf>
    <xf numFmtId="0" fontId="42" fillId="3" borderId="12" xfId="6" applyFont="1" applyFill="1" applyBorder="1">
      <alignment vertical="center"/>
    </xf>
    <xf numFmtId="0" fontId="42" fillId="3" borderId="13" xfId="6" applyFont="1" applyFill="1" applyBorder="1" applyAlignment="1">
      <alignment horizontal="center" vertical="center"/>
    </xf>
    <xf numFmtId="0" fontId="42" fillId="3" borderId="14" xfId="6" applyFont="1" applyFill="1" applyBorder="1" applyAlignment="1">
      <alignment horizontal="center" vertical="center"/>
    </xf>
    <xf numFmtId="0" fontId="42" fillId="3" borderId="20" xfId="6" applyFont="1" applyFill="1" applyBorder="1" applyAlignment="1">
      <alignment horizontal="center" vertical="center"/>
    </xf>
    <xf numFmtId="0" fontId="0" fillId="3" borderId="1" xfId="0" applyFill="1" applyBorder="1" applyAlignment="1">
      <alignment horizontal="center" vertical="center"/>
    </xf>
    <xf numFmtId="0" fontId="0" fillId="3" borderId="2" xfId="0" applyFill="1" applyBorder="1" applyAlignment="1">
      <alignment horizontal="center" vertical="center"/>
    </xf>
    <xf numFmtId="0" fontId="0" fillId="6" borderId="15" xfId="0" applyFill="1" applyBorder="1" applyAlignment="1">
      <alignment horizontal="left" vertical="center"/>
    </xf>
    <xf numFmtId="0" fontId="0" fillId="6" borderId="17" xfId="0" applyFill="1" applyBorder="1" applyAlignment="1">
      <alignment horizontal="left" vertical="center"/>
    </xf>
    <xf numFmtId="0" fontId="0" fillId="6" borderId="19" xfId="0" applyFill="1" applyBorder="1" applyAlignment="1">
      <alignment horizontal="left" vertical="center"/>
    </xf>
    <xf numFmtId="0" fontId="12" fillId="6" borderId="12" xfId="0" applyFont="1" applyFill="1" applyBorder="1" applyAlignment="1">
      <alignment horizontal="left" vertical="center"/>
    </xf>
    <xf numFmtId="0" fontId="12" fillId="6" borderId="13" xfId="0" applyFont="1" applyFill="1" applyBorder="1" applyAlignment="1">
      <alignment horizontal="left" vertical="center"/>
    </xf>
    <xf numFmtId="0" fontId="12" fillId="6" borderId="14" xfId="0" applyFont="1" applyFill="1" applyBorder="1" applyAlignment="1">
      <alignment horizontal="left" vertical="center"/>
    </xf>
    <xf numFmtId="0" fontId="25" fillId="3" borderId="1" xfId="0" applyFont="1" applyFill="1" applyBorder="1" applyAlignment="1">
      <alignment horizontal="center" vertical="center" wrapText="1"/>
    </xf>
    <xf numFmtId="0" fontId="25" fillId="3" borderId="2" xfId="0" applyFont="1" applyFill="1" applyBorder="1" applyAlignment="1">
      <alignment horizontal="center" vertical="center" wrapText="1"/>
    </xf>
    <xf numFmtId="0" fontId="25" fillId="3" borderId="3" xfId="0" applyFont="1" applyFill="1" applyBorder="1" applyAlignment="1">
      <alignment horizontal="center" vertical="center" wrapText="1"/>
    </xf>
    <xf numFmtId="0" fontId="19" fillId="3" borderId="5" xfId="0" applyFont="1" applyFill="1" applyBorder="1" applyAlignment="1">
      <alignment horizontal="center" vertical="center" wrapText="1"/>
    </xf>
    <xf numFmtId="0" fontId="19" fillId="3" borderId="6" xfId="0" applyFont="1" applyFill="1" applyBorder="1" applyAlignment="1">
      <alignment horizontal="center" vertical="center" wrapText="1"/>
    </xf>
    <xf numFmtId="0" fontId="19" fillId="3" borderId="7" xfId="0" applyFont="1" applyFill="1" applyBorder="1" applyAlignment="1">
      <alignment horizontal="center" vertical="center" wrapText="1"/>
    </xf>
    <xf numFmtId="0" fontId="19" fillId="3" borderId="4" xfId="0" applyFont="1" applyFill="1" applyBorder="1" applyAlignment="1">
      <alignment horizontal="center" vertical="center" wrapText="1"/>
    </xf>
    <xf numFmtId="0" fontId="19" fillId="3" borderId="10" xfId="0" applyFont="1" applyFill="1" applyBorder="1" applyAlignment="1">
      <alignment horizontal="center" vertical="center" wrapText="1"/>
    </xf>
    <xf numFmtId="0" fontId="19" fillId="3" borderId="11" xfId="0" applyFont="1" applyFill="1" applyBorder="1" applyAlignment="1">
      <alignment horizontal="center" vertical="center" wrapText="1"/>
    </xf>
    <xf numFmtId="0" fontId="3" fillId="5" borderId="12" xfId="0" applyFont="1" applyFill="1" applyBorder="1" applyAlignment="1">
      <alignment horizontal="left" vertical="center"/>
    </xf>
    <xf numFmtId="0" fontId="3" fillId="5" borderId="13" xfId="0" applyFont="1" applyFill="1" applyBorder="1" applyAlignment="1">
      <alignment horizontal="left" vertical="center"/>
    </xf>
    <xf numFmtId="0" fontId="3" fillId="5" borderId="14" xfId="0" applyFont="1" applyFill="1" applyBorder="1" applyAlignment="1">
      <alignment horizontal="left" vertical="center"/>
    </xf>
    <xf numFmtId="0" fontId="12" fillId="6" borderId="33" xfId="0" applyFont="1" applyFill="1" applyBorder="1" applyAlignment="1">
      <alignment horizontal="left" vertical="center"/>
    </xf>
    <xf numFmtId="0" fontId="12" fillId="6" borderId="34" xfId="0" applyFont="1" applyFill="1" applyBorder="1" applyAlignment="1">
      <alignment horizontal="left" vertical="center"/>
    </xf>
    <xf numFmtId="0" fontId="12" fillId="6" borderId="35" xfId="0" applyFont="1" applyFill="1" applyBorder="1" applyAlignment="1">
      <alignment horizontal="left" vertical="center"/>
    </xf>
    <xf numFmtId="0" fontId="12" fillId="6" borderId="27" xfId="0" applyFont="1" applyFill="1" applyBorder="1" applyAlignment="1">
      <alignment horizontal="left" vertical="center"/>
    </xf>
    <xf numFmtId="0" fontId="12" fillId="6" borderId="28" xfId="0" applyFont="1" applyFill="1" applyBorder="1" applyAlignment="1">
      <alignment horizontal="left" vertical="center"/>
    </xf>
    <xf numFmtId="0" fontId="12" fillId="6" borderId="29" xfId="0" applyFont="1" applyFill="1" applyBorder="1" applyAlignment="1">
      <alignment horizontal="left" vertical="center"/>
    </xf>
    <xf numFmtId="0" fontId="19" fillId="3" borderId="8" xfId="0" applyFont="1" applyFill="1" applyBorder="1" applyAlignment="1">
      <alignment horizontal="center" vertical="center" wrapText="1"/>
    </xf>
    <xf numFmtId="0" fontId="19" fillId="3" borderId="0" xfId="0" applyFont="1" applyFill="1" applyAlignment="1">
      <alignment horizontal="center" vertical="center" wrapText="1"/>
    </xf>
    <xf numFmtId="0" fontId="19" fillId="3" borderId="9" xfId="0" applyFont="1" applyFill="1" applyBorder="1" applyAlignment="1">
      <alignment horizontal="center" vertical="center" wrapText="1"/>
    </xf>
    <xf numFmtId="0" fontId="23" fillId="5" borderId="27" xfId="0" applyFont="1" applyFill="1" applyBorder="1" applyAlignment="1">
      <alignment horizontal="left" vertical="center"/>
    </xf>
    <xf numFmtId="0" fontId="23" fillId="5" borderId="28" xfId="0" applyFont="1" applyFill="1" applyBorder="1" applyAlignment="1">
      <alignment horizontal="left" vertical="center"/>
    </xf>
    <xf numFmtId="0" fontId="23" fillId="5" borderId="29" xfId="0" applyFont="1" applyFill="1" applyBorder="1" applyAlignment="1">
      <alignment horizontal="left" vertical="center"/>
    </xf>
    <xf numFmtId="0" fontId="12" fillId="6" borderId="15" xfId="0" applyFont="1" applyFill="1" applyBorder="1" applyAlignment="1">
      <alignment horizontal="left" vertical="center"/>
    </xf>
    <xf numFmtId="0" fontId="12" fillId="6" borderId="17" xfId="0" applyFont="1" applyFill="1" applyBorder="1" applyAlignment="1">
      <alignment horizontal="left" vertical="center"/>
    </xf>
    <xf numFmtId="0" fontId="12" fillId="6" borderId="19" xfId="0" applyFont="1" applyFill="1" applyBorder="1" applyAlignment="1">
      <alignment horizontal="left" vertical="center"/>
    </xf>
    <xf numFmtId="0" fontId="5" fillId="3" borderId="8" xfId="0" applyFont="1" applyFill="1" applyBorder="1" applyAlignment="1">
      <alignment horizontal="center" vertical="center"/>
    </xf>
    <xf numFmtId="0" fontId="7" fillId="3" borderId="0" xfId="0" applyFont="1" applyFill="1" applyAlignment="1">
      <alignment horizontal="center" vertical="center"/>
    </xf>
    <xf numFmtId="0" fontId="7" fillId="3" borderId="9" xfId="0" applyFont="1" applyFill="1" applyBorder="1" applyAlignment="1">
      <alignment horizontal="center" vertical="center"/>
    </xf>
    <xf numFmtId="0" fontId="0" fillId="3" borderId="0" xfId="0" applyFill="1" applyAlignment="1">
      <alignment horizontal="center" vertical="center"/>
    </xf>
    <xf numFmtId="0" fontId="23" fillId="5" borderId="21" xfId="0" applyFont="1" applyFill="1" applyBorder="1" applyAlignment="1">
      <alignment horizontal="left" vertical="center"/>
    </xf>
    <xf numFmtId="0" fontId="23" fillId="5" borderId="22" xfId="0" applyFont="1" applyFill="1" applyBorder="1" applyAlignment="1">
      <alignment horizontal="left" vertical="center"/>
    </xf>
    <xf numFmtId="0" fontId="23" fillId="5" borderId="23" xfId="0" applyFont="1" applyFill="1" applyBorder="1" applyAlignment="1">
      <alignment horizontal="left" vertical="center"/>
    </xf>
    <xf numFmtId="0" fontId="8" fillId="3" borderId="8"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9" xfId="0" applyFont="1" applyFill="1" applyBorder="1" applyAlignment="1">
      <alignment horizontal="center" vertical="center" wrapText="1"/>
    </xf>
    <xf numFmtId="0" fontId="17" fillId="3" borderId="5" xfId="0" applyFont="1" applyFill="1" applyBorder="1" applyAlignment="1">
      <alignment horizontal="center" vertical="center" wrapText="1"/>
    </xf>
    <xf numFmtId="0" fontId="17" fillId="3" borderId="6" xfId="0" applyFont="1" applyFill="1" applyBorder="1" applyAlignment="1">
      <alignment horizontal="center" vertical="center" wrapText="1"/>
    </xf>
    <xf numFmtId="0" fontId="17" fillId="3" borderId="7"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7" fillId="3" borderId="0" xfId="0" applyFont="1" applyFill="1" applyAlignment="1">
      <alignment horizontal="center" vertical="center" wrapText="1"/>
    </xf>
    <xf numFmtId="0" fontId="17" fillId="3" borderId="9" xfId="0" applyFont="1" applyFill="1" applyBorder="1" applyAlignment="1">
      <alignment horizontal="center" vertical="center" wrapText="1"/>
    </xf>
    <xf numFmtId="0" fontId="17" fillId="3" borderId="4" xfId="0" applyFont="1" applyFill="1" applyBorder="1" applyAlignment="1">
      <alignment horizontal="center" vertical="center" wrapText="1"/>
    </xf>
    <xf numFmtId="0" fontId="17" fillId="3" borderId="10" xfId="0" applyFont="1" applyFill="1" applyBorder="1" applyAlignment="1">
      <alignment horizontal="center" vertical="center" wrapText="1"/>
    </xf>
    <xf numFmtId="0" fontId="17" fillId="3" borderId="11" xfId="0" applyFont="1" applyFill="1" applyBorder="1" applyAlignment="1">
      <alignment horizontal="center" vertical="center" wrapText="1"/>
    </xf>
    <xf numFmtId="0" fontId="10" fillId="3" borderId="8" xfId="0" applyFont="1" applyFill="1" applyBorder="1" applyAlignment="1">
      <alignment horizontal="left" vertical="center" wrapText="1"/>
    </xf>
    <xf numFmtId="0" fontId="10" fillId="3" borderId="0" xfId="0" applyFont="1" applyFill="1" applyAlignment="1">
      <alignment horizontal="left" vertical="center" wrapText="1"/>
    </xf>
    <xf numFmtId="0" fontId="10" fillId="3" borderId="9" xfId="0" applyFont="1" applyFill="1" applyBorder="1" applyAlignment="1">
      <alignment horizontal="left" vertical="center" wrapText="1"/>
    </xf>
    <xf numFmtId="0" fontId="10" fillId="3" borderId="4" xfId="0" applyFont="1" applyFill="1" applyBorder="1" applyAlignment="1">
      <alignment horizontal="left" vertical="center" wrapText="1"/>
    </xf>
    <xf numFmtId="0" fontId="10" fillId="3" borderId="10" xfId="0" applyFont="1" applyFill="1" applyBorder="1" applyAlignment="1">
      <alignment horizontal="left" vertical="center" wrapText="1"/>
    </xf>
    <xf numFmtId="0" fontId="10" fillId="3" borderId="11" xfId="0" applyFont="1" applyFill="1" applyBorder="1" applyAlignment="1">
      <alignment horizontal="left" vertical="center" wrapText="1"/>
    </xf>
    <xf numFmtId="0" fontId="2" fillId="3" borderId="5" xfId="0" applyFont="1" applyFill="1" applyBorder="1" applyAlignment="1">
      <alignment horizontal="left" vertical="center"/>
    </xf>
    <xf numFmtId="0" fontId="2" fillId="3" borderId="6" xfId="0" applyFont="1" applyFill="1" applyBorder="1" applyAlignment="1">
      <alignment horizontal="left" vertical="center"/>
    </xf>
    <xf numFmtId="0" fontId="2" fillId="3" borderId="7" xfId="0" applyFont="1" applyFill="1" applyBorder="1" applyAlignment="1">
      <alignment horizontal="left"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2" xfId="0" applyFont="1" applyFill="1" applyBorder="1" applyAlignment="1">
      <alignment horizontal="left" vertical="center"/>
    </xf>
    <xf numFmtId="0" fontId="2" fillId="3" borderId="3" xfId="0" applyFont="1" applyFill="1" applyBorder="1" applyAlignment="1">
      <alignment horizontal="left" vertical="center"/>
    </xf>
    <xf numFmtId="0" fontId="21" fillId="2" borderId="1" xfId="0" applyFont="1" applyFill="1" applyBorder="1" applyAlignment="1">
      <alignment horizontal="center" vertical="center" wrapText="1"/>
    </xf>
    <xf numFmtId="0" fontId="21" fillId="2" borderId="2"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3" fillId="3" borderId="6" xfId="0" applyFont="1" applyFill="1" applyBorder="1" applyAlignment="1">
      <alignment horizontal="left" vertical="center"/>
    </xf>
    <xf numFmtId="0" fontId="3" fillId="3" borderId="7" xfId="0" applyFont="1" applyFill="1" applyBorder="1" applyAlignment="1">
      <alignment horizontal="left" vertical="center"/>
    </xf>
    <xf numFmtId="0" fontId="3" fillId="3" borderId="8" xfId="0" applyFont="1" applyFill="1" applyBorder="1" applyAlignment="1">
      <alignment horizontal="center" vertical="center"/>
    </xf>
    <xf numFmtId="0" fontId="3" fillId="3" borderId="0" xfId="0" applyFont="1" applyFill="1" applyAlignment="1">
      <alignment horizontal="center" vertical="center"/>
    </xf>
    <xf numFmtId="0" fontId="3" fillId="3" borderId="9" xfId="0" applyFont="1" applyFill="1" applyBorder="1" applyAlignment="1">
      <alignment horizontal="center" vertical="center"/>
    </xf>
    <xf numFmtId="0" fontId="0" fillId="3" borderId="46" xfId="0" applyFill="1" applyBorder="1" applyAlignment="1">
      <alignment horizontal="center" vertical="center"/>
    </xf>
    <xf numFmtId="0" fontId="0" fillId="3" borderId="47" xfId="0" applyFill="1" applyBorder="1" applyAlignment="1">
      <alignment horizontal="center" vertical="center"/>
    </xf>
    <xf numFmtId="0" fontId="36" fillId="6" borderId="12" xfId="0" applyFont="1" applyFill="1" applyBorder="1" applyAlignment="1">
      <alignment horizontal="left" vertical="center"/>
    </xf>
    <xf numFmtId="0" fontId="36" fillId="6" borderId="13" xfId="0" applyFont="1" applyFill="1" applyBorder="1" applyAlignment="1">
      <alignment horizontal="left" vertical="center"/>
    </xf>
    <xf numFmtId="0" fontId="36" fillId="6" borderId="14" xfId="0" applyFont="1" applyFill="1" applyBorder="1" applyAlignment="1">
      <alignment horizontal="left" vertical="center"/>
    </xf>
    <xf numFmtId="0" fontId="0" fillId="0" borderId="0" xfId="0" applyAlignment="1">
      <alignment horizontal="center"/>
    </xf>
    <xf numFmtId="0" fontId="19" fillId="3" borderId="0" xfId="0" applyFont="1" applyFill="1" applyAlignment="1">
      <alignment horizontal="center"/>
    </xf>
    <xf numFmtId="0" fontId="0" fillId="0" borderId="17" xfId="0" applyBorder="1" applyAlignment="1">
      <alignment horizontal="center"/>
    </xf>
    <xf numFmtId="0" fontId="60" fillId="11" borderId="8" xfId="6" applyFont="1" applyFill="1" applyBorder="1" applyAlignment="1">
      <alignment horizontal="center" vertical="center"/>
    </xf>
    <xf numFmtId="0" fontId="60" fillId="11" borderId="0" xfId="6" applyFont="1" applyFill="1" applyAlignment="1">
      <alignment horizontal="center" vertical="center"/>
    </xf>
    <xf numFmtId="0" fontId="60" fillId="11" borderId="9" xfId="6" applyFont="1" applyFill="1" applyBorder="1" applyAlignment="1">
      <alignment horizontal="center" vertical="center"/>
    </xf>
    <xf numFmtId="0" fontId="66" fillId="2" borderId="0" xfId="4" applyFont="1" applyFill="1" applyAlignment="1">
      <alignment horizontal="center" vertical="center"/>
    </xf>
    <xf numFmtId="0" fontId="42" fillId="3" borderId="15" xfId="6" applyFont="1" applyFill="1" applyBorder="1" applyAlignment="1">
      <alignment horizontal="left" vertical="center"/>
    </xf>
    <xf numFmtId="0" fontId="42" fillId="3" borderId="17" xfId="6" applyFont="1" applyFill="1" applyBorder="1" applyAlignment="1">
      <alignment horizontal="left" vertical="center"/>
    </xf>
    <xf numFmtId="0" fontId="25" fillId="19" borderId="5" xfId="6" applyFont="1" applyFill="1" applyBorder="1" applyAlignment="1">
      <alignment horizontal="left" vertical="center"/>
    </xf>
    <xf numFmtId="0" fontId="25" fillId="19" borderId="6" xfId="6" applyFont="1" applyFill="1" applyBorder="1" applyAlignment="1">
      <alignment horizontal="left" vertical="center"/>
    </xf>
    <xf numFmtId="0" fontId="25" fillId="19" borderId="7" xfId="6" applyFont="1" applyFill="1" applyBorder="1" applyAlignment="1">
      <alignment horizontal="left" vertical="center"/>
    </xf>
    <xf numFmtId="0" fontId="25" fillId="19" borderId="12" xfId="6" applyFont="1" applyFill="1" applyBorder="1" applyAlignment="1">
      <alignment horizontal="left" vertical="center"/>
    </xf>
    <xf numFmtId="0" fontId="25" fillId="19" borderId="13" xfId="6" applyFont="1" applyFill="1" applyBorder="1" applyAlignment="1">
      <alignment horizontal="left" vertical="center"/>
    </xf>
    <xf numFmtId="0" fontId="25" fillId="19" borderId="55" xfId="6" applyFont="1" applyFill="1" applyBorder="1" applyAlignment="1">
      <alignment horizontal="left" vertical="center"/>
    </xf>
    <xf numFmtId="0" fontId="25" fillId="19" borderId="54" xfId="6" applyFont="1" applyFill="1" applyBorder="1" applyAlignment="1">
      <alignment horizontal="left" vertical="center"/>
    </xf>
    <xf numFmtId="0" fontId="25" fillId="19" borderId="53" xfId="6" applyFont="1" applyFill="1" applyBorder="1" applyAlignment="1">
      <alignment horizontal="left" vertical="center"/>
    </xf>
    <xf numFmtId="0" fontId="42" fillId="3" borderId="0" xfId="6" applyFont="1" applyFill="1" applyAlignment="1">
      <alignment horizontal="center" vertical="center"/>
    </xf>
    <xf numFmtId="0" fontId="46" fillId="3" borderId="15" xfId="6" applyFont="1" applyFill="1" applyBorder="1" applyAlignment="1">
      <alignment horizontal="left" vertical="center"/>
    </xf>
    <xf numFmtId="0" fontId="46" fillId="3" borderId="17" xfId="6" applyFont="1" applyFill="1" applyBorder="1" applyAlignment="1">
      <alignment horizontal="left" vertical="center"/>
    </xf>
    <xf numFmtId="0" fontId="42" fillId="3" borderId="16" xfId="6" applyFont="1" applyFill="1" applyBorder="1" applyAlignment="1">
      <alignment horizontal="left" vertical="center"/>
    </xf>
    <xf numFmtId="0" fontId="42" fillId="3" borderId="18" xfId="6" applyFont="1" applyFill="1" applyBorder="1" applyAlignment="1">
      <alignment horizontal="left" vertical="center"/>
    </xf>
    <xf numFmtId="170" fontId="40" fillId="10" borderId="36" xfId="6" applyNumberFormat="1" applyFill="1" applyBorder="1" applyAlignment="1">
      <alignment horizontal="center" vertical="center" wrapText="1"/>
    </xf>
    <xf numFmtId="170" fontId="40" fillId="10" borderId="51" xfId="6" applyNumberFormat="1" applyFill="1" applyBorder="1" applyAlignment="1">
      <alignment horizontal="center" vertical="center" wrapText="1"/>
    </xf>
    <xf numFmtId="170" fontId="40" fillId="10" borderId="37" xfId="6" applyNumberFormat="1" applyFill="1" applyBorder="1" applyAlignment="1">
      <alignment horizontal="center" vertical="center" wrapText="1"/>
    </xf>
    <xf numFmtId="170" fontId="40" fillId="9" borderId="36" xfId="6" applyNumberFormat="1" applyFill="1" applyBorder="1" applyAlignment="1">
      <alignment horizontal="center" vertical="center" wrapText="1"/>
    </xf>
    <xf numFmtId="170" fontId="40" fillId="9" borderId="51" xfId="6" applyNumberFormat="1" applyFill="1" applyBorder="1" applyAlignment="1">
      <alignment horizontal="center" vertical="center" wrapText="1"/>
    </xf>
    <xf numFmtId="0" fontId="40" fillId="10" borderId="36" xfId="6" applyFill="1" applyBorder="1" applyAlignment="1">
      <alignment horizontal="center" vertical="center"/>
    </xf>
    <xf numFmtId="0" fontId="40" fillId="10" borderId="51" xfId="6" applyFill="1" applyBorder="1" applyAlignment="1">
      <alignment horizontal="center" vertical="center"/>
    </xf>
    <xf numFmtId="0" fontId="40" fillId="10" borderId="37" xfId="6" applyFill="1" applyBorder="1" applyAlignment="1">
      <alignment horizontal="center" vertical="center"/>
    </xf>
    <xf numFmtId="0" fontId="40" fillId="6" borderId="36" xfId="6" applyFill="1" applyBorder="1" applyAlignment="1">
      <alignment horizontal="center" vertical="center"/>
    </xf>
    <xf numFmtId="0" fontId="40" fillId="6" borderId="51" xfId="6" applyFill="1" applyBorder="1" applyAlignment="1">
      <alignment horizontal="center" vertical="center"/>
    </xf>
    <xf numFmtId="0" fontId="40" fillId="6" borderId="37" xfId="6" applyFill="1" applyBorder="1" applyAlignment="1">
      <alignment horizontal="center" vertical="center"/>
    </xf>
    <xf numFmtId="0" fontId="40" fillId="9" borderId="36" xfId="6" applyFill="1" applyBorder="1" applyAlignment="1">
      <alignment horizontal="center" vertical="center"/>
    </xf>
    <xf numFmtId="0" fontId="40" fillId="9" borderId="51" xfId="6" applyFill="1" applyBorder="1" applyAlignment="1">
      <alignment horizontal="center" vertical="center"/>
    </xf>
    <xf numFmtId="170" fontId="40" fillId="6" borderId="36" xfId="6" applyNumberFormat="1" applyFill="1" applyBorder="1" applyAlignment="1">
      <alignment horizontal="center" vertical="center" wrapText="1"/>
    </xf>
    <xf numFmtId="170" fontId="40" fillId="6" borderId="51" xfId="6" applyNumberFormat="1" applyFill="1" applyBorder="1" applyAlignment="1">
      <alignment horizontal="center" vertical="center" wrapText="1"/>
    </xf>
    <xf numFmtId="0" fontId="60" fillId="3" borderId="17" xfId="4" applyFont="1" applyFill="1" applyBorder="1" applyAlignment="1">
      <alignment horizontal="center" vertical="center"/>
    </xf>
    <xf numFmtId="0" fontId="59" fillId="3" borderId="17" xfId="4" applyFont="1" applyFill="1" applyBorder="1" applyAlignment="1">
      <alignment horizontal="center" vertical="center"/>
    </xf>
    <xf numFmtId="0" fontId="51" fillId="3" borderId="17" xfId="6" applyFont="1" applyFill="1" applyBorder="1" applyAlignment="1">
      <alignment horizontal="left" vertical="center"/>
    </xf>
    <xf numFmtId="0" fontId="8" fillId="16" borderId="55" xfId="4" applyFont="1" applyFill="1" applyBorder="1" applyAlignment="1">
      <alignment horizontal="center" vertical="center"/>
    </xf>
    <xf numFmtId="0" fontId="8" fillId="16" borderId="54" xfId="4" applyFont="1" applyFill="1" applyBorder="1" applyAlignment="1">
      <alignment horizontal="center" vertical="center"/>
    </xf>
    <xf numFmtId="0" fontId="19" fillId="10" borderId="31" xfId="6" applyFont="1" applyFill="1" applyBorder="1" applyAlignment="1">
      <alignment horizontal="center" vertical="center" wrapText="1"/>
    </xf>
    <xf numFmtId="0" fontId="19" fillId="10" borderId="25" xfId="6" applyFont="1" applyFill="1" applyBorder="1" applyAlignment="1">
      <alignment horizontal="center" vertical="center" wrapText="1"/>
    </xf>
    <xf numFmtId="0" fontId="40" fillId="15" borderId="36" xfId="6" applyFill="1" applyBorder="1" applyAlignment="1">
      <alignment horizontal="center" vertical="center"/>
    </xf>
    <xf numFmtId="0" fontId="40" fillId="15" borderId="51" xfId="6" applyFill="1" applyBorder="1" applyAlignment="1">
      <alignment horizontal="center" vertical="center"/>
    </xf>
    <xf numFmtId="0" fontId="40" fillId="15" borderId="37" xfId="6" applyFill="1" applyBorder="1" applyAlignment="1">
      <alignment horizontal="center" vertical="center"/>
    </xf>
    <xf numFmtId="0" fontId="40" fillId="14" borderId="36" xfId="6" applyFill="1" applyBorder="1" applyAlignment="1">
      <alignment horizontal="center" vertical="center"/>
    </xf>
    <xf numFmtId="0" fontId="40" fillId="14" borderId="51" xfId="6" applyFill="1" applyBorder="1" applyAlignment="1">
      <alignment horizontal="center" vertical="center"/>
    </xf>
    <xf numFmtId="0" fontId="40" fillId="14" borderId="37" xfId="6" applyFill="1" applyBorder="1" applyAlignment="1">
      <alignment horizontal="center" vertical="center"/>
    </xf>
    <xf numFmtId="0" fontId="43" fillId="16" borderId="15" xfId="4" applyFont="1" applyFill="1" applyBorder="1" applyAlignment="1">
      <alignment vertical="center" wrapText="1"/>
    </xf>
    <xf numFmtId="170" fontId="40" fillId="15" borderId="36" xfId="6" applyNumberFormat="1" applyFill="1" applyBorder="1" applyAlignment="1">
      <alignment horizontal="center" vertical="center" wrapText="1"/>
    </xf>
    <xf numFmtId="170" fontId="40" fillId="15" borderId="51" xfId="6" applyNumberFormat="1" applyFill="1" applyBorder="1" applyAlignment="1">
      <alignment horizontal="center" vertical="center" wrapText="1"/>
    </xf>
    <xf numFmtId="170" fontId="40" fillId="15" borderId="37" xfId="6" applyNumberFormat="1" applyFill="1" applyBorder="1" applyAlignment="1">
      <alignment horizontal="center" vertical="center" wrapText="1"/>
    </xf>
    <xf numFmtId="170" fontId="40" fillId="14" borderId="36" xfId="6" applyNumberFormat="1" applyFill="1" applyBorder="1" applyAlignment="1">
      <alignment horizontal="center" vertical="center" wrapText="1"/>
    </xf>
    <xf numFmtId="170" fontId="40" fillId="14" borderId="51" xfId="6" applyNumberFormat="1" applyFill="1" applyBorder="1" applyAlignment="1">
      <alignment horizontal="center" vertical="center" wrapText="1"/>
    </xf>
    <xf numFmtId="170" fontId="40" fillId="14" borderId="37" xfId="6" applyNumberFormat="1" applyFill="1" applyBorder="1" applyAlignment="1">
      <alignment horizontal="center" vertical="center" wrapText="1"/>
    </xf>
  </cellXfs>
  <cellStyles count="9">
    <cellStyle name="Calculation 2" xfId="7" xr:uid="{00000000-0005-0000-0000-000000000000}"/>
    <cellStyle name="Hyperlink" xfId="8" builtinId="8"/>
    <cellStyle name="Normal" xfId="0" builtinId="0"/>
    <cellStyle name="Normal 2" xfId="1" xr:uid="{00000000-0005-0000-0000-000003000000}"/>
    <cellStyle name="Normal 2 2" xfId="2" xr:uid="{00000000-0005-0000-0000-000004000000}"/>
    <cellStyle name="Normal 2_DESIGN INPUTS AND CALCULATIONS" xfId="3" xr:uid="{00000000-0005-0000-0000-000005000000}"/>
    <cellStyle name="Normal 3" xfId="6" xr:uid="{00000000-0005-0000-0000-000006000000}"/>
    <cellStyle name="常规 2" xfId="4" xr:uid="{00000000-0005-0000-0000-000007000000}"/>
    <cellStyle name="计算 2" xfId="5" xr:uid="{00000000-0005-0000-0000-000008000000}"/>
  </cellStyles>
  <dxfs count="3">
    <dxf>
      <fill>
        <patternFill>
          <bgColor theme="0" tint="-0.34998626667073579"/>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0A1A-474D-9306-7701EC3213C8}"/>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0A1A-474D-9306-7701EC3213C8}"/>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0A1A-474D-9306-7701EC3213C8}"/>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0A1A-474D-9306-7701EC3213C8}"/>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0A1A-474D-9306-7701EC3213C8}"/>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0A1A-474D-9306-7701EC3213C8}"/>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0A1A-474D-9306-7701EC3213C8}"/>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0A1A-474D-9306-7701EC3213C8}"/>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0A1A-474D-9306-7701EC3213C8}"/>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0A1A-474D-9306-7701EC3213C8}"/>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0A1A-474D-9306-7701EC3213C8}"/>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0A1A-474D-9306-7701EC3213C8}"/>
            </c:ext>
          </c:extLst>
        </c:ser>
        <c:dLbls>
          <c:showLegendKey val="0"/>
          <c:showVal val="0"/>
          <c:showCatName val="0"/>
          <c:showSerName val="0"/>
          <c:showPercent val="0"/>
          <c:showBubbleSize val="0"/>
        </c:dLbls>
        <c:axId val="120939648"/>
        <c:axId val="120941568"/>
      </c:scatterChart>
      <c:valAx>
        <c:axId val="120939648"/>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nl-NL"/>
          </a:p>
        </c:txPr>
        <c:crossAx val="120941568"/>
        <c:crosses val="autoZero"/>
        <c:crossBetween val="midCat"/>
        <c:majorUnit val="5.000000000000001E-2"/>
        <c:minorUnit val="1.0000000000000002E-2"/>
      </c:valAx>
      <c:valAx>
        <c:axId val="1209415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20939648"/>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21.28752202970718</c:v>
                </c:pt>
                <c:pt idx="1">
                  <c:v>18.294985819383879</c:v>
                </c:pt>
                <c:pt idx="2">
                  <c:v>15.67066998371773</c:v>
                </c:pt>
                <c:pt idx="3">
                  <c:v>13.535656264263601</c:v>
                </c:pt>
                <c:pt idx="4">
                  <c:v>11.77672733729532</c:v>
                </c:pt>
                <c:pt idx="5">
                  <c:v>10.29367786378975</c:v>
                </c:pt>
                <c:pt idx="6">
                  <c:v>9.0165310234354283</c:v>
                </c:pt>
                <c:pt idx="7">
                  <c:v>7.8972711218900091</c:v>
                </c:pt>
                <c:pt idx="8">
                  <c:v>6.9022622430109717</c:v>
                </c:pt>
                <c:pt idx="9">
                  <c:v>6.0072820605273414</c:v>
                </c:pt>
                <c:pt idx="10">
                  <c:v>5.1807736742063903E-2</c:v>
                </c:pt>
                <c:pt idx="11">
                  <c:v>-3.4578492391838349</c:v>
                </c:pt>
                <c:pt idx="12">
                  <c:v>-5.9523570321891146</c:v>
                </c:pt>
                <c:pt idx="13">
                  <c:v>-7.8885808889078852</c:v>
                </c:pt>
                <c:pt idx="14">
                  <c:v>-9.4711318308813439</c:v>
                </c:pt>
                <c:pt idx="15">
                  <c:v>-10.809419919668816</c:v>
                </c:pt>
                <c:pt idx="16">
                  <c:v>-11.968838422828664</c:v>
                </c:pt>
                <c:pt idx="17">
                  <c:v>-12.991600598448588</c:v>
                </c:pt>
                <c:pt idx="18">
                  <c:v>-13.906544197707207</c:v>
                </c:pt>
                <c:pt idx="19">
                  <c:v>-19.926484709683912</c:v>
                </c:pt>
                <c:pt idx="20">
                  <c:v>-23.44818776845743</c:v>
                </c:pt>
                <c:pt idx="21">
                  <c:v>-25.946919756993051</c:v>
                </c:pt>
                <c:pt idx="22">
                  <c:v>-27.885100232817145</c:v>
                </c:pt>
                <c:pt idx="23">
                  <c:v>-29.46871440668459</c:v>
                </c:pt>
                <c:pt idx="24">
                  <c:v>-30.807643719130695</c:v>
                </c:pt>
                <c:pt idx="25">
                  <c:v>-31.967478452802126</c:v>
                </c:pt>
                <c:pt idx="26">
                  <c:v>-32.990526018208385</c:v>
                </c:pt>
                <c:pt idx="27">
                  <c:v>-33.905673766840522</c:v>
                </c:pt>
                <c:pt idx="28">
                  <c:v>-39.926267085281083</c:v>
                </c:pt>
                <c:pt idx="29">
                  <c:v>-43.448091045127086</c:v>
                </c:pt>
                <c:pt idx="30">
                  <c:v>-45.946865349849332</c:v>
                </c:pt>
                <c:pt idx="31">
                  <c:v>-47.885065412165062</c:v>
                </c:pt>
                <c:pt idx="32">
                  <c:v>-49.468690225645986</c:v>
                </c:pt>
                <c:pt idx="33">
                  <c:v>-50.807625953456245</c:v>
                </c:pt>
                <c:pt idx="34">
                  <c:v>-51.967464850951018</c:v>
                </c:pt>
                <c:pt idx="35">
                  <c:v>-52.990515271063146</c:v>
                </c:pt>
                <c:pt idx="36">
                  <c:v>-53.905665061650787</c:v>
                </c:pt>
              </c:numCache>
            </c:numRef>
          </c:yVal>
          <c:smooth val="1"/>
          <c:extLst>
            <c:ext xmlns:c16="http://schemas.microsoft.com/office/drawing/2014/chart" uri="{C3380CC4-5D6E-409C-BE32-E72D297353CC}">
              <c16:uniqueId val="{00000000-C691-4223-8977-6842B2179B9D}"/>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calculations'!$M$363:$M$399</c:f>
              <c:numCache>
                <c:formatCode>General</c:formatCode>
                <c:ptCount val="37"/>
                <c:pt idx="0">
                  <c:v>28.239733066972661</c:v>
                </c:pt>
                <c:pt idx="1">
                  <c:v>22.224594299178555</c:v>
                </c:pt>
                <c:pt idx="2">
                  <c:v>18.71185466745257</c:v>
                </c:pt>
                <c:pt idx="3">
                  <c:v>16.22576549777061</c:v>
                </c:pt>
                <c:pt idx="4">
                  <c:v>14.303816960942211</c:v>
                </c:pt>
                <c:pt idx="5">
                  <c:v>12.739966898982594</c:v>
                </c:pt>
                <c:pt idx="6">
                  <c:v>11.424277264927412</c:v>
                </c:pt>
                <c:pt idx="7">
                  <c:v>10.291095565763372</c:v>
                </c:pt>
                <c:pt idx="8">
                  <c:v>9.2980453288764373</c:v>
                </c:pt>
                <c:pt idx="9">
                  <c:v>8.4161632398462345</c:v>
                </c:pt>
                <c:pt idx="10">
                  <c:v>2.8873372091378653</c:v>
                </c:pt>
                <c:pt idx="11">
                  <c:v>7.0497415524346227E-2</c:v>
                </c:pt>
                <c:pt idx="12">
                  <c:v>-1.6149459731226912</c:v>
                </c:pt>
                <c:pt idx="13">
                  <c:v>-2.7097791220847993</c:v>
                </c:pt>
                <c:pt idx="14">
                  <c:v>-3.4677883709438078</c:v>
                </c:pt>
                <c:pt idx="15">
                  <c:v>-4.0239125109677101</c:v>
                </c:pt>
                <c:pt idx="16">
                  <c:v>-4.4547147481287306</c:v>
                </c:pt>
                <c:pt idx="17">
                  <c:v>-4.8055789290712028</c:v>
                </c:pt>
                <c:pt idx="18">
                  <c:v>-5.1043421086407861</c:v>
                </c:pt>
                <c:pt idx="19">
                  <c:v>-7.2362999770997147</c:v>
                </c:pt>
                <c:pt idx="20">
                  <c:v>-9.083401950976759</c:v>
                </c:pt>
                <c:pt idx="21">
                  <c:v>-10.779377354494489</c:v>
                </c:pt>
                <c:pt idx="22">
                  <c:v>-12.300140959546404</c:v>
                </c:pt>
                <c:pt idx="23">
                  <c:v>-13.657702348616588</c:v>
                </c:pt>
                <c:pt idx="24">
                  <c:v>-14.876000404283342</c:v>
                </c:pt>
                <c:pt idx="25">
                  <c:v>-15.978729233193247</c:v>
                </c:pt>
                <c:pt idx="26">
                  <c:v>-16.98600918881742</c:v>
                </c:pt>
                <c:pt idx="27">
                  <c:v>-17.914107300833205</c:v>
                </c:pt>
                <c:pt idx="28">
                  <c:v>-24.744112764104401</c:v>
                </c:pt>
                <c:pt idx="29">
                  <c:v>-29.513612202776777</c:v>
                </c:pt>
                <c:pt idx="30">
                  <c:v>-33.330056485971284</c:v>
                </c:pt>
                <c:pt idx="31">
                  <c:v>-36.531061748913551</c:v>
                </c:pt>
                <c:pt idx="32">
                  <c:v>-39.282973068780514</c:v>
                </c:pt>
                <c:pt idx="33">
                  <c:v>-41.690094006385493</c:v>
                </c:pt>
                <c:pt idx="34">
                  <c:v>-43.82469961226785</c:v>
                </c:pt>
                <c:pt idx="35">
                  <c:v>-45.739266073583138</c:v>
                </c:pt>
                <c:pt idx="36">
                  <c:v>-47.4730084771981</c:v>
                </c:pt>
              </c:numCache>
            </c:numRef>
          </c:yVal>
          <c:smooth val="1"/>
          <c:extLst>
            <c:ext xmlns:c16="http://schemas.microsoft.com/office/drawing/2014/chart" uri="{C3380CC4-5D6E-409C-BE32-E72D297353CC}">
              <c16:uniqueId val="{00000001-C691-4223-8977-6842B2179B9D}"/>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calculations'!$P$363:$P$399</c:f>
              <c:numCache>
                <c:formatCode>General</c:formatCode>
                <c:ptCount val="37"/>
                <c:pt idx="0">
                  <c:v>49.527255096679838</c:v>
                </c:pt>
                <c:pt idx="1">
                  <c:v>40.519580118562438</c:v>
                </c:pt>
                <c:pt idx="2">
                  <c:v>34.382524651170307</c:v>
                </c:pt>
                <c:pt idx="3">
                  <c:v>29.761421762034196</c:v>
                </c:pt>
                <c:pt idx="4">
                  <c:v>26.08054429823752</c:v>
                </c:pt>
                <c:pt idx="5">
                  <c:v>23.033644762772326</c:v>
                </c:pt>
                <c:pt idx="6">
                  <c:v>20.440808288362867</c:v>
                </c:pt>
                <c:pt idx="7">
                  <c:v>18.188366687653385</c:v>
                </c:pt>
                <c:pt idx="8">
                  <c:v>16.200307571887407</c:v>
                </c:pt>
                <c:pt idx="9">
                  <c:v>14.423445300373567</c:v>
                </c:pt>
                <c:pt idx="10">
                  <c:v>2.9391449458799306</c:v>
                </c:pt>
                <c:pt idx="11">
                  <c:v>-3.3873518236594831</c:v>
                </c:pt>
                <c:pt idx="12">
                  <c:v>-7.5673030053117953</c:v>
                </c:pt>
                <c:pt idx="13">
                  <c:v>-10.5983600109927</c:v>
                </c:pt>
                <c:pt idx="14">
                  <c:v>-12.938920201825148</c:v>
                </c:pt>
                <c:pt idx="15">
                  <c:v>-14.833332430636542</c:v>
                </c:pt>
                <c:pt idx="16">
                  <c:v>-16.423553170957415</c:v>
                </c:pt>
                <c:pt idx="17">
                  <c:v>-17.797179527519795</c:v>
                </c:pt>
                <c:pt idx="18">
                  <c:v>-19.010886306347992</c:v>
                </c:pt>
                <c:pt idx="19">
                  <c:v>-27.162784686783638</c:v>
                </c:pt>
                <c:pt idx="20">
                  <c:v>-32.531589719434187</c:v>
                </c:pt>
                <c:pt idx="21">
                  <c:v>-36.726297111487554</c:v>
                </c:pt>
                <c:pt idx="22">
                  <c:v>-40.185241192363549</c:v>
                </c:pt>
                <c:pt idx="23">
                  <c:v>-43.126416755301179</c:v>
                </c:pt>
                <c:pt idx="24">
                  <c:v>-45.683644123414034</c:v>
                </c:pt>
                <c:pt idx="25">
                  <c:v>-47.946207685995375</c:v>
                </c:pt>
                <c:pt idx="26">
                  <c:v>-49.97653520702579</c:v>
                </c:pt>
                <c:pt idx="27">
                  <c:v>-51.819781067673709</c:v>
                </c:pt>
                <c:pt idx="28">
                  <c:v>-64.670379849385483</c:v>
                </c:pt>
                <c:pt idx="29">
                  <c:v>-72.961703247903856</c:v>
                </c:pt>
                <c:pt idx="30">
                  <c:v>-79.276921835820602</c:v>
                </c:pt>
                <c:pt idx="31">
                  <c:v>-84.41612716107862</c:v>
                </c:pt>
                <c:pt idx="32">
                  <c:v>-88.751663294426507</c:v>
                </c:pt>
                <c:pt idx="33">
                  <c:v>-92.497719959841731</c:v>
                </c:pt>
                <c:pt idx="34">
                  <c:v>-95.792164463218882</c:v>
                </c:pt>
                <c:pt idx="35">
                  <c:v>-98.729781344646256</c:v>
                </c:pt>
                <c:pt idx="36">
                  <c:v>-101.37867353884889</c:v>
                </c:pt>
              </c:numCache>
            </c:numRef>
          </c:yVal>
          <c:smooth val="1"/>
          <c:extLst>
            <c:ext xmlns:c16="http://schemas.microsoft.com/office/drawing/2014/chart" uri="{C3380CC4-5D6E-409C-BE32-E72D297353CC}">
              <c16:uniqueId val="{00000002-C691-4223-8977-6842B2179B9D}"/>
            </c:ext>
          </c:extLst>
        </c:ser>
        <c:dLbls>
          <c:showLegendKey val="0"/>
          <c:showVal val="0"/>
          <c:showCatName val="0"/>
          <c:showSerName val="0"/>
          <c:showPercent val="0"/>
          <c:showBubbleSize val="0"/>
        </c:dLbls>
        <c:axId val="185075968"/>
        <c:axId val="185086336"/>
      </c:scatterChart>
      <c:valAx>
        <c:axId val="185075968"/>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086336"/>
        <c:crossesAt val="-1000"/>
        <c:crossBetween val="midCat"/>
      </c:valAx>
      <c:valAx>
        <c:axId val="185086336"/>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5075968"/>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-35.098844598793342</c:v>
                </c:pt>
                <c:pt idx="1">
                  <c:v>-54.569726325202204</c:v>
                </c:pt>
                <c:pt idx="2">
                  <c:v>-64.624748371525314</c:v>
                </c:pt>
                <c:pt idx="3">
                  <c:v>-70.418038724653186</c:v>
                </c:pt>
                <c:pt idx="4">
                  <c:v>-74.114526023913001</c:v>
                </c:pt>
                <c:pt idx="5">
                  <c:v>-76.658611494301184</c:v>
                </c:pt>
                <c:pt idx="6">
                  <c:v>-78.509817400432595</c:v>
                </c:pt>
                <c:pt idx="7">
                  <c:v>-79.914578064776251</c:v>
                </c:pt>
                <c:pt idx="8">
                  <c:v>-81.015793084103606</c:v>
                </c:pt>
                <c:pt idx="9">
                  <c:v>-81.901649300864747</c:v>
                </c:pt>
                <c:pt idx="10">
                  <c:v>-85.930499860555571</c:v>
                </c:pt>
                <c:pt idx="11">
                  <c:v>-87.284463699096619</c:v>
                </c:pt>
                <c:pt idx="12">
                  <c:v>-87.96268050592802</c:v>
                </c:pt>
                <c:pt idx="13">
                  <c:v>-88.369897111552632</c:v>
                </c:pt>
                <c:pt idx="14">
                  <c:v>-88.641468935685808</c:v>
                </c:pt>
                <c:pt idx="15">
                  <c:v>-88.835486908128743</c:v>
                </c:pt>
                <c:pt idx="16">
                  <c:v>-88.98101816132052</c:v>
                </c:pt>
                <c:pt idx="17">
                  <c:v>-89.094218323943238</c:v>
                </c:pt>
                <c:pt idx="18">
                  <c:v>-89.184783588544448</c:v>
                </c:pt>
                <c:pt idx="19">
                  <c:v>-89.592371163975685</c:v>
                </c:pt>
                <c:pt idx="20">
                  <c:v>-89.728244895425263</c:v>
                </c:pt>
                <c:pt idx="21">
                  <c:v>-89.7961830029071</c:v>
                </c:pt>
                <c:pt idx="22">
                  <c:v>-89.836946154727613</c:v>
                </c:pt>
                <c:pt idx="23">
                  <c:v>-89.864121683524431</c:v>
                </c:pt>
                <c:pt idx="24">
                  <c:v>-89.883532813664942</c:v>
                </c:pt>
                <c:pt idx="25">
                  <c:v>-89.898091179059264</c:v>
                </c:pt>
                <c:pt idx="26">
                  <c:v>-89.909414361337596</c:v>
                </c:pt>
                <c:pt idx="27">
                  <c:v>-89.918472912297361</c:v>
                </c:pt>
                <c:pt idx="28">
                  <c:v>-89.959236435515308</c:v>
                </c:pt>
                <c:pt idx="29">
                  <c:v>-89.972824287796186</c:v>
                </c:pt>
                <c:pt idx="30">
                  <c:v>-89.979618215178476</c:v>
                </c:pt>
                <c:pt idx="31">
                  <c:v>-89.983694571895171</c:v>
                </c:pt>
                <c:pt idx="32">
                  <c:v>-89.986412143133904</c:v>
                </c:pt>
                <c:pt idx="33">
                  <c:v>-89.988353265485415</c:v>
                </c:pt>
                <c:pt idx="34">
                  <c:v>-89.989809107266836</c:v>
                </c:pt>
                <c:pt idx="35">
                  <c:v>-89.9909414286616</c:v>
                </c:pt>
                <c:pt idx="36">
                  <c:v>-89.991847285782526</c:v>
                </c:pt>
              </c:numCache>
            </c:numRef>
          </c:yVal>
          <c:smooth val="1"/>
          <c:extLst>
            <c:ext xmlns:c16="http://schemas.microsoft.com/office/drawing/2014/chart" uri="{C3380CC4-5D6E-409C-BE32-E72D297353CC}">
              <c16:uniqueId val="{00000000-5C8B-4889-899B-5B1060766AE6}"/>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calculations'!$N$363:$N$399</c:f>
              <c:numCache>
                <c:formatCode>General</c:formatCode>
                <c:ptCount val="37"/>
                <c:pt idx="0">
                  <c:v>90.952364785675726</c:v>
                </c:pt>
                <c:pt idx="1">
                  <c:v>91.903697694895911</c:v>
                </c:pt>
                <c:pt idx="2">
                  <c:v>92.852972257917713</c:v>
                </c:pt>
                <c:pt idx="3">
                  <c:v>93.799172748233019</c:v>
                </c:pt>
                <c:pt idx="4">
                  <c:v>94.741299380404513</c:v>
                </c:pt>
                <c:pt idx="5">
                  <c:v>95.67837330404231</c:v>
                </c:pt>
                <c:pt idx="6">
                  <c:v>96.609441333574892</c:v>
                </c:pt>
                <c:pt idx="7">
                  <c:v>97.533580359611278</c:v>
                </c:pt>
                <c:pt idx="8">
                  <c:v>98.44990139493224</c:v>
                </c:pt>
                <c:pt idx="9">
                  <c:v>99.357553216217966</c:v>
                </c:pt>
                <c:pt idx="10">
                  <c:v>107.80203046028483</c:v>
                </c:pt>
                <c:pt idx="11">
                  <c:v>114.78964297420612</c:v>
                </c:pt>
                <c:pt idx="12">
                  <c:v>120.208315855386</c:v>
                </c:pt>
                <c:pt idx="13">
                  <c:v>124.21423077061152</c:v>
                </c:pt>
                <c:pt idx="14">
                  <c:v>127.05833014538752</c:v>
                </c:pt>
                <c:pt idx="15">
                  <c:v>128.98883162445065</c:v>
                </c:pt>
                <c:pt idx="16">
                  <c:v>130.21542805631546</c:v>
                </c:pt>
                <c:pt idx="17">
                  <c:v>130.90397322546164</c:v>
                </c:pt>
                <c:pt idx="18">
                  <c:v>131.18212597824737</c:v>
                </c:pt>
                <c:pt idx="19">
                  <c:v>124.84682764770383</c:v>
                </c:pt>
                <c:pt idx="20">
                  <c:v>115.96281443661864</c:v>
                </c:pt>
                <c:pt idx="21">
                  <c:v>108.6178504644614</c:v>
                </c:pt>
                <c:pt idx="22">
                  <c:v>102.75041142638921</c:v>
                </c:pt>
                <c:pt idx="23">
                  <c:v>97.949553121118541</c:v>
                </c:pt>
                <c:pt idx="24">
                  <c:v>93.895425661840363</c:v>
                </c:pt>
                <c:pt idx="25">
                  <c:v>90.373584309551347</c:v>
                </c:pt>
                <c:pt idx="26">
                  <c:v>87.24277428122565</c:v>
                </c:pt>
                <c:pt idx="27">
                  <c:v>84.408648163982122</c:v>
                </c:pt>
                <c:pt idx="28">
                  <c:v>64.226821975003219</c:v>
                </c:pt>
                <c:pt idx="29">
                  <c:v>51.172570445568738</c:v>
                </c:pt>
                <c:pt idx="30">
                  <c:v>41.996517610171537</c:v>
                </c:pt>
                <c:pt idx="31">
                  <c:v>35.340276757256305</c:v>
                </c:pt>
                <c:pt idx="32">
                  <c:v>30.369769383582565</c:v>
                </c:pt>
                <c:pt idx="33">
                  <c:v>26.55417442221156</c:v>
                </c:pt>
                <c:pt idx="34">
                  <c:v>23.551288485126037</c:v>
                </c:pt>
                <c:pt idx="35">
                  <c:v>21.135930861689303</c:v>
                </c:pt>
                <c:pt idx="36">
                  <c:v>19.156179041812806</c:v>
                </c:pt>
              </c:numCache>
            </c:numRef>
          </c:yVal>
          <c:smooth val="1"/>
          <c:extLst>
            <c:ext xmlns:c16="http://schemas.microsoft.com/office/drawing/2014/chart" uri="{C3380CC4-5D6E-409C-BE32-E72D297353CC}">
              <c16:uniqueId val="{00000001-5C8B-4889-899B-5B1060766AE6}"/>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calculations'!$Q$363:$Q$399</c:f>
              <c:numCache>
                <c:formatCode>General</c:formatCode>
                <c:ptCount val="37"/>
                <c:pt idx="0">
                  <c:v>55.853520186882406</c:v>
                </c:pt>
                <c:pt idx="1">
                  <c:v>37.3339713696937</c:v>
                </c:pt>
                <c:pt idx="2">
                  <c:v>28.228223886392414</c:v>
                </c:pt>
                <c:pt idx="3">
                  <c:v>23.381134023579875</c:v>
                </c:pt>
                <c:pt idx="4">
                  <c:v>20.626773356491555</c:v>
                </c:pt>
                <c:pt idx="5">
                  <c:v>19.019761809741169</c:v>
                </c:pt>
                <c:pt idx="6">
                  <c:v>18.099623933142254</c:v>
                </c:pt>
                <c:pt idx="7">
                  <c:v>17.619002294834985</c:v>
                </c:pt>
                <c:pt idx="8">
                  <c:v>17.434108310828606</c:v>
                </c:pt>
                <c:pt idx="9">
                  <c:v>17.45590391535319</c:v>
                </c:pt>
                <c:pt idx="10">
                  <c:v>21.871530599729255</c:v>
                </c:pt>
                <c:pt idx="11">
                  <c:v>27.505179275109498</c:v>
                </c:pt>
                <c:pt idx="12">
                  <c:v>32.245635349458013</c:v>
                </c:pt>
                <c:pt idx="13">
                  <c:v>35.84433365905889</c:v>
                </c:pt>
                <c:pt idx="14">
                  <c:v>38.41686120970175</c:v>
                </c:pt>
                <c:pt idx="15">
                  <c:v>40.153344716321868</c:v>
                </c:pt>
                <c:pt idx="16">
                  <c:v>41.234409894995053</c:v>
                </c:pt>
                <c:pt idx="17">
                  <c:v>41.809754901518403</c:v>
                </c:pt>
                <c:pt idx="18">
                  <c:v>41.997342389702908</c:v>
                </c:pt>
                <c:pt idx="19">
                  <c:v>35.25445648372812</c:v>
                </c:pt>
                <c:pt idx="20">
                  <c:v>26.234569541193252</c:v>
                </c:pt>
                <c:pt idx="21">
                  <c:v>18.82166746155437</c:v>
                </c:pt>
                <c:pt idx="22">
                  <c:v>12.913465271661607</c:v>
                </c:pt>
                <c:pt idx="23">
                  <c:v>8.0854314375941101</c:v>
                </c:pt>
                <c:pt idx="24">
                  <c:v>4.0118928481754494</c:v>
                </c:pt>
                <c:pt idx="25">
                  <c:v>0.4754931304921115</c:v>
                </c:pt>
                <c:pt idx="26">
                  <c:v>357.33335991988804</c:v>
                </c:pt>
                <c:pt idx="27">
                  <c:v>354.49017525168472</c:v>
                </c:pt>
                <c:pt idx="28">
                  <c:v>334.26758553948787</c:v>
                </c:pt>
                <c:pt idx="29">
                  <c:v>321.19974615777267</c:v>
                </c:pt>
                <c:pt idx="30">
                  <c:v>312.01689939499306</c:v>
                </c:pt>
                <c:pt idx="31">
                  <c:v>305.35658218536116</c:v>
                </c:pt>
                <c:pt idx="32">
                  <c:v>300.38335724044862</c:v>
                </c:pt>
                <c:pt idx="33">
                  <c:v>296.5658211567262</c:v>
                </c:pt>
                <c:pt idx="34">
                  <c:v>293.5614793778592</c:v>
                </c:pt>
                <c:pt idx="35">
                  <c:v>291.14498943302772</c:v>
                </c:pt>
                <c:pt idx="36">
                  <c:v>289.16433175603026</c:v>
                </c:pt>
              </c:numCache>
            </c:numRef>
          </c:yVal>
          <c:smooth val="1"/>
          <c:extLst>
            <c:ext xmlns:c16="http://schemas.microsoft.com/office/drawing/2014/chart" uri="{C3380CC4-5D6E-409C-BE32-E72D297353CC}">
              <c16:uniqueId val="{00000002-5C8B-4889-899B-5B1060766AE6}"/>
            </c:ext>
          </c:extLst>
        </c:ser>
        <c:dLbls>
          <c:showLegendKey val="0"/>
          <c:showVal val="0"/>
          <c:showCatName val="0"/>
          <c:showSerName val="0"/>
          <c:showPercent val="0"/>
          <c:showBubbleSize val="0"/>
        </c:dLbls>
        <c:axId val="185104640"/>
        <c:axId val="185119104"/>
      </c:scatterChart>
      <c:valAx>
        <c:axId val="18510464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119104"/>
        <c:crossesAt val="-360"/>
        <c:crossBetween val="midCat"/>
      </c:valAx>
      <c:valAx>
        <c:axId val="18511910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5104640"/>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1.086176328574846E-2</c:v>
                </c:pt>
                <c:pt idx="2">
                  <c:v>4.4186246608772566E-2</c:v>
                </c:pt>
                <c:pt idx="3">
                  <c:v>0.10215830074416903</c:v>
                </c:pt>
                <c:pt idx="4">
                  <c:v>0.18818153918314182</c:v>
                </c:pt>
                <c:pt idx="5">
                  <c:v>0.30598372888725661</c:v>
                </c:pt>
                <c:pt idx="6">
                  <c:v>0.45707987625721741</c:v>
                </c:pt>
                <c:pt idx="7">
                  <c:v>0.63558728219405447</c:v>
                </c:pt>
                <c:pt idx="8">
                  <c:v>0.82223010529934804</c:v>
                </c:pt>
                <c:pt idx="11">
                  <c:v>0.9861699280068007</c:v>
                </c:pt>
                <c:pt idx="12">
                  <c:v>1.1013715499889249</c:v>
                </c:pt>
                <c:pt idx="15">
                  <c:v>1.1625360000604663</c:v>
                </c:pt>
                <c:pt idx="16">
                  <c:v>1.1818237286354756</c:v>
                </c:pt>
                <c:pt idx="17">
                  <c:v>1.1754393715872939</c:v>
                </c:pt>
                <c:pt idx="18">
                  <c:v>1.1557412226276402</c:v>
                </c:pt>
                <c:pt idx="19">
                  <c:v>1.1301861229760757</c:v>
                </c:pt>
                <c:pt idx="20">
                  <c:v>1.1027497992242876</c:v>
                </c:pt>
                <c:pt idx="21">
                  <c:v>1.0753824295372938</c:v>
                </c:pt>
                <c:pt idx="22">
                  <c:v>1.0489581456559001</c:v>
                </c:pt>
                <c:pt idx="23">
                  <c:v>1.0238078923860083</c:v>
                </c:pt>
                <c:pt idx="24">
                  <c:v>1</c:v>
                </c:pt>
                <c:pt idx="25">
                  <c:v>0.97748339486532076</c:v>
                </c:pt>
                <c:pt idx="26">
                  <c:v>0.95615914053742157</c:v>
                </c:pt>
                <c:pt idx="27">
                  <c:v>0.93591523868703286</c:v>
                </c:pt>
                <c:pt idx="28">
                  <c:v>0.91664276750242457</c:v>
                </c:pt>
                <c:pt idx="29">
                  <c:v>0.89824263552507433</c:v>
                </c:pt>
                <c:pt idx="30">
                  <c:v>0.88062770558722347</c:v>
                </c:pt>
                <c:pt idx="31">
                  <c:v>0.86372272292671548</c:v>
                </c:pt>
                <c:pt idx="32">
                  <c:v>0.84746328686255856</c:v>
                </c:pt>
                <c:pt idx="33">
                  <c:v>0.8317944877051745</c:v>
                </c:pt>
                <c:pt idx="34">
                  <c:v>0.81666951055462955</c:v>
                </c:pt>
                <c:pt idx="35">
                  <c:v>0.80204834238283007</c:v>
                </c:pt>
                <c:pt idx="36">
                  <c:v>0.78789663450247349</c:v>
                </c:pt>
                <c:pt idx="37">
                  <c:v>0.77418473071938732</c:v>
                </c:pt>
                <c:pt idx="38">
                  <c:v>0.76088685190683758</c:v>
                </c:pt>
                <c:pt idx="39">
                  <c:v>0.74798041971305196</c:v>
                </c:pt>
                <c:pt idx="40">
                  <c:v>0.73544549992167463</c:v>
                </c:pt>
                <c:pt idx="41">
                  <c:v>0.72326434660787864</c:v>
                </c:pt>
                <c:pt idx="42">
                  <c:v>0.71142103008086865</c:v>
                </c:pt>
                <c:pt idx="43">
                  <c:v>0.69990113385734243</c:v>
                </c:pt>
                <c:pt idx="44">
                  <c:v>0.68869150816423841</c:v>
                </c:pt>
                <c:pt idx="45">
                  <c:v>0.67778006953734493</c:v>
                </c:pt>
                <c:pt idx="46">
                  <c:v>0.66715563789535515</c:v>
                </c:pt>
                <c:pt idx="47">
                  <c:v>0.65680780401542982</c:v>
                </c:pt>
                <c:pt idx="48">
                  <c:v>0.6467268216328349</c:v>
                </c:pt>
                <c:pt idx="49">
                  <c:v>0.63690351946201451</c:v>
                </c:pt>
                <c:pt idx="50">
                  <c:v>0.6273292293204642</c:v>
                </c:pt>
                <c:pt idx="51">
                  <c:v>0.61799572726017082</c:v>
                </c:pt>
                <c:pt idx="52">
                  <c:v>0.60889518520106756</c:v>
                </c:pt>
                <c:pt idx="53">
                  <c:v>0.60002013104044161</c:v>
                </c:pt>
                <c:pt idx="54">
                  <c:v>0.59136341560140471</c:v>
                </c:pt>
                <c:pt idx="55">
                  <c:v>0.58291818509893178</c:v>
                </c:pt>
                <c:pt idx="56">
                  <c:v>0.5746778580573767</c:v>
                </c:pt>
                <c:pt idx="57">
                  <c:v>0.56663610582001389</c:v>
                </c:pt>
                <c:pt idx="58">
                  <c:v>0.55878683595823286</c:v>
                </c:pt>
                <c:pt idx="59">
                  <c:v>0.55112417802303904</c:v>
                </c:pt>
                <c:pt idx="60">
                  <c:v>0.54364247119058484</c:v>
                </c:pt>
                <c:pt idx="61">
                  <c:v>0.53633625344149793</c:v>
                </c:pt>
                <c:pt idx="62">
                  <c:v>0.52920025198481413</c:v>
                </c:pt>
                <c:pt idx="63">
                  <c:v>0.52222937469458142</c:v>
                </c:pt>
                <c:pt idx="64">
                  <c:v>0.51541870237337917</c:v>
                </c:pt>
                <c:pt idx="65">
                  <c:v>0.508763481694119</c:v>
                </c:pt>
                <c:pt idx="66">
                  <c:v>0.5022591187013683</c:v>
                </c:pt>
                <c:pt idx="67">
                  <c:v>0.49590117277745172</c:v>
                </c:pt>
                <c:pt idx="68">
                  <c:v>0.48968535099780569</c:v>
                </c:pt>
                <c:pt idx="69">
                  <c:v>0.48360750281550824</c:v>
                </c:pt>
                <c:pt idx="70">
                  <c:v>0.47766361502718518</c:v>
                </c:pt>
                <c:pt idx="71">
                  <c:v>0.47184980698239748</c:v>
                </c:pt>
                <c:pt idx="72">
                  <c:v>0.46616232600635288</c:v>
                </c:pt>
                <c:pt idx="73">
                  <c:v>0.46059754301208394</c:v>
                </c:pt>
                <c:pt idx="74">
                  <c:v>0.4551519482830948</c:v>
                </c:pt>
              </c:numCache>
            </c:numRef>
          </c:yVal>
          <c:smooth val="1"/>
          <c:extLst>
            <c:ext xmlns:c16="http://schemas.microsoft.com/office/drawing/2014/chart" uri="{C3380CC4-5D6E-409C-BE32-E72D297353CC}">
              <c16:uniqueId val="{00000000-E1D5-4B99-9441-CCFEBF09D22E}"/>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0.87591489361702124</c:v>
                </c:pt>
                <c:pt idx="1">
                  <c:v>0.87591489361702124</c:v>
                </c:pt>
                <c:pt idx="2">
                  <c:v>0.87591489361702124</c:v>
                </c:pt>
                <c:pt idx="3">
                  <c:v>0.87591489361702124</c:v>
                </c:pt>
                <c:pt idx="4">
                  <c:v>0.87591489361702124</c:v>
                </c:pt>
                <c:pt idx="5">
                  <c:v>0.87591489361702124</c:v>
                </c:pt>
                <c:pt idx="6">
                  <c:v>0.87591489361702124</c:v>
                </c:pt>
                <c:pt idx="7">
                  <c:v>0.87591489361702124</c:v>
                </c:pt>
                <c:pt idx="8">
                  <c:v>0.87591489361702124</c:v>
                </c:pt>
                <c:pt idx="11">
                  <c:v>0.87591489361702124</c:v>
                </c:pt>
                <c:pt idx="12">
                  <c:v>0.87591489361702124</c:v>
                </c:pt>
                <c:pt idx="15">
                  <c:v>0.87591489361702124</c:v>
                </c:pt>
                <c:pt idx="16">
                  <c:v>0.87591489361702124</c:v>
                </c:pt>
                <c:pt idx="17">
                  <c:v>0.87591489361702124</c:v>
                </c:pt>
                <c:pt idx="18">
                  <c:v>0.87591489361702124</c:v>
                </c:pt>
                <c:pt idx="19">
                  <c:v>0.87591489361702124</c:v>
                </c:pt>
                <c:pt idx="20">
                  <c:v>0.87591489361702124</c:v>
                </c:pt>
                <c:pt idx="21">
                  <c:v>0.87591489361702124</c:v>
                </c:pt>
                <c:pt idx="22">
                  <c:v>0.87591489361702124</c:v>
                </c:pt>
                <c:pt idx="23">
                  <c:v>0.87591489361702124</c:v>
                </c:pt>
                <c:pt idx="24">
                  <c:v>0.87591489361702124</c:v>
                </c:pt>
                <c:pt idx="25">
                  <c:v>0.87591489361702124</c:v>
                </c:pt>
                <c:pt idx="26">
                  <c:v>0.87591489361702124</c:v>
                </c:pt>
                <c:pt idx="27">
                  <c:v>0.87591489361702124</c:v>
                </c:pt>
                <c:pt idx="28">
                  <c:v>0.87591489361702124</c:v>
                </c:pt>
                <c:pt idx="29">
                  <c:v>0.87591489361702124</c:v>
                </c:pt>
                <c:pt idx="30">
                  <c:v>0.87591489361702124</c:v>
                </c:pt>
                <c:pt idx="31">
                  <c:v>0.87591489361702124</c:v>
                </c:pt>
                <c:pt idx="32">
                  <c:v>0.87591489361702124</c:v>
                </c:pt>
                <c:pt idx="33">
                  <c:v>0.87591489361702124</c:v>
                </c:pt>
                <c:pt idx="34">
                  <c:v>0.87591489361702124</c:v>
                </c:pt>
                <c:pt idx="35">
                  <c:v>0.87591489361702124</c:v>
                </c:pt>
                <c:pt idx="36">
                  <c:v>0.87591489361702124</c:v>
                </c:pt>
                <c:pt idx="37">
                  <c:v>0.87591489361702124</c:v>
                </c:pt>
                <c:pt idx="38">
                  <c:v>0.87591489361702124</c:v>
                </c:pt>
                <c:pt idx="39">
                  <c:v>0.87591489361702124</c:v>
                </c:pt>
                <c:pt idx="40">
                  <c:v>0.87591489361702124</c:v>
                </c:pt>
                <c:pt idx="41">
                  <c:v>0.87591489361702124</c:v>
                </c:pt>
                <c:pt idx="42">
                  <c:v>0.87591489361702124</c:v>
                </c:pt>
                <c:pt idx="43">
                  <c:v>0.87591489361702124</c:v>
                </c:pt>
                <c:pt idx="44">
                  <c:v>0.87591489361702124</c:v>
                </c:pt>
                <c:pt idx="45">
                  <c:v>0.87591489361702124</c:v>
                </c:pt>
                <c:pt idx="46">
                  <c:v>0.87591489361702124</c:v>
                </c:pt>
                <c:pt idx="47">
                  <c:v>0.87591489361702124</c:v>
                </c:pt>
                <c:pt idx="48">
                  <c:v>0.87591489361702124</c:v>
                </c:pt>
                <c:pt idx="49">
                  <c:v>0.87591489361702124</c:v>
                </c:pt>
                <c:pt idx="50">
                  <c:v>0.87591489361702124</c:v>
                </c:pt>
                <c:pt idx="51">
                  <c:v>0.87591489361702124</c:v>
                </c:pt>
                <c:pt idx="52">
                  <c:v>0.87591489361702124</c:v>
                </c:pt>
                <c:pt idx="53">
                  <c:v>0.87591489361702124</c:v>
                </c:pt>
                <c:pt idx="54">
                  <c:v>0.87591489361702124</c:v>
                </c:pt>
                <c:pt idx="55">
                  <c:v>0.87591489361702124</c:v>
                </c:pt>
                <c:pt idx="56">
                  <c:v>0.87591489361702124</c:v>
                </c:pt>
                <c:pt idx="57">
                  <c:v>0.87591489361702124</c:v>
                </c:pt>
                <c:pt idx="58">
                  <c:v>0.87591489361702124</c:v>
                </c:pt>
                <c:pt idx="59">
                  <c:v>0.87591489361702124</c:v>
                </c:pt>
                <c:pt idx="60">
                  <c:v>0.87591489361702124</c:v>
                </c:pt>
                <c:pt idx="61">
                  <c:v>0.87591489361702124</c:v>
                </c:pt>
                <c:pt idx="62">
                  <c:v>0.87591489361702124</c:v>
                </c:pt>
                <c:pt idx="63">
                  <c:v>0.87591489361702124</c:v>
                </c:pt>
                <c:pt idx="64">
                  <c:v>0.87591489361702124</c:v>
                </c:pt>
                <c:pt idx="65">
                  <c:v>0.87591489361702124</c:v>
                </c:pt>
                <c:pt idx="66">
                  <c:v>0.87591489361702124</c:v>
                </c:pt>
                <c:pt idx="67">
                  <c:v>0.87591489361702124</c:v>
                </c:pt>
                <c:pt idx="68">
                  <c:v>0.87591489361702124</c:v>
                </c:pt>
                <c:pt idx="69">
                  <c:v>0.87591489361702124</c:v>
                </c:pt>
                <c:pt idx="70">
                  <c:v>0.87591489361702124</c:v>
                </c:pt>
                <c:pt idx="71">
                  <c:v>0.87591489361702124</c:v>
                </c:pt>
                <c:pt idx="72">
                  <c:v>0.87591489361702124</c:v>
                </c:pt>
                <c:pt idx="73">
                  <c:v>0.87591489361702124</c:v>
                </c:pt>
                <c:pt idx="74">
                  <c:v>0.87591489361702124</c:v>
                </c:pt>
                <c:pt idx="75">
                  <c:v>0.87591489361702124</c:v>
                </c:pt>
              </c:numCache>
            </c:numRef>
          </c:yVal>
          <c:smooth val="1"/>
          <c:extLst>
            <c:ext xmlns:c16="http://schemas.microsoft.com/office/drawing/2014/chart" uri="{C3380CC4-5D6E-409C-BE32-E72D297353CC}">
              <c16:uniqueId val="{00000001-E1D5-4B99-9441-CCFEBF09D22E}"/>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0.84729166666666655</c:v>
                </c:pt>
                <c:pt idx="1">
                  <c:v>0.84729166666666655</c:v>
                </c:pt>
                <c:pt idx="2">
                  <c:v>0.84729166666666655</c:v>
                </c:pt>
                <c:pt idx="3">
                  <c:v>0.84729166666666655</c:v>
                </c:pt>
                <c:pt idx="4">
                  <c:v>0.84729166666666655</c:v>
                </c:pt>
                <c:pt idx="5">
                  <c:v>0.84729166666666655</c:v>
                </c:pt>
                <c:pt idx="6">
                  <c:v>0.84729166666666655</c:v>
                </c:pt>
                <c:pt idx="7">
                  <c:v>0.84729166666666655</c:v>
                </c:pt>
                <c:pt idx="8">
                  <c:v>0.84729166666666655</c:v>
                </c:pt>
                <c:pt idx="11">
                  <c:v>0.84729166666666655</c:v>
                </c:pt>
                <c:pt idx="12">
                  <c:v>0.84729166666666655</c:v>
                </c:pt>
                <c:pt idx="15">
                  <c:v>0.84729166666666655</c:v>
                </c:pt>
                <c:pt idx="16">
                  <c:v>0.84729166666666655</c:v>
                </c:pt>
                <c:pt idx="17">
                  <c:v>0.84729166666666655</c:v>
                </c:pt>
                <c:pt idx="18">
                  <c:v>0.84729166666666655</c:v>
                </c:pt>
                <c:pt idx="19">
                  <c:v>0.84729166666666655</c:v>
                </c:pt>
                <c:pt idx="20">
                  <c:v>0.84729166666666655</c:v>
                </c:pt>
                <c:pt idx="21">
                  <c:v>0.84729166666666655</c:v>
                </c:pt>
                <c:pt idx="22">
                  <c:v>0.84729166666666655</c:v>
                </c:pt>
                <c:pt idx="23">
                  <c:v>0.84729166666666655</c:v>
                </c:pt>
                <c:pt idx="24">
                  <c:v>0.84729166666666655</c:v>
                </c:pt>
                <c:pt idx="25">
                  <c:v>0.84729166666666655</c:v>
                </c:pt>
                <c:pt idx="26">
                  <c:v>0.84729166666666655</c:v>
                </c:pt>
                <c:pt idx="27">
                  <c:v>0.84729166666666655</c:v>
                </c:pt>
                <c:pt idx="28">
                  <c:v>0.84729166666666655</c:v>
                </c:pt>
                <c:pt idx="29">
                  <c:v>0.84729166666666655</c:v>
                </c:pt>
                <c:pt idx="30">
                  <c:v>0.84729166666666655</c:v>
                </c:pt>
                <c:pt idx="31">
                  <c:v>0.84729166666666655</c:v>
                </c:pt>
                <c:pt idx="32">
                  <c:v>0.84729166666666655</c:v>
                </c:pt>
                <c:pt idx="33">
                  <c:v>0.84729166666666655</c:v>
                </c:pt>
                <c:pt idx="34">
                  <c:v>0.84729166666666655</c:v>
                </c:pt>
                <c:pt idx="35">
                  <c:v>0.84729166666666655</c:v>
                </c:pt>
                <c:pt idx="36">
                  <c:v>0.84729166666666655</c:v>
                </c:pt>
                <c:pt idx="37">
                  <c:v>0.84729166666666655</c:v>
                </c:pt>
                <c:pt idx="38">
                  <c:v>0.84729166666666655</c:v>
                </c:pt>
                <c:pt idx="39">
                  <c:v>0.84729166666666655</c:v>
                </c:pt>
                <c:pt idx="40">
                  <c:v>0.84729166666666655</c:v>
                </c:pt>
                <c:pt idx="41">
                  <c:v>0.84729166666666655</c:v>
                </c:pt>
                <c:pt idx="42">
                  <c:v>0.84729166666666655</c:v>
                </c:pt>
                <c:pt idx="43">
                  <c:v>0.84729166666666655</c:v>
                </c:pt>
                <c:pt idx="44">
                  <c:v>0.84729166666666655</c:v>
                </c:pt>
                <c:pt idx="45">
                  <c:v>0.84729166666666655</c:v>
                </c:pt>
                <c:pt idx="46">
                  <c:v>0.84729166666666655</c:v>
                </c:pt>
                <c:pt idx="47">
                  <c:v>0.84729166666666655</c:v>
                </c:pt>
                <c:pt idx="48">
                  <c:v>0.84729166666666655</c:v>
                </c:pt>
                <c:pt idx="49">
                  <c:v>0.84729166666666655</c:v>
                </c:pt>
                <c:pt idx="50">
                  <c:v>0.84729166666666655</c:v>
                </c:pt>
                <c:pt idx="51">
                  <c:v>0.84729166666666655</c:v>
                </c:pt>
                <c:pt idx="52">
                  <c:v>0.84729166666666655</c:v>
                </c:pt>
                <c:pt idx="53">
                  <c:v>0.84729166666666655</c:v>
                </c:pt>
                <c:pt idx="54">
                  <c:v>0.84729166666666655</c:v>
                </c:pt>
                <c:pt idx="55">
                  <c:v>0.84729166666666655</c:v>
                </c:pt>
                <c:pt idx="56">
                  <c:v>0.84729166666666655</c:v>
                </c:pt>
                <c:pt idx="57">
                  <c:v>0.84729166666666655</c:v>
                </c:pt>
                <c:pt idx="58">
                  <c:v>0.84729166666666655</c:v>
                </c:pt>
                <c:pt idx="59">
                  <c:v>0.84729166666666655</c:v>
                </c:pt>
                <c:pt idx="60">
                  <c:v>0.84729166666666655</c:v>
                </c:pt>
                <c:pt idx="61">
                  <c:v>0.84729166666666655</c:v>
                </c:pt>
                <c:pt idx="62">
                  <c:v>0.84729166666666655</c:v>
                </c:pt>
                <c:pt idx="63">
                  <c:v>0.84729166666666655</c:v>
                </c:pt>
                <c:pt idx="64">
                  <c:v>0.84729166666666655</c:v>
                </c:pt>
                <c:pt idx="65">
                  <c:v>0.84729166666666655</c:v>
                </c:pt>
                <c:pt idx="66">
                  <c:v>0.84729166666666655</c:v>
                </c:pt>
                <c:pt idx="67">
                  <c:v>0.84729166666666655</c:v>
                </c:pt>
                <c:pt idx="68">
                  <c:v>0.84729166666666655</c:v>
                </c:pt>
                <c:pt idx="69">
                  <c:v>0.84729166666666655</c:v>
                </c:pt>
                <c:pt idx="70">
                  <c:v>0.84729166666666655</c:v>
                </c:pt>
                <c:pt idx="71">
                  <c:v>0.84729166666666655</c:v>
                </c:pt>
                <c:pt idx="72">
                  <c:v>0.84729166666666655</c:v>
                </c:pt>
                <c:pt idx="73">
                  <c:v>0.84729166666666655</c:v>
                </c:pt>
                <c:pt idx="74">
                  <c:v>0.84729166666666655</c:v>
                </c:pt>
                <c:pt idx="75">
                  <c:v>0.84729166666666655</c:v>
                </c:pt>
              </c:numCache>
            </c:numRef>
          </c:yVal>
          <c:smooth val="1"/>
          <c:extLst>
            <c:ext xmlns:c16="http://schemas.microsoft.com/office/drawing/2014/chart" uri="{C3380CC4-5D6E-409C-BE32-E72D297353CC}">
              <c16:uniqueId val="{00000002-E1D5-4B99-9441-CCFEBF09D22E}"/>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1.0945575902008826E-2</c:v>
                </c:pt>
                <c:pt idx="2">
                  <c:v>4.5627371770886216E-2</c:v>
                </c:pt>
                <c:pt idx="3">
                  <c:v>0.11041687474411213</c:v>
                </c:pt>
                <c:pt idx="4">
                  <c:v>0.21951207327123759</c:v>
                </c:pt>
                <c:pt idx="5">
                  <c:v>0.4044939166836643</c:v>
                </c:pt>
                <c:pt idx="6">
                  <c:v>0.74596892679145643</c:v>
                </c:pt>
                <c:pt idx="7">
                  <c:v>1.5193688213846801</c:v>
                </c:pt>
                <c:pt idx="8">
                  <c:v>4.6449402965705833</c:v>
                </c:pt>
                <c:pt idx="11">
                  <c:v>11.314671531336339</c:v>
                </c:pt>
                <c:pt idx="12">
                  <c:v>3.2726878384287517</c:v>
                </c:pt>
                <c:pt idx="15">
                  <c:v>2.1447483442019886</c:v>
                </c:pt>
                <c:pt idx="16">
                  <c:v>1.6992979078041879</c:v>
                </c:pt>
                <c:pt idx="17">
                  <c:v>1.4628504115168182</c:v>
                </c:pt>
                <c:pt idx="18">
                  <c:v>1.3174004387250606</c:v>
                </c:pt>
                <c:pt idx="19">
                  <c:v>1.2195730916286696</c:v>
                </c:pt>
                <c:pt idx="20">
                  <c:v>1.1497004449340715</c:v>
                </c:pt>
                <c:pt idx="21">
                  <c:v>1.0975840628827056</c:v>
                </c:pt>
                <c:pt idx="22">
                  <c:v>1.0574156632457532</c:v>
                </c:pt>
                <c:pt idx="23">
                  <c:v>1.0256491143555262</c:v>
                </c:pt>
                <c:pt idx="24">
                  <c:v>1</c:v>
                </c:pt>
                <c:pt idx="25">
                  <c:v>0.9789324354618677</c:v>
                </c:pt>
                <c:pt idx="26">
                  <c:v>0.96137716323843514</c:v>
                </c:pt>
                <c:pt idx="27">
                  <c:v>0.94656788752133825</c:v>
                </c:pt>
                <c:pt idx="28">
                  <c:v>0.933941814083457</c:v>
                </c:pt>
                <c:pt idx="29">
                  <c:v>0.92307684344106589</c:v>
                </c:pt>
                <c:pt idx="30">
                  <c:v>0.91365059087393896</c:v>
                </c:pt>
                <c:pt idx="31">
                  <c:v>0.90541288247116269</c:v>
                </c:pt>
                <c:pt idx="32">
                  <c:v>0.89816683576569467</c:v>
                </c:pt>
                <c:pt idx="33">
                  <c:v>0.89175556067409623</c:v>
                </c:pt>
                <c:pt idx="34">
                  <c:v>0.88605262992920553</c:v>
                </c:pt>
                <c:pt idx="35">
                  <c:v>0.88095513250949575</c:v>
                </c:pt>
                <c:pt idx="36">
                  <c:v>0.87637853134447252</c:v>
                </c:pt>
                <c:pt idx="37">
                  <c:v>0.87225280331619959</c:v>
                </c:pt>
                <c:pt idx="38">
                  <c:v>0.86851950495432095</c:v>
                </c:pt>
                <c:pt idx="39">
                  <c:v>0.86512951596669185</c:v>
                </c:pt>
                <c:pt idx="40">
                  <c:v>0.86204128560452287</c:v>
                </c:pt>
                <c:pt idx="41">
                  <c:v>0.85921945651407583</c:v>
                </c:pt>
                <c:pt idx="42">
                  <c:v>0.85663377509986338</c:v>
                </c:pt>
                <c:pt idx="43">
                  <c:v>0.8542582215639084</c:v>
                </c:pt>
                <c:pt idx="44">
                  <c:v>0.85207030996505573</c:v>
                </c:pt>
                <c:pt idx="45">
                  <c:v>0.85005052101936684</c:v>
                </c:pt>
                <c:pt idx="46">
                  <c:v>0.84818183938204872</c:v>
                </c:pt>
                <c:pt idx="47">
                  <c:v>0.84644937379413154</c:v>
                </c:pt>
                <c:pt idx="48">
                  <c:v>0.84484004341812335</c:v>
                </c:pt>
                <c:pt idx="49">
                  <c:v>0.8433423173963277</c:v>
                </c:pt>
                <c:pt idx="50">
                  <c:v>0.84194599747460974</c:v>
                </c:pt>
                <c:pt idx="51">
                  <c:v>0.84064203567918372</c:v>
                </c:pt>
                <c:pt idx="52">
                  <c:v>0.83942238068407027</c:v>
                </c:pt>
                <c:pt idx="53">
                  <c:v>0.83827984778567444</c:v>
                </c:pt>
                <c:pt idx="54">
                  <c:v>0.83720800839873821</c:v>
                </c:pt>
                <c:pt idx="55">
                  <c:v>0.83620109577154467</c:v>
                </c:pt>
                <c:pt idx="56">
                  <c:v>0.83525392423744615</c:v>
                </c:pt>
                <c:pt idx="57">
                  <c:v>0.83436181981191482</c:v>
                </c:pt>
                <c:pt idx="58">
                  <c:v>0.83352056033761712</c:v>
                </c:pt>
                <c:pt idx="59">
                  <c:v>0.83272632369598787</c:v>
                </c:pt>
                <c:pt idx="60">
                  <c:v>0.83197564285891068</c:v>
                </c:pt>
                <c:pt idx="61">
                  <c:v>0.8312653667610872</c:v>
                </c:pt>
                <c:pt idx="62">
                  <c:v>0.83059262614240792</c:v>
                </c:pt>
                <c:pt idx="63">
                  <c:v>0.8299548036476676</c:v>
                </c:pt>
                <c:pt idx="64">
                  <c:v>0.82934950758453918</c:v>
                </c:pt>
                <c:pt idx="65">
                  <c:v>0.82877454883436452</c:v>
                </c:pt>
                <c:pt idx="66">
                  <c:v>0.82822792048791682</c:v>
                </c:pt>
                <c:pt idx="67">
                  <c:v>0.82770777984286381</c:v>
                </c:pt>
                <c:pt idx="68">
                  <c:v>0.82721243245345544</c:v>
                </c:pt>
                <c:pt idx="69">
                  <c:v>0.826740317968093</c:v>
                </c:pt>
                <c:pt idx="70">
                  <c:v>0.8262899975282656</c:v>
                </c:pt>
                <c:pt idx="71">
                  <c:v>0.8258601425343064</c:v>
                </c:pt>
                <c:pt idx="72">
                  <c:v>0.82544952461034138</c:v>
                </c:pt>
                <c:pt idx="73">
                  <c:v>0.82505700662371184</c:v>
                </c:pt>
                <c:pt idx="74">
                  <c:v>0.82468153463356708</c:v>
                </c:pt>
              </c:numCache>
            </c:numRef>
          </c:yVal>
          <c:smooth val="1"/>
          <c:extLst>
            <c:ext xmlns:c16="http://schemas.microsoft.com/office/drawing/2014/chart" uri="{C3380CC4-5D6E-409C-BE32-E72D297353CC}">
              <c16:uniqueId val="{00000003-E1D5-4B99-9441-CCFEBF09D22E}"/>
            </c:ext>
          </c:extLst>
        </c:ser>
        <c:ser>
          <c:idx val="4"/>
          <c:order val="4"/>
          <c:tx>
            <c:v>Int LR Full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Leakage'!$I$24:$I$95</c:f>
              <c:numCache>
                <c:formatCode>0.00</c:formatCode>
                <c:ptCount val="72"/>
                <c:pt idx="0">
                  <c:v>0</c:v>
                </c:pt>
                <c:pt idx="1">
                  <c:v>4.8737129263934136E-2</c:v>
                </c:pt>
                <c:pt idx="2">
                  <c:v>0.14862856718492645</c:v>
                </c:pt>
                <c:pt idx="3">
                  <c:v>0.2550777747169054</c:v>
                </c:pt>
                <c:pt idx="4">
                  <c:v>0.35718039601907497</c:v>
                </c:pt>
                <c:pt idx="5">
                  <c:v>0.4530646053726885</c:v>
                </c:pt>
                <c:pt idx="6">
                  <c:v>0.54218653856616283</c:v>
                </c:pt>
                <c:pt idx="7">
                  <c:v>0.62411867659015241</c:v>
                </c:pt>
                <c:pt idx="8">
                  <c:v>0.69845444021318104</c:v>
                </c:pt>
                <c:pt idx="9">
                  <c:v>0.76486478507998357</c:v>
                </c:pt>
                <c:pt idx="10">
                  <c:v>0.82315398207774748</c:v>
                </c:pt>
                <c:pt idx="11">
                  <c:v>0.87329250376004852</c:v>
                </c:pt>
                <c:pt idx="12">
                  <c:v>0.91542649874848314</c:v>
                </c:pt>
                <c:pt idx="13">
                  <c:v>0.94986757916209708</c:v>
                </c:pt>
                <c:pt idx="14">
                  <c:v>0.9770681063250759</c:v>
                </c:pt>
                <c:pt idx="15">
                  <c:v>0.99758773107004506</c:v>
                </c:pt>
                <c:pt idx="16">
                  <c:v>1.0120567020223605</c:v>
                </c:pt>
                <c:pt idx="17">
                  <c:v>1.0211404974260831</c:v>
                </c:pt>
                <c:pt idx="18">
                  <c:v>1.025508957506936</c:v>
                </c:pt>
                <c:pt idx="19">
                  <c:v>1.0258116463880098</c:v>
                </c:pt>
                <c:pt idx="20">
                  <c:v>1.0226599304428297</c:v>
                </c:pt>
                <c:pt idx="21">
                  <c:v>1.0166153661249675</c:v>
                </c:pt>
                <c:pt idx="22">
                  <c:v>1.0081834648044092</c:v>
                </c:pt>
                <c:pt idx="23">
                  <c:v>0.99781168619653826</c:v>
                </c:pt>
                <c:pt idx="24">
                  <c:v>0.98589051451701593</c:v>
                </c:pt>
                <c:pt idx="25">
                  <c:v>0.97275660269463093</c:v>
                </c:pt>
                <c:pt idx="26">
                  <c:v>0.95869715850146375</c:v>
                </c:pt>
                <c:pt idx="27">
                  <c:v>0.94395494416360159</c:v>
                </c:pt>
                <c:pt idx="28">
                  <c:v>0.92873344033517469</c:v>
                </c:pt>
                <c:pt idx="29">
                  <c:v>0.91320187390554086</c:v>
                </c:pt>
                <c:pt idx="30">
                  <c:v>0.89749992434511228</c:v>
                </c:pt>
                <c:pt idx="31">
                  <c:v>0.88174200790741197</c:v>
                </c:pt>
                <c:pt idx="32">
                  <c:v>0.86602109805550853</c:v>
                </c:pt>
                <c:pt idx="33">
                  <c:v>0.85041207954312514</c:v>
                </c:pt>
                <c:pt idx="34">
                  <c:v>0.83497465778113744</c:v>
                </c:pt>
                <c:pt idx="35">
                  <c:v>0.81975585873862966</c:v>
                </c:pt>
                <c:pt idx="36">
                  <c:v>0.80479216101682438</c:v>
                </c:pt>
                <c:pt idx="37">
                  <c:v>0.79011130339957181</c:v>
                </c:pt>
                <c:pt idx="38">
                  <c:v>0.7757338099276021</c:v>
                </c:pt>
                <c:pt idx="39">
                  <c:v>0.76167427161743972</c:v>
                </c:pt>
                <c:pt idx="40">
                  <c:v>0.74794242019043056</c:v>
                </c:pt>
                <c:pt idx="41">
                  <c:v>0.73454402513626216</c:v>
                </c:pt>
                <c:pt idx="42">
                  <c:v>0.72148164144375893</c:v>
                </c:pt>
                <c:pt idx="43">
                  <c:v>0.70875523158259013</c:v>
                </c:pt>
                <c:pt idx="44">
                  <c:v>0.6963626819116292</c:v>
                </c:pt>
                <c:pt idx="45">
                  <c:v>0.68430023066149726</c:v>
                </c:pt>
                <c:pt idx="46">
                  <c:v>0.67256282199165229</c:v>
                </c:pt>
                <c:pt idx="47">
                  <c:v>0.66114439833613614</c:v>
                </c:pt>
                <c:pt idx="48">
                  <c:v>0.65003814129547</c:v>
                </c:pt>
                <c:pt idx="49">
                  <c:v>0.63923666966925285</c:v>
                </c:pt>
                <c:pt idx="50">
                  <c:v>0.62873220181816136</c:v>
                </c:pt>
                <c:pt idx="51">
                  <c:v>0.61851668836035734</c:v>
                </c:pt>
                <c:pt idx="52">
                  <c:v>0.608581920213766</c:v>
                </c:pt>
                <c:pt idx="53">
                  <c:v>0.5989196161636865</c:v>
                </c:pt>
                <c:pt idx="54">
                  <c:v>0.58952149343969473</c:v>
                </c:pt>
                <c:pt idx="55">
                  <c:v>0.58037932420513871</c:v>
                </c:pt>
                <c:pt idx="56">
                  <c:v>0.57148498037816131</c:v>
                </c:pt>
                <c:pt idx="57">
                  <c:v>0.56283046879939036</c:v>
                </c:pt>
                <c:pt idx="58">
                  <c:v>0.5544079584249122</c:v>
                </c:pt>
                <c:pt idx="59">
                  <c:v>0.54620980094273053</c:v>
                </c:pt>
                <c:pt idx="60">
                  <c:v>0.5382285459772419</c:v>
                </c:pt>
                <c:pt idx="61">
                  <c:v>0.53045695185152597</c:v>
                </c:pt>
                <c:pt idx="62">
                  <c:v>0.52288799271491726</c:v>
                </c:pt>
                <c:pt idx="63">
                  <c:v>0.51551486270798497</c:v>
                </c:pt>
                <c:pt idx="64">
                  <c:v>0.50833097772415714</c:v>
                </c:pt>
                <c:pt idx="65">
                  <c:v>0.50132997523304734</c:v>
                </c:pt>
                <c:pt idx="66">
                  <c:v>0.49450571255194059</c:v>
                </c:pt>
                <c:pt idx="67">
                  <c:v>0.48785226388627567</c:v>
                </c:pt>
                <c:pt idx="68">
                  <c:v>0.48136391640517151</c:v>
                </c:pt>
                <c:pt idx="69">
                  <c:v>0.47503516557227865</c:v>
                </c:pt>
                <c:pt idx="70">
                  <c:v>0.46886070991401102</c:v>
                </c:pt>
                <c:pt idx="71">
                  <c:v>0.46283544537527888</c:v>
                </c:pt>
              </c:numCache>
            </c:numRef>
          </c:yVal>
          <c:smooth val="1"/>
          <c:extLst>
            <c:ext xmlns:c16="http://schemas.microsoft.com/office/drawing/2014/chart" uri="{C3380CC4-5D6E-409C-BE32-E72D297353CC}">
              <c16:uniqueId val="{00000004-E1D5-4B99-9441-CCFEBF09D22E}"/>
            </c:ext>
          </c:extLst>
        </c:ser>
        <c:ser>
          <c:idx val="5"/>
          <c:order val="5"/>
          <c:tx>
            <c:v>Int LR No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Leakage'!$K$24:$K$95</c:f>
              <c:numCache>
                <c:formatCode>0.00</c:formatCode>
                <c:ptCount val="72"/>
                <c:pt idx="0">
                  <c:v>0</c:v>
                </c:pt>
                <c:pt idx="1">
                  <c:v>5.9156033575868745E-2</c:v>
                </c:pt>
                <c:pt idx="2">
                  <c:v>0.28909114641493461</c:v>
                </c:pt>
                <c:pt idx="3">
                  <c:v>1.0317353805495177</c:v>
                </c:pt>
                <c:pt idx="4">
                  <c:v>10.226599304428426</c:v>
                </c:pt>
                <c:pt idx="5">
                  <c:v>3.2725117774170487</c:v>
                </c:pt>
                <c:pt idx="6">
                  <c:v>1.9059063414637709</c:v>
                </c:pt>
                <c:pt idx="7">
                  <c:v>1.5225320650724994</c:v>
                </c:pt>
                <c:pt idx="8">
                  <c:v>1.346712665603726</c:v>
                </c:pt>
                <c:pt idx="9">
                  <c:v>1.247913442207558</c:v>
                </c:pt>
                <c:pt idx="10">
                  <c:v>1.1856926729771937</c:v>
                </c:pt>
                <c:pt idx="11">
                  <c:v>1.1435079273058324</c:v>
                </c:pt>
                <c:pt idx="12">
                  <c:v>1.1133797629821129</c:v>
                </c:pt>
                <c:pt idx="13">
                  <c:v>1.0910094105252945</c:v>
                </c:pt>
                <c:pt idx="14">
                  <c:v>1.0738888098944259</c:v>
                </c:pt>
                <c:pt idx="15">
                  <c:v>1.0604634900415324</c:v>
                </c:pt>
                <c:pt idx="16">
                  <c:v>1.0497231042235942</c:v>
                </c:pt>
                <c:pt idx="17">
                  <c:v>1.0409852327670595</c:v>
                </c:pt>
                <c:pt idx="18">
                  <c:v>1.0337740651972653</c:v>
                </c:pt>
                <c:pt idx="19">
                  <c:v>1.0277488530879675</c:v>
                </c:pt>
                <c:pt idx="20">
                  <c:v>1.0226599304428297</c:v>
                </c:pt>
                <c:pt idx="21">
                  <c:v>1.0183207142473878</c:v>
                </c:pt>
                <c:pt idx="22">
                  <c:v>1.0145893334720295</c:v>
                </c:pt>
                <c:pt idx="23">
                  <c:v>1.0113562558441931</c:v>
                </c:pt>
                <c:pt idx="24">
                  <c:v>1.0085357606467353</c:v>
                </c:pt>
                <c:pt idx="25">
                  <c:v>1.0060599414095719</c:v>
                </c:pt>
                <c:pt idx="26">
                  <c:v>1.0038744107737645</c:v>
                </c:pt>
                <c:pt idx="27">
                  <c:v>1.0019351739581781</c:v>
                </c:pt>
                <c:pt idx="28">
                  <c:v>1.0002063191955819</c:v>
                </c:pt>
                <c:pt idx="29">
                  <c:v>0.99865828875268281</c:v>
                </c:pt>
                <c:pt idx="30">
                  <c:v>0.99726656873883179</c:v>
                </c:pt>
                <c:pt idx="31">
                  <c:v>0.99601068513428115</c:v>
                </c:pt>
                <c:pt idx="32">
                  <c:v>0.99487342653758093</c:v>
                </c:pt>
                <c:pt idx="33">
                  <c:v>0.99384023670995281</c:v>
                </c:pt>
                <c:pt idx="34">
                  <c:v>0.99289873564180164</c:v>
                </c:pt>
                <c:pt idx="35">
                  <c:v>0.9920383388606514</c:v>
                </c:pt>
                <c:pt idx="36">
                  <c:v>0.99124995252336523</c:v>
                </c:pt>
                <c:pt idx="37">
                  <c:v>0.99052572746896883</c:v>
                </c:pt>
                <c:pt idx="38">
                  <c:v>0.98985885950963304</c:v>
                </c:pt>
                <c:pt idx="39">
                  <c:v>0.98924342625387385</c:v>
                </c:pt>
                <c:pt idx="40">
                  <c:v>0.98867425299608924</c:v>
                </c:pt>
                <c:pt idx="41">
                  <c:v>0.98814680188502224</c:v>
                </c:pt>
                <c:pt idx="42">
                  <c:v>0.98765707985207818</c:v>
                </c:pt>
                <c:pt idx="43">
                  <c:v>0.98720156174651286</c:v>
                </c:pt>
                <c:pt idx="44">
                  <c:v>0.98677712586588839</c:v>
                </c:pt>
                <c:pt idx="45">
                  <c:v>0.98638099964319592</c:v>
                </c:pt>
                <c:pt idx="46">
                  <c:v>0.98601071369786886</c:v>
                </c:pt>
                <c:pt idx="47">
                  <c:v>0.98566406280702723</c:v>
                </c:pt>
                <c:pt idx="48">
                  <c:v>0.98533907262829168</c:v>
                </c:pt>
                <c:pt idx="49">
                  <c:v>0.98503397122340985</c:v>
                </c:pt>
                <c:pt idx="50">
                  <c:v>0.98474716460551737</c:v>
                </c:pt>
                <c:pt idx="51">
                  <c:v>0.9844772156718582</c:v>
                </c:pt>
                <c:pt idx="52">
                  <c:v>0.98422282599566202</c:v>
                </c:pt>
                <c:pt idx="53">
                  <c:v>0.98398282004132975</c:v>
                </c:pt>
                <c:pt idx="54">
                  <c:v>0.9837561314405594</c:v>
                </c:pt>
                <c:pt idx="55">
                  <c:v>0.98354179102698391</c:v>
                </c:pt>
                <c:pt idx="56">
                  <c:v>0.98333891637600845</c:v>
                </c:pt>
                <c:pt idx="57">
                  <c:v>0.98314670263691728</c:v>
                </c:pt>
                <c:pt idx="58">
                  <c:v>0.9829644144776718</c:v>
                </c:pt>
                <c:pt idx="59">
                  <c:v>0.98279137899046243</c:v>
                </c:pt>
                <c:pt idx="60">
                  <c:v>0.98262697942905353</c:v>
                </c:pt>
                <c:pt idx="61">
                  <c:v>0.98247064966814235</c:v>
                </c:pt>
                <c:pt idx="62">
                  <c:v>0.9823218692910124</c:v>
                </c:pt>
                <c:pt idx="63">
                  <c:v>0.98218015922524371</c:v>
                </c:pt>
                <c:pt idx="64">
                  <c:v>0.98204507785760553</c:v>
                </c:pt>
                <c:pt idx="65">
                  <c:v>0.98191621756885572</c:v>
                </c:pt>
                <c:pt idx="66">
                  <c:v>0.98179320163730399</c:v>
                </c:pt>
                <c:pt idx="67">
                  <c:v>0.9816756814669072</c:v>
                </c:pt>
                <c:pt idx="68">
                  <c:v>0.98156333410155361</c:v>
                </c:pt>
                <c:pt idx="69">
                  <c:v>0.98145585999221829</c:v>
                </c:pt>
                <c:pt idx="70">
                  <c:v>0.98135298098797863</c:v>
                </c:pt>
                <c:pt idx="71">
                  <c:v>0.98125443852557692</c:v>
                </c:pt>
              </c:numCache>
            </c:numRef>
          </c:yVal>
          <c:smooth val="1"/>
          <c:extLst>
            <c:ext xmlns:c16="http://schemas.microsoft.com/office/drawing/2014/chart" uri="{C3380CC4-5D6E-409C-BE32-E72D297353CC}">
              <c16:uniqueId val="{00000005-E1D5-4B99-9441-CCFEBF09D22E}"/>
            </c:ext>
          </c:extLst>
        </c:ser>
        <c:dLbls>
          <c:showLegendKey val="0"/>
          <c:showVal val="0"/>
          <c:showCatName val="0"/>
          <c:showSerName val="0"/>
          <c:showPercent val="0"/>
          <c:showBubbleSize val="0"/>
        </c:dLbls>
        <c:axId val="184449664"/>
        <c:axId val="184472320"/>
      </c:scatterChart>
      <c:valAx>
        <c:axId val="184449664"/>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84472320"/>
        <c:crosses val="autoZero"/>
        <c:crossBetween val="midCat"/>
        <c:majorUnit val="0.5"/>
        <c:minorUnit val="0.1"/>
      </c:valAx>
      <c:valAx>
        <c:axId val="184472320"/>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84449664"/>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Control to input Loop Bode &amp;</a:t>
            </a:r>
            <a:r>
              <a:rPr lang="en-US" sz="1000" b="1" baseline="0">
                <a:solidFill>
                  <a:srgbClr val="FF0000"/>
                </a:solidFill>
              </a:rPr>
              <a:t> </a:t>
            </a:r>
            <a:r>
              <a:rPr lang="en-US" sz="1000" b="1">
                <a:solidFill>
                  <a:srgbClr val="FF0000"/>
                </a:solidFill>
              </a:rPr>
              <a:t>Phase Plot</a:t>
            </a:r>
          </a:p>
        </c:rich>
      </c:tx>
      <c:layout>
        <c:manualLayout>
          <c:xMode val="edge"/>
          <c:yMode val="edge"/>
          <c:x val="0.20101576588640704"/>
          <c:y val="1.3871658899780384E-2"/>
        </c:manualLayout>
      </c:layout>
      <c:overlay val="0"/>
      <c:spPr>
        <a:noFill/>
        <a:ln w="25400">
          <a:noFill/>
        </a:ln>
      </c:spPr>
    </c:title>
    <c:autoTitleDeleted val="0"/>
    <c:plotArea>
      <c:layout>
        <c:manualLayout>
          <c:layoutTarget val="inner"/>
          <c:xMode val="edge"/>
          <c:yMode val="edge"/>
          <c:x val="6.5210160502252867E-2"/>
          <c:y val="0.10694663167104113"/>
          <c:w val="0.7830151600937878"/>
          <c:h val="0.73471300846841381"/>
        </c:manualLayout>
      </c:layout>
      <c:scatterChart>
        <c:scatterStyle val="smoothMarker"/>
        <c:varyColors val="0"/>
        <c:ser>
          <c:idx val="2"/>
          <c:order val="0"/>
          <c:tx>
            <c:v>dB(Gvg(f))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Data!$K$35:$K$95</c:f>
              <c:numCache>
                <c:formatCode>General</c:formatCode>
                <c:ptCount val="61"/>
                <c:pt idx="0">
                  <c:v>-10.648299227419862</c:v>
                </c:pt>
                <c:pt idx="1">
                  <c:v>-11.172695534983939</c:v>
                </c:pt>
                <c:pt idx="2">
                  <c:v>-11.892507355498964</c:v>
                </c:pt>
                <c:pt idx="3">
                  <c:v>-12.83397733605951</c:v>
                </c:pt>
                <c:pt idx="4">
                  <c:v>-14.003014177902841</c:v>
                </c:pt>
                <c:pt idx="5">
                  <c:v>-15.382997306210232</c:v>
                </c:pt>
                <c:pt idx="6">
                  <c:v>-16.940770958288685</c:v>
                </c:pt>
                <c:pt idx="7">
                  <c:v>-18.636734592738687</c:v>
                </c:pt>
                <c:pt idx="8">
                  <c:v>-20.433494774145018</c:v>
                </c:pt>
                <c:pt idx="9">
                  <c:v>-22.300444138014154</c:v>
                </c:pt>
                <c:pt idx="10">
                  <c:v>-24.21476521596685</c:v>
                </c:pt>
                <c:pt idx="11">
                  <c:v>-26.160492346946054</c:v>
                </c:pt>
                <c:pt idx="12">
                  <c:v>-28.126965903816263</c:v>
                </c:pt>
                <c:pt idx="13">
                  <c:v>-30.107381346424177</c:v>
                </c:pt>
                <c:pt idx="14">
                  <c:v>-32.097684310061808</c:v>
                </c:pt>
                <c:pt idx="15">
                  <c:v>-34.095845210751904</c:v>
                </c:pt>
                <c:pt idx="16">
                  <c:v>-36.101477057380215</c:v>
                </c:pt>
                <c:pt idx="17">
                  <c:v>-38.115760760613348</c:v>
                </c:pt>
                <c:pt idx="18">
                  <c:v>-40.141669343130317</c:v>
                </c:pt>
                <c:pt idx="19">
                  <c:v>-42.184513479666911</c:v>
                </c:pt>
                <c:pt idx="20">
                  <c:v>-44.252847095748713</c:v>
                </c:pt>
                <c:pt idx="21">
                  <c:v>-46.359741523760896</c:v>
                </c:pt>
                <c:pt idx="22">
                  <c:v>-48.524298514514129</c:v>
                </c:pt>
                <c:pt idx="23">
                  <c:v>-50.772935679693006</c:v>
                </c:pt>
                <c:pt idx="24">
                  <c:v>-53.139399631989733</c:v>
                </c:pt>
                <c:pt idx="25">
                  <c:v>-55.66189209443791</c:v>
                </c:pt>
                <c:pt idx="26">
                  <c:v>-58.375990781546534</c:v>
                </c:pt>
                <c:pt idx="27">
                  <c:v>-61.304284392347213</c:v>
                </c:pt>
                <c:pt idx="28">
                  <c:v>-64.44713182481641</c:v>
                </c:pt>
                <c:pt idx="29">
                  <c:v>-67.779952953162379</c:v>
                </c:pt>
                <c:pt idx="30">
                  <c:v>-71.258309485279895</c:v>
                </c:pt>
                <c:pt idx="31">
                  <c:v>-74.826532127455224</c:v>
                </c:pt>
                <c:pt idx="32">
                  <c:v>-78.424646711058472</c:v>
                </c:pt>
                <c:pt idx="33">
                  <c:v>-81.991793169730357</c:v>
                </c:pt>
                <c:pt idx="34">
                  <c:v>-85.468035513827061</c:v>
                </c:pt>
                <c:pt idx="35">
                  <c:v>-88.797834938616248</c:v>
                </c:pt>
                <c:pt idx="36">
                  <c:v>-91.93703535046194</c:v>
                </c:pt>
                <c:pt idx="37">
                  <c:v>-94.861479638577663</c:v>
                </c:pt>
                <c:pt idx="38">
                  <c:v>-97.571978182113838</c:v>
                </c:pt>
                <c:pt idx="39">
                  <c:v>-100.09145577684117</c:v>
                </c:pt>
                <c:pt idx="40">
                  <c:v>-102.45564167585714</c:v>
                </c:pt>
                <c:pt idx="41">
                  <c:v>-104.70273825495069</c:v>
                </c:pt>
                <c:pt idx="42">
                  <c:v>-106.86642517770437</c:v>
                </c:pt>
                <c:pt idx="43">
                  <c:v>-108.97306222576283</c:v>
                </c:pt>
                <c:pt idx="44">
                  <c:v>-111.04175486246768</c:v>
                </c:pt>
                <c:pt idx="45">
                  <c:v>-113.08567748646097</c:v>
                </c:pt>
                <c:pt idx="46">
                  <c:v>-115.11362700092987</c:v>
                </c:pt>
                <c:pt idx="47">
                  <c:v>-117.13135731003833</c:v>
                </c:pt>
                <c:pt idx="48">
                  <c:v>-119.14258267880678</c:v>
                </c:pt>
                <c:pt idx="49">
                  <c:v>-121.14968074090271</c:v>
                </c:pt>
                <c:pt idx="50">
                  <c:v>-123.15416544126519</c:v>
                </c:pt>
                <c:pt idx="51">
                  <c:v>-125.15699754015316</c:v>
                </c:pt>
                <c:pt idx="52">
                  <c:v>-127.15878544820103</c:v>
                </c:pt>
                <c:pt idx="53">
                  <c:v>-129.1599139301992</c:v>
                </c:pt>
                <c:pt idx="54">
                  <c:v>-131.16062610886991</c:v>
                </c:pt>
                <c:pt idx="55">
                  <c:v>-133.16107552482845</c:v>
                </c:pt>
                <c:pt idx="56">
                  <c:v>-135.16135911165503</c:v>
                </c:pt>
                <c:pt idx="57">
                  <c:v>-137.16153805261197</c:v>
                </c:pt>
                <c:pt idx="58">
                  <c:v>-139.16165096061144</c:v>
                </c:pt>
                <c:pt idx="59">
                  <c:v>-141.16172220229075</c:v>
                </c:pt>
                <c:pt idx="60">
                  <c:v>-143.16176715336792</c:v>
                </c:pt>
              </c:numCache>
            </c:numRef>
          </c:yVal>
          <c:smooth val="1"/>
          <c:extLst>
            <c:ext xmlns:c16="http://schemas.microsoft.com/office/drawing/2014/chart" uri="{C3380CC4-5D6E-409C-BE32-E72D297353CC}">
              <c16:uniqueId val="{00000000-3AF9-4EE1-9938-A9AEECFCFDE7}"/>
            </c:ext>
          </c:extLst>
        </c:ser>
        <c:dLbls>
          <c:showLegendKey val="0"/>
          <c:showVal val="0"/>
          <c:showCatName val="0"/>
          <c:showSerName val="0"/>
          <c:showPercent val="0"/>
          <c:showBubbleSize val="0"/>
        </c:dLbls>
        <c:axId val="184679808"/>
        <c:axId val="184550528"/>
      </c:scatterChart>
      <c:scatterChart>
        <c:scatterStyle val="smoothMarker"/>
        <c:varyColors val="0"/>
        <c:ser>
          <c:idx val="0"/>
          <c:order val="1"/>
          <c:tx>
            <c:v>Phase(Gvg(f))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Data!$L$35:$L$95</c:f>
              <c:numCache>
                <c:formatCode>General</c:formatCode>
                <c:ptCount val="61"/>
                <c:pt idx="0">
                  <c:v>-27.796251977522935</c:v>
                </c:pt>
                <c:pt idx="1">
                  <c:v>-33.550936522426795</c:v>
                </c:pt>
                <c:pt idx="2">
                  <c:v>-39.824965968077052</c:v>
                </c:pt>
                <c:pt idx="3">
                  <c:v>-46.339928521606723</c:v>
                </c:pt>
                <c:pt idx="4">
                  <c:v>-52.757116220434817</c:v>
                </c:pt>
                <c:pt idx="5">
                  <c:v>-58.75734271400929</c:v>
                </c:pt>
                <c:pt idx="6">
                  <c:v>-64.10976795291154</c:v>
                </c:pt>
                <c:pt idx="7">
                  <c:v>-68.697482486068523</c:v>
                </c:pt>
                <c:pt idx="8">
                  <c:v>-72.501453570037796</c:v>
                </c:pt>
                <c:pt idx="9">
                  <c:v>-75.565573446566802</c:v>
                </c:pt>
                <c:pt idx="10">
                  <c:v>-77.963057789244701</c:v>
                </c:pt>
                <c:pt idx="11">
                  <c:v>-79.772718640101147</c:v>
                </c:pt>
                <c:pt idx="12">
                  <c:v>-81.065177579184976</c:v>
                </c:pt>
                <c:pt idx="13">
                  <c:v>-81.896035241691308</c:v>
                </c:pt>
                <c:pt idx="14">
                  <c:v>-82.303004332892712</c:v>
                </c:pt>
                <c:pt idx="15">
                  <c:v>-82.304916569122838</c:v>
                </c:pt>
                <c:pt idx="16">
                  <c:v>-81.901389552004034</c:v>
                </c:pt>
                <c:pt idx="17">
                  <c:v>-81.072576582332644</c:v>
                </c:pt>
                <c:pt idx="18">
                  <c:v>-79.778886971604905</c:v>
                </c:pt>
                <c:pt idx="19">
                  <c:v>-77.960993899252401</c:v>
                </c:pt>
                <c:pt idx="20">
                  <c:v>-75.54098629506305</c:v>
                </c:pt>
                <c:pt idx="21">
                  <c:v>-72.426284499033088</c:v>
                </c:pt>
                <c:pt idx="22">
                  <c:v>-68.518887060262841</c:v>
                </c:pt>
                <c:pt idx="23">
                  <c:v>-63.7331246856807</c:v>
                </c:pt>
                <c:pt idx="24">
                  <c:v>-58.023823777268312</c:v>
                </c:pt>
                <c:pt idx="25">
                  <c:v>-51.421065166791777</c:v>
                </c:pt>
                <c:pt idx="26">
                  <c:v>-44.056726187552698</c:v>
                </c:pt>
                <c:pt idx="27">
                  <c:v>-36.159055180397615</c:v>
                </c:pt>
                <c:pt idx="28">
                  <c:v>-28.000853890311564</c:v>
                </c:pt>
                <c:pt idx="29">
                  <c:v>-19.818783179231062</c:v>
                </c:pt>
                <c:pt idx="30">
                  <c:v>-11.747403884794863</c:v>
                </c:pt>
                <c:pt idx="31">
                  <c:v>-3.8011101281356794</c:v>
                </c:pt>
                <c:pt idx="32">
                  <c:v>4.0959911740516102</c:v>
                </c:pt>
                <c:pt idx="33">
                  <c:v>12.052331910731088</c:v>
                </c:pt>
                <c:pt idx="34">
                  <c:v>20.143096254490072</c:v>
                </c:pt>
                <c:pt idx="35">
                  <c:v>28.352801039681697</c:v>
                </c:pt>
                <c:pt idx="36">
                  <c:v>36.546163954580756</c:v>
                </c:pt>
                <c:pt idx="37">
                  <c:v>44.487192651798779</c:v>
                </c:pt>
                <c:pt idx="38">
                  <c:v>51.905888370245151</c:v>
                </c:pt>
                <c:pt idx="39">
                  <c:v>58.578918993790253</c:v>
                </c:pt>
                <c:pt idx="40">
                  <c:v>64.380840502102117</c:v>
                </c:pt>
                <c:pt idx="41">
                  <c:v>69.289001930264035</c:v>
                </c:pt>
                <c:pt idx="42">
                  <c:v>73.356967154143902</c:v>
                </c:pt>
                <c:pt idx="43">
                  <c:v>76.68017058548682</c:v>
                </c:pt>
                <c:pt idx="44">
                  <c:v>79.368420756612608</c:v>
                </c:pt>
                <c:pt idx="45">
                  <c:v>81.52893587953524</c:v>
                </c:pt>
                <c:pt idx="46">
                  <c:v>83.257981131614912</c:v>
                </c:pt>
                <c:pt idx="47">
                  <c:v>84.63795920283016</c:v>
                </c:pt>
                <c:pt idx="48">
                  <c:v>85.737425714238668</c:v>
                </c:pt>
                <c:pt idx="49">
                  <c:v>86.612431658331701</c:v>
                </c:pt>
                <c:pt idx="50">
                  <c:v>87.308312833440297</c:v>
                </c:pt>
                <c:pt idx="51">
                  <c:v>87.861492453674472</c:v>
                </c:pt>
                <c:pt idx="52">
                  <c:v>88.301110219105198</c:v>
                </c:pt>
                <c:pt idx="53">
                  <c:v>88.650417154829739</c:v>
                </c:pt>
                <c:pt idx="54">
                  <c:v>88.927934738259069</c:v>
                </c:pt>
                <c:pt idx="55">
                  <c:v>89.148401473899114</c:v>
                </c:pt>
                <c:pt idx="56">
                  <c:v>89.323537803234885</c:v>
                </c:pt>
                <c:pt idx="57">
                  <c:v>89.462660239573964</c:v>
                </c:pt>
                <c:pt idx="58">
                  <c:v>89.573172479610648</c:v>
                </c:pt>
                <c:pt idx="59">
                  <c:v>89.660957156623013</c:v>
                </c:pt>
                <c:pt idx="60">
                  <c:v>89.730687848414036</c:v>
                </c:pt>
              </c:numCache>
            </c:numRef>
          </c:yVal>
          <c:smooth val="1"/>
          <c:extLst>
            <c:ext xmlns:c16="http://schemas.microsoft.com/office/drawing/2014/chart" uri="{C3380CC4-5D6E-409C-BE32-E72D297353CC}">
              <c16:uniqueId val="{00000001-3AF9-4EE1-9938-A9AEECFCFDE7}"/>
            </c:ext>
          </c:extLst>
        </c:ser>
        <c:dLbls>
          <c:showLegendKey val="0"/>
          <c:showVal val="0"/>
          <c:showCatName val="0"/>
          <c:showSerName val="0"/>
          <c:showPercent val="0"/>
          <c:showBubbleSize val="0"/>
        </c:dLbls>
        <c:axId val="184574336"/>
        <c:axId val="184552064"/>
      </c:scatterChart>
      <c:valAx>
        <c:axId val="184679808"/>
        <c:scaling>
          <c:logBase val="10"/>
          <c:orientation val="minMax"/>
          <c:max val="100000"/>
          <c:min val="10"/>
        </c:scaling>
        <c:delete val="0"/>
        <c:axPos val="b"/>
        <c:majorGridlines/>
        <c:minorGridlines/>
        <c:numFmt formatCode="0.00" sourceLinked="1"/>
        <c:majorTickMark val="none"/>
        <c:minorTickMark val="in"/>
        <c:tickLblPos val="low"/>
        <c:crossAx val="184550528"/>
        <c:crosses val="autoZero"/>
        <c:crossBetween val="midCat"/>
        <c:majorUnit val="10"/>
        <c:minorUnit val="10"/>
      </c:valAx>
      <c:valAx>
        <c:axId val="184550528"/>
        <c:scaling>
          <c:orientation val="minMax"/>
          <c:max val="0"/>
          <c:min val="-9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nl-NL"/>
          </a:p>
        </c:txPr>
        <c:crossAx val="184679808"/>
        <c:crosses val="autoZero"/>
        <c:crossBetween val="midCat"/>
        <c:majorUnit val="20"/>
        <c:minorUnit val="4"/>
      </c:valAx>
      <c:valAx>
        <c:axId val="184552064"/>
        <c:scaling>
          <c:orientation val="minMax"/>
          <c:max val="0"/>
          <c:min val="-180"/>
        </c:scaling>
        <c:delete val="0"/>
        <c:axPos val="r"/>
        <c:numFmt formatCode="General" sourceLinked="1"/>
        <c:majorTickMark val="out"/>
        <c:minorTickMark val="none"/>
        <c:tickLblPos val="nextTo"/>
        <c:crossAx val="184574336"/>
        <c:crosses val="max"/>
        <c:crossBetween val="midCat"/>
      </c:valAx>
      <c:valAx>
        <c:axId val="184574336"/>
        <c:scaling>
          <c:logBase val="10"/>
          <c:orientation val="minMax"/>
        </c:scaling>
        <c:delete val="1"/>
        <c:axPos val="b"/>
        <c:numFmt formatCode="0.00" sourceLinked="1"/>
        <c:majorTickMark val="out"/>
        <c:minorTickMark val="none"/>
        <c:tickLblPos val="nextTo"/>
        <c:crossAx val="18455206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Open</a:t>
            </a:r>
            <a:r>
              <a:rPr lang="en-US" sz="1000" b="1" baseline="0">
                <a:solidFill>
                  <a:srgbClr val="FF0000"/>
                </a:solidFill>
              </a:rPr>
              <a:t> Zout </a:t>
            </a:r>
            <a:r>
              <a:rPr lang="en-US" sz="1000" b="1">
                <a:solidFill>
                  <a:srgbClr val="FF0000"/>
                </a:solidFill>
              </a:rPr>
              <a:t>Bode &amp;</a:t>
            </a:r>
            <a:r>
              <a:rPr lang="en-US" sz="1000" b="1" baseline="0">
                <a:solidFill>
                  <a:srgbClr val="FF0000"/>
                </a:solidFill>
              </a:rPr>
              <a:t> </a:t>
            </a:r>
            <a:r>
              <a:rPr lang="en-US" sz="1000" b="1">
                <a:solidFill>
                  <a:srgbClr val="FF0000"/>
                </a:solidFill>
              </a:rPr>
              <a:t>Phase Plot</a:t>
            </a:r>
          </a:p>
        </c:rich>
      </c:tx>
      <c:layout>
        <c:manualLayout>
          <c:xMode val="edge"/>
          <c:yMode val="edge"/>
          <c:x val="0.2682488171650752"/>
          <c:y val="9.1922790071817129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Data!$O$35:$O$95</c:f>
              <c:numCache>
                <c:formatCode>General</c:formatCode>
                <c:ptCount val="61"/>
                <c:pt idx="0">
                  <c:v>12.005821239080063</c:v>
                </c:pt>
                <c:pt idx="1">
                  <c:v>11.481436331361749</c:v>
                </c:pt>
                <c:pt idx="2">
                  <c:v>10.761642578323363</c:v>
                </c:pt>
                <c:pt idx="3">
                  <c:v>9.8202012326296071</c:v>
                </c:pt>
                <c:pt idx="4">
                  <c:v>8.6512097736049149</c:v>
                </c:pt>
                <c:pt idx="5">
                  <c:v>7.2712985712464731</c:v>
                </c:pt>
                <c:pt idx="6">
                  <c:v>5.7136389116748711</c:v>
                </c:pt>
                <c:pt idx="7">
                  <c:v>4.0178559370442803</c:v>
                </c:pt>
                <c:pt idx="8">
                  <c:v>2.2213820667628723</c:v>
                </c:pt>
                <c:pt idx="9">
                  <c:v>0.35488643678613085</c:v>
                </c:pt>
                <c:pt idx="10">
                  <c:v>-1.5587156184977422</c:v>
                </c:pt>
                <c:pt idx="11">
                  <c:v>-3.5033034191324797</c:v>
                </c:pt>
                <c:pt idx="12">
                  <c:v>-5.4679718711210503</c:v>
                </c:pt>
                <c:pt idx="13">
                  <c:v>-7.4455279512590771</c:v>
                </c:pt>
                <c:pt idx="14">
                  <c:v>-9.4313029835218138</c:v>
                </c:pt>
                <c:pt idx="15">
                  <c:v>-11.422297252642196</c:v>
                </c:pt>
                <c:pt idx="16">
                  <c:v>-13.416594922963167</c:v>
                </c:pt>
                <c:pt idx="17">
                  <c:v>-15.41297553942578</c:v>
                </c:pt>
                <c:pt idx="18">
                  <c:v>-17.41065995727697</c:v>
                </c:pt>
                <c:pt idx="19">
                  <c:v>-19.409144172281522</c:v>
                </c:pt>
                <c:pt idx="20">
                  <c:v>-21.408087209162442</c:v>
                </c:pt>
                <c:pt idx="21">
                  <c:v>-23.407226813091206</c:v>
                </c:pt>
                <c:pt idx="22">
                  <c:v>-25.406298443772851</c:v>
                </c:pt>
                <c:pt idx="23">
                  <c:v>-27.40492911176224</c:v>
                </c:pt>
                <c:pt idx="24">
                  <c:v>-29.402471300664111</c:v>
                </c:pt>
                <c:pt idx="25">
                  <c:v>-31.397744636438553</c:v>
                </c:pt>
                <c:pt idx="26">
                  <c:v>-33.388678979297943</c:v>
                </c:pt>
                <c:pt idx="27">
                  <c:v>-35.37189013711037</c:v>
                </c:pt>
                <c:pt idx="28">
                  <c:v>-37.342199334747555</c:v>
                </c:pt>
                <c:pt idx="29">
                  <c:v>-39.291985943743356</c:v>
                </c:pt>
                <c:pt idx="30">
                  <c:v>-41.210167513127615</c:v>
                </c:pt>
                <c:pt idx="31">
                  <c:v>-43.080723287399401</c:v>
                </c:pt>
                <c:pt idx="32">
                  <c:v>-44.881028203902602</c:v>
                </c:pt>
                <c:pt idx="33">
                  <c:v>-46.580768068932102</c:v>
                </c:pt>
                <c:pt idx="34">
                  <c:v>-48.142803253295135</c:v>
                </c:pt>
                <c:pt idx="35">
                  <c:v>-49.527619523859613</c:v>
                </c:pt>
                <c:pt idx="36">
                  <c:v>-50.701895286346257</c:v>
                </c:pt>
                <c:pt idx="37">
                  <c:v>-51.648617275836266</c:v>
                </c:pt>
                <c:pt idx="38">
                  <c:v>-52.373231125891728</c:v>
                </c:pt>
                <c:pt idx="39">
                  <c:v>-52.901638540199414</c:v>
                </c:pt>
                <c:pt idx="40">
                  <c:v>-53.271468236564218</c:v>
                </c:pt>
                <c:pt idx="41">
                  <c:v>-53.522129588479643</c:v>
                </c:pt>
                <c:pt idx="42">
                  <c:v>-53.688067237298128</c:v>
                </c:pt>
                <c:pt idx="43">
                  <c:v>-53.796124997901209</c:v>
                </c:pt>
                <c:pt idx="44">
                  <c:v>-53.865714282813137</c:v>
                </c:pt>
                <c:pt idx="45">
                  <c:v>-53.910202748844533</c:v>
                </c:pt>
                <c:pt idx="46">
                  <c:v>-53.938509323440044</c:v>
                </c:pt>
                <c:pt idx="47">
                  <c:v>-53.95646493736345</c:v>
                </c:pt>
                <c:pt idx="48">
                  <c:v>-53.967832469873962</c:v>
                </c:pt>
                <c:pt idx="49">
                  <c:v>-53.975020233621564</c:v>
                </c:pt>
                <c:pt idx="50">
                  <c:v>-53.979561532853246</c:v>
                </c:pt>
                <c:pt idx="51">
                  <c:v>-53.982429343592962</c:v>
                </c:pt>
                <c:pt idx="52">
                  <c:v>-53.984239784447148</c:v>
                </c:pt>
                <c:pt idx="53">
                  <c:v>-53.985382483744999</c:v>
                </c:pt>
                <c:pt idx="54">
                  <c:v>-53.986103632949408</c:v>
                </c:pt>
                <c:pt idx="55">
                  <c:v>-53.986558708941395</c:v>
                </c:pt>
                <c:pt idx="56">
                  <c:v>-53.986845867011716</c:v>
                </c:pt>
                <c:pt idx="57">
                  <c:v>-53.987027061272563</c:v>
                </c:pt>
                <c:pt idx="58">
                  <c:v>-53.987141391011036</c:v>
                </c:pt>
                <c:pt idx="59">
                  <c:v>-53.98721352974745</c:v>
                </c:pt>
                <c:pt idx="60">
                  <c:v>-53.987259046829408</c:v>
                </c:pt>
              </c:numCache>
            </c:numRef>
          </c:yVal>
          <c:smooth val="1"/>
          <c:extLst>
            <c:ext xmlns:c16="http://schemas.microsoft.com/office/drawing/2014/chart" uri="{C3380CC4-5D6E-409C-BE32-E72D297353CC}">
              <c16:uniqueId val="{00000000-AB7B-4E43-8C6D-E779B69A04AB}"/>
            </c:ext>
          </c:extLst>
        </c:ser>
        <c:dLbls>
          <c:showLegendKey val="0"/>
          <c:showVal val="0"/>
          <c:showCatName val="0"/>
          <c:showSerName val="0"/>
          <c:showPercent val="0"/>
          <c:showBubbleSize val="0"/>
        </c:dLbls>
        <c:axId val="184609024"/>
        <c:axId val="184610816"/>
      </c:scatterChart>
      <c:scatterChart>
        <c:scatterStyle val="smoothMarker"/>
        <c:varyColors val="0"/>
        <c:ser>
          <c:idx val="0"/>
          <c:order val="1"/>
          <c:tx>
            <c:v>Phase(Zout(f))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Data!$P$35:$P$95</c:f>
              <c:numCache>
                <c:formatCode>General</c:formatCode>
                <c:ptCount val="61"/>
                <c:pt idx="0">
                  <c:v>-27.91763062417056</c:v>
                </c:pt>
                <c:pt idx="1">
                  <c:v>-33.703743051439481</c:v>
                </c:pt>
                <c:pt idx="2">
                  <c:v>-40.017337723770616</c:v>
                </c:pt>
                <c:pt idx="3">
                  <c:v>-46.582109681091829</c:v>
                </c:pt>
                <c:pt idx="4">
                  <c:v>-53.062003174362879</c:v>
                </c:pt>
                <c:pt idx="5">
                  <c:v>-59.141170529088178</c:v>
                </c:pt>
                <c:pt idx="6">
                  <c:v>-64.592974315324255</c:v>
                </c:pt>
                <c:pt idx="7">
                  <c:v>-69.305794819736377</c:v>
                </c:pt>
                <c:pt idx="8">
                  <c:v>-73.267256596020644</c:v>
                </c:pt>
                <c:pt idx="9">
                  <c:v>-76.529628761210745</c:v>
                </c:pt>
                <c:pt idx="10">
                  <c:v>-79.176664542757933</c:v>
                </c:pt>
                <c:pt idx="11">
                  <c:v>-81.300425412730149</c:v>
                </c:pt>
                <c:pt idx="12">
                  <c:v>-82.988179979856994</c:v>
                </c:pt>
                <c:pt idx="13">
                  <c:v>-84.316420481553351</c:v>
                </c:pt>
                <c:pt idx="14">
                  <c:v>-85.34902971808863</c:v>
                </c:pt>
                <c:pt idx="15">
                  <c:v>-86.137525562162736</c:v>
                </c:pt>
                <c:pt idx="16">
                  <c:v>-86.722159612931932</c:v>
                </c:pt>
                <c:pt idx="17">
                  <c:v>-87.133222610855569</c:v>
                </c:pt>
                <c:pt idx="18">
                  <c:v>-87.392245834843564</c:v>
                </c:pt>
                <c:pt idx="19">
                  <c:v>-87.512968112902271</c:v>
                </c:pt>
                <c:pt idx="20">
                  <c:v>-87.502029431123447</c:v>
                </c:pt>
                <c:pt idx="21">
                  <c:v>-87.359395786631381</c:v>
                </c:pt>
                <c:pt idx="22">
                  <c:v>-87.078534372457725</c:v>
                </c:pt>
                <c:pt idx="23">
                  <c:v>-86.646340358401247</c:v>
                </c:pt>
                <c:pt idx="24">
                  <c:v>-86.042746566071941</c:v>
                </c:pt>
                <c:pt idx="25">
                  <c:v>-85.239825952136201</c:v>
                </c:pt>
                <c:pt idx="26">
                  <c:v>-84.20014569317334</c:v>
                </c:pt>
                <c:pt idx="27">
                  <c:v>-82.874438118573039</c:v>
                </c:pt>
                <c:pt idx="28">
                  <c:v>-81.199423509941653</c:v>
                </c:pt>
                <c:pt idx="29">
                  <c:v>-79.097276013187013</c:v>
                </c:pt>
                <c:pt idx="30">
                  <c:v>-76.478173806229577</c:v>
                </c:pt>
                <c:pt idx="31">
                  <c:v>-73.247301846042902</c:v>
                </c:pt>
                <c:pt idx="32">
                  <c:v>-69.318492477194255</c:v>
                </c:pt>
                <c:pt idx="33">
                  <c:v>-64.637308340952245</c:v>
                </c:pt>
                <c:pt idx="34">
                  <c:v>-59.213843130877954</c:v>
                </c:pt>
                <c:pt idx="35">
                  <c:v>-53.157205357925399</c:v>
                </c:pt>
                <c:pt idx="36">
                  <c:v>-46.691770968240107</c:v>
                </c:pt>
                <c:pt idx="37">
                  <c:v>-40.132302040433167</c:v>
                </c:pt>
                <c:pt idx="38">
                  <c:v>-33.815587098509596</c:v>
                </c:pt>
                <c:pt idx="39">
                  <c:v>-28.02019662399595</c:v>
                </c:pt>
                <c:pt idx="40">
                  <c:v>-22.91657011418306</c:v>
                </c:pt>
                <c:pt idx="41">
                  <c:v>-18.563667430130376</c:v>
                </c:pt>
                <c:pt idx="42">
                  <c:v>-14.937052762575105</c:v>
                </c:pt>
                <c:pt idx="43">
                  <c:v>-11.964573478150676</c:v>
                </c:pt>
                <c:pt idx="44">
                  <c:v>-9.5549870945114748</c:v>
                </c:pt>
                <c:pt idx="45">
                  <c:v>-7.6158594371872956</c:v>
                </c:pt>
                <c:pt idx="46">
                  <c:v>-6.0626870244477873</c:v>
                </c:pt>
                <c:pt idx="47">
                  <c:v>-4.8224190011583046</c:v>
                </c:pt>
                <c:pt idx="48">
                  <c:v>-3.8339327799880092</c:v>
                </c:pt>
                <c:pt idx="49">
                  <c:v>-3.0470839468654876</c:v>
                </c:pt>
                <c:pt idx="50">
                  <c:v>-2.42122962338185</c:v>
                </c:pt>
                <c:pt idx="51">
                  <c:v>-1.9236748946313007</c:v>
                </c:pt>
                <c:pt idx="52">
                  <c:v>-1.5282418447849724</c:v>
                </c:pt>
                <c:pt idx="53">
                  <c:v>-1.214032223405443</c:v>
                </c:pt>
                <c:pt idx="54">
                  <c:v>-0.96439350150518421</c:v>
                </c:pt>
                <c:pt idx="55">
                  <c:v>-0.76607176970832824</c:v>
                </c:pt>
                <c:pt idx="56">
                  <c:v>-0.60852586071655834</c:v>
                </c:pt>
                <c:pt idx="57">
                  <c:v>-0.48337600120605312</c:v>
                </c:pt>
                <c:pt idx="58">
                  <c:v>-0.38396257811152174</c:v>
                </c:pt>
                <c:pt idx="59">
                  <c:v>-0.30499400710155394</c:v>
                </c:pt>
                <c:pt idx="60">
                  <c:v>-0.24226619839795127</c:v>
                </c:pt>
              </c:numCache>
            </c:numRef>
          </c:yVal>
          <c:smooth val="1"/>
          <c:extLst>
            <c:ext xmlns:c16="http://schemas.microsoft.com/office/drawing/2014/chart" uri="{C3380CC4-5D6E-409C-BE32-E72D297353CC}">
              <c16:uniqueId val="{00000001-AB7B-4E43-8C6D-E779B69A04AB}"/>
            </c:ext>
          </c:extLst>
        </c:ser>
        <c:dLbls>
          <c:showLegendKey val="0"/>
          <c:showVal val="0"/>
          <c:showCatName val="0"/>
          <c:showSerName val="0"/>
          <c:showPercent val="0"/>
          <c:showBubbleSize val="0"/>
        </c:dLbls>
        <c:axId val="184613888"/>
        <c:axId val="184612352"/>
      </c:scatterChart>
      <c:valAx>
        <c:axId val="184609024"/>
        <c:scaling>
          <c:logBase val="10"/>
          <c:orientation val="minMax"/>
          <c:max val="100000"/>
          <c:min val="10"/>
        </c:scaling>
        <c:delete val="0"/>
        <c:axPos val="b"/>
        <c:majorGridlines/>
        <c:minorGridlines/>
        <c:numFmt formatCode="0.00" sourceLinked="1"/>
        <c:majorTickMark val="none"/>
        <c:minorTickMark val="in"/>
        <c:tickLblPos val="low"/>
        <c:crossAx val="184610816"/>
        <c:crosses val="autoZero"/>
        <c:crossBetween val="midCat"/>
        <c:majorUnit val="10"/>
        <c:minorUnit val="10"/>
      </c:valAx>
      <c:valAx>
        <c:axId val="184610816"/>
        <c:scaling>
          <c:orientation val="minMax"/>
          <c:max val="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nl-NL"/>
          </a:p>
        </c:txPr>
        <c:crossAx val="184609024"/>
        <c:crosses val="autoZero"/>
        <c:crossBetween val="midCat"/>
        <c:majorUnit val="10"/>
        <c:minorUnit val="4"/>
      </c:valAx>
      <c:valAx>
        <c:axId val="184612352"/>
        <c:scaling>
          <c:orientation val="minMax"/>
          <c:max val="0"/>
          <c:min val="-180"/>
        </c:scaling>
        <c:delete val="0"/>
        <c:axPos val="r"/>
        <c:numFmt formatCode="General" sourceLinked="1"/>
        <c:majorTickMark val="out"/>
        <c:minorTickMark val="none"/>
        <c:tickLblPos val="nextTo"/>
        <c:crossAx val="184613888"/>
        <c:crosses val="max"/>
        <c:crossBetween val="midCat"/>
      </c:valAx>
      <c:valAx>
        <c:axId val="184613888"/>
        <c:scaling>
          <c:logBase val="10"/>
          <c:orientation val="minMax"/>
        </c:scaling>
        <c:delete val="1"/>
        <c:axPos val="b"/>
        <c:numFmt formatCode="0.00" sourceLinked="1"/>
        <c:majorTickMark val="out"/>
        <c:minorTickMark val="none"/>
        <c:tickLblPos val="nextTo"/>
        <c:crossAx val="18461235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Overall</a:t>
            </a:r>
            <a:r>
              <a:rPr lang="en-US" sz="1000" b="1" baseline="0">
                <a:solidFill>
                  <a:srgbClr val="FF0000"/>
                </a:solidFill>
              </a:rPr>
              <a:t> </a:t>
            </a:r>
            <a:r>
              <a:rPr lang="en-US" sz="1000" b="1">
                <a:solidFill>
                  <a:srgbClr val="FF0000"/>
                </a:solidFill>
              </a:rPr>
              <a:t>Loop Bode &amp; Phase Plot</a:t>
            </a:r>
          </a:p>
        </c:rich>
      </c:tx>
      <c:layout>
        <c:manualLayout>
          <c:xMode val="edge"/>
          <c:yMode val="edge"/>
          <c:x val="0.13838343627120958"/>
          <c:y val="1.032984279026977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84548480729205"/>
        </c:manualLayout>
      </c:layout>
      <c:scatterChart>
        <c:scatterStyle val="smoothMarker"/>
        <c:varyColors val="0"/>
        <c:ser>
          <c:idx val="2"/>
          <c:order val="0"/>
          <c:tx>
            <c:v>Closed Loop Gain</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Data!$V$35:$V$95</c:f>
              <c:numCache>
                <c:formatCode>General</c:formatCode>
                <c:ptCount val="61"/>
                <c:pt idx="0">
                  <c:v>53.416238941025014</c:v>
                </c:pt>
                <c:pt idx="1">
                  <c:v>50.924528046701965</c:v>
                </c:pt>
                <c:pt idx="2">
                  <c:v>48.25602101573844</c:v>
                </c:pt>
                <c:pt idx="3">
                  <c:v>45.394643607847591</c:v>
                </c:pt>
                <c:pt idx="4">
                  <c:v>42.349598249497362</c:v>
                </c:pt>
                <c:pt idx="5">
                  <c:v>39.159161252314199</c:v>
                </c:pt>
                <c:pt idx="6">
                  <c:v>35.885835820696265</c:v>
                </c:pt>
                <c:pt idx="7">
                  <c:v>32.60573380365566</c:v>
                </c:pt>
                <c:pt idx="8">
                  <c:v>29.396076415022279</c:v>
                </c:pt>
                <c:pt idx="9">
                  <c:v>26.322606702811019</c:v>
                </c:pt>
                <c:pt idx="10">
                  <c:v>23.428420131641982</c:v>
                </c:pt>
                <c:pt idx="11">
                  <c:v>20.727828431804859</c:v>
                </c:pt>
                <c:pt idx="12">
                  <c:v>18.208675572900354</c:v>
                </c:pt>
                <c:pt idx="13">
                  <c:v>15.841904977146656</c:v>
                </c:pt>
                <c:pt idx="14">
                  <c:v>13.59292789367203</c:v>
                </c:pt>
                <c:pt idx="15">
                  <c:v>11.429932027771031</c:v>
                </c:pt>
                <c:pt idx="16">
                  <c:v>9.3277876011941014</c:v>
                </c:pt>
                <c:pt idx="17">
                  <c:v>7.2687447157794782</c:v>
                </c:pt>
                <c:pt idx="18">
                  <c:v>5.2416054074807654</c:v>
                </c:pt>
                <c:pt idx="19">
                  <c:v>3.240482229308987</c:v>
                </c:pt>
                <c:pt idx="20">
                  <c:v>1.263535329616206</c:v>
                </c:pt>
                <c:pt idx="21">
                  <c:v>-0.68851870330266352</c:v>
                </c:pt>
                <c:pt idx="22">
                  <c:v>-2.6148472054860203</c:v>
                </c:pt>
                <c:pt idx="23">
                  <c:v>-4.5189463972992447</c:v>
                </c:pt>
                <c:pt idx="24">
                  <c:v>-6.4157139794209126</c:v>
                </c:pt>
                <c:pt idx="25">
                  <c:v>-8.339649774563842</c:v>
                </c:pt>
                <c:pt idx="26">
                  <c:v>-10.349240311085284</c:v>
                </c:pt>
                <c:pt idx="27">
                  <c:v>-12.521488421119733</c:v>
                </c:pt>
                <c:pt idx="28">
                  <c:v>-14.935779180794741</c:v>
                </c:pt>
                <c:pt idx="29">
                  <c:v>-17.654519814971728</c:v>
                </c:pt>
                <c:pt idx="30">
                  <c:v>-20.710603523052839</c:v>
                </c:pt>
                <c:pt idx="31">
                  <c:v>-24.106464006812665</c:v>
                </c:pt>
                <c:pt idx="32">
                  <c:v>-27.821545652259189</c:v>
                </c:pt>
                <c:pt idx="33">
                  <c:v>-31.820020098283148</c:v>
                </c:pt>
                <c:pt idx="34">
                  <c:v>-36.052359630463592</c:v>
                </c:pt>
                <c:pt idx="35">
                  <c:v>-40.452603686013333</c:v>
                </c:pt>
                <c:pt idx="36">
                  <c:v>-44.940652959339495</c:v>
                </c:pt>
                <c:pt idx="37">
                  <c:v>-49.436092586262163</c:v>
                </c:pt>
                <c:pt idx="38">
                  <c:v>-53.87739119665234</c:v>
                </c:pt>
                <c:pt idx="39">
                  <c:v>-58.233028807590557</c:v>
                </c:pt>
                <c:pt idx="40">
                  <c:v>-62.498739175046907</c:v>
                </c:pt>
                <c:pt idx="41">
                  <c:v>-66.686605053315432</c:v>
                </c:pt>
                <c:pt idx="42">
                  <c:v>-70.814391366745397</c:v>
                </c:pt>
                <c:pt idx="43">
                  <c:v>-74.899057683823415</c:v>
                </c:pt>
                <c:pt idx="44">
                  <c:v>-78.954185799419406</c:v>
                </c:pt>
                <c:pt idx="45">
                  <c:v>-82.989675765922314</c:v>
                </c:pt>
                <c:pt idx="46">
                  <c:v>-87.012356714770533</c:v>
                </c:pt>
                <c:pt idx="47">
                  <c:v>-91.026784017805227</c:v>
                </c:pt>
                <c:pt idx="48">
                  <c:v>-95.035933912213366</c:v>
                </c:pt>
                <c:pt idx="49">
                  <c:v>-99.041725887501258</c:v>
                </c:pt>
                <c:pt idx="50">
                  <c:v>-103.04538788411719</c:v>
                </c:pt>
                <c:pt idx="51">
                  <c:v>-107.04770144402991</c:v>
                </c:pt>
                <c:pt idx="52">
                  <c:v>-111.04916239638145</c:v>
                </c:pt>
                <c:pt idx="53">
                  <c:v>-115.05008467110829</c:v>
                </c:pt>
                <c:pt idx="54">
                  <c:v>-119.05066677678431</c:v>
                </c:pt>
                <c:pt idx="55">
                  <c:v>-123.05103413617297</c:v>
                </c:pt>
                <c:pt idx="56">
                  <c:v>-127.05126595435588</c:v>
                </c:pt>
                <c:pt idx="57">
                  <c:v>-131.05141223371791</c:v>
                </c:pt>
                <c:pt idx="58">
                  <c:v>-135.0515045345247</c:v>
                </c:pt>
                <c:pt idx="59">
                  <c:v>-139.05156277429489</c:v>
                </c:pt>
                <c:pt idx="60">
                  <c:v>-143.0515995218615</c:v>
                </c:pt>
              </c:numCache>
            </c:numRef>
          </c:yVal>
          <c:smooth val="1"/>
          <c:extLst>
            <c:ext xmlns:c16="http://schemas.microsoft.com/office/drawing/2014/chart" uri="{C3380CC4-5D6E-409C-BE32-E72D297353CC}">
              <c16:uniqueId val="{00000000-6F1B-4D12-8AA2-26337EC1E55D}"/>
            </c:ext>
          </c:extLst>
        </c:ser>
        <c:dLbls>
          <c:showLegendKey val="0"/>
          <c:showVal val="0"/>
          <c:showCatName val="0"/>
          <c:showSerName val="0"/>
          <c:showPercent val="0"/>
          <c:showBubbleSize val="0"/>
        </c:dLbls>
        <c:axId val="185206272"/>
        <c:axId val="185207808"/>
      </c:scatterChart>
      <c:scatterChart>
        <c:scatterStyle val="smoothMarker"/>
        <c:varyColors val="0"/>
        <c:ser>
          <c:idx val="0"/>
          <c:order val="1"/>
          <c:tx>
            <c:v>Closed Loop Phase</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Data!$W$35:$W$95</c:f>
              <c:numCache>
                <c:formatCode>General</c:formatCode>
                <c:ptCount val="61"/>
                <c:pt idx="0">
                  <c:v>68.806508467151886</c:v>
                </c:pt>
                <c:pt idx="1">
                  <c:v>64.740834251054466</c:v>
                </c:pt>
                <c:pt idx="2">
                  <c:v>60.573103246462303</c:v>
                </c:pt>
                <c:pt idx="3">
                  <c:v>56.670815940980773</c:v>
                </c:pt>
                <c:pt idx="4">
                  <c:v>53.467951665968016</c:v>
                </c:pt>
                <c:pt idx="5">
                  <c:v>51.373695015739855</c:v>
                </c:pt>
                <c:pt idx="6">
                  <c:v>50.682501042842155</c:v>
                </c:pt>
                <c:pt idx="7">
                  <c:v>51.516978659984396</c:v>
                </c:pt>
                <c:pt idx="8">
                  <c:v>53.808675189998837</c:v>
                </c:pt>
                <c:pt idx="9">
                  <c:v>57.312440627856773</c:v>
                </c:pt>
                <c:pt idx="10">
                  <c:v>61.657905432136829</c:v>
                </c:pt>
                <c:pt idx="11">
                  <c:v>66.436541325575888</c:v>
                </c:pt>
                <c:pt idx="12">
                  <c:v>71.297200581091616</c:v>
                </c:pt>
                <c:pt idx="13">
                  <c:v>76.009853930689857</c:v>
                </c:pt>
                <c:pt idx="14">
                  <c:v>80.478941173886113</c:v>
                </c:pt>
                <c:pt idx="15">
                  <c:v>84.719883937114048</c:v>
                </c:pt>
                <c:pt idx="16">
                  <c:v>88.823875072414396</c:v>
                </c:pt>
                <c:pt idx="17">
                  <c:v>92.927644583007677</c:v>
                </c:pt>
                <c:pt idx="18">
                  <c:v>97.192658619716696</c:v>
                </c:pt>
                <c:pt idx="19">
                  <c:v>101.79073486769865</c:v>
                </c:pt>
                <c:pt idx="20">
                  <c:v>106.89003862869771</c:v>
                </c:pt>
                <c:pt idx="21">
                  <c:v>112.63446559848811</c:v>
                </c:pt>
                <c:pt idx="22">
                  <c:v>119.10994235444383</c:v>
                </c:pt>
                <c:pt idx="23">
                  <c:v>126.29537274768573</c:v>
                </c:pt>
                <c:pt idx="24">
                  <c:v>134.00753910982738</c:v>
                </c:pt>
                <c:pt idx="25">
                  <c:v>141.86777177066847</c:v>
                </c:pt>
                <c:pt idx="26">
                  <c:v>149.33017773204722</c:v>
                </c:pt>
                <c:pt idx="27">
                  <c:v>155.79360475683086</c:v>
                </c:pt>
                <c:pt idx="28">
                  <c:v>160.76788094605169</c:v>
                </c:pt>
                <c:pt idx="29">
                  <c:v>164.01599127361018</c:v>
                </c:pt>
                <c:pt idx="30">
                  <c:v>165.59898833876352</c:v>
                </c:pt>
                <c:pt idx="31">
                  <c:v>165.81710896279048</c:v>
                </c:pt>
                <c:pt idx="32">
                  <c:v>165.1087066483947</c:v>
                </c:pt>
                <c:pt idx="33">
                  <c:v>163.96974979579474</c:v>
                </c:pt>
                <c:pt idx="34">
                  <c:v>162.89831465474822</c:v>
                </c:pt>
                <c:pt idx="35">
                  <c:v>162.32499492496089</c:v>
                </c:pt>
                <c:pt idx="36">
                  <c:v>162.51604319712715</c:v>
                </c:pt>
                <c:pt idx="37">
                  <c:v>163.50277308873805</c:v>
                </c:pt>
                <c:pt idx="38">
                  <c:v>165.1046979873785</c:v>
                </c:pt>
                <c:pt idx="39">
                  <c:v>167.03927590618164</c:v>
                </c:pt>
                <c:pt idx="40">
                  <c:v>169.0404137642617</c:v>
                </c:pt>
                <c:pt idx="41">
                  <c:v>170.92298235587387</c:v>
                </c:pt>
                <c:pt idx="42">
                  <c:v>172.589663037262</c:v>
                </c:pt>
                <c:pt idx="43">
                  <c:v>174.00855455949923</c:v>
                </c:pt>
                <c:pt idx="44">
                  <c:v>175.1864628401035</c:v>
                </c:pt>
                <c:pt idx="45">
                  <c:v>176.14868773525731</c:v>
                </c:pt>
                <c:pt idx="46">
                  <c:v>176.92669465083296</c:v>
                </c:pt>
                <c:pt idx="47">
                  <c:v>177.55166437237986</c:v>
                </c:pt>
                <c:pt idx="48">
                  <c:v>178.05163031828647</c:v>
                </c:pt>
                <c:pt idx="49">
                  <c:v>178.45055121122209</c:v>
                </c:pt>
                <c:pt idx="50">
                  <c:v>178.76832325891533</c:v>
                </c:pt>
                <c:pt idx="51">
                  <c:v>179.02118982961363</c:v>
                </c:pt>
                <c:pt idx="52">
                  <c:v>179.22227544445732</c:v>
                </c:pt>
                <c:pt idx="53">
                  <c:v>179.38211709811529</c:v>
                </c:pt>
                <c:pt idx="54">
                  <c:v>179.50914084705946</c:v>
                </c:pt>
                <c:pt idx="55">
                  <c:v>179.61006798262986</c:v>
                </c:pt>
                <c:pt idx="56">
                  <c:v>179.69025158658809</c:v>
                </c:pt>
                <c:pt idx="57">
                  <c:v>179.75395087069506</c:v>
                </c:pt>
                <c:pt idx="58">
                  <c:v>179.80455261127577</c:v>
                </c:pt>
                <c:pt idx="59">
                  <c:v>179.84474880728595</c:v>
                </c:pt>
                <c:pt idx="60">
                  <c:v>179.87667868525782</c:v>
                </c:pt>
              </c:numCache>
            </c:numRef>
          </c:yVal>
          <c:smooth val="1"/>
          <c:extLst>
            <c:ext xmlns:c16="http://schemas.microsoft.com/office/drawing/2014/chart" uri="{C3380CC4-5D6E-409C-BE32-E72D297353CC}">
              <c16:uniqueId val="{00000001-6F1B-4D12-8AA2-26337EC1E55D}"/>
            </c:ext>
          </c:extLst>
        </c:ser>
        <c:dLbls>
          <c:showLegendKey val="0"/>
          <c:showVal val="0"/>
          <c:showCatName val="0"/>
          <c:showSerName val="0"/>
          <c:showPercent val="0"/>
          <c:showBubbleSize val="0"/>
        </c:dLbls>
        <c:axId val="185211136"/>
        <c:axId val="185209600"/>
      </c:scatterChart>
      <c:valAx>
        <c:axId val="185206272"/>
        <c:scaling>
          <c:logBase val="10"/>
          <c:orientation val="minMax"/>
          <c:max val="100000"/>
          <c:min val="10"/>
        </c:scaling>
        <c:delete val="0"/>
        <c:axPos val="b"/>
        <c:majorGridlines/>
        <c:minorGridlines/>
        <c:numFmt formatCode="0.00" sourceLinked="1"/>
        <c:majorTickMark val="none"/>
        <c:minorTickMark val="in"/>
        <c:tickLblPos val="low"/>
        <c:crossAx val="185207808"/>
        <c:crosses val="autoZero"/>
        <c:crossBetween val="midCat"/>
        <c:majorUnit val="10"/>
        <c:minorUnit val="10"/>
      </c:valAx>
      <c:valAx>
        <c:axId val="185207808"/>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nl-NL"/>
          </a:p>
        </c:txPr>
        <c:crossAx val="185206272"/>
        <c:crosses val="autoZero"/>
        <c:crossBetween val="midCat"/>
        <c:majorUnit val="20"/>
        <c:minorUnit val="4"/>
      </c:valAx>
      <c:valAx>
        <c:axId val="185209600"/>
        <c:scaling>
          <c:orientation val="minMax"/>
          <c:max val="180"/>
          <c:min val="0"/>
        </c:scaling>
        <c:delete val="0"/>
        <c:axPos val="r"/>
        <c:numFmt formatCode="General" sourceLinked="1"/>
        <c:majorTickMark val="out"/>
        <c:minorTickMark val="none"/>
        <c:tickLblPos val="nextTo"/>
        <c:crossAx val="185211136"/>
        <c:crosses val="max"/>
        <c:crossBetween val="midCat"/>
      </c:valAx>
      <c:valAx>
        <c:axId val="185211136"/>
        <c:scaling>
          <c:logBase val="10"/>
          <c:orientation val="minMax"/>
        </c:scaling>
        <c:delete val="1"/>
        <c:axPos val="b"/>
        <c:numFmt formatCode="0.00" sourceLinked="1"/>
        <c:majorTickMark val="out"/>
        <c:minorTickMark val="none"/>
        <c:tickLblPos val="nextTo"/>
        <c:crossAx val="18520960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900" b="1">
                <a:solidFill>
                  <a:srgbClr val="FF0000"/>
                </a:solidFill>
              </a:rPr>
              <a:t>Control</a:t>
            </a:r>
            <a:r>
              <a:rPr lang="en-US" sz="900" b="1" baseline="0">
                <a:solidFill>
                  <a:srgbClr val="FF0000"/>
                </a:solidFill>
              </a:rPr>
              <a:t> to output Loop and Feedack </a:t>
            </a:r>
            <a:r>
              <a:rPr lang="en-US" sz="900" b="1">
                <a:solidFill>
                  <a:srgbClr val="FF0000"/>
                </a:solidFill>
              </a:rPr>
              <a:t>Loop Bode</a:t>
            </a:r>
          </a:p>
        </c:rich>
      </c:tx>
      <c:layout>
        <c:manualLayout>
          <c:xMode val="edge"/>
          <c:yMode val="edge"/>
          <c:x val="0.13840942387148353"/>
          <c:y val="2.4395634756181794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53170163338853"/>
        </c:manualLayout>
      </c:layout>
      <c:scatterChart>
        <c:scatterStyle val="smoothMarker"/>
        <c:varyColors val="0"/>
        <c:ser>
          <c:idx val="2"/>
          <c:order val="0"/>
          <c:tx>
            <c:v>Gvc(f)dB</c:v>
          </c:tx>
          <c:spPr>
            <a:ln w="635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Data!$G$35:$G$95</c:f>
              <c:numCache>
                <c:formatCode>General</c:formatCode>
                <c:ptCount val="61"/>
                <c:pt idx="0">
                  <c:v>25.94972335303888</c:v>
                </c:pt>
                <c:pt idx="1">
                  <c:v>25.425327045474766</c:v>
                </c:pt>
                <c:pt idx="2">
                  <c:v>24.70551522495974</c:v>
                </c:pt>
                <c:pt idx="3">
                  <c:v>23.764045244399171</c:v>
                </c:pt>
                <c:pt idx="4">
                  <c:v>22.595008402555873</c:v>
                </c:pt>
                <c:pt idx="5">
                  <c:v>21.215025274248468</c:v>
                </c:pt>
                <c:pt idx="6">
                  <c:v>19.657251622170051</c:v>
                </c:pt>
                <c:pt idx="7">
                  <c:v>17.961287987720034</c:v>
                </c:pt>
                <c:pt idx="8">
                  <c:v>16.1645278063137</c:v>
                </c:pt>
                <c:pt idx="9">
                  <c:v>14.297578442444571</c:v>
                </c:pt>
                <c:pt idx="10">
                  <c:v>12.383257364491861</c:v>
                </c:pt>
                <c:pt idx="11">
                  <c:v>10.437530233512664</c:v>
                </c:pt>
                <c:pt idx="12">
                  <c:v>8.4710566766424726</c:v>
                </c:pt>
                <c:pt idx="13">
                  <c:v>6.4906412340345465</c:v>
                </c:pt>
                <c:pt idx="14">
                  <c:v>4.5003382703969201</c:v>
                </c:pt>
                <c:pt idx="15">
                  <c:v>2.5021773697068515</c:v>
                </c:pt>
                <c:pt idx="16">
                  <c:v>0.49654552307850486</c:v>
                </c:pt>
                <c:pt idx="17">
                  <c:v>-1.5177381801546344</c:v>
                </c:pt>
                <c:pt idx="18">
                  <c:v>-3.5436467626715955</c:v>
                </c:pt>
                <c:pt idx="19">
                  <c:v>-5.5864908992081928</c:v>
                </c:pt>
                <c:pt idx="20">
                  <c:v>-7.654824515289981</c:v>
                </c:pt>
                <c:pt idx="21">
                  <c:v>-9.7617189433021796</c:v>
                </c:pt>
                <c:pt idx="22">
                  <c:v>-11.926275934055418</c:v>
                </c:pt>
                <c:pt idx="23">
                  <c:v>-14.174913099234288</c:v>
                </c:pt>
                <c:pt idx="24">
                  <c:v>-16.541377051531004</c:v>
                </c:pt>
                <c:pt idx="25">
                  <c:v>-19.063869513979203</c:v>
                </c:pt>
                <c:pt idx="26">
                  <c:v>-21.777968201087809</c:v>
                </c:pt>
                <c:pt idx="27">
                  <c:v>-24.706261811888485</c:v>
                </c:pt>
                <c:pt idx="28">
                  <c:v>-27.849109244357699</c:v>
                </c:pt>
                <c:pt idx="29">
                  <c:v>-31.181930372703654</c:v>
                </c:pt>
                <c:pt idx="30">
                  <c:v>-34.660286904821163</c:v>
                </c:pt>
                <c:pt idx="31">
                  <c:v>-38.228509546996484</c:v>
                </c:pt>
                <c:pt idx="32">
                  <c:v>-41.82662413059974</c:v>
                </c:pt>
                <c:pt idx="33">
                  <c:v>-45.393770589271639</c:v>
                </c:pt>
                <c:pt idx="34">
                  <c:v>-48.870012933368336</c:v>
                </c:pt>
                <c:pt idx="35">
                  <c:v>-52.199812358157551</c:v>
                </c:pt>
                <c:pt idx="36">
                  <c:v>-55.339012770003237</c:v>
                </c:pt>
                <c:pt idx="37">
                  <c:v>-58.263457058118945</c:v>
                </c:pt>
                <c:pt idx="38">
                  <c:v>-60.973955601655106</c:v>
                </c:pt>
                <c:pt idx="39">
                  <c:v>-63.493433196382448</c:v>
                </c:pt>
                <c:pt idx="40">
                  <c:v>-65.85761909539842</c:v>
                </c:pt>
                <c:pt idx="41">
                  <c:v>-68.104715674491956</c:v>
                </c:pt>
                <c:pt idx="42">
                  <c:v>-70.26840259724564</c:v>
                </c:pt>
                <c:pt idx="43">
                  <c:v>-72.375039645304113</c:v>
                </c:pt>
                <c:pt idx="44">
                  <c:v>-74.443732282008995</c:v>
                </c:pt>
                <c:pt idx="45">
                  <c:v>-76.487654906002277</c:v>
                </c:pt>
                <c:pt idx="46">
                  <c:v>-78.515604420471107</c:v>
                </c:pt>
                <c:pt idx="47">
                  <c:v>-80.533334729579593</c:v>
                </c:pt>
                <c:pt idx="48">
                  <c:v>-82.544560098348086</c:v>
                </c:pt>
                <c:pt idx="49">
                  <c:v>-84.551658160443978</c:v>
                </c:pt>
                <c:pt idx="50">
                  <c:v>-86.55614286080646</c:v>
                </c:pt>
                <c:pt idx="51">
                  <c:v>-88.558974959694439</c:v>
                </c:pt>
                <c:pt idx="52">
                  <c:v>-90.560762867742298</c:v>
                </c:pt>
                <c:pt idx="53">
                  <c:v>-92.561891349740478</c:v>
                </c:pt>
                <c:pt idx="54">
                  <c:v>-94.562603528411188</c:v>
                </c:pt>
                <c:pt idx="55">
                  <c:v>-96.563052944369758</c:v>
                </c:pt>
                <c:pt idx="56">
                  <c:v>-98.563336531196285</c:v>
                </c:pt>
                <c:pt idx="57">
                  <c:v>-100.56351547215327</c:v>
                </c:pt>
                <c:pt idx="58">
                  <c:v>-102.56362838015269</c:v>
                </c:pt>
                <c:pt idx="59">
                  <c:v>-104.56369962183201</c:v>
                </c:pt>
                <c:pt idx="60">
                  <c:v>-106.5637445729092</c:v>
                </c:pt>
              </c:numCache>
            </c:numRef>
          </c:yVal>
          <c:smooth val="1"/>
          <c:extLst>
            <c:ext xmlns:c16="http://schemas.microsoft.com/office/drawing/2014/chart" uri="{C3380CC4-5D6E-409C-BE32-E72D297353CC}">
              <c16:uniqueId val="{00000000-2B3F-4AAE-B26B-F58C7845BB23}"/>
            </c:ext>
          </c:extLst>
        </c:ser>
        <c:ser>
          <c:idx val="1"/>
          <c:order val="2"/>
          <c:tx>
            <c:v>Gcv(f)dB</c:v>
          </c:tx>
          <c:spPr>
            <a:ln w="63500">
              <a:solidFill>
                <a:srgbClr val="FF0000"/>
              </a:solidFill>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Data!$S$35:$S$95</c:f>
              <c:numCache>
                <c:formatCode>General</c:formatCode>
                <c:ptCount val="61"/>
                <c:pt idx="0">
                  <c:v>27.466515587986137</c:v>
                </c:pt>
                <c:pt idx="1">
                  <c:v>25.499201001227206</c:v>
                </c:pt>
                <c:pt idx="2">
                  <c:v>23.550505790778704</c:v>
                </c:pt>
                <c:pt idx="3">
                  <c:v>21.630598363448406</c:v>
                </c:pt>
                <c:pt idx="4">
                  <c:v>19.754589846941471</c:v>
                </c:pt>
                <c:pt idx="5">
                  <c:v>17.94413597806572</c:v>
                </c:pt>
                <c:pt idx="6">
                  <c:v>16.228584198526214</c:v>
                </c:pt>
                <c:pt idx="7">
                  <c:v>14.644445815935619</c:v>
                </c:pt>
                <c:pt idx="8">
                  <c:v>13.231548608708595</c:v>
                </c:pt>
                <c:pt idx="9">
                  <c:v>12.02502826036643</c:v>
                </c:pt>
                <c:pt idx="10">
                  <c:v>11.045162767150114</c:v>
                </c:pt>
                <c:pt idx="11">
                  <c:v>10.290298198292193</c:v>
                </c:pt>
                <c:pt idx="12">
                  <c:v>9.7376188962578798</c:v>
                </c:pt>
                <c:pt idx="13">
                  <c:v>9.3512637431121153</c:v>
                </c:pt>
                <c:pt idx="14">
                  <c:v>9.0925896232751118</c:v>
                </c:pt>
                <c:pt idx="15">
                  <c:v>8.9277546580641758</c:v>
                </c:pt>
                <c:pt idx="16">
                  <c:v>8.8312420781155883</c:v>
                </c:pt>
                <c:pt idx="17">
                  <c:v>8.7864828959340997</c:v>
                </c:pt>
                <c:pt idx="18">
                  <c:v>8.7852521701523401</c:v>
                </c:pt>
                <c:pt idx="19">
                  <c:v>8.826973128517162</c:v>
                </c:pt>
                <c:pt idx="20">
                  <c:v>8.9183598449062096</c:v>
                </c:pt>
                <c:pt idx="21">
                  <c:v>9.0732002399995189</c:v>
                </c:pt>
                <c:pt idx="22">
                  <c:v>9.3114287285694015</c:v>
                </c:pt>
                <c:pt idx="23">
                  <c:v>9.6559667019350464</c:v>
                </c:pt>
                <c:pt idx="24">
                  <c:v>10.125663072110097</c:v>
                </c:pt>
                <c:pt idx="25">
                  <c:v>10.724219739415357</c:v>
                </c:pt>
                <c:pt idx="26">
                  <c:v>11.428727890002516</c:v>
                </c:pt>
                <c:pt idx="27">
                  <c:v>12.184773390768749</c:v>
                </c:pt>
                <c:pt idx="28">
                  <c:v>12.913330063562958</c:v>
                </c:pt>
                <c:pt idx="29">
                  <c:v>13.527410557731939</c:v>
                </c:pt>
                <c:pt idx="30">
                  <c:v>13.94968338176832</c:v>
                </c:pt>
                <c:pt idx="31">
                  <c:v>14.122045540183819</c:v>
                </c:pt>
                <c:pt idx="32">
                  <c:v>14.005078478340556</c:v>
                </c:pt>
                <c:pt idx="33">
                  <c:v>13.573750490988502</c:v>
                </c:pt>
                <c:pt idx="34">
                  <c:v>12.817653302904763</c:v>
                </c:pt>
                <c:pt idx="35">
                  <c:v>11.747208672144216</c:v>
                </c:pt>
                <c:pt idx="36">
                  <c:v>10.398359810663738</c:v>
                </c:pt>
                <c:pt idx="37">
                  <c:v>8.8273644718567841</c:v>
                </c:pt>
                <c:pt idx="38">
                  <c:v>7.0965644050027574</c:v>
                </c:pt>
                <c:pt idx="39">
                  <c:v>5.2604043887918603</c:v>
                </c:pt>
                <c:pt idx="40">
                  <c:v>3.3588799203515105</c:v>
                </c:pt>
                <c:pt idx="41">
                  <c:v>1.4181106211765115</c:v>
                </c:pt>
                <c:pt idx="42">
                  <c:v>-0.54598876949974684</c:v>
                </c:pt>
                <c:pt idx="43">
                  <c:v>-2.5240180385192952</c:v>
                </c:pt>
                <c:pt idx="44">
                  <c:v>-4.5104535174104186</c:v>
                </c:pt>
                <c:pt idx="45">
                  <c:v>-6.5020208599200346</c:v>
                </c:pt>
                <c:pt idx="46">
                  <c:v>-8.4967522942994425</c:v>
                </c:pt>
                <c:pt idx="47">
                  <c:v>-10.493449288225642</c:v>
                </c:pt>
                <c:pt idx="48">
                  <c:v>-12.491373813865252</c:v>
                </c:pt>
                <c:pt idx="49">
                  <c:v>-14.490067727057287</c:v>
                </c:pt>
                <c:pt idx="50">
                  <c:v>-16.489245023310733</c:v>
                </c:pt>
                <c:pt idx="51">
                  <c:v>-18.488726484335473</c:v>
                </c:pt>
                <c:pt idx="52">
                  <c:v>-20.488399528639142</c:v>
                </c:pt>
                <c:pt idx="53">
                  <c:v>-22.488193321367852</c:v>
                </c:pt>
                <c:pt idx="54">
                  <c:v>-24.488063248373134</c:v>
                </c:pt>
                <c:pt idx="55">
                  <c:v>-26.487981191803229</c:v>
                </c:pt>
                <c:pt idx="56">
                  <c:v>-28.487929423159599</c:v>
                </c:pt>
                <c:pt idx="57">
                  <c:v>-30.48789676156467</c:v>
                </c:pt>
                <c:pt idx="58">
                  <c:v>-32.48787615437201</c:v>
                </c:pt>
                <c:pt idx="59">
                  <c:v>-34.48786315246285</c:v>
                </c:pt>
                <c:pt idx="60">
                  <c:v>-36.487854948952304</c:v>
                </c:pt>
              </c:numCache>
            </c:numRef>
          </c:yVal>
          <c:smooth val="1"/>
          <c:extLst>
            <c:ext xmlns:c16="http://schemas.microsoft.com/office/drawing/2014/chart" uri="{C3380CC4-5D6E-409C-BE32-E72D297353CC}">
              <c16:uniqueId val="{00000001-2B3F-4AAE-B26B-F58C7845BB23}"/>
            </c:ext>
          </c:extLst>
        </c:ser>
        <c:dLbls>
          <c:showLegendKey val="0"/>
          <c:showVal val="0"/>
          <c:showCatName val="0"/>
          <c:showSerName val="0"/>
          <c:showPercent val="0"/>
          <c:showBubbleSize val="0"/>
        </c:dLbls>
        <c:axId val="185264000"/>
        <c:axId val="185265536"/>
      </c:scatterChart>
      <c:scatterChart>
        <c:scatterStyle val="smoothMarker"/>
        <c:varyColors val="0"/>
        <c:ser>
          <c:idx val="0"/>
          <c:order val="1"/>
          <c:tx>
            <c:v>Gvc(f) Phase</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Data!$H$35:$H$95</c:f>
              <c:numCache>
                <c:formatCode>General</c:formatCode>
                <c:ptCount val="61"/>
                <c:pt idx="0">
                  <c:v>-27.796251977522861</c:v>
                </c:pt>
                <c:pt idx="1">
                  <c:v>-33.550936522426817</c:v>
                </c:pt>
                <c:pt idx="2">
                  <c:v>-39.824965968076953</c:v>
                </c:pt>
                <c:pt idx="3">
                  <c:v>-46.339928521606659</c:v>
                </c:pt>
                <c:pt idx="4">
                  <c:v>-52.757116220434689</c:v>
                </c:pt>
                <c:pt idx="5">
                  <c:v>-58.757342714009241</c:v>
                </c:pt>
                <c:pt idx="6">
                  <c:v>-64.109767952911582</c:v>
                </c:pt>
                <c:pt idx="7">
                  <c:v>-68.697482486068452</c:v>
                </c:pt>
                <c:pt idx="8">
                  <c:v>-72.501453570037754</c:v>
                </c:pt>
                <c:pt idx="9">
                  <c:v>-75.565573446566788</c:v>
                </c:pt>
                <c:pt idx="10">
                  <c:v>-77.963057789244715</c:v>
                </c:pt>
                <c:pt idx="11">
                  <c:v>-79.772718640101132</c:v>
                </c:pt>
                <c:pt idx="12">
                  <c:v>-81.06517757918499</c:v>
                </c:pt>
                <c:pt idx="13">
                  <c:v>-81.896035241691308</c:v>
                </c:pt>
                <c:pt idx="14">
                  <c:v>-82.303004332892726</c:v>
                </c:pt>
                <c:pt idx="15">
                  <c:v>-82.304916569122867</c:v>
                </c:pt>
                <c:pt idx="16">
                  <c:v>-81.901389552004034</c:v>
                </c:pt>
                <c:pt idx="17">
                  <c:v>-81.07257658233263</c:v>
                </c:pt>
                <c:pt idx="18">
                  <c:v>-79.778886971604905</c:v>
                </c:pt>
                <c:pt idx="19">
                  <c:v>-77.960993899252429</c:v>
                </c:pt>
                <c:pt idx="20">
                  <c:v>-75.540986295063007</c:v>
                </c:pt>
                <c:pt idx="21">
                  <c:v>-72.426284499033017</c:v>
                </c:pt>
                <c:pt idx="22">
                  <c:v>-68.51888706026287</c:v>
                </c:pt>
                <c:pt idx="23">
                  <c:v>-63.73312468568065</c:v>
                </c:pt>
                <c:pt idx="24">
                  <c:v>-58.023823777268312</c:v>
                </c:pt>
                <c:pt idx="25">
                  <c:v>-51.421065166791806</c:v>
                </c:pt>
                <c:pt idx="26">
                  <c:v>-44.056726187552712</c:v>
                </c:pt>
                <c:pt idx="27">
                  <c:v>-36.159055180397651</c:v>
                </c:pt>
                <c:pt idx="28">
                  <c:v>-28.000853890311586</c:v>
                </c:pt>
                <c:pt idx="29">
                  <c:v>-19.818783179231055</c:v>
                </c:pt>
                <c:pt idx="30">
                  <c:v>-11.747403884794833</c:v>
                </c:pt>
                <c:pt idx="31">
                  <c:v>-3.8011101281356843</c:v>
                </c:pt>
                <c:pt idx="32">
                  <c:v>4.0959911740516102</c:v>
                </c:pt>
                <c:pt idx="33">
                  <c:v>12.052331910731034</c:v>
                </c:pt>
                <c:pt idx="34">
                  <c:v>20.143096254490072</c:v>
                </c:pt>
                <c:pt idx="35">
                  <c:v>28.352801039681751</c:v>
                </c:pt>
                <c:pt idx="36">
                  <c:v>36.546163954580692</c:v>
                </c:pt>
                <c:pt idx="37">
                  <c:v>44.4871926517989</c:v>
                </c:pt>
                <c:pt idx="38">
                  <c:v>51.905888370245215</c:v>
                </c:pt>
                <c:pt idx="39">
                  <c:v>58.578918993790253</c:v>
                </c:pt>
                <c:pt idx="40">
                  <c:v>64.380840502102018</c:v>
                </c:pt>
                <c:pt idx="41">
                  <c:v>69.289001930264064</c:v>
                </c:pt>
                <c:pt idx="42">
                  <c:v>73.356967154143859</c:v>
                </c:pt>
                <c:pt idx="43">
                  <c:v>76.680170585486806</c:v>
                </c:pt>
                <c:pt idx="44">
                  <c:v>79.368420756612593</c:v>
                </c:pt>
                <c:pt idx="45">
                  <c:v>81.528935879535211</c:v>
                </c:pt>
                <c:pt idx="46">
                  <c:v>83.25798113161494</c:v>
                </c:pt>
                <c:pt idx="47">
                  <c:v>84.63795920283016</c:v>
                </c:pt>
                <c:pt idx="48">
                  <c:v>85.737425714238654</c:v>
                </c:pt>
                <c:pt idx="49">
                  <c:v>86.612431658331701</c:v>
                </c:pt>
                <c:pt idx="50">
                  <c:v>87.308312833440297</c:v>
                </c:pt>
                <c:pt idx="51">
                  <c:v>87.861492453674458</c:v>
                </c:pt>
                <c:pt idx="52">
                  <c:v>88.301110219105198</c:v>
                </c:pt>
                <c:pt idx="53">
                  <c:v>88.650417154829739</c:v>
                </c:pt>
                <c:pt idx="54">
                  <c:v>88.927934738259069</c:v>
                </c:pt>
                <c:pt idx="55">
                  <c:v>89.148401473899099</c:v>
                </c:pt>
                <c:pt idx="56">
                  <c:v>89.323537803234885</c:v>
                </c:pt>
                <c:pt idx="57">
                  <c:v>89.462660239573964</c:v>
                </c:pt>
                <c:pt idx="58">
                  <c:v>89.573172479610648</c:v>
                </c:pt>
                <c:pt idx="59">
                  <c:v>89.660957156623013</c:v>
                </c:pt>
                <c:pt idx="60">
                  <c:v>89.730687848414036</c:v>
                </c:pt>
              </c:numCache>
            </c:numRef>
          </c:yVal>
          <c:smooth val="1"/>
          <c:extLst>
            <c:ext xmlns:c16="http://schemas.microsoft.com/office/drawing/2014/chart" uri="{C3380CC4-5D6E-409C-BE32-E72D297353CC}">
              <c16:uniqueId val="{00000002-2B3F-4AAE-B26B-F58C7845BB23}"/>
            </c:ext>
          </c:extLst>
        </c:ser>
        <c:ser>
          <c:idx val="3"/>
          <c:order val="3"/>
          <c:tx>
            <c:v>Gcv(f) Phase</c:v>
          </c:tx>
          <c:spPr>
            <a:ln w="25400">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Data!$T$35:$T$95</c:f>
              <c:numCache>
                <c:formatCode>General</c:formatCode>
                <c:ptCount val="61"/>
                <c:pt idx="0">
                  <c:v>96.6027604446748</c:v>
                </c:pt>
                <c:pt idx="1">
                  <c:v>98.291770773481218</c:v>
                </c:pt>
                <c:pt idx="2">
                  <c:v>100.39806921453919</c:v>
                </c:pt>
                <c:pt idx="3">
                  <c:v>103.01074446258744</c:v>
                </c:pt>
                <c:pt idx="4">
                  <c:v>106.22506788640257</c:v>
                </c:pt>
                <c:pt idx="5">
                  <c:v>110.1310377297491</c:v>
                </c:pt>
                <c:pt idx="6">
                  <c:v>114.79226899575373</c:v>
                </c:pt>
                <c:pt idx="7">
                  <c:v>120.21446114605286</c:v>
                </c:pt>
                <c:pt idx="8">
                  <c:v>126.31012876003658</c:v>
                </c:pt>
                <c:pt idx="9">
                  <c:v>132.8780140744235</c:v>
                </c:pt>
                <c:pt idx="10">
                  <c:v>139.62096322138149</c:v>
                </c:pt>
                <c:pt idx="11">
                  <c:v>146.20925996567703</c:v>
                </c:pt>
                <c:pt idx="12">
                  <c:v>152.36237816027662</c:v>
                </c:pt>
                <c:pt idx="13">
                  <c:v>157.90588917238119</c:v>
                </c:pt>
                <c:pt idx="14">
                  <c:v>162.78194550677884</c:v>
                </c:pt>
                <c:pt idx="15">
                  <c:v>167.02480050623689</c:v>
                </c:pt>
                <c:pt idx="16">
                  <c:v>170.72526462441843</c:v>
                </c:pt>
                <c:pt idx="17">
                  <c:v>174.00022116534029</c:v>
                </c:pt>
                <c:pt idx="18">
                  <c:v>176.97154559132161</c:v>
                </c:pt>
                <c:pt idx="19">
                  <c:v>179.75172876695109</c:v>
                </c:pt>
                <c:pt idx="20">
                  <c:v>-177.56897507623933</c:v>
                </c:pt>
                <c:pt idx="21">
                  <c:v>-174.93924990247888</c:v>
                </c:pt>
                <c:pt idx="22">
                  <c:v>-172.37117058529336</c:v>
                </c:pt>
                <c:pt idx="23">
                  <c:v>-169.97150256663363</c:v>
                </c:pt>
                <c:pt idx="24">
                  <c:v>-167.9686371129043</c:v>
                </c:pt>
                <c:pt idx="25">
                  <c:v>-166.71116306253978</c:v>
                </c:pt>
                <c:pt idx="26">
                  <c:v>-166.61309608040003</c:v>
                </c:pt>
                <c:pt idx="27">
                  <c:v>-168.0473400627715</c:v>
                </c:pt>
                <c:pt idx="28">
                  <c:v>-171.23126516363669</c:v>
                </c:pt>
                <c:pt idx="29">
                  <c:v>-176.16522554715871</c:v>
                </c:pt>
                <c:pt idx="30">
                  <c:v>177.34639222355833</c:v>
                </c:pt>
                <c:pt idx="31">
                  <c:v>169.61821909092615</c:v>
                </c:pt>
                <c:pt idx="32">
                  <c:v>161.01271547434311</c:v>
                </c:pt>
                <c:pt idx="33">
                  <c:v>151.91741788506371</c:v>
                </c:pt>
                <c:pt idx="34">
                  <c:v>142.75521840025817</c:v>
                </c:pt>
                <c:pt idx="35">
                  <c:v>133.97219388527913</c:v>
                </c:pt>
                <c:pt idx="36">
                  <c:v>125.96987924254644</c:v>
                </c:pt>
                <c:pt idx="37">
                  <c:v>119.01558043693916</c:v>
                </c:pt>
                <c:pt idx="38">
                  <c:v>113.19880961713328</c:v>
                </c:pt>
                <c:pt idx="39">
                  <c:v>108.46035691239138</c:v>
                </c:pt>
                <c:pt idx="40">
                  <c:v>104.65957326215971</c:v>
                </c:pt>
                <c:pt idx="41">
                  <c:v>101.63398042560982</c:v>
                </c:pt>
                <c:pt idx="42">
                  <c:v>99.23269588311814</c:v>
                </c:pt>
                <c:pt idx="43">
                  <c:v>97.328383974012439</c:v>
                </c:pt>
                <c:pt idx="44">
                  <c:v>95.818042083490909</c:v>
                </c:pt>
                <c:pt idx="45">
                  <c:v>94.6197518557221</c:v>
                </c:pt>
                <c:pt idx="46">
                  <c:v>93.668713519218016</c:v>
                </c:pt>
                <c:pt idx="47">
                  <c:v>92.913705169549687</c:v>
                </c:pt>
                <c:pt idx="48">
                  <c:v>92.314204604047816</c:v>
                </c:pt>
                <c:pt idx="49">
                  <c:v>91.83811955289039</c:v>
                </c:pt>
                <c:pt idx="50">
                  <c:v>91.460010425475033</c:v>
                </c:pt>
                <c:pt idx="51">
                  <c:v>91.15969737593916</c:v>
                </c:pt>
                <c:pt idx="52">
                  <c:v>90.921165225352098</c:v>
                </c:pt>
                <c:pt idx="53">
                  <c:v>90.731699943285562</c:v>
                </c:pt>
                <c:pt idx="54">
                  <c:v>90.581206108800401</c:v>
                </c:pt>
                <c:pt idx="55">
                  <c:v>90.461666508730758</c:v>
                </c:pt>
                <c:pt idx="56">
                  <c:v>90.366713783353191</c:v>
                </c:pt>
                <c:pt idx="57">
                  <c:v>90.291290631121115</c:v>
                </c:pt>
                <c:pt idx="58">
                  <c:v>90.231380131665105</c:v>
                </c:pt>
                <c:pt idx="59">
                  <c:v>90.18379165066294</c:v>
                </c:pt>
                <c:pt idx="60">
                  <c:v>90.145990836843765</c:v>
                </c:pt>
              </c:numCache>
            </c:numRef>
          </c:yVal>
          <c:smooth val="1"/>
          <c:extLst>
            <c:ext xmlns:c16="http://schemas.microsoft.com/office/drawing/2014/chart" uri="{C3380CC4-5D6E-409C-BE32-E72D297353CC}">
              <c16:uniqueId val="{00000003-2B3F-4AAE-B26B-F58C7845BB23}"/>
            </c:ext>
          </c:extLst>
        </c:ser>
        <c:dLbls>
          <c:showLegendKey val="0"/>
          <c:showVal val="0"/>
          <c:showCatName val="0"/>
          <c:showSerName val="0"/>
          <c:showPercent val="0"/>
          <c:showBubbleSize val="0"/>
        </c:dLbls>
        <c:axId val="185870976"/>
        <c:axId val="185869440"/>
      </c:scatterChart>
      <c:valAx>
        <c:axId val="185264000"/>
        <c:scaling>
          <c:logBase val="10"/>
          <c:orientation val="minMax"/>
          <c:max val="100000"/>
          <c:min val="10"/>
        </c:scaling>
        <c:delete val="0"/>
        <c:axPos val="b"/>
        <c:majorGridlines/>
        <c:minorGridlines/>
        <c:numFmt formatCode="0.00" sourceLinked="1"/>
        <c:majorTickMark val="none"/>
        <c:minorTickMark val="in"/>
        <c:tickLblPos val="low"/>
        <c:crossAx val="185265536"/>
        <c:crosses val="autoZero"/>
        <c:crossBetween val="midCat"/>
        <c:majorUnit val="10"/>
        <c:minorUnit val="10"/>
      </c:valAx>
      <c:valAx>
        <c:axId val="185265536"/>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nl-NL"/>
          </a:p>
        </c:txPr>
        <c:crossAx val="185264000"/>
        <c:crosses val="autoZero"/>
        <c:crossBetween val="midCat"/>
        <c:majorUnit val="20"/>
        <c:minorUnit val="4"/>
      </c:valAx>
      <c:valAx>
        <c:axId val="185869440"/>
        <c:scaling>
          <c:orientation val="minMax"/>
          <c:max val="180"/>
          <c:min val="-180"/>
        </c:scaling>
        <c:delete val="0"/>
        <c:axPos val="r"/>
        <c:numFmt formatCode="General" sourceLinked="1"/>
        <c:majorTickMark val="out"/>
        <c:minorTickMark val="none"/>
        <c:tickLblPos val="nextTo"/>
        <c:crossAx val="185870976"/>
        <c:crosses val="max"/>
        <c:crossBetween val="midCat"/>
        <c:majorUnit val="45"/>
        <c:minorUnit val="5"/>
      </c:valAx>
      <c:valAx>
        <c:axId val="185870976"/>
        <c:scaling>
          <c:logBase val="10"/>
          <c:orientation val="minMax"/>
        </c:scaling>
        <c:delete val="1"/>
        <c:axPos val="b"/>
        <c:numFmt formatCode="0.00" sourceLinked="1"/>
        <c:majorTickMark val="out"/>
        <c:minorTickMark val="none"/>
        <c:tickLblPos val="nextTo"/>
        <c:crossAx val="18586944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6.5976298627459413E-3"/>
          <c:y val="0.92362298178449687"/>
          <c:w val="0.973886846844632"/>
          <c:h val="7.6377018215503079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Data!$Y$35:$Y$95</c:f>
              <c:numCache>
                <c:formatCode>General</c:formatCode>
                <c:ptCount val="61"/>
                <c:pt idx="0">
                  <c:v>-64.057851901976974</c:v>
                </c:pt>
                <c:pt idx="1">
                  <c:v>-62.086708789753466</c:v>
                </c:pt>
                <c:pt idx="2">
                  <c:v>-60.132066383413381</c:v>
                </c:pt>
                <c:pt idx="3">
                  <c:v>-58.203025697732144</c:v>
                </c:pt>
                <c:pt idx="4">
                  <c:v>-56.313237014139645</c:v>
                </c:pt>
                <c:pt idx="5">
                  <c:v>-54.482546421693456</c:v>
                </c:pt>
                <c:pt idx="6">
                  <c:v>-52.738459123208017</c:v>
                </c:pt>
                <c:pt idx="7">
                  <c:v>-51.116416341460102</c:v>
                </c:pt>
                <c:pt idx="8">
                  <c:v>-49.657323548727028</c:v>
                </c:pt>
                <c:pt idx="9">
                  <c:v>-48.401072207268719</c:v>
                </c:pt>
                <c:pt idx="10">
                  <c:v>-47.377044469045401</c:v>
                </c:pt>
                <c:pt idx="11">
                  <c:v>-46.59611497073179</c:v>
                </c:pt>
                <c:pt idx="12">
                  <c:v>-46.049721004633156</c:v>
                </c:pt>
                <c:pt idx="13">
                  <c:v>-45.717421773305595</c:v>
                </c:pt>
                <c:pt idx="14">
                  <c:v>-45.578645833730256</c:v>
                </c:pt>
                <c:pt idx="15">
                  <c:v>-45.622744779295125</c:v>
                </c:pt>
                <c:pt idx="16">
                  <c:v>-45.853894280835483</c:v>
                </c:pt>
                <c:pt idx="17">
                  <c:v>-46.289879481287677</c:v>
                </c:pt>
                <c:pt idx="18">
                  <c:v>-46.955030970020928</c:v>
                </c:pt>
                <c:pt idx="19">
                  <c:v>-47.869273792441263</c:v>
                </c:pt>
                <c:pt idx="20">
                  <c:v>-49.03813915791784</c:v>
                </c:pt>
                <c:pt idx="21">
                  <c:v>-50.449658028211239</c:v>
                </c:pt>
                <c:pt idx="22">
                  <c:v>-52.080171934944261</c:v>
                </c:pt>
                <c:pt idx="23">
                  <c:v>-53.905140152941975</c:v>
                </c:pt>
                <c:pt idx="24">
                  <c:v>-55.908878746458527</c:v>
                </c:pt>
                <c:pt idx="25">
                  <c:v>-58.089396473085387</c:v>
                </c:pt>
                <c:pt idx="26">
                  <c:v>-60.457239857953155</c:v>
                </c:pt>
                <c:pt idx="27">
                  <c:v>-63.028741923972625</c:v>
                </c:pt>
                <c:pt idx="28">
                  <c:v>-65.815584150743987</c:v>
                </c:pt>
                <c:pt idx="29">
                  <c:v>-68.814683815848397</c:v>
                </c:pt>
                <c:pt idx="30">
                  <c:v>-72.002777176820416</c:v>
                </c:pt>
                <c:pt idx="31">
                  <c:v>-75.337050412614005</c:v>
                </c:pt>
                <c:pt idx="32">
                  <c:v>-78.759672331381097</c:v>
                </c:pt>
                <c:pt idx="33">
                  <c:v>-82.203491241817218</c:v>
                </c:pt>
                <c:pt idx="34">
                  <c:v>-85.597935620213832</c:v>
                </c:pt>
                <c:pt idx="35">
                  <c:v>-88.876073939394345</c:v>
                </c:pt>
                <c:pt idx="36">
                  <c:v>-91.983828775564277</c:v>
                </c:pt>
                <c:pt idx="37">
                  <c:v>-94.88954124694736</c:v>
                </c:pt>
                <c:pt idx="38">
                  <c:v>-97.588949127462712</c:v>
                </c:pt>
                <c:pt idx="39">
                  <c:v>-100.10182413304443</c:v>
                </c:pt>
                <c:pt idx="40">
                  <c:v>-102.462035040939</c:v>
                </c:pt>
                <c:pt idx="41">
                  <c:v>-104.7067093873617</c:v>
                </c:pt>
                <c:pt idx="42">
                  <c:v>-106.86890483290063</c:v>
                </c:pt>
                <c:pt idx="43">
                  <c:v>-108.97461620123624</c:v>
                </c:pt>
                <c:pt idx="44">
                  <c:v>-111.04273107942385</c:v>
                </c:pt>
                <c:pt idx="45">
                  <c:v>-113.08629171976825</c:v>
                </c:pt>
                <c:pt idx="46">
                  <c:v>-115.11401386799348</c:v>
                </c:pt>
                <c:pt idx="47">
                  <c:v>-117.13160113176008</c:v>
                </c:pt>
                <c:pt idx="48">
                  <c:v>-119.14273641022052</c:v>
                </c:pt>
                <c:pt idx="49">
                  <c:v>-121.14977769513376</c:v>
                </c:pt>
                <c:pt idx="50">
                  <c:v>-123.15422659782263</c:v>
                </c:pt>
                <c:pt idx="51">
                  <c:v>-125.1570361203904</c:v>
                </c:pt>
                <c:pt idx="52">
                  <c:v>-127.15880978792055</c:v>
                </c:pt>
                <c:pt idx="53">
                  <c:v>-129.15992928642308</c:v>
                </c:pt>
                <c:pt idx="54">
                  <c:v>-131.16063579755382</c:v>
                </c:pt>
                <c:pt idx="55">
                  <c:v>-133.16108163780021</c:v>
                </c:pt>
                <c:pt idx="56">
                  <c:v>-135.16136296860998</c:v>
                </c:pt>
                <c:pt idx="57">
                  <c:v>-137.16154048615837</c:v>
                </c:pt>
                <c:pt idx="58">
                  <c:v>-139.16165249606442</c:v>
                </c:pt>
                <c:pt idx="59">
                  <c:v>-141.16172317109172</c:v>
                </c:pt>
                <c:pt idx="60">
                  <c:v>-143.16176776463826</c:v>
                </c:pt>
              </c:numCache>
            </c:numRef>
          </c:yVal>
          <c:smooth val="1"/>
          <c:extLst>
            <c:ext xmlns:c16="http://schemas.microsoft.com/office/drawing/2014/chart" uri="{C3380CC4-5D6E-409C-BE32-E72D297353CC}">
              <c16:uniqueId val="{00000000-1129-4650-805F-953EB41C3713}"/>
            </c:ext>
          </c:extLst>
        </c:ser>
        <c:dLbls>
          <c:showLegendKey val="0"/>
          <c:showVal val="0"/>
          <c:showCatName val="0"/>
          <c:showSerName val="0"/>
          <c:showPercent val="0"/>
          <c:showBubbleSize val="0"/>
        </c:dLbls>
        <c:axId val="185909632"/>
        <c:axId val="185911168"/>
      </c:scatterChart>
      <c:scatterChart>
        <c:scatterStyle val="smoothMarker"/>
        <c:varyColors val="0"/>
        <c:ser>
          <c:idx val="0"/>
          <c:order val="1"/>
          <c:tx>
            <c:v>Phase(Gvg(f)_closed)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Data!$Z$35:$Z$95</c:f>
              <c:numCache>
                <c:formatCode>General</c:formatCode>
                <c:ptCount val="61"/>
                <c:pt idx="0">
                  <c:v>83.283153861225131</c:v>
                </c:pt>
                <c:pt idx="1">
                  <c:v>81.560734426378019</c:v>
                </c:pt>
                <c:pt idx="2">
                  <c:v>79.408664848718601</c:v>
                </c:pt>
                <c:pt idx="3">
                  <c:v>76.731247945936232</c:v>
                </c:pt>
                <c:pt idx="4">
                  <c:v>73.422063443560646</c:v>
                </c:pt>
                <c:pt idx="5">
                  <c:v>69.372448009329403</c:v>
                </c:pt>
                <c:pt idx="6">
                  <c:v>64.488625984760247</c:v>
                </c:pt>
                <c:pt idx="7">
                  <c:v>58.719408483194037</c:v>
                </c:pt>
                <c:pt idx="8">
                  <c:v>52.090726127667757</c:v>
                </c:pt>
                <c:pt idx="9">
                  <c:v>44.732319093683422</c:v>
                </c:pt>
                <c:pt idx="10">
                  <c:v>36.872923171527674</c:v>
                </c:pt>
                <c:pt idx="11">
                  <c:v>28.789456586209358</c:v>
                </c:pt>
                <c:pt idx="12">
                  <c:v>20.727632153464675</c:v>
                </c:pt>
                <c:pt idx="13">
                  <c:v>12.837881708696008</c:v>
                </c:pt>
                <c:pt idx="14">
                  <c:v>5.1604549989995432</c:v>
                </c:pt>
                <c:pt idx="15">
                  <c:v>-2.3397218613363253</c:v>
                </c:pt>
                <c:pt idx="16">
                  <c:v>-9.7091780412855577</c:v>
                </c:pt>
                <c:pt idx="17">
                  <c:v>-16.935857357770455</c:v>
                </c:pt>
                <c:pt idx="18">
                  <c:v>-23.894642650072655</c:v>
                </c:pt>
                <c:pt idx="19">
                  <c:v>-30.332027453467102</c:v>
                </c:pt>
                <c:pt idx="20">
                  <c:v>-35.904506975027324</c:v>
                </c:pt>
                <c:pt idx="21">
                  <c:v>-40.255875652953236</c:v>
                </c:pt>
                <c:pt idx="22">
                  <c:v>-43.092019701952843</c:v>
                </c:pt>
                <c:pt idx="23">
                  <c:v>-44.220536308826688</c:v>
                </c:pt>
                <c:pt idx="24">
                  <c:v>-43.557233764335265</c:v>
                </c:pt>
                <c:pt idx="25">
                  <c:v>-41.123673803555356</c:v>
                </c:pt>
                <c:pt idx="26">
                  <c:v>-37.053034529493978</c:v>
                </c:pt>
                <c:pt idx="27">
                  <c:v>-31.597695174267013</c:v>
                </c:pt>
                <c:pt idx="28">
                  <c:v>-25.111415273917405</c:v>
                </c:pt>
                <c:pt idx="29">
                  <c:v>-17.983726486129868</c:v>
                </c:pt>
                <c:pt idx="30">
                  <c:v>-10.54212071316633</c:v>
                </c:pt>
                <c:pt idx="31">
                  <c:v>-2.9760486230944245</c:v>
                </c:pt>
                <c:pt idx="32">
                  <c:v>4.6717104097711379</c:v>
                </c:pt>
                <c:pt idx="33">
                  <c:v>12.448315418842613</c:v>
                </c:pt>
                <c:pt idx="34">
                  <c:v>20.404588955080644</c:v>
                </c:pt>
                <c:pt idx="35">
                  <c:v>28.516447946853372</c:v>
                </c:pt>
                <c:pt idx="36">
                  <c:v>36.643104721968314</c:v>
                </c:pt>
                <c:pt idx="37">
                  <c:v>44.541917658810597</c:v>
                </c:pt>
                <c:pt idx="38">
                  <c:v>51.935634341744695</c:v>
                </c:pt>
                <c:pt idx="39">
                  <c:v>58.594649738570716</c:v>
                </c:pt>
                <c:pt idx="40">
                  <c:v>64.389004181498152</c:v>
                </c:pt>
                <c:pt idx="41">
                  <c:v>69.293185973718792</c:v>
                </c:pt>
                <c:pt idx="42">
                  <c:v>73.359094229882672</c:v>
                </c:pt>
                <c:pt idx="43">
                  <c:v>76.681246330241336</c:v>
                </c:pt>
                <c:pt idx="44">
                  <c:v>79.368963001206311</c:v>
                </c:pt>
                <c:pt idx="45">
                  <c:v>81.529208631030542</c:v>
                </c:pt>
                <c:pt idx="46">
                  <c:v>83.25811814413548</c:v>
                </c:pt>
                <c:pt idx="47">
                  <c:v>84.638027970986869</c:v>
                </c:pt>
                <c:pt idx="48">
                  <c:v>85.737460211393412</c:v>
                </c:pt>
                <c:pt idx="49">
                  <c:v>86.612448957815658</c:v>
                </c:pt>
                <c:pt idx="50">
                  <c:v>87.308321506869504</c:v>
                </c:pt>
                <c:pt idx="51">
                  <c:v>87.861496801682605</c:v>
                </c:pt>
                <c:pt idx="52">
                  <c:v>88.301112398586454</c:v>
                </c:pt>
                <c:pt idx="53">
                  <c:v>88.650418247257562</c:v>
                </c:pt>
                <c:pt idx="54">
                  <c:v>88.927935285801468</c:v>
                </c:pt>
                <c:pt idx="55">
                  <c:v>89.148401748330329</c:v>
                </c:pt>
                <c:pt idx="56">
                  <c:v>89.32353794077946</c:v>
                </c:pt>
                <c:pt idx="57">
                  <c:v>89.46266030851055</c:v>
                </c:pt>
                <c:pt idx="58">
                  <c:v>89.573172514161101</c:v>
                </c:pt>
                <c:pt idx="59">
                  <c:v>89.660957173939366</c:v>
                </c:pt>
                <c:pt idx="60">
                  <c:v>89.730687857092789</c:v>
                </c:pt>
              </c:numCache>
            </c:numRef>
          </c:yVal>
          <c:smooth val="1"/>
          <c:extLst>
            <c:ext xmlns:c16="http://schemas.microsoft.com/office/drawing/2014/chart" uri="{C3380CC4-5D6E-409C-BE32-E72D297353CC}">
              <c16:uniqueId val="{00000001-1129-4650-805F-953EB41C3713}"/>
            </c:ext>
          </c:extLst>
        </c:ser>
        <c:dLbls>
          <c:showLegendKey val="0"/>
          <c:showVal val="0"/>
          <c:showCatName val="0"/>
          <c:showSerName val="0"/>
          <c:showPercent val="0"/>
          <c:showBubbleSize val="0"/>
        </c:dLbls>
        <c:axId val="185918592"/>
        <c:axId val="185912704"/>
      </c:scatterChart>
      <c:valAx>
        <c:axId val="185909632"/>
        <c:scaling>
          <c:logBase val="10"/>
          <c:orientation val="minMax"/>
          <c:max val="100000"/>
          <c:min val="10"/>
        </c:scaling>
        <c:delete val="0"/>
        <c:axPos val="b"/>
        <c:majorGridlines/>
        <c:minorGridlines/>
        <c:numFmt formatCode="0.00" sourceLinked="1"/>
        <c:majorTickMark val="none"/>
        <c:minorTickMark val="in"/>
        <c:tickLblPos val="low"/>
        <c:crossAx val="185911168"/>
        <c:crosses val="autoZero"/>
        <c:crossBetween val="midCat"/>
        <c:majorUnit val="10"/>
        <c:minorUnit val="10"/>
      </c:valAx>
      <c:valAx>
        <c:axId val="185911168"/>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nl-NL"/>
          </a:p>
        </c:txPr>
        <c:crossAx val="185909632"/>
        <c:crosses val="autoZero"/>
        <c:crossBetween val="midCat"/>
      </c:valAx>
      <c:valAx>
        <c:axId val="185912704"/>
        <c:scaling>
          <c:orientation val="minMax"/>
          <c:max val="90"/>
          <c:min val="-180"/>
        </c:scaling>
        <c:delete val="0"/>
        <c:axPos val="r"/>
        <c:numFmt formatCode="General" sourceLinked="1"/>
        <c:majorTickMark val="out"/>
        <c:minorTickMark val="none"/>
        <c:tickLblPos val="nextTo"/>
        <c:crossAx val="185918592"/>
        <c:crosses val="max"/>
        <c:crossBetween val="midCat"/>
      </c:valAx>
      <c:valAx>
        <c:axId val="185918592"/>
        <c:scaling>
          <c:logBase val="10"/>
          <c:orientation val="minMax"/>
        </c:scaling>
        <c:delete val="1"/>
        <c:axPos val="b"/>
        <c:numFmt formatCode="0.00" sourceLinked="1"/>
        <c:majorTickMark val="out"/>
        <c:minorTickMark val="none"/>
        <c:tickLblPos val="nextTo"/>
        <c:crossAx val="18591270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Impedance </a:t>
            </a:r>
            <a:r>
              <a:rPr lang="en-US" sz="1000" b="1">
                <a:solidFill>
                  <a:srgbClr val="FF0000"/>
                </a:solidFill>
              </a:rPr>
              <a:t>Plot</a:t>
            </a:r>
          </a:p>
        </c:rich>
      </c:tx>
      <c:layout>
        <c:manualLayout>
          <c:xMode val="edge"/>
          <c:yMode val="edge"/>
          <c:x val="0.3317673711494612"/>
          <c:y val="9.1925008061172781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Data!$AB$35:$AB$95</c:f>
              <c:numCache>
                <c:formatCode>General</c:formatCode>
                <c:ptCount val="61"/>
                <c:pt idx="0">
                  <c:v>-41.403731435477049</c:v>
                </c:pt>
                <c:pt idx="1">
                  <c:v>-39.432576923407765</c:v>
                </c:pt>
                <c:pt idx="2">
                  <c:v>-37.477916449591021</c:v>
                </c:pt>
                <c:pt idx="3">
                  <c:v>-35.548847129043068</c:v>
                </c:pt>
                <c:pt idx="4">
                  <c:v>-33.659013062631914</c:v>
                </c:pt>
                <c:pt idx="5">
                  <c:v>-31.828250544236759</c:v>
                </c:pt>
                <c:pt idx="6">
                  <c:v>-30.084049253244448</c:v>
                </c:pt>
                <c:pt idx="7">
                  <c:v>-28.461825811677137</c:v>
                </c:pt>
                <c:pt idx="8">
                  <c:v>-27.002446707819132</c:v>
                </c:pt>
                <c:pt idx="9">
                  <c:v>-25.745741632468444</c:v>
                </c:pt>
                <c:pt idx="10">
                  <c:v>-24.720994871576281</c:v>
                </c:pt>
                <c:pt idx="11">
                  <c:v>-23.938926042918215</c:v>
                </c:pt>
                <c:pt idx="12">
                  <c:v>-23.390726971937951</c:v>
                </c:pt>
                <c:pt idx="13">
                  <c:v>-23.055568378140489</c:v>
                </c:pt>
                <c:pt idx="14">
                  <c:v>-22.912264507190269</c:v>
                </c:pt>
                <c:pt idx="15">
                  <c:v>-22.94919682118541</c:v>
                </c:pt>
                <c:pt idx="16">
                  <c:v>-23.169012146418424</c:v>
                </c:pt>
                <c:pt idx="17">
                  <c:v>-23.587094260100109</c:v>
                </c:pt>
                <c:pt idx="18">
                  <c:v>-24.224021584167581</c:v>
                </c:pt>
                <c:pt idx="19">
                  <c:v>-25.093904485055873</c:v>
                </c:pt>
                <c:pt idx="20">
                  <c:v>-26.193379271331551</c:v>
                </c:pt>
                <c:pt idx="21">
                  <c:v>-27.497143317541557</c:v>
                </c:pt>
                <c:pt idx="22">
                  <c:v>-28.962171864202986</c:v>
                </c:pt>
                <c:pt idx="23">
                  <c:v>-30.537133585011208</c:v>
                </c:pt>
                <c:pt idx="24">
                  <c:v>-32.171950415132898</c:v>
                </c:pt>
                <c:pt idx="25">
                  <c:v>-33.825249015086058</c:v>
                </c:pt>
                <c:pt idx="26">
                  <c:v>-35.469928055704571</c:v>
                </c:pt>
                <c:pt idx="27">
                  <c:v>-37.096347668735781</c:v>
                </c:pt>
                <c:pt idx="28">
                  <c:v>-38.71065166067514</c:v>
                </c:pt>
                <c:pt idx="29">
                  <c:v>-40.326716806429381</c:v>
                </c:pt>
                <c:pt idx="30">
                  <c:v>-41.954635204668122</c:v>
                </c:pt>
                <c:pt idx="31">
                  <c:v>-43.591241572558197</c:v>
                </c:pt>
                <c:pt idx="32">
                  <c:v>-45.216053824225249</c:v>
                </c:pt>
                <c:pt idx="33">
                  <c:v>-46.792466141018963</c:v>
                </c:pt>
                <c:pt idx="34">
                  <c:v>-48.272703359681906</c:v>
                </c:pt>
                <c:pt idx="35">
                  <c:v>-49.605858524637696</c:v>
                </c:pt>
                <c:pt idx="36">
                  <c:v>-50.748688711448594</c:v>
                </c:pt>
                <c:pt idx="37">
                  <c:v>-51.676678884205963</c:v>
                </c:pt>
                <c:pt idx="38">
                  <c:v>-52.390202071240608</c:v>
                </c:pt>
                <c:pt idx="39">
                  <c:v>-52.912006896402666</c:v>
                </c:pt>
                <c:pt idx="40">
                  <c:v>-53.27786160164608</c:v>
                </c:pt>
                <c:pt idx="41">
                  <c:v>-53.526100720890668</c:v>
                </c:pt>
                <c:pt idx="42">
                  <c:v>-53.690546892494375</c:v>
                </c:pt>
                <c:pt idx="43">
                  <c:v>-53.797678973374623</c:v>
                </c:pt>
                <c:pt idx="44">
                  <c:v>-53.866690499769291</c:v>
                </c:pt>
                <c:pt idx="45">
                  <c:v>-53.910816982151822</c:v>
                </c:pt>
                <c:pt idx="46">
                  <c:v>-53.938896190503669</c:v>
                </c:pt>
                <c:pt idx="47">
                  <c:v>-53.956708759085245</c:v>
                </c:pt>
                <c:pt idx="48">
                  <c:v>-53.967986201287729</c:v>
                </c:pt>
                <c:pt idx="49">
                  <c:v>-53.975117187852632</c:v>
                </c:pt>
                <c:pt idx="50">
                  <c:v>-53.979622689410661</c:v>
                </c:pt>
                <c:pt idx="51">
                  <c:v>-53.982467923830193</c:v>
                </c:pt>
                <c:pt idx="52">
                  <c:v>-53.984264124166643</c:v>
                </c:pt>
                <c:pt idx="53">
                  <c:v>-53.985397839968854</c:v>
                </c:pt>
                <c:pt idx="54">
                  <c:v>-53.98611332163334</c:v>
                </c:pt>
                <c:pt idx="55">
                  <c:v>-53.986564821913163</c:v>
                </c:pt>
                <c:pt idx="56">
                  <c:v>-53.986849723966699</c:v>
                </c:pt>
                <c:pt idx="57">
                  <c:v>-53.987029494818941</c:v>
                </c:pt>
                <c:pt idx="58">
                  <c:v>-53.987142926463996</c:v>
                </c:pt>
                <c:pt idx="59">
                  <c:v>-53.98721449854839</c:v>
                </c:pt>
                <c:pt idx="60">
                  <c:v>-53.987259658099731</c:v>
                </c:pt>
              </c:numCache>
            </c:numRef>
          </c:yVal>
          <c:smooth val="1"/>
          <c:extLst>
            <c:ext xmlns:c16="http://schemas.microsoft.com/office/drawing/2014/chart" uri="{C3380CC4-5D6E-409C-BE32-E72D297353CC}">
              <c16:uniqueId val="{00000000-FC2E-4E84-9C54-3D826ABB3AF5}"/>
            </c:ext>
          </c:extLst>
        </c:ser>
        <c:dLbls>
          <c:showLegendKey val="0"/>
          <c:showVal val="0"/>
          <c:showCatName val="0"/>
          <c:showSerName val="0"/>
          <c:showPercent val="0"/>
          <c:showBubbleSize val="0"/>
        </c:dLbls>
        <c:axId val="185691136"/>
        <c:axId val="185697024"/>
      </c:scatterChart>
      <c:scatterChart>
        <c:scatterStyle val="smoothMarker"/>
        <c:varyColors val="0"/>
        <c:ser>
          <c:idx val="0"/>
          <c:order val="1"/>
          <c:tx>
            <c:v>Phase(Zout(f)_closed)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Data!$AC$35:$AC$95</c:f>
              <c:numCache>
                <c:formatCode>General</c:formatCode>
                <c:ptCount val="61"/>
                <c:pt idx="0">
                  <c:v>83.161775214577503</c:v>
                </c:pt>
                <c:pt idx="1">
                  <c:v>81.407927897365383</c:v>
                </c:pt>
                <c:pt idx="2">
                  <c:v>79.216293093025072</c:v>
                </c:pt>
                <c:pt idx="3">
                  <c:v>76.48906678645109</c:v>
                </c:pt>
                <c:pt idx="4">
                  <c:v>73.117176489632541</c:v>
                </c:pt>
                <c:pt idx="5">
                  <c:v>68.988620194250487</c:v>
                </c:pt>
                <c:pt idx="6">
                  <c:v>64.005419622347503</c:v>
                </c:pt>
                <c:pt idx="7">
                  <c:v>58.111096149526269</c:v>
                </c:pt>
                <c:pt idx="8">
                  <c:v>51.324923101684888</c:v>
                </c:pt>
                <c:pt idx="9">
                  <c:v>43.768263779039437</c:v>
                </c:pt>
                <c:pt idx="10">
                  <c:v>35.659316418014463</c:v>
                </c:pt>
                <c:pt idx="11">
                  <c:v>27.261749813580238</c:v>
                </c:pt>
                <c:pt idx="12">
                  <c:v>18.804629752792657</c:v>
                </c:pt>
                <c:pt idx="13">
                  <c:v>10.417496468833969</c:v>
                </c:pt>
                <c:pt idx="14">
                  <c:v>2.1144296138036252</c:v>
                </c:pt>
                <c:pt idx="15">
                  <c:v>-6.1723308543762201</c:v>
                </c:pt>
                <c:pt idx="16">
                  <c:v>-14.529948102213416</c:v>
                </c:pt>
                <c:pt idx="17">
                  <c:v>-22.996503386293416</c:v>
                </c:pt>
                <c:pt idx="18">
                  <c:v>-31.508001513311314</c:v>
                </c:pt>
                <c:pt idx="19">
                  <c:v>-39.884001667117012</c:v>
                </c:pt>
                <c:pt idx="20">
                  <c:v>-47.865550111087764</c:v>
                </c:pt>
                <c:pt idx="21">
                  <c:v>-55.188986940551537</c:v>
                </c:pt>
                <c:pt idx="22">
                  <c:v>-61.651667014147762</c:v>
                </c:pt>
                <c:pt idx="23">
                  <c:v>-67.133751981547022</c:v>
                </c:pt>
                <c:pt idx="24">
                  <c:v>-71.576156553139114</c:v>
                </c:pt>
                <c:pt idx="25">
                  <c:v>-74.942434588899758</c:v>
                </c:pt>
                <c:pt idx="26">
                  <c:v>-77.196454035114598</c:v>
                </c:pt>
                <c:pt idx="27">
                  <c:v>-78.313078112442483</c:v>
                </c:pt>
                <c:pt idx="28">
                  <c:v>-78.309984893547423</c:v>
                </c:pt>
                <c:pt idx="29">
                  <c:v>-77.262219320085848</c:v>
                </c:pt>
                <c:pt idx="30">
                  <c:v>-75.272890634601026</c:v>
                </c:pt>
                <c:pt idx="31">
                  <c:v>-72.422240341001597</c:v>
                </c:pt>
                <c:pt idx="32">
                  <c:v>-68.74277324147468</c:v>
                </c:pt>
                <c:pt idx="33">
                  <c:v>-64.241324832840746</c:v>
                </c:pt>
                <c:pt idx="34">
                  <c:v>-58.952350430287375</c:v>
                </c:pt>
                <c:pt idx="35">
                  <c:v>-52.993558450753724</c:v>
                </c:pt>
                <c:pt idx="36">
                  <c:v>-46.594830200852634</c:v>
                </c:pt>
                <c:pt idx="37">
                  <c:v>-40.077577033421399</c:v>
                </c:pt>
                <c:pt idx="38">
                  <c:v>-33.785841127010166</c:v>
                </c:pt>
                <c:pt idx="39">
                  <c:v>-28.004465879215413</c:v>
                </c:pt>
                <c:pt idx="40">
                  <c:v>-22.90840643478705</c:v>
                </c:pt>
                <c:pt idx="41">
                  <c:v>-18.559483386675666</c:v>
                </c:pt>
                <c:pt idx="42">
                  <c:v>-14.934925686836305</c:v>
                </c:pt>
                <c:pt idx="43">
                  <c:v>-11.963497733396164</c:v>
                </c:pt>
                <c:pt idx="44">
                  <c:v>-9.5544448499177772</c:v>
                </c:pt>
                <c:pt idx="45">
                  <c:v>-7.6155866856920058</c:v>
                </c:pt>
                <c:pt idx="46">
                  <c:v>-6.062550011927236</c:v>
                </c:pt>
                <c:pt idx="47">
                  <c:v>-4.8223502330016323</c:v>
                </c:pt>
                <c:pt idx="48">
                  <c:v>-3.8338982828332773</c:v>
                </c:pt>
                <c:pt idx="49">
                  <c:v>-3.0470666473815293</c:v>
                </c:pt>
                <c:pt idx="50">
                  <c:v>-2.4212209499526249</c:v>
                </c:pt>
                <c:pt idx="51">
                  <c:v>-1.9236705466231672</c:v>
                </c:pt>
                <c:pt idx="52">
                  <c:v>-1.5282396653037178</c:v>
                </c:pt>
                <c:pt idx="53">
                  <c:v>-1.2140311309776046</c:v>
                </c:pt>
                <c:pt idx="54">
                  <c:v>-0.9643929539627828</c:v>
                </c:pt>
                <c:pt idx="55">
                  <c:v>-0.76607149527709928</c:v>
                </c:pt>
                <c:pt idx="56">
                  <c:v>-0.60852572317197851</c:v>
                </c:pt>
                <c:pt idx="57">
                  <c:v>-0.48337593226946812</c:v>
                </c:pt>
                <c:pt idx="58">
                  <c:v>-0.38396254356107157</c:v>
                </c:pt>
                <c:pt idx="59">
                  <c:v>-0.30499398978520842</c:v>
                </c:pt>
                <c:pt idx="60">
                  <c:v>-0.24226618971918876</c:v>
                </c:pt>
              </c:numCache>
            </c:numRef>
          </c:yVal>
          <c:smooth val="1"/>
          <c:extLst>
            <c:ext xmlns:c16="http://schemas.microsoft.com/office/drawing/2014/chart" uri="{C3380CC4-5D6E-409C-BE32-E72D297353CC}">
              <c16:uniqueId val="{00000001-FC2E-4E84-9C54-3D826ABB3AF5}"/>
            </c:ext>
          </c:extLst>
        </c:ser>
        <c:dLbls>
          <c:showLegendKey val="0"/>
          <c:showVal val="0"/>
          <c:showCatName val="0"/>
          <c:showSerName val="0"/>
          <c:showPercent val="0"/>
          <c:showBubbleSize val="0"/>
        </c:dLbls>
        <c:axId val="185708544"/>
        <c:axId val="185698560"/>
      </c:scatterChart>
      <c:valAx>
        <c:axId val="185691136"/>
        <c:scaling>
          <c:logBase val="10"/>
          <c:orientation val="minMax"/>
          <c:max val="100000"/>
          <c:min val="10"/>
        </c:scaling>
        <c:delete val="0"/>
        <c:axPos val="b"/>
        <c:majorGridlines/>
        <c:minorGridlines/>
        <c:numFmt formatCode="0.00" sourceLinked="1"/>
        <c:majorTickMark val="none"/>
        <c:minorTickMark val="in"/>
        <c:tickLblPos val="low"/>
        <c:crossAx val="185697024"/>
        <c:crosses val="autoZero"/>
        <c:crossBetween val="midCat"/>
        <c:majorUnit val="10"/>
        <c:minorUnit val="10"/>
      </c:valAx>
      <c:valAx>
        <c:axId val="185697024"/>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nl-NL"/>
          </a:p>
        </c:txPr>
        <c:crossAx val="185691136"/>
        <c:crosses val="autoZero"/>
        <c:crossBetween val="midCat"/>
        <c:minorUnit val="4"/>
      </c:valAx>
      <c:valAx>
        <c:axId val="185698560"/>
        <c:scaling>
          <c:orientation val="minMax"/>
          <c:max val="90"/>
          <c:min val="-180"/>
        </c:scaling>
        <c:delete val="0"/>
        <c:axPos val="r"/>
        <c:numFmt formatCode="General" sourceLinked="1"/>
        <c:majorTickMark val="out"/>
        <c:minorTickMark val="none"/>
        <c:tickLblPos val="nextTo"/>
        <c:crossAx val="185708544"/>
        <c:crosses val="max"/>
        <c:crossBetween val="midCat"/>
      </c:valAx>
      <c:valAx>
        <c:axId val="185708544"/>
        <c:scaling>
          <c:logBase val="10"/>
          <c:orientation val="minMax"/>
        </c:scaling>
        <c:delete val="1"/>
        <c:axPos val="b"/>
        <c:numFmt formatCode="0.00" sourceLinked="1"/>
        <c:majorTickMark val="out"/>
        <c:minorTickMark val="none"/>
        <c:tickLblPos val="nextTo"/>
        <c:crossAx val="18569856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5.3787307935739069E-2"/>
          <c:y val="0.93793282168842818"/>
          <c:w val="0.8957128016366734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Current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current</c:v>
          </c:tx>
          <c:spPr>
            <a:ln w="50800">
              <a:solidFill>
                <a:srgbClr val="0000FF"/>
              </a:solidFill>
              <a:prstDash val="solid"/>
            </a:ln>
          </c:spPr>
          <c:marker>
            <c:symbol val="none"/>
          </c:marker>
          <c:xVal>
            <c:numRef>
              <c:f>Data!$A$101:$A$356</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Data!$N$101:$N$356</c:f>
              <c:numCache>
                <c:formatCode>General</c:formatCode>
                <c:ptCount val="256"/>
                <c:pt idx="0">
                  <c:v>2.5223401803847558</c:v>
                </c:pt>
                <c:pt idx="1">
                  <c:v>2.5223432404590778</c:v>
                </c:pt>
                <c:pt idx="2">
                  <c:v>2.5223571392317448</c:v>
                </c:pt>
                <c:pt idx="3">
                  <c:v>2.5223819426191678</c:v>
                </c:pt>
                <c:pt idx="4">
                  <c:v>2.5224177499646112</c:v>
                </c:pt>
                <c:pt idx="5">
                  <c:v>2.5224646948200968</c:v>
                </c:pt>
                <c:pt idx="6">
                  <c:v>2.5225229459905565</c:v>
                </c:pt>
                <c:pt idx="7">
                  <c:v>2.5225927088574114</c:v>
                </c:pt>
                <c:pt idx="8">
                  <c:v>2.5226742269999747</c:v>
                </c:pt>
                <c:pt idx="9">
                  <c:v>2.5227677841380221</c:v>
                </c:pt>
                <c:pt idx="10">
                  <c:v>2.5228737064254414</c:v>
                </c:pt>
                <c:pt idx="11">
                  <c:v>2.5229923651291193</c:v>
                </c:pt>
                <c:pt idx="12">
                  <c:v>2.5231241797356994</c:v>
                </c:pt>
                <c:pt idx="13">
                  <c:v>2.523269621534479</c:v>
                </c:pt>
                <c:pt idx="14">
                  <c:v>2.5234292177364992</c:v>
                </c:pt>
                <c:pt idx="15">
                  <c:v>2.5236035561981804</c:v>
                </c:pt>
                <c:pt idx="16">
                  <c:v>2.5237932908325007</c:v>
                </c:pt>
                <c:pt idx="17">
                  <c:v>2.5239991478045072</c:v>
                </c:pt>
                <c:pt idx="18">
                  <c:v>2.5242219326259399</c:v>
                </c:pt>
                <c:pt idx="19">
                  <c:v>2.5244625382869765</c:v>
                </c:pt>
                <c:pt idx="20">
                  <c:v>2.5247219545869122</c:v>
                </c:pt>
                <c:pt idx="21">
                  <c:v>2.5250012788584719</c:v>
                </c:pt>
                <c:pt idx="22">
                  <c:v>2.5253017283190191</c:v>
                </c:pt>
                <c:pt idx="23">
                  <c:v>2.5256246543280758</c:v>
                </c:pt>
                <c:pt idx="24">
                  <c:v>2.5259715588892186</c:v>
                </c:pt>
                <c:pt idx="25">
                  <c:v>2.5263441138053304</c:v>
                </c:pt>
                <c:pt idx="26">
                  <c:v>2.5267441829853849</c:v>
                </c:pt>
                <c:pt idx="27">
                  <c:v>2.5271738485118078</c:v>
                </c:pt>
                <c:pt idx="28">
                  <c:v>2.5276354412163213</c:v>
                </c:pt>
                <c:pt idx="29">
                  <c:v>2.5281315766901953</c:v>
                </c:pt>
                <c:pt idx="30">
                  <c:v>2.5286651978762276</c:v>
                </c:pt>
                <c:pt idx="31">
                  <c:v>2.5292396256811278</c:v>
                </c:pt>
                <c:pt idx="32">
                  <c:v>2.5298586194132238</c:v>
                </c:pt>
                <c:pt idx="33">
                  <c:v>2.5305264493367554</c:v>
                </c:pt>
                <c:pt idx="34">
                  <c:v>2.5312479842614914</c:v>
                </c:pt>
                <c:pt idx="35">
                  <c:v>2.5320287979234184</c:v>
                </c:pt>
                <c:pt idx="36">
                  <c:v>2.5328752990214021</c:v>
                </c:pt>
                <c:pt idx="37">
                  <c:v>2.5337948912745389</c:v>
                </c:pt>
                <c:pt idx="38">
                  <c:v>2.5347961718955503</c:v>
                </c:pt>
                <c:pt idx="39">
                  <c:v>2.5358891796757925</c:v>
                </c:pt>
                <c:pt idx="40">
                  <c:v>2.5370857077657538</c:v>
                </c:pt>
                <c:pt idx="41">
                  <c:v>2.5383997017158988</c:v>
                </c:pt>
                <c:pt idx="42">
                  <c:v>2.5398477711674907</c:v>
                </c:pt>
                <c:pt idx="43">
                  <c:v>2.5414498549271816</c:v>
                </c:pt>
                <c:pt idx="44">
                  <c:v>2.5432300958658853</c:v>
                </c:pt>
                <c:pt idx="45">
                  <c:v>2.5452180071342818</c:v>
                </c:pt>
                <c:pt idx="46">
                  <c:v>2.5474500494745964</c:v>
                </c:pt>
                <c:pt idx="47">
                  <c:v>2.5499717991959105</c:v>
                </c:pt>
                <c:pt idx="48">
                  <c:v>2.5528409819652342</c:v>
                </c:pt>
                <c:pt idx="49">
                  <c:v>2.5561318044517041</c:v>
                </c:pt>
                <c:pt idx="50">
                  <c:v>2.559941281077057</c:v>
                </c:pt>
                <c:pt idx="51">
                  <c:v>2.5643987166397224</c:v>
                </c:pt>
                <c:pt idx="52">
                  <c:v>2.5696803470059386</c:v>
                </c:pt>
                <c:pt idx="53">
                  <c:v>2.5760327356355726</c:v>
                </c:pt>
                <c:pt idx="54">
                  <c:v>2.5838117070118063</c:v>
                </c:pt>
                <c:pt idx="55">
                  <c:v>2.5935503411821648</c:v>
                </c:pt>
                <c:pt idx="56">
                  <c:v>2.6060849022489734</c:v>
                </c:pt>
                <c:pt idx="57">
                  <c:v>2.6228057269883269</c:v>
                </c:pt>
                <c:pt idx="58">
                  <c:v>2.6462060634028841</c:v>
                </c:pt>
                <c:pt idx="59">
                  <c:v>2.68124200928884</c:v>
                </c:pt>
                <c:pt idx="60">
                  <c:v>2.7393497896126462</c:v>
                </c:pt>
                <c:pt idx="61">
                  <c:v>2.8540146787964336</c:v>
                </c:pt>
                <c:pt idx="62">
                  <c:v>3.1801742316290138</c:v>
                </c:pt>
                <c:pt idx="63">
                  <c:v>11.718510151042306</c:v>
                </c:pt>
                <c:pt idx="64">
                  <c:v>16.824463945068619</c:v>
                </c:pt>
                <c:pt idx="65">
                  <c:v>17.153766647759731</c:v>
                </c:pt>
                <c:pt idx="66">
                  <c:v>17.269012324465265</c:v>
                </c:pt>
                <c:pt idx="67">
                  <c:v>17.327323286342832</c:v>
                </c:pt>
                <c:pt idx="68">
                  <c:v>17.362453259696707</c:v>
                </c:pt>
                <c:pt idx="69">
                  <c:v>17.385904668309237</c:v>
                </c:pt>
                <c:pt idx="70">
                  <c:v>17.402656286403914</c:v>
                </c:pt>
                <c:pt idx="71">
                  <c:v>17.415210832859728</c:v>
                </c:pt>
                <c:pt idx="72">
                  <c:v>17.424963168588118</c:v>
                </c:pt>
                <c:pt idx="73">
                  <c:v>17.432751940383923</c:v>
                </c:pt>
                <c:pt idx="74">
                  <c:v>17.439111580052852</c:v>
                </c:pt>
                <c:pt idx="75">
                  <c:v>17.444398725296089</c:v>
                </c:pt>
                <c:pt idx="76">
                  <c:v>17.448860452612273</c:v>
                </c:pt>
                <c:pt idx="77">
                  <c:v>17.452673334503228</c:v>
                </c:pt>
                <c:pt idx="78">
                  <c:v>17.455966904079027</c:v>
                </c:pt>
                <c:pt idx="79">
                  <c:v>17.458838335036511</c:v>
                </c:pt>
                <c:pt idx="80">
                  <c:v>17.461361947899157</c:v>
                </c:pt>
                <c:pt idx="81">
                  <c:v>17.46359555146816</c:v>
                </c:pt>
                <c:pt idx="82">
                  <c:v>17.465584783902393</c:v>
                </c:pt>
                <c:pt idx="83">
                  <c:v>17.46736615272841</c:v>
                </c:pt>
                <c:pt idx="84">
                  <c:v>17.468969207014467</c:v>
                </c:pt>
                <c:pt idx="85">
                  <c:v>17.470418117576127</c:v>
                </c:pt>
                <c:pt idx="86">
                  <c:v>17.47173284522469</c:v>
                </c:pt>
                <c:pt idx="87">
                  <c:v>17.472930017119378</c:v>
                </c:pt>
                <c:pt idx="88">
                  <c:v>17.474023592896462</c:v>
                </c:pt>
                <c:pt idx="89">
                  <c:v>17.475025377136603</c:v>
                </c:pt>
                <c:pt idx="90">
                  <c:v>17.475945417984377</c:v>
                </c:pt>
                <c:pt idx="91">
                  <c:v>17.476792320365689</c:v>
                </c:pt>
                <c:pt idx="92">
                  <c:v>17.477573494406258</c:v>
                </c:pt>
                <c:pt idx="93">
                  <c:v>17.478295354161908</c:v>
                </c:pt>
                <c:pt idx="94">
                  <c:v>17.478963477875219</c:v>
                </c:pt>
                <c:pt idx="95">
                  <c:v>17.479582738169704</c:v>
                </c:pt>
                <c:pt idx="96">
                  <c:v>17.480157408554057</c:v>
                </c:pt>
                <c:pt idx="97">
                  <c:v>17.480691251111129</c:v>
                </c:pt>
                <c:pt idx="98">
                  <c:v>17.481187589131036</c:v>
                </c:pt>
                <c:pt idx="99">
                  <c:v>17.48164936761378</c:v>
                </c:pt>
                <c:pt idx="100">
                  <c:v>17.482079203933004</c:v>
                </c:pt>
                <c:pt idx="101">
                  <c:v>17.482479430471734</c:v>
                </c:pt>
                <c:pt idx="102">
                  <c:v>17.482852130666725</c:v>
                </c:pt>
                <c:pt idx="103">
                  <c:v>17.483199169614171</c:v>
                </c:pt>
                <c:pt idx="104">
                  <c:v>17.483522220160872</c:v>
                </c:pt>
                <c:pt idx="105">
                  <c:v>17.483822785231226</c:v>
                </c:pt>
                <c:pt idx="106">
                  <c:v>17.484102216999762</c:v>
                </c:pt>
                <c:pt idx="107">
                  <c:v>17.484361733406679</c:v>
                </c:pt>
                <c:pt idx="108">
                  <c:v>17.484602432428243</c:v>
                </c:pt>
                <c:pt idx="109">
                  <c:v>17.484825304437436</c:v>
                </c:pt>
                <c:pt idx="110">
                  <c:v>17.485031242937698</c:v>
                </c:pt>
                <c:pt idx="111">
                  <c:v>17.485221053900887</c:v>
                </c:pt>
                <c:pt idx="112">
                  <c:v>17.485395463904986</c:v>
                </c:pt>
                <c:pt idx="113">
                  <c:v>17.485555127234917</c:v>
                </c:pt>
                <c:pt idx="114">
                  <c:v>17.485700632082725</c:v>
                </c:pt>
                <c:pt idx="115">
                  <c:v>17.485832505962474</c:v>
                </c:pt>
                <c:pt idx="116">
                  <c:v>17.485951220437901</c:v>
                </c:pt>
                <c:pt idx="117">
                  <c:v>17.486057195244229</c:v>
                </c:pt>
                <c:pt idx="118">
                  <c:v>17.486150801874512</c:v>
                </c:pt>
                <c:pt idx="119">
                  <c:v>17.48623236668789</c:v>
                </c:pt>
                <c:pt idx="120">
                  <c:v>17.486302173591202</c:v>
                </c:pt>
                <c:pt idx="121">
                  <c:v>17.486360466334091</c:v>
                </c:pt>
                <c:pt idx="122">
                  <c:v>17.486407450453751</c:v>
                </c:pt>
                <c:pt idx="123">
                  <c:v>17.486443294897146</c:v>
                </c:pt>
                <c:pt idx="124">
                  <c:v>17.486468133345937</c:v>
                </c:pt>
                <c:pt idx="125">
                  <c:v>17.486482065262315</c:v>
                </c:pt>
                <c:pt idx="126">
                  <c:v>17.486485156671051</c:v>
                </c:pt>
                <c:pt idx="127">
                  <c:v>17.486477440689221</c:v>
                </c:pt>
                <c:pt idx="128">
                  <c:v>17.486458917810435</c:v>
                </c:pt>
                <c:pt idx="129">
                  <c:v>17.486429555949162</c:v>
                </c:pt>
                <c:pt idx="130">
                  <c:v>17.486389290243935</c:v>
                </c:pt>
                <c:pt idx="131">
                  <c:v>17.486338022619499</c:v>
                </c:pt>
                <c:pt idx="132">
                  <c:v>17.486275621099658</c:v>
                </c:pt>
                <c:pt idx="133">
                  <c:v>17.486201918863411</c:v>
                </c:pt>
                <c:pt idx="134">
                  <c:v>17.486116713030984</c:v>
                </c:pt>
                <c:pt idx="135">
                  <c:v>17.486019763161696</c:v>
                </c:pt>
                <c:pt idx="136">
                  <c:v>17.485910789444844</c:v>
                </c:pt>
                <c:pt idx="137">
                  <c:v>17.485789470554934</c:v>
                </c:pt>
                <c:pt idx="138">
                  <c:v>17.485655441141681</c:v>
                </c:pt>
                <c:pt idx="139">
                  <c:v>17.485508288916286</c:v>
                </c:pt>
                <c:pt idx="140">
                  <c:v>17.485347551288953</c:v>
                </c:pt>
                <c:pt idx="141">
                  <c:v>17.485172711505697</c:v>
                </c:pt>
                <c:pt idx="142">
                  <c:v>17.484983194219332</c:v>
                </c:pt>
                <c:pt idx="143">
                  <c:v>17.484778360423455</c:v>
                </c:pt>
                <c:pt idx="144">
                  <c:v>17.484557501659868</c:v>
                </c:pt>
                <c:pt idx="145">
                  <c:v>17.484319833395716</c:v>
                </c:pt>
                <c:pt idx="146">
                  <c:v>17.484064487449075</c:v>
                </c:pt>
                <c:pt idx="147">
                  <c:v>17.483790503316666</c:v>
                </c:pt>
                <c:pt idx="148">
                  <c:v>17.483496818229604</c:v>
                </c:pt>
                <c:pt idx="149">
                  <c:v>17.48318225573265</c:v>
                </c:pt>
                <c:pt idx="150">
                  <c:v>17.482845512536336</c:v>
                </c:pt>
                <c:pt idx="151">
                  <c:v>17.482485143348232</c:v>
                </c:pt>
                <c:pt idx="152">
                  <c:v>17.482099543320491</c:v>
                </c:pt>
                <c:pt idx="153">
                  <c:v>17.481686927682155</c:v>
                </c:pt>
                <c:pt idx="154">
                  <c:v>17.481245308025198</c:v>
                </c:pt>
                <c:pt idx="155">
                  <c:v>17.480772464597564</c:v>
                </c:pt>
                <c:pt idx="156">
                  <c:v>17.480265913809081</c:v>
                </c:pt>
                <c:pt idx="157">
                  <c:v>17.479722869966196</c:v>
                </c:pt>
                <c:pt idx="158">
                  <c:v>17.479140200015859</c:v>
                </c:pt>
                <c:pt idx="159">
                  <c:v>17.478514369772455</c:v>
                </c:pt>
                <c:pt idx="160">
                  <c:v>17.477841379706327</c:v>
                </c:pt>
                <c:pt idx="161">
                  <c:v>17.4771166878641</c:v>
                </c:pt>
                <c:pt idx="162">
                  <c:v>17.47633511681601</c:v>
                </c:pt>
                <c:pt idx="163">
                  <c:v>17.475490740642414</c:v>
                </c:pt>
                <c:pt idx="164">
                  <c:v>17.474576746787129</c:v>
                </c:pt>
                <c:pt idx="165">
                  <c:v>17.473585266020052</c:v>
                </c:pt>
                <c:pt idx="166">
                  <c:v>17.472507161582246</c:v>
                </c:pt>
                <c:pt idx="167">
                  <c:v>17.471331765620675</c:v>
                </c:pt>
                <c:pt idx="168">
                  <c:v>17.470046546881274</c:v>
                </c:pt>
                <c:pt idx="169">
                  <c:v>17.468636687805748</c:v>
                </c:pt>
                <c:pt idx="170">
                  <c:v>17.467084540858526</c:v>
                </c:pt>
                <c:pt idx="171">
                  <c:v>17.465368921853361</c:v>
                </c:pt>
                <c:pt idx="172">
                  <c:v>17.463464180284156</c:v>
                </c:pt>
                <c:pt idx="173">
                  <c:v>17.46133896003289</c:v>
                </c:pt>
                <c:pt idx="174">
                  <c:v>17.45895452311353</c:v>
                </c:pt>
                <c:pt idx="175">
                  <c:v>17.45626244552993</c:v>
                </c:pt>
                <c:pt idx="176">
                  <c:v>17.453201392669278</c:v>
                </c:pt>
                <c:pt idx="177">
                  <c:v>17.449692514764507</c:v>
                </c:pt>
                <c:pt idx="178">
                  <c:v>17.445632720808163</c:v>
                </c:pt>
                <c:pt idx="179">
                  <c:v>17.440884596072589</c:v>
                </c:pt>
                <c:pt idx="180">
                  <c:v>17.435260832850162</c:v>
                </c:pt>
                <c:pt idx="181">
                  <c:v>17.428499345366909</c:v>
                </c:pt>
                <c:pt idx="182">
                  <c:v>17.420221849775267</c:v>
                </c:pt>
                <c:pt idx="183">
                  <c:v>17.409861506165491</c:v>
                </c:pt>
                <c:pt idx="184">
                  <c:v>17.396528859159528</c:v>
                </c:pt>
                <c:pt idx="185">
                  <c:v>17.378744617996453</c:v>
                </c:pt>
                <c:pt idx="186">
                  <c:v>17.35385468804521</c:v>
                </c:pt>
                <c:pt idx="187">
                  <c:v>17.316579211319628</c:v>
                </c:pt>
                <c:pt idx="188">
                  <c:v>17.254719100604813</c:v>
                </c:pt>
                <c:pt idx="189">
                  <c:v>17.132460895964151</c:v>
                </c:pt>
                <c:pt idx="190">
                  <c:v>16.782732567010019</c:v>
                </c:pt>
                <c:pt idx="191">
                  <c:v>10.579482704209237</c:v>
                </c:pt>
                <c:pt idx="192">
                  <c:v>3.2258113148073235</c:v>
                </c:pt>
                <c:pt idx="193">
                  <c:v>2.8762946553052675</c:v>
                </c:pt>
                <c:pt idx="194">
                  <c:v>2.7540756277569312</c:v>
                </c:pt>
                <c:pt idx="195">
                  <c:v>2.6922292270084336</c:v>
                </c:pt>
                <c:pt idx="196">
                  <c:v>2.654960095222112</c:v>
                </c:pt>
                <c:pt idx="197">
                  <c:v>2.6300736112476235</c:v>
                </c:pt>
                <c:pt idx="198">
                  <c:v>2.61229144726315</c:v>
                </c:pt>
                <c:pt idx="199">
                  <c:v>2.5989601477823951</c:v>
                </c:pt>
                <c:pt idx="200">
                  <c:v>2.5886007273752263</c:v>
                </c:pt>
                <c:pt idx="201">
                  <c:v>2.5803238914756097</c:v>
                </c:pt>
                <c:pt idx="202">
                  <c:v>2.573562891407537</c:v>
                </c:pt>
                <c:pt idx="203">
                  <c:v>2.5679394982098218</c:v>
                </c:pt>
                <c:pt idx="204">
                  <c:v>2.5631916607341667</c:v>
                </c:pt>
                <c:pt idx="205">
                  <c:v>2.5591320939918258</c:v>
                </c:pt>
                <c:pt idx="206">
                  <c:v>2.5556233986626946</c:v>
                </c:pt>
                <c:pt idx="207">
                  <c:v>2.5525624944865415</c:v>
                </c:pt>
                <c:pt idx="208">
                  <c:v>2.5498705393773067</c:v>
                </c:pt>
                <c:pt idx="209">
                  <c:v>2.5474862043294699</c:v>
                </c:pt>
                <c:pt idx="210">
                  <c:v>2.5453610695172353</c:v>
                </c:pt>
                <c:pt idx="211">
                  <c:v>2.5434564001076172</c:v>
                </c:pt>
                <c:pt idx="212">
                  <c:v>2.5417408424018566</c:v>
                </c:pt>
                <c:pt idx="213">
                  <c:v>2.5401887477743808</c:v>
                </c:pt>
                <c:pt idx="214">
                  <c:v>2.5387789335185058</c:v>
                </c:pt>
                <c:pt idx="215">
                  <c:v>2.5374937532748199</c:v>
                </c:pt>
                <c:pt idx="216">
                  <c:v>2.5363183904289146</c:v>
                </c:pt>
                <c:pt idx="217">
                  <c:v>2.5352403144911362</c:v>
                </c:pt>
                <c:pt idx="218">
                  <c:v>2.5342488582319938</c:v>
                </c:pt>
                <c:pt idx="219">
                  <c:v>2.5333348854051758</c:v>
                </c:pt>
                <c:pt idx="220">
                  <c:v>2.5324905272041347</c:v>
                </c:pt>
                <c:pt idx="221">
                  <c:v>2.5317089714257914</c:v>
                </c:pt>
                <c:pt idx="222">
                  <c:v>2.5309842924443062</c:v>
                </c:pt>
                <c:pt idx="223">
                  <c:v>2.5303113130771333</c:v>
                </c:pt>
                <c:pt idx="224">
                  <c:v>2.5296854915788973</c:v>
                </c:pt>
                <c:pt idx="225">
                  <c:v>2.529102828595831</c:v>
                </c:pt>
                <c:pt idx="226">
                  <c:v>2.5285597900905721</c:v>
                </c:pt>
                <c:pt idx="227">
                  <c:v>2.5280532431360019</c:v>
                </c:pt>
                <c:pt idx="228">
                  <c:v>2.5275804021448876</c:v>
                </c:pt>
                <c:pt idx="229">
                  <c:v>2.5271387836169801</c:v>
                </c:pt>
                <c:pt idx="230">
                  <c:v>2.5267261678761095</c:v>
                </c:pt>
                <c:pt idx="231">
                  <c:v>2.5263405665776446</c:v>
                </c:pt>
                <c:pt idx="232">
                  <c:v>2.5259801950035126</c:v>
                </c:pt>
                <c:pt idx="233">
                  <c:v>2.5256434483494168</c:v>
                </c:pt>
                <c:pt idx="234">
                  <c:v>2.5253288813575203</c:v>
                </c:pt>
                <c:pt idx="235">
                  <c:v>2.5250351907666371</c:v>
                </c:pt>
                <c:pt idx="236">
                  <c:v>2.5247612001419064</c:v>
                </c:pt>
                <c:pt idx="237">
                  <c:v>2.5245058467295882</c:v>
                </c:pt>
                <c:pt idx="238">
                  <c:v>2.5242681700351861</c:v>
                </c:pt>
                <c:pt idx="239">
                  <c:v>2.5240473018808522</c:v>
                </c:pt>
                <c:pt idx="240">
                  <c:v>2.5238424577328153</c:v>
                </c:pt>
                <c:pt idx="241">
                  <c:v>2.5236529291267669</c:v>
                </c:pt>
                <c:pt idx="242">
                  <c:v>2.5234780770459713</c:v>
                </c:pt>
                <c:pt idx="243">
                  <c:v>2.5233173261289581</c:v>
                </c:pt>
                <c:pt idx="244">
                  <c:v>2.5231701596022535</c:v>
                </c:pt>
                <c:pt idx="245">
                  <c:v>2.5230361148528377</c:v>
                </c:pt>
                <c:pt idx="246">
                  <c:v>2.5229147795639841</c:v>
                </c:pt>
                <c:pt idx="247">
                  <c:v>2.5228057883533559</c:v>
                </c:pt>
                <c:pt idx="248">
                  <c:v>2.5227088198585239</c:v>
                </c:pt>
                <c:pt idx="249">
                  <c:v>2.5226235942272242</c:v>
                </c:pt>
                <c:pt idx="250">
                  <c:v>2.5225498709726741</c:v>
                </c:pt>
                <c:pt idx="251">
                  <c:v>2.5224874471630567</c:v>
                </c:pt>
                <c:pt idx="252">
                  <c:v>2.5224361559205972</c:v>
                </c:pt>
                <c:pt idx="253">
                  <c:v>2.5223958652062315</c:v>
                </c:pt>
                <c:pt idx="254">
                  <c:v>2.5223664768755309</c:v>
                </c:pt>
              </c:numCache>
            </c:numRef>
          </c:yVal>
          <c:smooth val="1"/>
          <c:extLst>
            <c:ext xmlns:c16="http://schemas.microsoft.com/office/drawing/2014/chart" uri="{C3380CC4-5D6E-409C-BE32-E72D297353CC}">
              <c16:uniqueId val="{00000000-4C81-40FE-AED3-98EE9662652E}"/>
            </c:ext>
          </c:extLst>
        </c:ser>
        <c:dLbls>
          <c:showLegendKey val="0"/>
          <c:showVal val="0"/>
          <c:showCatName val="0"/>
          <c:showSerName val="0"/>
          <c:showPercent val="0"/>
          <c:showBubbleSize val="0"/>
        </c:dLbls>
        <c:axId val="185750272"/>
        <c:axId val="185751808"/>
      </c:scatterChart>
      <c:valAx>
        <c:axId val="185750272"/>
        <c:scaling>
          <c:orientation val="minMax"/>
          <c:max val="5.000000000000001E-3"/>
          <c:min val="0"/>
        </c:scaling>
        <c:delete val="0"/>
        <c:axPos val="b"/>
        <c:majorGridlines/>
        <c:minorGridlines/>
        <c:numFmt formatCode="General" sourceLinked="1"/>
        <c:majorTickMark val="none"/>
        <c:minorTickMark val="in"/>
        <c:tickLblPos val="low"/>
        <c:crossAx val="185751808"/>
        <c:crosses val="autoZero"/>
        <c:crossBetween val="midCat"/>
      </c:valAx>
      <c:valAx>
        <c:axId val="185751808"/>
        <c:scaling>
          <c:orientation val="minMax"/>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nl-NL"/>
          </a:p>
        </c:txPr>
        <c:crossAx val="18575027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Full Load Gain Curve</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Leakage'!$L$24:$L$95</c:f>
              <c:numCache>
                <c:formatCode>0.00</c:formatCode>
                <c:ptCount val="72"/>
                <c:pt idx="0">
                  <c:v>0</c:v>
                </c:pt>
                <c:pt idx="1">
                  <c:v>1.086176328574846E-2</c:v>
                </c:pt>
                <c:pt idx="2">
                  <c:v>4.4186246608772566E-2</c:v>
                </c:pt>
                <c:pt idx="3">
                  <c:v>0.10215830074416903</c:v>
                </c:pt>
                <c:pt idx="4">
                  <c:v>0.18818153918314182</c:v>
                </c:pt>
                <c:pt idx="5">
                  <c:v>0.30598372888725661</c:v>
                </c:pt>
                <c:pt idx="6">
                  <c:v>0.45707987625721741</c:v>
                </c:pt>
                <c:pt idx="7">
                  <c:v>0.63558728219405447</c:v>
                </c:pt>
                <c:pt idx="8">
                  <c:v>0.82223010529934804</c:v>
                </c:pt>
                <c:pt idx="9">
                  <c:v>0.9861699280068007</c:v>
                </c:pt>
                <c:pt idx="10">
                  <c:v>1.1013715499889249</c:v>
                </c:pt>
                <c:pt idx="11">
                  <c:v>1.1625360000604663</c:v>
                </c:pt>
                <c:pt idx="12">
                  <c:v>1.1818237286354756</c:v>
                </c:pt>
                <c:pt idx="13">
                  <c:v>1.1754393715872939</c:v>
                </c:pt>
                <c:pt idx="14">
                  <c:v>1.1557412226276402</c:v>
                </c:pt>
                <c:pt idx="15">
                  <c:v>1.1301861229760757</c:v>
                </c:pt>
                <c:pt idx="16">
                  <c:v>1.1027497992242876</c:v>
                </c:pt>
                <c:pt idx="17">
                  <c:v>1.0753824295372938</c:v>
                </c:pt>
                <c:pt idx="18">
                  <c:v>1.0489581456559001</c:v>
                </c:pt>
                <c:pt idx="19">
                  <c:v>1.0238078923860083</c:v>
                </c:pt>
                <c:pt idx="20">
                  <c:v>1</c:v>
                </c:pt>
                <c:pt idx="21">
                  <c:v>0.97748339486532076</c:v>
                </c:pt>
                <c:pt idx="22">
                  <c:v>0.95615914053742157</c:v>
                </c:pt>
                <c:pt idx="23">
                  <c:v>0.93591523868703286</c:v>
                </c:pt>
                <c:pt idx="24">
                  <c:v>0.91664276750242457</c:v>
                </c:pt>
                <c:pt idx="25">
                  <c:v>0.89824263552507433</c:v>
                </c:pt>
                <c:pt idx="26">
                  <c:v>0.88062770558722347</c:v>
                </c:pt>
                <c:pt idx="27">
                  <c:v>0.86372272292671548</c:v>
                </c:pt>
                <c:pt idx="28">
                  <c:v>0.84746328686255856</c:v>
                </c:pt>
                <c:pt idx="29">
                  <c:v>0.8317944877051745</c:v>
                </c:pt>
                <c:pt idx="30">
                  <c:v>0.81666951055462955</c:v>
                </c:pt>
                <c:pt idx="31">
                  <c:v>0.80204834238283007</c:v>
                </c:pt>
                <c:pt idx="32">
                  <c:v>0.78789663450247349</c:v>
                </c:pt>
                <c:pt idx="33">
                  <c:v>0.77418473071938732</c:v>
                </c:pt>
                <c:pt idx="34">
                  <c:v>0.76088685190683758</c:v>
                </c:pt>
                <c:pt idx="35">
                  <c:v>0.74798041971305196</c:v>
                </c:pt>
                <c:pt idx="36">
                  <c:v>0.73544549992167463</c:v>
                </c:pt>
                <c:pt idx="37">
                  <c:v>0.72326434660787864</c:v>
                </c:pt>
                <c:pt idx="38">
                  <c:v>0.71142103008086865</c:v>
                </c:pt>
                <c:pt idx="39">
                  <c:v>0.69990113385734243</c:v>
                </c:pt>
                <c:pt idx="40">
                  <c:v>0.68869150816423841</c:v>
                </c:pt>
                <c:pt idx="41">
                  <c:v>0.67778006953734493</c:v>
                </c:pt>
                <c:pt idx="42">
                  <c:v>0.66715563789535515</c:v>
                </c:pt>
                <c:pt idx="43">
                  <c:v>0.65680780401542982</c:v>
                </c:pt>
                <c:pt idx="44">
                  <c:v>0.6467268216328349</c:v>
                </c:pt>
                <c:pt idx="45">
                  <c:v>0.63690351946201451</c:v>
                </c:pt>
                <c:pt idx="46">
                  <c:v>0.6273292293204642</c:v>
                </c:pt>
                <c:pt idx="47">
                  <c:v>0.61799572726017082</c:v>
                </c:pt>
                <c:pt idx="48">
                  <c:v>0.60889518520106756</c:v>
                </c:pt>
                <c:pt idx="49">
                  <c:v>0.60002013104044161</c:v>
                </c:pt>
                <c:pt idx="50">
                  <c:v>0.59136341560140471</c:v>
                </c:pt>
                <c:pt idx="51">
                  <c:v>0.58291818509893178</c:v>
                </c:pt>
                <c:pt idx="52">
                  <c:v>0.5746778580573767</c:v>
                </c:pt>
                <c:pt idx="53">
                  <c:v>0.56663610582001389</c:v>
                </c:pt>
                <c:pt idx="54">
                  <c:v>0.55878683595823286</c:v>
                </c:pt>
                <c:pt idx="55">
                  <c:v>0.55112417802303904</c:v>
                </c:pt>
                <c:pt idx="56">
                  <c:v>0.54364247119058484</c:v>
                </c:pt>
                <c:pt idx="57">
                  <c:v>0.53633625344149793</c:v>
                </c:pt>
                <c:pt idx="58">
                  <c:v>0.52920025198481413</c:v>
                </c:pt>
                <c:pt idx="59">
                  <c:v>0.52222937469458142</c:v>
                </c:pt>
                <c:pt idx="60">
                  <c:v>0.51541870237337917</c:v>
                </c:pt>
                <c:pt idx="61">
                  <c:v>0.508763481694119</c:v>
                </c:pt>
                <c:pt idx="62">
                  <c:v>0.5022591187013683</c:v>
                </c:pt>
                <c:pt idx="63">
                  <c:v>0.49590117277745172</c:v>
                </c:pt>
                <c:pt idx="64">
                  <c:v>0.48968535099780569</c:v>
                </c:pt>
                <c:pt idx="65">
                  <c:v>0.48360750281550824</c:v>
                </c:pt>
                <c:pt idx="66">
                  <c:v>0.47766361502718518</c:v>
                </c:pt>
                <c:pt idx="67">
                  <c:v>0.47184980698239748</c:v>
                </c:pt>
                <c:pt idx="68">
                  <c:v>0.46616232600635288</c:v>
                </c:pt>
                <c:pt idx="69">
                  <c:v>0.46059754301208394</c:v>
                </c:pt>
                <c:pt idx="70">
                  <c:v>0.4551519482830948</c:v>
                </c:pt>
                <c:pt idx="71">
                  <c:v>0.44982214741138699</c:v>
                </c:pt>
              </c:numCache>
            </c:numRef>
          </c:yVal>
          <c:smooth val="1"/>
          <c:extLst>
            <c:ext xmlns:c16="http://schemas.microsoft.com/office/drawing/2014/chart" uri="{C3380CC4-5D6E-409C-BE32-E72D297353CC}">
              <c16:uniqueId val="{00000000-BEB6-4F23-9B8A-A7C6DDB33A72}"/>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0.87591489361702124</c:v>
                </c:pt>
                <c:pt idx="1">
                  <c:v>0.87591489361702124</c:v>
                </c:pt>
                <c:pt idx="2">
                  <c:v>0.87591489361702124</c:v>
                </c:pt>
                <c:pt idx="3">
                  <c:v>0.87591489361702124</c:v>
                </c:pt>
                <c:pt idx="4">
                  <c:v>0.87591489361702124</c:v>
                </c:pt>
                <c:pt idx="5">
                  <c:v>0.87591489361702124</c:v>
                </c:pt>
                <c:pt idx="6">
                  <c:v>0.87591489361702124</c:v>
                </c:pt>
                <c:pt idx="7">
                  <c:v>0.87591489361702124</c:v>
                </c:pt>
                <c:pt idx="8">
                  <c:v>0.87591489361702124</c:v>
                </c:pt>
                <c:pt idx="11">
                  <c:v>0.87591489361702124</c:v>
                </c:pt>
                <c:pt idx="12">
                  <c:v>0.87591489361702124</c:v>
                </c:pt>
                <c:pt idx="15">
                  <c:v>0.87591489361702124</c:v>
                </c:pt>
                <c:pt idx="16">
                  <c:v>0.87591489361702124</c:v>
                </c:pt>
                <c:pt idx="17">
                  <c:v>0.87591489361702124</c:v>
                </c:pt>
                <c:pt idx="18">
                  <c:v>0.87591489361702124</c:v>
                </c:pt>
                <c:pt idx="19">
                  <c:v>0.87591489361702124</c:v>
                </c:pt>
                <c:pt idx="20">
                  <c:v>0.87591489361702124</c:v>
                </c:pt>
                <c:pt idx="21">
                  <c:v>0.87591489361702124</c:v>
                </c:pt>
                <c:pt idx="22">
                  <c:v>0.87591489361702124</c:v>
                </c:pt>
                <c:pt idx="23">
                  <c:v>0.87591489361702124</c:v>
                </c:pt>
                <c:pt idx="24">
                  <c:v>0.87591489361702124</c:v>
                </c:pt>
                <c:pt idx="25">
                  <c:v>0.87591489361702124</c:v>
                </c:pt>
                <c:pt idx="26">
                  <c:v>0.87591489361702124</c:v>
                </c:pt>
                <c:pt idx="27">
                  <c:v>0.87591489361702124</c:v>
                </c:pt>
                <c:pt idx="28">
                  <c:v>0.87591489361702124</c:v>
                </c:pt>
                <c:pt idx="29">
                  <c:v>0.87591489361702124</c:v>
                </c:pt>
                <c:pt idx="30">
                  <c:v>0.87591489361702124</c:v>
                </c:pt>
                <c:pt idx="31">
                  <c:v>0.87591489361702124</c:v>
                </c:pt>
                <c:pt idx="32">
                  <c:v>0.87591489361702124</c:v>
                </c:pt>
                <c:pt idx="33">
                  <c:v>0.87591489361702124</c:v>
                </c:pt>
                <c:pt idx="34">
                  <c:v>0.87591489361702124</c:v>
                </c:pt>
                <c:pt idx="35">
                  <c:v>0.87591489361702124</c:v>
                </c:pt>
                <c:pt idx="36">
                  <c:v>0.87591489361702124</c:v>
                </c:pt>
                <c:pt idx="37">
                  <c:v>0.87591489361702124</c:v>
                </c:pt>
                <c:pt idx="38">
                  <c:v>0.87591489361702124</c:v>
                </c:pt>
                <c:pt idx="39">
                  <c:v>0.87591489361702124</c:v>
                </c:pt>
                <c:pt idx="40">
                  <c:v>0.87591489361702124</c:v>
                </c:pt>
                <c:pt idx="41">
                  <c:v>0.87591489361702124</c:v>
                </c:pt>
                <c:pt idx="42">
                  <c:v>0.87591489361702124</c:v>
                </c:pt>
                <c:pt idx="43">
                  <c:v>0.87591489361702124</c:v>
                </c:pt>
                <c:pt idx="44">
                  <c:v>0.87591489361702124</c:v>
                </c:pt>
                <c:pt idx="45">
                  <c:v>0.87591489361702124</c:v>
                </c:pt>
                <c:pt idx="46">
                  <c:v>0.87591489361702124</c:v>
                </c:pt>
                <c:pt idx="47">
                  <c:v>0.87591489361702124</c:v>
                </c:pt>
                <c:pt idx="48">
                  <c:v>0.87591489361702124</c:v>
                </c:pt>
                <c:pt idx="49">
                  <c:v>0.87591489361702124</c:v>
                </c:pt>
                <c:pt idx="50">
                  <c:v>0.87591489361702124</c:v>
                </c:pt>
                <c:pt idx="51">
                  <c:v>0.87591489361702124</c:v>
                </c:pt>
                <c:pt idx="52">
                  <c:v>0.87591489361702124</c:v>
                </c:pt>
                <c:pt idx="53">
                  <c:v>0.87591489361702124</c:v>
                </c:pt>
                <c:pt idx="54">
                  <c:v>0.87591489361702124</c:v>
                </c:pt>
                <c:pt idx="55">
                  <c:v>0.87591489361702124</c:v>
                </c:pt>
                <c:pt idx="56">
                  <c:v>0.87591489361702124</c:v>
                </c:pt>
                <c:pt idx="57">
                  <c:v>0.87591489361702124</c:v>
                </c:pt>
                <c:pt idx="58">
                  <c:v>0.87591489361702124</c:v>
                </c:pt>
                <c:pt idx="59">
                  <c:v>0.87591489361702124</c:v>
                </c:pt>
                <c:pt idx="60">
                  <c:v>0.87591489361702124</c:v>
                </c:pt>
                <c:pt idx="61">
                  <c:v>0.87591489361702124</c:v>
                </c:pt>
                <c:pt idx="62">
                  <c:v>0.87591489361702124</c:v>
                </c:pt>
                <c:pt idx="63">
                  <c:v>0.87591489361702124</c:v>
                </c:pt>
                <c:pt idx="64">
                  <c:v>0.87591489361702124</c:v>
                </c:pt>
                <c:pt idx="65">
                  <c:v>0.87591489361702124</c:v>
                </c:pt>
                <c:pt idx="66">
                  <c:v>0.87591489361702124</c:v>
                </c:pt>
                <c:pt idx="67">
                  <c:v>0.87591489361702124</c:v>
                </c:pt>
                <c:pt idx="68">
                  <c:v>0.87591489361702124</c:v>
                </c:pt>
                <c:pt idx="69">
                  <c:v>0.87591489361702124</c:v>
                </c:pt>
                <c:pt idx="70">
                  <c:v>0.87591489361702124</c:v>
                </c:pt>
                <c:pt idx="71">
                  <c:v>0.87591489361702124</c:v>
                </c:pt>
                <c:pt idx="72">
                  <c:v>0.87591489361702124</c:v>
                </c:pt>
                <c:pt idx="73">
                  <c:v>0.87591489361702124</c:v>
                </c:pt>
                <c:pt idx="74">
                  <c:v>0.87591489361702124</c:v>
                </c:pt>
                <c:pt idx="75">
                  <c:v>0.87591489361702124</c:v>
                </c:pt>
              </c:numCache>
            </c:numRef>
          </c:yVal>
          <c:smooth val="1"/>
          <c:extLst>
            <c:ext xmlns:c16="http://schemas.microsoft.com/office/drawing/2014/chart" uri="{C3380CC4-5D6E-409C-BE32-E72D297353CC}">
              <c16:uniqueId val="{00000001-BEB6-4F23-9B8A-A7C6DDB33A72}"/>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0.84729166666666655</c:v>
                </c:pt>
                <c:pt idx="1">
                  <c:v>0.84729166666666655</c:v>
                </c:pt>
                <c:pt idx="2">
                  <c:v>0.84729166666666655</c:v>
                </c:pt>
                <c:pt idx="3">
                  <c:v>0.84729166666666655</c:v>
                </c:pt>
                <c:pt idx="4">
                  <c:v>0.84729166666666655</c:v>
                </c:pt>
                <c:pt idx="5">
                  <c:v>0.84729166666666655</c:v>
                </c:pt>
                <c:pt idx="6">
                  <c:v>0.84729166666666655</c:v>
                </c:pt>
                <c:pt idx="7">
                  <c:v>0.84729166666666655</c:v>
                </c:pt>
                <c:pt idx="8">
                  <c:v>0.84729166666666655</c:v>
                </c:pt>
                <c:pt idx="11">
                  <c:v>0.84729166666666655</c:v>
                </c:pt>
                <c:pt idx="12">
                  <c:v>0.84729166666666655</c:v>
                </c:pt>
                <c:pt idx="15">
                  <c:v>0.84729166666666655</c:v>
                </c:pt>
                <c:pt idx="16">
                  <c:v>0.84729166666666655</c:v>
                </c:pt>
                <c:pt idx="17">
                  <c:v>0.84729166666666655</c:v>
                </c:pt>
                <c:pt idx="18">
                  <c:v>0.84729166666666655</c:v>
                </c:pt>
                <c:pt idx="19">
                  <c:v>0.84729166666666655</c:v>
                </c:pt>
                <c:pt idx="20">
                  <c:v>0.84729166666666655</c:v>
                </c:pt>
                <c:pt idx="21">
                  <c:v>0.84729166666666655</c:v>
                </c:pt>
                <c:pt idx="22">
                  <c:v>0.84729166666666655</c:v>
                </c:pt>
                <c:pt idx="23">
                  <c:v>0.84729166666666655</c:v>
                </c:pt>
                <c:pt idx="24">
                  <c:v>0.84729166666666655</c:v>
                </c:pt>
                <c:pt idx="25">
                  <c:v>0.84729166666666655</c:v>
                </c:pt>
                <c:pt idx="26">
                  <c:v>0.84729166666666655</c:v>
                </c:pt>
                <c:pt idx="27">
                  <c:v>0.84729166666666655</c:v>
                </c:pt>
                <c:pt idx="28">
                  <c:v>0.84729166666666655</c:v>
                </c:pt>
                <c:pt idx="29">
                  <c:v>0.84729166666666655</c:v>
                </c:pt>
                <c:pt idx="30">
                  <c:v>0.84729166666666655</c:v>
                </c:pt>
                <c:pt idx="31">
                  <c:v>0.84729166666666655</c:v>
                </c:pt>
                <c:pt idx="32">
                  <c:v>0.84729166666666655</c:v>
                </c:pt>
                <c:pt idx="33">
                  <c:v>0.84729166666666655</c:v>
                </c:pt>
                <c:pt idx="34">
                  <c:v>0.84729166666666655</c:v>
                </c:pt>
                <c:pt idx="35">
                  <c:v>0.84729166666666655</c:v>
                </c:pt>
                <c:pt idx="36">
                  <c:v>0.84729166666666655</c:v>
                </c:pt>
                <c:pt idx="37">
                  <c:v>0.84729166666666655</c:v>
                </c:pt>
                <c:pt idx="38">
                  <c:v>0.84729166666666655</c:v>
                </c:pt>
                <c:pt idx="39">
                  <c:v>0.84729166666666655</c:v>
                </c:pt>
                <c:pt idx="40">
                  <c:v>0.84729166666666655</c:v>
                </c:pt>
                <c:pt idx="41">
                  <c:v>0.84729166666666655</c:v>
                </c:pt>
                <c:pt idx="42">
                  <c:v>0.84729166666666655</c:v>
                </c:pt>
                <c:pt idx="43">
                  <c:v>0.84729166666666655</c:v>
                </c:pt>
                <c:pt idx="44">
                  <c:v>0.84729166666666655</c:v>
                </c:pt>
                <c:pt idx="45">
                  <c:v>0.84729166666666655</c:v>
                </c:pt>
                <c:pt idx="46">
                  <c:v>0.84729166666666655</c:v>
                </c:pt>
                <c:pt idx="47">
                  <c:v>0.84729166666666655</c:v>
                </c:pt>
                <c:pt idx="48">
                  <c:v>0.84729166666666655</c:v>
                </c:pt>
                <c:pt idx="49">
                  <c:v>0.84729166666666655</c:v>
                </c:pt>
                <c:pt idx="50">
                  <c:v>0.84729166666666655</c:v>
                </c:pt>
                <c:pt idx="51">
                  <c:v>0.84729166666666655</c:v>
                </c:pt>
                <c:pt idx="52">
                  <c:v>0.84729166666666655</c:v>
                </c:pt>
                <c:pt idx="53">
                  <c:v>0.84729166666666655</c:v>
                </c:pt>
                <c:pt idx="54">
                  <c:v>0.84729166666666655</c:v>
                </c:pt>
                <c:pt idx="55">
                  <c:v>0.84729166666666655</c:v>
                </c:pt>
                <c:pt idx="56">
                  <c:v>0.84729166666666655</c:v>
                </c:pt>
                <c:pt idx="57">
                  <c:v>0.84729166666666655</c:v>
                </c:pt>
                <c:pt idx="58">
                  <c:v>0.84729166666666655</c:v>
                </c:pt>
                <c:pt idx="59">
                  <c:v>0.84729166666666655</c:v>
                </c:pt>
                <c:pt idx="60">
                  <c:v>0.84729166666666655</c:v>
                </c:pt>
                <c:pt idx="61">
                  <c:v>0.84729166666666655</c:v>
                </c:pt>
                <c:pt idx="62">
                  <c:v>0.84729166666666655</c:v>
                </c:pt>
                <c:pt idx="63">
                  <c:v>0.84729166666666655</c:v>
                </c:pt>
                <c:pt idx="64">
                  <c:v>0.84729166666666655</c:v>
                </c:pt>
                <c:pt idx="65">
                  <c:v>0.84729166666666655</c:v>
                </c:pt>
                <c:pt idx="66">
                  <c:v>0.84729166666666655</c:v>
                </c:pt>
                <c:pt idx="67">
                  <c:v>0.84729166666666655</c:v>
                </c:pt>
                <c:pt idx="68">
                  <c:v>0.84729166666666655</c:v>
                </c:pt>
                <c:pt idx="69">
                  <c:v>0.84729166666666655</c:v>
                </c:pt>
                <c:pt idx="70">
                  <c:v>0.84729166666666655</c:v>
                </c:pt>
                <c:pt idx="71">
                  <c:v>0.84729166666666655</c:v>
                </c:pt>
                <c:pt idx="72">
                  <c:v>0.84729166666666655</c:v>
                </c:pt>
                <c:pt idx="73">
                  <c:v>0.84729166666666655</c:v>
                </c:pt>
                <c:pt idx="74">
                  <c:v>0.84729166666666655</c:v>
                </c:pt>
                <c:pt idx="75">
                  <c:v>0.84729166666666655</c:v>
                </c:pt>
              </c:numCache>
            </c:numRef>
          </c:yVal>
          <c:smooth val="1"/>
          <c:extLst>
            <c:ext xmlns:c16="http://schemas.microsoft.com/office/drawing/2014/chart" uri="{C3380CC4-5D6E-409C-BE32-E72D297353CC}">
              <c16:uniqueId val="{00000002-BEB6-4F23-9B8A-A7C6DDB33A72}"/>
            </c:ext>
          </c:extLst>
        </c:ser>
        <c:ser>
          <c:idx val="3"/>
          <c:order val="3"/>
          <c:tx>
            <c:v>No Load Gain Curve</c:v>
          </c:tx>
          <c:spPr>
            <a:ln>
              <a:prstDash val="sysDash"/>
            </a:ln>
          </c:spPr>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Leakage'!$M$24:$M$95</c:f>
              <c:numCache>
                <c:formatCode>0.00</c:formatCode>
                <c:ptCount val="72"/>
                <c:pt idx="0">
                  <c:v>0</c:v>
                </c:pt>
                <c:pt idx="1">
                  <c:v>1.0945575902008826E-2</c:v>
                </c:pt>
                <c:pt idx="2">
                  <c:v>4.5627371770886216E-2</c:v>
                </c:pt>
                <c:pt idx="3">
                  <c:v>0.11041687474411213</c:v>
                </c:pt>
                <c:pt idx="4">
                  <c:v>0.21951207327123759</c:v>
                </c:pt>
                <c:pt idx="5">
                  <c:v>0.4044939166836643</c:v>
                </c:pt>
                <c:pt idx="6">
                  <c:v>0.74596892679145643</c:v>
                </c:pt>
                <c:pt idx="7">
                  <c:v>1.5193688213846801</c:v>
                </c:pt>
                <c:pt idx="8">
                  <c:v>4.6449402965705833</c:v>
                </c:pt>
                <c:pt idx="9">
                  <c:v>11.314671531336339</c:v>
                </c:pt>
                <c:pt idx="10">
                  <c:v>3.2726878384287517</c:v>
                </c:pt>
                <c:pt idx="11">
                  <c:v>2.1447483442019886</c:v>
                </c:pt>
                <c:pt idx="12">
                  <c:v>1.6992979078041879</c:v>
                </c:pt>
                <c:pt idx="13">
                  <c:v>1.4628504115168182</c:v>
                </c:pt>
                <c:pt idx="14">
                  <c:v>1.3174004387250606</c:v>
                </c:pt>
                <c:pt idx="15">
                  <c:v>1.2195730916286696</c:v>
                </c:pt>
                <c:pt idx="16">
                  <c:v>1.1497004449340715</c:v>
                </c:pt>
                <c:pt idx="17">
                  <c:v>1.0975840628827056</c:v>
                </c:pt>
                <c:pt idx="18">
                  <c:v>1.0574156632457532</c:v>
                </c:pt>
                <c:pt idx="19">
                  <c:v>1.0256491143555262</c:v>
                </c:pt>
                <c:pt idx="20">
                  <c:v>1</c:v>
                </c:pt>
                <c:pt idx="21">
                  <c:v>0.9789324354618677</c:v>
                </c:pt>
                <c:pt idx="22">
                  <c:v>0.96137716323843514</c:v>
                </c:pt>
                <c:pt idx="23">
                  <c:v>0.94656788752133825</c:v>
                </c:pt>
                <c:pt idx="24">
                  <c:v>0.933941814083457</c:v>
                </c:pt>
                <c:pt idx="25">
                  <c:v>0.92307684344106589</c:v>
                </c:pt>
                <c:pt idx="26">
                  <c:v>0.91365059087393896</c:v>
                </c:pt>
                <c:pt idx="27">
                  <c:v>0.90541288247116269</c:v>
                </c:pt>
                <c:pt idx="28">
                  <c:v>0.89816683576569467</c:v>
                </c:pt>
                <c:pt idx="29">
                  <c:v>0.89175556067409623</c:v>
                </c:pt>
                <c:pt idx="30">
                  <c:v>0.88605262992920553</c:v>
                </c:pt>
                <c:pt idx="31">
                  <c:v>0.88095513250949575</c:v>
                </c:pt>
                <c:pt idx="32">
                  <c:v>0.87637853134447252</c:v>
                </c:pt>
                <c:pt idx="33">
                  <c:v>0.87225280331619959</c:v>
                </c:pt>
                <c:pt idx="34">
                  <c:v>0.86851950495432095</c:v>
                </c:pt>
                <c:pt idx="35">
                  <c:v>0.86512951596669185</c:v>
                </c:pt>
                <c:pt idx="36">
                  <c:v>0.86204128560452287</c:v>
                </c:pt>
                <c:pt idx="37">
                  <c:v>0.85921945651407583</c:v>
                </c:pt>
                <c:pt idx="38">
                  <c:v>0.85663377509986338</c:v>
                </c:pt>
                <c:pt idx="39">
                  <c:v>0.8542582215639084</c:v>
                </c:pt>
                <c:pt idx="40">
                  <c:v>0.85207030996505573</c:v>
                </c:pt>
                <c:pt idx="41">
                  <c:v>0.85005052101936684</c:v>
                </c:pt>
                <c:pt idx="42">
                  <c:v>0.84818183938204872</c:v>
                </c:pt>
                <c:pt idx="43">
                  <c:v>0.84644937379413154</c:v>
                </c:pt>
                <c:pt idx="44">
                  <c:v>0.84484004341812335</c:v>
                </c:pt>
                <c:pt idx="45">
                  <c:v>0.8433423173963277</c:v>
                </c:pt>
                <c:pt idx="46">
                  <c:v>0.84194599747460974</c:v>
                </c:pt>
                <c:pt idx="47">
                  <c:v>0.84064203567918372</c:v>
                </c:pt>
                <c:pt idx="48">
                  <c:v>0.83942238068407027</c:v>
                </c:pt>
                <c:pt idx="49">
                  <c:v>0.83827984778567444</c:v>
                </c:pt>
                <c:pt idx="50">
                  <c:v>0.83720800839873821</c:v>
                </c:pt>
                <c:pt idx="51">
                  <c:v>0.83620109577154467</c:v>
                </c:pt>
                <c:pt idx="52">
                  <c:v>0.83525392423744615</c:v>
                </c:pt>
                <c:pt idx="53">
                  <c:v>0.83436181981191482</c:v>
                </c:pt>
                <c:pt idx="54">
                  <c:v>0.83352056033761712</c:v>
                </c:pt>
                <c:pt idx="55">
                  <c:v>0.83272632369598787</c:v>
                </c:pt>
                <c:pt idx="56">
                  <c:v>0.83197564285891068</c:v>
                </c:pt>
                <c:pt idx="57">
                  <c:v>0.8312653667610872</c:v>
                </c:pt>
                <c:pt idx="58">
                  <c:v>0.83059262614240792</c:v>
                </c:pt>
                <c:pt idx="59">
                  <c:v>0.8299548036476676</c:v>
                </c:pt>
                <c:pt idx="60">
                  <c:v>0.82934950758453918</c:v>
                </c:pt>
                <c:pt idx="61">
                  <c:v>0.82877454883436452</c:v>
                </c:pt>
                <c:pt idx="62">
                  <c:v>0.82822792048791682</c:v>
                </c:pt>
                <c:pt idx="63">
                  <c:v>0.82770777984286381</c:v>
                </c:pt>
                <c:pt idx="64">
                  <c:v>0.82721243245345544</c:v>
                </c:pt>
                <c:pt idx="65">
                  <c:v>0.826740317968093</c:v>
                </c:pt>
                <c:pt idx="66">
                  <c:v>0.8262899975282656</c:v>
                </c:pt>
                <c:pt idx="67">
                  <c:v>0.8258601425343064</c:v>
                </c:pt>
                <c:pt idx="68">
                  <c:v>0.82544952461034138</c:v>
                </c:pt>
                <c:pt idx="69">
                  <c:v>0.82505700662371184</c:v>
                </c:pt>
                <c:pt idx="70">
                  <c:v>0.82468153463356708</c:v>
                </c:pt>
                <c:pt idx="71">
                  <c:v>0.82432213065991244</c:v>
                </c:pt>
              </c:numCache>
            </c:numRef>
          </c:yVal>
          <c:smooth val="1"/>
          <c:extLst>
            <c:ext xmlns:c16="http://schemas.microsoft.com/office/drawing/2014/chart" uri="{C3380CC4-5D6E-409C-BE32-E72D297353CC}">
              <c16:uniqueId val="{00000003-BEB6-4F23-9B8A-A7C6DDB33A72}"/>
            </c:ext>
          </c:extLst>
        </c:ser>
        <c:dLbls>
          <c:showLegendKey val="0"/>
          <c:showVal val="0"/>
          <c:showCatName val="0"/>
          <c:showSerName val="0"/>
          <c:showPercent val="0"/>
          <c:showBubbleSize val="0"/>
        </c:dLbls>
        <c:axId val="76994432"/>
        <c:axId val="120090624"/>
      </c:scatterChart>
      <c:valAx>
        <c:axId val="7699443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20090624"/>
        <c:crosses val="autoZero"/>
        <c:crossBetween val="midCat"/>
        <c:majorUnit val="0.5"/>
        <c:minorUnit val="0.1"/>
      </c:valAx>
      <c:valAx>
        <c:axId val="12009062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7699443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Voltage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Votage</c:v>
          </c:tx>
          <c:spPr>
            <a:ln w="63500">
              <a:solidFill>
                <a:srgbClr val="FF0000"/>
              </a:solidFill>
              <a:prstDash val="solid"/>
            </a:ln>
          </c:spPr>
          <c:marker>
            <c:symbol val="none"/>
          </c:marker>
          <c:xVal>
            <c:numRef>
              <c:f>Data!$C$362:$C$617</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Data!$D$362:$D$617</c:f>
              <c:numCache>
                <c:formatCode>General</c:formatCode>
                <c:ptCount val="256"/>
                <c:pt idx="0">
                  <c:v>24.464643853175819</c:v>
                </c:pt>
                <c:pt idx="1">
                  <c:v>24.471902545413435</c:v>
                </c:pt>
                <c:pt idx="2">
                  <c:v>24.46972363896904</c:v>
                </c:pt>
                <c:pt idx="3">
                  <c:v>24.471415139666</c:v>
                </c:pt>
                <c:pt idx="4">
                  <c:v>24.472941075401856</c:v>
                </c:pt>
                <c:pt idx="5">
                  <c:v>24.470829013953125</c:v>
                </c:pt>
                <c:pt idx="6">
                  <c:v>24.470137569524947</c:v>
                </c:pt>
                <c:pt idx="7">
                  <c:v>24.46322540964735</c:v>
                </c:pt>
                <c:pt idx="8">
                  <c:v>24.460275190521109</c:v>
                </c:pt>
                <c:pt idx="9">
                  <c:v>24.452739056122333</c:v>
                </c:pt>
                <c:pt idx="10">
                  <c:v>24.451630287434341</c:v>
                </c:pt>
                <c:pt idx="11">
                  <c:v>24.447433724163222</c:v>
                </c:pt>
                <c:pt idx="12">
                  <c:v>24.448577050286126</c:v>
                </c:pt>
                <c:pt idx="13">
                  <c:v>24.445680801775364</c:v>
                </c:pt>
                <c:pt idx="14">
                  <c:v>24.44460237195981</c:v>
                </c:pt>
                <c:pt idx="15">
                  <c:v>24.439078440797815</c:v>
                </c:pt>
                <c:pt idx="16">
                  <c:v>24.433786270837135</c:v>
                </c:pt>
                <c:pt idx="17">
                  <c:v>24.426901386442228</c:v>
                </c:pt>
                <c:pt idx="18">
                  <c:v>24.421209347083664</c:v>
                </c:pt>
                <c:pt idx="19">
                  <c:v>24.417423957186607</c:v>
                </c:pt>
                <c:pt idx="20">
                  <c:v>24.414536759961717</c:v>
                </c:pt>
                <c:pt idx="21">
                  <c:v>24.413869089878531</c:v>
                </c:pt>
                <c:pt idx="22">
                  <c:v>24.411142020086672</c:v>
                </c:pt>
                <c:pt idx="23">
                  <c:v>24.408973245063109</c:v>
                </c:pt>
                <c:pt idx="24">
                  <c:v>24.402744434071611</c:v>
                </c:pt>
                <c:pt idx="25">
                  <c:v>24.397450771746687</c:v>
                </c:pt>
                <c:pt idx="26">
                  <c:v>24.389648287829484</c:v>
                </c:pt>
                <c:pt idx="27">
                  <c:v>24.385090950643299</c:v>
                </c:pt>
                <c:pt idx="28">
                  <c:v>24.380289075124907</c:v>
                </c:pt>
                <c:pt idx="29">
                  <c:v>24.378963062571394</c:v>
                </c:pt>
                <c:pt idx="30">
                  <c:v>24.376869000473647</c:v>
                </c:pt>
                <c:pt idx="31">
                  <c:v>24.375441160985204</c:v>
                </c:pt>
                <c:pt idx="32">
                  <c:v>24.371605110986284</c:v>
                </c:pt>
                <c:pt idx="33">
                  <c:v>24.36647875565027</c:v>
                </c:pt>
                <c:pt idx="34">
                  <c:v>24.360003147862898</c:v>
                </c:pt>
                <c:pt idx="35">
                  <c:v>24.353418763628891</c:v>
                </c:pt>
                <c:pt idx="36">
                  <c:v>24.348514312359558</c:v>
                </c:pt>
                <c:pt idx="37">
                  <c:v>24.34476568664488</c:v>
                </c:pt>
                <c:pt idx="38">
                  <c:v>24.343515817250129</c:v>
                </c:pt>
                <c:pt idx="39">
                  <c:v>24.341718044559922</c:v>
                </c:pt>
                <c:pt idx="40">
                  <c:v>24.34042484404209</c:v>
                </c:pt>
                <c:pt idx="41">
                  <c:v>24.336149297659976</c:v>
                </c:pt>
                <c:pt idx="42">
                  <c:v>24.331524638756449</c:v>
                </c:pt>
                <c:pt idx="43">
                  <c:v>24.324484260072403</c:v>
                </c:pt>
                <c:pt idx="44">
                  <c:v>24.319145548529001</c:v>
                </c:pt>
                <c:pt idx="45">
                  <c:v>24.313793747539453</c:v>
                </c:pt>
                <c:pt idx="46">
                  <c:v>24.311703228542697</c:v>
                </c:pt>
                <c:pt idx="47">
                  <c:v>24.309711089485369</c:v>
                </c:pt>
                <c:pt idx="48">
                  <c:v>24.309350136411179</c:v>
                </c:pt>
                <c:pt idx="49">
                  <c:v>24.306795690046762</c:v>
                </c:pt>
                <c:pt idx="50">
                  <c:v>24.303722283215208</c:v>
                </c:pt>
                <c:pt idx="51">
                  <c:v>24.297792174286524</c:v>
                </c:pt>
                <c:pt idx="52">
                  <c:v>24.292212641636048</c:v>
                </c:pt>
                <c:pt idx="53">
                  <c:v>24.285989672266545</c:v>
                </c:pt>
                <c:pt idx="54">
                  <c:v>24.282425900230326</c:v>
                </c:pt>
                <c:pt idx="55">
                  <c:v>24.279614239448136</c:v>
                </c:pt>
                <c:pt idx="56">
                  <c:v>24.279280658941744</c:v>
                </c:pt>
                <c:pt idx="57">
                  <c:v>24.277944253272597</c:v>
                </c:pt>
                <c:pt idx="58">
                  <c:v>24.277072983018947</c:v>
                </c:pt>
                <c:pt idx="59">
                  <c:v>24.273374901233819</c:v>
                </c:pt>
                <c:pt idx="60">
                  <c:v>24.271337693478856</c:v>
                </c:pt>
                <c:pt idx="61">
                  <c:v>24.267843119211655</c:v>
                </c:pt>
                <c:pt idx="62">
                  <c:v>24.275578680789835</c:v>
                </c:pt>
                <c:pt idx="63">
                  <c:v>24.235592732280033</c:v>
                </c:pt>
                <c:pt idx="64">
                  <c:v>24.137022919535163</c:v>
                </c:pt>
                <c:pt idx="65">
                  <c:v>24.043684486217789</c:v>
                </c:pt>
                <c:pt idx="66">
                  <c:v>23.957547835103263</c:v>
                </c:pt>
                <c:pt idx="67">
                  <c:v>23.881614834001738</c:v>
                </c:pt>
                <c:pt idx="68">
                  <c:v>23.80857306867804</c:v>
                </c:pt>
                <c:pt idx="69">
                  <c:v>23.744287139505435</c:v>
                </c:pt>
                <c:pt idx="70">
                  <c:v>23.68301483441051</c:v>
                </c:pt>
                <c:pt idx="71">
                  <c:v>23.631590332282531</c:v>
                </c:pt>
                <c:pt idx="72">
                  <c:v>23.584381761816662</c:v>
                </c:pt>
                <c:pt idx="73">
                  <c:v>23.546603848630379</c:v>
                </c:pt>
                <c:pt idx="74">
                  <c:v>23.511668466761151</c:v>
                </c:pt>
                <c:pt idx="75">
                  <c:v>23.482729879016993</c:v>
                </c:pt>
                <c:pt idx="76">
                  <c:v>23.454089941980321</c:v>
                </c:pt>
                <c:pt idx="77">
                  <c:v>23.428579152845391</c:v>
                </c:pt>
                <c:pt idx="78">
                  <c:v>23.403635656217407</c:v>
                </c:pt>
                <c:pt idx="79">
                  <c:v>23.382058939370609</c:v>
                </c:pt>
                <c:pt idx="80">
                  <c:v>23.363810865995244</c:v>
                </c:pt>
                <c:pt idx="81">
                  <c:v>23.349480930685036</c:v>
                </c:pt>
                <c:pt idx="82">
                  <c:v>23.339516661830579</c:v>
                </c:pt>
                <c:pt idx="83">
                  <c:v>23.331081649512925</c:v>
                </c:pt>
                <c:pt idx="84">
                  <c:v>23.325222561507594</c:v>
                </c:pt>
                <c:pt idx="85">
                  <c:v>23.317543995851324</c:v>
                </c:pt>
                <c:pt idx="86">
                  <c:v>23.311514057548319</c:v>
                </c:pt>
                <c:pt idx="87">
                  <c:v>23.303347403867217</c:v>
                </c:pt>
                <c:pt idx="88">
                  <c:v>23.298755306102347</c:v>
                </c:pt>
                <c:pt idx="89">
                  <c:v>23.294069816378943</c:v>
                </c:pt>
                <c:pt idx="90">
                  <c:v>23.294478430423403</c:v>
                </c:pt>
                <c:pt idx="91">
                  <c:v>23.295100729167171</c:v>
                </c:pt>
                <c:pt idx="92">
                  <c:v>23.298892891053288</c:v>
                </c:pt>
                <c:pt idx="93">
                  <c:v>23.300961394165302</c:v>
                </c:pt>
                <c:pt idx="94">
                  <c:v>23.303190051217275</c:v>
                </c:pt>
                <c:pt idx="95">
                  <c:v>23.303405343539918</c:v>
                </c:pt>
                <c:pt idx="96">
                  <c:v>23.303488497161329</c:v>
                </c:pt>
                <c:pt idx="97">
                  <c:v>23.304434978741121</c:v>
                </c:pt>
                <c:pt idx="98">
                  <c:v>23.306578617410985</c:v>
                </c:pt>
                <c:pt idx="99">
                  <c:v>23.31199075970326</c:v>
                </c:pt>
                <c:pt idx="100">
                  <c:v>23.317623683700216</c:v>
                </c:pt>
                <c:pt idx="101">
                  <c:v>23.325647620605995</c:v>
                </c:pt>
                <c:pt idx="102">
                  <c:v>23.330770487114673</c:v>
                </c:pt>
                <c:pt idx="103">
                  <c:v>23.336712238513154</c:v>
                </c:pt>
                <c:pt idx="104">
                  <c:v>23.338661675784707</c:v>
                </c:pt>
                <c:pt idx="105">
                  <c:v>23.342542817968297</c:v>
                </c:pt>
                <c:pt idx="106">
                  <c:v>23.344590494281924</c:v>
                </c:pt>
                <c:pt idx="107">
                  <c:v>23.350643355376498</c:v>
                </c:pt>
                <c:pt idx="108">
                  <c:v>23.356534912840996</c:v>
                </c:pt>
                <c:pt idx="109">
                  <c:v>23.365534536356442</c:v>
                </c:pt>
                <c:pt idx="110">
                  <c:v>23.373237599889013</c:v>
                </c:pt>
                <c:pt idx="111">
                  <c:v>23.380794669869182</c:v>
                </c:pt>
                <c:pt idx="112">
                  <c:v>23.386078017244937</c:v>
                </c:pt>
                <c:pt idx="113">
                  <c:v>23.38983973825129</c:v>
                </c:pt>
                <c:pt idx="114">
                  <c:v>23.393538069324336</c:v>
                </c:pt>
                <c:pt idx="115">
                  <c:v>23.397031449929059</c:v>
                </c:pt>
                <c:pt idx="116">
                  <c:v>23.40357517565629</c:v>
                </c:pt>
                <c:pt idx="117">
                  <c:v>23.410142092139129</c:v>
                </c:pt>
                <c:pt idx="118">
                  <c:v>23.419855400770519</c:v>
                </c:pt>
                <c:pt idx="119">
                  <c:v>23.427021123442138</c:v>
                </c:pt>
                <c:pt idx="120">
                  <c:v>23.435343404174819</c:v>
                </c:pt>
                <c:pt idx="121">
                  <c:v>23.43920539397967</c:v>
                </c:pt>
                <c:pt idx="122">
                  <c:v>23.444190470752311</c:v>
                </c:pt>
                <c:pt idx="123">
                  <c:v>23.446302921586138</c:v>
                </c:pt>
                <c:pt idx="124">
                  <c:v>23.451633558129242</c:v>
                </c:pt>
                <c:pt idx="125">
                  <c:v>23.456598285192722</c:v>
                </c:pt>
                <c:pt idx="126">
                  <c:v>23.465010016061452</c:v>
                </c:pt>
                <c:pt idx="127">
                  <c:v>23.472844788072745</c:v>
                </c:pt>
                <c:pt idx="128">
                  <c:v>23.481216867503022</c:v>
                </c:pt>
                <c:pt idx="129">
                  <c:v>23.487491227730903</c:v>
                </c:pt>
                <c:pt idx="130">
                  <c:v>23.492008914412768</c:v>
                </c:pt>
                <c:pt idx="131">
                  <c:v>23.495493046507395</c:v>
                </c:pt>
                <c:pt idx="132">
                  <c:v>23.498086056375467</c:v>
                </c:pt>
                <c:pt idx="133">
                  <c:v>23.502850507339573</c:v>
                </c:pt>
                <c:pt idx="134">
                  <c:v>23.507920964338023</c:v>
                </c:pt>
                <c:pt idx="135">
                  <c:v>23.516308596396666</c:v>
                </c:pt>
                <c:pt idx="136">
                  <c:v>23.52332042897757</c:v>
                </c:pt>
                <c:pt idx="137">
                  <c:v>23.531800548538001</c:v>
                </c:pt>
                <c:pt idx="138">
                  <c:v>23.536355099506181</c:v>
                </c:pt>
                <c:pt idx="139">
                  <c:v>23.541359092728086</c:v>
                </c:pt>
                <c:pt idx="140">
                  <c:v>23.542894150996329</c:v>
                </c:pt>
                <c:pt idx="141">
                  <c:v>23.546701400215529</c:v>
                </c:pt>
                <c:pt idx="142">
                  <c:v>23.549646972237326</c:v>
                </c:pt>
                <c:pt idx="143">
                  <c:v>23.55630263844164</c:v>
                </c:pt>
                <c:pt idx="144">
                  <c:v>23.562696661423484</c:v>
                </c:pt>
                <c:pt idx="145">
                  <c:v>23.570948710104322</c:v>
                </c:pt>
                <c:pt idx="146">
                  <c:v>23.577096567525103</c:v>
                </c:pt>
                <c:pt idx="147">
                  <c:v>23.582418566762158</c:v>
                </c:pt>
                <c:pt idx="148">
                  <c:v>23.585287630252555</c:v>
                </c:pt>
                <c:pt idx="149">
                  <c:v>23.587540292820975</c:v>
                </c:pt>
                <c:pt idx="150">
                  <c:v>23.589975634518296</c:v>
                </c:pt>
                <c:pt idx="151">
                  <c:v>23.593629919877664</c:v>
                </c:pt>
                <c:pt idx="152">
                  <c:v>23.599495583179198</c:v>
                </c:pt>
                <c:pt idx="153">
                  <c:v>23.606028874984993</c:v>
                </c:pt>
                <c:pt idx="154">
                  <c:v>23.613575521039319</c:v>
                </c:pt>
                <c:pt idx="155">
                  <c:v>23.619006792508177</c:v>
                </c:pt>
                <c:pt idx="156">
                  <c:v>23.623794518535629</c:v>
                </c:pt>
                <c:pt idx="157">
                  <c:v>23.625554611160602</c:v>
                </c:pt>
                <c:pt idx="158">
                  <c:v>23.627952303581921</c:v>
                </c:pt>
                <c:pt idx="159">
                  <c:v>23.629356775970489</c:v>
                </c:pt>
                <c:pt idx="160">
                  <c:v>23.633826699701281</c:v>
                </c:pt>
                <c:pt idx="161">
                  <c:v>23.638512975860483</c:v>
                </c:pt>
                <c:pt idx="162">
                  <c:v>23.645905186767603</c:v>
                </c:pt>
                <c:pt idx="163">
                  <c:v>23.651724738149426</c:v>
                </c:pt>
                <c:pt idx="164">
                  <c:v>23.657732794187627</c:v>
                </c:pt>
                <c:pt idx="165">
                  <c:v>23.660520539003468</c:v>
                </c:pt>
                <c:pt idx="166">
                  <c:v>23.662934954973711</c:v>
                </c:pt>
                <c:pt idx="167">
                  <c:v>23.663721871480714</c:v>
                </c:pt>
                <c:pt idx="168">
                  <c:v>23.666105373859164</c:v>
                </c:pt>
                <c:pt idx="169">
                  <c:v>23.669462299173322</c:v>
                </c:pt>
                <c:pt idx="170">
                  <c:v>23.674980074991069</c:v>
                </c:pt>
                <c:pt idx="171">
                  <c:v>23.681312511093772</c:v>
                </c:pt>
                <c:pt idx="172">
                  <c:v>23.687254967457065</c:v>
                </c:pt>
                <c:pt idx="173">
                  <c:v>23.692188413536705</c:v>
                </c:pt>
                <c:pt idx="174">
                  <c:v>23.694545066355793</c:v>
                </c:pt>
                <c:pt idx="175">
                  <c:v>23.696438207528065</c:v>
                </c:pt>
                <c:pt idx="176">
                  <c:v>23.696729810050659</c:v>
                </c:pt>
                <c:pt idx="177">
                  <c:v>23.699482716906623</c:v>
                </c:pt>
                <c:pt idx="178">
                  <c:v>23.702203233933385</c:v>
                </c:pt>
                <c:pt idx="179">
                  <c:v>23.708559872172263</c:v>
                </c:pt>
                <c:pt idx="180">
                  <c:v>23.713598628942044</c:v>
                </c:pt>
                <c:pt idx="181">
                  <c:v>23.720368518735</c:v>
                </c:pt>
                <c:pt idx="182">
                  <c:v>23.723335102031886</c:v>
                </c:pt>
                <c:pt idx="183">
                  <c:v>23.726679604652436</c:v>
                </c:pt>
                <c:pt idx="184">
                  <c:v>23.726526747944668</c:v>
                </c:pt>
                <c:pt idx="185">
                  <c:v>23.728231745591426</c:v>
                </c:pt>
                <c:pt idx="186">
                  <c:v>23.728968874909704</c:v>
                </c:pt>
                <c:pt idx="187">
                  <c:v>23.732715536684633</c:v>
                </c:pt>
                <c:pt idx="188">
                  <c:v>23.735504101737412</c:v>
                </c:pt>
                <c:pt idx="189">
                  <c:v>23.738525714734045</c:v>
                </c:pt>
                <c:pt idx="190">
                  <c:v>23.734797099523327</c:v>
                </c:pt>
                <c:pt idx="191">
                  <c:v>23.759466588496135</c:v>
                </c:pt>
                <c:pt idx="192">
                  <c:v>23.850424891903803</c:v>
                </c:pt>
                <c:pt idx="193">
                  <c:v>23.949035838136432</c:v>
                </c:pt>
                <c:pt idx="194">
                  <c:v>24.034283663590706</c:v>
                </c:pt>
                <c:pt idx="195">
                  <c:v>24.113051278213035</c:v>
                </c:pt>
                <c:pt idx="196">
                  <c:v>24.185892263323161</c:v>
                </c:pt>
                <c:pt idx="197">
                  <c:v>24.252206073803737</c:v>
                </c:pt>
                <c:pt idx="198">
                  <c:v>24.313480111036583</c:v>
                </c:pt>
                <c:pt idx="199">
                  <c:v>24.366497208105763</c:v>
                </c:pt>
                <c:pt idx="200">
                  <c:v>24.413733597104571</c:v>
                </c:pt>
                <c:pt idx="201">
                  <c:v>24.452842380612886</c:v>
                </c:pt>
                <c:pt idx="202">
                  <c:v>24.487748570370478</c:v>
                </c:pt>
                <c:pt idx="203">
                  <c:v>24.517855123821334</c:v>
                </c:pt>
                <c:pt idx="204">
                  <c:v>24.546377922954878</c:v>
                </c:pt>
                <c:pt idx="205">
                  <c:v>24.572942351970969</c:v>
                </c:pt>
                <c:pt idx="206">
                  <c:v>24.597689374330024</c:v>
                </c:pt>
                <c:pt idx="207">
                  <c:v>24.620213071058309</c:v>
                </c:pt>
                <c:pt idx="208">
                  <c:v>24.638225344312097</c:v>
                </c:pt>
                <c:pt idx="209">
                  <c:v>24.653371500659709</c:v>
                </c:pt>
                <c:pt idx="210">
                  <c:v>24.663122109269342</c:v>
                </c:pt>
                <c:pt idx="211">
                  <c:v>24.672198702827249</c:v>
                </c:pt>
                <c:pt idx="212">
                  <c:v>24.677936431194592</c:v>
                </c:pt>
                <c:pt idx="213">
                  <c:v>24.68603269475043</c:v>
                </c:pt>
                <c:pt idx="214">
                  <c:v>24.692097999562609</c:v>
                </c:pt>
                <c:pt idx="215">
                  <c:v>24.700418926785371</c:v>
                </c:pt>
                <c:pt idx="216">
                  <c:v>24.705247817343547</c:v>
                </c:pt>
                <c:pt idx="217">
                  <c:v>24.709807689994982</c:v>
                </c:pt>
                <c:pt idx="218">
                  <c:v>24.709851095350878</c:v>
                </c:pt>
                <c:pt idx="219">
                  <c:v>24.708839271714385</c:v>
                </c:pt>
                <c:pt idx="220">
                  <c:v>24.705691004946104</c:v>
                </c:pt>
                <c:pt idx="221">
                  <c:v>24.70302107310091</c:v>
                </c:pt>
                <c:pt idx="222">
                  <c:v>24.701567775183978</c:v>
                </c:pt>
                <c:pt idx="223">
                  <c:v>24.700623993497551</c:v>
                </c:pt>
                <c:pt idx="224">
                  <c:v>24.701357068881347</c:v>
                </c:pt>
                <c:pt idx="225">
                  <c:v>24.699662886691222</c:v>
                </c:pt>
                <c:pt idx="226">
                  <c:v>24.698268591046844</c:v>
                </c:pt>
                <c:pt idx="227">
                  <c:v>24.692205094999526</c:v>
                </c:pt>
                <c:pt idx="228">
                  <c:v>24.687147197049594</c:v>
                </c:pt>
                <c:pt idx="229">
                  <c:v>24.678672879181189</c:v>
                </c:pt>
                <c:pt idx="230">
                  <c:v>24.6738630924518</c:v>
                </c:pt>
                <c:pt idx="231">
                  <c:v>24.667746390750967</c:v>
                </c:pt>
                <c:pt idx="232">
                  <c:v>24.703451753444632</c:v>
                </c:pt>
                <c:pt idx="233">
                  <c:v>24.662045574731039</c:v>
                </c:pt>
                <c:pt idx="234">
                  <c:v>24.659692430991779</c:v>
                </c:pt>
                <c:pt idx="235">
                  <c:v>24.654038849433899</c:v>
                </c:pt>
                <c:pt idx="236">
                  <c:v>24.647600116835971</c:v>
                </c:pt>
                <c:pt idx="237">
                  <c:v>24.639175994131815</c:v>
                </c:pt>
                <c:pt idx="238">
                  <c:v>24.630812477594414</c:v>
                </c:pt>
                <c:pt idx="239">
                  <c:v>24.623851243881138</c:v>
                </c:pt>
                <c:pt idx="240">
                  <c:v>24.617978803275122</c:v>
                </c:pt>
                <c:pt idx="241">
                  <c:v>24.614626816338131</c:v>
                </c:pt>
                <c:pt idx="242">
                  <c:v>24.610639038477185</c:v>
                </c:pt>
                <c:pt idx="243">
                  <c:v>24.607127375825876</c:v>
                </c:pt>
                <c:pt idx="244">
                  <c:v>24.600851469527953</c:v>
                </c:pt>
                <c:pt idx="245">
                  <c:v>24.593576799636928</c:v>
                </c:pt>
                <c:pt idx="246">
                  <c:v>24.584968915997521</c:v>
                </c:pt>
                <c:pt idx="247">
                  <c:v>24.57613624292657</c:v>
                </c:pt>
                <c:pt idx="248">
                  <c:v>24.570086906249035</c:v>
                </c:pt>
                <c:pt idx="249">
                  <c:v>24.563322347841755</c:v>
                </c:pt>
                <c:pt idx="250">
                  <c:v>24.562308872803374</c:v>
                </c:pt>
                <c:pt idx="251">
                  <c:v>24.555762241942691</c:v>
                </c:pt>
                <c:pt idx="252">
                  <c:v>24.55752876011482</c:v>
                </c:pt>
                <c:pt idx="253">
                  <c:v>24.546024193830664</c:v>
                </c:pt>
                <c:pt idx="254">
                  <c:v>24.554670360771901</c:v>
                </c:pt>
                <c:pt idx="255">
                  <c:v>24.491638867318425</c:v>
                </c:pt>
              </c:numCache>
            </c:numRef>
          </c:yVal>
          <c:smooth val="1"/>
          <c:extLst>
            <c:ext xmlns:c16="http://schemas.microsoft.com/office/drawing/2014/chart" uri="{C3380CC4-5D6E-409C-BE32-E72D297353CC}">
              <c16:uniqueId val="{00000000-6E64-4CAA-AC50-8A59C2303DC1}"/>
            </c:ext>
          </c:extLst>
        </c:ser>
        <c:dLbls>
          <c:showLegendKey val="0"/>
          <c:showVal val="0"/>
          <c:showCatName val="0"/>
          <c:showSerName val="0"/>
          <c:showPercent val="0"/>
          <c:showBubbleSize val="0"/>
        </c:dLbls>
        <c:axId val="185764096"/>
        <c:axId val="185782272"/>
      </c:scatterChart>
      <c:valAx>
        <c:axId val="185764096"/>
        <c:scaling>
          <c:orientation val="minMax"/>
          <c:max val="5.000000000000001E-3"/>
          <c:min val="0"/>
        </c:scaling>
        <c:delete val="0"/>
        <c:axPos val="b"/>
        <c:majorGridlines/>
        <c:minorGridlines/>
        <c:numFmt formatCode="General" sourceLinked="1"/>
        <c:majorTickMark val="none"/>
        <c:minorTickMark val="in"/>
        <c:tickLblPos val="low"/>
        <c:crossAx val="185782272"/>
        <c:crosses val="autoZero"/>
        <c:crossBetween val="midCat"/>
      </c:valAx>
      <c:valAx>
        <c:axId val="185782272"/>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nl-NL"/>
          </a:p>
        </c:txPr>
        <c:crossAx val="185764096"/>
        <c:crosses val="autoZero"/>
        <c:crossBetween val="midCat"/>
        <c:majorUnit val="0.1"/>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Input Ripple </a:t>
            </a:r>
            <a:r>
              <a:rPr lang="en-US" sz="1000" b="1" baseline="0">
                <a:solidFill>
                  <a:srgbClr val="FF0000"/>
                </a:solidFill>
              </a:rPr>
              <a:t>Cancellation</a:t>
            </a:r>
            <a:endParaRPr lang="en-US" sz="1000" b="1">
              <a:solidFill>
                <a:srgbClr val="FF0000"/>
              </a:solidFill>
            </a:endParaRPr>
          </a:p>
        </c:rich>
      </c:tx>
      <c:layout>
        <c:manualLayout>
          <c:xMode val="edge"/>
          <c:yMode val="edge"/>
          <c:x val="0.34125901795523866"/>
          <c:y val="1.9525024889130237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Voltage</c:v>
          </c:tx>
          <c:spPr>
            <a:ln w="50800">
              <a:solidFill>
                <a:srgbClr val="FF0000"/>
              </a:solidFill>
              <a:prstDash val="solid"/>
            </a:ln>
          </c:spPr>
          <c:marker>
            <c:symbol val="none"/>
          </c:marker>
          <c:xVal>
            <c:numRef>
              <c:f>Data!$C$695:$C$758</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Data!$D$695:$D$758</c:f>
              <c:numCache>
                <c:formatCode>General</c:formatCode>
                <c:ptCount val="64"/>
                <c:pt idx="0">
                  <c:v>24.01251722118608</c:v>
                </c:pt>
                <c:pt idx="1">
                  <c:v>24.013044560845636</c:v>
                </c:pt>
                <c:pt idx="2">
                  <c:v>24.013446274253372</c:v>
                </c:pt>
                <c:pt idx="3">
                  <c:v>24.013718492689559</c:v>
                </c:pt>
                <c:pt idx="4">
                  <c:v>24.013858594541862</c:v>
                </c:pt>
                <c:pt idx="5">
                  <c:v>24.013865230552845</c:v>
                </c:pt>
                <c:pt idx="6">
                  <c:v>24.0137383368141</c:v>
                </c:pt>
                <c:pt idx="7">
                  <c:v>24.013479135381694</c:v>
                </c:pt>
                <c:pt idx="8">
                  <c:v>24.013090122507123</c:v>
                </c:pt>
                <c:pt idx="9">
                  <c:v>24.012575044597011</c:v>
                </c:pt>
                <c:pt idx="10">
                  <c:v>24.011938862133217</c:v>
                </c:pt>
                <c:pt idx="11">
                  <c:v>24.011187701900631</c:v>
                </c:pt>
                <c:pt idx="12">
                  <c:v>24.010328797982929</c:v>
                </c:pt>
                <c:pt idx="13">
                  <c:v>24.009370422094346</c:v>
                </c:pt>
                <c:pt idx="14">
                  <c:v>24.008321803918609</c:v>
                </c:pt>
                <c:pt idx="15">
                  <c:v>24.007193042221967</c:v>
                </c:pt>
                <c:pt idx="16">
                  <c:v>24.005995007596617</c:v>
                </c:pt>
                <c:pt idx="17">
                  <c:v>24.004739237770906</c:v>
                </c:pt>
                <c:pt idx="18">
                  <c:v>24.003437826494729</c:v>
                </c:pt>
                <c:pt idx="19">
                  <c:v>24.002103307070097</c:v>
                </c:pt>
                <c:pt idx="20">
                  <c:v>24.000748531648604</c:v>
                </c:pt>
                <c:pt idx="21">
                  <c:v>23.99938654745814</c:v>
                </c:pt>
                <c:pt idx="22">
                  <c:v>23.998030471151001</c:v>
                </c:pt>
                <c:pt idx="23">
                  <c:v>23.996693362483338</c:v>
                </c:pt>
                <c:pt idx="24">
                  <c:v>23.995388098542545</c:v>
                </c:pt>
                <c:pt idx="25">
                  <c:v>23.994127249733911</c:v>
                </c:pt>
                <c:pt idx="26">
                  <c:v>23.992922958720712</c:v>
                </c:pt>
                <c:pt idx="27">
                  <c:v>23.991786823483736</c:v>
                </c:pt>
                <c:pt idx="28">
                  <c:v>23.990729785626396</c:v>
                </c:pt>
                <c:pt idx="29">
                  <c:v>23.989762025001081</c:v>
                </c:pt>
                <c:pt idx="30">
                  <c:v>23.988892861671655</c:v>
                </c:pt>
                <c:pt idx="31">
                  <c:v>23.988130666156113</c:v>
                </c:pt>
                <c:pt idx="32">
                  <c:v>23.98748277881392</c:v>
                </c:pt>
                <c:pt idx="33">
                  <c:v>23.986955439154364</c:v>
                </c:pt>
                <c:pt idx="34">
                  <c:v>23.986553725746628</c:v>
                </c:pt>
                <c:pt idx="35">
                  <c:v>23.986281507310441</c:v>
                </c:pt>
                <c:pt idx="36">
                  <c:v>23.986141405458138</c:v>
                </c:pt>
                <c:pt idx="37">
                  <c:v>23.986134769447151</c:v>
                </c:pt>
                <c:pt idx="38">
                  <c:v>23.9862616631859</c:v>
                </c:pt>
                <c:pt idx="39">
                  <c:v>23.986520864618306</c:v>
                </c:pt>
                <c:pt idx="40">
                  <c:v>23.986909877492877</c:v>
                </c:pt>
                <c:pt idx="41">
                  <c:v>23.987424955402989</c:v>
                </c:pt>
                <c:pt idx="42">
                  <c:v>23.988061137866783</c:v>
                </c:pt>
                <c:pt idx="43">
                  <c:v>23.988812298099365</c:v>
                </c:pt>
                <c:pt idx="44">
                  <c:v>23.989671202017075</c:v>
                </c:pt>
                <c:pt idx="45">
                  <c:v>23.990629577905658</c:v>
                </c:pt>
                <c:pt idx="46">
                  <c:v>23.991678196081388</c:v>
                </c:pt>
                <c:pt idx="47">
                  <c:v>23.992806957778033</c:v>
                </c:pt>
                <c:pt idx="48">
                  <c:v>23.994004992403383</c:v>
                </c:pt>
                <c:pt idx="49">
                  <c:v>23.995260762229094</c:v>
                </c:pt>
                <c:pt idx="50">
                  <c:v>23.996562173505275</c:v>
                </c:pt>
                <c:pt idx="51">
                  <c:v>23.997896692929899</c:v>
                </c:pt>
                <c:pt idx="52">
                  <c:v>23.9992514683514</c:v>
                </c:pt>
                <c:pt idx="53">
                  <c:v>24.00061345254186</c:v>
                </c:pt>
                <c:pt idx="54">
                  <c:v>24.001969528848996</c:v>
                </c:pt>
                <c:pt idx="55">
                  <c:v>24.003306637516665</c:v>
                </c:pt>
                <c:pt idx="56">
                  <c:v>24.004611901457455</c:v>
                </c:pt>
                <c:pt idx="57">
                  <c:v>24.005872750266089</c:v>
                </c:pt>
                <c:pt idx="58">
                  <c:v>24.007077041279288</c:v>
                </c:pt>
                <c:pt idx="59">
                  <c:v>24.008213176516261</c:v>
                </c:pt>
                <c:pt idx="60">
                  <c:v>24.009270214373608</c:v>
                </c:pt>
                <c:pt idx="61">
                  <c:v>24.010237974998919</c:v>
                </c:pt>
                <c:pt idx="62">
                  <c:v>24.011107138328345</c:v>
                </c:pt>
                <c:pt idx="63">
                  <c:v>24.011869333843887</c:v>
                </c:pt>
              </c:numCache>
            </c:numRef>
          </c:yVal>
          <c:smooth val="1"/>
          <c:extLst>
            <c:ext xmlns:c16="http://schemas.microsoft.com/office/drawing/2014/chart" uri="{C3380CC4-5D6E-409C-BE32-E72D297353CC}">
              <c16:uniqueId val="{00000000-014B-4E06-9BCC-EAE01796D5B6}"/>
            </c:ext>
          </c:extLst>
        </c:ser>
        <c:dLbls>
          <c:showLegendKey val="0"/>
          <c:showVal val="0"/>
          <c:showCatName val="0"/>
          <c:showSerName val="0"/>
          <c:showPercent val="0"/>
          <c:showBubbleSize val="0"/>
        </c:dLbls>
        <c:axId val="186218368"/>
        <c:axId val="186219904"/>
      </c:scatterChart>
      <c:scatterChart>
        <c:scatterStyle val="smoothMarker"/>
        <c:varyColors val="0"/>
        <c:ser>
          <c:idx val="0"/>
          <c:order val="1"/>
          <c:tx>
            <c:v>Vin_PFC</c:v>
          </c:tx>
          <c:spPr>
            <a:ln w="50800">
              <a:solidFill>
                <a:srgbClr val="3136F7"/>
              </a:solidFill>
            </a:ln>
          </c:spPr>
          <c:marker>
            <c:symbol val="none"/>
          </c:marker>
          <c:xVal>
            <c:numRef>
              <c:f>Data!$A$626:$A$689</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Data!$M$626:$M$689</c:f>
              <c:numCache>
                <c:formatCode>General</c:formatCode>
                <c:ptCount val="64"/>
                <c:pt idx="0">
                  <c:v>48.4900857016478</c:v>
                </c:pt>
                <c:pt idx="1">
                  <c:v>48.97545161008064</c:v>
                </c:pt>
                <c:pt idx="2">
                  <c:v>49.45142338627231</c:v>
                </c:pt>
                <c:pt idx="3">
                  <c:v>49.91341716182545</c:v>
                </c:pt>
                <c:pt idx="4">
                  <c:v>50.356983684129986</c:v>
                </c:pt>
                <c:pt idx="5">
                  <c:v>50.777851165098014</c:v>
                </c:pt>
                <c:pt idx="6">
                  <c:v>51.171966420818229</c:v>
                </c:pt>
                <c:pt idx="7">
                  <c:v>51.535533905932738</c:v>
                </c:pt>
                <c:pt idx="8">
                  <c:v>51.865052266813684</c:v>
                </c:pt>
                <c:pt idx="9">
                  <c:v>52.157348061512728</c:v>
                </c:pt>
                <c:pt idx="10">
                  <c:v>52.409606321741776</c:v>
                </c:pt>
                <c:pt idx="11">
                  <c:v>52.61939766255643</c:v>
                </c:pt>
                <c:pt idx="12">
                  <c:v>52.784701678661044</c:v>
                </c:pt>
                <c:pt idx="13">
                  <c:v>52.903926402016154</c:v>
                </c:pt>
                <c:pt idx="14">
                  <c:v>52.975923633360985</c:v>
                </c:pt>
                <c:pt idx="15">
                  <c:v>53</c:v>
                </c:pt>
                <c:pt idx="16">
                  <c:v>52.975923633360985</c:v>
                </c:pt>
                <c:pt idx="17">
                  <c:v>52.903926402016154</c:v>
                </c:pt>
                <c:pt idx="18">
                  <c:v>52.784701678661044</c:v>
                </c:pt>
                <c:pt idx="19">
                  <c:v>52.61939766255643</c:v>
                </c:pt>
                <c:pt idx="20">
                  <c:v>52.409606321741776</c:v>
                </c:pt>
                <c:pt idx="21">
                  <c:v>52.157348061512721</c:v>
                </c:pt>
                <c:pt idx="22">
                  <c:v>51.865052266813684</c:v>
                </c:pt>
                <c:pt idx="23">
                  <c:v>51.535533905932738</c:v>
                </c:pt>
                <c:pt idx="24">
                  <c:v>51.171966420818222</c:v>
                </c:pt>
                <c:pt idx="25">
                  <c:v>50.777851165098006</c:v>
                </c:pt>
                <c:pt idx="26">
                  <c:v>50.356983684129986</c:v>
                </c:pt>
                <c:pt idx="27">
                  <c:v>49.913417161825443</c:v>
                </c:pt>
                <c:pt idx="28">
                  <c:v>49.45142338627231</c:v>
                </c:pt>
                <c:pt idx="29">
                  <c:v>48.97545161008064</c:v>
                </c:pt>
                <c:pt idx="30">
                  <c:v>48.4900857016478</c:v>
                </c:pt>
                <c:pt idx="31">
                  <c:v>47.999999999999993</c:v>
                </c:pt>
                <c:pt idx="32">
                  <c:v>47.509914298352193</c:v>
                </c:pt>
                <c:pt idx="33">
                  <c:v>47.024548389919353</c:v>
                </c:pt>
                <c:pt idx="34">
                  <c:v>46.548576613727683</c:v>
                </c:pt>
                <c:pt idx="35">
                  <c:v>46.086582838174543</c:v>
                </c:pt>
                <c:pt idx="36">
                  <c:v>45.643016315870007</c:v>
                </c:pt>
                <c:pt idx="37">
                  <c:v>45.222148834901979</c:v>
                </c:pt>
                <c:pt idx="38">
                  <c:v>44.828033579181763</c:v>
                </c:pt>
                <c:pt idx="39">
                  <c:v>44.464466094067255</c:v>
                </c:pt>
                <c:pt idx="40">
                  <c:v>44.134947733186308</c:v>
                </c:pt>
                <c:pt idx="41">
                  <c:v>43.842651938487265</c:v>
                </c:pt>
                <c:pt idx="42">
                  <c:v>43.590393678258216</c:v>
                </c:pt>
                <c:pt idx="43">
                  <c:v>43.380602337443563</c:v>
                </c:pt>
                <c:pt idx="44">
                  <c:v>43.215298321338949</c:v>
                </c:pt>
                <c:pt idx="45">
                  <c:v>43.096073597983846</c:v>
                </c:pt>
                <c:pt idx="46">
                  <c:v>43.024076366639015</c:v>
                </c:pt>
                <c:pt idx="47">
                  <c:v>43</c:v>
                </c:pt>
                <c:pt idx="48">
                  <c:v>43.024076366639015</c:v>
                </c:pt>
                <c:pt idx="49">
                  <c:v>43.096073597983846</c:v>
                </c:pt>
                <c:pt idx="50">
                  <c:v>43.215298321338963</c:v>
                </c:pt>
                <c:pt idx="51">
                  <c:v>43.38060233744357</c:v>
                </c:pt>
                <c:pt idx="52">
                  <c:v>43.590393678258231</c:v>
                </c:pt>
                <c:pt idx="53">
                  <c:v>43.842651938487279</c:v>
                </c:pt>
                <c:pt idx="54">
                  <c:v>44.134947733186323</c:v>
                </c:pt>
                <c:pt idx="55">
                  <c:v>44.464466094067269</c:v>
                </c:pt>
                <c:pt idx="56">
                  <c:v>44.828033579181785</c:v>
                </c:pt>
                <c:pt idx="57">
                  <c:v>45.222148834902001</c:v>
                </c:pt>
                <c:pt idx="58">
                  <c:v>45.643016315870028</c:v>
                </c:pt>
                <c:pt idx="59">
                  <c:v>46.086582838174564</c:v>
                </c:pt>
                <c:pt idx="60">
                  <c:v>46.548576613727704</c:v>
                </c:pt>
                <c:pt idx="61">
                  <c:v>47.024548389919374</c:v>
                </c:pt>
                <c:pt idx="62">
                  <c:v>47.509914298352214</c:v>
                </c:pt>
                <c:pt idx="63">
                  <c:v>48.000000000000014</c:v>
                </c:pt>
              </c:numCache>
            </c:numRef>
          </c:yVal>
          <c:smooth val="1"/>
          <c:extLst>
            <c:ext xmlns:c16="http://schemas.microsoft.com/office/drawing/2014/chart" uri="{C3380CC4-5D6E-409C-BE32-E72D297353CC}">
              <c16:uniqueId val="{00000001-014B-4E06-9BCC-EAE01796D5B6}"/>
            </c:ext>
          </c:extLst>
        </c:ser>
        <c:dLbls>
          <c:showLegendKey val="0"/>
          <c:showVal val="0"/>
          <c:showCatName val="0"/>
          <c:showSerName val="0"/>
          <c:showPercent val="0"/>
          <c:showBubbleSize val="0"/>
        </c:dLbls>
        <c:axId val="186235520"/>
        <c:axId val="186233984"/>
      </c:scatterChart>
      <c:valAx>
        <c:axId val="186218368"/>
        <c:scaling>
          <c:orientation val="minMax"/>
          <c:max val="2.0000000000000004E-2"/>
          <c:min val="0"/>
        </c:scaling>
        <c:delete val="0"/>
        <c:axPos val="b"/>
        <c:majorGridlines/>
        <c:minorGridlines/>
        <c:numFmt formatCode="General" sourceLinked="1"/>
        <c:majorTickMark val="none"/>
        <c:minorTickMark val="in"/>
        <c:tickLblPos val="low"/>
        <c:crossAx val="186219904"/>
        <c:crosses val="autoZero"/>
        <c:crossBetween val="midCat"/>
      </c:valAx>
      <c:valAx>
        <c:axId val="186219904"/>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nl-NL"/>
          </a:p>
        </c:txPr>
        <c:crossAx val="186218368"/>
        <c:crosses val="autoZero"/>
        <c:crossBetween val="midCat"/>
        <c:majorUnit val="5.000000000000001E-2"/>
      </c:valAx>
      <c:valAx>
        <c:axId val="186233984"/>
        <c:scaling>
          <c:orientation val="minMax"/>
        </c:scaling>
        <c:delete val="0"/>
        <c:axPos val="r"/>
        <c:numFmt formatCode="General" sourceLinked="1"/>
        <c:majorTickMark val="out"/>
        <c:minorTickMark val="none"/>
        <c:tickLblPos val="nextTo"/>
        <c:crossAx val="186235520"/>
        <c:crosses val="max"/>
        <c:crossBetween val="midCat"/>
      </c:valAx>
      <c:valAx>
        <c:axId val="186235520"/>
        <c:scaling>
          <c:orientation val="minMax"/>
        </c:scaling>
        <c:delete val="1"/>
        <c:axPos val="b"/>
        <c:numFmt formatCode="General" sourceLinked="1"/>
        <c:majorTickMark val="out"/>
        <c:minorTickMark val="none"/>
        <c:tickLblPos val="nextTo"/>
        <c:crossAx val="18623398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62838917614880485"/>
          <c:h val="6.2067517422391166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Sheet2!#REF!</c:f>
            </c:numRef>
          </c:xVal>
          <c:yVal>
            <c:numRef>
              <c:f>Sheet2!#REF!</c:f>
              <c:numCache>
                <c:formatCode>General</c:formatCode>
                <c:ptCount val="1"/>
                <c:pt idx="0">
                  <c:v>1</c:v>
                </c:pt>
              </c:numCache>
            </c:numRef>
          </c:yVal>
          <c:smooth val="1"/>
          <c:extLst>
            <c:ext xmlns:c16="http://schemas.microsoft.com/office/drawing/2014/chart" uri="{C3380CC4-5D6E-409C-BE32-E72D297353CC}">
              <c16:uniqueId val="{00000000-54B6-4732-B58D-763E6054BC0E}"/>
            </c:ext>
          </c:extLst>
        </c:ser>
        <c:dLbls>
          <c:showLegendKey val="0"/>
          <c:showVal val="0"/>
          <c:showCatName val="0"/>
          <c:showSerName val="0"/>
          <c:showPercent val="0"/>
          <c:showBubbleSize val="0"/>
        </c:dLbls>
        <c:axId val="186260096"/>
        <c:axId val="186265984"/>
      </c:scatterChart>
      <c:valAx>
        <c:axId val="186260096"/>
        <c:scaling>
          <c:orientation val="minMax"/>
          <c:max val="49"/>
          <c:min val="1"/>
        </c:scaling>
        <c:delete val="0"/>
        <c:axPos val="b"/>
        <c:majorGridlines/>
        <c:minorGridlines/>
        <c:numFmt formatCode="General" sourceLinked="1"/>
        <c:majorTickMark val="none"/>
        <c:minorTickMark val="in"/>
        <c:tickLblPos val="low"/>
        <c:crossAx val="186265984"/>
        <c:crosses val="autoZero"/>
        <c:crossBetween val="midCat"/>
        <c:majorUnit val="10"/>
        <c:minorUnit val="10"/>
      </c:valAx>
      <c:valAx>
        <c:axId val="186265984"/>
        <c:scaling>
          <c:orientation val="minMax"/>
          <c:max val="-40"/>
          <c:min val="-40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nl-NL"/>
          </a:p>
        </c:txPr>
        <c:crossAx val="186260096"/>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1.086176328574846E-2</c:v>
                </c:pt>
                <c:pt idx="2">
                  <c:v>4.4186246608772566E-2</c:v>
                </c:pt>
                <c:pt idx="3">
                  <c:v>0.10215830074416903</c:v>
                </c:pt>
                <c:pt idx="4">
                  <c:v>0.18818153918314182</c:v>
                </c:pt>
                <c:pt idx="5">
                  <c:v>0.30598372888725661</c:v>
                </c:pt>
                <c:pt idx="6">
                  <c:v>0.45707987625721741</c:v>
                </c:pt>
                <c:pt idx="7">
                  <c:v>0.63558728219405447</c:v>
                </c:pt>
                <c:pt idx="8">
                  <c:v>0.82223010529934804</c:v>
                </c:pt>
                <c:pt idx="11">
                  <c:v>0.9861699280068007</c:v>
                </c:pt>
                <c:pt idx="12">
                  <c:v>1.1013715499889249</c:v>
                </c:pt>
                <c:pt idx="15">
                  <c:v>1.1625360000604663</c:v>
                </c:pt>
                <c:pt idx="16">
                  <c:v>1.1818237286354756</c:v>
                </c:pt>
                <c:pt idx="17">
                  <c:v>1.1754393715872939</c:v>
                </c:pt>
                <c:pt idx="18">
                  <c:v>1.1557412226276402</c:v>
                </c:pt>
                <c:pt idx="19">
                  <c:v>1.1301861229760757</c:v>
                </c:pt>
                <c:pt idx="20">
                  <c:v>1.1027497992242876</c:v>
                </c:pt>
                <c:pt idx="21">
                  <c:v>1.0753824295372938</c:v>
                </c:pt>
                <c:pt idx="22">
                  <c:v>1.0489581456559001</c:v>
                </c:pt>
                <c:pt idx="23">
                  <c:v>1.0238078923860083</c:v>
                </c:pt>
                <c:pt idx="24">
                  <c:v>1</c:v>
                </c:pt>
                <c:pt idx="25">
                  <c:v>0.97748339486532076</c:v>
                </c:pt>
                <c:pt idx="26">
                  <c:v>0.95615914053742157</c:v>
                </c:pt>
                <c:pt idx="27">
                  <c:v>0.93591523868703286</c:v>
                </c:pt>
                <c:pt idx="28">
                  <c:v>0.91664276750242457</c:v>
                </c:pt>
                <c:pt idx="29">
                  <c:v>0.89824263552507433</c:v>
                </c:pt>
                <c:pt idx="30">
                  <c:v>0.88062770558722347</c:v>
                </c:pt>
                <c:pt idx="31">
                  <c:v>0.86372272292671548</c:v>
                </c:pt>
                <c:pt idx="32">
                  <c:v>0.84746328686255856</c:v>
                </c:pt>
                <c:pt idx="33">
                  <c:v>0.8317944877051745</c:v>
                </c:pt>
                <c:pt idx="34">
                  <c:v>0.81666951055462955</c:v>
                </c:pt>
                <c:pt idx="35">
                  <c:v>0.80204834238283007</c:v>
                </c:pt>
                <c:pt idx="36">
                  <c:v>0.78789663450247349</c:v>
                </c:pt>
                <c:pt idx="37">
                  <c:v>0.77418473071938732</c:v>
                </c:pt>
                <c:pt idx="38">
                  <c:v>0.76088685190683758</c:v>
                </c:pt>
                <c:pt idx="39">
                  <c:v>0.74798041971305196</c:v>
                </c:pt>
                <c:pt idx="40">
                  <c:v>0.73544549992167463</c:v>
                </c:pt>
                <c:pt idx="41">
                  <c:v>0.72326434660787864</c:v>
                </c:pt>
                <c:pt idx="42">
                  <c:v>0.71142103008086865</c:v>
                </c:pt>
                <c:pt idx="43">
                  <c:v>0.69990113385734243</c:v>
                </c:pt>
                <c:pt idx="44">
                  <c:v>0.68869150816423841</c:v>
                </c:pt>
                <c:pt idx="45">
                  <c:v>0.67778006953734493</c:v>
                </c:pt>
                <c:pt idx="46">
                  <c:v>0.66715563789535515</c:v>
                </c:pt>
                <c:pt idx="47">
                  <c:v>0.65680780401542982</c:v>
                </c:pt>
                <c:pt idx="48">
                  <c:v>0.6467268216328349</c:v>
                </c:pt>
                <c:pt idx="49">
                  <c:v>0.63690351946201451</c:v>
                </c:pt>
                <c:pt idx="50">
                  <c:v>0.6273292293204642</c:v>
                </c:pt>
                <c:pt idx="51">
                  <c:v>0.61799572726017082</c:v>
                </c:pt>
                <c:pt idx="52">
                  <c:v>0.60889518520106756</c:v>
                </c:pt>
                <c:pt idx="53">
                  <c:v>0.60002013104044161</c:v>
                </c:pt>
                <c:pt idx="54">
                  <c:v>0.59136341560140471</c:v>
                </c:pt>
                <c:pt idx="55">
                  <c:v>0.58291818509893178</c:v>
                </c:pt>
                <c:pt idx="56">
                  <c:v>0.5746778580573767</c:v>
                </c:pt>
                <c:pt idx="57">
                  <c:v>0.56663610582001389</c:v>
                </c:pt>
                <c:pt idx="58">
                  <c:v>0.55878683595823286</c:v>
                </c:pt>
                <c:pt idx="59">
                  <c:v>0.55112417802303904</c:v>
                </c:pt>
                <c:pt idx="60">
                  <c:v>0.54364247119058484</c:v>
                </c:pt>
                <c:pt idx="61">
                  <c:v>0.53633625344149793</c:v>
                </c:pt>
                <c:pt idx="62">
                  <c:v>0.52920025198481413</c:v>
                </c:pt>
                <c:pt idx="63">
                  <c:v>0.52222937469458142</c:v>
                </c:pt>
                <c:pt idx="64">
                  <c:v>0.51541870237337917</c:v>
                </c:pt>
                <c:pt idx="65">
                  <c:v>0.508763481694119</c:v>
                </c:pt>
                <c:pt idx="66">
                  <c:v>0.5022591187013683</c:v>
                </c:pt>
                <c:pt idx="67">
                  <c:v>0.49590117277745172</c:v>
                </c:pt>
                <c:pt idx="68">
                  <c:v>0.48968535099780569</c:v>
                </c:pt>
                <c:pt idx="69">
                  <c:v>0.48360750281550824</c:v>
                </c:pt>
                <c:pt idx="70">
                  <c:v>0.47766361502718518</c:v>
                </c:pt>
                <c:pt idx="71">
                  <c:v>0.47184980698239748</c:v>
                </c:pt>
                <c:pt idx="72">
                  <c:v>0.46616232600635288</c:v>
                </c:pt>
                <c:pt idx="73">
                  <c:v>0.46059754301208394</c:v>
                </c:pt>
                <c:pt idx="74">
                  <c:v>0.4551519482830948</c:v>
                </c:pt>
              </c:numCache>
            </c:numRef>
          </c:yVal>
          <c:smooth val="1"/>
          <c:extLst>
            <c:ext xmlns:c16="http://schemas.microsoft.com/office/drawing/2014/chart" uri="{C3380CC4-5D6E-409C-BE32-E72D297353CC}">
              <c16:uniqueId val="{00000000-DE03-4603-9DA6-37B70DD346AA}"/>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0.87591489361702124</c:v>
                </c:pt>
                <c:pt idx="1">
                  <c:v>0.87591489361702124</c:v>
                </c:pt>
                <c:pt idx="2">
                  <c:v>0.87591489361702124</c:v>
                </c:pt>
                <c:pt idx="3">
                  <c:v>0.87591489361702124</c:v>
                </c:pt>
                <c:pt idx="4">
                  <c:v>0.87591489361702124</c:v>
                </c:pt>
                <c:pt idx="5">
                  <c:v>0.87591489361702124</c:v>
                </c:pt>
                <c:pt idx="6">
                  <c:v>0.87591489361702124</c:v>
                </c:pt>
                <c:pt idx="7">
                  <c:v>0.87591489361702124</c:v>
                </c:pt>
                <c:pt idx="8">
                  <c:v>0.87591489361702124</c:v>
                </c:pt>
                <c:pt idx="11">
                  <c:v>0.87591489361702124</c:v>
                </c:pt>
                <c:pt idx="12">
                  <c:v>0.87591489361702124</c:v>
                </c:pt>
                <c:pt idx="15">
                  <c:v>0.87591489361702124</c:v>
                </c:pt>
                <c:pt idx="16">
                  <c:v>0.87591489361702124</c:v>
                </c:pt>
                <c:pt idx="17">
                  <c:v>0.87591489361702124</c:v>
                </c:pt>
                <c:pt idx="18">
                  <c:v>0.87591489361702124</c:v>
                </c:pt>
                <c:pt idx="19">
                  <c:v>0.87591489361702124</c:v>
                </c:pt>
                <c:pt idx="20">
                  <c:v>0.87591489361702124</c:v>
                </c:pt>
                <c:pt idx="21">
                  <c:v>0.87591489361702124</c:v>
                </c:pt>
                <c:pt idx="22">
                  <c:v>0.87591489361702124</c:v>
                </c:pt>
                <c:pt idx="23">
                  <c:v>0.87591489361702124</c:v>
                </c:pt>
                <c:pt idx="24">
                  <c:v>0.87591489361702124</c:v>
                </c:pt>
                <c:pt idx="25">
                  <c:v>0.87591489361702124</c:v>
                </c:pt>
                <c:pt idx="26">
                  <c:v>0.87591489361702124</c:v>
                </c:pt>
                <c:pt idx="27">
                  <c:v>0.87591489361702124</c:v>
                </c:pt>
                <c:pt idx="28">
                  <c:v>0.87591489361702124</c:v>
                </c:pt>
                <c:pt idx="29">
                  <c:v>0.87591489361702124</c:v>
                </c:pt>
                <c:pt idx="30">
                  <c:v>0.87591489361702124</c:v>
                </c:pt>
                <c:pt idx="31">
                  <c:v>0.87591489361702124</c:v>
                </c:pt>
                <c:pt idx="32">
                  <c:v>0.87591489361702124</c:v>
                </c:pt>
                <c:pt idx="33">
                  <c:v>0.87591489361702124</c:v>
                </c:pt>
                <c:pt idx="34">
                  <c:v>0.87591489361702124</c:v>
                </c:pt>
                <c:pt idx="35">
                  <c:v>0.87591489361702124</c:v>
                </c:pt>
                <c:pt idx="36">
                  <c:v>0.87591489361702124</c:v>
                </c:pt>
                <c:pt idx="37">
                  <c:v>0.87591489361702124</c:v>
                </c:pt>
                <c:pt idx="38">
                  <c:v>0.87591489361702124</c:v>
                </c:pt>
                <c:pt idx="39">
                  <c:v>0.87591489361702124</c:v>
                </c:pt>
                <c:pt idx="40">
                  <c:v>0.87591489361702124</c:v>
                </c:pt>
                <c:pt idx="41">
                  <c:v>0.87591489361702124</c:v>
                </c:pt>
                <c:pt idx="42">
                  <c:v>0.87591489361702124</c:v>
                </c:pt>
                <c:pt idx="43">
                  <c:v>0.87591489361702124</c:v>
                </c:pt>
                <c:pt idx="44">
                  <c:v>0.87591489361702124</c:v>
                </c:pt>
                <c:pt idx="45">
                  <c:v>0.87591489361702124</c:v>
                </c:pt>
                <c:pt idx="46">
                  <c:v>0.87591489361702124</c:v>
                </c:pt>
                <c:pt idx="47">
                  <c:v>0.87591489361702124</c:v>
                </c:pt>
                <c:pt idx="48">
                  <c:v>0.87591489361702124</c:v>
                </c:pt>
                <c:pt idx="49">
                  <c:v>0.87591489361702124</c:v>
                </c:pt>
                <c:pt idx="50">
                  <c:v>0.87591489361702124</c:v>
                </c:pt>
                <c:pt idx="51">
                  <c:v>0.87591489361702124</c:v>
                </c:pt>
                <c:pt idx="52">
                  <c:v>0.87591489361702124</c:v>
                </c:pt>
                <c:pt idx="53">
                  <c:v>0.87591489361702124</c:v>
                </c:pt>
                <c:pt idx="54">
                  <c:v>0.87591489361702124</c:v>
                </c:pt>
                <c:pt idx="55">
                  <c:v>0.87591489361702124</c:v>
                </c:pt>
                <c:pt idx="56">
                  <c:v>0.87591489361702124</c:v>
                </c:pt>
                <c:pt idx="57">
                  <c:v>0.87591489361702124</c:v>
                </c:pt>
                <c:pt idx="58">
                  <c:v>0.87591489361702124</c:v>
                </c:pt>
                <c:pt idx="59">
                  <c:v>0.87591489361702124</c:v>
                </c:pt>
                <c:pt idx="60">
                  <c:v>0.87591489361702124</c:v>
                </c:pt>
                <c:pt idx="61">
                  <c:v>0.87591489361702124</c:v>
                </c:pt>
                <c:pt idx="62">
                  <c:v>0.87591489361702124</c:v>
                </c:pt>
                <c:pt idx="63">
                  <c:v>0.87591489361702124</c:v>
                </c:pt>
                <c:pt idx="64">
                  <c:v>0.87591489361702124</c:v>
                </c:pt>
                <c:pt idx="65">
                  <c:v>0.87591489361702124</c:v>
                </c:pt>
                <c:pt idx="66">
                  <c:v>0.87591489361702124</c:v>
                </c:pt>
                <c:pt idx="67">
                  <c:v>0.87591489361702124</c:v>
                </c:pt>
                <c:pt idx="68">
                  <c:v>0.87591489361702124</c:v>
                </c:pt>
                <c:pt idx="69">
                  <c:v>0.87591489361702124</c:v>
                </c:pt>
                <c:pt idx="70">
                  <c:v>0.87591489361702124</c:v>
                </c:pt>
                <c:pt idx="71">
                  <c:v>0.87591489361702124</c:v>
                </c:pt>
                <c:pt idx="72">
                  <c:v>0.87591489361702124</c:v>
                </c:pt>
                <c:pt idx="73">
                  <c:v>0.87591489361702124</c:v>
                </c:pt>
                <c:pt idx="74">
                  <c:v>0.87591489361702124</c:v>
                </c:pt>
                <c:pt idx="75">
                  <c:v>0.87591489361702124</c:v>
                </c:pt>
              </c:numCache>
            </c:numRef>
          </c:yVal>
          <c:smooth val="1"/>
          <c:extLst>
            <c:ext xmlns:c16="http://schemas.microsoft.com/office/drawing/2014/chart" uri="{C3380CC4-5D6E-409C-BE32-E72D297353CC}">
              <c16:uniqueId val="{00000001-DE03-4603-9DA6-37B70DD346AA}"/>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0.84729166666666655</c:v>
                </c:pt>
                <c:pt idx="1">
                  <c:v>0.84729166666666655</c:v>
                </c:pt>
                <c:pt idx="2">
                  <c:v>0.84729166666666655</c:v>
                </c:pt>
                <c:pt idx="3">
                  <c:v>0.84729166666666655</c:v>
                </c:pt>
                <c:pt idx="4">
                  <c:v>0.84729166666666655</c:v>
                </c:pt>
                <c:pt idx="5">
                  <c:v>0.84729166666666655</c:v>
                </c:pt>
                <c:pt idx="6">
                  <c:v>0.84729166666666655</c:v>
                </c:pt>
                <c:pt idx="7">
                  <c:v>0.84729166666666655</c:v>
                </c:pt>
                <c:pt idx="8">
                  <c:v>0.84729166666666655</c:v>
                </c:pt>
                <c:pt idx="11">
                  <c:v>0.84729166666666655</c:v>
                </c:pt>
                <c:pt idx="12">
                  <c:v>0.84729166666666655</c:v>
                </c:pt>
                <c:pt idx="15">
                  <c:v>0.84729166666666655</c:v>
                </c:pt>
                <c:pt idx="16">
                  <c:v>0.84729166666666655</c:v>
                </c:pt>
                <c:pt idx="17">
                  <c:v>0.84729166666666655</c:v>
                </c:pt>
                <c:pt idx="18">
                  <c:v>0.84729166666666655</c:v>
                </c:pt>
                <c:pt idx="19">
                  <c:v>0.84729166666666655</c:v>
                </c:pt>
                <c:pt idx="20">
                  <c:v>0.84729166666666655</c:v>
                </c:pt>
                <c:pt idx="21">
                  <c:v>0.84729166666666655</c:v>
                </c:pt>
                <c:pt idx="22">
                  <c:v>0.84729166666666655</c:v>
                </c:pt>
                <c:pt idx="23">
                  <c:v>0.84729166666666655</c:v>
                </c:pt>
                <c:pt idx="24">
                  <c:v>0.84729166666666655</c:v>
                </c:pt>
                <c:pt idx="25">
                  <c:v>0.84729166666666655</c:v>
                </c:pt>
                <c:pt idx="26">
                  <c:v>0.84729166666666655</c:v>
                </c:pt>
                <c:pt idx="27">
                  <c:v>0.84729166666666655</c:v>
                </c:pt>
                <c:pt idx="28">
                  <c:v>0.84729166666666655</c:v>
                </c:pt>
                <c:pt idx="29">
                  <c:v>0.84729166666666655</c:v>
                </c:pt>
                <c:pt idx="30">
                  <c:v>0.84729166666666655</c:v>
                </c:pt>
                <c:pt idx="31">
                  <c:v>0.84729166666666655</c:v>
                </c:pt>
                <c:pt idx="32">
                  <c:v>0.84729166666666655</c:v>
                </c:pt>
                <c:pt idx="33">
                  <c:v>0.84729166666666655</c:v>
                </c:pt>
                <c:pt idx="34">
                  <c:v>0.84729166666666655</c:v>
                </c:pt>
                <c:pt idx="35">
                  <c:v>0.84729166666666655</c:v>
                </c:pt>
                <c:pt idx="36">
                  <c:v>0.84729166666666655</c:v>
                </c:pt>
                <c:pt idx="37">
                  <c:v>0.84729166666666655</c:v>
                </c:pt>
                <c:pt idx="38">
                  <c:v>0.84729166666666655</c:v>
                </c:pt>
                <c:pt idx="39">
                  <c:v>0.84729166666666655</c:v>
                </c:pt>
                <c:pt idx="40">
                  <c:v>0.84729166666666655</c:v>
                </c:pt>
                <c:pt idx="41">
                  <c:v>0.84729166666666655</c:v>
                </c:pt>
                <c:pt idx="42">
                  <c:v>0.84729166666666655</c:v>
                </c:pt>
                <c:pt idx="43">
                  <c:v>0.84729166666666655</c:v>
                </c:pt>
                <c:pt idx="44">
                  <c:v>0.84729166666666655</c:v>
                </c:pt>
                <c:pt idx="45">
                  <c:v>0.84729166666666655</c:v>
                </c:pt>
                <c:pt idx="46">
                  <c:v>0.84729166666666655</c:v>
                </c:pt>
                <c:pt idx="47">
                  <c:v>0.84729166666666655</c:v>
                </c:pt>
                <c:pt idx="48">
                  <c:v>0.84729166666666655</c:v>
                </c:pt>
                <c:pt idx="49">
                  <c:v>0.84729166666666655</c:v>
                </c:pt>
                <c:pt idx="50">
                  <c:v>0.84729166666666655</c:v>
                </c:pt>
                <c:pt idx="51">
                  <c:v>0.84729166666666655</c:v>
                </c:pt>
                <c:pt idx="52">
                  <c:v>0.84729166666666655</c:v>
                </c:pt>
                <c:pt idx="53">
                  <c:v>0.84729166666666655</c:v>
                </c:pt>
                <c:pt idx="54">
                  <c:v>0.84729166666666655</c:v>
                </c:pt>
                <c:pt idx="55">
                  <c:v>0.84729166666666655</c:v>
                </c:pt>
                <c:pt idx="56">
                  <c:v>0.84729166666666655</c:v>
                </c:pt>
                <c:pt idx="57">
                  <c:v>0.84729166666666655</c:v>
                </c:pt>
                <c:pt idx="58">
                  <c:v>0.84729166666666655</c:v>
                </c:pt>
                <c:pt idx="59">
                  <c:v>0.84729166666666655</c:v>
                </c:pt>
                <c:pt idx="60">
                  <c:v>0.84729166666666655</c:v>
                </c:pt>
                <c:pt idx="61">
                  <c:v>0.84729166666666655</c:v>
                </c:pt>
                <c:pt idx="62">
                  <c:v>0.84729166666666655</c:v>
                </c:pt>
                <c:pt idx="63">
                  <c:v>0.84729166666666655</c:v>
                </c:pt>
                <c:pt idx="64">
                  <c:v>0.84729166666666655</c:v>
                </c:pt>
                <c:pt idx="65">
                  <c:v>0.84729166666666655</c:v>
                </c:pt>
                <c:pt idx="66">
                  <c:v>0.84729166666666655</c:v>
                </c:pt>
                <c:pt idx="67">
                  <c:v>0.84729166666666655</c:v>
                </c:pt>
                <c:pt idx="68">
                  <c:v>0.84729166666666655</c:v>
                </c:pt>
                <c:pt idx="69">
                  <c:v>0.84729166666666655</c:v>
                </c:pt>
                <c:pt idx="70">
                  <c:v>0.84729166666666655</c:v>
                </c:pt>
                <c:pt idx="71">
                  <c:v>0.84729166666666655</c:v>
                </c:pt>
                <c:pt idx="72">
                  <c:v>0.84729166666666655</c:v>
                </c:pt>
                <c:pt idx="73">
                  <c:v>0.84729166666666655</c:v>
                </c:pt>
                <c:pt idx="74">
                  <c:v>0.84729166666666655</c:v>
                </c:pt>
                <c:pt idx="75">
                  <c:v>0.84729166666666655</c:v>
                </c:pt>
              </c:numCache>
            </c:numRef>
          </c:yVal>
          <c:smooth val="1"/>
          <c:extLst>
            <c:ext xmlns:c16="http://schemas.microsoft.com/office/drawing/2014/chart" uri="{C3380CC4-5D6E-409C-BE32-E72D297353CC}">
              <c16:uniqueId val="{00000002-DE03-4603-9DA6-37B70DD346AA}"/>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1.0945575902008826E-2</c:v>
                </c:pt>
                <c:pt idx="2">
                  <c:v>4.5627371770886216E-2</c:v>
                </c:pt>
                <c:pt idx="3">
                  <c:v>0.11041687474411213</c:v>
                </c:pt>
                <c:pt idx="4">
                  <c:v>0.21951207327123759</c:v>
                </c:pt>
                <c:pt idx="5">
                  <c:v>0.4044939166836643</c:v>
                </c:pt>
                <c:pt idx="6">
                  <c:v>0.74596892679145643</c:v>
                </c:pt>
                <c:pt idx="7">
                  <c:v>1.5193688213846801</c:v>
                </c:pt>
                <c:pt idx="8">
                  <c:v>4.6449402965705833</c:v>
                </c:pt>
                <c:pt idx="11">
                  <c:v>11.314671531336339</c:v>
                </c:pt>
                <c:pt idx="12">
                  <c:v>3.2726878384287517</c:v>
                </c:pt>
                <c:pt idx="15">
                  <c:v>2.1447483442019886</c:v>
                </c:pt>
                <c:pt idx="16">
                  <c:v>1.6992979078041879</c:v>
                </c:pt>
                <c:pt idx="17">
                  <c:v>1.4628504115168182</c:v>
                </c:pt>
                <c:pt idx="18">
                  <c:v>1.3174004387250606</c:v>
                </c:pt>
                <c:pt idx="19">
                  <c:v>1.2195730916286696</c:v>
                </c:pt>
                <c:pt idx="20">
                  <c:v>1.1497004449340715</c:v>
                </c:pt>
                <c:pt idx="21">
                  <c:v>1.0975840628827056</c:v>
                </c:pt>
                <c:pt idx="22">
                  <c:v>1.0574156632457532</c:v>
                </c:pt>
                <c:pt idx="23">
                  <c:v>1.0256491143555262</c:v>
                </c:pt>
                <c:pt idx="24">
                  <c:v>1</c:v>
                </c:pt>
                <c:pt idx="25">
                  <c:v>0.9789324354618677</c:v>
                </c:pt>
                <c:pt idx="26">
                  <c:v>0.96137716323843514</c:v>
                </c:pt>
                <c:pt idx="27">
                  <c:v>0.94656788752133825</c:v>
                </c:pt>
                <c:pt idx="28">
                  <c:v>0.933941814083457</c:v>
                </c:pt>
                <c:pt idx="29">
                  <c:v>0.92307684344106589</c:v>
                </c:pt>
                <c:pt idx="30">
                  <c:v>0.91365059087393896</c:v>
                </c:pt>
                <c:pt idx="31">
                  <c:v>0.90541288247116269</c:v>
                </c:pt>
                <c:pt idx="32">
                  <c:v>0.89816683576569467</c:v>
                </c:pt>
                <c:pt idx="33">
                  <c:v>0.89175556067409623</c:v>
                </c:pt>
                <c:pt idx="34">
                  <c:v>0.88605262992920553</c:v>
                </c:pt>
                <c:pt idx="35">
                  <c:v>0.88095513250949575</c:v>
                </c:pt>
                <c:pt idx="36">
                  <c:v>0.87637853134447252</c:v>
                </c:pt>
                <c:pt idx="37">
                  <c:v>0.87225280331619959</c:v>
                </c:pt>
                <c:pt idx="38">
                  <c:v>0.86851950495432095</c:v>
                </c:pt>
                <c:pt idx="39">
                  <c:v>0.86512951596669185</c:v>
                </c:pt>
                <c:pt idx="40">
                  <c:v>0.86204128560452287</c:v>
                </c:pt>
                <c:pt idx="41">
                  <c:v>0.85921945651407583</c:v>
                </c:pt>
                <c:pt idx="42">
                  <c:v>0.85663377509986338</c:v>
                </c:pt>
                <c:pt idx="43">
                  <c:v>0.8542582215639084</c:v>
                </c:pt>
                <c:pt idx="44">
                  <c:v>0.85207030996505573</c:v>
                </c:pt>
                <c:pt idx="45">
                  <c:v>0.85005052101936684</c:v>
                </c:pt>
                <c:pt idx="46">
                  <c:v>0.84818183938204872</c:v>
                </c:pt>
                <c:pt idx="47">
                  <c:v>0.84644937379413154</c:v>
                </c:pt>
                <c:pt idx="48">
                  <c:v>0.84484004341812335</c:v>
                </c:pt>
                <c:pt idx="49">
                  <c:v>0.8433423173963277</c:v>
                </c:pt>
                <c:pt idx="50">
                  <c:v>0.84194599747460974</c:v>
                </c:pt>
                <c:pt idx="51">
                  <c:v>0.84064203567918372</c:v>
                </c:pt>
                <c:pt idx="52">
                  <c:v>0.83942238068407027</c:v>
                </c:pt>
                <c:pt idx="53">
                  <c:v>0.83827984778567444</c:v>
                </c:pt>
                <c:pt idx="54">
                  <c:v>0.83720800839873821</c:v>
                </c:pt>
                <c:pt idx="55">
                  <c:v>0.83620109577154467</c:v>
                </c:pt>
                <c:pt idx="56">
                  <c:v>0.83525392423744615</c:v>
                </c:pt>
                <c:pt idx="57">
                  <c:v>0.83436181981191482</c:v>
                </c:pt>
                <c:pt idx="58">
                  <c:v>0.83352056033761712</c:v>
                </c:pt>
                <c:pt idx="59">
                  <c:v>0.83272632369598787</c:v>
                </c:pt>
                <c:pt idx="60">
                  <c:v>0.83197564285891068</c:v>
                </c:pt>
                <c:pt idx="61">
                  <c:v>0.8312653667610872</c:v>
                </c:pt>
                <c:pt idx="62">
                  <c:v>0.83059262614240792</c:v>
                </c:pt>
                <c:pt idx="63">
                  <c:v>0.8299548036476676</c:v>
                </c:pt>
                <c:pt idx="64">
                  <c:v>0.82934950758453918</c:v>
                </c:pt>
                <c:pt idx="65">
                  <c:v>0.82877454883436452</c:v>
                </c:pt>
                <c:pt idx="66">
                  <c:v>0.82822792048791682</c:v>
                </c:pt>
                <c:pt idx="67">
                  <c:v>0.82770777984286381</c:v>
                </c:pt>
                <c:pt idx="68">
                  <c:v>0.82721243245345544</c:v>
                </c:pt>
                <c:pt idx="69">
                  <c:v>0.826740317968093</c:v>
                </c:pt>
                <c:pt idx="70">
                  <c:v>0.8262899975282656</c:v>
                </c:pt>
                <c:pt idx="71">
                  <c:v>0.8258601425343064</c:v>
                </c:pt>
                <c:pt idx="72">
                  <c:v>0.82544952461034138</c:v>
                </c:pt>
                <c:pt idx="73">
                  <c:v>0.82505700662371184</c:v>
                </c:pt>
                <c:pt idx="74">
                  <c:v>0.82468153463356708</c:v>
                </c:pt>
              </c:numCache>
            </c:numRef>
          </c:yVal>
          <c:smooth val="1"/>
          <c:extLst>
            <c:ext xmlns:c16="http://schemas.microsoft.com/office/drawing/2014/chart" uri="{C3380CC4-5D6E-409C-BE32-E72D297353CC}">
              <c16:uniqueId val="{00000003-DE03-4603-9DA6-37B70DD346AA}"/>
            </c:ext>
          </c:extLst>
        </c:ser>
        <c:dLbls>
          <c:showLegendKey val="0"/>
          <c:showVal val="0"/>
          <c:showCatName val="0"/>
          <c:showSerName val="0"/>
          <c:showPercent val="0"/>
          <c:showBubbleSize val="0"/>
        </c:dLbls>
        <c:axId val="167104896"/>
        <c:axId val="167106816"/>
      </c:scatterChart>
      <c:valAx>
        <c:axId val="167104896"/>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67106816"/>
        <c:crosses val="autoZero"/>
        <c:crossBetween val="midCat"/>
        <c:majorUnit val="0.5"/>
        <c:minorUnit val="0.1"/>
      </c:valAx>
      <c:valAx>
        <c:axId val="167106816"/>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7104896"/>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ECCD-4CB0-AF27-50E2E62BF332}"/>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ECCD-4CB0-AF27-50E2E62BF332}"/>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ECCD-4CB0-AF27-50E2E62BF332}"/>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ECCD-4CB0-AF27-50E2E62BF332}"/>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ECCD-4CB0-AF27-50E2E62BF332}"/>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ECCD-4CB0-AF27-50E2E62BF332}"/>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ECCD-4CB0-AF27-50E2E62BF332}"/>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ECCD-4CB0-AF27-50E2E62BF332}"/>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ECCD-4CB0-AF27-50E2E62BF332}"/>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ECCD-4CB0-AF27-50E2E62BF332}"/>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ECCD-4CB0-AF27-50E2E62BF332}"/>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ECCD-4CB0-AF27-50E2E62BF332}"/>
            </c:ext>
          </c:extLst>
        </c:ser>
        <c:dLbls>
          <c:showLegendKey val="0"/>
          <c:showVal val="0"/>
          <c:showCatName val="0"/>
          <c:showSerName val="0"/>
          <c:showPercent val="0"/>
          <c:showBubbleSize val="0"/>
        </c:dLbls>
        <c:axId val="174448000"/>
        <c:axId val="174458368"/>
      </c:scatterChart>
      <c:valAx>
        <c:axId val="174448000"/>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nl-NL"/>
          </a:p>
        </c:txPr>
        <c:crossAx val="174458368"/>
        <c:crosses val="autoZero"/>
        <c:crossBetween val="midCat"/>
        <c:majorUnit val="5.000000000000001E-2"/>
        <c:minorUnit val="1.0000000000000002E-2"/>
      </c:valAx>
      <c:valAx>
        <c:axId val="1744583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74448000"/>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Ln_Qe Gain with respect to freq</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calculations'!$S$66:$S$144</c:f>
              <c:numCache>
                <c:formatCode>0.00</c:formatCode>
                <c:ptCount val="79"/>
                <c:pt idx="0">
                  <c:v>0</c:v>
                </c:pt>
                <c:pt idx="1">
                  <c:v>1.086176328574846E-2</c:v>
                </c:pt>
                <c:pt idx="2">
                  <c:v>4.4186246608772566E-2</c:v>
                </c:pt>
                <c:pt idx="3">
                  <c:v>0.10215830074416903</c:v>
                </c:pt>
                <c:pt idx="4">
                  <c:v>0.18818153918314182</c:v>
                </c:pt>
                <c:pt idx="5">
                  <c:v>0.30598372888725661</c:v>
                </c:pt>
                <c:pt idx="6">
                  <c:v>0.45707987625721741</c:v>
                </c:pt>
                <c:pt idx="7">
                  <c:v>0.63558728219405447</c:v>
                </c:pt>
                <c:pt idx="8">
                  <c:v>0.82223010529934804</c:v>
                </c:pt>
                <c:pt idx="11">
                  <c:v>0.9861699280068007</c:v>
                </c:pt>
                <c:pt idx="12">
                  <c:v>1.1013715499889249</c:v>
                </c:pt>
                <c:pt idx="15">
                  <c:v>1.1625360000604663</c:v>
                </c:pt>
                <c:pt idx="16">
                  <c:v>1.1818237286354756</c:v>
                </c:pt>
                <c:pt idx="17">
                  <c:v>1.1754393715872939</c:v>
                </c:pt>
                <c:pt idx="18">
                  <c:v>1.1557412226276402</c:v>
                </c:pt>
                <c:pt idx="19">
                  <c:v>1.1301861229760757</c:v>
                </c:pt>
                <c:pt idx="20">
                  <c:v>1.1027497992242876</c:v>
                </c:pt>
                <c:pt idx="21">
                  <c:v>1.0753824295372938</c:v>
                </c:pt>
                <c:pt idx="22">
                  <c:v>1.0489581456559001</c:v>
                </c:pt>
                <c:pt idx="23">
                  <c:v>1.0238078923860083</c:v>
                </c:pt>
                <c:pt idx="24">
                  <c:v>1</c:v>
                </c:pt>
                <c:pt idx="25">
                  <c:v>0.97748339486532076</c:v>
                </c:pt>
                <c:pt idx="26">
                  <c:v>0.95615914053742157</c:v>
                </c:pt>
                <c:pt idx="27">
                  <c:v>0.93591523868703286</c:v>
                </c:pt>
                <c:pt idx="28">
                  <c:v>0.91664276750242457</c:v>
                </c:pt>
                <c:pt idx="29">
                  <c:v>0.89824263552507433</c:v>
                </c:pt>
                <c:pt idx="30">
                  <c:v>0.88062770558722347</c:v>
                </c:pt>
                <c:pt idx="31">
                  <c:v>0.86372272292671548</c:v>
                </c:pt>
                <c:pt idx="32">
                  <c:v>0.84746328686255856</c:v>
                </c:pt>
                <c:pt idx="33">
                  <c:v>0.8317944877051745</c:v>
                </c:pt>
                <c:pt idx="34">
                  <c:v>0.81666951055462955</c:v>
                </c:pt>
                <c:pt idx="35">
                  <c:v>0.80204834238283007</c:v>
                </c:pt>
                <c:pt idx="36">
                  <c:v>0.78789663450247349</c:v>
                </c:pt>
                <c:pt idx="37">
                  <c:v>0.77418473071938732</c:v>
                </c:pt>
                <c:pt idx="38">
                  <c:v>0.76088685190683758</c:v>
                </c:pt>
                <c:pt idx="39">
                  <c:v>0.74798041971305196</c:v>
                </c:pt>
                <c:pt idx="40">
                  <c:v>0.73544549992167463</c:v>
                </c:pt>
                <c:pt idx="41">
                  <c:v>0.72326434660787864</c:v>
                </c:pt>
                <c:pt idx="42">
                  <c:v>0.71142103008086865</c:v>
                </c:pt>
                <c:pt idx="43">
                  <c:v>0.69990113385734243</c:v>
                </c:pt>
                <c:pt idx="44">
                  <c:v>0.68869150816423841</c:v>
                </c:pt>
                <c:pt idx="45">
                  <c:v>0.67778006953734493</c:v>
                </c:pt>
                <c:pt idx="46">
                  <c:v>0.66715563789535515</c:v>
                </c:pt>
                <c:pt idx="47">
                  <c:v>0.65680780401542982</c:v>
                </c:pt>
                <c:pt idx="48">
                  <c:v>0.6467268216328349</c:v>
                </c:pt>
                <c:pt idx="49">
                  <c:v>0.63690351946201451</c:v>
                </c:pt>
                <c:pt idx="50">
                  <c:v>0.6273292293204642</c:v>
                </c:pt>
                <c:pt idx="51">
                  <c:v>0.61799572726017082</c:v>
                </c:pt>
                <c:pt idx="52">
                  <c:v>0.60889518520106756</c:v>
                </c:pt>
                <c:pt idx="53">
                  <c:v>0.60002013104044161</c:v>
                </c:pt>
                <c:pt idx="54">
                  <c:v>0.59136341560140471</c:v>
                </c:pt>
                <c:pt idx="55">
                  <c:v>0.58291818509893178</c:v>
                </c:pt>
                <c:pt idx="56">
                  <c:v>0.5746778580573767</c:v>
                </c:pt>
                <c:pt idx="57">
                  <c:v>0.56663610582001389</c:v>
                </c:pt>
                <c:pt idx="58">
                  <c:v>0.55878683595823286</c:v>
                </c:pt>
                <c:pt idx="59">
                  <c:v>0.55112417802303904</c:v>
                </c:pt>
                <c:pt idx="60">
                  <c:v>0.54364247119058484</c:v>
                </c:pt>
                <c:pt idx="61">
                  <c:v>0.53633625344149793</c:v>
                </c:pt>
                <c:pt idx="62">
                  <c:v>0.52920025198481413</c:v>
                </c:pt>
                <c:pt idx="63">
                  <c:v>0.52222937469458142</c:v>
                </c:pt>
                <c:pt idx="64">
                  <c:v>0.51541870237337917</c:v>
                </c:pt>
                <c:pt idx="65">
                  <c:v>0.508763481694119</c:v>
                </c:pt>
                <c:pt idx="66">
                  <c:v>0.5022591187013683</c:v>
                </c:pt>
                <c:pt idx="67">
                  <c:v>0.49590117277745172</c:v>
                </c:pt>
                <c:pt idx="68">
                  <c:v>0.48968535099780569</c:v>
                </c:pt>
                <c:pt idx="69">
                  <c:v>0.48360750281550824</c:v>
                </c:pt>
                <c:pt idx="70">
                  <c:v>0.47766361502718518</c:v>
                </c:pt>
                <c:pt idx="71">
                  <c:v>0.47184980698239748</c:v>
                </c:pt>
                <c:pt idx="72">
                  <c:v>0.46616232600635288</c:v>
                </c:pt>
                <c:pt idx="73">
                  <c:v>0.46059754301208394</c:v>
                </c:pt>
                <c:pt idx="74">
                  <c:v>0.4551519482830948</c:v>
                </c:pt>
                <c:pt idx="75">
                  <c:v>0.44982214741138699</c:v>
                </c:pt>
              </c:numCache>
            </c:numRef>
          </c:yVal>
          <c:smooth val="1"/>
          <c:extLst>
            <c:ext xmlns:c16="http://schemas.microsoft.com/office/drawing/2014/chart" uri="{C3380CC4-5D6E-409C-BE32-E72D297353CC}">
              <c16:uniqueId val="{00000000-9155-4DB8-85FE-A66070FF2214}"/>
            </c:ext>
          </c:extLst>
        </c:ser>
        <c:ser>
          <c:idx val="1"/>
          <c:order val="1"/>
          <c:tx>
            <c:v>Mg(nom)</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calculations'!$AR$66:$AR$141</c:f>
              <c:numCache>
                <c:formatCode>0.00</c:formatCode>
                <c:ptCount val="76"/>
                <c:pt idx="0">
                  <c:v>0.82999999999999985</c:v>
                </c:pt>
                <c:pt idx="1">
                  <c:v>0.82999999999999985</c:v>
                </c:pt>
                <c:pt idx="2">
                  <c:v>0.82999999999999985</c:v>
                </c:pt>
                <c:pt idx="3">
                  <c:v>0.82999999999999985</c:v>
                </c:pt>
                <c:pt idx="4">
                  <c:v>0.82999999999999985</c:v>
                </c:pt>
                <c:pt idx="5">
                  <c:v>0.82999999999999985</c:v>
                </c:pt>
                <c:pt idx="6">
                  <c:v>0.82999999999999985</c:v>
                </c:pt>
                <c:pt idx="7">
                  <c:v>0.82999999999999985</c:v>
                </c:pt>
                <c:pt idx="8">
                  <c:v>0.82999999999999985</c:v>
                </c:pt>
                <c:pt idx="11">
                  <c:v>0.82999999999999985</c:v>
                </c:pt>
                <c:pt idx="12">
                  <c:v>0.82999999999999985</c:v>
                </c:pt>
                <c:pt idx="15">
                  <c:v>0.82999999999999985</c:v>
                </c:pt>
                <c:pt idx="16">
                  <c:v>0.82999999999999985</c:v>
                </c:pt>
                <c:pt idx="17">
                  <c:v>0.82999999999999985</c:v>
                </c:pt>
                <c:pt idx="18">
                  <c:v>0.82999999999999985</c:v>
                </c:pt>
                <c:pt idx="19">
                  <c:v>0.82999999999999985</c:v>
                </c:pt>
                <c:pt idx="20">
                  <c:v>0.82999999999999985</c:v>
                </c:pt>
                <c:pt idx="21">
                  <c:v>0.82999999999999985</c:v>
                </c:pt>
                <c:pt idx="22">
                  <c:v>0.82999999999999985</c:v>
                </c:pt>
                <c:pt idx="23">
                  <c:v>0.82999999999999985</c:v>
                </c:pt>
                <c:pt idx="24">
                  <c:v>0.82999999999999985</c:v>
                </c:pt>
                <c:pt idx="25">
                  <c:v>0.82999999999999985</c:v>
                </c:pt>
                <c:pt idx="26">
                  <c:v>0.82999999999999985</c:v>
                </c:pt>
                <c:pt idx="27">
                  <c:v>0.82999999999999985</c:v>
                </c:pt>
                <c:pt idx="28">
                  <c:v>0.82999999999999985</c:v>
                </c:pt>
                <c:pt idx="29">
                  <c:v>0.82999999999999985</c:v>
                </c:pt>
                <c:pt idx="30">
                  <c:v>0.82999999999999985</c:v>
                </c:pt>
                <c:pt idx="31">
                  <c:v>0.82999999999999985</c:v>
                </c:pt>
                <c:pt idx="32">
                  <c:v>0.82999999999999985</c:v>
                </c:pt>
                <c:pt idx="33">
                  <c:v>0.82999999999999985</c:v>
                </c:pt>
                <c:pt idx="34">
                  <c:v>0.82999999999999985</c:v>
                </c:pt>
                <c:pt idx="35">
                  <c:v>0.82999999999999985</c:v>
                </c:pt>
                <c:pt idx="36">
                  <c:v>0.82999999999999985</c:v>
                </c:pt>
                <c:pt idx="37">
                  <c:v>0.82999999999999985</c:v>
                </c:pt>
                <c:pt idx="38">
                  <c:v>0.82999999999999985</c:v>
                </c:pt>
                <c:pt idx="39">
                  <c:v>0.82999999999999985</c:v>
                </c:pt>
                <c:pt idx="40">
                  <c:v>0.82999999999999985</c:v>
                </c:pt>
                <c:pt idx="41">
                  <c:v>0.82999999999999985</c:v>
                </c:pt>
                <c:pt idx="42">
                  <c:v>0.82999999999999985</c:v>
                </c:pt>
                <c:pt idx="43">
                  <c:v>0.82999999999999985</c:v>
                </c:pt>
                <c:pt idx="44">
                  <c:v>0.82999999999999985</c:v>
                </c:pt>
                <c:pt idx="45">
                  <c:v>0.82999999999999985</c:v>
                </c:pt>
                <c:pt idx="46">
                  <c:v>0.82999999999999985</c:v>
                </c:pt>
                <c:pt idx="47">
                  <c:v>0.82999999999999985</c:v>
                </c:pt>
                <c:pt idx="48">
                  <c:v>0.82999999999999985</c:v>
                </c:pt>
                <c:pt idx="49">
                  <c:v>0.82999999999999985</c:v>
                </c:pt>
                <c:pt idx="50">
                  <c:v>0.82999999999999985</c:v>
                </c:pt>
                <c:pt idx="51">
                  <c:v>0.82999999999999985</c:v>
                </c:pt>
                <c:pt idx="52">
                  <c:v>0.82999999999999985</c:v>
                </c:pt>
                <c:pt idx="53">
                  <c:v>0.82999999999999985</c:v>
                </c:pt>
                <c:pt idx="54">
                  <c:v>0.82999999999999985</c:v>
                </c:pt>
                <c:pt idx="55">
                  <c:v>0.82999999999999985</c:v>
                </c:pt>
                <c:pt idx="56">
                  <c:v>0.82999999999999985</c:v>
                </c:pt>
                <c:pt idx="57">
                  <c:v>0.82999999999999985</c:v>
                </c:pt>
                <c:pt idx="58">
                  <c:v>0.82999999999999985</c:v>
                </c:pt>
                <c:pt idx="59">
                  <c:v>0.82999999999999985</c:v>
                </c:pt>
                <c:pt idx="60">
                  <c:v>0.82999999999999985</c:v>
                </c:pt>
                <c:pt idx="61">
                  <c:v>0.82999999999999985</c:v>
                </c:pt>
                <c:pt idx="62">
                  <c:v>0.82999999999999985</c:v>
                </c:pt>
                <c:pt idx="63">
                  <c:v>0.82999999999999985</c:v>
                </c:pt>
                <c:pt idx="64">
                  <c:v>0.82999999999999985</c:v>
                </c:pt>
                <c:pt idx="65">
                  <c:v>0.82999999999999985</c:v>
                </c:pt>
                <c:pt idx="66">
                  <c:v>0.82999999999999985</c:v>
                </c:pt>
                <c:pt idx="67">
                  <c:v>0.82999999999999985</c:v>
                </c:pt>
                <c:pt idx="68">
                  <c:v>0.82999999999999985</c:v>
                </c:pt>
                <c:pt idx="69">
                  <c:v>0.82999999999999985</c:v>
                </c:pt>
                <c:pt idx="70">
                  <c:v>0.82999999999999985</c:v>
                </c:pt>
                <c:pt idx="71">
                  <c:v>0.82999999999999985</c:v>
                </c:pt>
                <c:pt idx="72">
                  <c:v>0.82999999999999985</c:v>
                </c:pt>
                <c:pt idx="73">
                  <c:v>0.82999999999999985</c:v>
                </c:pt>
                <c:pt idx="74">
                  <c:v>0.82999999999999985</c:v>
                </c:pt>
                <c:pt idx="75">
                  <c:v>0.82999999999999985</c:v>
                </c:pt>
              </c:numCache>
            </c:numRef>
          </c:yVal>
          <c:smooth val="1"/>
          <c:extLst>
            <c:ext xmlns:c16="http://schemas.microsoft.com/office/drawing/2014/chart" uri="{C3380CC4-5D6E-409C-BE32-E72D297353CC}">
              <c16:uniqueId val="{00000001-9155-4DB8-85FE-A66070FF2214}"/>
            </c:ext>
          </c:extLst>
        </c:ser>
        <c:dLbls>
          <c:showLegendKey val="0"/>
          <c:showVal val="0"/>
          <c:showCatName val="0"/>
          <c:showSerName val="0"/>
          <c:showPercent val="0"/>
          <c:showBubbleSize val="0"/>
        </c:dLbls>
        <c:axId val="166148352"/>
        <c:axId val="174489984"/>
      </c:scatterChart>
      <c:valAx>
        <c:axId val="16614835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74489984"/>
        <c:crosses val="autoZero"/>
        <c:crossBetween val="midCat"/>
        <c:majorUnit val="0.5"/>
        <c:minorUnit val="0.1"/>
      </c:valAx>
      <c:valAx>
        <c:axId val="17448998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614835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21.28752202970718</c:v>
                </c:pt>
                <c:pt idx="1">
                  <c:v>18.294985819383879</c:v>
                </c:pt>
                <c:pt idx="2">
                  <c:v>15.67066998371773</c:v>
                </c:pt>
                <c:pt idx="3">
                  <c:v>13.535656264263601</c:v>
                </c:pt>
                <c:pt idx="4">
                  <c:v>11.77672733729532</c:v>
                </c:pt>
                <c:pt idx="5">
                  <c:v>10.29367786378975</c:v>
                </c:pt>
                <c:pt idx="6">
                  <c:v>9.0165310234354283</c:v>
                </c:pt>
                <c:pt idx="7">
                  <c:v>7.8972711218900091</c:v>
                </c:pt>
                <c:pt idx="8">
                  <c:v>6.9022622430109717</c:v>
                </c:pt>
                <c:pt idx="9">
                  <c:v>6.0072820605273414</c:v>
                </c:pt>
                <c:pt idx="10">
                  <c:v>5.1807736742063903E-2</c:v>
                </c:pt>
                <c:pt idx="11">
                  <c:v>-3.4578492391838349</c:v>
                </c:pt>
                <c:pt idx="12">
                  <c:v>-5.9523570321891146</c:v>
                </c:pt>
                <c:pt idx="13">
                  <c:v>-7.8885808889078852</c:v>
                </c:pt>
                <c:pt idx="14">
                  <c:v>-9.4711318308813439</c:v>
                </c:pt>
                <c:pt idx="15">
                  <c:v>-10.809419919668816</c:v>
                </c:pt>
                <c:pt idx="16">
                  <c:v>-11.968838422828664</c:v>
                </c:pt>
                <c:pt idx="17">
                  <c:v>-12.991600598448588</c:v>
                </c:pt>
                <c:pt idx="18">
                  <c:v>-13.906544197707207</c:v>
                </c:pt>
                <c:pt idx="19">
                  <c:v>-19.926484709683912</c:v>
                </c:pt>
                <c:pt idx="20">
                  <c:v>-23.44818776845743</c:v>
                </c:pt>
                <c:pt idx="21">
                  <c:v>-25.946919756993051</c:v>
                </c:pt>
                <c:pt idx="22">
                  <c:v>-27.885100232817145</c:v>
                </c:pt>
                <c:pt idx="23">
                  <c:v>-29.46871440668459</c:v>
                </c:pt>
                <c:pt idx="24">
                  <c:v>-30.807643719130695</c:v>
                </c:pt>
                <c:pt idx="25">
                  <c:v>-31.967478452802126</c:v>
                </c:pt>
                <c:pt idx="26">
                  <c:v>-32.990526018208385</c:v>
                </c:pt>
                <c:pt idx="27">
                  <c:v>-33.905673766840522</c:v>
                </c:pt>
                <c:pt idx="28">
                  <c:v>-39.926267085281083</c:v>
                </c:pt>
                <c:pt idx="29">
                  <c:v>-43.448091045127086</c:v>
                </c:pt>
                <c:pt idx="30">
                  <c:v>-45.946865349849332</c:v>
                </c:pt>
                <c:pt idx="31">
                  <c:v>-47.885065412165062</c:v>
                </c:pt>
                <c:pt idx="32">
                  <c:v>-49.468690225645986</c:v>
                </c:pt>
                <c:pt idx="33">
                  <c:v>-50.807625953456245</c:v>
                </c:pt>
                <c:pt idx="34">
                  <c:v>-51.967464850951018</c:v>
                </c:pt>
                <c:pt idx="35">
                  <c:v>-52.990515271063146</c:v>
                </c:pt>
                <c:pt idx="36">
                  <c:v>-53.905665061650787</c:v>
                </c:pt>
              </c:numCache>
            </c:numRef>
          </c:yVal>
          <c:smooth val="1"/>
          <c:extLst>
            <c:ext xmlns:c16="http://schemas.microsoft.com/office/drawing/2014/chart" uri="{C3380CC4-5D6E-409C-BE32-E72D297353CC}">
              <c16:uniqueId val="{00000000-6603-4322-A6A1-B6F2052B4A71}"/>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calculations'!$M$285:$M$1375</c:f>
              <c:numCache>
                <c:formatCode>General</c:formatCode>
                <c:ptCount val="1091"/>
                <c:pt idx="0">
                  <c:v>28.294269478146575</c:v>
                </c:pt>
                <c:pt idx="1">
                  <c:v>22.438475219266216</c:v>
                </c:pt>
                <c:pt idx="2">
                  <c:v>19.178115359983487</c:v>
                </c:pt>
                <c:pt idx="3">
                  <c:v>17.020747129924246</c:v>
                </c:pt>
                <c:pt idx="4">
                  <c:v>15.485316129608563</c:v>
                </c:pt>
                <c:pt idx="5">
                  <c:v>14.347948751037887</c:v>
                </c:pt>
                <c:pt idx="6">
                  <c:v>13.483177964221227</c:v>
                </c:pt>
                <c:pt idx="7">
                  <c:v>12.812774565120455</c:v>
                </c:pt>
                <c:pt idx="8">
                  <c:v>12.284731009735738</c:v>
                </c:pt>
                <c:pt idx="9">
                  <c:v>11.863042063213925</c:v>
                </c:pt>
                <c:pt idx="10">
                  <c:v>10.136052015236057</c:v>
                </c:pt>
                <c:pt idx="11">
                  <c:v>9.6972435704895243</c:v>
                </c:pt>
                <c:pt idx="12">
                  <c:v>9.4997497906869324</c:v>
                </c:pt>
                <c:pt idx="13">
                  <c:v>9.3692918552918805</c:v>
                </c:pt>
                <c:pt idx="14">
                  <c:v>9.2592149662955716</c:v>
                </c:pt>
                <c:pt idx="15">
                  <c:v>9.1532944990761642</c:v>
                </c:pt>
                <c:pt idx="16">
                  <c:v>9.0450102469828906</c:v>
                </c:pt>
                <c:pt idx="17">
                  <c:v>8.9315944440189199</c:v>
                </c:pt>
                <c:pt idx="18">
                  <c:v>8.8119418449228757</c:v>
                </c:pt>
                <c:pt idx="19">
                  <c:v>7.3192682785752972</c:v>
                </c:pt>
                <c:pt idx="20">
                  <c:v>5.6144767845776471</c:v>
                </c:pt>
                <c:pt idx="21">
                  <c:v>3.9837186639635074</c:v>
                </c:pt>
                <c:pt idx="22">
                  <c:v>2.5090446797014527</c:v>
                </c:pt>
                <c:pt idx="23">
                  <c:v>1.1931108435030997</c:v>
                </c:pt>
                <c:pt idx="24">
                  <c:v>1.6989907730162512E-2</c:v>
                </c:pt>
                <c:pt idx="25">
                  <c:v>-1.0409849334058674</c:v>
                </c:pt>
                <c:pt idx="26">
                  <c:v>-2.0000426144435997</c:v>
                </c:pt>
                <c:pt idx="27">
                  <c:v>-2.8760599191675285</c:v>
                </c:pt>
                <c:pt idx="28">
                  <c:v>-8.9796272868207527</c:v>
                </c:pt>
                <c:pt idx="29">
                  <c:v>-12.763548200830597</c:v>
                </c:pt>
                <c:pt idx="30">
                  <c:v>-15.494220461016281</c:v>
                </c:pt>
                <c:pt idx="31">
                  <c:v>-17.608346772905609</c:v>
                </c:pt>
                <c:pt idx="32">
                  <c:v>-19.320197058079362</c:v>
                </c:pt>
                <c:pt idx="33">
                  <c:v>-20.752379776315138</c:v>
                </c:pt>
                <c:pt idx="34">
                  <c:v>-21.980852709457604</c:v>
                </c:pt>
                <c:pt idx="35">
                  <c:v>-23.055291934875282</c:v>
                </c:pt>
                <c:pt idx="36">
                  <c:v>-24.00962409626683</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28.239733066972661</c:v>
                </c:pt>
                <c:pt idx="79">
                  <c:v>22.224594299178555</c:v>
                </c:pt>
                <c:pt idx="80">
                  <c:v>18.71185466745257</c:v>
                </c:pt>
                <c:pt idx="81">
                  <c:v>16.22576549777061</c:v>
                </c:pt>
                <c:pt idx="82">
                  <c:v>14.303816960942211</c:v>
                </c:pt>
                <c:pt idx="83">
                  <c:v>12.739966898982594</c:v>
                </c:pt>
                <c:pt idx="84">
                  <c:v>11.424277264927412</c:v>
                </c:pt>
                <c:pt idx="85">
                  <c:v>10.291095565763372</c:v>
                </c:pt>
                <c:pt idx="86">
                  <c:v>9.2980453288764373</c:v>
                </c:pt>
                <c:pt idx="87">
                  <c:v>8.4161632398462345</c:v>
                </c:pt>
                <c:pt idx="88">
                  <c:v>2.8873372091378653</c:v>
                </c:pt>
                <c:pt idx="89">
                  <c:v>7.0497415524346227E-2</c:v>
                </c:pt>
                <c:pt idx="90">
                  <c:v>-1.6149459731226912</c:v>
                </c:pt>
                <c:pt idx="91">
                  <c:v>-2.7097791220847993</c:v>
                </c:pt>
                <c:pt idx="92">
                  <c:v>-3.4677883709438078</c:v>
                </c:pt>
                <c:pt idx="93">
                  <c:v>-4.0239125109677101</c:v>
                </c:pt>
                <c:pt idx="94">
                  <c:v>-4.4547147481287306</c:v>
                </c:pt>
                <c:pt idx="95">
                  <c:v>-4.8055789290712028</c:v>
                </c:pt>
                <c:pt idx="96">
                  <c:v>-5.1043421086407861</c:v>
                </c:pt>
                <c:pt idx="97">
                  <c:v>-7.2362999770997147</c:v>
                </c:pt>
                <c:pt idx="98">
                  <c:v>-9.083401950976759</c:v>
                </c:pt>
                <c:pt idx="99">
                  <c:v>-10.779377354494489</c:v>
                </c:pt>
                <c:pt idx="100">
                  <c:v>-12.300140959546404</c:v>
                </c:pt>
                <c:pt idx="101">
                  <c:v>-13.657702348616588</c:v>
                </c:pt>
                <c:pt idx="102">
                  <c:v>-14.876000404283342</c:v>
                </c:pt>
                <c:pt idx="103">
                  <c:v>-15.978729233193247</c:v>
                </c:pt>
                <c:pt idx="104">
                  <c:v>-16.98600918881742</c:v>
                </c:pt>
                <c:pt idx="105">
                  <c:v>-17.914107300833205</c:v>
                </c:pt>
                <c:pt idx="106">
                  <c:v>-24.744112764104401</c:v>
                </c:pt>
                <c:pt idx="107">
                  <c:v>-29.513612202776777</c:v>
                </c:pt>
                <c:pt idx="108">
                  <c:v>-33.330056485971284</c:v>
                </c:pt>
                <c:pt idx="109">
                  <c:v>-36.531061748913551</c:v>
                </c:pt>
                <c:pt idx="110">
                  <c:v>-39.282973068780514</c:v>
                </c:pt>
                <c:pt idx="111">
                  <c:v>-41.690094006385493</c:v>
                </c:pt>
                <c:pt idx="112">
                  <c:v>-43.82469961226785</c:v>
                </c:pt>
                <c:pt idx="113">
                  <c:v>-45.739266073583138</c:v>
                </c:pt>
                <c:pt idx="114">
                  <c:v>-47.4730084771981</c:v>
                </c:pt>
                <c:pt idx="117">
                  <c:v>0</c:v>
                </c:pt>
              </c:numCache>
            </c:numRef>
          </c:yVal>
          <c:smooth val="1"/>
          <c:extLst>
            <c:ext xmlns:c16="http://schemas.microsoft.com/office/drawing/2014/chart" uri="{C3380CC4-5D6E-409C-BE32-E72D297353CC}">
              <c16:uniqueId val="{00000001-6603-4322-A6A1-B6F2052B4A71}"/>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calculations'!$Q$285:$Q$321</c:f>
              <c:numCache>
                <c:formatCode>General</c:formatCode>
                <c:ptCount val="37"/>
                <c:pt idx="0">
                  <c:v>49.581791507853765</c:v>
                </c:pt>
                <c:pt idx="1">
                  <c:v>40.733461038650091</c:v>
                </c:pt>
                <c:pt idx="2">
                  <c:v>34.848785343701223</c:v>
                </c:pt>
                <c:pt idx="3">
                  <c:v>30.556403394187839</c:v>
                </c:pt>
                <c:pt idx="4">
                  <c:v>27.26204346690389</c:v>
                </c:pt>
                <c:pt idx="5">
                  <c:v>24.641626614827633</c:v>
                </c:pt>
                <c:pt idx="6">
                  <c:v>22.499708987656657</c:v>
                </c:pt>
                <c:pt idx="7">
                  <c:v>20.710045687010471</c:v>
                </c:pt>
                <c:pt idx="8">
                  <c:v>19.18699325274671</c:v>
                </c:pt>
                <c:pt idx="9">
                  <c:v>17.870324123741263</c:v>
                </c:pt>
                <c:pt idx="10">
                  <c:v>10.187859751978131</c:v>
                </c:pt>
                <c:pt idx="11">
                  <c:v>6.2393943313056859</c:v>
                </c:pt>
                <c:pt idx="12">
                  <c:v>3.5473927584978315</c:v>
                </c:pt>
                <c:pt idx="13">
                  <c:v>1.4807109663839904</c:v>
                </c:pt>
                <c:pt idx="14">
                  <c:v>-0.21191686458577075</c:v>
                </c:pt>
                <c:pt idx="15">
                  <c:v>-1.6561254205926521</c:v>
                </c:pt>
                <c:pt idx="16">
                  <c:v>-2.9238281758457751</c:v>
                </c:pt>
                <c:pt idx="17">
                  <c:v>-4.0600061544296722</c:v>
                </c:pt>
                <c:pt idx="18">
                  <c:v>-5.0946023527843352</c:v>
                </c:pt>
                <c:pt idx="19">
                  <c:v>-12.607216431108599</c:v>
                </c:pt>
                <c:pt idx="20">
                  <c:v>-17.833710983879804</c:v>
                </c:pt>
                <c:pt idx="21">
                  <c:v>-21.963201093029543</c:v>
                </c:pt>
                <c:pt idx="22">
                  <c:v>-25.376055553115688</c:v>
                </c:pt>
                <c:pt idx="23">
                  <c:v>-28.27560356318148</c:v>
                </c:pt>
                <c:pt idx="24">
                  <c:v>-30.790653811400531</c:v>
                </c:pt>
                <c:pt idx="25">
                  <c:v>-33.008463386207993</c:v>
                </c:pt>
                <c:pt idx="26">
                  <c:v>-34.990568632651986</c:v>
                </c:pt>
                <c:pt idx="27">
                  <c:v>-36.781733686008025</c:v>
                </c:pt>
                <c:pt idx="28">
                  <c:v>-48.905894372101848</c:v>
                </c:pt>
                <c:pt idx="29">
                  <c:v>-56.211639245957663</c:v>
                </c:pt>
                <c:pt idx="30">
                  <c:v>-61.441085810865602</c:v>
                </c:pt>
                <c:pt idx="31">
                  <c:v>-65.493412185070682</c:v>
                </c:pt>
                <c:pt idx="32">
                  <c:v>-68.788887283725344</c:v>
                </c:pt>
                <c:pt idx="33">
                  <c:v>-71.560005729771376</c:v>
                </c:pt>
                <c:pt idx="34">
                  <c:v>-73.94831756040864</c:v>
                </c:pt>
                <c:pt idx="35">
                  <c:v>-76.045807205938431</c:v>
                </c:pt>
                <c:pt idx="36">
                  <c:v>-77.915289157917627</c:v>
                </c:pt>
              </c:numCache>
            </c:numRef>
          </c:yVal>
          <c:smooth val="1"/>
          <c:extLst>
            <c:ext xmlns:c16="http://schemas.microsoft.com/office/drawing/2014/chart" uri="{C3380CC4-5D6E-409C-BE32-E72D297353CC}">
              <c16:uniqueId val="{00000002-6603-4322-A6A1-B6F2052B4A71}"/>
            </c:ext>
          </c:extLst>
        </c:ser>
        <c:dLbls>
          <c:showLegendKey val="0"/>
          <c:showVal val="0"/>
          <c:showCatName val="0"/>
          <c:showSerName val="0"/>
          <c:showPercent val="0"/>
          <c:showBubbleSize val="0"/>
        </c:dLbls>
        <c:axId val="184301824"/>
        <c:axId val="184304000"/>
      </c:scatterChart>
      <c:valAx>
        <c:axId val="184301824"/>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304000"/>
        <c:crossesAt val="-1000"/>
        <c:crossBetween val="midCat"/>
      </c:valAx>
      <c:valAx>
        <c:axId val="184304000"/>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301824"/>
        <c:crosses val="autoZero"/>
        <c:crossBetween val="midCat"/>
        <c:maj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-35.098844598793342</c:v>
                </c:pt>
                <c:pt idx="1">
                  <c:v>-54.569726325202204</c:v>
                </c:pt>
                <c:pt idx="2">
                  <c:v>-64.624748371525314</c:v>
                </c:pt>
                <c:pt idx="3">
                  <c:v>-70.418038724653186</c:v>
                </c:pt>
                <c:pt idx="4">
                  <c:v>-74.114526023913001</c:v>
                </c:pt>
                <c:pt idx="5">
                  <c:v>-76.658611494301184</c:v>
                </c:pt>
                <c:pt idx="6">
                  <c:v>-78.509817400432595</c:v>
                </c:pt>
                <c:pt idx="7">
                  <c:v>-79.914578064776251</c:v>
                </c:pt>
                <c:pt idx="8">
                  <c:v>-81.015793084103606</c:v>
                </c:pt>
                <c:pt idx="9">
                  <c:v>-81.901649300864747</c:v>
                </c:pt>
                <c:pt idx="10">
                  <c:v>-85.930499860555571</c:v>
                </c:pt>
                <c:pt idx="11">
                  <c:v>-87.284463699096619</c:v>
                </c:pt>
                <c:pt idx="12">
                  <c:v>-87.96268050592802</c:v>
                </c:pt>
                <c:pt idx="13">
                  <c:v>-88.369897111552632</c:v>
                </c:pt>
                <c:pt idx="14">
                  <c:v>-88.641468935685808</c:v>
                </c:pt>
                <c:pt idx="15">
                  <c:v>-88.835486908128743</c:v>
                </c:pt>
                <c:pt idx="16">
                  <c:v>-88.98101816132052</c:v>
                </c:pt>
                <c:pt idx="17">
                  <c:v>-89.094218323943238</c:v>
                </c:pt>
                <c:pt idx="18">
                  <c:v>-89.184783588544448</c:v>
                </c:pt>
                <c:pt idx="19">
                  <c:v>-89.592371163975685</c:v>
                </c:pt>
                <c:pt idx="20">
                  <c:v>-89.728244895425263</c:v>
                </c:pt>
                <c:pt idx="21">
                  <c:v>-89.7961830029071</c:v>
                </c:pt>
                <c:pt idx="22">
                  <c:v>-89.836946154727613</c:v>
                </c:pt>
                <c:pt idx="23">
                  <c:v>-89.864121683524431</c:v>
                </c:pt>
                <c:pt idx="24">
                  <c:v>-89.883532813664942</c:v>
                </c:pt>
                <c:pt idx="25">
                  <c:v>-89.898091179059264</c:v>
                </c:pt>
                <c:pt idx="26">
                  <c:v>-89.909414361337596</c:v>
                </c:pt>
                <c:pt idx="27">
                  <c:v>-89.918472912297361</c:v>
                </c:pt>
                <c:pt idx="28">
                  <c:v>-89.959236435515308</c:v>
                </c:pt>
                <c:pt idx="29">
                  <c:v>-89.972824287796186</c:v>
                </c:pt>
                <c:pt idx="30">
                  <c:v>-89.979618215178476</c:v>
                </c:pt>
                <c:pt idx="31">
                  <c:v>-89.983694571895171</c:v>
                </c:pt>
                <c:pt idx="32">
                  <c:v>-89.986412143133904</c:v>
                </c:pt>
                <c:pt idx="33">
                  <c:v>-89.988353265485415</c:v>
                </c:pt>
                <c:pt idx="34">
                  <c:v>-89.989809107266836</c:v>
                </c:pt>
                <c:pt idx="35">
                  <c:v>-89.9909414286616</c:v>
                </c:pt>
                <c:pt idx="36">
                  <c:v>-89.991847285782526</c:v>
                </c:pt>
              </c:numCache>
            </c:numRef>
          </c:yVal>
          <c:smooth val="1"/>
          <c:extLst>
            <c:ext xmlns:c16="http://schemas.microsoft.com/office/drawing/2014/chart" uri="{C3380CC4-5D6E-409C-BE32-E72D297353CC}">
              <c16:uniqueId val="{00000000-6C5E-4227-9565-2959BA20D4A2}"/>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calculations'!$N$285:$N$1375</c:f>
              <c:numCache>
                <c:formatCode>General</c:formatCode>
                <c:ptCount val="1091"/>
                <c:pt idx="0">
                  <c:v>96.295579024933602</c:v>
                </c:pt>
                <c:pt idx="1">
                  <c:v>102.42626801719116</c:v>
                </c:pt>
                <c:pt idx="2">
                  <c:v>108.25089287889847</c:v>
                </c:pt>
                <c:pt idx="3">
                  <c:v>113.66778219292165</c:v>
                </c:pt>
                <c:pt idx="4">
                  <c:v>118.61922648173332</c:v>
                </c:pt>
                <c:pt idx="5">
                  <c:v>123.08650653961962</c:v>
                </c:pt>
                <c:pt idx="6">
                  <c:v>127.0800393884755</c:v>
                </c:pt>
                <c:pt idx="7">
                  <c:v>130.6288302739153</c:v>
                </c:pt>
                <c:pt idx="8">
                  <c:v>133.77166033924178</c:v>
                </c:pt>
                <c:pt idx="9">
                  <c:v>136.55078698273596</c:v>
                </c:pt>
                <c:pt idx="10">
                  <c:v>151.82906421372809</c:v>
                </c:pt>
                <c:pt idx="11">
                  <c:v>156.93471174114572</c:v>
                </c:pt>
                <c:pt idx="12">
                  <c:v>158.61387735098006</c:v>
                </c:pt>
                <c:pt idx="13">
                  <c:v>158.81191249478729</c:v>
                </c:pt>
                <c:pt idx="14">
                  <c:v>158.25875873976256</c:v>
                </c:pt>
                <c:pt idx="15">
                  <c:v>157.28622141126607</c:v>
                </c:pt>
                <c:pt idx="16">
                  <c:v>156.06677317087733</c:v>
                </c:pt>
                <c:pt idx="17">
                  <c:v>154.69922888290938</c:v>
                </c:pt>
                <c:pt idx="18">
                  <c:v>153.24446483308176</c:v>
                </c:pt>
                <c:pt idx="19">
                  <c:v>138.71582286872169</c:v>
                </c:pt>
                <c:pt idx="20">
                  <c:v>127.70768924341787</c:v>
                </c:pt>
                <c:pt idx="21">
                  <c:v>119.97194864589653</c:v>
                </c:pt>
                <c:pt idx="22">
                  <c:v>114.42690188579456</c:v>
                </c:pt>
                <c:pt idx="23">
                  <c:v>110.30498818097944</c:v>
                </c:pt>
                <c:pt idx="24">
                  <c:v>107.12964773869331</c:v>
                </c:pt>
                <c:pt idx="25">
                  <c:v>104.60653415210405</c:v>
                </c:pt>
                <c:pt idx="26">
                  <c:v>102.54912152985401</c:v>
                </c:pt>
                <c:pt idx="27">
                  <c:v>100.83529338934207</c:v>
                </c:pt>
                <c:pt idx="28">
                  <c:v>92.163707700254577</c:v>
                </c:pt>
                <c:pt idx="29">
                  <c:v>89.089551193388758</c:v>
                </c:pt>
                <c:pt idx="30">
                  <c:v>87.868479914236275</c:v>
                </c:pt>
                <c:pt idx="31">
                  <c:v>87.432230071271448</c:v>
                </c:pt>
                <c:pt idx="32">
                  <c:v>87.340064064548869</c:v>
                </c:pt>
                <c:pt idx="33">
                  <c:v>87.396940842662019</c:v>
                </c:pt>
                <c:pt idx="34">
                  <c:v>87.514602501472609</c:v>
                </c:pt>
                <c:pt idx="35">
                  <c:v>87.652659423938488</c:v>
                </c:pt>
                <c:pt idx="36">
                  <c:v>87.792692479755402</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90.952364785675726</c:v>
                </c:pt>
                <c:pt idx="79">
                  <c:v>91.903697694895911</c:v>
                </c:pt>
                <c:pt idx="80">
                  <c:v>92.852972257917713</c:v>
                </c:pt>
                <c:pt idx="81">
                  <c:v>93.799172748233019</c:v>
                </c:pt>
                <c:pt idx="82">
                  <c:v>94.741299380404513</c:v>
                </c:pt>
                <c:pt idx="83">
                  <c:v>95.67837330404231</c:v>
                </c:pt>
                <c:pt idx="84">
                  <c:v>96.609441333574892</c:v>
                </c:pt>
                <c:pt idx="85">
                  <c:v>97.533580359611278</c:v>
                </c:pt>
                <c:pt idx="86">
                  <c:v>98.44990139493224</c:v>
                </c:pt>
                <c:pt idx="87">
                  <c:v>99.357553216217966</c:v>
                </c:pt>
                <c:pt idx="88">
                  <c:v>107.80203046028483</c:v>
                </c:pt>
                <c:pt idx="89">
                  <c:v>114.78964297420612</c:v>
                </c:pt>
                <c:pt idx="90">
                  <c:v>120.208315855386</c:v>
                </c:pt>
                <c:pt idx="91">
                  <c:v>124.21423077061152</c:v>
                </c:pt>
                <c:pt idx="92">
                  <c:v>127.05833014538752</c:v>
                </c:pt>
                <c:pt idx="93">
                  <c:v>128.98883162445065</c:v>
                </c:pt>
                <c:pt idx="94">
                  <c:v>130.21542805631546</c:v>
                </c:pt>
                <c:pt idx="95">
                  <c:v>130.90397322546164</c:v>
                </c:pt>
                <c:pt idx="96">
                  <c:v>131.18212597824737</c:v>
                </c:pt>
                <c:pt idx="97">
                  <c:v>124.84682764770383</c:v>
                </c:pt>
                <c:pt idx="98">
                  <c:v>115.96281443661864</c:v>
                </c:pt>
                <c:pt idx="99">
                  <c:v>108.6178504644614</c:v>
                </c:pt>
                <c:pt idx="100">
                  <c:v>102.75041142638921</c:v>
                </c:pt>
                <c:pt idx="101">
                  <c:v>97.949553121118541</c:v>
                </c:pt>
                <c:pt idx="102">
                  <c:v>93.895425661840363</c:v>
                </c:pt>
                <c:pt idx="103">
                  <c:v>90.373584309551347</c:v>
                </c:pt>
                <c:pt idx="104">
                  <c:v>87.24277428122565</c:v>
                </c:pt>
                <c:pt idx="105">
                  <c:v>84.408648163982122</c:v>
                </c:pt>
                <c:pt idx="106">
                  <c:v>64.226821975003219</c:v>
                </c:pt>
                <c:pt idx="107">
                  <c:v>51.172570445568738</c:v>
                </c:pt>
                <c:pt idx="108">
                  <c:v>41.996517610171537</c:v>
                </c:pt>
                <c:pt idx="109">
                  <c:v>35.340276757256305</c:v>
                </c:pt>
                <c:pt idx="110">
                  <c:v>30.369769383582565</c:v>
                </c:pt>
                <c:pt idx="111">
                  <c:v>26.55417442221156</c:v>
                </c:pt>
                <c:pt idx="112">
                  <c:v>23.551288485126037</c:v>
                </c:pt>
                <c:pt idx="113">
                  <c:v>21.135930861689303</c:v>
                </c:pt>
                <c:pt idx="114">
                  <c:v>19.156179041812806</c:v>
                </c:pt>
              </c:numCache>
            </c:numRef>
          </c:yVal>
          <c:smooth val="1"/>
          <c:extLst>
            <c:ext xmlns:c16="http://schemas.microsoft.com/office/drawing/2014/chart" uri="{C3380CC4-5D6E-409C-BE32-E72D297353CC}">
              <c16:uniqueId val="{00000001-6C5E-4227-9565-2959BA20D4A2}"/>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calculations'!$R$285:$R$321</c:f>
              <c:numCache>
                <c:formatCode>General</c:formatCode>
                <c:ptCount val="37"/>
                <c:pt idx="0">
                  <c:v>61.196734426140353</c:v>
                </c:pt>
                <c:pt idx="1">
                  <c:v>47.856541691988951</c:v>
                </c:pt>
                <c:pt idx="2">
                  <c:v>43.626144507373198</c:v>
                </c:pt>
                <c:pt idx="3">
                  <c:v>43.249743468268463</c:v>
                </c:pt>
                <c:pt idx="4">
                  <c:v>44.504700457820348</c:v>
                </c:pt>
                <c:pt idx="5">
                  <c:v>46.427895045318451</c:v>
                </c:pt>
                <c:pt idx="6">
                  <c:v>48.570221988042903</c:v>
                </c:pt>
                <c:pt idx="7">
                  <c:v>50.714252209139033</c:v>
                </c:pt>
                <c:pt idx="8">
                  <c:v>52.755867255138199</c:v>
                </c:pt>
                <c:pt idx="9">
                  <c:v>54.64913768187121</c:v>
                </c:pt>
                <c:pt idx="10">
                  <c:v>65.898564353172517</c:v>
                </c:pt>
                <c:pt idx="11">
                  <c:v>69.6502480420491</c:v>
                </c:pt>
                <c:pt idx="12">
                  <c:v>70.651196845052098</c:v>
                </c:pt>
                <c:pt idx="13">
                  <c:v>70.442015383234661</c:v>
                </c:pt>
                <c:pt idx="14">
                  <c:v>69.617289804076748</c:v>
                </c:pt>
                <c:pt idx="15">
                  <c:v>68.450734503137326</c:v>
                </c:pt>
                <c:pt idx="16">
                  <c:v>67.085755009556806</c:v>
                </c:pt>
                <c:pt idx="17">
                  <c:v>65.605010558966171</c:v>
                </c:pt>
                <c:pt idx="18">
                  <c:v>64.059681244537302</c:v>
                </c:pt>
                <c:pt idx="19">
                  <c:v>49.123451704746032</c:v>
                </c:pt>
                <c:pt idx="20">
                  <c:v>37.979444347992768</c:v>
                </c:pt>
                <c:pt idx="21">
                  <c:v>30.175765642989433</c:v>
                </c:pt>
                <c:pt idx="22">
                  <c:v>24.589955731066937</c:v>
                </c:pt>
                <c:pt idx="23">
                  <c:v>20.440866497455062</c:v>
                </c:pt>
                <c:pt idx="24">
                  <c:v>17.246114925028365</c:v>
                </c:pt>
                <c:pt idx="25">
                  <c:v>14.708442973044754</c:v>
                </c:pt>
                <c:pt idx="26">
                  <c:v>12.639707168516395</c:v>
                </c:pt>
                <c:pt idx="27">
                  <c:v>10.916820477044695</c:v>
                </c:pt>
                <c:pt idx="28">
                  <c:v>2.2044712647393112</c:v>
                </c:pt>
                <c:pt idx="29">
                  <c:v>359.1167269055926</c:v>
                </c:pt>
                <c:pt idx="30">
                  <c:v>357.88886169905777</c:v>
                </c:pt>
                <c:pt idx="31">
                  <c:v>357.44853549937625</c:v>
                </c:pt>
                <c:pt idx="32">
                  <c:v>357.35365192141501</c:v>
                </c:pt>
                <c:pt idx="33">
                  <c:v>357.4085875771766</c:v>
                </c:pt>
                <c:pt idx="34">
                  <c:v>357.52479339420574</c:v>
                </c:pt>
                <c:pt idx="35">
                  <c:v>357.66171799527694</c:v>
                </c:pt>
                <c:pt idx="36">
                  <c:v>357.80084519397292</c:v>
                </c:pt>
              </c:numCache>
            </c:numRef>
          </c:yVal>
          <c:smooth val="1"/>
          <c:extLst>
            <c:ext xmlns:c16="http://schemas.microsoft.com/office/drawing/2014/chart" uri="{C3380CC4-5D6E-409C-BE32-E72D297353CC}">
              <c16:uniqueId val="{00000002-6C5E-4227-9565-2959BA20D4A2}"/>
            </c:ext>
          </c:extLst>
        </c:ser>
        <c:dLbls>
          <c:showLegendKey val="0"/>
          <c:showVal val="0"/>
          <c:showCatName val="0"/>
          <c:showSerName val="0"/>
          <c:showPercent val="0"/>
          <c:showBubbleSize val="0"/>
        </c:dLbls>
        <c:axId val="184346496"/>
        <c:axId val="184225792"/>
      </c:scatterChart>
      <c:valAx>
        <c:axId val="18434649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25792"/>
        <c:crossesAt val="-360"/>
        <c:crossBetween val="midCat"/>
      </c:valAx>
      <c:valAx>
        <c:axId val="184225792"/>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34649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21.28752202970718</c:v>
                </c:pt>
                <c:pt idx="1">
                  <c:v>18.294985819383879</c:v>
                </c:pt>
                <c:pt idx="2">
                  <c:v>15.67066998371773</c:v>
                </c:pt>
                <c:pt idx="3">
                  <c:v>13.535656264263601</c:v>
                </c:pt>
                <c:pt idx="4">
                  <c:v>11.77672733729532</c:v>
                </c:pt>
                <c:pt idx="5">
                  <c:v>10.29367786378975</c:v>
                </c:pt>
                <c:pt idx="6">
                  <c:v>9.0165310234354283</c:v>
                </c:pt>
                <c:pt idx="7">
                  <c:v>7.8972711218900091</c:v>
                </c:pt>
                <c:pt idx="8">
                  <c:v>6.9022622430109717</c:v>
                </c:pt>
                <c:pt idx="9">
                  <c:v>6.0072820605273414</c:v>
                </c:pt>
                <c:pt idx="10">
                  <c:v>5.1807736742063903E-2</c:v>
                </c:pt>
                <c:pt idx="11">
                  <c:v>-3.4578492391838349</c:v>
                </c:pt>
                <c:pt idx="12">
                  <c:v>-5.9523570321891146</c:v>
                </c:pt>
                <c:pt idx="13">
                  <c:v>-7.8885808889078852</c:v>
                </c:pt>
                <c:pt idx="14">
                  <c:v>-9.4711318308813439</c:v>
                </c:pt>
                <c:pt idx="15">
                  <c:v>-10.809419919668816</c:v>
                </c:pt>
                <c:pt idx="16">
                  <c:v>-11.968838422828664</c:v>
                </c:pt>
                <c:pt idx="17">
                  <c:v>-12.991600598448588</c:v>
                </c:pt>
                <c:pt idx="18">
                  <c:v>-13.906544197707207</c:v>
                </c:pt>
                <c:pt idx="19">
                  <c:v>-19.926484709683912</c:v>
                </c:pt>
                <c:pt idx="20">
                  <c:v>-23.44818776845743</c:v>
                </c:pt>
                <c:pt idx="21">
                  <c:v>-25.946919756993051</c:v>
                </c:pt>
                <c:pt idx="22">
                  <c:v>-27.885100232817145</c:v>
                </c:pt>
                <c:pt idx="23">
                  <c:v>-29.46871440668459</c:v>
                </c:pt>
                <c:pt idx="24">
                  <c:v>-30.807643719130695</c:v>
                </c:pt>
                <c:pt idx="25">
                  <c:v>-31.967478452802126</c:v>
                </c:pt>
                <c:pt idx="26">
                  <c:v>-32.990526018208385</c:v>
                </c:pt>
                <c:pt idx="27">
                  <c:v>-33.905673766840522</c:v>
                </c:pt>
                <c:pt idx="28">
                  <c:v>-39.926267085281083</c:v>
                </c:pt>
                <c:pt idx="29">
                  <c:v>-43.448091045127086</c:v>
                </c:pt>
                <c:pt idx="30">
                  <c:v>-45.946865349849332</c:v>
                </c:pt>
                <c:pt idx="31">
                  <c:v>-47.885065412165062</c:v>
                </c:pt>
                <c:pt idx="32">
                  <c:v>-49.468690225645986</c:v>
                </c:pt>
                <c:pt idx="33">
                  <c:v>-50.807625953456245</c:v>
                </c:pt>
                <c:pt idx="34">
                  <c:v>-51.967464850951018</c:v>
                </c:pt>
                <c:pt idx="35">
                  <c:v>-52.990515271063146</c:v>
                </c:pt>
                <c:pt idx="36">
                  <c:v>-53.905665061650787</c:v>
                </c:pt>
              </c:numCache>
            </c:numRef>
          </c:yVal>
          <c:smooth val="1"/>
          <c:extLst>
            <c:ext xmlns:c16="http://schemas.microsoft.com/office/drawing/2014/chart" uri="{C3380CC4-5D6E-409C-BE32-E72D297353CC}">
              <c16:uniqueId val="{00000000-FE8B-4E02-82FD-B093AAC92453}"/>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calculations'!$O$324:$O$360</c:f>
              <c:numCache>
                <c:formatCode>General</c:formatCode>
                <c:ptCount val="37"/>
                <c:pt idx="0">
                  <c:v>28.294309103845428</c:v>
                </c:pt>
                <c:pt idx="1">
                  <c:v>22.438633719831422</c:v>
                </c:pt>
                <c:pt idx="2">
                  <c:v>19.178471977893203</c:v>
                </c:pt>
                <c:pt idx="3">
                  <c:v>17.021381096508787</c:v>
                </c:pt>
                <c:pt idx="4">
                  <c:v>15.486306660594241</c:v>
                </c:pt>
                <c:pt idx="5">
                  <c:v>14.349375042093683</c:v>
                </c:pt>
                <c:pt idx="6">
                  <c:v>13.485119186508982</c:v>
                </c:pt>
                <c:pt idx="7">
                  <c:v>12.815309860850078</c:v>
                </c:pt>
                <c:pt idx="8">
                  <c:v>12.287939487725197</c:v>
                </c:pt>
                <c:pt idx="9">
                  <c:v>11.867002794455765</c:v>
                </c:pt>
                <c:pt idx="10">
                  <c:v>10.151872708390341</c:v>
                </c:pt>
                <c:pt idx="11">
                  <c:v>9.7327571695282558</c:v>
                </c:pt>
                <c:pt idx="12">
                  <c:v>9.5626801085315591</c:v>
                </c:pt>
                <c:pt idx="13">
                  <c:v>9.4672126957520746</c:v>
                </c:pt>
                <c:pt idx="14">
                  <c:v>9.3995118946408667</c:v>
                </c:pt>
                <c:pt idx="15">
                  <c:v>9.3431298474196129</c:v>
                </c:pt>
                <c:pt idx="16">
                  <c:v>9.2912918275912233</c:v>
                </c:pt>
                <c:pt idx="17">
                  <c:v>9.2409483202385427</c:v>
                </c:pt>
                <c:pt idx="18">
                  <c:v>9.1906893822945115</c:v>
                </c:pt>
                <c:pt idx="19">
                  <c:v>8.6645880801737967</c:v>
                </c:pt>
                <c:pt idx="20">
                  <c:v>8.1956957259710492</c:v>
                </c:pt>
                <c:pt idx="21">
                  <c:v>7.8409339267402132</c:v>
                </c:pt>
                <c:pt idx="22">
                  <c:v>7.574757765056388</c:v>
                </c:pt>
                <c:pt idx="23">
                  <c:v>7.363495738696165</c:v>
                </c:pt>
                <c:pt idx="24">
                  <c:v>7.1833768110689213</c:v>
                </c:pt>
                <c:pt idx="25">
                  <c:v>7.0196984716597219</c:v>
                </c:pt>
                <c:pt idx="26">
                  <c:v>6.8636760481561341</c:v>
                </c:pt>
                <c:pt idx="27">
                  <c:v>6.7101118776844038</c:v>
                </c:pt>
                <c:pt idx="28">
                  <c:v>5.0272161631874255</c:v>
                </c:pt>
                <c:pt idx="29">
                  <c:v>3.1703977175445037</c:v>
                </c:pt>
                <c:pt idx="30">
                  <c:v>1.4056474576765732</c:v>
                </c:pt>
                <c:pt idx="31">
                  <c:v>-0.17214966353031935</c:v>
                </c:pt>
                <c:pt idx="32">
                  <c:v>-1.5610301588870612</c:v>
                </c:pt>
                <c:pt idx="33">
                  <c:v>-2.785743549017381</c:v>
                </c:pt>
                <c:pt idx="34">
                  <c:v>-3.8738683174995825</c:v>
                </c:pt>
                <c:pt idx="35">
                  <c:v>-4.8493087041334189</c:v>
                </c:pt>
                <c:pt idx="36">
                  <c:v>-5.7313728434379296</c:v>
                </c:pt>
              </c:numCache>
            </c:numRef>
          </c:yVal>
          <c:smooth val="1"/>
          <c:extLst>
            <c:ext xmlns:c16="http://schemas.microsoft.com/office/drawing/2014/chart" uri="{C3380CC4-5D6E-409C-BE32-E72D297353CC}">
              <c16:uniqueId val="{00000001-FE8B-4E02-82FD-B093AAC92453}"/>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calculations'!$R$324:$R$360</c:f>
              <c:numCache>
                <c:formatCode>General</c:formatCode>
                <c:ptCount val="37"/>
                <c:pt idx="0">
                  <c:v>49.581831133552605</c:v>
                </c:pt>
                <c:pt idx="1">
                  <c:v>40.733619539215304</c:v>
                </c:pt>
                <c:pt idx="2">
                  <c:v>34.849141961610933</c:v>
                </c:pt>
                <c:pt idx="3">
                  <c:v>30.557037360772384</c:v>
                </c:pt>
                <c:pt idx="4">
                  <c:v>27.263033997889572</c:v>
                </c:pt>
                <c:pt idx="5">
                  <c:v>24.643052905883408</c:v>
                </c:pt>
                <c:pt idx="6">
                  <c:v>22.501650209944387</c:v>
                </c:pt>
                <c:pt idx="7">
                  <c:v>20.712580982740096</c:v>
                </c:pt>
                <c:pt idx="8">
                  <c:v>19.190201730736163</c:v>
                </c:pt>
                <c:pt idx="9">
                  <c:v>17.874284854983106</c:v>
                </c:pt>
                <c:pt idx="10">
                  <c:v>10.203680445132408</c:v>
                </c:pt>
                <c:pt idx="11">
                  <c:v>6.2749079303444368</c:v>
                </c:pt>
                <c:pt idx="12">
                  <c:v>3.6103230763424237</c:v>
                </c:pt>
                <c:pt idx="13">
                  <c:v>1.5786318068442051</c:v>
                </c:pt>
                <c:pt idx="14">
                  <c:v>-7.1619936240479784E-2</c:v>
                </c:pt>
                <c:pt idx="15">
                  <c:v>-1.4662900722492032</c:v>
                </c:pt>
                <c:pt idx="16">
                  <c:v>-2.677546595237442</c:v>
                </c:pt>
                <c:pt idx="17">
                  <c:v>-3.7506522782100555</c:v>
                </c:pt>
                <c:pt idx="18">
                  <c:v>-4.7158548154126967</c:v>
                </c:pt>
                <c:pt idx="19">
                  <c:v>-11.261896629510105</c:v>
                </c:pt>
                <c:pt idx="20">
                  <c:v>-15.252492042486377</c:v>
                </c:pt>
                <c:pt idx="21">
                  <c:v>-18.105985830252806</c:v>
                </c:pt>
                <c:pt idx="22">
                  <c:v>-20.310342467760762</c:v>
                </c:pt>
                <c:pt idx="23">
                  <c:v>-22.105218667988421</c:v>
                </c:pt>
                <c:pt idx="24">
                  <c:v>-23.624266908061777</c:v>
                </c:pt>
                <c:pt idx="25">
                  <c:v>-24.947779981142407</c:v>
                </c:pt>
                <c:pt idx="26">
                  <c:v>-26.126849970052252</c:v>
                </c:pt>
                <c:pt idx="27">
                  <c:v>-27.195561889156124</c:v>
                </c:pt>
                <c:pt idx="28">
                  <c:v>-34.899050922093679</c:v>
                </c:pt>
                <c:pt idx="29">
                  <c:v>-40.277693327582575</c:v>
                </c:pt>
                <c:pt idx="30">
                  <c:v>-44.54121789217276</c:v>
                </c:pt>
                <c:pt idx="31">
                  <c:v>-48.057215075695375</c:v>
                </c:pt>
                <c:pt idx="32">
                  <c:v>-51.029720384533036</c:v>
                </c:pt>
                <c:pt idx="33">
                  <c:v>-53.593369502473649</c:v>
                </c:pt>
                <c:pt idx="34">
                  <c:v>-55.84133316845061</c:v>
                </c:pt>
                <c:pt idx="35">
                  <c:v>-57.839823975196573</c:v>
                </c:pt>
                <c:pt idx="36">
                  <c:v>-59.637037905088697</c:v>
                </c:pt>
              </c:numCache>
            </c:numRef>
          </c:yVal>
          <c:smooth val="1"/>
          <c:extLst>
            <c:ext xmlns:c16="http://schemas.microsoft.com/office/drawing/2014/chart" uri="{C3380CC4-5D6E-409C-BE32-E72D297353CC}">
              <c16:uniqueId val="{00000002-FE8B-4E02-82FD-B093AAC92453}"/>
            </c:ext>
          </c:extLst>
        </c:ser>
        <c:dLbls>
          <c:showLegendKey val="0"/>
          <c:showVal val="0"/>
          <c:showCatName val="0"/>
          <c:showSerName val="0"/>
          <c:showPercent val="0"/>
          <c:showBubbleSize val="0"/>
        </c:dLbls>
        <c:axId val="184260480"/>
        <c:axId val="184270848"/>
      </c:scatterChart>
      <c:valAx>
        <c:axId val="18426048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70848"/>
        <c:crossesAt val="-1000"/>
        <c:crossBetween val="midCat"/>
      </c:valAx>
      <c:valAx>
        <c:axId val="184270848"/>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260480"/>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-35.098844598793342</c:v>
                </c:pt>
                <c:pt idx="1">
                  <c:v>-54.569726325202204</c:v>
                </c:pt>
                <c:pt idx="2">
                  <c:v>-64.624748371525314</c:v>
                </c:pt>
                <c:pt idx="3">
                  <c:v>-70.418038724653186</c:v>
                </c:pt>
                <c:pt idx="4">
                  <c:v>-74.114526023913001</c:v>
                </c:pt>
                <c:pt idx="5">
                  <c:v>-76.658611494301184</c:v>
                </c:pt>
                <c:pt idx="6">
                  <c:v>-78.509817400432595</c:v>
                </c:pt>
                <c:pt idx="7">
                  <c:v>-79.914578064776251</c:v>
                </c:pt>
                <c:pt idx="8">
                  <c:v>-81.015793084103606</c:v>
                </c:pt>
                <c:pt idx="9">
                  <c:v>-81.901649300864747</c:v>
                </c:pt>
                <c:pt idx="10">
                  <c:v>-85.930499860555571</c:v>
                </c:pt>
                <c:pt idx="11">
                  <c:v>-87.284463699096619</c:v>
                </c:pt>
                <c:pt idx="12">
                  <c:v>-87.96268050592802</c:v>
                </c:pt>
                <c:pt idx="13">
                  <c:v>-88.369897111552632</c:v>
                </c:pt>
                <c:pt idx="14">
                  <c:v>-88.641468935685808</c:v>
                </c:pt>
                <c:pt idx="15">
                  <c:v>-88.835486908128743</c:v>
                </c:pt>
                <c:pt idx="16">
                  <c:v>-88.98101816132052</c:v>
                </c:pt>
                <c:pt idx="17">
                  <c:v>-89.094218323943238</c:v>
                </c:pt>
                <c:pt idx="18">
                  <c:v>-89.184783588544448</c:v>
                </c:pt>
                <c:pt idx="19">
                  <c:v>-89.592371163975685</c:v>
                </c:pt>
                <c:pt idx="20">
                  <c:v>-89.728244895425263</c:v>
                </c:pt>
                <c:pt idx="21">
                  <c:v>-89.7961830029071</c:v>
                </c:pt>
                <c:pt idx="22">
                  <c:v>-89.836946154727613</c:v>
                </c:pt>
                <c:pt idx="23">
                  <c:v>-89.864121683524431</c:v>
                </c:pt>
                <c:pt idx="24">
                  <c:v>-89.883532813664942</c:v>
                </c:pt>
                <c:pt idx="25">
                  <c:v>-89.898091179059264</c:v>
                </c:pt>
                <c:pt idx="26">
                  <c:v>-89.909414361337596</c:v>
                </c:pt>
                <c:pt idx="27">
                  <c:v>-89.918472912297361</c:v>
                </c:pt>
                <c:pt idx="28">
                  <c:v>-89.959236435515308</c:v>
                </c:pt>
                <c:pt idx="29">
                  <c:v>-89.972824287796186</c:v>
                </c:pt>
                <c:pt idx="30">
                  <c:v>-89.979618215178476</c:v>
                </c:pt>
                <c:pt idx="31">
                  <c:v>-89.983694571895171</c:v>
                </c:pt>
                <c:pt idx="32">
                  <c:v>-89.986412143133904</c:v>
                </c:pt>
                <c:pt idx="33">
                  <c:v>-89.988353265485415</c:v>
                </c:pt>
                <c:pt idx="34">
                  <c:v>-89.989809107266836</c:v>
                </c:pt>
                <c:pt idx="35">
                  <c:v>-89.9909414286616</c:v>
                </c:pt>
                <c:pt idx="36">
                  <c:v>-89.991847285782526</c:v>
                </c:pt>
              </c:numCache>
            </c:numRef>
          </c:yVal>
          <c:smooth val="1"/>
          <c:extLst>
            <c:ext xmlns:c16="http://schemas.microsoft.com/office/drawing/2014/chart" uri="{C3380CC4-5D6E-409C-BE32-E72D297353CC}">
              <c16:uniqueId val="{00000000-A78B-4834-9170-6E0743C5F2DA}"/>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calculations'!$P$324:$P$360</c:f>
              <c:numCache>
                <c:formatCode>General</c:formatCode>
                <c:ptCount val="37"/>
                <c:pt idx="0">
                  <c:v>96.449381288347794</c:v>
                </c:pt>
                <c:pt idx="1">
                  <c:v>102.73386932457653</c:v>
                </c:pt>
                <c:pt idx="2">
                  <c:v>108.71228679172691</c:v>
                </c:pt>
                <c:pt idx="3">
                  <c:v>114.28295905429587</c:v>
                </c:pt>
                <c:pt idx="4">
                  <c:v>119.38817341746045</c:v>
                </c:pt>
                <c:pt idx="5">
                  <c:v>124.00920745964194</c:v>
                </c:pt>
                <c:pt idx="6">
                  <c:v>128.15647498865854</c:v>
                </c:pt>
                <c:pt idx="7">
                  <c:v>131.85897803819191</c:v>
                </c:pt>
                <c:pt idx="8">
                  <c:v>135.15549454211339</c:v>
                </c:pt>
                <c:pt idx="9">
                  <c:v>138.08827869212683</c:v>
                </c:pt>
                <c:pt idx="10">
                  <c:v>154.90083702552732</c:v>
                </c:pt>
                <c:pt idx="11">
                  <c:v>161.53437991394568</c:v>
                </c:pt>
                <c:pt idx="12">
                  <c:v>164.73194998147133</c:v>
                </c:pt>
                <c:pt idx="13">
                  <c:v>166.43589609446082</c:v>
                </c:pt>
                <c:pt idx="14">
                  <c:v>167.37328969162269</c:v>
                </c:pt>
                <c:pt idx="15">
                  <c:v>167.8732248866886</c:v>
                </c:pt>
                <c:pt idx="16">
                  <c:v>168.10564455143901</c:v>
                </c:pt>
                <c:pt idx="17">
                  <c:v>168.16703337306731</c:v>
                </c:pt>
                <c:pt idx="18">
                  <c:v>168.11615077090738</c:v>
                </c:pt>
                <c:pt idx="19">
                  <c:v>165.9418708421872</c:v>
                </c:pt>
                <c:pt idx="20">
                  <c:v>163.96976481560102</c:v>
                </c:pt>
                <c:pt idx="21">
                  <c:v>162.42058249244423</c:v>
                </c:pt>
                <c:pt idx="22">
                  <c:v>160.97109267877644</c:v>
                </c:pt>
                <c:pt idx="23">
                  <c:v>159.484111279882</c:v>
                </c:pt>
                <c:pt idx="24">
                  <c:v>157.92879756311697</c:v>
                </c:pt>
                <c:pt idx="25">
                  <c:v>156.3129371113348</c:v>
                </c:pt>
                <c:pt idx="26">
                  <c:v>154.6547864993662</c:v>
                </c:pt>
                <c:pt idx="27">
                  <c:v>152.97319256932133</c:v>
                </c:pt>
                <c:pt idx="28">
                  <c:v>137.2773026096215</c:v>
                </c:pt>
                <c:pt idx="29">
                  <c:v>125.84608042270699</c:v>
                </c:pt>
                <c:pt idx="30">
                  <c:v>118.14815122050729</c:v>
                </c:pt>
                <c:pt idx="31">
                  <c:v>112.90667179451354</c:v>
                </c:pt>
                <c:pt idx="32">
                  <c:v>109.20944556468658</c:v>
                </c:pt>
                <c:pt idx="33">
                  <c:v>106.49929364774538</c:v>
                </c:pt>
                <c:pt idx="34">
                  <c:v>104.44227542594906</c:v>
                </c:pt>
                <c:pt idx="35">
                  <c:v>102.8338341768673</c:v>
                </c:pt>
                <c:pt idx="36">
                  <c:v>101.54436179837921</c:v>
                </c:pt>
              </c:numCache>
            </c:numRef>
          </c:yVal>
          <c:smooth val="1"/>
          <c:extLst>
            <c:ext xmlns:c16="http://schemas.microsoft.com/office/drawing/2014/chart" uri="{C3380CC4-5D6E-409C-BE32-E72D297353CC}">
              <c16:uniqueId val="{00000001-A78B-4834-9170-6E0743C5F2DA}"/>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calculations'!$S$324:$S$360</c:f>
              <c:numCache>
                <c:formatCode>General</c:formatCode>
                <c:ptCount val="37"/>
                <c:pt idx="0">
                  <c:v>61.35053668955446</c:v>
                </c:pt>
                <c:pt idx="1">
                  <c:v>48.164142999374292</c:v>
                </c:pt>
                <c:pt idx="2">
                  <c:v>44.087538420201582</c:v>
                </c:pt>
                <c:pt idx="3">
                  <c:v>43.864920329642587</c:v>
                </c:pt>
                <c:pt idx="4">
                  <c:v>45.273647393547549</c:v>
                </c:pt>
                <c:pt idx="5">
                  <c:v>47.350595965340744</c:v>
                </c:pt>
                <c:pt idx="6">
                  <c:v>49.646657588225793</c:v>
                </c:pt>
                <c:pt idx="7">
                  <c:v>51.944399973415671</c:v>
                </c:pt>
                <c:pt idx="8">
                  <c:v>54.139701458009796</c:v>
                </c:pt>
                <c:pt idx="9">
                  <c:v>56.186629391262144</c:v>
                </c:pt>
                <c:pt idx="10">
                  <c:v>68.97033716497171</c:v>
                </c:pt>
                <c:pt idx="11">
                  <c:v>74.249916214849065</c:v>
                </c:pt>
                <c:pt idx="12">
                  <c:v>76.769269475543283</c:v>
                </c:pt>
                <c:pt idx="13">
                  <c:v>78.065998982908212</c:v>
                </c:pt>
                <c:pt idx="14">
                  <c:v>78.731820755936866</c:v>
                </c:pt>
                <c:pt idx="15">
                  <c:v>79.037737978559889</c:v>
                </c:pt>
                <c:pt idx="16">
                  <c:v>79.124626390118451</c:v>
                </c:pt>
                <c:pt idx="17">
                  <c:v>79.072815049124102</c:v>
                </c:pt>
                <c:pt idx="18">
                  <c:v>78.931367182362919</c:v>
                </c:pt>
                <c:pt idx="19">
                  <c:v>76.349499678211529</c:v>
                </c:pt>
                <c:pt idx="20">
                  <c:v>74.241519920175762</c:v>
                </c:pt>
                <c:pt idx="21">
                  <c:v>72.624399489537211</c:v>
                </c:pt>
                <c:pt idx="22">
                  <c:v>71.134146524048859</c:v>
                </c:pt>
                <c:pt idx="23">
                  <c:v>69.619989596357541</c:v>
                </c:pt>
                <c:pt idx="24">
                  <c:v>68.045264749452016</c:v>
                </c:pt>
                <c:pt idx="25">
                  <c:v>66.414845932275526</c:v>
                </c:pt>
                <c:pt idx="26">
                  <c:v>64.745372138028614</c:v>
                </c:pt>
                <c:pt idx="27">
                  <c:v>63.054719657023924</c:v>
                </c:pt>
                <c:pt idx="28">
                  <c:v>47.318066174106178</c:v>
                </c:pt>
                <c:pt idx="29">
                  <c:v>35.873256134910832</c:v>
                </c:pt>
                <c:pt idx="30">
                  <c:v>28.168533005328811</c:v>
                </c:pt>
                <c:pt idx="31">
                  <c:v>22.922977222618357</c:v>
                </c:pt>
                <c:pt idx="32">
                  <c:v>19.223033421552685</c:v>
                </c:pt>
                <c:pt idx="33">
                  <c:v>16.510940382259975</c:v>
                </c:pt>
                <c:pt idx="34">
                  <c:v>14.452466318682184</c:v>
                </c:pt>
                <c:pt idx="35">
                  <c:v>12.842892748205742</c:v>
                </c:pt>
                <c:pt idx="36">
                  <c:v>11.552514512596645</c:v>
                </c:pt>
              </c:numCache>
            </c:numRef>
          </c:yVal>
          <c:smooth val="1"/>
          <c:extLst>
            <c:ext xmlns:c16="http://schemas.microsoft.com/office/drawing/2014/chart" uri="{C3380CC4-5D6E-409C-BE32-E72D297353CC}">
              <c16:uniqueId val="{00000002-A78B-4834-9170-6E0743C5F2DA}"/>
            </c:ext>
          </c:extLst>
        </c:ser>
        <c:dLbls>
          <c:showLegendKey val="0"/>
          <c:showVal val="0"/>
          <c:showCatName val="0"/>
          <c:showSerName val="0"/>
          <c:showPercent val="0"/>
          <c:showBubbleSize val="0"/>
        </c:dLbls>
        <c:axId val="184776576"/>
        <c:axId val="184786944"/>
      </c:scatterChart>
      <c:valAx>
        <c:axId val="18477657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786944"/>
        <c:crossesAt val="-360"/>
        <c:crossBetween val="midCat"/>
      </c:valAx>
      <c:valAx>
        <c:axId val="18478694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77657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chart" Target="../charts/chart7.xml"/><Relationship Id="rId7" Type="http://schemas.openxmlformats.org/officeDocument/2006/relationships/chart" Target="../charts/chart11.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11" Type="http://schemas.openxmlformats.org/officeDocument/2006/relationships/image" Target="../media/image7.png"/><Relationship Id="rId5" Type="http://schemas.openxmlformats.org/officeDocument/2006/relationships/chart" Target="../charts/chart9.xml"/><Relationship Id="rId10" Type="http://schemas.openxmlformats.org/officeDocument/2006/relationships/image" Target="../media/image6.png"/><Relationship Id="rId4" Type="http://schemas.openxmlformats.org/officeDocument/2006/relationships/chart" Target="../charts/chart8.xml"/><Relationship Id="rId9"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7.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image" Target="../media/image10.png"/><Relationship Id="rId7" Type="http://schemas.openxmlformats.org/officeDocument/2006/relationships/chart" Target="../charts/chart18.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7.xml"/><Relationship Id="rId11" Type="http://schemas.openxmlformats.org/officeDocument/2006/relationships/chart" Target="../charts/chart22.xml"/><Relationship Id="rId5" Type="http://schemas.openxmlformats.org/officeDocument/2006/relationships/chart" Target="../charts/chart16.xml"/><Relationship Id="rId10" Type="http://schemas.openxmlformats.org/officeDocument/2006/relationships/chart" Target="../charts/chart21.xml"/><Relationship Id="rId4" Type="http://schemas.openxmlformats.org/officeDocument/2006/relationships/chart" Target="../charts/chart15.xml"/><Relationship Id="rId9" Type="http://schemas.openxmlformats.org/officeDocument/2006/relationships/chart" Target="../charts/chart20.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1</xdr:col>
      <xdr:colOff>29936</xdr:colOff>
      <xdr:row>2</xdr:row>
      <xdr:rowOff>9525</xdr:rowOff>
    </xdr:from>
    <xdr:to>
      <xdr:col>13</xdr:col>
      <xdr:colOff>431062</xdr:colOff>
      <xdr:row>32</xdr:row>
      <xdr:rowOff>21206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2257" y="390525"/>
          <a:ext cx="7748984" cy="57266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590550</xdr:colOff>
      <xdr:row>2</xdr:row>
      <xdr:rowOff>19050</xdr:rowOff>
    </xdr:from>
    <xdr:to>
      <xdr:col>9</xdr:col>
      <xdr:colOff>576663</xdr:colOff>
      <xdr:row>16</xdr:row>
      <xdr:rowOff>95250</xdr:rowOff>
    </xdr:to>
    <xdr:pic>
      <xdr:nvPicPr>
        <xdr:cNvPr id="2" name="Picture 1" descr="https://e2e.ti.com/cfs-file/__key/communityserver-blogs-components-weblogfiles/00-00-00-03-59/3036.figure1.jp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0550" y="400050"/>
          <a:ext cx="5472513"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10</xdr:col>
      <xdr:colOff>372711</xdr:colOff>
      <xdr:row>33</xdr:row>
      <xdr:rowOff>76200</xdr:rowOff>
    </xdr:to>
    <xdr:pic>
      <xdr:nvPicPr>
        <xdr:cNvPr id="3" name="Picture 2" descr="https://e2e.ti.com/cfs-file/__key/communityserver-blogs-components-weblogfiles/00-00-00-03-59/8726.figure2.jpg">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3619500"/>
          <a:ext cx="5859111"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0</xdr:colOff>
      <xdr:row>19</xdr:row>
      <xdr:rowOff>0</xdr:rowOff>
    </xdr:from>
    <xdr:ext cx="2855259" cy="49077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𝑚</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2A86E21C-1128-41E5-B128-726C8A6C2A1C}"/>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𝑝=𝐿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𝑚</a:t>
              </a:r>
              <a:endParaRPr lang="en-US" sz="1100"/>
            </a:p>
          </xdr:txBody>
        </xdr:sp>
      </mc:Fallback>
    </mc:AlternateContent>
    <xdr:clientData/>
  </xdr:oneCellAnchor>
  <xdr:oneCellAnchor>
    <xdr:from>
      <xdr:col>11</xdr:col>
      <xdr:colOff>255492</xdr:colOff>
      <xdr:row>22</xdr:row>
      <xdr:rowOff>81803</xdr:rowOff>
    </xdr:from>
    <xdr:ext cx="2855259" cy="49763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𝐿𝐾</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sSup>
                          <m:sSupPr>
                            <m:ctrlPr>
                              <a:rPr lang="en-US" sz="2400" b="0" i="1">
                                <a:latin typeface="Cambria Math" panose="02040503050406030204" pitchFamily="18" charset="0"/>
                                <a:ea typeface="Cambria Math"/>
                              </a:rPr>
                            </m:ctrlPr>
                          </m:sSupPr>
                          <m:e>
                            <m:r>
                              <a:rPr lang="en-US" sz="2400" b="0" i="1">
                                <a:latin typeface="Cambria Math"/>
                                <a:ea typeface="Cambria Math"/>
                              </a:rPr>
                              <m:t>𝑘</m:t>
                            </m:r>
                          </m:e>
                          <m:sup>
                            <m:r>
                              <a:rPr lang="en-US" sz="2400" b="0" i="1">
                                <a:latin typeface="Cambria Math"/>
                                <a:ea typeface="Cambria Math"/>
                              </a:rPr>
                              <m:t>2</m:t>
                            </m:r>
                          </m:sup>
                        </m:sSup>
                      </m:e>
                    </m:d>
                  </m:oMath>
                </m:oMathPara>
              </a14:m>
              <a:endParaRPr lang="en-US" sz="1100"/>
            </a:p>
          </xdr:txBody>
        </xdr:sp>
      </mc:Choice>
      <mc:Fallback xmlns="">
        <xdr:sp macro="" textlink="">
          <xdr:nvSpPr>
            <xdr:cNvPr id="5" name="TextBox 4">
              <a:extLst>
                <a:ext uri="{FF2B5EF4-FFF2-40B4-BE49-F238E27FC236}">
                  <a16:creationId xmlns:a16="http://schemas.microsoft.com/office/drawing/2014/main" id="{CEA101E7-9B9B-4F81-8A40-B327AB6A7CA5}"/>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𝐿𝐾=𝐿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r>
                <a:rPr lang="en-US" sz="2400" b="0" i="0">
                  <a:latin typeface="Cambria Math"/>
                  <a:ea typeface="Cambria Math"/>
                </a:rPr>
                <a:t>2</a:t>
              </a:r>
              <a:r>
                <a:rPr lang="en-US" sz="2400" b="0" i="0">
                  <a:latin typeface="Cambria Math" panose="02040503050406030204" pitchFamily="18" charset="0"/>
                  <a:ea typeface="Cambria Math"/>
                </a:rPr>
                <a:t> )</a:t>
              </a:r>
              <a:endParaRPr lang="en-US" sz="1100"/>
            </a:p>
          </xdr:txBody>
        </xdr:sp>
      </mc:Fallback>
    </mc:AlternateContent>
    <xdr:clientData/>
  </xdr:oneCellAnchor>
  <xdr:oneCellAnchor>
    <xdr:from>
      <xdr:col>11</xdr:col>
      <xdr:colOff>244289</xdr:colOff>
      <xdr:row>25</xdr:row>
      <xdr:rowOff>59391</xdr:rowOff>
    </xdr:from>
    <xdr:ext cx="2855259" cy="49077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r>
                          <a:rPr lang="en-US" sz="2400" b="0" i="1">
                            <a:latin typeface="Cambria Math"/>
                            <a:ea typeface="Cambria Math"/>
                          </a:rPr>
                          <m:t>𝑘</m:t>
                        </m:r>
                      </m:e>
                    </m:d>
                  </m:oMath>
                </m:oMathPara>
              </a14:m>
              <a:endParaRPr lang="en-US" sz="1100"/>
            </a:p>
          </xdr:txBody>
        </xdr:sp>
      </mc:Choice>
      <mc:Fallback xmlns="">
        <xdr:sp macro="" textlink="">
          <xdr:nvSpPr>
            <xdr:cNvPr id="6" name="TextBox 5">
              <a:extLst>
                <a:ext uri="{FF2B5EF4-FFF2-40B4-BE49-F238E27FC236}">
                  <a16:creationId xmlns:a16="http://schemas.microsoft.com/office/drawing/2014/main" id="{1AD607F3-ADC3-4739-BA82-D4049D9DB5BB}"/>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endParaRPr lang="en-US" sz="1100"/>
            </a:p>
          </xdr:txBody>
        </xdr:sp>
      </mc:Fallback>
    </mc:AlternateContent>
    <xdr:clientData/>
  </xdr:oneCellAnchor>
  <xdr:twoCellAnchor>
    <xdr:from>
      <xdr:col>11</xdr:col>
      <xdr:colOff>367553</xdr:colOff>
      <xdr:row>29</xdr:row>
      <xdr:rowOff>25774</xdr:rowOff>
    </xdr:from>
    <xdr:to>
      <xdr:col>19</xdr:col>
      <xdr:colOff>51548</xdr:colOff>
      <xdr:row>32</xdr:row>
      <xdr:rowOff>93009</xdr:rowOff>
    </xdr:to>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7073153" y="5550274"/>
          <a:ext cx="4560795" cy="638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NOTE: LLK is the primary inductance </a:t>
          </a:r>
          <a:r>
            <a:rPr lang="en-US" sz="1600" baseline="0"/>
            <a:t> with the secondary windings completely shorted</a:t>
          </a:r>
          <a:endParaRPr lang="en-US" sz="16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49868</xdr:colOff>
      <xdr:row>55</xdr:row>
      <xdr:rowOff>104974</xdr:rowOff>
    </xdr:from>
    <xdr:to>
      <xdr:col>4</xdr:col>
      <xdr:colOff>7375071</xdr:colOff>
      <xdr:row>87</xdr:row>
      <xdr:rowOff>119344</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171450</xdr:colOff>
      <xdr:row>60</xdr:row>
      <xdr:rowOff>76199</xdr:rowOff>
    </xdr:from>
    <xdr:to>
      <xdr:col>3</xdr:col>
      <xdr:colOff>161925</xdr:colOff>
      <xdr:row>86</xdr:row>
      <xdr:rowOff>171450</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9525</xdr:colOff>
          <xdr:row>204</xdr:row>
          <xdr:rowOff>9525</xdr:rowOff>
        </xdr:from>
        <xdr:to>
          <xdr:col>4</xdr:col>
          <xdr:colOff>2324100</xdr:colOff>
          <xdr:row>204</xdr:row>
          <xdr:rowOff>428625</xdr:rowOff>
        </xdr:to>
        <xdr:sp macro="" textlink="">
          <xdr:nvSpPr>
            <xdr:cNvPr id="2051" name="Object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578427</xdr:colOff>
      <xdr:row>144</xdr:row>
      <xdr:rowOff>5194</xdr:rowOff>
    </xdr:from>
    <xdr:to>
      <xdr:col>10</xdr:col>
      <xdr:colOff>923926</xdr:colOff>
      <xdr:row>170</xdr:row>
      <xdr:rowOff>14720</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597101</xdr:colOff>
      <xdr:row>24</xdr:row>
      <xdr:rowOff>170169</xdr:rowOff>
    </xdr:from>
    <xdr:to>
      <xdr:col>8</xdr:col>
      <xdr:colOff>707572</xdr:colOff>
      <xdr:row>60</xdr:row>
      <xdr:rowOff>85355</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0</xdr:colOff>
      <xdr:row>0</xdr:row>
      <xdr:rowOff>176892</xdr:rowOff>
    </xdr:from>
    <xdr:ext cx="4803303" cy="264560"/>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571500" y="176892"/>
          <a:ext cx="480330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The Mg_max values were</a:t>
          </a:r>
          <a:r>
            <a:rPr lang="en-US" sz="1100" baseline="0"/>
            <a:t> calculated in MathCad and imported here for graphing</a:t>
          </a:r>
          <a:endParaRPr lang="en-US" sz="1100"/>
        </a:p>
      </xdr:txBody>
    </xdr:sp>
    <xdr:clientData/>
  </xdr:oneCellAnchor>
  <xdr:twoCellAnchor>
    <xdr:from>
      <xdr:col>10</xdr:col>
      <xdr:colOff>0</xdr:colOff>
      <xdr:row>400</xdr:row>
      <xdr:rowOff>0</xdr:rowOff>
    </xdr:from>
    <xdr:to>
      <xdr:col>10</xdr:col>
      <xdr:colOff>3365673</xdr:colOff>
      <xdr:row>400</xdr:row>
      <xdr:rowOff>3816546</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992429" y="71800357"/>
          <a:ext cx="3365673" cy="3816546"/>
        </a:xfrm>
        <a:prstGeom prst="rect">
          <a:avLst/>
        </a:prstGeom>
      </xdr:spPr>
    </xdr:pic>
    <xdr:clientData/>
  </xdr:twoCellAnchor>
  <xdr:twoCellAnchor>
    <xdr:from>
      <xdr:col>11</xdr:col>
      <xdr:colOff>0</xdr:colOff>
      <xdr:row>400</xdr:row>
      <xdr:rowOff>0</xdr:rowOff>
    </xdr:from>
    <xdr:to>
      <xdr:col>11</xdr:col>
      <xdr:colOff>3416476</xdr:colOff>
      <xdr:row>400</xdr:row>
      <xdr:rowOff>4013406</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575643" y="71800357"/>
          <a:ext cx="3416476" cy="4013406"/>
        </a:xfrm>
        <a:prstGeom prst="rect">
          <a:avLst/>
        </a:prstGeom>
      </xdr:spPr>
    </xdr:pic>
    <xdr:clientData/>
  </xdr:twoCellAnchor>
  <xdr:twoCellAnchor>
    <xdr:from>
      <xdr:col>12</xdr:col>
      <xdr:colOff>0</xdr:colOff>
      <xdr:row>400</xdr:row>
      <xdr:rowOff>0</xdr:rowOff>
    </xdr:from>
    <xdr:to>
      <xdr:col>12</xdr:col>
      <xdr:colOff>3378374</xdr:colOff>
      <xdr:row>402</xdr:row>
      <xdr:rowOff>34691</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276786" y="71800357"/>
          <a:ext cx="3378374" cy="42801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21292</xdr:colOff>
      <xdr:row>0</xdr:row>
      <xdr:rowOff>167191</xdr:rowOff>
    </xdr:from>
    <xdr:to>
      <xdr:col>16</xdr:col>
      <xdr:colOff>217714</xdr:colOff>
      <xdr:row>22</xdr:row>
      <xdr:rowOff>27214</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73</xdr:row>
      <xdr:rowOff>83911</xdr:rowOff>
    </xdr:from>
    <xdr:to>
      <xdr:col>4</xdr:col>
      <xdr:colOff>730250</xdr:colOff>
      <xdr:row>101</xdr:row>
      <xdr:rowOff>34699</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783239</xdr:colOff>
      <xdr:row>73</xdr:row>
      <xdr:rowOff>65917</xdr:rowOff>
    </xdr:from>
    <xdr:to>
      <xdr:col>13</xdr:col>
      <xdr:colOff>335040</xdr:colOff>
      <xdr:row>101</xdr:row>
      <xdr:rowOff>10383</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101</xdr:row>
      <xdr:rowOff>90581</xdr:rowOff>
    </xdr:from>
    <xdr:to>
      <xdr:col>4</xdr:col>
      <xdr:colOff>730250</xdr:colOff>
      <xdr:row>129</xdr:row>
      <xdr:rowOff>45104</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796100</xdr:colOff>
      <xdr:row>101</xdr:row>
      <xdr:rowOff>108903</xdr:rowOff>
    </xdr:from>
    <xdr:to>
      <xdr:col>13</xdr:col>
      <xdr:colOff>404176</xdr:colOff>
      <xdr:row>129</xdr:row>
      <xdr:rowOff>50535</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45</xdr:row>
      <xdr:rowOff>36420</xdr:rowOff>
    </xdr:from>
    <xdr:to>
      <xdr:col>4</xdr:col>
      <xdr:colOff>730250</xdr:colOff>
      <xdr:row>72</xdr:row>
      <xdr:rowOff>181443</xdr:rowOff>
    </xdr:to>
    <xdr:graphicFrame macro="">
      <xdr:nvGraphicFramePr>
        <xdr:cNvPr id="7" name="Chart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776008</xdr:colOff>
      <xdr:row>45</xdr:row>
      <xdr:rowOff>53228</xdr:rowOff>
    </xdr:from>
    <xdr:to>
      <xdr:col>13</xdr:col>
      <xdr:colOff>378609</xdr:colOff>
      <xdr:row>72</xdr:row>
      <xdr:rowOff>184458</xdr:rowOff>
    </xdr:to>
    <xdr:graphicFrame macro="">
      <xdr:nvGraphicFramePr>
        <xdr:cNvPr id="8" name="Chart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xdr:from>
          <xdr:col>5</xdr:col>
          <xdr:colOff>0</xdr:colOff>
          <xdr:row>23</xdr:row>
          <xdr:rowOff>0</xdr:rowOff>
        </xdr:from>
        <xdr:to>
          <xdr:col>11</xdr:col>
          <xdr:colOff>43543</xdr:colOff>
          <xdr:row>23</xdr:row>
          <xdr:rowOff>181429</xdr:rowOff>
        </xdr:to>
        <xdr:pic>
          <xdr:nvPicPr>
            <xdr:cNvPr id="32" name="Picture 31">
              <a:extLst>
                <a:ext uri="{FF2B5EF4-FFF2-40B4-BE49-F238E27FC236}">
                  <a16:creationId xmlns:a16="http://schemas.microsoft.com/office/drawing/2014/main" id="{00000000-0008-0000-0400-000020000000}"/>
                </a:ext>
              </a:extLst>
            </xdr:cNvPr>
            <xdr:cNvPicPr>
              <a:picLocks noChangeAspect="1"/>
              <a:extLst>
                <a:ext uri="{84589F7E-364E-4C9E-8A38-B11213B215E9}">
                  <a14:cameraTool cellRange="TypeLookup" spid="_x0000_s4883"/>
                </a:ext>
              </a:extLst>
            </xdr:cNvPicPr>
          </xdr:nvPicPr>
          <xdr:blipFill>
            <a:blip xmlns:r="http://schemas.openxmlformats.org/officeDocument/2006/relationships" r:embed="rId8"/>
            <a:stretch>
              <a:fillRect/>
            </a:stretch>
          </xdr:blipFill>
          <xdr:spPr>
            <a:xfrm>
              <a:off x="8572500" y="5581650"/>
              <a:ext cx="3701143" cy="181429"/>
            </a:xfrm>
            <a:prstGeom prst="rect">
              <a:avLst/>
            </a:prstGeom>
          </xdr:spPr>
        </xdr:pic>
        <xdr:clientData/>
      </xdr:twoCellAnchor>
    </mc:Choice>
    <mc:Fallback/>
  </mc:AlternateContent>
  <xdr:twoCellAnchor>
    <xdr:from>
      <xdr:col>5</xdr:col>
      <xdr:colOff>142875</xdr:colOff>
      <xdr:row>23</xdr:row>
      <xdr:rowOff>127000</xdr:rowOff>
    </xdr:from>
    <xdr:to>
      <xdr:col>10</xdr:col>
      <xdr:colOff>469619</xdr:colOff>
      <xdr:row>42</xdr:row>
      <xdr:rowOff>169832</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699500" y="5651500"/>
          <a:ext cx="3342994" cy="3868707"/>
        </a:xfrm>
        <a:prstGeom prst="rect">
          <a:avLst/>
        </a:prstGeom>
      </xdr:spPr>
    </xdr:pic>
    <xdr:clientData/>
  </xdr:twoCellAnchor>
  <xdr:twoCellAnchor>
    <xdr:from>
      <xdr:col>11</xdr:col>
      <xdr:colOff>83910</xdr:colOff>
      <xdr:row>23</xdr:row>
      <xdr:rowOff>127000</xdr:rowOff>
    </xdr:from>
    <xdr:to>
      <xdr:col>16</xdr:col>
      <xdr:colOff>456922</xdr:colOff>
      <xdr:row>43</xdr:row>
      <xdr:rowOff>185263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260035" y="5651500"/>
          <a:ext cx="3389262" cy="4074638"/>
        </a:xfrm>
        <a:prstGeom prst="rect">
          <a:avLst/>
        </a:prstGeom>
      </xdr:spPr>
    </xdr:pic>
    <xdr:clientData/>
  </xdr:twoCellAnchor>
  <xdr:twoCellAnchor>
    <xdr:from>
      <xdr:col>17</xdr:col>
      <xdr:colOff>138339</xdr:colOff>
      <xdr:row>23</xdr:row>
      <xdr:rowOff>127000</xdr:rowOff>
    </xdr:from>
    <xdr:to>
      <xdr:col>22</xdr:col>
      <xdr:colOff>473249</xdr:colOff>
      <xdr:row>45</xdr:row>
      <xdr:rowOff>80048</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5933964" y="5651500"/>
          <a:ext cx="3351160" cy="435042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97</xdr:row>
      <xdr:rowOff>0</xdr:rowOff>
    </xdr:from>
    <xdr:to>
      <xdr:col>17</xdr:col>
      <xdr:colOff>96488</xdr:colOff>
      <xdr:row>123</xdr:row>
      <xdr:rowOff>9526</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931801</xdr:colOff>
      <xdr:row>26</xdr:row>
      <xdr:rowOff>71285</xdr:rowOff>
    </xdr:from>
    <xdr:to>
      <xdr:col>11</xdr:col>
      <xdr:colOff>329633</xdr:colOff>
      <xdr:row>42</xdr:row>
      <xdr:rowOff>70078</xdr:rowOff>
    </xdr:to>
    <xdr:graphicFrame macro="">
      <xdr:nvGraphicFramePr>
        <xdr:cNvPr id="2" name="Chart 8">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431676</xdr:colOff>
      <xdr:row>26</xdr:row>
      <xdr:rowOff>81178</xdr:rowOff>
    </xdr:from>
    <xdr:to>
      <xdr:col>19</xdr:col>
      <xdr:colOff>86807</xdr:colOff>
      <xdr:row>42</xdr:row>
      <xdr:rowOff>98496</xdr:rowOff>
    </xdr:to>
    <xdr:graphicFrame macro="">
      <xdr:nvGraphicFramePr>
        <xdr:cNvPr id="3" name="Chart 8">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17</xdr:col>
      <xdr:colOff>153250</xdr:colOff>
      <xdr:row>4</xdr:row>
      <xdr:rowOff>42561</xdr:rowOff>
    </xdr:from>
    <xdr:to>
      <xdr:col>20</xdr:col>
      <xdr:colOff>497903</xdr:colOff>
      <xdr:row>19</xdr:row>
      <xdr:rowOff>2595</xdr:rowOff>
    </xdr:to>
    <xdr:pic>
      <xdr:nvPicPr>
        <xdr:cNvPr id="4" name="图片 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1697550" y="928386"/>
          <a:ext cx="2245731" cy="2827060"/>
        </a:xfrm>
        <a:prstGeom prst="rect">
          <a:avLst/>
        </a:prstGeom>
      </xdr:spPr>
    </xdr:pic>
    <xdr:clientData/>
  </xdr:twoCellAnchor>
  <xdr:twoCellAnchor>
    <xdr:from>
      <xdr:col>1</xdr:col>
      <xdr:colOff>880065</xdr:colOff>
      <xdr:row>43</xdr:row>
      <xdr:rowOff>104301</xdr:rowOff>
    </xdr:from>
    <xdr:to>
      <xdr:col>6</xdr:col>
      <xdr:colOff>192201</xdr:colOff>
      <xdr:row>59</xdr:row>
      <xdr:rowOff>95641</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899640</xdr:colOff>
      <xdr:row>26</xdr:row>
      <xdr:rowOff>68167</xdr:rowOff>
    </xdr:from>
    <xdr:to>
      <xdr:col>6</xdr:col>
      <xdr:colOff>188929</xdr:colOff>
      <xdr:row>42</xdr:row>
      <xdr:rowOff>60838</xdr:rowOff>
    </xdr:to>
    <xdr:graphicFrame macro="">
      <xdr:nvGraphicFramePr>
        <xdr:cNvPr id="6" name="Chart 8">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913533</xdr:colOff>
      <xdr:row>43</xdr:row>
      <xdr:rowOff>125990</xdr:rowOff>
    </xdr:from>
    <xdr:to>
      <xdr:col>11</xdr:col>
      <xdr:colOff>311365</xdr:colOff>
      <xdr:row>59</xdr:row>
      <xdr:rowOff>124783</xdr:rowOff>
    </xdr:to>
    <xdr:graphicFrame macro="">
      <xdr:nvGraphicFramePr>
        <xdr:cNvPr id="7" name="Chart 8">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412173</xdr:colOff>
      <xdr:row>43</xdr:row>
      <xdr:rowOff>108455</xdr:rowOff>
    </xdr:from>
    <xdr:to>
      <xdr:col>19</xdr:col>
      <xdr:colOff>67304</xdr:colOff>
      <xdr:row>59</xdr:row>
      <xdr:rowOff>125773</xdr:rowOff>
    </xdr:to>
    <xdr:graphicFrame macro="">
      <xdr:nvGraphicFramePr>
        <xdr:cNvPr id="8" name="Chart 8">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854869</xdr:colOff>
      <xdr:row>61</xdr:row>
      <xdr:rowOff>61913</xdr:rowOff>
    </xdr:from>
    <xdr:to>
      <xdr:col>6</xdr:col>
      <xdr:colOff>167005</xdr:colOff>
      <xdr:row>77</xdr:row>
      <xdr:rowOff>53253</xdr:rowOff>
    </xdr:to>
    <xdr:graphicFrame macro="">
      <xdr:nvGraphicFramePr>
        <xdr:cNvPr id="9" name="Chart 8">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930852</xdr:colOff>
      <xdr:row>61</xdr:row>
      <xdr:rowOff>45894</xdr:rowOff>
    </xdr:from>
    <xdr:to>
      <xdr:col>11</xdr:col>
      <xdr:colOff>268532</xdr:colOff>
      <xdr:row>77</xdr:row>
      <xdr:rowOff>37234</xdr:rowOff>
    </xdr:to>
    <xdr:graphicFrame macro="">
      <xdr:nvGraphicFramePr>
        <xdr:cNvPr id="10" name="Chart 8">
          <a:extLst>
            <a:ext uri="{FF2B5EF4-FFF2-40B4-BE49-F238E27FC236}">
              <a16:creationId xmlns:a16="http://schemas.microsoft.com/office/drawing/2014/main" id="{00000000-0008-0000-0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374072</xdr:colOff>
      <xdr:row>61</xdr:row>
      <xdr:rowOff>13855</xdr:rowOff>
    </xdr:from>
    <xdr:to>
      <xdr:col>19</xdr:col>
      <xdr:colOff>54119</xdr:colOff>
      <xdr:row>77</xdr:row>
      <xdr:rowOff>5196</xdr:rowOff>
    </xdr:to>
    <xdr:graphicFrame macro="">
      <xdr:nvGraphicFramePr>
        <xdr:cNvPr id="11" name="Chart 8">
          <a:extLst>
            <a:ext uri="{FF2B5EF4-FFF2-40B4-BE49-F238E27FC236}">
              <a16:creationId xmlns:a16="http://schemas.microsoft.com/office/drawing/2014/main" id="{00000000-0008-0000-0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73269</xdr:colOff>
      <xdr:row>110</xdr:row>
      <xdr:rowOff>0</xdr:rowOff>
    </xdr:from>
    <xdr:to>
      <xdr:col>8</xdr:col>
      <xdr:colOff>766135</xdr:colOff>
      <xdr:row>125</xdr:row>
      <xdr:rowOff>167312</xdr:rowOff>
    </xdr:to>
    <xdr:graphicFrame macro="">
      <xdr:nvGraphicFramePr>
        <xdr:cNvPr id="12" name="Chart 8">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0799100\Desktop\Emei%20UCC28180\Design%20Calculator\UCC28180%20Design%20Calculato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0799100\Desktop\UCC28740%20FlyLight\Design%20Calculator\SLUC487_UCC28740%20Design%20Calculator_Rev%20A_unloc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IGN INPUTS AND CALCULATIONS"/>
      <sheetName val="SCHEMATIC"/>
      <sheetName val="data"/>
      <sheetName val="Sheet1"/>
    </sheetNames>
    <sheetDataSet>
      <sheetData sheetId="0" refreshError="1"/>
      <sheetData sheetId="1" refreshError="1"/>
      <sheetData sheetId="2">
        <row r="7">
          <cell r="H7">
            <v>1000</v>
          </cell>
        </row>
        <row r="18">
          <cell r="H18">
            <v>1000</v>
          </cell>
        </row>
        <row r="22">
          <cell r="H22">
            <v>1000000</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HERE"/>
      <sheetName val="SCHEMATIC AND BoM"/>
      <sheetName val="CALCULATIONS"/>
      <sheetName val="LOOKUP TABLES AND DROPDOWN LIST"/>
      <sheetName val="Sheet1"/>
    </sheetNames>
    <sheetDataSet>
      <sheetData sheetId="0" refreshError="1"/>
      <sheetData sheetId="1" refreshError="1"/>
      <sheetData sheetId="2">
        <row r="10">
          <cell r="C10">
            <v>127.27922061357856</v>
          </cell>
        </row>
        <row r="30">
          <cell r="C30">
            <v>13.78125</v>
          </cell>
        </row>
        <row r="35">
          <cell r="C35">
            <v>70.003571337468216</v>
          </cell>
        </row>
      </sheetData>
      <sheetData sheetId="3" refreshError="1"/>
      <sheetData sheetId="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8" Type="http://schemas.openxmlformats.org/officeDocument/2006/relationships/hyperlink" Target="https://www.ti.com/tool/PMP30763" TargetMode="External"/><Relationship Id="rId13" Type="http://schemas.openxmlformats.org/officeDocument/2006/relationships/hyperlink" Target="https://www.ti.com/tool/TIDA-010081" TargetMode="External"/><Relationship Id="rId3" Type="http://schemas.openxmlformats.org/officeDocument/2006/relationships/hyperlink" Target="https://www.ti.com/lit/pdf/slua834" TargetMode="External"/><Relationship Id="rId7" Type="http://schemas.openxmlformats.org/officeDocument/2006/relationships/hyperlink" Target="https://www.ti.com/tool/PMP40580" TargetMode="External"/><Relationship Id="rId12" Type="http://schemas.openxmlformats.org/officeDocument/2006/relationships/hyperlink" Target="https://www.ti.com/tool/PMP22083" TargetMode="External"/><Relationship Id="rId2" Type="http://schemas.openxmlformats.org/officeDocument/2006/relationships/hyperlink" Target="https://www.ti.com/lit/pdf/slua966" TargetMode="External"/><Relationship Id="rId1" Type="http://schemas.openxmlformats.org/officeDocument/2006/relationships/hyperlink" Target="https://e2e.ti.com/blogs_/b/powerhouse/archive/2020/04/22/how-to-reduce-audible-noise-and-power-consumption-at-standby-in-your-ac-dc-design" TargetMode="External"/><Relationship Id="rId6" Type="http://schemas.openxmlformats.org/officeDocument/2006/relationships/hyperlink" Target="https://www.ti.com/lit/zip/slum684" TargetMode="External"/><Relationship Id="rId11" Type="http://schemas.openxmlformats.org/officeDocument/2006/relationships/hyperlink" Target="https://www.ti.com/tool/PMP40766" TargetMode="External"/><Relationship Id="rId5" Type="http://schemas.openxmlformats.org/officeDocument/2006/relationships/hyperlink" Target="https://www.ti.com/tool/UCC25640EVM-020" TargetMode="External"/><Relationship Id="rId10" Type="http://schemas.openxmlformats.org/officeDocument/2006/relationships/hyperlink" Target="https://www.ti.com/tool/PMP22088" TargetMode="External"/><Relationship Id="rId4" Type="http://schemas.openxmlformats.org/officeDocument/2006/relationships/hyperlink" Target="https://www.ti.com/tool/PFCLLCSREVM034" TargetMode="External"/><Relationship Id="rId9" Type="http://schemas.openxmlformats.org/officeDocument/2006/relationships/hyperlink" Target="https://www.ti.com/tool/PMP22087"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openxmlformats.org/officeDocument/2006/relationships/image" Target="../media/image4.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35:D49"/>
  <sheetViews>
    <sheetView zoomScale="85" zoomScaleNormal="85" workbookViewId="0">
      <selection activeCell="B75" sqref="B75"/>
    </sheetView>
  </sheetViews>
  <sheetFormatPr defaultRowHeight="15"/>
  <sheetData>
    <row r="35" spans="2:4">
      <c r="B35" s="89" t="s">
        <v>192</v>
      </c>
      <c r="C35" s="89" t="s">
        <v>193</v>
      </c>
      <c r="D35" s="89" t="s">
        <v>194</v>
      </c>
    </row>
    <row r="36" spans="2:4" ht="18">
      <c r="B36" s="54" t="s">
        <v>190</v>
      </c>
      <c r="C36" s="54">
        <f>'DESIGN INPUTS AND CALCULATIONS'!C154</f>
        <v>0.24</v>
      </c>
      <c r="D36" s="55" t="s">
        <v>147</v>
      </c>
    </row>
    <row r="37" spans="2:4" ht="18">
      <c r="B37" s="54" t="s">
        <v>191</v>
      </c>
      <c r="C37" s="54">
        <f>'DESIGN INPUTS AND CALCULATIONS'!C152</f>
        <v>5.6</v>
      </c>
      <c r="D37" s="55" t="s">
        <v>148</v>
      </c>
    </row>
    <row r="38" spans="2:4" ht="18">
      <c r="B38" s="58" t="s">
        <v>174</v>
      </c>
      <c r="C38" s="88">
        <f>'DESIGN INPUTS AND CALCULATIONS'!C191</f>
        <v>18</v>
      </c>
      <c r="D38" s="58" t="s">
        <v>179</v>
      </c>
    </row>
    <row r="39" spans="2:4" ht="18">
      <c r="B39" s="58" t="s">
        <v>173</v>
      </c>
      <c r="C39" s="54">
        <f>'DESIGN INPUTS AND CALCULATIONS'!C189</f>
        <v>3.3</v>
      </c>
      <c r="D39" s="58" t="s">
        <v>179</v>
      </c>
    </row>
    <row r="40" spans="2:4" ht="18">
      <c r="B40" s="58" t="s">
        <v>175</v>
      </c>
      <c r="C40" s="54">
        <f>'DESIGN INPUTS AND CALCULATIONS'!C226</f>
        <v>100</v>
      </c>
      <c r="D40" s="58" t="s">
        <v>70</v>
      </c>
    </row>
    <row r="41" spans="2:4" ht="18">
      <c r="B41" s="58" t="s">
        <v>176</v>
      </c>
      <c r="C41" s="54">
        <f>'DESIGN INPUTS AND CALCULATIONS'!C228</f>
        <v>100</v>
      </c>
      <c r="D41" s="58" t="s">
        <v>155</v>
      </c>
    </row>
    <row r="42" spans="2:4" ht="18">
      <c r="B42" s="58" t="s">
        <v>188</v>
      </c>
      <c r="C42" s="54">
        <f>'DESIGN INPUTS AND CALCULATIONS'!C172</f>
        <v>47</v>
      </c>
      <c r="D42" s="58" t="s">
        <v>70</v>
      </c>
    </row>
    <row r="43" spans="2:4" ht="18">
      <c r="B43" s="58" t="s">
        <v>189</v>
      </c>
      <c r="C43" s="54">
        <f>'DESIGN INPUTS AND CALCULATIONS'!C170</f>
        <v>3300</v>
      </c>
      <c r="D43" s="58" t="s">
        <v>70</v>
      </c>
    </row>
    <row r="44" spans="2:4">
      <c r="B44" s="58" t="s">
        <v>195</v>
      </c>
      <c r="C44" s="54">
        <f>Lr</f>
        <v>8.8000000000000007</v>
      </c>
      <c r="D44" s="58" t="s">
        <v>73</v>
      </c>
    </row>
    <row r="45" spans="2:4">
      <c r="B45" s="58" t="s">
        <v>196</v>
      </c>
      <c r="C45" s="54">
        <f>Lm</f>
        <v>38</v>
      </c>
      <c r="D45" s="58" t="s">
        <v>73</v>
      </c>
    </row>
    <row r="46" spans="2:4">
      <c r="B46" s="58" t="s">
        <v>197</v>
      </c>
      <c r="C46" s="54">
        <f>Cr</f>
        <v>0.17699999999999999</v>
      </c>
      <c r="D46" s="58" t="s">
        <v>198</v>
      </c>
    </row>
    <row r="47" spans="2:4" ht="18">
      <c r="B47" s="58" t="s">
        <v>168</v>
      </c>
      <c r="C47" s="61">
        <f>'DESIGN INPUTS AND CALCULATIONS'!$C$203</f>
        <v>100</v>
      </c>
      <c r="D47" s="58" t="s">
        <v>156</v>
      </c>
    </row>
    <row r="48" spans="2:4" ht="18">
      <c r="B48" s="60" t="s">
        <v>186</v>
      </c>
      <c r="C48" s="88">
        <f>'DESIGN INPUTS AND CALCULATIONS'!C209</f>
        <v>330</v>
      </c>
      <c r="D48" s="58" t="s">
        <v>179</v>
      </c>
    </row>
    <row r="49" spans="2:4" ht="18">
      <c r="B49" s="60" t="s">
        <v>187</v>
      </c>
      <c r="C49" s="88">
        <f>'DESIGN INPUTS AND CALCULATIONS'!C210</f>
        <v>150</v>
      </c>
      <c r="D49" s="58" t="s">
        <v>179</v>
      </c>
    </row>
  </sheetData>
  <sheetProtection algorithmName="SHA-512" hashValue="HnLEVItdVmsxxYRNlAaY9QPykGOuQThpE19stUVc819msxd4qLxBUkfFkMtAAeZNzfoInO8JzFptTLpLXqGOLA==" saltValue="nN6OzZK3Sh6SRxTCHTwHhQ==" spinCount="100000" sheet="1" objects="1" scenarios="1"/>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JB762"/>
  <sheetViews>
    <sheetView topLeftCell="R17" zoomScale="60" zoomScaleNormal="60" workbookViewId="0">
      <selection activeCell="X26" sqref="X26"/>
    </sheetView>
  </sheetViews>
  <sheetFormatPr defaultColWidth="9.140625" defaultRowHeight="15"/>
  <cols>
    <col min="1" max="1" width="15" style="222" customWidth="1"/>
    <col min="2" max="2" width="15.42578125" style="222" customWidth="1"/>
    <col min="3" max="3" width="17" style="222" customWidth="1"/>
    <col min="4" max="4" width="16.7109375" style="222" customWidth="1"/>
    <col min="5" max="5" width="15.28515625" style="222" customWidth="1"/>
    <col min="6" max="6" width="39.28515625" style="222" customWidth="1"/>
    <col min="7" max="7" width="19.28515625" style="222" customWidth="1"/>
    <col min="8" max="8" width="40.7109375" style="222" customWidth="1"/>
    <col min="9" max="9" width="16.42578125" style="222" customWidth="1"/>
    <col min="10" max="10" width="44" style="222" customWidth="1"/>
    <col min="11" max="11" width="54.140625" style="222" customWidth="1"/>
    <col min="12" max="12" width="32.140625" style="222" customWidth="1"/>
    <col min="13" max="13" width="15.28515625" style="222" customWidth="1"/>
    <col min="14" max="14" width="15.85546875" style="222" customWidth="1"/>
    <col min="15" max="15" width="43" style="222" customWidth="1"/>
    <col min="16" max="16" width="42.42578125" style="222" customWidth="1"/>
    <col min="17" max="17" width="41.28515625" style="222" customWidth="1"/>
    <col min="18" max="18" width="28" style="222" customWidth="1"/>
    <col min="19" max="19" width="23.7109375" style="222" customWidth="1"/>
    <col min="20" max="24" width="25.7109375" style="222" customWidth="1"/>
    <col min="25" max="25" width="36.42578125" style="222" customWidth="1"/>
    <col min="26" max="79" width="40.7109375" style="222" customWidth="1"/>
    <col min="80" max="85" width="25.7109375" style="222" customWidth="1"/>
    <col min="86" max="16384" width="9.140625" style="222"/>
  </cols>
  <sheetData>
    <row r="2" spans="2:25">
      <c r="B2" s="268"/>
      <c r="C2" s="268"/>
      <c r="D2" s="268"/>
      <c r="E2" s="268"/>
      <c r="F2" s="268"/>
      <c r="G2" s="268"/>
      <c r="H2" s="268"/>
      <c r="I2" s="268"/>
      <c r="J2" s="268"/>
      <c r="K2" s="268"/>
      <c r="L2" s="268"/>
      <c r="M2" s="268"/>
      <c r="N2" s="268"/>
    </row>
    <row r="3" spans="2:25" ht="23.25">
      <c r="B3" s="300"/>
      <c r="C3" s="300"/>
      <c r="D3" s="473"/>
      <c r="E3" s="474"/>
      <c r="F3" s="474"/>
      <c r="G3" s="474"/>
      <c r="H3" s="474"/>
      <c r="I3" s="474"/>
      <c r="J3" s="474"/>
      <c r="K3" s="474"/>
      <c r="L3" s="474"/>
      <c r="M3" s="474"/>
      <c r="N3" s="474"/>
      <c r="T3" s="293" t="s">
        <v>742</v>
      </c>
      <c r="U3" s="268">
        <f>(Lseries2*microhenry2/(res_cap2*nanoF2))^0.5*1/(rload2*ratio2^2)</f>
        <v>4.2120376499938788</v>
      </c>
    </row>
    <row r="4" spans="2:25" ht="16.5">
      <c r="B4" s="300"/>
      <c r="C4" s="300"/>
      <c r="D4" s="300"/>
      <c r="E4" s="300"/>
      <c r="F4" s="300"/>
      <c r="G4" s="300"/>
      <c r="H4" s="300"/>
      <c r="I4" s="300"/>
      <c r="J4" s="300"/>
      <c r="K4" s="300"/>
      <c r="L4" s="300"/>
      <c r="M4" s="300"/>
      <c r="N4" s="300"/>
      <c r="O4" s="298" t="s">
        <v>646</v>
      </c>
      <c r="Q4" s="297" t="s">
        <v>17</v>
      </c>
      <c r="R4" s="294">
        <v>1E-3</v>
      </c>
      <c r="T4" s="293" t="s">
        <v>586</v>
      </c>
      <c r="U4" s="268">
        <f>2*PI()*switchingf2*1000</f>
        <v>628318.5307179587</v>
      </c>
    </row>
    <row r="5" spans="2:25">
      <c r="B5" s="475"/>
      <c r="C5" s="475"/>
      <c r="D5" s="475"/>
      <c r="E5" s="475"/>
      <c r="F5" s="300"/>
      <c r="G5" s="475"/>
      <c r="H5" s="475"/>
      <c r="I5" s="475"/>
      <c r="J5" s="475"/>
      <c r="K5" s="300"/>
      <c r="L5" s="300"/>
      <c r="M5" s="300"/>
      <c r="N5" s="300"/>
      <c r="O5" s="298" t="s">
        <v>653</v>
      </c>
      <c r="Q5" s="297" t="s">
        <v>743</v>
      </c>
      <c r="R5" s="294">
        <v>9.9999999999999995E-7</v>
      </c>
      <c r="T5" s="293" t="s">
        <v>585</v>
      </c>
      <c r="U5" s="268">
        <f>2*PI()*foutput2*1000</f>
        <v>801257.35808026162</v>
      </c>
    </row>
    <row r="6" spans="2:25">
      <c r="B6" s="299"/>
      <c r="C6" s="298"/>
      <c r="D6" s="298"/>
      <c r="E6" s="298"/>
      <c r="F6" s="268"/>
      <c r="G6" s="299"/>
      <c r="H6" s="298"/>
      <c r="I6" s="298"/>
      <c r="J6" s="298"/>
      <c r="K6" s="268"/>
      <c r="L6" s="268"/>
      <c r="M6" s="268"/>
      <c r="N6" s="268"/>
      <c r="O6" s="298" t="s">
        <v>659</v>
      </c>
      <c r="Q6" s="297" t="s">
        <v>744</v>
      </c>
      <c r="R6" s="294">
        <v>1000</v>
      </c>
      <c r="T6" s="293" t="s">
        <v>745</v>
      </c>
      <c r="U6" s="268">
        <f>magL2/Lseries2</f>
        <v>4.3181818181818175</v>
      </c>
      <c r="Y6" s="222" t="s">
        <v>746</v>
      </c>
    </row>
    <row r="7" spans="2:25" ht="16.5">
      <c r="B7" s="299"/>
      <c r="C7" s="298"/>
      <c r="D7" s="298"/>
      <c r="E7" s="298"/>
      <c r="F7" s="268"/>
      <c r="G7" s="299"/>
      <c r="H7" s="298"/>
      <c r="I7" s="298"/>
      <c r="J7" s="298"/>
      <c r="K7" s="268"/>
      <c r="L7" s="268"/>
      <c r="M7" s="268"/>
      <c r="N7" s="268"/>
      <c r="O7" s="298" t="s">
        <v>666</v>
      </c>
      <c r="Q7" s="297" t="s">
        <v>584</v>
      </c>
      <c r="R7" s="294">
        <v>1E-3</v>
      </c>
      <c r="T7" s="293" t="s">
        <v>747</v>
      </c>
      <c r="U7" s="268">
        <f>ohm_second/ohm_second0</f>
        <v>0.7841656920609773</v>
      </c>
    </row>
    <row r="8" spans="2:25">
      <c r="B8" s="292"/>
      <c r="C8" s="296"/>
      <c r="D8" s="296"/>
      <c r="E8" s="296"/>
      <c r="G8" s="292"/>
      <c r="H8" s="296"/>
      <c r="I8" s="296"/>
      <c r="J8" s="296"/>
      <c r="O8" s="298" t="s">
        <v>674</v>
      </c>
      <c r="Q8" s="297" t="s">
        <v>154</v>
      </c>
      <c r="R8" s="294">
        <v>1E-3</v>
      </c>
      <c r="T8" s="293" t="s">
        <v>748</v>
      </c>
      <c r="U8" s="268">
        <f>8*ratio2^2*rload2/((PI())^2)</f>
        <v>1.3569151767138543</v>
      </c>
    </row>
    <row r="9" spans="2:25">
      <c r="B9" s="292"/>
      <c r="C9" s="296"/>
      <c r="D9" s="296"/>
      <c r="E9" s="296"/>
      <c r="G9" s="292"/>
      <c r="H9" s="296"/>
      <c r="I9" s="296"/>
      <c r="J9" s="296"/>
      <c r="O9" s="298" t="s">
        <v>681</v>
      </c>
      <c r="Q9" s="297" t="s">
        <v>749</v>
      </c>
      <c r="R9" s="294">
        <v>1E-3</v>
      </c>
      <c r="T9" s="293" t="s">
        <v>750</v>
      </c>
      <c r="U9" s="268">
        <f>ohm_second*Lseries2*microhenry2-1/(ohm_second*res_cap2*nanoF2)</f>
        <v>-3.4626016241393263</v>
      </c>
    </row>
    <row r="10" spans="2:25">
      <c r="B10" s="292"/>
      <c r="C10" s="296"/>
      <c r="D10" s="296"/>
      <c r="E10" s="296"/>
      <c r="G10" s="292"/>
      <c r="H10" s="296"/>
      <c r="I10" s="296"/>
      <c r="J10" s="296"/>
      <c r="O10" s="298" t="s">
        <v>688</v>
      </c>
      <c r="Q10" s="297" t="s">
        <v>583</v>
      </c>
      <c r="R10" s="294">
        <v>9.9999999999999995E-7</v>
      </c>
      <c r="T10" s="293" t="s">
        <v>751</v>
      </c>
      <c r="U10" s="268">
        <f>IF(freq_ratio2&gt;1,Lseries2*microhenry2*(1+1/freq_ratio2^2),Lseries2*microhenry2*(1+1/freq_ratio2^2)+magL2*microhenry2*(1-freq_ratio2))</f>
        <v>3.1312605346080853E-5</v>
      </c>
    </row>
    <row r="11" spans="2:25">
      <c r="B11" s="292"/>
      <c r="C11" s="296"/>
      <c r="D11" s="296"/>
      <c r="E11" s="296"/>
      <c r="G11" s="292"/>
      <c r="H11" s="296"/>
      <c r="I11" s="296"/>
      <c r="J11" s="296"/>
      <c r="O11" s="298" t="s">
        <v>694</v>
      </c>
      <c r="Q11" s="297" t="s">
        <v>582</v>
      </c>
      <c r="R11" s="294">
        <v>9.9999999999999995E-7</v>
      </c>
      <c r="T11" s="293" t="s">
        <v>752</v>
      </c>
      <c r="U11" s="268">
        <f>8*ratio2*rload2*(Coutput2*microF2/(effectiveL2))^0.5/(PI()^2)</f>
        <v>12.667588002611442</v>
      </c>
    </row>
    <row r="12" spans="2:25">
      <c r="B12" s="292"/>
      <c r="C12" s="296"/>
      <c r="D12" s="296"/>
      <c r="E12" s="296"/>
      <c r="G12" s="292"/>
      <c r="H12" s="296"/>
      <c r="I12" s="296"/>
      <c r="J12" s="296"/>
      <c r="O12" s="298" t="s">
        <v>700</v>
      </c>
      <c r="Q12" s="297" t="s">
        <v>685</v>
      </c>
      <c r="R12" s="294">
        <v>9.9999999999999995E-7</v>
      </c>
      <c r="T12" s="293" t="s">
        <v>581</v>
      </c>
      <c r="U12" s="268">
        <f>(8*ratio2^2/(effectiveL2*Coutput2*microhenry2*PI()^2))^0.5</f>
        <v>3079.8863171144158</v>
      </c>
    </row>
    <row r="13" spans="2:25">
      <c r="B13" s="292"/>
      <c r="C13" s="296"/>
      <c r="D13" s="296"/>
      <c r="E13" s="296"/>
      <c r="G13" s="292"/>
      <c r="H13" s="296"/>
      <c r="I13" s="296"/>
      <c r="J13" s="296"/>
      <c r="O13" s="298" t="s">
        <v>706</v>
      </c>
      <c r="Q13" s="297" t="s">
        <v>753</v>
      </c>
      <c r="R13" s="294">
        <v>1.0000000000000001E-9</v>
      </c>
      <c r="T13" s="293" t="s">
        <v>580</v>
      </c>
      <c r="U13" s="268">
        <f>(8*ratio2^2/(effectiveL2*Coutput2*microhenry2*PI()^2*(1+Rc_2*miliOhm2*PI()/(rload2*2^1.5))))^0.5</f>
        <v>3078.4795064517571</v>
      </c>
    </row>
    <row r="14" spans="2:25">
      <c r="B14" s="292">
        <v>1</v>
      </c>
      <c r="C14" s="296"/>
      <c r="D14" s="296"/>
      <c r="E14" s="296"/>
      <c r="G14" s="292"/>
      <c r="H14" s="296"/>
      <c r="I14" s="296"/>
      <c r="J14" s="296"/>
      <c r="O14" s="298" t="s">
        <v>754</v>
      </c>
      <c r="Q14" s="297" t="s">
        <v>330</v>
      </c>
      <c r="R14" s="294">
        <v>1E-3</v>
      </c>
      <c r="T14" s="293" t="s">
        <v>755</v>
      </c>
      <c r="U14" s="268">
        <f>(rload2+Rc_2*miliOhm2*PI()/(2)^1.5)^0.5*8*ratio2*PI()*(effectiveL2*Coutput2*microF2*rload2)^0.5/(16*2^0.5*ratio2^2*rload2*Coutput2*microF2*Rc_2*miliOhm2+effectiveL2*PI()^3)</f>
        <v>11.052086713069617</v>
      </c>
    </row>
    <row r="15" spans="2:25">
      <c r="B15" s="292">
        <v>1</v>
      </c>
      <c r="C15" s="296"/>
      <c r="D15" s="296"/>
      <c r="E15" s="296"/>
      <c r="G15" s="292"/>
      <c r="H15" s="296"/>
      <c r="I15" s="296"/>
      <c r="J15" s="296"/>
      <c r="O15" s="298" t="s">
        <v>756</v>
      </c>
      <c r="Q15" s="297" t="s">
        <v>757</v>
      </c>
      <c r="R15" s="294">
        <v>9.9999999999999998E-13</v>
      </c>
      <c r="T15" s="293" t="s">
        <v>758</v>
      </c>
      <c r="U15" s="268">
        <f>(Vinput2*Lnratio2*freq_ratio2/(2*ratio2*foutput2*kilihertz2))*((1/(freq_ratio2^2)-freq_ratio2^2)*(PI()^2*Qfactor2*Lnratio2/8)^2-(1+Lnratio2-1/(freq_ratio2^2))*2/(freq_ratio2^2))/((Lnratio2+1-1/freq_ratio2^2)^2+((1/freq_ratio2-freq_ratio2)*Lnratio2*Qfactor2*PI()^2/8)^2)^1.5</f>
        <v>2.4323283563863887E-4</v>
      </c>
    </row>
    <row r="16" spans="2:25">
      <c r="B16" s="292">
        <v>1</v>
      </c>
      <c r="C16" s="296"/>
      <c r="D16" s="296"/>
      <c r="E16" s="296"/>
      <c r="O16" s="298" t="s">
        <v>759</v>
      </c>
      <c r="Q16" s="297" t="s">
        <v>579</v>
      </c>
      <c r="R16" s="294">
        <v>1000000</v>
      </c>
      <c r="T16" s="293" t="s">
        <v>760</v>
      </c>
      <c r="U16" s="268">
        <f>(Vinput2*Lnratio2*freq_ratio2/(2*ratio2*foutput2*kilihertz2))*(((1/freq_ratio2^2-freq_ratio2^2)*(PI()^2*Qfactor2*Lnratio2/8)^2-(Lnratio2+1-1/freq_ratio2^2)*2/freq_ratio2^2)/(freq_ratio2*SIN(0.5*PI()*freq_ratio2))/((1+Lnratio2-1/freq_ratio2^2)^2+((1/freq_ratio2-freq_ratio2)*PI()^2*Qfactor2*Lnratio2/8)^2)^1.5+(-0.5*PI()*COS(0.5*PI()*freq_ratio2)/SIN(0.5*PI()*freq_ratio2)^2)/((1+Lnratio2-1/freq_ratio2^2)^2+((1/freq_ratio2-freq_ratio2)*PI()^2*Qfactor2*Lnratio2/8)^2)^0.5)</f>
        <v>2.9009544099583835E-4</v>
      </c>
    </row>
    <row r="17" spans="1:29">
      <c r="B17" s="292">
        <v>1</v>
      </c>
      <c r="C17" s="296"/>
      <c r="D17" s="296"/>
      <c r="E17" s="296"/>
      <c r="O17" s="298" t="s">
        <v>761</v>
      </c>
      <c r="Q17" s="297" t="s">
        <v>578</v>
      </c>
      <c r="R17" s="294">
        <v>9.9999999999999995E-7</v>
      </c>
      <c r="T17" s="293" t="s">
        <v>762</v>
      </c>
      <c r="U17" s="268">
        <f>Lnratio2/((1+Lnratio2-1/freq_ratio2^2)^2+((1/freq_ratio2-freq_ratio2)*PI()^2*Qfactor2*Lnratio2/8)^2)^0.5</f>
        <v>0.37157616510543362</v>
      </c>
    </row>
    <row r="18" spans="1:29" ht="16.5">
      <c r="B18" s="292">
        <v>1</v>
      </c>
      <c r="C18" s="296"/>
      <c r="D18" s="296"/>
      <c r="E18" s="296"/>
      <c r="Q18" s="297" t="s">
        <v>577</v>
      </c>
      <c r="R18" s="294">
        <v>1000</v>
      </c>
      <c r="T18" s="293" t="s">
        <v>763</v>
      </c>
      <c r="U18" s="268">
        <f>Lnratio2/(SIN(0.5*freq_ratio2*PI())*((1+Lnratio2-1/freq_ratio2^2)^2+((1/freq_ratio2-freq_ratio2)*PI()^2*Qfactor2*Lnratio2/(8*SIN(0.5*PI()*freq_ratio2)))^2)^0.5)</f>
        <v>0.37366764303253658</v>
      </c>
    </row>
    <row r="19" spans="1:29">
      <c r="B19" s="292">
        <v>1</v>
      </c>
      <c r="C19" s="296"/>
      <c r="D19" s="296"/>
      <c r="E19" s="296"/>
      <c r="Q19" s="297" t="s">
        <v>576</v>
      </c>
      <c r="R19" s="294">
        <v>1.0000000000000001E-9</v>
      </c>
      <c r="T19" s="293" t="s">
        <v>764</v>
      </c>
      <c r="U19" s="268">
        <f>-1/rload2</f>
        <v>-0.41152263374485593</v>
      </c>
    </row>
    <row r="20" spans="1:29">
      <c r="B20" s="292">
        <v>1</v>
      </c>
      <c r="C20" s="296"/>
      <c r="D20" s="296"/>
      <c r="E20" s="296"/>
      <c r="Q20" s="297" t="s">
        <v>765</v>
      </c>
      <c r="R20" s="294">
        <v>1.0000000000000001E-9</v>
      </c>
      <c r="T20" s="293" t="s">
        <v>766</v>
      </c>
      <c r="U20" s="268">
        <f>2*Vinput2*res_cap2*nanoF2*switchingf2*kilihertz2/(Voutput2*lmabda2)</f>
        <v>4.9796185973207256</v>
      </c>
      <c r="W20" s="222" t="s">
        <v>900</v>
      </c>
      <c r="X20" s="222">
        <f>INDEX(B35:B95,MATCH(0,V35:V95,-1),1)</f>
        <v>1000</v>
      </c>
      <c r="Y20" s="222">
        <f>MATCH(0,V35:V95,-1)</f>
        <v>21</v>
      </c>
    </row>
    <row r="21" spans="1:29">
      <c r="B21" s="292">
        <v>1</v>
      </c>
      <c r="C21" s="296"/>
      <c r="D21" s="296"/>
      <c r="E21" s="296"/>
      <c r="Q21" s="297" t="s">
        <v>575</v>
      </c>
      <c r="R21" s="294">
        <v>9.9999999999999995E-7</v>
      </c>
      <c r="T21" s="293" t="s">
        <v>767</v>
      </c>
      <c r="U21" s="268">
        <f>Voutput2/(rload2*switchingf2*kilihertz2)+2*junctioncap2*nanoF2*Vinput2^2/Voutput2+0.5*Vinput2*res_cap2*nanoF2*Iramp2/(Voutput2*switchingf2*kilihertz2*CdivH2*picoF2)</f>
        <v>1.7442493327029157E-4</v>
      </c>
      <c r="W21" s="222" t="s">
        <v>901</v>
      </c>
      <c r="X21" s="222">
        <f>INDEX(W35:W95,MATCH(0,V35:V95,-1),1)</f>
        <v>106.89003862869771</v>
      </c>
    </row>
    <row r="22" spans="1:29" ht="16.5">
      <c r="B22" s="292">
        <v>1</v>
      </c>
      <c r="C22" s="296"/>
      <c r="D22" s="296"/>
      <c r="E22" s="296"/>
      <c r="F22" s="222" t="str">
        <f>IMPRODUCT(Kth_2/(2/rload2-Kfeed2/Gdc_ccm2),IMDIV(COMPLEX(1,Rc_2*Coutput2*microF2*miliOhm2*C35),IMSUM(1,IMPRODUCT(D36,1/omega1_2),IMPRODUCT(D36,D36,1/omega2_2),IMPRODUCT(D36,D36,D36,1/omega3_2))))</f>
        <v>30,973166431015+22,270731073399i</v>
      </c>
      <c r="Q22" s="295" t="s">
        <v>574</v>
      </c>
      <c r="R22" s="294">
        <v>1000000</v>
      </c>
      <c r="T22" s="293" t="s">
        <v>768</v>
      </c>
      <c r="U22" s="268">
        <f>Voutput2/(Vinput2*rload2)-2*Vinput2*junctioncap2*nanoF2*switchingf2*kilihertz2/Voutput2</f>
        <v>0.20825906172839503</v>
      </c>
    </row>
    <row r="23" spans="1:29">
      <c r="B23" s="292">
        <v>1</v>
      </c>
      <c r="C23" s="296"/>
      <c r="D23" s="296"/>
      <c r="E23" s="296"/>
      <c r="N23" s="222" t="str">
        <f>IMSUM(feedtype2,IMDIV(COMPLEX(1,Rvolt2*Cvolt2*nanoF2*kiliOhm2*C35),IMPRODUCT(Rupper2*kiliOhm2*(Cvolt2*nanoF2+Cforward2*picoF2),COMPLEX(1,Rvolt2*Cvolt2*Cforward2*picoF2*nanoF2*kiliOhm2*C35/(Cvolt2*nanoF2+Cforward2*picoF2)),D35)))</f>
        <v>1,2192242652549-10,6669315003433i</v>
      </c>
      <c r="Q23" s="295" t="s">
        <v>573</v>
      </c>
      <c r="R23" s="294">
        <v>1E-3</v>
      </c>
      <c r="T23" s="293" t="s">
        <v>769</v>
      </c>
      <c r="U23" s="268">
        <f>IF(freq_ratio2&gt;1,Gdc_ccm2,Gdc_dcm2)</f>
        <v>2.9009544099583835E-4</v>
      </c>
    </row>
    <row r="24" spans="1:29">
      <c r="B24" s="292">
        <v>1</v>
      </c>
      <c r="C24" s="296"/>
      <c r="D24" s="296"/>
      <c r="E24" s="296"/>
      <c r="N24" s="222" t="str">
        <f>IMPRODUCT(-currentransferratio2*RFB_2/(Rfeedforward2),IMDIV(COMPLEX(1,(Rfeedforward2*kiliOhm2+q_Rz_Cz_2*Rzero2)*q_Rz_Cz_2*Czero2*nanoF2*C35),IMPRODUCT(COMPLEX(1,q_Rz_Cz_2*Rzero2*Czero2*nanoF2*C35),COMPLEX(1,C35/(2*PI()*F_roll2*kilihertz2)))))</f>
        <v>-2,20022607731982-0,0031559108379905i</v>
      </c>
      <c r="Q24" s="295" t="s">
        <v>572</v>
      </c>
      <c r="R24" s="294">
        <v>1.0000000000000001E-9</v>
      </c>
      <c r="T24" s="268"/>
      <c r="U24" s="268"/>
    </row>
    <row r="25" spans="1:29">
      <c r="B25" s="292">
        <v>1</v>
      </c>
      <c r="C25" s="292"/>
      <c r="D25" s="292"/>
      <c r="E25" s="292"/>
      <c r="I25" s="222">
        <f>freq_ratio2</f>
        <v>0.7841656920609773</v>
      </c>
      <c r="Q25" s="295" t="s">
        <v>770</v>
      </c>
      <c r="R25" s="268">
        <f>2*miliampere2</f>
        <v>2E-3</v>
      </c>
      <c r="T25" s="293" t="s">
        <v>771</v>
      </c>
      <c r="U25" s="268">
        <f>(2/rload2-Kfeed2/GainDC2)/(Coutput2*microF2*(1+Rc_2*miliOhm2/rload2)-Kfeed2/(Gdc_dcm2*QpoleL2*omegapole0))</f>
        <v>118.9875016985298</v>
      </c>
    </row>
    <row r="26" spans="1:29">
      <c r="B26" s="292">
        <v>1</v>
      </c>
      <c r="C26" s="292"/>
      <c r="D26" s="292"/>
      <c r="E26" s="292"/>
      <c r="I26" s="222">
        <f>(Kinput2-Kfeed2*Metccm2/(2*ratio2*Gdc_ccm2))/(2/rload2-Kfeed2/Gdc_ccm2)</f>
        <v>0.45065837490863248</v>
      </c>
      <c r="Q26" s="295" t="s">
        <v>772</v>
      </c>
      <c r="R26" s="294">
        <v>256</v>
      </c>
      <c r="T26" s="293" t="s">
        <v>773</v>
      </c>
      <c r="U26" s="268">
        <f>(Xequiv2^2+Requiv2^2)*(2*Gdc_ccm2/(rload2*Kfeed2)-1)/((Xequiv2^2+Requiv2^2)*(1+Rc_2*miliOhm2/rload2)*(Coutput2*microF2*Gdc_ccm2/Kfeed2)-2*Requiv2*effectiveL2-rload2*Coutput2*Xequiv2^2*microF2-Rc_2*miliOhm2*Coutput2*Requiv2*microF2)</f>
        <v>-109.9986195516996</v>
      </c>
    </row>
    <row r="27" spans="1:29">
      <c r="B27" s="292">
        <v>1</v>
      </c>
      <c r="C27" s="292"/>
      <c r="D27" s="292"/>
      <c r="E27" s="292"/>
      <c r="K27" s="222">
        <f>freq_ratio2</f>
        <v>0.7841656920609773</v>
      </c>
      <c r="Q27" s="295" t="s">
        <v>774</v>
      </c>
      <c r="R27" s="268">
        <f>time_load2/Nt_load2</f>
        <v>1.953125E-5</v>
      </c>
      <c r="T27" s="293" t="s">
        <v>775</v>
      </c>
      <c r="U27" s="268">
        <f>(Xequiv2^2+Requiv2^2)*(1-2*Gdc_ccm2/(Kfeed2*rload2))/(effectiveL2^2+effectiveL2*rload2*Coutput2*Requiv2*microF2+effectiveL2*Rc_2*miliOhm2*Coutput2*Requiv2*microF2)</f>
        <v>-10464505.323175469</v>
      </c>
    </row>
    <row r="28" spans="1:29">
      <c r="B28" s="292">
        <v>1</v>
      </c>
      <c r="C28" s="292"/>
      <c r="D28" s="292"/>
      <c r="E28" s="292"/>
      <c r="Q28" s="295" t="s">
        <v>776</v>
      </c>
      <c r="R28" s="294">
        <v>256</v>
      </c>
      <c r="T28" s="293" t="s">
        <v>777</v>
      </c>
      <c r="U28" s="268">
        <f>(Xequiv2^2+Requiv2^2)*(1-2*Gdc_ccm2/(Kfeed2*rload2))/(effectiveL2^2*rload2*Coutput2*microF2)</f>
        <v>-456137656127.46863</v>
      </c>
    </row>
    <row r="29" spans="1:29">
      <c r="B29" s="292"/>
      <c r="C29" s="292"/>
      <c r="D29" s="292"/>
      <c r="E29" s="292"/>
      <c r="Q29" s="295" t="s">
        <v>778</v>
      </c>
      <c r="R29" s="268">
        <v>64</v>
      </c>
      <c r="T29" s="293" t="s">
        <v>779</v>
      </c>
      <c r="U29" s="268">
        <f>((Xequiv2^2+Requiv2^2)*Gdc_ccm2-Kfeed2*rload2*Xequiv2^2)/(-Kfeed2*rload2*effectiveL2*Requiv2)</f>
        <v>95381.576463633261</v>
      </c>
    </row>
    <row r="30" spans="1:29">
      <c r="B30" s="292"/>
      <c r="C30" s="292"/>
      <c r="D30" s="292"/>
      <c r="E30" s="292"/>
      <c r="F30" s="222">
        <f>Rc_2*Coutput2*microF2*miliOhm2</f>
        <v>3.76E-6</v>
      </c>
      <c r="Q30" s="295" t="s">
        <v>780</v>
      </c>
      <c r="R30" s="294">
        <f>1/(Nt_input*Fline)</f>
        <v>3.1250000000000001E-4</v>
      </c>
      <c r="T30" s="293" t="s">
        <v>571</v>
      </c>
      <c r="U30" s="268">
        <f>((Xequiv2^2+Requiv2^2)*Gdc_ccm2-Kfeed2*rload2*Xequiv2^2)/(-Kfeed2*rload2*effectiveL2^2)</f>
        <v>4133310123.8921976</v>
      </c>
    </row>
    <row r="31" spans="1:29" ht="15.75" thickBot="1">
      <c r="B31" s="292"/>
      <c r="C31" s="292"/>
      <c r="D31" s="292"/>
      <c r="E31" s="292"/>
      <c r="G31" s="291" t="str">
        <f>IF(freq_ratio2&gt;1,IMPRODUCT(Kth_2/(2/rload2-Kfeed2/Gdc_ccm2),IMDIV(COMPLEX(1,Rc_2*Coutput2*microF2*miliOhm2*C35),IMSUM(1,IMPRODUCT(D36,1/omega1_2),IMPRODUCT(D36,D36,1/omega2_2),IMPRODUCT(D36,D36,D36,1/omega3_2)))),IMPRODUCT(Kth_2/(2/rload2-Kfeed2/Gdc_dcm2),(IMDIV(COMPLEX(1,Rc_2*Coutput2*microF2*miliOhm2*C35),IMSUM(1,IMDIV(D35,omegat2),IMDIV(IMPRODUCT(D35,D35),omegapole0^2*(1-2*Gdc_dcm2/(Kfeed2*rload2))))))))</f>
        <v>17,5484490787834-9,25078061133523i</v>
      </c>
      <c r="Q31" s="290"/>
      <c r="T31" s="289"/>
    </row>
    <row r="32" spans="1:29">
      <c r="A32" s="476" t="s">
        <v>570</v>
      </c>
      <c r="B32" s="477"/>
      <c r="C32" s="477"/>
      <c r="D32" s="478" t="s">
        <v>781</v>
      </c>
      <c r="E32" s="463" t="s">
        <v>782</v>
      </c>
      <c r="F32" s="464"/>
      <c r="G32" s="464"/>
      <c r="H32" s="465"/>
      <c r="I32" s="480" t="s">
        <v>783</v>
      </c>
      <c r="J32" s="481"/>
      <c r="K32" s="481"/>
      <c r="L32" s="482"/>
      <c r="M32" s="483" t="s">
        <v>784</v>
      </c>
      <c r="N32" s="484"/>
      <c r="O32" s="484"/>
      <c r="P32" s="485"/>
      <c r="Q32" s="463" t="s">
        <v>785</v>
      </c>
      <c r="R32" s="464"/>
      <c r="S32" s="464"/>
      <c r="T32" s="465"/>
      <c r="U32" s="466" t="s">
        <v>786</v>
      </c>
      <c r="V32" s="467"/>
      <c r="W32" s="468"/>
      <c r="X32" s="469" t="s">
        <v>787</v>
      </c>
      <c r="Y32" s="470"/>
      <c r="Z32" s="470"/>
      <c r="AA32" s="463" t="s">
        <v>788</v>
      </c>
      <c r="AB32" s="464"/>
      <c r="AC32" s="464"/>
    </row>
    <row r="33" spans="1:29" ht="27" customHeight="1">
      <c r="A33" s="486" t="s">
        <v>569</v>
      </c>
      <c r="B33" s="287" t="s">
        <v>568</v>
      </c>
      <c r="C33" s="288" t="s">
        <v>455</v>
      </c>
      <c r="D33" s="479"/>
      <c r="E33" s="281" t="s">
        <v>789</v>
      </c>
      <c r="F33" s="458" t="s">
        <v>790</v>
      </c>
      <c r="G33" s="459"/>
      <c r="H33" s="460"/>
      <c r="I33" s="285" t="s">
        <v>791</v>
      </c>
      <c r="J33" s="487" t="s">
        <v>792</v>
      </c>
      <c r="K33" s="488"/>
      <c r="L33" s="489"/>
      <c r="M33" s="283" t="s">
        <v>793</v>
      </c>
      <c r="N33" s="490" t="s">
        <v>794</v>
      </c>
      <c r="O33" s="491"/>
      <c r="P33" s="492"/>
      <c r="Q33" s="281" t="s">
        <v>795</v>
      </c>
      <c r="R33" s="458" t="s">
        <v>796</v>
      </c>
      <c r="S33" s="459"/>
      <c r="T33" s="460"/>
      <c r="U33" s="471" t="s">
        <v>797</v>
      </c>
      <c r="V33" s="472"/>
      <c r="W33" s="472"/>
      <c r="X33" s="461" t="s">
        <v>798</v>
      </c>
      <c r="Y33" s="462"/>
      <c r="Z33" s="462"/>
      <c r="AA33" s="458" t="s">
        <v>794</v>
      </c>
      <c r="AB33" s="459"/>
      <c r="AC33" s="459"/>
    </row>
    <row r="34" spans="1:29">
      <c r="A34" s="486"/>
      <c r="B34" s="287" t="s">
        <v>567</v>
      </c>
      <c r="C34" s="286" t="s">
        <v>799</v>
      </c>
      <c r="D34" s="281" t="s">
        <v>800</v>
      </c>
      <c r="E34" s="281" t="s">
        <v>801</v>
      </c>
      <c r="F34" s="229" t="s">
        <v>802</v>
      </c>
      <c r="G34" s="230" t="s">
        <v>803</v>
      </c>
      <c r="H34" s="229" t="s">
        <v>804</v>
      </c>
      <c r="I34" s="285" t="s">
        <v>805</v>
      </c>
      <c r="J34" s="271" t="s">
        <v>802</v>
      </c>
      <c r="K34" s="284" t="s">
        <v>803</v>
      </c>
      <c r="L34" s="271" t="s">
        <v>804</v>
      </c>
      <c r="M34" s="283" t="s">
        <v>805</v>
      </c>
      <c r="N34" s="270" t="s">
        <v>802</v>
      </c>
      <c r="O34" s="282" t="s">
        <v>803</v>
      </c>
      <c r="P34" s="270" t="s">
        <v>804</v>
      </c>
      <c r="Q34" s="281" t="s">
        <v>805</v>
      </c>
      <c r="R34" s="229"/>
      <c r="S34" s="230" t="s">
        <v>803</v>
      </c>
      <c r="T34" s="229" t="s">
        <v>804</v>
      </c>
      <c r="U34" s="227"/>
      <c r="V34" s="227" t="s">
        <v>806</v>
      </c>
      <c r="W34" s="227" t="s">
        <v>807</v>
      </c>
      <c r="X34" s="269"/>
      <c r="Y34" s="269" t="s">
        <v>806</v>
      </c>
      <c r="Z34" s="269" t="s">
        <v>807</v>
      </c>
      <c r="AA34" s="229"/>
      <c r="AB34" s="229" t="s">
        <v>806</v>
      </c>
      <c r="AC34" s="229" t="s">
        <v>807</v>
      </c>
    </row>
    <row r="35" spans="1:29">
      <c r="A35" s="276">
        <v>-3</v>
      </c>
      <c r="B35" s="275">
        <f>10^A35*10000</f>
        <v>10</v>
      </c>
      <c r="C35" s="274">
        <f>2*PI()*B35</f>
        <v>62.831853071795862</v>
      </c>
      <c r="D35" s="273" t="str">
        <f>COMPLEX(0,C35)</f>
        <v>62,8318530717959i</v>
      </c>
      <c r="E35" s="272">
        <f t="shared" ref="E35:E66" si="0">IF(freq_ratio2&gt;1,Kth_2/(2/rload2-Kfeed2/Gdc_ccm2),Kth_2/(2/rload2-Kfeed2/Gdc_dcm2))</f>
        <v>22.453181582566561</v>
      </c>
      <c r="F35" s="229" t="str">
        <f>IF(freq_ratio2&gt;1,IMPRODUCT(Kth_2/(2/rload2-Kfeed2/Gdc_ccm2),IMDIV(COMPLEX(1,Rc_2*Coutput2*microF2*miliOhm2*C35),IMSUM(1,IMPRODUCT(D35,1/omega1_2),IMPRODUCT(D35,D35,1/omega2_2),IMPRODUCT(D35,D35,D35,1/omega3_2)))),IMPRODUCT(Kth_2/(2/rload2-Kfeed2/Gdc_dcm2),(IMDIV(COMPLEX(1,Rc_2*Coutput2*microF2*miliOhm2*C35),IMSUM(1,IMDIV(D35,omegat2),IMDIV(IMPRODUCT(D35,D35),omegapole0^2*(1-2*Gdc_dcm2/(Kfeed2*rload2))))))))</f>
        <v>17,5484490787834-9,25078061133523i</v>
      </c>
      <c r="G35" s="229">
        <f>20*LOG(IMABS(F35))</f>
        <v>25.94972335303888</v>
      </c>
      <c r="H35" s="229">
        <f>(180/PI()*IMARGUMENT(F35))</f>
        <v>-27.796251977522861</v>
      </c>
      <c r="I35" s="271">
        <f>IF(freq_ratio2&gt;1,(Kinput2-Kfeed2*Metccm2/(2*ratio2*Gdc_ccm2))/(2/rload2-Kfeed2/Gdc_ccm2),(Kinput2-Kfeed2*Metccm2/(2*ratio2*Gdc_dcm2))/(2/rload2-Kfeed2/Gdc_dcm2))</f>
        <v>0.33218250787448511</v>
      </c>
      <c r="J35" s="271" t="str">
        <f>IF(freq_ratio2&gt;1,IMPRODUCT(I35,IMDIV((IMPRODUCT(COMPLEX(1,Rc_2*Coutput2*microF2*miliOhm2*C35),COMPLEX(1,(effectiveL2*Requiv2*Kfeed2*0.5*Metccm2)*C35/(ratio2*(Xequiv2^2+Requiv2^2)*(Kfeed2*Metccm2*0.5/ratio2-Kinput2*Gdc_ccm2))))),IMSUM(1,IMPRODUCT(D35,1/omega1_2),IMPRODUCT(D35,D35,1/omega2_2),IMPRODUCT(D35,D35,D35,1/omega3_2)))),IMPRODUCT(I35,(IMDIV(COMPLEX(1,Rc_2*Coutput2*microF2*miliOhm2*C35),IMSUM(1,IMDIV(D35,omegat2),IMDIV(IMPRODUCT(D35,D35),omegapole0^2*(1-2*Gdc_dcm2/(Kfeed2*rload2))))))))</f>
        <v>0,259619680305085-0,136860225886916i</v>
      </c>
      <c r="K35" s="271">
        <f>20*LOG(IMABS(J35))</f>
        <v>-10.648299227419862</v>
      </c>
      <c r="L35" s="271">
        <f>(180/PI()*IMARGUMENT(J35))</f>
        <v>-27.796251977522935</v>
      </c>
      <c r="M35" s="270">
        <f t="shared" ref="M35:M66" si="1">IF(freq_ratio2&gt;1,(1-Kfeed2*rload2*Xequiv2^2/(Gdc_ccm2*(Xequiv2^2+Requiv2^2)))/(2/rload2-Kfeed2/Gdc_ccm2),1/(2/rload2-Kfeed2/Gdc_dcm2))</f>
        <v>4.5090163320233909</v>
      </c>
      <c r="N35" s="270" t="str">
        <f t="shared" ref="N35:N66" si="2">IF(freq_ratio2&gt;1,IMPRODUCT(M35,IMDIV((IMPRODUCT(COMPLEX(1,Rc_2*Coutput2*microF2*miliOhm2*C35),IMSUM(1,IMDIV(D35,omega4_2),IMDIV(IMPRODUCT(D35,D35),omega5_2)))),IMSUM(1,IMPRODUCT(D35,1/omega1_2),IMPRODUCT(D35,D35,1/omega2_2),IMPRODUCT(D35,D35,D35,1/omega3_2)))),IMPRODUCT(M35,(IMDIV(IMPRODUCT(COMPLEX(1,Rc_2*Coutput2*microF2*miliOhm2*C35),COMPLEX(1,-Kfeed2*effectiveL2*PI()^2*C35/(8*ratio2^2*Gdc_dcm2))),IMSUM(1,IMDIV(D35,omegat2),IMDIV(IMPRODUCT(D35,D35),omegapole0^2*(1-2*Gdc_dcm2/(Kfeed2*rload2))))))))</f>
        <v>3,52011932755641-1,86519431572236i</v>
      </c>
      <c r="O35" s="270">
        <f>20*LOG(IMABS(N35))</f>
        <v>12.005821239080063</v>
      </c>
      <c r="P35" s="270">
        <f>(180/PI()*IMARGUMENT(N35))</f>
        <v>-27.91763062417056</v>
      </c>
      <c r="Q35" s="229">
        <f t="shared" ref="Q35:Q66" si="3">-currentransferratio2*RFB_2/(Rfeedforward2*(Cvolt2*nanoF2+Cforward2*picoF2*alpha_Cf2)*Rupper2*kiliOhm2)</f>
        <v>-1474.628881071144</v>
      </c>
      <c r="R35" s="229" t="str">
        <f t="shared" ref="R35:R66" si="4">IMPRODUCT(IMPRODUCT(-currentransferratio2*RFB_2/(Rfeedforward2),IMDIV(COMPLEX(1,(Rfeedforward2*kiliOhm2+q_Rz_Cz_2*Rzero2)*q_Rz_Cz_2*Czero2*nanoF2*C35),IMPRODUCT(COMPLEX(1,q_Rz_Cz_2*Rzero2*Czero2*nanoF2*C35),COMPLEX(1,C35/(2*PI()*F_roll2*kilihertz2))))),IMSUM(feedtype2,IMDIV(COMPLEX(1,Rvolt2*Cvolt2*nanoF2*kiliOhm2*C35),IMPRODUCT(Rupper2*kiliOhm2*(Cvolt2*nanoF2+Cforward2*picoF2),COMPLEX(1,Rvolt2*Cvolt2*Cforward2*picoF2*nanoF2*kiliOhm2*C35/(Cvolt2*nanoF2+Cforward2*picoF2)),D35))))</f>
        <v>-2,71623290724496+23,4658130889669i</v>
      </c>
      <c r="S35" s="229">
        <f>20*LOG(IMABS(R35))</f>
        <v>27.466515587986137</v>
      </c>
      <c r="T35" s="229">
        <f>(180/PI()*IMARGUMENT(R35))</f>
        <v>96.6027604446748</v>
      </c>
      <c r="U35" s="227" t="str">
        <f t="shared" ref="U35:U95" si="5">IMPRODUCT(F35,R35)</f>
        <v>169,411413893728+436,915900798197i</v>
      </c>
      <c r="V35" s="227">
        <f>20*LOG(IMABS(U35))</f>
        <v>53.416238941025014</v>
      </c>
      <c r="W35" s="227">
        <f>(180/PI()*IMARGUMENT(U35))</f>
        <v>68.806508467151886</v>
      </c>
      <c r="X35" s="269" t="str">
        <f t="shared" ref="X35:X95" si="6">IMDIV(J35,IMSUM(1,IMPRODUCT(F35,R35,-1)))</f>
        <v>0,0000733086050912003+0,000622466899561723i</v>
      </c>
      <c r="Y35" s="269">
        <f>20*LOG(IMABS(X35))</f>
        <v>-64.057851901976974</v>
      </c>
      <c r="Z35" s="269">
        <f>(180/PI()*IMARGUMENT(X35))</f>
        <v>83.283153861225131</v>
      </c>
      <c r="AA35" s="268" t="str">
        <f t="shared" ref="AA35:AA95" si="7">IMDIV(IMPRODUCT(1,N35),IMSUM(1,IMPRODUCT(F35,R35,-1)))</f>
        <v>0,0010129841286273+0,00844720324933908i</v>
      </c>
      <c r="AB35" s="268">
        <f>20*LOG(IMABS(AA35))</f>
        <v>-41.403731435477049</v>
      </c>
      <c r="AC35" s="268">
        <f>(180/PI()*IMARGUMENT(AA35))</f>
        <v>83.161775214577503</v>
      </c>
    </row>
    <row r="36" spans="1:29">
      <c r="A36" s="276">
        <v>-2.9</v>
      </c>
      <c r="B36" s="275">
        <f t="shared" ref="B36:B95" si="8">10^A36*10000</f>
        <v>12.589254117941662</v>
      </c>
      <c r="C36" s="274">
        <f t="shared" ref="C36:C95" si="9">2*PI()*B36</f>
        <v>79.100616502201149</v>
      </c>
      <c r="D36" s="273" t="str">
        <f t="shared" ref="D36:D95" si="10">COMPLEX(0,C36)</f>
        <v>79,1006165022011i</v>
      </c>
      <c r="E36" s="272">
        <f t="shared" si="0"/>
        <v>22.453181582566561</v>
      </c>
      <c r="F36" s="229" t="str">
        <f t="shared" ref="F36:F66" si="11">IF(freq_ratio2&gt;1,IMPRODUCT(Kth_2/(2/rload2-Kfeed2/Gdc_ccm2),IMDIV(COMPLEX(1,Rc_2*Coutput2*microF2*miliOhm2*C36),IMSUM(1,IMPRODUCT(D36,1/omega1_2),IMPRODUCT(D36,D36,1/omega2_2),IMPRODUCT(D36,D36,D36,1/omega3_2)))),IMPRODUCT(Kth_2/(2/rload2-Kfeed2/Gdc_dcm2),(IMDIV(COMPLEX(1,Rc_2*Coutput2*microF2*miliOhm2*C36),IMSUM(1,IMDIV(D36,omegat2),IMDIV(IMPRODUCT(D36,D36),omegapole0^2*(1-2*Gdc_dcm2/(Kfeed2*rload2))))))))</f>
        <v>15,5638539394429-10,3213999746182i</v>
      </c>
      <c r="G36" s="229">
        <f t="shared" ref="G36:G95" si="12">20*LOG(IMABS(F36))</f>
        <v>25.425327045474766</v>
      </c>
      <c r="H36" s="229">
        <f t="shared" ref="H36:H95" si="13">(180/PI()*IMARGUMENT(F36))</f>
        <v>-33.550936522426817</v>
      </c>
      <c r="I36" s="271">
        <f t="shared" ref="I36:I66" si="14">IF(freq_ratio2&gt;1,(Kinput2-Kfeed2*Metccm2/(2*ratio2*Gdc_ccm2))/(2/rload2-Kfeed2/Gdc_ccm2),(Kinput2-Kfeed2*Metccm2/(2*ratio2*Gdc_dcm2))/(2/rload2-Kfeed2/Gdc_dcm2))</f>
        <v>0.33218250787448511</v>
      </c>
      <c r="J36" s="271" t="str">
        <f t="shared" ref="J36:J66" si="15">IF(freq_ratio2&gt;1,IMPRODUCT(I36,IMDIV((IMPRODUCT(COMPLEX(1,Rc_2*Coutput2*microF2*miliOhm2*C36),COMPLEX(1,(effectiveL2*Requiv2*Kfeed2*0.5*Metccm2)*C36/(ratio2*(Xequiv2^2+Requiv2^2)*(Kfeed2*Metccm2*0.5/ratio2-Kinput2*Gdc_ccm2))))),IMSUM(1,IMPRODUCT(D36,1/omega1_2),IMPRODUCT(D36,D36,1/omega2_2),IMPRODUCT(D36,D36,D36,1/omega3_2)))),IMPRODUCT(I36,(IMDIV(COMPLEX(1,Rc_2*Coutput2*microF2*miliOhm2*C36),IMSUM(1,IMDIV(D36,omegat2),IMDIV(IMPRODUCT(D36,D36),omegapole0^2*(1-2*Gdc_dcm2/(Kfeed2*rload2))))))))</f>
        <v>0,230258683598343-0,152699452224018i</v>
      </c>
      <c r="K36" s="271">
        <f t="shared" ref="K36:K95" si="16">20*LOG(IMABS(J36))</f>
        <v>-11.172695534983939</v>
      </c>
      <c r="L36" s="271">
        <f t="shared" ref="L36:L95" si="17">(180/PI()*IMARGUMENT(J36))</f>
        <v>-33.550936522426795</v>
      </c>
      <c r="M36" s="270">
        <f t="shared" si="1"/>
        <v>4.5090163320233909</v>
      </c>
      <c r="N36" s="270" t="str">
        <f t="shared" si="2"/>
        <v>3,11998331472285-2,08106470641561i</v>
      </c>
      <c r="O36" s="270">
        <f t="shared" ref="O36:O95" si="18">20*LOG(IMABS(N36))</f>
        <v>11.481436331361749</v>
      </c>
      <c r="P36" s="270">
        <f t="shared" ref="P36:P95" si="19">(180/PI()*IMARGUMENT(N36))</f>
        <v>-33.703743051439481</v>
      </c>
      <c r="Q36" s="229">
        <f t="shared" si="3"/>
        <v>-1474.628881071144</v>
      </c>
      <c r="R36" s="229" t="str">
        <f t="shared" si="4"/>
        <v>-2,71623727138411+18,6378693278196i</v>
      </c>
      <c r="S36" s="229">
        <f t="shared" ref="S36:S95" si="20">20*LOG(IMABS(R36))</f>
        <v>25.499201001227206</v>
      </c>
      <c r="T36" s="229">
        <f t="shared" ref="T36:T95" si="21">(180/PI()*IMARGUMENT(R36))</f>
        <v>98.291770773481218</v>
      </c>
      <c r="U36" s="227" t="str">
        <f t="shared" si="5"/>
        <v>150,093783850401+318,112447264528i</v>
      </c>
      <c r="V36" s="227">
        <f t="shared" ref="V36:V95" si="22">20*LOG(IMABS(U36))</f>
        <v>50.924528046701965</v>
      </c>
      <c r="W36" s="227">
        <f t="shared" ref="W36:W95" si="23">(180/PI()*IMARGUMENT(U36))</f>
        <v>64.740834251054466</v>
      </c>
      <c r="X36" s="269" t="str">
        <f t="shared" si="6"/>
        <v>0,000115418411383969+0,000777922566078651i</v>
      </c>
      <c r="Y36" s="269">
        <f t="shared" ref="Y36:Y95" si="24">20*LOG(IMABS(X36))</f>
        <v>-62.086708789753466</v>
      </c>
      <c r="Z36" s="269">
        <f t="shared" ref="Z36:Z95" si="25">(180/PI()*IMARGUMENT(X36))</f>
        <v>81.560734426378019</v>
      </c>
      <c r="AA36" s="268" t="str">
        <f t="shared" si="7"/>
        <v>0,0015948413149477+0,0105552746202892i</v>
      </c>
      <c r="AB36" s="268">
        <f t="shared" ref="AB36:AB95" si="26">20*LOG(IMABS(AA36))</f>
        <v>-39.432576923407765</v>
      </c>
      <c r="AC36" s="268">
        <f t="shared" ref="AC36:AC95" si="27">(180/PI()*IMARGUMENT(AA36))</f>
        <v>81.407927897365383</v>
      </c>
    </row>
    <row r="37" spans="1:29">
      <c r="A37" s="276">
        <v>-2.8</v>
      </c>
      <c r="B37" s="275">
        <f t="shared" si="8"/>
        <v>15.848931924611135</v>
      </c>
      <c r="C37" s="274">
        <f t="shared" si="9"/>
        <v>99.581776203206161</v>
      </c>
      <c r="D37" s="273" t="str">
        <f t="shared" si="10"/>
        <v>99,5817762032062i</v>
      </c>
      <c r="E37" s="272">
        <f t="shared" si="0"/>
        <v>22.453181582566561</v>
      </c>
      <c r="F37" s="229" t="str">
        <f t="shared" si="11"/>
        <v>13,2019943671007-11,0092364694591i</v>
      </c>
      <c r="G37" s="229">
        <f t="shared" si="12"/>
        <v>24.70551522495974</v>
      </c>
      <c r="H37" s="229">
        <f t="shared" si="13"/>
        <v>-39.824965968076953</v>
      </c>
      <c r="I37" s="271">
        <f t="shared" si="14"/>
        <v>0.33218250787448511</v>
      </c>
      <c r="J37" s="271" t="str">
        <f t="shared" si="15"/>
        <v>0,195316266502444-0,162875615946012i</v>
      </c>
      <c r="K37" s="271">
        <f t="shared" si="16"/>
        <v>-11.892507355498964</v>
      </c>
      <c r="L37" s="271">
        <f t="shared" si="17"/>
        <v>-39.824965968077052</v>
      </c>
      <c r="M37" s="270">
        <f t="shared" si="1"/>
        <v>4.5090163320233909</v>
      </c>
      <c r="N37" s="270" t="str">
        <f t="shared" si="2"/>
        <v>2,64378289893113-2,21976088872009i</v>
      </c>
      <c r="O37" s="270">
        <f t="shared" si="18"/>
        <v>10.761642578323363</v>
      </c>
      <c r="P37" s="270">
        <f t="shared" si="19"/>
        <v>-40.017337723770616</v>
      </c>
      <c r="Q37" s="229">
        <f t="shared" si="3"/>
        <v>-1474.628881071144</v>
      </c>
      <c r="R37" s="229" t="str">
        <f t="shared" si="4"/>
        <v>-2,71624418805944+14,8024600809933i</v>
      </c>
      <c r="S37" s="229">
        <f t="shared" si="20"/>
        <v>23.550505790778704</v>
      </c>
      <c r="T37" s="229">
        <f t="shared" si="21"/>
        <v>100.39806921453919</v>
      </c>
      <c r="U37" s="227" t="str">
        <f t="shared" si="5"/>
        <v>127,103942890953+225,325769183647i</v>
      </c>
      <c r="V37" s="227">
        <f t="shared" si="22"/>
        <v>48.25602101573844</v>
      </c>
      <c r="W37" s="227">
        <f t="shared" si="23"/>
        <v>60.573103246462303</v>
      </c>
      <c r="X37" s="269" t="str">
        <f t="shared" si="6"/>
        <v>0,000181029172134511+0,000968130541292402i</v>
      </c>
      <c r="Y37" s="269">
        <f t="shared" si="24"/>
        <v>-60.132066383413381</v>
      </c>
      <c r="Z37" s="269">
        <f t="shared" si="25"/>
        <v>79.408664848718601</v>
      </c>
      <c r="AA37" s="268" t="str">
        <f t="shared" si="7"/>
        <v>0,00250139657745095+0,0131330689818695i</v>
      </c>
      <c r="AB37" s="268">
        <f t="shared" si="26"/>
        <v>-37.477916449591021</v>
      </c>
      <c r="AC37" s="268">
        <f t="shared" si="27"/>
        <v>79.216293093025072</v>
      </c>
    </row>
    <row r="38" spans="1:29">
      <c r="A38" s="276">
        <v>-2.7</v>
      </c>
      <c r="B38" s="275">
        <f t="shared" si="8"/>
        <v>19.95262314968878</v>
      </c>
      <c r="C38" s="274">
        <f t="shared" si="9"/>
        <v>125.36602861381581</v>
      </c>
      <c r="D38" s="273" t="str">
        <f t="shared" si="10"/>
        <v>125,366028613816i</v>
      </c>
      <c r="E38" s="272">
        <f t="shared" si="0"/>
        <v>22.453181582566561</v>
      </c>
      <c r="F38" s="229" t="str">
        <f t="shared" si="11"/>
        <v>10,6485253529178-11,1586034458282i</v>
      </c>
      <c r="G38" s="229">
        <f t="shared" si="12"/>
        <v>23.764045244399171</v>
      </c>
      <c r="H38" s="229">
        <f t="shared" si="13"/>
        <v>-46.339928521606659</v>
      </c>
      <c r="I38" s="271">
        <f t="shared" si="14"/>
        <v>0.33218250787448511</v>
      </c>
      <c r="J38" s="271" t="str">
        <f t="shared" si="15"/>
        <v>0,157539092795817-0,165085418446449i</v>
      </c>
      <c r="K38" s="271">
        <f t="shared" si="16"/>
        <v>-12.83397733605951</v>
      </c>
      <c r="L38" s="271">
        <f t="shared" si="17"/>
        <v>-46.339928521606723</v>
      </c>
      <c r="M38" s="270">
        <f t="shared" si="1"/>
        <v>4.5090163320233909</v>
      </c>
      <c r="N38" s="270" t="str">
        <f t="shared" si="2"/>
        <v>2,12895004420055-2,24989390373847i</v>
      </c>
      <c r="O38" s="270">
        <f t="shared" si="18"/>
        <v>9.8202012326296071</v>
      </c>
      <c r="P38" s="270">
        <f t="shared" si="19"/>
        <v>-46.582109681091829</v>
      </c>
      <c r="Q38" s="229">
        <f t="shared" si="3"/>
        <v>-1474.628881071144</v>
      </c>
      <c r="R38" s="229" t="str">
        <f t="shared" si="4"/>
        <v>-2,71625515020334+11,7553358294407i</v>
      </c>
      <c r="S38" s="229">
        <f t="shared" si="20"/>
        <v>21.630598363448406</v>
      </c>
      <c r="T38" s="229">
        <f t="shared" si="21"/>
        <v>103.01074446258744</v>
      </c>
      <c r="U38" s="227" t="str">
        <f t="shared" si="5"/>
        <v>102,249019061331+155,48660569067i</v>
      </c>
      <c r="V38" s="227">
        <f t="shared" si="22"/>
        <v>45.394643607847591</v>
      </c>
      <c r="W38" s="227">
        <f t="shared" si="23"/>
        <v>56.670815940980773</v>
      </c>
      <c r="X38" s="269" t="str">
        <f t="shared" si="6"/>
        <v>0,000282271652494187+0,00119700870626725i</v>
      </c>
      <c r="Y38" s="269">
        <f t="shared" si="24"/>
        <v>-58.203025697732144</v>
      </c>
      <c r="Z38" s="269">
        <f t="shared" si="25"/>
        <v>76.731247945936232</v>
      </c>
      <c r="AA38" s="268" t="str">
        <f t="shared" si="7"/>
        <v>0,00390020953778261+0,0162318961355147i</v>
      </c>
      <c r="AB38" s="268">
        <f t="shared" si="26"/>
        <v>-35.548847129043068</v>
      </c>
      <c r="AC38" s="268">
        <f t="shared" si="27"/>
        <v>76.48906678645109</v>
      </c>
    </row>
    <row r="39" spans="1:29">
      <c r="A39" s="276">
        <v>-2.6</v>
      </c>
      <c r="B39" s="275">
        <f t="shared" si="8"/>
        <v>25.118864315095777</v>
      </c>
      <c r="C39" s="274">
        <f t="shared" si="9"/>
        <v>157.82647919764742</v>
      </c>
      <c r="D39" s="273" t="str">
        <f t="shared" si="10"/>
        <v>157,826479197647i</v>
      </c>
      <c r="E39" s="272">
        <f t="shared" si="0"/>
        <v>22.453181582566561</v>
      </c>
      <c r="F39" s="229" t="str">
        <f t="shared" si="11"/>
        <v>8,1591672704154-10,7326160243723i</v>
      </c>
      <c r="G39" s="229">
        <f t="shared" si="12"/>
        <v>22.595008402555873</v>
      </c>
      <c r="H39" s="229">
        <f t="shared" si="13"/>
        <v>-52.757116220434689</v>
      </c>
      <c r="I39" s="271">
        <f t="shared" si="14"/>
        <v>0.33218250787448511</v>
      </c>
      <c r="J39" s="271" t="str">
        <f t="shared" si="15"/>
        <v>0,120710405164068-0,158783168163483i</v>
      </c>
      <c r="K39" s="271">
        <f t="shared" si="16"/>
        <v>-14.003014177902841</v>
      </c>
      <c r="L39" s="271">
        <f t="shared" si="17"/>
        <v>-52.757116220434817</v>
      </c>
      <c r="M39" s="270">
        <f t="shared" si="1"/>
        <v>4.5090163320233909</v>
      </c>
      <c r="N39" s="270" t="str">
        <f t="shared" si="2"/>
        <v>1,62704337796428-2,16402791637859i</v>
      </c>
      <c r="O39" s="270">
        <f t="shared" si="18"/>
        <v>8.6512097736049149</v>
      </c>
      <c r="P39" s="270">
        <f t="shared" si="19"/>
        <v>-53.062003174362879</v>
      </c>
      <c r="Q39" s="229">
        <f t="shared" si="3"/>
        <v>-1474.628881071144</v>
      </c>
      <c r="R39" s="229" t="str">
        <f t="shared" si="4"/>
        <v>-2,71627252391052+9,33422611380069i</v>
      </c>
      <c r="S39" s="229">
        <f t="shared" si="20"/>
        <v>19.754589846941471</v>
      </c>
      <c r="T39" s="229">
        <f t="shared" si="21"/>
        <v>106.22506788640257</v>
      </c>
      <c r="U39" s="227" t="str">
        <f t="shared" si="5"/>
        <v>78,0181428894723+105,312222219064i</v>
      </c>
      <c r="V39" s="227">
        <f t="shared" si="22"/>
        <v>42.349598249497362</v>
      </c>
      <c r="W39" s="227">
        <f t="shared" si="23"/>
        <v>53.467951665968016</v>
      </c>
      <c r="X39" s="269" t="str">
        <f t="shared" si="6"/>
        <v>0,000436183590318833+0,00146520937454261i</v>
      </c>
      <c r="Y39" s="269">
        <f t="shared" si="24"/>
        <v>-56.313237014139645</v>
      </c>
      <c r="Z39" s="269">
        <f t="shared" si="25"/>
        <v>73.422063443560646</v>
      </c>
      <c r="AA39" s="268" t="str">
        <f t="shared" si="7"/>
        <v>0,00602655189611938+0,0198571179010964i</v>
      </c>
      <c r="AB39" s="268">
        <f t="shared" si="26"/>
        <v>-33.659013062631914</v>
      </c>
      <c r="AC39" s="268">
        <f t="shared" si="27"/>
        <v>73.117176489632541</v>
      </c>
    </row>
    <row r="40" spans="1:29">
      <c r="A40" s="276">
        <v>-2.5</v>
      </c>
      <c r="B40" s="275">
        <f t="shared" si="8"/>
        <v>31.622776601683764</v>
      </c>
      <c r="C40" s="274">
        <f t="shared" si="9"/>
        <v>198.69176531592183</v>
      </c>
      <c r="D40" s="273" t="str">
        <f t="shared" si="10"/>
        <v>198,691765315922i</v>
      </c>
      <c r="E40" s="272">
        <f t="shared" si="0"/>
        <v>22.453181582566561</v>
      </c>
      <c r="F40" s="229" t="str">
        <f t="shared" si="11"/>
        <v>5,96536623575468-9,83346054575755i</v>
      </c>
      <c r="G40" s="229">
        <f t="shared" si="12"/>
        <v>21.215025274248468</v>
      </c>
      <c r="H40" s="229">
        <f t="shared" si="13"/>
        <v>-58.757342714009241</v>
      </c>
      <c r="I40" s="271">
        <f t="shared" si="14"/>
        <v>0.33218250787448511</v>
      </c>
      <c r="J40" s="271" t="str">
        <f t="shared" si="15"/>
        <v>0,0882543219675088-0,145480655966849i</v>
      </c>
      <c r="K40" s="271">
        <f t="shared" si="16"/>
        <v>-15.382997306210232</v>
      </c>
      <c r="L40" s="271">
        <f t="shared" si="17"/>
        <v>-58.75734271400929</v>
      </c>
      <c r="M40" s="270">
        <f t="shared" si="1"/>
        <v>4.5090163320233909</v>
      </c>
      <c r="N40" s="270" t="str">
        <f t="shared" si="2"/>
        <v>1,18472734433776-1,98276701152395i</v>
      </c>
      <c r="O40" s="270">
        <f t="shared" si="18"/>
        <v>7.2712985712464731</v>
      </c>
      <c r="P40" s="270">
        <f t="shared" si="19"/>
        <v>-59.141170529088178</v>
      </c>
      <c r="Q40" s="229">
        <f t="shared" si="3"/>
        <v>-1474.628881071144</v>
      </c>
      <c r="R40" s="229" t="str">
        <f t="shared" si="4"/>
        <v>-2,71630005907927+7,41019804986408i</v>
      </c>
      <c r="S40" s="229">
        <f t="shared" si="20"/>
        <v>17.94413597806572</v>
      </c>
      <c r="T40" s="229">
        <f t="shared" si="21"/>
        <v>110.1310377297491</v>
      </c>
      <c r="U40" s="227" t="str">
        <f t="shared" si="5"/>
        <v>56,6641655009781+70,9151747083093i</v>
      </c>
      <c r="V40" s="227">
        <f t="shared" si="22"/>
        <v>39.159161252314199</v>
      </c>
      <c r="W40" s="227">
        <f t="shared" si="23"/>
        <v>51.373695015739855</v>
      </c>
      <c r="X40" s="269" t="str">
        <f t="shared" si="6"/>
        <v>0,000664928780882922+0,00176643473259697i</v>
      </c>
      <c r="Y40" s="269">
        <f t="shared" si="24"/>
        <v>-54.482546421693456</v>
      </c>
      <c r="Z40" s="269">
        <f t="shared" si="25"/>
        <v>69.372448009329403</v>
      </c>
      <c r="AA40" s="268" t="str">
        <f t="shared" si="7"/>
        <v>0,009186313791644+0,0239169661860964i</v>
      </c>
      <c r="AB40" s="268">
        <f t="shared" si="26"/>
        <v>-31.828250544236759</v>
      </c>
      <c r="AC40" s="268">
        <f t="shared" si="27"/>
        <v>68.988620194250487</v>
      </c>
    </row>
    <row r="41" spans="1:29">
      <c r="A41" s="276">
        <v>-2.4</v>
      </c>
      <c r="B41" s="275">
        <f t="shared" si="8"/>
        <v>39.81071705534972</v>
      </c>
      <c r="C41" s="274">
        <f t="shared" si="9"/>
        <v>250.13811247045712</v>
      </c>
      <c r="D41" s="273" t="str">
        <f t="shared" si="10"/>
        <v>250,138112470457i</v>
      </c>
      <c r="E41" s="272">
        <f t="shared" si="0"/>
        <v>22.453181582566561</v>
      </c>
      <c r="F41" s="229" t="str">
        <f t="shared" si="11"/>
        <v>4,1975364575458-8,6482371172759i</v>
      </c>
      <c r="G41" s="229">
        <f t="shared" si="12"/>
        <v>19.657251622170051</v>
      </c>
      <c r="H41" s="229">
        <f t="shared" si="13"/>
        <v>-64.109767952911582</v>
      </c>
      <c r="I41" s="271">
        <f t="shared" si="14"/>
        <v>0.33218250787448511</v>
      </c>
      <c r="J41" s="271" t="str">
        <f t="shared" si="15"/>
        <v>0,0621002499015448-0,127945925335608i</v>
      </c>
      <c r="K41" s="271">
        <f t="shared" si="16"/>
        <v>-16.940770958288685</v>
      </c>
      <c r="L41" s="271">
        <f t="shared" si="17"/>
        <v>-64.10976795291154</v>
      </c>
      <c r="M41" s="270">
        <f t="shared" si="1"/>
        <v>4.5090163320233909</v>
      </c>
      <c r="N41" s="270" t="str">
        <f t="shared" si="2"/>
        <v>0,828296259411746-1,7438359759555i</v>
      </c>
      <c r="O41" s="270">
        <f t="shared" si="18"/>
        <v>5.7136389116748711</v>
      </c>
      <c r="P41" s="270">
        <f t="shared" si="19"/>
        <v>-64.592974315324255</v>
      </c>
      <c r="Q41" s="229">
        <f t="shared" si="3"/>
        <v>-1474.628881071144</v>
      </c>
      <c r="R41" s="229" t="str">
        <f t="shared" si="4"/>
        <v>-2,71634369862335+5,88079020058624i</v>
      </c>
      <c r="S41" s="229">
        <f t="shared" si="20"/>
        <v>16.228584198526214</v>
      </c>
      <c r="T41" s="229">
        <f t="shared" si="21"/>
        <v>114.79226899575373</v>
      </c>
      <c r="U41" s="227" t="str">
        <f t="shared" si="5"/>
        <v>39,456516385426+48,1764156638518i</v>
      </c>
      <c r="V41" s="227">
        <f t="shared" si="22"/>
        <v>35.885835820696265</v>
      </c>
      <c r="W41" s="227">
        <f t="shared" si="23"/>
        <v>50.682501042842155</v>
      </c>
      <c r="X41" s="269" t="str">
        <f t="shared" si="6"/>
        <v>0,000993669817431713+0,00208220823685268i</v>
      </c>
      <c r="Y41" s="269">
        <f t="shared" si="24"/>
        <v>-52.738459123208017</v>
      </c>
      <c r="Z41" s="269">
        <f t="shared" si="25"/>
        <v>64.488625984760247</v>
      </c>
      <c r="AA41" s="268" t="str">
        <f t="shared" si="7"/>
        <v>0,0137263561223991+0,028149958436251i</v>
      </c>
      <c r="AB41" s="268">
        <f t="shared" si="26"/>
        <v>-30.084049253244448</v>
      </c>
      <c r="AC41" s="268">
        <f t="shared" si="27"/>
        <v>64.005419622347503</v>
      </c>
    </row>
    <row r="42" spans="1:29">
      <c r="A42" s="276">
        <v>-2.2999999999999998</v>
      </c>
      <c r="B42" s="275">
        <f t="shared" si="8"/>
        <v>50.118723362727209</v>
      </c>
      <c r="C42" s="274">
        <f t="shared" si="9"/>
        <v>314.90522624728584</v>
      </c>
      <c r="D42" s="273" t="str">
        <f t="shared" si="10"/>
        <v>314,905226247286i</v>
      </c>
      <c r="E42" s="272">
        <f t="shared" si="0"/>
        <v>22.453181582566561</v>
      </c>
      <c r="F42" s="229" t="str">
        <f t="shared" si="11"/>
        <v>2,87289950305086-7,36764964064899i</v>
      </c>
      <c r="G42" s="229">
        <f t="shared" si="12"/>
        <v>17.961287987720034</v>
      </c>
      <c r="H42" s="229">
        <f t="shared" si="13"/>
        <v>-68.697482486068452</v>
      </c>
      <c r="I42" s="271">
        <f t="shared" si="14"/>
        <v>0.33218250787448511</v>
      </c>
      <c r="J42" s="271" t="str">
        <f t="shared" si="15"/>
        <v>0,0425029726092701-0,10900033591104i</v>
      </c>
      <c r="K42" s="271">
        <f t="shared" si="16"/>
        <v>-18.636734592738687</v>
      </c>
      <c r="L42" s="271">
        <f t="shared" si="17"/>
        <v>-68.697482486068523</v>
      </c>
      <c r="M42" s="270">
        <f t="shared" si="1"/>
        <v>4.5090163320233909</v>
      </c>
      <c r="N42" s="270" t="str">
        <f t="shared" si="2"/>
        <v>0,561222467481141-1,48568657795091i</v>
      </c>
      <c r="O42" s="270">
        <f t="shared" si="18"/>
        <v>4.0178559370442803</v>
      </c>
      <c r="P42" s="270">
        <f t="shared" si="19"/>
        <v>-69.305794819736377</v>
      </c>
      <c r="Q42" s="229">
        <f t="shared" si="3"/>
        <v>-1474.628881071144</v>
      </c>
      <c r="R42" s="229" t="str">
        <f t="shared" si="4"/>
        <v>-2,71641286073741+4,66455616735301i</v>
      </c>
      <c r="S42" s="229">
        <f t="shared" si="20"/>
        <v>14.644445815935619</v>
      </c>
      <c r="T42" s="229">
        <f t="shared" si="21"/>
        <v>120.21446114605286</v>
      </c>
      <c r="U42" s="227" t="str">
        <f t="shared" si="5"/>
        <v>26,562834412492+33,4143793324076i</v>
      </c>
      <c r="V42" s="227">
        <f t="shared" si="22"/>
        <v>32.60573380365566</v>
      </c>
      <c r="W42" s="227">
        <f t="shared" si="23"/>
        <v>51.516978659984396</v>
      </c>
      <c r="X42" s="269" t="str">
        <f t="shared" si="6"/>
        <v>0,00144390513140242+0,00237661994558244i</v>
      </c>
      <c r="Y42" s="269">
        <f t="shared" si="24"/>
        <v>-51.116416341460102</v>
      </c>
      <c r="Z42" s="269">
        <f t="shared" si="25"/>
        <v>58.719408483194037</v>
      </c>
      <c r="AA42" s="268" t="str">
        <f t="shared" si="7"/>
        <v>0,0199419614057514+0,0320519353091184i</v>
      </c>
      <c r="AB42" s="268">
        <f t="shared" si="26"/>
        <v>-28.461825811677137</v>
      </c>
      <c r="AC42" s="268">
        <f t="shared" si="27"/>
        <v>58.111096149526269</v>
      </c>
    </row>
    <row r="43" spans="1:29">
      <c r="A43" s="276">
        <v>-2.2000000000000002</v>
      </c>
      <c r="B43" s="275">
        <f t="shared" si="8"/>
        <v>63.09573444801925</v>
      </c>
      <c r="C43" s="274">
        <f t="shared" si="9"/>
        <v>396.44219162949946</v>
      </c>
      <c r="D43" s="273" t="str">
        <f t="shared" si="10"/>
        <v>396,442191629499i</v>
      </c>
      <c r="E43" s="272">
        <f t="shared" si="0"/>
        <v>22.453181582566561</v>
      </c>
      <c r="F43" s="229" t="str">
        <f t="shared" si="11"/>
        <v>1,93345134978497-6,13266674931865i</v>
      </c>
      <c r="G43" s="229">
        <f t="shared" si="12"/>
        <v>16.1645278063137</v>
      </c>
      <c r="H43" s="229">
        <f t="shared" si="13"/>
        <v>-72.501453570037754</v>
      </c>
      <c r="I43" s="271">
        <f t="shared" si="14"/>
        <v>0.33218250787448511</v>
      </c>
      <c r="J43" s="271" t="str">
        <f t="shared" si="15"/>
        <v>0,0286043523882402-0,0907294413157404i</v>
      </c>
      <c r="K43" s="271">
        <f t="shared" si="16"/>
        <v>-20.433494774145018</v>
      </c>
      <c r="L43" s="271">
        <f t="shared" si="17"/>
        <v>-72.501453570037796</v>
      </c>
      <c r="M43" s="270">
        <f t="shared" si="1"/>
        <v>4.5090163320233909</v>
      </c>
      <c r="N43" s="270" t="str">
        <f t="shared" si="2"/>
        <v>0,371811320832205-1,2367433893712i</v>
      </c>
      <c r="O43" s="270">
        <f t="shared" si="18"/>
        <v>2.2213820667628723</v>
      </c>
      <c r="P43" s="270">
        <f t="shared" si="19"/>
        <v>-73.267256596020644</v>
      </c>
      <c r="Q43" s="229">
        <f t="shared" si="3"/>
        <v>-1474.628881071144</v>
      </c>
      <c r="R43" s="229" t="str">
        <f t="shared" si="4"/>
        <v>-2,71652247052286+3,69672734490938i</v>
      </c>
      <c r="S43" s="229">
        <f t="shared" si="20"/>
        <v>13.231548608708595</v>
      </c>
      <c r="T43" s="229">
        <f t="shared" si="21"/>
        <v>126.31012876003658</v>
      </c>
      <c r="U43" s="227" t="str">
        <f t="shared" si="5"/>
        <v>17,4185328320691+23,8069695035545i</v>
      </c>
      <c r="V43" s="227">
        <f t="shared" si="22"/>
        <v>29.396076415022279</v>
      </c>
      <c r="W43" s="227">
        <f t="shared" si="23"/>
        <v>53.808675189998837</v>
      </c>
      <c r="X43" s="269" t="str">
        <f t="shared" si="6"/>
        <v>0,00202112957491523+0,00259538849170309i</v>
      </c>
      <c r="Y43" s="269">
        <f t="shared" si="24"/>
        <v>-49.657323548727028</v>
      </c>
      <c r="Z43" s="269">
        <f t="shared" si="25"/>
        <v>52.090726127667757</v>
      </c>
      <c r="AA43" s="268" t="str">
        <f t="shared" si="7"/>
        <v>0,0279055351809949+0,0348628693069863i</v>
      </c>
      <c r="AB43" s="268">
        <f t="shared" si="26"/>
        <v>-27.002446707819132</v>
      </c>
      <c r="AC43" s="268">
        <f t="shared" si="27"/>
        <v>51.324923101684888</v>
      </c>
    </row>
    <row r="44" spans="1:29">
      <c r="A44" s="276">
        <v>-2.1</v>
      </c>
      <c r="B44" s="275">
        <f t="shared" si="8"/>
        <v>79.432823472428126</v>
      </c>
      <c r="C44" s="274">
        <f t="shared" si="9"/>
        <v>499.09114934975014</v>
      </c>
      <c r="D44" s="273" t="str">
        <f t="shared" si="10"/>
        <v>499,09114934975i</v>
      </c>
      <c r="E44" s="272">
        <f t="shared" si="0"/>
        <v>22.453181582566561</v>
      </c>
      <c r="F44" s="229" t="str">
        <f t="shared" si="11"/>
        <v>1,29286181926424-5,02283316118344i</v>
      </c>
      <c r="G44" s="229">
        <f t="shared" si="12"/>
        <v>14.297578442444571</v>
      </c>
      <c r="H44" s="229">
        <f t="shared" si="13"/>
        <v>-75.565573446566788</v>
      </c>
      <c r="I44" s="271">
        <f t="shared" si="14"/>
        <v>0.33218250787448511</v>
      </c>
      <c r="J44" s="271" t="str">
        <f t="shared" si="15"/>
        <v>0,019127181592466-0,0743100620275802i</v>
      </c>
      <c r="K44" s="271">
        <f t="shared" si="16"/>
        <v>-22.300444138014154</v>
      </c>
      <c r="L44" s="271">
        <f t="shared" si="17"/>
        <v>-75.565573446566802</v>
      </c>
      <c r="M44" s="270">
        <f t="shared" si="1"/>
        <v>4.5090163320233909</v>
      </c>
      <c r="N44" s="270" t="str">
        <f t="shared" si="2"/>
        <v>0,242657129790323-1,01304723049952i</v>
      </c>
      <c r="O44" s="270">
        <f t="shared" si="18"/>
        <v>0.35488643678613085</v>
      </c>
      <c r="P44" s="270">
        <f t="shared" si="19"/>
        <v>-76.529628761210745</v>
      </c>
      <c r="Q44" s="229">
        <f t="shared" si="3"/>
        <v>-1474.628881071144</v>
      </c>
      <c r="R44" s="229" t="str">
        <f t="shared" si="4"/>
        <v>-2,71669617832409+2,92576390187852i</v>
      </c>
      <c r="S44" s="229">
        <f t="shared" si="20"/>
        <v>12.02502826036643</v>
      </c>
      <c r="T44" s="229">
        <f t="shared" si="21"/>
        <v>132.8780140744235</v>
      </c>
      <c r="U44" s="227" t="str">
        <f t="shared" si="5"/>
        <v>11,1833111846526+17,4281200942669i</v>
      </c>
      <c r="V44" s="227">
        <f t="shared" si="22"/>
        <v>26.322606702811019</v>
      </c>
      <c r="W44" s="227">
        <f t="shared" si="23"/>
        <v>57.312440627856773</v>
      </c>
      <c r="X44" s="269" t="str">
        <f t="shared" si="6"/>
        <v>0,00270054195052796+0,00267542571371421i</v>
      </c>
      <c r="Y44" s="269">
        <f t="shared" si="24"/>
        <v>-48.401072207268719</v>
      </c>
      <c r="Z44" s="269">
        <f t="shared" si="25"/>
        <v>44.732319093683422</v>
      </c>
      <c r="AA44" s="268" t="str">
        <f t="shared" si="7"/>
        <v>0,037268028833084+0,0356991494935182i</v>
      </c>
      <c r="AB44" s="268">
        <f t="shared" si="26"/>
        <v>-25.745741632468444</v>
      </c>
      <c r="AC44" s="268">
        <f t="shared" si="27"/>
        <v>43.768263779039437</v>
      </c>
    </row>
    <row r="45" spans="1:29">
      <c r="A45" s="276">
        <v>-2</v>
      </c>
      <c r="B45" s="275">
        <f t="shared" si="8"/>
        <v>100</v>
      </c>
      <c r="C45" s="274">
        <f t="shared" si="9"/>
        <v>628.31853071795865</v>
      </c>
      <c r="D45" s="273" t="str">
        <f t="shared" si="10"/>
        <v>628,318530717959i</v>
      </c>
      <c r="E45" s="272">
        <f t="shared" si="0"/>
        <v>22.453181582566561</v>
      </c>
      <c r="F45" s="229" t="str">
        <f t="shared" si="11"/>
        <v>0,867674973692936-4,06918700019194i</v>
      </c>
      <c r="G45" s="229">
        <f t="shared" si="12"/>
        <v>12.383257364491861</v>
      </c>
      <c r="H45" s="229">
        <f t="shared" si="13"/>
        <v>-77.963057789244715</v>
      </c>
      <c r="I45" s="271">
        <f t="shared" si="14"/>
        <v>0.33218250787448511</v>
      </c>
      <c r="J45" s="271" t="str">
        <f t="shared" si="15"/>
        <v>0,0128367753906661-0,0602013900686364i</v>
      </c>
      <c r="K45" s="271">
        <f t="shared" si="16"/>
        <v>-24.21476521596685</v>
      </c>
      <c r="L45" s="271">
        <f t="shared" si="17"/>
        <v>-77.963057789244701</v>
      </c>
      <c r="M45" s="270">
        <f t="shared" si="1"/>
        <v>4.5090163320233909</v>
      </c>
      <c r="N45" s="270" t="str">
        <f t="shared" si="2"/>
        <v>0,156933879888914-0,820859724342865i</v>
      </c>
      <c r="O45" s="270">
        <f t="shared" si="18"/>
        <v>-1.5587156184977422</v>
      </c>
      <c r="P45" s="270">
        <f t="shared" si="19"/>
        <v>-79.176664542757933</v>
      </c>
      <c r="Q45" s="229">
        <f t="shared" si="3"/>
        <v>-1474.628881071144</v>
      </c>
      <c r="R45" s="229" t="str">
        <f t="shared" si="4"/>
        <v>-2,71697145649282+2,31061038587941i</v>
      </c>
      <c r="S45" s="229">
        <f t="shared" si="20"/>
        <v>11.045162767150114</v>
      </c>
      <c r="T45" s="229">
        <f t="shared" si="21"/>
        <v>139.62096322138149</v>
      </c>
      <c r="U45" s="227" t="str">
        <f t="shared" si="5"/>
        <v>7,04485760769211+13,0607237364357i</v>
      </c>
      <c r="V45" s="227">
        <f t="shared" si="22"/>
        <v>23.428420131641982</v>
      </c>
      <c r="W45" s="227">
        <f t="shared" si="23"/>
        <v>61.657905432136829</v>
      </c>
      <c r="X45" s="269" t="str">
        <f t="shared" si="6"/>
        <v>0,0034215316586476+0,00256643106031649i</v>
      </c>
      <c r="Y45" s="269">
        <f t="shared" si="24"/>
        <v>-47.377044469045401</v>
      </c>
      <c r="Z45" s="269">
        <f t="shared" si="25"/>
        <v>36.872923171527674</v>
      </c>
      <c r="AA45" s="268" t="str">
        <f t="shared" si="7"/>
        <v>0,0471815693396096+0,0338526223490098i</v>
      </c>
      <c r="AB45" s="268">
        <f t="shared" si="26"/>
        <v>-24.720994871576281</v>
      </c>
      <c r="AC45" s="268">
        <f t="shared" si="27"/>
        <v>35.659316418014463</v>
      </c>
    </row>
    <row r="46" spans="1:29">
      <c r="A46" s="276">
        <v>-1.9</v>
      </c>
      <c r="B46" s="275">
        <f t="shared" si="8"/>
        <v>125.89254117941664</v>
      </c>
      <c r="C46" s="274">
        <f t="shared" si="9"/>
        <v>791.0061650220116</v>
      </c>
      <c r="D46" s="273" t="str">
        <f t="shared" si="10"/>
        <v>791,006165022012i</v>
      </c>
      <c r="E46" s="272">
        <f t="shared" si="0"/>
        <v>22.453181582566561</v>
      </c>
      <c r="F46" s="229" t="str">
        <f t="shared" si="11"/>
        <v>0,590480240339377-3,27280911663573i</v>
      </c>
      <c r="G46" s="229">
        <f t="shared" si="12"/>
        <v>10.437530233512664</v>
      </c>
      <c r="H46" s="229">
        <f t="shared" si="13"/>
        <v>-79.772718640101132</v>
      </c>
      <c r="I46" s="271">
        <f t="shared" si="14"/>
        <v>0.33218250787448511</v>
      </c>
      <c r="J46" s="271" t="str">
        <f t="shared" si="15"/>
        <v>0,00873583132817838-0,0484194160262193i</v>
      </c>
      <c r="K46" s="271">
        <f t="shared" si="16"/>
        <v>-26.160492346946054</v>
      </c>
      <c r="L46" s="271">
        <f t="shared" si="17"/>
        <v>-79.772718640101147</v>
      </c>
      <c r="M46" s="270">
        <f t="shared" si="1"/>
        <v>4.5090163320233909</v>
      </c>
      <c r="N46" s="270" t="str">
        <f t="shared" si="2"/>
        <v>0,10105090491038-0,660403414879204i</v>
      </c>
      <c r="O46" s="270">
        <f t="shared" si="18"/>
        <v>-3.5033034191324797</v>
      </c>
      <c r="P46" s="270">
        <f t="shared" si="19"/>
        <v>-81.300425412730149</v>
      </c>
      <c r="Q46" s="229">
        <f t="shared" si="3"/>
        <v>-1474.628881071144</v>
      </c>
      <c r="R46" s="229" t="str">
        <f t="shared" si="4"/>
        <v>-2,71740766728697+1,81850994747918i</v>
      </c>
      <c r="S46" s="229">
        <f t="shared" si="20"/>
        <v>10.290298198292193</v>
      </c>
      <c r="T46" s="229">
        <f t="shared" si="21"/>
        <v>146.20925996567703</v>
      </c>
      <c r="U46" s="227" t="str">
        <f t="shared" si="5"/>
        <v>4,34706040232295+9,96735077795968i</v>
      </c>
      <c r="V46" s="227">
        <f t="shared" si="22"/>
        <v>20.727828431804859</v>
      </c>
      <c r="W46" s="227">
        <f t="shared" si="23"/>
        <v>66.436541325575888</v>
      </c>
      <c r="X46" s="269" t="str">
        <f t="shared" si="6"/>
        <v>0,00410104277690356+0,00225358470022492i</v>
      </c>
      <c r="Y46" s="269">
        <f t="shared" si="24"/>
        <v>-46.59611497073179</v>
      </c>
      <c r="Z46" s="269">
        <f t="shared" si="25"/>
        <v>28.789456586209358</v>
      </c>
      <c r="AA46" s="268" t="str">
        <f t="shared" si="7"/>
        <v>0,0564830254525954+0,0291053269086959i</v>
      </c>
      <c r="AB46" s="268">
        <f t="shared" si="26"/>
        <v>-23.938926042918215</v>
      </c>
      <c r="AC46" s="268">
        <f t="shared" si="27"/>
        <v>27.261749813580238</v>
      </c>
    </row>
    <row r="47" spans="1:29">
      <c r="A47" s="276">
        <v>-1.8</v>
      </c>
      <c r="B47" s="275">
        <f t="shared" si="8"/>
        <v>158.48931924611125</v>
      </c>
      <c r="C47" s="274">
        <f t="shared" si="9"/>
        <v>995.81776203206107</v>
      </c>
      <c r="D47" s="273" t="str">
        <f t="shared" si="10"/>
        <v>995,817762032061i</v>
      </c>
      <c r="E47" s="272">
        <f t="shared" si="0"/>
        <v>22.453181582566561</v>
      </c>
      <c r="F47" s="229" t="str">
        <f t="shared" si="11"/>
        <v>0,411864639508598-2,61969493690162i</v>
      </c>
      <c r="G47" s="229">
        <f t="shared" si="12"/>
        <v>8.4710566766424726</v>
      </c>
      <c r="H47" s="229">
        <f t="shared" si="13"/>
        <v>-81.06517757918499</v>
      </c>
      <c r="I47" s="271">
        <f t="shared" si="14"/>
        <v>0.33218250787448511</v>
      </c>
      <c r="J47" s="271" t="str">
        <f t="shared" si="15"/>
        <v>0,00609331146918681-0,0387569499140263i</v>
      </c>
      <c r="K47" s="271">
        <f t="shared" si="16"/>
        <v>-28.126965903816263</v>
      </c>
      <c r="L47" s="271">
        <f t="shared" si="17"/>
        <v>-81.065177579184976</v>
      </c>
      <c r="M47" s="270">
        <f t="shared" si="1"/>
        <v>4.5090163320233909</v>
      </c>
      <c r="N47" s="270" t="str">
        <f t="shared" si="2"/>
        <v>0,0650466511591389-0,528860469371431i</v>
      </c>
      <c r="O47" s="270">
        <f t="shared" si="18"/>
        <v>-5.4679718711210503</v>
      </c>
      <c r="P47" s="270">
        <f t="shared" si="19"/>
        <v>-82.988179979856994</v>
      </c>
      <c r="Q47" s="229">
        <f t="shared" si="3"/>
        <v>-1474.628881071144</v>
      </c>
      <c r="R47" s="229" t="str">
        <f t="shared" si="4"/>
        <v>-2,7180988247083+1,42326106787333i</v>
      </c>
      <c r="S47" s="229">
        <f t="shared" si="20"/>
        <v>9.7376188962578798</v>
      </c>
      <c r="T47" s="229">
        <f t="shared" si="21"/>
        <v>152.36237816027662</v>
      </c>
      <c r="U47" s="227" t="str">
        <f t="shared" si="5"/>
        <v>2,60902102080973+7,70678063573285i</v>
      </c>
      <c r="V47" s="227">
        <f t="shared" si="22"/>
        <v>18.208675572900354</v>
      </c>
      <c r="W47" s="227">
        <f t="shared" si="23"/>
        <v>71.297200581091616</v>
      </c>
      <c r="X47" s="269" t="str">
        <f t="shared" si="6"/>
        <v>0,00466071510053074+0,00176370662153323i</v>
      </c>
      <c r="Y47" s="269">
        <f t="shared" si="24"/>
        <v>-46.049721004633156</v>
      </c>
      <c r="Z47" s="269">
        <f t="shared" si="25"/>
        <v>20.727632153464675</v>
      </c>
      <c r="AA47" s="268" t="str">
        <f t="shared" si="7"/>
        <v>0,0640679463175478+0,0218162850989458i</v>
      </c>
      <c r="AB47" s="268">
        <f t="shared" si="26"/>
        <v>-23.390726971937951</v>
      </c>
      <c r="AC47" s="268">
        <f t="shared" si="27"/>
        <v>18.804629752792657</v>
      </c>
    </row>
    <row r="48" spans="1:29">
      <c r="A48" s="276">
        <v>-1.7</v>
      </c>
      <c r="B48" s="275">
        <f t="shared" si="8"/>
        <v>199.52623149688793</v>
      </c>
      <c r="C48" s="274">
        <f t="shared" si="9"/>
        <v>1253.6602861381591</v>
      </c>
      <c r="D48" s="273" t="str">
        <f t="shared" si="10"/>
        <v>1253,66028613816i</v>
      </c>
      <c r="E48" s="272">
        <f t="shared" si="0"/>
        <v>22.453181582566561</v>
      </c>
      <c r="F48" s="229" t="str">
        <f t="shared" si="11"/>
        <v>0,297617153345891-2,09013027637649i</v>
      </c>
      <c r="G48" s="229">
        <f t="shared" si="12"/>
        <v>6.4906412340345465</v>
      </c>
      <c r="H48" s="229">
        <f t="shared" si="13"/>
        <v>-81.896035241691308</v>
      </c>
      <c r="I48" s="271">
        <f t="shared" si="14"/>
        <v>0.33218250787448511</v>
      </c>
      <c r="J48" s="271" t="str">
        <f t="shared" si="15"/>
        <v>0,00440308256633279-0,0309223311822417i</v>
      </c>
      <c r="K48" s="271">
        <f t="shared" si="16"/>
        <v>-30.107381346424177</v>
      </c>
      <c r="L48" s="271">
        <f t="shared" si="17"/>
        <v>-81.896035241691308</v>
      </c>
      <c r="M48" s="270">
        <f t="shared" si="1"/>
        <v>4.5090163320233909</v>
      </c>
      <c r="N48" s="270" t="str">
        <f t="shared" si="2"/>
        <v>0,0420252618479726-0,422263305210924i</v>
      </c>
      <c r="O48" s="270">
        <f t="shared" si="18"/>
        <v>-7.4455279512590771</v>
      </c>
      <c r="P48" s="270">
        <f t="shared" si="19"/>
        <v>-84.316420481553351</v>
      </c>
      <c r="Q48" s="229">
        <f t="shared" si="3"/>
        <v>-1474.628881071144</v>
      </c>
      <c r="R48" s="229" t="str">
        <f t="shared" si="4"/>
        <v>-2,71919375812387+1,10382452286556i</v>
      </c>
      <c r="S48" s="229">
        <f t="shared" si="20"/>
        <v>9.3512637431121153</v>
      </c>
      <c r="T48" s="229">
        <f t="shared" si="21"/>
        <v>157.90588917238119</v>
      </c>
      <c r="U48" s="227" t="str">
        <f t="shared" si="5"/>
        <v>1,4978583493594+6,0119863134773i</v>
      </c>
      <c r="V48" s="227">
        <f t="shared" si="22"/>
        <v>15.841904977146656</v>
      </c>
      <c r="W48" s="227">
        <f t="shared" si="23"/>
        <v>76.009853930689857</v>
      </c>
      <c r="X48" s="269" t="str">
        <f t="shared" si="6"/>
        <v>0,00504817861554673+0,00115042850707022i</v>
      </c>
      <c r="Y48" s="269">
        <f t="shared" si="24"/>
        <v>-45.717421773305595</v>
      </c>
      <c r="Z48" s="269">
        <f t="shared" si="25"/>
        <v>12.837881708696008</v>
      </c>
      <c r="AA48" s="268" t="str">
        <f t="shared" si="7"/>
        <v>0,0691835977567665+0,0127194058074413i</v>
      </c>
      <c r="AB48" s="268">
        <f t="shared" si="26"/>
        <v>-23.055568378140489</v>
      </c>
      <c r="AC48" s="268">
        <f t="shared" si="27"/>
        <v>10.417496468833969</v>
      </c>
    </row>
    <row r="49" spans="1:29">
      <c r="A49" s="276">
        <v>-1.6</v>
      </c>
      <c r="B49" s="275">
        <f t="shared" si="8"/>
        <v>251.1886431509578</v>
      </c>
      <c r="C49" s="274">
        <f t="shared" si="9"/>
        <v>1578.2647919764743</v>
      </c>
      <c r="D49" s="273" t="str">
        <f t="shared" si="10"/>
        <v>1578,26479197647i</v>
      </c>
      <c r="E49" s="272">
        <f t="shared" si="0"/>
        <v>22.453181582566561</v>
      </c>
      <c r="F49" s="229" t="str">
        <f t="shared" si="11"/>
        <v>0,224858067839947-1,66374316286067i</v>
      </c>
      <c r="G49" s="229">
        <f t="shared" si="12"/>
        <v>4.5003382703969201</v>
      </c>
      <c r="H49" s="229">
        <f t="shared" si="13"/>
        <v>-82.303004332892726</v>
      </c>
      <c r="I49" s="271">
        <f t="shared" si="14"/>
        <v>0.33218250787448511</v>
      </c>
      <c r="J49" s="271" t="str">
        <f t="shared" si="15"/>
        <v>0,00332665179837497-0,0246141676744464i</v>
      </c>
      <c r="K49" s="271">
        <f t="shared" si="16"/>
        <v>-32.097684310061808</v>
      </c>
      <c r="L49" s="271">
        <f t="shared" si="17"/>
        <v>-82.303004332892712</v>
      </c>
      <c r="M49" s="270">
        <f t="shared" si="1"/>
        <v>4.5090163320233909</v>
      </c>
      <c r="N49" s="270" t="str">
        <f t="shared" si="2"/>
        <v>0,0273765505372353-0,33651344437786i</v>
      </c>
      <c r="O49" s="270">
        <f t="shared" si="18"/>
        <v>-9.4313029835218138</v>
      </c>
      <c r="P49" s="270">
        <f t="shared" si="19"/>
        <v>-85.34902971808863</v>
      </c>
      <c r="Q49" s="229">
        <f t="shared" si="3"/>
        <v>-1474.628881071144</v>
      </c>
      <c r="R49" s="229" t="str">
        <f t="shared" si="4"/>
        <v>-2,72092791267242+0,843207528326164i</v>
      </c>
      <c r="S49" s="229">
        <f t="shared" si="20"/>
        <v>9.0925896232751118</v>
      </c>
      <c r="T49" s="229">
        <f t="shared" si="21"/>
        <v>162.78194550677884</v>
      </c>
      <c r="U49" s="227" t="str">
        <f t="shared" si="5"/>
        <v>0,79105816695+4,71652722695301i</v>
      </c>
      <c r="V49" s="227">
        <f t="shared" si="22"/>
        <v>13.59292789367203</v>
      </c>
      <c r="W49" s="227">
        <f t="shared" si="23"/>
        <v>80.478941173886113</v>
      </c>
      <c r="X49" s="269" t="str">
        <f t="shared" si="6"/>
        <v>0,0052396685081634+0,000473201096550605i</v>
      </c>
      <c r="Y49" s="269">
        <f t="shared" si="24"/>
        <v>-45.578645833730256</v>
      </c>
      <c r="Z49" s="269">
        <f t="shared" si="25"/>
        <v>5.1604549989995432</v>
      </c>
      <c r="AA49" s="268" t="str">
        <f t="shared" si="7"/>
        <v>0,0714646016734807+0,0026385102993309i</v>
      </c>
      <c r="AB49" s="268">
        <f t="shared" si="26"/>
        <v>-22.912264507190269</v>
      </c>
      <c r="AC49" s="268">
        <f t="shared" si="27"/>
        <v>2.1144296138036252</v>
      </c>
    </row>
    <row r="50" spans="1:29">
      <c r="A50" s="276">
        <v>-1.5</v>
      </c>
      <c r="B50" s="275">
        <f t="shared" si="8"/>
        <v>316.22776601683785</v>
      </c>
      <c r="C50" s="274">
        <f t="shared" si="9"/>
        <v>1986.9176531592195</v>
      </c>
      <c r="D50" s="273" t="str">
        <f t="shared" si="10"/>
        <v>1986,91765315922i</v>
      </c>
      <c r="E50" s="272">
        <f t="shared" si="0"/>
        <v>22.453181582566561</v>
      </c>
      <c r="F50" s="229" t="str">
        <f t="shared" si="11"/>
        <v>0,178604817960555-1,3218439798279i</v>
      </c>
      <c r="G50" s="229">
        <f t="shared" si="12"/>
        <v>2.5021773697068515</v>
      </c>
      <c r="H50" s="229">
        <f t="shared" si="13"/>
        <v>-82.304916569122867</v>
      </c>
      <c r="I50" s="271">
        <f t="shared" si="14"/>
        <v>0.33218250787448511</v>
      </c>
      <c r="J50" s="271" t="str">
        <f t="shared" si="15"/>
        <v>0,00264236033234009-0,0195559567637821i</v>
      </c>
      <c r="K50" s="271">
        <f t="shared" si="16"/>
        <v>-34.095845210751904</v>
      </c>
      <c r="L50" s="271">
        <f t="shared" si="17"/>
        <v>-82.304916569122838</v>
      </c>
      <c r="M50" s="270">
        <f t="shared" si="1"/>
        <v>4.5090163320233909</v>
      </c>
      <c r="N50" s="270" t="str">
        <f t="shared" si="2"/>
        <v>0,0180841929282455-0,267853646844262i</v>
      </c>
      <c r="O50" s="270">
        <f t="shared" si="18"/>
        <v>-11.422297252642196</v>
      </c>
      <c r="P50" s="270">
        <f t="shared" si="19"/>
        <v>-86.137525562162736</v>
      </c>
      <c r="Q50" s="229">
        <f t="shared" si="3"/>
        <v>-1474.628881071144</v>
      </c>
      <c r="R50" s="229" t="str">
        <f t="shared" si="4"/>
        <v>-2,72367335681385+0,62756788393658i</v>
      </c>
      <c r="S50" s="229">
        <f t="shared" si="20"/>
        <v>8.9277546580641758</v>
      </c>
      <c r="T50" s="229">
        <f t="shared" si="21"/>
        <v>167.02480050623689</v>
      </c>
      <c r="U50" s="227" t="str">
        <f t="shared" si="5"/>
        <v>0,343085645237151+3,71235787739042i</v>
      </c>
      <c r="V50" s="227">
        <f t="shared" si="22"/>
        <v>11.429932027771031</v>
      </c>
      <c r="W50" s="227">
        <f t="shared" si="23"/>
        <v>84.719883937114048</v>
      </c>
      <c r="X50" s="269" t="str">
        <f t="shared" si="6"/>
        <v>0,00522998631954972-0,000213689730997347i</v>
      </c>
      <c r="Y50" s="269">
        <f t="shared" si="24"/>
        <v>-45.622744779295125</v>
      </c>
      <c r="Z50" s="269">
        <f t="shared" si="25"/>
        <v>-2.3397218613363253</v>
      </c>
      <c r="AA50" s="268" t="str">
        <f t="shared" si="7"/>
        <v>0,0707970610460404-0,00765643121882964i</v>
      </c>
      <c r="AB50" s="268">
        <f t="shared" si="26"/>
        <v>-22.94919682118541</v>
      </c>
      <c r="AC50" s="268">
        <f t="shared" si="27"/>
        <v>-6.1723308543762201</v>
      </c>
    </row>
    <row r="51" spans="1:29">
      <c r="A51" s="276">
        <v>-1.4</v>
      </c>
      <c r="B51" s="275">
        <f t="shared" si="8"/>
        <v>398.10717055349727</v>
      </c>
      <c r="C51" s="274">
        <f t="shared" si="9"/>
        <v>2501.3811247045714</v>
      </c>
      <c r="D51" s="273" t="str">
        <f t="shared" si="10"/>
        <v>2501,38112470457i</v>
      </c>
      <c r="E51" s="272">
        <f t="shared" si="0"/>
        <v>22.453181582566561</v>
      </c>
      <c r="F51" s="229" t="str">
        <f t="shared" si="11"/>
        <v>0,149165385193228-1,04827287385563i</v>
      </c>
      <c r="G51" s="229">
        <f t="shared" si="12"/>
        <v>0.49654552307850486</v>
      </c>
      <c r="H51" s="229">
        <f t="shared" si="13"/>
        <v>-81.901389552004034</v>
      </c>
      <c r="I51" s="271">
        <f t="shared" si="14"/>
        <v>0.33218250787448511</v>
      </c>
      <c r="J51" s="271" t="str">
        <f t="shared" si="15"/>
        <v>0,00220682006954518-0,0155086222811526i</v>
      </c>
      <c r="K51" s="271">
        <f t="shared" si="16"/>
        <v>-36.101477057380215</v>
      </c>
      <c r="L51" s="271">
        <f t="shared" si="17"/>
        <v>-81.901389552004034</v>
      </c>
      <c r="M51" s="270">
        <f t="shared" si="1"/>
        <v>4.5090163320233909</v>
      </c>
      <c r="N51" s="270" t="str">
        <f t="shared" si="2"/>
        <v>0,0122010862864129-0,213039026337933i</v>
      </c>
      <c r="O51" s="270">
        <f t="shared" si="18"/>
        <v>-13.416594922963167</v>
      </c>
      <c r="P51" s="270">
        <f t="shared" si="19"/>
        <v>-86.722159612931932</v>
      </c>
      <c r="Q51" s="229">
        <f t="shared" si="3"/>
        <v>-1474.628881071144</v>
      </c>
      <c r="R51" s="229" t="str">
        <f t="shared" si="4"/>
        <v>-2,72801705697849+0,445494835164111i</v>
      </c>
      <c r="S51" s="229">
        <f t="shared" si="20"/>
        <v>8.8312420781155883</v>
      </c>
      <c r="T51" s="229">
        <f t="shared" si="21"/>
        <v>170.72526462441843</v>
      </c>
      <c r="U51" s="227" t="str">
        <f t="shared" si="5"/>
        <v>0,0600744360274301+2,92615868893487i</v>
      </c>
      <c r="V51" s="227">
        <f t="shared" si="22"/>
        <v>9.3277876011941014</v>
      </c>
      <c r="W51" s="227">
        <f t="shared" si="23"/>
        <v>88.823875072414396</v>
      </c>
      <c r="X51" s="269" t="str">
        <f t="shared" si="6"/>
        <v>0,00502388481657407-0,000859576655742481i</v>
      </c>
      <c r="Y51" s="269">
        <f t="shared" si="24"/>
        <v>-45.853894280835483</v>
      </c>
      <c r="Z51" s="269">
        <f t="shared" si="25"/>
        <v>-9.7091780412855577</v>
      </c>
      <c r="AA51" s="268" t="str">
        <f t="shared" si="7"/>
        <v>0,0672097397618811-0,0174191052783526i</v>
      </c>
      <c r="AB51" s="268">
        <f t="shared" si="26"/>
        <v>-23.169012146418424</v>
      </c>
      <c r="AC51" s="268">
        <f t="shared" si="27"/>
        <v>-14.529948102213416</v>
      </c>
    </row>
    <row r="52" spans="1:29">
      <c r="A52" s="276">
        <v>-1.3</v>
      </c>
      <c r="B52" s="275">
        <f t="shared" si="8"/>
        <v>501.18723362727206</v>
      </c>
      <c r="C52" s="274">
        <f t="shared" si="9"/>
        <v>3149.0522624728583</v>
      </c>
      <c r="D52" s="273" t="str">
        <f t="shared" si="10"/>
        <v>3149,05226247286i</v>
      </c>
      <c r="E52" s="272">
        <f t="shared" si="0"/>
        <v>22.453181582566561</v>
      </c>
      <c r="F52" s="229" t="str">
        <f t="shared" si="11"/>
        <v>0,130304043106207-0,829506496270384i</v>
      </c>
      <c r="G52" s="229">
        <f t="shared" si="12"/>
        <v>-1.5177381801546344</v>
      </c>
      <c r="H52" s="229">
        <f t="shared" si="13"/>
        <v>-81.07257658233263</v>
      </c>
      <c r="I52" s="271">
        <f t="shared" si="14"/>
        <v>0.33218250787448511</v>
      </c>
      <c r="J52" s="271" t="str">
        <f t="shared" si="15"/>
        <v>0,00192777685719215-0,0122720936993276i</v>
      </c>
      <c r="K52" s="271">
        <f t="shared" si="16"/>
        <v>-38.115760760613348</v>
      </c>
      <c r="L52" s="271">
        <f t="shared" si="17"/>
        <v>-81.072576582332644</v>
      </c>
      <c r="M52" s="270">
        <f t="shared" si="1"/>
        <v>4.5090163320233909</v>
      </c>
      <c r="N52" s="270" t="str">
        <f t="shared" si="2"/>
        <v>0,00848088820963531-0,169358646466273i</v>
      </c>
      <c r="O52" s="270">
        <f t="shared" si="18"/>
        <v>-15.41297553942578</v>
      </c>
      <c r="P52" s="270">
        <f t="shared" si="19"/>
        <v>-87.133222610855569</v>
      </c>
      <c r="Q52" s="229">
        <f t="shared" si="3"/>
        <v>-1474.628881071144</v>
      </c>
      <c r="R52" s="229" t="str">
        <f t="shared" si="4"/>
        <v>-2,73488248547439+0,287437058741744i</v>
      </c>
      <c r="S52" s="229">
        <f t="shared" si="20"/>
        <v>8.7864828959340997</v>
      </c>
      <c r="T52" s="229">
        <f t="shared" si="21"/>
        <v>174.00022116534029</v>
      </c>
      <c r="U52" s="227" t="str">
        <f t="shared" si="5"/>
        <v>-0,117935337782537+2,30605699912971i</v>
      </c>
      <c r="V52" s="227">
        <f t="shared" si="22"/>
        <v>7.2687447157794782</v>
      </c>
      <c r="W52" s="227">
        <f t="shared" si="23"/>
        <v>92.927644583007677</v>
      </c>
      <c r="X52" s="269" t="str">
        <f t="shared" si="6"/>
        <v>0,00463714512764931-0,00141204295846201i</v>
      </c>
      <c r="Y52" s="269">
        <f t="shared" si="24"/>
        <v>-46.289879481287677</v>
      </c>
      <c r="Z52" s="269">
        <f t="shared" si="25"/>
        <v>-16.935857357770455</v>
      </c>
      <c r="AA52" s="268" t="str">
        <f t="shared" si="7"/>
        <v>0,0609091612339903-0,0258500182567187i</v>
      </c>
      <c r="AB52" s="268">
        <f t="shared" si="26"/>
        <v>-23.587094260100109</v>
      </c>
      <c r="AC52" s="268">
        <f t="shared" si="27"/>
        <v>-22.996503386293416</v>
      </c>
    </row>
    <row r="53" spans="1:29">
      <c r="A53" s="276">
        <v>-1.2</v>
      </c>
      <c r="B53" s="275">
        <f t="shared" si="8"/>
        <v>630.95734448019311</v>
      </c>
      <c r="C53" s="274">
        <f t="shared" si="9"/>
        <v>3964.421916294998</v>
      </c>
      <c r="D53" s="273" t="str">
        <f t="shared" si="10"/>
        <v>3964,421916295i</v>
      </c>
      <c r="E53" s="272">
        <f t="shared" si="0"/>
        <v>22.453181582566561</v>
      </c>
      <c r="F53" s="229" t="str">
        <f t="shared" si="11"/>
        <v>0,118001436240954-0,654440638076124i</v>
      </c>
      <c r="G53" s="229">
        <f t="shared" si="12"/>
        <v>-3.5436467626715955</v>
      </c>
      <c r="H53" s="229">
        <f t="shared" si="13"/>
        <v>-79.778886971604905</v>
      </c>
      <c r="I53" s="271">
        <f t="shared" si="14"/>
        <v>0.33218250787448511</v>
      </c>
      <c r="J53" s="271" t="str">
        <f t="shared" si="15"/>
        <v>0,00174576653554283-0,00968209033591468i</v>
      </c>
      <c r="K53" s="271">
        <f t="shared" si="16"/>
        <v>-40.141669343130317</v>
      </c>
      <c r="L53" s="271">
        <f t="shared" si="17"/>
        <v>-79.778886971604905</v>
      </c>
      <c r="M53" s="270">
        <f t="shared" si="1"/>
        <v>4.5090163320233909</v>
      </c>
      <c r="N53" s="270" t="str">
        <f t="shared" si="2"/>
        <v>0,00613000834689322-0,134591310875805i</v>
      </c>
      <c r="O53" s="270">
        <f t="shared" si="18"/>
        <v>-17.41065995727697</v>
      </c>
      <c r="P53" s="270">
        <f t="shared" si="19"/>
        <v>-87.392245834843564</v>
      </c>
      <c r="Q53" s="229">
        <f t="shared" si="3"/>
        <v>-1474.628881071144</v>
      </c>
      <c r="R53" s="229" t="str">
        <f t="shared" si="4"/>
        <v>-2,74571627363361+0,145264259512714i</v>
      </c>
      <c r="S53" s="229">
        <f t="shared" si="20"/>
        <v>8.7852521701523401</v>
      </c>
      <c r="T53" s="229">
        <f t="shared" si="21"/>
        <v>176.97154559132161</v>
      </c>
      <c r="U53" s="227" t="str">
        <f t="shared" si="5"/>
        <v>-0,22893162911377+1,81404970134976i</v>
      </c>
      <c r="V53" s="227">
        <f t="shared" si="22"/>
        <v>5.2416054074807654</v>
      </c>
      <c r="W53" s="227">
        <f t="shared" si="23"/>
        <v>97.192658619716696</v>
      </c>
      <c r="X53" s="269" t="str">
        <f t="shared" si="6"/>
        <v>0,00410519028126551-0,0018187107234052i</v>
      </c>
      <c r="Y53" s="269">
        <f t="shared" si="24"/>
        <v>-46.955030970020928</v>
      </c>
      <c r="Z53" s="269">
        <f t="shared" si="25"/>
        <v>-23.894642650072655</v>
      </c>
      <c r="AA53" s="268" t="str">
        <f t="shared" si="7"/>
        <v>0,0524236837393309-0,032135345945402i</v>
      </c>
      <c r="AB53" s="268">
        <f t="shared" si="26"/>
        <v>-24.224021584167581</v>
      </c>
      <c r="AC53" s="268">
        <f t="shared" si="27"/>
        <v>-31.508001513311314</v>
      </c>
    </row>
    <row r="54" spans="1:29">
      <c r="A54" s="276">
        <v>-1.1000000000000001</v>
      </c>
      <c r="B54" s="275">
        <f t="shared" si="8"/>
        <v>794.32823472428095</v>
      </c>
      <c r="C54" s="274">
        <f t="shared" si="9"/>
        <v>4990.9114934974996</v>
      </c>
      <c r="D54" s="273" t="str">
        <f t="shared" si="10"/>
        <v>4990,9114934975i</v>
      </c>
      <c r="E54" s="272">
        <f t="shared" si="0"/>
        <v>22.453181582566561</v>
      </c>
      <c r="F54" s="229" t="str">
        <f t="shared" si="11"/>
        <v>0,109633434193465-0,514063654274254i</v>
      </c>
      <c r="G54" s="229">
        <f t="shared" si="12"/>
        <v>-5.5864908992081928</v>
      </c>
      <c r="H54" s="229">
        <f t="shared" si="13"/>
        <v>-77.960993899252429</v>
      </c>
      <c r="I54" s="271">
        <f t="shared" si="14"/>
        <v>0.33218250787448511</v>
      </c>
      <c r="J54" s="271" t="str">
        <f t="shared" si="15"/>
        <v>0,00162196653437988-0,0076052898452721i</v>
      </c>
      <c r="K54" s="271">
        <f t="shared" si="16"/>
        <v>-42.184513479666911</v>
      </c>
      <c r="L54" s="271">
        <f t="shared" si="17"/>
        <v>-77.960993899252401</v>
      </c>
      <c r="M54" s="270">
        <f t="shared" si="1"/>
        <v>4.5090163320233909</v>
      </c>
      <c r="N54" s="270" t="str">
        <f t="shared" si="2"/>
        <v>0,00464477973855401-0,106938360864421i</v>
      </c>
      <c r="O54" s="270">
        <f t="shared" si="18"/>
        <v>-19.409144172281522</v>
      </c>
      <c r="P54" s="270">
        <f t="shared" si="19"/>
        <v>-87.512968112902271</v>
      </c>
      <c r="Q54" s="229">
        <f t="shared" si="3"/>
        <v>-1474.628881071144</v>
      </c>
      <c r="R54" s="229" t="str">
        <f t="shared" si="4"/>
        <v>-2,76276903123181+0,0119715688108065i</v>
      </c>
      <c r="S54" s="229">
        <f t="shared" si="20"/>
        <v>8.826973128517162</v>
      </c>
      <c r="T54" s="229">
        <f t="shared" si="21"/>
        <v>179.75172876695109</v>
      </c>
      <c r="U54" s="227" t="str">
        <f t="shared" si="5"/>
        <v>-0,296737708367017+1,42155162831218i</v>
      </c>
      <c r="V54" s="227">
        <f t="shared" si="22"/>
        <v>3.240482229308987</v>
      </c>
      <c r="W54" s="227">
        <f t="shared" si="23"/>
        <v>101.79073486769865</v>
      </c>
      <c r="X54" s="269" t="str">
        <f t="shared" si="6"/>
        <v>0,00348822239350587-0,00204096912181391i</v>
      </c>
      <c r="Y54" s="269">
        <f t="shared" si="24"/>
        <v>-47.869273792441263</v>
      </c>
      <c r="Z54" s="269">
        <f t="shared" si="25"/>
        <v>-30.332027453467102</v>
      </c>
      <c r="AA54" s="268" t="str">
        <f t="shared" si="7"/>
        <v>0,0426869384054006-0,0356715731856159i</v>
      </c>
      <c r="AB54" s="268">
        <f t="shared" si="26"/>
        <v>-25.093904485055873</v>
      </c>
      <c r="AC54" s="268">
        <f t="shared" si="27"/>
        <v>-39.884001667117012</v>
      </c>
    </row>
    <row r="55" spans="1:29" s="277" customFormat="1">
      <c r="A55" s="280">
        <v>-1</v>
      </c>
      <c r="B55" s="279">
        <f t="shared" si="8"/>
        <v>1000</v>
      </c>
      <c r="C55" s="278">
        <f t="shared" si="9"/>
        <v>6283.1853071795858</v>
      </c>
      <c r="D55" s="273" t="str">
        <f t="shared" si="10"/>
        <v>6283,18530717959i</v>
      </c>
      <c r="E55" s="272">
        <f t="shared" si="0"/>
        <v>22.453181582566561</v>
      </c>
      <c r="F55" s="229" t="str">
        <f t="shared" si="11"/>
        <v>0,103432105636177-0,401125795997942i</v>
      </c>
      <c r="G55" s="229">
        <f t="shared" si="12"/>
        <v>-7.654824515289981</v>
      </c>
      <c r="H55" s="229">
        <f t="shared" si="13"/>
        <v>-75.540986295063007</v>
      </c>
      <c r="I55" s="271">
        <f t="shared" si="14"/>
        <v>0.33218250787448511</v>
      </c>
      <c r="J55" s="271" t="str">
        <f t="shared" si="15"/>
        <v>0,00153022127927032-0,00593443616877899i</v>
      </c>
      <c r="K55" s="271">
        <f t="shared" si="16"/>
        <v>-44.252847095748713</v>
      </c>
      <c r="L55" s="271">
        <f t="shared" si="17"/>
        <v>-75.54098629506305</v>
      </c>
      <c r="M55" s="270">
        <f t="shared" si="1"/>
        <v>4.5090163320233909</v>
      </c>
      <c r="N55" s="270" t="str">
        <f t="shared" si="2"/>
        <v>0,00370614778726316-0,0849537906558437i</v>
      </c>
      <c r="O55" s="270">
        <f t="shared" si="18"/>
        <v>-21.408087209162442</v>
      </c>
      <c r="P55" s="270">
        <f t="shared" si="19"/>
        <v>-87.502029431123447</v>
      </c>
      <c r="Q55" s="229">
        <f t="shared" si="3"/>
        <v>-1474.628881071144</v>
      </c>
      <c r="R55" s="229" t="str">
        <f t="shared" si="4"/>
        <v>-2,7895037842448-0,118428016837543i</v>
      </c>
      <c r="S55" s="229">
        <f t="shared" si="20"/>
        <v>8.9183598449062096</v>
      </c>
      <c r="T55" s="229">
        <f t="shared" si="21"/>
        <v>-177.56897507623933</v>
      </c>
      <c r="U55" s="227" t="str">
        <f t="shared" si="5"/>
        <v>-0,336028782606941+1,10669266674664i</v>
      </c>
      <c r="V55" s="227">
        <f t="shared" si="22"/>
        <v>1.263535329616206</v>
      </c>
      <c r="W55" s="227">
        <f t="shared" si="23"/>
        <v>106.89003862869771</v>
      </c>
      <c r="X55" s="269" t="str">
        <f t="shared" si="6"/>
        <v>0,00286138077692105-0,00207163728972217i</v>
      </c>
      <c r="Y55" s="269">
        <f t="shared" si="24"/>
        <v>-49.03813915791784</v>
      </c>
      <c r="Z55" s="269">
        <f t="shared" si="25"/>
        <v>-35.904506975027324</v>
      </c>
      <c r="AA55" s="268" t="str">
        <f t="shared" si="7"/>
        <v>0,0328829751850842-0,0363483510160173i</v>
      </c>
      <c r="AB55" s="268">
        <f t="shared" si="26"/>
        <v>-26.193379271331551</v>
      </c>
      <c r="AC55" s="268">
        <f t="shared" si="27"/>
        <v>-47.865550111087764</v>
      </c>
    </row>
    <row r="56" spans="1:29">
      <c r="A56" s="276">
        <v>-0.9</v>
      </c>
      <c r="B56" s="275">
        <f t="shared" si="8"/>
        <v>1258.9254117941666</v>
      </c>
      <c r="C56" s="274">
        <f t="shared" si="9"/>
        <v>7910.0616502201183</v>
      </c>
      <c r="D56" s="273" t="str">
        <f t="shared" si="10"/>
        <v>7910,06165022012i</v>
      </c>
      <c r="E56" s="272">
        <f t="shared" si="0"/>
        <v>22.453181582566561</v>
      </c>
      <c r="F56" s="229" t="str">
        <f t="shared" si="11"/>
        <v>0,0981350240787308-0,309853912788853i</v>
      </c>
      <c r="G56" s="229">
        <f t="shared" si="12"/>
        <v>-9.7617189433021796</v>
      </c>
      <c r="H56" s="229">
        <f t="shared" si="13"/>
        <v>-72.426284499033017</v>
      </c>
      <c r="I56" s="271">
        <f t="shared" si="14"/>
        <v>0.33218250787448511</v>
      </c>
      <c r="J56" s="271" t="str">
        <f t="shared" si="15"/>
        <v>0,0014518538626217-0,00458411871148097i</v>
      </c>
      <c r="K56" s="271">
        <f t="shared" si="16"/>
        <v>-46.359741523760896</v>
      </c>
      <c r="L56" s="271">
        <f t="shared" si="17"/>
        <v>-72.426284499033088</v>
      </c>
      <c r="M56" s="270">
        <f t="shared" si="1"/>
        <v>4.5090163320233909</v>
      </c>
      <c r="N56" s="270" t="str">
        <f t="shared" si="2"/>
        <v>0,00311218629064657-0,067480340908559i</v>
      </c>
      <c r="O56" s="270">
        <f t="shared" si="18"/>
        <v>-23.407226813091206</v>
      </c>
      <c r="P56" s="270">
        <f t="shared" si="19"/>
        <v>-87.359395786631381</v>
      </c>
      <c r="Q56" s="229">
        <f t="shared" si="3"/>
        <v>-1474.628881071144</v>
      </c>
      <c r="R56" s="229" t="str">
        <f t="shared" si="4"/>
        <v>-2,8311553824763-0,250719102848493i</v>
      </c>
      <c r="S56" s="229">
        <f t="shared" si="20"/>
        <v>9.0732002399995189</v>
      </c>
      <c r="T56" s="229">
        <f t="shared" si="21"/>
        <v>-174.93924990247888</v>
      </c>
      <c r="U56" s="227" t="str">
        <f t="shared" si="5"/>
        <v>-0,355521796658456+0,852640247778468i</v>
      </c>
      <c r="V56" s="227">
        <f t="shared" si="22"/>
        <v>-0.68851870330266352</v>
      </c>
      <c r="W56" s="227">
        <f t="shared" si="23"/>
        <v>112.63446559848811</v>
      </c>
      <c r="X56" s="269" t="str">
        <f t="shared" si="6"/>
        <v>0,00229158636557598-0,00194037451217262i</v>
      </c>
      <c r="Y56" s="269">
        <f t="shared" si="24"/>
        <v>-50.449658028211239</v>
      </c>
      <c r="Z56" s="269">
        <f t="shared" si="25"/>
        <v>-40.255875652953236</v>
      </c>
      <c r="AA56" s="268" t="str">
        <f t="shared" si="7"/>
        <v>0,0240813658236722-0,0346343373463645i</v>
      </c>
      <c r="AB56" s="268">
        <f t="shared" si="26"/>
        <v>-27.497143317541557</v>
      </c>
      <c r="AC56" s="268">
        <f t="shared" si="27"/>
        <v>-55.188986940551537</v>
      </c>
    </row>
    <row r="57" spans="1:29">
      <c r="A57" s="276">
        <v>-0.8</v>
      </c>
      <c r="B57" s="275">
        <f t="shared" si="8"/>
        <v>1584.8931924611131</v>
      </c>
      <c r="C57" s="274">
        <f t="shared" si="9"/>
        <v>9958.1776203206136</v>
      </c>
      <c r="D57" s="273" t="str">
        <f t="shared" si="10"/>
        <v>9958,17762032061i</v>
      </c>
      <c r="E57" s="272">
        <f t="shared" si="0"/>
        <v>22.453181582566561</v>
      </c>
      <c r="F57" s="229" t="str">
        <f t="shared" si="11"/>
        <v>0,0927679636863965-0,235733047614651i</v>
      </c>
      <c r="G57" s="229">
        <f t="shared" si="12"/>
        <v>-11.926275934055418</v>
      </c>
      <c r="H57" s="229">
        <f t="shared" si="13"/>
        <v>-68.51888706026287</v>
      </c>
      <c r="I57" s="271">
        <f t="shared" si="14"/>
        <v>0.33218250787448511</v>
      </c>
      <c r="J57" s="271" t="str">
        <f t="shared" si="15"/>
        <v>0,00137245114748829-0,00348754116015033i</v>
      </c>
      <c r="K57" s="271">
        <f t="shared" si="16"/>
        <v>-48.524298514514129</v>
      </c>
      <c r="L57" s="271">
        <f t="shared" si="17"/>
        <v>-68.518887060262841</v>
      </c>
      <c r="M57" s="270">
        <f t="shared" si="1"/>
        <v>4.5090163320233909</v>
      </c>
      <c r="N57" s="270" t="str">
        <f t="shared" si="2"/>
        <v>0,00273511142219254-0,0535945060148818i</v>
      </c>
      <c r="O57" s="270">
        <f t="shared" si="18"/>
        <v>-25.406298443772851</v>
      </c>
      <c r="P57" s="270">
        <f t="shared" si="19"/>
        <v>-87.078534372457725</v>
      </c>
      <c r="Q57" s="229">
        <f t="shared" si="3"/>
        <v>-1474.628881071144</v>
      </c>
      <c r="R57" s="229" t="str">
        <f t="shared" si="4"/>
        <v>-2,89541170356191-0,387813319961766i</v>
      </c>
      <c r="S57" s="229">
        <f t="shared" si="20"/>
        <v>9.3114287285694015</v>
      </c>
      <c r="T57" s="229">
        <f t="shared" si="21"/>
        <v>-172.37117058529336</v>
      </c>
      <c r="U57" s="227" t="str">
        <f t="shared" si="5"/>
        <v>-0,360021863593342+0,646567572996463i</v>
      </c>
      <c r="V57" s="227">
        <f t="shared" si="22"/>
        <v>-2.6148472054860203</v>
      </c>
      <c r="W57" s="227">
        <f t="shared" si="23"/>
        <v>119.10994235444383</v>
      </c>
      <c r="X57" s="269" t="str">
        <f t="shared" si="6"/>
        <v>0,00181747059108627-0,0017002841446751i</v>
      </c>
      <c r="Y57" s="269">
        <f t="shared" si="24"/>
        <v>-52.080171934944261</v>
      </c>
      <c r="Z57" s="269">
        <f t="shared" si="25"/>
        <v>-43.092019701952843</v>
      </c>
      <c r="AA57" s="268" t="str">
        <f t="shared" si="7"/>
        <v>0,0169211655422945-0,0313626054254985i</v>
      </c>
      <c r="AB57" s="268">
        <f t="shared" si="26"/>
        <v>-28.962171864202986</v>
      </c>
      <c r="AC57" s="268">
        <f t="shared" si="27"/>
        <v>-61.651667014147762</v>
      </c>
    </row>
    <row r="58" spans="1:29">
      <c r="A58" s="276">
        <v>-0.7</v>
      </c>
      <c r="B58" s="275">
        <f t="shared" si="8"/>
        <v>1995.2623149688795</v>
      </c>
      <c r="C58" s="274">
        <f t="shared" si="9"/>
        <v>12536.602861381592</v>
      </c>
      <c r="D58" s="273" t="str">
        <f t="shared" si="10"/>
        <v>12536,6028613816i</v>
      </c>
      <c r="E58" s="272">
        <f t="shared" si="0"/>
        <v>22.453181582566561</v>
      </c>
      <c r="F58" s="229" t="str">
        <f t="shared" si="11"/>
        <v>0,08654051277143-0,175356580030176i</v>
      </c>
      <c r="G58" s="229">
        <f t="shared" si="12"/>
        <v>-14.174913099234288</v>
      </c>
      <c r="H58" s="229">
        <f t="shared" si="13"/>
        <v>-63.73312468568065</v>
      </c>
      <c r="I58" s="271">
        <f t="shared" si="14"/>
        <v>0.33218250787448511</v>
      </c>
      <c r="J58" s="271" t="str">
        <f t="shared" si="15"/>
        <v>0,00128031942642275-0,00259430443353936i</v>
      </c>
      <c r="K58" s="271">
        <f t="shared" si="16"/>
        <v>-50.772935679693006</v>
      </c>
      <c r="L58" s="271">
        <f t="shared" si="17"/>
        <v>-63.7331246856807</v>
      </c>
      <c r="M58" s="270">
        <f t="shared" si="1"/>
        <v>4.5090163320233909</v>
      </c>
      <c r="N58" s="270" t="str">
        <f t="shared" si="2"/>
        <v>0,00249403120503138-0,0425607393356267i</v>
      </c>
      <c r="O58" s="270">
        <f t="shared" si="18"/>
        <v>-27.40492911176224</v>
      </c>
      <c r="P58" s="270">
        <f t="shared" si="19"/>
        <v>-86.646340358401247</v>
      </c>
      <c r="Q58" s="229">
        <f t="shared" si="3"/>
        <v>-1474.628881071144</v>
      </c>
      <c r="R58" s="229" t="str">
        <f t="shared" si="4"/>
        <v>-2,99303400358564-0,529287725331156i</v>
      </c>
      <c r="S58" s="229">
        <f t="shared" si="20"/>
        <v>9.6559667019350464</v>
      </c>
      <c r="T58" s="229">
        <f t="shared" si="21"/>
        <v>-169.97150256663363</v>
      </c>
      <c r="U58" s="227" t="str">
        <f t="shared" si="5"/>
        <v>-0,35183278277865+0,479043375629021i</v>
      </c>
      <c r="V58" s="227">
        <f t="shared" si="22"/>
        <v>-4.5189463972992447</v>
      </c>
      <c r="W58" s="227">
        <f t="shared" si="23"/>
        <v>126.29537274768573</v>
      </c>
      <c r="X58" s="269" t="str">
        <f t="shared" si="6"/>
        <v>0,00144562805958483-0,00140682036432254i</v>
      </c>
      <c r="Y58" s="269">
        <f t="shared" si="24"/>
        <v>-53.905140152941975</v>
      </c>
      <c r="Z58" s="269">
        <f t="shared" si="25"/>
        <v>-44.220536308826688</v>
      </c>
      <c r="AA58" s="268" t="str">
        <f t="shared" si="7"/>
        <v>0,0115511476970807-0,0273903984443397i</v>
      </c>
      <c r="AB58" s="268">
        <f t="shared" si="26"/>
        <v>-30.537133585011208</v>
      </c>
      <c r="AC58" s="268">
        <f t="shared" si="27"/>
        <v>-67.133751981547022</v>
      </c>
    </row>
    <row r="59" spans="1:29">
      <c r="A59" s="276">
        <v>-0.6</v>
      </c>
      <c r="B59" s="275">
        <f t="shared" si="8"/>
        <v>2511.8864315095802</v>
      </c>
      <c r="C59" s="274">
        <f t="shared" si="9"/>
        <v>15782.647919764757</v>
      </c>
      <c r="D59" s="273" t="str">
        <f t="shared" si="10"/>
        <v>15782,6479197648i</v>
      </c>
      <c r="E59" s="272">
        <f t="shared" si="0"/>
        <v>22.453181582566561</v>
      </c>
      <c r="F59" s="229" t="str">
        <f t="shared" si="11"/>
        <v>0,0788590845663663-0,12631776076694i</v>
      </c>
      <c r="G59" s="229">
        <f t="shared" si="12"/>
        <v>-16.541377051531004</v>
      </c>
      <c r="H59" s="229">
        <f t="shared" si="13"/>
        <v>-58.023823777268312</v>
      </c>
      <c r="I59" s="271">
        <f t="shared" si="14"/>
        <v>0.33218250787448511</v>
      </c>
      <c r="J59" s="271" t="str">
        <f t="shared" si="15"/>
        <v>0,00116667690873176-0,00186880199611582i</v>
      </c>
      <c r="K59" s="271">
        <f t="shared" si="16"/>
        <v>-53.139399631989733</v>
      </c>
      <c r="L59" s="271">
        <f t="shared" si="17"/>
        <v>-58.023823777268312</v>
      </c>
      <c r="M59" s="270">
        <f t="shared" si="1"/>
        <v>4.5090163320233909</v>
      </c>
      <c r="N59" s="270" t="str">
        <f t="shared" si="2"/>
        <v>0,00233777294909017-0,0337940125161277i</v>
      </c>
      <c r="O59" s="270">
        <f t="shared" si="18"/>
        <v>-29.402471300664111</v>
      </c>
      <c r="P59" s="270">
        <f t="shared" si="19"/>
        <v>-86.042746566071941</v>
      </c>
      <c r="Q59" s="229">
        <f t="shared" si="3"/>
        <v>-1474.628881071144</v>
      </c>
      <c r="R59" s="229" t="str">
        <f t="shared" si="4"/>
        <v>-3,13788446620628-0,668773378196153i</v>
      </c>
      <c r="S59" s="229">
        <f t="shared" si="20"/>
        <v>10.125663072110097</v>
      </c>
      <c r="T59" s="229">
        <f t="shared" si="21"/>
        <v>-167.9686371129043</v>
      </c>
      <c r="U59" s="227" t="str">
        <f t="shared" si="5"/>
        <v>-0,331928652074328+0,343631682929637i</v>
      </c>
      <c r="V59" s="227">
        <f t="shared" si="22"/>
        <v>-6.4157139794209126</v>
      </c>
      <c r="W59" s="227">
        <f t="shared" si="23"/>
        <v>134.00753910982738</v>
      </c>
      <c r="X59" s="269" t="str">
        <f t="shared" si="6"/>
        <v>0,00116066308959482-0,00110363372920519i</v>
      </c>
      <c r="Y59" s="269">
        <f t="shared" si="24"/>
        <v>-55.908878746458527</v>
      </c>
      <c r="Z59" s="269">
        <f t="shared" si="25"/>
        <v>-43.557233764335265</v>
      </c>
      <c r="AA59" s="268" t="str">
        <f t="shared" si="7"/>
        <v>0,00778305081180345-0,0233642467401506i</v>
      </c>
      <c r="AB59" s="268">
        <f t="shared" si="26"/>
        <v>-32.171950415132898</v>
      </c>
      <c r="AC59" s="268">
        <f t="shared" si="27"/>
        <v>-71.576156553139114</v>
      </c>
    </row>
    <row r="60" spans="1:29">
      <c r="A60" s="276">
        <v>-0.5</v>
      </c>
      <c r="B60" s="275">
        <f t="shared" si="8"/>
        <v>3162.2776601683795</v>
      </c>
      <c r="C60" s="274">
        <f t="shared" si="9"/>
        <v>19869.176531592202</v>
      </c>
      <c r="D60" s="273" t="str">
        <f t="shared" si="10"/>
        <v>19869,1765315922i</v>
      </c>
      <c r="E60" s="272">
        <f t="shared" si="0"/>
        <v>22.453181582566561</v>
      </c>
      <c r="F60" s="229" t="str">
        <f t="shared" si="11"/>
        <v>0,0694555916179216-0,0870711537561844i</v>
      </c>
      <c r="G60" s="229">
        <f t="shared" si="12"/>
        <v>-19.063869513979203</v>
      </c>
      <c r="H60" s="229">
        <f t="shared" si="13"/>
        <v>-51.421065166791806</v>
      </c>
      <c r="I60" s="271">
        <f t="shared" si="14"/>
        <v>0.33218250787448511</v>
      </c>
      <c r="J60" s="271" t="str">
        <f t="shared" si="15"/>
        <v>0,0010275573875669-0,00128816996878124i</v>
      </c>
      <c r="K60" s="271">
        <f t="shared" si="16"/>
        <v>-55.66189209443791</v>
      </c>
      <c r="L60" s="271">
        <f t="shared" si="17"/>
        <v>-51.421065166791777</v>
      </c>
      <c r="M60" s="270">
        <f t="shared" si="1"/>
        <v>4.5090163320233909</v>
      </c>
      <c r="N60" s="270" t="str">
        <f t="shared" si="2"/>
        <v>0,00223415469274154-0,026829476741904i</v>
      </c>
      <c r="O60" s="270">
        <f t="shared" si="18"/>
        <v>-31.397744636438553</v>
      </c>
      <c r="P60" s="270">
        <f t="shared" si="19"/>
        <v>-85.239825952136201</v>
      </c>
      <c r="Q60" s="229">
        <f t="shared" si="3"/>
        <v>-1474.628881071144</v>
      </c>
      <c r="R60" s="229" t="str">
        <f t="shared" si="4"/>
        <v>-3,34521204869549-0,7900864757695i</v>
      </c>
      <c r="S60" s="229">
        <f t="shared" si="20"/>
        <v>10.724219739415357</v>
      </c>
      <c r="T60" s="229">
        <f t="shared" si="21"/>
        <v>-166.71116306253978</v>
      </c>
      <c r="U60" s="227" t="str">
        <f t="shared" si="5"/>
        <v>-0,301137422941953+0,236395549035116i</v>
      </c>
      <c r="V60" s="227">
        <f t="shared" si="22"/>
        <v>-8.339649774563842</v>
      </c>
      <c r="W60" s="227">
        <f t="shared" si="23"/>
        <v>141.86777177066847</v>
      </c>
      <c r="X60" s="269" t="str">
        <f t="shared" si="6"/>
        <v>0,000938627695013941-0,00081950033922468i</v>
      </c>
      <c r="Y60" s="269">
        <f t="shared" si="24"/>
        <v>-58.089396473085387</v>
      </c>
      <c r="Z60" s="269">
        <f t="shared" si="25"/>
        <v>-41.123673803555356</v>
      </c>
      <c r="AA60" s="268" t="str">
        <f t="shared" si="7"/>
        <v>0,00528882201955474-0,0196591246288237i</v>
      </c>
      <c r="AB60" s="268">
        <f t="shared" si="26"/>
        <v>-33.825249015086058</v>
      </c>
      <c r="AC60" s="268">
        <f t="shared" si="27"/>
        <v>-74.942434588899758</v>
      </c>
    </row>
    <row r="61" spans="1:29">
      <c r="A61" s="276">
        <v>-0.4</v>
      </c>
      <c r="B61" s="275">
        <f t="shared" si="8"/>
        <v>3981.0717055349719</v>
      </c>
      <c r="C61" s="274">
        <f t="shared" si="9"/>
        <v>25013.811247045713</v>
      </c>
      <c r="D61" s="273" t="str">
        <f t="shared" si="10"/>
        <v>25013,8112470457i</v>
      </c>
      <c r="E61" s="272">
        <f t="shared" si="0"/>
        <v>22.453181582566561</v>
      </c>
      <c r="F61" s="229" t="str">
        <f t="shared" si="11"/>
        <v>0,0585625588102132-0,0566653631858051i</v>
      </c>
      <c r="G61" s="229">
        <f t="shared" si="12"/>
        <v>-21.777968201087809</v>
      </c>
      <c r="H61" s="229">
        <f t="shared" si="13"/>
        <v>-44.056726187552712</v>
      </c>
      <c r="I61" s="271">
        <f t="shared" si="14"/>
        <v>0.33218250787448511</v>
      </c>
      <c r="J61" s="271" t="str">
        <f t="shared" si="15"/>
        <v>0,00086640094106877-0,000838332972254332i</v>
      </c>
      <c r="K61" s="271">
        <f t="shared" si="16"/>
        <v>-58.375990781546534</v>
      </c>
      <c r="L61" s="271">
        <f t="shared" si="17"/>
        <v>-44.056726187552698</v>
      </c>
      <c r="M61" s="270">
        <f t="shared" si="1"/>
        <v>4.5090163320233909</v>
      </c>
      <c r="N61" s="270" t="str">
        <f t="shared" si="2"/>
        <v>0,00216330901492771-0,02129791909792i</v>
      </c>
      <c r="O61" s="270">
        <f t="shared" si="18"/>
        <v>-33.388678979297943</v>
      </c>
      <c r="P61" s="270">
        <f t="shared" si="19"/>
        <v>-84.20014569317334</v>
      </c>
      <c r="Q61" s="229">
        <f t="shared" si="3"/>
        <v>-1474.628881071144</v>
      </c>
      <c r="R61" s="229" t="str">
        <f t="shared" si="4"/>
        <v>-3,62637593523357-0,863048733708743i</v>
      </c>
      <c r="S61" s="229">
        <f t="shared" si="20"/>
        <v>11.428727890002516</v>
      </c>
      <c r="T61" s="229">
        <f t="shared" si="21"/>
        <v>-166.61309608040003</v>
      </c>
      <c r="U61" s="227" t="str">
        <f t="shared" si="5"/>
        <v>-0,261274823917713+0,154947567194376i</v>
      </c>
      <c r="V61" s="227">
        <f t="shared" si="22"/>
        <v>-10.349240311085284</v>
      </c>
      <c r="W61" s="227">
        <f t="shared" si="23"/>
        <v>149.33017773204722</v>
      </c>
      <c r="X61" s="269" t="str">
        <f t="shared" si="6"/>
        <v>0,000757152580758195-0,000571654970192244i</v>
      </c>
      <c r="Y61" s="269">
        <f t="shared" si="24"/>
        <v>-60.457239857953155</v>
      </c>
      <c r="Z61" s="269">
        <f t="shared" si="25"/>
        <v>-37.053034529493978</v>
      </c>
      <c r="AA61" s="268" t="str">
        <f t="shared" si="7"/>
        <v>0,00373328111417328-0,016427392253235i</v>
      </c>
      <c r="AB61" s="268">
        <f t="shared" si="26"/>
        <v>-35.469928055704571</v>
      </c>
      <c r="AC61" s="268">
        <f t="shared" si="27"/>
        <v>-77.196454035114598</v>
      </c>
    </row>
    <row r="62" spans="1:29">
      <c r="A62" s="276">
        <v>-0.3</v>
      </c>
      <c r="B62" s="275">
        <f t="shared" si="8"/>
        <v>5011.8723362727224</v>
      </c>
      <c r="C62" s="274">
        <f t="shared" si="9"/>
        <v>31490.522624728597</v>
      </c>
      <c r="D62" s="273" t="str">
        <f t="shared" si="10"/>
        <v>31490,5226247286i</v>
      </c>
      <c r="E62" s="272">
        <f t="shared" si="0"/>
        <v>22.453181582566561</v>
      </c>
      <c r="F62" s="229" t="str">
        <f t="shared" si="11"/>
        <v>0,0469641062046634-0,0343210173940157i</v>
      </c>
      <c r="G62" s="229">
        <f t="shared" si="12"/>
        <v>-24.706261811888485</v>
      </c>
      <c r="H62" s="229">
        <f t="shared" si="13"/>
        <v>-36.159055180397651</v>
      </c>
      <c r="I62" s="271">
        <f t="shared" si="14"/>
        <v>0.33218250787448511</v>
      </c>
      <c r="J62" s="271" t="str">
        <f t="shared" si="15"/>
        <v>0,000694808195523687-0,000507760630217321i</v>
      </c>
      <c r="K62" s="271">
        <f t="shared" si="16"/>
        <v>-61.304284392347213</v>
      </c>
      <c r="L62" s="271">
        <f t="shared" si="17"/>
        <v>-36.159055180397615</v>
      </c>
      <c r="M62" s="270">
        <f t="shared" si="1"/>
        <v>4.5090163320233909</v>
      </c>
      <c r="N62" s="270" t="str">
        <f t="shared" si="2"/>
        <v>0,00211340092933956-0,0169058995779375i</v>
      </c>
      <c r="O62" s="270">
        <f t="shared" si="18"/>
        <v>-35.37189013711037</v>
      </c>
      <c r="P62" s="270">
        <f t="shared" si="19"/>
        <v>-82.874438118573039</v>
      </c>
      <c r="Q62" s="229">
        <f t="shared" si="3"/>
        <v>-1474.628881071144</v>
      </c>
      <c r="R62" s="229" t="str">
        <f t="shared" si="4"/>
        <v>-3,97849833455969-0,84222081838784i</v>
      </c>
      <c r="S62" s="229">
        <f t="shared" si="20"/>
        <v>12.184773390768749</v>
      </c>
      <c r="T62" s="229">
        <f t="shared" si="21"/>
        <v>-168.0473400627715</v>
      </c>
      <c r="U62" s="227" t="str">
        <f t="shared" si="5"/>
        <v>-0,215752493676829+0,0969919625799406i</v>
      </c>
      <c r="V62" s="227">
        <f t="shared" si="22"/>
        <v>-12.521488421119733</v>
      </c>
      <c r="W62" s="227">
        <f t="shared" si="23"/>
        <v>155.79360475683086</v>
      </c>
      <c r="X62" s="269" t="str">
        <f t="shared" si="6"/>
        <v>0,000600999391447817-0,000369703966941584i</v>
      </c>
      <c r="Y62" s="269">
        <f t="shared" si="24"/>
        <v>-63.028741923972625</v>
      </c>
      <c r="Z62" s="269">
        <f t="shared" si="25"/>
        <v>-31.597695174267013</v>
      </c>
      <c r="AA62" s="268" t="str">
        <f t="shared" si="7"/>
        <v>0,00282972610754793-0,013679954576037i</v>
      </c>
      <c r="AB62" s="268">
        <f t="shared" si="26"/>
        <v>-37.096347668735781</v>
      </c>
      <c r="AC62" s="268">
        <f t="shared" si="27"/>
        <v>-78.313078112442483</v>
      </c>
    </row>
    <row r="63" spans="1:29">
      <c r="A63" s="276">
        <v>-0.2</v>
      </c>
      <c r="B63" s="275">
        <f t="shared" si="8"/>
        <v>6309.5734448019321</v>
      </c>
      <c r="C63" s="274">
        <f t="shared" si="9"/>
        <v>39644.219162949987</v>
      </c>
      <c r="D63" s="273" t="str">
        <f t="shared" si="10"/>
        <v>39644,21916295i</v>
      </c>
      <c r="E63" s="272">
        <f t="shared" si="0"/>
        <v>22.453181582566561</v>
      </c>
      <c r="F63" s="229" t="str">
        <f t="shared" si="11"/>
        <v>0,0357664653854636-0,019018050719617i</v>
      </c>
      <c r="G63" s="229">
        <f t="shared" si="12"/>
        <v>-27.849109244357699</v>
      </c>
      <c r="H63" s="229">
        <f t="shared" si="13"/>
        <v>-28.000853890311586</v>
      </c>
      <c r="I63" s="271">
        <f t="shared" si="14"/>
        <v>0.33218250787448511</v>
      </c>
      <c r="J63" s="271" t="str">
        <f t="shared" si="15"/>
        <v>0,000529145240546849-0,000281361630631074i</v>
      </c>
      <c r="K63" s="271">
        <f t="shared" si="16"/>
        <v>-64.44713182481641</v>
      </c>
      <c r="L63" s="271">
        <f t="shared" si="17"/>
        <v>-28.000853890311564</v>
      </c>
      <c r="M63" s="270">
        <f t="shared" si="1"/>
        <v>4.5090163320233909</v>
      </c>
      <c r="N63" s="270" t="str">
        <f t="shared" si="2"/>
        <v>0,00207763610522812-0,0134198196462723i</v>
      </c>
      <c r="O63" s="270">
        <f t="shared" si="18"/>
        <v>-37.342199334747555</v>
      </c>
      <c r="P63" s="270">
        <f t="shared" si="19"/>
        <v>-81.199423509941653</v>
      </c>
      <c r="Q63" s="229">
        <f t="shared" si="3"/>
        <v>-1474.628881071144</v>
      </c>
      <c r="R63" s="229" t="str">
        <f t="shared" si="4"/>
        <v>-4,37079509248785-0,674192820718087i</v>
      </c>
      <c r="S63" s="229">
        <f t="shared" si="20"/>
        <v>12.913330063562958</v>
      </c>
      <c r="T63" s="229">
        <f t="shared" si="21"/>
        <v>-171.23126516363669</v>
      </c>
      <c r="U63" s="227" t="str">
        <f t="shared" si="5"/>
        <v>-0,169149724641639+0,0590105085686455i</v>
      </c>
      <c r="V63" s="227">
        <f t="shared" si="22"/>
        <v>-14.935779180794741</v>
      </c>
      <c r="W63" s="227">
        <f t="shared" si="23"/>
        <v>160.76788094605169</v>
      </c>
      <c r="X63" s="269" t="str">
        <f t="shared" si="6"/>
        <v>0,000463555459957245-0,000217257877101311i</v>
      </c>
      <c r="Y63" s="269">
        <f t="shared" si="24"/>
        <v>-65.815584150743987</v>
      </c>
      <c r="Z63" s="269">
        <f t="shared" si="25"/>
        <v>-25.111415273917405</v>
      </c>
      <c r="AA63" s="268" t="str">
        <f t="shared" si="7"/>
        <v>0,00235040409091772-0,0113596409643737i</v>
      </c>
      <c r="AB63" s="268">
        <f t="shared" si="26"/>
        <v>-38.71065166067514</v>
      </c>
      <c r="AC63" s="268">
        <f t="shared" si="27"/>
        <v>-78.309984893547423</v>
      </c>
    </row>
    <row r="64" spans="1:29">
      <c r="A64" s="276">
        <v>-0.1</v>
      </c>
      <c r="B64" s="275">
        <f t="shared" si="8"/>
        <v>7943.2823472428145</v>
      </c>
      <c r="C64" s="274">
        <f t="shared" si="9"/>
        <v>49909.114934975027</v>
      </c>
      <c r="D64" s="273" t="str">
        <f t="shared" si="10"/>
        <v>49909,114934975i</v>
      </c>
      <c r="E64" s="272">
        <f t="shared" si="0"/>
        <v>22.453181582566561</v>
      </c>
      <c r="F64" s="229" t="str">
        <f t="shared" si="11"/>
        <v>0,0259649080582411-0,00935755856677166i</v>
      </c>
      <c r="G64" s="229">
        <f t="shared" si="12"/>
        <v>-31.181930372703654</v>
      </c>
      <c r="H64" s="229">
        <f t="shared" si="13"/>
        <v>-19.818783179231055</v>
      </c>
      <c r="I64" s="271">
        <f t="shared" si="14"/>
        <v>0.33218250787448511</v>
      </c>
      <c r="J64" s="271" t="str">
        <f t="shared" si="15"/>
        <v>0,000384136575202054-0,00013843994717907i</v>
      </c>
      <c r="K64" s="271">
        <f t="shared" si="16"/>
        <v>-67.779952953162379</v>
      </c>
      <c r="L64" s="271">
        <f t="shared" si="17"/>
        <v>-19.818783179231062</v>
      </c>
      <c r="M64" s="270">
        <f t="shared" si="1"/>
        <v>4.5090163320233909</v>
      </c>
      <c r="N64" s="270" t="str">
        <f t="shared" si="2"/>
        <v>0,00205205488669322-0,0106534422036225i</v>
      </c>
      <c r="O64" s="270">
        <f t="shared" si="18"/>
        <v>-39.291985943743356</v>
      </c>
      <c r="P64" s="270">
        <f t="shared" si="19"/>
        <v>-79.097276013187013</v>
      </c>
      <c r="Q64" s="229">
        <f t="shared" si="3"/>
        <v>-1474.628881071144</v>
      </c>
      <c r="R64" s="229" t="str">
        <f t="shared" si="4"/>
        <v>-4,7358406272134-0,317441302076207i</v>
      </c>
      <c r="S64" s="229">
        <f t="shared" si="20"/>
        <v>13.527410557731939</v>
      </c>
      <c r="T64" s="229">
        <f t="shared" si="21"/>
        <v>-176.16522554715871</v>
      </c>
      <c r="U64" s="227" t="str">
        <f t="shared" si="5"/>
        <v>-0,125936142039769+0,036073571809749i</v>
      </c>
      <c r="V64" s="227">
        <f t="shared" si="22"/>
        <v>-17.654519814971728</v>
      </c>
      <c r="W64" s="227">
        <f t="shared" si="23"/>
        <v>164.01599127361018</v>
      </c>
      <c r="X64" s="269" t="str">
        <f t="shared" si="6"/>
        <v>0,000344756286875412-0,000111909860428973i</v>
      </c>
      <c r="Y64" s="269">
        <f t="shared" si="24"/>
        <v>-68.814683815848397</v>
      </c>
      <c r="Z64" s="269">
        <f t="shared" si="25"/>
        <v>-17.983726486129868</v>
      </c>
      <c r="AA64" s="268" t="str">
        <f t="shared" si="7"/>
        <v>0,00212349829838422-0,00939381874366927i</v>
      </c>
      <c r="AB64" s="268">
        <f t="shared" si="26"/>
        <v>-40.326716806429381</v>
      </c>
      <c r="AC64" s="268">
        <f t="shared" si="27"/>
        <v>-77.262219320085848</v>
      </c>
    </row>
    <row r="65" spans="1:29">
      <c r="A65" s="276">
        <v>0</v>
      </c>
      <c r="B65" s="275">
        <f t="shared" si="8"/>
        <v>10000</v>
      </c>
      <c r="C65" s="274">
        <f t="shared" si="9"/>
        <v>62831.853071795864</v>
      </c>
      <c r="D65" s="273" t="str">
        <f t="shared" si="10"/>
        <v>62831,8530717959i</v>
      </c>
      <c r="E65" s="272">
        <f t="shared" si="0"/>
        <v>22.453181582566561</v>
      </c>
      <c r="F65" s="229" t="str">
        <f t="shared" si="11"/>
        <v>0,0181047532741265-0,00376493827339447i</v>
      </c>
      <c r="G65" s="229">
        <f t="shared" si="12"/>
        <v>-34.660286904821163</v>
      </c>
      <c r="H65" s="229">
        <f t="shared" si="13"/>
        <v>-11.747403884794833</v>
      </c>
      <c r="I65" s="271">
        <f t="shared" si="14"/>
        <v>0.33218250787448511</v>
      </c>
      <c r="J65" s="271" t="str">
        <f t="shared" si="15"/>
        <v>0,000267849895790166-0,0000557001970099354i</v>
      </c>
      <c r="K65" s="271">
        <f t="shared" si="16"/>
        <v>-71.258309485279895</v>
      </c>
      <c r="L65" s="271">
        <f t="shared" si="17"/>
        <v>-11.747403884794863</v>
      </c>
      <c r="M65" s="270">
        <f t="shared" si="1"/>
        <v>4.5090163320233909</v>
      </c>
      <c r="N65" s="270" t="str">
        <f t="shared" si="2"/>
        <v>0,00203406771188378-0,00845830591178035i</v>
      </c>
      <c r="O65" s="270">
        <f t="shared" si="18"/>
        <v>-41.210167513127615</v>
      </c>
      <c r="P65" s="270">
        <f t="shared" si="19"/>
        <v>-76.478173806229577</v>
      </c>
      <c r="Q65" s="229">
        <f t="shared" si="3"/>
        <v>-1474.628881071144</v>
      </c>
      <c r="R65" s="229" t="str">
        <f t="shared" si="4"/>
        <v>-4,97757967807358+0,230697557354168i</v>
      </c>
      <c r="S65" s="229">
        <f t="shared" si="20"/>
        <v>13.94968338176832</v>
      </c>
      <c r="T65" s="229">
        <f t="shared" si="21"/>
        <v>177.34639222355833</v>
      </c>
      <c r="U65" s="227" t="str">
        <f t="shared" si="5"/>
        <v>-0,0892492899105669+0,0229170025956906i</v>
      </c>
      <c r="V65" s="227">
        <f t="shared" si="22"/>
        <v>-20.710603523052839</v>
      </c>
      <c r="W65" s="227">
        <f t="shared" si="23"/>
        <v>165.59898833876352</v>
      </c>
      <c r="X65" s="269" t="str">
        <f t="shared" si="6"/>
        <v>0,000246869802371567-0,0000459423582569397i</v>
      </c>
      <c r="Y65" s="269">
        <f t="shared" si="24"/>
        <v>-72.002777176820416</v>
      </c>
      <c r="Z65" s="269">
        <f t="shared" si="25"/>
        <v>-10.54212071316633</v>
      </c>
      <c r="AA65" s="268" t="str">
        <f t="shared" si="7"/>
        <v>0,00202988015395652-0,00772255462632784i</v>
      </c>
      <c r="AB65" s="268">
        <f t="shared" si="26"/>
        <v>-41.954635204668122</v>
      </c>
      <c r="AC65" s="268">
        <f t="shared" si="27"/>
        <v>-75.272890634601026</v>
      </c>
    </row>
    <row r="66" spans="1:29">
      <c r="A66" s="276">
        <v>0.1</v>
      </c>
      <c r="B66" s="275">
        <f t="shared" si="8"/>
        <v>12589.254117941673</v>
      </c>
      <c r="C66" s="274">
        <f t="shared" si="9"/>
        <v>79100.616502201228</v>
      </c>
      <c r="D66" s="273" t="str">
        <f t="shared" si="10"/>
        <v>79100,6165022012i</v>
      </c>
      <c r="E66" s="272">
        <f t="shared" si="0"/>
        <v>22.453181582566561</v>
      </c>
      <c r="F66" s="229" t="str">
        <f t="shared" si="11"/>
        <v>0,012235398040943-0,000812912352976224i</v>
      </c>
      <c r="G66" s="229">
        <f t="shared" si="12"/>
        <v>-38.228509546996484</v>
      </c>
      <c r="H66" s="229">
        <f t="shared" si="13"/>
        <v>-3.8011101281356843</v>
      </c>
      <c r="I66" s="271">
        <f t="shared" si="14"/>
        <v>0.33218250787448511</v>
      </c>
      <c r="J66" s="271" t="str">
        <f t="shared" si="15"/>
        <v>0,000181016003951918-0,0000120265924497513i</v>
      </c>
      <c r="K66" s="271">
        <f t="shared" si="16"/>
        <v>-74.826532127455224</v>
      </c>
      <c r="L66" s="271">
        <f t="shared" si="17"/>
        <v>-3.8011101281356794</v>
      </c>
      <c r="M66" s="270">
        <f t="shared" si="1"/>
        <v>4.5090163320233909</v>
      </c>
      <c r="N66" s="270" t="str">
        <f t="shared" si="2"/>
        <v>0,00202171594371595-0,00671628054175161i</v>
      </c>
      <c r="O66" s="270">
        <f t="shared" si="18"/>
        <v>-43.080723287399401</v>
      </c>
      <c r="P66" s="270">
        <f t="shared" si="19"/>
        <v>-73.247301846042902</v>
      </c>
      <c r="Q66" s="229">
        <f t="shared" si="3"/>
        <v>-1474.628881071144</v>
      </c>
      <c r="R66" s="229" t="str">
        <f t="shared" si="4"/>
        <v>-4,99958001451871+0,915951403373983i</v>
      </c>
      <c r="S66" s="229">
        <f t="shared" si="20"/>
        <v>14.122045540183819</v>
      </c>
      <c r="T66" s="229">
        <f t="shared" si="21"/>
        <v>169.61821909092615</v>
      </c>
      <c r="U66" s="227" t="str">
        <f t="shared" si="5"/>
        <v>-0,0604272633046514+0,0152712503599363i</v>
      </c>
      <c r="V66" s="227">
        <f t="shared" si="22"/>
        <v>-24.106464006812665</v>
      </c>
      <c r="W66" s="227">
        <f t="shared" si="23"/>
        <v>165.81710896279048</v>
      </c>
      <c r="X66" s="269" t="str">
        <f t="shared" si="6"/>
        <v>0,00017082890698756-8,88115740544136E-06i</v>
      </c>
      <c r="Y66" s="269">
        <f t="shared" si="24"/>
        <v>-75.337050412614005</v>
      </c>
      <c r="Z66" s="269">
        <f t="shared" si="25"/>
        <v>-2.9760486230944245</v>
      </c>
      <c r="AA66" s="268" t="str">
        <f t="shared" si="7"/>
        <v>0,00199730632959009-0,00630479751709872i</v>
      </c>
      <c r="AB66" s="268">
        <f t="shared" si="26"/>
        <v>-43.591241572558197</v>
      </c>
      <c r="AC66" s="268">
        <f t="shared" si="27"/>
        <v>-72.422240341001597</v>
      </c>
    </row>
    <row r="67" spans="1:29">
      <c r="A67" s="276">
        <v>0.2</v>
      </c>
      <c r="B67" s="275">
        <f t="shared" si="8"/>
        <v>15848.931924611135</v>
      </c>
      <c r="C67" s="274">
        <f t="shared" si="9"/>
        <v>99581.776203206173</v>
      </c>
      <c r="D67" s="273" t="str">
        <f t="shared" si="10"/>
        <v>99581,7762032062i</v>
      </c>
      <c r="E67" s="272">
        <f t="shared" ref="E67:E95" si="28">IF(freq_ratio2&gt;1,Kth_2/(2/rload2-Kfeed2/Gdc_ccm2),Kth_2/(2/rload2-Kfeed2/Gdc_dcm2))</f>
        <v>22.453181582566561</v>
      </c>
      <c r="F67" s="229" t="str">
        <f t="shared" ref="F67:F95" si="29">IF(freq_ratio2&gt;1,IMPRODUCT(Kth_2/(2/rload2-Kfeed2/Gdc_ccm2),IMDIV(COMPLEX(1,Rc_2*Coutput2*microF2*miliOhm2*C67),IMSUM(1,IMPRODUCT(D67,1/omega1_2),IMPRODUCT(D67,D67,1/omega2_2),IMPRODUCT(D67,D67,D67,1/omega3_2)))),IMPRODUCT(Kth_2/(2/rload2-Kfeed2/Gdc_dcm2),(IMDIV(COMPLEX(1,Rc_2*Coutput2*microF2*miliOhm2*C67),IMSUM(1,IMDIV(D67,omegat2),IMDIV(IMPRODUCT(D67,D67),omegapole0^2*(1-2*Gdc_dcm2/(Kfeed2*rload2))))))))</f>
        <v>0,00808273037946164+0,000578808888664843i</v>
      </c>
      <c r="G67" s="229">
        <f t="shared" si="12"/>
        <v>-41.82662413059974</v>
      </c>
      <c r="H67" s="229">
        <f t="shared" si="13"/>
        <v>4.0959911740516102</v>
      </c>
      <c r="I67" s="271">
        <f t="shared" ref="I67:I95" si="30">IF(freq_ratio2&gt;1,(Kinput2-Kfeed2*Metccm2/(2*ratio2*Gdc_ccm2))/(2/rload2-Kfeed2/Gdc_ccm2),(Kinput2-Kfeed2*Metccm2/(2*ratio2*Gdc_dcm2))/(2/rload2-Kfeed2/Gdc_dcm2))</f>
        <v>0.33218250787448511</v>
      </c>
      <c r="J67" s="271" t="str">
        <f t="shared" ref="J67:J95" si="31">IF(freq_ratio2&gt;1,IMPRODUCT(I67,IMDIV((IMPRODUCT(COMPLEX(1,Rc_2*Coutput2*microF2*miliOhm2*C67),COMPLEX(1,(effectiveL2*Requiv2*Kfeed2*0.5*Metccm2)*C67/(ratio2*(Xequiv2^2+Requiv2^2)*(Kfeed2*Metccm2*0.5/ratio2-Kinput2*Gdc_ccm2))))),IMSUM(1,IMPRODUCT(D67,1/omega1_2),IMPRODUCT(D67,D67,1/omega2_2),IMPRODUCT(D67,D67,D67,1/omega3_2)))),IMPRODUCT(I67,(IMDIV(COMPLEX(1,Rc_2*Coutput2*microF2*miliOhm2*C67),IMSUM(1,IMDIV(D67,omegat2),IMDIV(IMPRODUCT(D67,D67),omegapole0^2*(1-2*Gdc_dcm2/(Kfeed2*rload2))))))))</f>
        <v>0,00011957956328147+8,56316008088655E-06i</v>
      </c>
      <c r="K67" s="271">
        <f t="shared" si="16"/>
        <v>-78.424646711058472</v>
      </c>
      <c r="L67" s="271">
        <f t="shared" si="17"/>
        <v>4.0959911740516102</v>
      </c>
      <c r="M67" s="270">
        <f t="shared" ref="M67:M95" si="32">IF(freq_ratio2&gt;1,(1-Kfeed2*rload2*Xequiv2^2/(Gdc_ccm2*(Xequiv2^2+Requiv2^2)))/(2/rload2-Kfeed2/Gdc_ccm2),1/(2/rload2-Kfeed2/Gdc_dcm2))</f>
        <v>4.5090163320233909</v>
      </c>
      <c r="N67" s="270" t="str">
        <f t="shared" ref="N67:N95" si="33">IF(freq_ratio2&gt;1,IMPRODUCT(M67,IMDIV((IMPRODUCT(COMPLEX(1,Rc_2*Coutput2*microF2*miliOhm2*C67),IMSUM(1,IMDIV(D67,omega4_2),IMDIV(IMPRODUCT(D67,D67),omega5_2)))),IMSUM(1,IMPRODUCT(D67,1/omega1_2),IMPRODUCT(D67,D67,1/omega2_2),IMPRODUCT(D67,D67,D67,1/omega3_2)))),IMPRODUCT(M67,(IMDIV(IMPRODUCT(COMPLEX(1,Rc_2*Coutput2*microF2*miliOhm2*C67),COMPLEX(1,-Kfeed2*effectiveL2*PI()^2*C67/(8*ratio2^2*Gdc_dcm2))),IMSUM(1,IMDIV(D67,omegat2),IMDIV(IMPRODUCT(D67,D67),omegapole0^2*(1-2*Gdc_dcm2/(Kfeed2*rload2))))))))</f>
        <v>0,00201342737593036-0,00533358644084287i</v>
      </c>
      <c r="O67" s="270">
        <f t="shared" si="18"/>
        <v>-44.881028203902602</v>
      </c>
      <c r="P67" s="270">
        <f t="shared" si="19"/>
        <v>-69.318492477194255</v>
      </c>
      <c r="Q67" s="229">
        <f t="shared" ref="Q67:Q95" si="34">-currentransferratio2*RFB_2/(Rfeedforward2*(Cvolt2*nanoF2+Cforward2*picoF2*alpha_Cf2)*Rupper2*kiliOhm2)</f>
        <v>-1474.628881071144</v>
      </c>
      <c r="R67" s="229" t="str">
        <f t="shared" ref="R67:R95" si="35">IMPRODUCT(IMPRODUCT(-currentransferratio2*RFB_2/(Rfeedforward2),IMDIV(COMPLEX(1,(Rfeedforward2*kiliOhm2+q_Rz_Cz_2*Rzero2)*q_Rz_Cz_2*Czero2*nanoF2*C67),IMPRODUCT(COMPLEX(1,q_Rz_Cz_2*Rzero2*Czero2*nanoF2*C67),COMPLEX(1,C67/(2*PI()*F_roll2*kilihertz2))))),IMSUM(feedtype2,IMDIV(COMPLEX(1,Rvolt2*Cvolt2*nanoF2*kiliOhm2*C67),IMPRODUCT(Rupper2*kiliOhm2*(Cvolt2*nanoF2+Cforward2*picoF2),COMPLEX(1,Rvolt2*Cvolt2*Cforward2*picoF2*nanoF2*kiliOhm2*C67/(Cvolt2*nanoF2+Cforward2*picoF2)),D67))))</f>
        <v>-4,74195211618736+1,63160800754483i</v>
      </c>
      <c r="S67" s="229">
        <f t="shared" si="20"/>
        <v>14.005078478340556</v>
      </c>
      <c r="T67" s="229">
        <f t="shared" si="21"/>
        <v>161.01271547434311</v>
      </c>
      <c r="U67" s="227" t="str">
        <f t="shared" si="5"/>
        <v>-0,0392723096450437+0,0104431635754832i</v>
      </c>
      <c r="V67" s="227">
        <f t="shared" si="22"/>
        <v>-27.821545652259189</v>
      </c>
      <c r="W67" s="227">
        <f t="shared" si="23"/>
        <v>165.1087066483947</v>
      </c>
      <c r="X67" s="269" t="str">
        <f t="shared" si="6"/>
        <v>0,0001149664535059+9,39481738320982E-06i</v>
      </c>
      <c r="Y67" s="269">
        <f t="shared" si="24"/>
        <v>-78.759672331381097</v>
      </c>
      <c r="Z67" s="269">
        <f t="shared" si="25"/>
        <v>4.6717104097711379</v>
      </c>
      <c r="AA67" s="268" t="str">
        <f t="shared" si="7"/>
        <v>0,00198871209330022-0,00511205575847832i</v>
      </c>
      <c r="AB67" s="268">
        <f t="shared" si="26"/>
        <v>-45.216053824225249</v>
      </c>
      <c r="AC67" s="268">
        <f t="shared" si="27"/>
        <v>-68.74277324147468</v>
      </c>
    </row>
    <row r="68" spans="1:29">
      <c r="A68" s="276">
        <v>0.3</v>
      </c>
      <c r="B68" s="275">
        <f t="shared" si="8"/>
        <v>19952.623149688796</v>
      </c>
      <c r="C68" s="274">
        <f t="shared" si="9"/>
        <v>125366.02861381591</v>
      </c>
      <c r="D68" s="273" t="str">
        <f t="shared" si="10"/>
        <v>125366,028613816i</v>
      </c>
      <c r="E68" s="272">
        <f t="shared" si="28"/>
        <v>22.453181582566561</v>
      </c>
      <c r="F68" s="229" t="str">
        <f t="shared" si="29"/>
        <v>0,00525570959939495+0,00112215379635836i</v>
      </c>
      <c r="G68" s="229">
        <f t="shared" si="12"/>
        <v>-45.393770589271639</v>
      </c>
      <c r="H68" s="229">
        <f t="shared" si="13"/>
        <v>12.052331910731034</v>
      </c>
      <c r="I68" s="271">
        <f t="shared" si="30"/>
        <v>0.33218250787448511</v>
      </c>
      <c r="J68" s="271" t="str">
        <f t="shared" si="31"/>
        <v>0,0000777553412182157+0,0000166016500122468i</v>
      </c>
      <c r="K68" s="271">
        <f t="shared" si="16"/>
        <v>-81.991793169730357</v>
      </c>
      <c r="L68" s="271">
        <f t="shared" si="17"/>
        <v>12.052331910731088</v>
      </c>
      <c r="M68" s="270">
        <f t="shared" si="32"/>
        <v>4.5090163320233909</v>
      </c>
      <c r="N68" s="270" t="str">
        <f t="shared" si="33"/>
        <v>0,00200796970657317-0,0042358906639546i</v>
      </c>
      <c r="O68" s="270">
        <f t="shared" si="18"/>
        <v>-46.580768068932102</v>
      </c>
      <c r="P68" s="270">
        <f t="shared" si="19"/>
        <v>-64.637308340952245</v>
      </c>
      <c r="Q68" s="229">
        <f t="shared" si="34"/>
        <v>-1474.628881071144</v>
      </c>
      <c r="R68" s="229" t="str">
        <f t="shared" si="35"/>
        <v>-4,21006734389943+2,24632212649915i</v>
      </c>
      <c r="S68" s="229">
        <f t="shared" si="20"/>
        <v>13.573750490988502</v>
      </c>
      <c r="T68" s="229">
        <f t="shared" si="21"/>
        <v>151.91741788506371</v>
      </c>
      <c r="U68" s="227" t="str">
        <f t="shared" si="5"/>
        <v>-0,0246476102555262+0,00708167371069376i</v>
      </c>
      <c r="V68" s="227">
        <f t="shared" si="22"/>
        <v>-31.820020098283148</v>
      </c>
      <c r="W68" s="227">
        <f t="shared" si="23"/>
        <v>163.96974979579474</v>
      </c>
      <c r="X68" s="269" t="str">
        <f t="shared" si="6"/>
        <v>0,0000757693597175007+0,0000167259687364716i</v>
      </c>
      <c r="Y68" s="269">
        <f t="shared" si="24"/>
        <v>-82.203491241817218</v>
      </c>
      <c r="Z68" s="269">
        <f t="shared" si="25"/>
        <v>12.448315418842613</v>
      </c>
      <c r="AA68" s="268" t="str">
        <f t="shared" si="7"/>
        <v>0,00198814499770362-0,00412025678636821i</v>
      </c>
      <c r="AB68" s="268">
        <f t="shared" si="26"/>
        <v>-46.792466141018963</v>
      </c>
      <c r="AC68" s="268">
        <f t="shared" si="27"/>
        <v>-64.241324832840746</v>
      </c>
    </row>
    <row r="69" spans="1:29">
      <c r="A69" s="276">
        <v>0.4</v>
      </c>
      <c r="B69" s="275">
        <f t="shared" si="8"/>
        <v>25118.864315095805</v>
      </c>
      <c r="C69" s="274">
        <f t="shared" si="9"/>
        <v>157826.4791976476</v>
      </c>
      <c r="D69" s="273" t="str">
        <f t="shared" si="10"/>
        <v>157826,479197648i</v>
      </c>
      <c r="E69" s="272">
        <f t="shared" si="28"/>
        <v>22.453181582566561</v>
      </c>
      <c r="F69" s="229" t="str">
        <f t="shared" si="29"/>
        <v>0,00338134009551625+0,00124027949999893i</v>
      </c>
      <c r="G69" s="229">
        <f t="shared" si="12"/>
        <v>-48.870012933368336</v>
      </c>
      <c r="H69" s="229">
        <f t="shared" si="13"/>
        <v>20.143096254490072</v>
      </c>
      <c r="I69" s="271">
        <f t="shared" si="30"/>
        <v>0.33218250787448511</v>
      </c>
      <c r="J69" s="271" t="str">
        <f t="shared" si="31"/>
        <v>0,0000500250723388461+0,0000183492550158169i</v>
      </c>
      <c r="K69" s="271">
        <f t="shared" si="16"/>
        <v>-85.468035513827061</v>
      </c>
      <c r="L69" s="271">
        <f t="shared" si="17"/>
        <v>20.143096254490072</v>
      </c>
      <c r="M69" s="270">
        <f t="shared" si="32"/>
        <v>4.5090163320233909</v>
      </c>
      <c r="N69" s="270" t="str">
        <f t="shared" si="33"/>
        <v>0,00200442627722211-0,00336430420536542i</v>
      </c>
      <c r="O69" s="270">
        <f t="shared" si="18"/>
        <v>-48.142803253295135</v>
      </c>
      <c r="P69" s="270">
        <f t="shared" si="19"/>
        <v>-59.213843130877954</v>
      </c>
      <c r="Q69" s="229">
        <f t="shared" si="34"/>
        <v>-1474.628881071144</v>
      </c>
      <c r="R69" s="229" t="str">
        <f t="shared" si="35"/>
        <v>-3,48198503912871+2,64726247425169i</v>
      </c>
      <c r="S69" s="229">
        <f t="shared" si="20"/>
        <v>12.817653302904763</v>
      </c>
      <c r="T69" s="229">
        <f t="shared" si="21"/>
        <v>142.75521840025817</v>
      </c>
      <c r="U69" s="227" t="str">
        <f t="shared" si="5"/>
        <v>-0,0150571210027244+0,00463266008420848i</v>
      </c>
      <c r="V69" s="227">
        <f t="shared" si="22"/>
        <v>-36.052359630463592</v>
      </c>
      <c r="W69" s="227">
        <f t="shared" si="23"/>
        <v>162.89831465474822</v>
      </c>
      <c r="X69" s="269" t="str">
        <f t="shared" si="6"/>
        <v>0,0000491994846079463+0,0000183016099487804i</v>
      </c>
      <c r="Y69" s="269">
        <f t="shared" si="24"/>
        <v>-85.597935620213832</v>
      </c>
      <c r="Z69" s="269">
        <f t="shared" si="25"/>
        <v>20.404588955080644</v>
      </c>
      <c r="AA69" s="268" t="str">
        <f t="shared" si="7"/>
        <v>0,00198977835697027-0,00330531767047785i</v>
      </c>
      <c r="AB69" s="268">
        <f t="shared" si="26"/>
        <v>-48.272703359681906</v>
      </c>
      <c r="AC69" s="268">
        <f t="shared" si="27"/>
        <v>-58.952350430287375</v>
      </c>
    </row>
    <row r="70" spans="1:29">
      <c r="A70" s="276">
        <v>0.5</v>
      </c>
      <c r="B70" s="275">
        <f t="shared" si="8"/>
        <v>31622.776601683796</v>
      </c>
      <c r="C70" s="274">
        <f t="shared" si="9"/>
        <v>198691.76531592204</v>
      </c>
      <c r="D70" s="273" t="str">
        <f t="shared" si="10"/>
        <v>198691,765315922i</v>
      </c>
      <c r="E70" s="272">
        <f t="shared" si="28"/>
        <v>22.453181582566561</v>
      </c>
      <c r="F70" s="229" t="str">
        <f t="shared" si="29"/>
        <v>0,00216028890567428+0,00116576500765469i</v>
      </c>
      <c r="G70" s="229">
        <f t="shared" si="12"/>
        <v>-52.199812358157551</v>
      </c>
      <c r="H70" s="229">
        <f t="shared" si="13"/>
        <v>28.352801039681751</v>
      </c>
      <c r="I70" s="271">
        <f t="shared" si="30"/>
        <v>0.33218250787448511</v>
      </c>
      <c r="J70" s="271" t="str">
        <f t="shared" si="31"/>
        <v>0,0000319602896267266+0,0000172468539663762i</v>
      </c>
      <c r="K70" s="271">
        <f t="shared" si="16"/>
        <v>-88.797834938616248</v>
      </c>
      <c r="L70" s="271">
        <f t="shared" si="17"/>
        <v>28.352801039681697</v>
      </c>
      <c r="M70" s="270">
        <f t="shared" si="32"/>
        <v>4.5090163320233909</v>
      </c>
      <c r="N70" s="270" t="str">
        <f t="shared" si="33"/>
        <v>0,00200214820857314-0,00267216340942831i</v>
      </c>
      <c r="O70" s="270">
        <f t="shared" si="18"/>
        <v>-49.527619523859613</v>
      </c>
      <c r="P70" s="270">
        <f t="shared" si="19"/>
        <v>-53.157205357925399</v>
      </c>
      <c r="Q70" s="229">
        <f t="shared" si="34"/>
        <v>-1474.628881071144</v>
      </c>
      <c r="R70" s="229" t="str">
        <f t="shared" si="35"/>
        <v>-2,68480869406935+2,78290230094058i</v>
      </c>
      <c r="S70" s="229">
        <f t="shared" si="20"/>
        <v>11.747208672144216</v>
      </c>
      <c r="T70" s="229">
        <f t="shared" si="21"/>
        <v>133.97219388527913</v>
      </c>
      <c r="U70" s="227" t="str">
        <f t="shared" si="5"/>
        <v>-0,00904417255781412+0,00288201693850423i</v>
      </c>
      <c r="V70" s="227">
        <f t="shared" si="22"/>
        <v>-40.452603686013333</v>
      </c>
      <c r="W70" s="227">
        <f t="shared" si="23"/>
        <v>162.32499492496089</v>
      </c>
      <c r="X70" s="269" t="str">
        <f t="shared" si="6"/>
        <v>0,0000316247494070803+0,0000171825946785794i</v>
      </c>
      <c r="Y70" s="269">
        <f t="shared" si="24"/>
        <v>-88.876073939394345</v>
      </c>
      <c r="Z70" s="269">
        <f t="shared" si="25"/>
        <v>28.516447946853372</v>
      </c>
      <c r="AA70" s="268" t="str">
        <f t="shared" si="7"/>
        <v>0,00199175027350294-0,00264252371097266i</v>
      </c>
      <c r="AB70" s="268">
        <f t="shared" si="26"/>
        <v>-49.605858524637696</v>
      </c>
      <c r="AC70" s="268">
        <f t="shared" si="27"/>
        <v>-52.993558450753724</v>
      </c>
    </row>
    <row r="71" spans="1:29">
      <c r="A71" s="276">
        <v>0.6</v>
      </c>
      <c r="B71" s="275">
        <f t="shared" si="8"/>
        <v>39810.717055349727</v>
      </c>
      <c r="C71" s="274">
        <f t="shared" si="9"/>
        <v>250138.11247045716</v>
      </c>
      <c r="D71" s="273" t="str">
        <f t="shared" si="10"/>
        <v>250138,112470457i</v>
      </c>
      <c r="E71" s="272">
        <f t="shared" si="28"/>
        <v>22.453181582566561</v>
      </c>
      <c r="F71" s="229" t="str">
        <f t="shared" si="29"/>
        <v>0,00137394371309724+0,00101837902542448i</v>
      </c>
      <c r="G71" s="229">
        <f t="shared" si="12"/>
        <v>-55.339012770003237</v>
      </c>
      <c r="H71" s="229">
        <f t="shared" si="13"/>
        <v>36.546163954580692</v>
      </c>
      <c r="I71" s="271">
        <f t="shared" si="30"/>
        <v>0.33218250787448511</v>
      </c>
      <c r="J71" s="271" t="str">
        <f t="shared" si="31"/>
        <v>0,0000203267437452779+0,0000150663591878194i</v>
      </c>
      <c r="K71" s="271">
        <f t="shared" si="16"/>
        <v>-91.93703535046194</v>
      </c>
      <c r="L71" s="271">
        <f t="shared" si="17"/>
        <v>36.546163954580756</v>
      </c>
      <c r="M71" s="270">
        <f t="shared" si="32"/>
        <v>4.5090163320233909</v>
      </c>
      <c r="N71" s="270" t="str">
        <f t="shared" si="33"/>
        <v>0,00200069330943704-0,00212247333508258i</v>
      </c>
      <c r="O71" s="270">
        <f t="shared" si="18"/>
        <v>-50.701895286346257</v>
      </c>
      <c r="P71" s="270">
        <f t="shared" si="19"/>
        <v>-46.691770968240107</v>
      </c>
      <c r="Q71" s="229">
        <f t="shared" si="34"/>
        <v>-1474.628881071144</v>
      </c>
      <c r="R71" s="229" t="str">
        <f t="shared" si="35"/>
        <v>-1,94456407633462+2,67942386605301i</v>
      </c>
      <c r="S71" s="229">
        <f t="shared" si="20"/>
        <v>10.398359810663738</v>
      </c>
      <c r="T71" s="229">
        <f t="shared" si="21"/>
        <v>125.96987924254644</v>
      </c>
      <c r="U71" s="227" t="str">
        <f t="shared" si="5"/>
        <v>-0,00540039065280485+0,00170107430655313i</v>
      </c>
      <c r="V71" s="227">
        <f t="shared" si="22"/>
        <v>-44.940652959339495</v>
      </c>
      <c r="W71" s="227">
        <f t="shared" si="23"/>
        <v>162.51604319712715</v>
      </c>
      <c r="X71" s="269" t="str">
        <f t="shared" si="6"/>
        <v>0,0000201921488050189+0,0000150195958483176i</v>
      </c>
      <c r="Y71" s="269">
        <f t="shared" si="24"/>
        <v>-91.983828775564277</v>
      </c>
      <c r="Z71" s="269">
        <f t="shared" si="25"/>
        <v>36.643104721968314</v>
      </c>
      <c r="AA71" s="268" t="str">
        <f t="shared" si="7"/>
        <v>0,00199351291493316-0,00210769981908133i</v>
      </c>
      <c r="AB71" s="268">
        <f t="shared" si="26"/>
        <v>-50.748688711448594</v>
      </c>
      <c r="AC71" s="268">
        <f t="shared" si="27"/>
        <v>-46.594830200852634</v>
      </c>
    </row>
    <row r="72" spans="1:29">
      <c r="A72" s="276">
        <v>0.7</v>
      </c>
      <c r="B72" s="275">
        <f t="shared" si="8"/>
        <v>50118.723362727229</v>
      </c>
      <c r="C72" s="274">
        <f t="shared" si="9"/>
        <v>314905.22624728602</v>
      </c>
      <c r="D72" s="273" t="str">
        <f t="shared" si="10"/>
        <v>314905,226247286i</v>
      </c>
      <c r="E72" s="272">
        <f t="shared" si="28"/>
        <v>22.453181582566561</v>
      </c>
      <c r="F72" s="229" t="str">
        <f t="shared" si="29"/>
        <v>0,000871293708153233+0,000855835186665557i</v>
      </c>
      <c r="G72" s="229">
        <f t="shared" si="12"/>
        <v>-58.263457058118945</v>
      </c>
      <c r="H72" s="229">
        <f t="shared" si="13"/>
        <v>44.4871926517989</v>
      </c>
      <c r="I72" s="271">
        <f t="shared" si="30"/>
        <v>0.33218250787448511</v>
      </c>
      <c r="J72" s="271" t="str">
        <f t="shared" si="31"/>
        <v>0,0000128903125824415+0,0000126616122347012i</v>
      </c>
      <c r="K72" s="271">
        <f t="shared" si="16"/>
        <v>-94.861479638577663</v>
      </c>
      <c r="L72" s="271">
        <f t="shared" si="17"/>
        <v>44.487192651798779</v>
      </c>
      <c r="M72" s="270">
        <f t="shared" si="32"/>
        <v>4.5090163320233909</v>
      </c>
      <c r="N72" s="270" t="str">
        <f t="shared" si="33"/>
        <v>0,00199976816834391-0,00168588895175688i</v>
      </c>
      <c r="O72" s="270">
        <f t="shared" si="18"/>
        <v>-51.648617275836266</v>
      </c>
      <c r="P72" s="270">
        <f t="shared" si="19"/>
        <v>-40.132302040433167</v>
      </c>
      <c r="Q72" s="229">
        <f t="shared" si="34"/>
        <v>-1474.628881071144</v>
      </c>
      <c r="R72" s="229" t="str">
        <f t="shared" si="35"/>
        <v>-1,34014699914353+2,41613946285612i</v>
      </c>
      <c r="S72" s="229">
        <f t="shared" si="20"/>
        <v>8.8273644718567841</v>
      </c>
      <c r="T72" s="229">
        <f t="shared" si="21"/>
        <v>119.01558043693916</v>
      </c>
      <c r="U72" s="227" t="str">
        <f t="shared" si="5"/>
        <v>-0,00323547881655768+0,00095822215483598i</v>
      </c>
      <c r="V72" s="227">
        <f t="shared" si="22"/>
        <v>-49.436092586262163</v>
      </c>
      <c r="W72" s="227">
        <f t="shared" si="23"/>
        <v>163.50277308873805</v>
      </c>
      <c r="X72" s="269" t="str">
        <f t="shared" si="6"/>
        <v>0,0000128366745363469+0,000012633038691561i</v>
      </c>
      <c r="Y72" s="269">
        <f t="shared" si="24"/>
        <v>-94.88954124694736</v>
      </c>
      <c r="Z72" s="269">
        <f t="shared" si="25"/>
        <v>44.541917658810597</v>
      </c>
      <c r="AA72" s="268" t="str">
        <f t="shared" si="7"/>
        <v>0,00199492206069294-0,00167854647168939i</v>
      </c>
      <c r="AB72" s="268">
        <f t="shared" si="26"/>
        <v>-51.676678884205963</v>
      </c>
      <c r="AC72" s="268">
        <f t="shared" si="27"/>
        <v>-40.077577033421399</v>
      </c>
    </row>
    <row r="73" spans="1:29">
      <c r="A73" s="276">
        <v>0.8</v>
      </c>
      <c r="B73" s="275">
        <f t="shared" si="8"/>
        <v>63095.734448019342</v>
      </c>
      <c r="C73" s="274">
        <f t="shared" si="9"/>
        <v>396442.19162950001</v>
      </c>
      <c r="D73" s="273" t="str">
        <f t="shared" si="10"/>
        <v>396442,1916295i</v>
      </c>
      <c r="E73" s="272">
        <f t="shared" si="28"/>
        <v>22.453181582566561</v>
      </c>
      <c r="F73" s="229" t="str">
        <f t="shared" si="29"/>
        <v>0,000551512939641756+0,000703519414292084i</v>
      </c>
      <c r="G73" s="229">
        <f t="shared" si="12"/>
        <v>-60.973955601655106</v>
      </c>
      <c r="H73" s="229">
        <f t="shared" si="13"/>
        <v>51.905888370245215</v>
      </c>
      <c r="I73" s="271">
        <f t="shared" si="30"/>
        <v>0.33218250787448511</v>
      </c>
      <c r="J73" s="271" t="str">
        <f t="shared" si="31"/>
        <v>8,15933148457114E-06+0,0000104081839145408i</v>
      </c>
      <c r="K73" s="271">
        <f t="shared" si="16"/>
        <v>-97.571978182113838</v>
      </c>
      <c r="L73" s="271">
        <f t="shared" si="17"/>
        <v>51.905888370245151</v>
      </c>
      <c r="M73" s="270">
        <f t="shared" si="32"/>
        <v>4.5090163320233909</v>
      </c>
      <c r="N73" s="270" t="str">
        <f t="shared" si="33"/>
        <v>0,00199918154582138-0,00133912314530498i</v>
      </c>
      <c r="O73" s="270">
        <f t="shared" si="18"/>
        <v>-52.373231125891728</v>
      </c>
      <c r="P73" s="270">
        <f t="shared" si="19"/>
        <v>-33.815587098509596</v>
      </c>
      <c r="Q73" s="229">
        <f t="shared" si="34"/>
        <v>-1474.628881071144</v>
      </c>
      <c r="R73" s="229" t="str">
        <f t="shared" si="35"/>
        <v>-0,891742269862364+2,08070998706435i</v>
      </c>
      <c r="S73" s="229">
        <f t="shared" si="20"/>
        <v>7.0965644050027574</v>
      </c>
      <c r="T73" s="229">
        <f t="shared" si="21"/>
        <v>113.19880961713328</v>
      </c>
      <c r="U73" s="227" t="str">
        <f t="shared" si="5"/>
        <v>-0,00195562727206581+0,000520180482114756i</v>
      </c>
      <c r="V73" s="227">
        <f t="shared" si="22"/>
        <v>-53.87739119665234</v>
      </c>
      <c r="W73" s="227">
        <f t="shared" si="23"/>
        <v>165.1046979873785</v>
      </c>
      <c r="X73" s="269" t="str">
        <f t="shared" si="6"/>
        <v>8,13801080419006E-06+0,0000103920940863153i</v>
      </c>
      <c r="Y73" s="269">
        <f t="shared" si="24"/>
        <v>-97.588949127462712</v>
      </c>
      <c r="Z73" s="269">
        <f t="shared" si="25"/>
        <v>51.935634341744695</v>
      </c>
      <c r="AA73" s="268" t="str">
        <f t="shared" si="7"/>
        <v>0,00199597285396241-0,00133547319138932i</v>
      </c>
      <c r="AB73" s="268">
        <f t="shared" si="26"/>
        <v>-52.390202071240608</v>
      </c>
      <c r="AC73" s="268">
        <f t="shared" si="27"/>
        <v>-33.785841127010166</v>
      </c>
    </row>
    <row r="74" spans="1:29">
      <c r="A74" s="276">
        <v>0.9</v>
      </c>
      <c r="B74" s="275">
        <f t="shared" si="8"/>
        <v>79432.823472428179</v>
      </c>
      <c r="C74" s="274">
        <f t="shared" si="9"/>
        <v>499091.14934975049</v>
      </c>
      <c r="D74" s="273" t="str">
        <f t="shared" si="10"/>
        <v>499091,14934975i</v>
      </c>
      <c r="E74" s="272">
        <f t="shared" si="28"/>
        <v>22.453181582566561</v>
      </c>
      <c r="F74" s="229" t="str">
        <f t="shared" si="29"/>
        <v>0,000348687006550824+0,000570768681669197i</v>
      </c>
      <c r="G74" s="229">
        <f t="shared" si="12"/>
        <v>-63.493433196382448</v>
      </c>
      <c r="H74" s="229">
        <f t="shared" si="13"/>
        <v>58.578918993790253</v>
      </c>
      <c r="I74" s="271">
        <f t="shared" si="30"/>
        <v>0.33218250787448511</v>
      </c>
      <c r="J74" s="271" t="str">
        <f t="shared" si="31"/>
        <v>5,15863303707624E-06+8,44420962774821E-06i</v>
      </c>
      <c r="K74" s="271">
        <f t="shared" si="16"/>
        <v>-100.09145577684117</v>
      </c>
      <c r="L74" s="271">
        <f t="shared" si="17"/>
        <v>58.578918993790253</v>
      </c>
      <c r="M74" s="270">
        <f t="shared" si="32"/>
        <v>4.5090163320233909</v>
      </c>
      <c r="N74" s="270" t="str">
        <f t="shared" si="33"/>
        <v>0,00199881024636476-0,0010636901994282i</v>
      </c>
      <c r="O74" s="270">
        <f t="shared" si="18"/>
        <v>-52.901638540199414</v>
      </c>
      <c r="P74" s="270">
        <f t="shared" si="19"/>
        <v>-28.02019662399595</v>
      </c>
      <c r="Q74" s="229">
        <f t="shared" si="34"/>
        <v>-1474.628881071144</v>
      </c>
      <c r="R74" s="229" t="str">
        <f t="shared" si="35"/>
        <v>-0,580226503734826+1,73810988718705i</v>
      </c>
      <c r="S74" s="229">
        <f t="shared" si="20"/>
        <v>5.2604043887918603</v>
      </c>
      <c r="T74" s="229">
        <f t="shared" si="21"/>
        <v>108.46035691239138</v>
      </c>
      <c r="U74" s="227" t="str">
        <f t="shared" si="5"/>
        <v>-0,0011943761316147+0,000274881217013389i</v>
      </c>
      <c r="V74" s="227">
        <f t="shared" si="22"/>
        <v>-58.233028807590557</v>
      </c>
      <c r="W74" s="227">
        <f t="shared" si="23"/>
        <v>167.03927590618164</v>
      </c>
      <c r="X74" s="269" t="str">
        <f t="shared" si="6"/>
        <v>5,15016303100288E-06+8,43555009114413E-06i</v>
      </c>
      <c r="Y74" s="269">
        <f t="shared" si="24"/>
        <v>-100.10182413304443</v>
      </c>
      <c r="Z74" s="269">
        <f t="shared" si="25"/>
        <v>58.594649738570716</v>
      </c>
      <c r="AA74" s="268" t="str">
        <f t="shared" si="7"/>
        <v>0,0019967173038355-0,00106187306350384i</v>
      </c>
      <c r="AB74" s="268">
        <f t="shared" si="26"/>
        <v>-52.912006896402666</v>
      </c>
      <c r="AC74" s="268">
        <f t="shared" si="27"/>
        <v>-28.004465879215413</v>
      </c>
    </row>
    <row r="75" spans="1:29">
      <c r="A75" s="276">
        <v>1</v>
      </c>
      <c r="B75" s="275">
        <f t="shared" si="8"/>
        <v>100000</v>
      </c>
      <c r="C75" s="274">
        <f t="shared" si="9"/>
        <v>628318.53071795858</v>
      </c>
      <c r="D75" s="273" t="str">
        <f t="shared" si="10"/>
        <v>628318,530717959i</v>
      </c>
      <c r="E75" s="272">
        <f t="shared" si="28"/>
        <v>22.453181582566561</v>
      </c>
      <c r="F75" s="229" t="str">
        <f t="shared" si="29"/>
        <v>0,000220288572562789+0,000459383433551559i</v>
      </c>
      <c r="G75" s="229">
        <f t="shared" si="12"/>
        <v>-65.85761909539842</v>
      </c>
      <c r="H75" s="229">
        <f t="shared" si="13"/>
        <v>64.380840502102018</v>
      </c>
      <c r="I75" s="271">
        <f t="shared" si="30"/>
        <v>0.33218250787448511</v>
      </c>
      <c r="J75" s="271" t="str">
        <f t="shared" si="31"/>
        <v>3,25904862172468E-06+6,79632596707953E-06i</v>
      </c>
      <c r="K75" s="271">
        <f t="shared" si="16"/>
        <v>-102.45564167585714</v>
      </c>
      <c r="L75" s="271">
        <f t="shared" si="17"/>
        <v>64.380840502102117</v>
      </c>
      <c r="M75" s="270">
        <f t="shared" si="32"/>
        <v>4.5090163320233909</v>
      </c>
      <c r="N75" s="270" t="str">
        <f t="shared" si="33"/>
        <v>0,00199857550514292-0,000844912558565179i</v>
      </c>
      <c r="O75" s="270">
        <f t="shared" si="18"/>
        <v>-53.271468236564218</v>
      </c>
      <c r="P75" s="270">
        <f t="shared" si="19"/>
        <v>-22.91657011418306</v>
      </c>
      <c r="Q75" s="229">
        <f t="shared" si="34"/>
        <v>-1474.628881071144</v>
      </c>
      <c r="R75" s="229" t="str">
        <f t="shared" si="35"/>
        <v>-0,372558025144574+1,42419999538656i</v>
      </c>
      <c r="S75" s="229">
        <f t="shared" si="20"/>
        <v>3.3588799203515105</v>
      </c>
      <c r="T75" s="229">
        <f t="shared" si="21"/>
        <v>104.65957326215971</v>
      </c>
      <c r="U75" s="227" t="str">
        <f t="shared" si="5"/>
        <v>-0,000736324159500702+0,000142587999239534i</v>
      </c>
      <c r="V75" s="227">
        <f t="shared" si="22"/>
        <v>-62.498739175046907</v>
      </c>
      <c r="W75" s="227">
        <f t="shared" si="23"/>
        <v>169.0404137642617</v>
      </c>
      <c r="X75" s="269" t="str">
        <f t="shared" si="6"/>
        <v>0,0000032556829560709+6,79178922990219E-06i</v>
      </c>
      <c r="Y75" s="269">
        <f t="shared" si="24"/>
        <v>-102.462035040939</v>
      </c>
      <c r="Z75" s="269">
        <f t="shared" si="25"/>
        <v>64.389004181498152</v>
      </c>
      <c r="AA75" s="268" t="str">
        <f t="shared" si="7"/>
        <v>0,00199722524511492-0,000844006315972226i</v>
      </c>
      <c r="AB75" s="268">
        <f t="shared" si="26"/>
        <v>-53.27786160164608</v>
      </c>
      <c r="AC75" s="268">
        <f t="shared" si="27"/>
        <v>-22.90840643478705</v>
      </c>
    </row>
    <row r="76" spans="1:29">
      <c r="A76" s="276">
        <v>1.1000000000000001</v>
      </c>
      <c r="B76" s="275">
        <f t="shared" si="8"/>
        <v>125892.5411794168</v>
      </c>
      <c r="C76" s="274">
        <f t="shared" si="9"/>
        <v>791006.16502201266</v>
      </c>
      <c r="D76" s="273" t="str">
        <f t="shared" si="10"/>
        <v>791006,165022013i</v>
      </c>
      <c r="E76" s="272">
        <f t="shared" si="28"/>
        <v>22.453181582566561</v>
      </c>
      <c r="F76" s="229" t="str">
        <f t="shared" si="29"/>
        <v>0,000139105172678064+0,000367917558486828i</v>
      </c>
      <c r="G76" s="229">
        <f t="shared" si="12"/>
        <v>-68.104715674491956</v>
      </c>
      <c r="H76" s="229">
        <f t="shared" si="13"/>
        <v>69.289001930264064</v>
      </c>
      <c r="I76" s="271">
        <f t="shared" si="30"/>
        <v>0.33218250787448511</v>
      </c>
      <c r="J76" s="271" t="str">
        <f t="shared" si="31"/>
        <v>2,05798474254492E-06+5,44313850666511E-06i</v>
      </c>
      <c r="K76" s="271">
        <f t="shared" si="16"/>
        <v>-104.70273825495069</v>
      </c>
      <c r="L76" s="271">
        <f t="shared" si="17"/>
        <v>69.289001930264035</v>
      </c>
      <c r="M76" s="270">
        <f t="shared" si="32"/>
        <v>4.5090163320233909</v>
      </c>
      <c r="N76" s="270" t="str">
        <f t="shared" si="33"/>
        <v>0,00199842720671828-0,0006711345864229i</v>
      </c>
      <c r="O76" s="270">
        <f t="shared" si="18"/>
        <v>-53.522129588479643</v>
      </c>
      <c r="P76" s="270">
        <f t="shared" si="19"/>
        <v>-18.563667430130376</v>
      </c>
      <c r="Q76" s="229">
        <f t="shared" si="34"/>
        <v>-1474.628881071144</v>
      </c>
      <c r="R76" s="229" t="str">
        <f t="shared" si="35"/>
        <v>-0,237423007299929+1,15316216280938i</v>
      </c>
      <c r="S76" s="229">
        <f t="shared" si="20"/>
        <v>1.4181106211765115</v>
      </c>
      <c r="T76" s="229">
        <f t="shared" si="21"/>
        <v>101.63398042560982</v>
      </c>
      <c r="U76" s="227" t="str">
        <f t="shared" si="5"/>
        <v>-0,000457295375908419+0,0000730587286090184i</v>
      </c>
      <c r="V76" s="227">
        <f t="shared" si="22"/>
        <v>-66.686605053315432</v>
      </c>
      <c r="W76" s="227">
        <f t="shared" si="23"/>
        <v>170.92298235587387</v>
      </c>
      <c r="X76" s="269" t="str">
        <f t="shared" si="6"/>
        <v>2,05664674951402E-06+5,44080070965605E-06i</v>
      </c>
      <c r="Y76" s="269">
        <f t="shared" si="24"/>
        <v>-104.7067093873617</v>
      </c>
      <c r="Z76" s="269">
        <f t="shared" si="25"/>
        <v>69.293185973718792</v>
      </c>
      <c r="AA76" s="268" t="str">
        <f t="shared" si="7"/>
        <v>0,00199756272968927-0,000670681947276356i</v>
      </c>
      <c r="AB76" s="268">
        <f t="shared" si="26"/>
        <v>-53.526100720890668</v>
      </c>
      <c r="AC76" s="268">
        <f t="shared" si="27"/>
        <v>-18.559483386675666</v>
      </c>
    </row>
    <row r="77" spans="1:29">
      <c r="A77" s="276">
        <v>1.2</v>
      </c>
      <c r="B77" s="275">
        <f t="shared" si="8"/>
        <v>158489.31924611135</v>
      </c>
      <c r="C77" s="274">
        <f t="shared" si="9"/>
        <v>995817.7620320617</v>
      </c>
      <c r="D77" s="273" t="str">
        <f t="shared" si="10"/>
        <v>995817,762032062i</v>
      </c>
      <c r="E77" s="272">
        <f t="shared" si="28"/>
        <v>22.453181582566561</v>
      </c>
      <c r="F77" s="229" t="str">
        <f t="shared" si="29"/>
        <v>0,0000878142687632358+0,000293761052732772i</v>
      </c>
      <c r="G77" s="229">
        <f t="shared" si="12"/>
        <v>-70.26840259724564</v>
      </c>
      <c r="H77" s="229">
        <f t="shared" si="13"/>
        <v>73.356967154143859</v>
      </c>
      <c r="I77" s="271">
        <f t="shared" si="30"/>
        <v>0.33218250787448511</v>
      </c>
      <c r="J77" s="271" t="str">
        <f t="shared" si="31"/>
        <v>1,29916394777587E-06+4,34603367250133E-06i</v>
      </c>
      <c r="K77" s="271">
        <f t="shared" si="16"/>
        <v>-106.86642517770437</v>
      </c>
      <c r="L77" s="271">
        <f t="shared" si="17"/>
        <v>73.356967154143902</v>
      </c>
      <c r="M77" s="270">
        <f t="shared" si="32"/>
        <v>4.5090163320233909</v>
      </c>
      <c r="N77" s="270" t="str">
        <f t="shared" si="33"/>
        <v>0,00199833356220657-0,000533099487793468i</v>
      </c>
      <c r="O77" s="270">
        <f t="shared" si="18"/>
        <v>-53.688067237298128</v>
      </c>
      <c r="P77" s="270">
        <f t="shared" si="19"/>
        <v>-14.937052762575105</v>
      </c>
      <c r="Q77" s="229">
        <f t="shared" si="34"/>
        <v>-1474.628881071144</v>
      </c>
      <c r="R77" s="229" t="str">
        <f t="shared" si="35"/>
        <v>-0,150669490337394+0,926909762558312i</v>
      </c>
      <c r="S77" s="229">
        <f t="shared" si="20"/>
        <v>-0.54598876949974684</v>
      </c>
      <c r="T77" s="229">
        <f t="shared" si="21"/>
        <v>99.23269588311814</v>
      </c>
      <c r="U77" s="227" t="str">
        <f t="shared" si="5"/>
        <v>-0,000285520918756321+0,0000371350749123396i</v>
      </c>
      <c r="V77" s="227">
        <f t="shared" si="22"/>
        <v>-70.814391366745397</v>
      </c>
      <c r="W77" s="227">
        <f t="shared" si="23"/>
        <v>172.589663037262</v>
      </c>
      <c r="X77" s="269" t="str">
        <f t="shared" si="6"/>
        <v>1,29863181521769E-06+4,34484135419576E-06i</v>
      </c>
      <c r="Y77" s="269">
        <f t="shared" si="24"/>
        <v>-106.86890483290063</v>
      </c>
      <c r="Z77" s="269">
        <f t="shared" si="25"/>
        <v>73.359094229882672</v>
      </c>
      <c r="AA77" s="268" t="str">
        <f t="shared" si="7"/>
        <v>0,00199778294167006-0,000532873153541889i</v>
      </c>
      <c r="AB77" s="268">
        <f t="shared" si="26"/>
        <v>-53.690546892494375</v>
      </c>
      <c r="AC77" s="268">
        <f t="shared" si="27"/>
        <v>-14.934925686836305</v>
      </c>
    </row>
    <row r="78" spans="1:29">
      <c r="A78" s="276">
        <v>1.3</v>
      </c>
      <c r="B78" s="275">
        <f t="shared" si="8"/>
        <v>199526.23149688804</v>
      </c>
      <c r="C78" s="274">
        <f t="shared" si="9"/>
        <v>1253660.2861381597</v>
      </c>
      <c r="D78" s="273" t="str">
        <f t="shared" si="10"/>
        <v>1253660,28613816i</v>
      </c>
      <c r="E78" s="272">
        <f t="shared" si="28"/>
        <v>22.453181582566561</v>
      </c>
      <c r="F78" s="229" t="str">
        <f t="shared" si="29"/>
        <v>0,0000554249232493023+0,000234102004236384i</v>
      </c>
      <c r="G78" s="229">
        <f t="shared" si="12"/>
        <v>-72.375039645304113</v>
      </c>
      <c r="H78" s="229">
        <f t="shared" si="13"/>
        <v>76.680170585486806</v>
      </c>
      <c r="I78" s="271">
        <f t="shared" si="30"/>
        <v>0.33218250787448511</v>
      </c>
      <c r="J78" s="271" t="str">
        <f t="shared" si="31"/>
        <v>8,19981343668427E-07+3,46341076785593E-06i</v>
      </c>
      <c r="K78" s="271">
        <f t="shared" si="16"/>
        <v>-108.97306222576283</v>
      </c>
      <c r="L78" s="271">
        <f t="shared" si="17"/>
        <v>76.68017058548682</v>
      </c>
      <c r="M78" s="270">
        <f t="shared" si="32"/>
        <v>4.5090163320233909</v>
      </c>
      <c r="N78" s="270" t="str">
        <f t="shared" si="33"/>
        <v>0,0019982744467937-0,000423455140646053i</v>
      </c>
      <c r="O78" s="270">
        <f t="shared" si="18"/>
        <v>-53.796124997901209</v>
      </c>
      <c r="P78" s="270">
        <f t="shared" si="19"/>
        <v>-11.964573478150676</v>
      </c>
      <c r="Q78" s="229">
        <f t="shared" si="34"/>
        <v>-1474.628881071144</v>
      </c>
      <c r="R78" s="229" t="str">
        <f t="shared" si="35"/>
        <v>-0,0953893506423918+0,741714791550166i</v>
      </c>
      <c r="S78" s="229">
        <f t="shared" si="20"/>
        <v>-2.5240180385192952</v>
      </c>
      <c r="T78" s="229">
        <f t="shared" si="21"/>
        <v>97.328383974012439</v>
      </c>
      <c r="U78" s="227" t="str">
        <f t="shared" si="5"/>
        <v>-0,000178923866711821+0,0000187786472263491i</v>
      </c>
      <c r="V78" s="227">
        <f t="shared" si="22"/>
        <v>-74.899057683823415</v>
      </c>
      <c r="W78" s="227">
        <f t="shared" si="23"/>
        <v>174.00855455949923</v>
      </c>
      <c r="X78" s="269" t="str">
        <f t="shared" si="6"/>
        <v>8,19769640491298E-07+3,46280658327727E-06i</v>
      </c>
      <c r="Y78" s="269">
        <f t="shared" si="24"/>
        <v>-108.97461620123624</v>
      </c>
      <c r="Z78" s="269">
        <f t="shared" si="25"/>
        <v>76.681246330241336</v>
      </c>
      <c r="AA78" s="268" t="str">
        <f t="shared" si="7"/>
        <v>0,00199792492012935-0,000423341876353336i</v>
      </c>
      <c r="AB78" s="268">
        <f t="shared" si="26"/>
        <v>-53.797678973374623</v>
      </c>
      <c r="AC78" s="268">
        <f t="shared" si="27"/>
        <v>-11.963497733396164</v>
      </c>
    </row>
    <row r="79" spans="1:29">
      <c r="A79" s="276">
        <v>1.4</v>
      </c>
      <c r="B79" s="275">
        <f t="shared" si="8"/>
        <v>251188.643150958</v>
      </c>
      <c r="C79" s="274">
        <f t="shared" si="9"/>
        <v>1578264.7919764756</v>
      </c>
      <c r="D79" s="273" t="str">
        <f t="shared" si="10"/>
        <v>1578264,79197648i</v>
      </c>
      <c r="E79" s="272">
        <f t="shared" si="28"/>
        <v>22.453181582566561</v>
      </c>
      <c r="F79" s="229" t="str">
        <f t="shared" si="29"/>
        <v>0,0000349778784989711+0,000186334587033953i</v>
      </c>
      <c r="G79" s="229">
        <f t="shared" si="12"/>
        <v>-74.443732282008995</v>
      </c>
      <c r="H79" s="229">
        <f t="shared" si="13"/>
        <v>79.368420756612593</v>
      </c>
      <c r="I79" s="271">
        <f t="shared" si="30"/>
        <v>0.33218250787448511</v>
      </c>
      <c r="J79" s="271" t="str">
        <f t="shared" si="31"/>
        <v>5,17478530033298E-07+2,75671802666729E-06i</v>
      </c>
      <c r="K79" s="271">
        <f t="shared" si="16"/>
        <v>-111.04175486246768</v>
      </c>
      <c r="L79" s="271">
        <f t="shared" si="17"/>
        <v>79.368420756612608</v>
      </c>
      <c r="M79" s="270">
        <f t="shared" si="32"/>
        <v>4.5090163320233909</v>
      </c>
      <c r="N79" s="270" t="str">
        <f t="shared" si="33"/>
        <v>0,00199823713564551-0,000336361955929608i</v>
      </c>
      <c r="O79" s="270">
        <f t="shared" si="18"/>
        <v>-53.865714282813137</v>
      </c>
      <c r="P79" s="270">
        <f t="shared" si="19"/>
        <v>-9.5549870945114748</v>
      </c>
      <c r="Q79" s="229">
        <f t="shared" si="34"/>
        <v>-1474.628881071144</v>
      </c>
      <c r="R79" s="229" t="str">
        <f t="shared" si="35"/>
        <v>-0,0603093912865929+0,591881030042218i</v>
      </c>
      <c r="S79" s="229">
        <f t="shared" si="20"/>
        <v>-4.5104535174104186</v>
      </c>
      <c r="T79" s="229">
        <f t="shared" si="21"/>
        <v>95.818042083490909</v>
      </c>
      <c r="U79" s="227" t="str">
        <f t="shared" si="5"/>
        <v>-0,000112397401866917+0,0000094650172350062i</v>
      </c>
      <c r="V79" s="227">
        <f t="shared" si="22"/>
        <v>-78.954185799419406</v>
      </c>
      <c r="W79" s="227">
        <f t="shared" si="23"/>
        <v>175.1864628401035</v>
      </c>
      <c r="X79" s="269" t="str">
        <f t="shared" si="6"/>
        <v>5,17394286762129E-07+2,75641311014107E-06i</v>
      </c>
      <c r="Y79" s="269">
        <f t="shared" si="24"/>
        <v>-111.04273107942385</v>
      </c>
      <c r="Z79" s="269">
        <f t="shared" si="25"/>
        <v>79.368963001206311</v>
      </c>
      <c r="AA79" s="268" t="str">
        <f t="shared" si="7"/>
        <v>0,00199801574700159-0,000336305244840371i</v>
      </c>
      <c r="AB79" s="268">
        <f t="shared" si="26"/>
        <v>-53.866690499769291</v>
      </c>
      <c r="AC79" s="268">
        <f t="shared" si="27"/>
        <v>-9.5544448499177772</v>
      </c>
    </row>
    <row r="80" spans="1:29">
      <c r="A80" s="276">
        <v>1.5</v>
      </c>
      <c r="B80" s="275">
        <f t="shared" si="8"/>
        <v>316227.76601683802</v>
      </c>
      <c r="C80" s="274">
        <f t="shared" si="9"/>
        <v>1986917.6531592207</v>
      </c>
      <c r="D80" s="273" t="str">
        <f t="shared" si="10"/>
        <v>1986917,65315922i</v>
      </c>
      <c r="E80" s="272">
        <f t="shared" si="28"/>
        <v>22.453181582566561</v>
      </c>
      <c r="F80" s="229" t="str">
        <f t="shared" si="29"/>
        <v>0,00002207238325044+0,00014820171683452i</v>
      </c>
      <c r="G80" s="229">
        <f t="shared" si="12"/>
        <v>-76.487654906002277</v>
      </c>
      <c r="H80" s="229">
        <f t="shared" si="13"/>
        <v>81.528935879535211</v>
      </c>
      <c r="I80" s="271">
        <f t="shared" si="30"/>
        <v>0.33218250787448511</v>
      </c>
      <c r="J80" s="271" t="str">
        <f t="shared" si="31"/>
        <v>3,26548805385817E-07+2,19256312466734E-06i</v>
      </c>
      <c r="K80" s="271">
        <f t="shared" si="16"/>
        <v>-113.08567748646097</v>
      </c>
      <c r="L80" s="271">
        <f t="shared" si="17"/>
        <v>81.52893587953524</v>
      </c>
      <c r="M80" s="270">
        <f t="shared" si="32"/>
        <v>4.5090163320233909</v>
      </c>
      <c r="N80" s="270" t="str">
        <f t="shared" si="33"/>
        <v>0,00199821358918417-0,000267181588902814i</v>
      </c>
      <c r="O80" s="270">
        <f t="shared" si="18"/>
        <v>-53.910202748844533</v>
      </c>
      <c r="P80" s="270">
        <f t="shared" si="19"/>
        <v>-7.6158594371872956</v>
      </c>
      <c r="Q80" s="229">
        <f t="shared" si="34"/>
        <v>-1474.628881071144</v>
      </c>
      <c r="R80" s="229" t="str">
        <f t="shared" si="35"/>
        <v>-0,0380999407449605+0,471504358823824i</v>
      </c>
      <c r="S80" s="229">
        <f t="shared" si="20"/>
        <v>-6.5020208599200346</v>
      </c>
      <c r="T80" s="229">
        <f t="shared" si="21"/>
        <v>94.6197518557221</v>
      </c>
      <c r="U80" s="227" t="str">
        <f t="shared" si="5"/>
        <v>-0,0000707187119665921+0,0000047607482825158i</v>
      </c>
      <c r="V80" s="227">
        <f t="shared" si="22"/>
        <v>-82.989675765922314</v>
      </c>
      <c r="W80" s="227">
        <f t="shared" si="23"/>
        <v>176.14868773525731</v>
      </c>
      <c r="X80" s="269" t="str">
        <f t="shared" si="6"/>
        <v>3,26515277135576E-07+2,19240963473891E-06i</v>
      </c>
      <c r="Y80" s="269">
        <f t="shared" si="24"/>
        <v>-113.08629171976825</v>
      </c>
      <c r="Z80" s="269">
        <f t="shared" si="25"/>
        <v>81.529208631030542</v>
      </c>
      <c r="AA80" s="268" t="str">
        <f t="shared" si="7"/>
        <v>0,00199807355984466-0,000267153183848485i</v>
      </c>
      <c r="AB80" s="268">
        <f t="shared" si="26"/>
        <v>-53.910816982151822</v>
      </c>
      <c r="AC80" s="268">
        <f t="shared" si="27"/>
        <v>-7.6155866856920058</v>
      </c>
    </row>
    <row r="81" spans="1:29">
      <c r="A81" s="276">
        <v>1.6</v>
      </c>
      <c r="B81" s="275">
        <f t="shared" si="8"/>
        <v>398107.17055349756</v>
      </c>
      <c r="C81" s="274">
        <f t="shared" si="9"/>
        <v>2501381.1247045733</v>
      </c>
      <c r="D81" s="273" t="str">
        <f t="shared" si="10"/>
        <v>2501381,12470457i</v>
      </c>
      <c r="E81" s="272">
        <f t="shared" si="28"/>
        <v>22.453181582566561</v>
      </c>
      <c r="F81" s="229" t="str">
        <f t="shared" si="29"/>
        <v>0,0000139278607619481+0,000117816501486153i</v>
      </c>
      <c r="G81" s="229">
        <f t="shared" si="12"/>
        <v>-78.515604420471107</v>
      </c>
      <c r="H81" s="229">
        <f t="shared" si="13"/>
        <v>83.25798113161494</v>
      </c>
      <c r="I81" s="271">
        <f t="shared" si="30"/>
        <v>0.33218250787448511</v>
      </c>
      <c r="J81" s="271" t="str">
        <f t="shared" si="31"/>
        <v>2,06055061738903E-07+1,74303052726635E-06i</v>
      </c>
      <c r="K81" s="271">
        <f t="shared" si="16"/>
        <v>-115.11362700092987</v>
      </c>
      <c r="L81" s="271">
        <f t="shared" si="17"/>
        <v>83.257981131614912</v>
      </c>
      <c r="M81" s="270">
        <f t="shared" si="32"/>
        <v>4.5090163320233909</v>
      </c>
      <c r="N81" s="270" t="str">
        <f t="shared" si="33"/>
        <v>0,00199819873049226-0,000212229774703206i</v>
      </c>
      <c r="O81" s="270">
        <f t="shared" si="18"/>
        <v>-53.938509323440044</v>
      </c>
      <c r="P81" s="270">
        <f t="shared" si="19"/>
        <v>-6.0626870244477873</v>
      </c>
      <c r="Q81" s="229">
        <f t="shared" si="34"/>
        <v>-1474.628881071144</v>
      </c>
      <c r="R81" s="229" t="str">
        <f t="shared" si="35"/>
        <v>-0,0240578462776156+0,375207469589132i</v>
      </c>
      <c r="S81" s="229">
        <f t="shared" si="20"/>
        <v>-8.4967522942994425</v>
      </c>
      <c r="T81" s="229">
        <f t="shared" si="21"/>
        <v>93.668713519218016</v>
      </c>
      <c r="U81" s="227" t="str">
        <f t="shared" si="5"/>
        <v>-0,0000445407057316507+2,39142611155997E-06i</v>
      </c>
      <c r="V81" s="227">
        <f t="shared" si="22"/>
        <v>-87.012356714770533</v>
      </c>
      <c r="W81" s="227">
        <f t="shared" si="23"/>
        <v>176.92669465083296</v>
      </c>
      <c r="X81" s="269" t="str">
        <f t="shared" si="6"/>
        <v>2,06041716351205E-07+1,74295338762595E-06i</v>
      </c>
      <c r="Y81" s="269">
        <f t="shared" si="24"/>
        <v>-115.11401386799348</v>
      </c>
      <c r="Z81" s="269">
        <f t="shared" si="25"/>
        <v>83.25811814413548</v>
      </c>
      <c r="AA81" s="268" t="str">
        <f t="shared" si="7"/>
        <v>0,0019981102407498-0,0002122155441401i</v>
      </c>
      <c r="AB81" s="268">
        <f t="shared" si="26"/>
        <v>-53.938896190503669</v>
      </c>
      <c r="AC81" s="268">
        <f t="shared" si="27"/>
        <v>-6.062550011927236</v>
      </c>
    </row>
    <row r="82" spans="1:29">
      <c r="A82" s="276">
        <v>1.7</v>
      </c>
      <c r="B82" s="275">
        <f t="shared" si="8"/>
        <v>501187.23362727236</v>
      </c>
      <c r="C82" s="274">
        <f t="shared" si="9"/>
        <v>3149052.2624728605</v>
      </c>
      <c r="D82" s="273" t="str">
        <f t="shared" si="10"/>
        <v>3149052,26247286i</v>
      </c>
      <c r="E82" s="272">
        <f t="shared" si="28"/>
        <v>22.453181582566561</v>
      </c>
      <c r="F82" s="229" t="str">
        <f t="shared" si="29"/>
        <v>8,78833534025024E-06+0,0000936329403035691i</v>
      </c>
      <c r="G82" s="229">
        <f t="shared" si="12"/>
        <v>-80.533334729579593</v>
      </c>
      <c r="H82" s="229">
        <f t="shared" si="13"/>
        <v>84.63795920283016</v>
      </c>
      <c r="I82" s="271">
        <f t="shared" si="30"/>
        <v>0.33218250787448511</v>
      </c>
      <c r="J82" s="271" t="str">
        <f t="shared" si="31"/>
        <v>1,30018601712684E-07+1,38524800217405E-06i</v>
      </c>
      <c r="K82" s="271">
        <f t="shared" si="16"/>
        <v>-117.13135731003833</v>
      </c>
      <c r="L82" s="271">
        <f t="shared" si="17"/>
        <v>84.63795920283016</v>
      </c>
      <c r="M82" s="270">
        <f t="shared" si="32"/>
        <v>4.5090163320233909</v>
      </c>
      <c r="N82" s="270" t="str">
        <f t="shared" si="33"/>
        <v>0,00199818935454314-0,000168580049583673i</v>
      </c>
      <c r="O82" s="270">
        <f t="shared" si="18"/>
        <v>-53.95646493736345</v>
      </c>
      <c r="P82" s="270">
        <f t="shared" si="19"/>
        <v>-4.8224190011583046</v>
      </c>
      <c r="Q82" s="229">
        <f t="shared" si="34"/>
        <v>-1474.628881071144</v>
      </c>
      <c r="R82" s="229" t="str">
        <f t="shared" si="35"/>
        <v>-0,0151866961249261+0,298377264518938i</v>
      </c>
      <c r="S82" s="229">
        <f t="shared" si="20"/>
        <v>-10.493449288225642</v>
      </c>
      <c r="T82" s="229">
        <f t="shared" si="21"/>
        <v>92.913705169549687</v>
      </c>
      <c r="U82" s="227" t="str">
        <f t="shared" si="5"/>
        <v>-0,0000280714063749003+1,20026444682533E-06i</v>
      </c>
      <c r="V82" s="227">
        <f t="shared" si="22"/>
        <v>-91.026784017805227</v>
      </c>
      <c r="W82" s="227">
        <f t="shared" si="23"/>
        <v>177.55166437237986</v>
      </c>
      <c r="X82" s="269" t="str">
        <f t="shared" si="6"/>
        <v>1,3001328943936E-07+1,38520927345196E-06i</v>
      </c>
      <c r="Y82" s="269">
        <f t="shared" si="24"/>
        <v>-117.13160113176008</v>
      </c>
      <c r="Z82" s="269">
        <f t="shared" si="25"/>
        <v>84.638027970986869</v>
      </c>
      <c r="AA82" s="268" t="str">
        <f t="shared" si="7"/>
        <v>0,0019981334664587-0,000168572919216195i</v>
      </c>
      <c r="AB82" s="268">
        <f t="shared" si="26"/>
        <v>-53.956708759085245</v>
      </c>
      <c r="AC82" s="268">
        <f t="shared" si="27"/>
        <v>-4.8223502330016323</v>
      </c>
    </row>
    <row r="83" spans="1:29">
      <c r="A83" s="276">
        <v>1.8</v>
      </c>
      <c r="B83" s="275">
        <f t="shared" si="8"/>
        <v>630957.34448019369</v>
      </c>
      <c r="C83" s="274">
        <f t="shared" si="9"/>
        <v>3964421.9162950017</v>
      </c>
      <c r="D83" s="273" t="str">
        <f t="shared" si="10"/>
        <v>3964421,916295i</v>
      </c>
      <c r="E83" s="272">
        <f t="shared" si="28"/>
        <v>22.453181582566561</v>
      </c>
      <c r="F83" s="229" t="str">
        <f t="shared" si="29"/>
        <v>5,54524361304854E-06+0,0000743993304713167i</v>
      </c>
      <c r="G83" s="229">
        <f t="shared" si="12"/>
        <v>-82.544560098348086</v>
      </c>
      <c r="H83" s="229">
        <f t="shared" si="13"/>
        <v>85.737425714238654</v>
      </c>
      <c r="I83" s="271">
        <f t="shared" si="30"/>
        <v>0.33218250787448511</v>
      </c>
      <c r="J83" s="271" t="str">
        <f t="shared" si="31"/>
        <v>8,20388381657081E-08+1,10069729268718E-06i</v>
      </c>
      <c r="K83" s="271">
        <f t="shared" si="16"/>
        <v>-119.14258267880678</v>
      </c>
      <c r="L83" s="271">
        <f t="shared" si="17"/>
        <v>85.737425714238668</v>
      </c>
      <c r="M83" s="270">
        <f t="shared" si="32"/>
        <v>4.5090163320233909</v>
      </c>
      <c r="N83" s="270" t="str">
        <f t="shared" si="33"/>
        <v>0,00199818343842123-0,000133907866774603i</v>
      </c>
      <c r="O83" s="270">
        <f t="shared" si="18"/>
        <v>-53.967832469873962</v>
      </c>
      <c r="P83" s="270">
        <f t="shared" si="19"/>
        <v>-3.8339327799880092</v>
      </c>
      <c r="Q83" s="229">
        <f t="shared" si="34"/>
        <v>-1474.628881071144</v>
      </c>
      <c r="R83" s="229" t="str">
        <f t="shared" si="35"/>
        <v>-0,00958500490980266+0,237179397085381i</v>
      </c>
      <c r="S83" s="229">
        <f t="shared" si="20"/>
        <v>-12.491373813865252</v>
      </c>
      <c r="T83" s="229">
        <f t="shared" si="21"/>
        <v>92.314204604047816</v>
      </c>
      <c r="U83" s="227" t="str">
        <f t="shared" si="5"/>
        <v>-0,000017699139532+6,02099588980811E-07i</v>
      </c>
      <c r="V83" s="227">
        <f t="shared" si="22"/>
        <v>-95.035933912213366</v>
      </c>
      <c r="W83" s="227">
        <f t="shared" si="23"/>
        <v>178.05163031828647</v>
      </c>
      <c r="X83" s="269" t="str">
        <f t="shared" si="6"/>
        <v>8,20367234686051E-08+1,10067786103042E-06i</v>
      </c>
      <c r="Y83" s="269">
        <f t="shared" si="24"/>
        <v>-119.14273641022052</v>
      </c>
      <c r="Z83" s="269">
        <f t="shared" si="25"/>
        <v>85.737460211393412</v>
      </c>
      <c r="AA83" s="268" t="str">
        <f t="shared" si="7"/>
        <v>0,00199814815354198-0,000133904293699643i</v>
      </c>
      <c r="AB83" s="268">
        <f t="shared" si="26"/>
        <v>-53.967986201287729</v>
      </c>
      <c r="AC83" s="268">
        <f t="shared" si="27"/>
        <v>-3.8338982828332773</v>
      </c>
    </row>
    <row r="84" spans="1:29">
      <c r="A84" s="276">
        <v>1.9</v>
      </c>
      <c r="B84" s="275">
        <f t="shared" si="8"/>
        <v>794328.23472428194</v>
      </c>
      <c r="C84" s="274">
        <f t="shared" si="9"/>
        <v>4990911.4934975058</v>
      </c>
      <c r="D84" s="273" t="str">
        <f t="shared" si="10"/>
        <v>4990911,49349751i</v>
      </c>
      <c r="E84" s="272">
        <f t="shared" si="28"/>
        <v>22.453181582566561</v>
      </c>
      <c r="F84" s="229" t="str">
        <f t="shared" si="29"/>
        <v>3,49888340349296E-06+0,0000591095391620379i</v>
      </c>
      <c r="G84" s="229">
        <f t="shared" si="12"/>
        <v>-84.551658160443978</v>
      </c>
      <c r="H84" s="229">
        <f t="shared" si="13"/>
        <v>86.612431658331701</v>
      </c>
      <c r="I84" s="271">
        <f t="shared" si="30"/>
        <v>0.33218250787448511</v>
      </c>
      <c r="J84" s="271" t="str">
        <f t="shared" si="31"/>
        <v>5,17640611179634E-08+8,74493215402322E-07i</v>
      </c>
      <c r="K84" s="271">
        <f t="shared" si="16"/>
        <v>-121.14968074090271</v>
      </c>
      <c r="L84" s="271">
        <f t="shared" si="17"/>
        <v>86.612431658331701</v>
      </c>
      <c r="M84" s="270">
        <f t="shared" si="32"/>
        <v>4.5090163320233909</v>
      </c>
      <c r="N84" s="270" t="str">
        <f t="shared" si="33"/>
        <v>0,001998179705482-0,00010636678618823i</v>
      </c>
      <c r="O84" s="270">
        <f t="shared" si="18"/>
        <v>-53.975020233621564</v>
      </c>
      <c r="P84" s="270">
        <f t="shared" si="19"/>
        <v>-3.0470839468654876</v>
      </c>
      <c r="Q84" s="229">
        <f t="shared" si="34"/>
        <v>-1474.628881071144</v>
      </c>
      <c r="R84" s="229" t="str">
        <f t="shared" si="35"/>
        <v>-0,00604885588005747+0,188483390796859i</v>
      </c>
      <c r="S84" s="229">
        <f t="shared" si="20"/>
        <v>-14.490067727057287</v>
      </c>
      <c r="T84" s="229">
        <f t="shared" si="21"/>
        <v>91.83811955289039</v>
      </c>
      <c r="U84" s="227" t="str">
        <f t="shared" si="5"/>
        <v>-0,0000111623306111495+3,01936324365427E-07i</v>
      </c>
      <c r="V84" s="227">
        <f t="shared" si="22"/>
        <v>-99.041725887501258</v>
      </c>
      <c r="W84" s="227">
        <f t="shared" si="23"/>
        <v>178.45055121122209</v>
      </c>
      <c r="X84" s="269" t="str">
        <f t="shared" si="6"/>
        <v>5,17632192814718E-08+8,74483469757916E-07i</v>
      </c>
      <c r="Y84" s="269">
        <f t="shared" si="24"/>
        <v>-121.14977769513376</v>
      </c>
      <c r="Z84" s="269">
        <f t="shared" si="25"/>
        <v>86.612448957815658</v>
      </c>
      <c r="AA84" s="268" t="str">
        <f t="shared" si="7"/>
        <v>0,00199815743350357-0,000106364995590673i</v>
      </c>
      <c r="AB84" s="268">
        <f t="shared" si="26"/>
        <v>-53.975117187852632</v>
      </c>
      <c r="AC84" s="268">
        <f t="shared" si="27"/>
        <v>-3.0470666473815293</v>
      </c>
    </row>
    <row r="85" spans="1:29">
      <c r="A85" s="276">
        <v>2</v>
      </c>
      <c r="B85" s="275">
        <f t="shared" si="8"/>
        <v>1000000</v>
      </c>
      <c r="C85" s="274">
        <f t="shared" si="9"/>
        <v>6283185.307179586</v>
      </c>
      <c r="D85" s="273" t="str">
        <f t="shared" si="10"/>
        <v>6283185,30717959i</v>
      </c>
      <c r="E85" s="272">
        <f t="shared" si="28"/>
        <v>22.453181582566561</v>
      </c>
      <c r="F85" s="229" t="str">
        <f t="shared" si="29"/>
        <v>2,20767453461642E-06+0,0000469584155677729i</v>
      </c>
      <c r="G85" s="229">
        <f t="shared" si="12"/>
        <v>-86.55614286080646</v>
      </c>
      <c r="H85" s="229">
        <f t="shared" si="13"/>
        <v>87.308312833440297</v>
      </c>
      <c r="I85" s="271">
        <f t="shared" si="30"/>
        <v>0.33218250787448511</v>
      </c>
      <c r="J85" s="271" t="str">
        <f t="shared" si="31"/>
        <v>3,26613340199823E-08+6,94724005671717E-07i</v>
      </c>
      <c r="K85" s="271">
        <f t="shared" si="16"/>
        <v>-123.15416544126519</v>
      </c>
      <c r="L85" s="271">
        <f t="shared" si="17"/>
        <v>87.308312833440297</v>
      </c>
      <c r="M85" s="270">
        <f t="shared" si="32"/>
        <v>4.5090163320233909</v>
      </c>
      <c r="N85" s="270" t="str">
        <f t="shared" si="33"/>
        <v>0,00199817735010937-0,0000844901348689828i</v>
      </c>
      <c r="O85" s="270">
        <f t="shared" si="18"/>
        <v>-53.979561532853246</v>
      </c>
      <c r="P85" s="270">
        <f t="shared" si="19"/>
        <v>-2.42122962338185</v>
      </c>
      <c r="Q85" s="229">
        <f t="shared" si="34"/>
        <v>-1474.628881071144</v>
      </c>
      <c r="R85" s="229" t="str">
        <f t="shared" si="35"/>
        <v>-0,00381701680642485+0,1497603108958i</v>
      </c>
      <c r="S85" s="229">
        <f t="shared" si="20"/>
        <v>-16.489245023310733</v>
      </c>
      <c r="T85" s="229">
        <f t="shared" si="21"/>
        <v>91.460010425475033</v>
      </c>
      <c r="U85" s="227" t="str">
        <f t="shared" si="5"/>
        <v>-7,04093364540559E-06+1,51380963235624E-07i</v>
      </c>
      <c r="V85" s="227">
        <f t="shared" si="22"/>
        <v>-103.04538788411719</v>
      </c>
      <c r="W85" s="227">
        <f t="shared" si="23"/>
        <v>178.76832325891533</v>
      </c>
      <c r="X85" s="269" t="str">
        <f t="shared" si="6"/>
        <v>3,26609988888068E-08+6,94719119144747E-07i</v>
      </c>
      <c r="Y85" s="269">
        <f t="shared" si="24"/>
        <v>-123.15422659782263</v>
      </c>
      <c r="Z85" s="269">
        <f t="shared" si="25"/>
        <v>87.308321506869504</v>
      </c>
      <c r="AA85" s="268" t="str">
        <f t="shared" si="7"/>
        <v>0,00199816329396426-0,0000844892375019833i</v>
      </c>
      <c r="AB85" s="268">
        <f t="shared" si="26"/>
        <v>-53.979622689410661</v>
      </c>
      <c r="AC85" s="268">
        <f t="shared" si="27"/>
        <v>-2.4212209499526249</v>
      </c>
    </row>
    <row r="86" spans="1:29">
      <c r="A86" s="276">
        <v>2.1</v>
      </c>
      <c r="B86" s="275">
        <f t="shared" si="8"/>
        <v>1258925.4117941677</v>
      </c>
      <c r="C86" s="274">
        <f t="shared" si="9"/>
        <v>7910061.650220125</v>
      </c>
      <c r="D86" s="273" t="str">
        <f t="shared" si="10"/>
        <v>7910061,65022012i</v>
      </c>
      <c r="E86" s="272">
        <f t="shared" si="28"/>
        <v>22.453181582566561</v>
      </c>
      <c r="F86" s="229" t="str">
        <f t="shared" si="29"/>
        <v>1,39295974988778E-06+0,0000373034224124477i</v>
      </c>
      <c r="G86" s="229">
        <f t="shared" si="12"/>
        <v>-88.558974959694439</v>
      </c>
      <c r="H86" s="229">
        <f t="shared" si="13"/>
        <v>87.861492453674458</v>
      </c>
      <c r="I86" s="271">
        <f t="shared" si="30"/>
        <v>0.33218250787448511</v>
      </c>
      <c r="J86" s="271" t="str">
        <f t="shared" si="31"/>
        <v>2,06080755809327E-08+5,51883676872296E-07i</v>
      </c>
      <c r="K86" s="271">
        <f t="shared" si="16"/>
        <v>-125.15699754015316</v>
      </c>
      <c r="L86" s="271">
        <f t="shared" si="17"/>
        <v>87.861492453674472</v>
      </c>
      <c r="M86" s="270">
        <f t="shared" si="32"/>
        <v>4.5090163320233909</v>
      </c>
      <c r="N86" s="270" t="str">
        <f t="shared" si="33"/>
        <v>0,00199817586395091-0,0000671128963555406i</v>
      </c>
      <c r="O86" s="270">
        <f t="shared" si="18"/>
        <v>-53.982429343592962</v>
      </c>
      <c r="P86" s="270">
        <f t="shared" si="19"/>
        <v>-1.9236748946313007</v>
      </c>
      <c r="Q86" s="229">
        <f t="shared" si="34"/>
        <v>-1474.628881071144</v>
      </c>
      <c r="R86" s="229" t="str">
        <f t="shared" si="35"/>
        <v>-0,00240855220416514+0,118980203930797i</v>
      </c>
      <c r="S86" s="229">
        <f t="shared" si="20"/>
        <v>-18.488726484335473</v>
      </c>
      <c r="T86" s="229">
        <f t="shared" si="21"/>
        <v>91.15969737593916</v>
      </c>
      <c r="U86" s="227" t="str">
        <f t="shared" si="5"/>
        <v>-0,0000044417238222256+7,58873948346359E-08i</v>
      </c>
      <c r="V86" s="227">
        <f t="shared" si="22"/>
        <v>-107.04770144402991</v>
      </c>
      <c r="W86" s="227">
        <f t="shared" si="23"/>
        <v>179.02118982961363</v>
      </c>
      <c r="X86" s="269" t="str">
        <f t="shared" si="6"/>
        <v>2,06079421653165E-08+5,51881227132187E-07i</v>
      </c>
      <c r="Y86" s="269">
        <f t="shared" si="24"/>
        <v>-125.1570361203904</v>
      </c>
      <c r="Z86" s="269">
        <f t="shared" si="25"/>
        <v>87.861496801682605</v>
      </c>
      <c r="AA86" s="268" t="str">
        <f t="shared" si="7"/>
        <v>0,00199816699373797-0,0000671124466249002i</v>
      </c>
      <c r="AB86" s="268">
        <f t="shared" si="26"/>
        <v>-53.982467923830193</v>
      </c>
      <c r="AC86" s="268">
        <f t="shared" si="27"/>
        <v>-1.9236705466231672</v>
      </c>
    </row>
    <row r="87" spans="1:29">
      <c r="A87" s="276">
        <v>2.2000000000000002</v>
      </c>
      <c r="B87" s="275">
        <f t="shared" si="8"/>
        <v>1584893.1924611153</v>
      </c>
      <c r="C87" s="274">
        <f t="shared" si="9"/>
        <v>9958177.6203206275</v>
      </c>
      <c r="D87" s="273" t="str">
        <f t="shared" si="10"/>
        <v>9958177,62032063i</v>
      </c>
      <c r="E87" s="272">
        <f t="shared" si="28"/>
        <v>22.453181582566561</v>
      </c>
      <c r="F87" s="229" t="str">
        <f t="shared" si="29"/>
        <v>8,78902678670108E-07+0,0000296326788225413i</v>
      </c>
      <c r="G87" s="229">
        <f t="shared" si="12"/>
        <v>-90.560762867742298</v>
      </c>
      <c r="H87" s="229">
        <f t="shared" si="13"/>
        <v>88.301110219105198</v>
      </c>
      <c r="I87" s="271">
        <f t="shared" si="30"/>
        <v>0.33218250787448511</v>
      </c>
      <c r="J87" s="271" t="str">
        <f t="shared" si="31"/>
        <v>1,30028831283725E-08+4,38399232202963E-07i</v>
      </c>
      <c r="K87" s="271">
        <f t="shared" si="16"/>
        <v>-127.15878544820103</v>
      </c>
      <c r="L87" s="271">
        <f t="shared" si="17"/>
        <v>88.301110219105198</v>
      </c>
      <c r="M87" s="270">
        <f t="shared" si="32"/>
        <v>4.5090163320233909</v>
      </c>
      <c r="N87" s="270" t="str">
        <f t="shared" si="33"/>
        <v>0,00199817492624082-0,0000533096668220814i</v>
      </c>
      <c r="O87" s="270">
        <f t="shared" si="18"/>
        <v>-53.984239784447148</v>
      </c>
      <c r="P87" s="270">
        <f t="shared" si="19"/>
        <v>-1.5282418447849724</v>
      </c>
      <c r="Q87" s="229">
        <f t="shared" si="34"/>
        <v>-1474.628881071144</v>
      </c>
      <c r="R87" s="229" t="str">
        <f t="shared" si="35"/>
        <v>-0,00151976422173813+0,0945200390884537i</v>
      </c>
      <c r="S87" s="229">
        <f t="shared" si="20"/>
        <v>-20.488399528639142</v>
      </c>
      <c r="T87" s="229">
        <f t="shared" si="21"/>
        <v>90.921165225352098</v>
      </c>
      <c r="U87" s="227" t="str">
        <f t="shared" si="5"/>
        <v>-2,80221768544763E-06+3,80392304740898E-08i</v>
      </c>
      <c r="V87" s="227">
        <f t="shared" si="22"/>
        <v>-111.04916239638145</v>
      </c>
      <c r="W87" s="227">
        <f t="shared" si="23"/>
        <v>179.22227544445732</v>
      </c>
      <c r="X87" s="269" t="str">
        <f t="shared" si="6"/>
        <v>1,30028300152895E-08+4,38398004210938E-07i</v>
      </c>
      <c r="Y87" s="269">
        <f t="shared" si="24"/>
        <v>-127.15880978792055</v>
      </c>
      <c r="Z87" s="269">
        <f t="shared" si="25"/>
        <v>88.301112398586454</v>
      </c>
      <c r="AA87" s="268" t="str">
        <f t="shared" si="7"/>
        <v>0,00199816932896323-0,000053309441428598i</v>
      </c>
      <c r="AB87" s="268">
        <f t="shared" si="26"/>
        <v>-53.984264124166643</v>
      </c>
      <c r="AC87" s="268">
        <f t="shared" si="27"/>
        <v>-1.5282396653037178</v>
      </c>
    </row>
    <row r="88" spans="1:29">
      <c r="A88" s="276">
        <v>2.2999999999999998</v>
      </c>
      <c r="B88" s="275">
        <f t="shared" si="8"/>
        <v>1995262.3149688803</v>
      </c>
      <c r="C88" s="274">
        <f t="shared" si="9"/>
        <v>12536602.861381596</v>
      </c>
      <c r="D88" s="273" t="str">
        <f t="shared" si="10"/>
        <v>12536602,8613816i</v>
      </c>
      <c r="E88" s="272">
        <f t="shared" si="28"/>
        <v>22.453181582566561</v>
      </c>
      <c r="F88" s="229" t="str">
        <f t="shared" si="29"/>
        <v>5,54551889264231E-07+0,0000235388338410781i</v>
      </c>
      <c r="G88" s="229">
        <f t="shared" si="12"/>
        <v>-92.561891349740478</v>
      </c>
      <c r="H88" s="229">
        <f t="shared" si="13"/>
        <v>88.650417154829739</v>
      </c>
      <c r="I88" s="271">
        <f t="shared" si="30"/>
        <v>0.33218250787448511</v>
      </c>
      <c r="J88" s="271" t="str">
        <f t="shared" si="31"/>
        <v>8,20429107763308E-09+3,48244137652243E-07i</v>
      </c>
      <c r="K88" s="271">
        <f t="shared" si="16"/>
        <v>-129.1599139301992</v>
      </c>
      <c r="L88" s="271">
        <f t="shared" si="17"/>
        <v>88.650417154829739</v>
      </c>
      <c r="M88" s="270">
        <f t="shared" si="32"/>
        <v>4.5090163320233909</v>
      </c>
      <c r="N88" s="270" t="str">
        <f t="shared" si="33"/>
        <v>0,00199817433458278-0,0000423453727049126i</v>
      </c>
      <c r="O88" s="270">
        <f t="shared" si="18"/>
        <v>-53.985382483744999</v>
      </c>
      <c r="P88" s="270">
        <f t="shared" si="19"/>
        <v>-1.214032223405443</v>
      </c>
      <c r="Q88" s="229">
        <f t="shared" si="34"/>
        <v>-1474.628881071144</v>
      </c>
      <c r="R88" s="229" t="str">
        <f t="shared" si="35"/>
        <v>-0,00095893444358693+0,0750852997666929i</v>
      </c>
      <c r="S88" s="229">
        <f t="shared" si="20"/>
        <v>-22.488193321367852</v>
      </c>
      <c r="T88" s="229">
        <f t="shared" si="21"/>
        <v>90.731699943285562</v>
      </c>
      <c r="U88" s="227" t="str">
        <f t="shared" si="5"/>
        <v>-0,0000017679521740231+1,90664963095112E-08i</v>
      </c>
      <c r="V88" s="227">
        <f t="shared" si="22"/>
        <v>-115.05008467110829</v>
      </c>
      <c r="W88" s="227">
        <f t="shared" si="23"/>
        <v>179.38211709811529</v>
      </c>
      <c r="X88" s="269" t="str">
        <f t="shared" si="6"/>
        <v>8,20426993309242E-09+3,48243522130779E-07i</v>
      </c>
      <c r="Y88" s="269">
        <f t="shared" si="24"/>
        <v>-129.15992928642308</v>
      </c>
      <c r="Z88" s="269">
        <f t="shared" si="25"/>
        <v>88.650418247257562</v>
      </c>
      <c r="AA88" s="268" t="str">
        <f t="shared" si="7"/>
        <v>0,00199817080271975-0,0000423452597424025i</v>
      </c>
      <c r="AB88" s="268">
        <f t="shared" si="26"/>
        <v>-53.985397839968854</v>
      </c>
      <c r="AC88" s="268">
        <f t="shared" si="27"/>
        <v>-1.2140311309776046</v>
      </c>
    </row>
    <row r="89" spans="1:29">
      <c r="A89" s="276">
        <v>2.4</v>
      </c>
      <c r="B89" s="275">
        <f t="shared" si="8"/>
        <v>2511886.4315095805</v>
      </c>
      <c r="C89" s="274">
        <f t="shared" si="9"/>
        <v>15782647.919764757</v>
      </c>
      <c r="D89" s="273" t="str">
        <f t="shared" si="10"/>
        <v>15782647,9197648i</v>
      </c>
      <c r="E89" s="272">
        <f t="shared" si="28"/>
        <v>22.453181582566561</v>
      </c>
      <c r="F89" s="229" t="str">
        <f t="shared" si="29"/>
        <v>3,49899299673585E-07+0,0000186979414281238i</v>
      </c>
      <c r="G89" s="229">
        <f t="shared" si="12"/>
        <v>-94.562603528411188</v>
      </c>
      <c r="H89" s="229">
        <f t="shared" si="13"/>
        <v>88.927934738259069</v>
      </c>
      <c r="I89" s="271">
        <f t="shared" si="30"/>
        <v>0.33218250787448511</v>
      </c>
      <c r="J89" s="271" t="str">
        <f t="shared" si="31"/>
        <v>5,17656824898894E-09+2,76625789215856E-07i</v>
      </c>
      <c r="K89" s="271">
        <f t="shared" si="16"/>
        <v>-131.16062610886991</v>
      </c>
      <c r="L89" s="271">
        <f t="shared" si="17"/>
        <v>88.927934738259069</v>
      </c>
      <c r="M89" s="270">
        <f t="shared" si="32"/>
        <v>4.5090163320233909</v>
      </c>
      <c r="N89" s="270" t="str">
        <f t="shared" si="33"/>
        <v>0,00199817396127059-0,000033636124730635i</v>
      </c>
      <c r="O89" s="270">
        <f t="shared" si="18"/>
        <v>-53.986103632949408</v>
      </c>
      <c r="P89" s="270">
        <f t="shared" si="19"/>
        <v>-0.96439350150518421</v>
      </c>
      <c r="Q89" s="229">
        <f t="shared" si="34"/>
        <v>-1474.628881071144</v>
      </c>
      <c r="R89" s="229" t="str">
        <f t="shared" si="35"/>
        <v>-0,000605057888305754+0,0596450617803996i</v>
      </c>
      <c r="S89" s="229">
        <f t="shared" si="20"/>
        <v>-24.488063248373134</v>
      </c>
      <c r="T89" s="229">
        <f t="shared" si="21"/>
        <v>90.581206108800401</v>
      </c>
      <c r="U89" s="227" t="str">
        <f t="shared" si="5"/>
        <v>-1,11545158097812E-06+9,55642838978427E-09i</v>
      </c>
      <c r="V89" s="227">
        <f t="shared" si="22"/>
        <v>-119.05066677678431</v>
      </c>
      <c r="W89" s="227">
        <f t="shared" si="23"/>
        <v>179.50914084705946</v>
      </c>
      <c r="X89" s="269" t="str">
        <f t="shared" si="6"/>
        <v>5,1765598312355E-09+2,76625480702996E-07i</v>
      </c>
      <c r="Y89" s="269">
        <f t="shared" si="24"/>
        <v>-131.16063579755382</v>
      </c>
      <c r="Z89" s="269">
        <f t="shared" si="25"/>
        <v>88.927935285801468</v>
      </c>
      <c r="AA89" s="268" t="str">
        <f t="shared" si="7"/>
        <v>0,00199817173272821-0,0000336360681158446i</v>
      </c>
      <c r="AB89" s="268">
        <f t="shared" si="26"/>
        <v>-53.98611332163334</v>
      </c>
      <c r="AC89" s="268">
        <f t="shared" si="27"/>
        <v>-0.9643929539627828</v>
      </c>
    </row>
    <row r="90" spans="1:29">
      <c r="A90" s="276">
        <v>2.5000000000000102</v>
      </c>
      <c r="B90" s="275">
        <f t="shared" si="8"/>
        <v>3162277.660168455</v>
      </c>
      <c r="C90" s="274">
        <f t="shared" si="9"/>
        <v>19869176.531592678</v>
      </c>
      <c r="D90" s="273" t="str">
        <f t="shared" si="10"/>
        <v>19869176,5315927i</v>
      </c>
      <c r="E90" s="272">
        <f t="shared" si="28"/>
        <v>22.453181582566561</v>
      </c>
      <c r="F90" s="229" t="str">
        <f t="shared" si="29"/>
        <v>2,20771816509079E-07+0,0000148524938085013i</v>
      </c>
      <c r="G90" s="229">
        <f t="shared" si="12"/>
        <v>-96.563052944369758</v>
      </c>
      <c r="H90" s="229">
        <f t="shared" si="13"/>
        <v>89.148401473899099</v>
      </c>
      <c r="I90" s="271">
        <f t="shared" si="30"/>
        <v>0.33218250787448511</v>
      </c>
      <c r="J90" s="271" t="str">
        <f t="shared" si="31"/>
        <v>3,26619795089229E-09+2,19734500580932E-07i</v>
      </c>
      <c r="K90" s="271">
        <f t="shared" si="16"/>
        <v>-133.16107552482845</v>
      </c>
      <c r="L90" s="271">
        <f t="shared" si="17"/>
        <v>89.148401473899114</v>
      </c>
      <c r="M90" s="270">
        <f t="shared" si="32"/>
        <v>4.5090163320233909</v>
      </c>
      <c r="N90" s="270" t="str">
        <f t="shared" si="33"/>
        <v>0,00199817372572606-0,0000267181233703527i</v>
      </c>
      <c r="O90" s="270">
        <f t="shared" si="18"/>
        <v>-53.986558708941395</v>
      </c>
      <c r="P90" s="270">
        <f t="shared" si="19"/>
        <v>-0.76607176970832824</v>
      </c>
      <c r="Q90" s="229">
        <f t="shared" si="34"/>
        <v>-1474.628881071144</v>
      </c>
      <c r="R90" s="229" t="str">
        <f t="shared" si="35"/>
        <v>-0,000381770158865447+0,0473791038465095i</v>
      </c>
      <c r="S90" s="229">
        <f t="shared" si="20"/>
        <v>-26.487981191803229</v>
      </c>
      <c r="T90" s="229">
        <f t="shared" si="21"/>
        <v>90.461666508730758</v>
      </c>
      <c r="U90" s="227" t="str">
        <f t="shared" si="5"/>
        <v>-7,03782130624084E-07+4,78973189994659E-09i</v>
      </c>
      <c r="V90" s="227">
        <f t="shared" si="22"/>
        <v>-123.05103413617297</v>
      </c>
      <c r="W90" s="227">
        <f t="shared" si="23"/>
        <v>179.61006798262986</v>
      </c>
      <c r="X90" s="269" t="str">
        <f t="shared" si="6"/>
        <v>3,26619459973429E-09+2,1973434595147E-07i</v>
      </c>
      <c r="Y90" s="269">
        <f t="shared" si="24"/>
        <v>-133.16108163780021</v>
      </c>
      <c r="Z90" s="269">
        <f t="shared" si="25"/>
        <v>89.148401748330329</v>
      </c>
      <c r="AA90" s="268" t="str">
        <f t="shared" si="7"/>
        <v>0,00199817231957606-0,0000267180949959252i</v>
      </c>
      <c r="AB90" s="268">
        <f t="shared" si="26"/>
        <v>-53.986564821913163</v>
      </c>
      <c r="AC90" s="268">
        <f t="shared" si="27"/>
        <v>-0.76607149527709928</v>
      </c>
    </row>
    <row r="91" spans="1:29">
      <c r="A91" s="276">
        <v>2.6</v>
      </c>
      <c r="B91" s="275">
        <f t="shared" si="8"/>
        <v>3981071.705534976</v>
      </c>
      <c r="C91" s="274">
        <f t="shared" si="9"/>
        <v>25013811.247045737</v>
      </c>
      <c r="D91" s="273" t="str">
        <f t="shared" si="10"/>
        <v>25013811,2470457i</v>
      </c>
      <c r="E91" s="272">
        <f t="shared" si="28"/>
        <v>22.453181582566561</v>
      </c>
      <c r="F91" s="229" t="str">
        <f t="shared" si="29"/>
        <v>1,39297711964792E-07+0,0000117978509155855i</v>
      </c>
      <c r="G91" s="229">
        <f t="shared" si="12"/>
        <v>-98.563336531196285</v>
      </c>
      <c r="H91" s="229">
        <f t="shared" si="13"/>
        <v>89.323537803234885</v>
      </c>
      <c r="I91" s="271">
        <f t="shared" si="30"/>
        <v>0.33218250787448511</v>
      </c>
      <c r="J91" s="271" t="str">
        <f t="shared" si="31"/>
        <v>2,06083325570082E-09+1,74542734189232E-07i</v>
      </c>
      <c r="K91" s="271">
        <f t="shared" si="16"/>
        <v>-135.16135911165503</v>
      </c>
      <c r="L91" s="271">
        <f t="shared" si="17"/>
        <v>89.323537803234885</v>
      </c>
      <c r="M91" s="270">
        <f t="shared" si="32"/>
        <v>4.5090163320233909</v>
      </c>
      <c r="N91" s="270" t="str">
        <f t="shared" si="33"/>
        <v>0,00199817357710733-0,0000212229596667201i</v>
      </c>
      <c r="O91" s="270">
        <f t="shared" si="18"/>
        <v>-53.986845867011716</v>
      </c>
      <c r="P91" s="270">
        <f t="shared" si="19"/>
        <v>-0.60852586071655834</v>
      </c>
      <c r="Q91" s="229">
        <f t="shared" si="34"/>
        <v>-1474.628881071144</v>
      </c>
      <c r="R91" s="229" t="str">
        <f t="shared" si="35"/>
        <v>-0,000240882452949659+0,0376352351077566i</v>
      </c>
      <c r="S91" s="229">
        <f t="shared" si="20"/>
        <v>-28.487929423159599</v>
      </c>
      <c r="T91" s="229">
        <f t="shared" si="21"/>
        <v>90.366713783353191</v>
      </c>
      <c r="U91" s="227" t="str">
        <f t="shared" si="5"/>
        <v>-4,4404844734887E-07+2,40060687168689E-09i</v>
      </c>
      <c r="V91" s="227">
        <f t="shared" si="22"/>
        <v>-127.05126595435588</v>
      </c>
      <c r="W91" s="227">
        <f t="shared" si="23"/>
        <v>179.69025158658809</v>
      </c>
      <c r="X91" s="269" t="str">
        <f t="shared" si="6"/>
        <v>2,0608319215833E-09+1,74542656688783E-07i</v>
      </c>
      <c r="Y91" s="269">
        <f t="shared" si="24"/>
        <v>-135.16136296860998</v>
      </c>
      <c r="Z91" s="269">
        <f t="shared" si="25"/>
        <v>89.32353794077946</v>
      </c>
      <c r="AA91" s="268" t="str">
        <f t="shared" si="7"/>
        <v>0,00199817268987279-0,000021222945445877i</v>
      </c>
      <c r="AB91" s="268">
        <f t="shared" si="26"/>
        <v>-53.986849723966699</v>
      </c>
      <c r="AC91" s="268">
        <f t="shared" si="27"/>
        <v>-0.60852572317197851</v>
      </c>
    </row>
    <row r="92" spans="1:29">
      <c r="A92" s="276">
        <v>2.7</v>
      </c>
      <c r="B92" s="275">
        <f t="shared" si="8"/>
        <v>5011872.3362727268</v>
      </c>
      <c r="C92" s="274">
        <f t="shared" si="9"/>
        <v>31490522.624728624</v>
      </c>
      <c r="D92" s="273" t="str">
        <f t="shared" si="10"/>
        <v>31490522,6247286i</v>
      </c>
      <c r="E92" s="272">
        <f t="shared" si="28"/>
        <v>22.453181582566561</v>
      </c>
      <c r="F92" s="229" t="str">
        <f t="shared" si="29"/>
        <v>8,78909593735199E-08+9,37141406874423E-06i</v>
      </c>
      <c r="G92" s="229">
        <f t="shared" si="12"/>
        <v>-100.56351547215327</v>
      </c>
      <c r="H92" s="229">
        <f t="shared" si="13"/>
        <v>89.462660239573964</v>
      </c>
      <c r="I92" s="271">
        <f t="shared" si="30"/>
        <v>0.33218250787448511</v>
      </c>
      <c r="J92" s="271" t="str">
        <f t="shared" si="31"/>
        <v>1,30029854329682E-09+1,38644931732203E-07i</v>
      </c>
      <c r="K92" s="271">
        <f t="shared" si="16"/>
        <v>-137.16153805261197</v>
      </c>
      <c r="L92" s="271">
        <f t="shared" si="17"/>
        <v>89.462660239573964</v>
      </c>
      <c r="M92" s="270">
        <f t="shared" si="32"/>
        <v>4.5090163320233909</v>
      </c>
      <c r="N92" s="270" t="str">
        <f t="shared" si="33"/>
        <v>0,00199817348333517-0,0000168579960349663i</v>
      </c>
      <c r="O92" s="270">
        <f t="shared" si="18"/>
        <v>-53.987027061272563</v>
      </c>
      <c r="P92" s="270">
        <f t="shared" si="19"/>
        <v>-0.48337600120605312</v>
      </c>
      <c r="Q92" s="229">
        <f t="shared" si="34"/>
        <v>-1474.628881071144</v>
      </c>
      <c r="R92" s="229" t="str">
        <f t="shared" si="35"/>
        <v>-0,000151987256311701+0,0298950682553927i</v>
      </c>
      <c r="S92" s="229">
        <f t="shared" si="20"/>
        <v>-30.48789676156467</v>
      </c>
      <c r="T92" s="229">
        <f t="shared" si="21"/>
        <v>90.291290631121115</v>
      </c>
      <c r="U92" s="227" t="str">
        <f t="shared" si="5"/>
        <v>-2,80172421540426E-07+1,20317071743401E-09i</v>
      </c>
      <c r="V92" s="227">
        <f t="shared" si="22"/>
        <v>-131.05141223371791</v>
      </c>
      <c r="W92" s="227">
        <f t="shared" si="23"/>
        <v>179.75395087069506</v>
      </c>
      <c r="X92" s="269" t="str">
        <f t="shared" si="6"/>
        <v>1,3002980121757E-09+1,38644892889292E-07i</v>
      </c>
      <c r="Y92" s="269">
        <f t="shared" si="24"/>
        <v>-137.16154048615837</v>
      </c>
      <c r="Z92" s="269">
        <f t="shared" si="25"/>
        <v>89.46266030851055</v>
      </c>
      <c r="AA92" s="268" t="str">
        <f t="shared" si="7"/>
        <v>0,00199817292352251-0,0000168579889076796i</v>
      </c>
      <c r="AB92" s="268">
        <f t="shared" si="26"/>
        <v>-53.987029494818941</v>
      </c>
      <c r="AC92" s="268">
        <f t="shared" si="27"/>
        <v>-0.48337593226946812</v>
      </c>
    </row>
    <row r="93" spans="1:29">
      <c r="A93" s="276">
        <v>2.80000000000001</v>
      </c>
      <c r="B93" s="275">
        <f t="shared" si="8"/>
        <v>6309573.4448020831</v>
      </c>
      <c r="C93" s="274">
        <f t="shared" si="9"/>
        <v>39644219.162950933</v>
      </c>
      <c r="D93" s="273" t="str">
        <f t="shared" si="10"/>
        <v>39644219,1629509i</v>
      </c>
      <c r="E93" s="272">
        <f t="shared" si="28"/>
        <v>22.453181582566561</v>
      </c>
      <c r="F93" s="229" t="str">
        <f t="shared" si="29"/>
        <v>5,5455464221101E-08+7,44400283978973E-06i</v>
      </c>
      <c r="G93" s="229">
        <f t="shared" si="12"/>
        <v>-102.56362838015269</v>
      </c>
      <c r="H93" s="229">
        <f t="shared" si="13"/>
        <v>89.573172479610648</v>
      </c>
      <c r="I93" s="271">
        <f t="shared" si="30"/>
        <v>0.33218250787448511</v>
      </c>
      <c r="J93" s="271" t="str">
        <f t="shared" si="31"/>
        <v>8,2043318059709E-10+1,10129939619162E-07i</v>
      </c>
      <c r="K93" s="271">
        <f t="shared" si="16"/>
        <v>-139.16165096061144</v>
      </c>
      <c r="L93" s="271">
        <f t="shared" si="17"/>
        <v>89.573172479610648</v>
      </c>
      <c r="M93" s="270">
        <f t="shared" si="32"/>
        <v>4.5090163320233909</v>
      </c>
      <c r="N93" s="270" t="str">
        <f t="shared" si="33"/>
        <v>0,0019981734241689-0,0000133907822050187i</v>
      </c>
      <c r="O93" s="270">
        <f t="shared" si="18"/>
        <v>-53.987141391011036</v>
      </c>
      <c r="P93" s="270">
        <f t="shared" si="19"/>
        <v>-0.38396257811152174</v>
      </c>
      <c r="Q93" s="229">
        <f t="shared" si="34"/>
        <v>-1474.628881071144</v>
      </c>
      <c r="R93" s="229" t="str">
        <f t="shared" si="35"/>
        <v>-0,0000958977556642265+0,0237466663885048i</v>
      </c>
      <c r="S93" s="229">
        <f t="shared" si="20"/>
        <v>-32.48787615437201</v>
      </c>
      <c r="T93" s="229">
        <f t="shared" si="21"/>
        <v>90.231380131665105</v>
      </c>
      <c r="U93" s="227" t="str">
        <f t="shared" si="5"/>
        <v>-1,76775570086127E-07+6,03019242784186E-10i</v>
      </c>
      <c r="V93" s="227">
        <f t="shared" si="22"/>
        <v>-135.0515045345247</v>
      </c>
      <c r="W93" s="227">
        <f t="shared" si="23"/>
        <v>179.80455261127577</v>
      </c>
      <c r="X93" s="269" t="str">
        <f t="shared" si="6"/>
        <v>8,20432969154123E-10+1,10129920151377E-07i</v>
      </c>
      <c r="Y93" s="269">
        <f t="shared" si="24"/>
        <v>-139.16165249606442</v>
      </c>
      <c r="Z93" s="269">
        <f t="shared" si="25"/>
        <v>89.573172514161101</v>
      </c>
      <c r="AA93" s="268" t="str">
        <f t="shared" si="7"/>
        <v>0,00199817307094879-0,0000133907786329194i</v>
      </c>
      <c r="AB93" s="268">
        <f t="shared" si="26"/>
        <v>-53.987142926463996</v>
      </c>
      <c r="AC93" s="268">
        <f t="shared" si="27"/>
        <v>-0.38396254356107157</v>
      </c>
    </row>
    <row r="94" spans="1:29">
      <c r="A94" s="276">
        <v>2.9000000000000101</v>
      </c>
      <c r="B94" s="275">
        <f t="shared" si="8"/>
        <v>7943282.3472430035</v>
      </c>
      <c r="C94" s="274">
        <f t="shared" si="9"/>
        <v>49909114.934976213</v>
      </c>
      <c r="D94" s="273" t="str">
        <f t="shared" si="10"/>
        <v>49909114,9349762i</v>
      </c>
      <c r="E94" s="272">
        <f t="shared" si="28"/>
        <v>22.453181582566561</v>
      </c>
      <c r="F94" s="229" t="str">
        <f t="shared" si="29"/>
        <v>3,49900395643896E-08+5,91299368641397E-06i</v>
      </c>
      <c r="G94" s="229">
        <f t="shared" si="12"/>
        <v>-104.56369962183201</v>
      </c>
      <c r="H94" s="229">
        <f t="shared" si="13"/>
        <v>89.660957156623013</v>
      </c>
      <c r="I94" s="271">
        <f t="shared" si="30"/>
        <v>0.33218250787448511</v>
      </c>
      <c r="J94" s="271" t="str">
        <f t="shared" si="31"/>
        <v>5,17658446326866E-10+8,74794988218532E-08i</v>
      </c>
      <c r="K94" s="271">
        <f t="shared" si="16"/>
        <v>-141.16172220229075</v>
      </c>
      <c r="L94" s="271">
        <f t="shared" si="17"/>
        <v>89.660957156623013</v>
      </c>
      <c r="M94" s="270">
        <f t="shared" si="32"/>
        <v>4.5090163320233909</v>
      </c>
      <c r="N94" s="270" t="str">
        <f t="shared" si="33"/>
        <v>0,0019981733868375-0,0000106366763772461i</v>
      </c>
      <c r="O94" s="270">
        <f t="shared" si="18"/>
        <v>-53.98721352974745</v>
      </c>
      <c r="P94" s="270">
        <f t="shared" si="19"/>
        <v>-0.30499400710155394</v>
      </c>
      <c r="Q94" s="229">
        <f t="shared" si="34"/>
        <v>-1474.628881071144</v>
      </c>
      <c r="R94" s="229" t="str">
        <f t="shared" si="35"/>
        <v>-0,000060507504729181+0,0188627325908278i</v>
      </c>
      <c r="S94" s="229">
        <f t="shared" si="20"/>
        <v>-34.48786315246285</v>
      </c>
      <c r="T94" s="229">
        <f t="shared" si="21"/>
        <v>90.18379165066294</v>
      </c>
      <c r="U94" s="227" t="str">
        <f t="shared" si="5"/>
        <v>-1,11537335878064E-07+3,02227266201255E-10i</v>
      </c>
      <c r="V94" s="227">
        <f t="shared" si="22"/>
        <v>-139.05156277429489</v>
      </c>
      <c r="W94" s="227">
        <f t="shared" si="23"/>
        <v>179.84474880728595</v>
      </c>
      <c r="X94" s="269" t="str">
        <f t="shared" si="6"/>
        <v>5,17658362149942E-10+8,74794890647801E-08i</v>
      </c>
      <c r="Y94" s="269">
        <f t="shared" si="24"/>
        <v>-141.16172317109172</v>
      </c>
      <c r="Z94" s="269">
        <f t="shared" si="25"/>
        <v>89.660957173939366</v>
      </c>
      <c r="AA94" s="268" t="str">
        <f t="shared" si="7"/>
        <v>0,0019981731639698-0,0000106366745869573i</v>
      </c>
      <c r="AB94" s="268">
        <f t="shared" si="26"/>
        <v>-53.98721449854839</v>
      </c>
      <c r="AC94" s="268">
        <f t="shared" si="27"/>
        <v>-0.30499398978520842</v>
      </c>
    </row>
    <row r="95" spans="1:29">
      <c r="A95" s="276">
        <v>3.0000000000000102</v>
      </c>
      <c r="B95" s="275">
        <f t="shared" si="8"/>
        <v>10000000.000000238</v>
      </c>
      <c r="C95" s="274">
        <f t="shared" si="9"/>
        <v>62831853.071797363</v>
      </c>
      <c r="D95" s="273" t="str">
        <f t="shared" si="10"/>
        <v>62831853,0717974i</v>
      </c>
      <c r="E95" s="272">
        <f t="shared" si="28"/>
        <v>22.453181582566561</v>
      </c>
      <c r="F95" s="229" t="str">
        <f t="shared" si="29"/>
        <v>2,20772252823342E-08+4,69686387687545E-06i</v>
      </c>
      <c r="G95" s="229">
        <f t="shared" si="12"/>
        <v>-106.5637445729092</v>
      </c>
      <c r="H95" s="229">
        <f t="shared" si="13"/>
        <v>89.730687848414036</v>
      </c>
      <c r="I95" s="271">
        <f t="shared" si="30"/>
        <v>0.33218250787448511</v>
      </c>
      <c r="J95" s="271" t="str">
        <f t="shared" si="31"/>
        <v>3,26620440592254E-10+6,94875252323693E-08i</v>
      </c>
      <c r="K95" s="271">
        <f t="shared" si="16"/>
        <v>-143.16176715336792</v>
      </c>
      <c r="L95" s="271">
        <f t="shared" si="17"/>
        <v>89.730687848414036</v>
      </c>
      <c r="M95" s="270">
        <f t="shared" si="32"/>
        <v>4.5090163320233909</v>
      </c>
      <c r="N95" s="270" t="str">
        <f t="shared" si="33"/>
        <v>0,00199817336328297-8,44901236343376E-06i</v>
      </c>
      <c r="O95" s="270">
        <f t="shared" si="18"/>
        <v>-53.987259046829408</v>
      </c>
      <c r="P95" s="270">
        <f t="shared" si="19"/>
        <v>-0.24226619839795127</v>
      </c>
      <c r="Q95" s="229">
        <f t="shared" si="34"/>
        <v>-1474.628881071144</v>
      </c>
      <c r="R95" s="229" t="str">
        <f t="shared" si="35"/>
        <v>-0,0000381776988817355+0,0149832436805992i</v>
      </c>
      <c r="S95" s="229">
        <f t="shared" si="20"/>
        <v>-36.487854948952304</v>
      </c>
      <c r="T95" s="229">
        <f t="shared" si="21"/>
        <v>90.145990836843765</v>
      </c>
      <c r="U95" s="227" t="str">
        <f t="shared" si="5"/>
        <v>-7,03750988594877E-08+1,51472991416847E-10i</v>
      </c>
      <c r="V95" s="227">
        <f t="shared" si="22"/>
        <v>-143.0515995218615</v>
      </c>
      <c r="W95" s="227">
        <f t="shared" si="23"/>
        <v>179.87667868525782</v>
      </c>
      <c r="X95" s="269" t="str">
        <f t="shared" si="6"/>
        <v>3,26620407080828E-10+6,94875203422276E-08i</v>
      </c>
      <c r="Y95" s="269">
        <f t="shared" si="24"/>
        <v>-143.16176776463826</v>
      </c>
      <c r="Z95" s="269">
        <f t="shared" si="25"/>
        <v>89.730687857092789</v>
      </c>
      <c r="AA95" s="268" t="str">
        <f t="shared" si="7"/>
        <v>0,00199817322266261-8,44901146616446E-06i</v>
      </c>
      <c r="AB95" s="268">
        <f t="shared" si="26"/>
        <v>-53.987259658099731</v>
      </c>
      <c r="AC95" s="268">
        <f t="shared" si="27"/>
        <v>-0.24226618971918876</v>
      </c>
    </row>
    <row r="99" spans="1:146">
      <c r="A99" s="267" t="s">
        <v>808</v>
      </c>
      <c r="B99" s="266" t="s">
        <v>809</v>
      </c>
      <c r="C99" s="264" t="s">
        <v>810</v>
      </c>
      <c r="D99" s="265" t="s">
        <v>811</v>
      </c>
      <c r="E99" s="264" t="s">
        <v>812</v>
      </c>
      <c r="F99" s="246" t="s">
        <v>813</v>
      </c>
      <c r="G99" s="246" t="s">
        <v>814</v>
      </c>
      <c r="H99" s="246" t="s">
        <v>815</v>
      </c>
      <c r="I99" s="246" t="s">
        <v>816</v>
      </c>
      <c r="J99" s="246" t="s">
        <v>817</v>
      </c>
      <c r="K99" s="246" t="s">
        <v>566</v>
      </c>
      <c r="N99" s="263" t="s">
        <v>818</v>
      </c>
      <c r="O99" s="262" t="s">
        <v>819</v>
      </c>
      <c r="P99" s="260" t="s">
        <v>820</v>
      </c>
      <c r="Q99" s="260" t="s">
        <v>821</v>
      </c>
      <c r="R99" s="261" t="s">
        <v>822</v>
      </c>
      <c r="S99" s="260" t="s">
        <v>823</v>
      </c>
      <c r="T99" s="261" t="s">
        <v>824</v>
      </c>
      <c r="U99" s="260" t="s">
        <v>825</v>
      </c>
      <c r="V99" s="260" t="s">
        <v>826</v>
      </c>
      <c r="W99" s="261" t="s">
        <v>827</v>
      </c>
      <c r="X99" s="261" t="s">
        <v>828</v>
      </c>
      <c r="Y99" s="261" t="s">
        <v>829</v>
      </c>
      <c r="Z99" s="260" t="s">
        <v>830</v>
      </c>
      <c r="AA99" s="260" t="s">
        <v>831</v>
      </c>
      <c r="AB99" s="261" t="s">
        <v>832</v>
      </c>
      <c r="AC99" s="260" t="s">
        <v>833</v>
      </c>
      <c r="AD99" s="261" t="s">
        <v>834</v>
      </c>
      <c r="AE99" s="260" t="s">
        <v>835</v>
      </c>
      <c r="AF99" s="260" t="s">
        <v>836</v>
      </c>
      <c r="AG99" s="261" t="s">
        <v>837</v>
      </c>
      <c r="AH99" s="261" t="s">
        <v>838</v>
      </c>
      <c r="AI99" s="261" t="s">
        <v>839</v>
      </c>
      <c r="AJ99" s="260" t="s">
        <v>840</v>
      </c>
      <c r="AK99" s="260" t="s">
        <v>841</v>
      </c>
      <c r="AL99" s="261" t="s">
        <v>842</v>
      </c>
      <c r="AM99" s="260" t="s">
        <v>843</v>
      </c>
      <c r="AN99" s="261" t="s">
        <v>844</v>
      </c>
      <c r="AO99" s="260" t="s">
        <v>845</v>
      </c>
      <c r="AP99" s="260" t="s">
        <v>846</v>
      </c>
      <c r="AQ99" s="261" t="s">
        <v>847</v>
      </c>
      <c r="AR99" s="261" t="s">
        <v>848</v>
      </c>
      <c r="AS99" s="261" t="s">
        <v>849</v>
      </c>
      <c r="AT99" s="260" t="s">
        <v>850</v>
      </c>
      <c r="AU99" s="260" t="s">
        <v>851</v>
      </c>
      <c r="AV99" s="261" t="s">
        <v>852</v>
      </c>
      <c r="AW99" s="260" t="s">
        <v>853</v>
      </c>
      <c r="AX99" s="261" t="s">
        <v>854</v>
      </c>
      <c r="AY99" s="260" t="s">
        <v>855</v>
      </c>
      <c r="AZ99" s="260" t="s">
        <v>856</v>
      </c>
      <c r="BA99" s="261" t="s">
        <v>857</v>
      </c>
      <c r="BB99" s="261" t="s">
        <v>858</v>
      </c>
      <c r="BC99" s="261" t="s">
        <v>859</v>
      </c>
      <c r="BD99" s="260" t="s">
        <v>860</v>
      </c>
      <c r="BE99" s="260" t="s">
        <v>861</v>
      </c>
      <c r="BF99" s="261" t="s">
        <v>862</v>
      </c>
      <c r="BG99" s="260" t="s">
        <v>863</v>
      </c>
      <c r="BH99" s="261" t="s">
        <v>864</v>
      </c>
      <c r="BI99" s="260" t="s">
        <v>865</v>
      </c>
      <c r="BJ99" s="260" t="s">
        <v>866</v>
      </c>
      <c r="BK99" s="261" t="s">
        <v>867</v>
      </c>
      <c r="BL99" s="261" t="s">
        <v>868</v>
      </c>
      <c r="BM99" s="261" t="s">
        <v>869</v>
      </c>
      <c r="BN99" s="260" t="s">
        <v>870</v>
      </c>
      <c r="BO99" s="260" t="s">
        <v>871</v>
      </c>
      <c r="BP99" s="261" t="s">
        <v>872</v>
      </c>
      <c r="BQ99" s="260" t="s">
        <v>873</v>
      </c>
      <c r="BR99" s="261" t="s">
        <v>874</v>
      </c>
      <c r="BS99" s="260" t="s">
        <v>875</v>
      </c>
      <c r="BT99" s="260" t="s">
        <v>876</v>
      </c>
      <c r="BU99" s="261" t="s">
        <v>877</v>
      </c>
      <c r="BV99" s="261" t="s">
        <v>878</v>
      </c>
      <c r="BW99" s="261" t="s">
        <v>879</v>
      </c>
      <c r="BX99" s="260" t="s">
        <v>880</v>
      </c>
      <c r="BY99" s="260" t="s">
        <v>881</v>
      </c>
      <c r="BZ99" s="261" t="s">
        <v>882</v>
      </c>
      <c r="CA99" s="260" t="s">
        <v>883</v>
      </c>
      <c r="CB99" s="260">
        <v>65</v>
      </c>
      <c r="CC99" s="259">
        <v>66</v>
      </c>
      <c r="CD99" s="259">
        <v>67</v>
      </c>
      <c r="CE99" s="259">
        <v>68</v>
      </c>
      <c r="CF99" s="259">
        <v>69</v>
      </c>
      <c r="CG99" s="259">
        <v>70</v>
      </c>
      <c r="CH99" s="259">
        <v>71</v>
      </c>
      <c r="CI99" s="259">
        <v>72</v>
      </c>
      <c r="CJ99" s="259">
        <v>73</v>
      </c>
      <c r="CK99" s="259">
        <v>74</v>
      </c>
      <c r="CL99" s="259">
        <v>75</v>
      </c>
      <c r="CM99" s="259">
        <v>76</v>
      </c>
      <c r="CN99" s="259">
        <v>77</v>
      </c>
      <c r="CO99" s="259">
        <v>78</v>
      </c>
      <c r="CP99" s="259">
        <v>79</v>
      </c>
      <c r="CQ99" s="259">
        <v>80</v>
      </c>
      <c r="CR99" s="259">
        <v>81</v>
      </c>
      <c r="CS99" s="259">
        <v>82</v>
      </c>
      <c r="CT99" s="259">
        <v>83</v>
      </c>
      <c r="CU99" s="259">
        <v>84</v>
      </c>
      <c r="CV99" s="259">
        <v>85</v>
      </c>
      <c r="CW99" s="259">
        <v>86</v>
      </c>
      <c r="CX99" s="259">
        <v>87</v>
      </c>
      <c r="CY99" s="259">
        <v>88</v>
      </c>
      <c r="CZ99" s="259">
        <v>89</v>
      </c>
      <c r="DA99" s="259">
        <v>90</v>
      </c>
      <c r="DB99" s="259">
        <v>91</v>
      </c>
      <c r="DC99" s="259">
        <v>92</v>
      </c>
      <c r="DD99" s="259">
        <v>93</v>
      </c>
      <c r="DE99" s="259">
        <v>94</v>
      </c>
      <c r="DF99" s="259">
        <v>95</v>
      </c>
      <c r="DG99" s="259">
        <v>96</v>
      </c>
      <c r="DH99" s="259">
        <v>97</v>
      </c>
      <c r="DI99" s="259">
        <v>98</v>
      </c>
      <c r="DJ99" s="259">
        <v>99</v>
      </c>
      <c r="DK99" s="259">
        <v>100</v>
      </c>
      <c r="DL99" s="259">
        <v>101</v>
      </c>
      <c r="DM99" s="259">
        <v>102</v>
      </c>
      <c r="DN99" s="259">
        <v>103</v>
      </c>
      <c r="DO99" s="259">
        <v>104</v>
      </c>
      <c r="DP99" s="259">
        <v>105</v>
      </c>
      <c r="DQ99" s="259">
        <v>106</v>
      </c>
      <c r="DR99" s="259">
        <v>107</v>
      </c>
      <c r="DS99" s="259">
        <v>108</v>
      </c>
      <c r="DT99" s="259">
        <v>109</v>
      </c>
      <c r="DU99" s="259">
        <v>110</v>
      </c>
      <c r="DV99" s="259">
        <v>111</v>
      </c>
      <c r="DW99" s="259">
        <v>112</v>
      </c>
      <c r="DX99" s="259">
        <v>113</v>
      </c>
      <c r="DY99" s="259">
        <v>114</v>
      </c>
      <c r="DZ99" s="259">
        <v>115</v>
      </c>
      <c r="EA99" s="259">
        <v>116</v>
      </c>
      <c r="EB99" s="259">
        <v>117</v>
      </c>
      <c r="EC99" s="259">
        <v>118</v>
      </c>
      <c r="ED99" s="259">
        <v>119</v>
      </c>
      <c r="EE99" s="259">
        <v>120</v>
      </c>
      <c r="EF99" s="259">
        <v>121</v>
      </c>
      <c r="EG99" s="259">
        <v>122</v>
      </c>
      <c r="EH99" s="259">
        <v>123</v>
      </c>
      <c r="EI99" s="259">
        <v>124</v>
      </c>
      <c r="EJ99" s="259">
        <v>125</v>
      </c>
      <c r="EK99" s="259">
        <v>126</v>
      </c>
      <c r="EL99" s="259">
        <v>127</v>
      </c>
      <c r="EM99" s="259">
        <v>128</v>
      </c>
      <c r="EN99" s="223"/>
      <c r="EO99" s="223"/>
      <c r="EP99" s="223"/>
    </row>
    <row r="100" spans="1:146" ht="15.75" thickBot="1">
      <c r="A100" s="248">
        <v>0</v>
      </c>
      <c r="B100" s="248">
        <v>0</v>
      </c>
      <c r="C100" s="247">
        <v>0</v>
      </c>
      <c r="D100" s="243"/>
      <c r="E100" s="243"/>
      <c r="F100" s="243"/>
      <c r="G100" s="243"/>
      <c r="H100" s="243"/>
      <c r="I100" s="243"/>
      <c r="J100" s="243"/>
      <c r="K100" s="243"/>
      <c r="N100" s="246"/>
      <c r="O100" s="223"/>
      <c r="P100" s="223" t="str">
        <f ca="1">IMSUM(P101:P357)</f>
        <v>-1210,22066900192-1,13275732122243i</v>
      </c>
      <c r="Q100" s="223" t="str">
        <f ca="1">IMSUM(Q101:Q357)</f>
        <v>5,19549196789798+0,134838322718822i</v>
      </c>
      <c r="R100" s="223" t="str">
        <f t="shared" ref="R100:CC100" ca="1" si="36">IMSUM(R101:R357)</f>
        <v>410,261926284872+1,13305306732018i</v>
      </c>
      <c r="S100" s="223" t="str">
        <f t="shared" ca="1" si="36"/>
        <v>9,76014807168738-0,132712722713919i</v>
      </c>
      <c r="T100" s="223" t="str">
        <f t="shared" ca="1" si="36"/>
        <v>-232,29061755775-1,13334415712059i</v>
      </c>
      <c r="U100" s="223" t="str">
        <f t="shared" ca="1" si="36"/>
        <v>5,1948255203225+0,130586418798491i</v>
      </c>
      <c r="V100" s="223" t="str">
        <f t="shared" ca="1" si="36"/>
        <v>177,357676098565+1,13363058880948i</v>
      </c>
      <c r="W100" s="223" t="str">
        <f t="shared" ca="1" si="36"/>
        <v>9,76080384627459-0,128459422225667i</v>
      </c>
      <c r="X100" s="223" t="str">
        <f t="shared" ca="1" si="36"/>
        <v>-123,556284885659-1,13391236058397i</v>
      </c>
      <c r="Y100" s="223" t="str">
        <f t="shared" ca="1" si="36"/>
        <v>5,19418042242619+0,126331744248657i</v>
      </c>
      <c r="Z100" s="223" t="str">
        <f t="shared" ca="1" si="36"/>
        <v>113,775212623343+1,13418947066809i</v>
      </c>
      <c r="AA100" s="223" t="str">
        <f t="shared" ca="1" si="36"/>
        <v>9,76143826382963-0,124203396146453i</v>
      </c>
      <c r="AB100" s="223" t="str">
        <f t="shared" ca="1" si="36"/>
        <v>-81,680752713144-1,13446191733647i</v>
      </c>
      <c r="AC100" s="223" t="str">
        <f t="shared" ca="1" si="36"/>
        <v>5,193556688805+0,122074389168027i</v>
      </c>
      <c r="AD100" s="223" t="str">
        <f t="shared" ca="1" si="36"/>
        <v>84,0549506728822+1,13472969888219i</v>
      </c>
      <c r="AE100" s="223" t="str">
        <f t="shared" ca="1" si="36"/>
        <v>9,76205130999126-0,119944734591159i</v>
      </c>
      <c r="AF100" s="223" t="str">
        <f t="shared" ca="1" si="36"/>
        <v>-59,467608649629-1,13499281363218i</v>
      </c>
      <c r="AG100" s="223" t="str">
        <f t="shared" ca="1" si="36"/>
        <v>5,19295433359194+0,117814443712824i</v>
      </c>
      <c r="AH100" s="223" t="str">
        <f t="shared" ca="1" si="36"/>
        <v>66,8084199921961+1,13525125991828i</v>
      </c>
      <c r="AI100" s="223" t="str">
        <f t="shared" ca="1" si="36"/>
        <v>9,76264297088588-0,115683527752164i</v>
      </c>
      <c r="AJ100" s="223" t="str">
        <f t="shared" ca="1" si="36"/>
        <v>-45,6795035273213-1,13550503610918i</v>
      </c>
      <c r="AK100" s="223" t="str">
        <f t="shared" ca="1" si="36"/>
        <v>5,19237337035683+0,113551998062448i</v>
      </c>
      <c r="AL100" s="223" t="str">
        <f t="shared" ca="1" si="36"/>
        <v>55,5259832654224+1,13575414060292i</v>
      </c>
      <c r="AM100" s="223" t="str">
        <f t="shared" ca="1" si="36"/>
        <v>9,7632132331476-0,111419865971394i</v>
      </c>
      <c r="AN100" s="223" t="str">
        <f t="shared" ca="1" si="36"/>
        <v>-36,270892954286-1,13599857197194i</v>
      </c>
      <c r="AO100" s="223" t="str">
        <f t="shared" ca="1" si="36"/>
        <v>5,19181381228896+0,109287142581646i</v>
      </c>
      <c r="AP100" s="223" t="str">
        <f t="shared" ca="1" si="36"/>
        <v>47,5554707234855+1,13623832853138i</v>
      </c>
      <c r="AQ100" s="223" t="str">
        <f t="shared" ca="1" si="36"/>
        <v>9,76376208385765-0,107153839364797i</v>
      </c>
      <c r="AR100" s="223" t="str">
        <f t="shared" ca="1" si="36"/>
        <v>9,76376208385765-0,107153839364797i</v>
      </c>
      <c r="AS100" s="223" t="str">
        <f t="shared" ca="1" si="36"/>
        <v>5,19127567199858+0,105019967620488i</v>
      </c>
      <c r="AT100" s="223" t="str">
        <f t="shared" ca="1" si="36"/>
        <v>41,6134840211079+1,13670381136349i</v>
      </c>
      <c r="AU100" s="223" t="str">
        <f t="shared" ca="1" si="36"/>
        <v>9,76428951059129-0,10288553853197i</v>
      </c>
      <c r="AV100" s="223" t="str">
        <f t="shared" ca="1" si="36"/>
        <v>-24,216944142807-1,13692953471889i</v>
      </c>
      <c r="AW100" s="223" t="str">
        <f t="shared" ca="1" si="36"/>
        <v>5,19075896180616+0,10075056355605i</v>
      </c>
      <c r="AX100" s="223" t="str">
        <f t="shared" ca="1" si="36"/>
        <v>37,0032338881228+1,1371505775065i</v>
      </c>
      <c r="AY100" s="223" t="str">
        <f t="shared" ca="1" si="36"/>
        <v>9,76479550142419-0,0986150539031545i</v>
      </c>
      <c r="AZ100" s="223" t="str">
        <f t="shared" ca="1" si="36"/>
        <v>-20,1068254226302-1,13736693828735i</v>
      </c>
      <c r="BA100" s="223" t="str">
        <f t="shared" ca="1" si="36"/>
        <v>5,19026369327698+0,0964790209420681i</v>
      </c>
      <c r="BB100" s="223" t="str">
        <f t="shared" ca="1" si="36"/>
        <v>33,313707737548+1,13757861574689i</v>
      </c>
      <c r="BC100" s="223" t="str">
        <f t="shared" ca="1" si="36"/>
        <v>9,76528004484715-0,0943424759830043i</v>
      </c>
      <c r="BD100" s="223" t="str">
        <f t="shared" ca="1" si="36"/>
        <v>-16,7743045004511-1,13778560850147i</v>
      </c>
      <c r="BE100" s="223" t="str">
        <f t="shared" ca="1" si="36"/>
        <v>5,1897898776163+0,0922054303068558i</v>
      </c>
      <c r="BF100" s="223" t="str">
        <f t="shared" ca="1" si="36"/>
        <v>30,2867429861441+1,13798791530979i</v>
      </c>
      <c r="BG100" s="223" t="str">
        <f t="shared" ca="1" si="36"/>
        <v>9,76574312997962-0,090067895347504i</v>
      </c>
      <c r="BH100" s="223" t="str">
        <f t="shared" ca="1" si="36"/>
        <v>-14,0108162401794-1,13818553488709i</v>
      </c>
      <c r="BI100" s="223" t="str">
        <f t="shared" ca="1" si="36"/>
        <v>5,18933752559263+0,0879298823868933i</v>
      </c>
      <c r="BJ100" s="223" t="str">
        <f t="shared" ca="1" si="36"/>
        <v>27,7519770626129+1,13837846598289i</v>
      </c>
      <c r="BK100" s="223" t="str">
        <f t="shared" ca="1" si="36"/>
        <v>9,76618474628717-0,0857914026367341i</v>
      </c>
      <c r="BL100" s="223" t="str">
        <f t="shared" ca="1" si="36"/>
        <v>-11,6758128857699-1,13856670740554i</v>
      </c>
      <c r="BM100" s="223" t="str">
        <f t="shared" ca="1" si="36"/>
        <v>5,18890664749836+0,083652467615245i</v>
      </c>
      <c r="BN100" s="223" t="str">
        <f t="shared" ca="1" si="36"/>
        <v>25,5924083740675+1,13875025794456i</v>
      </c>
      <c r="BO100" s="223" t="str">
        <f t="shared" ca="1" si="36"/>
        <v>9,76660488381295-0,0815130886098485i</v>
      </c>
      <c r="BP100" s="223" t="str">
        <f t="shared" ca="1" si="36"/>
        <v>-9,67108933262945-1,13892911647275i</v>
      </c>
      <c r="BQ100" s="223" t="str">
        <f t="shared" ca="1" si="36"/>
        <v>5,18849725299352+0,0793732769187843i</v>
      </c>
      <c r="BR100" s="223" t="str">
        <f t="shared" ca="1" si="36"/>
        <v>23,7249843667153+1,13910328186014i</v>
      </c>
      <c r="BS100" s="223" t="str">
        <f t="shared" ca="1" si="36"/>
        <v>9,76700353301234-0,0772330439186391i</v>
      </c>
      <c r="BT100" s="223" t="str">
        <f t="shared" ca="1" si="36"/>
        <v>-7,92591793719086-1,13927275300393i</v>
      </c>
      <c r="BU100" s="223" t="str">
        <f t="shared" ca="1" si="36"/>
        <v>5,1881093513887+0,0750924009903624i</v>
      </c>
      <c r="BV100" s="223" t="str">
        <f t="shared" ca="1" si="36"/>
        <v>22,0890850661237+1,13943752889149i</v>
      </c>
      <c r="BW100" s="223" t="str">
        <f t="shared" ca="1" si="36"/>
        <v>9,76738068483921-0,0729513594546081i</v>
      </c>
      <c r="BX100" s="223" t="str">
        <f t="shared" ca="1" si="36"/>
        <v>-6,38803099213773-1,13959760839987i</v>
      </c>
      <c r="BY100" s="223" t="str">
        <f t="shared" ca="1" si="36"/>
        <v>5,18774295142014+0,0708099306459271i</v>
      </c>
      <c r="BZ100" s="223" t="str">
        <f t="shared" ca="1" si="36"/>
        <v>20,639392872416+1,13975299063128i</v>
      </c>
      <c r="CA100" s="223" t="str">
        <f t="shared" ca="1" si="36"/>
        <v>9,76773633082766-0,0686681259868704i</v>
      </c>
      <c r="CB100" s="223" t="str">
        <f t="shared" ca="1" si="36"/>
        <v>-5,01793174449763-1,13990367454104i</v>
      </c>
      <c r="CC100" s="223" t="str">
        <f t="shared" ca="1" si="36"/>
        <v>5,18739806144521+0,0665259568183592i</v>
      </c>
      <c r="CD100" s="223" t="str">
        <f t="shared" ref="CD100:EM100" ca="1" si="37">IMSUM(CD101:CD357)</f>
        <v>19,3413154136803+1,14004965919029i</v>
      </c>
      <c r="CE100" s="223" t="str">
        <f t="shared" ca="1" si="37"/>
        <v>9,76807046283091-0,0643834344591676i</v>
      </c>
      <c r="CF100" s="223" t="str">
        <f t="shared" ca="1" si="37"/>
        <v>-3,78518310163443-1,14019094365314i</v>
      </c>
      <c r="CG100" s="223" t="str">
        <f t="shared" ca="1" si="37"/>
        <v>5,18707468925074+0,0622405703074218i</v>
      </c>
      <c r="CH100" s="223" t="str">
        <f t="shared" ca="1" si="37"/>
        <v>18,1679544685841+1,14032752705726i</v>
      </c>
      <c r="CI100" s="223" t="str">
        <f t="shared" ca="1" si="37"/>
        <v>9,76838307341699-0,060097375741595i</v>
      </c>
      <c r="CJ100" s="223" t="str">
        <f t="shared" ca="1" si="37"/>
        <v>-2,66591530262754-1,14045940856479i</v>
      </c>
      <c r="CK100" s="223" t="str">
        <f t="shared" ca="1" si="37"/>
        <v>5,18677284214689+0,0579538621388505i</v>
      </c>
      <c r="CL100" s="223" t="str">
        <f t="shared" ca="1" si="37"/>
        <v>17,0980435928818+1,14058658739068i</v>
      </c>
      <c r="CM100" s="223" t="str">
        <f t="shared" ca="1" si="37"/>
        <v>9,76867415534571-0,0558100408500835i</v>
      </c>
      <c r="CN100" s="223" t="str">
        <f t="shared" ca="1" si="37"/>
        <v>-1,64110911938282-1,14070906259317i</v>
      </c>
      <c r="CO100" s="223" t="str">
        <f t="shared" ca="1" si="37"/>
        <v>5,18649252698294+0,0536659233104384i</v>
      </c>
      <c r="CP100" s="223" t="str">
        <f t="shared" ca="1" si="37"/>
        <v>16,1145109252097+1,14082683354731i</v>
      </c>
      <c r="CQ100" s="223" t="str">
        <f t="shared" ca="1" si="37"/>
        <v>9,76894370214765-0,0515215208091133i</v>
      </c>
      <c r="CR100" s="223" t="str">
        <f t="shared" ca="1" si="37"/>
        <v>-0,695386304012669-1,14093989943459i</v>
      </c>
      <c r="CS100" s="223" t="str">
        <f t="shared" ca="1" si="37"/>
        <v>5,18623375010304+0,0493768447937404i</v>
      </c>
      <c r="CT100" s="223" t="str">
        <f t="shared" ca="1" si="37"/>
        <v>15,20345605792+1,14104825959206i</v>
      </c>
      <c r="CU100" s="223" t="str">
        <f t="shared" ca="1" si="37"/>
        <v>9,76919170768234-0,0472319065999578i</v>
      </c>
      <c r="CV100" s="223" t="str">
        <f t="shared" ca="1" si="37"/>
        <v>0,183860032084279-1,14115191327755i</v>
      </c>
      <c r="CW100" s="223" t="str">
        <f t="shared" ca="1" si="37"/>
        <v>5,18599651734986+0,0450867177014036i</v>
      </c>
      <c r="CX100" s="223" t="str">
        <f t="shared" ca="1" si="37"/>
        <v>14,3534074726952+1,14125085990571i</v>
      </c>
      <c r="CY100" s="223" t="str">
        <f t="shared" ca="1" si="37"/>
        <v>9,76941816625488-0,0429412893625907i</v>
      </c>
      <c r="CZ100" s="223" t="str">
        <f t="shared" ca="1" si="37"/>
        <v>1,00710230857433-1,14134509883418i</v>
      </c>
      <c r="DA100" s="223" t="str">
        <f t="shared" ca="1" si="37"/>
        <v>5,18578083418573+0,0407956330471846i</v>
      </c>
      <c r="DB100" s="223" t="str">
        <f t="shared" ca="1" si="37"/>
        <v>13,5547739405065+1,14143462947078i</v>
      </c>
      <c r="DC100" s="223" t="str">
        <f t="shared" ca="1" si="37"/>
        <v>9,76962307286718-0,0386497601214737i</v>
      </c>
      <c r="DD100" s="223" t="str">
        <f t="shared" ca="1" si="37"/>
        <v>1,78315299643153-1,14151945123937i</v>
      </c>
      <c r="DE100" s="223" t="str">
        <f t="shared" ca="1" si="37"/>
        <v>5,18558670531042+0,0365036819727163i</v>
      </c>
      <c r="DF100" s="223" t="str">
        <f t="shared" ca="1" si="37"/>
        <v>12,7994324049363+1,14159956360216i</v>
      </c>
      <c r="DG100" s="223" t="str">
        <f t="shared" ca="1" si="37"/>
        <v>9,76980642285158-0,0343574100157671i</v>
      </c>
      <c r="DH100" s="223" t="str">
        <f t="shared" ca="1" si="37"/>
        <v>2,51952397314534-1,1416749661127i</v>
      </c>
      <c r="DI100" s="223" t="str">
        <f t="shared" ca="1" si="37"/>
        <v>5,18541413527196+0,0322109556385408i</v>
      </c>
      <c r="DJ100" s="223" t="str">
        <f t="shared" ca="1" si="37"/>
        <v>12,0804133869659+1,14174565823795i</v>
      </c>
      <c r="DK100" s="223" t="str">
        <f t="shared" ca="1" si="37"/>
        <v>9,76996821195913-0,0300643302259305i</v>
      </c>
      <c r="DL100" s="223" t="str">
        <f t="shared" ca="1" si="37"/>
        <v>3,22270302927979-1,14181163950563i</v>
      </c>
      <c r="DM100" s="223" t="str">
        <f t="shared" ca="1" si="37"/>
        <v>5,18526312795953+0,027917545155753i</v>
      </c>
      <c r="DN100" s="223" t="str">
        <f t="shared" ca="1" si="37"/>
        <v>11,3916569797+1,14187290968703i</v>
      </c>
      <c r="DO100" s="223" t="str">
        <f t="shared" ca="1" si="37"/>
        <v>9,7701084366213-0,0257706118973804i</v>
      </c>
      <c r="DP100" s="223" t="str">
        <f t="shared" ca="1" si="37"/>
        <v>3,8983700728682-1,14192946816004i</v>
      </c>
      <c r="DQ100" s="223" t="str">
        <f t="shared" ca="1" si="37"/>
        <v>5,18513368674162+0,0236235417795063i</v>
      </c>
      <c r="DR100" s="223" t="str">
        <f t="shared" ca="1" si="37"/>
        <v>10,7278204715778+1,14198131467878i</v>
      </c>
      <c r="DS100" s="223" t="str">
        <f t="shared" ca="1" si="37"/>
        <v>9,77022709364703-0,0214763462212981i</v>
      </c>
      <c r="DT100" s="223" t="str">
        <f t="shared" ca="1" si="37"/>
        <v>4,55156905372744-1,1420284489727i</v>
      </c>
      <c r="DU100" s="223" t="str">
        <f t="shared" ca="1" si="37"/>
        <v>5,1850258145887+0,0193290366056664i</v>
      </c>
      <c r="DV100" s="223" t="str">
        <f t="shared" ca="1" si="37"/>
        <v>10,0841239954352+1,14207087061031i</v>
      </c>
      <c r="DW100" s="223" t="str">
        <f t="shared" ca="1" si="37"/>
        <v>9,77032418032285-0,0171816243822938i</v>
      </c>
      <c r="DX100" s="223" t="str">
        <f t="shared" ca="1" si="37"/>
        <v>5,18684720812128-1,1421085794165i</v>
      </c>
      <c r="DY100" s="223" t="str">
        <f t="shared" ca="1" si="37"/>
        <v>5,18493951392944+0,0150341209234397i</v>
      </c>
      <c r="DZ100" s="223" t="str">
        <f t="shared" ca="1" si="37"/>
        <v>9,45622426280075+1,14214157515581i</v>
      </c>
      <c r="EA100" s="223" t="str">
        <f t="shared" ca="1" si="37"/>
        <v>9,77039969445774-0,0128865376088529i</v>
      </c>
      <c r="EB100" s="223" t="str">
        <f t="shared" ca="1" si="37"/>
        <v>5,80837019041859-1,14216985759913i</v>
      </c>
      <c r="EC100" s="223" t="str">
        <f t="shared" ca="1" si="37"/>
        <v>5,18487478673798+0,0107388858855966i</v>
      </c>
      <c r="ED100" s="223" t="str">
        <f t="shared" ca="1" si="37"/>
        <v>8,84010895838122+1,14219342658925i</v>
      </c>
      <c r="EE100" s="223" t="str">
        <f t="shared" ca="1" si="37"/>
        <v>9,77045363437843-0,00859117712591773i</v>
      </c>
      <c r="EF100" s="223" t="str">
        <f t="shared" ca="1" si="37"/>
        <v>6,42001956411609-1,14221228190742i</v>
      </c>
      <c r="EG100" s="223" t="str">
        <f t="shared" ca="1" si="37"/>
        <v>5,18483163446583+0,00644342276447074i</v>
      </c>
      <c r="EH100" s="223" t="str">
        <f t="shared" ca="1" si="37"/>
        <v>8,23200611370162+1,14222642355069i</v>
      </c>
      <c r="EI100" s="223" t="str">
        <f t="shared" ca="1" si="37"/>
        <v>9,77048599877066-0,00429563419426893i</v>
      </c>
      <c r="EJ100" s="223" t="str">
        <f t="shared" ca="1" si="37"/>
        <v>7,02547767877483-1,14223585134664i</v>
      </c>
      <c r="EK100" s="223" t="str">
        <f t="shared" ca="1" si="37"/>
        <v>5,18481005809068+0,0021478227815922i</v>
      </c>
      <c r="EL100" s="223" t="str">
        <f t="shared" ca="1" si="37"/>
        <v>7,62830397466436+1,14224056523036i</v>
      </c>
      <c r="EM100" s="223" t="str">
        <f t="shared" ca="1" si="37"/>
        <v>9,77049678699155-6,28206542675114E-12i</v>
      </c>
      <c r="EN100" s="223"/>
      <c r="EO100" s="223"/>
      <c r="EP100" s="223"/>
    </row>
    <row r="101" spans="1:146" ht="15.75" thickBot="1">
      <c r="A101" s="257">
        <f>A100+Div_Nt_load2</f>
        <v>1.953125E-5</v>
      </c>
      <c r="B101" s="256">
        <v>1</v>
      </c>
      <c r="C101" s="230">
        <f>C100+1/time_load2</f>
        <v>200</v>
      </c>
      <c r="D101" s="229">
        <f>2*PI()*C101</f>
        <v>1256.6370614359173</v>
      </c>
      <c r="E101" s="229" t="str">
        <f>COMPLEX(0,D101)</f>
        <v>1256,63706143592i</v>
      </c>
      <c r="F101" s="229" t="str">
        <f>IF(freq_ratio2&gt;1,IMPRODUCT(Kth_2/(2/rload2-Kfeed2/Gdc_ccm2),IMDIV(COMPLEX(1,Rc_2*Coutput2*microF2*miliOhm2*D101),IMSUM(1,IMPRODUCT(E101,1/omega1_2),IMPRODUCT(E101,E101,1/omega2_2),IMPRODUCT(E101,E101,E101,1/omega3_2)))),IMPRODUCT(Kth_2/(2/rload2-Kfeed2/Gdc_dcm2),(IMDIV(COMPLEX(1,Rc_2*Coutput2*microF2*miliOhm2*D101),IMSUM(1,IMDIV(E101,omegat2),IMDIV(IMPRODUCT(E101,E101),omegapole0^2*(1-2*Gdc_dcm2/(Kfeed2*rload2))))))))</f>
        <v>0,296687693134705-2,08524661067849i</v>
      </c>
      <c r="G101" s="229" t="str">
        <f>IMPRODUCT(IMPRODUCT(-currentransferratio2*RFB_2/(Rfeedforward2),IMDIV(COMPLEX(1,(Rfeedforward2*kiliOhm2+q_Rz_Cz_2*Rzero2)*q_Rz_Cz_2*Czero2*nanoF2*D101),IMPRODUCT(COMPLEX(1,q_Rz_Cz_2*Rzero2*Czero2*nanoF2*D101),COMPLEX(1,D101/(2*PI()*F_roll2*kilihertz2))))),IMSUM(feedtype2,IMDIV(COMPLEX(1,Rvolt2*Cvolt2*nanoF2*kiliOhm2*D101),IMPRODUCT(Rupper2*kiliOhm2*(Cvolt2*nanoF2+Cforward2*picoF2),COMPLEX(1,Rvolt2*Cvolt2*Cforward2*picoF2*nanoF2*kiliOhm2*D101/(Cvolt2*nanoF2+Cforward2*picoF2)),E101))))</f>
        <v>-2,71920786091552+1,10086655521369i</v>
      </c>
      <c r="H101" s="229" t="str">
        <f t="shared" ref="H101:H132" si="38">IF(freq_ratio2&gt;1,IMPRODUCT(M35,IMDIV((IMPRODUCT(COMPLEX(1,Rc_2*Coutput2*microF2*miliOhm2*D101),IMSUM(1,IMDIV(E101,omega4_2),IMDIV(IMPRODUCT(E101,E101),omega5_2)))),IMSUM(1,IMPRODUCT(E101,1/omega1_2),IMPRODUCT(E101,E101,1/omega2_2),IMPRODUCT(E101,E101,E101,1/omega3_2)))),IMPRODUCT(M35,(IMDIV(IMPRODUCT(COMPLEX(1,Rc_2*Coutput2*microF2*miliOhm2*D101),COMPLEX(1,-Kfeed2*effectiveL2*PI()^2*D101/(8*ratio2^2*Gdc_dcm2))),IMSUM(1,IMDIV(E101,omegat2),IMDIV(IMPRODUCT(E101,E101),omegapole0^2*(1-2*Gdc_dcm2/(Kfeed2*rload2))))))))</f>
        <v>0,0418380344286272-0,421280664581558i</v>
      </c>
      <c r="I101" s="229" t="str">
        <f>IMDIV(IMPRODUCT(-1,H101),IMSUM(1,IMPRODUCT(F101,G101,-1)))</f>
        <v>-0,069221894524394-0,0126192069789289i</v>
      </c>
      <c r="J101" s="255" t="str">
        <f ca="1">IMPRODUCT(1/N_FFT2,P100)</f>
        <v>-4,72742448828875-0,00442483328602512i</v>
      </c>
      <c r="K101" s="254" t="str">
        <f ca="1">IMPRODUCT(I101,J101)</f>
        <v>0,327185441413278+0,059962643437986i</v>
      </c>
      <c r="M101" s="258"/>
      <c r="N101" s="246">
        <f ca="1">Ioutput2+O101</f>
        <v>2.5223401803847558</v>
      </c>
      <c r="O101" s="223">
        <f t="shared" ref="O101:O164" ca="1" si="39">I_step2*(th_2/time_load2-0.5)+2*I_step2*(th_2/time_load2)*SUMPRODUCT((SIN(ROW(INDIRECT(1&amp;":"&amp;N_FFT2))*PI()*th_2/time_load2)/(ROW(INDIRECT(1&amp;":"&amp;N_FFT2))*PI()*th_2/time_load2))*(SIN(ROW(INDIRECT(1&amp;":"&amp;N_FFT2))*PI()*transient2/time_load2)/(ROW(INDIRECT(1&amp;":"&amp;N_FFT2))*PI()*transient2/time_load2))*COS(ROW(INDIRECT(1&amp;":"&amp;N_FFT2))*2*PI()*Div_Nt_load2*B101/time_load2-ROW(INDIRECT(1&amp;":"&amp;N_FFT2))*PI()*(time_load2-transient2)/time_load2))</f>
        <v>-7.4776598196152442</v>
      </c>
      <c r="P101" s="223" t="str">
        <f t="shared" ref="P101:P164" ca="1" si="40">IMPRODUCT(O101,IMEXP(COMPLEX(0,-2*PI()*1*B101/Nt_load2)))</f>
        <v>-7,47540768828143+0,183510958449777i</v>
      </c>
      <c r="Q101" s="223" t="str">
        <f t="shared" ref="Q101:Q164" ca="1" si="41">IMPRODUCT(O101,IMEXP(COMPLEX(0,-2*PI()*2*B101/Nt_load2)))</f>
        <v>-7,46865265087969+0,3669113767601i</v>
      </c>
      <c r="R101" s="223" t="str">
        <f t="shared" ref="R101:R164" ca="1" si="42">IMPRODUCT(O101,IMEXP(COMPLEX(0,-2*PI()*3*B101/Nt_load2)))</f>
        <v>-7,45739877639198+0,550090781376764i</v>
      </c>
      <c r="S101" s="223" t="str">
        <f t="shared" ref="S101:S164" ca="1" si="43">IMPRODUCT(O101,IMEXP(COMPLEX(0,-2*PI()*4*B101/Nt_load2)))</f>
        <v>-7,44165284373147+0,732938831875944i</v>
      </c>
      <c r="T101" s="223" t="str">
        <f t="shared" ref="T101:T164" ca="1" si="44">IMPRODUCT(O101,IMEXP(COMPLEX(0,-2*PI()*5*B101/Nt_load2)))</f>
        <v>-7,42142433765921+0,91534538742915i</v>
      </c>
      <c r="U101" s="223" t="str">
        <f t="shared" ref="U101:U164" ca="1" si="45">IMPRODUCT(O101,IMEXP(COMPLEX(0,-2*PI()*6*B101/Nt_load2)))</f>
        <v>-7,39672544307088+1,09720057314794i</v>
      </c>
      <c r="V101" s="223" t="str">
        <f t="shared" ref="V101:V164" ca="1" si="46">IMPRODUCT(O101,IMEXP(COMPLEX(0,-2*PI()*7*B101/Nt_load2)))</f>
        <v>-7,36757103765702+1,27839484626843i</v>
      </c>
      <c r="W101" s="223" t="str">
        <f t="shared" ref="W101:W164" ca="1" si="47">IMPRODUCT(O101,IMEXP(COMPLEX(0,-2*PI()*8*B101/Nt_load2)))</f>
        <v>-7,3339786829413+1,4588190621358i</v>
      </c>
      <c r="X101" s="223" t="str">
        <f t="shared" ref="X101:X164" ca="1" si="48">IMPRODUCT(O101,IMEXP(COMPLEX(0,-2*PI()*9*B101/Nt_load2)))</f>
        <v>-7,29596861370212+1,63836453994889i</v>
      </c>
      <c r="Y101" s="223" t="str">
        <f t="shared" ref="Y101:Y164" ca="1" si="49">IMPRODUCT(O101,IMEXP(COMPLEX(0,-2*PI()*10*B101/Nt_load2)))</f>
        <v>-7,25356372578386+1,81692312822552i</v>
      </c>
      <c r="Z101" s="223" t="str">
        <f t="shared" ref="Z101:Z164" ca="1" si="50">IMPRODUCT(O101,IMEXP(COMPLEX(0,-2*PI()*11*B101/Nt_load2)))</f>
        <v>-7,20678956230542+1,99438726994884i</v>
      </c>
      <c r="AA101" s="223" t="str">
        <f t="shared" ref="AA101:AA164" ca="1" si="51">IMPRODUCT(O101,IMEXP(COMPLEX(0,-2*PI()*12*B101/Nt_load2)))</f>
        <v>-7,15567429827386+2,17065006735567i</v>
      </c>
      <c r="AB101" s="223" t="str">
        <f t="shared" ref="AB101:AB164" ca="1" si="52">IMPRODUCT(O101,IMEXP(COMPLEX(0,-2*PI()*13*B101/Nt_load2)))</f>
        <v>-7,10024872361292+2,34560534632777i</v>
      </c>
      <c r="AC101" s="223" t="str">
        <f t="shared" ref="AC101:AC164" ca="1" si="53">IMPRODUCT(O101,IMEXP(COMPLEX(0,-2*PI()*14*B101/Nt_load2)))</f>
        <v>-7,04054622461627+2,51914772034707i</v>
      </c>
      <c r="AD101" s="223" t="str">
        <f t="shared" ref="AD101:AD164" ca="1" si="54">IMPRODUCT(O101,IMEXP(COMPLEX(0,-2*PI()*15*B101/Nt_load2)))</f>
        <v>-6,9766027638369+2,69117265397664i</v>
      </c>
      <c r="AE101" s="223" t="str">
        <f t="shared" ref="AE101:AE164" ca="1" si="55">IMPRODUCT(O101,IMEXP(COMPLEX(0,-2*PI()*16*B101/Nt_load2)))</f>
        <v>-6,90845685842457+2,86157652582888i</v>
      </c>
      <c r="AF101" s="223" t="str">
        <f t="shared" ref="AF101:AF164" ca="1" si="56">IMPRODUCT(O101,IMEXP(COMPLEX(0,-2*PI()*17*B101/Nt_load2)))</f>
        <v>-6,83614955692456+3,03025669098319i</v>
      </c>
      <c r="AG101" s="223" t="str">
        <f t="shared" ref="AG101:AG164" ca="1" si="57">IMPRODUCT(O101,IMEXP(COMPLEX(0,-2*PI()*18*B101/Nt_load2)))</f>
        <v>-6,75972441455156+3,19711154281546i</v>
      </c>
      <c r="AH101" s="223" t="str">
        <f t="shared" ref="AH101:AH164" ca="1" si="58">IMPRODUCT(O101,IMEXP(COMPLEX(0,-2*PI()*19*B101/Nt_load2)))</f>
        <v>-6,67922746695361+3,36204057420204i</v>
      </c>
      <c r="AI101" s="223" t="str">
        <f t="shared" ref="AI101:AI164" ca="1" si="59">IMPRODUCT(O101,IMEXP(COMPLEX(0,-2*PI()*20*B101/Nt_load2)))</f>
        <v>-6,59470720248197+3,5249444380615i</v>
      </c>
      <c r="AJ101" s="223" t="str">
        <f t="shared" ref="AJ101:AJ164" ca="1" si="60">IMPRODUCT(O101,IMEXP(COMPLEX(0,-2*PI()*21*B101/Nt_load2)))</f>
        <v>-6,50621453298354+3,68572500719765i</v>
      </c>
      <c r="AK101" s="223" t="str">
        <f t="shared" ref="AK101:AK164" ca="1" si="61">IMPRODUCT(O101,IMEXP(COMPLEX(0,-2*PI()*22*B101/Nt_load2)))</f>
        <v>-6,41380276313347+3,84428543340759i</v>
      </c>
      <c r="AL101" s="223" t="str">
        <f t="shared" ref="AL101:AL164" ca="1" si="62">IMPRODUCT(O101,IMEXP(COMPLEX(0,-2*PI()*23*B101/Nt_load2)))</f>
        <v>-6,31752755832642+4,00053020581954i</v>
      </c>
      <c r="AM101" s="223" t="str">
        <f t="shared" ref="AM101:AM164" ca="1" si="63">IMPRODUCT(O101,IMEXP(COMPLEX(0,-2*PI()*24*B101/Nt_load2)))</f>
        <v>-6,21744691114581+4,15436520842496i</v>
      </c>
      <c r="AN101" s="223" t="str">
        <f t="shared" ref="AN101:AN164" ca="1" si="64">IMPRODUCT(O101,IMEXP(COMPLEX(0,-2*PI()*25*B101/Nt_load2)))</f>
        <v>-6,11362110643124+4,30569777677054i</v>
      </c>
      <c r="AO101" s="223" t="str">
        <f t="shared" ref="AO101:AO164" ca="1" si="65">IMPRODUCT(O101,IMEXP(COMPLEX(0,-2*PI()*26*B101/Nt_load2)))</f>
        <v>-6,00611268496517+4,45443675377582i</v>
      </c>
      <c r="AP101" s="223" t="str">
        <f t="shared" ref="AP101:AP164" ca="1" si="66">IMPRODUCT(O101,IMEXP(COMPLEX(0,-2*PI()*27*B101/Nt_load2)))</f>
        <v>-5,89498640580069+4,60049254464273i</v>
      </c>
      <c r="AQ101" s="223" t="str">
        <f t="shared" ref="AQ101:AQ164" ca="1" si="67">IMPRODUCT(O101,IMEXP(COMPLEX(0,-2*PI()*28*B101/Nt_load2)))</f>
        <v>-5,7803092072531+4,74377717082424i</v>
      </c>
      <c r="AR101" s="223" t="str">
        <f t="shared" ref="AR101:AR164" ca="1" si="68">IMPRODUCT(O101,IMEXP(COMPLEX(0,-2*PI()*28*B101/Nt_load2)))</f>
        <v>-5,7803092072531+4,74377717082424i</v>
      </c>
      <c r="AS101" s="223" t="str">
        <f t="shared" ref="AS101:AS164" ca="1" si="69">IMPRODUCT(O101,IMEXP(COMPLEX(0,-2*PI()*30*B101/Nt_load2)))</f>
        <v>-5,54058045836547+5,02168941316236i</v>
      </c>
      <c r="AT101" s="223" t="str">
        <f t="shared" ref="AT101:AT164" ca="1" si="70">IMPRODUCT(O101,IMEXP(COMPLEX(0,-2*PI()*31*B101/Nt_load2)))</f>
        <v>-5,41567331165973+5,15614962537597i</v>
      </c>
      <c r="AU101" s="223" t="str">
        <f t="shared" ref="AU101:AU164" ca="1" si="71">IMPRODUCT(O101,IMEXP(COMPLEX(0,-2*PI()*32*B101/Nt_load2)))</f>
        <v>-5,28750396585612+5,28750396585611i</v>
      </c>
      <c r="AV101" s="223" t="str">
        <f t="shared" ref="AV101:AV164" ca="1" si="72">IMPRODUCT(O101,IMEXP(COMPLEX(0,-2*PI()*33*B101/Nt_load2)))</f>
        <v>-5,15614962537597+5,41567331165973i</v>
      </c>
      <c r="AW101" s="223" t="str">
        <f t="shared" ref="AW101:AW164" ca="1" si="73">IMPRODUCT(O101,IMEXP(COMPLEX(0,-2*PI()*34*B101/Nt_load2)))</f>
        <v>-5,02168941316235+5,54058045836547i</v>
      </c>
      <c r="AX101" s="223" t="str">
        <f t="shared" ref="AX101:AX164" ca="1" si="74">IMPRODUCT(O101,IMEXP(COMPLEX(0,-2*PI()*35*B101/Nt_load2)))</f>
        <v>-4,88420432301932+5,66215016657874i</v>
      </c>
      <c r="AY101" s="223" t="str">
        <f t="shared" ref="AY101:AY164" ca="1" si="75">IMPRODUCT(O101,IMEXP(COMPLEX(0,-2*PI()*36*B101/Nt_load2)))</f>
        <v>-4,74377717082425+5,7803092072531i</v>
      </c>
      <c r="AZ101" s="223" t="str">
        <f t="shared" ref="AZ101:AZ164" ca="1" si="76">IMPRODUCT(O101,IMEXP(COMPLEX(0,-2*PI()*37*B101/Nt_load2)))</f>
        <v>-4,60049254464272+5,8949864058007i</v>
      </c>
      <c r="BA101" s="223" t="str">
        <f t="shared" ref="BA101:BA164" ca="1" si="77">IMPRODUCT(O101,IMEXP(COMPLEX(0,-2*PI()*38*B101/Nt_load2)))</f>
        <v>-4,45443675377581+6,00611268496517i</v>
      </c>
      <c r="BB101" s="223" t="str">
        <f t="shared" ref="BB101:BB164" ca="1" si="78">IMPRODUCT(O101,IMEXP(COMPLEX(0,-2*PI()*39*B101/Nt_load2)))</f>
        <v>-4,30569777677054+6,11362110643124i</v>
      </c>
      <c r="BC101" s="223" t="str">
        <f t="shared" ref="BC101:BC164" ca="1" si="79">IMPRODUCT(O101,IMEXP(COMPLEX(0,-2*PI()*40*B101/Nt_load2)))</f>
        <v>-4,15436520842496+6,21744691114581i</v>
      </c>
      <c r="BD101" s="223" t="str">
        <f t="shared" ref="BD101:BD164" ca="1" si="80">IMPRODUCT(O101,IMEXP(COMPLEX(0,-2*PI()*41*B101/Nt_load2)))</f>
        <v>-4,00053020581954+6,31752755832642i</v>
      </c>
      <c r="BE101" s="223" t="str">
        <f t="shared" ref="BE101:BE164" ca="1" si="81">IMPRODUCT(O101,IMEXP(COMPLEX(0,-2*PI()*42*B101/Nt_load2)))</f>
        <v>-3,84428543340759+6,41380276313347i</v>
      </c>
      <c r="BF101" s="223" t="str">
        <f t="shared" ref="BF101:BF164" ca="1" si="82">IMPRODUCT(O101,IMEXP(COMPLEX(0,-2*PI()*43*B101/Nt_load2)))</f>
        <v>-3,68572500719765+6,50621453298353i</v>
      </c>
      <c r="BG101" s="223" t="str">
        <f t="shared" ref="BG101:BG164" ca="1" si="83">IMPRODUCT(O101,IMEXP(COMPLEX(0,-2*PI()*44*B101/Nt_load2)))</f>
        <v>-3,52494443806151+6,59470720248196i</v>
      </c>
      <c r="BH101" s="223" t="str">
        <f t="shared" ref="BH101:BH164" ca="1" si="84">IMPRODUCT(O101,IMEXP(COMPLEX(0,-2*PI()*45*B101/Nt_load2)))</f>
        <v>-3,36204057420205+6,67922746695361i</v>
      </c>
      <c r="BI101" s="223" t="str">
        <f t="shared" ref="BI101:BI164" ca="1" si="85">IMPRODUCT(O101,IMEXP(COMPLEX(0,-2*PI()*46*B101/Nt_load2)))</f>
        <v>-3,19711154281548+6,75972441455156i</v>
      </c>
      <c r="BJ101" s="223" t="str">
        <f t="shared" ref="BJ101:BJ164" ca="1" si="86">IMPRODUCT(O101,IMEXP(COMPLEX(0,-2*PI()*47*B101/Nt_load2)))</f>
        <v>-3,03025669098321+6,83614955692456i</v>
      </c>
      <c r="BK101" s="223" t="str">
        <f t="shared" ref="BK101:BK164" ca="1" si="87">IMPRODUCT(O101,IMEXP(COMPLEX(0,-2*PI()*48*B101/Nt_load2)))</f>
        <v>-2,8615765258289+6,90845685842456i</v>
      </c>
      <c r="BL101" s="223" t="str">
        <f t="shared" ref="BL101:BL164" ca="1" si="88">IMPRODUCT(O101,IMEXP(COMPLEX(0,-2*PI()*49*B101/Nt_load2)))</f>
        <v>-2,69117265397666+6,97660276383689i</v>
      </c>
      <c r="BM101" s="223" t="str">
        <f t="shared" ref="BM101:BM164" ca="1" si="89">IMPRODUCT(O101,IMEXP(COMPLEX(0,-2*PI()*50*B101/Nt_load2)))</f>
        <v>-2,5191477203471+7,04054622461627i</v>
      </c>
      <c r="BN101" s="223" t="str">
        <f t="shared" ref="BN101:BN164" ca="1" si="90">IMPRODUCT(O101,IMEXP(COMPLEX(0,-2*PI()*51*B101/Nt_load2)))</f>
        <v>-2,3456053463278+7,10024872361291i</v>
      </c>
      <c r="BO101" s="223" t="str">
        <f t="shared" ref="BO101:BO164" ca="1" si="91">IMPRODUCT(O101,IMEXP(COMPLEX(0,-2*PI()*52*B101/Nt_load2)))</f>
        <v>-2,1706500673557+7,15567429827385i</v>
      </c>
      <c r="BP101" s="223" t="str">
        <f t="shared" ref="BP101:BP164" ca="1" si="92">IMPRODUCT(O101,IMEXP(COMPLEX(0,-2*PI()*53*B101/Nt_load2)))</f>
        <v>-1,99438726994886+7,20678956230541i</v>
      </c>
      <c r="BQ101" s="223" t="str">
        <f t="shared" ref="BQ101:BQ164" ca="1" si="93">IMPRODUCT(O101,IMEXP(COMPLEX(0,-2*PI()*54*B101/Nt_load2)))</f>
        <v>-1,81692312822555+7,25356372578386i</v>
      </c>
      <c r="BR101" s="223" t="str">
        <f t="shared" ref="BR101:BR164" ca="1" si="94">IMPRODUCT(O101,IMEXP(COMPLEX(0,-2*PI()*55*B101/Nt_load2)))</f>
        <v>-1,63836453994893+7,29596861370211i</v>
      </c>
      <c r="BS101" s="223" t="str">
        <f t="shared" ref="BS101:BS164" ca="1" si="95">IMPRODUCT(O101,IMEXP(COMPLEX(0,-2*PI()*56*B101/Nt_load2)))</f>
        <v>-1,45881906213584+7,3339786829413i</v>
      </c>
      <c r="BT101" s="223" t="str">
        <f t="shared" ref="BT101:BT164" ca="1" si="96">IMPRODUCT(O101,IMEXP(COMPLEX(0,-2*PI()*57*B101/Nt_load2)))</f>
        <v>-1,27839484626847+7,36757103765701i</v>
      </c>
      <c r="BU101" s="223" t="str">
        <f t="shared" ref="BU101:BU164" ca="1" si="97">IMPRODUCT(O101,IMEXP(COMPLEX(0,-2*PI()*58*B101/Nt_load2)))</f>
        <v>-1,0972005731479+7,39672544307089i</v>
      </c>
      <c r="BV101" s="223" t="str">
        <f t="shared" ref="BV101:BV164" ca="1" si="98">IMPRODUCT(O101,IMEXP(COMPLEX(0,-2*PI()*59*B101/Nt_load2)))</f>
        <v>-0,91534538742912+7,42142433765922i</v>
      </c>
      <c r="BW101" s="223" t="str">
        <f t="shared" ref="BW101:BW164" ca="1" si="99">IMPRODUCT(O101,IMEXP(COMPLEX(0,-2*PI()*60*B101/Nt_load2)))</f>
        <v>-0,73293883187591+7,44165284373147i</v>
      </c>
      <c r="BX101" s="223" t="str">
        <f t="shared" ref="BX101:BX164" ca="1" si="100">IMPRODUCT(O101,IMEXP(COMPLEX(0,-2*PI()*61*B101/Nt_load2)))</f>
        <v>-0,550090781376732+7,45739877639198i</v>
      </c>
      <c r="BY101" s="223" t="str">
        <f t="shared" ref="BY101:BY164" ca="1" si="101">IMPRODUCT(O101,IMEXP(COMPLEX(0,-2*PI()*62*B101/Nt_load2)))</f>
        <v>-0,366911376760071+7,4686526508797i</v>
      </c>
      <c r="BZ101" s="223" t="str">
        <f t="shared" ref="BZ101:BZ164" ca="1" si="102">IMPRODUCT(O101,IMEXP(COMPLEX(0,-2*PI()*63*B101/Nt_load2)))</f>
        <v>-0,18351095844975+7,47540768828143i</v>
      </c>
      <c r="CA101" s="223" t="str">
        <f t="shared" ref="CA101:CA164" ca="1" si="103">IMPRODUCT(O101,IMEXP(COMPLEX(0,-2*PI()*64*B101/Nt_load2)))</f>
        <v>2,61079221578473E-14+7,47765981961524i</v>
      </c>
      <c r="CB101" s="223" t="str">
        <f t="shared" ref="CB101:CB164" ca="1" si="104">IMPRODUCT(O101,IMEXP(COMPLEX(0,-2*PI()*65*B101/Nt_load2)))</f>
        <v>0,183510958449801+7,47540768828143i</v>
      </c>
      <c r="CC101" s="223" t="str">
        <f t="shared" ref="CC101:CC164" ca="1" si="105">IMPRODUCT(O101,IMEXP(COMPLEX(0,-2*PI()*66*B101/Nt_load2)))</f>
        <v>0,366911376760122+7,46865265087969i</v>
      </c>
      <c r="CD101" s="223" t="str">
        <f t="shared" ref="CD101:CD164" ca="1" si="106">IMPRODUCT(O101,IMEXP(COMPLEX(0,-2*PI()*67*B101/Nt_load2)))</f>
        <v>0,550090781376782+7,45739877639198i</v>
      </c>
      <c r="CE101" s="223" t="str">
        <f t="shared" ref="CE101:CE164" ca="1" si="107">IMPRODUCT(O101,IMEXP(COMPLEX(0,-2*PI()*68*B101/Nt_load2)))</f>
        <v>0,732938831875961+7,44165284373147i</v>
      </c>
      <c r="CF101" s="223" t="str">
        <f t="shared" ref="CF101:CF164" ca="1" si="108">IMPRODUCT(O101,IMEXP(COMPLEX(0,-2*PI()*69*B101/Nt_load2)))</f>
        <v>0,915345387429165+7,42142433765921i</v>
      </c>
      <c r="CG101" s="223" t="str">
        <f t="shared" ref="CG101:CG164" ca="1" si="109">IMPRODUCT(O101,IMEXP(COMPLEX(0,-2*PI()*70*B101/Nt_load2)))</f>
        <v>1,09720057314796+7,39672544307088i</v>
      </c>
      <c r="CH101" s="223" t="str">
        <f t="shared" ref="CH101:CH164" ca="1" si="110">IMPRODUCT(O101,IMEXP(COMPLEX(0,-2*PI()*71*B101/Nt_load2)))</f>
        <v>1,27839484626845+7,36757103765702i</v>
      </c>
      <c r="CI101" s="223" t="str">
        <f t="shared" ref="CI101:CI164" ca="1" si="111">IMPRODUCT(O101,IMEXP(COMPLEX(0,-2*PI()*72*B101/Nt_load2)))</f>
        <v>1,45881906213581+7,3339786829413i</v>
      </c>
      <c r="CJ101" s="223" t="str">
        <f t="shared" ref="CJ101:CJ164" ca="1" si="112">IMPRODUCT(O101,IMEXP(COMPLEX(0,-2*PI()*73*B101/Nt_load2)))</f>
        <v>1,6383645399489+7,29596861370211i</v>
      </c>
      <c r="CK101" s="223" t="str">
        <f t="shared" ref="CK101:CK164" ca="1" si="113">IMPRODUCT(O101,IMEXP(COMPLEX(0,-2*PI()*74*B101/Nt_load2)))</f>
        <v>1,81692312822553+7,25356372578386i</v>
      </c>
      <c r="CL101" s="223" t="str">
        <f t="shared" ref="CL101:CL164" ca="1" si="114">IMPRODUCT(O101,IMEXP(COMPLEX(0,-2*PI()*75*B101/Nt_load2)))</f>
        <v>1,99438726994884+7,20678956230542i</v>
      </c>
      <c r="CM101" s="223" t="str">
        <f t="shared" ref="CM101:CM164" ca="1" si="115">IMPRODUCT(O101,IMEXP(COMPLEX(0,-2*PI()*76*B101/Nt_load2)))</f>
        <v>2,17065006735568+7,15567429827386i</v>
      </c>
      <c r="CN101" s="223" t="str">
        <f t="shared" ref="CN101:CN164" ca="1" si="116">IMPRODUCT(O101,IMEXP(COMPLEX(0,-2*PI()*77*B101/Nt_load2)))</f>
        <v>2,34560534632777+7,10024872361292i</v>
      </c>
      <c r="CO101" s="223" t="str">
        <f t="shared" ref="CO101:CO164" ca="1" si="117">IMPRODUCT(O101,IMEXP(COMPLEX(0,-2*PI()*78*B101/Nt_load2)))</f>
        <v>2,51914772034707+7,04054622461627i</v>
      </c>
      <c r="CP101" s="223" t="str">
        <f t="shared" ref="CP101:CP164" ca="1" si="118">IMPRODUCT(O101,IMEXP(COMPLEX(0,-2*PI()*79*B101/Nt_load2)))</f>
        <v>2,69117265397664+6,9766027638369i</v>
      </c>
      <c r="CQ101" s="223" t="str">
        <f t="shared" ref="CQ101:CQ164" ca="1" si="119">IMPRODUCT(O101,IMEXP(COMPLEX(0,-2*PI()*80*B101/Nt_load2)))</f>
        <v>2,86157652582887+6,90845685842457i</v>
      </c>
      <c r="CR101" s="223" t="str">
        <f t="shared" ref="CR101:CR164" ca="1" si="120">IMPRODUCT(O101,IMEXP(COMPLEX(0,-2*PI()*81*B101/Nt_load2)))</f>
        <v>3,03025669098319+6,83614955692456i</v>
      </c>
      <c r="CS101" s="223" t="str">
        <f t="shared" ref="CS101:CS164" ca="1" si="121">IMPRODUCT(O101,IMEXP(COMPLEX(0,-2*PI()*82*B101/Nt_load2)))</f>
        <v>3,19711154281545+6,75972441455156i</v>
      </c>
      <c r="CT101" s="223" t="str">
        <f t="shared" ref="CT101:CT164" ca="1" si="122">IMPRODUCT(O101,IMEXP(COMPLEX(0,-2*PI()*83*B101/Nt_load2)))</f>
        <v>3,36204057420202+6,67922746695361i</v>
      </c>
      <c r="CU101" s="223" t="str">
        <f t="shared" ref="CU101:CU164" ca="1" si="123">IMPRODUCT(O101,IMEXP(COMPLEX(0,-2*PI()*84*B101/Nt_load2)))</f>
        <v>3,52494443806149+6,59470720248198i</v>
      </c>
      <c r="CV101" s="223" t="str">
        <f t="shared" ref="CV101:CV164" ca="1" si="124">IMPRODUCT(O101,IMEXP(COMPLEX(0,-2*PI()*85*B101/Nt_load2)))</f>
        <v>3,68572500719763+6,50621453298355i</v>
      </c>
      <c r="CW101" s="223" t="str">
        <f t="shared" ref="CW101:CW164" ca="1" si="125">IMPRODUCT(O101,IMEXP(COMPLEX(0,-2*PI()*86*B101/Nt_load2)))</f>
        <v>3,84428543340758+6,41380276313348i</v>
      </c>
      <c r="CX101" s="223" t="str">
        <f t="shared" ref="CX101:CX164" ca="1" si="126">IMPRODUCT(O101,IMEXP(COMPLEX(0,-2*PI()*87*B101/Nt_load2)))</f>
        <v>4,00053020581952+6,31752755832643i</v>
      </c>
      <c r="CY101" s="223" t="str">
        <f t="shared" ref="CY101:CY164" ca="1" si="127">IMPRODUCT(O101,IMEXP(COMPLEX(0,-2*PI()*88*B101/Nt_load2)))</f>
        <v>4,15436520842494+6,21744691114582i</v>
      </c>
      <c r="CZ101" s="223" t="str">
        <f t="shared" ref="CZ101:CZ164" ca="1" si="128">IMPRODUCT(O101,IMEXP(COMPLEX(0,-2*PI()*89*B101/Nt_load2)))</f>
        <v>4,30569777677053+6,11362110643124i</v>
      </c>
      <c r="DA101" s="223" t="str">
        <f t="shared" ref="DA101:DA164" ca="1" si="129">IMPRODUCT(O101,IMEXP(COMPLEX(0,-2*PI()*90*B101/Nt_load2)))</f>
        <v>4,45443675377579+6,00611268496518i</v>
      </c>
      <c r="DB101" s="223" t="str">
        <f t="shared" ref="DB101:DB164" ca="1" si="130">IMPRODUCT(O101,IMEXP(COMPLEX(0,-2*PI()*91*B101/Nt_load2)))</f>
        <v>4,60049254464271+5,89498640580071i</v>
      </c>
      <c r="DC101" s="223" t="str">
        <f t="shared" ref="DC101:DC164" ca="1" si="131">IMPRODUCT(O101,IMEXP(COMPLEX(0,-2*PI()*92*B101/Nt_load2)))</f>
        <v>4,74377717082423+5,78030920725312i</v>
      </c>
      <c r="DD101" s="223" t="str">
        <f t="shared" ref="DD101:DD164" ca="1" si="132">IMPRODUCT(O101,IMEXP(COMPLEX(0,-2*PI()*93*B101/Nt_load2)))</f>
        <v>4,88420432301929+5,66215016657876i</v>
      </c>
      <c r="DE101" s="223" t="str">
        <f t="shared" ref="DE101:DE164" ca="1" si="133">IMPRODUCT(O101,IMEXP(COMPLEX(0,-2*PI()*94*B101/Nt_load2)))</f>
        <v>5,02168941316233+5,5405804583655i</v>
      </c>
      <c r="DF101" s="223" t="str">
        <f t="shared" ref="DF101:DF164" ca="1" si="134">IMPRODUCT(O101,IMEXP(COMPLEX(0,-2*PI()*95*B101/Nt_load2)))</f>
        <v>5,15614962537595+5,41567331165976i</v>
      </c>
      <c r="DG101" s="223" t="str">
        <f t="shared" ref="DG101:DG164" ca="1" si="135">IMPRODUCT(O101,IMEXP(COMPLEX(0,-2*PI()*96*B101/Nt_load2)))</f>
        <v>5,28750396585609+5,28750396585614i</v>
      </c>
      <c r="DH101" s="223" t="str">
        <f t="shared" ref="DH101:DH164" ca="1" si="136">IMPRODUCT(O101,IMEXP(COMPLEX(0,-2*PI()*97*B101/Nt_load2)))</f>
        <v>5,41567331165976+5,15614962537594i</v>
      </c>
      <c r="DI101" s="223" t="str">
        <f t="shared" ref="DI101:DI164" ca="1" si="137">IMPRODUCT(O101,IMEXP(COMPLEX(0,-2*PI()*98*B101/Nt_load2)))</f>
        <v>5,5405804583655+5,02168941316233i</v>
      </c>
      <c r="DJ101" s="223" t="str">
        <f t="shared" ref="DJ101:DJ164" ca="1" si="138">IMPRODUCT(O101,IMEXP(COMPLEX(0,-2*PI()*99*B101/Nt_load2)))</f>
        <v>5,66215016657876+4,88420432301929i</v>
      </c>
      <c r="DK101" s="223" t="str">
        <f t="shared" ref="DK101:DK164" ca="1" si="139">IMPRODUCT(O101,IMEXP(COMPLEX(0,-2*PI()*100*B101/Nt_load2)))</f>
        <v>5,78030920725312+4,74377717082422i</v>
      </c>
      <c r="DL101" s="223" t="str">
        <f t="shared" ref="DL101:DL164" ca="1" si="140">IMPRODUCT(O101,IMEXP(COMPLEX(0,-2*PI()*101*B101/Nt_load2)))</f>
        <v>5,89498640580071+4,60049254464271i</v>
      </c>
      <c r="DM101" s="223" t="str">
        <f t="shared" ref="DM101:DM164" ca="1" si="141">IMPRODUCT(O101,IMEXP(COMPLEX(0,-2*PI()*102*B101/Nt_load2)))</f>
        <v>6,00611268496518+4,4544367537758i</v>
      </c>
      <c r="DN101" s="223" t="str">
        <f t="shared" ref="DN101:DN164" ca="1" si="142">IMPRODUCT(O101,IMEXP(COMPLEX(0,-2*PI()*103*B101/Nt_load2)))</f>
        <v>6,11362110643125+4,30569777677053i</v>
      </c>
      <c r="DO101" s="223" t="str">
        <f t="shared" ref="DO101:DO164" ca="1" si="143">IMPRODUCT(O101,IMEXP(COMPLEX(0,-2*PI()*104*B101/Nt_load2)))</f>
        <v>6,21744691114582+4,15436520842494i</v>
      </c>
      <c r="DP101" s="223" t="str">
        <f t="shared" ref="DP101:DP164" ca="1" si="144">IMPRODUCT(O101,IMEXP(COMPLEX(0,-2*PI()*105*B101/Nt_load2)))</f>
        <v>6,31752755832643+4,00053020581952i</v>
      </c>
      <c r="DQ101" s="223" t="str">
        <f t="shared" ref="DQ101:DQ164" ca="1" si="145">IMPRODUCT(O101,IMEXP(COMPLEX(0,-2*PI()*106*B101/Nt_load2)))</f>
        <v>6,41380276313348+3,84428543340757i</v>
      </c>
      <c r="DR101" s="223" t="str">
        <f t="shared" ref="DR101:DR164" ca="1" si="146">IMPRODUCT(O101,IMEXP(COMPLEX(0,-2*PI()*107*B101/Nt_load2)))</f>
        <v>6,50621453298354+3,68572500719763i</v>
      </c>
      <c r="DS101" s="223" t="str">
        <f t="shared" ref="DS101:DS164" ca="1" si="147">IMPRODUCT(O101,IMEXP(COMPLEX(0,-2*PI()*108*B101/Nt_load2)))</f>
        <v>6,59470720248198+3,52494443806149i</v>
      </c>
      <c r="DT101" s="223" t="str">
        <f t="shared" ref="DT101:DT164" ca="1" si="148">IMPRODUCT(O101,IMEXP(COMPLEX(0,-2*PI()*109*B101/Nt_load2)))</f>
        <v>6,67922746695361+3,36204057420202i</v>
      </c>
      <c r="DU101" s="223" t="str">
        <f t="shared" ref="DU101:DU164" ca="1" si="149">IMPRODUCT(O101,IMEXP(COMPLEX(0,-2*PI()*110*B101/Nt_load2)))</f>
        <v>6,75972441455156+3,19711154281545i</v>
      </c>
      <c r="DV101" s="223" t="str">
        <f t="shared" ref="DV101:DV164" ca="1" si="150">IMPRODUCT(O101,IMEXP(COMPLEX(0,-2*PI()*111*B101/Nt_load2)))</f>
        <v>6,83614955692456+3,03025669098319i</v>
      </c>
      <c r="DW101" s="223" t="str">
        <f t="shared" ref="DW101:DW164" ca="1" si="151">IMPRODUCT(O101,IMEXP(COMPLEX(0,-2*PI()*112*B101/Nt_load2)))</f>
        <v>6,90845685842457+2,86157652582887i</v>
      </c>
      <c r="DX101" s="223" t="str">
        <f t="shared" ref="DX101:DX164" ca="1" si="152">IMPRODUCT(O101,IMEXP(COMPLEX(0,-2*PI()*113*B101/Nt_load2)))</f>
        <v>6,9766027638369+2,69117265397664i</v>
      </c>
      <c r="DY101" s="223" t="str">
        <f t="shared" ref="DY101:DY164" ca="1" si="153">IMPRODUCT(O101,IMEXP(COMPLEX(0,-2*PI()*114*B101/Nt_load2)))</f>
        <v>7,04054622461627+2,51914772034707i</v>
      </c>
      <c r="DZ101" s="223" t="str">
        <f t="shared" ref="DZ101:DZ164" ca="1" si="154">IMPRODUCT(O101,IMEXP(COMPLEX(0,-2*PI()*115*B101/Nt_load2)))</f>
        <v>7,10024872361292+2,34560534632777i</v>
      </c>
      <c r="EA101" s="223" t="str">
        <f t="shared" ref="EA101:EA164" ca="1" si="155">IMPRODUCT(O101,IMEXP(COMPLEX(0,-2*PI()*116*B101/Nt_load2)))</f>
        <v>7,15567429827386+2,17065006735567i</v>
      </c>
      <c r="EB101" s="223" t="str">
        <f t="shared" ref="EB101:EB164" ca="1" si="156">IMPRODUCT(O101,IMEXP(COMPLEX(0,-2*PI()*117*B101/Nt_load2)))</f>
        <v>7,20678956230542+1,99438726994884i</v>
      </c>
      <c r="EC101" s="223" t="str">
        <f t="shared" ref="EC101:EC164" ca="1" si="157">IMPRODUCT(O101,IMEXP(COMPLEX(0,-2*PI()*118*B101/Nt_load2)))</f>
        <v>7,25356372578386+1,81692312822552i</v>
      </c>
      <c r="ED101" s="223" t="str">
        <f t="shared" ref="ED101:ED164" ca="1" si="158">IMPRODUCT(O101,IMEXP(COMPLEX(0,-2*PI()*119*B101/Nt_load2)))</f>
        <v>7,29596861370211+1,6383645399489i</v>
      </c>
      <c r="EE101" s="223" t="str">
        <f t="shared" ref="EE101:EE164" ca="1" si="159">IMPRODUCT(O101,IMEXP(COMPLEX(0,-2*PI()*120*B101/Nt_load2)))</f>
        <v>7,3339786829413+1,45881906213581i</v>
      </c>
      <c r="EF101" s="223" t="str">
        <f t="shared" ref="EF101:EF164" ca="1" si="160">IMPRODUCT(O101,IMEXP(COMPLEX(0,-2*PI()*121*B101/Nt_load2)))</f>
        <v>7,36757103765702+1,27839484626845i</v>
      </c>
      <c r="EG101" s="223" t="str">
        <f t="shared" ref="EG101:EG164" ca="1" si="161">IMPRODUCT(O101,IMEXP(COMPLEX(0,-2*PI()*122*B101/Nt_load2)))</f>
        <v>7,39672544307088+1,09720057314796i</v>
      </c>
      <c r="EH101" s="223" t="str">
        <f t="shared" ref="EH101:EH164" ca="1" si="162">IMPRODUCT(O101,IMEXP(COMPLEX(0,-2*PI()*123*B101/Nt_load2)))</f>
        <v>7,42142433765921+0,915345387429165i</v>
      </c>
      <c r="EI101" s="223" t="str">
        <f t="shared" ref="EI101:EI164" ca="1" si="163">IMPRODUCT(O101,IMEXP(COMPLEX(0,-2*PI()*124*B101/Nt_load2)))</f>
        <v>7,44165284373147+0,732938831875959i</v>
      </c>
      <c r="EJ101" s="223" t="str">
        <f t="shared" ref="EJ101:EJ164" ca="1" si="164">IMPRODUCT(O101,IMEXP(COMPLEX(0,-2*PI()*125*B101/Nt_load2)))</f>
        <v>7,45739877639198+0,550090781376782i</v>
      </c>
      <c r="EK101" s="223" t="str">
        <f t="shared" ref="EK101:EK164" ca="1" si="165">IMPRODUCT(O101,IMEXP(COMPLEX(0,-2*PI()*126*B101/Nt_load2)))</f>
        <v>7,46865265087969+0,366911376760119i</v>
      </c>
      <c r="EL101" s="223" t="str">
        <f t="shared" ref="EL101:EL164" ca="1" si="166">IMPRODUCT(O101,IMEXP(COMPLEX(0,-2*PI()*127*B101/Nt_load2)))</f>
        <v>7,47540768828143+0,1835109584498i</v>
      </c>
      <c r="EM101" s="223" t="str">
        <f t="shared" ref="EM101:EM164" ca="1" si="167">IMPRODUCT(O101,IMEXP(COMPLEX(0,-2*PI()*128*B101/Nt_load2)))</f>
        <v>7,47765981961524+2,41613606231769E-14i</v>
      </c>
      <c r="EN101" s="223"/>
      <c r="EO101" s="223"/>
      <c r="EP101" s="223"/>
    </row>
    <row r="102" spans="1:146" ht="15.75" thickBot="1">
      <c r="A102" s="257">
        <f t="shared" ref="A102:A164" si="168">A101+Div_Nt_load2</f>
        <v>3.9062500000000001E-5</v>
      </c>
      <c r="B102" s="256">
        <v>2</v>
      </c>
      <c r="C102" s="230">
        <f t="shared" ref="C102:C164" si="169">C101+1/time_load2</f>
        <v>400</v>
      </c>
      <c r="D102" s="229">
        <f t="shared" ref="D102:D165" si="170">2*PI()*C102</f>
        <v>2513.2741228718346</v>
      </c>
      <c r="E102" s="229" t="str">
        <f t="shared" ref="E102:E165" si="171">COMPLEX(0,D102)</f>
        <v>2513,27412287183i</v>
      </c>
      <c r="F102" s="229" t="str">
        <f t="shared" ref="F102:F132" si="172">IF(freq_ratio2&gt;1,IMPRODUCT(Kth_2/(2/rload2-Kfeed2/Gdc_ccm2),IMDIV(COMPLEX(1,Rc_2*Coutput2*microF2*miliOhm2*D102),IMSUM(1,IMPRODUCT(E102,1/omega1_2),IMPRODUCT(E102,E102,1/omega2_2),IMPRODUCT(E102,E102,E102,1/omega3_2)))),IMPRODUCT(Kth_2/(2/rload2-Kfeed2/Gdc_dcm2),(IMDIV(COMPLEX(1,Rc_2*Coutput2*microF2*miliOhm2*D102),IMSUM(1,IMDIV(E102,omegat2),IMDIV(IMPRODUCT(E102,E102),omegapole0^2*(1-2*Gdc_dcm2/(Kfeed2*rload2))))))))</f>
        <v>0,148687008654901-1,04325545581687i</v>
      </c>
      <c r="G102" s="229" t="str">
        <f t="shared" ref="G102:G132" si="173">IMPRODUCT(IMPRODUCT(-currentransferratio2*RFB_2/(Rfeedforward2),IMDIV(COMPLEX(1,(Rfeedforward2*kiliOhm2+q_Rz_Cz_2*Rzero2)*q_Rz_Cz_2*Czero2*nanoF2*D102),IMPRODUCT(COMPLEX(1,q_Rz_Cz_2*Rzero2*Czero2*nanoF2*D102),COMPLEX(1,D102/(2*PI()*F_roll2*kilihertz2))))),IMSUM(feedtype2,IMDIV(COMPLEX(1,Rvolt2*Cvolt2*nanoF2*kiliOhm2*D102),IMPRODUCT(Rupper2*kiliOhm2*(Cvolt2*nanoF2+Cforward2*picoF2),COMPLEX(1,Rvolt2*Cvolt2*Cforward2*picoF2*nanoF2*kiliOhm2*D102/(Cvolt2*nanoF2+Cforward2*picoF2)),E102))))</f>
        <v>-2,72812912521863+0,442026658272159i</v>
      </c>
      <c r="H102" s="229" t="str">
        <f t="shared" si="38"/>
        <v>0,0121059878850584-0,212035306631185i</v>
      </c>
      <c r="I102" s="229" t="str">
        <f t="shared" ref="I102:I165" si="174">IMDIV(IMPRODUCT(-1,H102),IMSUM(1,IMPRODUCT(F102,G102,-1)))</f>
        <v>-0,0671061625769505+0,0176090773933343i</v>
      </c>
      <c r="J102" s="255" t="str">
        <f ca="1">IMPRODUCT(1/N_FFT2,Q100)</f>
        <v>0,0202948904996015+0,000526712198120398i</v>
      </c>
      <c r="K102" s="254" t="str">
        <f t="shared" ref="K102:K165" ca="1" si="175">IMPRODUCT(I102,J102)</f>
        <v>-0,00137118713720838+0,000322028663098397i</v>
      </c>
      <c r="M102" s="258"/>
      <c r="N102" s="246">
        <f t="shared" ref="N102:N164" ca="1" si="176">Ioutput2+O102</f>
        <v>2.5223432404590778</v>
      </c>
      <c r="O102" s="223">
        <f t="shared" ca="1" si="39"/>
        <v>-7.4776567595409222</v>
      </c>
      <c r="P102" s="223" t="str">
        <f t="shared" ca="1" si="40"/>
        <v>-7,46864959449136+0,36691122660937i</v>
      </c>
      <c r="Q102" s="223" t="str">
        <f t="shared" ca="1" si="41"/>
        <v>-7,44164979839224+0,73293853193621i</v>
      </c>
      <c r="R102" s="223" t="str">
        <f t="shared" ca="1" si="42"/>
        <v>-7,39672241611724+1,09720012414178i</v>
      </c>
      <c r="S102" s="223" t="str">
        <f t="shared" ca="1" si="43"/>
        <v>-7,33397568166545+1,45881846514491i</v>
      </c>
      <c r="T102" s="223" t="str">
        <f t="shared" ca="1" si="44"/>
        <v>-7,25356075741613+1,81692238468811i</v>
      </c>
      <c r="U102" s="223" t="str">
        <f t="shared" ca="1" si="45"/>
        <v>-7,15567136996531+2,17064917906298i</v>
      </c>
      <c r="V102" s="223" t="str">
        <f t="shared" ca="1" si="46"/>
        <v>-7,04054334342146+2,51914668943908i</v>
      </c>
      <c r="W102" s="223" t="str">
        <f t="shared" ca="1" si="47"/>
        <v>-6,90845403128453+2,86157535478914i</v>
      </c>
      <c r="X102" s="223" t="str">
        <f t="shared" ca="1" si="48"/>
        <v>-6,75972164827713+3,1971102344651i</v>
      </c>
      <c r="Y102" s="223" t="str">
        <f t="shared" ca="1" si="49"/>
        <v>-6,59470450373735+3,52494299555245i</v>
      </c>
      <c r="Z102" s="223" t="str">
        <f t="shared" ca="1" si="50"/>
        <v>-6,41380013842017+3,84428386021498i</v>
      </c>
      <c r="AA102" s="223" t="str">
        <f t="shared" ca="1" si="51"/>
        <v>-6,217444366787+4,15436350833875i</v>
      </c>
      <c r="AB102" s="223" t="str">
        <f t="shared" ca="1" si="52"/>
        <v>-6,00611022709042+4,45443493089168i</v>
      </c>
      <c r="AC102" s="223" t="str">
        <f t="shared" ca="1" si="53"/>
        <v>-5,78030684178366+4,74377522953365i</v>
      </c>
      <c r="AD102" s="223" t="str">
        <f t="shared" ca="1" si="54"/>
        <v>-5,54057819099996+5,02168735814205i</v>
      </c>
      <c r="AE102" s="223" t="str">
        <f t="shared" ca="1" si="55"/>
        <v>-5,28750180205681+5,28750180205681i</v>
      </c>
      <c r="AF102" s="223" t="str">
        <f t="shared" ca="1" si="56"/>
        <v>-5,02168735814204+5,54057819099996i</v>
      </c>
      <c r="AG102" s="223" t="str">
        <f t="shared" ca="1" si="57"/>
        <v>-4,74377522953365+5,78030684178366i</v>
      </c>
      <c r="AH102" s="223" t="str">
        <f t="shared" ca="1" si="58"/>
        <v>-4,45443493089167+6,00611022709042i</v>
      </c>
      <c r="AI102" s="223" t="str">
        <f t="shared" ca="1" si="59"/>
        <v>-4,15436350833876+6,217444366787i</v>
      </c>
      <c r="AJ102" s="223" t="str">
        <f t="shared" ca="1" si="60"/>
        <v>-3,84428386021498+6,41380013842017i</v>
      </c>
      <c r="AK102" s="223" t="str">
        <f t="shared" ca="1" si="61"/>
        <v>-3,52494299555246+6,59470450373735i</v>
      </c>
      <c r="AL102" s="223" t="str">
        <f t="shared" ca="1" si="62"/>
        <v>-3,19711023446511+6,75972164827713i</v>
      </c>
      <c r="AM102" s="223" t="str">
        <f t="shared" ca="1" si="63"/>
        <v>-2,86157535478915+6,90845403128453i</v>
      </c>
      <c r="AN102" s="223" t="str">
        <f t="shared" ca="1" si="64"/>
        <v>-2,51914668943911+7,04054334342145i</v>
      </c>
      <c r="AO102" s="223" t="str">
        <f t="shared" ca="1" si="65"/>
        <v>-2,17064917906301+7,15567136996531i</v>
      </c>
      <c r="AP102" s="223" t="str">
        <f t="shared" ca="1" si="66"/>
        <v>-1,81692238468814+7,25356075741613i</v>
      </c>
      <c r="AQ102" s="223" t="str">
        <f t="shared" ca="1" si="67"/>
        <v>-1,45881846514495+7,33397568166545i</v>
      </c>
      <c r="AR102" s="223" t="str">
        <f t="shared" ca="1" si="68"/>
        <v>-1,45881846514495+7,33397568166545i</v>
      </c>
      <c r="AS102" s="223" t="str">
        <f t="shared" ca="1" si="69"/>
        <v>-0,732938531936176+7,44164979839224i</v>
      </c>
      <c r="AT102" s="223" t="str">
        <f t="shared" ca="1" si="70"/>
        <v>-0,366911226609341+7,46864959449137i</v>
      </c>
      <c r="AU102" s="223" t="str">
        <f t="shared" ca="1" si="71"/>
        <v>2,61079114737316E-14+7,47765675954092i</v>
      </c>
      <c r="AV102" s="223" t="str">
        <f t="shared" ca="1" si="72"/>
        <v>0,366911226609391+7,46864959449136i</v>
      </c>
      <c r="AW102" s="223" t="str">
        <f t="shared" ca="1" si="73"/>
        <v>0,732938531936227+7,44164979839224i</v>
      </c>
      <c r="AX102" s="223" t="str">
        <f t="shared" ca="1" si="74"/>
        <v>1,0972001241418+7,39672241611724i</v>
      </c>
      <c r="AY102" s="223" t="str">
        <f t="shared" ca="1" si="75"/>
        <v>1,45881846514492+7,33397568166545i</v>
      </c>
      <c r="AZ102" s="223" t="str">
        <f t="shared" ca="1" si="76"/>
        <v>1,81692238468812+7,25356075741613i</v>
      </c>
      <c r="BA102" s="223" t="str">
        <f t="shared" ca="1" si="77"/>
        <v>2,17064917906299+7,15567136996531i</v>
      </c>
      <c r="BB102" s="223" t="str">
        <f t="shared" ca="1" si="78"/>
        <v>2,51914668943908+7,04054334342146i</v>
      </c>
      <c r="BC102" s="223" t="str">
        <f t="shared" ca="1" si="79"/>
        <v>2,86157535478913+6,90845403128453i</v>
      </c>
      <c r="BD102" s="223" t="str">
        <f t="shared" ca="1" si="80"/>
        <v>3,19711023446509+6,75972164827714i</v>
      </c>
      <c r="BE102" s="223" t="str">
        <f t="shared" ca="1" si="81"/>
        <v>3,52494299555244+6,59470450373736i</v>
      </c>
      <c r="BF102" s="223" t="str">
        <f t="shared" ca="1" si="82"/>
        <v>3,84428386021497+6,41380013842018i</v>
      </c>
      <c r="BG102" s="223" t="str">
        <f t="shared" ca="1" si="83"/>
        <v>4,15436350833874+6,21744436678701i</v>
      </c>
      <c r="BH102" s="223" t="str">
        <f t="shared" ca="1" si="84"/>
        <v>4,45443493089165+6,00611022709044i</v>
      </c>
      <c r="BI102" s="223" t="str">
        <f t="shared" ca="1" si="85"/>
        <v>4,74377522953363+5,78030684178368i</v>
      </c>
      <c r="BJ102" s="223" t="str">
        <f t="shared" ca="1" si="86"/>
        <v>5,02168735814202+5,54057819099998i</v>
      </c>
      <c r="BK102" s="223" t="str">
        <f t="shared" ca="1" si="87"/>
        <v>5,28750180205678+5,28750180205684i</v>
      </c>
      <c r="BL102" s="223" t="str">
        <f t="shared" ca="1" si="88"/>
        <v>5,54057819099998+5,02168735814202i</v>
      </c>
      <c r="BM102" s="223" t="str">
        <f t="shared" ca="1" si="89"/>
        <v>5,78030684178369+4,74377522953362i</v>
      </c>
      <c r="BN102" s="223" t="str">
        <f t="shared" ca="1" si="90"/>
        <v>6,00611022709044+4,45443493089165i</v>
      </c>
      <c r="BO102" s="223" t="str">
        <f t="shared" ca="1" si="91"/>
        <v>6,21744436678701+4,15436350833874i</v>
      </c>
      <c r="BP102" s="223" t="str">
        <f t="shared" ca="1" si="92"/>
        <v>6,41380013842018+3,84428386021496i</v>
      </c>
      <c r="BQ102" s="223" t="str">
        <f t="shared" ca="1" si="93"/>
        <v>6,59470450373736+3,52494299555244i</v>
      </c>
      <c r="BR102" s="223" t="str">
        <f t="shared" ca="1" si="94"/>
        <v>6,75972164827714+3,19711023446509i</v>
      </c>
      <c r="BS102" s="223" t="str">
        <f t="shared" ca="1" si="95"/>
        <v>6,90845403128453+2,86157535478913i</v>
      </c>
      <c r="BT102" s="223" t="str">
        <f t="shared" ca="1" si="96"/>
        <v>7,04054334342146+2,51914668943908i</v>
      </c>
      <c r="BU102" s="223" t="str">
        <f t="shared" ca="1" si="97"/>
        <v>7,15567136996531+2,17064917906298i</v>
      </c>
      <c r="BV102" s="223" t="str">
        <f t="shared" ca="1" si="98"/>
        <v>7,25356075741613+1,81692238468811i</v>
      </c>
      <c r="BW102" s="223" t="str">
        <f t="shared" ca="1" si="99"/>
        <v>7,33397568166545+1,45881846514492i</v>
      </c>
      <c r="BX102" s="223" t="str">
        <f t="shared" ca="1" si="100"/>
        <v>7,39672241611724+1,0972001241418i</v>
      </c>
      <c r="BY102" s="223" t="str">
        <f t="shared" ca="1" si="101"/>
        <v>7,44164979839224+0,732938531936225i</v>
      </c>
      <c r="BZ102" s="223" t="str">
        <f t="shared" ca="1" si="102"/>
        <v>7,46864959449136+0,366911226609389i</v>
      </c>
      <c r="CA102" s="223" t="str">
        <f t="shared" ca="1" si="103"/>
        <v>7,47765675954092+2,41613507356504E-14i</v>
      </c>
      <c r="CB102" s="223" t="str">
        <f t="shared" ca="1" si="104"/>
        <v>7,46864959449137-0,366911226609341i</v>
      </c>
      <c r="CC102" s="223" t="str">
        <f t="shared" ca="1" si="105"/>
        <v>7,44164979839224-0,732938531936177i</v>
      </c>
      <c r="CD102" s="223" t="str">
        <f t="shared" ca="1" si="106"/>
        <v>7,39672241611725-1,09720012414175i</v>
      </c>
      <c r="CE102" s="223" t="str">
        <f t="shared" ca="1" si="107"/>
        <v>7,33397568166545-1,45881846514495i</v>
      </c>
      <c r="CF102" s="223" t="str">
        <f t="shared" ca="1" si="108"/>
        <v>7,25356075741613-1,81692238468814i</v>
      </c>
      <c r="CG102" s="223" t="str">
        <f t="shared" ca="1" si="109"/>
        <v>7,15567136996531-2,17064917906301i</v>
      </c>
      <c r="CH102" s="223" t="str">
        <f t="shared" ca="1" si="110"/>
        <v>7,04054334342145-2,51914668943911i</v>
      </c>
      <c r="CI102" s="223" t="str">
        <f t="shared" ca="1" si="111"/>
        <v>6,90845403128453-2,86157535478915i</v>
      </c>
      <c r="CJ102" s="223" t="str">
        <f t="shared" ca="1" si="112"/>
        <v>6,75972164827713-3,19711023446511i</v>
      </c>
      <c r="CK102" s="223" t="str">
        <f t="shared" ca="1" si="113"/>
        <v>6,59470450373735-3,52494299555246i</v>
      </c>
      <c r="CL102" s="223" t="str">
        <f t="shared" ca="1" si="114"/>
        <v>6,41380013842017-3,84428386021499i</v>
      </c>
      <c r="CM102" s="223" t="str">
        <f t="shared" ca="1" si="115"/>
        <v>6,217444366787-4,15436350833876i</v>
      </c>
      <c r="CN102" s="223" t="str">
        <f t="shared" ca="1" si="116"/>
        <v>6,00611022709042-4,45443493089167i</v>
      </c>
      <c r="CO102" s="223" t="str">
        <f t="shared" ca="1" si="117"/>
        <v>5,78030684178366-4,74377522953365i</v>
      </c>
      <c r="CP102" s="223" t="str">
        <f t="shared" ca="1" si="118"/>
        <v>5,54057819099997-5,02168735814204i</v>
      </c>
      <c r="CQ102" s="223" t="str">
        <f t="shared" ca="1" si="119"/>
        <v>5,28750180205682-5,2875018020568i</v>
      </c>
      <c r="CR102" s="223" t="str">
        <f t="shared" ca="1" si="120"/>
        <v>5,02168735814206-5,54057819099995i</v>
      </c>
      <c r="CS102" s="223" t="str">
        <f t="shared" ca="1" si="121"/>
        <v>4,74377522953366-5,78030684178366i</v>
      </c>
      <c r="CT102" s="223" t="str">
        <f t="shared" ca="1" si="122"/>
        <v>4,45443493089169-6,00611022709041i</v>
      </c>
      <c r="CU102" s="223" t="str">
        <f t="shared" ca="1" si="123"/>
        <v>4,15436350833877-6,21744436678698i</v>
      </c>
      <c r="CV102" s="223" t="str">
        <f t="shared" ca="1" si="124"/>
        <v>3,84428386021501-6,41380013842016i</v>
      </c>
      <c r="CW102" s="223" t="str">
        <f t="shared" ca="1" si="125"/>
        <v>3,52494299555249-6,59470450373734i</v>
      </c>
      <c r="CX102" s="223" t="str">
        <f t="shared" ca="1" si="126"/>
        <v>3,19711023446514-6,75972164827712i</v>
      </c>
      <c r="CY102" s="223" t="str">
        <f t="shared" ca="1" si="127"/>
        <v>2,8615753547891-6,90845403128455i</v>
      </c>
      <c r="CZ102" s="223" t="str">
        <f t="shared" ca="1" si="128"/>
        <v>2,51914668943906-7,04054334342146i</v>
      </c>
      <c r="DA102" s="223" t="str">
        <f t="shared" ca="1" si="129"/>
        <v>2,17064917906296-7,15567136996532i</v>
      </c>
      <c r="DB102" s="223" t="str">
        <f t="shared" ca="1" si="130"/>
        <v>1,8169223846881-7,25356075741614i</v>
      </c>
      <c r="DC102" s="223" t="str">
        <f t="shared" ca="1" si="131"/>
        <v>1,4588184651449-7,33397568166546i</v>
      </c>
      <c r="DD102" s="223" t="str">
        <f t="shared" ca="1" si="132"/>
        <v>1,09720012414177-7,39672241611724i</v>
      </c>
      <c r="DE102" s="223" t="str">
        <f t="shared" ca="1" si="133"/>
        <v>0,732938531936203-7,44164979839224i</v>
      </c>
      <c r="DF102" s="223" t="str">
        <f t="shared" ca="1" si="134"/>
        <v>0,366911226609363-7,46864959449136i</v>
      </c>
      <c r="DG102" s="223" t="str">
        <f t="shared" ca="1" si="135"/>
        <v>1,37418594379328E-15-7,47765675954092i</v>
      </c>
      <c r="DH102" s="223" t="str">
        <f t="shared" ca="1" si="136"/>
        <v>-0,366911226609368-7,46864959449136i</v>
      </c>
      <c r="DI102" s="223" t="str">
        <f t="shared" ca="1" si="137"/>
        <v>-0,732938531936206-7,44164979839224i</v>
      </c>
      <c r="DJ102" s="223" t="str">
        <f t="shared" ca="1" si="138"/>
        <v>-1,09720012414177-7,39672241611724i</v>
      </c>
      <c r="DK102" s="223" t="str">
        <f t="shared" ca="1" si="139"/>
        <v>-1,45881846514491-7,33397568166546i</v>
      </c>
      <c r="DL102" s="223" t="str">
        <f t="shared" ca="1" si="140"/>
        <v>-1,81692238468809-7,25356075741614i</v>
      </c>
      <c r="DM102" s="223" t="str">
        <f t="shared" ca="1" si="141"/>
        <v>-2,17064917906296-7,15567136996532i</v>
      </c>
      <c r="DN102" s="223" t="str">
        <f t="shared" ca="1" si="142"/>
        <v>-2,51914668943906-7,04054334342146i</v>
      </c>
      <c r="DO102" s="223" t="str">
        <f t="shared" ca="1" si="143"/>
        <v>-2,86157535478911-6,90845403128454i</v>
      </c>
      <c r="DP102" s="223" t="str">
        <f t="shared" ca="1" si="144"/>
        <v>-3,19711023446507-6,75972164827715i</v>
      </c>
      <c r="DQ102" s="223" t="str">
        <f t="shared" ca="1" si="145"/>
        <v>-3,52494299555242-6,59470450373738i</v>
      </c>
      <c r="DR102" s="223" t="str">
        <f t="shared" ca="1" si="146"/>
        <v>-3,84428386021501-6,41380013842016i</v>
      </c>
      <c r="DS102" s="223" t="str">
        <f t="shared" ca="1" si="147"/>
        <v>-4,15436350833878-6,21744436678698i</v>
      </c>
      <c r="DT102" s="223" t="str">
        <f t="shared" ca="1" si="148"/>
        <v>-4,45443493089169-6,00611022709041i</v>
      </c>
      <c r="DU102" s="223" t="str">
        <f t="shared" ca="1" si="149"/>
        <v>-4,74377522953367-5,78030684178365i</v>
      </c>
      <c r="DV102" s="223" t="str">
        <f t="shared" ca="1" si="150"/>
        <v>-5,02168735814206-5,54057819099995i</v>
      </c>
      <c r="DW102" s="223" t="str">
        <f t="shared" ca="1" si="151"/>
        <v>-5,28750180205682-5,2875018020568i</v>
      </c>
      <c r="DX102" s="223" t="str">
        <f t="shared" ca="1" si="152"/>
        <v>-5,54057819099997-5,02168735814203i</v>
      </c>
      <c r="DY102" s="223" t="str">
        <f t="shared" ca="1" si="153"/>
        <v>-5,78030684178367-4,74377522953365i</v>
      </c>
      <c r="DZ102" s="223" t="str">
        <f t="shared" ca="1" si="154"/>
        <v>-6,00611022709042-4,45443493089167i</v>
      </c>
      <c r="EA102" s="223" t="str">
        <f t="shared" ca="1" si="155"/>
        <v>-6,217444366787-4,15436350833875i</v>
      </c>
      <c r="EB102" s="223" t="str">
        <f t="shared" ca="1" si="156"/>
        <v>-6,41380013842017-3,84428386021499i</v>
      </c>
      <c r="EC102" s="223" t="str">
        <f t="shared" ca="1" si="157"/>
        <v>-6,59470450373735-3,52494299555246i</v>
      </c>
      <c r="ED102" s="223" t="str">
        <f t="shared" ca="1" si="158"/>
        <v>-6,75972164827713-3,19711023446511i</v>
      </c>
      <c r="EE102" s="223" t="str">
        <f t="shared" ca="1" si="159"/>
        <v>-6,90845403128453-2,86157535478915i</v>
      </c>
      <c r="EF102" s="223" t="str">
        <f t="shared" ca="1" si="160"/>
        <v>-7,04054334342145-2,5191466894391i</v>
      </c>
      <c r="EG102" s="223" t="str">
        <f t="shared" ca="1" si="161"/>
        <v>-7,15567136996531-2,17064917906301i</v>
      </c>
      <c r="EH102" s="223" t="str">
        <f t="shared" ca="1" si="162"/>
        <v>-7,25356075741613-1,81692238468814i</v>
      </c>
      <c r="EI102" s="223" t="str">
        <f t="shared" ca="1" si="163"/>
        <v>-7,33397568166545-1,45881846514494i</v>
      </c>
      <c r="EJ102" s="223" t="str">
        <f t="shared" ca="1" si="164"/>
        <v>-7,39672241611724-1,09720012414182i</v>
      </c>
      <c r="EK102" s="223" t="str">
        <f t="shared" ca="1" si="165"/>
        <v>-7,44164979839224-0,732938531936176i</v>
      </c>
      <c r="EL102" s="223" t="str">
        <f t="shared" ca="1" si="166"/>
        <v>-7,46864959449137-0,366911226609338i</v>
      </c>
      <c r="EM102" s="223" t="str">
        <f t="shared" ca="1" si="167"/>
        <v>-7,47765675954092+2,47337255299384E-14i</v>
      </c>
      <c r="EN102" s="223"/>
      <c r="EO102" s="223"/>
      <c r="EP102" s="223"/>
    </row>
    <row r="103" spans="1:146" ht="15.75" thickBot="1">
      <c r="A103" s="257">
        <f t="shared" si="168"/>
        <v>5.8593749999999998E-5</v>
      </c>
      <c r="B103" s="256">
        <v>3</v>
      </c>
      <c r="C103" s="230">
        <f t="shared" si="169"/>
        <v>600</v>
      </c>
      <c r="D103" s="229">
        <f t="shared" si="170"/>
        <v>3769.9111843077517</v>
      </c>
      <c r="E103" s="229" t="str">
        <f t="shared" si="171"/>
        <v>3769,91118430775i</v>
      </c>
      <c r="F103" s="229" t="str">
        <f t="shared" si="172"/>
        <v>0,120278698566777-0,689445653791647i</v>
      </c>
      <c r="G103" s="229" t="str">
        <f t="shared" si="173"/>
        <v>-2,74291178646029+0,175341925627024i</v>
      </c>
      <c r="H103" s="229" t="str">
        <f t="shared" si="38"/>
        <v>0,00655570451618591-0,141523688637946i</v>
      </c>
      <c r="I103" s="229" t="str">
        <f t="shared" si="174"/>
        <v>-0,0544227045085358+0,0309817899791374i</v>
      </c>
      <c r="J103" s="255" t="str">
        <f ca="1">IMPRODUCT(1/N_FFT2,R100)</f>
        <v>1,60258564955028+0,00442598854421945i</v>
      </c>
      <c r="K103" s="254" t="str">
        <f t="shared" ca="1" si="175"/>
        <v>-0,0873541703026219+0,049410097751246i</v>
      </c>
      <c r="M103" s="258"/>
      <c r="N103" s="246">
        <f t="shared" ca="1" si="176"/>
        <v>2.5223571392317448</v>
      </c>
      <c r="O103" s="223">
        <f t="shared" ca="1" si="39"/>
        <v>-7.4776428607682552</v>
      </c>
      <c r="P103" s="223" t="str">
        <f t="shared" ca="1" si="40"/>
        <v>-7,45738186349572+0,550089533806586i</v>
      </c>
      <c r="Q103" s="223" t="str">
        <f t="shared" ca="1" si="41"/>
        <v>-7,3967086677778+1,09719808476828i</v>
      </c>
      <c r="R103" s="223" t="str">
        <f t="shared" ca="1" si="42"/>
        <v>-7,29595206691899+1,63836082424448i</v>
      </c>
      <c r="S103" s="223" t="str">
        <f t="shared" ca="1" si="43"/>
        <v>-7,15565806966913+2,17064514446224i</v>
      </c>
      <c r="T103" s="223" t="str">
        <f t="shared" ca="1" si="44"/>
        <v>-6,97658694135478+2,69116655057178i</v>
      </c>
      <c r="U103" s="223" t="str">
        <f t="shared" ca="1" si="45"/>
        <v>-6,75970908393545+3,19710429197405i</v>
      </c>
      <c r="V103" s="223" t="str">
        <f t="shared" ca="1" si="46"/>
        <v>-6,50619977731139+3,68571664821262i</v>
      </c>
      <c r="W103" s="223" t="str">
        <f t="shared" ca="1" si="47"/>
        <v>-6,21743281037987+4,15435578659438i</v>
      </c>
      <c r="X103" s="223" t="str">
        <f t="shared" ca="1" si="48"/>
        <v>-5,89497303635425+4,60048211102432i</v>
      </c>
      <c r="Y103" s="223" t="str">
        <f t="shared" ca="1" si="49"/>
        <v>-5,54056789268871+5,0216780242968i</v>
      </c>
      <c r="Z103" s="223" t="str">
        <f t="shared" ca="1" si="50"/>
        <v>-5,15613793156338+5,41566102926427i</v>
      </c>
      <c r="AA103" s="223" t="str">
        <f t="shared" ca="1" si="51"/>
        <v>-4,74376641224561+5,7802960978871i</v>
      </c>
      <c r="AB103" s="223" t="str">
        <f t="shared" ca="1" si="52"/>
        <v>-4,30568801172753+6,11360724113549i</v>
      </c>
      <c r="AC103" s="223" t="str">
        <f t="shared" ca="1" si="53"/>
        <v>-3,84427671481781+6,41378821704521i</v>
      </c>
      <c r="AD103" s="223" t="str">
        <f t="shared" ca="1" si="54"/>
        <v>-3,3620329493123+6,67921231889936i</v>
      </c>
      <c r="AE103" s="223" t="str">
        <f t="shared" ca="1" si="55"/>
        <v>-2,86157003595912+6,90844119049293i</v>
      </c>
      <c r="AF103" s="223" t="str">
        <f t="shared" ca="1" si="56"/>
        <v>-2,34560002664716+7,10023262070979i</v>
      </c>
      <c r="AG103" s="223" t="str">
        <f t="shared" ca="1" si="57"/>
        <v>-1,81691900756186+7,25354727517226i</v>
      </c>
      <c r="AH103" s="223" t="str">
        <f t="shared" ca="1" si="58"/>
        <v>-1,27839194695196+7,36755432848424i</v>
      </c>
      <c r="AI103" s="223" t="str">
        <f t="shared" ca="1" si="59"/>
        <v>-0,732937169618225+7,44163596654596i</v>
      </c>
      <c r="AJ103" s="223" t="str">
        <f t="shared" ca="1" si="60"/>
        <v>-0,183510542258811+7,47539073454213i</v>
      </c>
      <c r="AK103" s="223" t="str">
        <f t="shared" ca="1" si="61"/>
        <v>0,366910544628941+7,46863571246038i</v>
      </c>
      <c r="AL103" s="223" t="str">
        <f t="shared" ca="1" si="62"/>
        <v>0,915343311485254+7,42140750635064i</v>
      </c>
      <c r="AM103" s="223" t="str">
        <f t="shared" ca="1" si="63"/>
        <v>1,45881575362889+7,3339620499538i</v>
      </c>
      <c r="AN103" s="223" t="str">
        <f t="shared" ca="1" si="64"/>
        <v>1,99438274680799+7,20677321777459i</v>
      </c>
      <c r="AO103" s="223" t="str">
        <f t="shared" ca="1" si="65"/>
        <v>2,5191420070836+7,04053025711454i</v>
      </c>
      <c r="AP103" s="223" t="str">
        <f t="shared" ca="1" si="66"/>
        <v>3,03024981855775+6,8361340529812i</v>
      </c>
      <c r="AQ103" s="223" t="str">
        <f t="shared" ca="1" si="67"/>
        <v>3,52493644371636+6,5946922461142i</v>
      </c>
      <c r="AR103" s="223" t="str">
        <f t="shared" ca="1" si="68"/>
        <v>3,52493644371636+6,5946922461142i</v>
      </c>
      <c r="AS103" s="223" t="str">
        <f t="shared" ca="1" si="69"/>
        <v>4,45442665140243+6,00609906349155i</v>
      </c>
      <c r="AT103" s="223" t="str">
        <f t="shared" ca="1" si="70"/>
        <v>4,88419324596099+5,6621373251898i</v>
      </c>
      <c r="AU103" s="223" t="str">
        <f t="shared" ca="1" si="71"/>
        <v>5,28749197414038+5,28749197414043i</v>
      </c>
      <c r="AV103" s="223" t="str">
        <f t="shared" ca="1" si="72"/>
        <v>5,6621373251898+4,88419324596099i</v>
      </c>
      <c r="AW103" s="223" t="str">
        <f t="shared" ca="1" si="73"/>
        <v>6,00609906349155+4,45442665140244i</v>
      </c>
      <c r="AX103" s="223" t="str">
        <f t="shared" ca="1" si="74"/>
        <v>6,31751323058409+4,00052113287675i</v>
      </c>
      <c r="AY103" s="223" t="str">
        <f t="shared" ca="1" si="75"/>
        <v>6,5946922461142+3,52493644371636i</v>
      </c>
      <c r="AZ103" s="223" t="str">
        <f t="shared" ca="1" si="76"/>
        <v>6,8361340529812+3,03024981855775i</v>
      </c>
      <c r="BA103" s="223" t="str">
        <f t="shared" ca="1" si="77"/>
        <v>7,04053025711454+2,51914200708359i</v>
      </c>
      <c r="BB103" s="223" t="str">
        <f t="shared" ca="1" si="78"/>
        <v>7,20677321777459+1,99438274680799i</v>
      </c>
      <c r="BC103" s="223" t="str">
        <f t="shared" ca="1" si="79"/>
        <v>7,3339620499538+1,45881575362889i</v>
      </c>
      <c r="BD103" s="223" t="str">
        <f t="shared" ca="1" si="80"/>
        <v>7,42140750635064+0,915343311485254i</v>
      </c>
      <c r="BE103" s="223" t="str">
        <f t="shared" ca="1" si="81"/>
        <v>7,46863571246038+0,366910544628938i</v>
      </c>
      <c r="BF103" s="223" t="str">
        <f t="shared" ca="1" si="82"/>
        <v>7,47539073454213-0,183510542258813i</v>
      </c>
      <c r="BG103" s="223" t="str">
        <f t="shared" ca="1" si="83"/>
        <v>7,44163596654596-0,732937169618226i</v>
      </c>
      <c r="BH103" s="223" t="str">
        <f t="shared" ca="1" si="84"/>
        <v>7,36755432848424-1,27839194695196i</v>
      </c>
      <c r="BI103" s="223" t="str">
        <f t="shared" ca="1" si="85"/>
        <v>7,25354727517226-1,81691900756186i</v>
      </c>
      <c r="BJ103" s="223" t="str">
        <f t="shared" ca="1" si="86"/>
        <v>7,10023262070979-2,34560002664716i</v>
      </c>
      <c r="BK103" s="223" t="str">
        <f t="shared" ca="1" si="87"/>
        <v>6,90844119049293-2,86157003595912i</v>
      </c>
      <c r="BL103" s="223" t="str">
        <f t="shared" ca="1" si="88"/>
        <v>6,67921231889936-3,3620329493123i</v>
      </c>
      <c r="BM103" s="223" t="str">
        <f t="shared" ca="1" si="89"/>
        <v>6,41378821704521-3,84427671481782i</v>
      </c>
      <c r="BN103" s="223" t="str">
        <f t="shared" ca="1" si="90"/>
        <v>6,11360724113548-4,30568801172754i</v>
      </c>
      <c r="BO103" s="223" t="str">
        <f t="shared" ca="1" si="91"/>
        <v>5,7802960978871-4,74376641224561i</v>
      </c>
      <c r="BP103" s="223" t="str">
        <f t="shared" ca="1" si="92"/>
        <v>5,41566102926428-5,15613793156338i</v>
      </c>
      <c r="BQ103" s="223" t="str">
        <f t="shared" ca="1" si="93"/>
        <v>5,02167802429681-5,54056789268871i</v>
      </c>
      <c r="BR103" s="223" t="str">
        <f t="shared" ca="1" si="94"/>
        <v>4,60048211102434-5,89497303635423i</v>
      </c>
      <c r="BS103" s="223" t="str">
        <f t="shared" ca="1" si="95"/>
        <v>4,1543557865944-6,21743281037986i</v>
      </c>
      <c r="BT103" s="223" t="str">
        <f t="shared" ca="1" si="96"/>
        <v>3,68571664821265-6,50619977731137i</v>
      </c>
      <c r="BU103" s="223" t="str">
        <f t="shared" ca="1" si="97"/>
        <v>3,19710429197409-6,75970908393544i</v>
      </c>
      <c r="BV103" s="223" t="str">
        <f t="shared" ca="1" si="98"/>
        <v>2,69116655057176-6,97658694135479i</v>
      </c>
      <c r="BW103" s="223" t="str">
        <f t="shared" ca="1" si="99"/>
        <v>2,17064514446222-7,15565806966914i</v>
      </c>
      <c r="BX103" s="223" t="str">
        <f t="shared" ca="1" si="100"/>
        <v>1,63836082424447-7,29595206691899i</v>
      </c>
      <c r="BY103" s="223" t="str">
        <f t="shared" ca="1" si="101"/>
        <v>1,09719808476826-7,3967086677778i</v>
      </c>
      <c r="BZ103" s="223" t="str">
        <f t="shared" ca="1" si="102"/>
        <v>0,550089533806578-7,45738186349572i</v>
      </c>
      <c r="CA103" s="223" t="str">
        <f t="shared" ca="1" si="103"/>
        <v>1,37418338958431E-15-7,47764286076826i</v>
      </c>
      <c r="CB103" s="223" t="str">
        <f t="shared" ca="1" si="104"/>
        <v>-0,550089533806582-7,45738186349572i</v>
      </c>
      <c r="CC103" s="223" t="str">
        <f t="shared" ca="1" si="105"/>
        <v>-1,09719808476826-7,3967086677778i</v>
      </c>
      <c r="CD103" s="223" t="str">
        <f t="shared" ca="1" si="106"/>
        <v>-1,63836082424447-7,29595206691899i</v>
      </c>
      <c r="CE103" s="223" t="str">
        <f t="shared" ca="1" si="107"/>
        <v>-2,17064514446222-7,15565806966914i</v>
      </c>
      <c r="CF103" s="223" t="str">
        <f t="shared" ca="1" si="108"/>
        <v>-2,69116655057175-6,97658694135479i</v>
      </c>
      <c r="CG103" s="223" t="str">
        <f t="shared" ca="1" si="109"/>
        <v>-3,19710429197402-6,75970908393547i</v>
      </c>
      <c r="CH103" s="223" t="str">
        <f t="shared" ca="1" si="110"/>
        <v>-3,68571664821265-6,50619977731137i</v>
      </c>
      <c r="CI103" s="223" t="str">
        <f t="shared" ca="1" si="111"/>
        <v>-4,15435578659441-6,21743281037986i</v>
      </c>
      <c r="CJ103" s="223" t="str">
        <f t="shared" ca="1" si="112"/>
        <v>-4,60048211102434-5,89497303635423i</v>
      </c>
      <c r="CK103" s="223" t="str">
        <f t="shared" ca="1" si="113"/>
        <v>-5,02167802429681-5,5405678926887i</v>
      </c>
      <c r="CL103" s="223" t="str">
        <f t="shared" ca="1" si="114"/>
        <v>-5,41566102926428-5,15613793156338i</v>
      </c>
      <c r="CM103" s="223" t="str">
        <f t="shared" ca="1" si="115"/>
        <v>-5,78029609788711-4,74376641224561i</v>
      </c>
      <c r="CN103" s="223" t="str">
        <f t="shared" ca="1" si="116"/>
        <v>-6,11360724113549-4,30568801172753i</v>
      </c>
      <c r="CO103" s="223" t="str">
        <f t="shared" ca="1" si="117"/>
        <v>-6,41378821704521-3,84427671481782i</v>
      </c>
      <c r="CP103" s="223" t="str">
        <f t="shared" ca="1" si="118"/>
        <v>-6,67921231889936-3,3620329493123i</v>
      </c>
      <c r="CQ103" s="223" t="str">
        <f t="shared" ca="1" si="119"/>
        <v>-6,90844119049293-2,86157003595912i</v>
      </c>
      <c r="CR103" s="223" t="str">
        <f t="shared" ca="1" si="120"/>
        <v>-7,10023262070979-2,34560002664715i</v>
      </c>
      <c r="CS103" s="223" t="str">
        <f t="shared" ca="1" si="121"/>
        <v>-7,25354727517226-1,81691900756186i</v>
      </c>
      <c r="CT103" s="223" t="str">
        <f t="shared" ca="1" si="122"/>
        <v>-7,36755432848425-1,27839194695188i</v>
      </c>
      <c r="CU103" s="223" t="str">
        <f t="shared" ca="1" si="123"/>
        <v>-7,44163596654596-0,732937169618225i</v>
      </c>
      <c r="CV103" s="223" t="str">
        <f t="shared" ca="1" si="124"/>
        <v>-7,47539073454213-0,183510542258812i</v>
      </c>
      <c r="CW103" s="223" t="str">
        <f t="shared" ca="1" si="125"/>
        <v>-7,46863571246038+0,366910544628943i</v>
      </c>
      <c r="CX103" s="223" t="str">
        <f t="shared" ca="1" si="126"/>
        <v>-7,42140750635064+0,915343311485254i</v>
      </c>
      <c r="CY103" s="223" t="str">
        <f t="shared" ca="1" si="127"/>
        <v>-7,3339620499538+1,45881575362889i</v>
      </c>
      <c r="CZ103" s="223" t="str">
        <f t="shared" ca="1" si="128"/>
        <v>-7,20677321777459+1,99438274680799i</v>
      </c>
      <c r="DA103" s="223" t="str">
        <f t="shared" ca="1" si="129"/>
        <v>-7,04053025711454+2,5191420070836i</v>
      </c>
      <c r="DB103" s="223" t="str">
        <f t="shared" ca="1" si="130"/>
        <v>-6,8361340529812+3,03024981855775i</v>
      </c>
      <c r="DC103" s="223" t="str">
        <f t="shared" ca="1" si="131"/>
        <v>-6,5946922461142+3,52493644371636i</v>
      </c>
      <c r="DD103" s="223" t="str">
        <f t="shared" ca="1" si="132"/>
        <v>-6,31751323058409+4,00052113287675i</v>
      </c>
      <c r="DE103" s="223" t="str">
        <f t="shared" ca="1" si="133"/>
        <v>-6,00609906349155+4,45442665140244i</v>
      </c>
      <c r="DF103" s="223" t="str">
        <f t="shared" ca="1" si="134"/>
        <v>-5,6621373251898+4,88419324596099i</v>
      </c>
      <c r="DG103" s="223" t="str">
        <f t="shared" ca="1" si="135"/>
        <v>-5,28749197414043+5,28749197414038i</v>
      </c>
      <c r="DH103" s="223" t="str">
        <f t="shared" ca="1" si="136"/>
        <v>-4,88419324596099+5,66213732518981i</v>
      </c>
      <c r="DI103" s="223" t="str">
        <f t="shared" ca="1" si="137"/>
        <v>-4,45442665140243+6,00609906349155i</v>
      </c>
      <c r="DJ103" s="223" t="str">
        <f t="shared" ca="1" si="138"/>
        <v>-4,00052113287675+6,31751323058409i</v>
      </c>
      <c r="DK103" s="223" t="str">
        <f t="shared" ca="1" si="139"/>
        <v>-3,52493644371636+6,5946922461142i</v>
      </c>
      <c r="DL103" s="223" t="str">
        <f t="shared" ca="1" si="140"/>
        <v>-3,03024981855775+6,8361340529812i</v>
      </c>
      <c r="DM103" s="223" t="str">
        <f t="shared" ca="1" si="141"/>
        <v>-2,51914200708359+7,04053025711454i</v>
      </c>
      <c r="DN103" s="223" t="str">
        <f t="shared" ca="1" si="142"/>
        <v>-1,99438274680799+7,20677321777459i</v>
      </c>
      <c r="DO103" s="223" t="str">
        <f t="shared" ca="1" si="143"/>
        <v>-1,45881575362889+7,3339620499538i</v>
      </c>
      <c r="DP103" s="223" t="str">
        <f t="shared" ca="1" si="144"/>
        <v>-0,915343311485254+7,42140750635064i</v>
      </c>
      <c r="DQ103" s="223" t="str">
        <f t="shared" ca="1" si="145"/>
        <v>-0,36691054462894+7,46863571246038i</v>
      </c>
      <c r="DR103" s="223" t="str">
        <f t="shared" ca="1" si="146"/>
        <v>0,183510542258814+7,47539073454213i</v>
      </c>
      <c r="DS103" s="223" t="str">
        <f t="shared" ca="1" si="147"/>
        <v>0,732937169618228+7,44163596654596i</v>
      </c>
      <c r="DT103" s="223" t="str">
        <f t="shared" ca="1" si="148"/>
        <v>1,27839194695188+7,36755432848425i</v>
      </c>
      <c r="DU103" s="223" t="str">
        <f t="shared" ca="1" si="149"/>
        <v>1,81691900756186+7,25354727517226i</v>
      </c>
      <c r="DV103" s="223" t="str">
        <f t="shared" ca="1" si="150"/>
        <v>2,34560002664715+7,10023262070979i</v>
      </c>
      <c r="DW103" s="223" t="str">
        <f t="shared" ca="1" si="151"/>
        <v>2,86157003595912+6,90844119049293i</v>
      </c>
      <c r="DX103" s="223" t="str">
        <f t="shared" ca="1" si="152"/>
        <v>3,36203294931231+6,67921231889935i</v>
      </c>
      <c r="DY103" s="223" t="str">
        <f t="shared" ca="1" si="153"/>
        <v>3,84427671481782+6,41378821704521i</v>
      </c>
      <c r="DZ103" s="223" t="str">
        <f t="shared" ca="1" si="154"/>
        <v>4,30568801172754+6,11360724113549i</v>
      </c>
      <c r="EA103" s="223" t="str">
        <f t="shared" ca="1" si="155"/>
        <v>4,74376641224561+5,78029609788711i</v>
      </c>
      <c r="EB103" s="223" t="str">
        <f t="shared" ca="1" si="156"/>
        <v>5,15613793156337+5,41566102926428i</v>
      </c>
      <c r="EC103" s="223" t="str">
        <f t="shared" ca="1" si="157"/>
        <v>5,54056789268871+5,0216780242968i</v>
      </c>
      <c r="ED103" s="223" t="str">
        <f t="shared" ca="1" si="158"/>
        <v>5,89497303635424+4,60048211102434i</v>
      </c>
      <c r="EE103" s="223" t="str">
        <f t="shared" ca="1" si="159"/>
        <v>6,21743281037986+4,1543557865944i</v>
      </c>
      <c r="EF103" s="223" t="str">
        <f t="shared" ca="1" si="160"/>
        <v>6,50619977731137+3,68571664821265i</v>
      </c>
      <c r="EG103" s="223" t="str">
        <f t="shared" ca="1" si="161"/>
        <v>6,75970908393545+3,19710429197408i</v>
      </c>
      <c r="EH103" s="223" t="str">
        <f t="shared" ca="1" si="162"/>
        <v>6,97658694135479+2,69116655057176i</v>
      </c>
      <c r="EI103" s="223" t="str">
        <f t="shared" ca="1" si="163"/>
        <v>7,15565806966914+2,17064514446222i</v>
      </c>
      <c r="EJ103" s="223" t="str">
        <f t="shared" ca="1" si="164"/>
        <v>7,29595206691899+1,63836082424447i</v>
      </c>
      <c r="EK103" s="223" t="str">
        <f t="shared" ca="1" si="165"/>
        <v>7,3967086677778+1,09719808476826i</v>
      </c>
      <c r="EL103" s="223" t="str">
        <f t="shared" ca="1" si="166"/>
        <v>7,45738186349572+0,550089533806579i</v>
      </c>
      <c r="EM103" s="223" t="str">
        <f t="shared" ca="1" si="167"/>
        <v>7,47764286076826+2,74836677916861E-15i</v>
      </c>
      <c r="EN103" s="223"/>
      <c r="EO103" s="223"/>
      <c r="EP103" s="223"/>
    </row>
    <row r="104" spans="1:146" ht="15.75" thickBot="1">
      <c r="A104" s="257">
        <f t="shared" si="168"/>
        <v>7.8125000000000002E-5</v>
      </c>
      <c r="B104" s="256">
        <v>4</v>
      </c>
      <c r="C104" s="230">
        <f t="shared" si="169"/>
        <v>800</v>
      </c>
      <c r="D104" s="229">
        <f t="shared" si="170"/>
        <v>5026.5482457436692</v>
      </c>
      <c r="E104" s="229" t="str">
        <f t="shared" si="171"/>
        <v>5026,54824574367i</v>
      </c>
      <c r="F104" s="229" t="str">
        <f t="shared" si="172"/>
        <v>0,109416865555745-0,510196237696705i</v>
      </c>
      <c r="G104" s="229" t="str">
        <f t="shared" si="173"/>
        <v>-2,76342837699534+0,00792697160431133i</v>
      </c>
      <c r="H104" s="229" t="str">
        <f t="shared" si="38"/>
        <v>0,00460887343520095-0,106180794634793i</v>
      </c>
      <c r="I104" s="229" t="str">
        <f t="shared" si="174"/>
        <v>-0,0423787913907233+0,0357342739676032i</v>
      </c>
      <c r="J104" s="255" t="str">
        <f ca="1">IMPRODUCT(1/N_FFT2,S100)</f>
        <v>0,0381255784050288-0,000518409073101246i</v>
      </c>
      <c r="K104" s="254" t="str">
        <f t="shared" ca="1" si="175"/>
        <v>-0,00159719096203189+0,00138435941386265i</v>
      </c>
      <c r="M104" s="258"/>
      <c r="N104" s="246">
        <f t="shared" ca="1" si="176"/>
        <v>2.5223819426191678</v>
      </c>
      <c r="O104" s="223">
        <f t="shared" ca="1" si="39"/>
        <v>-7.4776180573808322</v>
      </c>
      <c r="P104" s="223" t="str">
        <f t="shared" ca="1" si="40"/>
        <v>-7,44161128259363+0,732934738461153i</v>
      </c>
      <c r="Q104" s="223" t="str">
        <f t="shared" ca="1" si="41"/>
        <v>-7,33393772315652+1,45881091472804i</v>
      </c>
      <c r="R104" s="223" t="str">
        <f t="shared" ca="1" si="42"/>
        <v>-7,15563433430724+2,17063794441893i</v>
      </c>
      <c r="S104" s="223" t="str">
        <f t="shared" ca="1" si="43"/>
        <v>-6,90841827515096+2,86156054411367i</v>
      </c>
      <c r="T104" s="223" t="str">
        <f t="shared" ca="1" si="44"/>
        <v>-6,59467037147939+3,52492475148047i</v>
      </c>
      <c r="U104" s="223" t="str">
        <f t="shared" ca="1" si="45"/>
        <v>-6,21741218711695+4,15434200657065i</v>
      </c>
      <c r="V104" s="223" t="str">
        <f t="shared" ca="1" si="46"/>
        <v>-5,78027692460935+4,7437506771432i</v>
      </c>
      <c r="W104" s="223" t="str">
        <f t="shared" ca="1" si="47"/>
        <v>-5,28747443549697+5,28747443549696i</v>
      </c>
      <c r="X104" s="223" t="str">
        <f t="shared" ca="1" si="48"/>
        <v>-4,74375067714321+5,78027692460935i</v>
      </c>
      <c r="Y104" s="223" t="str">
        <f t="shared" ca="1" si="49"/>
        <v>-4,15434200657066+6,21741218711695i</v>
      </c>
      <c r="Z104" s="223" t="str">
        <f t="shared" ca="1" si="50"/>
        <v>-3,52492475148049+6,59467037147939i</v>
      </c>
      <c r="AA104" s="223" t="str">
        <f t="shared" ca="1" si="51"/>
        <v>-2,86156054411369+6,90841827515095i</v>
      </c>
      <c r="AB104" s="223" t="str">
        <f t="shared" ca="1" si="52"/>
        <v>-2,17063794441896+7,15563433430724i</v>
      </c>
      <c r="AC104" s="223" t="str">
        <f t="shared" ca="1" si="53"/>
        <v>-1,45881091472808+7,33393772315652i</v>
      </c>
      <c r="AD104" s="223" t="str">
        <f t="shared" ca="1" si="54"/>
        <v>-0,73293473846112+7,44161128259363i</v>
      </c>
      <c r="AE104" s="223" t="str">
        <f t="shared" ca="1" si="55"/>
        <v>2,61077763468327E-14+7,47761805738083i</v>
      </c>
      <c r="AF104" s="223" t="str">
        <f t="shared" ca="1" si="56"/>
        <v>0,732934738461171+7,44161128259363i</v>
      </c>
      <c r="AG104" s="223" t="str">
        <f t="shared" ca="1" si="57"/>
        <v>1,45881091472805+7,33393772315652i</v>
      </c>
      <c r="AH104" s="223" t="str">
        <f t="shared" ca="1" si="58"/>
        <v>2,17063794441894+7,15563433430724i</v>
      </c>
      <c r="AI104" s="223" t="str">
        <f t="shared" ca="1" si="59"/>
        <v>2,86156054411367+6,90841827515096i</v>
      </c>
      <c r="AJ104" s="223" t="str">
        <f t="shared" ca="1" si="60"/>
        <v>3,52492475148047+6,5946703714794i</v>
      </c>
      <c r="AK104" s="223" t="str">
        <f t="shared" ca="1" si="61"/>
        <v>4,15434200657064+6,21741218711696i</v>
      </c>
      <c r="AL104" s="223" t="str">
        <f t="shared" ca="1" si="62"/>
        <v>4,74375067714319+5,78027692460936i</v>
      </c>
      <c r="AM104" s="223" t="str">
        <f t="shared" ca="1" si="63"/>
        <v>5,28747443549694+5,28747443549699i</v>
      </c>
      <c r="AN104" s="223" t="str">
        <f t="shared" ca="1" si="64"/>
        <v>5,78027692460937+4,74375067714318i</v>
      </c>
      <c r="AO104" s="223" t="str">
        <f t="shared" ca="1" si="65"/>
        <v>6,21741218711696+4,15434200657064i</v>
      </c>
      <c r="AP104" s="223" t="str">
        <f t="shared" ca="1" si="66"/>
        <v>6,5946703714794+3,52492475148047i</v>
      </c>
      <c r="AQ104" s="223" t="str">
        <f t="shared" ca="1" si="67"/>
        <v>6,90841827515096+2,86156054411367i</v>
      </c>
      <c r="AR104" s="223" t="str">
        <f t="shared" ca="1" si="68"/>
        <v>6,90841827515096+2,86156054411367i</v>
      </c>
      <c r="AS104" s="223" t="str">
        <f t="shared" ca="1" si="69"/>
        <v>7,33393772315652+1,45881091472805i</v>
      </c>
      <c r="AT104" s="223" t="str">
        <f t="shared" ca="1" si="70"/>
        <v>7,44161128259363+0,732934738461168i</v>
      </c>
      <c r="AU104" s="223" t="str">
        <f t="shared" ca="1" si="71"/>
        <v>7,47761805738083+2,41612256835794E-14i</v>
      </c>
      <c r="AV104" s="223" t="str">
        <f t="shared" ca="1" si="72"/>
        <v>7,44161128259363-0,73293473846112i</v>
      </c>
      <c r="AW104" s="223" t="str">
        <f t="shared" ca="1" si="73"/>
        <v>7,33393772315652-1,45881091472808i</v>
      </c>
      <c r="AX104" s="223" t="str">
        <f t="shared" ca="1" si="74"/>
        <v>7,15563433430724-2,17063794441896i</v>
      </c>
      <c r="AY104" s="223" t="str">
        <f t="shared" ca="1" si="75"/>
        <v>6,90841827515095-2,86156054411369i</v>
      </c>
      <c r="AZ104" s="223" t="str">
        <f t="shared" ca="1" si="76"/>
        <v>6,59467037147939-3,52492475148049i</v>
      </c>
      <c r="BA104" s="223" t="str">
        <f t="shared" ca="1" si="77"/>
        <v>6,21741218711695-4,15434200657066i</v>
      </c>
      <c r="BB104" s="223" t="str">
        <f t="shared" ca="1" si="78"/>
        <v>5,78027692460935-4,7437506771432i</v>
      </c>
      <c r="BC104" s="223" t="str">
        <f t="shared" ca="1" si="79"/>
        <v>5,28747443549698-5,28747443549695i</v>
      </c>
      <c r="BD104" s="223" t="str">
        <f t="shared" ca="1" si="80"/>
        <v>4,74375067714322-5,78027692460934i</v>
      </c>
      <c r="BE104" s="223" t="str">
        <f t="shared" ca="1" si="81"/>
        <v>4,15434200657067-6,21741218711694i</v>
      </c>
      <c r="BF104" s="223" t="str">
        <f t="shared" ca="1" si="82"/>
        <v>3,52492475148051-6,59467037147938i</v>
      </c>
      <c r="BG104" s="223" t="str">
        <f t="shared" ca="1" si="83"/>
        <v>2,86156054411364-6,90841827515098i</v>
      </c>
      <c r="BH104" s="223" t="str">
        <f t="shared" ca="1" si="84"/>
        <v>2,17063794441891-7,15563433430725i</v>
      </c>
      <c r="BI104" s="223" t="str">
        <f t="shared" ca="1" si="85"/>
        <v>1,45881091472803-7,33393772315652i</v>
      </c>
      <c r="BJ104" s="223" t="str">
        <f t="shared" ca="1" si="86"/>
        <v>0,732934738461146-7,44161128259363i</v>
      </c>
      <c r="BK104" s="223" t="str">
        <f t="shared" ca="1" si="87"/>
        <v>1,37417883140954E-15-7,47761805738083i</v>
      </c>
      <c r="BL104" s="223" t="str">
        <f t="shared" ca="1" si="88"/>
        <v>-0,73293473846115-7,44161128259363i</v>
      </c>
      <c r="BM104" s="223" t="str">
        <f t="shared" ca="1" si="89"/>
        <v>-1,45881091472803-7,33393772315652i</v>
      </c>
      <c r="BN104" s="223" t="str">
        <f t="shared" ca="1" si="90"/>
        <v>-2,17063794441891-7,15563433430725i</v>
      </c>
      <c r="BO104" s="223" t="str">
        <f t="shared" ca="1" si="91"/>
        <v>-2,86156054411364-6,90841827515097i</v>
      </c>
      <c r="BP104" s="223" t="str">
        <f t="shared" ca="1" si="92"/>
        <v>-3,52492475148044-6,59467037147942i</v>
      </c>
      <c r="BQ104" s="223" t="str">
        <f t="shared" ca="1" si="93"/>
        <v>-4,15434200657068-6,21741218711694i</v>
      </c>
      <c r="BR104" s="223" t="str">
        <f t="shared" ca="1" si="94"/>
        <v>-4,74375067714322-5,78027692460933i</v>
      </c>
      <c r="BS104" s="223" t="str">
        <f t="shared" ca="1" si="95"/>
        <v>-5,28747443549698-5,28747443549695i</v>
      </c>
      <c r="BT104" s="223" t="str">
        <f t="shared" ca="1" si="96"/>
        <v>-5,78027692460935-4,7437506771432i</v>
      </c>
      <c r="BU104" s="223" t="str">
        <f t="shared" ca="1" si="97"/>
        <v>-6,21741218711695-4,15434200657065i</v>
      </c>
      <c r="BV104" s="223" t="str">
        <f t="shared" ca="1" si="98"/>
        <v>-6,59467037147939-3,52492475148049i</v>
      </c>
      <c r="BW104" s="223" t="str">
        <f t="shared" ca="1" si="99"/>
        <v>-6,90841827515095-2,86156054411369i</v>
      </c>
      <c r="BX104" s="223" t="str">
        <f t="shared" ca="1" si="100"/>
        <v>-7,15563433430724-2,17063794441896i</v>
      </c>
      <c r="BY104" s="223" t="str">
        <f t="shared" ca="1" si="101"/>
        <v>-7,33393772315652-1,45881091472807i</v>
      </c>
      <c r="BZ104" s="223" t="str">
        <f t="shared" ca="1" si="102"/>
        <v>-7,44161128259363-0,73293473846112i</v>
      </c>
      <c r="CA104" s="223" t="str">
        <f t="shared" ca="1" si="103"/>
        <v>-7,47761805738083+2,47335975154232E-14i</v>
      </c>
      <c r="CB104" s="223" t="str">
        <f t="shared" ca="1" si="104"/>
        <v>-7,44161128259363+0,732934738461169i</v>
      </c>
      <c r="CC104" s="223" t="str">
        <f t="shared" ca="1" si="105"/>
        <v>-7,33393772315652+1,45881091472806i</v>
      </c>
      <c r="CD104" s="223" t="str">
        <f t="shared" ca="1" si="106"/>
        <v>-7,15563433430724+2,17063794441894i</v>
      </c>
      <c r="CE104" s="223" t="str">
        <f t="shared" ca="1" si="107"/>
        <v>-6,90841827515096+2,86156054411367i</v>
      </c>
      <c r="CF104" s="223" t="str">
        <f t="shared" ca="1" si="108"/>
        <v>-6,5946703714794+3,52492475148047i</v>
      </c>
      <c r="CG104" s="223" t="str">
        <f t="shared" ca="1" si="109"/>
        <v>-6,21741218711696+4,15434200657064i</v>
      </c>
      <c r="CH104" s="223" t="str">
        <f t="shared" ca="1" si="110"/>
        <v>-5,78027692460936+4,74375067714319i</v>
      </c>
      <c r="CI104" s="223" t="str">
        <f t="shared" ca="1" si="111"/>
        <v>-5,28747443549699+5,28747443549694i</v>
      </c>
      <c r="CJ104" s="223" t="str">
        <f t="shared" ca="1" si="112"/>
        <v>-4,74375067714318+5,78027692460936i</v>
      </c>
      <c r="CK104" s="223" t="str">
        <f t="shared" ca="1" si="113"/>
        <v>-4,15434200657063+6,21741218711696i</v>
      </c>
      <c r="CL104" s="223" t="str">
        <f t="shared" ca="1" si="114"/>
        <v>-3,52492475148047+6,5946703714794i</v>
      </c>
      <c r="CM104" s="223" t="str">
        <f t="shared" ca="1" si="115"/>
        <v>-2,86156054411367+6,90841827515096i</v>
      </c>
      <c r="CN104" s="223" t="str">
        <f t="shared" ca="1" si="116"/>
        <v>-2,17063794441894+7,15563433430724i</v>
      </c>
      <c r="CO104" s="223" t="str">
        <f t="shared" ca="1" si="117"/>
        <v>-1,45881091472806+7,33393772315652i</v>
      </c>
      <c r="CP104" s="223" t="str">
        <f t="shared" ca="1" si="118"/>
        <v>-0,732934738461166+7,44161128259363i</v>
      </c>
      <c r="CQ104" s="223" t="str">
        <f t="shared" ca="1" si="119"/>
        <v>-2,22146750203261E-14+7,47761805738083i</v>
      </c>
      <c r="CR104" s="223" t="str">
        <f t="shared" ca="1" si="120"/>
        <v>0,732934738461122+7,44161128259363i</v>
      </c>
      <c r="CS104" s="223" t="str">
        <f t="shared" ca="1" si="121"/>
        <v>1,45881091472801+7,33393772315652i</v>
      </c>
      <c r="CT104" s="223" t="str">
        <f t="shared" ca="1" si="122"/>
        <v>2,17063794441896+7,15563433430724i</v>
      </c>
      <c r="CU104" s="223" t="str">
        <f t="shared" ca="1" si="123"/>
        <v>2,86156054411369+6,90841827515095i</v>
      </c>
      <c r="CV104" s="223" t="str">
        <f t="shared" ca="1" si="124"/>
        <v>3,52492475148049+6,59467037147939i</v>
      </c>
      <c r="CW104" s="223" t="str">
        <f t="shared" ca="1" si="125"/>
        <v>4,15434200657066+6,21741218711695i</v>
      </c>
      <c r="CX104" s="223" t="str">
        <f t="shared" ca="1" si="126"/>
        <v>4,7437506771432+5,78027692460935i</v>
      </c>
      <c r="CY104" s="223" t="str">
        <f t="shared" ca="1" si="127"/>
        <v>5,28747443549696+5,28747443549697i</v>
      </c>
      <c r="CZ104" s="223" t="str">
        <f t="shared" ca="1" si="128"/>
        <v>5,78027692460934+4,74375067714322i</v>
      </c>
      <c r="DA104" s="223" t="str">
        <f t="shared" ca="1" si="129"/>
        <v>6,21741218711694+4,15434200657067i</v>
      </c>
      <c r="DB104" s="223" t="str">
        <f t="shared" ca="1" si="130"/>
        <v>6,59467037147938+3,5249247514805i</v>
      </c>
      <c r="DC104" s="223" t="str">
        <f t="shared" ca="1" si="131"/>
        <v>6,90841827515094+2,86156054411371i</v>
      </c>
      <c r="DD104" s="223" t="str">
        <f t="shared" ca="1" si="132"/>
        <v>7,15563433430725+2,1706379444189i</v>
      </c>
      <c r="DE104" s="223" t="str">
        <f t="shared" ca="1" si="133"/>
        <v>7,33393772315652+1,45881091472803i</v>
      </c>
      <c r="DF104" s="223" t="str">
        <f t="shared" ca="1" si="134"/>
        <v>7,44161128259363+0,732934738461141i</v>
      </c>
      <c r="DG104" s="223" t="str">
        <f t="shared" ca="1" si="135"/>
        <v>7,47761805738083+2,74835766281908E-15i</v>
      </c>
      <c r="DH104" s="223" t="str">
        <f t="shared" ca="1" si="136"/>
        <v>7,44161128259363-0,732934738461148i</v>
      </c>
      <c r="DI104" s="223" t="str">
        <f t="shared" ca="1" si="137"/>
        <v>7,33393772315652-1,45881091472803i</v>
      </c>
      <c r="DJ104" s="223" t="str">
        <f t="shared" ca="1" si="138"/>
        <v>7,15563433430725-2,17063794441891i</v>
      </c>
      <c r="DK104" s="223" t="str">
        <f t="shared" ca="1" si="139"/>
        <v>6,90841827515097-2,86156054411365i</v>
      </c>
      <c r="DL104" s="223" t="str">
        <f t="shared" ca="1" si="140"/>
        <v>6,59467037147942-3,52492475148044i</v>
      </c>
      <c r="DM104" s="223" t="str">
        <f t="shared" ca="1" si="141"/>
        <v>6,21741218711681-4,15434200657087i</v>
      </c>
      <c r="DN104" s="223" t="str">
        <f t="shared" ca="1" si="142"/>
        <v>5,78027692460957-4,74375067714293i</v>
      </c>
      <c r="DO104" s="223" t="str">
        <f t="shared" ca="1" si="143"/>
        <v>5,28747443549711-5,28747443549682i</v>
      </c>
      <c r="DP104" s="223" t="str">
        <f t="shared" ca="1" si="144"/>
        <v>4,74375067714325-5,7802769246093i</v>
      </c>
      <c r="DQ104" s="223" t="str">
        <f t="shared" ca="1" si="145"/>
        <v>4,15434200657059-6,217412187117i</v>
      </c>
      <c r="DR104" s="223" t="str">
        <f t="shared" ca="1" si="146"/>
        <v>3,52492475148028-6,5946703714795i</v>
      </c>
      <c r="DS104" s="223" t="str">
        <f t="shared" ca="1" si="147"/>
        <v>2,86156054411334-6,9084182751511i</v>
      </c>
      <c r="DT104" s="223" t="str">
        <f t="shared" ca="1" si="148"/>
        <v>2,17063794441917-7,15563433430717i</v>
      </c>
      <c r="DU104" s="223" t="str">
        <f t="shared" ca="1" si="149"/>
        <v>1,45881091472814-7,3339377231565i</v>
      </c>
      <c r="DV104" s="223" t="str">
        <f t="shared" ca="1" si="150"/>
        <v>0,732934738461114-7,44161128259363i</v>
      </c>
      <c r="DW104" s="223" t="str">
        <f t="shared" ca="1" si="151"/>
        <v>-1,82754434427829E-13-7,47761805738083i</v>
      </c>
      <c r="DX104" s="223" t="str">
        <f t="shared" ca="1" si="152"/>
        <v>-0,732934738461465-7,4416112825936i</v>
      </c>
      <c r="DY104" s="223" t="str">
        <f t="shared" ca="1" si="153"/>
        <v>-1,45881091472776-7,33393772315658i</v>
      </c>
      <c r="DZ104" s="223" t="str">
        <f t="shared" ca="1" si="154"/>
        <v>-2,1706379444188-7,15563433430728i</v>
      </c>
      <c r="EA104" s="223" t="str">
        <f t="shared" ca="1" si="155"/>
        <v>-2,86156054411367-6,90841827515096i</v>
      </c>
      <c r="EB104" s="223" t="str">
        <f t="shared" ca="1" si="156"/>
        <v>-3,52492475148061-6,59467037147933i</v>
      </c>
      <c r="EC104" s="223" t="str">
        <f t="shared" ca="1" si="157"/>
        <v>-4,15434200657088-6,2174121871168i</v>
      </c>
      <c r="ED104" s="223" t="str">
        <f t="shared" ca="1" si="158"/>
        <v>-4,74375067714295-5,78027692460955i</v>
      </c>
      <c r="EE104" s="223" t="str">
        <f t="shared" ca="1" si="159"/>
        <v>-5,28747443549683-5,2874744354971i</v>
      </c>
      <c r="EF104" s="223" t="str">
        <f t="shared" ca="1" si="160"/>
        <v>-5,78027692460932-4,74375067714324i</v>
      </c>
      <c r="EG104" s="223" t="str">
        <f t="shared" ca="1" si="161"/>
        <v>-6,21741218711701-4,15434200657057i</v>
      </c>
      <c r="EH104" s="223" t="str">
        <f t="shared" ca="1" si="162"/>
        <v>-6,59467037147951-3,52492475148027i</v>
      </c>
      <c r="EI104" s="223" t="str">
        <f t="shared" ca="1" si="163"/>
        <v>-6,90841827515082-2,86156054411401i</v>
      </c>
      <c r="EJ104" s="223" t="str">
        <f t="shared" ca="1" si="164"/>
        <v>-7,15563433430717-2,17063794441915i</v>
      </c>
      <c r="EK104" s="223" t="str">
        <f t="shared" ca="1" si="165"/>
        <v>-7,3339377231565-1,45881091472812i</v>
      </c>
      <c r="EL104" s="223" t="str">
        <f t="shared" ca="1" si="166"/>
        <v>-7,44161128259364-0,732934738461088i</v>
      </c>
      <c r="EM104" s="223" t="str">
        <f t="shared" ca="1" si="167"/>
        <v>-7,47761805738083+2,08862210774662E-13i</v>
      </c>
      <c r="EN104" s="223"/>
      <c r="EO104" s="223"/>
      <c r="EP104" s="223"/>
    </row>
    <row r="105" spans="1:146" ht="15.75" thickBot="1">
      <c r="A105" s="257">
        <f t="shared" si="168"/>
        <v>9.7656250000000005E-5</v>
      </c>
      <c r="B105" s="256">
        <v>5</v>
      </c>
      <c r="C105" s="230">
        <f t="shared" si="169"/>
        <v>1000</v>
      </c>
      <c r="D105" s="229">
        <f t="shared" si="170"/>
        <v>6283.1853071795858</v>
      </c>
      <c r="E105" s="229" t="str">
        <f t="shared" si="171"/>
        <v>6283,18530717959i</v>
      </c>
      <c r="F105" s="229" t="str">
        <f t="shared" si="172"/>
        <v>0,103432105636177-0,401125795997942i</v>
      </c>
      <c r="G105" s="229" t="str">
        <f t="shared" si="173"/>
        <v>-2,7895037842448-0,118428016837543i</v>
      </c>
      <c r="H105" s="229" t="str">
        <f t="shared" si="38"/>
        <v>0,00370614778726316-0,0849537906558437i</v>
      </c>
      <c r="I105" s="229" t="str">
        <f t="shared" si="174"/>
        <v>-0,0328829751850842+0,0363483510160173i</v>
      </c>
      <c r="J105" s="255" t="str">
        <f ca="1">IMPRODUCT(1/N_FFT2,T100)</f>
        <v>-0,907385224834961-0,0044271256137523i</v>
      </c>
      <c r="K105" s="254" t="str">
        <f t="shared" ca="1" si="175"/>
        <v>0,0299984445473607-0,0328363795973507i</v>
      </c>
      <c r="M105" s="258"/>
      <c r="N105" s="246">
        <f t="shared" ca="1" si="176"/>
        <v>2.5224177499646112</v>
      </c>
      <c r="O105" s="223">
        <f t="shared" ca="1" si="39"/>
        <v>-7.4775822500353888</v>
      </c>
      <c r="P105" s="223" t="str">
        <f t="shared" ca="1" si="40"/>
        <v>-7,4213473514387+0,915335892084505i</v>
      </c>
      <c r="Q105" s="223" t="str">
        <f t="shared" ca="1" si="41"/>
        <v>-7,25348848086711+1,81690428035505i</v>
      </c>
      <c r="R105" s="223" t="str">
        <f t="shared" ca="1" si="42"/>
        <v>-6,97653039197748+2,69114473706986i</v>
      </c>
      <c r="S105" s="223" t="str">
        <f t="shared" ca="1" si="43"/>
        <v>-6,59463879222003+3,52490787201468i</v>
      </c>
      <c r="T105" s="223" t="str">
        <f t="shared" ca="1" si="44"/>
        <v>-6,11355768672078+4,30565311157106i</v>
      </c>
      <c r="U105" s="223" t="str">
        <f t="shared" ca="1" si="45"/>
        <v>-5,54052298309799+5,02163732061639i</v>
      </c>
      <c r="V105" s="223" t="str">
        <f t="shared" ca="1" si="46"/>
        <v>-4,88415365667632+5,66209143020666i</v>
      </c>
      <c r="W105" s="223" t="str">
        <f t="shared" ca="1" si="47"/>
        <v>-4,15432211307541+6,21738241439732i</v>
      </c>
      <c r="X105" s="223" t="str">
        <f t="shared" ca="1" si="48"/>
        <v>-3,36200569804011+6,67915817991985i</v>
      </c>
      <c r="Y105" s="223" t="str">
        <f t="shared" ca="1" si="49"/>
        <v>-2,51912158794271+7,04047318943871i</v>
      </c>
      <c r="Z105" s="223" t="str">
        <f t="shared" ca="1" si="50"/>
        <v>-1,63834754435778+7,29589292889782i</v>
      </c>
      <c r="AA105" s="223" t="str">
        <f t="shared" ca="1" si="51"/>
        <v>-0,732931228727516+7,44157564767034i</v>
      </c>
      <c r="AB105" s="223" t="str">
        <f t="shared" ca="1" si="52"/>
        <v>0,183509054797015+7,47533014206408i</v>
      </c>
      <c r="AC105" s="223" t="str">
        <f t="shared" ca="1" si="53"/>
        <v>1,0971891913267+7,3966487130646i</v>
      </c>
      <c r="AD105" s="223" t="str">
        <f t="shared" ca="1" si="54"/>
        <v>1,9943665811523+7,20671480260092i</v>
      </c>
      <c r="AE105" s="223" t="str">
        <f t="shared" ca="1" si="55"/>
        <v>2,86154684123581+6,90838519347739i</v>
      </c>
      <c r="AF105" s="223" t="str">
        <f t="shared" ca="1" si="56"/>
        <v>3,68568677329195+6,50614704070121i</v>
      </c>
      <c r="AG105" s="223" t="str">
        <f t="shared" ca="1" si="57"/>
        <v>4,45439054563102+6,00605038049443i</v>
      </c>
      <c r="AH105" s="223" t="str">
        <f t="shared" ca="1" si="58"/>
        <v>5,1560961380056+5,41561713211782i</v>
      </c>
      <c r="AI105" s="223" t="str">
        <f t="shared" ca="1" si="59"/>
        <v>5,78024924515703+4,74372796120371i</v>
      </c>
      <c r="AJ105" s="223" t="str">
        <f t="shared" ca="1" si="60"/>
        <v>6,31746202339034+4,00048870627892i</v>
      </c>
      <c r="AK105" s="223" t="str">
        <f t="shared" ca="1" si="61"/>
        <v>6,7596542924819+3,19707837754649i</v>
      </c>
      <c r="AL105" s="223" t="str">
        <f t="shared" ca="1" si="62"/>
        <v>7,10017506911089+2,34558101416696i</v>
      </c>
      <c r="AM105" s="223" t="str">
        <f t="shared" ca="1" si="63"/>
        <v>7,33390260383917+1,45880392906149i</v>
      </c>
      <c r="AN105" s="223" t="str">
        <f t="shared" ca="1" si="64"/>
        <v>7,45732141699026+0,550085075004492i</v>
      </c>
      <c r="AO105" s="223" t="str">
        <f t="shared" ca="1" si="65"/>
        <v>7,4685751747358-0,36690757060119i</v>
      </c>
      <c r="AP105" s="223" t="str">
        <f t="shared" ca="1" si="66"/>
        <v>7,36749461008427-1,27838158482651i</v>
      </c>
      <c r="AQ105" s="223" t="str">
        <f t="shared" ca="1" si="67"/>
        <v>7,15560006881406-2,17062755009525i</v>
      </c>
      <c r="AR105" s="223" t="str">
        <f t="shared" ca="1" si="68"/>
        <v>7,15560006881406-2,17062755009525i</v>
      </c>
      <c r="AS105" s="223" t="str">
        <f t="shared" ca="1" si="69"/>
        <v>6,41373622948555-3,84424555467373i</v>
      </c>
      <c r="AT105" s="223" t="str">
        <f t="shared" ca="1" si="70"/>
        <v>5,89492525409952-4,60044482138674i</v>
      </c>
      <c r="AU105" s="223" t="str">
        <f t="shared" ca="1" si="71"/>
        <v>5,2874491158802-5,28744911588017i</v>
      </c>
      <c r="AV105" s="223" t="str">
        <f t="shared" ca="1" si="72"/>
        <v>4,60044482138675-5,8949252540995i</v>
      </c>
      <c r="AW105" s="223" t="str">
        <f t="shared" ca="1" si="73"/>
        <v>3,84424555467375-6,41373622948555i</v>
      </c>
      <c r="AX105" s="223" t="str">
        <f t="shared" ca="1" si="74"/>
        <v>3,03022525658477-6,83607864205789i</v>
      </c>
      <c r="AY105" s="223" t="str">
        <f t="shared" ca="1" si="75"/>
        <v>2,17062755009519-7,15560006881408i</v>
      </c>
      <c r="AZ105" s="223" t="str">
        <f t="shared" ca="1" si="76"/>
        <v>1,27838158482654-7,36749461008427i</v>
      </c>
      <c r="BA105" s="223" t="str">
        <f t="shared" ca="1" si="77"/>
        <v>0,366907570601211-7,46857517473579i</v>
      </c>
      <c r="BB105" s="223" t="str">
        <f t="shared" ca="1" si="78"/>
        <v>-0,550085075004469-7,45732141699026i</v>
      </c>
      <c r="BC105" s="223" t="str">
        <f t="shared" ca="1" si="79"/>
        <v>-1,45880392906148-7,33390260383918i</v>
      </c>
      <c r="BD105" s="223" t="str">
        <f t="shared" ca="1" si="80"/>
        <v>-2,34558101416694-7,1001750691109i</v>
      </c>
      <c r="BE105" s="223" t="str">
        <f t="shared" ca="1" si="81"/>
        <v>-3,19707837754647-6,75965429248191i</v>
      </c>
      <c r="BF105" s="223" t="str">
        <f t="shared" ca="1" si="82"/>
        <v>-4,00048870627897-6,31746202339031i</v>
      </c>
      <c r="BG105" s="223" t="str">
        <f t="shared" ca="1" si="83"/>
        <v>-4,74372796120375-5,780249245157i</v>
      </c>
      <c r="BH105" s="223" t="str">
        <f t="shared" ca="1" si="84"/>
        <v>-5,4156171321178-5,15609613800562i</v>
      </c>
      <c r="BI105" s="223" t="str">
        <f t="shared" ca="1" si="85"/>
        <v>-6,00605038049441-4,45439054563104i</v>
      </c>
      <c r="BJ105" s="223" t="str">
        <f t="shared" ca="1" si="86"/>
        <v>-6,5061470407012-3,68568677329197i</v>
      </c>
      <c r="BK105" s="223" t="str">
        <f t="shared" ca="1" si="87"/>
        <v>-6,90838519347739-2,86154684123583i</v>
      </c>
      <c r="BL105" s="223" t="str">
        <f t="shared" ca="1" si="88"/>
        <v>-7,20671480260091-1,99436658115232i</v>
      </c>
      <c r="BM105" s="223" t="str">
        <f t="shared" ca="1" si="89"/>
        <v>-7,39664871306461-1,09718919132665i</v>
      </c>
      <c r="BN105" s="223" t="str">
        <f t="shared" ca="1" si="90"/>
        <v>-7,47533014206408-0,183509054796966i</v>
      </c>
      <c r="BO105" s="223" t="str">
        <f t="shared" ca="1" si="91"/>
        <v>-7,44157564767034+0,732931228727566i</v>
      </c>
      <c r="BP105" s="223" t="str">
        <f t="shared" ca="1" si="92"/>
        <v>-7,29589292889782+1,63834754435776i</v>
      </c>
      <c r="BQ105" s="223" t="str">
        <f t="shared" ca="1" si="93"/>
        <v>-7,04047318943872+2,51912158794269i</v>
      </c>
      <c r="BR105" s="223" t="str">
        <f t="shared" ca="1" si="94"/>
        <v>-6,67915817991985+3,36200569804008i</v>
      </c>
      <c r="BS105" s="223" t="str">
        <f t="shared" ca="1" si="95"/>
        <v>-6,21738241439732+4,15432211307539i</v>
      </c>
      <c r="BT105" s="223" t="str">
        <f t="shared" ca="1" si="96"/>
        <v>-5,66209143020668+4,88415365667629i</v>
      </c>
      <c r="BU105" s="223" t="str">
        <f t="shared" ca="1" si="97"/>
        <v>-5,02163732061636+5,54052298309801i</v>
      </c>
      <c r="BV105" s="223" t="str">
        <f t="shared" ca="1" si="98"/>
        <v>-4,30565311157103+6,1135576867208i</v>
      </c>
      <c r="BW105" s="223" t="str">
        <f t="shared" ca="1" si="99"/>
        <v>-3,52490787201467+6,59463879222004i</v>
      </c>
      <c r="BX105" s="223" t="str">
        <f t="shared" ca="1" si="100"/>
        <v>-2,69114473706986+6,97653039197748i</v>
      </c>
      <c r="BY105" s="223" t="str">
        <f t="shared" ca="1" si="101"/>
        <v>-1,81690428035505+7,25348848086711i</v>
      </c>
      <c r="BZ105" s="223" t="str">
        <f t="shared" ca="1" si="102"/>
        <v>-0,91533589208452+7,4213473514387i</v>
      </c>
      <c r="CA105" s="223" t="str">
        <f t="shared" ca="1" si="103"/>
        <v>-2,22145686430632E-14+7,47758225003539i</v>
      </c>
      <c r="CB105" s="223" t="str">
        <f t="shared" ca="1" si="104"/>
        <v>0,915335892084475+7,4213473514387i</v>
      </c>
      <c r="CC105" s="223" t="str">
        <f t="shared" ca="1" si="105"/>
        <v>1,81690428035508+7,2534884808671i</v>
      </c>
      <c r="CD105" s="223" t="str">
        <f t="shared" ca="1" si="106"/>
        <v>2,69114473706989+6,97653039197747i</v>
      </c>
      <c r="CE105" s="223" t="str">
        <f t="shared" ca="1" si="107"/>
        <v>3,52490787201469+6,59463879222002i</v>
      </c>
      <c r="CF105" s="223" t="str">
        <f t="shared" ca="1" si="108"/>
        <v>4,30565311157106+6,11355768672078i</v>
      </c>
      <c r="CG105" s="223" t="str">
        <f t="shared" ca="1" si="109"/>
        <v>5,02163732061638+5,540522983098i</v>
      </c>
      <c r="CH105" s="223" t="str">
        <f t="shared" ca="1" si="110"/>
        <v>5,66209143020665+4,88415365667633i</v>
      </c>
      <c r="CI105" s="223" t="str">
        <f t="shared" ca="1" si="111"/>
        <v>6,2173824143973+4,15432211307542i</v>
      </c>
      <c r="CJ105" s="223" t="str">
        <f t="shared" ca="1" si="112"/>
        <v>6,67915817991983+3,36200569804013i</v>
      </c>
      <c r="CK105" s="223" t="str">
        <f t="shared" ca="1" si="113"/>
        <v>7,04047318943873+2,51912158794266i</v>
      </c>
      <c r="CL105" s="223" t="str">
        <f t="shared" ca="1" si="114"/>
        <v>7,29589292889783+1,63834754435773i</v>
      </c>
      <c r="CM105" s="223" t="str">
        <f t="shared" ca="1" si="115"/>
        <v>7,44157564767034+0,732931228727537i</v>
      </c>
      <c r="CN105" s="223" t="str">
        <f t="shared" ca="1" si="116"/>
        <v>7,47533014206408-0,183509054796994i</v>
      </c>
      <c r="CO105" s="223" t="str">
        <f t="shared" ca="1" si="117"/>
        <v>7,3966487130646-1,09718919132668i</v>
      </c>
      <c r="CP105" s="223" t="str">
        <f t="shared" ca="1" si="118"/>
        <v>7,20671480260092-1,99436658115228i</v>
      </c>
      <c r="CQ105" s="223" t="str">
        <f t="shared" ca="1" si="119"/>
        <v>6,9083851934774-2,86154684123579i</v>
      </c>
      <c r="CR105" s="223" t="str">
        <f t="shared" ca="1" si="120"/>
        <v>6,50614704070122-3,68568677329193i</v>
      </c>
      <c r="CS105" s="223" t="str">
        <f t="shared" ca="1" si="121"/>
        <v>6,00605038049443-4,45439054563101i</v>
      </c>
      <c r="CT105" s="223" t="str">
        <f t="shared" ca="1" si="122"/>
        <v>5,41561713211758-5,15609613800586i</v>
      </c>
      <c r="CU105" s="223" t="str">
        <f t="shared" ca="1" si="123"/>
        <v>4,74372796120378-5,78024924515697i</v>
      </c>
      <c r="CV105" s="223" t="str">
        <f t="shared" ca="1" si="124"/>
        <v>4,00048870627869-6,31746202339048i</v>
      </c>
      <c r="CW105" s="223" t="str">
        <f t="shared" ca="1" si="125"/>
        <v>3,19707837754657-6,75965429248186i</v>
      </c>
      <c r="CX105" s="223" t="str">
        <f t="shared" ca="1" si="126"/>
        <v>2,34558101416669-7,10017506911097i</v>
      </c>
      <c r="CY105" s="223" t="str">
        <f t="shared" ca="1" si="127"/>
        <v>1,45880392906159-7,33390260383916i</v>
      </c>
      <c r="CZ105" s="223" t="str">
        <f t="shared" ca="1" si="128"/>
        <v>0,550085075004216-7,45732141699028i</v>
      </c>
      <c r="DA105" s="223" t="str">
        <f t="shared" ca="1" si="129"/>
        <v>-0,366907570601095-7,4685751747358i</v>
      </c>
      <c r="DB105" s="223" t="str">
        <f t="shared" ca="1" si="130"/>
        <v>-1,27838158482679-7,36749461008422i</v>
      </c>
      <c r="DC105" s="223" t="str">
        <f t="shared" ca="1" si="131"/>
        <v>-2,17062755009508-7,15560006881411i</v>
      </c>
      <c r="DD105" s="223" t="str">
        <f t="shared" ca="1" si="132"/>
        <v>-3,03022525658493-6,83607864205782i</v>
      </c>
      <c r="DE105" s="223" t="str">
        <f t="shared" ca="1" si="133"/>
        <v>-3,84424555467358-6,41373622948564i</v>
      </c>
      <c r="DF105" s="223" t="str">
        <f t="shared" ca="1" si="134"/>
        <v>-4,60044482138689-5,8949252540994i</v>
      </c>
      <c r="DG105" s="223" t="str">
        <f t="shared" ca="1" si="135"/>
        <v>-5,28744911588005-5,28744911588032i</v>
      </c>
      <c r="DH105" s="223" t="str">
        <f t="shared" ca="1" si="136"/>
        <v>-5,89492525409963-4,60044482138659i</v>
      </c>
      <c r="DI105" s="223" t="str">
        <f t="shared" ca="1" si="137"/>
        <v>-6,41373622948546-3,84424555467389i</v>
      </c>
      <c r="DJ105" s="223" t="str">
        <f t="shared" ca="1" si="138"/>
        <v>-6,83607864205797-3,03022525658458i</v>
      </c>
      <c r="DK105" s="223" t="str">
        <f t="shared" ca="1" si="139"/>
        <v>-7,155600068814-2,17062755009543i</v>
      </c>
      <c r="DL105" s="223" t="str">
        <f t="shared" ca="1" si="140"/>
        <v>-7,36749461008428-1,27838158482642i</v>
      </c>
      <c r="DM105" s="223" t="str">
        <f t="shared" ca="1" si="141"/>
        <v>-7,46857517473578-0,36690757060146i</v>
      </c>
      <c r="DN105" s="223" t="str">
        <f t="shared" ca="1" si="142"/>
        <v>-7,45732141699025+0,550085075004593i</v>
      </c>
      <c r="DO105" s="223" t="str">
        <f t="shared" ca="1" si="143"/>
        <v>-7,33390260383923+1,45880392906123i</v>
      </c>
      <c r="DP105" s="223" t="str">
        <f t="shared" ca="1" si="144"/>
        <v>-7,10017506911085+2,34558101416705i</v>
      </c>
      <c r="DQ105" s="223" t="str">
        <f t="shared" ca="1" si="145"/>
        <v>-6,75965429248201+3,19707837754624i</v>
      </c>
      <c r="DR105" s="223" t="str">
        <f t="shared" ca="1" si="146"/>
        <v>-6,31746202339028+4,000488706279i</v>
      </c>
      <c r="DS105" s="223" t="str">
        <f t="shared" ca="1" si="147"/>
        <v>-5,7802492451572+4,7437279612035i</v>
      </c>
      <c r="DT105" s="223" t="str">
        <f t="shared" ca="1" si="148"/>
        <v>-5,15609613800558+5,41561713211784i</v>
      </c>
      <c r="DU105" s="223" t="str">
        <f t="shared" ca="1" si="149"/>
        <v>-4,4543905456313+6,00605038049422i</v>
      </c>
      <c r="DV105" s="223" t="str">
        <f t="shared" ca="1" si="150"/>
        <v>-3,68568677329193+6,50614704070122i</v>
      </c>
      <c r="DW105" s="223" t="str">
        <f t="shared" ca="1" si="151"/>
        <v>-2,86154684123613+6,90838519347726i</v>
      </c>
      <c r="DX105" s="223" t="str">
        <f t="shared" ca="1" si="152"/>
        <v>-1,99436658115227+7,20671480260093i</v>
      </c>
      <c r="DY105" s="223" t="str">
        <f t="shared" ca="1" si="153"/>
        <v>-1,09718919132704+7,39664871306455i</v>
      </c>
      <c r="DZ105" s="223" t="str">
        <f t="shared" ca="1" si="154"/>
        <v>-0,183509054796988+7,47533014206408i</v>
      </c>
      <c r="EA105" s="223" t="str">
        <f t="shared" ca="1" si="155"/>
        <v>0,732931228727914+7,4415756476703i</v>
      </c>
      <c r="EB105" s="223" t="str">
        <f t="shared" ca="1" si="156"/>
        <v>1,63834754435774+7,29589292889783i</v>
      </c>
      <c r="EC105" s="223" t="str">
        <f t="shared" ca="1" si="157"/>
        <v>2,51912158794302+7,0404731894386i</v>
      </c>
      <c r="ED105" s="223" t="str">
        <f t="shared" ca="1" si="158"/>
        <v>3,36200569804006+6,67915817991986i</v>
      </c>
      <c r="EE105" s="223" t="str">
        <f t="shared" ca="1" si="159"/>
        <v>4,15432211307567+6,21738241439714i</v>
      </c>
      <c r="EF105" s="223" t="str">
        <f t="shared" ca="1" si="160"/>
        <v>4,88415365667627+5,66209143020669i</v>
      </c>
      <c r="EG105" s="223" t="str">
        <f t="shared" ca="1" si="161"/>
        <v>5,5405229830982+5,02163732061616i</v>
      </c>
      <c r="EH105" s="223" t="str">
        <f t="shared" ca="1" si="162"/>
        <v>6,11355768672074+4,30565311157112i</v>
      </c>
      <c r="EI105" s="223" t="str">
        <f t="shared" ca="1" si="163"/>
        <v>6,59463879222016+3,52490787201443i</v>
      </c>
      <c r="EJ105" s="223" t="str">
        <f t="shared" ca="1" si="164"/>
        <v>6,97653039197744+2,69114473706995i</v>
      </c>
      <c r="EK105" s="223" t="str">
        <f t="shared" ca="1" si="165"/>
        <v>7,25348848086717+1,81690428035479i</v>
      </c>
      <c r="EL105" s="223" t="str">
        <f t="shared" ca="1" si="166"/>
        <v>7,42134735143868+0,915335892084617i</v>
      </c>
      <c r="EM105" s="223" t="str">
        <f t="shared" ca="1" si="167"/>
        <v>7,47758225003539-2,47793658898495E-13i</v>
      </c>
      <c r="EN105" s="223"/>
      <c r="EO105" s="223"/>
      <c r="EP105" s="223"/>
    </row>
    <row r="106" spans="1:146" ht="15.75" thickBot="1">
      <c r="A106" s="257">
        <f t="shared" si="168"/>
        <v>1.1718750000000001E-4</v>
      </c>
      <c r="B106" s="256">
        <v>6</v>
      </c>
      <c r="C106" s="230">
        <f t="shared" si="169"/>
        <v>1200</v>
      </c>
      <c r="D106" s="229">
        <f t="shared" si="170"/>
        <v>7539.8223686155034</v>
      </c>
      <c r="E106" s="229" t="str">
        <f t="shared" si="171"/>
        <v>7539,8223686155i</v>
      </c>
      <c r="F106" s="229" t="str">
        <f t="shared" si="172"/>
        <v>0,0992143165120355-0,327309352422793i</v>
      </c>
      <c r="G106" s="229" t="str">
        <f t="shared" si="173"/>
        <v>-2,82091845532597-0,222841550873823i</v>
      </c>
      <c r="H106" s="229" t="str">
        <f t="shared" si="38"/>
        <v>0,00321456273458124-0,0707948079087625i</v>
      </c>
      <c r="I106" s="229" t="str">
        <f t="shared" si="174"/>
        <v>-0,0257919062885015+0,0351497354327312i</v>
      </c>
      <c r="J106" s="255" t="str">
        <f ca="1">IMPRODUCT(1/N_FFT2,U100)</f>
        <v>0,0202922871887598+0,000510103198431605i</v>
      </c>
      <c r="K106" s="254" t="str">
        <f t="shared" ca="1" si="175"/>
        <v>-0,000541306762020113+0,000700111992118495i</v>
      </c>
      <c r="M106" s="258"/>
      <c r="N106" s="246">
        <f t="shared" ca="1" si="176"/>
        <v>2.5224646948200968</v>
      </c>
      <c r="O106" s="223">
        <f t="shared" ca="1" si="39"/>
        <v>-7.4775353051799032</v>
      </c>
      <c r="P106" s="223" t="str">
        <f t="shared" ca="1" si="40"/>
        <v>-7,39660227631629+1,09718230308577i</v>
      </c>
      <c r="Q106" s="223" t="str">
        <f t="shared" ca="1" si="41"/>
        <v>-7,1555551453883+2,17061392272299i</v>
      </c>
      <c r="R106" s="223" t="str">
        <f t="shared" ca="1" si="42"/>
        <v>-6,75961185483517+3,19705830603443i</v>
      </c>
      <c r="S106" s="223" t="str">
        <f t="shared" ca="1" si="43"/>
        <v>-6,21734338117653+4,1542960319111i</v>
      </c>
      <c r="T106" s="223" t="str">
        <f t="shared" ca="1" si="44"/>
        <v>-5,54048819925449+5,0216057943783i</v>
      </c>
      <c r="U106" s="223" t="str">
        <f t="shared" ca="1" si="45"/>
        <v>-4,74369817970269+5,78021295629299i</v>
      </c>
      <c r="V106" s="223" t="str">
        <f t="shared" ca="1" si="46"/>
        <v>-3,84422142019469+6,41369596353992i</v>
      </c>
      <c r="W106" s="223" t="str">
        <f t="shared" ca="1" si="47"/>
        <v>-2,8615288762174+6,90834182208625i</v>
      </c>
      <c r="X106" s="223" t="str">
        <f t="shared" ca="1" si="48"/>
        <v>-1,81689287368565+7,2534429428901i</v>
      </c>
      <c r="Y106" s="223" t="str">
        <f t="shared" ca="1" si="49"/>
        <v>-0,732926627327029+7,44152892886717i</v>
      </c>
      <c r="Z106" s="223" t="str">
        <f t="shared" ca="1" si="50"/>
        <v>0,366905267126359+7,46852828642744i</v>
      </c>
      <c r="AA106" s="223" t="str">
        <f t="shared" ca="1" si="51"/>
        <v>1,45879477057452+7,33385656101592i</v>
      </c>
      <c r="AB106" s="223" t="str">
        <f t="shared" ca="1" si="52"/>
        <v>2,51910577269721+7,04042898878865i</v>
      </c>
      <c r="AC106" s="223" t="str">
        <f t="shared" ca="1" si="53"/>
        <v>3,52488574236298+6,59459739055373i</v>
      </c>
      <c r="AD106" s="223" t="str">
        <f t="shared" ca="1" si="54"/>
        <v>4,45436258061326+6,00601267403294i</v>
      </c>
      <c r="AE106" s="223" t="str">
        <f t="shared" ca="1" si="55"/>
        <v>5,2874159208545+5,28741592085456i</v>
      </c>
      <c r="AF106" s="223" t="str">
        <f t="shared" ca="1" si="56"/>
        <v>6,00601267403294+4,45436258061327i</v>
      </c>
      <c r="AG106" s="223" t="str">
        <f t="shared" ca="1" si="57"/>
        <v>6,59459739055373+3,52488574236298i</v>
      </c>
      <c r="AH106" s="223" t="str">
        <f t="shared" ca="1" si="58"/>
        <v>7,04042898878865+2,5191057726972i</v>
      </c>
      <c r="AI106" s="223" t="str">
        <f t="shared" ca="1" si="59"/>
        <v>7,33385656101592+1,45879477057452i</v>
      </c>
      <c r="AJ106" s="223" t="str">
        <f t="shared" ca="1" si="60"/>
        <v>7,46852828642744+0,366905267126357i</v>
      </c>
      <c r="AK106" s="223" t="str">
        <f t="shared" ca="1" si="61"/>
        <v>7,44152892886717-0,732926627327029i</v>
      </c>
      <c r="AL106" s="223" t="str">
        <f t="shared" ca="1" si="62"/>
        <v>7,2534429428901-1,81689287368565i</v>
      </c>
      <c r="AM106" s="223" t="str">
        <f t="shared" ca="1" si="63"/>
        <v>6,90834182208625-2,8615288762174i</v>
      </c>
      <c r="AN106" s="223" t="str">
        <f t="shared" ca="1" si="64"/>
        <v>6,41369596353991-3,8442214201947i</v>
      </c>
      <c r="AO106" s="223" t="str">
        <f t="shared" ca="1" si="65"/>
        <v>5,78021295629299-4,74369817970268i</v>
      </c>
      <c r="AP106" s="223" t="str">
        <f t="shared" ca="1" si="66"/>
        <v>5,02160579437831-5,54048819925448i</v>
      </c>
      <c r="AQ106" s="223" t="str">
        <f t="shared" ca="1" si="67"/>
        <v>4,15429603191112-6,21734338117651i</v>
      </c>
      <c r="AR106" s="223" t="str">
        <f t="shared" ca="1" si="68"/>
        <v>4,15429603191112-6,21734338117651i</v>
      </c>
      <c r="AS106" s="223" t="str">
        <f t="shared" ca="1" si="69"/>
        <v>2,17061392272297-7,15555514538831i</v>
      </c>
      <c r="AT106" s="223" t="str">
        <f t="shared" ca="1" si="70"/>
        <v>1,09718230308575-7,39660227631629i</v>
      </c>
      <c r="AU106" s="223" t="str">
        <f t="shared" ca="1" si="71"/>
        <v>1,37416362384987E-15-7,4775353051799i</v>
      </c>
      <c r="AV106" s="223" t="str">
        <f t="shared" ca="1" si="72"/>
        <v>-1,09718230308575-7,39660227631629i</v>
      </c>
      <c r="AW106" s="223" t="str">
        <f t="shared" ca="1" si="73"/>
        <v>-2,17061392272297-7,15555514538831i</v>
      </c>
      <c r="AX106" s="223" t="str">
        <f t="shared" ca="1" si="74"/>
        <v>-3,1970583060344-6,75961185483518i</v>
      </c>
      <c r="AY106" s="223" t="str">
        <f t="shared" ca="1" si="75"/>
        <v>-4,15429603191113-6,21734338117651i</v>
      </c>
      <c r="AZ106" s="223" t="str">
        <f t="shared" ca="1" si="76"/>
        <v>-5,02160579437831-5,54048819925447i</v>
      </c>
      <c r="BA106" s="223" t="str">
        <f t="shared" ca="1" si="77"/>
        <v>-5,780212956293-4,74369817970268i</v>
      </c>
      <c r="BB106" s="223" t="str">
        <f t="shared" ca="1" si="78"/>
        <v>-6,41369596353992-3,8442214201947i</v>
      </c>
      <c r="BC106" s="223" t="str">
        <f t="shared" ca="1" si="79"/>
        <v>-6,90834182208625-2,8615288762174i</v>
      </c>
      <c r="BD106" s="223" t="str">
        <f t="shared" ca="1" si="80"/>
        <v>-7,2534429428901-1,81689287368565i</v>
      </c>
      <c r="BE106" s="223" t="str">
        <f t="shared" ca="1" si="81"/>
        <v>-7,44152892886717-0,732926627327029i</v>
      </c>
      <c r="BF106" s="223" t="str">
        <f t="shared" ca="1" si="82"/>
        <v>-7,46852828642744+0,366905267126362i</v>
      </c>
      <c r="BG106" s="223" t="str">
        <f t="shared" ca="1" si="83"/>
        <v>-7,33385656101592+1,45879477057453i</v>
      </c>
      <c r="BH106" s="223" t="str">
        <f t="shared" ca="1" si="84"/>
        <v>-7,04042898878865+2,51910577269721i</v>
      </c>
      <c r="BI106" s="223" t="str">
        <f t="shared" ca="1" si="85"/>
        <v>-6,59459739055373+3,52488574236298i</v>
      </c>
      <c r="BJ106" s="223" t="str">
        <f t="shared" ca="1" si="86"/>
        <v>-6,00601267403294+4,45436258061327i</v>
      </c>
      <c r="BK106" s="223" t="str">
        <f t="shared" ca="1" si="87"/>
        <v>-5,28741592085456+5,2874159208545i</v>
      </c>
      <c r="BL106" s="223" t="str">
        <f t="shared" ca="1" si="88"/>
        <v>-4,45436258061326+6,00601267403294i</v>
      </c>
      <c r="BM106" s="223" t="str">
        <f t="shared" ca="1" si="89"/>
        <v>-3,52488574236298+6,59459739055373i</v>
      </c>
      <c r="BN106" s="223" t="str">
        <f t="shared" ca="1" si="90"/>
        <v>-2,5191057726972+7,04042898878865i</v>
      </c>
      <c r="BO106" s="223" t="str">
        <f t="shared" ca="1" si="91"/>
        <v>-1,45879477057453+7,33385656101592i</v>
      </c>
      <c r="BP106" s="223" t="str">
        <f t="shared" ca="1" si="92"/>
        <v>-0,366905267126359+7,46852828642744i</v>
      </c>
      <c r="BQ106" s="223" t="str">
        <f t="shared" ca="1" si="93"/>
        <v>0,732926627327031+7,44152892886717i</v>
      </c>
      <c r="BR106" s="223" t="str">
        <f t="shared" ca="1" si="94"/>
        <v>1,81689287368565+7,2534429428901i</v>
      </c>
      <c r="BS106" s="223" t="str">
        <f t="shared" ca="1" si="95"/>
        <v>2,8615288762174+6,90834182208625i</v>
      </c>
      <c r="BT106" s="223" t="str">
        <f t="shared" ca="1" si="96"/>
        <v>3,8442214201947+6,41369596353991i</v>
      </c>
      <c r="BU106" s="223" t="str">
        <f t="shared" ca="1" si="97"/>
        <v>4,74369817970268+5,780212956293i</v>
      </c>
      <c r="BV106" s="223" t="str">
        <f t="shared" ca="1" si="98"/>
        <v>5,54048819925448+5,0216057943783i</v>
      </c>
      <c r="BW106" s="223" t="str">
        <f t="shared" ca="1" si="99"/>
        <v>6,21734338117651+4,15429603191112i</v>
      </c>
      <c r="BX106" s="223" t="str">
        <f t="shared" ca="1" si="100"/>
        <v>6,75961185483516+3,19705830603446i</v>
      </c>
      <c r="BY106" s="223" t="str">
        <f t="shared" ca="1" si="101"/>
        <v>7,15555514538831+2,17061392272296i</v>
      </c>
      <c r="BZ106" s="223" t="str">
        <f t="shared" ca="1" si="102"/>
        <v>7,39660227631629+1,09718230308575i</v>
      </c>
      <c r="CA106" s="223" t="str">
        <f t="shared" ca="1" si="103"/>
        <v>7,4775353051799+2,74832724769974E-15i</v>
      </c>
      <c r="CB106" s="223" t="str">
        <f t="shared" ca="1" si="104"/>
        <v>7,39660227631629-1,09718230308576i</v>
      </c>
      <c r="CC106" s="223" t="str">
        <f t="shared" ca="1" si="105"/>
        <v>7,15555514538831-2,17061392272297i</v>
      </c>
      <c r="CD106" s="223" t="str">
        <f t="shared" ca="1" si="106"/>
        <v>6,75961185483518-3,1970583060344i</v>
      </c>
      <c r="CE106" s="223" t="str">
        <f t="shared" ca="1" si="107"/>
        <v>6,21734338117638-4,15429603191132i</v>
      </c>
      <c r="CF106" s="223" t="str">
        <f t="shared" ca="1" si="108"/>
        <v>5,54048819925442-5,02160579437837i</v>
      </c>
      <c r="CG106" s="223" t="str">
        <f t="shared" ca="1" si="109"/>
        <v>4,74369817970273-5,78021295629294i</v>
      </c>
      <c r="CH106" s="223" t="str">
        <f t="shared" ca="1" si="110"/>
        <v>3,84422142019488-6,4136959635398i</v>
      </c>
      <c r="CI106" s="223" t="str">
        <f t="shared" ca="1" si="111"/>
        <v>2,86152887621706-6,90834182208639i</v>
      </c>
      <c r="CJ106" s="223" t="str">
        <f t="shared" ca="1" si="112"/>
        <v>1,81689287368543-7,25344294289016i</v>
      </c>
      <c r="CK106" s="223" t="str">
        <f t="shared" ca="1" si="113"/>
        <v>0,732926627327023-7,44152892886717i</v>
      </c>
      <c r="CL106" s="223" t="str">
        <f t="shared" ca="1" si="114"/>
        <v>-0,366905267126214-7,46852828642745i</v>
      </c>
      <c r="CM106" s="223" t="str">
        <f t="shared" ca="1" si="115"/>
        <v>-1,45879477057424-7,33385656101598i</v>
      </c>
      <c r="CN106" s="223" t="str">
        <f t="shared" ca="1" si="116"/>
        <v>-2,51910577269748-7,04042898878855i</v>
      </c>
      <c r="CO106" s="223" t="str">
        <f t="shared" ca="1" si="117"/>
        <v>-3,52488574236313-6,59459739055366i</v>
      </c>
      <c r="CP106" s="223" t="str">
        <f t="shared" ca="1" si="118"/>
        <v>-4,45436258061327-6,00601267403293i</v>
      </c>
      <c r="CQ106" s="223" t="str">
        <f t="shared" ca="1" si="119"/>
        <v>-5,2874159208544-5,28741592085466i</v>
      </c>
      <c r="CR106" s="223" t="str">
        <f t="shared" ca="1" si="120"/>
        <v>-6,00601267403271-4,45436258061356i</v>
      </c>
      <c r="CS106" s="223" t="str">
        <f t="shared" ca="1" si="121"/>
        <v>-6,59459739055383-3,52488574236279i</v>
      </c>
      <c r="CT106" s="223" t="str">
        <f t="shared" ca="1" si="122"/>
        <v>-7,04042898878868-2,51910577269712i</v>
      </c>
      <c r="CU106" s="223" t="str">
        <f t="shared" ca="1" si="123"/>
        <v>-7,33385656101591-1,4587947705746i</v>
      </c>
      <c r="CV106" s="223" t="str">
        <f t="shared" ca="1" si="124"/>
        <v>-7,46852828642743-0,366905267126579i</v>
      </c>
      <c r="CW106" s="223" t="str">
        <f t="shared" ca="1" si="125"/>
        <v>-7,44152892886713+0,7329266273274i</v>
      </c>
      <c r="CX106" s="223" t="str">
        <f t="shared" ca="1" si="126"/>
        <v>-7,25344294289006+1,8168928736858i</v>
      </c>
      <c r="CY106" s="223" t="str">
        <f t="shared" ca="1" si="127"/>
        <v>-6,90834182208624+2,86152887621741i</v>
      </c>
      <c r="CZ106" s="223" t="str">
        <f t="shared" ca="1" si="128"/>
        <v>-6,41369596353999+3,84422142019457i</v>
      </c>
      <c r="DA106" s="223" t="str">
        <f t="shared" ca="1" si="129"/>
        <v>-5,78021295629318+4,74369817970246i</v>
      </c>
      <c r="DB106" s="223" t="str">
        <f t="shared" ca="1" si="130"/>
        <v>-5,02160579437809+5,54048819925467i</v>
      </c>
      <c r="DC106" s="223" t="str">
        <f t="shared" ca="1" si="131"/>
        <v>-4,15429603191099+6,2173433811766i</v>
      </c>
      <c r="DD106" s="223" t="str">
        <f t="shared" ca="1" si="132"/>
        <v>-3,19705830603446+6,75961185483515i</v>
      </c>
      <c r="DE106" s="223" t="str">
        <f t="shared" ca="1" si="133"/>
        <v>-2,17061392272318+7,15555514538824i</v>
      </c>
      <c r="DF106" s="223" t="str">
        <f t="shared" ca="1" si="134"/>
        <v>-1,09718230308612+7,39660227631624i</v>
      </c>
      <c r="DG106" s="223" t="str">
        <f t="shared" ca="1" si="135"/>
        <v>2,21684615809074E-13+7,4775353051799i</v>
      </c>
      <c r="DH106" s="223" t="str">
        <f t="shared" ca="1" si="136"/>
        <v>1,09718230308583+7,39660227631628i</v>
      </c>
      <c r="DI106" s="223" t="str">
        <f t="shared" ca="1" si="137"/>
        <v>2,17061392272291+7,15555514538833i</v>
      </c>
      <c r="DJ106" s="223" t="str">
        <f t="shared" ca="1" si="138"/>
        <v>3,19705830603419+6,75961185483528i</v>
      </c>
      <c r="DK106" s="223" t="str">
        <f t="shared" ca="1" si="139"/>
        <v>4,15429603191137+6,21734338117635i</v>
      </c>
      <c r="DL106" s="223" t="str">
        <f t="shared" ca="1" si="140"/>
        <v>5,02160579437842+5,54048819925437i</v>
      </c>
      <c r="DM106" s="223" t="str">
        <f t="shared" ca="1" si="141"/>
        <v>5,780212956293+4,74369817970268i</v>
      </c>
      <c r="DN106" s="223" t="str">
        <f t="shared" ca="1" si="142"/>
        <v>6,41369596353984+3,84422142019482i</v>
      </c>
      <c r="DO106" s="223" t="str">
        <f t="shared" ca="1" si="143"/>
        <v>6,90834182208613+2,86152887621767i</v>
      </c>
      <c r="DP106" s="223" t="str">
        <f t="shared" ca="1" si="144"/>
        <v>7,25344294289018+1,81689287368536i</v>
      </c>
      <c r="DQ106" s="223" t="str">
        <f t="shared" ca="1" si="145"/>
        <v>7,44152892886717+0,732926627326946i</v>
      </c>
      <c r="DR106" s="223" t="str">
        <f t="shared" ca="1" si="146"/>
        <v>7,46852828642745-0,366905267126292i</v>
      </c>
      <c r="DS106" s="223" t="str">
        <f t="shared" ca="1" si="147"/>
        <v>7,33385656101597-1,45879477057431i</v>
      </c>
      <c r="DT106" s="223" t="str">
        <f t="shared" ca="1" si="148"/>
        <v>7,04042898878877-2,51910577269686i</v>
      </c>
      <c r="DU106" s="223" t="str">
        <f t="shared" ca="1" si="149"/>
        <v>6,59459739055362-3,52488574236319i</v>
      </c>
      <c r="DV106" s="223" t="str">
        <f t="shared" ca="1" si="150"/>
        <v>6,00601267403289-4,45436258061332i</v>
      </c>
      <c r="DW106" s="223" t="str">
        <f t="shared" ca="1" si="151"/>
        <v>5,2874159208546-5,28741592085446i</v>
      </c>
      <c r="DX106" s="223" t="str">
        <f t="shared" ca="1" si="152"/>
        <v>4,45436258061351-6,00601267403276i</v>
      </c>
      <c r="DY106" s="223" t="str">
        <f t="shared" ca="1" si="153"/>
        <v>3,52488574236272-6,59459739055387i</v>
      </c>
      <c r="DZ106" s="223" t="str">
        <f t="shared" ca="1" si="154"/>
        <v>2,51910577269706-7,0404289887887i</v>
      </c>
      <c r="EA106" s="223" t="str">
        <f t="shared" ca="1" si="155"/>
        <v>1,45879477057453-7,33385656101592i</v>
      </c>
      <c r="EB106" s="223" t="str">
        <f t="shared" ca="1" si="156"/>
        <v>0,366905267126501-7,46852828642743i</v>
      </c>
      <c r="EC106" s="223" t="str">
        <f t="shared" ca="1" si="157"/>
        <v>-0,732926627326724-7,4415289288672i</v>
      </c>
      <c r="ED106" s="223" t="str">
        <f t="shared" ca="1" si="158"/>
        <v>-1,81689287368587-7,25344294289005i</v>
      </c>
      <c r="EE106" s="223" t="str">
        <f t="shared" ca="1" si="159"/>
        <v>-2,86152887621748-6,90834182208621i</v>
      </c>
      <c r="EF106" s="223" t="str">
        <f t="shared" ca="1" si="160"/>
        <v>-3,84422142019462-6,41369596353996i</v>
      </c>
      <c r="EG106" s="223" t="str">
        <f t="shared" ca="1" si="161"/>
        <v>-4,74369817970252-5,78021295629313i</v>
      </c>
      <c r="EH106" s="223" t="str">
        <f t="shared" ca="1" si="162"/>
        <v>-5,54048819925474-5,02160579437802i</v>
      </c>
      <c r="EI106" s="223" t="str">
        <f t="shared" ca="1" si="163"/>
        <v>-6,21734338117664-4,15429603191094i</v>
      </c>
      <c r="EJ106" s="223" t="str">
        <f t="shared" ca="1" si="164"/>
        <v>-6,75961185483519-3,19705830603439i</v>
      </c>
      <c r="EK106" s="223" t="str">
        <f t="shared" ca="1" si="165"/>
        <v>-7,15555514538827-2,17061392272312i</v>
      </c>
      <c r="EL106" s="223" t="str">
        <f t="shared" ca="1" si="166"/>
        <v>-7,39660227631625-1,09718230308604i</v>
      </c>
      <c r="EM106" s="223" t="str">
        <f t="shared" ca="1" si="167"/>
        <v>-7,4775353051799+3,13289849053716E-13i</v>
      </c>
      <c r="EN106" s="223"/>
      <c r="EO106" s="223"/>
      <c r="EP106" s="223"/>
    </row>
    <row r="107" spans="1:146" ht="15.75" thickBot="1">
      <c r="A107" s="257">
        <f t="shared" si="168"/>
        <v>1.3671875000000001E-4</v>
      </c>
      <c r="B107" s="256">
        <v>7</v>
      </c>
      <c r="C107" s="230">
        <f t="shared" si="169"/>
        <v>1400</v>
      </c>
      <c r="D107" s="229">
        <f t="shared" si="170"/>
        <v>8796.45943005142</v>
      </c>
      <c r="E107" s="229" t="str">
        <f t="shared" si="171"/>
        <v>8796,45943005142i</v>
      </c>
      <c r="F107" s="229" t="str">
        <f t="shared" si="172"/>
        <v>0,0957196670418565-0,273763045190487i</v>
      </c>
      <c r="G107" s="229" t="str">
        <f t="shared" si="173"/>
        <v>-2,85741232929671-0,313285590743273i</v>
      </c>
      <c r="H107" s="229" t="str">
        <f t="shared" si="38"/>
        <v>0,00291705294178647-0,0606777410584145i</v>
      </c>
      <c r="I107" s="229" t="str">
        <f t="shared" si="174"/>
        <v>-0,0205552654441214+0,0332638024301597i</v>
      </c>
      <c r="J107" s="255" t="str">
        <f ca="1">IMPRODUCT(1/N_FFT2,V100)</f>
        <v>0,69280342226002+0,00442824448753703i</v>
      </c>
      <c r="K107" s="254" t="str">
        <f t="shared" ca="1" si="175"/>
        <v>-0,0143880584948963+0,022954252420103i</v>
      </c>
      <c r="M107" s="258"/>
      <c r="N107" s="246">
        <f t="shared" ca="1" si="176"/>
        <v>2.5225229459905565</v>
      </c>
      <c r="O107" s="223">
        <f t="shared" ca="1" si="39"/>
        <v>-7.4774770540094435</v>
      </c>
      <c r="P107" s="223" t="str">
        <f t="shared" ca="1" si="40"/>
        <v>-7,36739096279183+1,27836360031527i</v>
      </c>
      <c r="Q107" s="223" t="str">
        <f t="shared" ca="1" si="41"/>
        <v>-7,04037414274481+2,51908614846893i</v>
      </c>
      <c r="R107" s="223" t="str">
        <f t="shared" ca="1" si="42"/>
        <v>-6,50605551100751+3,68563492236095i</v>
      </c>
      <c r="S107" s="223" t="str">
        <f t="shared" ca="1" si="43"/>
        <v>-5,7801679275293+4,74366122555135i</v>
      </c>
      <c r="T107" s="223" t="str">
        <f t="shared" ca="1" si="44"/>
        <v>-4,88408494548898+5,66201177484519i</v>
      </c>
      <c r="U107" s="223" t="str">
        <f t="shared" ca="1" si="45"/>
        <v>-3,8441914731081+6,41364599984445i</v>
      </c>
      <c r="V107" s="223" t="str">
        <f t="shared" ca="1" si="46"/>
        <v>-2,69110687754229+6,9764322448428i</v>
      </c>
      <c r="W107" s="223" t="str">
        <f t="shared" ca="1" si="47"/>
        <v>-1,45878340633495+7,33379942912537i</v>
      </c>
      <c r="X107" s="223" t="str">
        <f t="shared" ca="1" si="48"/>
        <v>-0,183506473157252+7,47522497772121i</v>
      </c>
      <c r="Y107" s="223" t="str">
        <f t="shared" ca="1" si="49"/>
        <v>1,0971737558639+7,39654465562679i</v>
      </c>
      <c r="Z107" s="223" t="str">
        <f t="shared" ca="1" si="50"/>
        <v>2,34554801609445+7,10007518251977i</v>
      </c>
      <c r="AA107" s="223" t="str">
        <f t="shared" ca="1" si="51"/>
        <v>3,52485828295131+6,59454601760783i</v>
      </c>
      <c r="AB107" s="223" t="str">
        <f t="shared" ca="1" si="52"/>
        <v>4,60038010146835+5,89484232318829i</v>
      </c>
      <c r="AC107" s="223" t="str">
        <f t="shared" ca="1" si="53"/>
        <v>5,5404450379842+5,02156667528312i</v>
      </c>
      <c r="AD107" s="223" t="str">
        <f t="shared" ca="1" si="54"/>
        <v>6,31737314815277+4,00043242665542i</v>
      </c>
      <c r="AE107" s="223" t="str">
        <f t="shared" ca="1" si="55"/>
        <v>6,90828800502212+2,86150658445953i</v>
      </c>
      <c r="AF107" s="223" t="str">
        <f t="shared" ca="1" si="56"/>
        <v>7,29579028891123+1,63832449577801i</v>
      </c>
      <c r="AG107" s="223" t="str">
        <f t="shared" ca="1" si="57"/>
        <v>7,46847010542307+0,366902408876896i</v>
      </c>
      <c r="AH107" s="223" t="str">
        <f t="shared" ca="1" si="58"/>
        <v>7,42124294653583-0,915323014967911i</v>
      </c>
      <c r="AI107" s="223" t="str">
        <f t="shared" ca="1" si="59"/>
        <v>7,15549940249368-2,17059701330081i</v>
      </c>
      <c r="AJ107" s="223" t="str">
        <f t="shared" ca="1" si="60"/>
        <v>6,67906421627308-3,36195840071501i</v>
      </c>
      <c r="AK107" s="223" t="str">
        <f t="shared" ca="1" si="61"/>
        <v>6,00596588625409-4,45432788043155i</v>
      </c>
      <c r="AL107" s="223" t="str">
        <f t="shared" ca="1" si="62"/>
        <v>5,1560236010806-5,41554094420286i</v>
      </c>
      <c r="AM107" s="223" t="str">
        <f t="shared" ca="1" si="63"/>
        <v>4,15426366929478-6,21729494709839i</v>
      </c>
      <c r="AN107" s="223" t="str">
        <f t="shared" ca="1" si="64"/>
        <v>3,03018262680891-6,83598247082475i</v>
      </c>
      <c r="AO107" s="223" t="str">
        <f t="shared" ca="1" si="65"/>
        <v>1,81687871980573-7,25338643743423i</v>
      </c>
      <c r="AP107" s="223" t="str">
        <f t="shared" ca="1" si="66"/>
        <v>0,550077336304725-7,4572165059975i</v>
      </c>
      <c r="AQ107" s="223" t="str">
        <f t="shared" ca="1" si="67"/>
        <v>-0,732920917713909-7,44147095819201i</v>
      </c>
      <c r="AR107" s="223" t="str">
        <f t="shared" ca="1" si="68"/>
        <v>-0,732920917713909-7,44147095819201i</v>
      </c>
      <c r="AS107" s="223" t="str">
        <f t="shared" ca="1" si="69"/>
        <v>-3,19703340044977-6,75955919640078i</v>
      </c>
      <c r="AT107" s="223" t="str">
        <f t="shared" ca="1" si="70"/>
        <v>-4,30559253883764-6,11347168004755i</v>
      </c>
      <c r="AU107" s="223" t="str">
        <f t="shared" ca="1" si="71"/>
        <v>-5,2873747310569-5,28737473105687i</v>
      </c>
      <c r="AV107" s="223" t="str">
        <f t="shared" ca="1" si="72"/>
        <v>-6,11347168004757-4,30559253883761i</v>
      </c>
      <c r="AW107" s="223" t="str">
        <f t="shared" ca="1" si="73"/>
        <v>-6,75955919640076-3,1970334004498i</v>
      </c>
      <c r="AX107" s="223" t="str">
        <f t="shared" ca="1" si="74"/>
        <v>-7,20661341718889-1,99433852403017i</v>
      </c>
      <c r="AY107" s="223" t="str">
        <f t="shared" ca="1" si="75"/>
        <v>-7,44147095819201-0,732920917713879i</v>
      </c>
      <c r="AZ107" s="223" t="str">
        <f t="shared" ca="1" si="76"/>
        <v>-7,4572165059975+0,550077336304754i</v>
      </c>
      <c r="BA107" s="223" t="str">
        <f t="shared" ca="1" si="77"/>
        <v>-7,25338643743423+1,81687871980575i</v>
      </c>
      <c r="BB107" s="223" t="str">
        <f t="shared" ca="1" si="78"/>
        <v>-6,83598247082473+3,03018262680894i</v>
      </c>
      <c r="BC107" s="223" t="str">
        <f t="shared" ca="1" si="79"/>
        <v>-6,21729494709842+4,15426366929474i</v>
      </c>
      <c r="BD107" s="223" t="str">
        <f t="shared" ca="1" si="80"/>
        <v>-5,41554094420289+5,15602360108057i</v>
      </c>
      <c r="BE107" s="223" t="str">
        <f t="shared" ca="1" si="81"/>
        <v>-4,45432788043153+6,00596588625411i</v>
      </c>
      <c r="BF107" s="223" t="str">
        <f t="shared" ca="1" si="82"/>
        <v>-3,36195840071498+6,67906421627309i</v>
      </c>
      <c r="BG107" s="223" t="str">
        <f t="shared" ca="1" si="83"/>
        <v>-2,17059701330078+7,15549940249369i</v>
      </c>
      <c r="BH107" s="223" t="str">
        <f t="shared" ca="1" si="84"/>
        <v>-0,915323014967955+7,42124294653583i</v>
      </c>
      <c r="BI107" s="223" t="str">
        <f t="shared" ca="1" si="85"/>
        <v>0,366902408876846+7,46847010542307i</v>
      </c>
      <c r="BJ107" s="223" t="str">
        <f t="shared" ca="1" si="86"/>
        <v>1,63832449577805+7,29579028891122i</v>
      </c>
      <c r="BK107" s="223" t="str">
        <f t="shared" ca="1" si="87"/>
        <v>2,86150658445955+6,90828800502211i</v>
      </c>
      <c r="BL107" s="223" t="str">
        <f t="shared" ca="1" si="88"/>
        <v>4,00043242665544+6,31737314815275i</v>
      </c>
      <c r="BM107" s="223" t="str">
        <f t="shared" ca="1" si="89"/>
        <v>5,02156667528314+5,54044503798419i</v>
      </c>
      <c r="BN107" s="223" t="str">
        <f t="shared" ca="1" si="90"/>
        <v>5,89484232318826+4,60038010146839i</v>
      </c>
      <c r="BO107" s="223" t="str">
        <f t="shared" ca="1" si="91"/>
        <v>6,59454601760784+3,52485828295129i</v>
      </c>
      <c r="BP107" s="223" t="str">
        <f t="shared" ca="1" si="92"/>
        <v>7,10007518251978+2,34554801609443i</v>
      </c>
      <c r="BQ107" s="223" t="str">
        <f t="shared" ca="1" si="93"/>
        <v>7,39654465562679+1,09717375586387i</v>
      </c>
      <c r="BR107" s="223" t="str">
        <f t="shared" ca="1" si="94"/>
        <v>7,47522497772121-0,183506473157282i</v>
      </c>
      <c r="BS107" s="223" t="str">
        <f t="shared" ca="1" si="95"/>
        <v>7,33379942912538-1,4587834063349i</v>
      </c>
      <c r="BT107" s="223" t="str">
        <f t="shared" ca="1" si="96"/>
        <v>6,97643224484282-2,69110687754223i</v>
      </c>
      <c r="BU107" s="223" t="str">
        <f t="shared" ca="1" si="97"/>
        <v>6,41364599984447-3,84419147310807i</v>
      </c>
      <c r="BV107" s="223" t="str">
        <f t="shared" ca="1" si="98"/>
        <v>5,66201177484528-4,88408494548888i</v>
      </c>
      <c r="BW107" s="223" t="str">
        <f t="shared" ca="1" si="99"/>
        <v>4,7436612255514-5,78016792752926i</v>
      </c>
      <c r="BX107" s="223" t="str">
        <f t="shared" ca="1" si="100"/>
        <v>3,68563492236095-6,50605551100751i</v>
      </c>
      <c r="BY107" s="223" t="str">
        <f t="shared" ca="1" si="101"/>
        <v>2,51908614846888-7,04037414274483i</v>
      </c>
      <c r="BZ107" s="223" t="str">
        <f t="shared" ca="1" si="102"/>
        <v>1,27836360031515-7,36739096279185i</v>
      </c>
      <c r="CA107" s="223" t="str">
        <f t="shared" ca="1" si="103"/>
        <v>-1,82750988278107E-13-7,47747705400944i</v>
      </c>
      <c r="CB107" s="223" t="str">
        <f t="shared" ca="1" si="104"/>
        <v>-1,2783636003155-7,36739096279179i</v>
      </c>
      <c r="CC107" s="223" t="str">
        <f t="shared" ca="1" si="105"/>
        <v>-2,51908614846921-7,04037414274471i</v>
      </c>
      <c r="CD107" s="223" t="str">
        <f t="shared" ca="1" si="106"/>
        <v>-3,68563492236126-6,50605551100733i</v>
      </c>
      <c r="CE107" s="223" t="str">
        <f t="shared" ca="1" si="107"/>
        <v>-4,7436612255511-5,78016792752951i</v>
      </c>
      <c r="CF107" s="223" t="str">
        <f t="shared" ca="1" si="108"/>
        <v>-5,66201177484502-4,88408494548918i</v>
      </c>
      <c r="CG107" s="223" t="str">
        <f t="shared" ca="1" si="109"/>
        <v>-6,41364599984434-3,84419147310828i</v>
      </c>
      <c r="CH107" s="223" t="str">
        <f t="shared" ca="1" si="110"/>
        <v>-6,97643224484276-2,6911068775424i</v>
      </c>
      <c r="CI107" s="223" t="str">
        <f t="shared" ca="1" si="111"/>
        <v>-7,33379942912536-1,45878340633499i</v>
      </c>
      <c r="CJ107" s="223" t="str">
        <f t="shared" ca="1" si="112"/>
        <v>-7,47522497772121-0,183506473157302i</v>
      </c>
      <c r="CK107" s="223" t="str">
        <f t="shared" ca="1" si="113"/>
        <v>-7,39654465562679+1,09717375586393i</v>
      </c>
      <c r="CL107" s="223" t="str">
        <f t="shared" ca="1" si="114"/>
        <v>-7,10007518251973+2,34554801609455i</v>
      </c>
      <c r="CM107" s="223" t="str">
        <f t="shared" ca="1" si="115"/>
        <v>-6,59454601760774+3,52485828295148i</v>
      </c>
      <c r="CN107" s="223" t="str">
        <f t="shared" ca="1" si="116"/>
        <v>-5,89484232318813+4,60038010146855i</v>
      </c>
      <c r="CO107" s="223" t="str">
        <f t="shared" ca="1" si="117"/>
        <v>-5,02156667528294+5,54044503798437i</v>
      </c>
      <c r="CP107" s="223" t="str">
        <f t="shared" ca="1" si="118"/>
        <v>-4,00043242665514+6,31737314815294i</v>
      </c>
      <c r="CQ107" s="223" t="str">
        <f t="shared" ca="1" si="119"/>
        <v>-2,86150658445985+6,90828800502199i</v>
      </c>
      <c r="CR107" s="223" t="str">
        <f t="shared" ca="1" si="120"/>
        <v>-1,63832449577828+7,29579028891117i</v>
      </c>
      <c r="CS107" s="223" t="str">
        <f t="shared" ca="1" si="121"/>
        <v>-0,366902408877092+7,46847010542306i</v>
      </c>
      <c r="CT107" s="223" t="str">
        <f t="shared" ca="1" si="122"/>
        <v>0,915323014967784+7,42124294653585i</v>
      </c>
      <c r="CU107" s="223" t="str">
        <f t="shared" ca="1" si="123"/>
        <v>2,17059701330069+7,15549940249371i</v>
      </c>
      <c r="CV107" s="223" t="str">
        <f t="shared" ca="1" si="124"/>
        <v>3,36195840071496+6,6790642162731i</v>
      </c>
      <c r="CW107" s="223" t="str">
        <f t="shared" ca="1" si="125"/>
        <v>4,45432788043158+6,00596588625407i</v>
      </c>
      <c r="CX107" s="223" t="str">
        <f t="shared" ca="1" si="126"/>
        <v>5,41554094420293+5,15602360108052i</v>
      </c>
      <c r="CY107" s="223" t="str">
        <f t="shared" ca="1" si="127"/>
        <v>6,21729494709849+4,15426366929463i</v>
      </c>
      <c r="CZ107" s="223" t="str">
        <f t="shared" ca="1" si="128"/>
        <v>6,83598247082481+3,03018262680875i</v>
      </c>
      <c r="DA107" s="223" t="str">
        <f t="shared" ca="1" si="129"/>
        <v>7,25338643743429+1,81687871980548i</v>
      </c>
      <c r="DB107" s="223" t="str">
        <f t="shared" ca="1" si="130"/>
        <v>7,45721650599753+0,550077336304396i</v>
      </c>
      <c r="DC107" s="223" t="str">
        <f t="shared" ca="1" si="131"/>
        <v>7,44147095819204-0,732920917713562i</v>
      </c>
      <c r="DD107" s="223" t="str">
        <f t="shared" ca="1" si="132"/>
        <v>7,20661341718897-1,99433852402985i</v>
      </c>
      <c r="DE107" s="223" t="str">
        <f t="shared" ca="1" si="133"/>
        <v>6,75955919640087-3,19703340044958i</v>
      </c>
      <c r="DF107" s="223" t="str">
        <f t="shared" ca="1" si="134"/>
        <v>6,11347168004766-4,30559253883749i</v>
      </c>
      <c r="DG107" s="223" t="str">
        <f t="shared" ca="1" si="135"/>
        <v>5,28737473105696-5,28737473105681i</v>
      </c>
      <c r="DH107" s="223" t="str">
        <f t="shared" ca="1" si="136"/>
        <v>4,30559253883766-6,11347168004754i</v>
      </c>
      <c r="DI107" s="223" t="str">
        <f t="shared" ca="1" si="137"/>
        <v>3,19703340044979-6,75955919640077i</v>
      </c>
      <c r="DJ107" s="223" t="str">
        <f t="shared" ca="1" si="138"/>
        <v>1,99433852403005-7,20661341718892i</v>
      </c>
      <c r="DK107" s="223" t="str">
        <f t="shared" ca="1" si="139"/>
        <v>0,73292091771377-7,44147095819203i</v>
      </c>
      <c r="DL107" s="223" t="str">
        <f t="shared" ca="1" si="140"/>
        <v>-0,55007733630493-7,45721650599749i</v>
      </c>
      <c r="DM107" s="223" t="str">
        <f t="shared" ca="1" si="141"/>
        <v>-1,81687871980599-7,25338643743417i</v>
      </c>
      <c r="DN107" s="223" t="str">
        <f t="shared" ca="1" si="142"/>
        <v>-3,03018262680923-6,83598247082461i</v>
      </c>
      <c r="DO107" s="223" t="str">
        <f t="shared" ca="1" si="143"/>
        <v>-4,15426366929508-6,21729494709819i</v>
      </c>
      <c r="DP107" s="223" t="str">
        <f t="shared" ca="1" si="144"/>
        <v>-5,15602360108037-5,41554094420307i</v>
      </c>
      <c r="DQ107" s="223" t="str">
        <f t="shared" ca="1" si="145"/>
        <v>-6,00596588625395-4,45432788043175i</v>
      </c>
      <c r="DR107" s="223" t="str">
        <f t="shared" ca="1" si="146"/>
        <v>-6,679064216273-3,36195840071516i</v>
      </c>
      <c r="DS107" s="223" t="str">
        <f t="shared" ca="1" si="147"/>
        <v>-7,15549940249365-2,1705970133009i</v>
      </c>
      <c r="DT107" s="223" t="str">
        <f t="shared" ca="1" si="148"/>
        <v>-7,42124294653582-0,915323014967993i</v>
      </c>
      <c r="DU107" s="223" t="str">
        <f t="shared" ca="1" si="149"/>
        <v>-7,46847010542307+0,366902408876883i</v>
      </c>
      <c r="DV107" s="223" t="str">
        <f t="shared" ca="1" si="150"/>
        <v>-7,29579028891122+1,63832449577807i</v>
      </c>
      <c r="DW107" s="223" t="str">
        <f t="shared" ca="1" si="151"/>
        <v>-6,90828800502207+2,86150658445964i</v>
      </c>
      <c r="DX107" s="223" t="str">
        <f t="shared" ca="1" si="152"/>
        <v>-6,31737314815266+4,00043242665558i</v>
      </c>
      <c r="DY107" s="223" t="str">
        <f t="shared" ca="1" si="153"/>
        <v>-5,54044503798401+5,02156667528334i</v>
      </c>
      <c r="DZ107" s="223" t="str">
        <f t="shared" ca="1" si="154"/>
        <v>-4,60038010146812+5,89484232318846i</v>
      </c>
      <c r="EA107" s="223" t="str">
        <f t="shared" ca="1" si="155"/>
        <v>-3,52485828295166+6,59454601760764i</v>
      </c>
      <c r="EB107" s="223" t="str">
        <f t="shared" ca="1" si="156"/>
        <v>-2,34554801609477+7,10007518251966i</v>
      </c>
      <c r="EC107" s="223" t="str">
        <f t="shared" ca="1" si="157"/>
        <v>-1,09717375586415+7,39654465562676i</v>
      </c>
      <c r="ED107" s="223" t="str">
        <f t="shared" ca="1" si="158"/>
        <v>0,183506473157093+7,47522497772122i</v>
      </c>
      <c r="EE107" s="223" t="str">
        <f t="shared" ca="1" si="159"/>
        <v>1,45878340633478+7,3337994291254i</v>
      </c>
      <c r="EF107" s="223" t="str">
        <f t="shared" ca="1" si="160"/>
        <v>2,6911068775422+6,97643224484284i</v>
      </c>
      <c r="EG107" s="223" t="str">
        <f t="shared" ca="1" si="161"/>
        <v>3,84419147310808+6,41364599984446i</v>
      </c>
      <c r="EH107" s="223" t="str">
        <f t="shared" ca="1" si="162"/>
        <v>4,884084945489+5,66201177484517i</v>
      </c>
      <c r="EI107" s="223" t="str">
        <f t="shared" ca="1" si="163"/>
        <v>5,78016792752938+4,74366122555126i</v>
      </c>
      <c r="EJ107" s="223" t="str">
        <f t="shared" ca="1" si="164"/>
        <v>6,5060555110076+3,6856349223608i</v>
      </c>
      <c r="EK107" s="223" t="str">
        <f t="shared" ca="1" si="165"/>
        <v>7,04037414274489+2,51908614846871i</v>
      </c>
      <c r="EL107" s="223" t="str">
        <f t="shared" ca="1" si="166"/>
        <v>7,36739096279188+1,27836360031499i</v>
      </c>
      <c r="EM107" s="223" t="str">
        <f t="shared" ca="1" si="167"/>
        <v>7,47747705400944-3,65501976556213E-13i</v>
      </c>
      <c r="EN107" s="223"/>
      <c r="EO107" s="223"/>
      <c r="EP107" s="223"/>
    </row>
    <row r="108" spans="1:146" ht="15.75" thickBot="1">
      <c r="A108" s="257">
        <f t="shared" si="168"/>
        <v>1.5625E-4</v>
      </c>
      <c r="B108" s="256">
        <v>8</v>
      </c>
      <c r="C108" s="230">
        <f t="shared" si="169"/>
        <v>1600</v>
      </c>
      <c r="D108" s="229">
        <f t="shared" si="170"/>
        <v>10053.096491487338</v>
      </c>
      <c r="E108" s="229" t="str">
        <f t="shared" si="171"/>
        <v>10053,0964914873i</v>
      </c>
      <c r="F108" s="229" t="str">
        <f t="shared" si="172"/>
        <v>0,0925332212305481-0,232993792735217i</v>
      </c>
      <c r="G108" s="229" t="str">
        <f t="shared" si="173"/>
        <v>-2,89868937003806-0,393574722031177i</v>
      </c>
      <c r="H108" s="229" t="str">
        <f t="shared" si="38"/>
        <v>0,00272292523629443-0,0530880546185324i</v>
      </c>
      <c r="I108" s="229" t="str">
        <f t="shared" si="174"/>
        <v>-0,0166650114439962+0,0312074543893358i</v>
      </c>
      <c r="J108" s="255" t="str">
        <f ca="1">IMPRODUCT(1/N_FFT2,W100)</f>
        <v>0,0381281400245101-0,000501794618069012i</v>
      </c>
      <c r="K108" s="254" t="str">
        <f t="shared" ca="1" si="175"/>
        <v>-0,000619746157190548+0,00119824460381776i</v>
      </c>
      <c r="M108" s="258"/>
      <c r="N108" s="246">
        <f t="shared" ca="1" si="176"/>
        <v>2.5225927088574114</v>
      </c>
      <c r="O108" s="223">
        <f t="shared" ca="1" si="39"/>
        <v>-7.4774072911425886</v>
      </c>
      <c r="P108" s="223" t="str">
        <f t="shared" ca="1" si="40"/>
        <v>-7,33373100673244+1,45876979627475i</v>
      </c>
      <c r="Q108" s="223" t="str">
        <f t="shared" ca="1" si="41"/>
        <v>-6,9082235525373+2,8614798873662i</v>
      </c>
      <c r="R108" s="223" t="str">
        <f t="shared" ca="1" si="42"/>
        <v>-6,21723694139455+4,15422491112256i</v>
      </c>
      <c r="S108" s="223" t="str">
        <f t="shared" ca="1" si="43"/>
        <v>-5,28732540126066+5,28732540126065i</v>
      </c>
      <c r="T108" s="223" t="str">
        <f t="shared" ca="1" si="44"/>
        <v>-4,15422491112257+6,21723694139455i</v>
      </c>
      <c r="U108" s="223" t="str">
        <f t="shared" ca="1" si="45"/>
        <v>-2,86147988736621+6,9082235525373i</v>
      </c>
      <c r="V108" s="223" t="str">
        <f t="shared" ca="1" si="46"/>
        <v>-1,45876979627479+7,33373100673244i</v>
      </c>
      <c r="W108" s="223" t="str">
        <f t="shared" ca="1" si="47"/>
        <v>2,61070404657316E-14+7,47740729114259i</v>
      </c>
      <c r="X108" s="223" t="str">
        <f t="shared" ca="1" si="48"/>
        <v>1,45876979627476+7,33373100673244i</v>
      </c>
      <c r="Y108" s="223" t="str">
        <f t="shared" ca="1" si="49"/>
        <v>2,86147988736619+6,9082235525373i</v>
      </c>
      <c r="Z108" s="223" t="str">
        <f t="shared" ca="1" si="50"/>
        <v>4,15422491112254+6,21723694139457i</v>
      </c>
      <c r="AA108" s="223" t="str">
        <f t="shared" ca="1" si="51"/>
        <v>5,28732540126063+5,28732540126068i</v>
      </c>
      <c r="AB108" s="223" t="str">
        <f t="shared" ca="1" si="52"/>
        <v>6,21723694139457+4,15422491112254i</v>
      </c>
      <c r="AC108" s="223" t="str">
        <f t="shared" ca="1" si="53"/>
        <v>6,9082235525373+2,86147988736619i</v>
      </c>
      <c r="AD108" s="223" t="str">
        <f t="shared" ca="1" si="54"/>
        <v>7,33373100673244+1,45876979627476i</v>
      </c>
      <c r="AE108" s="223" t="str">
        <f t="shared" ca="1" si="55"/>
        <v>7,47740729114259+2,41605446685008E-14i</v>
      </c>
      <c r="AF108" s="223" t="str">
        <f t="shared" ca="1" si="56"/>
        <v>7,33373100673244-1,45876979627479i</v>
      </c>
      <c r="AG108" s="223" t="str">
        <f t="shared" ca="1" si="57"/>
        <v>6,9082235525373-2,86147988736621i</v>
      </c>
      <c r="AH108" s="223" t="str">
        <f t="shared" ca="1" si="58"/>
        <v>6,21723694139455-4,15422491112257i</v>
      </c>
      <c r="AI108" s="223" t="str">
        <f t="shared" ca="1" si="59"/>
        <v>5,28732540126067-5,28732540126065i</v>
      </c>
      <c r="AJ108" s="223" t="str">
        <f t="shared" ca="1" si="60"/>
        <v>4,15422491112258-6,21723694139454i</v>
      </c>
      <c r="AK108" s="223" t="str">
        <f t="shared" ca="1" si="61"/>
        <v>2,86147988736616-6,90822355253732i</v>
      </c>
      <c r="AL108" s="223" t="str">
        <f t="shared" ca="1" si="62"/>
        <v>1,45876979627474-7,33373100673245i</v>
      </c>
      <c r="AM108" s="223" t="str">
        <f t="shared" ca="1" si="63"/>
        <v>1,37414009841987E-15-7,47740729114259i</v>
      </c>
      <c r="AN108" s="223" t="str">
        <f t="shared" ca="1" si="64"/>
        <v>-1,45876979627474-7,33373100673245i</v>
      </c>
      <c r="AO108" s="223" t="str">
        <f t="shared" ca="1" si="65"/>
        <v>-2,86147988736617-6,90822355253731i</v>
      </c>
      <c r="AP108" s="223" t="str">
        <f t="shared" ca="1" si="66"/>
        <v>-4,15422491112259-6,21723694139454i</v>
      </c>
      <c r="AQ108" s="223" t="str">
        <f t="shared" ca="1" si="67"/>
        <v>-5,28732540126067-5,28732540126065i</v>
      </c>
      <c r="AR108" s="223" t="str">
        <f t="shared" ca="1" si="68"/>
        <v>-5,28732540126067-5,28732540126065i</v>
      </c>
      <c r="AS108" s="223" t="str">
        <f t="shared" ca="1" si="69"/>
        <v>-6,9082235525373-2,86147988736621i</v>
      </c>
      <c r="AT108" s="223" t="str">
        <f t="shared" ca="1" si="70"/>
        <v>-7,33373100673244-1,45876979627478i</v>
      </c>
      <c r="AU108" s="223" t="str">
        <f t="shared" ca="1" si="71"/>
        <v>-7,47740729114259+2,47329003673117E-14i</v>
      </c>
      <c r="AV108" s="223" t="str">
        <f t="shared" ca="1" si="72"/>
        <v>-7,33373100673244+1,45876979627477i</v>
      </c>
      <c r="AW108" s="223" t="str">
        <f t="shared" ca="1" si="73"/>
        <v>-6,9082235525373+2,86147988736619i</v>
      </c>
      <c r="AX108" s="223" t="str">
        <f t="shared" ca="1" si="74"/>
        <v>-6,21723694139456+4,15422491112254i</v>
      </c>
      <c r="AY108" s="223" t="str">
        <f t="shared" ca="1" si="75"/>
        <v>-5,28732540126068+5,28732540126063i</v>
      </c>
      <c r="AZ108" s="223" t="str">
        <f t="shared" ca="1" si="76"/>
        <v>-4,15422491112254+6,21723694139457i</v>
      </c>
      <c r="BA108" s="223" t="str">
        <f t="shared" ca="1" si="77"/>
        <v>-2,86147988736619+6,9082235525373i</v>
      </c>
      <c r="BB108" s="223" t="str">
        <f t="shared" ca="1" si="78"/>
        <v>-1,45876979627477+7,33373100673244i</v>
      </c>
      <c r="BC108" s="223" t="str">
        <f t="shared" ca="1" si="79"/>
        <v>-2,22140488712701E-14+7,47740729114259i</v>
      </c>
      <c r="BD108" s="223" t="str">
        <f t="shared" ca="1" si="80"/>
        <v>1,45876979627472+7,33373100673245i</v>
      </c>
      <c r="BE108" s="223" t="str">
        <f t="shared" ca="1" si="81"/>
        <v>2,86147988736621+6,9082235525373i</v>
      </c>
      <c r="BF108" s="223" t="str">
        <f t="shared" ca="1" si="82"/>
        <v>4,15422491112257+6,21723694139455i</v>
      </c>
      <c r="BG108" s="223" t="str">
        <f t="shared" ca="1" si="83"/>
        <v>5,28732540126065+5,28732540126066i</v>
      </c>
      <c r="BH108" s="223" t="str">
        <f t="shared" ca="1" si="84"/>
        <v>6,21723694139454+4,15422491112258i</v>
      </c>
      <c r="BI108" s="223" t="str">
        <f t="shared" ca="1" si="85"/>
        <v>6,90822355253728+2,86147988736623i</v>
      </c>
      <c r="BJ108" s="223" t="str">
        <f t="shared" ca="1" si="86"/>
        <v>7,33373100673245+1,45876979627474i</v>
      </c>
      <c r="BK108" s="223" t="str">
        <f t="shared" ca="1" si="87"/>
        <v>7,47740729114259+2,74828019683974E-15i</v>
      </c>
      <c r="BL108" s="223" t="str">
        <f t="shared" ca="1" si="88"/>
        <v>7,33373100673245-1,45876979627474i</v>
      </c>
      <c r="BM108" s="223" t="str">
        <f t="shared" ca="1" si="89"/>
        <v>6,90822355253731-2,86147988736617i</v>
      </c>
      <c r="BN108" s="223" t="str">
        <f t="shared" ca="1" si="90"/>
        <v>6,21723694139441-4,15422491112278i</v>
      </c>
      <c r="BO108" s="223" t="str">
        <f t="shared" ca="1" si="91"/>
        <v>5,2873254012608-5,28732540126051i</v>
      </c>
      <c r="BP108" s="223" t="str">
        <f t="shared" ca="1" si="92"/>
        <v>4,1542249111225-6,2172369413946i</v>
      </c>
      <c r="BQ108" s="223" t="str">
        <f t="shared" ca="1" si="93"/>
        <v>2,86147988736587-6,90822355253744i</v>
      </c>
      <c r="BR108" s="223" t="str">
        <f t="shared" ca="1" si="94"/>
        <v>1,45876979627486-7,33373100673243i</v>
      </c>
      <c r="BS108" s="223" t="str">
        <f t="shared" ca="1" si="95"/>
        <v>-1,82749283260121E-13-7,47740729114259i</v>
      </c>
      <c r="BT108" s="223" t="str">
        <f t="shared" ca="1" si="96"/>
        <v>-1,45876979627447-7,3337310067325i</v>
      </c>
      <c r="BU108" s="223" t="str">
        <f t="shared" ca="1" si="97"/>
        <v>-2,8614798873662-6,9082235525373i</v>
      </c>
      <c r="BV108" s="223" t="str">
        <f t="shared" ca="1" si="98"/>
        <v>-4,15422491112279-6,2172369413944i</v>
      </c>
      <c r="BW108" s="223" t="str">
        <f t="shared" ca="1" si="99"/>
        <v>-5,28732540126053-5,28732540126079i</v>
      </c>
      <c r="BX108" s="223" t="str">
        <f t="shared" ca="1" si="100"/>
        <v>-6,21723694139461-4,15422491112248i</v>
      </c>
      <c r="BY108" s="223" t="str">
        <f t="shared" ca="1" si="101"/>
        <v>-6,90822355253716-2,86147988736653i</v>
      </c>
      <c r="BZ108" s="223" t="str">
        <f t="shared" ca="1" si="102"/>
        <v>-7,33373100673243-1,45876979627483i</v>
      </c>
      <c r="CA108" s="223" t="str">
        <f t="shared" ca="1" si="103"/>
        <v>-7,47740729114259+2,08856323725853E-13i</v>
      </c>
      <c r="CB108" s="223" t="str">
        <f t="shared" ca="1" si="104"/>
        <v>-7,33373100673249+1,4587697962745i</v>
      </c>
      <c r="CC108" s="223" t="str">
        <f t="shared" ca="1" si="105"/>
        <v>-6,90822355253729+2,86147988736622i</v>
      </c>
      <c r="CD108" s="223" t="str">
        <f t="shared" ca="1" si="106"/>
        <v>-6,21723694139439+4,15422491112281i</v>
      </c>
      <c r="CE108" s="223" t="str">
        <f t="shared" ca="1" si="107"/>
        <v>-5,28732540126077+5,28732540126055i</v>
      </c>
      <c r="CF108" s="223" t="str">
        <f t="shared" ca="1" si="108"/>
        <v>-4,15422491112245+6,21723694139463i</v>
      </c>
      <c r="CG108" s="223" t="str">
        <f t="shared" ca="1" si="109"/>
        <v>-2,86147988736651+6,90822355253717i</v>
      </c>
      <c r="CH108" s="223" t="str">
        <f t="shared" ca="1" si="110"/>
        <v>-1,4587697962748+7,33373100673243i</v>
      </c>
      <c r="CI108" s="223" t="str">
        <f t="shared" ca="1" si="111"/>
        <v>2,21680820608982E-13+7,47740729114259i</v>
      </c>
      <c r="CJ108" s="223" t="str">
        <f t="shared" ca="1" si="112"/>
        <v>1,45876979627452+7,33373100673249i</v>
      </c>
      <c r="CK108" s="223" t="str">
        <f t="shared" ca="1" si="113"/>
        <v>2,86147988736624+6,90822355253728i</v>
      </c>
      <c r="CL108" s="223" t="str">
        <f t="shared" ca="1" si="114"/>
        <v>4,15422491112283+6,21723694139437i</v>
      </c>
      <c r="CM108" s="223" t="str">
        <f t="shared" ca="1" si="115"/>
        <v>5,28732540126056+5,28732540126075i</v>
      </c>
      <c r="CN108" s="223" t="str">
        <f t="shared" ca="1" si="116"/>
        <v>6,21723694139463+4,15422491112244i</v>
      </c>
      <c r="CO108" s="223" t="str">
        <f t="shared" ca="1" si="117"/>
        <v>6,90822355253718+2,86147988736648i</v>
      </c>
      <c r="CP108" s="223" t="str">
        <f t="shared" ca="1" si="118"/>
        <v>7,33373100673244+1,45876979627478i</v>
      </c>
      <c r="CQ108" s="223" t="str">
        <f t="shared" ca="1" si="119"/>
        <v>7,47740729114259-2,47787861074713E-13i</v>
      </c>
      <c r="CR108" s="223" t="str">
        <f t="shared" ca="1" si="120"/>
        <v>7,33373100673249-1,45876979627455i</v>
      </c>
      <c r="CS108" s="223" t="str">
        <f t="shared" ca="1" si="121"/>
        <v>6,90822355253727-2,86147988736626i</v>
      </c>
      <c r="CT108" s="223" t="str">
        <f t="shared" ca="1" si="122"/>
        <v>6,21723694139436-4,15422491112285i</v>
      </c>
      <c r="CU108" s="223" t="str">
        <f t="shared" ca="1" si="123"/>
        <v>5,28732540126073-5,28732540126059i</v>
      </c>
      <c r="CV108" s="223" t="str">
        <f t="shared" ca="1" si="124"/>
        <v>4,15422491112241-6,21723694139466i</v>
      </c>
      <c r="CW108" s="223" t="str">
        <f t="shared" ca="1" si="125"/>
        <v>2,86147988736647-6,90822355253718i</v>
      </c>
      <c r="CX108" s="223" t="str">
        <f t="shared" ca="1" si="126"/>
        <v>1,45876979627477-7,33373100673244i</v>
      </c>
      <c r="CY108" s="223" t="str">
        <f t="shared" ca="1" si="127"/>
        <v>-2,73894901540445E-13-7,47740729114259i</v>
      </c>
      <c r="CZ108" s="223" t="str">
        <f t="shared" ca="1" si="128"/>
        <v>-1,45876979627457-7,33373100673248i</v>
      </c>
      <c r="DA108" s="223" t="str">
        <f t="shared" ca="1" si="129"/>
        <v>-2,86147988736629-6,90822355253726i</v>
      </c>
      <c r="DB108" s="223" t="str">
        <f t="shared" ca="1" si="130"/>
        <v>-4,15422491112224-6,21723694139476i</v>
      </c>
      <c r="DC108" s="223" t="str">
        <f t="shared" ca="1" si="131"/>
        <v>-5,28732540126059-5,28732540126072i</v>
      </c>
      <c r="DD108" s="223" t="str">
        <f t="shared" ca="1" si="132"/>
        <v>-6,21723694139466-4,1542249111224i</v>
      </c>
      <c r="DE108" s="223" t="str">
        <f t="shared" ca="1" si="133"/>
        <v>-6,9082235525372-2,86147988736643i</v>
      </c>
      <c r="DF108" s="223" t="str">
        <f t="shared" ca="1" si="134"/>
        <v>-7,33373100673245-1,45876979627473i</v>
      </c>
      <c r="DG108" s="223" t="str">
        <f t="shared" ca="1" si="135"/>
        <v>-7,47740729114259+3,13284485588779E-13i</v>
      </c>
      <c r="DH108" s="223" t="str">
        <f t="shared" ca="1" si="136"/>
        <v>-7,33373100673248+1,45876979627459i</v>
      </c>
      <c r="DI108" s="223" t="str">
        <f t="shared" ca="1" si="137"/>
        <v>-6,90822355253726+2,8614798873663i</v>
      </c>
      <c r="DJ108" s="223" t="str">
        <f t="shared" ca="1" si="138"/>
        <v>-6,21723694139474+4,15422491112227i</v>
      </c>
      <c r="DK108" s="223" t="str">
        <f t="shared" ca="1" si="139"/>
        <v>-5,28732540126069+5,28732540126062i</v>
      </c>
      <c r="DL108" s="223" t="str">
        <f t="shared" ca="1" si="140"/>
        <v>-4,15422491112236+6,21723694139469i</v>
      </c>
      <c r="DM108" s="223" t="str">
        <f t="shared" ca="1" si="141"/>
        <v>-2,86147988736642+6,90822355253721i</v>
      </c>
      <c r="DN108" s="223" t="str">
        <f t="shared" ca="1" si="142"/>
        <v>-1,45876979627471+7,33373100673245i</v>
      </c>
      <c r="DO108" s="223" t="str">
        <f t="shared" ca="1" si="143"/>
        <v>3,26108982471909E-13+7,47740729114259i</v>
      </c>
      <c r="DP108" s="223" t="str">
        <f t="shared" ca="1" si="144"/>
        <v>1,45876979627462+7,33373100673247i</v>
      </c>
      <c r="DQ108" s="223" t="str">
        <f t="shared" ca="1" si="145"/>
        <v>2,86147988736634+6,90822355253724i</v>
      </c>
      <c r="DR108" s="223" t="str">
        <f t="shared" ca="1" si="146"/>
        <v>4,15422491112229+6,21723694139474i</v>
      </c>
      <c r="DS108" s="223" t="str">
        <f t="shared" ca="1" si="147"/>
        <v>5,28732540126063+5,28732540126068i</v>
      </c>
      <c r="DT108" s="223" t="str">
        <f t="shared" ca="1" si="148"/>
        <v>6,21723694139469+4,15422491112236i</v>
      </c>
      <c r="DU108" s="223" t="str">
        <f t="shared" ca="1" si="149"/>
        <v>6,90822355253722+2,86147988736639i</v>
      </c>
      <c r="DV108" s="223" t="str">
        <f t="shared" ca="1" si="150"/>
        <v>7,33373100673246+1,45876979627468i</v>
      </c>
      <c r="DW108" s="223" t="str">
        <f t="shared" ca="1" si="151"/>
        <v>7,47740729114259-3,65498566520242E-13i</v>
      </c>
      <c r="DX108" s="223" t="str">
        <f t="shared" ca="1" si="152"/>
        <v>7,33373100673247-1,45876979627464i</v>
      </c>
      <c r="DY108" s="223" t="str">
        <f t="shared" ca="1" si="153"/>
        <v>6,90822355253724-2,86147988736635i</v>
      </c>
      <c r="DZ108" s="223" t="str">
        <f t="shared" ca="1" si="154"/>
        <v>6,21723694139472-4,15422491112232i</v>
      </c>
      <c r="EA108" s="223" t="str">
        <f t="shared" ca="1" si="155"/>
        <v>5,28732540126066-5,28732540126066i</v>
      </c>
      <c r="EB108" s="223" t="str">
        <f t="shared" ca="1" si="156"/>
        <v>4,15422491112232-6,21723694139472i</v>
      </c>
      <c r="EC108" s="223" t="str">
        <f t="shared" ca="1" si="157"/>
        <v>2,86147988736638-6,90822355253723i</v>
      </c>
      <c r="ED108" s="223" t="str">
        <f t="shared" ca="1" si="158"/>
        <v>1,45876979627466-7,33373100673246i</v>
      </c>
      <c r="EE108" s="223" t="str">
        <f t="shared" ca="1" si="159"/>
        <v>3,65499377222365E-13-7,47740729114259i</v>
      </c>
      <c r="EF108" s="223" t="str">
        <f t="shared" ca="1" si="160"/>
        <v>-1,45876979627468-7,33373100673246i</v>
      </c>
      <c r="EG108" s="223" t="str">
        <f t="shared" ca="1" si="161"/>
        <v>-2,86147988736639-6,90822355253722i</v>
      </c>
      <c r="EH108" s="223" t="str">
        <f t="shared" ca="1" si="162"/>
        <v>-4,15422491112233-6,21723694139471i</v>
      </c>
      <c r="EI108" s="223" t="str">
        <f t="shared" ca="1" si="163"/>
        <v>-5,28732540126067-5,28732540126065i</v>
      </c>
      <c r="EJ108" s="223" t="str">
        <f t="shared" ca="1" si="164"/>
        <v>-6,21723694139472-4,15422491112231i</v>
      </c>
      <c r="EK108" s="223" t="str">
        <f t="shared" ca="1" si="165"/>
        <v>-6,90822355253724-2,86147988736634i</v>
      </c>
      <c r="EL108" s="223" t="str">
        <f t="shared" ca="1" si="166"/>
        <v>-7,33373100673247-1,45876979627462i</v>
      </c>
      <c r="EM108" s="223" t="str">
        <f t="shared" ca="1" si="167"/>
        <v>-7,47740729114259-3,52674880339236E-13i</v>
      </c>
      <c r="EN108" s="223"/>
      <c r="EO108" s="223"/>
      <c r="EP108" s="223"/>
    </row>
    <row r="109" spans="1:146" ht="15.75" thickBot="1">
      <c r="A109" s="257">
        <f t="shared" si="168"/>
        <v>1.7578124999999999E-4</v>
      </c>
      <c r="B109" s="256">
        <v>9</v>
      </c>
      <c r="C109" s="230">
        <f t="shared" si="169"/>
        <v>1800</v>
      </c>
      <c r="D109" s="229">
        <f t="shared" si="170"/>
        <v>11309.733552923255</v>
      </c>
      <c r="E109" s="229" t="str">
        <f t="shared" si="171"/>
        <v>11309,7335529233i</v>
      </c>
      <c r="F109" s="229" t="str">
        <f t="shared" si="172"/>
        <v>0,089475803652602-0,200838389277843i</v>
      </c>
      <c r="G109" s="229" t="str">
        <f t="shared" si="173"/>
        <v>-2,94442255879685-0,465697911239635i</v>
      </c>
      <c r="H109" s="229" t="str">
        <f t="shared" si="38"/>
        <v>0,00258886085628624-0,0471838458715803i</v>
      </c>
      <c r="I109" s="229" t="str">
        <f t="shared" si="174"/>
        <v>-0,0137384846850122+0,029205943464533i</v>
      </c>
      <c r="J109" s="255" t="str">
        <f ca="1">IMPRODUCT(1/N_FFT2,X100)</f>
        <v>-0,482641737834605-0,00442934515853113i</v>
      </c>
      <c r="K109" s="254" t="str">
        <f t="shared" ca="1" si="175"/>
        <v>0,00676012932787336-0,0140351548181963i</v>
      </c>
      <c r="M109" s="258"/>
      <c r="N109" s="246">
        <f t="shared" ca="1" si="176"/>
        <v>2.5226742269999747</v>
      </c>
      <c r="O109" s="223">
        <f t="shared" ca="1" si="39"/>
        <v>-7.4773257730000253</v>
      </c>
      <c r="P109" s="223" t="str">
        <f t="shared" ca="1" si="40"/>
        <v>-7,29564268370811+1,63829134992122i</v>
      </c>
      <c r="Q109" s="223" t="str">
        <f t="shared" ca="1" si="41"/>
        <v>-6,759422439988+3,19696871948368i</v>
      </c>
      <c r="R109" s="223" t="str">
        <f t="shared" ca="1" si="42"/>
        <v>-5,89472306134492+4,60028702861232i</v>
      </c>
      <c r="S109" s="223" t="str">
        <f t="shared" ca="1" si="43"/>
        <v>-4,74356525389496+5,78005098572763i</v>
      </c>
      <c r="T109" s="223" t="str">
        <f t="shared" ca="1" si="44"/>
        <v>-3,36189038305921+6,67892908839916i</v>
      </c>
      <c r="U109" s="223" t="str">
        <f t="shared" ca="1" si="45"/>
        <v>-1,81684196151889+7,25323969012707i</v>
      </c>
      <c r="V109" s="223" t="str">
        <f t="shared" ca="1" si="46"/>
        <v>-0,183502760535429+7,47507374227481i</v>
      </c>
      <c r="W109" s="223" t="str">
        <f t="shared" ca="1" si="47"/>
        <v>1,45875389287408+7,33365105493813i</v>
      </c>
      <c r="X109" s="223" t="str">
        <f t="shared" ca="1" si="48"/>
        <v>3,0301213214939+6,83584416825007i</v>
      </c>
      <c r="Y109" s="223" t="str">
        <f t="shared" ca="1" si="49"/>
        <v>4,45423776243944+6,00584437620797i</v>
      </c>
      <c r="Z109" s="223" t="str">
        <f t="shared" ca="1" si="50"/>
        <v>5,66189722352658+4,88398613284195i</v>
      </c>
      <c r="AA109" s="223" t="str">
        <f t="shared" ca="1" si="51"/>
        <v>6,59441259966873+3,52478696957713i</v>
      </c>
      <c r="AB109" s="223" t="str">
        <f t="shared" ca="1" si="52"/>
        <v>7,20646761617281+1,99429817545497i</v>
      </c>
      <c r="AC109" s="223" t="str">
        <f t="shared" ca="1" si="53"/>
        <v>7,46831900663825+0,366894985869594i</v>
      </c>
      <c r="AD109" s="223" t="str">
        <f t="shared" ca="1" si="54"/>
        <v>7,36724190899554-1,27833773702812i</v>
      </c>
      <c r="AE109" s="223" t="str">
        <f t="shared" ca="1" si="55"/>
        <v>6,90814823959385-2,86144869172361i</v>
      </c>
      <c r="AF109" s="223" t="str">
        <f t="shared" ca="1" si="56"/>
        <v>6,11334799499174-4,30550542999319i</v>
      </c>
      <c r="AG109" s="223" t="str">
        <f t="shared" ca="1" si="57"/>
        <v>5,02146508116658-5,54033294615i</v>
      </c>
      <c r="AH109" s="223" t="str">
        <f t="shared" ca="1" si="58"/>
        <v>3,68556035622491-6,50592388336919i</v>
      </c>
      <c r="AI109" s="223" t="str">
        <f t="shared" ca="1" si="59"/>
        <v>2,17055309874176-7,15535463559375i</v>
      </c>
      <c r="AJ109" s="223" t="str">
        <f t="shared" ca="1" si="60"/>
        <v>0,550066207383286-7,45706563489053i</v>
      </c>
      <c r="AK109" s="223" t="str">
        <f t="shared" ca="1" si="61"/>
        <v>-1,09715155832959-7,39639501200587i</v>
      </c>
      <c r="AL109" s="223" t="str">
        <f t="shared" ca="1" si="62"/>
        <v>-2,69105243225782-6,97629110075043i</v>
      </c>
      <c r="AM109" s="223" t="str">
        <f t="shared" ca="1" si="63"/>
        <v>-4,15417962206913-6,21716916153614i</v>
      </c>
      <c r="AN109" s="223" t="str">
        <f t="shared" ca="1" si="64"/>
        <v>-5,4154313793731-5,15591928669094i</v>
      </c>
      <c r="AO109" s="223" t="str">
        <f t="shared" ca="1" si="65"/>
        <v>-6,41351624179452-3,84411369912603i</v>
      </c>
      <c r="AP109" s="223" t="str">
        <f t="shared" ca="1" si="66"/>
        <v>-7,09993153693813-2,34550056200415i</v>
      </c>
      <c r="AQ109" s="223" t="str">
        <f t="shared" ca="1" si="67"/>
        <v>-7,441320405642-0,73290608958195i</v>
      </c>
      <c r="AR109" s="223" t="str">
        <f t="shared" ca="1" si="68"/>
        <v>-7,441320405642-0,73290608958195i</v>
      </c>
      <c r="AS109" s="223" t="str">
        <f t="shared" ca="1" si="69"/>
        <v>-7,04023170500822+2,51903518343185i</v>
      </c>
      <c r="AT109" s="223" t="str">
        <f t="shared" ca="1" si="70"/>
        <v>-6,3172453378526+4,00035149167545i</v>
      </c>
      <c r="AU109" s="223" t="str">
        <f t="shared" ca="1" si="71"/>
        <v>-5,28726775922929+5,28726775922923i</v>
      </c>
      <c r="AV109" s="223" t="str">
        <f t="shared" ca="1" si="72"/>
        <v>-4,00035149167545+6,3172453378526i</v>
      </c>
      <c r="AW109" s="223" t="str">
        <f t="shared" ca="1" si="73"/>
        <v>-2,51903518343184+7,04023170500822i</v>
      </c>
      <c r="AX109" s="223" t="str">
        <f t="shared" ca="1" si="74"/>
        <v>-0,915304496557448+7,42109280323i</v>
      </c>
      <c r="AY109" s="223" t="str">
        <f t="shared" ca="1" si="75"/>
        <v>0,732906089581952+7,441320405642i</v>
      </c>
      <c r="AZ109" s="223" t="str">
        <f t="shared" ca="1" si="76"/>
        <v>2,34550056200415+7,09993153693813i</v>
      </c>
      <c r="BA109" s="223" t="str">
        <f t="shared" ca="1" si="77"/>
        <v>3,84411369912603+6,41351624179451i</v>
      </c>
      <c r="BB109" s="223" t="str">
        <f t="shared" ca="1" si="78"/>
        <v>5,15591928669093+5,4154313793731i</v>
      </c>
      <c r="BC109" s="223" t="str">
        <f t="shared" ca="1" si="79"/>
        <v>6,21716916153614+4,15417962206912i</v>
      </c>
      <c r="BD109" s="223" t="str">
        <f t="shared" ca="1" si="80"/>
        <v>6,97629110075041+2,69105243225789i</v>
      </c>
      <c r="BE109" s="223" t="str">
        <f t="shared" ca="1" si="81"/>
        <v>7,39639501200587+1,09715155832959i</v>
      </c>
      <c r="BF109" s="223" t="str">
        <f t="shared" ca="1" si="82"/>
        <v>7,45706563489053-0,550066207383295i</v>
      </c>
      <c r="BG109" s="223" t="str">
        <f t="shared" ca="1" si="83"/>
        <v>7,15535463559375-2,17055309874176i</v>
      </c>
      <c r="BH109" s="223" t="str">
        <f t="shared" ca="1" si="84"/>
        <v>6,50592388336919-3,68556035622491i</v>
      </c>
      <c r="BI109" s="223" t="str">
        <f t="shared" ca="1" si="85"/>
        <v>5,54033294614994-5,02146508116664i</v>
      </c>
      <c r="BJ109" s="223" t="str">
        <f t="shared" ca="1" si="86"/>
        <v>4,30550542999331-6,11334799499166i</v>
      </c>
      <c r="BK109" s="223" t="str">
        <f t="shared" ca="1" si="87"/>
        <v>2,86144869172327-6,908148239594i</v>
      </c>
      <c r="BL109" s="223" t="str">
        <f t="shared" ca="1" si="88"/>
        <v>1,27833773702805-7,36724190899555i</v>
      </c>
      <c r="BM109" s="223" t="str">
        <f t="shared" ca="1" si="89"/>
        <v>-0,366894985869451-7,46831900663826i</v>
      </c>
      <c r="BN109" s="223" t="str">
        <f t="shared" ca="1" si="90"/>
        <v>-1,99429817545462-7,20646761617291i</v>
      </c>
      <c r="BO109" s="223" t="str">
        <f t="shared" ca="1" si="91"/>
        <v>-3,52478696957727-6,59441259966866i</v>
      </c>
      <c r="BP109" s="223" t="str">
        <f t="shared" ca="1" si="92"/>
        <v>-4,88398613284189-5,66189722352663i</v>
      </c>
      <c r="BQ109" s="223" t="str">
        <f t="shared" ca="1" si="93"/>
        <v>-6,00584437620775-4,45423776243974i</v>
      </c>
      <c r="BR109" s="223" t="str">
        <f t="shared" ca="1" si="94"/>
        <v>-6,83584416825013-3,03012132149376i</v>
      </c>
      <c r="BS109" s="223" t="str">
        <f t="shared" ca="1" si="95"/>
        <v>-7,33365105493811-1,45875389287415i</v>
      </c>
      <c r="BT109" s="223" t="str">
        <f t="shared" ca="1" si="96"/>
        <v>-7,47507374227481+0,183502760535126i</v>
      </c>
      <c r="BU109" s="223" t="str">
        <f t="shared" ca="1" si="97"/>
        <v>-7,25323969012703+1,81684196151904i</v>
      </c>
      <c r="BV109" s="223" t="str">
        <f t="shared" ca="1" si="98"/>
        <v>-6,67892908839919+3,36189038305914i</v>
      </c>
      <c r="BW109" s="223" t="str">
        <f t="shared" ca="1" si="99"/>
        <v>-5,78005098572781+4,74356525389473i</v>
      </c>
      <c r="BX109" s="223" t="str">
        <f t="shared" ca="1" si="100"/>
        <v>-4,60028702861216+5,89472306134505i</v>
      </c>
      <c r="BY109" s="223" t="str">
        <f t="shared" ca="1" si="101"/>
        <v>-3,19696871948371+6,75942243998798i</v>
      </c>
      <c r="BZ109" s="223" t="str">
        <f t="shared" ca="1" si="102"/>
        <v>-1,63829134992151+7,29564268370805i</v>
      </c>
      <c r="CA109" s="223" t="str">
        <f t="shared" ca="1" si="103"/>
        <v>2,21678403861033E-13+7,47732577300003i</v>
      </c>
      <c r="CB109" s="223" t="str">
        <f t="shared" ca="1" si="104"/>
        <v>1,63829134992122+7,29564268370811i</v>
      </c>
      <c r="CC109" s="223" t="str">
        <f t="shared" ca="1" si="105"/>
        <v>3,19696871948345+6,75942243998811i</v>
      </c>
      <c r="CD109" s="223" t="str">
        <f t="shared" ca="1" si="106"/>
        <v>4,60028702861252+5,89472306134477i</v>
      </c>
      <c r="CE109" s="223" t="str">
        <f t="shared" ca="1" si="107"/>
        <v>5,78005098572763+4,74356525389494i</v>
      </c>
      <c r="CF109" s="223" t="str">
        <f t="shared" ca="1" si="108"/>
        <v>6,67892908839906+3,36189038305941i</v>
      </c>
      <c r="CG109" s="223" t="str">
        <f t="shared" ca="1" si="109"/>
        <v>7,25323969012714+1,8168419615186i</v>
      </c>
      <c r="CH109" s="223" t="str">
        <f t="shared" ca="1" si="110"/>
        <v>7,47507374227481+0,183502760535426i</v>
      </c>
      <c r="CI109" s="223" t="str">
        <f t="shared" ca="1" si="111"/>
        <v>7,33365105493817-1,45875389287387i</v>
      </c>
      <c r="CJ109" s="223" t="str">
        <f t="shared" ca="1" si="112"/>
        <v>6,83584416824995-3,03012132149418i</v>
      </c>
      <c r="CK109" s="223" t="str">
        <f t="shared" ca="1" si="113"/>
        <v>6,00584437620793-4,4542377624395i</v>
      </c>
      <c r="CL109" s="223" t="str">
        <f t="shared" ca="1" si="114"/>
        <v>4,88398613284211-5,66189722352644i</v>
      </c>
      <c r="CM109" s="223" t="str">
        <f t="shared" ca="1" si="115"/>
        <v>3,52478696957687-6,59441259966887i</v>
      </c>
      <c r="CN109" s="223" t="str">
        <f t="shared" ca="1" si="116"/>
        <v>1,99429817545488-7,20646761617283i</v>
      </c>
      <c r="CO109" s="223" t="str">
        <f t="shared" ca="1" si="117"/>
        <v>0,366894985869737-7,46831900663824i</v>
      </c>
      <c r="CP109" s="223" t="str">
        <f t="shared" ca="1" si="118"/>
        <v>-1,27833773702849-7,36724190899548i</v>
      </c>
      <c r="CQ109" s="223" t="str">
        <f t="shared" ca="1" si="119"/>
        <v>-2,8614486917237-6,90814823959382i</v>
      </c>
      <c r="CR109" s="223" t="str">
        <f t="shared" ca="1" si="120"/>
        <v>-4,30550542999307-6,11334799499183i</v>
      </c>
      <c r="CS109" s="223" t="str">
        <f t="shared" ca="1" si="121"/>
        <v>-5,54033294614974-5,02146508116687i</v>
      </c>
      <c r="CT109" s="223" t="str">
        <f t="shared" ca="1" si="122"/>
        <v>-6,50592388336927-3,68556035622478i</v>
      </c>
      <c r="CU109" s="223" t="str">
        <f t="shared" ca="1" si="123"/>
        <v>-7,15535463559371-2,17055309874191i</v>
      </c>
      <c r="CV109" s="223" t="str">
        <f t="shared" ca="1" si="124"/>
        <v>-7,45706563489051-0,550066207383647i</v>
      </c>
      <c r="CW109" s="223" t="str">
        <f t="shared" ca="1" si="125"/>
        <v>-7,39639501200585+1,09715155832973i</v>
      </c>
      <c r="CX109" s="223" t="str">
        <f t="shared" ca="1" si="126"/>
        <v>-6,97629110075045+2,69105243225777i</v>
      </c>
      <c r="CY109" s="223" t="str">
        <f t="shared" ca="1" si="127"/>
        <v>-6,21716916153635+4,15417962206882i</v>
      </c>
      <c r="CZ109" s="223" t="str">
        <f t="shared" ca="1" si="128"/>
        <v>-5,15591928669084+5,4154313793732i</v>
      </c>
      <c r="DA109" s="223" t="str">
        <f t="shared" ca="1" si="129"/>
        <v>-3,84411369912608+6,41351624179448i</v>
      </c>
      <c r="DB109" s="223" t="str">
        <f t="shared" ca="1" si="130"/>
        <v>-2,34550056200444+7,09993153693803i</v>
      </c>
      <c r="DC109" s="223" t="str">
        <f t="shared" ca="1" si="131"/>
        <v>-0,732906089581788+7,44132040564202i</v>
      </c>
      <c r="DD109" s="223" t="str">
        <f t="shared" ca="1" si="132"/>
        <v>0,91530449655738+7,42109280323001i</v>
      </c>
      <c r="DE109" s="223" t="str">
        <f t="shared" ca="1" si="133"/>
        <v>2,51903518343156+7,04023170500832i</v>
      </c>
      <c r="DF109" s="223" t="str">
        <f t="shared" ca="1" si="134"/>
        <v>4,00035149167564+6,31724533785248i</v>
      </c>
      <c r="DG109" s="223" t="str">
        <f t="shared" ca="1" si="135"/>
        <v>5,28726775922923+5,28726775922929i</v>
      </c>
      <c r="DH109" s="223" t="str">
        <f t="shared" ca="1" si="136"/>
        <v>6,31724533785245+4,00035149167569i</v>
      </c>
      <c r="DI109" s="223" t="str">
        <f t="shared" ca="1" si="137"/>
        <v>7,04023170500829+2,51903518343163i</v>
      </c>
      <c r="DJ109" s="223" t="str">
        <f t="shared" ca="1" si="138"/>
        <v>7,42109280323+0,915304496557455i</v>
      </c>
      <c r="DK109" s="223" t="str">
        <f t="shared" ca="1" si="139"/>
        <v>7,44132040564203-0,732906089581737i</v>
      </c>
      <c r="DL109" s="223" t="str">
        <f t="shared" ca="1" si="140"/>
        <v>7,09993153693806-2,34550056200436i</v>
      </c>
      <c r="DM109" s="223" t="str">
        <f t="shared" ca="1" si="141"/>
        <v>6,41351624179451-3,84411369912603i</v>
      </c>
      <c r="DN109" s="223" t="str">
        <f t="shared" ca="1" si="142"/>
        <v>5,41543137937325-5,15591928669078i</v>
      </c>
      <c r="DO109" s="223" t="str">
        <f t="shared" ca="1" si="143"/>
        <v>4,15417962206886-6,21716916153632i</v>
      </c>
      <c r="DP109" s="223" t="str">
        <f t="shared" ca="1" si="144"/>
        <v>2,69105243225782-6,97629110075044i</v>
      </c>
      <c r="DQ109" s="223" t="str">
        <f t="shared" ca="1" si="145"/>
        <v>1,09715155832981-7,39639501200584i</v>
      </c>
      <c r="DR109" s="223" t="str">
        <f t="shared" ca="1" si="146"/>
        <v>-0,550066207383595-7,45706563489051i</v>
      </c>
      <c r="DS109" s="223" t="str">
        <f t="shared" ca="1" si="147"/>
        <v>-2,17055309874184-7,15535463559373i</v>
      </c>
      <c r="DT109" s="223" t="str">
        <f t="shared" ca="1" si="148"/>
        <v>-3,68556035622474-6,5059238833693i</v>
      </c>
      <c r="DU109" s="223" t="str">
        <f t="shared" ca="1" si="149"/>
        <v>-5,02146508116681-5,54033294614979i</v>
      </c>
      <c r="DV109" s="223" t="str">
        <f t="shared" ca="1" si="150"/>
        <v>-6,11334799499179-4,30550542999313i</v>
      </c>
      <c r="DW109" s="223" t="str">
        <f t="shared" ca="1" si="151"/>
        <v>-6,9081482395938-2,86144869172374i</v>
      </c>
      <c r="DX109" s="223" t="str">
        <f t="shared" ca="1" si="152"/>
        <v>-7,36724190899559-1,27833773702783i</v>
      </c>
      <c r="DY109" s="223" t="str">
        <f t="shared" ca="1" si="153"/>
        <v>-7,46831900663825+0,366894985869685i</v>
      </c>
      <c r="DZ109" s="223" t="str">
        <f t="shared" ca="1" si="154"/>
        <v>-7,20646761617285+1,99429817545483i</v>
      </c>
      <c r="EA109" s="223" t="str">
        <f t="shared" ca="1" si="155"/>
        <v>-6,59441259966854+3,52478696957747i</v>
      </c>
      <c r="EB109" s="223" t="str">
        <f t="shared" ca="1" si="156"/>
        <v>-5,66189722352647+4,88398613284207i</v>
      </c>
      <c r="EC109" s="223" t="str">
        <f t="shared" ca="1" si="157"/>
        <v>-4,45423776243956+6,00584437620788i</v>
      </c>
      <c r="ED109" s="223" t="str">
        <f t="shared" ca="1" si="158"/>
        <v>-3,03012132149423+6,83584416824993i</v>
      </c>
      <c r="EE109" s="223" t="str">
        <f t="shared" ca="1" si="159"/>
        <v>-1,45875389287393+7,33365105493816i</v>
      </c>
      <c r="EF109" s="223" t="str">
        <f t="shared" ca="1" si="160"/>
        <v>0,183502760535347+7,47507374227481i</v>
      </c>
      <c r="EG109" s="223" t="str">
        <f t="shared" ca="1" si="161"/>
        <v>1,81684196151854+7,25323969012716i</v>
      </c>
      <c r="EH109" s="223" t="str">
        <f t="shared" ca="1" si="162"/>
        <v>3,36189038305935+6,67892908839909i</v>
      </c>
      <c r="EI109" s="223" t="str">
        <f t="shared" ca="1" si="163"/>
        <v>4,74356525389491+5,78005098572767i</v>
      </c>
      <c r="EJ109" s="223" t="str">
        <f t="shared" ca="1" si="164"/>
        <v>5,89472306134473+4,60028702861257i</v>
      </c>
      <c r="EK109" s="223" t="str">
        <f t="shared" ca="1" si="165"/>
        <v>6,75942243998808+3,1969687194835i</v>
      </c>
      <c r="EL109" s="223" t="str">
        <f t="shared" ca="1" si="166"/>
        <v>7,2956426837081+1,63829134992128i</v>
      </c>
      <c r="EM109" s="223" t="str">
        <f t="shared" ca="1" si="167"/>
        <v>7,47732577300003+3,00457523806308E-13i</v>
      </c>
      <c r="EN109" s="223"/>
      <c r="EO109" s="223"/>
      <c r="EP109" s="223"/>
    </row>
    <row r="110" spans="1:146" ht="15.75" thickBot="1">
      <c r="A110" s="257">
        <f t="shared" si="168"/>
        <v>1.9531249999999998E-4</v>
      </c>
      <c r="B110" s="256">
        <v>10</v>
      </c>
      <c r="C110" s="230">
        <f t="shared" si="169"/>
        <v>2000</v>
      </c>
      <c r="D110" s="229">
        <f t="shared" si="170"/>
        <v>12566.370614359172</v>
      </c>
      <c r="E110" s="229" t="str">
        <f t="shared" si="171"/>
        <v>12566,3706143592i</v>
      </c>
      <c r="F110" s="229" t="str">
        <f t="shared" si="172"/>
        <v>0,08646960451714-0,174797020446683i</v>
      </c>
      <c r="G110" s="229" t="str">
        <f t="shared" si="173"/>
        <v>-2,99425919819284-0,530752442601886i</v>
      </c>
      <c r="H110" s="229" t="str">
        <f t="shared" si="38"/>
        <v>0,0024920580320955-0,0424597786676375i</v>
      </c>
      <c r="I110" s="229" t="str">
        <f t="shared" si="174"/>
        <v>-0,0115046757062874+0,0273483335522814i</v>
      </c>
      <c r="J110" s="255" t="str">
        <f ca="1">IMPRODUCT(1/N_FFT2,Y100)</f>
        <v>0,0202897672751023+0,000493483375971316i</v>
      </c>
      <c r="K110" s="254" t="str">
        <f t="shared" ca="1" si="175"/>
        <v>-0,000246923140624664+0,000549213956930667i</v>
      </c>
      <c r="N110" s="246">
        <f t="shared" ca="1" si="176"/>
        <v>2.5227677841380221</v>
      </c>
      <c r="O110" s="223">
        <f t="shared" ca="1" si="39"/>
        <v>-7.4772322158619779</v>
      </c>
      <c r="P110" s="223" t="str">
        <f t="shared" ca="1" si="40"/>
        <v>-7,25314893677921+1,81681922898862i</v>
      </c>
      <c r="Q110" s="223" t="str">
        <f t="shared" ca="1" si="41"/>
        <v>-6,59433008963925+3,52474286704755i</v>
      </c>
      <c r="R110" s="223" t="str">
        <f t="shared" ca="1" si="42"/>
        <v>-5,54026362488329+5,02140225203273i</v>
      </c>
      <c r="S110" s="223" t="str">
        <f t="shared" ca="1" si="43"/>
        <v>-4,15412764450812+6,21709137161886i</v>
      </c>
      <c r="T110" s="223" t="str">
        <f t="shared" ca="1" si="44"/>
        <v>-2,51900366498135+7,04014361684013i</v>
      </c>
      <c r="U110" s="223" t="str">
        <f t="shared" ca="1" si="45"/>
        <v>-0,732896919378821+7,44122729900715i</v>
      </c>
      <c r="V110" s="223" t="str">
        <f t="shared" ca="1" si="46"/>
        <v>1,09713783064636+7,39630246748258i</v>
      </c>
      <c r="W110" s="223" t="str">
        <f t="shared" ca="1" si="47"/>
        <v>2,86141288895688+6,9080618040689i</v>
      </c>
      <c r="X110" s="223" t="str">
        <f t="shared" ca="1" si="48"/>
        <v>4,45418203051737+6,00576923041007i</v>
      </c>
      <c r="Y110" s="223" t="str">
        <f t="shared" ca="1" si="49"/>
        <v>5,77997866508195+4,74350590187487i</v>
      </c>
      <c r="Z110" s="223" t="str">
        <f t="shared" ca="1" si="50"/>
        <v>6,75933786533691+3,19692871865277i</v>
      </c>
      <c r="AA110" s="223" t="str">
        <f t="shared" ca="1" si="51"/>
        <v>7,33355929547426+1,45873564078189i</v>
      </c>
      <c r="AB110" s="223" t="str">
        <f t="shared" ca="1" si="52"/>
        <v>7,46822556219388-0,366890395238365i</v>
      </c>
      <c r="AC110" s="223" t="str">
        <f t="shared" ca="1" si="53"/>
        <v>7,15526510699464-2,17052594053819i</v>
      </c>
      <c r="AD110" s="223" t="str">
        <f t="shared" ca="1" si="54"/>
        <v>6,41343599516054-3,84406560114462i</v>
      </c>
      <c r="AE110" s="223" t="str">
        <f t="shared" ca="1" si="55"/>
        <v>5,28720160434253-5,28720160434251i</v>
      </c>
      <c r="AF110" s="223" t="str">
        <f t="shared" ca="1" si="56"/>
        <v>3,84406560114464-6,41343599516053i</v>
      </c>
      <c r="AG110" s="223" t="str">
        <f t="shared" ca="1" si="57"/>
        <v>2,17052594053814-7,15526510699466i</v>
      </c>
      <c r="AH110" s="223" t="str">
        <f t="shared" ca="1" si="58"/>
        <v>0,366890395238387-7,46822556219387i</v>
      </c>
      <c r="AI110" s="223" t="str">
        <f t="shared" ca="1" si="59"/>
        <v>-1,45873564078187-7,33355929547426i</v>
      </c>
      <c r="AJ110" s="223" t="str">
        <f t="shared" ca="1" si="60"/>
        <v>-3,19692871865275-6,75933786533692i</v>
      </c>
      <c r="AK110" s="223" t="str">
        <f t="shared" ca="1" si="61"/>
        <v>-4,74350590187491-5,77997866508191i</v>
      </c>
      <c r="AL110" s="223" t="str">
        <f t="shared" ca="1" si="62"/>
        <v>-6,00576923041005-4,45418203051739i</v>
      </c>
      <c r="AM110" s="223" t="str">
        <f t="shared" ca="1" si="63"/>
        <v>-6,90806180406889-2,8614128889569i</v>
      </c>
      <c r="AN110" s="223" t="str">
        <f t="shared" ca="1" si="64"/>
        <v>-7,39630246748258-1,09713783064631i</v>
      </c>
      <c r="AO110" s="223" t="str">
        <f t="shared" ca="1" si="65"/>
        <v>-7,44122729900715+0,732896919378871i</v>
      </c>
      <c r="AP110" s="223" t="str">
        <f t="shared" ca="1" si="66"/>
        <v>-7,04014361684014+2,51900366498133i</v>
      </c>
      <c r="AQ110" s="223" t="str">
        <f t="shared" ca="1" si="67"/>
        <v>-6,21709137161887+4,1541276445081i</v>
      </c>
      <c r="AR110" s="223" t="str">
        <f t="shared" ca="1" si="68"/>
        <v>-6,21709137161887+4,1541276445081i</v>
      </c>
      <c r="AS110" s="223" t="str">
        <f t="shared" ca="1" si="69"/>
        <v>-3,52474286704755+6,59433008963926i</v>
      </c>
      <c r="AT110" s="223" t="str">
        <f t="shared" ca="1" si="70"/>
        <v>-1,81681922898862+7,25314893677921i</v>
      </c>
      <c r="AU110" s="223" t="str">
        <f t="shared" ca="1" si="71"/>
        <v>-2,22135287537095E-14+7,47723221586198i</v>
      </c>
      <c r="AV110" s="223" t="str">
        <f t="shared" ca="1" si="72"/>
        <v>1,81681922898865+7,2531489367792i</v>
      </c>
      <c r="AW110" s="223" t="str">
        <f t="shared" ca="1" si="73"/>
        <v>3,52474286704757+6,59433008963924i</v>
      </c>
      <c r="AX110" s="223" t="str">
        <f t="shared" ca="1" si="74"/>
        <v>5,02140225203272+5,54026362488329i</v>
      </c>
      <c r="AY110" s="223" t="str">
        <f t="shared" ca="1" si="75"/>
        <v>6,21709137161884+4,15412764450814i</v>
      </c>
      <c r="AZ110" s="223" t="str">
        <f t="shared" ca="1" si="76"/>
        <v>7,04014361684014+2,5190036649813i</v>
      </c>
      <c r="BA110" s="223" t="str">
        <f t="shared" ca="1" si="77"/>
        <v>7,44122729900715+0,732896919378842i</v>
      </c>
      <c r="BB110" s="223" t="str">
        <f t="shared" ca="1" si="78"/>
        <v>7,39630246748258-1,09713783064634i</v>
      </c>
      <c r="BC110" s="223" t="str">
        <f t="shared" ca="1" si="79"/>
        <v>6,90806180406891-2,86141288895687i</v>
      </c>
      <c r="BD110" s="223" t="str">
        <f t="shared" ca="1" si="80"/>
        <v>6,00576923041008-4,45418203051736i</v>
      </c>
      <c r="BE110" s="223" t="str">
        <f t="shared" ca="1" si="81"/>
        <v>4,74350590187494-5,77997866508189i</v>
      </c>
      <c r="BF110" s="223" t="str">
        <f t="shared" ca="1" si="82"/>
        <v>3,19692871865286-6,75933786533687i</v>
      </c>
      <c r="BG110" s="223" t="str">
        <f t="shared" ca="1" si="83"/>
        <v>1,45873564078198-7,33355929547424i</v>
      </c>
      <c r="BH110" s="223" t="str">
        <f t="shared" ca="1" si="84"/>
        <v>-0,36689039523827-7,46822556219388i</v>
      </c>
      <c r="BI110" s="223" t="str">
        <f t="shared" ca="1" si="85"/>
        <v>-2,17052594053803-7,15526510699469i</v>
      </c>
      <c r="BJ110" s="223" t="str">
        <f t="shared" ca="1" si="86"/>
        <v>-3,84406560114447-6,41343599516063i</v>
      </c>
      <c r="BK110" s="223" t="str">
        <f t="shared" ca="1" si="87"/>
        <v>-5,28720160434239-5,28720160434265i</v>
      </c>
      <c r="BL110" s="223" t="str">
        <f t="shared" ca="1" si="88"/>
        <v>-6,41343599516044-3,84406560114478i</v>
      </c>
      <c r="BM110" s="223" t="str">
        <f t="shared" ca="1" si="89"/>
        <v>-7,15526510699458-2,17052594053838i</v>
      </c>
      <c r="BN110" s="223" t="str">
        <f t="shared" ca="1" si="90"/>
        <v>-7,46822556219387-0,366890395238635i</v>
      </c>
      <c r="BO110" s="223" t="str">
        <f t="shared" ca="1" si="91"/>
        <v>-7,33355929547431+1,45873564078163i</v>
      </c>
      <c r="BP110" s="223" t="str">
        <f t="shared" ca="1" si="92"/>
        <v>-6,75933786533702+3,19692871865253i</v>
      </c>
      <c r="BQ110" s="223" t="str">
        <f t="shared" ca="1" si="93"/>
        <v>-5,77997866508212+4,74350590187466i</v>
      </c>
      <c r="BR110" s="223" t="str">
        <f t="shared" ca="1" si="94"/>
        <v>-4,45418203051766+6,00576923040986i</v>
      </c>
      <c r="BS110" s="223" t="str">
        <f t="shared" ca="1" si="95"/>
        <v>-2,8614128889572+6,90806180406876i</v>
      </c>
      <c r="BT110" s="223" t="str">
        <f t="shared" ca="1" si="96"/>
        <v>-1,0971378306467+7,39630246748253i</v>
      </c>
      <c r="BU110" s="223" t="str">
        <f t="shared" ca="1" si="97"/>
        <v>0,732896919379218+7,44122729900711i</v>
      </c>
      <c r="BV110" s="223" t="str">
        <f t="shared" ca="1" si="98"/>
        <v>2,51900366498166+7,04014361684002i</v>
      </c>
      <c r="BW110" s="223" t="str">
        <f t="shared" ca="1" si="99"/>
        <v>4,15412764450838+6,21709137161868i</v>
      </c>
      <c r="BX110" s="223" t="str">
        <f t="shared" ca="1" si="100"/>
        <v>5,5402636248835+5,0214022520325i</v>
      </c>
      <c r="BY110" s="223" t="str">
        <f t="shared" ca="1" si="101"/>
        <v>6,59433008963938+3,52474286704731i</v>
      </c>
      <c r="BZ110" s="223" t="str">
        <f t="shared" ca="1" si="102"/>
        <v>7,25314893677928+1,81681922898836i</v>
      </c>
      <c r="CA110" s="223" t="str">
        <f t="shared" ca="1" si="103"/>
        <v>7,47723221586198-2,47782059394047E-13i</v>
      </c>
      <c r="CB110" s="223" t="str">
        <f t="shared" ca="1" si="104"/>
        <v>7,25314893677916-1,81681922898884i</v>
      </c>
      <c r="CC110" s="223" t="str">
        <f t="shared" ca="1" si="105"/>
        <v>6,59433008963914-3,52474286704776i</v>
      </c>
      <c r="CD110" s="223" t="str">
        <f t="shared" ca="1" si="106"/>
        <v>5,54026362488315-5,02140225203287i</v>
      </c>
      <c r="CE110" s="223" t="str">
        <f t="shared" ca="1" si="107"/>
        <v>4,15412764450796-6,21709137161896i</v>
      </c>
      <c r="CF110" s="223" t="str">
        <f t="shared" ca="1" si="108"/>
        <v>2,51900366498118-7,04014361684019i</v>
      </c>
      <c r="CG110" s="223" t="str">
        <f t="shared" ca="1" si="109"/>
        <v>0,732896919378712-7,44122729900716i</v>
      </c>
      <c r="CH110" s="223" t="str">
        <f t="shared" ca="1" si="110"/>
        <v>-1,09713783064647-7,39630246748256i</v>
      </c>
      <c r="CI110" s="223" t="str">
        <f t="shared" ca="1" si="111"/>
        <v>-2,86141288895699-6,90806180406885i</v>
      </c>
      <c r="CJ110" s="223" t="str">
        <f t="shared" ca="1" si="112"/>
        <v>-4,45418203051746-6,00576923041i</v>
      </c>
      <c r="CK110" s="223" t="str">
        <f t="shared" ca="1" si="113"/>
        <v>-5,77997866508198-4,74350590187484i</v>
      </c>
      <c r="CL110" s="223" t="str">
        <f t="shared" ca="1" si="114"/>
        <v>-6,75933786533693-3,19692871865275i</v>
      </c>
      <c r="CM110" s="223" t="str">
        <f t="shared" ca="1" si="115"/>
        <v>-7,33355929547426-1,45873564078186i</v>
      </c>
      <c r="CN110" s="223" t="str">
        <f t="shared" ca="1" si="116"/>
        <v>-7,46822556219387+0,3668903952384i</v>
      </c>
      <c r="CO110" s="223" t="str">
        <f t="shared" ca="1" si="117"/>
        <v>-7,15526510699465+2,17052594053815i</v>
      </c>
      <c r="CP110" s="223" t="str">
        <f t="shared" ca="1" si="118"/>
        <v>-6,41343599516056+3,84406560114458i</v>
      </c>
      <c r="CQ110" s="223" t="str">
        <f t="shared" ca="1" si="119"/>
        <v>-5,28720160434255+5,28720160434249i</v>
      </c>
      <c r="CR110" s="223" t="str">
        <f t="shared" ca="1" si="120"/>
        <v>-3,84406560114467+6,41343599516051i</v>
      </c>
      <c r="CS110" s="223" t="str">
        <f t="shared" ca="1" si="121"/>
        <v>-2,17052594053825+7,15526510699462i</v>
      </c>
      <c r="CT110" s="223" t="str">
        <f t="shared" ca="1" si="122"/>
        <v>-0,366890395238504+7,46822556219387i</v>
      </c>
      <c r="CU110" s="223" t="str">
        <f t="shared" ca="1" si="123"/>
        <v>1,45873564078175+7,33355929547428i</v>
      </c>
      <c r="CV110" s="223" t="str">
        <f t="shared" ca="1" si="124"/>
        <v>3,19692871865265+6,75933786533697i</v>
      </c>
      <c r="CW110" s="223" t="str">
        <f t="shared" ca="1" si="125"/>
        <v>4,74350590187476+5,77997866508203i</v>
      </c>
      <c r="CX110" s="223" t="str">
        <f t="shared" ca="1" si="126"/>
        <v>6,00576923040994+4,45418203051755i</v>
      </c>
      <c r="CY110" s="223" t="str">
        <f t="shared" ca="1" si="127"/>
        <v>6,90806180406882+2,86141288895708i</v>
      </c>
      <c r="CZ110" s="223" t="str">
        <f t="shared" ca="1" si="128"/>
        <v>7,39630246748254+1,09713783064657i</v>
      </c>
      <c r="DA110" s="223" t="str">
        <f t="shared" ca="1" si="129"/>
        <v>7,44122729900717-0,732896919378608i</v>
      </c>
      <c r="DB110" s="223" t="str">
        <f t="shared" ca="1" si="130"/>
        <v>7,04014361684022-2,51900366498107i</v>
      </c>
      <c r="DC110" s="223" t="str">
        <f t="shared" ca="1" si="131"/>
        <v>6,21709137161902-4,15412764450787i</v>
      </c>
      <c r="DD110" s="223" t="str">
        <f t="shared" ca="1" si="132"/>
        <v>5,02140225203295-5,54026362488308i</v>
      </c>
      <c r="DE110" s="223" t="str">
        <f t="shared" ca="1" si="133"/>
        <v>3,52474286704785-6,5943300896391i</v>
      </c>
      <c r="DF110" s="223" t="str">
        <f t="shared" ca="1" si="134"/>
        <v>1,81681922898896-7,25314893677913i</v>
      </c>
      <c r="DG110" s="223" t="str">
        <f t="shared" ca="1" si="135"/>
        <v>3,6549081945581E-13-7,47723221586198i</v>
      </c>
      <c r="DH110" s="223" t="str">
        <f t="shared" ca="1" si="136"/>
        <v>-1,81681922898897-7,25314893677912i</v>
      </c>
      <c r="DI110" s="223" t="str">
        <f t="shared" ca="1" si="137"/>
        <v>-3,52474286704786-6,59433008963909i</v>
      </c>
      <c r="DJ110" s="223" t="str">
        <f t="shared" ca="1" si="138"/>
        <v>-5,02140225203296-5,54026362488307i</v>
      </c>
      <c r="DK110" s="223" t="str">
        <f t="shared" ca="1" si="139"/>
        <v>-6,21709137161903-4,15412764450787i</v>
      </c>
      <c r="DL110" s="223" t="str">
        <f t="shared" ca="1" si="140"/>
        <v>-7,04014361684022-2,51900366498106i</v>
      </c>
      <c r="DM110" s="223" t="str">
        <f t="shared" ca="1" si="141"/>
        <v>-7,44122729900717-0,732896919378595i</v>
      </c>
      <c r="DN110" s="223" t="str">
        <f t="shared" ca="1" si="142"/>
        <v>-7,39630246748254+1,09713783064659i</v>
      </c>
      <c r="DO110" s="223" t="str">
        <f t="shared" ca="1" si="143"/>
        <v>-6,90806180406881+2,86141288895709i</v>
      </c>
      <c r="DP110" s="223" t="str">
        <f t="shared" ca="1" si="144"/>
        <v>-6,00576923040993+4,45418203051756i</v>
      </c>
      <c r="DQ110" s="223" t="str">
        <f t="shared" ca="1" si="145"/>
        <v>-4,74350590187475+5,77997866508204i</v>
      </c>
      <c r="DR110" s="223" t="str">
        <f t="shared" ca="1" si="146"/>
        <v>-3,19692871865263+6,75933786533698i</v>
      </c>
      <c r="DS110" s="223" t="str">
        <f t="shared" ca="1" si="147"/>
        <v>-1,45873564078174+7,33355929547428i</v>
      </c>
      <c r="DT110" s="223" t="str">
        <f t="shared" ca="1" si="148"/>
        <v>0,366890395238518+7,46822556219387i</v>
      </c>
      <c r="DU110" s="223" t="str">
        <f t="shared" ca="1" si="149"/>
        <v>2,17052594053826+7,15526510699462i</v>
      </c>
      <c r="DV110" s="223" t="str">
        <f t="shared" ca="1" si="150"/>
        <v>3,84406560114468+6,4134359951605i</v>
      </c>
      <c r="DW110" s="223" t="str">
        <f t="shared" ca="1" si="151"/>
        <v>5,28720160434257+5,28720160434247i</v>
      </c>
      <c r="DX110" s="223" t="str">
        <f t="shared" ca="1" si="152"/>
        <v>6,41343599516057+3,84406560114457i</v>
      </c>
      <c r="DY110" s="223" t="str">
        <f t="shared" ca="1" si="153"/>
        <v>7,15526510699466+2,17052594053814i</v>
      </c>
      <c r="DZ110" s="223" t="str">
        <f t="shared" ca="1" si="154"/>
        <v>7,46822556219387+0,366890395238388i</v>
      </c>
      <c r="EA110" s="223" t="str">
        <f t="shared" ca="1" si="155"/>
        <v>7,33355929547426-1,45873564078187i</v>
      </c>
      <c r="EB110" s="223" t="str">
        <f t="shared" ca="1" si="156"/>
        <v>6,75933786533692-3,19692871865275i</v>
      </c>
      <c r="EC110" s="223" t="str">
        <f t="shared" ca="1" si="157"/>
        <v>5,77997866508196-4,74350590187485i</v>
      </c>
      <c r="ED110" s="223" t="str">
        <f t="shared" ca="1" si="158"/>
        <v>4,45418203051745-6,00576923041001i</v>
      </c>
      <c r="EE110" s="223" t="str">
        <f t="shared" ca="1" si="159"/>
        <v>2,86141288895697-6,90806180406886i</v>
      </c>
      <c r="EF110" s="223" t="str">
        <f t="shared" ca="1" si="160"/>
        <v>1,09713783064645-7,39630246748256i</v>
      </c>
      <c r="EG110" s="223" t="str">
        <f t="shared" ca="1" si="161"/>
        <v>-0,732896919378725-7,44122729900716i</v>
      </c>
      <c r="EH110" s="223" t="str">
        <f t="shared" ca="1" si="162"/>
        <v>-2,51900366498118-7,04014361684019i</v>
      </c>
      <c r="EI110" s="223" t="str">
        <f t="shared" ca="1" si="163"/>
        <v>-4,15412764450797-6,21709137161896i</v>
      </c>
      <c r="EJ110" s="223" t="str">
        <f t="shared" ca="1" si="164"/>
        <v>-5,54026362488316-5,02140225203286i</v>
      </c>
      <c r="EK110" s="223" t="str">
        <f t="shared" ca="1" si="165"/>
        <v>-6,59433008963915-3,52474286704774i</v>
      </c>
      <c r="EL110" s="223" t="str">
        <f t="shared" ca="1" si="166"/>
        <v>-7,25314893677916-1,81681922898885i</v>
      </c>
      <c r="EM110" s="223" t="str">
        <f t="shared" ca="1" si="167"/>
        <v>-7,47723221586198-2,48240906052002E-13i</v>
      </c>
      <c r="EN110" s="223"/>
      <c r="EO110" s="223"/>
      <c r="EP110" s="223"/>
    </row>
    <row r="111" spans="1:146" ht="15.75" thickBot="1">
      <c r="A111" s="257">
        <f t="shared" si="168"/>
        <v>2.1484374999999997E-4</v>
      </c>
      <c r="B111" s="256">
        <v>11</v>
      </c>
      <c r="C111" s="230">
        <f t="shared" si="169"/>
        <v>2200</v>
      </c>
      <c r="D111" s="229">
        <f t="shared" si="170"/>
        <v>13823.00767579509</v>
      </c>
      <c r="E111" s="229" t="str">
        <f t="shared" si="171"/>
        <v>13823,0076757951i</v>
      </c>
      <c r="F111" s="229" t="str">
        <f t="shared" si="172"/>
        <v>0,0834844168462091-0,153275482503528i</v>
      </c>
      <c r="G111" s="229" t="str">
        <f t="shared" si="173"/>
        <v>-3,04782637897075-0,589369016615823i</v>
      </c>
      <c r="H111" s="229" t="str">
        <f t="shared" si="38"/>
        <v>0,0024195939383665-0,0385941874504588i</v>
      </c>
      <c r="I111" s="229" t="str">
        <f t="shared" si="174"/>
        <v>-0,00977468966845809+0,0256612758749408i</v>
      </c>
      <c r="J111" s="255" t="str">
        <f ca="1">IMPRODUCT(1/N_FFT2,Z100)</f>
        <v>0,444434424309934+0,00443042761979723i</v>
      </c>
      <c r="K111" s="254" t="str">
        <f t="shared" ca="1" si="175"/>
        <v>-0,00445789900100501+0,0113614483154556i</v>
      </c>
      <c r="N111" s="246">
        <f t="shared" ca="1" si="176"/>
        <v>2.5228737064254414</v>
      </c>
      <c r="O111" s="223">
        <f t="shared" ca="1" si="39"/>
        <v>-7.4771262935745586</v>
      </c>
      <c r="P111" s="223" t="str">
        <f t="shared" ca="1" si="40"/>
        <v>-7,20627536267693+1,99424497174734i</v>
      </c>
      <c r="Q111" s="223" t="str">
        <f t="shared" ca="1" si="41"/>
        <v>-6,41334514258419+3,84401114620598i</v>
      </c>
      <c r="R111" s="223" t="str">
        <f t="shared" ca="1" si="42"/>
        <v>-5,15578173753925+5,41528690698109i</v>
      </c>
      <c r="S111" s="223" t="str">
        <f t="shared" ca="1" si="43"/>
        <v>-3,52469293562692+6,5942366745216i</v>
      </c>
      <c r="T111" s="223" t="str">
        <f t="shared" ca="1" si="44"/>
        <v>-1,63824764373176+7,29544805120778i</v>
      </c>
      <c r="U111" s="223" t="str">
        <f t="shared" ca="1" si="45"/>
        <v>0,366885197878112+7,46811976749449i</v>
      </c>
      <c r="V111" s="223" t="str">
        <f t="shared" ca="1" si="46"/>
        <v>2,34543798895078+7,09974212560221i</v>
      </c>
      <c r="W111" s="223" t="str">
        <f t="shared" ca="1" si="47"/>
        <v>4,1540687972382+6,21700330045562i</v>
      </c>
      <c r="X111" s="223" t="str">
        <f t="shared" ca="1" si="48"/>
        <v>5,66174617594092+4,88385583829851i</v>
      </c>
      <c r="Y111" s="223" t="str">
        <f t="shared" ca="1" si="49"/>
        <v>6,75924211272318+3,19688343103928i</v>
      </c>
      <c r="Z111" s="223" t="str">
        <f t="shared" ca="1" si="50"/>
        <v>7,3670453663775+1,27830363364883i</v>
      </c>
      <c r="AA111" s="223" t="str">
        <f t="shared" ca="1" si="51"/>
        <v>7,44112188676449-0,732886537179112i</v>
      </c>
      <c r="AB111" s="223" t="str">
        <f t="shared" ca="1" si="52"/>
        <v>6,97610498788294-2,69098064060276i</v>
      </c>
      <c r="AC111" s="223" t="str">
        <f t="shared" ca="1" si="53"/>
        <v>6,00568415283105-4,45411893268445i</v>
      </c>
      <c r="AD111" s="223" t="str">
        <f t="shared" ca="1" si="54"/>
        <v>4,60016430256812-5,89456580245245i</v>
      </c>
      <c r="AE111" s="223" t="str">
        <f t="shared" ca="1" si="55"/>
        <v>2,86137235425234-6,90796394463553i</v>
      </c>
      <c r="AF111" s="223" t="str">
        <f t="shared" ca="1" si="56"/>
        <v>0,915280078146266-7,42089482398266i</v>
      </c>
      <c r="AG111" s="223" t="str">
        <f t="shared" ca="1" si="57"/>
        <v>-1,09712228861884-7,39619769164398i</v>
      </c>
      <c r="AH111" s="223" t="str">
        <f t="shared" ca="1" si="58"/>
        <v>-3,03004048418938-6,83566180221325i</v>
      </c>
      <c r="AI111" s="223" t="str">
        <f t="shared" ca="1" si="59"/>
        <v>-4,74343870548713-5,7798967860465i</v>
      </c>
      <c r="AJ111" s="223" t="str">
        <f t="shared" ca="1" si="60"/>
        <v>-6,11318490364295-4,30539056810598i</v>
      </c>
      <c r="AK111" s="223" t="str">
        <f t="shared" ca="1" si="61"/>
        <v>-7,04004388633904-2,51896798083746i</v>
      </c>
      <c r="AL111" s="223" t="str">
        <f t="shared" ca="1" si="62"/>
        <v>-7,45686669596321-0,550051532766451i</v>
      </c>
      <c r="AM111" s="223" t="str">
        <f t="shared" ca="1" si="63"/>
        <v>-7,33345540845389+1,45871497636873i</v>
      </c>
      <c r="AN111" s="223" t="str">
        <f t="shared" ca="1" si="64"/>
        <v>-6,67875090852875+3,36180069484947i</v>
      </c>
      <c r="AO111" s="223" t="str">
        <f t="shared" ca="1" si="65"/>
        <v>-5,54018514164519+5,02133111897213i</v>
      </c>
      <c r="AP111" s="223" t="str">
        <f t="shared" ca="1" si="66"/>
        <v>-4,00024477065761+6,3170768069488i</v>
      </c>
      <c r="AQ111" s="223" t="str">
        <f t="shared" ca="1" si="67"/>
        <v>-2,17049519292115+7,15516374568537i</v>
      </c>
      <c r="AR111" s="223" t="str">
        <f t="shared" ca="1" si="68"/>
        <v>-2,17049519292115+7,15516374568537i</v>
      </c>
      <c r="AS111" s="223" t="str">
        <f t="shared" ca="1" si="69"/>
        <v>1,81679349197213+7,25304618885002i</v>
      </c>
      <c r="AT111" s="223" t="str">
        <f t="shared" ca="1" si="70"/>
        <v>3,68546203317669+6,50575031891612i</v>
      </c>
      <c r="AU111" s="223" t="str">
        <f t="shared" ca="1" si="71"/>
        <v>5,2871267059748+5,28712670597481i</v>
      </c>
      <c r="AV111" s="223" t="str">
        <f t="shared" ca="1" si="72"/>
        <v>6,5057503189161+3,68546203317671i</v>
      </c>
      <c r="AW111" s="223" t="str">
        <f t="shared" ca="1" si="73"/>
        <v>7,25304618885001+1,81679349197216i</v>
      </c>
      <c r="AX111" s="223" t="str">
        <f t="shared" ca="1" si="74"/>
        <v>7,47487432292881-0,183497865065292i</v>
      </c>
      <c r="AY111" s="223" t="str">
        <f t="shared" ca="1" si="75"/>
        <v>7,15516374568537-2,17049519292112i</v>
      </c>
      <c r="AZ111" s="223" t="str">
        <f t="shared" ca="1" si="76"/>
        <v>6,31707680694878-4,00024477065764i</v>
      </c>
      <c r="BA111" s="223" t="str">
        <f t="shared" ca="1" si="77"/>
        <v>5,02133111897191-5,54018514164539i</v>
      </c>
      <c r="BB111" s="223" t="str">
        <f t="shared" ca="1" si="78"/>
        <v>3,36180069484975-6,67875090852861i</v>
      </c>
      <c r="BC111" s="223" t="str">
        <f t="shared" ca="1" si="79"/>
        <v>1,45871497636882-7,33345540845387i</v>
      </c>
      <c r="BD111" s="223" t="str">
        <f t="shared" ca="1" si="80"/>
        <v>-0,550051532766505-7,45686669596321i</v>
      </c>
      <c r="BE111" s="223" t="str">
        <f t="shared" ca="1" si="81"/>
        <v>-2,51896798083772-7,04004388633895i</v>
      </c>
      <c r="BF111" s="223" t="str">
        <f t="shared" ca="1" si="82"/>
        <v>-4,30539056810578-6,11318490364309i</v>
      </c>
      <c r="BG111" s="223" t="str">
        <f t="shared" ca="1" si="83"/>
        <v>-5,77989678604649-4,74343870548714i</v>
      </c>
      <c r="BH111" s="223" t="str">
        <f t="shared" ca="1" si="84"/>
        <v>-6,83566180221331-3,03004048418927i</v>
      </c>
      <c r="BI111" s="223" t="str">
        <f t="shared" ca="1" si="85"/>
        <v>-7,39619769164392-1,09712228861924i</v>
      </c>
      <c r="BJ111" s="223" t="str">
        <f t="shared" ca="1" si="86"/>
        <v>-7,42089482398268+0,915280078146086i</v>
      </c>
      <c r="BK111" s="223" t="str">
        <f t="shared" ca="1" si="87"/>
        <v>-6,9079639446355+2,8613723542524i</v>
      </c>
      <c r="BL111" s="223" t="str">
        <f t="shared" ca="1" si="88"/>
        <v>-5,89456580245233+4,60016430256828i</v>
      </c>
      <c r="BM111" s="223" t="str">
        <f t="shared" ca="1" si="89"/>
        <v>-4,45411893268471+6,00568415283085i</v>
      </c>
      <c r="BN111" s="223" t="str">
        <f t="shared" ca="1" si="90"/>
        <v>-2,69098064060285+6,9761049878829i</v>
      </c>
      <c r="BO111" s="223" t="str">
        <f t="shared" ca="1" si="91"/>
        <v>-0,732886537179054+7,4411218867645i</v>
      </c>
      <c r="BP111" s="223" t="str">
        <f t="shared" ca="1" si="92"/>
        <v>1,2783036336491+7,36704536637746i</v>
      </c>
      <c r="BQ111" s="223" t="str">
        <f t="shared" ca="1" si="93"/>
        <v>3,19688343103906+6,75924211272329i</v>
      </c>
      <c r="BR111" s="223" t="str">
        <f t="shared" ca="1" si="94"/>
        <v>4,88385583829849+5,66174617594093i</v>
      </c>
      <c r="BS111" s="223" t="str">
        <f t="shared" ca="1" si="95"/>
        <v>6,21700330045569+4,15406879723809i</v>
      </c>
      <c r="BT111" s="223" t="str">
        <f t="shared" ca="1" si="96"/>
        <v>7,09974212560232+2,34543798895044i</v>
      </c>
      <c r="BU111" s="223" t="str">
        <f t="shared" ca="1" si="97"/>
        <v>7,46811976749448+0,36688519787828i</v>
      </c>
      <c r="BV111" s="223" t="str">
        <f t="shared" ca="1" si="98"/>
        <v>7,29544805120778-1,63824764373173i</v>
      </c>
      <c r="BW111" s="223" t="str">
        <f t="shared" ca="1" si="99"/>
        <v>6,5942366745215-3,52469293562711i</v>
      </c>
      <c r="BX111" s="223" t="str">
        <f t="shared" ca="1" si="100"/>
        <v>5,41528690698132-5,155781737539i</v>
      </c>
      <c r="BY111" s="223" t="str">
        <f t="shared" ca="1" si="101"/>
        <v>3,84401114620608-6,41334514258413i</v>
      </c>
      <c r="BZ111" s="223" t="str">
        <f t="shared" ca="1" si="102"/>
        <v>1,99424497174725-7,20627536267695i</v>
      </c>
      <c r="CA111" s="223" t="str">
        <f t="shared" ca="1" si="103"/>
        <v>-2,73884608694511E-13-7,47712629357456i</v>
      </c>
      <c r="CB111" s="223" t="str">
        <f t="shared" ca="1" si="104"/>
        <v>-1,99424497174709-7,206275362677i</v>
      </c>
      <c r="CC111" s="223" t="str">
        <f t="shared" ca="1" si="105"/>
        <v>-3,84401114620591-6,41334514258423i</v>
      </c>
      <c r="CD111" s="223" t="str">
        <f t="shared" ca="1" si="106"/>
        <v>-5,41528690698119-5,15578173753914i</v>
      </c>
      <c r="CE111" s="223" t="str">
        <f t="shared" ca="1" si="107"/>
        <v>-6,59423667452177-3,5246929356266i</v>
      </c>
      <c r="CF111" s="223" t="str">
        <f t="shared" ca="1" si="108"/>
        <v>-7,29544805120774-1,63824764373193i</v>
      </c>
      <c r="CG111" s="223" t="str">
        <f t="shared" ca="1" si="109"/>
        <v>-7,46811976749449+0,366885197878097i</v>
      </c>
      <c r="CH111" s="223" t="str">
        <f t="shared" ca="1" si="110"/>
        <v>-7,09974212560215+2,34543798895096i</v>
      </c>
      <c r="CI111" s="223" t="str">
        <f t="shared" ca="1" si="111"/>
        <v>-6,21700330045579+4,15406879723793i</v>
      </c>
      <c r="CJ111" s="223" t="str">
        <f t="shared" ca="1" si="112"/>
        <v>-4,88385583829863+5,66174617594081i</v>
      </c>
      <c r="CK111" s="223" t="str">
        <f t="shared" ca="1" si="113"/>
        <v>-3,19688343103924+6,7592421127232i</v>
      </c>
      <c r="CL111" s="223" t="str">
        <f t="shared" ca="1" si="114"/>
        <v>-1,27830363364855+7,36704536637755i</v>
      </c>
      <c r="CM111" s="223" t="str">
        <f t="shared" ca="1" si="115"/>
        <v>0,732886537178859+7,44112188676452i</v>
      </c>
      <c r="CN111" s="223" t="str">
        <f t="shared" ca="1" si="116"/>
        <v>2,69098064060267+6,97610498788298i</v>
      </c>
      <c r="CO111" s="223" t="str">
        <f t="shared" ca="1" si="117"/>
        <v>4,45411893268456+6,00568415283096i</v>
      </c>
      <c r="CP111" s="223" t="str">
        <f t="shared" ca="1" si="118"/>
        <v>5,89456580245267+4,60016430256785i</v>
      </c>
      <c r="CQ111" s="223" t="str">
        <f t="shared" ca="1" si="119"/>
        <v>6,90796394463543+2,86137235425257i</v>
      </c>
      <c r="CR111" s="223" t="str">
        <f t="shared" ca="1" si="120"/>
        <v>7,42089482398266+0,915280078146296i</v>
      </c>
      <c r="CS111" s="223" t="str">
        <f t="shared" ca="1" si="121"/>
        <v>7,39619769164395-1,09712228861904i</v>
      </c>
      <c r="CT111" s="223" t="str">
        <f t="shared" ca="1" si="122"/>
        <v>6,83566180221338-3,0300404841891i</v>
      </c>
      <c r="CU111" s="223" t="str">
        <f t="shared" ca="1" si="123"/>
        <v>5,77989678604661-4,74343870548699i</v>
      </c>
      <c r="CV111" s="223" t="str">
        <f t="shared" ca="1" si="124"/>
        <v>4,30539056810594-6,11318490364298i</v>
      </c>
      <c r="CW111" s="223" t="str">
        <f t="shared" ca="1" si="125"/>
        <v>2,51896798083719-7,04004388633913i</v>
      </c>
      <c r="CX111" s="223" t="str">
        <f t="shared" ca="1" si="126"/>
        <v>0,550051532766701-7,45686669596319i</v>
      </c>
      <c r="CY111" s="223" t="str">
        <f t="shared" ca="1" si="127"/>
        <v>-1,45871497636864-7,33345540845391i</v>
      </c>
      <c r="CZ111" s="223" t="str">
        <f t="shared" ca="1" si="128"/>
        <v>-3,36180069484957-6,6787509085287i</v>
      </c>
      <c r="DA111" s="223" t="str">
        <f t="shared" ca="1" si="129"/>
        <v>-5,02133111897233-5,54018514164501i</v>
      </c>
      <c r="DB111" s="223" t="str">
        <f t="shared" ca="1" si="130"/>
        <v>-6,31707680694868-4,0002447706578i</v>
      </c>
      <c r="DC111" s="223" t="str">
        <f t="shared" ca="1" si="131"/>
        <v>-7,15516374568536-2,17049519292117i</v>
      </c>
      <c r="DD111" s="223" t="str">
        <f t="shared" ca="1" si="132"/>
        <v>-7,47487432292882-0,183497865065103i</v>
      </c>
      <c r="DE111" s="223" t="str">
        <f t="shared" ca="1" si="133"/>
        <v>-7,25304618885009+1,81679349197181i</v>
      </c>
      <c r="DF111" s="223" t="str">
        <f t="shared" ca="1" si="134"/>
        <v>-6,5057503189162+3,68546203317654i</v>
      </c>
      <c r="DG111" s="223" t="str">
        <f t="shared" ca="1" si="135"/>
        <v>-5,28712670597477+5,28712670597484i</v>
      </c>
      <c r="DH111" s="223" t="str">
        <f t="shared" ca="1" si="136"/>
        <v>-3,68546203317648+6,50575031891624i</v>
      </c>
      <c r="DI111" s="223" t="str">
        <f t="shared" ca="1" si="137"/>
        <v>-1,81679349197246+7,25304618884993i</v>
      </c>
      <c r="DJ111" s="223" t="str">
        <f t="shared" ca="1" si="138"/>
        <v>0,183497865065181+7,47487432292882i</v>
      </c>
      <c r="DK111" s="223" t="str">
        <f t="shared" ca="1" si="139"/>
        <v>2,17049519292125+7,15516374568534i</v>
      </c>
      <c r="DL111" s="223" t="str">
        <f t="shared" ca="1" si="140"/>
        <v>4,00024477065789+6,31707680694862i</v>
      </c>
      <c r="DM111" s="223" t="str">
        <f t="shared" ca="1" si="141"/>
        <v>5,54018514164506+5,02133111897227i</v>
      </c>
      <c r="DN111" s="223" t="str">
        <f t="shared" ca="1" si="142"/>
        <v>6,67875090852874+3,3618006948495i</v>
      </c>
      <c r="DO111" s="223" t="str">
        <f t="shared" ca="1" si="143"/>
        <v>7,33345540845392+1,45871497636854i</v>
      </c>
      <c r="DP111" s="223" t="str">
        <f t="shared" ca="1" si="144"/>
        <v>7,45686669596324-0,550051532766037i</v>
      </c>
      <c r="DQ111" s="223" t="str">
        <f t="shared" ca="1" si="145"/>
        <v>7,0400438863391-2,5189679808373i</v>
      </c>
      <c r="DR111" s="223" t="str">
        <f t="shared" ca="1" si="146"/>
        <v>6,11318490364294-4,305390568106i</v>
      </c>
      <c r="DS111" s="223" t="str">
        <f t="shared" ca="1" si="147"/>
        <v>4,74343870548693-5,77989678604666i</v>
      </c>
      <c r="DT111" s="223" t="str">
        <f t="shared" ca="1" si="148"/>
        <v>3,03004048418968-6,83566180221313i</v>
      </c>
      <c r="DU111" s="223" t="str">
        <f t="shared" ca="1" si="149"/>
        <v>1,09712228861896-7,39619769164397i</v>
      </c>
      <c r="DV111" s="223" t="str">
        <f t="shared" ca="1" si="150"/>
        <v>-0,915280078146378-7,42089482398264i</v>
      </c>
      <c r="DW111" s="223" t="str">
        <f t="shared" ca="1" si="151"/>
        <v>-2,86137235425264-6,9079639446354i</v>
      </c>
      <c r="DX111" s="223" t="str">
        <f t="shared" ca="1" si="152"/>
        <v>-4,60016430256791-5,89456580245262i</v>
      </c>
      <c r="DY111" s="223" t="str">
        <f t="shared" ca="1" si="153"/>
        <v>-6,00568415283102-4,45411893268448i</v>
      </c>
      <c r="DZ111" s="223" t="str">
        <f t="shared" ca="1" si="154"/>
        <v>-6,976104987883-2,69098064060259i</v>
      </c>
      <c r="EA111" s="223" t="str">
        <f t="shared" ca="1" si="155"/>
        <v>-7,44112188676453-0,732886537178781i</v>
      </c>
      <c r="EB111" s="223" t="str">
        <f t="shared" ca="1" si="156"/>
        <v>-7,36704536637754+1,27830363364863i</v>
      </c>
      <c r="EC111" s="223" t="str">
        <f t="shared" ca="1" si="157"/>
        <v>-6,75924211272317+3,1968834310393i</v>
      </c>
      <c r="ED111" s="223" t="str">
        <f t="shared" ca="1" si="158"/>
        <v>-5,66174617594074+4,8838558382987i</v>
      </c>
      <c r="EE111" s="223" t="str">
        <f t="shared" ca="1" si="159"/>
        <v>-4,15406879723847+6,21700330045544i</v>
      </c>
      <c r="EF111" s="223" t="str">
        <f t="shared" ca="1" si="160"/>
        <v>-2,34543798895091+7,09974212560216i</v>
      </c>
      <c r="EG111" s="223" t="str">
        <f t="shared" ca="1" si="161"/>
        <v>-0,366885197878019+7,4681197674945i</v>
      </c>
      <c r="EH111" s="223" t="str">
        <f t="shared" ca="1" si="162"/>
        <v>1,638247643732+7,29544805120772i</v>
      </c>
      <c r="EI111" s="223" t="str">
        <f t="shared" ca="1" si="163"/>
        <v>3,52469293562669+6,59423667452172i</v>
      </c>
      <c r="EJ111" s="223" t="str">
        <f t="shared" ca="1" si="164"/>
        <v>5,15578173753922+5,41528690698111i</v>
      </c>
      <c r="EK111" s="223" t="str">
        <f t="shared" ca="1" si="165"/>
        <v>6,41334514258428+3,84401114620582i</v>
      </c>
      <c r="EL111" s="223" t="str">
        <f t="shared" ca="1" si="166"/>
        <v>7,20627536267702+1,99424497174701i</v>
      </c>
      <c r="EM111" s="223" t="str">
        <f t="shared" ca="1" si="167"/>
        <v>7,47712629357456+1,96025270727411E-13i</v>
      </c>
      <c r="EN111" s="223"/>
      <c r="EO111" s="223"/>
      <c r="EP111" s="223"/>
    </row>
    <row r="112" spans="1:146" ht="15.75" thickBot="1">
      <c r="A112" s="257">
        <f t="shared" si="168"/>
        <v>2.3437499999999996E-4</v>
      </c>
      <c r="B112" s="256">
        <v>12</v>
      </c>
      <c r="C112" s="230">
        <f t="shared" si="169"/>
        <v>2400</v>
      </c>
      <c r="D112" s="229">
        <f t="shared" si="170"/>
        <v>15079.644737231007</v>
      </c>
      <c r="E112" s="229" t="str">
        <f t="shared" si="171"/>
        <v>15079,644737231i</v>
      </c>
      <c r="F112" s="229" t="str">
        <f t="shared" si="172"/>
        <v>0,080513447070846-0,135206485383829i</v>
      </c>
      <c r="G112" s="229" t="str">
        <f t="shared" si="173"/>
        <v>-3,10473646643528-0,641924356006045i</v>
      </c>
      <c r="H112" s="229" t="str">
        <f t="shared" si="38"/>
        <v>0,00236370578899786-0,0353725832217591i</v>
      </c>
      <c r="I112" s="229" t="str">
        <f t="shared" si="174"/>
        <v>-0,00841653600925474+0,0241437148003851i</v>
      </c>
      <c r="J112" s="255" t="str">
        <f ca="1">IMPRODUCT(1/N_FFT2,AA100)</f>
        <v>0,0381306182180845-0,000485169516197082i</v>
      </c>
      <c r="K112" s="254" t="str">
        <f t="shared" ca="1" si="175"/>
        <v>-0,00030921392685875+0,000924698218123466i</v>
      </c>
      <c r="N112" s="246">
        <f t="shared" ca="1" si="176"/>
        <v>2.5229923651291193</v>
      </c>
      <c r="O112" s="223">
        <f t="shared" ca="1" si="39"/>
        <v>-7.4770076348708807</v>
      </c>
      <c r="P112" s="223" t="str">
        <f t="shared" ca="1" si="40"/>
        <v>-7,15505019638563+2,17046074811764i</v>
      </c>
      <c r="Q112" s="223" t="str">
        <f t="shared" ca="1" si="41"/>
        <v>-6,21690463934926+4,15400287399456i</v>
      </c>
      <c r="R112" s="223" t="str">
        <f t="shared" ca="1" si="42"/>
        <v>-4,74336342920239+5,77980506162819i</v>
      </c>
      <c r="S112" s="223" t="str">
        <f t="shared" ca="1" si="43"/>
        <v>-2,86132694553239+6,90785431828782i</v>
      </c>
      <c r="T112" s="223" t="str">
        <f t="shared" ca="1" si="44"/>
        <v>-0,732874906592301+7,44100379943491i</v>
      </c>
      <c r="U112" s="223" t="str">
        <f t="shared" ca="1" si="45"/>
        <v>1,45869182720402+7,33333902974393i</v>
      </c>
      <c r="V112" s="223" t="str">
        <f t="shared" ca="1" si="46"/>
        <v>3,52463700030119+6,59413202688764i</v>
      </c>
      <c r="W112" s="223" t="str">
        <f t="shared" ca="1" si="47"/>
        <v>5,28704280160076+5,28704280160082i</v>
      </c>
      <c r="X112" s="223" t="str">
        <f t="shared" ca="1" si="48"/>
        <v>6,59413202688764+3,52463700030119i</v>
      </c>
      <c r="Y112" s="223" t="str">
        <f t="shared" ca="1" si="49"/>
        <v>7,33333902974393+1,45869182720402i</v>
      </c>
      <c r="Z112" s="223" t="str">
        <f t="shared" ca="1" si="50"/>
        <v>7,44100379943491-0,732874906592302i</v>
      </c>
      <c r="AA112" s="223" t="str">
        <f t="shared" ca="1" si="51"/>
        <v>6,90785431828782-2,86132694553239i</v>
      </c>
      <c r="AB112" s="223" t="str">
        <f t="shared" ca="1" si="52"/>
        <v>5,77980506162819-4,74336342920239i</v>
      </c>
      <c r="AC112" s="223" t="str">
        <f t="shared" ca="1" si="53"/>
        <v>4,15400287399458-6,21690463934925i</v>
      </c>
      <c r="AD112" s="223" t="str">
        <f t="shared" ca="1" si="54"/>
        <v>2,17046074811762-7,15505019638564i</v>
      </c>
      <c r="AE112" s="223" t="str">
        <f t="shared" ca="1" si="55"/>
        <v>1,3740666526803E-15-7,47700763487088i</v>
      </c>
      <c r="AF112" s="223" t="str">
        <f t="shared" ca="1" si="56"/>
        <v>-2,17046074811762-7,15505019638564i</v>
      </c>
      <c r="AG112" s="223" t="str">
        <f t="shared" ca="1" si="57"/>
        <v>-4,15400287399459-6,21690463934925i</v>
      </c>
      <c r="AH112" s="223" t="str">
        <f t="shared" ca="1" si="58"/>
        <v>-5,77980506162819-4,74336342920239i</v>
      </c>
      <c r="AI112" s="223" t="str">
        <f t="shared" ca="1" si="59"/>
        <v>-6,90785431828782-2,86132694553239i</v>
      </c>
      <c r="AJ112" s="223" t="str">
        <f t="shared" ca="1" si="60"/>
        <v>-7,44100379943491-0,732874906592301i</v>
      </c>
      <c r="AK112" s="223" t="str">
        <f t="shared" ca="1" si="61"/>
        <v>-7,33333902974393+1,45869182720402i</v>
      </c>
      <c r="AL112" s="223" t="str">
        <f t="shared" ca="1" si="62"/>
        <v>-6,59413202688764+3,52463700030119i</v>
      </c>
      <c r="AM112" s="223" t="str">
        <f t="shared" ca="1" si="63"/>
        <v>-5,28704280160082+5,28704280160076i</v>
      </c>
      <c r="AN112" s="223" t="str">
        <f t="shared" ca="1" si="64"/>
        <v>-3,52463700030119+6,59413202688764i</v>
      </c>
      <c r="AO112" s="223" t="str">
        <f t="shared" ca="1" si="65"/>
        <v>-1,45869182720402+7,33333902974393i</v>
      </c>
      <c r="AP112" s="223" t="str">
        <f t="shared" ca="1" si="66"/>
        <v>0,732874906592304+7,44100379943491i</v>
      </c>
      <c r="AQ112" s="223" t="str">
        <f t="shared" ca="1" si="67"/>
        <v>2,86132694553239+6,90785431828782i</v>
      </c>
      <c r="AR112" s="223" t="str">
        <f t="shared" ca="1" si="68"/>
        <v>2,86132694553239+6,90785431828782i</v>
      </c>
      <c r="AS112" s="223" t="str">
        <f t="shared" ca="1" si="69"/>
        <v>6,21690463934925+4,15400287399458i</v>
      </c>
      <c r="AT112" s="223" t="str">
        <f t="shared" ca="1" si="70"/>
        <v>7,15505019638564+2,17046074811761i</v>
      </c>
      <c r="AU112" s="223" t="str">
        <f t="shared" ca="1" si="71"/>
        <v>7,47700763487088+2,7481333053606E-15i</v>
      </c>
      <c r="AV112" s="223" t="str">
        <f t="shared" ca="1" si="72"/>
        <v>7,15505019638564-2,17046074811762i</v>
      </c>
      <c r="AW112" s="223" t="str">
        <f t="shared" ca="1" si="73"/>
        <v>6,21690463934912-4,15400287399478i</v>
      </c>
      <c r="AX112" s="223" t="str">
        <f t="shared" ca="1" si="74"/>
        <v>4,74336342920244-5,77980506162814i</v>
      </c>
      <c r="AY112" s="223" t="str">
        <f t="shared" ca="1" si="75"/>
        <v>2,86132694553204-6,90785431828797i</v>
      </c>
      <c r="AZ112" s="223" t="str">
        <f t="shared" ca="1" si="76"/>
        <v>0,732874906592296-7,44100379943491i</v>
      </c>
      <c r="BA112" s="223" t="str">
        <f t="shared" ca="1" si="77"/>
        <v>-1,45869182720373-7,33333902974399i</v>
      </c>
      <c r="BB112" s="223" t="str">
        <f t="shared" ca="1" si="78"/>
        <v>-3,52463700030133-6,59413202688756i</v>
      </c>
      <c r="BC112" s="223" t="str">
        <f t="shared" ca="1" si="79"/>
        <v>-5,28704280160066-5,28704280160092i</v>
      </c>
      <c r="BD112" s="223" t="str">
        <f t="shared" ca="1" si="80"/>
        <v>-6,59413202688774-3,524637000301i</v>
      </c>
      <c r="BE112" s="223" t="str">
        <f t="shared" ca="1" si="81"/>
        <v>-7,33333902974391-1,45869182720409i</v>
      </c>
      <c r="BF112" s="223" t="str">
        <f t="shared" ca="1" si="82"/>
        <v>-7,44100379943487+0,732874906592672i</v>
      </c>
      <c r="BG112" s="223" t="str">
        <f t="shared" ca="1" si="83"/>
        <v>-6,90785431828782+2,86132694553239i</v>
      </c>
      <c r="BH112" s="223" t="str">
        <f t="shared" ca="1" si="84"/>
        <v>-5,77980506162837+4,74336342920216i</v>
      </c>
      <c r="BI112" s="223" t="str">
        <f t="shared" ca="1" si="85"/>
        <v>-4,15400287399445+6,21690463934933i</v>
      </c>
      <c r="BJ112" s="223" t="str">
        <f t="shared" ca="1" si="86"/>
        <v>-2,17046074811783+7,15505019638557i</v>
      </c>
      <c r="BK112" s="223" t="str">
        <f t="shared" ca="1" si="87"/>
        <v>2,21668972099622E-13+7,47700763487088i</v>
      </c>
      <c r="BL112" s="223" t="str">
        <f t="shared" ca="1" si="88"/>
        <v>2,17046074811756+7,15505019638565i</v>
      </c>
      <c r="BM112" s="223" t="str">
        <f t="shared" ca="1" si="89"/>
        <v>4,15400287399483+6,21690463934908i</v>
      </c>
      <c r="BN112" s="223" t="str">
        <f t="shared" ca="1" si="90"/>
        <v>5,77980506162819+4,74336342920238i</v>
      </c>
      <c r="BO112" s="223" t="str">
        <f t="shared" ca="1" si="91"/>
        <v>6,90785431828771+2,86132694553266i</v>
      </c>
      <c r="BP112" s="223" t="str">
        <f t="shared" ca="1" si="92"/>
        <v>7,44100379943491+0,732874906592219i</v>
      </c>
      <c r="BQ112" s="223" t="str">
        <f t="shared" ca="1" si="93"/>
        <v>7,33333902974397-1,45869182720381i</v>
      </c>
      <c r="BR112" s="223" t="str">
        <f t="shared" ca="1" si="94"/>
        <v>6,59413202688753-3,5246370003014i</v>
      </c>
      <c r="BS112" s="223" t="str">
        <f t="shared" ca="1" si="95"/>
        <v>5,28704280160086-5,28704280160072i</v>
      </c>
      <c r="BT112" s="223" t="str">
        <f t="shared" ca="1" si="96"/>
        <v>3,52463700030093-6,59413202688778i</v>
      </c>
      <c r="BU112" s="223" t="str">
        <f t="shared" ca="1" si="97"/>
        <v>1,45869182720402-7,33333902974393i</v>
      </c>
      <c r="BV112" s="223" t="str">
        <f t="shared" ca="1" si="98"/>
        <v>-0,732874906591997-7,44100379943494i</v>
      </c>
      <c r="BW112" s="223" t="str">
        <f t="shared" ca="1" si="99"/>
        <v>-2,86132694553247-6,90785431828779i</v>
      </c>
      <c r="BX112" s="223" t="str">
        <f t="shared" ca="1" si="100"/>
        <v>-4,74336342920222-5,77980506162833i</v>
      </c>
      <c r="BY112" s="223" t="str">
        <f t="shared" ca="1" si="101"/>
        <v>-6,21690463934937-4,1540028739944i</v>
      </c>
      <c r="BZ112" s="223" t="str">
        <f t="shared" ca="1" si="102"/>
        <v>-7,15505019638559-2,17046074811777i</v>
      </c>
      <c r="CA112" s="223" t="str">
        <f t="shared" ca="1" si="103"/>
        <v>-7,47700763487088+3,13267741000097E-13i</v>
      </c>
      <c r="CB112" s="223" t="str">
        <f t="shared" ca="1" si="104"/>
        <v>-7,15505019638563+2,17046074811763i</v>
      </c>
      <c r="CC112" s="223" t="str">
        <f t="shared" ca="1" si="105"/>
        <v>-6,21690463934945+4,15400287399427i</v>
      </c>
      <c r="CD112" s="223" t="str">
        <f t="shared" ca="1" si="106"/>
        <v>-4,74336342920233+5,77980506162824i</v>
      </c>
      <c r="CE112" s="223" t="str">
        <f t="shared" ca="1" si="107"/>
        <v>-2,8613269455326+6,90785431828774i</v>
      </c>
      <c r="CF112" s="223" t="str">
        <f t="shared" ca="1" si="108"/>
        <v>-0,73287490659214+7,44100379943492i</v>
      </c>
      <c r="CG112" s="223" t="str">
        <f t="shared" ca="1" si="109"/>
        <v>1,45869182720388+7,33333902974396i</v>
      </c>
      <c r="CH112" s="223" t="str">
        <f t="shared" ca="1" si="110"/>
        <v>3,52463700030146+6,5941320268875i</v>
      </c>
      <c r="CI112" s="223" t="str">
        <f t="shared" ca="1" si="111"/>
        <v>5,28704280160076+5,28704280160082i</v>
      </c>
      <c r="CJ112" s="223" t="str">
        <f t="shared" ca="1" si="112"/>
        <v>6,59413202688746+3,52463700030153i</v>
      </c>
      <c r="CK112" s="223" t="str">
        <f t="shared" ca="1" si="113"/>
        <v>7,33333902974395+1,45869182720393i</v>
      </c>
      <c r="CL112" s="223" t="str">
        <f t="shared" ca="1" si="114"/>
        <v>7,44100379943493-0,732874906592088i</v>
      </c>
      <c r="CM112" s="223" t="str">
        <f t="shared" ca="1" si="115"/>
        <v>6,90785431828777-2,86132694553253i</v>
      </c>
      <c r="CN112" s="223" t="str">
        <f t="shared" ca="1" si="116"/>
        <v>5,77980506162828-4,74336342920227i</v>
      </c>
      <c r="CO112" s="223" t="str">
        <f t="shared" ca="1" si="117"/>
        <v>4,15400287399432-6,21690463934942i</v>
      </c>
      <c r="CP112" s="223" t="str">
        <f t="shared" ca="1" si="118"/>
        <v>2,17046074811768-7,15505019638562i</v>
      </c>
      <c r="CQ112" s="223" t="str">
        <f t="shared" ca="1" si="119"/>
        <v>3,65479841825572E-13-7,47700763487088i</v>
      </c>
      <c r="CR112" s="223" t="str">
        <f t="shared" ca="1" si="120"/>
        <v>-2,17046074811769-7,15505019638562i</v>
      </c>
      <c r="CS112" s="223" t="str">
        <f t="shared" ca="1" si="121"/>
        <v>-4,15400287399433-6,21690463934942i</v>
      </c>
      <c r="CT112" s="223" t="str">
        <f t="shared" ca="1" si="122"/>
        <v>-5,77980506162829-4,74336342920226i</v>
      </c>
      <c r="CU112" s="223" t="str">
        <f t="shared" ca="1" si="123"/>
        <v>-6,90785431828777-2,86132694553251i</v>
      </c>
      <c r="CV112" s="223" t="str">
        <f t="shared" ca="1" si="124"/>
        <v>-7,44100379943493-0,732874906592076i</v>
      </c>
      <c r="CW112" s="223" t="str">
        <f t="shared" ca="1" si="125"/>
        <v>-7,33333902974394+1,45869182720395i</v>
      </c>
      <c r="CX112" s="223" t="str">
        <f t="shared" ca="1" si="126"/>
        <v>-6,59413202688782+3,52463700030086i</v>
      </c>
      <c r="CY112" s="223" t="str">
        <f t="shared" ca="1" si="127"/>
        <v>-5,28704280160076+5,28704280160082i</v>
      </c>
      <c r="CZ112" s="223" t="str">
        <f t="shared" ca="1" si="128"/>
        <v>-3,52463700030145+6,5941320268875i</v>
      </c>
      <c r="DA112" s="223" t="str">
        <f t="shared" ca="1" si="129"/>
        <v>-1,45869182720387+7,33333902974396i</v>
      </c>
      <c r="DB112" s="223" t="str">
        <f t="shared" ca="1" si="130"/>
        <v>0,732874906592153+7,44100379943492i</v>
      </c>
      <c r="DC112" s="223" t="str">
        <f t="shared" ca="1" si="131"/>
        <v>2,86132694553261+6,90785431828773i</v>
      </c>
      <c r="DD112" s="223" t="str">
        <f t="shared" ca="1" si="132"/>
        <v>4,74336342920234+5,77980506162823i</v>
      </c>
      <c r="DE112" s="223" t="str">
        <f t="shared" ca="1" si="133"/>
        <v>6,21690463934945+4,15400287399427i</v>
      </c>
      <c r="DF112" s="223" t="str">
        <f t="shared" ca="1" si="134"/>
        <v>7,15505019638564+2,17046074811762i</v>
      </c>
      <c r="DG112" s="223" t="str">
        <f t="shared" ca="1" si="135"/>
        <v>7,47700763487088+3,00444740225999E-13i</v>
      </c>
      <c r="DH112" s="223" t="str">
        <f t="shared" ca="1" si="136"/>
        <v>7,15505019638559-2,17046074811778i</v>
      </c>
      <c r="DI112" s="223" t="str">
        <f t="shared" ca="1" si="137"/>
        <v>6,21690463934936-4,15400287399441i</v>
      </c>
      <c r="DJ112" s="223" t="str">
        <f t="shared" ca="1" si="138"/>
        <v>4,74336342920221-5,77980506162833i</v>
      </c>
      <c r="DK112" s="223" t="str">
        <f t="shared" ca="1" si="139"/>
        <v>2,86132694553245-6,9078543182878i</v>
      </c>
      <c r="DL112" s="223" t="str">
        <f t="shared" ca="1" si="140"/>
        <v>0,732874906592011-7,44100379943494i</v>
      </c>
      <c r="DM112" s="223" t="str">
        <f t="shared" ca="1" si="141"/>
        <v>-1,45869182720404-7,33333902974393i</v>
      </c>
      <c r="DN112" s="223" t="str">
        <f t="shared" ca="1" si="142"/>
        <v>-3,52463700030094-6,59413202688777i</v>
      </c>
      <c r="DO112" s="223" t="str">
        <f t="shared" ca="1" si="143"/>
        <v>-5,28704280160088-5,2870428016007i</v>
      </c>
      <c r="DP112" s="223" t="str">
        <f t="shared" ca="1" si="144"/>
        <v>-6,59413202688753-3,52463700030139i</v>
      </c>
      <c r="DQ112" s="223" t="str">
        <f t="shared" ca="1" si="145"/>
        <v>-7,33333902974398-1,45869182720378i</v>
      </c>
      <c r="DR112" s="223" t="str">
        <f t="shared" ca="1" si="146"/>
        <v>-7,44100379943491+0,732874906592244i</v>
      </c>
      <c r="DS112" s="223" t="str">
        <f t="shared" ca="1" si="147"/>
        <v>-6,90785431828771+2,86132694553267i</v>
      </c>
      <c r="DT112" s="223" t="str">
        <f t="shared" ca="1" si="148"/>
        <v>-5,77980506162819+4,74336342920239i</v>
      </c>
      <c r="DU112" s="223" t="str">
        <f t="shared" ca="1" si="149"/>
        <v>-4,15400287399481+6,2169046393491i</v>
      </c>
      <c r="DV112" s="223" t="str">
        <f t="shared" ca="1" si="150"/>
        <v>-2,17046074811756+7,15505019638565i</v>
      </c>
      <c r="DW112" s="223" t="str">
        <f t="shared" ca="1" si="151"/>
        <v>-2,08845971325524E-13+7,47700763487088i</v>
      </c>
      <c r="DX112" s="223" t="str">
        <f t="shared" ca="1" si="152"/>
        <v>2,17046074811782+7,15505019638558i</v>
      </c>
      <c r="DY112" s="223" t="str">
        <f t="shared" ca="1" si="153"/>
        <v>4,15400287399446+6,21690463934933i</v>
      </c>
      <c r="DZ112" s="223" t="str">
        <f t="shared" ca="1" si="154"/>
        <v>5,77980506162839+4,74336342920214i</v>
      </c>
      <c r="EA112" s="223" t="str">
        <f t="shared" ca="1" si="155"/>
        <v>6,90785431828782+2,86132694553239i</v>
      </c>
      <c r="EB112" s="223" t="str">
        <f t="shared" ca="1" si="156"/>
        <v>7,44100379943488+0,73287490659266i</v>
      </c>
      <c r="EC112" s="223" t="str">
        <f t="shared" ca="1" si="157"/>
        <v>7,33333902974391-1,45869182720413i</v>
      </c>
      <c r="ED112" s="223" t="str">
        <f t="shared" ca="1" si="158"/>
        <v>6,59413202688774-3,524637000301i</v>
      </c>
      <c r="EE112" s="223" t="str">
        <f t="shared" ca="1" si="159"/>
        <v>5,28704280160064-5,28704280160093i</v>
      </c>
      <c r="EF112" s="223" t="str">
        <f t="shared" ca="1" si="160"/>
        <v>3,52463700030133-6,59413202688756i</v>
      </c>
      <c r="EG112" s="223" t="str">
        <f t="shared" ca="1" si="161"/>
        <v>1,45869182720372-7,33333902974399i</v>
      </c>
      <c r="EH112" s="223" t="str">
        <f t="shared" ca="1" si="162"/>
        <v>-0,732874906592335-7,44100379943491i</v>
      </c>
      <c r="EI112" s="223" t="str">
        <f t="shared" ca="1" si="163"/>
        <v>-2,86132694553204-6,90785431828797i</v>
      </c>
      <c r="EJ112" s="223" t="str">
        <f t="shared" ca="1" si="164"/>
        <v>-4,74336342920246-5,77980506162813i</v>
      </c>
      <c r="EK112" s="223" t="str">
        <f t="shared" ca="1" si="165"/>
        <v>-6,21690463934912-4,15400287399478i</v>
      </c>
      <c r="EL112" s="223" t="str">
        <f t="shared" ca="1" si="166"/>
        <v>-7,15505019638568-2,17046074811747i</v>
      </c>
      <c r="EM112" s="223" t="str">
        <f t="shared" ca="1" si="167"/>
        <v>-7,47700763487088-1,17247202425048E-13i</v>
      </c>
      <c r="EN112" s="223"/>
      <c r="EO112" s="223"/>
      <c r="EP112" s="223"/>
    </row>
    <row r="113" spans="1:146" ht="15.75" thickBot="1">
      <c r="A113" s="257">
        <f t="shared" si="168"/>
        <v>2.5390624999999995E-4</v>
      </c>
      <c r="B113" s="256">
        <v>13</v>
      </c>
      <c r="C113" s="230">
        <f t="shared" si="169"/>
        <v>2600</v>
      </c>
      <c r="D113" s="229">
        <f t="shared" si="170"/>
        <v>16336.281798666923</v>
      </c>
      <c r="E113" s="229" t="str">
        <f t="shared" si="171"/>
        <v>16336,2817986669i</v>
      </c>
      <c r="F113" s="229" t="str">
        <f t="shared" si="172"/>
        <v>0,0775614183223328-0,119846053670882i</v>
      </c>
      <c r="G113" s="229" t="str">
        <f t="shared" si="173"/>
        <v>-3,1645924744984-0,688655332078934i</v>
      </c>
      <c r="H113" s="229" t="str">
        <f t="shared" si="38"/>
        <v>0,00231950572220734-0,0326464472344817i</v>
      </c>
      <c r="I113" s="229" t="str">
        <f t="shared" si="174"/>
        <v>-0,00733701056957316+0,0227831820024074i</v>
      </c>
      <c r="J113" s="255" t="str">
        <f ca="1">IMPRODUCT(1/N_FFT2,AB100)</f>
        <v>-0,319065440285719-0,00443149186459559i</v>
      </c>
      <c r="K113" s="254" t="str">
        <f t="shared" ca="1" si="175"/>
        <v>0,0024419499934551-0,00723681209405827i</v>
      </c>
      <c r="N113" s="246">
        <f t="shared" ca="1" si="176"/>
        <v>2.5231241797356994</v>
      </c>
      <c r="O113" s="223">
        <f t="shared" ca="1" si="39"/>
        <v>-7.4768758202643006</v>
      </c>
      <c r="P113" s="223" t="str">
        <f t="shared" ca="1" si="40"/>
        <v>-7,09950429413563+2,34535942004689i</v>
      </c>
      <c r="Q113" s="223" t="str">
        <f t="shared" ca="1" si="41"/>
        <v>-6,00548297078181+4,45396972590774i</v>
      </c>
      <c r="R113" s="223" t="str">
        <f t="shared" ca="1" si="42"/>
        <v>-4,3052463435222+6,11298012046838i</v>
      </c>
      <c r="S113" s="223" t="str">
        <f t="shared" ca="1" si="43"/>
        <v>-2,17042248435714+7,15492405767175i</v>
      </c>
      <c r="T113" s="223" t="str">
        <f t="shared" ca="1" si="44"/>
        <v>0,183491718142567+7,47462392505643i</v>
      </c>
      <c r="U113" s="223" t="str">
        <f t="shared" ca="1" si="45"/>
        <v>2,51888359892068+7,03980805468028i</v>
      </c>
      <c r="V113" s="223" t="str">
        <f t="shared" ca="1" si="46"/>
        <v>4,60001020347501+5,89436834271313i</v>
      </c>
      <c r="W113" s="223" t="str">
        <f t="shared" ca="1" si="47"/>
        <v>6,21679503950945+4,15392964172285i</v>
      </c>
      <c r="X113" s="223" t="str">
        <f t="shared" ca="1" si="48"/>
        <v>7,20603396249538+1,99417816732009i</v>
      </c>
      <c r="Y113" s="223" t="str">
        <f t="shared" ca="1" si="49"/>
        <v>7,46786959589031-0,366872907735247i</v>
      </c>
      <c r="Z113" s="223" t="str">
        <f t="shared" ca="1" si="50"/>
        <v>6,97587129808817-2,69089049650161i</v>
      </c>
      <c r="AA113" s="223" t="str">
        <f t="shared" ca="1" si="51"/>
        <v>5,77970316755939-4,74327980690122i</v>
      </c>
      <c r="AB113" s="223" t="str">
        <f t="shared" ca="1" si="52"/>
        <v>4,00011076803281-6,31686519367961i</v>
      </c>
      <c r="AC113" s="223" t="str">
        <f t="shared" ca="1" si="53"/>
        <v>1,81673263192217-7,25280322191097i</v>
      </c>
      <c r="AD113" s="223" t="str">
        <f t="shared" ca="1" si="54"/>
        <v>-0,550033106806646-7,45661690132124i</v>
      </c>
      <c r="AE113" s="223" t="str">
        <f t="shared" ca="1" si="55"/>
        <v>-2,86127650226626-6,90773253747073i</v>
      </c>
      <c r="AF113" s="223" t="str">
        <f t="shared" ca="1" si="56"/>
        <v>-4,8836922359344-5,66155651533454i</v>
      </c>
      <c r="AG113" s="223" t="str">
        <f t="shared" ca="1" si="57"/>
        <v>-6,41313030445994-3,84388237718983i</v>
      </c>
      <c r="AH113" s="223" t="str">
        <f t="shared" ca="1" si="58"/>
        <v>-7,29520366386544-1,63819276471885i</v>
      </c>
      <c r="AI113" s="223" t="str">
        <f t="shared" ca="1" si="59"/>
        <v>-7,44087261955169+0,73286198650156i</v>
      </c>
      <c r="AJ113" s="223" t="str">
        <f t="shared" ca="1" si="60"/>
        <v>-6,83543281706946+3,02993898205603i</v>
      </c>
      <c r="AK113" s="223" t="str">
        <f t="shared" ca="1" si="61"/>
        <v>-5,53999955316414+5,02116291137761i</v>
      </c>
      <c r="AL113" s="223" t="str">
        <f t="shared" ca="1" si="62"/>
        <v>-3,68533857533484+6,50553238534726i</v>
      </c>
      <c r="AM113" s="223" t="str">
        <f t="shared" ca="1" si="63"/>
        <v>-1,45866611144998+7,33320974791805i</v>
      </c>
      <c r="AN113" s="223" t="str">
        <f t="shared" ca="1" si="64"/>
        <v>0,915249417539215+7,42064623434827i</v>
      </c>
      <c r="AO113" s="223" t="str">
        <f t="shared" ca="1" si="65"/>
        <v>3,19677633989973+6,75901568753249i</v>
      </c>
      <c r="AP113" s="223" t="str">
        <f t="shared" ca="1" si="66"/>
        <v>5,15560902603644+5,41510550241678i</v>
      </c>
      <c r="AQ113" s="223" t="str">
        <f t="shared" ca="1" si="67"/>
        <v>6,59401577678312+3,52457486332582i</v>
      </c>
      <c r="AR113" s="223" t="str">
        <f t="shared" ca="1" si="68"/>
        <v>6,59401577678312+3,52457486332582i</v>
      </c>
      <c r="AS113" s="223" t="str">
        <f t="shared" ca="1" si="69"/>
        <v>7,3959499293291-1,0970855365512i</v>
      </c>
      <c r="AT113" s="223" t="str">
        <f t="shared" ca="1" si="70"/>
        <v>6,67852717968124-3,36168807921138i</v>
      </c>
      <c r="AU113" s="223" t="str">
        <f t="shared" ca="1" si="71"/>
        <v>5,28694959459876-5,28694959459847i</v>
      </c>
      <c r="AV113" s="223" t="str">
        <f t="shared" ca="1" si="72"/>
        <v>3,36168807921168-6,67852717968109i</v>
      </c>
      <c r="AW113" s="223" t="str">
        <f t="shared" ca="1" si="73"/>
        <v>1,09708553655088-7,39594992932915i</v>
      </c>
      <c r="AX113" s="223" t="str">
        <f t="shared" ca="1" si="74"/>
        <v>-1,27826081225885-7,36679858062485i</v>
      </c>
      <c r="AY113" s="223" t="str">
        <f t="shared" ca="1" si="75"/>
        <v>-3,52457486332593-6,59401577678307i</v>
      </c>
      <c r="AZ113" s="223" t="str">
        <f t="shared" ca="1" si="76"/>
        <v>-5,4151055024168-5,15560902603642i</v>
      </c>
      <c r="BA113" s="223" t="str">
        <f t="shared" ca="1" si="77"/>
        <v>-6,75901568753247-3,19677633989977i</v>
      </c>
      <c r="BB113" s="223" t="str">
        <f t="shared" ca="1" si="78"/>
        <v>-7,42064623434824-0,915249417539409i</v>
      </c>
      <c r="BC113" s="223" t="str">
        <f t="shared" ca="1" si="79"/>
        <v>-7,3332097479181+1,45866611144971i</v>
      </c>
      <c r="BD113" s="223" t="str">
        <f t="shared" ca="1" si="80"/>
        <v>-6,50553238534742+3,68533857533455i</v>
      </c>
      <c r="BE113" s="223" t="str">
        <f t="shared" ca="1" si="81"/>
        <v>-5,02116291137743+5,5399995531643i</v>
      </c>
      <c r="BF113" s="223" t="str">
        <f t="shared" ca="1" si="82"/>
        <v>-3,02993898205587+6,83543281706954i</v>
      </c>
      <c r="BG113" s="223" t="str">
        <f t="shared" ca="1" si="83"/>
        <v>-0,732861986501453+7,44087261955169i</v>
      </c>
      <c r="BH113" s="223" t="str">
        <f t="shared" ca="1" si="84"/>
        <v>1,63819276471881+7,29520366386545i</v>
      </c>
      <c r="BI113" s="223" t="str">
        <f t="shared" ca="1" si="85"/>
        <v>3,84388237718973+6,41313030446i</v>
      </c>
      <c r="BJ113" s="223" t="str">
        <f t="shared" ca="1" si="86"/>
        <v>5,66155651533441+4,88369223593455i</v>
      </c>
      <c r="BK113" s="223" t="str">
        <f t="shared" ca="1" si="87"/>
        <v>6,90773253747061+2,86127650226657i</v>
      </c>
      <c r="BL113" s="223" t="str">
        <f t="shared" ca="1" si="88"/>
        <v>7,45661690132127+0,550033106806314i</v>
      </c>
      <c r="BM113" s="223" t="str">
        <f t="shared" ca="1" si="89"/>
        <v>7,25280322191091-1,8167326319224i</v>
      </c>
      <c r="BN113" s="223" t="str">
        <f t="shared" ca="1" si="90"/>
        <v>6,31686519367956-4,00011076803289i</v>
      </c>
      <c r="BO113" s="223" t="str">
        <f t="shared" ca="1" si="91"/>
        <v>4,7432798069012-5,77970316755941i</v>
      </c>
      <c r="BP113" s="223" t="str">
        <f t="shared" ca="1" si="92"/>
        <v>2,69089049650166-6,97587129808815i</v>
      </c>
      <c r="BQ113" s="223" t="str">
        <f t="shared" ca="1" si="93"/>
        <v>0,366872907735438-7,46786959589029i</v>
      </c>
      <c r="BR113" s="223" t="str">
        <f t="shared" ca="1" si="94"/>
        <v>-1,99417816731983-7,20603396249545i</v>
      </c>
      <c r="BS113" s="223" t="str">
        <f t="shared" ca="1" si="95"/>
        <v>-4,15392964172255-6,21679503950964i</v>
      </c>
      <c r="BT113" s="223" t="str">
        <f t="shared" ca="1" si="96"/>
        <v>-5,89436834271328-4,60001020347482i</v>
      </c>
      <c r="BU113" s="223" t="str">
        <f t="shared" ca="1" si="97"/>
        <v>-7,03980805468034-2,51888359892051i</v>
      </c>
      <c r="BV113" s="223" t="str">
        <f t="shared" ca="1" si="98"/>
        <v>-7,47462392505643-0,183491718142462i</v>
      </c>
      <c r="BW113" s="223" t="str">
        <f t="shared" ca="1" si="99"/>
        <v>-7,15492405767176+2,17042248435711i</v>
      </c>
      <c r="BX113" s="223" t="str">
        <f t="shared" ca="1" si="100"/>
        <v>-6,11298012046844+4,30524634352212i</v>
      </c>
      <c r="BY113" s="223" t="str">
        <f t="shared" ca="1" si="101"/>
        <v>-4,45396972590792+6,00548297078168i</v>
      </c>
      <c r="BZ113" s="223" t="str">
        <f t="shared" ca="1" si="102"/>
        <v>-2,34535942004721+7,09950429413553i</v>
      </c>
      <c r="CA113" s="223" t="str">
        <f t="shared" ca="1" si="103"/>
        <v>3,2608580365864E-13+7,4768758202643i</v>
      </c>
      <c r="CB113" s="223" t="str">
        <f t="shared" ca="1" si="104"/>
        <v>2,34535942004712+7,09950429413556i</v>
      </c>
      <c r="CC113" s="223" t="str">
        <f t="shared" ca="1" si="105"/>
        <v>4,45396972590785+6,00548297078173i</v>
      </c>
      <c r="CD113" s="223" t="str">
        <f t="shared" ca="1" si="106"/>
        <v>6,11298012046839+4,3052463435222i</v>
      </c>
      <c r="CE113" s="223" t="str">
        <f t="shared" ca="1" si="107"/>
        <v>7,15492405767173+2,17042248435719i</v>
      </c>
      <c r="CF113" s="223" t="str">
        <f t="shared" ca="1" si="108"/>
        <v>7,47462392505644-0,183491718142371i</v>
      </c>
      <c r="CG113" s="223" t="str">
        <f t="shared" ca="1" si="109"/>
        <v>7,03980805468037-2,51888359892042i</v>
      </c>
      <c r="CH113" s="223" t="str">
        <f t="shared" ca="1" si="110"/>
        <v>5,89436834271288-4,60001020347534i</v>
      </c>
      <c r="CI113" s="223" t="str">
        <f t="shared" ca="1" si="111"/>
        <v>4,15392964172263-6,2167950395096i</v>
      </c>
      <c r="CJ113" s="223" t="str">
        <f t="shared" ca="1" si="112"/>
        <v>1,99417816731992-7,20603396249543i</v>
      </c>
      <c r="CK113" s="223" t="str">
        <f t="shared" ca="1" si="113"/>
        <v>-0,366872907735347-7,4678695958903i</v>
      </c>
      <c r="CL113" s="223" t="str">
        <f t="shared" ca="1" si="114"/>
        <v>-2,69089049650157-6,97587129808818i</v>
      </c>
      <c r="CM113" s="223" t="str">
        <f t="shared" ca="1" si="115"/>
        <v>-4,74327980690113-5,77970316755947i</v>
      </c>
      <c r="CN113" s="223" t="str">
        <f t="shared" ca="1" si="116"/>
        <v>-6,31686519367951-4,00011076803297i</v>
      </c>
      <c r="CO113" s="223" t="str">
        <f t="shared" ca="1" si="117"/>
        <v>-7,25280322191088-1,81673263192251i</v>
      </c>
      <c r="CP113" s="223" t="str">
        <f t="shared" ca="1" si="118"/>
        <v>-7,45661690132122+0,550033106806964i</v>
      </c>
      <c r="CQ113" s="223" t="str">
        <f t="shared" ca="1" si="119"/>
        <v>-6,90773253747064+2,86127650226649i</v>
      </c>
      <c r="CR113" s="223" t="str">
        <f t="shared" ca="1" si="120"/>
        <v>-5,66155651533447+4,88369223593448i</v>
      </c>
      <c r="CS113" s="223" t="str">
        <f t="shared" ca="1" si="121"/>
        <v>-3,84388237718979+6,41313030445996i</v>
      </c>
      <c r="CT113" s="223" t="str">
        <f t="shared" ca="1" si="122"/>
        <v>-1,63819276471891+7,29520366386543i</v>
      </c>
      <c r="CU113" s="223" t="str">
        <f t="shared" ca="1" si="123"/>
        <v>0,732861986501362+7,4408726195517i</v>
      </c>
      <c r="CV113" s="223" t="str">
        <f t="shared" ca="1" si="124"/>
        <v>3,02993898205579+6,83543281706958i</v>
      </c>
      <c r="CW113" s="223" t="str">
        <f t="shared" ca="1" si="125"/>
        <v>5,02116291137791+5,53999955316387i</v>
      </c>
      <c r="CX113" s="223" t="str">
        <f t="shared" ca="1" si="126"/>
        <v>6,50553238534738+3,68533857533462i</v>
      </c>
      <c r="CY113" s="223" t="str">
        <f t="shared" ca="1" si="127"/>
        <v>7,33320974791809+1,45866611144978i</v>
      </c>
      <c r="CZ113" s="223" t="str">
        <f t="shared" ca="1" si="128"/>
        <v>7,42064623434825-0,915249417539305i</v>
      </c>
      <c r="DA113" s="223" t="str">
        <f t="shared" ca="1" si="129"/>
        <v>6,7590156875325-3,19677633989969i</v>
      </c>
      <c r="DB113" s="223" t="str">
        <f t="shared" ca="1" si="130"/>
        <v>5,41510550241687-5,15560902603636i</v>
      </c>
      <c r="DC113" s="223" t="str">
        <f t="shared" ca="1" si="131"/>
        <v>3,52457486332599-6,59401577678303i</v>
      </c>
      <c r="DD113" s="223" t="str">
        <f t="shared" ca="1" si="132"/>
        <v>1,27826081225892-7,36679858062484i</v>
      </c>
      <c r="DE113" s="223" t="str">
        <f t="shared" ca="1" si="133"/>
        <v>-1,0970855365515-7,39594992932906i</v>
      </c>
      <c r="DF113" s="223" t="str">
        <f t="shared" ca="1" si="134"/>
        <v>-3,3616880792116-6,67852717968113i</v>
      </c>
      <c r="DG113" s="223" t="str">
        <f t="shared" ca="1" si="135"/>
        <v>-5,2869495945987-5,28694959459853i</v>
      </c>
      <c r="DH113" s="223" t="str">
        <f t="shared" ca="1" si="136"/>
        <v>-6,67852717968124-3,36168807921139i</v>
      </c>
      <c r="DI113" s="223" t="str">
        <f t="shared" ca="1" si="137"/>
        <v>-7,39594992932909-1,09708553655127i</v>
      </c>
      <c r="DJ113" s="223" t="str">
        <f t="shared" ca="1" si="138"/>
        <v>-7,36679858062493+1,27826081225842i</v>
      </c>
      <c r="DK113" s="223" t="str">
        <f t="shared" ca="1" si="139"/>
        <v>-6,59401577678327+3,52457486332554i</v>
      </c>
      <c r="DL113" s="223" t="str">
        <f t="shared" ca="1" si="140"/>
        <v>-5,15560902603673+5,41510550241652i</v>
      </c>
      <c r="DM113" s="223" t="str">
        <f t="shared" ca="1" si="141"/>
        <v>-3,1967763398995+6,75901568753259i</v>
      </c>
      <c r="DN113" s="223" t="str">
        <f t="shared" ca="1" si="142"/>
        <v>-0,915249417539073+7,42064623434828i</v>
      </c>
      <c r="DO113" s="223" t="str">
        <f t="shared" ca="1" si="143"/>
        <v>1,45866611145002+7,33320974791804i</v>
      </c>
      <c r="DP113" s="223" t="str">
        <f t="shared" ca="1" si="144"/>
        <v>3,68533857533484+6,50553238534725i</v>
      </c>
      <c r="DQ113" s="223" t="str">
        <f t="shared" ca="1" si="145"/>
        <v>5,53999955316403+5,02116291137774i</v>
      </c>
      <c r="DR113" s="223" t="str">
        <f t="shared" ca="1" si="146"/>
        <v>6,83543281706936+3,02993898205627i</v>
      </c>
      <c r="DS113" s="223" t="str">
        <f t="shared" ca="1" si="147"/>
        <v>7,44087261955166+0,732861986501869i</v>
      </c>
      <c r="DT113" s="223" t="str">
        <f t="shared" ca="1" si="148"/>
        <v>7,29520366386538-1,63819276471911i</v>
      </c>
      <c r="DU113" s="223" t="str">
        <f t="shared" ca="1" si="149"/>
        <v>6,41313030445982-3,84388237719002i</v>
      </c>
      <c r="DV113" s="223" t="str">
        <f t="shared" ca="1" si="150"/>
        <v>4,8836922359343-5,66155651533463i</v>
      </c>
      <c r="DW113" s="223" t="str">
        <f t="shared" ca="1" si="151"/>
        <v>2,86127650226625-6,90773253747074i</v>
      </c>
      <c r="DX113" s="223" t="str">
        <f t="shared" ca="1" si="152"/>
        <v>0,55003310680673-7,45661690132123i</v>
      </c>
      <c r="DY113" s="223" t="str">
        <f t="shared" ca="1" si="153"/>
        <v>-1,81673263192199-7,25280322191102i</v>
      </c>
      <c r="DZ113" s="223" t="str">
        <f t="shared" ca="1" si="154"/>
        <v>-4,00011076803256-6,31686519367976i</v>
      </c>
      <c r="EA113" s="223" t="str">
        <f t="shared" ca="1" si="155"/>
        <v>-5,77970316755915-4,74327980690152i</v>
      </c>
      <c r="EB113" s="223" t="str">
        <f t="shared" ca="1" si="156"/>
        <v>-6,97587129808828-2,69089049650133i</v>
      </c>
      <c r="EC113" s="223" t="str">
        <f t="shared" ca="1" si="157"/>
        <v>-7,46786959589032-0,366872907735112i</v>
      </c>
      <c r="ED113" s="223" t="str">
        <f t="shared" ca="1" si="158"/>
        <v>-7,20603396249537+1,99417816732013i</v>
      </c>
      <c r="EE113" s="223" t="str">
        <f t="shared" ca="1" si="159"/>
        <v>-6,21679503950945+4,15392964172284i</v>
      </c>
      <c r="EF113" s="223" t="str">
        <f t="shared" ca="1" si="160"/>
        <v>-4,60001020347515+5,89436834271302i</v>
      </c>
      <c r="EG113" s="223" t="str">
        <f t="shared" ca="1" si="161"/>
        <v>-2,51888359892088+7,03980805468021i</v>
      </c>
      <c r="EH113" s="223" t="str">
        <f t="shared" ca="1" si="162"/>
        <v>-0,183491718142879+7,47462392505643i</v>
      </c>
      <c r="EI113" s="223" t="str">
        <f t="shared" ca="1" si="163"/>
        <v>2,17042248435739+7,15492405767167i</v>
      </c>
      <c r="EJ113" s="223" t="str">
        <f t="shared" ca="1" si="164"/>
        <v>4,30524634352238+6,11298012046826i</v>
      </c>
      <c r="EK113" s="223" t="str">
        <f t="shared" ca="1" si="165"/>
        <v>6,00548297078187+4,45396972590766i</v>
      </c>
      <c r="EL113" s="223" t="str">
        <f t="shared" ca="1" si="166"/>
        <v>7,09950429413564+2,34535942004687i</v>
      </c>
      <c r="EM113" s="223" t="str">
        <f t="shared" ca="1" si="167"/>
        <v>7,4768758202643+9,15979647203996E-14i</v>
      </c>
      <c r="EN113" s="223"/>
      <c r="EO113" s="223"/>
      <c r="EP113" s="223"/>
    </row>
    <row r="114" spans="1:146" ht="15.75" thickBot="1">
      <c r="A114" s="257">
        <f t="shared" si="168"/>
        <v>2.7343749999999997E-4</v>
      </c>
      <c r="B114" s="256">
        <v>14</v>
      </c>
      <c r="C114" s="230">
        <f t="shared" si="169"/>
        <v>2800</v>
      </c>
      <c r="D114" s="229">
        <f t="shared" si="170"/>
        <v>17592.91886010284</v>
      </c>
      <c r="E114" s="229" t="str">
        <f t="shared" si="171"/>
        <v>17592,9188601028i</v>
      </c>
      <c r="F114" s="229" t="str">
        <f t="shared" si="172"/>
        <v>0,0746383302707994-0,106657501011739i</v>
      </c>
      <c r="G114" s="229" t="str">
        <f t="shared" si="173"/>
        <v>-3,22699321051102-0,729723517738646i</v>
      </c>
      <c r="H114" s="229" t="str">
        <f t="shared" si="38"/>
        <v>0,00228379389843257-0,0303096775249806i</v>
      </c>
      <c r="I114" s="229" t="str">
        <f t="shared" si="174"/>
        <v>-0,00646937786426984+0,0215633926288552i</v>
      </c>
      <c r="J114" s="255" t="str">
        <f ca="1">IMPRODUCT(1/N_FFT2,AC100)</f>
        <v>0,0202873308156445+0,000476853082687605i</v>
      </c>
      <c r="K114" s="254" t="str">
        <f t="shared" ca="1" si="175"/>
        <v>-0,000141528979152123+0,000434378736991568i</v>
      </c>
      <c r="N114" s="246">
        <f t="shared" ca="1" si="176"/>
        <v>2.523269621534479</v>
      </c>
      <c r="O114" s="223">
        <f t="shared" ca="1" si="39"/>
        <v>-7.476730378465521</v>
      </c>
      <c r="P114" s="223" t="str">
        <f t="shared" ca="1" si="40"/>
        <v>-7,03967111481781+2,51883460105441i</v>
      </c>
      <c r="Q114" s="223" t="str">
        <f t="shared" ca="1" si="41"/>
        <v>-5,77959073952858+4,74318753960083i</v>
      </c>
      <c r="R114" s="223" t="str">
        <f t="shared" ca="1" si="42"/>
        <v>-3,84380760516195+6,41300555486804i</v>
      </c>
      <c r="S114" s="223" t="str">
        <f t="shared" ca="1" si="43"/>
        <v>-1,45863773716264+7,33306710074265i</v>
      </c>
      <c r="T114" s="223" t="str">
        <f t="shared" ca="1" si="44"/>
        <v>1,09706419580708+7,39580606171818i</v>
      </c>
      <c r="U114" s="223" t="str">
        <f t="shared" ca="1" si="45"/>
        <v>3,52450630253644+6,59388750856808i</v>
      </c>
      <c r="V114" s="223" t="str">
        <f t="shared" ca="1" si="46"/>
        <v>5,53989178789966+5,02106523863523i</v>
      </c>
      <c r="W114" s="223" t="str">
        <f t="shared" ca="1" si="47"/>
        <v>6,90759816676966+2,86122084409952i</v>
      </c>
      <c r="X114" s="223" t="str">
        <f t="shared" ca="1" si="48"/>
        <v>7,46772432928254+0,366865771244478i</v>
      </c>
      <c r="Y114" s="223" t="str">
        <f t="shared" ca="1" si="49"/>
        <v>7,15478487854799-2,17038026483153i</v>
      </c>
      <c r="Z114" s="223" t="str">
        <f t="shared" ca="1" si="50"/>
        <v>6,00536615083364-4,45388308632936i</v>
      </c>
      <c r="AA114" s="223" t="str">
        <f t="shared" ca="1" si="51"/>
        <v>4,15384883858885-6,21667410907337i</v>
      </c>
      <c r="AB114" s="223" t="str">
        <f t="shared" ca="1" si="52"/>
        <v>1,81669729244774-7,25266213882063i</v>
      </c>
      <c r="AC114" s="223" t="str">
        <f t="shared" ca="1" si="53"/>
        <v>-0,73284773071234-7,44072787809492i</v>
      </c>
      <c r="AD114" s="223" t="str">
        <f t="shared" ca="1" si="54"/>
        <v>-3,19671415551782-6,75888420970363i</v>
      </c>
      <c r="AE114" s="223" t="str">
        <f t="shared" ca="1" si="55"/>
        <v>-5,28684675171644-5,28684675171642i</v>
      </c>
      <c r="AF114" s="223" t="str">
        <f t="shared" ca="1" si="56"/>
        <v>-6,75888420970362-3,19671415551786i</v>
      </c>
      <c r="AG114" s="223" t="str">
        <f t="shared" ca="1" si="57"/>
        <v>-7,44072787809492-0,73284773071231i</v>
      </c>
      <c r="AH114" s="223" t="str">
        <f t="shared" ca="1" si="58"/>
        <v>-7,25266213882063+1,81669729244776i</v>
      </c>
      <c r="AI114" s="223" t="str">
        <f t="shared" ca="1" si="59"/>
        <v>-6,2166741090734+4,15384883858881i</v>
      </c>
      <c r="AJ114" s="223" t="str">
        <f t="shared" ca="1" si="60"/>
        <v>-4,45388308632933+6,00536615083366i</v>
      </c>
      <c r="AK114" s="223" t="str">
        <f t="shared" ca="1" si="61"/>
        <v>-2,1703802648315+7,154784878548i</v>
      </c>
      <c r="AL114" s="223" t="str">
        <f t="shared" ca="1" si="62"/>
        <v>0,366865771244429+7,46772432928255i</v>
      </c>
      <c r="AM114" s="223" t="str">
        <f t="shared" ca="1" si="63"/>
        <v>2,86122084409954+6,90759816676966i</v>
      </c>
      <c r="AN114" s="223" t="str">
        <f t="shared" ca="1" si="64"/>
        <v>5,02106523863525+5,53989178789964i</v>
      </c>
      <c r="AO114" s="223" t="str">
        <f t="shared" ca="1" si="65"/>
        <v>6,59388750856808+3,52450630253642i</v>
      </c>
      <c r="AP114" s="223" t="str">
        <f t="shared" ca="1" si="66"/>
        <v>7,39580606171818+1,09706419580705i</v>
      </c>
      <c r="AQ114" s="223" t="str">
        <f t="shared" ca="1" si="67"/>
        <v>7,33306710074266-1,4586377371626i</v>
      </c>
      <c r="AR114" s="223" t="str">
        <f t="shared" ca="1" si="68"/>
        <v>7,33306710074266-1,4586377371626i</v>
      </c>
      <c r="AS114" s="223" t="str">
        <f t="shared" ca="1" si="69"/>
        <v>4,74318753960089-5,77959073952854i</v>
      </c>
      <c r="AT114" s="223" t="str">
        <f t="shared" ca="1" si="70"/>
        <v>2,51883460105435-7,03967111481783i</v>
      </c>
      <c r="AU114" s="223" t="str">
        <f t="shared" ca="1" si="71"/>
        <v>-1,82732739383113E-13-7,47673037846552i</v>
      </c>
      <c r="AV114" s="223" t="str">
        <f t="shared" ca="1" si="72"/>
        <v>-2,51883460105468-7,03967111481772i</v>
      </c>
      <c r="AW114" s="223" t="str">
        <f t="shared" ca="1" si="73"/>
        <v>-4,74318753960059-5,77959073952879i</v>
      </c>
      <c r="AX114" s="223" t="str">
        <f t="shared" ca="1" si="74"/>
        <v>-6,41300555486793-3,84380760516212i</v>
      </c>
      <c r="AY114" s="223" t="str">
        <f t="shared" ca="1" si="75"/>
        <v>-7,33306710074264-1,45863773716269i</v>
      </c>
      <c r="AZ114" s="223" t="str">
        <f t="shared" ca="1" si="76"/>
        <v>-7,39580606171817+1,09706419580711i</v>
      </c>
      <c r="BA114" s="223" t="str">
        <f t="shared" ca="1" si="77"/>
        <v>-6,59388750856798+3,52450630253661i</v>
      </c>
      <c r="BB114" s="223" t="str">
        <f t="shared" ca="1" si="78"/>
        <v>-5,02106523863505+5,53989178789982i</v>
      </c>
      <c r="BC114" s="223" t="str">
        <f t="shared" ca="1" si="79"/>
        <v>-2,86122084409984+6,90759816676953i</v>
      </c>
      <c r="BD114" s="223" t="str">
        <f t="shared" ca="1" si="80"/>
        <v>-0,366865771244674+7,46772432928253i</v>
      </c>
      <c r="BE114" s="223" t="str">
        <f t="shared" ca="1" si="81"/>
        <v>2,17038026483141+7,15478487854802i</v>
      </c>
      <c r="BF114" s="223" t="str">
        <f t="shared" ca="1" si="82"/>
        <v>4,45388308632939+6,00536615083362i</v>
      </c>
      <c r="BG114" s="223" t="str">
        <f t="shared" ca="1" si="83"/>
        <v>6,21667410907347+4,15384883858871i</v>
      </c>
      <c r="BH114" s="223" t="str">
        <f t="shared" ca="1" si="84"/>
        <v>7,25266213882069+1,81669729244749i</v>
      </c>
      <c r="BI114" s="223" t="str">
        <f t="shared" ca="1" si="85"/>
        <v>7,44072787809495-0,732847730711993i</v>
      </c>
      <c r="BJ114" s="223" t="str">
        <f t="shared" ca="1" si="86"/>
        <v>6,75888420970372-3,19671415551764i</v>
      </c>
      <c r="BK114" s="223" t="str">
        <f t="shared" ca="1" si="87"/>
        <v>5,2868467517165-5,28684675171636i</v>
      </c>
      <c r="BL114" s="223" t="str">
        <f t="shared" ca="1" si="88"/>
        <v>3,19671415551785-6,75888420970363i</v>
      </c>
      <c r="BM114" s="223" t="str">
        <f t="shared" ca="1" si="89"/>
        <v>0,732847730712201-7,44072787809494i</v>
      </c>
      <c r="BN114" s="223" t="str">
        <f t="shared" ca="1" si="90"/>
        <v>-1,816697292448-7,25266213882057i</v>
      </c>
      <c r="BO114" s="223" t="str">
        <f t="shared" ca="1" si="91"/>
        <v>-4,15384883858916-6,21667410907317i</v>
      </c>
      <c r="BP114" s="223" t="str">
        <f t="shared" ca="1" si="92"/>
        <v>-6,0053661508335-4,45388308632955i</v>
      </c>
      <c r="BQ114" s="223" t="str">
        <f t="shared" ca="1" si="93"/>
        <v>-7,15478487854796-2,17038026483162i</v>
      </c>
      <c r="BR114" s="223" t="str">
        <f t="shared" ca="1" si="94"/>
        <v>-7,46772432928254+0,366865771244466i</v>
      </c>
      <c r="BS114" s="223" t="str">
        <f t="shared" ca="1" si="95"/>
        <v>-6,90759816676962+2,86122084409963i</v>
      </c>
      <c r="BT114" s="223" t="str">
        <f t="shared" ca="1" si="96"/>
        <v>-5,53989178789946+5,02106523863545i</v>
      </c>
      <c r="BU114" s="223" t="str">
        <f t="shared" ca="1" si="97"/>
        <v>-3,52450630253678+6,59388750856789i</v>
      </c>
      <c r="BV114" s="223" t="str">
        <f t="shared" ca="1" si="98"/>
        <v>-1,09706419580733+7,39580606171814i</v>
      </c>
      <c r="BW114" s="223" t="str">
        <f t="shared" ca="1" si="99"/>
        <v>1,45863773716248+7,33306710074268i</v>
      </c>
      <c r="BX114" s="223" t="str">
        <f t="shared" ca="1" si="100"/>
        <v>3,84380760516193+6,41300555486805i</v>
      </c>
      <c r="BY114" s="223" t="str">
        <f t="shared" ca="1" si="101"/>
        <v>5,77959073952865+4,74318753960075i</v>
      </c>
      <c r="BZ114" s="223" t="str">
        <f t="shared" ca="1" si="102"/>
        <v>7,03967111481789+2,51883460105419i</v>
      </c>
      <c r="CA114" s="223" t="str">
        <f t="shared" ca="1" si="103"/>
        <v>7,47673037846552-3,65465478766226E-13i</v>
      </c>
      <c r="CB114" s="223" t="str">
        <f t="shared" ca="1" si="104"/>
        <v>7,0396711148179-2,51883460105415i</v>
      </c>
      <c r="CC114" s="223" t="str">
        <f t="shared" ca="1" si="105"/>
        <v>5,77959073952868-4,74318753960071i</v>
      </c>
      <c r="CD114" s="223" t="str">
        <f t="shared" ca="1" si="106"/>
        <v>3,84380760516197-6,41300555486803i</v>
      </c>
      <c r="CE114" s="223" t="str">
        <f t="shared" ca="1" si="107"/>
        <v>1,45863773716252-7,33306710074268i</v>
      </c>
      <c r="CF114" s="223" t="str">
        <f t="shared" ca="1" si="108"/>
        <v>-1,09706419580729-7,39580606171814i</v>
      </c>
      <c r="CG114" s="223" t="str">
        <f t="shared" ca="1" si="109"/>
        <v>-3,52450630253675-6,59388750856791i</v>
      </c>
      <c r="CH114" s="223" t="str">
        <f t="shared" ca="1" si="110"/>
        <v>-5,53989178789944-5,02106523863548i</v>
      </c>
      <c r="CI114" s="223" t="str">
        <f t="shared" ca="1" si="111"/>
        <v>-6,9075981667696-2,86122084409967i</v>
      </c>
      <c r="CJ114" s="223" t="str">
        <f t="shared" ca="1" si="112"/>
        <v>-7,46772432928254-0,366865771244505i</v>
      </c>
      <c r="CK114" s="223" t="str">
        <f t="shared" ca="1" si="113"/>
        <v>-7,15478487854797+2,17038026483158i</v>
      </c>
      <c r="CL114" s="223" t="str">
        <f t="shared" ca="1" si="114"/>
        <v>-6,00536615083352+4,45388308632952i</v>
      </c>
      <c r="CM114" s="223" t="str">
        <f t="shared" ca="1" si="115"/>
        <v>-4,15384883858854+6,21667410907357i</v>
      </c>
      <c r="CN114" s="223" t="str">
        <f t="shared" ca="1" si="116"/>
        <v>-1,81669729244804+7,25266213882055i</v>
      </c>
      <c r="CO114" s="223" t="str">
        <f t="shared" ca="1" si="117"/>
        <v>0,732847730712161+7,44072787809494i</v>
      </c>
      <c r="CP114" s="223" t="str">
        <f t="shared" ca="1" si="118"/>
        <v>3,19671415551782+6,75888420970364i</v>
      </c>
      <c r="CQ114" s="223" t="str">
        <f t="shared" ca="1" si="119"/>
        <v>5,28684675171648+5,28684675171638i</v>
      </c>
      <c r="CR114" s="223" t="str">
        <f t="shared" ca="1" si="120"/>
        <v>6,75888420970371+3,19671415551767i</v>
      </c>
      <c r="CS114" s="223" t="str">
        <f t="shared" ca="1" si="121"/>
        <v>7,44072787809495+0,732847730712032i</v>
      </c>
      <c r="CT114" s="223" t="str">
        <f t="shared" ca="1" si="122"/>
        <v>7,2526621388207-1,81669729244744i</v>
      </c>
      <c r="CU114" s="223" t="str">
        <f t="shared" ca="1" si="123"/>
        <v>6,21667410907349-4,15384883858868i</v>
      </c>
      <c r="CV114" s="223" t="str">
        <f t="shared" ca="1" si="124"/>
        <v>4,45388308632942-6,00536615083359i</v>
      </c>
      <c r="CW114" s="223" t="str">
        <f t="shared" ca="1" si="125"/>
        <v>2,17038026483144-7,15478487854802i</v>
      </c>
      <c r="CX114" s="223" t="str">
        <f t="shared" ca="1" si="126"/>
        <v>-0,366865771244635-7,46772432928253i</v>
      </c>
      <c r="CY114" s="223" t="str">
        <f t="shared" ca="1" si="127"/>
        <v>-2,86122084409979-6,90759816676955i</v>
      </c>
      <c r="CZ114" s="223" t="str">
        <f t="shared" ca="1" si="128"/>
        <v>-5,02106523863502-5,53989178789985i</v>
      </c>
      <c r="DA114" s="223" t="str">
        <f t="shared" ca="1" si="129"/>
        <v>-6,59388750856797-3,52450630253663i</v>
      </c>
      <c r="DB114" s="223" t="str">
        <f t="shared" ca="1" si="130"/>
        <v>-7,39580606171817-1,09706419580713i</v>
      </c>
      <c r="DC114" s="223" t="str">
        <f t="shared" ca="1" si="131"/>
        <v>-7,33306710074265+1,45863773716264i</v>
      </c>
      <c r="DD114" s="223" t="str">
        <f t="shared" ca="1" si="132"/>
        <v>-6,41300555486795+3,8438076051621i</v>
      </c>
      <c r="DE114" s="223" t="str">
        <f t="shared" ca="1" si="133"/>
        <v>-4,74318753960064+5,77959073952874i</v>
      </c>
      <c r="DF114" s="223" t="str">
        <f t="shared" ca="1" si="134"/>
        <v>-2,51883460105471+7,0396711148177i</v>
      </c>
      <c r="DG114" s="223" t="str">
        <f t="shared" ca="1" si="135"/>
        <v>-2,08838227066575E-13+7,47673037846552i</v>
      </c>
      <c r="DH114" s="223" t="str">
        <f t="shared" ca="1" si="136"/>
        <v>2,51883460105432+7,03967111481784i</v>
      </c>
      <c r="DI114" s="223" t="str">
        <f t="shared" ca="1" si="137"/>
        <v>4,74318753960085+5,77959073952857i</v>
      </c>
      <c r="DJ114" s="223" t="str">
        <f t="shared" ca="1" si="138"/>
        <v>6,41300555486813+3,84380760516179i</v>
      </c>
      <c r="DK114" s="223" t="str">
        <f t="shared" ca="1" si="139"/>
        <v>7,33306710074271+1,45863773716233i</v>
      </c>
      <c r="DL114" s="223" t="str">
        <f t="shared" ca="1" si="140"/>
        <v>7,39580606171823-1,09706419580672i</v>
      </c>
      <c r="DM114" s="223" t="str">
        <f t="shared" ca="1" si="141"/>
        <v>6,59388750856818-3,52450630253625i</v>
      </c>
      <c r="DN114" s="223" t="str">
        <f t="shared" ca="1" si="142"/>
        <v>5,02106523863535-5,53989178789955i</v>
      </c>
      <c r="DO114" s="223" t="str">
        <f t="shared" ca="1" si="143"/>
        <v>2,86122084409949-6,90759816676968i</v>
      </c>
      <c r="DP114" s="223" t="str">
        <f t="shared" ca="1" si="144"/>
        <v>0,366865771244309-7,46772432928255i</v>
      </c>
      <c r="DQ114" s="223" t="str">
        <f t="shared" ca="1" si="145"/>
        <v>-2,17038026483175-7,15478487854793i</v>
      </c>
      <c r="DR114" s="223" t="str">
        <f t="shared" ca="1" si="146"/>
        <v>-4,45388308632906-6,00536615083386i</v>
      </c>
      <c r="DS114" s="223" t="str">
        <f t="shared" ca="1" si="147"/>
        <v>-6,21667410907325-4,15384883858904i</v>
      </c>
      <c r="DT114" s="223" t="str">
        <f t="shared" ca="1" si="148"/>
        <v>-7,2526621388206-1,81669729244785i</v>
      </c>
      <c r="DU114" s="223" t="str">
        <f t="shared" ca="1" si="149"/>
        <v>-7,44072787809492+0,732847730712356i</v>
      </c>
      <c r="DV114" s="223" t="str">
        <f t="shared" ca="1" si="150"/>
        <v>-6,75888420970357+3,19671415551797i</v>
      </c>
      <c r="DW114" s="223" t="str">
        <f t="shared" ca="1" si="151"/>
        <v>-5,28684675171626+5,2868467517166i</v>
      </c>
      <c r="DX114" s="223" t="str">
        <f t="shared" ca="1" si="152"/>
        <v>-3,19671415551821+6,75888420970345i</v>
      </c>
      <c r="DY114" s="223" t="str">
        <f t="shared" ca="1" si="153"/>
        <v>-0,732847730712577+7,4407278780949i</v>
      </c>
      <c r="DZ114" s="223" t="str">
        <f t="shared" ca="1" si="154"/>
        <v>1,81669729244763+7,25266213882066i</v>
      </c>
      <c r="EA114" s="223" t="str">
        <f t="shared" ca="1" si="155"/>
        <v>4,15384883858882+6,2166741090734i</v>
      </c>
      <c r="EB114" s="223" t="str">
        <f t="shared" ca="1" si="156"/>
        <v>6,0053661508337+4,45388308632928i</v>
      </c>
      <c r="EC114" s="223" t="str">
        <f t="shared" ca="1" si="157"/>
        <v>7,15478487854806+2,1703802648313i</v>
      </c>
      <c r="ED114" s="223" t="str">
        <f t="shared" ca="1" si="158"/>
        <v>7,46772432928256-0,366865771244088i</v>
      </c>
      <c r="EE114" s="223" t="str">
        <f t="shared" ca="1" si="159"/>
        <v>6,90759816676976-2,86122084409928i</v>
      </c>
      <c r="EF114" s="223" t="str">
        <f t="shared" ca="1" si="160"/>
        <v>5,53989178789974-5,02106523863514i</v>
      </c>
      <c r="EG114" s="223" t="str">
        <f t="shared" ca="1" si="161"/>
        <v>3,52450630253649-6,59388750856805i</v>
      </c>
      <c r="EH114" s="223" t="str">
        <f t="shared" ca="1" si="162"/>
        <v>1,09706419580699-7,39580606171819i</v>
      </c>
      <c r="EI114" s="223" t="str">
        <f t="shared" ca="1" si="163"/>
        <v>-1,45863773716284-7,33306710074261i</v>
      </c>
      <c r="EJ114" s="223" t="str">
        <f t="shared" ca="1" si="164"/>
        <v>-3,84380760516224-6,41300555486786i</v>
      </c>
      <c r="EK114" s="223" t="str">
        <f t="shared" ca="1" si="165"/>
        <v>-5,7795907395284-4,74318753960106i</v>
      </c>
      <c r="EL114" s="223" t="str">
        <f t="shared" ca="1" si="166"/>
        <v>-7,03967111481775-2,51883460105457i</v>
      </c>
      <c r="EM114" s="223" t="str">
        <f t="shared" ca="1" si="167"/>
        <v>-7,47673037846552-6,59495111158789E-14i</v>
      </c>
      <c r="EN114" s="223"/>
      <c r="EO114" s="223"/>
      <c r="EP114" s="223"/>
    </row>
    <row r="115" spans="1:146" ht="15.75" thickBot="1">
      <c r="A115" s="257">
        <f t="shared" si="168"/>
        <v>2.9296874999999999E-4</v>
      </c>
      <c r="B115" s="256">
        <v>15</v>
      </c>
      <c r="C115" s="230">
        <f t="shared" si="169"/>
        <v>3000</v>
      </c>
      <c r="D115" s="229">
        <f t="shared" si="170"/>
        <v>18849.555921538758</v>
      </c>
      <c r="E115" s="229" t="str">
        <f t="shared" si="171"/>
        <v>18849,5559215388i</v>
      </c>
      <c r="F115" s="229" t="str">
        <f t="shared" si="172"/>
        <v>0,0717560528782209-0,0952420896181148i</v>
      </c>
      <c r="G115" s="229" t="str">
        <f t="shared" si="173"/>
        <v>-3,2915380923237-0,765253038837637i</v>
      </c>
      <c r="H115" s="229" t="str">
        <f t="shared" si="38"/>
        <v>0,00225440562224055-0,0282844537973329i</v>
      </c>
      <c r="I115" s="229" t="str">
        <f t="shared" si="174"/>
        <v>-0,00576513200247409+0,0204677023825844i</v>
      </c>
      <c r="J115" s="255" t="str">
        <f ca="1">IMPRODUCT(1/N_FFT2,AD100)</f>
        <v>0,328339651065946+0,00443253788625855i</v>
      </c>
      <c r="K115" s="254" t="str">
        <f t="shared" ca="1" si="175"/>
        <v>-0,00198364529629693+0,00669480409239914i</v>
      </c>
      <c r="N115" s="246">
        <f t="shared" ca="1" si="176"/>
        <v>2.5234292177364992</v>
      </c>
      <c r="O115" s="223">
        <f t="shared" ca="1" si="39"/>
        <v>-7.4765707822635008</v>
      </c>
      <c r="P115" s="223" t="str">
        <f t="shared" ca="1" si="40"/>
        <v>-6,97558669983006+2,69078071483915i</v>
      </c>
      <c r="Q115" s="223" t="str">
        <f t="shared" ca="1" si="41"/>
        <v>-5,53977353491415+5,02095806037664i</v>
      </c>
      <c r="R115" s="223" t="str">
        <f t="shared" ca="1" si="42"/>
        <v>-3,36155093067029+6,67825471232612i</v>
      </c>
      <c r="S115" s="223" t="str">
        <f t="shared" ca="1" si="43"/>
        <v>-0,732832087548981+7,44056905039224i</v>
      </c>
      <c r="T115" s="223" t="str">
        <f t="shared" ca="1" si="44"/>
        <v>1,99409680979376+7,20573997417105i</v>
      </c>
      <c r="U115" s="223" t="str">
        <f t="shared" ca="1" si="45"/>
        <v>4,45378801498279+6,0052379619622i</v>
      </c>
      <c r="V115" s="223" t="str">
        <f t="shared" ca="1" si="46"/>
        <v>6,31660748123712+3,99994757342837i</v>
      </c>
      <c r="W115" s="223" t="str">
        <f t="shared" ca="1" si="47"/>
        <v>7,3329105711369+1,45860660148817i</v>
      </c>
      <c r="X115" s="223" t="str">
        <f t="shared" ca="1" si="48"/>
        <v>7,36649803350263-1,27820866238581i</v>
      </c>
      <c r="Y115" s="223" t="str">
        <f t="shared" ca="1" si="49"/>
        <v>6,41286866463951-3,84372555631654i</v>
      </c>
      <c r="Z115" s="223" t="str">
        <f t="shared" ca="1" si="50"/>
        <v>4,59982253446063-5,89412786709488i</v>
      </c>
      <c r="AA115" s="223" t="str">
        <f t="shared" ca="1" si="51"/>
        <v>2,17033393649948-7,15463215450487i</v>
      </c>
      <c r="AB115" s="223" t="str">
        <f t="shared" ca="1" si="52"/>
        <v>-0,550010666819235-7,45631268983412i</v>
      </c>
      <c r="AC115" s="223" t="str">
        <f t="shared" ca="1" si="53"/>
        <v>-3,19664591934876-6,75873993644578i</v>
      </c>
      <c r="AD115" s="223" t="str">
        <f t="shared" ca="1" si="54"/>
        <v>-5,41488457953452-5,15539868996721i</v>
      </c>
      <c r="AE115" s="223" t="str">
        <f t="shared" ca="1" si="55"/>
        <v>-6,90745071910514-2,86115976927716i</v>
      </c>
      <c r="AF115" s="223" t="str">
        <f t="shared" ca="1" si="56"/>
        <v>-7,47431897892738-0,183484232135232i</v>
      </c>
      <c r="AG115" s="223" t="str">
        <f t="shared" ca="1" si="57"/>
        <v>-7,03952084796098+2,51878083471331i</v>
      </c>
      <c r="AH115" s="223" t="str">
        <f t="shared" ca="1" si="58"/>
        <v>-5,66132553786185+4,88349299339617i</v>
      </c>
      <c r="AI115" s="223" t="str">
        <f t="shared" ca="1" si="59"/>
        <v>-3,5244310694076+6,5937467572838i</v>
      </c>
      <c r="AJ115" s="223" t="str">
        <f t="shared" ca="1" si="60"/>
        <v>-0,915212077631621+7,42034349037519i</v>
      </c>
      <c r="AK115" s="223" t="str">
        <f t="shared" ca="1" si="61"/>
        <v>1,81665851373383+7,25250732551679i</v>
      </c>
      <c r="AL115" s="223" t="str">
        <f t="shared" ca="1" si="62"/>
        <v>4,30507070014266+6,1127307260315i</v>
      </c>
      <c r="AM115" s="223" t="str">
        <f t="shared" ca="1" si="63"/>
        <v>6,21654140968115+4,1537601716897i</v>
      </c>
      <c r="AN115" s="223" t="str">
        <f t="shared" ca="1" si="64"/>
        <v>7,29490603763833+1,63812593051453i</v>
      </c>
      <c r="AO115" s="223" t="str">
        <f t="shared" ca="1" si="65"/>
        <v>7,39564819290406-1,09704077818061i</v>
      </c>
      <c r="AP115" s="223" t="str">
        <f t="shared" ca="1" si="66"/>
        <v>6,50526697575097-3,68518822265567i</v>
      </c>
      <c r="AQ115" s="223" t="str">
        <f t="shared" ca="1" si="67"/>
        <v>4,74308629284215-5,77946736999606i</v>
      </c>
      <c r="AR115" s="223" t="str">
        <f t="shared" ca="1" si="68"/>
        <v>4,74308629284215-5,77946736999606i</v>
      </c>
      <c r="AS115" s="223" t="str">
        <f t="shared" ca="1" si="69"/>
        <v>-0,366857940229871-7,46756492532114i</v>
      </c>
      <c r="AT115" s="223" t="str">
        <f t="shared" ca="1" si="70"/>
        <v>-3,02981536805598-6,83515394835318i</v>
      </c>
      <c r="AU115" s="223" t="str">
        <f t="shared" ca="1" si="71"/>
        <v>-5,2867339001596-5,28673390015986i</v>
      </c>
      <c r="AV115" s="223" t="str">
        <f t="shared" ca="1" si="72"/>
        <v>-6,83515394835333-3,02981536805563i</v>
      </c>
      <c r="AW115" s="223" t="str">
        <f t="shared" ca="1" si="73"/>
        <v>-7,46756492532112-0,366857940230236i</v>
      </c>
      <c r="AX115" s="223" t="str">
        <f t="shared" ca="1" si="74"/>
        <v>-7,09921465195768+2,34526373519601i</v>
      </c>
      <c r="AY115" s="223" t="str">
        <f t="shared" ca="1" si="75"/>
        <v>-5,77946736999629+4,74308629284187i</v>
      </c>
      <c r="AZ115" s="223" t="str">
        <f t="shared" ca="1" si="76"/>
        <v>-3,68518822265566+6,50526697575097i</v>
      </c>
      <c r="BA115" s="223" t="str">
        <f t="shared" ca="1" si="77"/>
        <v>-1,09704077818097+7,39564819290401i</v>
      </c>
      <c r="BB115" s="223" t="str">
        <f t="shared" ca="1" si="78"/>
        <v>1,63812593051454+7,29490603763833i</v>
      </c>
      <c r="BC115" s="223" t="str">
        <f t="shared" ca="1" si="79"/>
        <v>4,15376017168995+6,21654140968099i</v>
      </c>
      <c r="BD115" s="223" t="str">
        <f t="shared" ca="1" si="80"/>
        <v>6,11273072603145+4,30507070014272i</v>
      </c>
      <c r="BE115" s="223" t="str">
        <f t="shared" ca="1" si="81"/>
        <v>7,25250732551684+1,81665851373361i</v>
      </c>
      <c r="BF115" s="223" t="str">
        <f t="shared" ca="1" si="82"/>
        <v>7,42034349037521-0,915212077631471i</v>
      </c>
      <c r="BG115" s="223" t="str">
        <f t="shared" ca="1" si="83"/>
        <v>6,59374675728369-3,52443106940781i</v>
      </c>
      <c r="BH115" s="223" t="str">
        <f t="shared" ca="1" si="84"/>
        <v>4,88349299339633-5,66132553786171i</v>
      </c>
      <c r="BI115" s="223" t="str">
        <f t="shared" ca="1" si="85"/>
        <v>2,51878083471316-7,03952084796103i</v>
      </c>
      <c r="BJ115" s="223" t="str">
        <f t="shared" ca="1" si="86"/>
        <v>-0,18348423213502-7,47431897892738i</v>
      </c>
      <c r="BK115" s="223" t="str">
        <f t="shared" ca="1" si="87"/>
        <v>-2,86115976927724-6,90745071910511i</v>
      </c>
      <c r="BL115" s="223" t="str">
        <f t="shared" ca="1" si="88"/>
        <v>-5,155398689967-5,41488457953471i</v>
      </c>
      <c r="BM115" s="223" t="str">
        <f t="shared" ca="1" si="89"/>
        <v>-6,75873993644579-3,19664591934875i</v>
      </c>
      <c r="BN115" s="223" t="str">
        <f t="shared" ca="1" si="90"/>
        <v>-7,45631268983409-0,550010666819593i</v>
      </c>
      <c r="BO115" s="223" t="str">
        <f t="shared" ca="1" si="91"/>
        <v>-7,15463215450486+2,17033393649949i</v>
      </c>
      <c r="BP115" s="223" t="str">
        <f t="shared" ca="1" si="92"/>
        <v>-5,89412786709469+4,59982253446088i</v>
      </c>
      <c r="BQ115" s="223" t="str">
        <f t="shared" ca="1" si="93"/>
        <v>-3,84372555631659+6,41286866463948i</v>
      </c>
      <c r="BR115" s="223" t="str">
        <f t="shared" ca="1" si="94"/>
        <v>-1,27820866238559+7,36649803350267i</v>
      </c>
      <c r="BS115" s="223" t="str">
        <f t="shared" ca="1" si="95"/>
        <v>1,45860660148803+7,33291057113693i</v>
      </c>
      <c r="BT115" s="223" t="str">
        <f t="shared" ca="1" si="96"/>
        <v>3,99994757342856+6,316607481237i</v>
      </c>
      <c r="BU115" s="223" t="str">
        <f t="shared" ca="1" si="97"/>
        <v>6,00523796196207+4,45378801498297i</v>
      </c>
      <c r="BV115" s="223" t="str">
        <f t="shared" ca="1" si="98"/>
        <v>7,20573997417109+1,99409680979361i</v>
      </c>
      <c r="BW115" s="223" t="str">
        <f t="shared" ca="1" si="99"/>
        <v>7,44056905039226-0,732832087548767i</v>
      </c>
      <c r="BX115" s="223" t="str">
        <f t="shared" ca="1" si="100"/>
        <v>6,67825471232608-3,36155093067036i</v>
      </c>
      <c r="BY115" s="223" t="str">
        <f t="shared" ca="1" si="101"/>
        <v>5,02095806037686-5,53977353491395i</v>
      </c>
      <c r="BZ115" s="223" t="str">
        <f t="shared" ca="1" si="102"/>
        <v>2,69078071483912-6,97558669983007i</v>
      </c>
      <c r="CA115" s="223" t="str">
        <f t="shared" ca="1" si="103"/>
        <v>3,65458488253443E-13-7,4765707822635i</v>
      </c>
      <c r="CB115" s="223" t="str">
        <f t="shared" ca="1" si="104"/>
        <v>-2,69078071483912-6,97558669983006i</v>
      </c>
      <c r="CC115" s="223" t="str">
        <f t="shared" ca="1" si="105"/>
        <v>-5,02095806037687-5,53977353491393i</v>
      </c>
      <c r="CD115" s="223" t="str">
        <f t="shared" ca="1" si="106"/>
        <v>-6,67825471232608-3,36155093067035i</v>
      </c>
      <c r="CE115" s="223" t="str">
        <f t="shared" ca="1" si="107"/>
        <v>-7,44056905039226-0,732832087548755i</v>
      </c>
      <c r="CF115" s="223" t="str">
        <f t="shared" ca="1" si="108"/>
        <v>-7,20573997417109+1,99409680979362i</v>
      </c>
      <c r="CG115" s="223" t="str">
        <f t="shared" ca="1" si="109"/>
        <v>-6,00523796196206+4,45378801498298i</v>
      </c>
      <c r="CH115" s="223" t="str">
        <f t="shared" ca="1" si="110"/>
        <v>-3,99994757342856+6,31660748123701i</v>
      </c>
      <c r="CI115" s="223" t="str">
        <f t="shared" ca="1" si="111"/>
        <v>-1,45860660148802+7,33291057113693i</v>
      </c>
      <c r="CJ115" s="223" t="str">
        <f t="shared" ca="1" si="112"/>
        <v>1,2782086623856+7,36649803350267i</v>
      </c>
      <c r="CK115" s="223" t="str">
        <f t="shared" ca="1" si="113"/>
        <v>3,8437255563166+6,41286866463947i</v>
      </c>
      <c r="CL115" s="223" t="str">
        <f t="shared" ca="1" si="114"/>
        <v>5,8941278670947+4,59982253446086i</v>
      </c>
      <c r="CM115" s="223" t="str">
        <f t="shared" ca="1" si="115"/>
        <v>7,15463215450487+2,17033393649948i</v>
      </c>
      <c r="CN115" s="223" t="str">
        <f t="shared" ca="1" si="116"/>
        <v>7,45631268983415-0,550010666818864i</v>
      </c>
      <c r="CO115" s="223" t="str">
        <f t="shared" ca="1" si="117"/>
        <v>6,75873993644578-3,19664591934876i</v>
      </c>
      <c r="CP115" s="223" t="str">
        <f t="shared" ca="1" si="118"/>
        <v>5,15539868996699-5,41488457953472i</v>
      </c>
      <c r="CQ115" s="223" t="str">
        <f t="shared" ca="1" si="119"/>
        <v>2,86115976927722-6,90745071910511i</v>
      </c>
      <c r="CR115" s="223" t="str">
        <f t="shared" ca="1" si="120"/>
        <v>0,183484232135007-7,47431897892738i</v>
      </c>
      <c r="CS115" s="223" t="str">
        <f t="shared" ca="1" si="121"/>
        <v>-2,51878083471316-7,03952084796103i</v>
      </c>
      <c r="CT115" s="223" t="str">
        <f t="shared" ca="1" si="122"/>
        <v>-4,88349299339634-5,66132553786171i</v>
      </c>
      <c r="CU115" s="223" t="str">
        <f t="shared" ca="1" si="123"/>
        <v>-6,5937467572837-3,52443106940779i</v>
      </c>
      <c r="CV115" s="223" t="str">
        <f t="shared" ca="1" si="124"/>
        <v>-7,42034349037521-0,915212077631471i</v>
      </c>
      <c r="CW115" s="223" t="str">
        <f t="shared" ca="1" si="125"/>
        <v>-7,25250732551684+1,81665851373361i</v>
      </c>
      <c r="CX115" s="223" t="str">
        <f t="shared" ca="1" si="126"/>
        <v>-6,11273072603144+4,30507070014273i</v>
      </c>
      <c r="CY115" s="223" t="str">
        <f t="shared" ca="1" si="127"/>
        <v>-4,15376017168994+6,216541409681i</v>
      </c>
      <c r="CZ115" s="223" t="str">
        <f t="shared" ca="1" si="128"/>
        <v>-1,63812593051451+7,29490603763834i</v>
      </c>
      <c r="DA115" s="223" t="str">
        <f t="shared" ca="1" si="129"/>
        <v>1,097040778181+7,395648192904i</v>
      </c>
      <c r="DB115" s="223" t="str">
        <f t="shared" ca="1" si="130"/>
        <v>3,68518822265569+6,50526697575096i</v>
      </c>
      <c r="DC115" s="223" t="str">
        <f t="shared" ca="1" si="131"/>
        <v>5,77946736999631+4,74308629284185i</v>
      </c>
      <c r="DD115" s="223" t="str">
        <f t="shared" ca="1" si="132"/>
        <v>7,0992146519577+2,34526373519599i</v>
      </c>
      <c r="DE115" s="223" t="str">
        <f t="shared" ca="1" si="133"/>
        <v>7,46756492532112-0,366857940230262i</v>
      </c>
      <c r="DF115" s="223" t="str">
        <f t="shared" ca="1" si="134"/>
        <v>6,83515394835332-3,02981536805566i</v>
      </c>
      <c r="DG115" s="223" t="str">
        <f t="shared" ca="1" si="135"/>
        <v>5,28673390015959-5,28673390015988i</v>
      </c>
      <c r="DH115" s="223" t="str">
        <f t="shared" ca="1" si="136"/>
        <v>3,02981536805595-6,83515394835319i</v>
      </c>
      <c r="DI115" s="223" t="str">
        <f t="shared" ca="1" si="137"/>
        <v>0,366857940229845-7,46756492532114i</v>
      </c>
      <c r="DJ115" s="223" t="str">
        <f t="shared" ca="1" si="138"/>
        <v>-2,34526373519568-7,0992146519578i</v>
      </c>
      <c r="DK115" s="223" t="str">
        <f t="shared" ca="1" si="139"/>
        <v>-4,74308629284217-5,77946736999604i</v>
      </c>
      <c r="DL115" s="223" t="str">
        <f t="shared" ca="1" si="140"/>
        <v>-6,5052669757508-3,68518822265597i</v>
      </c>
      <c r="DM115" s="223" t="str">
        <f t="shared" ca="1" si="141"/>
        <v>-7,39564819290407-1,09704077818058i</v>
      </c>
      <c r="DN115" s="223" t="str">
        <f t="shared" ca="1" si="142"/>
        <v>-7,2949060376384+1,63812593051419i</v>
      </c>
      <c r="DO115" s="223" t="str">
        <f t="shared" ca="1" si="143"/>
        <v>-6,21654140968118+4,15376017168966i</v>
      </c>
      <c r="DP115" s="223" t="str">
        <f t="shared" ca="1" si="144"/>
        <v>-4,3050707001424+6,11273072603168i</v>
      </c>
      <c r="DQ115" s="223" t="str">
        <f t="shared" ca="1" si="145"/>
        <v>-1,81665851373396+7,25250732551675i</v>
      </c>
      <c r="DR115" s="223" t="str">
        <f t="shared" ca="1" si="146"/>
        <v>0,91521207763186+7,42034349037516i</v>
      </c>
      <c r="DS115" s="223" t="str">
        <f t="shared" ca="1" si="147"/>
        <v>3,52443106940749+6,59374675728386i</v>
      </c>
      <c r="DT115" s="223" t="str">
        <f t="shared" ca="1" si="148"/>
        <v>5,66132553786196+4,88349299339605i</v>
      </c>
      <c r="DU115" s="223" t="str">
        <f t="shared" ca="1" si="149"/>
        <v>7,03952084796091+2,5187808347135i</v>
      </c>
      <c r="DV115" s="223" t="str">
        <f t="shared" ca="1" si="150"/>
        <v>7,47431897892738-0,183484232135398i</v>
      </c>
      <c r="DW115" s="223" t="str">
        <f t="shared" ca="1" si="151"/>
        <v>6,90745071910525-2,8611597692769i</v>
      </c>
      <c r="DX115" s="223" t="str">
        <f t="shared" ca="1" si="152"/>
        <v>5,41488457953445-5,15539868996727i</v>
      </c>
      <c r="DY115" s="223" t="str">
        <f t="shared" ca="1" si="153"/>
        <v>3,19664591934908-6,75873993644564i</v>
      </c>
      <c r="DZ115" s="223" t="str">
        <f t="shared" ca="1" si="154"/>
        <v>0,550010666819216-7,45631268983412i</v>
      </c>
      <c r="EA115" s="223" t="str">
        <f t="shared" ca="1" si="155"/>
        <v>-2,17033393649985-7,15463215450475i</v>
      </c>
      <c r="EB115" s="223" t="str">
        <f t="shared" ca="1" si="156"/>
        <v>-4,59982253446059-5,89412786709491i</v>
      </c>
      <c r="EC115" s="223" t="str">
        <f t="shared" ca="1" si="157"/>
        <v>-6,41286866463968-3,84372555631627i</v>
      </c>
      <c r="ED115" s="223" t="str">
        <f t="shared" ca="1" si="158"/>
        <v>-7,36649803350261-1,27820866238595i</v>
      </c>
      <c r="EE115" s="223" t="str">
        <f t="shared" ca="1" si="159"/>
        <v>-7,33291057113686+1,45860660148841i</v>
      </c>
      <c r="EF115" s="223" t="str">
        <f t="shared" ca="1" si="160"/>
        <v>-6,31660748123719+3,99994757342826i</v>
      </c>
      <c r="EG115" s="223" t="str">
        <f t="shared" ca="1" si="161"/>
        <v>-4,45378801498266+6,00523796196229i</v>
      </c>
      <c r="EH115" s="223" t="str">
        <f t="shared" ca="1" si="162"/>
        <v>-1,99409680979396+7,20573997417099i</v>
      </c>
      <c r="EI115" s="223" t="str">
        <f t="shared" ca="1" si="163"/>
        <v>0,732832087549144+7,44056905039222i</v>
      </c>
      <c r="EJ115" s="223" t="str">
        <f t="shared" ca="1" si="164"/>
        <v>3,36155093067003+6,67825471232625i</v>
      </c>
      <c r="EK115" s="223" t="str">
        <f t="shared" ca="1" si="165"/>
        <v>5,5397735349142+5,02095806037658i</v>
      </c>
      <c r="EL115" s="223" t="str">
        <f t="shared" ca="1" si="166"/>
        <v>6,97558669982994+2,69078071483945i</v>
      </c>
      <c r="EM115" s="223" t="str">
        <f t="shared" ca="1" si="167"/>
        <v>7,4765707822635-1,28222515758101E-14i</v>
      </c>
      <c r="EN115" s="223"/>
      <c r="EO115" s="223"/>
      <c r="EP115" s="223"/>
    </row>
    <row r="116" spans="1:146" ht="15.75" thickBot="1">
      <c r="A116" s="257">
        <f t="shared" si="168"/>
        <v>3.1250000000000001E-4</v>
      </c>
      <c r="B116" s="256">
        <v>16</v>
      </c>
      <c r="C116" s="230">
        <f t="shared" si="169"/>
        <v>3200</v>
      </c>
      <c r="D116" s="229">
        <f t="shared" si="170"/>
        <v>20106.192982974677</v>
      </c>
      <c r="E116" s="229" t="str">
        <f t="shared" si="171"/>
        <v>20106,1929829747i</v>
      </c>
      <c r="F116" s="229" t="str">
        <f t="shared" si="172"/>
        <v>0,068926443710471-0,0852959113066526i</v>
      </c>
      <c r="G116" s="229" t="str">
        <f t="shared" si="173"/>
        <v>-3,35783155908367-0,795353209867086i</v>
      </c>
      <c r="H116" s="229" t="str">
        <f t="shared" si="38"/>
        <v>0,00222983462947807-0,0265124015993062i</v>
      </c>
      <c r="I116" s="229" t="str">
        <f t="shared" si="174"/>
        <v>-0,00518848396171266+0,0194805856938593i</v>
      </c>
      <c r="J116" s="255" t="str">
        <f ca="1">IMPRODUCT(1/N_FFT2,AE100)</f>
        <v>0,0381330129296534-0,000468534119496715i</v>
      </c>
      <c r="K116" s="254" t="str">
        <f t="shared" ca="1" si="175"/>
        <v>-0,000188725206931935+0,000745284407905682i</v>
      </c>
      <c r="N116" s="246">
        <f t="shared" ca="1" si="176"/>
        <v>2.5236035561981804</v>
      </c>
      <c r="O116" s="223">
        <f t="shared" ca="1" si="39"/>
        <v>-7.4763964438018196</v>
      </c>
      <c r="P116" s="223" t="str">
        <f t="shared" ca="1" si="40"/>
        <v>-6,90728965136867+2,86109305283623i</v>
      </c>
      <c r="Q116" s="223" t="str">
        <f t="shared" ca="1" si="41"/>
        <v>-5,28661062425126+5,28661062425125i</v>
      </c>
      <c r="R116" s="223" t="str">
        <f t="shared" ca="1" si="42"/>
        <v>-2,86109305283625+6,90728965136867i</v>
      </c>
      <c r="S116" s="223" t="str">
        <f t="shared" ca="1" si="43"/>
        <v>2,61035111364597E-14+7,47639644380182i</v>
      </c>
      <c r="T116" s="223" t="str">
        <f t="shared" ca="1" si="44"/>
        <v>2,86109305283623+6,90728965136867i</v>
      </c>
      <c r="U116" s="223" t="str">
        <f t="shared" ca="1" si="45"/>
        <v>5,28661062425123+5,28661062425128i</v>
      </c>
      <c r="V116" s="223" t="str">
        <f t="shared" ca="1" si="46"/>
        <v>6,90728965136867+2,86109305283623i</v>
      </c>
      <c r="W116" s="223" t="str">
        <f t="shared" ca="1" si="47"/>
        <v>7,47639644380182+2,41572784799172E-14i</v>
      </c>
      <c r="X116" s="223" t="str">
        <f t="shared" ca="1" si="48"/>
        <v>6,90728965136867-2,86109305283625i</v>
      </c>
      <c r="Y116" s="223" t="str">
        <f t="shared" ca="1" si="49"/>
        <v>5,28661062425127-5,28661062425124i</v>
      </c>
      <c r="Z116" s="223" t="str">
        <f t="shared" ca="1" si="50"/>
        <v>2,8610930528362-6,90728965136869i</v>
      </c>
      <c r="AA116" s="223" t="str">
        <f t="shared" ca="1" si="51"/>
        <v>1,37395433271122E-15-7,47639644380182i</v>
      </c>
      <c r="AB116" s="223" t="str">
        <f t="shared" ca="1" si="52"/>
        <v>-2,8610930528362-6,90728965136868i</v>
      </c>
      <c r="AC116" s="223" t="str">
        <f t="shared" ca="1" si="53"/>
        <v>-5,28661062425127-5,28661062425124i</v>
      </c>
      <c r="AD116" s="223" t="str">
        <f t="shared" ca="1" si="54"/>
        <v>-6,90728965136867-2,86109305283625i</v>
      </c>
      <c r="AE116" s="223" t="str">
        <f t="shared" ca="1" si="55"/>
        <v>-7,47639644380182+2,47295568037485E-14i</v>
      </c>
      <c r="AF116" s="223" t="str">
        <f t="shared" ca="1" si="56"/>
        <v>-6,90728965136867+2,86109305283623i</v>
      </c>
      <c r="AG116" s="223" t="str">
        <f t="shared" ca="1" si="57"/>
        <v>-5,28661062425128+5,28661062425123i</v>
      </c>
      <c r="AH116" s="223" t="str">
        <f t="shared" ca="1" si="58"/>
        <v>-2,86109305283623+6,90728965136867i</v>
      </c>
      <c r="AI116" s="223" t="str">
        <f t="shared" ca="1" si="59"/>
        <v>-2,22110458233746E-14+7,47639644380182i</v>
      </c>
      <c r="AJ116" s="223" t="str">
        <f t="shared" ca="1" si="60"/>
        <v>2,86109305283625+6,90728965136867i</v>
      </c>
      <c r="AK116" s="223" t="str">
        <f t="shared" ca="1" si="61"/>
        <v>5,28661062425125+5,28661062425126i</v>
      </c>
      <c r="AL116" s="223" t="str">
        <f t="shared" ca="1" si="62"/>
        <v>6,90728965136865+2,86109305283627i</v>
      </c>
      <c r="AM116" s="223" t="str">
        <f t="shared" ca="1" si="63"/>
        <v>7,47639644380182+2,74790866542243E-15i</v>
      </c>
      <c r="AN116" s="223" t="str">
        <f t="shared" ca="1" si="64"/>
        <v>6,90728965136868-2,86109305283621i</v>
      </c>
      <c r="AO116" s="223" t="str">
        <f t="shared" ca="1" si="65"/>
        <v>5,2866106242514-5,28661062425111i</v>
      </c>
      <c r="AP116" s="223" t="str">
        <f t="shared" ca="1" si="66"/>
        <v>2,8610930528359-6,90728965136881i</v>
      </c>
      <c r="AQ116" s="223" t="str">
        <f t="shared" ca="1" si="67"/>
        <v>-1,82724577955218E-13-7,47639644380182i</v>
      </c>
      <c r="AR116" s="223" t="str">
        <f t="shared" ca="1" si="68"/>
        <v>-1,82724577955218E-13-7,47639644380182i</v>
      </c>
      <c r="AS116" s="223" t="str">
        <f t="shared" ca="1" si="69"/>
        <v>-5,28661062425112-5,28661062425139i</v>
      </c>
      <c r="AT116" s="223" t="str">
        <f t="shared" ca="1" si="70"/>
        <v>-6,90728965136853-2,86109305283657i</v>
      </c>
      <c r="AU116" s="223" t="str">
        <f t="shared" ca="1" si="71"/>
        <v>-7,47639644380182+2,08828089091678E-13i</v>
      </c>
      <c r="AV116" s="223" t="str">
        <f t="shared" ca="1" si="72"/>
        <v>-6,90728965136866+2,86109305283626i</v>
      </c>
      <c r="AW116" s="223" t="str">
        <f t="shared" ca="1" si="73"/>
        <v>-5,28661062425136+5,28661062425115i</v>
      </c>
      <c r="AX116" s="223" t="str">
        <f t="shared" ca="1" si="74"/>
        <v>-2,86109305283655+6,90728965136854i</v>
      </c>
      <c r="AY116" s="223" t="str">
        <f t="shared" ca="1" si="75"/>
        <v>2,21650852271123E-13+7,47639644380182i</v>
      </c>
      <c r="AZ116" s="223" t="str">
        <f t="shared" ca="1" si="76"/>
        <v>2,86109305283628+6,90728965136865i</v>
      </c>
      <c r="BA116" s="223" t="str">
        <f t="shared" ca="1" si="77"/>
        <v>5,28661062425116+5,28661062425135i</v>
      </c>
      <c r="BB116" s="223" t="str">
        <f t="shared" ca="1" si="78"/>
        <v>6,90728965136855+2,86109305283652i</v>
      </c>
      <c r="BC116" s="223" t="str">
        <f t="shared" ca="1" si="79"/>
        <v>7,47639644380182-2,47754363407582E-13i</v>
      </c>
      <c r="BD116" s="223" t="str">
        <f t="shared" ca="1" si="80"/>
        <v>6,90728965136864-2,86109305283629i</v>
      </c>
      <c r="BE116" s="223" t="str">
        <f t="shared" ca="1" si="81"/>
        <v>5,28661062425133-5,28661062425118i</v>
      </c>
      <c r="BF116" s="223" t="str">
        <f t="shared" ca="1" si="82"/>
        <v>2,86109305283651-6,90728965136855i</v>
      </c>
      <c r="BG116" s="223" t="str">
        <f t="shared" ca="1" si="83"/>
        <v>-2,73857874544042E-13-7,47639644380182i</v>
      </c>
      <c r="BH116" s="223" t="str">
        <f t="shared" ca="1" si="84"/>
        <v>-2,86109305283633-6,90728965136863i</v>
      </c>
      <c r="BI116" s="223" t="str">
        <f t="shared" ca="1" si="85"/>
        <v>-5,28661062425119-5,28661062425132i</v>
      </c>
      <c r="BJ116" s="223" t="str">
        <f t="shared" ca="1" si="86"/>
        <v>-6,90728965136857-2,86109305283647i</v>
      </c>
      <c r="BK116" s="223" t="str">
        <f t="shared" ca="1" si="87"/>
        <v>-7,47639644380182+3,13242133637517E-13i</v>
      </c>
      <c r="BL116" s="223" t="str">
        <f t="shared" ca="1" si="88"/>
        <v>-6,90728965136863+2,86109305283634i</v>
      </c>
      <c r="BM116" s="223" t="str">
        <f t="shared" ca="1" si="89"/>
        <v>-5,28661062425129+5,28661062425122i</v>
      </c>
      <c r="BN116" s="223" t="str">
        <f t="shared" ca="1" si="90"/>
        <v>-2,86109305283646+6,90728965136858i</v>
      </c>
      <c r="BO116" s="223" t="str">
        <f t="shared" ca="1" si="91"/>
        <v>3,26064896816962E-13+7,47639644380182i</v>
      </c>
      <c r="BP116" s="223" t="str">
        <f t="shared" ca="1" si="92"/>
        <v>2,86109305283638+6,90728965136861i</v>
      </c>
      <c r="BQ116" s="223" t="str">
        <f t="shared" ca="1" si="93"/>
        <v>5,28661062425123+5,28661062425128i</v>
      </c>
      <c r="BR116" s="223" t="str">
        <f t="shared" ca="1" si="94"/>
        <v>6,90728965136859+2,86109305283643i</v>
      </c>
      <c r="BS116" s="223" t="str">
        <f t="shared" ca="1" si="95"/>
        <v>7,47639644380182-3,65449155910436E-13i</v>
      </c>
      <c r="BT116" s="223" t="str">
        <f t="shared" ca="1" si="96"/>
        <v>6,90728965136861-2,86109305283639i</v>
      </c>
      <c r="BU116" s="223" t="str">
        <f t="shared" ca="1" si="97"/>
        <v>5,28661062425126-5,28661062425126i</v>
      </c>
      <c r="BV116" s="223" t="str">
        <f t="shared" ca="1" si="98"/>
        <v>2,86109305283641-6,9072896513686i</v>
      </c>
      <c r="BW116" s="223" t="str">
        <f t="shared" ca="1" si="99"/>
        <v>3,65449966502963E-13-7,47639644380182i</v>
      </c>
      <c r="BX116" s="223" t="str">
        <f t="shared" ca="1" si="100"/>
        <v>-2,86109305283643-6,90728965136859i</v>
      </c>
      <c r="BY116" s="223" t="str">
        <f t="shared" ca="1" si="101"/>
        <v>-5,28661062425127-5,28661062425124i</v>
      </c>
      <c r="BZ116" s="223" t="str">
        <f t="shared" ca="1" si="102"/>
        <v>-6,90728965136861-2,86109305283638i</v>
      </c>
      <c r="CA116" s="223" t="str">
        <f t="shared" ca="1" si="103"/>
        <v>-7,47639644380182-3,52627203323518E-13i</v>
      </c>
      <c r="CB116" s="223" t="str">
        <f t="shared" ca="1" si="104"/>
        <v>-6,90728965136858+2,86109305283643i</v>
      </c>
      <c r="CC116" s="223" t="str">
        <f t="shared" ca="1" si="105"/>
        <v>-5,28661062425122+5,28661062425129i</v>
      </c>
      <c r="CD116" s="223" t="str">
        <f t="shared" ca="1" si="106"/>
        <v>-2,86109305283637+6,90728965136861i</v>
      </c>
      <c r="CE116" s="223" t="str">
        <f t="shared" ca="1" si="107"/>
        <v>-3,13242944230044E-13+7,47639644380182i</v>
      </c>
      <c r="CF116" s="223" t="str">
        <f t="shared" ca="1" si="108"/>
        <v>2,86109305283647+6,90728965136857i</v>
      </c>
      <c r="CG116" s="223" t="str">
        <f t="shared" ca="1" si="109"/>
        <v>5,2866106242513+5,28661062425121i</v>
      </c>
      <c r="CH116" s="223" t="str">
        <f t="shared" ca="1" si="110"/>
        <v>6,90728965136863+2,86109305283633i</v>
      </c>
      <c r="CI116" s="223" t="str">
        <f t="shared" ca="1" si="111"/>
        <v>7,47639644380182+3,00420181050599E-13i</v>
      </c>
      <c r="CJ116" s="223" t="str">
        <f t="shared" ca="1" si="112"/>
        <v>6,90728965136857-2,86109305283649i</v>
      </c>
      <c r="CK116" s="223" t="str">
        <f t="shared" ca="1" si="113"/>
        <v>5,28661062425118-5,28661062425133i</v>
      </c>
      <c r="CL116" s="223" t="str">
        <f t="shared" ca="1" si="114"/>
        <v>2,86109305283632-6,90728965136864i</v>
      </c>
      <c r="CM116" s="223" t="str">
        <f t="shared" ca="1" si="115"/>
        <v>2,61035921957124E-13-7,47639644380182i</v>
      </c>
      <c r="CN116" s="223" t="str">
        <f t="shared" ca="1" si="116"/>
        <v>-2,86109305283649-6,90728965136856i</v>
      </c>
      <c r="CO116" s="223" t="str">
        <f t="shared" ca="1" si="117"/>
        <v>-5,28661062425134-5,28661062425117i</v>
      </c>
      <c r="CP116" s="223" t="str">
        <f t="shared" ca="1" si="118"/>
        <v>-6,90728965136865-2,86109305283628i</v>
      </c>
      <c r="CQ116" s="223" t="str">
        <f t="shared" ca="1" si="119"/>
        <v>-7,47639644380182-2,48213158777679E-13i</v>
      </c>
      <c r="CR116" s="223" t="str">
        <f t="shared" ca="1" si="120"/>
        <v>-6,90728965136855+2,86109305283653i</v>
      </c>
      <c r="CS116" s="223" t="str">
        <f t="shared" ca="1" si="121"/>
        <v>-5,28661062425116+5,28661062425135i</v>
      </c>
      <c r="CT116" s="223" t="str">
        <f t="shared" ca="1" si="122"/>
        <v>-2,86109305283627+6,90728965136866i</v>
      </c>
      <c r="CU116" s="223" t="str">
        <f t="shared" ca="1" si="123"/>
        <v>-2,08828899684205E-13+7,47639644380182i</v>
      </c>
      <c r="CV116" s="223" t="str">
        <f t="shared" ca="1" si="124"/>
        <v>2,86109305283657+6,90728965136853i</v>
      </c>
      <c r="CW116" s="223" t="str">
        <f t="shared" ca="1" si="125"/>
        <v>5,28661062425139+5,28661062425112i</v>
      </c>
      <c r="CX116" s="223" t="str">
        <f t="shared" ca="1" si="126"/>
        <v>6,90728965136866+2,86109305283626i</v>
      </c>
      <c r="CY116" s="223" t="str">
        <f t="shared" ca="1" si="127"/>
        <v>7,47639644380182+1,9600613650476E-13i</v>
      </c>
      <c r="CZ116" s="223" t="str">
        <f t="shared" ca="1" si="128"/>
        <v>6,90728965136852-2,86109305283658i</v>
      </c>
      <c r="DA116" s="223" t="str">
        <f t="shared" ca="1" si="129"/>
        <v>5,28661062425111-5,2866106242514i</v>
      </c>
      <c r="DB116" s="223" t="str">
        <f t="shared" ca="1" si="130"/>
        <v>2,8610930528362-6,90728965136869i</v>
      </c>
      <c r="DC116" s="223" t="str">
        <f t="shared" ca="1" si="131"/>
        <v>1,83183373325315E-13-7,47639644380182i</v>
      </c>
      <c r="DD116" s="223" t="str">
        <f t="shared" ca="1" si="132"/>
        <v>-2,8610930528359-6,90728965136881i</v>
      </c>
      <c r="DE116" s="223" t="str">
        <f t="shared" ca="1" si="133"/>
        <v>-5,28661062425141-5,2866106242511i</v>
      </c>
      <c r="DF116" s="223" t="str">
        <f t="shared" ca="1" si="134"/>
        <v>-6,90728965136869-2,86109305283618i</v>
      </c>
      <c r="DG116" s="223" t="str">
        <f t="shared" ca="1" si="135"/>
        <v>-7,47639644380182-1,1723761831781E-13i</v>
      </c>
      <c r="DH116" s="223" t="str">
        <f t="shared" ca="1" si="136"/>
        <v>-6,9072896513688+2,86109305283592i</v>
      </c>
      <c r="DI116" s="223" t="str">
        <f t="shared" ca="1" si="137"/>
        <v>-5,28661062425109+5,28661062425142i</v>
      </c>
      <c r="DJ116" s="223" t="str">
        <f t="shared" ca="1" si="138"/>
        <v>-2,86109305283617+6,9072896513687i</v>
      </c>
      <c r="DK116" s="223" t="str">
        <f t="shared" ca="1" si="139"/>
        <v>-1,04414855138365E-13+7,47639644380182i</v>
      </c>
      <c r="DL116" s="223" t="str">
        <f t="shared" ca="1" si="140"/>
        <v>2,86109305283598+6,90728965136878i</v>
      </c>
      <c r="DM116" s="223" t="str">
        <f t="shared" ca="1" si="141"/>
        <v>5,28661062425143+5,28661062425108i</v>
      </c>
      <c r="DN116" s="223" t="str">
        <f t="shared" ca="1" si="142"/>
        <v>6,9072896513687+2,86109305283616i</v>
      </c>
      <c r="DO116" s="223" t="str">
        <f t="shared" ca="1" si="143"/>
        <v>7,47639644380182+9,15920919589209E-14i</v>
      </c>
      <c r="DP116" s="223" t="str">
        <f t="shared" ca="1" si="144"/>
        <v>6,90728965136877-2,86109305283599i</v>
      </c>
      <c r="DQ116" s="223" t="str">
        <f t="shared" ca="1" si="145"/>
        <v>5,28661062425103-5,28661062425148i</v>
      </c>
      <c r="DR116" s="223" t="str">
        <f t="shared" ca="1" si="146"/>
        <v>2,86109305283615-6,9072896513687i</v>
      </c>
      <c r="DS116" s="223" t="str">
        <f t="shared" ca="1" si="147"/>
        <v>7,87693287794764E-14-7,47639644380182i</v>
      </c>
      <c r="DT116" s="223" t="str">
        <f t="shared" ca="1" si="148"/>
        <v>-2,861093052836-6,90728965136877i</v>
      </c>
      <c r="DU116" s="223" t="str">
        <f t="shared" ca="1" si="149"/>
        <v>-5,28661062425148-5,28661062425103i</v>
      </c>
      <c r="DV116" s="223" t="str">
        <f t="shared" ca="1" si="150"/>
        <v>-6,90728965136873-2,86109305283608i</v>
      </c>
      <c r="DW116" s="223" t="str">
        <f t="shared" ca="1" si="151"/>
        <v>-7,47639644380182-6,59465656000316E-14i</v>
      </c>
      <c r="DX116" s="223" t="str">
        <f t="shared" ca="1" si="152"/>
        <v>-6,90728965136876+2,86109305283602i</v>
      </c>
      <c r="DY116" s="223" t="str">
        <f t="shared" ca="1" si="153"/>
        <v>-5,28661062425154+5,28661062425097i</v>
      </c>
      <c r="DZ116" s="223" t="str">
        <f t="shared" ca="1" si="154"/>
        <v>-2,86109305283608+6,90728965136873i</v>
      </c>
      <c r="EA116" s="223" t="str">
        <f t="shared" ca="1" si="155"/>
        <v>-8,1059252667328E-19+7,47639644380182i</v>
      </c>
      <c r="EB116" s="223" t="str">
        <f t="shared" ca="1" si="156"/>
        <v>2,86109305283608+6,90728965136873i</v>
      </c>
      <c r="EC116" s="223" t="str">
        <f t="shared" ca="1" si="157"/>
        <v>5,28661062425097+5,28661062425154i</v>
      </c>
      <c r="ED116" s="223" t="str">
        <f t="shared" ca="1" si="158"/>
        <v>6,90728965136874+2,86109305283606i</v>
      </c>
      <c r="EE116" s="223" t="str">
        <f t="shared" ca="1" si="159"/>
        <v>7,47639644380182-1,2821952586918E-14i</v>
      </c>
      <c r="EF116" s="223" t="str">
        <f t="shared" ca="1" si="160"/>
        <v>6,90728965136873-2,86109305283608i</v>
      </c>
      <c r="EG116" s="223" t="str">
        <f t="shared" ca="1" si="161"/>
        <v>5,28661062425148-5,28661062425103i</v>
      </c>
      <c r="EH116" s="223" t="str">
        <f t="shared" ca="1" si="162"/>
        <v>2,86109305283605-6,90728965136875i</v>
      </c>
      <c r="EI116" s="223" t="str">
        <f t="shared" ca="1" si="163"/>
        <v>-2,56447157663627E-14-7,47639644380182i</v>
      </c>
      <c r="EJ116" s="223" t="str">
        <f t="shared" ca="1" si="164"/>
        <v>-2,8610930528361-6,90728965136873i</v>
      </c>
      <c r="EK116" s="223" t="str">
        <f t="shared" ca="1" si="165"/>
        <v>-5,28661062425103-5,28661062425148i</v>
      </c>
      <c r="EL116" s="223" t="str">
        <f t="shared" ca="1" si="166"/>
        <v>-6,90728965136877-2,86109305283599i</v>
      </c>
      <c r="EM116" s="223" t="str">
        <f t="shared" ca="1" si="167"/>
        <v>-7,47639644380182+3,84674789458073E-14i</v>
      </c>
      <c r="EN116" s="223"/>
      <c r="EO116" s="223"/>
      <c r="EP116" s="223"/>
    </row>
    <row r="117" spans="1:146" ht="15.75" thickBot="1">
      <c r="A117" s="257">
        <f t="shared" si="168"/>
        <v>3.3203125000000002E-4</v>
      </c>
      <c r="B117" s="256">
        <v>17</v>
      </c>
      <c r="C117" s="230">
        <f t="shared" si="169"/>
        <v>3400</v>
      </c>
      <c r="D117" s="229">
        <f t="shared" si="170"/>
        <v>21362.830044410592</v>
      </c>
      <c r="E117" s="229" t="str">
        <f t="shared" si="171"/>
        <v>21362,8300444106i</v>
      </c>
      <c r="F117" s="229" t="str">
        <f t="shared" si="172"/>
        <v>0,0661603310455396-0,0765821493683179i</v>
      </c>
      <c r="G117" s="229" t="str">
        <f t="shared" si="173"/>
        <v>-3,42548701793885-0,820132083450854i</v>
      </c>
      <c r="H117" s="229" t="str">
        <f t="shared" si="38"/>
        <v>0,00220900675599692-0,0249488743744191i</v>
      </c>
      <c r="I117" s="229" t="str">
        <f t="shared" si="174"/>
        <v>-0,00471264326945261+0,0185881715442757i</v>
      </c>
      <c r="J117" s="255" t="str">
        <f ca="1">IMPRODUCT(1/N_FFT2,AF100)</f>
        <v>-0,232295346287613-0,0044335656782507i</v>
      </c>
      <c r="K117" s="254" t="str">
        <f t="shared" ca="1" si="175"/>
        <v>0,00117713697958762-0,00429705193227779i</v>
      </c>
      <c r="N117" s="246">
        <f t="shared" ca="1" si="176"/>
        <v>2.5237932908325007</v>
      </c>
      <c r="O117" s="223">
        <f t="shared" ca="1" si="39"/>
        <v>-7.4762067091674993</v>
      </c>
      <c r="P117" s="223" t="str">
        <f t="shared" ca="1" si="40"/>
        <v>-6,83482110917712+3,02966783059595i</v>
      </c>
      <c r="Q117" s="223" t="str">
        <f t="shared" ca="1" si="41"/>
        <v>-5,02071356382879+5,53950377454395i</v>
      </c>
      <c r="R117" s="223" t="str">
        <f t="shared" ca="1" si="42"/>
        <v>-2,34514953211356+7,09886895429326i</v>
      </c>
      <c r="S117" s="223" t="str">
        <f t="shared" ca="1" si="43"/>
        <v>0,73279640214529+7,4402067304077i</v>
      </c>
      <c r="T117" s="223" t="str">
        <f t="shared" ca="1" si="44"/>
        <v>3,68500877168483+6,50495020048632i</v>
      </c>
      <c r="U117" s="223" t="str">
        <f t="shared" ca="1" si="45"/>
        <v>6,00494553570948+4,45357113689273i</v>
      </c>
      <c r="V117" s="223" t="str">
        <f t="shared" ca="1" si="46"/>
        <v>7,29455081074306+1,63804616164771i</v>
      </c>
      <c r="W117" s="223" t="str">
        <f t="shared" ca="1" si="47"/>
        <v>7,33255349360336-1,45853557435066i</v>
      </c>
      <c r="X117" s="223" t="str">
        <f t="shared" ca="1" si="48"/>
        <v>6,11243306539732-4,3048610638717i</v>
      </c>
      <c r="Y117" s="223" t="str">
        <f t="shared" ca="1" si="49"/>
        <v>3,84353838533882-6,41255638872893i</v>
      </c>
      <c r="Z117" s="223" t="str">
        <f t="shared" ca="1" si="50"/>
        <v>0,915167511198095-7,41998215527831i</v>
      </c>
      <c r="AA117" s="223" t="str">
        <f t="shared" ca="1" si="51"/>
        <v>-2,17022825165831-7,15428375827415i</v>
      </c>
      <c r="AB117" s="223" t="str">
        <f t="shared" ca="1" si="52"/>
        <v>-4,88325519073705-5,66104985849275i</v>
      </c>
      <c r="AC117" s="223" t="str">
        <f t="shared" ca="1" si="53"/>
        <v>-6,75841081826507-3,19649025804222i</v>
      </c>
      <c r="AD117" s="223" t="str">
        <f t="shared" ca="1" si="54"/>
        <v>-7,47395501548338-0,183475297334184i</v>
      </c>
      <c r="AE117" s="223" t="str">
        <f t="shared" ca="1" si="55"/>
        <v>-6,90711435942342+2,86102044453513i</v>
      </c>
      <c r="AF117" s="223" t="str">
        <f t="shared" ca="1" si="56"/>
        <v>-5,15514764680624+5,41462090065677i</v>
      </c>
      <c r="AG117" s="223" t="str">
        <f t="shared" ca="1" si="57"/>
        <v>-2,51865818218136+7,03917805709814i</v>
      </c>
      <c r="AH117" s="223" t="str">
        <f t="shared" ca="1" si="58"/>
        <v>0,549983883940782+7,45594960320995i</v>
      </c>
      <c r="AI117" s="223" t="str">
        <f t="shared" ca="1" si="59"/>
        <v>3,5242594465382+6,59342567347865i</v>
      </c>
      <c r="AJ117" s="223" t="str">
        <f t="shared" ca="1" si="60"/>
        <v>5,89384085137026+4,59959854519069i</v>
      </c>
      <c r="AK117" s="223" t="str">
        <f t="shared" ca="1" si="61"/>
        <v>7,25215416323521+1,81657005118749i</v>
      </c>
      <c r="AL117" s="223" t="str">
        <f t="shared" ca="1" si="62"/>
        <v>7,36613932042094-1,27814641976169i</v>
      </c>
      <c r="AM117" s="223" t="str">
        <f t="shared" ca="1" si="63"/>
        <v>6,21623869396504-4,15355790351512i</v>
      </c>
      <c r="AN117" s="223" t="str">
        <f t="shared" ca="1" si="64"/>
        <v>3,99975279518831-6,3162998927841i</v>
      </c>
      <c r="AO117" s="223" t="str">
        <f t="shared" ca="1" si="65"/>
        <v>1,09698735756218-7,39528806034963i</v>
      </c>
      <c r="AP117" s="223" t="str">
        <f t="shared" ca="1" si="66"/>
        <v>-1,99399970685405-7,20538908923502i</v>
      </c>
      <c r="AQ117" s="223" t="str">
        <f t="shared" ca="1" si="67"/>
        <v>-4,7428553273148-5,77918593768731i</v>
      </c>
      <c r="AR117" s="223" t="str">
        <f t="shared" ca="1" si="68"/>
        <v>-4,7428553273148-5,77918593768731i</v>
      </c>
      <c r="AS117" s="223" t="str">
        <f t="shared" ca="1" si="69"/>
        <v>-7,46720129076711-0,36684007601013i</v>
      </c>
      <c r="AT117" s="223" t="str">
        <f t="shared" ca="1" si="70"/>
        <v>-6,97524702225331+2,69064968673877i</v>
      </c>
      <c r="AU117" s="223" t="str">
        <f t="shared" ca="1" si="71"/>
        <v>-5,28647646160481+5,28647646160459i</v>
      </c>
      <c r="AV117" s="223" t="str">
        <f t="shared" ca="1" si="72"/>
        <v>-2,69064968673907+6,97524702225319i</v>
      </c>
      <c r="AW117" s="223" t="str">
        <f t="shared" ca="1" si="73"/>
        <v>0,366840076009817+7,46720129076713i</v>
      </c>
      <c r="AX117" s="223" t="str">
        <f t="shared" ca="1" si="74"/>
        <v>3,36138723928146+6,67792951338938i</v>
      </c>
      <c r="AY117" s="223" t="str">
        <f t="shared" ca="1" si="75"/>
        <v>5,77918593768711+4,74285532731504i</v>
      </c>
      <c r="AZ117" s="223" t="str">
        <f t="shared" ca="1" si="76"/>
        <v>7,20538908923494+1,99399970685435i</v>
      </c>
      <c r="BA117" s="223" t="str">
        <f t="shared" ca="1" si="77"/>
        <v>7,39528806034957-1,0969873575626i</v>
      </c>
      <c r="BB117" s="223" t="str">
        <f t="shared" ca="1" si="78"/>
        <v>6,31629989278387-3,99975279518866i</v>
      </c>
      <c r="BC117" s="223" t="str">
        <f t="shared" ca="1" si="79"/>
        <v>4,15355790351475-6,21623869396529i</v>
      </c>
      <c r="BD117" s="223" t="str">
        <f t="shared" ca="1" si="80"/>
        <v>1,27814641976149-7,36613932042097i</v>
      </c>
      <c r="BE117" s="223" t="str">
        <f t="shared" ca="1" si="81"/>
        <v>-1,81657005118776-7,25215416323515i</v>
      </c>
      <c r="BF117" s="223" t="str">
        <f t="shared" ca="1" si="82"/>
        <v>-4,5995985451909-5,89384085137008i</v>
      </c>
      <c r="BG117" s="223" t="str">
        <f t="shared" ca="1" si="83"/>
        <v>-6,59342567347882-3,52425944653788i</v>
      </c>
      <c r="BH117" s="223" t="str">
        <f t="shared" ca="1" si="84"/>
        <v>-7,45594960320992-0,549983883941167i</v>
      </c>
      <c r="BI117" s="223" t="str">
        <f t="shared" ca="1" si="85"/>
        <v>-7,03917805709825+2,51865818218107i</v>
      </c>
      <c r="BJ117" s="223" t="str">
        <f t="shared" ca="1" si="86"/>
        <v>-5,41462090065694+5,15514764680606i</v>
      </c>
      <c r="BK117" s="223" t="str">
        <f t="shared" ca="1" si="87"/>
        <v>-2,86102044453536+6,90711435942332i</v>
      </c>
      <c r="BL117" s="223" t="str">
        <f t="shared" ca="1" si="88"/>
        <v>0,183475297334024+7,47395501548339i</v>
      </c>
      <c r="BM117" s="223" t="str">
        <f t="shared" ca="1" si="89"/>
        <v>3,19649025804208+6,75841081826514i</v>
      </c>
      <c r="BN117" s="223" t="str">
        <f t="shared" ca="1" si="90"/>
        <v>5,66104985849269+4,88325519073712i</v>
      </c>
      <c r="BO117" s="223" t="str">
        <f t="shared" ca="1" si="91"/>
        <v>7,15428375827412+2,17022825165841i</v>
      </c>
      <c r="BP117" s="223" t="str">
        <f t="shared" ca="1" si="92"/>
        <v>7,41998215527832-0,915167511198065i</v>
      </c>
      <c r="BQ117" s="223" t="str">
        <f t="shared" ca="1" si="93"/>
        <v>6,41255638872894-3,8435383853388i</v>
      </c>
      <c r="BR117" s="223" t="str">
        <f t="shared" ca="1" si="94"/>
        <v>4,30486106387165-6,11243306539736i</v>
      </c>
      <c r="BS117" s="223" t="str">
        <f t="shared" ca="1" si="95"/>
        <v>1,45853557435053-7,33255349360338i</v>
      </c>
      <c r="BT117" s="223" t="str">
        <f t="shared" ca="1" si="96"/>
        <v>-1,63804616164783-7,29455081074304i</v>
      </c>
      <c r="BU117" s="223" t="str">
        <f t="shared" ca="1" si="97"/>
        <v>-4,4535711368929-6,00494553570935i</v>
      </c>
      <c r="BV117" s="223" t="str">
        <f t="shared" ca="1" si="98"/>
        <v>-6,50495020048642-3,68500877168465i</v>
      </c>
      <c r="BW117" s="223" t="str">
        <f t="shared" ca="1" si="99"/>
        <v>-7,44020673040773-0,732796402145014i</v>
      </c>
      <c r="BX117" s="223" t="str">
        <f t="shared" ca="1" si="100"/>
        <v>-7,09886895429317+2,34514953211381i</v>
      </c>
      <c r="BY117" s="223" t="str">
        <f t="shared" ca="1" si="101"/>
        <v>-5,53950377454371+5,02071356382906i</v>
      </c>
      <c r="BZ117" s="223" t="str">
        <f t="shared" ca="1" si="102"/>
        <v>-3,02966783059628+6,83482110917698i</v>
      </c>
      <c r="CA117" s="223" t="str">
        <f t="shared" ca="1" si="103"/>
        <v>-3,13234994807361E-13+7,4762067091675i</v>
      </c>
      <c r="CB117" s="223" t="str">
        <f t="shared" ca="1" si="104"/>
        <v>3,02966783059571+6,83482110917723i</v>
      </c>
      <c r="CC117" s="223" t="str">
        <f t="shared" ca="1" si="105"/>
        <v>5,53950377454379+5,02071356382897i</v>
      </c>
      <c r="CD117" s="223" t="str">
        <f t="shared" ca="1" si="106"/>
        <v>7,0988689542932+2,34514953211373i</v>
      </c>
      <c r="CE117" s="223" t="str">
        <f t="shared" ca="1" si="107"/>
        <v>7,44020673040772-0,73279640214513i</v>
      </c>
      <c r="CF117" s="223" t="str">
        <f t="shared" ca="1" si="108"/>
        <v>6,50495020048637-3,68500877168475i</v>
      </c>
      <c r="CG117" s="223" t="str">
        <f t="shared" ca="1" si="109"/>
        <v>4,4535711368928-6,00494553570942i</v>
      </c>
      <c r="CH117" s="223" t="str">
        <f t="shared" ca="1" si="110"/>
        <v>1,63804616164775-7,29455081074306i</v>
      </c>
      <c r="CI117" s="223" t="str">
        <f t="shared" ca="1" si="111"/>
        <v>-1,45853557435065-7,33255349360336i</v>
      </c>
      <c r="CJ117" s="223" t="str">
        <f t="shared" ca="1" si="112"/>
        <v>-4,30486106387175-6,11243306539729i</v>
      </c>
      <c r="CK117" s="223" t="str">
        <f t="shared" ca="1" si="113"/>
        <v>-6,412556388729-3,84353838533871i</v>
      </c>
      <c r="CL117" s="223" t="str">
        <f t="shared" ca="1" si="114"/>
        <v>-7,41998215527833-0,915167511197968i</v>
      </c>
      <c r="CM117" s="223" t="str">
        <f t="shared" ca="1" si="115"/>
        <v>-7,15428375827408+2,17022825165852i</v>
      </c>
      <c r="CN117" s="223" t="str">
        <f t="shared" ca="1" si="116"/>
        <v>-5,66104985849261+4,88325519073721i</v>
      </c>
      <c r="CO117" s="223" t="str">
        <f t="shared" ca="1" si="117"/>
        <v>-3,19649025804199+6,75841081826517i</v>
      </c>
      <c r="CP117" s="223" t="str">
        <f t="shared" ca="1" si="118"/>
        <v>-0,183475297333907+7,47395501548339i</v>
      </c>
      <c r="CQ117" s="223" t="str">
        <f t="shared" ca="1" si="119"/>
        <v>2,86102044453547+6,90711435942327i</v>
      </c>
      <c r="CR117" s="223" t="str">
        <f t="shared" ca="1" si="120"/>
        <v>5,41462090065649+5,15514764680654i</v>
      </c>
      <c r="CS117" s="223" t="str">
        <f t="shared" ca="1" si="121"/>
        <v>7,03917805709804+2,51865818218166i</v>
      </c>
      <c r="CT117" s="223" t="str">
        <f t="shared" ca="1" si="122"/>
        <v>7,45594960320996-0,549983883940516i</v>
      </c>
      <c r="CU117" s="223" t="str">
        <f t="shared" ca="1" si="123"/>
        <v>6,59342567347877-3,52425944653798i</v>
      </c>
      <c r="CV117" s="223" t="str">
        <f t="shared" ca="1" si="124"/>
        <v>4,59959854519081-5,89384085137016i</v>
      </c>
      <c r="CW117" s="223" t="str">
        <f t="shared" ca="1" si="125"/>
        <v>1,81657005118767-7,25215416323517i</v>
      </c>
      <c r="CX117" s="223" t="str">
        <f t="shared" ca="1" si="126"/>
        <v>-1,27814641976161-7,36613932042096i</v>
      </c>
      <c r="CY117" s="223" t="str">
        <f t="shared" ca="1" si="127"/>
        <v>-4,15355790351487-6,21623869396521i</v>
      </c>
      <c r="CZ117" s="223" t="str">
        <f t="shared" ca="1" si="128"/>
        <v>-6,31629989278393-3,99975279518859i</v>
      </c>
      <c r="DA117" s="223" t="str">
        <f t="shared" ca="1" si="129"/>
        <v>-7,3952880603496-1,09698735756247i</v>
      </c>
      <c r="DB117" s="223" t="str">
        <f t="shared" ca="1" si="130"/>
        <v>-7,20538908923491+1,99399970685444i</v>
      </c>
      <c r="DC117" s="223" t="str">
        <f t="shared" ca="1" si="131"/>
        <v>-5,77918593768704+4,74285532731513i</v>
      </c>
      <c r="DD117" s="223" t="str">
        <f t="shared" ca="1" si="132"/>
        <v>-3,36138723928134+6,67792951338943i</v>
      </c>
      <c r="DE117" s="223" t="str">
        <f t="shared" ca="1" si="133"/>
        <v>-0,366840076009713+7,46720129076714i</v>
      </c>
      <c r="DF117" s="223" t="str">
        <f t="shared" ca="1" si="134"/>
        <v>2,69064968673918+6,97524702225315i</v>
      </c>
      <c r="DG117" s="223" t="str">
        <f t="shared" ca="1" si="135"/>
        <v>5,28647646160488+5,28647646160453i</v>
      </c>
      <c r="DH117" s="223" t="str">
        <f t="shared" ca="1" si="136"/>
        <v>6,97524702225335+2,69064968673868i</v>
      </c>
      <c r="DI117" s="223" t="str">
        <f t="shared" ca="1" si="137"/>
        <v>7,46720129076714-0,366840076009518i</v>
      </c>
      <c r="DJ117" s="223" t="str">
        <f t="shared" ca="1" si="138"/>
        <v>6,67792951338952-3,36138723928116i</v>
      </c>
      <c r="DK117" s="223" t="str">
        <f t="shared" ca="1" si="139"/>
        <v>4,74285532731529-5,77918593768691i</v>
      </c>
      <c r="DL117" s="223" t="str">
        <f t="shared" ca="1" si="140"/>
        <v>1,99399970685468-7,20538908923485i</v>
      </c>
      <c r="DM117" s="223" t="str">
        <f t="shared" ca="1" si="141"/>
        <v>-1,09698735756228-7,39528806034962i</v>
      </c>
      <c r="DN117" s="223" t="str">
        <f t="shared" ca="1" si="142"/>
        <v>-3,99975279518842-6,31629989278403i</v>
      </c>
      <c r="DO117" s="223" t="str">
        <f t="shared" ca="1" si="143"/>
        <v>-6,2162386939651-4,15355790351503i</v>
      </c>
      <c r="DP117" s="223" t="str">
        <f t="shared" ca="1" si="144"/>
        <v>-7,36613932042092-1,27814641976181i</v>
      </c>
      <c r="DQ117" s="223" t="str">
        <f t="shared" ca="1" si="145"/>
        <v>-7,25215416323523+1,81657005118743i</v>
      </c>
      <c r="DR117" s="223" t="str">
        <f t="shared" ca="1" si="146"/>
        <v>-5,89384085137028+4,59959854519065i</v>
      </c>
      <c r="DS117" s="223" t="str">
        <f t="shared" ca="1" si="147"/>
        <v>-3,52425944653815+6,59342567347867i</v>
      </c>
      <c r="DT117" s="223" t="str">
        <f t="shared" ca="1" si="148"/>
        <v>-0,549983883940765+7,45594960320995i</v>
      </c>
      <c r="DU117" s="223" t="str">
        <f t="shared" ca="1" si="149"/>
        <v>2,51865818218148+7,03917805709811i</v>
      </c>
      <c r="DV117" s="223" t="str">
        <f t="shared" ca="1" si="150"/>
        <v>5,1551476468064+5,41462090065663i</v>
      </c>
      <c r="DW117" s="223" t="str">
        <f t="shared" ca="1" si="151"/>
        <v>6,90711435942348+2,86102044453496i</v>
      </c>
      <c r="DX117" s="223" t="str">
        <f t="shared" ca="1" si="152"/>
        <v>7,47395501548338-0,183475297334454i</v>
      </c>
      <c r="DY117" s="223" t="str">
        <f t="shared" ca="1" si="153"/>
        <v>6,75841081826497-3,19649025804244i</v>
      </c>
      <c r="DZ117" s="223" t="str">
        <f t="shared" ca="1" si="154"/>
        <v>4,8832551907368-5,66104985849297i</v>
      </c>
      <c r="EA117" s="223" t="str">
        <f t="shared" ca="1" si="155"/>
        <v>2,17022825165797-7,15428375827425i</v>
      </c>
      <c r="EB117" s="223" t="str">
        <f t="shared" ca="1" si="156"/>
        <v>-0,915167511197751-7,41998215527836i</v>
      </c>
      <c r="EC117" s="223" t="str">
        <f t="shared" ca="1" si="157"/>
        <v>-3,84353838533853-6,4125563887291i</v>
      </c>
      <c r="ED117" s="223" t="str">
        <f t="shared" ca="1" si="158"/>
        <v>-6,11243306539716-4,30486106387193i</v>
      </c>
      <c r="EE117" s="223" t="str">
        <f t="shared" ca="1" si="159"/>
        <v>-7,33255349360332-1,45853557435084i</v>
      </c>
      <c r="EF117" s="223" t="str">
        <f t="shared" ca="1" si="160"/>
        <v>-7,2945508107431+1,63804616164755i</v>
      </c>
      <c r="EG117" s="223" t="str">
        <f t="shared" ca="1" si="161"/>
        <v>-6,00494553570955+4,45357113689262i</v>
      </c>
      <c r="EH117" s="223" t="str">
        <f t="shared" ca="1" si="162"/>
        <v>-3,68500877168492+6,50495020048627i</v>
      </c>
      <c r="EI117" s="223" t="str">
        <f t="shared" ca="1" si="163"/>
        <v>-0,732796402145352+7,4402067304077i</v>
      </c>
      <c r="EJ117" s="223" t="str">
        <f t="shared" ca="1" si="164"/>
        <v>2,34514953211351+7,09886895429327i</v>
      </c>
      <c r="EK117" s="223" t="str">
        <f t="shared" ca="1" si="165"/>
        <v>5,02071356382883+5,53950377454392i</v>
      </c>
      <c r="EL117" s="223" t="str">
        <f t="shared" ca="1" si="166"/>
        <v>6,83482110917714+3,02966783059591i</v>
      </c>
      <c r="EM117" s="223" t="str">
        <f t="shared" ca="1" si="167"/>
        <v>7,4762067091675-1,17233021938864E-13i</v>
      </c>
      <c r="EN117" s="223"/>
      <c r="EO117" s="223"/>
      <c r="EP117" s="223"/>
    </row>
    <row r="118" spans="1:146" ht="15.75" thickBot="1">
      <c r="A118" s="257">
        <f t="shared" si="168"/>
        <v>3.5156250000000004E-4</v>
      </c>
      <c r="B118" s="256">
        <v>18</v>
      </c>
      <c r="C118" s="230">
        <f t="shared" si="169"/>
        <v>3600</v>
      </c>
      <c r="D118" s="229">
        <f t="shared" si="170"/>
        <v>22619.46710584651</v>
      </c>
      <c r="E118" s="229" t="str">
        <f t="shared" si="171"/>
        <v>22619,4671058465i</v>
      </c>
      <c r="F118" s="229" t="str">
        <f t="shared" si="172"/>
        <v>0,0634670083977045-0,0689126983809773i</v>
      </c>
      <c r="G118" s="229" t="str">
        <f t="shared" si="173"/>
        <v>-3,49413028904112-0,839704363848002i</v>
      </c>
      <c r="H118" s="229" t="str">
        <f t="shared" si="38"/>
        <v>0,00219113917039725-0,0235591411746071i</v>
      </c>
      <c r="I118" s="229" t="str">
        <f t="shared" si="174"/>
        <v>-0,00431728051385268+0,0177783397730924i</v>
      </c>
      <c r="J118" s="255" t="str">
        <f ca="1">IMPRODUCT(1/N_FFT2,AG100)</f>
        <v>0,0202849778655935+0,000460212670753219i</v>
      </c>
      <c r="K118" s="254" t="str">
        <f t="shared" ca="1" si="175"/>
        <v>-0,0000957577568915928+0,000358646361588509i</v>
      </c>
      <c r="N118" s="246">
        <f t="shared" ca="1" si="176"/>
        <v>2.5239991478045072</v>
      </c>
      <c r="O118" s="223">
        <f t="shared" ca="1" si="39"/>
        <v>-7.4760008521954928</v>
      </c>
      <c r="P118" s="223" t="str">
        <f t="shared" ca="1" si="40"/>
        <v>-6,75822472576646+3,19640224284531i</v>
      </c>
      <c r="Q118" s="223" t="str">
        <f t="shared" ca="1" si="41"/>
        <v>-4,74272473303452+5,77902680809585i</v>
      </c>
      <c r="R118" s="223" t="str">
        <f t="shared" ca="1" si="42"/>
        <v>-1,81652003202345+7,25195447553866i</v>
      </c>
      <c r="S118" s="223" t="str">
        <f t="shared" ca="1" si="43"/>
        <v>1,45849541364767+7,33235159211534i</v>
      </c>
      <c r="T118" s="223" t="str">
        <f t="shared" ca="1" si="44"/>
        <v>4,45344850803767+6,00478018983916i</v>
      </c>
      <c r="U118" s="223" t="str">
        <f t="shared" ca="1" si="45"/>
        <v>6,59324412383764+3,52416240623332i</v>
      </c>
      <c r="V118" s="223" t="str">
        <f t="shared" ca="1" si="46"/>
        <v>7,46699568175885+0,366829975087047i</v>
      </c>
      <c r="W118" s="223" t="str">
        <f t="shared" ca="1" si="47"/>
        <v>6,90692417238035-2,86094166648252i</v>
      </c>
      <c r="X118" s="223" t="str">
        <f t="shared" ca="1" si="48"/>
        <v>5,02057531873584-5,53935124458888i</v>
      </c>
      <c r="Y118" s="223" t="str">
        <f t="shared" ca="1" si="49"/>
        <v>2,17016849453363-7,15408676543424i</v>
      </c>
      <c r="Z118" s="223" t="str">
        <f t="shared" ca="1" si="50"/>
        <v>-1,09695715207132-7,39508443146847i</v>
      </c>
      <c r="AA118" s="223" t="str">
        <f t="shared" ca="1" si="51"/>
        <v>-4,15344353550902-6,21606753014847i</v>
      </c>
      <c r="AB118" s="223" t="str">
        <f t="shared" ca="1" si="52"/>
        <v>-6,41237981931449-3,84343255370458i</v>
      </c>
      <c r="AC118" s="223" t="str">
        <f t="shared" ca="1" si="53"/>
        <v>-7,44000186469328-0,732776224633527i</v>
      </c>
      <c r="AD118" s="223" t="str">
        <f t="shared" ca="1" si="54"/>
        <v>-7,03898423368787+2,51858883105625i</v>
      </c>
      <c r="AE118" s="223" t="str">
        <f t="shared" ca="1" si="55"/>
        <v>-5,28633089874387+5,28633089874381i</v>
      </c>
      <c r="AF118" s="223" t="str">
        <f t="shared" ca="1" si="56"/>
        <v>-2,51858883105624+7,03898423368787i</v>
      </c>
      <c r="AG118" s="223" t="str">
        <f t="shared" ca="1" si="57"/>
        <v>0,732776224633529+7,44000186469328i</v>
      </c>
      <c r="AH118" s="223" t="str">
        <f t="shared" ca="1" si="58"/>
        <v>3,84343255370458+6,41237981931448i</v>
      </c>
      <c r="AI118" s="223" t="str">
        <f t="shared" ca="1" si="59"/>
        <v>6,21606753014847+4,15344353550902i</v>
      </c>
      <c r="AJ118" s="223" t="str">
        <f t="shared" ca="1" si="60"/>
        <v>7,39508443146847+1,09695715207132i</v>
      </c>
      <c r="AK118" s="223" t="str">
        <f t="shared" ca="1" si="61"/>
        <v>7,15408676543424-2,17016849453363i</v>
      </c>
      <c r="AL118" s="223" t="str">
        <f t="shared" ca="1" si="62"/>
        <v>5,53935124458882-5,0205753187359i</v>
      </c>
      <c r="AM118" s="223" t="str">
        <f t="shared" ca="1" si="63"/>
        <v>2,86094166648218-6,90692417238049i</v>
      </c>
      <c r="AN118" s="223" t="str">
        <f t="shared" ca="1" si="64"/>
        <v>-0,366829975086905-7,46699568175886i</v>
      </c>
      <c r="AO118" s="223" t="str">
        <f t="shared" ca="1" si="65"/>
        <v>-3,52416240623346-6,59324412383756i</v>
      </c>
      <c r="AP118" s="223" t="str">
        <f t="shared" ca="1" si="66"/>
        <v>-6,00478018983893-4,45344850803798i</v>
      </c>
      <c r="AQ118" s="223" t="str">
        <f t="shared" ca="1" si="67"/>
        <v>-7,33235159211533-1,45849541364775i</v>
      </c>
      <c r="AR118" s="223" t="str">
        <f t="shared" ca="1" si="68"/>
        <v>-7,33235159211533-1,45849541364775i</v>
      </c>
      <c r="AS118" s="223" t="str">
        <f t="shared" ca="1" si="69"/>
        <v>-5,77902680809603+4,74272473303428i</v>
      </c>
      <c r="AT118" s="223" t="str">
        <f t="shared" ca="1" si="70"/>
        <v>-3,19640224284534+6,75822472576645i</v>
      </c>
      <c r="AU118" s="223" t="str">
        <f t="shared" ca="1" si="71"/>
        <v>2,21639124265879E-13+7,47600085219549i</v>
      </c>
      <c r="AV118" s="223" t="str">
        <f t="shared" ca="1" si="72"/>
        <v>3,19640224284508+6,75822472576657i</v>
      </c>
      <c r="AW118" s="223" t="str">
        <f t="shared" ca="1" si="73"/>
        <v>5,77902680809585+4,7427247330345i</v>
      </c>
      <c r="AX118" s="223" t="str">
        <f t="shared" ca="1" si="74"/>
        <v>7,25195447553874+1,81652003202315i</v>
      </c>
      <c r="AY118" s="223" t="str">
        <f t="shared" ca="1" si="75"/>
        <v>7,33235159211539-1,45849541364746i</v>
      </c>
      <c r="AZ118" s="223" t="str">
        <f t="shared" ca="1" si="76"/>
        <v>6,00478018983911-4,45344850803773i</v>
      </c>
      <c r="BA118" s="223" t="str">
        <f t="shared" ca="1" si="77"/>
        <v>3,52416240623306-6,59324412383778i</v>
      </c>
      <c r="BB118" s="223" t="str">
        <f t="shared" ca="1" si="78"/>
        <v>0,366829975087191-7,46699568175884i</v>
      </c>
      <c r="BC118" s="223" t="str">
        <f t="shared" ca="1" si="79"/>
        <v>-2,86094166648261-6,90692417238031i</v>
      </c>
      <c r="BD118" s="223" t="str">
        <f t="shared" ca="1" si="80"/>
        <v>-5,53935124458861-5,02057531873612i</v>
      </c>
      <c r="BE118" s="223" t="str">
        <f t="shared" ca="1" si="81"/>
        <v>-7,1540867654342-2,17016849453378i</v>
      </c>
      <c r="BF118" s="223" t="str">
        <f t="shared" ca="1" si="82"/>
        <v>-7,39508443146844+1,09695715207147i</v>
      </c>
      <c r="BG118" s="223" t="str">
        <f t="shared" ca="1" si="83"/>
        <v>-6,21606753014867+4,15344353550871i</v>
      </c>
      <c r="BH118" s="223" t="str">
        <f t="shared" ca="1" si="84"/>
        <v>-3,84343255370463+6,41237981931445i</v>
      </c>
      <c r="BI118" s="223" t="str">
        <f t="shared" ca="1" si="85"/>
        <v>-0,732776224633365+7,4400018646933i</v>
      </c>
      <c r="BJ118" s="223" t="str">
        <f t="shared" ca="1" si="86"/>
        <v>2,51858883105596+7,03898423368798i</v>
      </c>
      <c r="BK118" s="223" t="str">
        <f t="shared" ca="1" si="87"/>
        <v>5,28633089874381+5,28633089874387i</v>
      </c>
      <c r="BL118" s="223" t="str">
        <f t="shared" ca="1" si="88"/>
        <v>7,03898423368795+2,51858883105603i</v>
      </c>
      <c r="BM118" s="223" t="str">
        <f t="shared" ca="1" si="89"/>
        <v>7,44000186469331-0,732776224633314i</v>
      </c>
      <c r="BN118" s="223" t="str">
        <f t="shared" ca="1" si="90"/>
        <v>6,41237981931448-3,84343255370458i</v>
      </c>
      <c r="BO118" s="223" t="str">
        <f t="shared" ca="1" si="91"/>
        <v>4,15344353550875-6,21606753014865i</v>
      </c>
      <c r="BP118" s="223" t="str">
        <f t="shared" ca="1" si="92"/>
        <v>1,09695715207154-7,39508443146844i</v>
      </c>
      <c r="BQ118" s="223" t="str">
        <f t="shared" ca="1" si="93"/>
        <v>-2,1701684945337-7,15408676543422i</v>
      </c>
      <c r="BR118" s="223" t="str">
        <f t="shared" ca="1" si="94"/>
        <v>-5,02057531873606-5,53935124458867i</v>
      </c>
      <c r="BS118" s="223" t="str">
        <f t="shared" ca="1" si="95"/>
        <v>-6,90692417238029-2,86094166648265i</v>
      </c>
      <c r="BT118" s="223" t="str">
        <f t="shared" ca="1" si="96"/>
        <v>-7,46699568175885+0,366829975087139i</v>
      </c>
      <c r="BU118" s="223" t="str">
        <f t="shared" ca="1" si="97"/>
        <v>-6,59324412383745+3,52416240623366i</v>
      </c>
      <c r="BV118" s="223" t="str">
        <f t="shared" ca="1" si="98"/>
        <v>-4,4534485080378+6,00478018983906i</v>
      </c>
      <c r="BW118" s="223" t="str">
        <f t="shared" ca="1" si="99"/>
        <v>-1,45849541364752+7,33235159211537i</v>
      </c>
      <c r="BX118" s="223" t="str">
        <f t="shared" ca="1" si="100"/>
        <v>1,81652003202309+7,25195447553875i</v>
      </c>
      <c r="BY118" s="223" t="str">
        <f t="shared" ca="1" si="101"/>
        <v>4,74272473303446+5,77902680809589i</v>
      </c>
      <c r="BZ118" s="223" t="str">
        <f t="shared" ca="1" si="102"/>
        <v>6,75822472576655+3,19640224284513i</v>
      </c>
      <c r="CA118" s="223" t="str">
        <f t="shared" ca="1" si="103"/>
        <v>7,47600085219549+3,00404285197177E-13i</v>
      </c>
      <c r="CB118" s="223" t="str">
        <f t="shared" ca="1" si="104"/>
        <v>6,75822472576648-3,19640224284528i</v>
      </c>
      <c r="CC118" s="223" t="str">
        <f t="shared" ca="1" si="105"/>
        <v>4,74272473303433-5,779026808096i</v>
      </c>
      <c r="CD118" s="223" t="str">
        <f t="shared" ca="1" si="106"/>
        <v>1,81652003202365-7,25195447553861i</v>
      </c>
      <c r="CE118" s="223" t="str">
        <f t="shared" ca="1" si="107"/>
        <v>-1,4584954136477-7,33235159211534i</v>
      </c>
      <c r="CF118" s="223" t="str">
        <f t="shared" ca="1" si="108"/>
        <v>-4,45344850803791-6,00478018983898i</v>
      </c>
      <c r="CG118" s="223" t="str">
        <f t="shared" ca="1" si="109"/>
        <v>-6,59324412383753-3,52416240623351i</v>
      </c>
      <c r="CH118" s="223" t="str">
        <f t="shared" ca="1" si="110"/>
        <v>-7,46699568175886-0,36682997508697i</v>
      </c>
      <c r="CI118" s="223" t="str">
        <f t="shared" ca="1" si="111"/>
        <v>-6,90692417238023+2,86094166648281i</v>
      </c>
      <c r="CJ118" s="223" t="str">
        <f t="shared" ca="1" si="112"/>
        <v>-5,02057531873593+5,53935124458879i</v>
      </c>
      <c r="CK118" s="223" t="str">
        <f t="shared" ca="1" si="113"/>
        <v>-2,17016849453357+7,15408676543426i</v>
      </c>
      <c r="CL118" s="223" t="str">
        <f t="shared" ca="1" si="114"/>
        <v>1,09695715207172+7,39508443146841i</v>
      </c>
      <c r="CM118" s="223" t="str">
        <f t="shared" ca="1" si="115"/>
        <v>4,1534435355089+6,21606753014855i</v>
      </c>
      <c r="CN118" s="223" t="str">
        <f t="shared" ca="1" si="116"/>
        <v>6,41237981931458+3,84343255370441i</v>
      </c>
      <c r="CO118" s="223" t="str">
        <f t="shared" ca="1" si="117"/>
        <v>7,44000186469325+0,732776224633885i</v>
      </c>
      <c r="CP118" s="223" t="str">
        <f t="shared" ca="1" si="118"/>
        <v>7,0389842336879-2,51858883105617i</v>
      </c>
      <c r="CQ118" s="223" t="str">
        <f t="shared" ca="1" si="119"/>
        <v>5,2863308987437-5,28633089874399i</v>
      </c>
      <c r="CR118" s="223" t="str">
        <f t="shared" ca="1" si="120"/>
        <v>2,51858883105653-7,03898423368777i</v>
      </c>
      <c r="CS118" s="223" t="str">
        <f t="shared" ca="1" si="121"/>
        <v>-0,73277622463356-7,44000186469328i</v>
      </c>
      <c r="CT118" s="223" t="str">
        <f t="shared" ca="1" si="122"/>
        <v>-3,84343255370477-6,41237981931436i</v>
      </c>
      <c r="CU118" s="223" t="str">
        <f t="shared" ca="1" si="123"/>
        <v>-6,21606753014834-4,15344353550921i</v>
      </c>
      <c r="CV118" s="223" t="str">
        <f t="shared" ca="1" si="124"/>
        <v>-7,39508443146847-1,0969571520713i</v>
      </c>
      <c r="CW118" s="223" t="str">
        <f t="shared" ca="1" si="125"/>
        <v>-7,15408676543415+2,17016849453391i</v>
      </c>
      <c r="CX118" s="223" t="str">
        <f t="shared" ca="1" si="126"/>
        <v>-5,539351244589+5,02057531873569i</v>
      </c>
      <c r="CY118" s="223" t="str">
        <f t="shared" ca="1" si="127"/>
        <v>-2,86094166648245+6,90692417238038i</v>
      </c>
      <c r="CZ118" s="223" t="str">
        <f t="shared" ca="1" si="128"/>
        <v>0,366829975087334+7,46699568175884i</v>
      </c>
      <c r="DA118" s="223" t="str">
        <f t="shared" ca="1" si="129"/>
        <v>3,52416240623321+6,5932441238377i</v>
      </c>
      <c r="DB118" s="223" t="str">
        <f t="shared" ca="1" si="130"/>
        <v>6,0047801898392+4,45344850803762i</v>
      </c>
      <c r="DC118" s="223" t="str">
        <f t="shared" ca="1" si="131"/>
        <v>7,33235159211528+1,45849541364801i</v>
      </c>
      <c r="DD118" s="223" t="str">
        <f t="shared" ca="1" si="132"/>
        <v>7,2519544755387-1,8165200320233i</v>
      </c>
      <c r="DE118" s="223" t="str">
        <f t="shared" ca="1" si="133"/>
        <v>5,77902680809576-4,74272473303461i</v>
      </c>
      <c r="DF118" s="223" t="str">
        <f t="shared" ca="1" si="134"/>
        <v>3,1964022428456-6,75822472576633i</v>
      </c>
      <c r="DG118" s="223" t="str">
        <f t="shared" ca="1" si="135"/>
        <v>7,87651609312977E-14-7,47600085219549i</v>
      </c>
      <c r="DH118" s="223" t="str">
        <f t="shared" ca="1" si="136"/>
        <v>-3,19640224284551-6,75822472576637i</v>
      </c>
      <c r="DI118" s="223" t="str">
        <f t="shared" ca="1" si="137"/>
        <v>-5,77902680809567-4,74272473303473i</v>
      </c>
      <c r="DJ118" s="223" t="str">
        <f t="shared" ca="1" si="138"/>
        <v>-7,25195447553866-1,81652003202346i</v>
      </c>
      <c r="DK118" s="223" t="str">
        <f t="shared" ca="1" si="139"/>
        <v>-7,3323515921153+1,45849541364791i</v>
      </c>
      <c r="DL118" s="223" t="str">
        <f t="shared" ca="1" si="140"/>
        <v>-6,00478018983929+4,45344850803749i</v>
      </c>
      <c r="DM118" s="223" t="str">
        <f t="shared" ca="1" si="141"/>
        <v>-3,5241624062333+6,59324412383764i</v>
      </c>
      <c r="DN118" s="223" t="str">
        <f t="shared" ca="1" si="142"/>
        <v>-0,366829975086748+7,46699568175887i</v>
      </c>
      <c r="DO118" s="223" t="str">
        <f t="shared" ca="1" si="143"/>
        <v>2,86094166648235+6,90692417238041i</v>
      </c>
      <c r="DP118" s="223" t="str">
        <f t="shared" ca="1" si="144"/>
        <v>5,53935124458893+5,02057531873577i</v>
      </c>
      <c r="DQ118" s="223" t="str">
        <f t="shared" ca="1" si="145"/>
        <v>7,15408676543433+2,17016849453335i</v>
      </c>
      <c r="DR118" s="223" t="str">
        <f t="shared" ca="1" si="146"/>
        <v>7,39508443146849-1,0969571520712i</v>
      </c>
      <c r="DS118" s="223" t="str">
        <f t="shared" ca="1" si="147"/>
        <v>6,21606753014842-4,15344353550908i</v>
      </c>
      <c r="DT118" s="223" t="str">
        <f t="shared" ca="1" si="148"/>
        <v>3,84343255370486-6,41237981931431i</v>
      </c>
      <c r="DU118" s="223" t="str">
        <f t="shared" ca="1" si="149"/>
        <v>0,732776224633664-7,44000186469327i</v>
      </c>
      <c r="DV118" s="223" t="str">
        <f t="shared" ca="1" si="150"/>
        <v>-2,51858883105638-7,03898423368783i</v>
      </c>
      <c r="DW118" s="223" t="str">
        <f t="shared" ca="1" si="151"/>
        <v>-5,28633089874362-5,28633089874406i</v>
      </c>
      <c r="DX118" s="223" t="str">
        <f t="shared" ca="1" si="152"/>
        <v>-7,03898423368784-2,51858883105632i</v>
      </c>
      <c r="DY118" s="223" t="str">
        <f t="shared" ca="1" si="153"/>
        <v>-7,44000186469326+0,732776224633781i</v>
      </c>
      <c r="DZ118" s="223" t="str">
        <f t="shared" ca="1" si="154"/>
        <v>-6,41237981931463+3,84343255370432i</v>
      </c>
      <c r="EA118" s="223" t="str">
        <f t="shared" ca="1" si="155"/>
        <v>-4,15344353550903+6,21606753014846i</v>
      </c>
      <c r="EB118" s="223" t="str">
        <f t="shared" ca="1" si="156"/>
        <v>-1,09695715207108+7,3950844314685i</v>
      </c>
      <c r="EC118" s="223" t="str">
        <f t="shared" ca="1" si="157"/>
        <v>2,17016849453342+7,1540867654343i</v>
      </c>
      <c r="ED118" s="223" t="str">
        <f t="shared" ca="1" si="158"/>
        <v>5,02057531873586+5,53935124458885i</v>
      </c>
      <c r="EE118" s="223" t="str">
        <f t="shared" ca="1" si="159"/>
        <v>6,90692417238046+2,86094166648224i</v>
      </c>
      <c r="EF118" s="223" t="str">
        <f t="shared" ca="1" si="160"/>
        <v>7,46699568175887-0,366829975086812i</v>
      </c>
      <c r="EG118" s="223" t="str">
        <f t="shared" ca="1" si="161"/>
        <v>6,59324412383759-3,5241624062334i</v>
      </c>
      <c r="EH118" s="223" t="str">
        <f t="shared" ca="1" si="162"/>
        <v>4,45344850803744-6,00478018983933i</v>
      </c>
      <c r="EI118" s="223" t="str">
        <f t="shared" ca="1" si="163"/>
        <v>1,45849541364779-7,33235159211532i</v>
      </c>
      <c r="EJ118" s="223" t="str">
        <f t="shared" ca="1" si="164"/>
        <v>-1,81652003202352-7,25195447553864i</v>
      </c>
      <c r="EK118" s="223" t="str">
        <f t="shared" ca="1" si="165"/>
        <v>-4,74272473303421-5,77902680809609i</v>
      </c>
      <c r="EL118" s="223" t="str">
        <f t="shared" ca="1" si="166"/>
        <v>-6,75822472576642-3,1964022428454i</v>
      </c>
      <c r="EM118" s="223" t="str">
        <f t="shared" ca="1" si="167"/>
        <v>-7,47600085219549+1,42873963334582E-13i</v>
      </c>
      <c r="EN118" s="223"/>
      <c r="EO118" s="223"/>
      <c r="EP118" s="223"/>
    </row>
    <row r="119" spans="1:146" ht="15.75" thickBot="1">
      <c r="A119" s="257">
        <f t="shared" si="168"/>
        <v>3.7109375000000006E-4</v>
      </c>
      <c r="B119" s="256">
        <v>19</v>
      </c>
      <c r="C119" s="230">
        <f t="shared" si="169"/>
        <v>3800</v>
      </c>
      <c r="D119" s="229">
        <f t="shared" si="170"/>
        <v>23876.104167282429</v>
      </c>
      <c r="E119" s="229" t="str">
        <f t="shared" si="171"/>
        <v>23876,1041672824i</v>
      </c>
      <c r="F119" s="229" t="str">
        <f t="shared" si="172"/>
        <v>0,0608540372551418-0,0621356584130056i</v>
      </c>
      <c r="G119" s="229" t="str">
        <f t="shared" si="173"/>
        <v>-3,56340253015395-0,854195721776994i</v>
      </c>
      <c r="H119" s="229" t="str">
        <f t="shared" si="38"/>
        <v>0,00217565016581037-0,0223157780810948i</v>
      </c>
      <c r="I119" s="229" t="str">
        <f t="shared" si="174"/>
        <v>-0,00398677248420308+0,0170406231552071i</v>
      </c>
      <c r="J119" s="255" t="str">
        <f ca="1">IMPRODUCT(1/N_FFT2,AH100)</f>
        <v>0,260970390594516+0,00443457523405578i</v>
      </c>
      <c r="K119" s="254" t="str">
        <f t="shared" ca="1" si="175"/>
        <v>-0,00111599749783091+0,00442941843826609i</v>
      </c>
      <c r="N119" s="246">
        <f t="shared" ca="1" si="176"/>
        <v>2.5242219326259399</v>
      </c>
      <c r="O119" s="223">
        <f t="shared" ca="1" si="39"/>
        <v>-7.4757780673740601</v>
      </c>
      <c r="P119" s="223" t="str">
        <f t="shared" ca="1" si="40"/>
        <v>-6,67754664012295+3,3611945170748i</v>
      </c>
      <c r="Q119" s="223" t="str">
        <f t="shared" ca="1" si="41"/>
        <v>-4,45331579527451+6,00460124739267i</v>
      </c>
      <c r="R119" s="223" t="str">
        <f t="shared" ca="1" si="42"/>
        <v>-1,27807313835114+7,36571698924526i</v>
      </c>
      <c r="S119" s="223" t="str">
        <f t="shared" ca="1" si="43"/>
        <v>2,17010382351367+7,15387357365242i</v>
      </c>
      <c r="T119" s="223" t="str">
        <f t="shared" ca="1" si="44"/>
        <v>5,1548520809105+5,41431045808824i</v>
      </c>
      <c r="U119" s="223" t="str">
        <f t="shared" ca="1" si="45"/>
        <v>7,03877447196144+2,51851377711041i</v>
      </c>
      <c r="V119" s="223" t="str">
        <f t="shared" ca="1" si="46"/>
        <v>7,41955673707066-0,915115040866719i</v>
      </c>
      <c r="W119" s="223" t="str">
        <f t="shared" ca="1" si="47"/>
        <v>6,21588229133938-4,15331976289384i</v>
      </c>
      <c r="X119" s="223" t="str">
        <f t="shared" ca="1" si="48"/>
        <v>3,68479749491977-6,50457724483798i</v>
      </c>
      <c r="Y119" s="223" t="str">
        <f t="shared" ca="1" si="49"/>
        <v>0,366819043553958-7,46677316529149i</v>
      </c>
      <c r="Z119" s="223" t="str">
        <f t="shared" ca="1" si="50"/>
        <v>-3,02949412723232-6,83442924066786i</v>
      </c>
      <c r="AA119" s="223" t="str">
        <f t="shared" ca="1" si="51"/>
        <v>-5,77885459310004-4,74258339983998i</v>
      </c>
      <c r="AB119" s="223" t="str">
        <f t="shared" ca="1" si="52"/>
        <v>-7,29413258403218-1,63795224569922i</v>
      </c>
      <c r="AC119" s="223" t="str">
        <f t="shared" ca="1" si="53"/>
        <v>-7,25173836729915+1,81646589972743i</v>
      </c>
      <c r="AD119" s="223" t="str">
        <f t="shared" ca="1" si="54"/>
        <v>-5,66072528713481+4,88297521355818i</v>
      </c>
      <c r="AE119" s="223" t="str">
        <f t="shared" ca="1" si="55"/>
        <v>-2,86085641042236+6,90671834604368i</v>
      </c>
      <c r="AF119" s="223" t="str">
        <f t="shared" ca="1" si="56"/>
        <v>0,549952351094307+7,45552212284002i</v>
      </c>
      <c r="AG119" s="223" t="str">
        <f t="shared" ca="1" si="57"/>
        <v>3,84331801941651+6,41218873039927i</v>
      </c>
      <c r="AH119" s="223" t="str">
        <f t="shared" ca="1" si="58"/>
        <v>6,31593775323653+3,99952347284931i</v>
      </c>
      <c r="AI119" s="223" t="str">
        <f t="shared" ca="1" si="59"/>
        <v>7,43978015264166+0,732754387902442i</v>
      </c>
      <c r="AJ119" s="223" t="str">
        <f t="shared" ca="1" si="60"/>
        <v>6,97484710254669-2,69049542068502i</v>
      </c>
      <c r="AK119" s="223" t="str">
        <f t="shared" ca="1" si="61"/>
        <v>5,02042570559381-5,53918617192489i</v>
      </c>
      <c r="AL119" s="223" t="str">
        <f t="shared" ca="1" si="62"/>
        <v>1,99388538261973-7,2049759745336i</v>
      </c>
      <c r="AM119" s="223" t="str">
        <f t="shared" ca="1" si="63"/>
        <v>-1,45845195048484-7,33213308804184i</v>
      </c>
      <c r="AN119" s="223" t="str">
        <f t="shared" ca="1" si="64"/>
        <v>-4,59933483121847-5,89350293314355i</v>
      </c>
      <c r="AO119" s="223" t="str">
        <f t="shared" ca="1" si="65"/>
        <v>-6,75802333067319-3,19630699006022i</v>
      </c>
      <c r="AP119" s="223" t="str">
        <f t="shared" ca="1" si="66"/>
        <v>-7,47352650278885+0,183464777937673i</v>
      </c>
      <c r="AQ119" s="223" t="str">
        <f t="shared" ca="1" si="67"/>
        <v>-6,59304764516615+3,52405738619565i</v>
      </c>
      <c r="AR119" s="223" t="str">
        <f t="shared" ca="1" si="68"/>
        <v>-6,59304764516615+3,52405738619565i</v>
      </c>
      <c r="AS119" s="223" t="str">
        <f t="shared" ca="1" si="69"/>
        <v>-1,09692446274914+7,39486405795628i</v>
      </c>
      <c r="AT119" s="223" t="str">
        <f t="shared" ca="1" si="70"/>
        <v>2,34501507500988+7,09846194683098i</v>
      </c>
      <c r="AU119" s="223" t="str">
        <f t="shared" ca="1" si="71"/>
        <v>5,28617336608577+5,28617336608595i</v>
      </c>
      <c r="AV119" s="223" t="str">
        <f t="shared" ca="1" si="72"/>
        <v>7,09846194683113+2,34501507500942i</v>
      </c>
      <c r="AW119" s="223" t="str">
        <f t="shared" ca="1" si="73"/>
        <v>7,39486405795631-1,09692446274888i</v>
      </c>
      <c r="AX119" s="223" t="str">
        <f t="shared" ca="1" si="74"/>
        <v>6,11208261437682-4,30461424841572i</v>
      </c>
      <c r="AY119" s="223" t="str">
        <f t="shared" ca="1" si="75"/>
        <v>3,52405738619522-6,59304764516638i</v>
      </c>
      <c r="AZ119" s="223" t="str">
        <f t="shared" ca="1" si="76"/>
        <v>0,183464777937934-7,47352650278884i</v>
      </c>
      <c r="BA119" s="223" t="str">
        <f t="shared" ca="1" si="77"/>
        <v>-3,19630699005999-6,75802333067331i</v>
      </c>
      <c r="BB119" s="223" t="str">
        <f t="shared" ca="1" si="78"/>
        <v>-5,89350293314384-4,59933483121809i</v>
      </c>
      <c r="BC119" s="223" t="str">
        <f t="shared" ca="1" si="79"/>
        <v>-7,33213308804179-1,45845195048509i</v>
      </c>
      <c r="BD119" s="223" t="str">
        <f t="shared" ca="1" si="80"/>
        <v>-7,20497597453368+1,99388538261947i</v>
      </c>
      <c r="BE119" s="223" t="str">
        <f t="shared" ca="1" si="81"/>
        <v>-5,53918617192456+5,02042570559418i</v>
      </c>
      <c r="BF119" s="223" t="str">
        <f t="shared" ca="1" si="82"/>
        <v>-2,69049542068506+6,97484710254667i</v>
      </c>
      <c r="BG119" s="223" t="str">
        <f t="shared" ca="1" si="83"/>
        <v>0,732754387902169+7,43978015264169i</v>
      </c>
      <c r="BH119" s="223" t="str">
        <f t="shared" ca="1" si="84"/>
        <v>3,99952347284946+6,31593775323643i</v>
      </c>
      <c r="BI119" s="223" t="str">
        <f t="shared" ca="1" si="85"/>
        <v>6,41218873039924+3,84331801941656i</v>
      </c>
      <c r="BJ119" s="223" t="str">
        <f t="shared" ca="1" si="86"/>
        <v>7,45552212283999+0,54995235109464i</v>
      </c>
      <c r="BK119" s="223" t="str">
        <f t="shared" ca="1" si="87"/>
        <v>6,90671834604361-2,86085641042252i</v>
      </c>
      <c r="BL119" s="223" t="str">
        <f t="shared" ca="1" si="88"/>
        <v>4,88297521355826-5,66072528713474i</v>
      </c>
      <c r="BM119" s="223" t="str">
        <f t="shared" ca="1" si="89"/>
        <v>1,81646589972776-7,25173836729906i</v>
      </c>
      <c r="BN119" s="223" t="str">
        <f t="shared" ca="1" si="90"/>
        <v>-1,63795224569931-7,29413258403216i</v>
      </c>
      <c r="BO119" s="223" t="str">
        <f t="shared" ca="1" si="91"/>
        <v>-4,74258339983989-5,7788545931001i</v>
      </c>
      <c r="BP119" s="223" t="str">
        <f t="shared" ca="1" si="92"/>
        <v>-6,8344292406677-3,0294941272327i</v>
      </c>
      <c r="BQ119" s="223" t="str">
        <f t="shared" ca="1" si="93"/>
        <v>-7,46677316529149+0,366819043554075i</v>
      </c>
      <c r="BR119" s="223" t="str">
        <f t="shared" ca="1" si="94"/>
        <v>-6,50457724483807+3,6847974949196i</v>
      </c>
      <c r="BS119" s="223" t="str">
        <f t="shared" ca="1" si="95"/>
        <v>-4,15331976289355+6,21588229133957i</v>
      </c>
      <c r="BT119" s="223" t="str">
        <f t="shared" ca="1" si="96"/>
        <v>-0,915115040866681+7,41955673707066i</v>
      </c>
      <c r="BU119" s="223" t="str">
        <f t="shared" ca="1" si="97"/>
        <v>2,51851377711023+7,03877447196151i</v>
      </c>
      <c r="BV119" s="223" t="str">
        <f t="shared" ca="1" si="98"/>
        <v>5,41431045808842+5,15485208091031i</v>
      </c>
      <c r="BW119" s="223" t="str">
        <f t="shared" ca="1" si="99"/>
        <v>7,15387357365243+2,17010382351364i</v>
      </c>
      <c r="BX119" s="223" t="str">
        <f t="shared" ca="1" si="100"/>
        <v>7,36571698924531-1,27807313835089i</v>
      </c>
      <c r="BY119" s="223" t="str">
        <f t="shared" ca="1" si="101"/>
        <v>6,00460124739252-4,45331579527472i</v>
      </c>
      <c r="BZ119" s="223" t="str">
        <f t="shared" ca="1" si="102"/>
        <v>3,36119451707481-6,67754664012295i</v>
      </c>
      <c r="CA119" s="223" t="str">
        <f t="shared" ca="1" si="103"/>
        <v>2,61014331547606E-13-7,47577806737406i</v>
      </c>
      <c r="CB119" s="223" t="str">
        <f t="shared" ca="1" si="104"/>
        <v>-3,36119451707499-6,67754664012286i</v>
      </c>
      <c r="CC119" s="223" t="str">
        <f t="shared" ca="1" si="105"/>
        <v>-6,00460124739264-4,45331579527454i</v>
      </c>
      <c r="CD119" s="223" t="str">
        <f t="shared" ca="1" si="106"/>
        <v>-7,36571698924522-1,2780731383514i</v>
      </c>
      <c r="CE119" s="223" t="str">
        <f t="shared" ca="1" si="107"/>
        <v>-7,15387357365236+2,17010382351385i</v>
      </c>
      <c r="CF119" s="223" t="str">
        <f t="shared" ca="1" si="108"/>
        <v>-5,41431045808829+5,15485208091045i</v>
      </c>
      <c r="CG119" s="223" t="str">
        <f t="shared" ca="1" si="109"/>
        <v>-2,51851377711072+7,03877447196133i</v>
      </c>
      <c r="CH119" s="223" t="str">
        <f t="shared" ca="1" si="110"/>
        <v>0,915115040866906+7,41955673707064i</v>
      </c>
      <c r="CI119" s="223" t="str">
        <f t="shared" ca="1" si="111"/>
        <v>4,15331976289374+6,21588229133945i</v>
      </c>
      <c r="CJ119" s="223" t="str">
        <f t="shared" ca="1" si="112"/>
        <v>6,5045772448378+3,68479749492008i</v>
      </c>
      <c r="CK119" s="223" t="str">
        <f t="shared" ca="1" si="113"/>
        <v>7,4667731652915+0,366819043553828i</v>
      </c>
      <c r="CL119" s="223" t="str">
        <f t="shared" ca="1" si="114"/>
        <v>6,83442924066791-3,02949412723223i</v>
      </c>
      <c r="CM119" s="223" t="str">
        <f t="shared" ca="1" si="115"/>
        <v>4,74258339983971-5,77885459310024i</v>
      </c>
      <c r="CN119" s="223" t="str">
        <f t="shared" ca="1" si="116"/>
        <v>1,63795224569912-7,2941325840322i</v>
      </c>
      <c r="CO119" s="223" t="str">
        <f t="shared" ca="1" si="117"/>
        <v>-1,81646589972723-7,2517383672992i</v>
      </c>
      <c r="CP119" s="223" t="str">
        <f t="shared" ca="1" si="118"/>
        <v>-4,88297521355845-5,66072528713458i</v>
      </c>
      <c r="CQ119" s="223" t="str">
        <f t="shared" ca="1" si="119"/>
        <v>-6,90671834604369-2,86085641042231i</v>
      </c>
      <c r="CR119" s="223" t="str">
        <f t="shared" ca="1" si="120"/>
        <v>-7,45552212284003+0,549952351094119i</v>
      </c>
      <c r="CS119" s="223" t="str">
        <f t="shared" ca="1" si="121"/>
        <v>-6,41218873039915+3,84331801941672i</v>
      </c>
      <c r="CT119" s="223" t="str">
        <f t="shared" ca="1" si="122"/>
        <v>-3,9995234728493+6,31593775323653i</v>
      </c>
      <c r="CU119" s="223" t="str">
        <f t="shared" ca="1" si="123"/>
        <v>-0,732754387902688+7,43978015264164i</v>
      </c>
      <c r="CV119" s="223" t="str">
        <f t="shared" ca="1" si="124"/>
        <v>2,69049542068527+6,97484710254659i</v>
      </c>
      <c r="CW119" s="223" t="str">
        <f t="shared" ca="1" si="125"/>
        <v>5,53918617192471+5,02042570559401i</v>
      </c>
      <c r="CX119" s="223" t="str">
        <f t="shared" ca="1" si="126"/>
        <v>7,20497597453353+1,99388538262i</v>
      </c>
      <c r="CY119" s="223" t="str">
        <f t="shared" ca="1" si="127"/>
        <v>7,33213308804175-1,45845195048528i</v>
      </c>
      <c r="CZ119" s="223" t="str">
        <f t="shared" ca="1" si="128"/>
        <v>5,8935029331437-4,59933483121827i</v>
      </c>
      <c r="DA119" s="223" t="str">
        <f t="shared" ca="1" si="129"/>
        <v>3,19630699006046-6,75802333067308i</v>
      </c>
      <c r="DB119" s="223" t="str">
        <f t="shared" ca="1" si="130"/>
        <v>-0,183464777938155-7,47352650278884i</v>
      </c>
      <c r="DC119" s="223" t="str">
        <f t="shared" ca="1" si="131"/>
        <v>-3,52405738619539-6,59304764516629i</v>
      </c>
      <c r="DD119" s="223" t="str">
        <f t="shared" ca="1" si="132"/>
        <v>-6,11208261437651-4,30461424841617i</v>
      </c>
      <c r="DE119" s="223" t="str">
        <f t="shared" ca="1" si="133"/>
        <v>-7,39486405795635-1,09692446274865i</v>
      </c>
      <c r="DF119" s="223" t="str">
        <f t="shared" ca="1" si="134"/>
        <v>-7,09846194683106+2,34501507500963i</v>
      </c>
      <c r="DG119" s="223" t="str">
        <f t="shared" ca="1" si="135"/>
        <v>-5,28617336608615+5,28617336608557i</v>
      </c>
      <c r="DH119" s="223" t="str">
        <f t="shared" ca="1" si="136"/>
        <v>-2,34501507500969+7,09846194683104i</v>
      </c>
      <c r="DI119" s="223" t="str">
        <f t="shared" ca="1" si="137"/>
        <v>1,09692446274864+7,39486405795635i</v>
      </c>
      <c r="DJ119" s="223" t="str">
        <f t="shared" ca="1" si="138"/>
        <v>4,30461424841612+6,11208261437654i</v>
      </c>
      <c r="DK119" s="223" t="str">
        <f t="shared" ca="1" si="139"/>
        <v>6,59304764516626+3,52405738619545i</v>
      </c>
      <c r="DL119" s="223" t="str">
        <f t="shared" ca="1" si="140"/>
        <v>7,47352650278883+0,183464777938222i</v>
      </c>
      <c r="DM119" s="223" t="str">
        <f t="shared" ca="1" si="141"/>
        <v>6,75802333067311-3,1963069900604i</v>
      </c>
      <c r="DN119" s="223" t="str">
        <f t="shared" ca="1" si="142"/>
        <v>4,59933483121828-5,8935029331437i</v>
      </c>
      <c r="DO119" s="223" t="str">
        <f t="shared" ca="1" si="143"/>
        <v>1,45845195048534-7,33213308804174i</v>
      </c>
      <c r="DP119" s="223" t="str">
        <f t="shared" ca="1" si="144"/>
        <v>-1,99388538261993-7,20497597453354i</v>
      </c>
      <c r="DQ119" s="223" t="str">
        <f t="shared" ca="1" si="145"/>
        <v>-5,02042570559396-5,53918617192475i</v>
      </c>
      <c r="DR119" s="223" t="str">
        <f t="shared" ca="1" si="146"/>
        <v>-6,97484710254657-2,69049542068533i</v>
      </c>
      <c r="DS119" s="223" t="str">
        <f t="shared" ca="1" si="147"/>
        <v>-7,43978015264164+0,732754387902675i</v>
      </c>
      <c r="DT119" s="223" t="str">
        <f t="shared" ca="1" si="148"/>
        <v>-6,31593775323657+3,99952347284925i</v>
      </c>
      <c r="DU119" s="223" t="str">
        <f t="shared" ca="1" si="149"/>
        <v>-3,84331801941677+6,41218873039911i</v>
      </c>
      <c r="DV119" s="223" t="str">
        <f t="shared" ca="1" si="150"/>
        <v>-0,549952351094185+7,45552212284003i</v>
      </c>
      <c r="DW119" s="223" t="str">
        <f t="shared" ca="1" si="151"/>
        <v>2,86085641042225+6,90671834604372i</v>
      </c>
      <c r="DX119" s="223" t="str">
        <f t="shared" ca="1" si="152"/>
        <v>5,66072528713457+4,88297521355846i</v>
      </c>
      <c r="DY119" s="223" t="str">
        <f t="shared" ca="1" si="153"/>
        <v>7,25173836729918+1,81646589972729i</v>
      </c>
      <c r="DZ119" s="223" t="str">
        <f t="shared" ca="1" si="154"/>
        <v>7,29413258403221-1,63795224569905i</v>
      </c>
      <c r="EA119" s="223" t="str">
        <f t="shared" ca="1" si="155"/>
        <v>5,77885459309981-4,74258339984024i</v>
      </c>
      <c r="EB119" s="223" t="str">
        <f t="shared" ca="1" si="156"/>
        <v>3,02949412723224-6,8344292406679i</v>
      </c>
      <c r="EC119" s="223" t="str">
        <f t="shared" ca="1" si="157"/>
        <v>-0,366819043553815-7,4667731652915i</v>
      </c>
      <c r="ED119" s="223" t="str">
        <f t="shared" ca="1" si="158"/>
        <v>-3,68479749492003-6,50457724483783i</v>
      </c>
      <c r="EE119" s="223" t="str">
        <f t="shared" ca="1" si="159"/>
        <v>-6,21588229133941-4,1533197628938i</v>
      </c>
      <c r="EF119" s="223" t="str">
        <f t="shared" ca="1" si="160"/>
        <v>-7,41955673707062-0,915115040866966i</v>
      </c>
      <c r="EG119" s="223" t="str">
        <f t="shared" ca="1" si="161"/>
        <v>-7,03877447196134+2,51851377711071i</v>
      </c>
      <c r="EH119" s="223" t="str">
        <f t="shared" ca="1" si="162"/>
        <v>-5,1548520809105+5,41431045808824i</v>
      </c>
      <c r="EI119" s="223" t="str">
        <f t="shared" ca="1" si="163"/>
        <v>-2,17010382351389+7,15387357365235i</v>
      </c>
      <c r="EJ119" s="223" t="str">
        <f t="shared" ca="1" si="164"/>
        <v>1,27807313835134+7,36571698924523i</v>
      </c>
      <c r="EK119" s="223" t="str">
        <f t="shared" ca="1" si="165"/>
        <v>4,45331579527449+6,00460124739269i</v>
      </c>
      <c r="EL119" s="223" t="str">
        <f t="shared" ca="1" si="166"/>
        <v>6,67754664012284+3,36119451707502i</v>
      </c>
      <c r="EM119" s="223" t="str">
        <f t="shared" ca="1" si="167"/>
        <v>7,47577806737406-2,21631708894611E-13i</v>
      </c>
      <c r="EN119" s="223"/>
      <c r="EO119" s="223"/>
      <c r="EP119" s="223"/>
    </row>
    <row r="120" spans="1:146" ht="15.75" thickBot="1">
      <c r="A120" s="257">
        <f t="shared" si="168"/>
        <v>3.9062500000000008E-4</v>
      </c>
      <c r="B120" s="256">
        <v>20</v>
      </c>
      <c r="C120" s="230">
        <f t="shared" si="169"/>
        <v>4000</v>
      </c>
      <c r="D120" s="229">
        <f t="shared" si="170"/>
        <v>25132.741228718343</v>
      </c>
      <c r="E120" s="229" t="str">
        <f t="shared" si="171"/>
        <v>25132,7412287183i</v>
      </c>
      <c r="F120" s="229" t="str">
        <f t="shared" si="172"/>
        <v>0,0583272353817779-0,0561266185346058i</v>
      </c>
      <c r="G120" s="229" t="str">
        <f t="shared" si="173"/>
        <v>-3,63296263911731-0,863744766855661i</v>
      </c>
      <c r="H120" s="229" t="str">
        <f t="shared" si="38"/>
        <v>0,00216209982333103-0,0211968420957965i</v>
      </c>
      <c r="I120" s="229" t="str">
        <f t="shared" si="174"/>
        <v>-0,00370897161365585+0,0163660344798368i</v>
      </c>
      <c r="J120" s="255" t="str">
        <f ca="1">IMPRODUCT(1/N_FFT2,AI100)</f>
        <v>0,038135324105023-0,000451888780281891i</v>
      </c>
      <c r="K120" s="254" t="str">
        <f t="shared" ca="1" si="175"/>
        <v>-0,000134047207223951+0,000625800071861153i</v>
      </c>
      <c r="N120" s="246">
        <f t="shared" ca="1" si="176"/>
        <v>2.5244625382869765</v>
      </c>
      <c r="O120" s="223">
        <f t="shared" ca="1" si="39"/>
        <v>-7.4755374617130235</v>
      </c>
      <c r="P120" s="223" t="str">
        <f t="shared" ca="1" si="40"/>
        <v>-6,59283544991744+3,52394396547202i</v>
      </c>
      <c r="Q120" s="223" t="str">
        <f t="shared" ca="1" si="41"/>
        <v>-4,15318608955068+6,21568223504368i</v>
      </c>
      <c r="R120" s="223" t="str">
        <f t="shared" ca="1" si="42"/>
        <v>-0,732730804423579+7,43954070556264i</v>
      </c>
      <c r="S120" s="223" t="str">
        <f t="shared" ca="1" si="43"/>
        <v>2,86076433462214+6,90649605539804i</v>
      </c>
      <c r="T120" s="223" t="str">
        <f t="shared" ca="1" si="44"/>
        <v>5,77866860240893+4,74243076122446i</v>
      </c>
      <c r="U120" s="223" t="str">
        <f t="shared" ca="1" si="45"/>
        <v>7,33189710555106+1,45840501064923i</v>
      </c>
      <c r="V120" s="223" t="str">
        <f t="shared" ca="1" si="46"/>
        <v>7,15364332839036-2,17003397937704i</v>
      </c>
      <c r="W120" s="223" t="str">
        <f t="shared" ca="1" si="47"/>
        <v>5,28600323219136-5,28600323219134i</v>
      </c>
      <c r="X120" s="223" t="str">
        <f t="shared" ca="1" si="48"/>
        <v>2,17003397937698-7,15364332839037i</v>
      </c>
      <c r="Y120" s="223" t="str">
        <f t="shared" ca="1" si="49"/>
        <v>-1,45840501064921-7,33189710555107i</v>
      </c>
      <c r="Z120" s="223" t="str">
        <f t="shared" ca="1" si="50"/>
        <v>-4,74243076122451-5,77866860240889i</v>
      </c>
      <c r="AA120" s="223" t="str">
        <f t="shared" ca="1" si="51"/>
        <v>-6,90649605539803-2,86076433462217i</v>
      </c>
      <c r="AB120" s="223" t="str">
        <f t="shared" ca="1" si="52"/>
        <v>-7,43954070556264+0,732730804423628i</v>
      </c>
      <c r="AC120" s="223" t="str">
        <f t="shared" ca="1" si="53"/>
        <v>-6,21568223504369+4,15318608955065i</v>
      </c>
      <c r="AD120" s="223" t="str">
        <f t="shared" ca="1" si="54"/>
        <v>-3,52394396547201+6,59283544991745i</v>
      </c>
      <c r="AE120" s="223" t="str">
        <f t="shared" ca="1" si="55"/>
        <v>-2,22084939401674E-14+7,47553746171302i</v>
      </c>
      <c r="AF120" s="223" t="str">
        <f t="shared" ca="1" si="56"/>
        <v>3,52394396547203+6,59283544991743i</v>
      </c>
      <c r="AG120" s="223" t="str">
        <f t="shared" ca="1" si="57"/>
        <v>6,21568223504366+4,15318608955069i</v>
      </c>
      <c r="AH120" s="223" t="str">
        <f t="shared" ca="1" si="58"/>
        <v>7,43954070556264+0,7327308044236i</v>
      </c>
      <c r="AI120" s="223" t="str">
        <f t="shared" ca="1" si="59"/>
        <v>6,90649605539805-2,86076433462213i</v>
      </c>
      <c r="AJ120" s="223" t="str">
        <f t="shared" ca="1" si="60"/>
        <v>4,74243076122454-5,77866860240886i</v>
      </c>
      <c r="AK120" s="223" t="str">
        <f t="shared" ca="1" si="61"/>
        <v>1,45840501064933-7,33189710555104i</v>
      </c>
      <c r="AL120" s="223" t="str">
        <f t="shared" ca="1" si="62"/>
        <v>-2,17003397937687-7,1536433283904i</v>
      </c>
      <c r="AM120" s="223" t="str">
        <f t="shared" ca="1" si="63"/>
        <v>-5,28600323219122-5,28600323219148i</v>
      </c>
      <c r="AN120" s="223" t="str">
        <f t="shared" ca="1" si="64"/>
        <v>-7,1536433283903-2,17003397937722i</v>
      </c>
      <c r="AO120" s="223" t="str">
        <f t="shared" ca="1" si="65"/>
        <v>-7,33189710555111+1,45840501064897i</v>
      </c>
      <c r="AP120" s="223" t="str">
        <f t="shared" ca="1" si="66"/>
        <v>-5,77866860240909+4,74243076122426i</v>
      </c>
      <c r="AQ120" s="223" t="str">
        <f t="shared" ca="1" si="67"/>
        <v>-2,86076433462247+6,90649605539791i</v>
      </c>
      <c r="AR120" s="223" t="str">
        <f t="shared" ca="1" si="68"/>
        <v>-2,86076433462247+6,90649605539791i</v>
      </c>
      <c r="AS120" s="223" t="str">
        <f t="shared" ca="1" si="69"/>
        <v>4,15318608955094+6,2156822350435i</v>
      </c>
      <c r="AT120" s="223" t="str">
        <f t="shared" ca="1" si="70"/>
        <v>6,59283544991758+3,52394396547177i</v>
      </c>
      <c r="AU120" s="223" t="str">
        <f t="shared" ca="1" si="71"/>
        <v>7,47553746171302-2,47725898282413E-13i</v>
      </c>
      <c r="AV120" s="223" t="str">
        <f t="shared" ca="1" si="72"/>
        <v>6,59283544991734-3,52394396547222i</v>
      </c>
      <c r="AW120" s="223" t="str">
        <f t="shared" ca="1" si="73"/>
        <v>4,15318608955052-6,21568223504378i</v>
      </c>
      <c r="AX120" s="223" t="str">
        <f t="shared" ca="1" si="74"/>
        <v>0,73273080442347-7,43954070556266i</v>
      </c>
      <c r="AY120" s="223" t="str">
        <f t="shared" ca="1" si="75"/>
        <v>-2,86076433462225-6,906496055398i</v>
      </c>
      <c r="AZ120" s="223" t="str">
        <f t="shared" ca="1" si="76"/>
        <v>-5,77866860240895-4,74243076122444i</v>
      </c>
      <c r="BA120" s="223" t="str">
        <f t="shared" ca="1" si="77"/>
        <v>-7,33189710555107-1,4584050106492i</v>
      </c>
      <c r="BB120" s="223" t="str">
        <f t="shared" ca="1" si="78"/>
        <v>-7,15364332839037+2,170033979377i</v>
      </c>
      <c r="BC120" s="223" t="str">
        <f t="shared" ca="1" si="79"/>
        <v>-5,28600323219138+5,28600323219132i</v>
      </c>
      <c r="BD120" s="223" t="str">
        <f t="shared" ca="1" si="80"/>
        <v>-2,17003397937709+7,15364332839034i</v>
      </c>
      <c r="BE120" s="223" t="str">
        <f t="shared" ca="1" si="81"/>
        <v>1,45840501064909+7,33189710555109i</v>
      </c>
      <c r="BF120" s="223" t="str">
        <f t="shared" ca="1" si="82"/>
        <v>4,74243076122436+5,77866860240901i</v>
      </c>
      <c r="BG120" s="223" t="str">
        <f t="shared" ca="1" si="83"/>
        <v>6,90649605539796+2,86076433462235i</v>
      </c>
      <c r="BH120" s="223" t="str">
        <f t="shared" ca="1" si="84"/>
        <v>7,43954070556267-0,732730804423366i</v>
      </c>
      <c r="BI120" s="223" t="str">
        <f t="shared" ca="1" si="85"/>
        <v>6,21568223504384-4,15318608955043i</v>
      </c>
      <c r="BJ120" s="223" t="str">
        <f t="shared" ca="1" si="86"/>
        <v>3,52394396547231-6,59283544991729i</v>
      </c>
      <c r="BK120" s="223" t="str">
        <f t="shared" ca="1" si="87"/>
        <v>3,65407979032403E-13-7,47553746171302i</v>
      </c>
      <c r="BL120" s="223" t="str">
        <f t="shared" ca="1" si="88"/>
        <v>-3,52394396547232-6,59283544991728i</v>
      </c>
      <c r="BM120" s="223" t="str">
        <f t="shared" ca="1" si="89"/>
        <v>-6,21568223504385-4,15318608955042i</v>
      </c>
      <c r="BN120" s="223" t="str">
        <f t="shared" ca="1" si="90"/>
        <v>-7,43954070556267-0,732730804423353i</v>
      </c>
      <c r="BO120" s="223" t="str">
        <f t="shared" ca="1" si="91"/>
        <v>-6,90649605539795+2,86076433462235i</v>
      </c>
      <c r="BP120" s="223" t="str">
        <f t="shared" ca="1" si="92"/>
        <v>-4,74243076122435+5,77866860240902i</v>
      </c>
      <c r="BQ120" s="223" t="str">
        <f t="shared" ca="1" si="93"/>
        <v>-1,45840501064908+7,33189710555109i</v>
      </c>
      <c r="BR120" s="223" t="str">
        <f t="shared" ca="1" si="94"/>
        <v>2,17003397937711+7,15364332839034i</v>
      </c>
      <c r="BS120" s="223" t="str">
        <f t="shared" ca="1" si="95"/>
        <v>5,2860032321914+5,2860032321913i</v>
      </c>
      <c r="BT120" s="223" t="str">
        <f t="shared" ca="1" si="96"/>
        <v>7,15364332839037+2,17003397937698i</v>
      </c>
      <c r="BU120" s="223" t="str">
        <f t="shared" ca="1" si="97"/>
        <v>7,33189710555107-1,45840501064921i</v>
      </c>
      <c r="BV120" s="223" t="str">
        <f t="shared" ca="1" si="98"/>
        <v>5,77866860240894-4,74243076122445i</v>
      </c>
      <c r="BW120" s="223" t="str">
        <f t="shared" ca="1" si="99"/>
        <v>2,86076433462223-6,906496055398i</v>
      </c>
      <c r="BX120" s="223" t="str">
        <f t="shared" ca="1" si="100"/>
        <v>-0,732730804423483-7,43954070556266i</v>
      </c>
      <c r="BY120" s="223" t="str">
        <f t="shared" ca="1" si="101"/>
        <v>-4,15318608955053-6,21568223504378i</v>
      </c>
      <c r="BZ120" s="223" t="str">
        <f t="shared" ca="1" si="102"/>
        <v>-6,59283544991734-3,5239439654722i</v>
      </c>
      <c r="CA120" s="223" t="str">
        <f t="shared" ca="1" si="103"/>
        <v>-7,47553746171302-2,4818464094035E-13i</v>
      </c>
      <c r="CB120" s="223" t="str">
        <f t="shared" ca="1" si="104"/>
        <v>-6,59283544991758+3,52394396547177i</v>
      </c>
      <c r="CC120" s="223" t="str">
        <f t="shared" ca="1" si="105"/>
        <v>-4,15318608955092+6,21568223504351i</v>
      </c>
      <c r="CD120" s="223" t="str">
        <f t="shared" ca="1" si="106"/>
        <v>-0,73273080442395+7,43954070556261i</v>
      </c>
      <c r="CE120" s="223" t="str">
        <f t="shared" ca="1" si="107"/>
        <v>2,86076433462249+6,9064960553979i</v>
      </c>
      <c r="CF120" s="223" t="str">
        <f t="shared" ca="1" si="108"/>
        <v>5,77866860240912+4,74243076122424i</v>
      </c>
      <c r="CG120" s="223" t="str">
        <f t="shared" ca="1" si="109"/>
        <v>7,33189710555112+1,45840501064895i</v>
      </c>
      <c r="CH120" s="223" t="str">
        <f t="shared" ca="1" si="110"/>
        <v>7,15364332839029-2,17003397937724i</v>
      </c>
      <c r="CI120" s="223" t="str">
        <f t="shared" ca="1" si="111"/>
        <v>5,2860032321912-5,2860032321915i</v>
      </c>
      <c r="CJ120" s="223" t="str">
        <f t="shared" ca="1" si="112"/>
        <v>2,17003397937685-7,15364332839041i</v>
      </c>
      <c r="CK120" s="223" t="str">
        <f t="shared" ca="1" si="113"/>
        <v>-1,45840501064935-7,33189710555104i</v>
      </c>
      <c r="CL120" s="223" t="str">
        <f t="shared" ca="1" si="114"/>
        <v>-4,74243076122456-5,77866860240885i</v>
      </c>
      <c r="CM120" s="223" t="str">
        <f t="shared" ca="1" si="115"/>
        <v>-6,90649605539806-2,8607643346221i</v>
      </c>
      <c r="CN120" s="223" t="str">
        <f t="shared" ca="1" si="116"/>
        <v>-7,43954070556264+0,732730804423625i</v>
      </c>
      <c r="CO120" s="223" t="str">
        <f t="shared" ca="1" si="117"/>
        <v>-6,21568223504369+4,15318608955065i</v>
      </c>
      <c r="CP120" s="223" t="str">
        <f t="shared" ca="1" si="118"/>
        <v>-3,52394396547208+6,59283544991741i</v>
      </c>
      <c r="CQ120" s="223" t="str">
        <f t="shared" ca="1" si="119"/>
        <v>-1,04402858651683E-13+7,47553746171302i</v>
      </c>
      <c r="CR120" s="223" t="str">
        <f t="shared" ca="1" si="120"/>
        <v>3,5239439654719+6,59283544991751i</v>
      </c>
      <c r="CS120" s="223" t="str">
        <f t="shared" ca="1" si="121"/>
        <v>6,21568223504358+4,15318608955082i</v>
      </c>
      <c r="CT120" s="223" t="str">
        <f t="shared" ca="1" si="122"/>
        <v>7,43954070556262+0,732730804423833i</v>
      </c>
      <c r="CU120" s="223" t="str">
        <f t="shared" ca="1" si="123"/>
        <v>6,90649605539814-2,86076433462191i</v>
      </c>
      <c r="CV120" s="223" t="str">
        <f t="shared" ca="1" si="124"/>
        <v>4,74243076122472-5,77866860240871i</v>
      </c>
      <c r="CW120" s="223" t="str">
        <f t="shared" ca="1" si="125"/>
        <v>1,45840501064956-7,331897105551i</v>
      </c>
      <c r="CX120" s="223" t="str">
        <f t="shared" ca="1" si="126"/>
        <v>-2,17003397937736-7,15364332839026i</v>
      </c>
      <c r="CY120" s="223" t="str">
        <f t="shared" ca="1" si="127"/>
        <v>-5,28600323219158-5,28600323219112i</v>
      </c>
      <c r="CZ120" s="223" t="str">
        <f t="shared" ca="1" si="128"/>
        <v>-7,15364332839045-2,17003397937674i</v>
      </c>
      <c r="DA120" s="223" t="str">
        <f t="shared" ca="1" si="129"/>
        <v>-7,33189710555101+1,45840501064947i</v>
      </c>
      <c r="DB120" s="223" t="str">
        <f t="shared" ca="1" si="130"/>
        <v>-5,77866860240877+4,74243076122465i</v>
      </c>
      <c r="DC120" s="223" t="str">
        <f t="shared" ca="1" si="131"/>
        <v>-2,860764334622+6,9064960553981i</v>
      </c>
      <c r="DD120" s="223" t="str">
        <f t="shared" ca="1" si="132"/>
        <v>0,732730804423743+7,43954070556263i</v>
      </c>
      <c r="DE120" s="223" t="str">
        <f t="shared" ca="1" si="133"/>
        <v>4,15318608955074+6,21568223504363i</v>
      </c>
      <c r="DF120" s="223" t="str">
        <f t="shared" ca="1" si="134"/>
        <v>6,59283544991747+3,52394396547198i</v>
      </c>
      <c r="DG120" s="223" t="str">
        <f t="shared" ca="1" si="135"/>
        <v>7,47553746171302-1,28204794403696E-14i</v>
      </c>
      <c r="DH120" s="223" t="str">
        <f t="shared" ca="1" si="136"/>
        <v>6,59283544991746-3,523943965472i</v>
      </c>
      <c r="DI120" s="223" t="str">
        <f t="shared" ca="1" si="137"/>
        <v>4,15318608955073-6,21568223504364i</v>
      </c>
      <c r="DJ120" s="223" t="str">
        <f t="shared" ca="1" si="138"/>
        <v>0,732730804423717-7,43954070556263i</v>
      </c>
      <c r="DK120" s="223" t="str">
        <f t="shared" ca="1" si="139"/>
        <v>-2,86076433462202-6,90649605539809i</v>
      </c>
      <c r="DL120" s="223" t="str">
        <f t="shared" ca="1" si="140"/>
        <v>-5,77866860240879-4,74243076122463i</v>
      </c>
      <c r="DM120" s="223" t="str">
        <f t="shared" ca="1" si="141"/>
        <v>-7,33189710555102-1,45840501064944i</v>
      </c>
      <c r="DN120" s="223" t="str">
        <f t="shared" ca="1" si="142"/>
        <v>-7,15364332839044+2,17003397937676i</v>
      </c>
      <c r="DO120" s="223" t="str">
        <f t="shared" ca="1" si="143"/>
        <v>-5,28600323219156+5,28600323219114i</v>
      </c>
      <c r="DP120" s="223" t="str">
        <f t="shared" ca="1" si="144"/>
        <v>-2,17003397937733+7,15364332839027i</v>
      </c>
      <c r="DQ120" s="223" t="str">
        <f t="shared" ca="1" si="145"/>
        <v>1,45840501064886+7,33189710555113i</v>
      </c>
      <c r="DR120" s="223" t="str">
        <f t="shared" ca="1" si="146"/>
        <v>4,74243076122416+5,77866860240917i</v>
      </c>
      <c r="DS120" s="223" t="str">
        <f t="shared" ca="1" si="147"/>
        <v>6,90649605539815+2,86076433462188i</v>
      </c>
      <c r="DT120" s="223" t="str">
        <f t="shared" ca="1" si="148"/>
        <v>7,43954070556262-0,732730804423859i</v>
      </c>
      <c r="DU120" s="223" t="str">
        <f t="shared" ca="1" si="149"/>
        <v>6,21568223504357-4,15318608955084i</v>
      </c>
      <c r="DV120" s="223" t="str">
        <f t="shared" ca="1" si="150"/>
        <v>3,52394396547187-6,59283544991752i</v>
      </c>
      <c r="DW120" s="223" t="str">
        <f t="shared" ca="1" si="151"/>
        <v>-1,30043817532423E-13-7,47553746171302i</v>
      </c>
      <c r="DX120" s="223" t="str">
        <f t="shared" ca="1" si="152"/>
        <v>-3,5239439654721-6,5928354499174i</v>
      </c>
      <c r="DY120" s="223" t="str">
        <f t="shared" ca="1" si="153"/>
        <v>-6,21568223504371-4,15318608955063i</v>
      </c>
      <c r="DZ120" s="223" t="str">
        <f t="shared" ca="1" si="154"/>
        <v>-7,43954070556264-0,7327308044236i</v>
      </c>
      <c r="EA120" s="223" t="str">
        <f t="shared" ca="1" si="155"/>
        <v>-6,90649605539805+2,86076433462213i</v>
      </c>
      <c r="EB120" s="223" t="str">
        <f t="shared" ca="1" si="156"/>
        <v>-4,74243076122454+5,77866860240886i</v>
      </c>
      <c r="EC120" s="223" t="str">
        <f t="shared" ca="1" si="157"/>
        <v>-1,45840501064933+7,33189710555104i</v>
      </c>
      <c r="ED120" s="223" t="str">
        <f t="shared" ca="1" si="158"/>
        <v>2,17003397937687+7,1536433283904i</v>
      </c>
      <c r="EE120" s="223" t="str">
        <f t="shared" ca="1" si="159"/>
        <v>5,28600323219122+5,28600323219148i</v>
      </c>
      <c r="EF120" s="223" t="str">
        <f t="shared" ca="1" si="160"/>
        <v>7,1536433283903+2,17003397937722i</v>
      </c>
      <c r="EG120" s="223" t="str">
        <f t="shared" ca="1" si="161"/>
        <v>7,33189710555111-1,45840501064897i</v>
      </c>
      <c r="EH120" s="223" t="str">
        <f t="shared" ca="1" si="162"/>
        <v>5,77866860240909-4,74243076122425i</v>
      </c>
      <c r="EI120" s="223" t="str">
        <f t="shared" ca="1" si="163"/>
        <v>2,86076433462247-6,90649605539791i</v>
      </c>
      <c r="EJ120" s="223" t="str">
        <f t="shared" ca="1" si="164"/>
        <v>-0,732730804423236-7,43954070556268i</v>
      </c>
      <c r="EK120" s="223" t="str">
        <f t="shared" ca="1" si="165"/>
        <v>-4,15318608955094-6,2156822350435i</v>
      </c>
      <c r="EL120" s="223" t="str">
        <f t="shared" ca="1" si="166"/>
        <v>-6,59283544991758-3,52394396547177i</v>
      </c>
      <c r="EM120" s="223" t="str">
        <f t="shared" ca="1" si="167"/>
        <v>-7,47553746171302+2,47267155624476E-13i</v>
      </c>
      <c r="EN120" s="223"/>
      <c r="EO120" s="223"/>
      <c r="EP120" s="223"/>
    </row>
    <row r="121" spans="1:146" ht="15.75" thickBot="1">
      <c r="A121" s="257">
        <f t="shared" si="168"/>
        <v>4.1015625000000009E-4</v>
      </c>
      <c r="B121" s="256">
        <v>21</v>
      </c>
      <c r="C121" s="230">
        <f t="shared" si="169"/>
        <v>4200</v>
      </c>
      <c r="D121" s="229">
        <f t="shared" si="170"/>
        <v>26389.378290154262</v>
      </c>
      <c r="E121" s="229" t="str">
        <f t="shared" si="171"/>
        <v>26389,3782901543i</v>
      </c>
      <c r="F121" s="229" t="str">
        <f t="shared" si="172"/>
        <v>0,0558907738055764-0,0507824443348896i</v>
      </c>
      <c r="G121" s="229" t="str">
        <f t="shared" si="173"/>
        <v>-3,70248914696952-0,868503483077129i</v>
      </c>
      <c r="H121" s="229" t="str">
        <f t="shared" si="38"/>
        <v>0,00215015007517198-0,0201845667064122i</v>
      </c>
      <c r="I121" s="229" t="str">
        <f t="shared" si="174"/>
        <v>-0,00347433104665239+0,0157468754959947i</v>
      </c>
      <c r="J121" s="255" t="str">
        <f ca="1">IMPRODUCT(1/N_FFT2,AJ100)</f>
        <v>-0,178435560653599-0,00443556654730148i</v>
      </c>
      <c r="K121" s="254" t="str">
        <f t="shared" ca="1" si="175"/>
        <v>0,00068979052238018-0,00279439193110545i</v>
      </c>
      <c r="N121" s="246">
        <f t="shared" ca="1" si="176"/>
        <v>2.5247219545869122</v>
      </c>
      <c r="O121" s="223">
        <f t="shared" ca="1" si="39"/>
        <v>-7.4752780454130878</v>
      </c>
      <c r="P121" s="223" t="str">
        <f t="shared" ca="1" si="40"/>
        <v>-6,50414218223449+3,6845510349991i</v>
      </c>
      <c r="Q121" s="223" t="str">
        <f t="shared" ca="1" si="41"/>
        <v>-3,84306095675421+6,41175984725772i</v>
      </c>
      <c r="R121" s="223" t="str">
        <f t="shared" ca="1" si="42"/>
        <v>-0,183452506784765+7,47302663142513i</v>
      </c>
      <c r="S121" s="223" t="str">
        <f t="shared" ca="1" si="43"/>
        <v>3,52382167747474+6,59260666516622i</v>
      </c>
      <c r="T121" s="223" t="str">
        <f t="shared" ca="1" si="44"/>
        <v>6,31551530790012+3,99925596229026i</v>
      </c>
      <c r="U121" s="223" t="str">
        <f t="shared" ca="1" si="45"/>
        <v>7,46627374562887+0,366794508639247i</v>
      </c>
      <c r="V121" s="223" t="str">
        <f t="shared" ca="1" si="46"/>
        <v>6,67710000835628-3,36096970153608i</v>
      </c>
      <c r="W121" s="223" t="str">
        <f t="shared" ca="1" si="47"/>
        <v>4,15304196557649-6,21546653827333i</v>
      </c>
      <c r="X121" s="223" t="str">
        <f t="shared" ca="1" si="48"/>
        <v>0,549915567196982-7,4550234557102i</v>
      </c>
      <c r="Y121" s="223" t="str">
        <f t="shared" ca="1" si="49"/>
        <v>-3,1960932031239-6,75757131617419i</v>
      </c>
      <c r="Z121" s="223" t="str">
        <f t="shared" ca="1" si="50"/>
        <v>-6,1116738040152-4,30432633167483i</v>
      </c>
      <c r="AA121" s="223" t="str">
        <f t="shared" ca="1" si="51"/>
        <v>-7,4392825384231-0,732705377179704i</v>
      </c>
      <c r="AB121" s="223" t="str">
        <f t="shared" ca="1" si="52"/>
        <v>-6,83397211571307+3,02929149767585i</v>
      </c>
      <c r="AC121" s="223" t="str">
        <f t="shared" ca="1" si="53"/>
        <v>-4,45301793254011+6,00419962598772i</v>
      </c>
      <c r="AD121" s="223" t="str">
        <f t="shared" ca="1" si="54"/>
        <v>-0,915053832840907+7,41906047550754i</v>
      </c>
      <c r="AE121" s="223" t="str">
        <f t="shared" ca="1" si="55"/>
        <v>2,8606650603021+6,90625638598812i</v>
      </c>
      <c r="AF121" s="223" t="str">
        <f t="shared" ca="1" si="56"/>
        <v>5,893108742617+4,59902720191195i</v>
      </c>
      <c r="AG121" s="223" t="str">
        <f t="shared" ca="1" si="57"/>
        <v>7,39436944797807+1,0968510942892i</v>
      </c>
      <c r="AH121" s="223" t="str">
        <f t="shared" ca="1" si="58"/>
        <v>6,97438058565784-2,69031546526311i</v>
      </c>
      <c r="AI121" s="223" t="str">
        <f t="shared" ca="1" si="59"/>
        <v>4,74226618926605-5,77846807089724i</v>
      </c>
      <c r="AJ121" s="223" t="str">
        <f t="shared" ca="1" si="60"/>
        <v>1,27798765365212-7,36522432878644i</v>
      </c>
      <c r="AK121" s="223" t="str">
        <f t="shared" ca="1" si="61"/>
        <v>-2,51834532478557-7,03830367925153i</v>
      </c>
      <c r="AL121" s="223" t="str">
        <f t="shared" ca="1" si="62"/>
        <v>-5,66034666608232-4,88264861279262i</v>
      </c>
      <c r="AM121" s="223" t="str">
        <f t="shared" ca="1" si="63"/>
        <v>-7,33164267386257-1,45835440103981i</v>
      </c>
      <c r="AN121" s="223" t="str">
        <f t="shared" ca="1" si="64"/>
        <v>-7,09798716188813+2,34485822725089i</v>
      </c>
      <c r="AO121" s="223" t="str">
        <f t="shared" ca="1" si="65"/>
        <v>-5,02008991136827+5,53881568009023i</v>
      </c>
      <c r="AP121" s="223" t="str">
        <f t="shared" ca="1" si="66"/>
        <v>-1,63784269026771+7,29364471153973i</v>
      </c>
      <c r="AQ121" s="223" t="str">
        <f t="shared" ca="1" si="67"/>
        <v>2,16995867480002+7,15339508246923i</v>
      </c>
      <c r="AR121" s="223" t="str">
        <f t="shared" ca="1" si="68"/>
        <v>2,16995867480002+7,15339508246923i</v>
      </c>
      <c r="AS121" s="223" t="str">
        <f t="shared" ca="1" si="69"/>
        <v>7,25125333036979+1,81634440430113i</v>
      </c>
      <c r="AT121" s="223" t="str">
        <f t="shared" ca="1" si="70"/>
        <v>7,20449406533533-1,99375202038341i</v>
      </c>
      <c r="AU121" s="223" t="str">
        <f t="shared" ca="1" si="71"/>
        <v>5,28581979716659-5,28581979716644i</v>
      </c>
      <c r="AV121" s="223" t="str">
        <f t="shared" ca="1" si="72"/>
        <v>1,99375202038361-7,20449406533527i</v>
      </c>
      <c r="AW121" s="223" t="str">
        <f t="shared" ca="1" si="73"/>
        <v>-1,81634440430164-7,25125333036966i</v>
      </c>
      <c r="AX121" s="223" t="str">
        <f t="shared" ca="1" si="74"/>
        <v>-5,15450729549496-5,41394831864177i</v>
      </c>
      <c r="AY121" s="223" t="str">
        <f t="shared" ca="1" si="75"/>
        <v>-7,15339508246917-2,16995867480023i</v>
      </c>
      <c r="AZ121" s="223" t="str">
        <f t="shared" ca="1" si="76"/>
        <v>-7,29364471153979+1,63784269026749i</v>
      </c>
      <c r="BA121" s="223" t="str">
        <f t="shared" ca="1" si="77"/>
        <v>-5,53881568008987+5,02008991136867i</v>
      </c>
      <c r="BB121" s="223" t="str">
        <f t="shared" ca="1" si="78"/>
        <v>-2,34485822725111+7,09798716188806i</v>
      </c>
      <c r="BC121" s="223" t="str">
        <f t="shared" ca="1" si="79"/>
        <v>1,4583544010396+7,33164267386261i</v>
      </c>
      <c r="BD121" s="223" t="str">
        <f t="shared" ca="1" si="80"/>
        <v>4,88264861279244+5,66034666608247i</v>
      </c>
      <c r="BE121" s="223" t="str">
        <f t="shared" ca="1" si="81"/>
        <v>7,0383036792517+2,51834532478508i</v>
      </c>
      <c r="BF121" s="223" t="str">
        <f t="shared" ca="1" si="82"/>
        <v>7,36522432878648-1,27798765365192i</v>
      </c>
      <c r="BG121" s="223" t="str">
        <f t="shared" ca="1" si="83"/>
        <v>5,77846807089738-4,74226618926588i</v>
      </c>
      <c r="BH121" s="223" t="str">
        <f t="shared" ca="1" si="84"/>
        <v>2,69031546526311-6,97438058565785i</v>
      </c>
      <c r="BI121" s="223" t="str">
        <f t="shared" ca="1" si="85"/>
        <v>-1,09685109428944-7,39436944797803i</v>
      </c>
      <c r="BJ121" s="223" t="str">
        <f t="shared" ca="1" si="86"/>
        <v>-4,59902720191166-5,89310874261722i</v>
      </c>
      <c r="BK121" s="223" t="str">
        <f t="shared" ca="1" si="87"/>
        <v>-6,90625638598807-2,86066506030222i</v>
      </c>
      <c r="BL121" s="223" t="str">
        <f t="shared" ca="1" si="88"/>
        <v>-7,41906047550754+0,915053832840899i</v>
      </c>
      <c r="BM121" s="223" t="str">
        <f t="shared" ca="1" si="89"/>
        <v>-6,00419962598759+4,45301793254029i</v>
      </c>
      <c r="BN121" s="223" t="str">
        <f t="shared" ca="1" si="90"/>
        <v>-3,02929149767617+6,83397211571293i</v>
      </c>
      <c r="BO121" s="223" t="str">
        <f t="shared" ca="1" si="91"/>
        <v>0,732705377179556+7,43928253842311i</v>
      </c>
      <c r="BP121" s="223" t="str">
        <f t="shared" ca="1" si="92"/>
        <v>4,30432633167484+6,11167380401519i</v>
      </c>
      <c r="BQ121" s="223" t="str">
        <f t="shared" ca="1" si="93"/>
        <v>6,75757131617426+3,19609320312375i</v>
      </c>
      <c r="BR121" s="223" t="str">
        <f t="shared" ca="1" si="94"/>
        <v>7,45502345571023-0,549915567196615i</v>
      </c>
      <c r="BS121" s="223" t="str">
        <f t="shared" ca="1" si="95"/>
        <v>6,21546653827345-4,15304196557631i</v>
      </c>
      <c r="BT121" s="223" t="str">
        <f t="shared" ca="1" si="96"/>
        <v>3,36096970153609-6,67710000835627i</v>
      </c>
      <c r="BU121" s="223" t="str">
        <f t="shared" ca="1" si="97"/>
        <v>-0,366794508639403-7,46627374562886i</v>
      </c>
      <c r="BV121" s="223" t="str">
        <f t="shared" ca="1" si="98"/>
        <v>-3,99925596229059-6,31551530789991i</v>
      </c>
      <c r="BW121" s="223" t="str">
        <f t="shared" ca="1" si="99"/>
        <v>-6,59260666516611-3,52382167747493i</v>
      </c>
      <c r="BX121" s="223" t="str">
        <f t="shared" ca="1" si="100"/>
        <v>-7,47302663142513+0,183452506784775i</v>
      </c>
      <c r="BY121" s="223" t="str">
        <f t="shared" ca="1" si="101"/>
        <v>-6,41175984725763+3,84306095675436i</v>
      </c>
      <c r="BZ121" s="223" t="str">
        <f t="shared" ca="1" si="102"/>
        <v>-3,68455103499881+6,50414218223465i</v>
      </c>
      <c r="CA121" s="223" t="str">
        <f t="shared" ca="1" si="103"/>
        <v>-2,08797660850539E-13+7,47527804541309i</v>
      </c>
      <c r="CB121" s="223" t="str">
        <f t="shared" ca="1" si="104"/>
        <v>3,68455103499909+6,50414218223449i</v>
      </c>
      <c r="CC121" s="223" t="str">
        <f t="shared" ca="1" si="105"/>
        <v>6,41175984725781+3,84306095675406i</v>
      </c>
      <c r="CD121" s="223" t="str">
        <f t="shared" ca="1" si="106"/>
        <v>7,47302663142514+0,183452506784476i</v>
      </c>
      <c r="CE121" s="223" t="str">
        <f t="shared" ca="1" si="107"/>
        <v>6,59260666516632-3,52382167747454i</v>
      </c>
      <c r="CF121" s="223" t="str">
        <f t="shared" ca="1" si="108"/>
        <v>3,99925596229031-6,31551530790009i</v>
      </c>
      <c r="CG121" s="223" t="str">
        <f t="shared" ca="1" si="109"/>
        <v>0,366794508639078-7,46627374562888i</v>
      </c>
      <c r="CH121" s="223" t="str">
        <f t="shared" ca="1" si="110"/>
        <v>-3,36096970153638-6,67710000835613i</v>
      </c>
      <c r="CI121" s="223" t="str">
        <f t="shared" ca="1" si="111"/>
        <v>-6,2154665382732-4,15304196557668i</v>
      </c>
      <c r="CJ121" s="223" t="str">
        <f t="shared" ca="1" si="112"/>
        <v>-7,4550234557102-0,549915567197057i</v>
      </c>
      <c r="CK121" s="223" t="str">
        <f t="shared" ca="1" si="113"/>
        <v>-6,75757131617412+3,19609320312404i</v>
      </c>
      <c r="CL121" s="223" t="str">
        <f t="shared" ca="1" si="114"/>
        <v>-4,30432633167458+6,11167380401538i</v>
      </c>
      <c r="CM121" s="223" t="str">
        <f t="shared" ca="1" si="115"/>
        <v>-0,732705377179971+7,43928253842308i</v>
      </c>
      <c r="CN121" s="223" t="str">
        <f t="shared" ca="1" si="116"/>
        <v>3,02929149767576+6,83397211571311i</v>
      </c>
      <c r="CO121" s="223" t="str">
        <f t="shared" ca="1" si="117"/>
        <v>6,00419962598777+4,45301793254006i</v>
      </c>
      <c r="CP121" s="223" t="str">
        <f t="shared" ca="1" si="118"/>
        <v>7,41906047550757+0,915053832840608i</v>
      </c>
      <c r="CQ121" s="223" t="str">
        <f t="shared" ca="1" si="119"/>
        <v>6,90625638598823-2,86066506030184i</v>
      </c>
      <c r="CR121" s="223" t="str">
        <f t="shared" ca="1" si="120"/>
        <v>4,59902720191199-5,89310874261697i</v>
      </c>
      <c r="CS121" s="223" t="str">
        <f t="shared" ca="1" si="121"/>
        <v>1,09685109428914-7,39436944797808i</v>
      </c>
      <c r="CT121" s="223" t="str">
        <f t="shared" ca="1" si="122"/>
        <v>-2,69031546526338-6,97438058565774i</v>
      </c>
      <c r="CU121" s="223" t="str">
        <f t="shared" ca="1" si="123"/>
        <v>-5,77846807089711-4,74226618926623i</v>
      </c>
      <c r="CV121" s="223" t="str">
        <f t="shared" ca="1" si="124"/>
        <v>-7,3652243287864-1,27798765365233i</v>
      </c>
      <c r="CW121" s="223" t="str">
        <f t="shared" ca="1" si="125"/>
        <v>-7,03830367925159+2,51834532478539i</v>
      </c>
      <c r="CX121" s="223" t="str">
        <f t="shared" ca="1" si="126"/>
        <v>-4,8826486127922+5,66034666608268i</v>
      </c>
      <c r="CY121" s="223" t="str">
        <f t="shared" ca="1" si="127"/>
        <v>-1,45835440104004+7,33164267386252i</v>
      </c>
      <c r="CZ121" s="223" t="str">
        <f t="shared" ca="1" si="128"/>
        <v>2,34485822725069+7,0979871618882i</v>
      </c>
      <c r="DA121" s="223" t="str">
        <f t="shared" ca="1" si="129"/>
        <v>5,5388156800901+5,02008991136842i</v>
      </c>
      <c r="DB121" s="223" t="str">
        <f t="shared" ca="1" si="130"/>
        <v>7,29364471153985+1,63784269026717i</v>
      </c>
      <c r="DC121" s="223" t="str">
        <f t="shared" ca="1" si="131"/>
        <v>7,15339508246929-2,16995867479983i</v>
      </c>
      <c r="DD121" s="223" t="str">
        <f t="shared" ca="1" si="132"/>
        <v>5,15450729549528-5,41394831864147i</v>
      </c>
      <c r="DE121" s="223" t="str">
        <f t="shared" ca="1" si="133"/>
        <v>1,81634440430135-7,25125333036973i</v>
      </c>
      <c r="DF121" s="223" t="str">
        <f t="shared" ca="1" si="134"/>
        <v>-1,99375202038392-7,20449406533518i</v>
      </c>
      <c r="DG121" s="223" t="str">
        <f t="shared" ca="1" si="135"/>
        <v>-5,28581979716629-5,28581979716674i</v>
      </c>
      <c r="DH121" s="223" t="str">
        <f t="shared" ca="1" si="136"/>
        <v>-7,20449406533522-1,99375202038381i</v>
      </c>
      <c r="DI121" s="223" t="str">
        <f t="shared" ca="1" si="137"/>
        <v>-7,25125333036971+1,81634440430141i</v>
      </c>
      <c r="DJ121" s="223" t="str">
        <f t="shared" ca="1" si="138"/>
        <v>-5,41394831864142+5,15450729549533i</v>
      </c>
      <c r="DK121" s="223" t="str">
        <f t="shared" ca="1" si="139"/>
        <v>-2,16995867480043+7,15339508246911i</v>
      </c>
      <c r="DL121" s="223" t="str">
        <f t="shared" ca="1" si="140"/>
        <v>1,63784269026729+7,29364471153983i</v>
      </c>
      <c r="DM121" s="223" t="str">
        <f t="shared" ca="1" si="141"/>
        <v>5,02008991136851+5,53881568009002i</v>
      </c>
      <c r="DN121" s="223" t="str">
        <f t="shared" ca="1" si="142"/>
        <v>7,09798716188822+2,34485822725063i</v>
      </c>
      <c r="DO121" s="223" t="str">
        <f t="shared" ca="1" si="143"/>
        <v>7,33164267386266-1,45835440103937i</v>
      </c>
      <c r="DP121" s="223" t="str">
        <f t="shared" ca="1" si="144"/>
        <v>5,66034666608261-4,88264861279229i</v>
      </c>
      <c r="DQ121" s="223" t="str">
        <f t="shared" ca="1" si="145"/>
        <v>2,51834532478528-7,03830367925163i</v>
      </c>
      <c r="DR121" s="223" t="str">
        <f t="shared" ca="1" si="146"/>
        <v>-1,27798765365244-7,36522432878638i</v>
      </c>
      <c r="DS121" s="223" t="str">
        <f t="shared" ca="1" si="147"/>
        <v>-4,7422661892657-5,77846807089753i</v>
      </c>
      <c r="DT121" s="223" t="str">
        <f t="shared" ca="1" si="148"/>
        <v>-6,97438058565776-2,69031546526332i</v>
      </c>
      <c r="DU121" s="223" t="str">
        <f t="shared" ca="1" si="149"/>
        <v>-7,39436944797807+1,09685109428921i</v>
      </c>
      <c r="DV121" s="223" t="str">
        <f t="shared" ca="1" si="150"/>
        <v>-5,89310874261689+4,59902720191208i</v>
      </c>
      <c r="DW121" s="223" t="str">
        <f t="shared" ca="1" si="151"/>
        <v>-2,86066506030173+6,90625638598827i</v>
      </c>
      <c r="DX121" s="223" t="str">
        <f t="shared" ca="1" si="152"/>
        <v>0,91505383284072+7,41906047550756i</v>
      </c>
      <c r="DY121" s="223" t="str">
        <f t="shared" ca="1" si="153"/>
        <v>4,45301793254011+6,00419962598773i</v>
      </c>
      <c r="DZ121" s="223" t="str">
        <f t="shared" ca="1" si="154"/>
        <v>6,83397211571313+3,0292914976757i</v>
      </c>
      <c r="EA121" s="223" t="str">
        <f t="shared" ca="1" si="155"/>
        <v>7,43928253842314-0,732705377179349i</v>
      </c>
      <c r="EB121" s="223" t="str">
        <f t="shared" ca="1" si="156"/>
        <v>6,11167380401531-4,30432633167467i</v>
      </c>
      <c r="EC121" s="223" t="str">
        <f t="shared" ca="1" si="157"/>
        <v>3,19609320312394-6,75757131617417i</v>
      </c>
      <c r="ED121" s="223" t="str">
        <f t="shared" ca="1" si="158"/>
        <v>-0,549915567197122-7,4550234557102i</v>
      </c>
      <c r="EE121" s="223" t="str">
        <f t="shared" ca="1" si="159"/>
        <v>-4,15304196557612-6,21546653827358i</v>
      </c>
      <c r="EF121" s="223" t="str">
        <f t="shared" ca="1" si="160"/>
        <v>-6,67710000835618-3,36096970153627i</v>
      </c>
      <c r="EG121" s="223" t="str">
        <f t="shared" ca="1" si="161"/>
        <v>-7,46627374562888+0,366794508639194i</v>
      </c>
      <c r="EH121" s="223" t="str">
        <f t="shared" ca="1" si="162"/>
        <v>-6,31551530790003+3,99925596229041i</v>
      </c>
      <c r="EI121" s="223" t="str">
        <f t="shared" ca="1" si="163"/>
        <v>-3,52382167747444+6,59260666516638i</v>
      </c>
      <c r="EJ121" s="223" t="str">
        <f t="shared" ca="1" si="164"/>
        <v>0,18345250678454+7,47302663142514i</v>
      </c>
      <c r="EK121" s="223" t="str">
        <f t="shared" ca="1" si="165"/>
        <v>3,84306095675416+6,41175984725775i</v>
      </c>
      <c r="EL121" s="223" t="str">
        <f t="shared" ca="1" si="166"/>
        <v>6,50414218223455+3,68455103499898i</v>
      </c>
      <c r="EM121" s="223" t="str">
        <f t="shared" ca="1" si="167"/>
        <v>7,47527804541309-3,26015310112654E-13i</v>
      </c>
      <c r="EN121" s="223"/>
      <c r="EO121" s="223"/>
      <c r="EP121" s="223"/>
    </row>
    <row r="122" spans="1:146" ht="15.75" thickBot="1">
      <c r="A122" s="257">
        <f t="shared" si="168"/>
        <v>4.2968750000000011E-4</v>
      </c>
      <c r="B122" s="256">
        <v>22</v>
      </c>
      <c r="C122" s="230">
        <f t="shared" si="169"/>
        <v>4400</v>
      </c>
      <c r="D122" s="229">
        <f t="shared" si="170"/>
        <v>27646.01535159018</v>
      </c>
      <c r="E122" s="229" t="str">
        <f t="shared" si="171"/>
        <v>27646,0153515902i</v>
      </c>
      <c r="F122" s="229" t="str">
        <f t="shared" si="172"/>
        <v>0,0535473331937671-0,046016756668836i</v>
      </c>
      <c r="G122" s="229" t="str">
        <f t="shared" si="173"/>
        <v>-3,77168162643283-0,868636661517328i</v>
      </c>
      <c r="H122" s="229" t="str">
        <f t="shared" si="38"/>
        <v>0,00213953727103851-0,0192644131497826i</v>
      </c>
      <c r="I122" s="229" t="str">
        <f t="shared" si="174"/>
        <v>-0,00327527409187228+0,0151765535898314i</v>
      </c>
      <c r="J122" s="255" t="str">
        <f ca="1">IMPRODUCT(1/N_FFT2,AK100)</f>
        <v>0,0202827084779564+0,000443562492431438i</v>
      </c>
      <c r="K122" s="254" t="str">
        <f t="shared" ca="1" si="175"/>
        <v>-0,0000731631795276738+0,000306368823423046i</v>
      </c>
      <c r="N122" s="246">
        <f t="shared" ca="1" si="176"/>
        <v>2.5250012788584719</v>
      </c>
      <c r="O122" s="223">
        <f t="shared" ca="1" si="39"/>
        <v>-7.4749987211415281</v>
      </c>
      <c r="P122" s="223" t="str">
        <f t="shared" ca="1" si="40"/>
        <v>-6,41152026283853+3,84291735537968i</v>
      </c>
      <c r="Q122" s="223" t="str">
        <f t="shared" ca="1" si="41"/>
        <v>-3,52369000492463+6,59236032315147i</v>
      </c>
      <c r="R122" s="223" t="str">
        <f t="shared" ca="1" si="42"/>
        <v>0,36678080284686+7,46599475781563i</v>
      </c>
      <c r="S122" s="223" t="str">
        <f t="shared" ca="1" si="43"/>
        <v>4,15288678132581+6,21523428862958i</v>
      </c>
      <c r="T122" s="223" t="str">
        <f t="shared" ca="1" si="44"/>
        <v>6,75731881002338+3,1959737766089i</v>
      </c>
      <c r="U122" s="223" t="str">
        <f t="shared" ca="1" si="45"/>
        <v>7,43900455917425-0,732677998613382i</v>
      </c>
      <c r="V122" s="223" t="str">
        <f t="shared" ca="1" si="46"/>
        <v>6,00397527062907-4,45285153926583i</v>
      </c>
      <c r="W122" s="223" t="str">
        <f t="shared" ca="1" si="47"/>
        <v>2,86055816753106-6,90599832401072i</v>
      </c>
      <c r="X122" s="223" t="str">
        <f t="shared" ca="1" si="48"/>
        <v>-1,09681010890631-7,39409314696998i</v>
      </c>
      <c r="Y122" s="223" t="str">
        <f t="shared" ca="1" si="49"/>
        <v>-4,74208898782404-5,77825215031548i</v>
      </c>
      <c r="Z122" s="223" t="str">
        <f t="shared" ca="1" si="50"/>
        <v>-7,03804068314147-2,51825122327242i</v>
      </c>
      <c r="AA122" s="223" t="str">
        <f t="shared" ca="1" si="51"/>
        <v>-7,33136871672858+1,45829990757766i</v>
      </c>
      <c r="AB122" s="223" t="str">
        <f t="shared" ca="1" si="52"/>
        <v>-5,53860871445666+5,01990232865264i</v>
      </c>
      <c r="AC122" s="223" t="str">
        <f t="shared" ca="1" si="53"/>
        <v>-2,16987759124409+7,15312778580701i</v>
      </c>
      <c r="AD122" s="223" t="str">
        <f t="shared" ca="1" si="54"/>
        <v>1,81627653403959+7,25098237709654i</v>
      </c>
      <c r="AE122" s="223" t="str">
        <f t="shared" ca="1" si="55"/>
        <v>5,28562228507994+5,28562228507995i</v>
      </c>
      <c r="AF122" s="223" t="str">
        <f t="shared" ca="1" si="56"/>
        <v>7,25098237709654+1,81627653403962i</v>
      </c>
      <c r="AG122" s="223" t="str">
        <f t="shared" ca="1" si="57"/>
        <v>7,15312778580701-2,16987759124406i</v>
      </c>
      <c r="AH122" s="223" t="str">
        <f t="shared" ca="1" si="58"/>
        <v>5,01990232865242-5,53860871445686i</v>
      </c>
      <c r="AI122" s="223" t="str">
        <f t="shared" ca="1" si="59"/>
        <v>1,45829990757775-7,33136871672856i</v>
      </c>
      <c r="AJ122" s="223" t="str">
        <f t="shared" ca="1" si="60"/>
        <v>-2,51825122327268-7,03804068314138i</v>
      </c>
      <c r="AK122" s="223" t="str">
        <f t="shared" ca="1" si="61"/>
        <v>-5,77825215031547-4,74208898782406i</v>
      </c>
      <c r="AL122" s="223" t="str">
        <f t="shared" ca="1" si="62"/>
        <v>-7,39409314696992-1,0968101089067i</v>
      </c>
      <c r="AM122" s="223" t="str">
        <f t="shared" ca="1" si="63"/>
        <v>-6,90599832401069+2,86055816753112i</v>
      </c>
      <c r="AN122" s="223" t="str">
        <f t="shared" ca="1" si="64"/>
        <v>-4,4528515392661+6,00397527062887i</v>
      </c>
      <c r="AO122" s="223" t="str">
        <f t="shared" ca="1" si="65"/>
        <v>-0,732677998613324+7,43900455917426i</v>
      </c>
      <c r="AP122" s="223" t="str">
        <f t="shared" ca="1" si="66"/>
        <v>3,19597377660867+6,75731881002348i</v>
      </c>
      <c r="AQ122" s="223" t="str">
        <f t="shared" ca="1" si="67"/>
        <v>6,21523428862965+4,15288678132571i</v>
      </c>
      <c r="AR122" s="223" t="str">
        <f t="shared" ca="1" si="68"/>
        <v>6,21523428862965+4,15288678132571i</v>
      </c>
      <c r="AS122" s="223" t="str">
        <f t="shared" ca="1" si="69"/>
        <v>6,59236032315137-3,52369000492482i</v>
      </c>
      <c r="AT122" s="223" t="str">
        <f t="shared" ca="1" si="70"/>
        <v>3,84291735537979-6,41152026283847i</v>
      </c>
      <c r="AU122" s="223" t="str">
        <f t="shared" ca="1" si="71"/>
        <v>-2,73806676435458E-13-7,47499872114153i</v>
      </c>
      <c r="AV122" s="223" t="str">
        <f t="shared" ca="1" si="72"/>
        <v>-3,84291735537962-6,41152026283857i</v>
      </c>
      <c r="AW122" s="223" t="str">
        <f t="shared" ca="1" si="73"/>
        <v>-6,59236032315164-3,52369000492431i</v>
      </c>
      <c r="AX122" s="223" t="str">
        <f t="shared" ca="1" si="74"/>
        <v>-7,46599475781563+0,366780802846845i</v>
      </c>
      <c r="AY122" s="223" t="str">
        <f t="shared" ca="1" si="75"/>
        <v>-6,21523428862975+4,15288678132554i</v>
      </c>
      <c r="AZ122" s="223" t="str">
        <f t="shared" ca="1" si="76"/>
        <v>-3,19597377660885+6,7573188100234i</v>
      </c>
      <c r="BA122" s="223" t="str">
        <f t="shared" ca="1" si="77"/>
        <v>0,73267799861313+7,43900455917428i</v>
      </c>
      <c r="BB122" s="223" t="str">
        <f t="shared" ca="1" si="78"/>
        <v>4,45285153926595+6,00397527062898i</v>
      </c>
      <c r="BC122" s="223" t="str">
        <f t="shared" ca="1" si="79"/>
        <v>6,90599832401062+2,86055816753129i</v>
      </c>
      <c r="BD122" s="223" t="str">
        <f t="shared" ca="1" si="80"/>
        <v>7,39409314696995-1,09681010890651i</v>
      </c>
      <c r="BE122" s="223" t="str">
        <f t="shared" ca="1" si="81"/>
        <v>5,77825215031559-4,7420889878239i</v>
      </c>
      <c r="BF122" s="223" t="str">
        <f t="shared" ca="1" si="82"/>
        <v>2,51825122327215-7,03804068314157i</v>
      </c>
      <c r="BG122" s="223" t="str">
        <f t="shared" ca="1" si="83"/>
        <v>-1,45829990757757-7,3313687167286i</v>
      </c>
      <c r="BH122" s="223" t="str">
        <f t="shared" ca="1" si="84"/>
        <v>-5,01990232865284-5,53860871445648i</v>
      </c>
      <c r="BI122" s="223" t="str">
        <f t="shared" ca="1" si="85"/>
        <v>-7,153127785807-2,16987759124411i</v>
      </c>
      <c r="BJ122" s="223" t="str">
        <f t="shared" ca="1" si="86"/>
        <v>-7,25098237709662+1,81627653403928i</v>
      </c>
      <c r="BK122" s="223" t="str">
        <f t="shared" ca="1" si="87"/>
        <v>-5,28562228507991+5,28562228507998i</v>
      </c>
      <c r="BL122" s="223" t="str">
        <f t="shared" ca="1" si="88"/>
        <v>-1,81627653403992+7,25098237709645i</v>
      </c>
      <c r="BM122" s="223" t="str">
        <f t="shared" ca="1" si="89"/>
        <v>2,16987759124419+7,15312778580698i</v>
      </c>
      <c r="BN122" s="223" t="str">
        <f t="shared" ca="1" si="90"/>
        <v>5,53860871445653+5,01990232865278i</v>
      </c>
      <c r="BO122" s="223" t="str">
        <f t="shared" ca="1" si="91"/>
        <v>7,33136871672862+1,45829990757747i</v>
      </c>
      <c r="BP122" s="223" t="str">
        <f t="shared" ca="1" si="92"/>
        <v>7,03804068314153-2,51825122327225i</v>
      </c>
      <c r="BQ122" s="223" t="str">
        <f t="shared" ca="1" si="93"/>
        <v>4,74208898782384-5,77825215031564i</v>
      </c>
      <c r="BR122" s="223" t="str">
        <f t="shared" ca="1" si="94"/>
        <v>1,09681010890643-7,39409314696996i</v>
      </c>
      <c r="BS122" s="223" t="str">
        <f t="shared" ca="1" si="95"/>
        <v>-2,86055816753136-6,90599832401059i</v>
      </c>
      <c r="BT122" s="223" t="str">
        <f t="shared" ca="1" si="96"/>
        <v>-6,00397527062904-4,45285153926586i</v>
      </c>
      <c r="BU122" s="223" t="str">
        <f t="shared" ca="1" si="97"/>
        <v>-7,43900455917429-0,732677998613052i</v>
      </c>
      <c r="BV122" s="223" t="str">
        <f t="shared" ca="1" si="98"/>
        <v>-6,75731881002336+3,19597377660892i</v>
      </c>
      <c r="BW122" s="223" t="str">
        <f t="shared" ca="1" si="99"/>
        <v>-4,15288678132608+6,2152342886294i</v>
      </c>
      <c r="BX122" s="223" t="str">
        <f t="shared" ca="1" si="100"/>
        <v>-0,366780802846768+7,46599475781564i</v>
      </c>
      <c r="BY122" s="223" t="str">
        <f t="shared" ca="1" si="101"/>
        <v>3,5236900049244+6,59236032315159i</v>
      </c>
      <c r="BZ122" s="223" t="str">
        <f t="shared" ca="1" si="102"/>
        <v>6,41152026283862+3,84291735537953i</v>
      </c>
      <c r="CA122" s="223" t="str">
        <f t="shared" ca="1" si="103"/>
        <v>7,47499872114153+1,95969492886326E-13i</v>
      </c>
      <c r="CB122" s="223" t="str">
        <f t="shared" ca="1" si="104"/>
        <v>6,41152026283841-3,84291735537988i</v>
      </c>
      <c r="CC122" s="223" t="str">
        <f t="shared" ca="1" si="105"/>
        <v>3,52369000492475-6,59236032315141i</v>
      </c>
      <c r="CD122" s="223" t="str">
        <f t="shared" ca="1" si="106"/>
        <v>-0,366780802847119-7,46599475781562i</v>
      </c>
      <c r="CE122" s="223" t="str">
        <f t="shared" ca="1" si="107"/>
        <v>-4,1528867813258-6,21523428862959i</v>
      </c>
      <c r="CF122" s="223" t="str">
        <f t="shared" ca="1" si="108"/>
        <v>-6,75731881002351-3,19597377660861i</v>
      </c>
      <c r="CG122" s="223" t="str">
        <f t="shared" ca="1" si="109"/>
        <v>-7,43900455917425+0,732677998613428i</v>
      </c>
      <c r="CH122" s="223" t="str">
        <f t="shared" ca="1" si="110"/>
        <v>-6,00397527062928+4,45285153926555i</v>
      </c>
      <c r="CI122" s="223" t="str">
        <f t="shared" ca="1" si="111"/>
        <v>-2,86055816753104+6,90599832401073i</v>
      </c>
      <c r="CJ122" s="223" t="str">
        <f t="shared" ca="1" si="112"/>
        <v>1,09681010890607+7,39409314697002i</v>
      </c>
      <c r="CK122" s="223" t="str">
        <f t="shared" ca="1" si="113"/>
        <v>4,74208898782412+5,77825215031542i</v>
      </c>
      <c r="CL122" s="223" t="str">
        <f t="shared" ca="1" si="114"/>
        <v>7,03804068314141+2,5182512232726i</v>
      </c>
      <c r="CM122" s="223" t="str">
        <f t="shared" ca="1" si="115"/>
        <v>7,33136871672855-1,45829990757781i</v>
      </c>
      <c r="CN122" s="223" t="str">
        <f t="shared" ca="1" si="116"/>
        <v>5,5386087144568-5,01990232865249i</v>
      </c>
      <c r="CO122" s="223" t="str">
        <f t="shared" ca="1" si="117"/>
        <v>2,16987759124382-7,15312778580708i</v>
      </c>
      <c r="CP122" s="223" t="str">
        <f t="shared" ca="1" si="118"/>
        <v>-1,81627653403954-7,25098237709655i</v>
      </c>
      <c r="CQ122" s="223" t="str">
        <f t="shared" ca="1" si="119"/>
        <v>-5,28562228508017-5,28562228507972i</v>
      </c>
      <c r="CR122" s="223" t="str">
        <f t="shared" ca="1" si="120"/>
        <v>-7,25098237709652-1,81627653403968i</v>
      </c>
      <c r="CS122" s="223" t="str">
        <f t="shared" ca="1" si="121"/>
        <v>-7,15312778580711+2,16987759124374i</v>
      </c>
      <c r="CT122" s="223" t="str">
        <f t="shared" ca="1" si="122"/>
        <v>-5,01990232865256+5,53860871445673i</v>
      </c>
      <c r="CU122" s="223" t="str">
        <f t="shared" ca="1" si="123"/>
        <v>-1,45829990757795+7,33136871672852i</v>
      </c>
      <c r="CV122" s="223" t="str">
        <f t="shared" ca="1" si="124"/>
        <v>2,51825122327251+7,03804068314144i</v>
      </c>
      <c r="CW122" s="223" t="str">
        <f t="shared" ca="1" si="125"/>
        <v>5,77825215031536+4,74208898782418i</v>
      </c>
      <c r="CX122" s="223" t="str">
        <f t="shared" ca="1" si="126"/>
        <v>7,39409314697+1,09681010890616i</v>
      </c>
      <c r="CY122" s="223" t="str">
        <f t="shared" ca="1" si="127"/>
        <v>6,90599832401076-2,86055816753095i</v>
      </c>
      <c r="CZ122" s="223" t="str">
        <f t="shared" ca="1" si="128"/>
        <v>4,45285153926566-6,00397527062919i</v>
      </c>
      <c r="DA122" s="223" t="str">
        <f t="shared" ca="1" si="129"/>
        <v>0,732677998613519-7,43900455917424i</v>
      </c>
      <c r="DB122" s="223" t="str">
        <f t="shared" ca="1" si="130"/>
        <v>-3,1959737766092-6,75731881002324i</v>
      </c>
      <c r="DC122" s="223" t="str">
        <f t="shared" ca="1" si="131"/>
        <v>-6,21523428862954-4,15288678132587i</v>
      </c>
      <c r="DD122" s="223" t="str">
        <f t="shared" ca="1" si="132"/>
        <v>-7,46599475781561-0,36678080284721i</v>
      </c>
      <c r="DE122" s="223" t="str">
        <f t="shared" ca="1" si="133"/>
        <v>-6,59236032315147+3,52369000492462i</v>
      </c>
      <c r="DF122" s="223" t="str">
        <f t="shared" ca="1" si="134"/>
        <v>-3,84291735537995+6,41152026283837i</v>
      </c>
      <c r="DG122" s="223" t="str">
        <f t="shared" ca="1" si="135"/>
        <v>1,04393713754747E-13+7,47499872114153i</v>
      </c>
      <c r="DH122" s="223" t="str">
        <f t="shared" ca="1" si="136"/>
        <v>3,84291735537945+6,41152026283868i</v>
      </c>
      <c r="DI122" s="223" t="str">
        <f t="shared" ca="1" si="137"/>
        <v>6,59236032315155+3,52369000492448i</v>
      </c>
      <c r="DJ122" s="223" t="str">
        <f t="shared" ca="1" si="138"/>
        <v>7,46599475781564-0,366780802846623i</v>
      </c>
      <c r="DK122" s="223" t="str">
        <f t="shared" ca="1" si="139"/>
        <v>6,21523428862945-4,152886781326i</v>
      </c>
      <c r="DL122" s="223" t="str">
        <f t="shared" ca="1" si="140"/>
        <v>3,19597377660901-6,75731881002333i</v>
      </c>
      <c r="DM122" s="223" t="str">
        <f t="shared" ca="1" si="141"/>
        <v>-0,732677998613675-7,43900455917422i</v>
      </c>
      <c r="DN122" s="223" t="str">
        <f t="shared" ca="1" si="142"/>
        <v>-4,45285153926579-6,0039752706291i</v>
      </c>
      <c r="DO122" s="223" t="str">
        <f t="shared" ca="1" si="143"/>
        <v>-6,90599832401085-2,86055816753076i</v>
      </c>
      <c r="DP122" s="223" t="str">
        <f t="shared" ca="1" si="144"/>
        <v>-7,39409314696998+1,09681010890631i</v>
      </c>
      <c r="DQ122" s="223" t="str">
        <f t="shared" ca="1" si="145"/>
        <v>-5,7782521503157+4,74208898782377i</v>
      </c>
      <c r="DR122" s="223" t="str">
        <f t="shared" ca="1" si="146"/>
        <v>-2,51825122327236+7,03804068314149i</v>
      </c>
      <c r="DS122" s="223" t="str">
        <f t="shared" ca="1" si="147"/>
        <v>1,45829990757738+7,33136871672864i</v>
      </c>
      <c r="DT122" s="223" t="str">
        <f t="shared" ca="1" si="148"/>
        <v>5,01990232865271+5,5386087144566i</v>
      </c>
      <c r="DU122" s="223" t="str">
        <f t="shared" ca="1" si="149"/>
        <v>7,15312778580694+2,1698775912443i</v>
      </c>
      <c r="DV122" s="223" t="str">
        <f t="shared" ca="1" si="150"/>
        <v>7,25098237709648-1,81627653403983i</v>
      </c>
      <c r="DW122" s="223" t="str">
        <f t="shared" ca="1" si="151"/>
        <v>5,28562228508007-5,28562228507982i</v>
      </c>
      <c r="DX122" s="223" t="str">
        <f t="shared" ca="1" si="152"/>
        <v>1,81627653403939-7,25098237709659i</v>
      </c>
      <c r="DY122" s="223" t="str">
        <f t="shared" ca="1" si="153"/>
        <v>-2,16987759124402-7,15312778580702i</v>
      </c>
      <c r="DZ122" s="223" t="str">
        <f t="shared" ca="1" si="154"/>
        <v>-5,5386087144569-5,01990232865238i</v>
      </c>
      <c r="EA122" s="223" t="str">
        <f t="shared" ca="1" si="155"/>
        <v>-7,33136871672858-1,45829990757766i</v>
      </c>
      <c r="EB122" s="223" t="str">
        <f t="shared" ca="1" si="156"/>
        <v>-7,03804068314161+2,51825122327203i</v>
      </c>
      <c r="EC122" s="223" t="str">
        <f t="shared" ca="1" si="157"/>
        <v>-4,74208898782399+5,77825215031551i</v>
      </c>
      <c r="ED122" s="223" t="str">
        <f t="shared" ca="1" si="158"/>
        <v>-1,0968101089066+7,39409314696993i</v>
      </c>
      <c r="EE122" s="223" t="str">
        <f t="shared" ca="1" si="159"/>
        <v>2,86055816753123+6,90599832401064i</v>
      </c>
      <c r="EF122" s="223" t="str">
        <f t="shared" ca="1" si="160"/>
        <v>6,00397527062889+4,45285153926607i</v>
      </c>
      <c r="EG122" s="223" t="str">
        <f t="shared" ca="1" si="161"/>
        <v>7,43900455917427+0,732677998613273i</v>
      </c>
      <c r="EH122" s="223" t="str">
        <f t="shared" ca="1" si="162"/>
        <v>6,75731881002345-3,19597377660875i</v>
      </c>
      <c r="EI122" s="223" t="str">
        <f t="shared" ca="1" si="163"/>
        <v>4,15288678132562-6,21523428862971i</v>
      </c>
      <c r="EJ122" s="223" t="str">
        <f t="shared" ca="1" si="164"/>
        <v>0,36678080284691-7,46599475781563i</v>
      </c>
      <c r="EK122" s="223" t="str">
        <f t="shared" ca="1" si="165"/>
        <v>-3,52369000492493-6,59236032315131i</v>
      </c>
      <c r="EL122" s="223" t="str">
        <f t="shared" ca="1" si="166"/>
        <v>-6,4115202628385-3,84291735537974i</v>
      </c>
      <c r="EM122" s="223" t="str">
        <f t="shared" ca="1" si="167"/>
        <v>-7,47499872114153-3,91938985772652E-13i</v>
      </c>
      <c r="EN122" s="223"/>
      <c r="EO122" s="223"/>
      <c r="EP122" s="223"/>
    </row>
    <row r="123" spans="1:146" ht="15.75" thickBot="1">
      <c r="A123" s="257">
        <f t="shared" si="168"/>
        <v>4.4921875000000013E-4</v>
      </c>
      <c r="B123" s="256">
        <v>23</v>
      </c>
      <c r="C123" s="230">
        <f t="shared" si="169"/>
        <v>4600</v>
      </c>
      <c r="D123" s="229">
        <f t="shared" si="170"/>
        <v>28902.652413026095</v>
      </c>
      <c r="E123" s="229" t="str">
        <f t="shared" si="171"/>
        <v>28902,6524130261i</v>
      </c>
      <c r="F123" s="229" t="str">
        <f t="shared" si="172"/>
        <v>0,051298287767241-0,0417565760091828i</v>
      </c>
      <c r="G123" s="229" t="str">
        <f t="shared" si="173"/>
        <v>-3,84026164968047-0,864320694685795i</v>
      </c>
      <c r="H123" s="229" t="str">
        <f t="shared" si="38"/>
        <v>0,00213005298573743-0,0184243691228297i</v>
      </c>
      <c r="I123" s="229" t="str">
        <f t="shared" si="174"/>
        <v>-0,00310573384428383+0,0146494167075489i</v>
      </c>
      <c r="J123" s="255" t="str">
        <f ca="1">IMPRODUCT(1/N_FFT2,AL100)</f>
        <v>0,216898372130556+0,00443653961173016i</v>
      </c>
      <c r="K123" s="254" t="str">
        <f t="shared" ca="1" si="175"/>
        <v>-0,000738621332607719+0,00316365592530587i</v>
      </c>
      <c r="N123" s="246">
        <f t="shared" ca="1" si="176"/>
        <v>2.5253017283190191</v>
      </c>
      <c r="O123" s="223">
        <f t="shared" ca="1" si="39"/>
        <v>-7.4746982716809809</v>
      </c>
      <c r="P123" s="223" t="str">
        <f t="shared" ca="1" si="40"/>
        <v>-6,3150254839955+3,99894578472352i</v>
      </c>
      <c r="Q123" s="223" t="str">
        <f t="shared" ca="1" si="41"/>
        <v>-3,19584531791174+6,75704720692791i</v>
      </c>
      <c r="R123" s="223" t="str">
        <f t="shared" ca="1" si="42"/>
        <v>0,914982862346897+7,41848506194372i</v>
      </c>
      <c r="S123" s="223" t="str">
        <f t="shared" ca="1" si="43"/>
        <v>4,741898384704+5,7780198997418i</v>
      </c>
      <c r="T123" s="223" t="str">
        <f t="shared" ca="1" si="44"/>
        <v>7,09743665039116+2,34467636281747i</v>
      </c>
      <c r="U123" s="223" t="str">
        <f t="shared" ca="1" si="45"/>
        <v>7,25069093172979-1,81620353077569i</v>
      </c>
      <c r="V123" s="223" t="str">
        <f t="shared" ca="1" si="46"/>
        <v>5,15410751800012-5,41352841920731i</v>
      </c>
      <c r="W123" s="223" t="str">
        <f t="shared" ca="1" si="47"/>
        <v>1,45824129279562-7,33107404032018i</v>
      </c>
      <c r="X123" s="223" t="str">
        <f t="shared" ca="1" si="48"/>
        <v>-2,69010680757461-6,97383966094083i</v>
      </c>
      <c r="Y123" s="223" t="str">
        <f t="shared" ca="1" si="49"/>
        <v>-6,00373394735952-4,45267256173115i</v>
      </c>
      <c r="Z123" s="223" t="str">
        <f t="shared" ca="1" si="50"/>
        <v>-7,45444525290014-0,549872916395439i</v>
      </c>
      <c r="AA123" s="223" t="str">
        <f t="shared" ca="1" si="51"/>
        <v>-6,59209535038336+3,52354837402933i</v>
      </c>
      <c r="AB123" s="223" t="str">
        <f t="shared" ca="1" si="52"/>
        <v>-3,68426526557463+6,5036377286524i</v>
      </c>
      <c r="AC123" s="223" t="str">
        <f t="shared" ca="1" si="53"/>
        <v>0,366766060490527+7,46569467025962i</v>
      </c>
      <c r="AD123" s="223" t="str">
        <f t="shared" ca="1" si="54"/>
        <v>4,30399249321072+6,11119978981676i</v>
      </c>
      <c r="AE123" s="223" t="str">
        <f t="shared" ca="1" si="55"/>
        <v>6,90572074490353+2,86044319050032i</v>
      </c>
      <c r="AF123" s="223" t="str">
        <f t="shared" ca="1" si="56"/>
        <v>7,36465309069054-1,27788853443992i</v>
      </c>
      <c r="AG123" s="223" t="str">
        <f t="shared" ca="1" si="57"/>
        <v>5,53838609609072-5,01970055912697i</v>
      </c>
      <c r="AH123" s="223" t="str">
        <f t="shared" ca="1" si="58"/>
        <v>1,99359738733292-7,20393529328866i</v>
      </c>
      <c r="AI123" s="223" t="str">
        <f t="shared" ca="1" si="59"/>
        <v>-2,16979037536926-7,1528402735994i</v>
      </c>
      <c r="AJ123" s="223" t="str">
        <f t="shared" ca="1" si="60"/>
        <v>-5,65990765628339-4,88226992033575i</v>
      </c>
      <c r="AK123" s="223" t="str">
        <f t="shared" ca="1" si="61"/>
        <v>-7,39379594942111-1,09676602381481i</v>
      </c>
      <c r="AL123" s="223" t="str">
        <f t="shared" ca="1" si="62"/>
        <v>-6,83344208091097+3,02905654940705i</v>
      </c>
      <c r="AM123" s="223" t="str">
        <f t="shared" ca="1" si="63"/>
        <v>-4,15271986054891+6,21498447403316i</v>
      </c>
      <c r="AN123" s="223" t="str">
        <f t="shared" ca="1" si="64"/>
        <v>-0,183438278425138+7,47244703231003i</v>
      </c>
      <c r="AO123" s="223" t="str">
        <f t="shared" ca="1" si="65"/>
        <v>3,84276289348743+6,41126255874042i</v>
      </c>
      <c r="AP123" s="223" t="str">
        <f t="shared" ca="1" si="66"/>
        <v>6,67658214036946+3,36070902869769i</v>
      </c>
      <c r="AQ123" s="223" t="str">
        <f t="shared" ca="1" si="67"/>
        <v>7,43870555646001-0,732648549416128i</v>
      </c>
      <c r="AR123" s="223" t="str">
        <f t="shared" ca="1" si="68"/>
        <v>7,43870555646001-0,732648549416128i</v>
      </c>
      <c r="AS123" s="223" t="str">
        <f t="shared" ca="1" si="69"/>
        <v>2,51815000489754-7,03775779673506i</v>
      </c>
      <c r="AT123" s="223" t="str">
        <f t="shared" ca="1" si="70"/>
        <v>-1,63771566112376-7,29307902507443i</v>
      </c>
      <c r="AU123" s="223" t="str">
        <f t="shared" ca="1" si="71"/>
        <v>-5,28540983522892-5,28540983522905i</v>
      </c>
      <c r="AV123" s="223" t="str">
        <f t="shared" ca="1" si="72"/>
        <v>-7,29307902507439-1,63771566112392i</v>
      </c>
      <c r="AW123" s="223" t="str">
        <f t="shared" ca="1" si="73"/>
        <v>-7,03775779673512+2,51815000489739i</v>
      </c>
      <c r="AX123" s="223" t="str">
        <f t="shared" ca="1" si="74"/>
        <v>-4,59867050679631+5,89265168006666i</v>
      </c>
      <c r="AY123" s="223" t="str">
        <f t="shared" ca="1" si="75"/>
        <v>-0,732648549416284+7,43870555646i</v>
      </c>
      <c r="AZ123" s="223" t="str">
        <f t="shared" ca="1" si="76"/>
        <v>3,36070902869752+6,67658214036955i</v>
      </c>
      <c r="BA123" s="223" t="str">
        <f t="shared" ca="1" si="77"/>
        <v>6,41126255874033+3,84276289348758i</v>
      </c>
      <c r="BB123" s="223" t="str">
        <f t="shared" ca="1" si="78"/>
        <v>7,47244703231004-0,183438278424968i</v>
      </c>
      <c r="BC123" s="223" t="str">
        <f t="shared" ca="1" si="79"/>
        <v>6,21498447403325-4,15271986054878i</v>
      </c>
      <c r="BD123" s="223" t="str">
        <f t="shared" ca="1" si="80"/>
        <v>3,02905654940651-6,83344208091121i</v>
      </c>
      <c r="BE123" s="223" t="str">
        <f t="shared" ca="1" si="81"/>
        <v>-1,09676602381465-7,39379594942114i</v>
      </c>
      <c r="BF123" s="223" t="str">
        <f t="shared" ca="1" si="82"/>
        <v>-4,88226992033562-5,65990765628351i</v>
      </c>
      <c r="BG123" s="223" t="str">
        <f t="shared" ca="1" si="83"/>
        <v>-7,15284027359935-2,16979037536943i</v>
      </c>
      <c r="BH123" s="223" t="str">
        <f t="shared" ca="1" si="84"/>
        <v>-7,20393529328871+1,99359738733275i</v>
      </c>
      <c r="BI123" s="223" t="str">
        <f t="shared" ca="1" si="85"/>
        <v>-5,01970055912709+5,53838609609062i</v>
      </c>
      <c r="BJ123" s="223" t="str">
        <f t="shared" ca="1" si="86"/>
        <v>-1,27788853443957+7,3646530906906i</v>
      </c>
      <c r="BK123" s="223" t="str">
        <f t="shared" ca="1" si="87"/>
        <v>2,86044319050052+6,90572074490344i</v>
      </c>
      <c r="BL123" s="223" t="str">
        <f t="shared" ca="1" si="88"/>
        <v>6,11119978981683+4,30399249321062i</v>
      </c>
      <c r="BM123" s="223" t="str">
        <f t="shared" ca="1" si="89"/>
        <v>7,46569467025962+0,366766060490551i</v>
      </c>
      <c r="BN123" s="223" t="str">
        <f t="shared" ca="1" si="90"/>
        <v>6,50363772865245-3,68426526557455i</v>
      </c>
      <c r="BO123" s="223" t="str">
        <f t="shared" ca="1" si="91"/>
        <v>3,52354837402954-6,59209535038325i</v>
      </c>
      <c r="BP123" s="223" t="str">
        <f t="shared" ca="1" si="92"/>
        <v>-0,549872916395065-7,45444525290017i</v>
      </c>
      <c r="BQ123" s="223" t="str">
        <f t="shared" ca="1" si="93"/>
        <v>-4,45267256173137-6,00373394735937i</v>
      </c>
      <c r="BR123" s="223" t="str">
        <f t="shared" ca="1" si="94"/>
        <v>-6,97383966094088-2,6901068075745i</v>
      </c>
      <c r="BS123" s="223" t="str">
        <f t="shared" ca="1" si="95"/>
        <v>-7,33107404032016+1,45824129279568i</v>
      </c>
      <c r="BT123" s="223" t="str">
        <f t="shared" ca="1" si="96"/>
        <v>-5,41352841920739+5,15410751800004i</v>
      </c>
      <c r="BU123" s="223" t="str">
        <f t="shared" ca="1" si="97"/>
        <v>-1,81620353077584+7,25069093172975i</v>
      </c>
      <c r="BV123" s="223" t="str">
        <f t="shared" ca="1" si="98"/>
        <v>2,34467636281717+7,09743665039126i</v>
      </c>
      <c r="BW123" s="223" t="str">
        <f t="shared" ca="1" si="99"/>
        <v>5,77801989974199+4,74189838470377i</v>
      </c>
      <c r="BX123" s="223" t="str">
        <f t="shared" ca="1" si="100"/>
        <v>7,41848506194374+0,914982862346702i</v>
      </c>
      <c r="BY123" s="223" t="str">
        <f t="shared" ca="1" si="101"/>
        <v>6,75704720692787-3,19584531791182i</v>
      </c>
      <c r="BZ123" s="223" t="str">
        <f t="shared" ca="1" si="102"/>
        <v>3,99894578472356-6,31502548399548i</v>
      </c>
      <c r="CA123" s="223" t="str">
        <f t="shared" ca="1" si="103"/>
        <v>1,83141765459826E-13-7,47469827168098i</v>
      </c>
      <c r="CB123" s="223" t="str">
        <f t="shared" ca="1" si="104"/>
        <v>-3,9989457847233-6,31502548399564i</v>
      </c>
      <c r="CC123" s="223" t="str">
        <f t="shared" ca="1" si="105"/>
        <v>-6,75704720692805-3,19584531791143i</v>
      </c>
      <c r="CD123" s="223" t="str">
        <f t="shared" ca="1" si="106"/>
        <v>-7,41848506194369+0,914982862347128i</v>
      </c>
      <c r="CE123" s="223" t="str">
        <f t="shared" ca="1" si="107"/>
        <v>-5,77801989974171+4,7418983847041i</v>
      </c>
      <c r="CF123" s="223" t="str">
        <f t="shared" ca="1" si="108"/>
        <v>-2,34467636281751+7,09743665039115i</v>
      </c>
      <c r="CG123" s="223" t="str">
        <f t="shared" ca="1" si="109"/>
        <v>1,81620353077554+7,25069093172982i</v>
      </c>
      <c r="CH123" s="223" t="str">
        <f t="shared" ca="1" si="110"/>
        <v>5,41352841920714+5,15410751800031i</v>
      </c>
      <c r="CI123" s="223" t="str">
        <f t="shared" ca="1" si="111"/>
        <v>7,3310740403201+1,45824129279598i</v>
      </c>
      <c r="CJ123" s="223" t="str">
        <f t="shared" ca="1" si="112"/>
        <v>6,97383966094073-2,69010680757487i</v>
      </c>
      <c r="CK123" s="223" t="str">
        <f t="shared" ca="1" si="113"/>
        <v>4,45267256173106-6,00373394735959i</v>
      </c>
      <c r="CL123" s="223" t="str">
        <f t="shared" ca="1" si="114"/>
        <v>0,549872916395377-7,45444525290014i</v>
      </c>
      <c r="CM123" s="223" t="str">
        <f t="shared" ca="1" si="115"/>
        <v>-3,52354837402924-6,59209535038341i</v>
      </c>
      <c r="CN123" s="223" t="str">
        <f t="shared" ca="1" si="116"/>
        <v>-6,50363772865229-3,68426526557483i</v>
      </c>
      <c r="CO123" s="223" t="str">
        <f t="shared" ca="1" si="117"/>
        <v>-7,46569467025964+0,366766060490211i</v>
      </c>
      <c r="CP123" s="223" t="str">
        <f t="shared" ca="1" si="118"/>
        <v>-6,11119978981658+4,30399249321097i</v>
      </c>
      <c r="CQ123" s="223" t="str">
        <f t="shared" ca="1" si="119"/>
        <v>-2,86044319050013+6,90572074490361i</v>
      </c>
      <c r="CR123" s="223" t="str">
        <f t="shared" ca="1" si="120"/>
        <v>1,27788853443997+7,36465309069053i</v>
      </c>
      <c r="CS123" s="223" t="str">
        <f t="shared" ca="1" si="121"/>
        <v>5,01970055912685+5,53838609609083i</v>
      </c>
      <c r="CT123" s="223" t="str">
        <f t="shared" ca="1" si="122"/>
        <v>7,20393529328862+1,99359738733308i</v>
      </c>
      <c r="CU123" s="223" t="str">
        <f t="shared" ca="1" si="123"/>
        <v>7,15284027359944-2,16979037536913i</v>
      </c>
      <c r="CV123" s="223" t="str">
        <f t="shared" ca="1" si="124"/>
        <v>4,88226992033531-5,65990765628377i</v>
      </c>
      <c r="CW123" s="223" t="str">
        <f t="shared" ca="1" si="125"/>
        <v>1,09676602381425-7,3937959494212i</v>
      </c>
      <c r="CX123" s="223" t="str">
        <f t="shared" ca="1" si="126"/>
        <v>-3,02905654940691-6,83344208091104i</v>
      </c>
      <c r="CY123" s="223" t="str">
        <f t="shared" ca="1" si="127"/>
        <v>-6,21498447403306-4,15271986054906i</v>
      </c>
      <c r="CZ123" s="223" t="str">
        <f t="shared" ca="1" si="128"/>
        <v>-7,47244703231003-0,18343827842528i</v>
      </c>
      <c r="DA123" s="223" t="str">
        <f t="shared" ca="1" si="129"/>
        <v>-6,41126255874051+3,84276289348728i</v>
      </c>
      <c r="DB123" s="223" t="str">
        <f t="shared" ca="1" si="130"/>
        <v>-3,36070902869719+6,67658214036972i</v>
      </c>
      <c r="DC123" s="223" t="str">
        <f t="shared" ca="1" si="131"/>
        <v>0,732648549416712+7,43870555645996i</v>
      </c>
      <c r="DD123" s="223" t="str">
        <f t="shared" ca="1" si="132"/>
        <v>4,59867050679663+5,89265168006642i</v>
      </c>
      <c r="DE123" s="223" t="str">
        <f t="shared" ca="1" si="133"/>
        <v>7,03775779673501+2,51815000489768i</v>
      </c>
      <c r="DF123" s="223" t="str">
        <f t="shared" ca="1" si="134"/>
        <v>7,29307902507447-1,63771566112358i</v>
      </c>
      <c r="DG123" s="223" t="str">
        <f t="shared" ca="1" si="135"/>
        <v>5,28540983522919-5,28540983522879i</v>
      </c>
      <c r="DH123" s="223" t="str">
        <f t="shared" ca="1" si="136"/>
        <v>1,63771566112407-7,29307902507436i</v>
      </c>
      <c r="DI123" s="223" t="str">
        <f t="shared" ca="1" si="137"/>
        <v>-2,51815000489791-7,03775779673493i</v>
      </c>
      <c r="DJ123" s="223" t="str">
        <f t="shared" ca="1" si="138"/>
        <v>-5,89265168006656-4,59867050679643i</v>
      </c>
      <c r="DK123" s="223" t="str">
        <f t="shared" ca="1" si="139"/>
        <v>-7,43870555645998-0,732648549416466i</v>
      </c>
      <c r="DL123" s="223" t="str">
        <f t="shared" ca="1" si="140"/>
        <v>-6,67658214036961+3,36070902869741i</v>
      </c>
      <c r="DM123" s="223" t="str">
        <f t="shared" ca="1" si="141"/>
        <v>-3,84276289348771+6,41126255874025i</v>
      </c>
      <c r="DN123" s="223" t="str">
        <f t="shared" ca="1" si="142"/>
        <v>0,183438278424785+7,47244703231004i</v>
      </c>
      <c r="DO123" s="223" t="str">
        <f t="shared" ca="1" si="143"/>
        <v>4,15271986054927+6,21498447403292i</v>
      </c>
      <c r="DP123" s="223" t="str">
        <f t="shared" ca="1" si="144"/>
        <v>6,83344208091113+3,02905654940668i</v>
      </c>
      <c r="DQ123" s="223" t="str">
        <f t="shared" ca="1" si="145"/>
        <v>7,39379594942117-1,09676602381449i</v>
      </c>
      <c r="DR123" s="223" t="str">
        <f t="shared" ca="1" si="146"/>
        <v>5,65990765628362-4,8822699203355i</v>
      </c>
      <c r="DS123" s="223" t="str">
        <f t="shared" ca="1" si="147"/>
        <v>2,1697903753696-7,1528402735993i</v>
      </c>
      <c r="DT123" s="223" t="str">
        <f t="shared" ca="1" si="148"/>
        <v>-1,9935973873326-7,20393529328875i</v>
      </c>
      <c r="DU123" s="223" t="str">
        <f t="shared" ca="1" si="149"/>
        <v>-5,538386096091-5,01970055912667i</v>
      </c>
      <c r="DV123" s="223" t="str">
        <f t="shared" ca="1" si="150"/>
        <v>-7,36465309069057-1,27788853443972i</v>
      </c>
      <c r="DW123" s="223" t="str">
        <f t="shared" ca="1" si="151"/>
        <v>-6,90572074490352+2,86044319050035i</v>
      </c>
      <c r="DX123" s="223" t="str">
        <f t="shared" ca="1" si="152"/>
        <v>-4,30399249321077+6,11119978981673i</v>
      </c>
      <c r="DY123" s="223" t="str">
        <f t="shared" ca="1" si="153"/>
        <v>-0,36676606049076+7,46569467025961i</v>
      </c>
      <c r="DZ123" s="223" t="str">
        <f t="shared" ca="1" si="154"/>
        <v>3,68426526557439+6,50363772865254i</v>
      </c>
      <c r="EA123" s="223" t="str">
        <f t="shared" ca="1" si="155"/>
        <v>6,59209535038353+3,52354837402902i</v>
      </c>
      <c r="EB123" s="223" t="str">
        <f t="shared" ca="1" si="156"/>
        <v>7,45444525290012-0,549872916395677i</v>
      </c>
      <c r="EC123" s="223" t="str">
        <f t="shared" ca="1" si="157"/>
        <v>6,00373394735947-4,45267256173122i</v>
      </c>
      <c r="ED123" s="223" t="str">
        <f t="shared" ca="1" si="158"/>
        <v>2,69010680757465-6,97383966094082i</v>
      </c>
      <c r="EE123" s="223" t="str">
        <f t="shared" ca="1" si="159"/>
        <v>-1,45824129279555-7,33107404032019i</v>
      </c>
      <c r="EF123" s="223" t="str">
        <f t="shared" ca="1" si="160"/>
        <v>-5,15410751799991-5,41352841920752i</v>
      </c>
      <c r="EG123" s="223" t="str">
        <f t="shared" ca="1" si="161"/>
        <v>-7,2506909317297-1,81620353077602i</v>
      </c>
      <c r="EH123" s="223" t="str">
        <f t="shared" ca="1" si="162"/>
        <v>-7,09743665039107+2,34467636281774i</v>
      </c>
      <c r="EI123" s="223" t="str">
        <f t="shared" ca="1" si="163"/>
        <v>-4,74189838470387+5,77801989974191i</v>
      </c>
      <c r="EJ123" s="223" t="str">
        <f t="shared" ca="1" si="164"/>
        <v>-0,914982862346882+7,41848506194372i</v>
      </c>
      <c r="EK123" s="223" t="str">
        <f t="shared" ca="1" si="165"/>
        <v>3,19584531791165+6,75704720692795i</v>
      </c>
      <c r="EL123" s="223" t="str">
        <f t="shared" ca="1" si="166"/>
        <v>6,31502548399541+3,99894578472367i</v>
      </c>
      <c r="EM123" s="223" t="str">
        <f t="shared" ca="1" si="167"/>
        <v>7,47469827168098+3,66283530919651E-13i</v>
      </c>
      <c r="EN123" s="223"/>
      <c r="EO123" s="223"/>
      <c r="EP123" s="223"/>
    </row>
    <row r="124" spans="1:146" ht="15.75" thickBot="1">
      <c r="A124" s="257">
        <f t="shared" si="168"/>
        <v>4.6875000000000015E-4</v>
      </c>
      <c r="B124" s="256">
        <v>24</v>
      </c>
      <c r="C124" s="230">
        <f t="shared" si="169"/>
        <v>4800</v>
      </c>
      <c r="D124" s="229">
        <f t="shared" si="170"/>
        <v>30159.289474462013</v>
      </c>
      <c r="E124" s="229" t="str">
        <f t="shared" si="171"/>
        <v>30159,289474462i</v>
      </c>
      <c r="F124" s="229" t="str">
        <f t="shared" si="172"/>
        <v>0,0491438963600241-0,0379397855983134i</v>
      </c>
      <c r="G124" s="229" t="str">
        <f t="shared" si="173"/>
        <v>-3,90797333590726-0,855741986472892i</v>
      </c>
      <c r="H124" s="229" t="str">
        <f t="shared" si="38"/>
        <v>0,0021215303686192-0,017654422771857i</v>
      </c>
      <c r="I124" s="229" t="str">
        <f t="shared" si="174"/>
        <v>-0,0029608128465802+0,0141606095687278i</v>
      </c>
      <c r="J124" s="255" t="str">
        <f ca="1">IMPRODUCT(1/N_FFT2,AM100)</f>
        <v>0,0381375516919828-0,000435233851450758i</v>
      </c>
      <c r="K124" s="254" t="str">
        <f t="shared" ca="1" si="175"/>
        <v>-0,000106754976345251+0,000541339625395985i</v>
      </c>
      <c r="N124" s="246">
        <f t="shared" ca="1" si="176"/>
        <v>2.5256246543280758</v>
      </c>
      <c r="O124" s="223">
        <f t="shared" ca="1" si="39"/>
        <v>-7.4743753456719242</v>
      </c>
      <c r="P124" s="223" t="str">
        <f t="shared" ca="1" si="40"/>
        <v>-6,21471597086954+4,15254045247092i</v>
      </c>
      <c r="Q124" s="223" t="str">
        <f t="shared" ca="1" si="41"/>
        <v>-2,86031961206675+6,90542240017326i</v>
      </c>
      <c r="R124" s="223" t="str">
        <f t="shared" ca="1" si="42"/>
        <v>1,45817829305655+7,33075731924383i</v>
      </c>
      <c r="S124" s="223" t="str">
        <f t="shared" ca="1" si="43"/>
        <v>5,28518149205814+5,28518149205819i</v>
      </c>
      <c r="T124" s="223" t="str">
        <f t="shared" ca="1" si="44"/>
        <v>7,33075731924383+1,45817829305655i</v>
      </c>
      <c r="U124" s="223" t="str">
        <f t="shared" ca="1" si="45"/>
        <v>6,90542240017326-2,86031961206675i</v>
      </c>
      <c r="V124" s="223" t="str">
        <f t="shared" ca="1" si="46"/>
        <v>4,15254045247094-6,21471597086952i</v>
      </c>
      <c r="W124" s="223" t="str">
        <f t="shared" ca="1" si="47"/>
        <v>1,37358291092356E-15-7,47437534567192i</v>
      </c>
      <c r="X124" s="223" t="str">
        <f t="shared" ca="1" si="48"/>
        <v>-4,15254045247095-6,21471597086952i</v>
      </c>
      <c r="Y124" s="223" t="str">
        <f t="shared" ca="1" si="49"/>
        <v>-6,90542240017326-2,86031961206675i</v>
      </c>
      <c r="Z124" s="223" t="str">
        <f t="shared" ca="1" si="50"/>
        <v>-7,33075731924383+1,45817829305656i</v>
      </c>
      <c r="AA124" s="223" t="str">
        <f t="shared" ca="1" si="51"/>
        <v>-5,28518149205819+5,28518149205814i</v>
      </c>
      <c r="AB124" s="223" t="str">
        <f t="shared" ca="1" si="52"/>
        <v>-1,45817829305656+7,33075731924383i</v>
      </c>
      <c r="AC124" s="223" t="str">
        <f t="shared" ca="1" si="53"/>
        <v>2,86031961206675+6,90542240017326i</v>
      </c>
      <c r="AD124" s="223" t="str">
        <f t="shared" ca="1" si="54"/>
        <v>6,21471597086952+4,15254045247094i</v>
      </c>
      <c r="AE124" s="223" t="str">
        <f t="shared" ca="1" si="55"/>
        <v>7,47437534567192+2,74716582184711E-15i</v>
      </c>
      <c r="AF124" s="223" t="str">
        <f t="shared" ca="1" si="56"/>
        <v>6,21471597086939-4,15254045247114i</v>
      </c>
      <c r="AG124" s="223" t="str">
        <f t="shared" ca="1" si="57"/>
        <v>2,86031961206641-6,9054224001734i</v>
      </c>
      <c r="AH124" s="223" t="str">
        <f t="shared" ca="1" si="58"/>
        <v>-1,45817829305627-7,33075731924389i</v>
      </c>
      <c r="AI124" s="223" t="str">
        <f t="shared" ca="1" si="59"/>
        <v>-5,28518149205803-5,28518149205829i</v>
      </c>
      <c r="AJ124" s="223" t="str">
        <f t="shared" ca="1" si="60"/>
        <v>-7,33075731924381-1,45817829305663i</v>
      </c>
      <c r="AK124" s="223" t="str">
        <f t="shared" ca="1" si="61"/>
        <v>-6,90542240017325+2,86031961206676i</v>
      </c>
      <c r="AL124" s="223" t="str">
        <f t="shared" ca="1" si="62"/>
        <v>-4,15254045247081+6,21471597086961i</v>
      </c>
      <c r="AM124" s="223" t="str">
        <f t="shared" ca="1" si="63"/>
        <v>2,21590933281221E-13+7,47437534567192i</v>
      </c>
      <c r="AN124" s="223" t="str">
        <f t="shared" ca="1" si="64"/>
        <v>4,15254045247119+6,21471597086936i</v>
      </c>
      <c r="AO124" s="223" t="str">
        <f t="shared" ca="1" si="65"/>
        <v>6,90542240017315+2,86031961206702i</v>
      </c>
      <c r="AP124" s="223" t="str">
        <f t="shared" ca="1" si="66"/>
        <v>7,33075731924387-1,45817829305634i</v>
      </c>
      <c r="AQ124" s="223" t="str">
        <f t="shared" ca="1" si="67"/>
        <v>5,28518149205823-5,28518149205809i</v>
      </c>
      <c r="AR124" s="223" t="str">
        <f t="shared" ca="1" si="68"/>
        <v>5,28518149205823-5,28518149205809i</v>
      </c>
      <c r="AS124" s="223" t="str">
        <f t="shared" ca="1" si="69"/>
        <v>-2,86031961206684-6,90542240017322i</v>
      </c>
      <c r="AT124" s="223" t="str">
        <f t="shared" ca="1" si="70"/>
        <v>-6,21471597086965-4,15254045247076i</v>
      </c>
      <c r="AU124" s="223" t="str">
        <f t="shared" ca="1" si="71"/>
        <v>-7,47437534567192+3,13157454729E-13i</v>
      </c>
      <c r="AV124" s="223" t="str">
        <f t="shared" ca="1" si="72"/>
        <v>-6,21471597086972+4,15254045247064i</v>
      </c>
      <c r="AW124" s="223" t="str">
        <f t="shared" ca="1" si="73"/>
        <v>-2,86031961206696+6,90542240017317i</v>
      </c>
      <c r="AX124" s="223" t="str">
        <f t="shared" ca="1" si="74"/>
        <v>1,45817829305642+7,33075731924386i</v>
      </c>
      <c r="AY124" s="223" t="str">
        <f t="shared" ca="1" si="75"/>
        <v>5,28518149205814+5,28518149205819i</v>
      </c>
      <c r="AZ124" s="223" t="str">
        <f t="shared" ca="1" si="76"/>
        <v>7,33075731924385+1,45817829305647i</v>
      </c>
      <c r="BA124" s="223" t="str">
        <f t="shared" ca="1" si="77"/>
        <v>6,9054224001732-2,8603196120669i</v>
      </c>
      <c r="BB124" s="223" t="str">
        <f t="shared" ca="1" si="78"/>
        <v>4,15254045247068-6,2147159708697i</v>
      </c>
      <c r="BC124" s="223" t="str">
        <f t="shared" ca="1" si="79"/>
        <v>3,65351174223899E-13-7,47437534567192i</v>
      </c>
      <c r="BD124" s="223" t="str">
        <f t="shared" ca="1" si="80"/>
        <v>-4,15254045247069-6,21471597086969i</v>
      </c>
      <c r="BE124" s="223" t="str">
        <f t="shared" ca="1" si="81"/>
        <v>-6,90542240017321-2,86031961206688i</v>
      </c>
      <c r="BF124" s="223" t="str">
        <f t="shared" ca="1" si="82"/>
        <v>-7,33075731924384+1,45817829305648i</v>
      </c>
      <c r="BG124" s="223" t="str">
        <f t="shared" ca="1" si="83"/>
        <v>-5,28518149205813+5,2851814920582i</v>
      </c>
      <c r="BH124" s="223" t="str">
        <f t="shared" ca="1" si="84"/>
        <v>-1,4581782930564+7,33075731924386i</v>
      </c>
      <c r="BI124" s="223" t="str">
        <f t="shared" ca="1" si="85"/>
        <v>2,86031961206698+6,90542240017316i</v>
      </c>
      <c r="BJ124" s="223" t="str">
        <f t="shared" ca="1" si="86"/>
        <v>6,21471597086973+4,15254045247063i</v>
      </c>
      <c r="BK124" s="223" t="str">
        <f t="shared" ca="1" si="87"/>
        <v>7,47437534567192+3,00338968307178E-13i</v>
      </c>
      <c r="BL124" s="223" t="str">
        <f t="shared" ca="1" si="88"/>
        <v>6,21471597086964-4,15254045247077i</v>
      </c>
      <c r="BM124" s="223" t="str">
        <f t="shared" ca="1" si="89"/>
        <v>2,86031961206682-6,90542240017323i</v>
      </c>
      <c r="BN124" s="223" t="str">
        <f t="shared" ca="1" si="90"/>
        <v>-1,45817829305657-7,33075731924383i</v>
      </c>
      <c r="BO124" s="223" t="str">
        <f t="shared" ca="1" si="91"/>
        <v>-5,28518149205825-5,28518149205808i</v>
      </c>
      <c r="BP124" s="223" t="str">
        <f t="shared" ca="1" si="92"/>
        <v>-7,33075731924388-1,45817829305631i</v>
      </c>
      <c r="BQ124" s="223" t="str">
        <f t="shared" ca="1" si="93"/>
        <v>-6,90542240017314+2,86031961206704i</v>
      </c>
      <c r="BR124" s="223" t="str">
        <f t="shared" ca="1" si="94"/>
        <v>-4,15254045247117+6,21471597086937i</v>
      </c>
      <c r="BS124" s="223" t="str">
        <f t="shared" ca="1" si="95"/>
        <v>-2,08772446859399E-13+7,47437534567192i</v>
      </c>
      <c r="BT124" s="223" t="str">
        <f t="shared" ca="1" si="96"/>
        <v>4,15254045247082+6,2147159708696i</v>
      </c>
      <c r="BU124" s="223" t="str">
        <f t="shared" ca="1" si="97"/>
        <v>6,90542240017325+2,86031961206676i</v>
      </c>
      <c r="BV124" s="223" t="str">
        <f t="shared" ca="1" si="98"/>
        <v>7,3307573192438-1,45817829305666i</v>
      </c>
      <c r="BW124" s="223" t="str">
        <f t="shared" ca="1" si="99"/>
        <v>5,28518149205802-5,28518149205831i</v>
      </c>
      <c r="BX124" s="223" t="str">
        <f t="shared" ca="1" si="100"/>
        <v>1,45817829305625-7,33075731924389i</v>
      </c>
      <c r="BY124" s="223" t="str">
        <f t="shared" ca="1" si="101"/>
        <v>-2,86031961206641-6,9054224001734i</v>
      </c>
      <c r="BZ124" s="223" t="str">
        <f t="shared" ca="1" si="102"/>
        <v>-6,21471597086939-4,15254045247114i</v>
      </c>
      <c r="CA124" s="223" t="str">
        <f t="shared" ca="1" si="103"/>
        <v>-7,47437534567192-1,1720592541162E-13i</v>
      </c>
      <c r="CB124" s="223" t="str">
        <f t="shared" ca="1" si="104"/>
        <v>-6,21471597086955+4,1525404524709i</v>
      </c>
      <c r="CC124" s="223" t="str">
        <f t="shared" ca="1" si="105"/>
        <v>-2,86031961206668+6,90542240017329i</v>
      </c>
      <c r="CD124" s="223" t="str">
        <f t="shared" ca="1" si="106"/>
        <v>1,4581782930567+7,3307573192438i</v>
      </c>
      <c r="CE124" s="223" t="str">
        <f t="shared" ca="1" si="107"/>
        <v>5,28518149205834+5,28518149205799i</v>
      </c>
      <c r="CF124" s="223" t="str">
        <f t="shared" ca="1" si="108"/>
        <v>7,33075731924376+1,45817829305689i</v>
      </c>
      <c r="CG124" s="223" t="str">
        <f t="shared" ca="1" si="109"/>
        <v>6,90542240017336-2,8603196120665i</v>
      </c>
      <c r="CH124" s="223" t="str">
        <f t="shared" ca="1" si="110"/>
        <v>4,15254045247106-6,21471597086945i</v>
      </c>
      <c r="CI124" s="223" t="str">
        <f t="shared" ca="1" si="111"/>
        <v>7,87480350259568E-14-7,47437534567192i</v>
      </c>
      <c r="CJ124" s="223" t="str">
        <f t="shared" ca="1" si="112"/>
        <v>-4,15254045247093-6,21471597086953i</v>
      </c>
      <c r="CK124" s="223" t="str">
        <f t="shared" ca="1" si="113"/>
        <v>-6,90542240017333-2,86031961206659i</v>
      </c>
      <c r="CL124" s="223" t="str">
        <f t="shared" ca="1" si="114"/>
        <v>-7,33075731924378+1,45817829305679i</v>
      </c>
      <c r="CM124" s="223" t="str">
        <f t="shared" ca="1" si="115"/>
        <v>-5,28518149205845+5,28518149205788i</v>
      </c>
      <c r="CN124" s="223" t="str">
        <f t="shared" ca="1" si="116"/>
        <v>-1,45817829305685+7,33075731924377i</v>
      </c>
      <c r="CO124" s="223" t="str">
        <f t="shared" ca="1" si="117"/>
        <v>2,86031961206658+6,90542240017333i</v>
      </c>
      <c r="CP124" s="223" t="str">
        <f t="shared" ca="1" si="118"/>
        <v>6,21471597086949+4,15254045247099i</v>
      </c>
      <c r="CQ124" s="223" t="str">
        <f t="shared" ca="1" si="119"/>
        <v>7,47437534567192-1,28184864218223E-14i</v>
      </c>
      <c r="CR124" s="223" t="str">
        <f t="shared" ca="1" si="120"/>
        <v>6,21471597086948-4,15254045247101i</v>
      </c>
      <c r="CS124" s="223" t="str">
        <f t="shared" ca="1" si="121"/>
        <v>2,86031961206656-6,90542240017334i</v>
      </c>
      <c r="CT124" s="223" t="str">
        <f t="shared" ca="1" si="122"/>
        <v>-1,45817829305688-7,33075731924377i</v>
      </c>
      <c r="CU124" s="223" t="str">
        <f t="shared" ca="1" si="123"/>
        <v>-5,28518149205794-5,28518149205838i</v>
      </c>
      <c r="CV124" s="223" t="str">
        <f t="shared" ca="1" si="124"/>
        <v>-7,33075731924379-1,45817829305676i</v>
      </c>
      <c r="CW124" s="223" t="str">
        <f t="shared" ca="1" si="125"/>
        <v>-6,90542240017332+2,86031961206662i</v>
      </c>
      <c r="CX124" s="223" t="str">
        <f t="shared" ca="1" si="126"/>
        <v>-4,15254045247096+6,21471597086951i</v>
      </c>
      <c r="CY124" s="223" t="str">
        <f t="shared" ca="1" si="127"/>
        <v>1,04385007869601E-13+7,47437534567192i</v>
      </c>
      <c r="CZ124" s="223" t="str">
        <f t="shared" ca="1" si="128"/>
        <v>4,15254045247108+6,21471597086943i</v>
      </c>
      <c r="DA124" s="223" t="str">
        <f t="shared" ca="1" si="129"/>
        <v>6,90542240017337+2,86031961206647i</v>
      </c>
      <c r="DB124" s="223" t="str">
        <f t="shared" ca="1" si="130"/>
        <v>7,3307573192439-1,45817829305619i</v>
      </c>
      <c r="DC124" s="223" t="str">
        <f t="shared" ca="1" si="131"/>
        <v>5,28518149205836-5,28518149205796i</v>
      </c>
      <c r="DD124" s="223" t="str">
        <f t="shared" ca="1" si="132"/>
        <v>1,45817829305667-7,3307573192438i</v>
      </c>
      <c r="DE124" s="223" t="str">
        <f t="shared" ca="1" si="133"/>
        <v>-2,8603196120667-6,90542240017328i</v>
      </c>
      <c r="DF124" s="223" t="str">
        <f t="shared" ca="1" si="134"/>
        <v>-6,21471597086957-4,15254045247088i</v>
      </c>
      <c r="DG124" s="223" t="str">
        <f t="shared" ca="1" si="135"/>
        <v>-7,47437534567192+1,42842898255265E-13i</v>
      </c>
      <c r="DH124" s="223" t="str">
        <f t="shared" ca="1" si="136"/>
        <v>-6,21471597086938+4,15254045247116i</v>
      </c>
      <c r="DI124" s="223" t="str">
        <f t="shared" ca="1" si="137"/>
        <v>-2,86031961206707+6,90542240017312i</v>
      </c>
      <c r="DJ124" s="223" t="str">
        <f t="shared" ca="1" si="138"/>
        <v>1,45817829305627+7,33075731924389i</v>
      </c>
      <c r="DK124" s="223" t="str">
        <f t="shared" ca="1" si="139"/>
        <v>5,28518149205803+5,28518149205829i</v>
      </c>
      <c r="DL124" s="223" t="str">
        <f t="shared" ca="1" si="140"/>
        <v>7,33075731924381+1,45817829305663i</v>
      </c>
      <c r="DM124" s="223" t="str">
        <f t="shared" ca="1" si="141"/>
        <v>6,90542240017324-2,86031961206678i</v>
      </c>
      <c r="DN124" s="223" t="str">
        <f t="shared" ca="1" si="142"/>
        <v>4,1525404524708-6,21471597086962i</v>
      </c>
      <c r="DO124" s="223" t="str">
        <f t="shared" ca="1" si="143"/>
        <v>-2,34409419703043E-13-7,47437534567192i</v>
      </c>
      <c r="DP124" s="223" t="str">
        <f t="shared" ca="1" si="144"/>
        <v>-4,15254045247119-6,21471597086936i</v>
      </c>
      <c r="DQ124" s="223" t="str">
        <f t="shared" ca="1" si="145"/>
        <v>-6,90542240017314-2,86031961206704i</v>
      </c>
      <c r="DR124" s="223" t="str">
        <f t="shared" ca="1" si="146"/>
        <v>-7,33075731924386+1,45817829305636i</v>
      </c>
      <c r="DS124" s="223" t="str">
        <f t="shared" ca="1" si="147"/>
        <v>-5,28518149205823+5,2851814920581i</v>
      </c>
      <c r="DT124" s="223" t="str">
        <f t="shared" ca="1" si="148"/>
        <v>-1,45817829305654+7,33075731924383i</v>
      </c>
      <c r="DU124" s="223" t="str">
        <f t="shared" ca="1" si="149"/>
        <v>2,86031961206687+6,90542240017321i</v>
      </c>
      <c r="DV124" s="223" t="str">
        <f t="shared" ca="1" si="150"/>
        <v>6,21471597086964+4,15254045247077i</v>
      </c>
      <c r="DW124" s="223" t="str">
        <f t="shared" ca="1" si="151"/>
        <v>7,47437534567192-3,25975941150822E-13i</v>
      </c>
      <c r="DX124" s="223" t="str">
        <f t="shared" ca="1" si="152"/>
        <v>6,21471597086974-4,15254045247061i</v>
      </c>
      <c r="DY124" s="223" t="str">
        <f t="shared" ca="1" si="153"/>
        <v>2,86031961206695-6,90542240017318i</v>
      </c>
      <c r="DZ124" s="223" t="str">
        <f t="shared" ca="1" si="154"/>
        <v>-1,45817829305645-7,33075731924385i</v>
      </c>
      <c r="EA124" s="223" t="str">
        <f t="shared" ca="1" si="155"/>
        <v>-5,28518149205812-5,2851814920582i</v>
      </c>
      <c r="EB124" s="223" t="str">
        <f t="shared" ca="1" si="156"/>
        <v>-7,33075731924385-1,45817829305645i</v>
      </c>
      <c r="EC124" s="223" t="str">
        <f t="shared" ca="1" si="157"/>
        <v>-6,90542240017318+2,86031961206695i</v>
      </c>
      <c r="ED124" s="223" t="str">
        <f t="shared" ca="1" si="158"/>
        <v>-4,15254045247069+6,21471597086969i</v>
      </c>
      <c r="EE124" s="223" t="str">
        <f t="shared" ca="1" si="159"/>
        <v>-3,25978372271019E-13+7,47437534567192i</v>
      </c>
      <c r="EF124" s="223" t="str">
        <f t="shared" ca="1" si="160"/>
        <v>4,15254045247068+6,2147159708697i</v>
      </c>
      <c r="EG124" s="223" t="str">
        <f t="shared" ca="1" si="161"/>
        <v>6,90542240017321+2,86031961206687i</v>
      </c>
      <c r="EH124" s="223" t="str">
        <f t="shared" ca="1" si="162"/>
        <v>7,33075731924383-1,45817829305654i</v>
      </c>
      <c r="EI124" s="223" t="str">
        <f t="shared" ca="1" si="163"/>
        <v>5,28518149205814-5,28518149205819i</v>
      </c>
      <c r="EJ124" s="223" t="str">
        <f t="shared" ca="1" si="164"/>
        <v>1,45817829305636-7,33075731924386i</v>
      </c>
      <c r="EK124" s="223" t="str">
        <f t="shared" ca="1" si="165"/>
        <v>-2,86031961206694-6,90542240017318i</v>
      </c>
      <c r="EL124" s="223" t="str">
        <f t="shared" ca="1" si="166"/>
        <v>-6,21471597086933-4,15254045247123i</v>
      </c>
      <c r="EM124" s="223" t="str">
        <f t="shared" ca="1" si="167"/>
        <v>-7,47437534567192-2,3441185082324E-13i</v>
      </c>
      <c r="EN124" s="223"/>
      <c r="EO124" s="223"/>
      <c r="EP124" s="223"/>
    </row>
    <row r="125" spans="1:146" ht="15.75" thickBot="1">
      <c r="A125" s="257">
        <f t="shared" si="168"/>
        <v>4.8828125000000011E-4</v>
      </c>
      <c r="B125" s="256">
        <v>25</v>
      </c>
      <c r="C125" s="230">
        <f t="shared" si="169"/>
        <v>5000</v>
      </c>
      <c r="D125" s="229">
        <f t="shared" si="170"/>
        <v>31415.926535897932</v>
      </c>
      <c r="E125" s="229" t="str">
        <f t="shared" si="171"/>
        <v>31415,9265358979i</v>
      </c>
      <c r="F125" s="229" t="str">
        <f t="shared" si="172"/>
        <v>0,0470834879204822-0,0345131803591937i</v>
      </c>
      <c r="G125" s="229" t="str">
        <f t="shared" si="173"/>
        <v>-3,97458353342608-0,843095157103767i</v>
      </c>
      <c r="H125" s="229" t="str">
        <f t="shared" si="38"/>
        <v>0,0021138342871912-0,0169461628846455i</v>
      </c>
      <c r="I125" s="229" t="str">
        <f t="shared" si="174"/>
        <v>-0,00283652850357253+0,0137059507311034i</v>
      </c>
      <c r="J125" s="255" t="str">
        <f ca="1">IMPRODUCT(1/N_FFT2,AN100)</f>
        <v>-0,14168317560268-0,00443749442176539i</v>
      </c>
      <c r="K125" s="254" t="str">
        <f t="shared" ca="1" si="175"/>
        <v>0,000462708445987937-0,00192931554482482i</v>
      </c>
      <c r="N125" s="246">
        <f t="shared" ca="1" si="176"/>
        <v>2.5259715588892186</v>
      </c>
      <c r="O125" s="223">
        <f t="shared" ca="1" si="39"/>
        <v>-7.4740284411107814</v>
      </c>
      <c r="P125" s="223" t="str">
        <f t="shared" ca="1" si="40"/>
        <v>-6,11065214651518+4,30360679928153i</v>
      </c>
      <c r="Q125" s="223" t="str">
        <f t="shared" ca="1" si="41"/>
        <v>-2,51792434577512+7,03712712173695i</v>
      </c>
      <c r="R125" s="223" t="str">
        <f t="shared" ca="1" si="42"/>
        <v>1,99341873497448+7,20328972661697i</v>
      </c>
      <c r="S125" s="223" t="str">
        <f t="shared" ca="1" si="43"/>
        <v>5,77750211370906+4,74147344868873i</v>
      </c>
      <c r="T125" s="223" t="str">
        <f t="shared" ca="1" si="44"/>
        <v>7,45377723726489+0,549823640601836i</v>
      </c>
      <c r="U125" s="223" t="str">
        <f t="shared" ca="1" si="45"/>
        <v>6,41068802589644-3,84241853175325i</v>
      </c>
      <c r="V125" s="223" t="str">
        <f t="shared" ca="1" si="46"/>
        <v>3,02878510638644-6,83282971526911i</v>
      </c>
      <c r="W125" s="223" t="str">
        <f t="shared" ca="1" si="47"/>
        <v>-1,45811061533399-7,33041708035656i</v>
      </c>
      <c r="X125" s="223" t="str">
        <f t="shared" ca="1" si="48"/>
        <v>-5,41304329637079-5,15364564266385i</v>
      </c>
      <c r="Y125" s="223" t="str">
        <f t="shared" ca="1" si="49"/>
        <v>-7,39313336875547-1,09666773925709i</v>
      </c>
      <c r="Z125" s="223" t="str">
        <f t="shared" ca="1" si="50"/>
        <v>-6,67598383142659+3,36040786528415i</v>
      </c>
      <c r="AA125" s="223" t="str">
        <f t="shared" ca="1" si="51"/>
        <v>-3,52323261808431+6,59150461255999i</v>
      </c>
      <c r="AB125" s="223" t="str">
        <f t="shared" ca="1" si="52"/>
        <v>0,914900867934485+7,41782026881116i</v>
      </c>
      <c r="AC125" s="223" t="str">
        <f t="shared" ca="1" si="53"/>
        <v>5,01925072840924+5,53788978437601i</v>
      </c>
      <c r="AD125" s="223" t="str">
        <f t="shared" ca="1" si="54"/>
        <v>7,29242546996034+1,63756890041507i</v>
      </c>
      <c r="AE125" s="223" t="str">
        <f t="shared" ca="1" si="55"/>
        <v>6,9051019021495-2,86018685743855i</v>
      </c>
      <c r="AF125" s="223" t="str">
        <f t="shared" ca="1" si="56"/>
        <v>3,99858742696249-6,31445957525031i</v>
      </c>
      <c r="AG125" s="223" t="str">
        <f t="shared" ca="1" si="57"/>
        <v>-0,36673319346216-7,46502564652968i</v>
      </c>
      <c r="AH125" s="223" t="str">
        <f t="shared" ca="1" si="58"/>
        <v>-4,59825840586959-5,89212362152922i</v>
      </c>
      <c r="AI125" s="223" t="str">
        <f t="shared" ca="1" si="59"/>
        <v>-7,15219928570856-2,16959593381873i</v>
      </c>
      <c r="AJ125" s="223" t="str">
        <f t="shared" ca="1" si="60"/>
        <v>-7,0968006273885+2,34446624919854i</v>
      </c>
      <c r="AK125" s="223" t="str">
        <f t="shared" ca="1" si="61"/>
        <v>-4,45227354412662+6,00319593440053i</v>
      </c>
      <c r="AL125" s="223" t="str">
        <f t="shared" ca="1" si="62"/>
        <v>-0,183421839960043+7,47177740348028i</v>
      </c>
      <c r="AM125" s="223" t="str">
        <f t="shared" ca="1" si="63"/>
        <v>4,15234772262332+6,2144275302684i</v>
      </c>
      <c r="AN125" s="223" t="str">
        <f t="shared" ca="1" si="64"/>
        <v>6,97321471384235+2,68986573887719i</v>
      </c>
      <c r="AO125" s="223" t="str">
        <f t="shared" ca="1" si="65"/>
        <v>7,2500411751423-1,81604077522343i</v>
      </c>
      <c r="AP125" s="223" t="str">
        <f t="shared" ca="1" si="66"/>
        <v>4,88183240519785-5,65940045465004i</v>
      </c>
      <c r="AQ125" s="223" t="str">
        <f t="shared" ca="1" si="67"/>
        <v>0,73258289453934-7,43803895130707i</v>
      </c>
      <c r="AR125" s="223" t="str">
        <f t="shared" ca="1" si="68"/>
        <v>0,73258289453934-7,43803895130707i</v>
      </c>
      <c r="AS125" s="223" t="str">
        <f t="shared" ca="1" si="69"/>
        <v>-6,75644168726427-3,19555892843967i</v>
      </c>
      <c r="AT125" s="223" t="str">
        <f t="shared" ca="1" si="70"/>
        <v>-7,36399312160546+1,27777401894087i</v>
      </c>
      <c r="AU125" s="223" t="str">
        <f t="shared" ca="1" si="71"/>
        <v>-5,28493619349059+5,28493619349052i</v>
      </c>
      <c r="AV125" s="223" t="str">
        <f t="shared" ca="1" si="72"/>
        <v>-1,27777401894025+7,36399312160557i</v>
      </c>
      <c r="AW125" s="223" t="str">
        <f t="shared" ca="1" si="73"/>
        <v>3,19555892843957+6,75644168726431i</v>
      </c>
      <c r="AX125" s="223" t="str">
        <f t="shared" ca="1" si="74"/>
        <v>6,5030549177871+3,68393510729735i</v>
      </c>
      <c r="AY125" s="223" t="str">
        <f t="shared" ca="1" si="75"/>
        <v>7,43803895130708-0,732582894539236i</v>
      </c>
      <c r="AZ125" s="223" t="str">
        <f t="shared" ca="1" si="76"/>
        <v>5,6594004546501-4,88183240519777i</v>
      </c>
      <c r="BA125" s="223" t="str">
        <f t="shared" ca="1" si="77"/>
        <v>1,81604077522355-7,25004117514227i</v>
      </c>
      <c r="BB125" s="223" t="str">
        <f t="shared" ca="1" si="78"/>
        <v>-2,68986573887708-6,9732147138424i</v>
      </c>
      <c r="BC125" s="223" t="str">
        <f t="shared" ca="1" si="79"/>
        <v>-6,21442753026875-4,1523477226228i</v>
      </c>
      <c r="BD125" s="223" t="str">
        <f t="shared" ca="1" si="80"/>
        <v>-7,47177740348029+0,183421839959925i</v>
      </c>
      <c r="BE125" s="223" t="str">
        <f t="shared" ca="1" si="81"/>
        <v>-6,0031959344006+4,45227354412652i</v>
      </c>
      <c r="BF125" s="223" t="str">
        <f t="shared" ca="1" si="82"/>
        <v>-2,34446624919865+7,09680062738846i</v>
      </c>
      <c r="BG125" s="223" t="str">
        <f t="shared" ca="1" si="83"/>
        <v>2,16959593381862+7,1521992857086i</v>
      </c>
      <c r="BH125" s="223" t="str">
        <f t="shared" ca="1" si="84"/>
        <v>5,89212362152914+4,59825840586968i</v>
      </c>
      <c r="BI125" s="223" t="str">
        <f t="shared" ca="1" si="85"/>
        <v>7,46502564652967+0,366733193462278i</v>
      </c>
      <c r="BJ125" s="223" t="str">
        <f t="shared" ca="1" si="86"/>
        <v>6,31445957524997-3,99858742696301i</v>
      </c>
      <c r="BK125" s="223" t="str">
        <f t="shared" ca="1" si="87"/>
        <v>2,86018685743866-6,90510190214945i</v>
      </c>
      <c r="BL125" s="223" t="str">
        <f t="shared" ca="1" si="88"/>
        <v>-1,63756890041531-7,29242546996028i</v>
      </c>
      <c r="BM125" s="223" t="str">
        <f t="shared" ca="1" si="89"/>
        <v>-5,53788978437588-5,01925072840939i</v>
      </c>
      <c r="BN125" s="223" t="str">
        <f t="shared" ca="1" si="90"/>
        <v>-7,41782026881117-0,91490086793438i</v>
      </c>
      <c r="BO125" s="223" t="str">
        <f t="shared" ca="1" si="91"/>
        <v>-6,59150461256012+3,52323261808407i</v>
      </c>
      <c r="BP125" s="223" t="str">
        <f t="shared" ca="1" si="92"/>
        <v>-3,36040786528411+6,67598383142661i</v>
      </c>
      <c r="BQ125" s="223" t="str">
        <f t="shared" ca="1" si="93"/>
        <v>1,0966677392567+7,39313336875553i</v>
      </c>
      <c r="BR125" s="223" t="str">
        <f t="shared" ca="1" si="94"/>
        <v>5,15364564266383+5,41304329637081i</v>
      </c>
      <c r="BS125" s="223" t="str">
        <f t="shared" ca="1" si="95"/>
        <v>7,33041708035661+1,45811061533372i</v>
      </c>
      <c r="BT125" s="223" t="str">
        <f t="shared" ca="1" si="96"/>
        <v>6,83282971526918-3,02878510638628i</v>
      </c>
      <c r="BU125" s="223" t="str">
        <f t="shared" ca="1" si="97"/>
        <v>3,84241853175308-6,41068802589655i</v>
      </c>
      <c r="BV125" s="223" t="str">
        <f t="shared" ca="1" si="98"/>
        <v>-0,549823640601586-7,45377723726491i</v>
      </c>
      <c r="BW125" s="223" t="str">
        <f t="shared" ca="1" si="99"/>
        <v>-4,74147344868883-5,77750211370898i</v>
      </c>
      <c r="BX125" s="223" t="str">
        <f t="shared" ca="1" si="100"/>
        <v>-7,20328972661688-1,99341873497479i</v>
      </c>
      <c r="BY125" s="223" t="str">
        <f t="shared" ca="1" si="101"/>
        <v>-7,03712712173696+2,51792434577509i</v>
      </c>
      <c r="BZ125" s="223" t="str">
        <f t="shared" ca="1" si="102"/>
        <v>-4,30360679928128+6,11065214651536i</v>
      </c>
      <c r="CA125" s="223" t="str">
        <f t="shared" ca="1" si="103"/>
        <v>-1,04381783770386E-13+7,47402844111078i</v>
      </c>
      <c r="CB125" s="223" t="str">
        <f t="shared" ca="1" si="104"/>
        <v>4,30360679928171+6,11065214651506i</v>
      </c>
      <c r="CC125" s="223" t="str">
        <f t="shared" ca="1" si="105"/>
        <v>7,0371271217369+2,51792434577529i</v>
      </c>
      <c r="CD125" s="223" t="str">
        <f t="shared" ca="1" si="106"/>
        <v>7,20328972661694-1,99341873497459i</v>
      </c>
      <c r="CE125" s="223" t="str">
        <f t="shared" ca="1" si="107"/>
        <v>4,741473448689-5,77750211370884i</v>
      </c>
      <c r="CF125" s="223" t="str">
        <f t="shared" ca="1" si="108"/>
        <v>0,549823640601795-7,45377723726489i</v>
      </c>
      <c r="CG125" s="223" t="str">
        <f t="shared" ca="1" si="109"/>
        <v>-3,84241853175353-6,41068802589627i</v>
      </c>
      <c r="CH125" s="223" t="str">
        <f t="shared" ca="1" si="110"/>
        <v>-6,8328297152691-3,02878510638647i</v>
      </c>
      <c r="CI125" s="223" t="str">
        <f t="shared" ca="1" si="111"/>
        <v>-7,33041708035651+1,45811061533425i</v>
      </c>
      <c r="CJ125" s="223" t="str">
        <f t="shared" ca="1" si="112"/>
        <v>-5,15364564266399+5,41304329637066i</v>
      </c>
      <c r="CK125" s="223" t="str">
        <f t="shared" ca="1" si="113"/>
        <v>-1,09666773925691+7,3931333687555i</v>
      </c>
      <c r="CL125" s="223" t="str">
        <f t="shared" ca="1" si="114"/>
        <v>3,36040786528392+6,67598383142671i</v>
      </c>
      <c r="CM125" s="223" t="str">
        <f t="shared" ca="1" si="115"/>
        <v>6,59150461256001+3,52323261808428i</v>
      </c>
      <c r="CN125" s="223" t="str">
        <f t="shared" ca="1" si="116"/>
        <v>7,4178202688111-0,914900867934888i</v>
      </c>
      <c r="CO125" s="223" t="str">
        <f t="shared" ca="1" si="117"/>
        <v>5,53788978437603-5,01925072840921i</v>
      </c>
      <c r="CP125" s="223" t="str">
        <f t="shared" ca="1" si="118"/>
        <v>1,63756890041482-7,2924254699604i</v>
      </c>
      <c r="CQ125" s="223" t="str">
        <f t="shared" ca="1" si="119"/>
        <v>-2,86018685743844-6,90510190214954i</v>
      </c>
      <c r="CR125" s="223" t="str">
        <f t="shared" ca="1" si="120"/>
        <v>-6,31445957525025-3,99858742696259i</v>
      </c>
      <c r="CS125" s="223" t="str">
        <f t="shared" ca="1" si="121"/>
        <v>-7,46502564652969+0,366733193462042i</v>
      </c>
      <c r="CT125" s="223" t="str">
        <f t="shared" ca="1" si="122"/>
        <v>-5,89212362152929+4,59825840586949i</v>
      </c>
      <c r="CU125" s="223" t="str">
        <f t="shared" ca="1" si="123"/>
        <v>-2,16959593381884+7,15219928570853i</v>
      </c>
      <c r="CV125" s="223" t="str">
        <f t="shared" ca="1" si="124"/>
        <v>2,34446624919843+7,09680062738853i</v>
      </c>
      <c r="CW125" s="223" t="str">
        <f t="shared" ca="1" si="125"/>
        <v>6,0031959344009+4,45227354412611i</v>
      </c>
      <c r="CX125" s="223" t="str">
        <f t="shared" ca="1" si="126"/>
        <v>7,47177740348028+0,18342183996016i</v>
      </c>
      <c r="CY125" s="223" t="str">
        <f t="shared" ca="1" si="127"/>
        <v>6,21442753026846-4,15234772262322i</v>
      </c>
      <c r="CZ125" s="223" t="str">
        <f t="shared" ca="1" si="128"/>
        <v>2,68986573887731-6,97321471384231i</v>
      </c>
      <c r="DA125" s="223" t="str">
        <f t="shared" ca="1" si="129"/>
        <v>-1,81604077522331-7,25004117514233i</v>
      </c>
      <c r="DB125" s="223" t="str">
        <f t="shared" ca="1" si="130"/>
        <v>-5,65940045464995-4,88183240519795i</v>
      </c>
      <c r="DC125" s="223" t="str">
        <f t="shared" ca="1" si="131"/>
        <v>-7,43803895130706-0,73258289453947i</v>
      </c>
      <c r="DD125" s="223" t="str">
        <f t="shared" ca="1" si="132"/>
        <v>-6,50305491778721+3,68393510729714i</v>
      </c>
      <c r="DE125" s="223" t="str">
        <f t="shared" ca="1" si="133"/>
        <v>-3,19555892843978+6,75644168726421i</v>
      </c>
      <c r="DF125" s="223" t="str">
        <f t="shared" ca="1" si="134"/>
        <v>1,27777401894075+7,36399312160549i</v>
      </c>
      <c r="DG125" s="223" t="str">
        <f t="shared" ca="1" si="135"/>
        <v>5,28493619349042+5,28493619349068i</v>
      </c>
      <c r="DH125" s="223" t="str">
        <f t="shared" ca="1" si="136"/>
        <v>7,36399312160554+1,27777401894037i</v>
      </c>
      <c r="DI125" s="223" t="str">
        <f t="shared" ca="1" si="137"/>
        <v>6,75644168726436-3,19555892843945i</v>
      </c>
      <c r="DJ125" s="223" t="str">
        <f t="shared" ca="1" si="138"/>
        <v>3,68393510729746-6,50305491778703i</v>
      </c>
      <c r="DK125" s="223" t="str">
        <f t="shared" ca="1" si="139"/>
        <v>-0,732582894539106-7,4380389513071i</v>
      </c>
      <c r="DL125" s="223" t="str">
        <f t="shared" ca="1" si="140"/>
        <v>-4,88183240519767-5,65940045465019i</v>
      </c>
      <c r="DM125" s="223" t="str">
        <f t="shared" ca="1" si="141"/>
        <v>-7,25004117514242-1,81604077522295i</v>
      </c>
      <c r="DN125" s="223" t="str">
        <f t="shared" ca="1" si="142"/>
        <v>-6,97321471384244+2,68986573887696i</v>
      </c>
      <c r="DO125" s="223" t="str">
        <f t="shared" ca="1" si="143"/>
        <v>-4,15234772262291+6,21442753026867i</v>
      </c>
      <c r="DP125" s="223" t="str">
        <f t="shared" ca="1" si="144"/>
        <v>0,183421839959794+7,47177740348029i</v>
      </c>
      <c r="DQ125" s="223" t="str">
        <f t="shared" ca="1" si="145"/>
        <v>4,45227354412646+6,00319593440065i</v>
      </c>
      <c r="DR125" s="223" t="str">
        <f t="shared" ca="1" si="146"/>
        <v>7,09680062738842+2,34446624919878i</v>
      </c>
      <c r="DS125" s="223" t="str">
        <f t="shared" ca="1" si="147"/>
        <v>7,15219928570862-2,16959593381854i</v>
      </c>
      <c r="DT125" s="223" t="str">
        <f t="shared" ca="1" si="148"/>
        <v>4,5982584058692-5,89212362152952i</v>
      </c>
      <c r="DU125" s="223" t="str">
        <f t="shared" ca="1" si="149"/>
        <v>0,366733193462355-7,46502564652967i</v>
      </c>
      <c r="DV125" s="223" t="str">
        <f t="shared" ca="1" si="150"/>
        <v>-3,99858742696291-6,31445957525005i</v>
      </c>
      <c r="DW125" s="223" t="str">
        <f t="shared" ca="1" si="151"/>
        <v>-6,90510190214942-2,86018685743873i</v>
      </c>
      <c r="DX125" s="223" t="str">
        <f t="shared" ca="1" si="152"/>
        <v>-7,29242546996031+1,63756890041519i</v>
      </c>
      <c r="DY125" s="223" t="str">
        <f t="shared" ca="1" si="153"/>
        <v>-5,01925072840945+5,53788978437582i</v>
      </c>
      <c r="DZ125" s="223" t="str">
        <f t="shared" ca="1" si="154"/>
        <v>-0,914900867934515+7,41782026881115i</v>
      </c>
      <c r="EA125" s="223" t="str">
        <f t="shared" ca="1" si="155"/>
        <v>3,523232618084+6,59150461256016i</v>
      </c>
      <c r="EB125" s="223" t="str">
        <f t="shared" ca="1" si="156"/>
        <v>6,67598383142654+3,36040786528425i</v>
      </c>
      <c r="EC125" s="223" t="str">
        <f t="shared" ca="1" si="157"/>
        <v>7,39313336875543-1,09666773925733i</v>
      </c>
      <c r="ED125" s="223" t="str">
        <f t="shared" ca="1" si="158"/>
        <v>5,41304329637092-5,15364564266372i</v>
      </c>
      <c r="EE125" s="223" t="str">
        <f t="shared" ca="1" si="159"/>
        <v>1,45811061533382-7,33041708035659i</v>
      </c>
      <c r="EF125" s="223" t="str">
        <f t="shared" ca="1" si="160"/>
        <v>-3,02878510638613-6,83282971526924i</v>
      </c>
      <c r="EG125" s="223" t="str">
        <f t="shared" ca="1" si="161"/>
        <v>-6,4106880258965-3,84241853175317i</v>
      </c>
      <c r="EH125" s="223" t="str">
        <f t="shared" ca="1" si="162"/>
        <v>-7,45377723726492+0,549823640601429i</v>
      </c>
      <c r="EI125" s="223" t="str">
        <f t="shared" ca="1" si="163"/>
        <v>-5,77750211370904+4,74147344868875i</v>
      </c>
      <c r="EJ125" s="223" t="str">
        <f t="shared" ca="1" si="164"/>
        <v>-1,99341873497422+7,20328972661704i</v>
      </c>
      <c r="EK125" s="223" t="str">
        <f t="shared" ca="1" si="165"/>
        <v>2,51792434577499+7,037127121737i</v>
      </c>
      <c r="EL125" s="223" t="str">
        <f t="shared" ca="1" si="166"/>
        <v>6,11065214651527+4,30360679928141i</v>
      </c>
      <c r="EM125" s="223" t="str">
        <f t="shared" ca="1" si="167"/>
        <v>7,47402844111078+2,08763567540773E-13i</v>
      </c>
      <c r="EN125" s="223"/>
      <c r="EO125" s="223"/>
      <c r="EP125" s="223"/>
    </row>
    <row r="126" spans="1:146" ht="15.75" thickBot="1">
      <c r="A126" s="257">
        <f t="shared" si="168"/>
        <v>5.0781250000000013E-4</v>
      </c>
      <c r="B126" s="256">
        <v>26</v>
      </c>
      <c r="C126" s="230">
        <f t="shared" si="169"/>
        <v>5200</v>
      </c>
      <c r="D126" s="229">
        <f t="shared" si="170"/>
        <v>32672.563597333847</v>
      </c>
      <c r="E126" s="229" t="str">
        <f t="shared" si="171"/>
        <v>32672,5635973338i</v>
      </c>
      <c r="F126" s="229" t="str">
        <f t="shared" si="172"/>
        <v>0,0451156339655888-0,031430942279518i</v>
      </c>
      <c r="G126" s="229" t="str">
        <f t="shared" si="173"/>
        <v>-4,03988168308606-0,826581170496826i</v>
      </c>
      <c r="H126" s="229" t="str">
        <f t="shared" si="38"/>
        <v>0,00210685411089609-0,0162924713100846i</v>
      </c>
      <c r="I126" s="229" t="str">
        <f t="shared" si="174"/>
        <v>-0,0027296205068077+0,0132818285901643i</v>
      </c>
      <c r="J126" s="255" t="str">
        <f ca="1">IMPRODUCT(1/N_FFT2,AO100)</f>
        <v>0,0202805227042538+0,000426902900709555i</v>
      </c>
      <c r="K126" s="254" t="str">
        <f t="shared" ca="1" si="175"/>
        <v>-0,0000610281818141786+0,000268197143364642i</v>
      </c>
      <c r="N126" s="246">
        <f t="shared" ca="1" si="176"/>
        <v>2.5263441138053304</v>
      </c>
      <c r="O126" s="223">
        <f t="shared" ca="1" si="39"/>
        <v>-7.4736558861946696</v>
      </c>
      <c r="P126" s="223" t="str">
        <f t="shared" ca="1" si="40"/>
        <v>-6,00289669548621+4,45205161342195i</v>
      </c>
      <c r="Q126" s="223" t="str">
        <f t="shared" ca="1" si="41"/>
        <v>-2,16948778683496+7,15184277288212i</v>
      </c>
      <c r="R126" s="223" t="str">
        <f t="shared" ca="1" si="42"/>
        <v>2,51779883580402+7,03677634486674i</v>
      </c>
      <c r="S126" s="223" t="str">
        <f t="shared" ca="1" si="43"/>
        <v>6,21411776217693+4,15214074220148i</v>
      </c>
      <c r="T126" s="223" t="str">
        <f t="shared" ca="1" si="44"/>
        <v>7,46465354037228-0,366714913058962i</v>
      </c>
      <c r="U126" s="223" t="str">
        <f t="shared" ca="1" si="45"/>
        <v>5,77721412486443-4,74123710235199i</v>
      </c>
      <c r="V126" s="223" t="str">
        <f t="shared" ca="1" si="46"/>
        <v>1,81595025176265-7,2496797852302i</v>
      </c>
      <c r="W126" s="223" t="str">
        <f t="shared" ca="1" si="47"/>
        <v>-2,8600442868445-6,90475770628777i</v>
      </c>
      <c r="X126" s="223" t="str">
        <f t="shared" ca="1" si="48"/>
        <v>-6,4103684748861-3,84222700024851i</v>
      </c>
      <c r="Y126" s="223" t="str">
        <f t="shared" ca="1" si="49"/>
        <v>-7,4376681903447+0,732546377772005i</v>
      </c>
      <c r="Z126" s="223" t="str">
        <f t="shared" ca="1" si="50"/>
        <v>-5,53761373939168+5,01900053581913i</v>
      </c>
      <c r="AA126" s="223" t="str">
        <f t="shared" ca="1" si="51"/>
        <v>-1,45803793347546+7,33005168397869i</v>
      </c>
      <c r="AB126" s="223" t="str">
        <f t="shared" ca="1" si="52"/>
        <v>3,19539964068775+6,75610490160898i</v>
      </c>
      <c r="AC126" s="223" t="str">
        <f t="shared" ca="1" si="53"/>
        <v>6,59117604845731+3,5230569969126i</v>
      </c>
      <c r="AD126" s="223" t="str">
        <f t="shared" ca="1" si="54"/>
        <v>7,39276484618379-1,09661307409745i</v>
      </c>
      <c r="AE126" s="223" t="str">
        <f t="shared" ca="1" si="55"/>
        <v>5,28467275738315-5,28467275738286i</v>
      </c>
      <c r="AF126" s="223" t="str">
        <f t="shared" ca="1" si="56"/>
        <v>1,09661307409712-7,39276484618383i</v>
      </c>
      <c r="AG126" s="223" t="str">
        <f t="shared" ca="1" si="57"/>
        <v>-3,52305699691271-6,59117604845726i</v>
      </c>
      <c r="AH126" s="223" t="str">
        <f t="shared" ca="1" si="58"/>
        <v>-6,75610490160896-3,19539964068779i</v>
      </c>
      <c r="AI126" s="223" t="str">
        <f t="shared" ca="1" si="59"/>
        <v>-7,33005168397874+1,45803793347519i</v>
      </c>
      <c r="AJ126" s="223" t="str">
        <f t="shared" ca="1" si="60"/>
        <v>-5,01900053581895+5,53761373939184i</v>
      </c>
      <c r="AK126" s="223" t="str">
        <f t="shared" ca="1" si="61"/>
        <v>-0,732546377771898+7,43766819034471i</v>
      </c>
      <c r="AL126" s="223" t="str">
        <f t="shared" ca="1" si="62"/>
        <v>3,84222700024841+6,41036847488617i</v>
      </c>
      <c r="AM126" s="223" t="str">
        <f t="shared" ca="1" si="63"/>
        <v>6,90475770628764+2,86004428684482i</v>
      </c>
      <c r="AN126" s="223" t="str">
        <f t="shared" ca="1" si="64"/>
        <v>7,24967978523014-1,81595025176289i</v>
      </c>
      <c r="AO126" s="223" t="str">
        <f t="shared" ca="1" si="65"/>
        <v>4,74123710235198-5,77721412486444i</v>
      </c>
      <c r="AP126" s="223" t="str">
        <f t="shared" ca="1" si="66"/>
        <v>0,366714913059154-7,46465354037227i</v>
      </c>
      <c r="AQ126" s="223" t="str">
        <f t="shared" ca="1" si="67"/>
        <v>-4,15214074220118-6,21411776217712i</v>
      </c>
      <c r="AR126" s="223" t="str">
        <f t="shared" ca="1" si="68"/>
        <v>-4,15214074220118-6,21411776217712i</v>
      </c>
      <c r="AS126" s="223" t="str">
        <f t="shared" ca="1" si="69"/>
        <v>-7,15184277288213+2,16948778683492i</v>
      </c>
      <c r="AT126" s="223" t="str">
        <f t="shared" ca="1" si="70"/>
        <v>-4,45205161342213+6,00289669548608i</v>
      </c>
      <c r="AU126" s="223" t="str">
        <f t="shared" ca="1" si="71"/>
        <v>3,25945374044178E-13+7,47365588619467i</v>
      </c>
      <c r="AV126" s="223" t="str">
        <f t="shared" ca="1" si="72"/>
        <v>4,45205161342205+6,00289669548613i</v>
      </c>
      <c r="AW126" s="223" t="str">
        <f t="shared" ca="1" si="73"/>
        <v>7,15184277288211+2,169487786835i</v>
      </c>
      <c r="AX126" s="223" t="str">
        <f t="shared" ca="1" si="74"/>
        <v>7,03677634486683-2,51779883580377i</v>
      </c>
      <c r="AY126" s="223" t="str">
        <f t="shared" ca="1" si="75"/>
        <v>4,15214074220125-6,21411776217708i</v>
      </c>
      <c r="AZ126" s="223" t="str">
        <f t="shared" ca="1" si="76"/>
        <v>-0,366714913059062-7,46465354037227i</v>
      </c>
      <c r="BA126" s="223" t="str">
        <f t="shared" ca="1" si="77"/>
        <v>-4,7412371023519-5,7772141248645i</v>
      </c>
      <c r="BB126" s="223" t="str">
        <f t="shared" ca="1" si="78"/>
        <v>-7,24967978523011-1,81595025176299i</v>
      </c>
      <c r="BC126" s="223" t="str">
        <f t="shared" ca="1" si="79"/>
        <v>-6,90475770628767+2,86004428684474i</v>
      </c>
      <c r="BD126" s="223" t="str">
        <f t="shared" ca="1" si="80"/>
        <v>-3,84222700024848+6,41036847488612i</v>
      </c>
      <c r="BE126" s="223" t="str">
        <f t="shared" ca="1" si="81"/>
        <v>0,732546377771807+7,43766819034471i</v>
      </c>
      <c r="BF126" s="223" t="str">
        <f t="shared" ca="1" si="82"/>
        <v>5,01900053581943+5,53761373939141i</v>
      </c>
      <c r="BG126" s="223" t="str">
        <f t="shared" ca="1" si="83"/>
        <v>7,33005168397873+1,45803793347527i</v>
      </c>
      <c r="BH126" s="223" t="str">
        <f t="shared" ca="1" si="84"/>
        <v>6,75610490160899-3,19539964068771i</v>
      </c>
      <c r="BI126" s="223" t="str">
        <f t="shared" ca="1" si="85"/>
        <v>3,52305699691277-6,59117604845722i</v>
      </c>
      <c r="BJ126" s="223" t="str">
        <f t="shared" ca="1" si="86"/>
        <v>-1,09661307409775-7,39276484618374i</v>
      </c>
      <c r="BK126" s="223" t="str">
        <f t="shared" ca="1" si="87"/>
        <v>-5,28467275738309-5,28467275738292i</v>
      </c>
      <c r="BL126" s="223" t="str">
        <f t="shared" ca="1" si="88"/>
        <v>-7,39276484618378-1,09661307409752i</v>
      </c>
      <c r="BM126" s="223" t="str">
        <f t="shared" ca="1" si="89"/>
        <v>-6,59117604845746+3,52305699691233i</v>
      </c>
      <c r="BN126" s="223" t="str">
        <f t="shared" ca="1" si="90"/>
        <v>-3,19539964068752+6,75610490160908i</v>
      </c>
      <c r="BO126" s="223" t="str">
        <f t="shared" ca="1" si="91"/>
        <v>1,4580379334755+7,33005168397868i</v>
      </c>
      <c r="BP126" s="223" t="str">
        <f t="shared" ca="1" si="92"/>
        <v>5,53761373939156+5,01900053581926i</v>
      </c>
      <c r="BQ126" s="223" t="str">
        <f t="shared" ca="1" si="93"/>
        <v>7,43766819034467+0,732546377772314i</v>
      </c>
      <c r="BR126" s="223" t="str">
        <f t="shared" ca="1" si="94"/>
        <v>6,41036847488599-3,8422270002487i</v>
      </c>
      <c r="BS126" s="223" t="str">
        <f t="shared" ca="1" si="95"/>
        <v>2,8600442868445-6,90475770628777i</v>
      </c>
      <c r="BT126" s="223" t="str">
        <f t="shared" ca="1" si="96"/>
        <v>-1,81595025176247-7,24967978523025i</v>
      </c>
      <c r="BU126" s="223" t="str">
        <f t="shared" ca="1" si="97"/>
        <v>-5,77721412486418-4,7412371023523i</v>
      </c>
      <c r="BV126" s="223" t="str">
        <f t="shared" ca="1" si="98"/>
        <v>-7,46465354037229-0,366714913058828i</v>
      </c>
      <c r="BW126" s="223" t="str">
        <f t="shared" ca="1" si="99"/>
        <v>-6,21411776217693+4,15214074220147i</v>
      </c>
      <c r="BX126" s="223" t="str">
        <f t="shared" ca="1" si="100"/>
        <v>-2,51779883580423+7,03677634486667i</v>
      </c>
      <c r="BY126" s="223" t="str">
        <f t="shared" ca="1" si="101"/>
        <v>2,16948778683521+7,15184277288205i</v>
      </c>
      <c r="BZ126" s="223" t="str">
        <f t="shared" ca="1" si="102"/>
        <v>6,00289669548627+4,45205161342187i</v>
      </c>
      <c r="CA126" s="223" t="str">
        <f t="shared" ca="1" si="103"/>
        <v>7,47365588619467+9,15585178425321E-14i</v>
      </c>
      <c r="CB126" s="223" t="str">
        <f t="shared" ca="1" si="104"/>
        <v>6,00289669548638-4,45205161342172i</v>
      </c>
      <c r="CC126" s="223" t="str">
        <f t="shared" ca="1" si="105"/>
        <v>2,16948778683467-7,1518427728822i</v>
      </c>
      <c r="CD126" s="223" t="str">
        <f t="shared" ca="1" si="106"/>
        <v>-2,51779883580405-7,03677634486673i</v>
      </c>
      <c r="CE126" s="223" t="str">
        <f t="shared" ca="1" si="107"/>
        <v>-6,21411776217683-4,15214074220163i</v>
      </c>
      <c r="CF126" s="223" t="str">
        <f t="shared" ca="1" si="108"/>
        <v>-7,4646535403723+0,366714913058645i</v>
      </c>
      <c r="CG126" s="223" t="str">
        <f t="shared" ca="1" si="109"/>
        <v>-5,77721412486429+4,74123710235216i</v>
      </c>
      <c r="CH126" s="223" t="str">
        <f t="shared" ca="1" si="110"/>
        <v>-1,81595025176265+7,2496797852302i</v>
      </c>
      <c r="CI126" s="223" t="str">
        <f t="shared" ca="1" si="111"/>
        <v>2,86004428684438+6,90475770628782i</v>
      </c>
      <c r="CJ126" s="223" t="str">
        <f t="shared" ca="1" si="112"/>
        <v>6,4103684748859+3,84222700024886i</v>
      </c>
      <c r="CK126" s="223" t="str">
        <f t="shared" ca="1" si="113"/>
        <v>7,43766819034468-0,732546377772132i</v>
      </c>
      <c r="CL126" s="223" t="str">
        <f t="shared" ca="1" si="114"/>
        <v>5,53761373939168-5,01900053581913i</v>
      </c>
      <c r="CM126" s="223" t="str">
        <f t="shared" ca="1" si="115"/>
        <v>1,45803793347568-7,33005168397864i</v>
      </c>
      <c r="CN126" s="223" t="str">
        <f t="shared" ca="1" si="116"/>
        <v>-3,19539964068803-6,75610490160884i</v>
      </c>
      <c r="CO126" s="223" t="str">
        <f t="shared" ca="1" si="117"/>
        <v>-6,59117604845737-3,5230569969125i</v>
      </c>
      <c r="CP126" s="223" t="str">
        <f t="shared" ca="1" si="118"/>
        <v>-7,3927648461838+1,09661307409734i</v>
      </c>
      <c r="CQ126" s="223" t="str">
        <f t="shared" ca="1" si="119"/>
        <v>-5,28467275738322+5,28467275738279i</v>
      </c>
      <c r="CR126" s="223" t="str">
        <f t="shared" ca="1" si="120"/>
        <v>-1,0966130740972+7,39276484618382i</v>
      </c>
      <c r="CS126" s="223" t="str">
        <f t="shared" ca="1" si="121"/>
        <v>3,52305699691263+6,5911760484573i</v>
      </c>
      <c r="CT126" s="223" t="str">
        <f t="shared" ca="1" si="122"/>
        <v>6,7561049016089+3,1953996406879i</v>
      </c>
      <c r="CU126" s="223" t="str">
        <f t="shared" ca="1" si="123"/>
        <v>7,33005168397876-1,45803793347509i</v>
      </c>
      <c r="CV126" s="223" t="str">
        <f t="shared" ca="1" si="124"/>
        <v>5,01900053581902-5,53761373939178i</v>
      </c>
      <c r="CW126" s="223" t="str">
        <f t="shared" ca="1" si="125"/>
        <v>0,732546377771989-7,4376681903447i</v>
      </c>
      <c r="CX126" s="223" t="str">
        <f t="shared" ca="1" si="126"/>
        <v>-3,84222700024834-6,4103684748862i</v>
      </c>
      <c r="CY126" s="223" t="str">
        <f t="shared" ca="1" si="127"/>
        <v>-6,90475770628761-2,86004428684489i</v>
      </c>
      <c r="CZ126" s="223" t="str">
        <f t="shared" ca="1" si="128"/>
        <v>-7,24967978523017+1,81595025176279i</v>
      </c>
      <c r="DA126" s="223" t="str">
        <f t="shared" ca="1" si="129"/>
        <v>-4,74123710235205+5,77721412486438i</v>
      </c>
      <c r="DB126" s="223" t="str">
        <f t="shared" ca="1" si="130"/>
        <v>-0,366714913059245+7,46465354037227i</v>
      </c>
      <c r="DC126" s="223" t="str">
        <f t="shared" ca="1" si="131"/>
        <v>4,15214074220175+6,21411776217675i</v>
      </c>
      <c r="DD126" s="223" t="str">
        <f t="shared" ca="1" si="132"/>
        <v>7,03677634486678+2,51779883580392i</v>
      </c>
      <c r="DE126" s="223" t="str">
        <f t="shared" ca="1" si="133"/>
        <v>7,15184277288216-2,16948778683481i</v>
      </c>
      <c r="DF126" s="223" t="str">
        <f t="shared" ca="1" si="134"/>
        <v>4,4520516134222-6,00289669548602i</v>
      </c>
      <c r="DG126" s="223" t="str">
        <f t="shared" ca="1" si="135"/>
        <v>-2,34386856201645E-13-7,47365588619467i</v>
      </c>
      <c r="DH126" s="223" t="str">
        <f t="shared" ca="1" si="136"/>
        <v>-4,45205161342198-6,00289669548618i</v>
      </c>
      <c r="DI126" s="223" t="str">
        <f t="shared" ca="1" si="137"/>
        <v>-7,15184277288208-2,16948778683507i</v>
      </c>
      <c r="DJ126" s="223" t="str">
        <f t="shared" ca="1" si="138"/>
        <v>-7,0367763448666+2,51779883580441i</v>
      </c>
      <c r="DK126" s="223" t="str">
        <f t="shared" ca="1" si="139"/>
        <v>-4,15214074220135+6,21411776217701i</v>
      </c>
      <c r="DL126" s="223" t="str">
        <f t="shared" ca="1" si="140"/>
        <v>0,36671491305897+7,46465354037228i</v>
      </c>
      <c r="DM126" s="223" t="str">
        <f t="shared" ca="1" si="141"/>
        <v>4,74123710235179+5,77721412486459i</v>
      </c>
      <c r="DN126" s="223" t="str">
        <f t="shared" ca="1" si="142"/>
        <v>7,2496797852301+1,81595025176306i</v>
      </c>
      <c r="DO126" s="223" t="str">
        <f t="shared" ca="1" si="143"/>
        <v>6,90475770628771-2,86004428684463i</v>
      </c>
      <c r="DP126" s="223" t="str">
        <f t="shared" ca="1" si="144"/>
        <v>3,84222700024853-6,41036847488609i</v>
      </c>
      <c r="DQ126" s="223" t="str">
        <f t="shared" ca="1" si="145"/>
        <v>-0,732546377771717-7,43766819034472i</v>
      </c>
      <c r="DR126" s="223" t="str">
        <f t="shared" ca="1" si="146"/>
        <v>-5,0190005358194-5,53761373939143i</v>
      </c>
      <c r="DS126" s="223" t="str">
        <f t="shared" ca="1" si="147"/>
        <v>-7,33005168397871-1,45803793347536i</v>
      </c>
      <c r="DT126" s="223" t="str">
        <f t="shared" ca="1" si="148"/>
        <v>-6,75610490160905+3,1953996406876i</v>
      </c>
      <c r="DU126" s="223" t="str">
        <f t="shared" ca="1" si="149"/>
        <v>-3,52305699691283+6,59117604845719i</v>
      </c>
      <c r="DV126" s="223" t="str">
        <f t="shared" ca="1" si="150"/>
        <v>1,09661307409766+7,39276484618376i</v>
      </c>
      <c r="DW126" s="223" t="str">
        <f t="shared" ca="1" si="151"/>
        <v>5,28467275738306+5,28467275738295i</v>
      </c>
      <c r="DX126" s="223" t="str">
        <f t="shared" ca="1" si="152"/>
        <v>7,39276484618376+1,09661307409761i</v>
      </c>
      <c r="DY126" s="223" t="str">
        <f t="shared" ca="1" si="153"/>
        <v>6,59117604845752-3,52305699691222i</v>
      </c>
      <c r="DZ126" s="223" t="str">
        <f t="shared" ca="1" si="154"/>
        <v>3,19539964068756-6,75610490160907i</v>
      </c>
      <c r="EA126" s="223" t="str">
        <f t="shared" ca="1" si="155"/>
        <v>-1,45803793347541-7,3300516839787i</v>
      </c>
      <c r="EB126" s="223" t="str">
        <f t="shared" ca="1" si="156"/>
        <v>-5,53761373939153-5,01900053581929i</v>
      </c>
      <c r="EC126" s="223" t="str">
        <f t="shared" ca="1" si="157"/>
        <v>-7,43766819034473-0,732546377771665i</v>
      </c>
      <c r="ED126" s="223" t="str">
        <f t="shared" ca="1" si="158"/>
        <v>-6,41036847488606+3,84222700024857i</v>
      </c>
      <c r="EE126" s="223" t="str">
        <f t="shared" ca="1" si="159"/>
        <v>-2,86004428684458+6,90475770628774i</v>
      </c>
      <c r="EF126" s="223" t="str">
        <f t="shared" ca="1" si="160"/>
        <v>1,81595025176238+7,24967978523027i</v>
      </c>
      <c r="EG126" s="223" t="str">
        <f t="shared" ca="1" si="161"/>
        <v>5,77721412486463+4,74123710235175i</v>
      </c>
      <c r="EH126" s="223" t="str">
        <f t="shared" ca="1" si="162"/>
        <v>7,46465354037228+0,36671491305892i</v>
      </c>
      <c r="EI126" s="223" t="str">
        <f t="shared" ca="1" si="163"/>
        <v>6,21411776217701-4,15214074220135i</v>
      </c>
      <c r="EJ126" s="223" t="str">
        <f t="shared" ca="1" si="164"/>
        <v>2,51779883580432-7,03677634486664i</v>
      </c>
      <c r="EK126" s="223" t="str">
        <f t="shared" ca="1" si="165"/>
        <v>-2,16948778683512-7,15184277288207i</v>
      </c>
      <c r="EL126" s="223" t="str">
        <f t="shared" ca="1" si="166"/>
        <v>-6,00289669548625-4,4520516134219i</v>
      </c>
      <c r="EM126" s="223" t="str">
        <f t="shared" ca="1" si="167"/>
        <v>-7,47365588619467-1,83117035685064E-13i</v>
      </c>
      <c r="EN126" s="223"/>
      <c r="EO126" s="223"/>
      <c r="EP126" s="223"/>
    </row>
    <row r="127" spans="1:146" ht="15.75" thickBot="1">
      <c r="A127" s="257">
        <f t="shared" si="168"/>
        <v>5.2734375000000014E-4</v>
      </c>
      <c r="B127" s="256">
        <v>27</v>
      </c>
      <c r="C127" s="230">
        <f t="shared" si="169"/>
        <v>5400</v>
      </c>
      <c r="D127" s="229">
        <f t="shared" si="170"/>
        <v>33929.200658769769</v>
      </c>
      <c r="E127" s="229" t="str">
        <f t="shared" si="171"/>
        <v>33929,2006587698i</v>
      </c>
      <c r="F127" s="229" t="str">
        <f t="shared" si="172"/>
        <v>0,0432383040272961-0,0286534316158661i</v>
      </c>
      <c r="G127" s="229" t="str">
        <f t="shared" si="173"/>
        <v>-4,10367941007359-0,806405474073177i</v>
      </c>
      <c r="H127" s="229" t="str">
        <f t="shared" si="38"/>
        <v>0,00210049835939372-0,0156872836970932i</v>
      </c>
      <c r="I127" s="229" t="str">
        <f t="shared" si="174"/>
        <v>-0,002637403627625+0,0128851139126187i</v>
      </c>
      <c r="J127" s="255" t="str">
        <f ca="1">IMPRODUCT(1/N_FFT2,AP100)</f>
        <v>0,185763557513615+0,0044384309708257i</v>
      </c>
      <c r="K127" s="254" t="str">
        <f t="shared" ca="1" si="175"/>
        <v>-0,000547123169119318+0,00238187866543281i</v>
      </c>
      <c r="N127" s="246">
        <f t="shared" ca="1" si="176"/>
        <v>2.5267441829853849</v>
      </c>
      <c r="O127" s="223">
        <f t="shared" ca="1" si="39"/>
        <v>-7.4732558170146151</v>
      </c>
      <c r="P127" s="223" t="str">
        <f t="shared" ca="1" si="40"/>
        <v>-5,89151452608322+4,59778306311783i</v>
      </c>
      <c r="Q127" s="223" t="str">
        <f t="shared" ca="1" si="41"/>
        <v>-1,81585304288136+7,2492917056221i</v>
      </c>
      <c r="R127" s="223" t="str">
        <f t="shared" ca="1" si="42"/>
        <v>3,02847200718243+6,83212337478292i</v>
      </c>
      <c r="S127" s="223" t="str">
        <f t="shared" ca="1" si="43"/>
        <v>6,59082321894024+3,52286840560658i</v>
      </c>
      <c r="T127" s="223" t="str">
        <f t="shared" ca="1" si="44"/>
        <v>7,36323187235761-1,27764192966569i</v>
      </c>
      <c r="U127" s="223" t="str">
        <f t="shared" ca="1" si="45"/>
        <v>5,01873186577875-5,53731730768247i</v>
      </c>
      <c r="V127" s="223" t="str">
        <f t="shared" ca="1" si="46"/>
        <v>0,549766802847349-7,45300670662718i</v>
      </c>
      <c r="W127" s="223" t="str">
        <f t="shared" ca="1" si="47"/>
        <v>-4,15191847567394-6,21378511681087i</v>
      </c>
      <c r="X127" s="223" t="str">
        <f t="shared" ca="1" si="48"/>
        <v>-7,09606699903621-2,3442238911273i</v>
      </c>
      <c r="Y127" s="223" t="str">
        <f t="shared" ca="1" si="49"/>
        <v>-7,0363996621046+2,51766405655661i</v>
      </c>
      <c r="Z127" s="223" t="str">
        <f t="shared" ca="1" si="50"/>
        <v>-3,99817407491021+6,31380682102792i</v>
      </c>
      <c r="AA127" s="223" t="str">
        <f t="shared" ca="1" si="51"/>
        <v>0,732507164134995+7,4372700476071i</v>
      </c>
      <c r="AB127" s="223" t="str">
        <f t="shared" ca="1" si="52"/>
        <v>5,1531128870237+5,41248372562292i</v>
      </c>
      <c r="AC127" s="223" t="str">
        <f t="shared" ca="1" si="53"/>
        <v>7,39236910714852+1,09655437175683i</v>
      </c>
      <c r="AD127" s="223" t="str">
        <f t="shared" ca="1" si="54"/>
        <v>6,50238266761194-3,68355428227719i</v>
      </c>
      <c r="AE127" s="223" t="str">
        <f t="shared" ca="1" si="55"/>
        <v>2,8598911869972-6,90438809056085i</v>
      </c>
      <c r="AF127" s="223" t="str">
        <f t="shared" ca="1" si="56"/>
        <v>-1,99321266627095-7,20254509000533i</v>
      </c>
      <c r="AG127" s="223" t="str">
        <f t="shared" ca="1" si="57"/>
        <v>-6,00257535690747-4,45181329248992i</v>
      </c>
      <c r="AH127" s="223" t="str">
        <f t="shared" ca="1" si="58"/>
        <v>-7,47100501208405+0,18340287881521i</v>
      </c>
      <c r="AI127" s="223" t="str">
        <f t="shared" ca="1" si="59"/>
        <v>-5,77690486720637+4,74098330115074i</v>
      </c>
      <c r="AJ127" s="223" t="str">
        <f t="shared" ca="1" si="60"/>
        <v>-1,63739961751772+7,29167161898392i</v>
      </c>
      <c r="AK127" s="223" t="str">
        <f t="shared" ca="1" si="61"/>
        <v>3,19522858907185+6,75574324335381i</v>
      </c>
      <c r="AL127" s="223" t="str">
        <f t="shared" ca="1" si="62"/>
        <v>6,67529370480809+3,36006048473718i</v>
      </c>
      <c r="AM127" s="223" t="str">
        <f t="shared" ca="1" si="63"/>
        <v>7,32965930201579-1,45795988385008i</v>
      </c>
      <c r="AN127" s="223" t="str">
        <f t="shared" ca="1" si="64"/>
        <v>4,88132774812042-5,6588154168494i</v>
      </c>
      <c r="AO127" s="223" t="str">
        <f t="shared" ca="1" si="65"/>
        <v>0,366695282594918-7,46425395309306i</v>
      </c>
      <c r="AP127" s="223" t="str">
        <f t="shared" ca="1" si="66"/>
        <v>-4,30316191599796-6,11002046078796i</v>
      </c>
      <c r="AQ127" s="223" t="str">
        <f t="shared" ca="1" si="67"/>
        <v>-7,15145993054661-2,16937165288225i</v>
      </c>
      <c r="AR127" s="223" t="str">
        <f t="shared" ca="1" si="68"/>
        <v>-7,15145993054661-2,16937165288225i</v>
      </c>
      <c r="AS127" s="223" t="str">
        <f t="shared" ca="1" si="69"/>
        <v>-3,84202132358523+6,41002532410436i</v>
      </c>
      <c r="AT127" s="223" t="str">
        <f t="shared" ca="1" si="70"/>
        <v>0,914806290497175+7,41705345520777i</v>
      </c>
      <c r="AU127" s="223" t="str">
        <f t="shared" ca="1" si="71"/>
        <v>5,28438986575282+5,28438986575287i</v>
      </c>
      <c r="AV127" s="223" t="str">
        <f t="shared" ca="1" si="72"/>
        <v>7,41705345520777+0,91480629049725i</v>
      </c>
      <c r="AW127" s="223" t="str">
        <f t="shared" ca="1" si="73"/>
        <v>6,41002532410439-3,84202132358519i</v>
      </c>
      <c r="AX127" s="223" t="str">
        <f t="shared" ca="1" si="74"/>
        <v>2,68958767529976-6,97249386112447i</v>
      </c>
      <c r="AY127" s="223" t="str">
        <f t="shared" ca="1" si="75"/>
        <v>-2,16937165288217-7,15145993054664i</v>
      </c>
      <c r="AZ127" s="223" t="str">
        <f t="shared" ca="1" si="76"/>
        <v>-6,11002046078792-4,30316191599802i</v>
      </c>
      <c r="BA127" s="223" t="str">
        <f t="shared" ca="1" si="77"/>
        <v>-7,46425395309307+0,366695282594866i</v>
      </c>
      <c r="BB127" s="223" t="str">
        <f t="shared" ca="1" si="78"/>
        <v>-5,65881541684943+4,88132774812038i</v>
      </c>
      <c r="BC127" s="223" t="str">
        <f t="shared" ca="1" si="79"/>
        <v>-1,45795988385014+7,32965930201578i</v>
      </c>
      <c r="BD127" s="223" t="str">
        <f t="shared" ca="1" si="80"/>
        <v>3,36006048473711+6,67529370480813i</v>
      </c>
      <c r="BE127" s="223" t="str">
        <f t="shared" ca="1" si="81"/>
        <v>6,75574324335379+3,1952285890719i</v>
      </c>
      <c r="BF127" s="223" t="str">
        <f t="shared" ca="1" si="82"/>
        <v>7,29167161898394-1,63739961751765i</v>
      </c>
      <c r="BG127" s="223" t="str">
        <f t="shared" ca="1" si="83"/>
        <v>4,74098330115079-5,77690486720633i</v>
      </c>
      <c r="BH127" s="223" t="str">
        <f t="shared" ca="1" si="84"/>
        <v>0,183402878815288-7,47100501208405i</v>
      </c>
      <c r="BI127" s="223" t="str">
        <f t="shared" ca="1" si="85"/>
        <v>-4,45181329248985-6,00257535690752i</v>
      </c>
      <c r="BJ127" s="223" t="str">
        <f t="shared" ca="1" si="86"/>
        <v>-7,20254509000531-1,99321266627099i</v>
      </c>
      <c r="BK127" s="223" t="str">
        <f t="shared" ca="1" si="87"/>
        <v>-6,90438809056059+2,85989118699783i</v>
      </c>
      <c r="BL127" s="223" t="str">
        <f t="shared" ca="1" si="88"/>
        <v>-3,68355428227757+6,50238266761172i</v>
      </c>
      <c r="BM127" s="223" t="str">
        <f t="shared" ca="1" si="89"/>
        <v>1,09655437175723+7,39236910714845i</v>
      </c>
      <c r="BN127" s="223" t="str">
        <f t="shared" ca="1" si="90"/>
        <v>5,41248372562266+5,15311288702398i</v>
      </c>
      <c r="BO127" s="223" t="str">
        <f t="shared" ca="1" si="91"/>
        <v>7,43727004760707+0,732507164135351i</v>
      </c>
      <c r="BP127" s="223" t="str">
        <f t="shared" ca="1" si="92"/>
        <v>6,31380682102809-3,99817407490994i</v>
      </c>
      <c r="BQ127" s="223" t="str">
        <f t="shared" ca="1" si="93"/>
        <v>2,51766405655689-7,0363996621045i</v>
      </c>
      <c r="BR127" s="223" t="str">
        <f t="shared" ca="1" si="94"/>
        <v>-2,34422389112705-7,09606699903629i</v>
      </c>
      <c r="BS127" s="223" t="str">
        <f t="shared" ca="1" si="95"/>
        <v>-6,21378511681074-4,15191847567412i</v>
      </c>
      <c r="BT127" s="223" t="str">
        <f t="shared" ca="1" si="96"/>
        <v>-7,4530067066272+0,549766802847138i</v>
      </c>
      <c r="BU127" s="223" t="str">
        <f t="shared" ca="1" si="97"/>
        <v>-5,53731730768259+5,01873186577861i</v>
      </c>
      <c r="BV127" s="223" t="str">
        <f t="shared" ca="1" si="98"/>
        <v>-1,27764192966591+7,36323187235757i</v>
      </c>
      <c r="BW127" s="223" t="str">
        <f t="shared" ca="1" si="99"/>
        <v>3,52286840560647+6,5908232189403i</v>
      </c>
      <c r="BX127" s="223" t="str">
        <f t="shared" ca="1" si="100"/>
        <v>6,83212337478286+3,02847200718258i</v>
      </c>
      <c r="BY127" s="223" t="str">
        <f t="shared" ca="1" si="101"/>
        <v>7,24929170562213-1,81585304288121i</v>
      </c>
      <c r="BZ127" s="223" t="str">
        <f t="shared" ca="1" si="102"/>
        <v>4,59778306311788-5,89151452608319i</v>
      </c>
      <c r="CA127" s="223" t="str">
        <f t="shared" ca="1" si="103"/>
        <v>7,87362399691338E-14-7,47325581701462i</v>
      </c>
      <c r="CB127" s="223" t="str">
        <f t="shared" ca="1" si="104"/>
        <v>-4,5977830631178-5,89151452608325i</v>
      </c>
      <c r="CC127" s="223" t="str">
        <f t="shared" ca="1" si="105"/>
        <v>-7,2492917056221-1,81585304288137i</v>
      </c>
      <c r="CD127" s="223" t="str">
        <f t="shared" ca="1" si="106"/>
        <v>-6,83212337478292+3,02847200718243i</v>
      </c>
      <c r="CE127" s="223" t="str">
        <f t="shared" ca="1" si="107"/>
        <v>-3,52286840560656+6,59082321894024i</v>
      </c>
      <c r="CF127" s="223" t="str">
        <f t="shared" ca="1" si="108"/>
        <v>1,27764192966575+7,3632318723576i</v>
      </c>
      <c r="CG127" s="223" t="str">
        <f t="shared" ca="1" si="109"/>
        <v>5,53731730768252+5,01873186577868i</v>
      </c>
      <c r="CH127" s="223" t="str">
        <f t="shared" ca="1" si="110"/>
        <v>7,45300670662719+0,549766802847242i</v>
      </c>
      <c r="CI127" s="223" t="str">
        <f t="shared" ca="1" si="111"/>
        <v>6,21378511681082-4,151918475674i</v>
      </c>
      <c r="CJ127" s="223" t="str">
        <f t="shared" ca="1" si="112"/>
        <v>2,34422389112715-7,09606699903626i</v>
      </c>
      <c r="CK127" s="223" t="str">
        <f t="shared" ca="1" si="113"/>
        <v>-2,51766405655674-7,03639966210455i</v>
      </c>
      <c r="CL127" s="223" t="str">
        <f t="shared" ca="1" si="114"/>
        <v>-6,31380682102801-3,99817407491007i</v>
      </c>
      <c r="CM127" s="223" t="str">
        <f t="shared" ca="1" si="115"/>
        <v>-7,43727004760707+0,732507164135247i</v>
      </c>
      <c r="CN127" s="223" t="str">
        <f t="shared" ca="1" si="116"/>
        <v>-5,41248372562277+5,15311288702386i</v>
      </c>
      <c r="CO127" s="223" t="str">
        <f t="shared" ca="1" si="117"/>
        <v>-1,09655437175659+7,39236910714855i</v>
      </c>
      <c r="CP127" s="223" t="str">
        <f t="shared" ca="1" si="118"/>
        <v>3,68355428227743+6,5023826676118i</v>
      </c>
      <c r="CQ127" s="223" t="str">
        <f t="shared" ca="1" si="119"/>
        <v>6,90438809056082+2,85989118699726i</v>
      </c>
      <c r="CR127" s="223" t="str">
        <f t="shared" ca="1" si="120"/>
        <v>7,20254509000514-1,99321266627161i</v>
      </c>
      <c r="CS127" s="223" t="str">
        <f t="shared" ca="1" si="121"/>
        <v>4,45181329248998-6,00257535690743i</v>
      </c>
      <c r="CT127" s="223" t="str">
        <f t="shared" ca="1" si="122"/>
        <v>-0,183402878815901-7,47100501208404i</v>
      </c>
      <c r="CU127" s="223" t="str">
        <f t="shared" ca="1" si="123"/>
        <v>-4,74098330115067-5,77690486720643i</v>
      </c>
      <c r="CV127" s="223" t="str">
        <f t="shared" ca="1" si="124"/>
        <v>-7,29167161898391-1,63739961751778i</v>
      </c>
      <c r="CW127" s="223" t="str">
        <f t="shared" ca="1" si="125"/>
        <v>-6,75574324335383+3,19522858907181i</v>
      </c>
      <c r="CX127" s="223" t="str">
        <f t="shared" ca="1" si="126"/>
        <v>-3,36006048473725+6,67529370480806i</v>
      </c>
      <c r="CY127" s="223" t="str">
        <f t="shared" ca="1" si="127"/>
        <v>1,45795988385001+7,32965930201581i</v>
      </c>
      <c r="CZ127" s="223" t="str">
        <f t="shared" ca="1" si="128"/>
        <v>5,65881541684936+4,88132774812046i</v>
      </c>
      <c r="DA127" s="223" t="str">
        <f t="shared" ca="1" si="129"/>
        <v>7,46425395309306+0,366695282594997i</v>
      </c>
      <c r="DB127" s="223" t="str">
        <f t="shared" ca="1" si="130"/>
        <v>6,11002046078799-4,30316191599791i</v>
      </c>
      <c r="DC127" s="223" t="str">
        <f t="shared" ca="1" si="131"/>
        <v>2,16937165288232-7,15145993054659i</v>
      </c>
      <c r="DD127" s="223" t="str">
        <f t="shared" ca="1" si="132"/>
        <v>-2,68958767529963-6,97249386112452i</v>
      </c>
      <c r="DE127" s="223" t="str">
        <f t="shared" ca="1" si="133"/>
        <v>-6,41002532410433-3,84202132358528i</v>
      </c>
      <c r="DF127" s="223" t="str">
        <f t="shared" ca="1" si="134"/>
        <v>-7,41705345520778+0,914806290497093i</v>
      </c>
      <c r="DG127" s="223" t="str">
        <f t="shared" ca="1" si="135"/>
        <v>-5,28438986575291+5,28438986575278i</v>
      </c>
      <c r="DH127" s="223" t="str">
        <f t="shared" ca="1" si="136"/>
        <v>-0,91480629049728+7,41705345520776i</v>
      </c>
      <c r="DI127" s="223" t="str">
        <f t="shared" ca="1" si="137"/>
        <v>3,84202132358512+6,41002532410442i</v>
      </c>
      <c r="DJ127" s="223" t="str">
        <f t="shared" ca="1" si="138"/>
        <v>6,97249386112444+2,68958767529985i</v>
      </c>
      <c r="DK127" s="223" t="str">
        <f t="shared" ca="1" si="139"/>
        <v>7,15145993054664-2,16937165288215i</v>
      </c>
      <c r="DL127" s="223" t="str">
        <f t="shared" ca="1" si="140"/>
        <v>4,30316191599807-6,11002046078789i</v>
      </c>
      <c r="DM127" s="223" t="str">
        <f t="shared" ca="1" si="141"/>
        <v>-0,366695282594761-7,46425395309307i</v>
      </c>
      <c r="DN127" s="223" t="str">
        <f t="shared" ca="1" si="142"/>
        <v>-4,88132774812036-5,65881541684945i</v>
      </c>
      <c r="DO127" s="223" t="str">
        <f t="shared" ca="1" si="143"/>
        <v>-7,32965930201577-1,45795988385019i</v>
      </c>
      <c r="DP127" s="223" t="str">
        <f t="shared" ca="1" si="144"/>
        <v>-6,67529370480816+3,36006048473703i</v>
      </c>
      <c r="DQ127" s="223" t="str">
        <f t="shared" ca="1" si="145"/>
        <v>-3,19522858907193+6,75574324335378i</v>
      </c>
      <c r="DR127" s="223" t="str">
        <f t="shared" ca="1" si="146"/>
        <v>1,63739961751761+7,29167161898395i</v>
      </c>
      <c r="DS127" s="223" t="str">
        <f t="shared" ca="1" si="147"/>
        <v>5,77690486720628+4,74098330115085i</v>
      </c>
      <c r="DT127" s="223" t="str">
        <f t="shared" ca="1" si="148"/>
        <v>7,47100501208405+0,183402878815394i</v>
      </c>
      <c r="DU127" s="223" t="str">
        <f t="shared" ca="1" si="149"/>
        <v>6,00257535690754-4,45181329248983i</v>
      </c>
      <c r="DV127" s="223" t="str">
        <f t="shared" ca="1" si="150"/>
        <v>1,99321266627107-7,20254509000529i</v>
      </c>
      <c r="DW127" s="223" t="str">
        <f t="shared" ca="1" si="151"/>
        <v>-2,85989118699773-6,90438809056063i</v>
      </c>
      <c r="DX127" s="223" t="str">
        <f t="shared" ca="1" si="152"/>
        <v>-6,50238266761207-3,68355428227694i</v>
      </c>
      <c r="DY127" s="223" t="str">
        <f t="shared" ca="1" si="153"/>
        <v>-7,39236910714847+1,09655437175715i</v>
      </c>
      <c r="DZ127" s="223" t="str">
        <f t="shared" ca="1" si="154"/>
        <v>-5,1531128870235+5,41248372562312i</v>
      </c>
      <c r="EA127" s="223" t="str">
        <f t="shared" ca="1" si="155"/>
        <v>-0,732507164135377+7,43727004760706i</v>
      </c>
      <c r="EB127" s="223" t="str">
        <f t="shared" ca="1" si="156"/>
        <v>3,99817407490991+6,3138068210281i</v>
      </c>
      <c r="EC127" s="223" t="str">
        <f t="shared" ca="1" si="157"/>
        <v>7,03639966210447+2,51766405655696i</v>
      </c>
      <c r="ED127" s="223" t="str">
        <f t="shared" ca="1" si="158"/>
        <v>7,09606699903634-2,34422389112692i</v>
      </c>
      <c r="EE127" s="223" t="str">
        <f t="shared" ca="1" si="159"/>
        <v>4,15191847567415-6,21378511681072i</v>
      </c>
      <c r="EF127" s="223" t="str">
        <f t="shared" ca="1" si="160"/>
        <v>-0,549766802847059-7,4530067066272i</v>
      </c>
      <c r="EG127" s="223" t="str">
        <f t="shared" ca="1" si="161"/>
        <v>-5,01873186577851-5,53731730768268i</v>
      </c>
      <c r="EH127" s="223" t="str">
        <f t="shared" ca="1" si="162"/>
        <v>-7,36323187235756-1,27764192966593i</v>
      </c>
      <c r="EI127" s="223" t="str">
        <f t="shared" ca="1" si="163"/>
        <v>-6,59082321894033+3,5228684056064i</v>
      </c>
      <c r="EJ127" s="223" t="str">
        <f t="shared" ca="1" si="164"/>
        <v>-3,02847200718265+6,83212337478283i</v>
      </c>
      <c r="EK127" s="223" t="str">
        <f t="shared" ca="1" si="165"/>
        <v>1,81585304288119+7,24929170562213i</v>
      </c>
      <c r="EL127" s="223" t="str">
        <f t="shared" ca="1" si="166"/>
        <v>5,89151452608314+4,59778306311794i</v>
      </c>
      <c r="EM127" s="223" t="str">
        <f t="shared" ca="1" si="167"/>
        <v>7,47325581701462+1,57472479938268E-13i</v>
      </c>
      <c r="EN127" s="223"/>
      <c r="EO127" s="223"/>
      <c r="EP127" s="223"/>
    </row>
    <row r="128" spans="1:146" ht="15.75" thickBot="1">
      <c r="A128" s="257">
        <f t="shared" si="168"/>
        <v>5.4687500000000016E-4</v>
      </c>
      <c r="B128" s="256">
        <v>28</v>
      </c>
      <c r="C128" s="230">
        <f t="shared" si="169"/>
        <v>5600</v>
      </c>
      <c r="D128" s="229">
        <f t="shared" si="170"/>
        <v>35185.83772020568</v>
      </c>
      <c r="E128" s="229" t="str">
        <f t="shared" si="171"/>
        <v>35185,8377202057i</v>
      </c>
      <c r="F128" s="229" t="str">
        <f t="shared" si="172"/>
        <v>0,0414490024835529-0,0261462158317528i</v>
      </c>
      <c r="G128" s="229" t="str">
        <f t="shared" si="173"/>
        <v>-4,16580988995951-0,782776213622488i</v>
      </c>
      <c r="H128" s="229" t="str">
        <f t="shared" si="38"/>
        <v>0,0020946906855387-0,0151254014757456i</v>
      </c>
      <c r="I128" s="229" t="str">
        <f t="shared" si="174"/>
        <v>-0,0025576540761897+0,0125130864921162i</v>
      </c>
      <c r="J128" s="255" t="str">
        <f ca="1">IMPRODUCT(1/N_FFT2,AQ100)</f>
        <v>0,0381396956400689-0,000418569685018738i</v>
      </c>
      <c r="K128" s="254" t="str">
        <f t="shared" ca="1" si="175"/>
        <v>-0,0000923105493468395+0,000478315866788227i</v>
      </c>
      <c r="N128" s="246">
        <f t="shared" ca="1" si="176"/>
        <v>2.5271738485118078</v>
      </c>
      <c r="O128" s="223">
        <f t="shared" ca="1" si="39"/>
        <v>-7.4728261514881922</v>
      </c>
      <c r="P128" s="223" t="str">
        <f t="shared" ca="1" si="40"/>
        <v>-5,7765727312628+4,74071072422657i</v>
      </c>
      <c r="Q128" s="223" t="str">
        <f t="shared" ca="1" si="41"/>
        <v>-1,45787606026441+7,32923789239194i</v>
      </c>
      <c r="R128" s="223" t="str">
        <f t="shared" ca="1" si="42"/>
        <v>3,5226658626795+6,59044428777593i</v>
      </c>
      <c r="S128" s="223" t="str">
        <f t="shared" ca="1" si="43"/>
        <v>6,90399113137503+2,8597267611191i</v>
      </c>
      <c r="T128" s="223" t="str">
        <f t="shared" ca="1" si="44"/>
        <v>7,15104876627353-2,16924692756348i</v>
      </c>
      <c r="U128" s="223" t="str">
        <f t="shared" ca="1" si="45"/>
        <v>4,15167976629729-6,21342786298219i</v>
      </c>
      <c r="V128" s="223" t="str">
        <f t="shared" ca="1" si="46"/>
        <v>-0,732465049548825-7,43684245103762i</v>
      </c>
      <c r="W128" s="223" t="str">
        <f t="shared" ca="1" si="47"/>
        <v>-5,28408604634548-5,28408604634546i</v>
      </c>
      <c r="X128" s="223" t="str">
        <f t="shared" ca="1" si="48"/>
        <v>-7,43684245103762-0,732465049548795i</v>
      </c>
      <c r="Y128" s="223" t="str">
        <f t="shared" ca="1" si="49"/>
        <v>-6,21342786298221+4,15167976629726i</v>
      </c>
      <c r="Z128" s="223" t="str">
        <f t="shared" ca="1" si="50"/>
        <v>-2,16924692756346+7,15104876627354i</v>
      </c>
      <c r="AA128" s="223" t="str">
        <f t="shared" ca="1" si="51"/>
        <v>2,85972676111912+6,90399113137502i</v>
      </c>
      <c r="AB128" s="223" t="str">
        <f t="shared" ca="1" si="52"/>
        <v>6,59044428777593+3,52266586267948i</v>
      </c>
      <c r="AC128" s="223" t="str">
        <f t="shared" ca="1" si="53"/>
        <v>7,32923789239194-1,45787606026437i</v>
      </c>
      <c r="AD128" s="223" t="str">
        <f t="shared" ca="1" si="54"/>
        <v>4,74071072422662-5,77657273126276i</v>
      </c>
      <c r="AE128" s="223" t="str">
        <f t="shared" ca="1" si="55"/>
        <v>-1,82637319319178E-13-7,47282615148819i</v>
      </c>
      <c r="AF128" s="223" t="str">
        <f t="shared" ca="1" si="56"/>
        <v>-4,74071072422632-5,77657273126301i</v>
      </c>
      <c r="AG128" s="223" t="str">
        <f t="shared" ca="1" si="57"/>
        <v>-7,32923789239192-1,45787606026446i</v>
      </c>
      <c r="AH128" s="223" t="str">
        <f t="shared" ca="1" si="58"/>
        <v>-6,59044428777584+3,52266586267966i</v>
      </c>
      <c r="AI128" s="223" t="str">
        <f t="shared" ca="1" si="59"/>
        <v>-2,85972676111942+6,9039911313749i</v>
      </c>
      <c r="AJ128" s="223" t="str">
        <f t="shared" ca="1" si="60"/>
        <v>2,16924692756337+7,15104876627356i</v>
      </c>
      <c r="AK128" s="223" t="str">
        <f t="shared" ca="1" si="61"/>
        <v>6,21342786298229+4,15167976629715i</v>
      </c>
      <c r="AL128" s="223" t="str">
        <f t="shared" ca="1" si="62"/>
        <v>7,43684245103765-0,732465049548478i</v>
      </c>
      <c r="AM128" s="223" t="str">
        <f t="shared" ca="1" si="63"/>
        <v>5,28408604634554-5,2840860463454i</v>
      </c>
      <c r="AN128" s="223" t="str">
        <f t="shared" ca="1" si="64"/>
        <v>0,732465049548686-7,43684245103764i</v>
      </c>
      <c r="AO128" s="223" t="str">
        <f t="shared" ca="1" si="65"/>
        <v>-4,1516797662976-6,21342786298199i</v>
      </c>
      <c r="AP128" s="223" t="str">
        <f t="shared" ca="1" si="66"/>
        <v>-7,15104876627351-2,16924692756358i</v>
      </c>
      <c r="AQ128" s="223" t="str">
        <f t="shared" ca="1" si="67"/>
        <v>-6,90399113137499+2,85972676111921i</v>
      </c>
      <c r="AR128" s="223" t="str">
        <f t="shared" ca="1" si="68"/>
        <v>-6,90399113137499+2,85972676111921i</v>
      </c>
      <c r="AS128" s="223" t="str">
        <f t="shared" ca="1" si="69"/>
        <v>1,45787606026425+7,32923789239197i</v>
      </c>
      <c r="AT128" s="223" t="str">
        <f t="shared" ca="1" si="70"/>
        <v>5,77657273126288+4,74071072422648i</v>
      </c>
      <c r="AU128" s="223" t="str">
        <f t="shared" ca="1" si="71"/>
        <v>7,47282615148819-3,65274638638355E-13i</v>
      </c>
      <c r="AV128" s="223" t="str">
        <f t="shared" ca="1" si="72"/>
        <v>5,7765727312629-4,74071072422645i</v>
      </c>
      <c r="AW128" s="223" t="str">
        <f t="shared" ca="1" si="73"/>
        <v>1,45787606026428-7,32923789239196i</v>
      </c>
      <c r="AX128" s="223" t="str">
        <f t="shared" ca="1" si="74"/>
        <v>-3,52266586267981-6,59044428777576i</v>
      </c>
      <c r="AY128" s="223" t="str">
        <f t="shared" ca="1" si="75"/>
        <v>-6,90399113137497-2,85972676111925i</v>
      </c>
      <c r="AZ128" s="223" t="str">
        <f t="shared" ca="1" si="76"/>
        <v>-7,15104876627351+2,16924692756354i</v>
      </c>
      <c r="BA128" s="223" t="str">
        <f t="shared" ca="1" si="77"/>
        <v>-4,15167976629699+6,21342786298239i</v>
      </c>
      <c r="BB128" s="223" t="str">
        <f t="shared" ca="1" si="78"/>
        <v>0,732465049548646+7,43684245103764i</v>
      </c>
      <c r="BC128" s="223" t="str">
        <f t="shared" ca="1" si="79"/>
        <v>5,28408604634552+5,28408604634542i</v>
      </c>
      <c r="BD128" s="223" t="str">
        <f t="shared" ca="1" si="80"/>
        <v>7,43684245103765+0,732465049548517i</v>
      </c>
      <c r="BE128" s="223" t="str">
        <f t="shared" ca="1" si="81"/>
        <v>6,21342786298231-4,15167976629712i</v>
      </c>
      <c r="BF128" s="223" t="str">
        <f t="shared" ca="1" si="82"/>
        <v>2,16924692756339-7,15104876627356i</v>
      </c>
      <c r="BG128" s="223" t="str">
        <f t="shared" ca="1" si="83"/>
        <v>-2,85972676111937-6,90399113137492i</v>
      </c>
      <c r="BH128" s="223" t="str">
        <f t="shared" ca="1" si="84"/>
        <v>-6,59044428777582-3,52266586267969i</v>
      </c>
      <c r="BI128" s="223" t="str">
        <f t="shared" ca="1" si="85"/>
        <v>-7,32923789239193+1,45787606026441i</v>
      </c>
      <c r="BJ128" s="223" t="str">
        <f t="shared" ca="1" si="86"/>
        <v>-4,74071072422637+5,77657273126297i</v>
      </c>
      <c r="BK128" s="223" t="str">
        <f t="shared" ca="1" si="87"/>
        <v>-2,08729175141638E-13+7,47282615148819i</v>
      </c>
      <c r="BL128" s="223" t="str">
        <f t="shared" ca="1" si="88"/>
        <v>4,74071072422658+5,7765727312628i</v>
      </c>
      <c r="BM128" s="223" t="str">
        <f t="shared" ca="1" si="89"/>
        <v>7,329237892392+1,4578760602641i</v>
      </c>
      <c r="BN128" s="223" t="str">
        <f t="shared" ca="1" si="90"/>
        <v>6,59044428777603-3,52266586267931i</v>
      </c>
      <c r="BO128" s="223" t="str">
        <f t="shared" ca="1" si="91"/>
        <v>2,85972676111907-6,90399113137505i</v>
      </c>
      <c r="BP128" s="223" t="str">
        <f t="shared" ca="1" si="92"/>
        <v>-2,16924692756371-7,15104876627347i</v>
      </c>
      <c r="BQ128" s="223" t="str">
        <f t="shared" ca="1" si="93"/>
        <v>-6,21342786298206-4,15167976629749i</v>
      </c>
      <c r="BR128" s="223" t="str">
        <f t="shared" ca="1" si="94"/>
        <v>-7,43684245103762+0,732465049548841i</v>
      </c>
      <c r="BS128" s="223" t="str">
        <f t="shared" ca="1" si="95"/>
        <v>-5,2840860463453+5,28408604634564i</v>
      </c>
      <c r="BT128" s="223" t="str">
        <f t="shared" ca="1" si="96"/>
        <v>-0,732465049549062+7,4368424510376i</v>
      </c>
      <c r="BU128" s="223" t="str">
        <f t="shared" ca="1" si="97"/>
        <v>4,15167976629726+6,21342786298221i</v>
      </c>
      <c r="BV128" s="223" t="str">
        <f t="shared" ca="1" si="98"/>
        <v>7,1510487662736+2,16924692756326i</v>
      </c>
      <c r="BW128" s="223" t="str">
        <f t="shared" ca="1" si="99"/>
        <v>6,90399113137513-2,85972676111887i</v>
      </c>
      <c r="BX128" s="223" t="str">
        <f t="shared" ca="1" si="100"/>
        <v>3,52266586267955-6,5904442877759i</v>
      </c>
      <c r="BY128" s="223" t="str">
        <f t="shared" ca="1" si="101"/>
        <v>-1,45787606026461-7,32923789239189i</v>
      </c>
      <c r="BZ128" s="223" t="str">
        <f t="shared" ca="1" si="102"/>
        <v>-5,77657273126263-4,74071072422679i</v>
      </c>
      <c r="CA128" s="223" t="str">
        <f t="shared" ca="1" si="103"/>
        <v>-7,47282615148819-6,59150733539955E-14i</v>
      </c>
      <c r="CB128" s="223" t="str">
        <f t="shared" ca="1" si="104"/>
        <v>-5,77657273126267+4,74071072422673i</v>
      </c>
      <c r="CC128" s="223" t="str">
        <f t="shared" ca="1" si="105"/>
        <v>-1,45787606026468+7,32923789239188i</v>
      </c>
      <c r="CD128" s="223" t="str">
        <f t="shared" ca="1" si="106"/>
        <v>3,52266586267948+6,59044428777593i</v>
      </c>
      <c r="CE128" s="223" t="str">
        <f t="shared" ca="1" si="107"/>
        <v>6,9039911313751+2,85972676111894i</v>
      </c>
      <c r="CF128" s="223" t="str">
        <f t="shared" ca="1" si="108"/>
        <v>7,15104876627362-2,16924692756318i</v>
      </c>
      <c r="CG128" s="223" t="str">
        <f t="shared" ca="1" si="109"/>
        <v>4,15167976629733-6,21342786298217i</v>
      </c>
      <c r="CH128" s="223" t="str">
        <f t="shared" ca="1" si="110"/>
        <v>-0,732465049548984-7,43684245103761i</v>
      </c>
      <c r="CI128" s="223" t="str">
        <f t="shared" ca="1" si="111"/>
        <v>-5,28408604634525-5,28408604634569i</v>
      </c>
      <c r="CJ128" s="223" t="str">
        <f t="shared" ca="1" si="112"/>
        <v>-7,43684245103761-0,73246504954892i</v>
      </c>
      <c r="CK128" s="223" t="str">
        <f t="shared" ca="1" si="113"/>
        <v>-6,21342786298211+4,15167976629742i</v>
      </c>
      <c r="CL128" s="223" t="str">
        <f t="shared" ca="1" si="114"/>
        <v>-2,16924692756378+7,15104876627344i</v>
      </c>
      <c r="CM128" s="223" t="str">
        <f t="shared" ca="1" si="115"/>
        <v>2,859726761119+6,90399113137508i</v>
      </c>
      <c r="CN128" s="223" t="str">
        <f t="shared" ca="1" si="116"/>
        <v>6,59044428777599+3,52266586267937i</v>
      </c>
      <c r="CO128" s="223" t="str">
        <f t="shared" ca="1" si="117"/>
        <v>7,32923789239201-1,45787606026402i</v>
      </c>
      <c r="CP128" s="223" t="str">
        <f t="shared" ca="1" si="118"/>
        <v>4,74071072422664-5,77657273126274i</v>
      </c>
      <c r="CQ128" s="223" t="str">
        <f t="shared" ca="1" si="119"/>
        <v>-1,29996651809027E-13-7,47282615148819i</v>
      </c>
      <c r="CR128" s="223" t="str">
        <f t="shared" ca="1" si="120"/>
        <v>-4,74071072422627-5,77657273126305i</v>
      </c>
      <c r="CS128" s="223" t="str">
        <f t="shared" ca="1" si="121"/>
        <v>-7,32923789239191-1,45787606026449i</v>
      </c>
      <c r="CT128" s="223" t="str">
        <f t="shared" ca="1" si="122"/>
        <v>-6,59044428777587+3,5226658626796i</v>
      </c>
      <c r="CU128" s="223" t="str">
        <f t="shared" ca="1" si="123"/>
        <v>-2,85972676111876+6,90399113137517i</v>
      </c>
      <c r="CV128" s="223" t="str">
        <f t="shared" ca="1" si="124"/>
        <v>2,16924692756332+7,15104876627358i</v>
      </c>
      <c r="CW128" s="223" t="str">
        <f t="shared" ca="1" si="125"/>
        <v>6,21342786298228+4,15167976629717i</v>
      </c>
      <c r="CX128" s="223" t="str">
        <f t="shared" ca="1" si="126"/>
        <v>7,43684245103766-0,732465049548439i</v>
      </c>
      <c r="CY128" s="223" t="str">
        <f t="shared" ca="1" si="127"/>
        <v>5,28408604634559-5,28408604634535i</v>
      </c>
      <c r="CZ128" s="223" t="str">
        <f t="shared" ca="1" si="128"/>
        <v>0,732465049548724-7,43684245103763i</v>
      </c>
      <c r="DA128" s="223" t="str">
        <f t="shared" ca="1" si="129"/>
        <v>-4,15167976629754-6,21342786298203i</v>
      </c>
      <c r="DB128" s="223" t="str">
        <f t="shared" ca="1" si="130"/>
        <v>-7,1510487662735-2,1692469275636i</v>
      </c>
      <c r="DC128" s="223" t="str">
        <f t="shared" ca="1" si="131"/>
        <v>-6,903991131375+2,85972676111917i</v>
      </c>
      <c r="DD128" s="223" t="str">
        <f t="shared" ca="1" si="132"/>
        <v>-3,5226658626799+6,59044428777571i</v>
      </c>
      <c r="DE128" s="223" t="str">
        <f t="shared" ca="1" si="133"/>
        <v>1,45787606026416+7,32923789239198i</v>
      </c>
      <c r="DF128" s="223" t="str">
        <f t="shared" ca="1" si="134"/>
        <v>5,77657273126287+4,74071072422649i</v>
      </c>
      <c r="DG128" s="223" t="str">
        <f t="shared" ca="1" si="135"/>
        <v>7,47282615148819-3,2590837697205E-13i</v>
      </c>
      <c r="DH128" s="223" t="str">
        <f t="shared" ca="1" si="136"/>
        <v>5,77657273126293-4,74071072422642i</v>
      </c>
      <c r="DI128" s="223" t="str">
        <f t="shared" ca="1" si="137"/>
        <v>1,45787606026435-7,32923789239194i</v>
      </c>
      <c r="DJ128" s="223" t="str">
        <f t="shared" ca="1" si="138"/>
        <v>-3,52266586267982-6,59044428777575i</v>
      </c>
      <c r="DK128" s="223" t="str">
        <f t="shared" ca="1" si="139"/>
        <v>-6,90399113137496-2,85972676111926i</v>
      </c>
      <c r="DL128" s="223" t="str">
        <f t="shared" ca="1" si="140"/>
        <v>-7,15104876627353+2,16924692756351i</v>
      </c>
      <c r="DM128" s="223" t="str">
        <f t="shared" ca="1" si="141"/>
        <v>-4,15167976629705+6,21342786298236i</v>
      </c>
      <c r="DN128" s="223" t="str">
        <f t="shared" ca="1" si="142"/>
        <v>0,732465049548581+7,43684245103764i</v>
      </c>
      <c r="DO128" s="223" t="str">
        <f t="shared" ca="1" si="143"/>
        <v>5,28408604634553+5,28408604634541i</v>
      </c>
      <c r="DP128" s="223" t="str">
        <f t="shared" ca="1" si="144"/>
        <v>7,43684245103765+0,732465049548529i</v>
      </c>
      <c r="DQ128" s="223" t="str">
        <f t="shared" ca="1" si="145"/>
        <v>6,21342786298233-4,15167976629709i</v>
      </c>
      <c r="DR128" s="223" t="str">
        <f t="shared" ca="1" si="146"/>
        <v>2,16924692756345-7,15104876627354i</v>
      </c>
      <c r="DS128" s="223" t="str">
        <f t="shared" ca="1" si="147"/>
        <v>-2,85972676111931-6,90399113137494i</v>
      </c>
      <c r="DT128" s="223" t="str">
        <f t="shared" ca="1" si="148"/>
        <v>-6,59044428777583-3,52266586267969i</v>
      </c>
      <c r="DU128" s="223" t="str">
        <f t="shared" ca="1" si="149"/>
        <v>-7,32923789239194+1,4578760602644i</v>
      </c>
      <c r="DV128" s="223" t="str">
        <f t="shared" ca="1" si="150"/>
        <v>-4,74071072422638+5,77657273126296i</v>
      </c>
      <c r="DW128" s="223" t="str">
        <f t="shared" ca="1" si="151"/>
        <v>-2,74644248495634E-13+7,47282615148819i</v>
      </c>
      <c r="DX128" s="223" t="str">
        <f t="shared" ca="1" si="152"/>
        <v>4,74071072422653+5,77657273126283i</v>
      </c>
      <c r="DY128" s="223" t="str">
        <f t="shared" ca="1" si="153"/>
        <v>7,329237892392+1,4578760602641i</v>
      </c>
      <c r="DZ128" s="223" t="str">
        <f t="shared" ca="1" si="154"/>
        <v>6,59044428777604-3,52266586267929i</v>
      </c>
      <c r="EA128" s="223" t="str">
        <f t="shared" ca="1" si="155"/>
        <v>2,85972676111913-6,90399113137502i</v>
      </c>
      <c r="EB128" s="223" t="str">
        <f t="shared" ca="1" si="156"/>
        <v>-2,16924692756364-7,15104876627348i</v>
      </c>
      <c r="EC128" s="223" t="str">
        <f t="shared" ca="1" si="157"/>
        <v>-6,21342786298203-4,15167976629755i</v>
      </c>
      <c r="ED128" s="223" t="str">
        <f t="shared" ca="1" si="158"/>
        <v>-7,43684245103762+0,732465049548828i</v>
      </c>
      <c r="EE128" s="223" t="str">
        <f t="shared" ca="1" si="159"/>
        <v>-5,28408604634532+5,28408604634562i</v>
      </c>
      <c r="EF128" s="223" t="str">
        <f t="shared" ca="1" si="160"/>
        <v>-0,732465049549127+7,43684245103759i</v>
      </c>
      <c r="EG128" s="223" t="str">
        <f t="shared" ca="1" si="161"/>
        <v>4,1516797662972+6,21342786298225i</v>
      </c>
      <c r="EH128" s="223" t="str">
        <f t="shared" ca="1" si="162"/>
        <v>7,15104876627358+2,16924692756332i</v>
      </c>
      <c r="EI128" s="223" t="str">
        <f t="shared" ca="1" si="163"/>
        <v>6,90399113137514-2,85972676111885i</v>
      </c>
      <c r="EJ128" s="223" t="str">
        <f t="shared" ca="1" si="164"/>
        <v>3,52266586267956-6,5904442877759i</v>
      </c>
      <c r="EK128" s="223" t="str">
        <f t="shared" ca="1" si="165"/>
        <v>-1,45787606026454-7,32923789239191i</v>
      </c>
      <c r="EL128" s="223" t="str">
        <f t="shared" ca="1" si="166"/>
        <v>-5,77657273126258-4,74071072422684i</v>
      </c>
      <c r="EM128" s="223" t="str">
        <f t="shared" ca="1" si="167"/>
        <v>-7,47282615148819-1,31830146707991E-13i</v>
      </c>
      <c r="EN128" s="223"/>
      <c r="EO128" s="223"/>
      <c r="EP128" s="223"/>
    </row>
    <row r="129" spans="1:146" ht="15.75" thickBot="1">
      <c r="A129" s="257">
        <f t="shared" si="168"/>
        <v>5.6640625000000018E-4</v>
      </c>
      <c r="B129" s="256">
        <v>29</v>
      </c>
      <c r="C129" s="230">
        <f t="shared" si="169"/>
        <v>5800</v>
      </c>
      <c r="D129" s="229">
        <f t="shared" si="170"/>
        <v>36442.474781641598</v>
      </c>
      <c r="E129" s="229" t="str">
        <f t="shared" si="171"/>
        <v>36442,4747816416i</v>
      </c>
      <c r="F129" s="229" t="str">
        <f t="shared" si="172"/>
        <v>0,0397448866949714-0,0238792803094748i</v>
      </c>
      <c r="G129" s="229" t="str">
        <f t="shared" si="173"/>
        <v>-4,22612703252049-0,755902565339013i</v>
      </c>
      <c r="H129" s="229" t="str">
        <f t="shared" si="38"/>
        <v>0,00208936682583187-0,0146023427145559i</v>
      </c>
      <c r="I129" s="229" t="str">
        <f t="shared" si="174"/>
        <v>-0,00248852096056572+0,0121633737131727i</v>
      </c>
      <c r="J129" s="255" t="str">
        <f ca="1">IMPRODUCT(1/N_FFT2,AR100)</f>
        <v>0,0381396956400689-0,000418569685018738i</v>
      </c>
      <c r="K129" s="254" t="str">
        <f t="shared" ca="1" si="175"/>
        <v>-0,0000898202125260206+0,000464948990811448i</v>
      </c>
      <c r="N129" s="246">
        <f t="shared" ca="1" si="176"/>
        <v>2.5276354412163213</v>
      </c>
      <c r="O129" s="223">
        <f t="shared" ca="1" si="39"/>
        <v>-7.4723645587836787</v>
      </c>
      <c r="P129" s="223" t="str">
        <f t="shared" ca="1" si="40"/>
        <v>-5,65814054823252+4,88074560244778i</v>
      </c>
      <c r="Q129" s="223" t="str">
        <f t="shared" ca="1" si="41"/>
        <v>-1,09642359701372+7,39148749544217i</v>
      </c>
      <c r="R129" s="223" t="str">
        <f t="shared" ca="1" si="42"/>
        <v>3,99769725387795+6,31305383833395i</v>
      </c>
      <c r="S129" s="223" t="str">
        <f t="shared" ca="1" si="43"/>
        <v>7,15060704959591+2,1691129342742i</v>
      </c>
      <c r="T129" s="223" t="str">
        <f t="shared" ca="1" si="44"/>
        <v>6,83130857781334-3,02811083252583i</v>
      </c>
      <c r="U129" s="223" t="str">
        <f t="shared" ca="1" si="45"/>
        <v>3,19484752707592-6,75493755545551i</v>
      </c>
      <c r="V129" s="223" t="str">
        <f t="shared" ca="1" si="46"/>
        <v>-1,99297495633088-7,20168611665382i</v>
      </c>
      <c r="W129" s="223" t="str">
        <f t="shared" ca="1" si="47"/>
        <v>-6,21304406267514-4,15142331913086i</v>
      </c>
      <c r="X129" s="223" t="str">
        <f t="shared" ca="1" si="48"/>
        <v>-7,41616889965352+0,914697190975417i</v>
      </c>
      <c r="Y129" s="223" t="str">
        <f t="shared" ca="1" si="49"/>
        <v>-5,0181333333327+5,53665692889326i</v>
      </c>
      <c r="Z129" s="223" t="str">
        <f t="shared" ca="1" si="50"/>
        <v>-0,183381006243643+7,47011402228343i</v>
      </c>
      <c r="AA129" s="223" t="str">
        <f t="shared" ca="1" si="51"/>
        <v>4,7404178929148+5,77621591527703i</v>
      </c>
      <c r="AB129" s="223" t="str">
        <f t="shared" ca="1" si="52"/>
        <v>7,36235373554907+1,27748955847517i</v>
      </c>
      <c r="AC129" s="223" t="str">
        <f t="shared" ca="1" si="53"/>
        <v>6,40926086642084-3,84156312528283i</v>
      </c>
      <c r="AD129" s="223" t="str">
        <f t="shared" ca="1" si="54"/>
        <v>2,34394431969399-7,09522072422984i</v>
      </c>
      <c r="AE129" s="223" t="str">
        <f t="shared" ca="1" si="55"/>
        <v>-2,85955011723859-6,90356467532297i</v>
      </c>
      <c r="AF129" s="223" t="str">
        <f t="shared" ca="1" si="56"/>
        <v>-6,67449761129756-3,35965976493894i</v>
      </c>
      <c r="AG129" s="223" t="str">
        <f t="shared" ca="1" si="57"/>
        <v>-7,24842715728338+1,81563648479621i</v>
      </c>
      <c r="AH129" s="223" t="str">
        <f t="shared" ca="1" si="58"/>
        <v>-4,30264872220812+6,10929178159361i</v>
      </c>
      <c r="AI129" s="223" t="str">
        <f t="shared" ca="1" si="59"/>
        <v>0,732419805551558+7,43638308102819i</v>
      </c>
      <c r="AJ129" s="223" t="str">
        <f t="shared" ca="1" si="60"/>
        <v>5,41183823444906+5,15249832833758i</v>
      </c>
      <c r="AK129" s="223" t="str">
        <f t="shared" ca="1" si="61"/>
        <v>7,4633637684217+0,366651550626327i</v>
      </c>
      <c r="AL129" s="223" t="str">
        <f t="shared" ca="1" si="62"/>
        <v>5,8908119058406-4,597234732899i</v>
      </c>
      <c r="AM129" s="223" t="str">
        <f t="shared" ca="1" si="63"/>
        <v>1,45778600799503-7,32878516906181i</v>
      </c>
      <c r="AN129" s="223" t="str">
        <f t="shared" ca="1" si="64"/>
        <v>-3,68311498270614-6,5016071954196i</v>
      </c>
      <c r="AO129" s="223" t="str">
        <f t="shared" ca="1" si="65"/>
        <v>-7,03556050320678-2,51736380070169i</v>
      </c>
      <c r="AP129" s="223" t="str">
        <f t="shared" ca="1" si="66"/>
        <v>-6,97166232361312+2,68926691588612i</v>
      </c>
      <c r="AQ129" s="223" t="str">
        <f t="shared" ca="1" si="67"/>
        <v>-3,52244826938519+6,59003719935416i</v>
      </c>
      <c r="AR129" s="223" t="str">
        <f t="shared" ca="1" si="68"/>
        <v>-3,52244826938519+6,59003719935416i</v>
      </c>
      <c r="AS129" s="223" t="str">
        <f t="shared" ca="1" si="69"/>
        <v>6,00185949158399+4,4512823705815i</v>
      </c>
      <c r="AT129" s="223" t="str">
        <f t="shared" ca="1" si="70"/>
        <v>7,45211786329902-0,549701237824806i</v>
      </c>
      <c r="AU129" s="223" t="str">
        <f t="shared" ca="1" si="71"/>
        <v>5,28375965101397-5,28375965101397i</v>
      </c>
      <c r="AV129" s="223" t="str">
        <f t="shared" ca="1" si="72"/>
        <v>0,549701237824832-7,45211786329901i</v>
      </c>
      <c r="AW129" s="223" t="str">
        <f t="shared" ca="1" si="73"/>
        <v>-4,4512823705815-6,00185949158399i</v>
      </c>
      <c r="AX129" s="223" t="str">
        <f t="shared" ca="1" si="74"/>
        <v>-7,29080201642963-1,63720434173384i</v>
      </c>
      <c r="AY129" s="223" t="str">
        <f t="shared" ca="1" si="75"/>
        <v>-6,59003719935453+3,52244826938451i</v>
      </c>
      <c r="AZ129" s="223" t="str">
        <f t="shared" ca="1" si="76"/>
        <v>-2,68926691588612+6,97166232361312i</v>
      </c>
      <c r="BA129" s="223" t="str">
        <f t="shared" ca="1" si="77"/>
        <v>2,51736380070167+7,03556050320678i</v>
      </c>
      <c r="BB129" s="223" t="str">
        <f t="shared" ca="1" si="78"/>
        <v>6,5016071954196+3,68311498270614i</v>
      </c>
      <c r="BC129" s="223" t="str">
        <f t="shared" ca="1" si="79"/>
        <v>7,32878516906182-1,457786007995i</v>
      </c>
      <c r="BD129" s="223" t="str">
        <f t="shared" ca="1" si="80"/>
        <v>4,597234732899-5,8908119058406i</v>
      </c>
      <c r="BE129" s="223" t="str">
        <f t="shared" ca="1" si="81"/>
        <v>-0,366651550626314-7,4633637684217i</v>
      </c>
      <c r="BF129" s="223" t="str">
        <f t="shared" ca="1" si="82"/>
        <v>-5,15249832833757-5,41183823444908i</v>
      </c>
      <c r="BG129" s="223" t="str">
        <f t="shared" ca="1" si="83"/>
        <v>-7,43638308102811-0,732419805552312i</v>
      </c>
      <c r="BH129" s="223" t="str">
        <f t="shared" ca="1" si="84"/>
        <v>-6,10929178159361+4,30264872220812i</v>
      </c>
      <c r="BI129" s="223" t="str">
        <f t="shared" ca="1" si="85"/>
        <v>-1,81563648479621+7,24842715728338i</v>
      </c>
      <c r="BJ129" s="223" t="str">
        <f t="shared" ca="1" si="86"/>
        <v>3,35965976493892+6,67449761129756i</v>
      </c>
      <c r="BK129" s="223" t="str">
        <f t="shared" ca="1" si="87"/>
        <v>6,90356467532296+2,85955011723861i</v>
      </c>
      <c r="BL129" s="223" t="str">
        <f t="shared" ca="1" si="88"/>
        <v>7,09522072422986-2,34394431969396i</v>
      </c>
      <c r="BM129" s="223" t="str">
        <f t="shared" ca="1" si="89"/>
        <v>3,8415631252827-6,40926086642092i</v>
      </c>
      <c r="BN129" s="223" t="str">
        <f t="shared" ca="1" si="90"/>
        <v>-1,27748955847509-7,36235373554908i</v>
      </c>
      <c r="BO129" s="223" t="str">
        <f t="shared" ca="1" si="91"/>
        <v>-5,77621591527724-4,74041789291454i</v>
      </c>
      <c r="BP129" s="223" t="str">
        <f t="shared" ca="1" si="92"/>
        <v>-7,47011402228343+0,183381006243682i</v>
      </c>
      <c r="BQ129" s="223" t="str">
        <f t="shared" ca="1" si="93"/>
        <v>-5,5366569288934+5,01813333333254i</v>
      </c>
      <c r="BR129" s="223" t="str">
        <f t="shared" ca="1" si="94"/>
        <v>-0,914697190975125+7,41616889965356i</v>
      </c>
      <c r="BS129" s="223" t="str">
        <f t="shared" ca="1" si="95"/>
        <v>4,15142331913086+6,21304406267515i</v>
      </c>
      <c r="BT129" s="223" t="str">
        <f t="shared" ca="1" si="96"/>
        <v>7,20168611665373+1,99297495633119i</v>
      </c>
      <c r="BU129" s="223" t="str">
        <f t="shared" ca="1" si="97"/>
        <v>6,75493755545547-3,19484752707602i</v>
      </c>
      <c r="BV129" s="223" t="str">
        <f t="shared" ca="1" si="98"/>
        <v>3,0281108325259-6,83130857781331i</v>
      </c>
      <c r="BW129" s="223" t="str">
        <f t="shared" ca="1" si="99"/>
        <v>-2,16911293427384-7,15060704959603i</v>
      </c>
      <c r="BX129" s="223" t="str">
        <f t="shared" ca="1" si="100"/>
        <v>-6,31305383833398-3,99769725387791i</v>
      </c>
      <c r="BY129" s="223" t="str">
        <f t="shared" ca="1" si="101"/>
        <v>-7,39148749544219+1,09642359701354i</v>
      </c>
      <c r="BZ129" s="223" t="str">
        <f t="shared" ca="1" si="102"/>
        <v>-4,88074560244756+5,65814054823272i</v>
      </c>
      <c r="CA129" s="223" t="str">
        <f t="shared" ca="1" si="103"/>
        <v>-8,10155388823692E-19+7,47236455878368i</v>
      </c>
      <c r="CB129" s="223" t="str">
        <f t="shared" ca="1" si="104"/>
        <v>4,88074560244756+5,65814054823272i</v>
      </c>
      <c r="CC129" s="223" t="str">
        <f t="shared" ca="1" si="105"/>
        <v>7,39148749544218+1,0964235970136i</v>
      </c>
      <c r="CD129" s="223" t="str">
        <f t="shared" ca="1" si="106"/>
        <v>6,31305383833401-3,99769725387786i</v>
      </c>
      <c r="CE129" s="223" t="str">
        <f t="shared" ca="1" si="107"/>
        <v>2,16911293427384-7,15060704959603i</v>
      </c>
      <c r="CF129" s="223" t="str">
        <f t="shared" ca="1" si="108"/>
        <v>-3,0281108325259-6,83130857781331i</v>
      </c>
      <c r="CG129" s="223" t="str">
        <f t="shared" ca="1" si="109"/>
        <v>-6,75493755545544-3,19484752707607i</v>
      </c>
      <c r="CH129" s="223" t="str">
        <f t="shared" ca="1" si="110"/>
        <v>-7,20168611665374+1,99297495633114i</v>
      </c>
      <c r="CI129" s="223" t="str">
        <f t="shared" ca="1" si="111"/>
        <v>-4,1514233191309+6,21304406267512i</v>
      </c>
      <c r="CJ129" s="223" t="str">
        <f t="shared" ca="1" si="112"/>
        <v>0,914697190975125+7,41616889965356i</v>
      </c>
      <c r="CK129" s="223" t="str">
        <f t="shared" ca="1" si="113"/>
        <v>5,5366569288934+5,01813333333254i</v>
      </c>
      <c r="CL129" s="223" t="str">
        <f t="shared" ca="1" si="114"/>
        <v>7,47011402228343+0,183381006243735i</v>
      </c>
      <c r="CM129" s="223" t="str">
        <f t="shared" ca="1" si="115"/>
        <v>5,77621591527727-4,7404178929145i</v>
      </c>
      <c r="CN129" s="223" t="str">
        <f t="shared" ca="1" si="116"/>
        <v>1,27748955847509-7,36235373554908i</v>
      </c>
      <c r="CO129" s="223" t="str">
        <f t="shared" ca="1" si="117"/>
        <v>-3,8415631252827-6,40926086642092i</v>
      </c>
      <c r="CP129" s="223" t="str">
        <f t="shared" ca="1" si="118"/>
        <v>-7,09522072422984-2,34394431969401i</v>
      </c>
      <c r="CQ129" s="223" t="str">
        <f t="shared" ca="1" si="119"/>
        <v>-6,90356467532298+2,85955011723857i</v>
      </c>
      <c r="CR129" s="223" t="str">
        <f t="shared" ca="1" si="120"/>
        <v>-3,35965976493897+6,67449761129754i</v>
      </c>
      <c r="CS129" s="223" t="str">
        <f t="shared" ca="1" si="121"/>
        <v>1,81563648479621+7,24842715728338i</v>
      </c>
      <c r="CT129" s="223" t="str">
        <f t="shared" ca="1" si="122"/>
        <v>6,10929178159361+4,30264872220812i</v>
      </c>
      <c r="CU129" s="223" t="str">
        <f t="shared" ca="1" si="123"/>
        <v>7,43638308102811-0,732419805552285i</v>
      </c>
      <c r="CV129" s="223" t="str">
        <f t="shared" ca="1" si="124"/>
        <v>5,15249832833761-5,41183823444905i</v>
      </c>
      <c r="CW129" s="223" t="str">
        <f t="shared" ca="1" si="125"/>
        <v>0,366651550626367-7,4633637684217i</v>
      </c>
      <c r="CX129" s="223" t="str">
        <f t="shared" ca="1" si="126"/>
        <v>-4,597234732899-5,8908119058406i</v>
      </c>
      <c r="CY129" s="223" t="str">
        <f t="shared" ca="1" si="127"/>
        <v>-7,32878516906181-1,45778600799503i</v>
      </c>
      <c r="CZ129" s="223" t="str">
        <f t="shared" ca="1" si="128"/>
        <v>-6,50160719541961+3,68311498270612i</v>
      </c>
      <c r="DA129" s="223" t="str">
        <f t="shared" ca="1" si="129"/>
        <v>-2,51736380070167+7,03556050320678i</v>
      </c>
      <c r="DB129" s="223" t="str">
        <f t="shared" ca="1" si="130"/>
        <v>2,68926691588612+6,97166232361312i</v>
      </c>
      <c r="DC129" s="223" t="str">
        <f t="shared" ca="1" si="131"/>
        <v>6,59003719935416+3,52244826938519i</v>
      </c>
      <c r="DD129" s="223" t="str">
        <f t="shared" ca="1" si="132"/>
        <v>7,29080201642963-1,63720434173382i</v>
      </c>
      <c r="DE129" s="223" t="str">
        <f t="shared" ca="1" si="133"/>
        <v>4,45128237058152-6,00185949158397i</v>
      </c>
      <c r="DF129" s="223" t="str">
        <f t="shared" ca="1" si="134"/>
        <v>-0,549701237824779-7,45211786329902i</v>
      </c>
      <c r="DG129" s="223" t="str">
        <f t="shared" ca="1" si="135"/>
        <v>-5,28375965101392-5,283759651014i</v>
      </c>
      <c r="DH129" s="223" t="str">
        <f t="shared" ca="1" si="136"/>
        <v>-7,45211786329901-0,549701237824886i</v>
      </c>
      <c r="DI129" s="223" t="str">
        <f t="shared" ca="1" si="137"/>
        <v>-6,00185949158397+4,45128237058152i</v>
      </c>
      <c r="DJ129" s="223" t="str">
        <f t="shared" ca="1" si="138"/>
        <v>-1,63720434173382+7,29080201642963i</v>
      </c>
      <c r="DK129" s="223" t="str">
        <f t="shared" ca="1" si="139"/>
        <v>3,52244826938454+6,59003719935451i</v>
      </c>
      <c r="DL129" s="223" t="str">
        <f t="shared" ca="1" si="140"/>
        <v>6,97166232361312+2,68926691588612i</v>
      </c>
      <c r="DM129" s="223" t="str">
        <f t="shared" ca="1" si="141"/>
        <v>7,03556050320678-2,51736380070167i</v>
      </c>
      <c r="DN129" s="223" t="str">
        <f t="shared" ca="1" si="142"/>
        <v>3,68311498270617-6,50160719541959i</v>
      </c>
      <c r="DO129" s="223" t="str">
        <f t="shared" ca="1" si="143"/>
        <v>-1,45778600799497-7,32878516906182i</v>
      </c>
      <c r="DP129" s="223" t="str">
        <f t="shared" ca="1" si="144"/>
        <v>-5,89081190584057-4,59723473289905i</v>
      </c>
      <c r="DQ129" s="223" t="str">
        <f t="shared" ca="1" si="145"/>
        <v>-7,4633637684217+0,366651550626261i</v>
      </c>
      <c r="DR129" s="223" t="str">
        <f t="shared" ca="1" si="146"/>
        <v>-5,41183823444912+5,15249832833753i</v>
      </c>
      <c r="DS129" s="223" t="str">
        <f t="shared" ca="1" si="147"/>
        <v>-0,732419805552285+7,43638308102811i</v>
      </c>
      <c r="DT129" s="223" t="str">
        <f t="shared" ca="1" si="148"/>
        <v>4,30264872220812+6,10929178159361i</v>
      </c>
      <c r="DU129" s="223" t="str">
        <f t="shared" ca="1" si="149"/>
        <v>7,24842715728338+1,81563648479621i</v>
      </c>
      <c r="DV129" s="223" t="str">
        <f t="shared" ca="1" si="150"/>
        <v>6,67449761129756-3,35965976493892i</v>
      </c>
      <c r="DW129" s="223" t="str">
        <f t="shared" ca="1" si="151"/>
        <v>2,85955011723861-6,90356467532296i</v>
      </c>
      <c r="DX129" s="223" t="str">
        <f t="shared" ca="1" si="152"/>
        <v>-2,34394431969396-7,09522072422986i</v>
      </c>
      <c r="DY129" s="223" t="str">
        <f t="shared" ca="1" si="153"/>
        <v>-6,40926086642089-3,84156312528274i</v>
      </c>
      <c r="DZ129" s="223" t="str">
        <f t="shared" ca="1" si="154"/>
        <v>-7,36235373554909+1,27748955847504i</v>
      </c>
      <c r="EA129" s="223" t="str">
        <f t="shared" ca="1" si="155"/>
        <v>-4,74041789291458+5,77621591527721i</v>
      </c>
      <c r="EB129" s="223" t="str">
        <f t="shared" ca="1" si="156"/>
        <v>0,183381006243735+7,47011402228343i</v>
      </c>
      <c r="EC129" s="223" t="str">
        <f t="shared" ca="1" si="157"/>
        <v>5,01813333333254+5,5366569288934i</v>
      </c>
      <c r="ED129" s="223" t="str">
        <f t="shared" ca="1" si="158"/>
        <v>7,41616889965356+0,914697190975125i</v>
      </c>
      <c r="EE129" s="223" t="str">
        <f t="shared" ca="1" si="159"/>
        <v>6,21304406267515-4,15142331913086i</v>
      </c>
      <c r="EF129" s="223" t="str">
        <f t="shared" ca="1" si="160"/>
        <v>1,99297495633119-7,20168611665373i</v>
      </c>
      <c r="EG129" s="223" t="str">
        <f t="shared" ca="1" si="161"/>
        <v>-3,19484752707602-6,75493755545547i</v>
      </c>
      <c r="EH129" s="223" t="str">
        <f t="shared" ca="1" si="162"/>
        <v>-6,83130857781329-3,02811083252594i</v>
      </c>
      <c r="EI129" s="223" t="str">
        <f t="shared" ca="1" si="163"/>
        <v>-7,15060704959582+2,1691129342745i</v>
      </c>
      <c r="EJ129" s="223" t="str">
        <f t="shared" ca="1" si="164"/>
        <v>-3,99769725387795+6,31305383833396i</v>
      </c>
      <c r="EK129" s="223" t="str">
        <f t="shared" ca="1" si="165"/>
        <v>1,0964235970136+7,39148749544218i</v>
      </c>
      <c r="EL129" s="223" t="str">
        <f t="shared" ca="1" si="166"/>
        <v>5,65814054823272+4,88074560244756i</v>
      </c>
      <c r="EM129" s="223" t="str">
        <f t="shared" ca="1" si="167"/>
        <v>7,47236455878368+1,62031077764739E-18i</v>
      </c>
      <c r="EN129" s="223"/>
      <c r="EO129" s="223"/>
      <c r="EP129" s="223"/>
    </row>
    <row r="130" spans="1:146" ht="15.75" thickBot="1">
      <c r="A130" s="257">
        <f t="shared" si="168"/>
        <v>5.859375000000002E-4</v>
      </c>
      <c r="B130" s="256">
        <v>30</v>
      </c>
      <c r="C130" s="230">
        <f t="shared" si="169"/>
        <v>6000</v>
      </c>
      <c r="D130" s="229">
        <f t="shared" si="170"/>
        <v>37699.111843077517</v>
      </c>
      <c r="E130" s="229" t="str">
        <f t="shared" si="171"/>
        <v>37699,1118430775i</v>
      </c>
      <c r="F130" s="229" t="str">
        <f t="shared" si="172"/>
        <v>0,0381228673172257-0,0218263801169787i</v>
      </c>
      <c r="G130" s="229" t="str">
        <f t="shared" si="173"/>
        <v>-4,28450452370466-0,725993211699601i</v>
      </c>
      <c r="H130" s="229" t="str">
        <f t="shared" si="38"/>
        <v>0,00208447226039079-0,0141142227854997i</v>
      </c>
      <c r="I130" s="229" t="str">
        <f t="shared" si="174"/>
        <v>-0,00242845670642793+0,0118338990815272i</v>
      </c>
      <c r="J130" s="255" t="str">
        <f ca="1">IMPRODUCT(1/N_FFT2,AS100)</f>
        <v>0,0202784205937445+0,000410234248517531i</v>
      </c>
      <c r="K130" s="254" t="str">
        <f t="shared" ca="1" si="175"/>
        <v>-0,0000540999371833877+0,000238976546727116i</v>
      </c>
      <c r="N130" s="246">
        <f t="shared" ca="1" si="176"/>
        <v>2.5281315766901953</v>
      </c>
      <c r="O130" s="223">
        <f t="shared" ca="1" si="39"/>
        <v>-7.4718684233098047</v>
      </c>
      <c r="P130" s="223" t="str">
        <f t="shared" ca="1" si="40"/>
        <v>-5,53628931675558+5,01780014911238i</v>
      </c>
      <c r="Q130" s="223" t="str">
        <f t="shared" ca="1" si="41"/>
        <v>-0,732371175771536+7,43588933458219i</v>
      </c>
      <c r="R130" s="223" t="str">
        <f t="shared" ca="1" si="42"/>
        <v>4,4509868230246+6,00146099183486i</v>
      </c>
      <c r="S130" s="223" t="str">
        <f t="shared" ca="1" si="43"/>
        <v>7,32829856669195+1,45768921676566i</v>
      </c>
      <c r="T130" s="223" t="str">
        <f t="shared" ca="1" si="44"/>
        <v>6,40883531683044-3,84130806067426i</v>
      </c>
      <c r="U130" s="223" t="str">
        <f t="shared" ca="1" si="45"/>
        <v>2,16896891374827-7,15013227754898i</v>
      </c>
      <c r="V130" s="223" t="str">
        <f t="shared" ca="1" si="46"/>
        <v>-3,19463540182697-6,75448905429922i</v>
      </c>
      <c r="W130" s="223" t="str">
        <f t="shared" ca="1" si="47"/>
        <v>-6,9031063059133-2,85936025441254i</v>
      </c>
      <c r="X130" s="223" t="str">
        <f t="shared" ca="1" si="48"/>
        <v>-7,03509336979576+2,5171966576948i</v>
      </c>
      <c r="Y130" s="223" t="str">
        <f t="shared" ca="1" si="49"/>
        <v>-3,52221439274144+6,58959964692994i</v>
      </c>
      <c r="Z130" s="223" t="str">
        <f t="shared" ca="1" si="50"/>
        <v>1,81551593370929+7,24794589036797i</v>
      </c>
      <c r="AA130" s="223" t="str">
        <f t="shared" ca="1" si="51"/>
        <v>6,21263154110502+4,15114768103006i</v>
      </c>
      <c r="AB130" s="223" t="str">
        <f t="shared" ca="1" si="52"/>
        <v>7,39099672988564-1,09635079882028i</v>
      </c>
      <c r="AC130" s="223" t="str">
        <f t="shared" ca="1" si="53"/>
        <v>4,7401031479022-5,77583239736939i</v>
      </c>
      <c r="AD130" s="223" t="str">
        <f t="shared" ca="1" si="54"/>
        <v>-0,36662720641216-7,46286823056474i</v>
      </c>
      <c r="AE130" s="223" t="str">
        <f t="shared" ca="1" si="55"/>
        <v>-5,28340883025587-5,28340883025613i</v>
      </c>
      <c r="AF130" s="223" t="str">
        <f t="shared" ca="1" si="56"/>
        <v>-7,46286823056473-0,366627206412525i</v>
      </c>
      <c r="AG130" s="223" t="str">
        <f t="shared" ca="1" si="57"/>
        <v>-5,77583239736962+4,74010314790192i</v>
      </c>
      <c r="AH130" s="223" t="str">
        <f t="shared" ca="1" si="58"/>
        <v>-1,09635079882064+7,39099672988559i</v>
      </c>
      <c r="AI130" s="223" t="str">
        <f t="shared" ca="1" si="59"/>
        <v>4,1511476810303+6,21263154110485i</v>
      </c>
      <c r="AJ130" s="223" t="str">
        <f t="shared" ca="1" si="60"/>
        <v>7,24794589036802+1,81551593370907i</v>
      </c>
      <c r="AK130" s="223" t="str">
        <f t="shared" ca="1" si="61"/>
        <v>6,58959964692983-3,52221439274165i</v>
      </c>
      <c r="AL130" s="223" t="str">
        <f t="shared" ca="1" si="62"/>
        <v>2,51719665769465-7,03509336979582i</v>
      </c>
      <c r="AM130" s="223" t="str">
        <f t="shared" ca="1" si="63"/>
        <v>-2,85936025441263-6,90310630591326i</v>
      </c>
      <c r="AN130" s="223" t="str">
        <f t="shared" ca="1" si="64"/>
        <v>-6,75448905429923-3,19463540182696i</v>
      </c>
      <c r="AO130" s="223" t="str">
        <f t="shared" ca="1" si="65"/>
        <v>-7,15013227754898+2,16896891374829i</v>
      </c>
      <c r="AP130" s="223" t="str">
        <f t="shared" ca="1" si="66"/>
        <v>-3,84130806067431+6,40883531683041i</v>
      </c>
      <c r="AQ130" s="223" t="str">
        <f t="shared" ca="1" si="67"/>
        <v>1,45768921676552+7,32829856669198i</v>
      </c>
      <c r="AR130" s="223" t="str">
        <f t="shared" ca="1" si="68"/>
        <v>1,45768921676552+7,32829856669198i</v>
      </c>
      <c r="AS130" s="223" t="str">
        <f t="shared" ca="1" si="69"/>
        <v>7,43588933458221-0,732371175771323i</v>
      </c>
      <c r="AT130" s="223" t="str">
        <f t="shared" ca="1" si="70"/>
        <v>5,0178001491126-5,53628931675538i</v>
      </c>
      <c r="AU130" s="223" t="str">
        <f t="shared" ca="1" si="71"/>
        <v>3,65228634615392E-13-7,4718684233098i</v>
      </c>
      <c r="AV130" s="223" t="str">
        <f t="shared" ca="1" si="72"/>
        <v>-5,01780014911261-5,53628931675537i</v>
      </c>
      <c r="AW130" s="223" t="str">
        <f t="shared" ca="1" si="73"/>
        <v>-7,43588933458221-0,732371175771311i</v>
      </c>
      <c r="AX130" s="223" t="str">
        <f t="shared" ca="1" si="74"/>
        <v>-6,00146099183473+4,45098682302479i</v>
      </c>
      <c r="AY130" s="223" t="str">
        <f t="shared" ca="1" si="75"/>
        <v>-1,45768921676551+7,32829856669198i</v>
      </c>
      <c r="AZ130" s="223" t="str">
        <f t="shared" ca="1" si="76"/>
        <v>3,84130806067432+6,4088353168304i</v>
      </c>
      <c r="BA130" s="223" t="str">
        <f t="shared" ca="1" si="77"/>
        <v>7,15013227754898+2,16896891374827i</v>
      </c>
      <c r="BB130" s="223" t="str">
        <f t="shared" ca="1" si="78"/>
        <v>6,75448905429922-3,19463540182697i</v>
      </c>
      <c r="BC130" s="223" t="str">
        <f t="shared" ca="1" si="79"/>
        <v>2,85936025441261-6,90310630591327i</v>
      </c>
      <c r="BD130" s="223" t="str">
        <f t="shared" ca="1" si="80"/>
        <v>-2,51719665769466-7,03509336979582i</v>
      </c>
      <c r="BE130" s="223" t="str">
        <f t="shared" ca="1" si="81"/>
        <v>-6,58959964692984-3,52221439274164i</v>
      </c>
      <c r="BF130" s="223" t="str">
        <f t="shared" ca="1" si="82"/>
        <v>-7,24794589036802+1,81551593370907i</v>
      </c>
      <c r="BG130" s="223" t="str">
        <f t="shared" ca="1" si="83"/>
        <v>-4,15114768103029+6,21263154110487i</v>
      </c>
      <c r="BH130" s="223" t="str">
        <f t="shared" ca="1" si="84"/>
        <v>1,09635079882067+7,39099672988558i</v>
      </c>
      <c r="BI130" s="223" t="str">
        <f t="shared" ca="1" si="85"/>
        <v>5,77583239736964+4,7401031479019i</v>
      </c>
      <c r="BJ130" s="223" t="str">
        <f t="shared" ca="1" si="86"/>
        <v>7,46286823056473-0,366627206412551i</v>
      </c>
      <c r="BK130" s="223" t="str">
        <f t="shared" ca="1" si="87"/>
        <v>5,28340883025585-5,28340883025615i</v>
      </c>
      <c r="BL130" s="223" t="str">
        <f t="shared" ca="1" si="88"/>
        <v>0,366627206412134-7,46286823056474i</v>
      </c>
      <c r="BM130" s="223" t="str">
        <f t="shared" ca="1" si="89"/>
        <v>-4,74010314790222-5,77583239736937i</v>
      </c>
      <c r="BN130" s="223" t="str">
        <f t="shared" ca="1" si="90"/>
        <v>-7,39099672988565-1,09635079882025i</v>
      </c>
      <c r="BO130" s="223" t="str">
        <f t="shared" ca="1" si="91"/>
        <v>-6,21263154110505+4,15114768103001i</v>
      </c>
      <c r="BP130" s="223" t="str">
        <f t="shared" ca="1" si="92"/>
        <v>-1,81551593370942+7,24794589036793i</v>
      </c>
      <c r="BQ130" s="223" t="str">
        <f t="shared" ca="1" si="93"/>
        <v>3,52221439274133+6,58959964693i</v>
      </c>
      <c r="BR130" s="223" t="str">
        <f t="shared" ca="1" si="94"/>
        <v>7,0350933697957+2,51719665769499i</v>
      </c>
      <c r="BS130" s="223" t="str">
        <f t="shared" ca="1" si="95"/>
        <v>6,90310630591341-2,85936025441229i</v>
      </c>
      <c r="BT130" s="223" t="str">
        <f t="shared" ca="1" si="96"/>
        <v>3,19463540182729-6,75448905429907i</v>
      </c>
      <c r="BU130" s="223" t="str">
        <f t="shared" ca="1" si="97"/>
        <v>-2,16896891374864-7,15013227754887i</v>
      </c>
      <c r="BV130" s="223" t="str">
        <f t="shared" ca="1" si="98"/>
        <v>-6,4088353168306-3,84130806067399i</v>
      </c>
      <c r="BW130" s="223" t="str">
        <f t="shared" ca="1" si="99"/>
        <v>-7,3282985666919+1,4576892167659i</v>
      </c>
      <c r="BX130" s="223" t="str">
        <f t="shared" ca="1" si="100"/>
        <v>-4,45098682302447+6,00146099183496i</v>
      </c>
      <c r="BY130" s="223" t="str">
        <f t="shared" ca="1" si="101"/>
        <v>0,7323711757717+7,43588933458217i</v>
      </c>
      <c r="BZ130" s="223" t="str">
        <f t="shared" ca="1" si="102"/>
        <v>5,53628931675564+5,01780014911232i</v>
      </c>
      <c r="CA130" s="223" t="str">
        <f t="shared" ca="1" si="103"/>
        <v>7,4718684233098-1,28141870725425E-14i</v>
      </c>
      <c r="CB130" s="223" t="str">
        <f t="shared" ca="1" si="104"/>
        <v>5,53628931675561-5,01780014911234i</v>
      </c>
      <c r="CC130" s="223" t="str">
        <f t="shared" ca="1" si="105"/>
        <v>0,732371175771674-7,43588933458217i</v>
      </c>
      <c r="CD130" s="223" t="str">
        <f t="shared" ca="1" si="106"/>
        <v>-4,4509868230245-6,00146099183494i</v>
      </c>
      <c r="CE130" s="223" t="str">
        <f t="shared" ca="1" si="107"/>
        <v>-7,32829856669191-1,45768921676587i</v>
      </c>
      <c r="CF130" s="223" t="str">
        <f t="shared" ca="1" si="108"/>
        <v>-6,40883531683058+3,84130806067401i</v>
      </c>
      <c r="CG130" s="223" t="str">
        <f t="shared" ca="1" si="109"/>
        <v>-2,16896891374862+7,15013227754888i</v>
      </c>
      <c r="CH130" s="223" t="str">
        <f t="shared" ca="1" si="110"/>
        <v>3,19463540182731+6,75448905429906i</v>
      </c>
      <c r="CI130" s="223" t="str">
        <f t="shared" ca="1" si="111"/>
        <v>6,90310630591341+2,85936025441226i</v>
      </c>
      <c r="CJ130" s="223" t="str">
        <f t="shared" ca="1" si="112"/>
        <v>7,03509336979568-2,51719665769501i</v>
      </c>
      <c r="CK130" s="223" t="str">
        <f t="shared" ca="1" si="113"/>
        <v>3,52221439274131-6,58959964693002i</v>
      </c>
      <c r="CL130" s="223" t="str">
        <f t="shared" ca="1" si="114"/>
        <v>-1,81551593370944-7,24794589036792i</v>
      </c>
      <c r="CM130" s="223" t="str">
        <f t="shared" ca="1" si="115"/>
        <v>-6,21263154110506-4,15114768103i</v>
      </c>
      <c r="CN130" s="223" t="str">
        <f t="shared" ca="1" si="116"/>
        <v>-7,39099672988564+1,09635079882028i</v>
      </c>
      <c r="CO130" s="223" t="str">
        <f t="shared" ca="1" si="117"/>
        <v>-4,7401031479022+5,77583239736939i</v>
      </c>
      <c r="CP130" s="223" t="str">
        <f t="shared" ca="1" si="118"/>
        <v>0,36662720641216+7,46286823056474i</v>
      </c>
      <c r="CQ130" s="223" t="str">
        <f t="shared" ca="1" si="119"/>
        <v>5,28340883025587+5,28340883025613i</v>
      </c>
      <c r="CR130" s="223" t="str">
        <f t="shared" ca="1" si="120"/>
        <v>7,46286823056473+0,366627206412525i</v>
      </c>
      <c r="CS130" s="223" t="str">
        <f t="shared" ca="1" si="121"/>
        <v>5,77583239736962-4,74010314790191i</v>
      </c>
      <c r="CT130" s="223" t="str">
        <f t="shared" ca="1" si="122"/>
        <v>1,09635079882064-7,39099672988559i</v>
      </c>
      <c r="CU130" s="223" t="str">
        <f t="shared" ca="1" si="123"/>
        <v>-4,1511476810303-6,21263154110485i</v>
      </c>
      <c r="CV130" s="223" t="str">
        <f t="shared" ca="1" si="124"/>
        <v>-7,24794589036802-1,81551593370907i</v>
      </c>
      <c r="CW130" s="223" t="str">
        <f t="shared" ca="1" si="125"/>
        <v>-6,58959964692984+3,52221439274164i</v>
      </c>
      <c r="CX130" s="223" t="str">
        <f t="shared" ca="1" si="126"/>
        <v>-2,51719665769461+7,03509336979583i</v>
      </c>
      <c r="CY130" s="223" t="str">
        <f t="shared" ca="1" si="127"/>
        <v>2,85936025441266+6,90310630591325i</v>
      </c>
      <c r="CZ130" s="223" t="str">
        <f t="shared" ca="1" si="128"/>
        <v>6,75448905429924+3,19463540182692i</v>
      </c>
      <c r="DA130" s="223" t="str">
        <f t="shared" ca="1" si="129"/>
        <v>7,15013227754897-2,16896891374832i</v>
      </c>
      <c r="DB130" s="223" t="str">
        <f t="shared" ca="1" si="130"/>
        <v>3,84130806067428-6,40883531683043i</v>
      </c>
      <c r="DC130" s="223" t="str">
        <f t="shared" ca="1" si="131"/>
        <v>-1,45768921676556-7,32829856669197i</v>
      </c>
      <c r="DD130" s="223" t="str">
        <f t="shared" ca="1" si="132"/>
        <v>-6,00146099183476-4,45098682302474i</v>
      </c>
      <c r="DE130" s="223" t="str">
        <f t="shared" ca="1" si="133"/>
        <v>-7,43588933458221+0,732371175771362i</v>
      </c>
      <c r="DF130" s="223" t="str">
        <f t="shared" ca="1" si="134"/>
        <v>-5,01780014911257+5,5362893167554i</v>
      </c>
      <c r="DG130" s="223" t="str">
        <f t="shared" ca="1" si="135"/>
        <v>-3,2586903838916E-13+7,4718684233098i</v>
      </c>
      <c r="DH130" s="223" t="str">
        <f t="shared" ca="1" si="136"/>
        <v>5,01780014911208+5,53628931675584i</v>
      </c>
      <c r="DI130" s="223" t="str">
        <f t="shared" ca="1" si="137"/>
        <v>7,43588933458222+0,732371175771271i</v>
      </c>
      <c r="DJ130" s="223" t="str">
        <f t="shared" ca="1" si="138"/>
        <v>6,0014609918347-4,45098682302482i</v>
      </c>
      <c r="DK130" s="223" t="str">
        <f t="shared" ca="1" si="139"/>
        <v>1,45768921676547-7,32829856669198i</v>
      </c>
      <c r="DL130" s="223" t="str">
        <f t="shared" ca="1" si="140"/>
        <v>-3,84130806067436-6,40883531683038i</v>
      </c>
      <c r="DM130" s="223" t="str">
        <f t="shared" ca="1" si="141"/>
        <v>-7,15013227754899-2,16896891374823i</v>
      </c>
      <c r="DN130" s="223" t="str">
        <f t="shared" ca="1" si="142"/>
        <v>-6,7544890542992+3,194635401827i</v>
      </c>
      <c r="DO130" s="223" t="str">
        <f t="shared" ca="1" si="143"/>
        <v>-2,85936025441257+6,90310630591329i</v>
      </c>
      <c r="DP130" s="223" t="str">
        <f t="shared" ca="1" si="144"/>
        <v>2,51719665769469+7,0350933697958i</v>
      </c>
      <c r="DQ130" s="223" t="str">
        <f t="shared" ca="1" si="145"/>
        <v>6,58959964692985+3,52221439274161i</v>
      </c>
      <c r="DR130" s="223" t="str">
        <f t="shared" ca="1" si="146"/>
        <v>7,247945890368-1,81551593370911i</v>
      </c>
      <c r="DS130" s="223" t="str">
        <f t="shared" ca="1" si="147"/>
        <v>4,15114768103027-6,21263154110487i</v>
      </c>
      <c r="DT130" s="223" t="str">
        <f t="shared" ca="1" si="148"/>
        <v>-1,09635079881994-7,3909967298857i</v>
      </c>
      <c r="DU130" s="223" t="str">
        <f t="shared" ca="1" si="149"/>
        <v>-5,77583239736965-4,74010314790188i</v>
      </c>
      <c r="DV130" s="223" t="str">
        <f t="shared" ca="1" si="150"/>
        <v>-7,46286823056473+0,366627206412564i</v>
      </c>
      <c r="DW130" s="223" t="str">
        <f t="shared" ca="1" si="151"/>
        <v>-5,28340883025585+5,28340883025615i</v>
      </c>
      <c r="DX130" s="223" t="str">
        <f t="shared" ca="1" si="152"/>
        <v>-0,366627206412121+7,46286823056475i</v>
      </c>
      <c r="DY130" s="223" t="str">
        <f t="shared" ca="1" si="153"/>
        <v>4,74010314790223+5,77583239736936i</v>
      </c>
      <c r="DZ130" s="223" t="str">
        <f t="shared" ca="1" si="154"/>
        <v>7,39099672988565+1,09635079882024i</v>
      </c>
      <c r="EA130" s="223" t="str">
        <f t="shared" ca="1" si="155"/>
        <v>6,21263154110504-4,15114768103003i</v>
      </c>
      <c r="EB130" s="223" t="str">
        <f t="shared" ca="1" si="156"/>
        <v>1,8155159337094-7,24794589036794i</v>
      </c>
      <c r="EC130" s="223" t="str">
        <f t="shared" ca="1" si="157"/>
        <v>-3,52221439274134-6,58959964692999i</v>
      </c>
      <c r="ED130" s="223" t="str">
        <f t="shared" ca="1" si="158"/>
        <v>-7,0350933697957-2,51719665769498i</v>
      </c>
      <c r="EE130" s="223" t="str">
        <f t="shared" ca="1" si="159"/>
        <v>-6,90310630591341+2,8593602544123i</v>
      </c>
      <c r="EF130" s="223" t="str">
        <f t="shared" ca="1" si="160"/>
        <v>-3,19463540182727+6,75448905429908i</v>
      </c>
      <c r="EG130" s="223" t="str">
        <f t="shared" ca="1" si="161"/>
        <v>2,16896891374795+7,15013227754908i</v>
      </c>
      <c r="EH130" s="223" t="str">
        <f t="shared" ca="1" si="162"/>
        <v>6,40883531683061+3,84130806067398i</v>
      </c>
      <c r="EI130" s="223" t="str">
        <f t="shared" ca="1" si="163"/>
        <v>7,3282985666919-1,4576892167659i</v>
      </c>
      <c r="EJ130" s="223" t="str">
        <f t="shared" ca="1" si="164"/>
        <v>4,45098682302447-6,00146099183497i</v>
      </c>
      <c r="EK130" s="223" t="str">
        <f t="shared" ca="1" si="165"/>
        <v>-0,732371175771713-7,43588933458217i</v>
      </c>
      <c r="EL130" s="223" t="str">
        <f t="shared" ca="1" si="166"/>
        <v>-5,53628931675564-5,01780014911231i</v>
      </c>
      <c r="EM130" s="223" t="str">
        <f t="shared" ca="1" si="167"/>
        <v>-7,4718684233098+2,5628374145085E-14i</v>
      </c>
      <c r="EN130" s="223"/>
      <c r="EO130" s="223"/>
      <c r="EP130" s="223"/>
    </row>
    <row r="131" spans="1:146" ht="15.75" thickBot="1">
      <c r="A131" s="257">
        <f t="shared" si="168"/>
        <v>6.0546875000000021E-4</v>
      </c>
      <c r="B131" s="256">
        <v>31</v>
      </c>
      <c r="C131" s="230">
        <f t="shared" si="169"/>
        <v>6200</v>
      </c>
      <c r="D131" s="229">
        <f t="shared" si="170"/>
        <v>38955.748904513435</v>
      </c>
      <c r="E131" s="229" t="str">
        <f t="shared" si="171"/>
        <v>38955,7489045134i</v>
      </c>
      <c r="F131" s="229" t="str">
        <f t="shared" si="172"/>
        <v>0,0365796922051407-0,0199645027521953i</v>
      </c>
      <c r="G131" s="229" t="str">
        <f t="shared" si="173"/>
        <v>-4,34083476240847-0,693254976191436i</v>
      </c>
      <c r="H131" s="229" t="str">
        <f t="shared" si="38"/>
        <v>0,00207996039898071-0,0136576581085109i</v>
      </c>
      <c r="I131" s="229" t="str">
        <f t="shared" si="174"/>
        <v>-0,00237616193812398+0,0115228390612773i</v>
      </c>
      <c r="J131" s="255" t="str">
        <f ca="1">IMPRODUCT(1/N_FFT2,AT100)</f>
        <v>0,162552671957453+0,00444024926313863i</v>
      </c>
      <c r="K131" s="254" t="str">
        <f t="shared" ca="1" si="175"/>
        <v>-0,000437415749696755+0,00186251752665148i</v>
      </c>
      <c r="N131" s="246">
        <f t="shared" ca="1" si="176"/>
        <v>2.5286651978762276</v>
      </c>
      <c r="O131" s="223">
        <f t="shared" ca="1" si="39"/>
        <v>-7.4713348021237724</v>
      </c>
      <c r="P131" s="223" t="str">
        <f t="shared" ca="1" si="40"/>
        <v>-5,41109243619192+5,15178826936943i</v>
      </c>
      <c r="Q131" s="223" t="str">
        <f t="shared" ca="1" si="41"/>
        <v>-0,366601022861684+7,4623352521488i</v>
      </c>
      <c r="R131" s="223" t="str">
        <f t="shared" ca="1" si="42"/>
        <v>4,88007299336266+5,65736080737991i</v>
      </c>
      <c r="S131" s="223" t="str">
        <f t="shared" ca="1" si="43"/>
        <v>7,43535828292802+0,732318871748911i</v>
      </c>
      <c r="T131" s="223" t="str">
        <f t="shared" ca="1" si="44"/>
        <v>5,89000010085661-4,596601194071i</v>
      </c>
      <c r="U131" s="223" t="str">
        <f t="shared" ca="1" si="45"/>
        <v>1,09627250033046-7,3904688843432i</v>
      </c>
      <c r="V131" s="223" t="str">
        <f t="shared" ca="1" si="46"/>
        <v>-4,30205577988812-6,10844986818727i</v>
      </c>
      <c r="W131" s="223" t="str">
        <f t="shared" ca="1" si="47"/>
        <v>-7,32777519888737-1,45758511243666i</v>
      </c>
      <c r="X131" s="223" t="str">
        <f t="shared" ca="1" si="48"/>
        <v>-6,31218384474849+3,99714633651584i</v>
      </c>
      <c r="Y131" s="223" t="str">
        <f t="shared" ca="1" si="49"/>
        <v>-1,81538627433755+7,24742826114013i</v>
      </c>
      <c r="Z131" s="223" t="str">
        <f t="shared" ca="1" si="50"/>
        <v>3,68260741751029+6,50071121754567i</v>
      </c>
      <c r="AA131" s="223" t="str">
        <f t="shared" ca="1" si="51"/>
        <v>7,14962163391207+2,1688140116945i</v>
      </c>
      <c r="AB131" s="223" t="str">
        <f t="shared" ca="1" si="52"/>
        <v>6,67357780762472-3,35919677467765i</v>
      </c>
      <c r="AC131" s="223" t="str">
        <f t="shared" ca="1" si="53"/>
        <v>2,51701688613162-7,03459094193501i</v>
      </c>
      <c r="AD131" s="223" t="str">
        <f t="shared" ca="1" si="54"/>
        <v>-3,02769353258405-6,83036716422877i</v>
      </c>
      <c r="AE131" s="223" t="str">
        <f t="shared" ca="1" si="55"/>
        <v>-6,90261330422128-2,85915604642581i</v>
      </c>
      <c r="AF131" s="223" t="str">
        <f t="shared" ca="1" si="56"/>
        <v>-6,97070156806492+2,68889631157527i</v>
      </c>
      <c r="AG131" s="223" t="str">
        <f t="shared" ca="1" si="57"/>
        <v>-3,19440724937098+6,75400666646043i</v>
      </c>
      <c r="AH131" s="223" t="str">
        <f t="shared" ca="1" si="58"/>
        <v>2,34362130383312+7,09424294126198i</v>
      </c>
      <c r="AI131" s="223" t="str">
        <f t="shared" ca="1" si="59"/>
        <v>6,589129035059+3,52196284545541i</v>
      </c>
      <c r="AJ131" s="223" t="str">
        <f t="shared" ca="1" si="60"/>
        <v>7,20069366183148-1,99270030709232i</v>
      </c>
      <c r="AK131" s="223" t="str">
        <f t="shared" ca="1" si="61"/>
        <v>3,84103372455826-6,40837761467222i</v>
      </c>
      <c r="AL131" s="223" t="str">
        <f t="shared" ca="1" si="62"/>
        <v>-1,63697872077255-7,28979728066314i</v>
      </c>
      <c r="AM131" s="223" t="str">
        <f t="shared" ca="1" si="63"/>
        <v>-6,21218785130448-4,15085121698321i</v>
      </c>
      <c r="AN131" s="223" t="str">
        <f t="shared" ca="1" si="64"/>
        <v>-7,3613391393349+1,27731350933202i</v>
      </c>
      <c r="AO131" s="223" t="str">
        <f t="shared" ca="1" si="65"/>
        <v>-4,45066894525543+6,00103238327913i</v>
      </c>
      <c r="AP131" s="223" t="str">
        <f t="shared" ca="1" si="66"/>
        <v>0,914571137767319+7,41514688724295i</v>
      </c>
      <c r="AQ131" s="223" t="str">
        <f t="shared" ca="1" si="67"/>
        <v>5,77541990261457+4,73976462220535i</v>
      </c>
      <c r="AR131" s="223" t="str">
        <f t="shared" ca="1" si="68"/>
        <v>5,77541990261457+4,73976462220535i</v>
      </c>
      <c r="AS131" s="223" t="str">
        <f t="shared" ca="1" si="69"/>
        <v>5,01744179102662-5,53589392953708i</v>
      </c>
      <c r="AT131" s="223" t="str">
        <f t="shared" ca="1" si="70"/>
        <v>-0,183355734749974-7,46908457576698i</v>
      </c>
      <c r="AU131" s="223" t="str">
        <f t="shared" ca="1" si="71"/>
        <v>-5,28303150309678-5,28303150309676i</v>
      </c>
      <c r="AV131" s="223" t="str">
        <f t="shared" ca="1" si="72"/>
        <v>-7,46908457576698-0,183355734749921i</v>
      </c>
      <c r="AW131" s="223" t="str">
        <f t="shared" ca="1" si="73"/>
        <v>-5,53589392953704+5,01744179102666i</v>
      </c>
      <c r="AX131" s="223" t="str">
        <f t="shared" ca="1" si="74"/>
        <v>-0,54962548422548+7,45109089680939i</v>
      </c>
      <c r="AY131" s="223" t="str">
        <f t="shared" ca="1" si="75"/>
        <v>4,73976462220539+5,77541990261454i</v>
      </c>
      <c r="AZ131" s="223" t="str">
        <f t="shared" ca="1" si="76"/>
        <v>7,41514688724295+0,91457113776729i</v>
      </c>
      <c r="BA131" s="223" t="str">
        <f t="shared" ca="1" si="77"/>
        <v>6,00103238327912-4,45066894525545i</v>
      </c>
      <c r="BB131" s="223" t="str">
        <f t="shared" ca="1" si="78"/>
        <v>1,27731350933196-7,3613391393349i</v>
      </c>
      <c r="BC131" s="223" t="str">
        <f t="shared" ca="1" si="79"/>
        <v>-4,15085121698322-6,21218785130446i</v>
      </c>
      <c r="BD131" s="223" t="str">
        <f t="shared" ca="1" si="80"/>
        <v>-7,28979728066316-1,63697872077249i</v>
      </c>
      <c r="BE131" s="223" t="str">
        <f t="shared" ca="1" si="81"/>
        <v>-6,40837761467219+3,8410337245583i</v>
      </c>
      <c r="BF131" s="223" t="str">
        <f t="shared" ca="1" si="82"/>
        <v>-1,9927003070923+7,20069366183148i</v>
      </c>
      <c r="BG131" s="223" t="str">
        <f t="shared" ca="1" si="83"/>
        <v>3,52196284545544+6,58912903505898i</v>
      </c>
      <c r="BH131" s="223" t="str">
        <f t="shared" ca="1" si="84"/>
        <v>7,094242941262+2,34362130383306i</v>
      </c>
      <c r="BI131" s="223" t="str">
        <f t="shared" ca="1" si="85"/>
        <v>6,75400666646041-3,19440724937104i</v>
      </c>
      <c r="BJ131" s="223" t="str">
        <f t="shared" ca="1" si="86"/>
        <v>2,68889631157526-6,97070156806492i</v>
      </c>
      <c r="BK131" s="223" t="str">
        <f t="shared" ca="1" si="87"/>
        <v>-2,85915604642515-6,90261330422155i</v>
      </c>
      <c r="BL131" s="223" t="str">
        <f t="shared" ca="1" si="88"/>
        <v>-6,83036716422879-3,02769353258401i</v>
      </c>
      <c r="BM131" s="223" t="str">
        <f t="shared" ca="1" si="89"/>
        <v>-7,034590941935+2,51701688613166i</v>
      </c>
      <c r="BN131" s="223" t="str">
        <f t="shared" ca="1" si="90"/>
        <v>-3,35919677467746+6,67357780762481i</v>
      </c>
      <c r="BO131" s="223" t="str">
        <f t="shared" ca="1" si="91"/>
        <v>2,16881401169481+7,14962163391198i</v>
      </c>
      <c r="BP131" s="223" t="str">
        <f t="shared" ca="1" si="92"/>
        <v>6,50071121754554+3,68260741751053i</v>
      </c>
      <c r="BQ131" s="223" t="str">
        <f t="shared" ca="1" si="93"/>
        <v>7,24742826114016-1,81538627433744i</v>
      </c>
      <c r="BR131" s="223" t="str">
        <f t="shared" ca="1" si="94"/>
        <v>3,9971463365158-6,31218384474851i</v>
      </c>
      <c r="BS131" s="223" t="str">
        <f t="shared" ca="1" si="95"/>
        <v>-1,45758511243686-7,32777519888733i</v>
      </c>
      <c r="BT131" s="223" t="str">
        <f t="shared" ca="1" si="96"/>
        <v>-6,10844986818707-4,30205577988841i</v>
      </c>
      <c r="BU131" s="223" t="str">
        <f t="shared" ca="1" si="97"/>
        <v>-7,39046888434323+1,09627250033026i</v>
      </c>
      <c r="BV131" s="223" t="str">
        <f t="shared" ca="1" si="98"/>
        <v>-4,59660119407103+5,89000010085659i</v>
      </c>
      <c r="BW131" s="223" t="str">
        <f t="shared" ca="1" si="99"/>
        <v>0,732318871749026+7,435358282928i</v>
      </c>
      <c r="BX131" s="223" t="str">
        <f t="shared" ca="1" si="100"/>
        <v>5,65736080738009+4,88007299336245i</v>
      </c>
      <c r="BY131" s="223" t="str">
        <f t="shared" ca="1" si="101"/>
        <v>7,46233525214881-0,366601022861447i</v>
      </c>
      <c r="BZ131" s="223" t="str">
        <f t="shared" ca="1" si="102"/>
        <v>5,15178826936954-5,41109243619181i</v>
      </c>
      <c r="CA131" s="223" t="str">
        <f t="shared" ca="1" si="103"/>
        <v>-2,56273538777683E-14-7,47133480212377i</v>
      </c>
      <c r="CB131" s="223" t="str">
        <f t="shared" ca="1" si="104"/>
        <v>-5,15178826936958-5,41109243619178i</v>
      </c>
      <c r="CC131" s="223" t="str">
        <f t="shared" ca="1" si="105"/>
        <v>-7,46233525214881-0,366601022861343i</v>
      </c>
      <c r="CD131" s="223" t="str">
        <f t="shared" ca="1" si="106"/>
        <v>-5,65736080738003+4,88007299336253i</v>
      </c>
      <c r="CE131" s="223" t="str">
        <f t="shared" ca="1" si="107"/>
        <v>-0,732318871748974+7,43535828292801i</v>
      </c>
      <c r="CF131" s="223" t="str">
        <f t="shared" ca="1" si="108"/>
        <v>4,59660119407108+5,89000010085656i</v>
      </c>
      <c r="CG131" s="223" t="str">
        <f t="shared" ca="1" si="109"/>
        <v>7,39046888434324+1,09627250033021i</v>
      </c>
      <c r="CH131" s="223" t="str">
        <f t="shared" ca="1" si="110"/>
        <v>6,10844986818746-4,30205577988785i</v>
      </c>
      <c r="CI131" s="223" t="str">
        <f t="shared" ca="1" si="111"/>
        <v>1,45758511243676-7,32777519888735i</v>
      </c>
      <c r="CJ131" s="223" t="str">
        <f t="shared" ca="1" si="112"/>
        <v>-3,99714633651589-6,31218384474846i</v>
      </c>
      <c r="CK131" s="223" t="str">
        <f t="shared" ca="1" si="113"/>
        <v>-7,24742826114017-1,81538627433739i</v>
      </c>
      <c r="CL131" s="223" t="str">
        <f t="shared" ca="1" si="114"/>
        <v>-6,50071121754587+3,68260741750993i</v>
      </c>
      <c r="CM131" s="223" t="str">
        <f t="shared" ca="1" si="115"/>
        <v>-2,16881401169475+7,14962163391199i</v>
      </c>
      <c r="CN131" s="223" t="str">
        <f t="shared" ca="1" si="116"/>
        <v>3,35919677467755+6,67357780762477i</v>
      </c>
      <c r="CO131" s="223" t="str">
        <f t="shared" ca="1" si="117"/>
        <v>7,03459094193504+2,51701688613156i</v>
      </c>
      <c r="CP131" s="223" t="str">
        <f t="shared" ca="1" si="118"/>
        <v>6,83036716422877-3,02769353258406i</v>
      </c>
      <c r="CQ131" s="223" t="str">
        <f t="shared" ca="1" si="119"/>
        <v>2,85915604642579-6,90261330422129i</v>
      </c>
      <c r="CR131" s="223" t="str">
        <f t="shared" ca="1" si="120"/>
        <v>-2,68889631157531-6,97070156806491i</v>
      </c>
      <c r="CS131" s="223" t="str">
        <f t="shared" ca="1" si="121"/>
        <v>-6,75400666646046-3,19440724937094i</v>
      </c>
      <c r="CT131" s="223" t="str">
        <f t="shared" ca="1" si="122"/>
        <v>-7,09424294126196+2,34362130383316i</v>
      </c>
      <c r="CU131" s="223" t="str">
        <f t="shared" ca="1" si="123"/>
        <v>-3,52196284545535+6,58912903505903i</v>
      </c>
      <c r="CV131" s="223" t="str">
        <f t="shared" ca="1" si="124"/>
        <v>1,99270030709234+7,20069366183147i</v>
      </c>
      <c r="CW131" s="223" t="str">
        <f t="shared" ca="1" si="125"/>
        <v>6,40837761467223+3,84103372455824i</v>
      </c>
      <c r="CX131" s="223" t="str">
        <f t="shared" ca="1" si="126"/>
        <v>7,28979728066313-1,63697872077258i</v>
      </c>
      <c r="CY131" s="223" t="str">
        <f t="shared" ca="1" si="127"/>
        <v>4,15085121698316-6,21218785130451i</v>
      </c>
      <c r="CZ131" s="223" t="str">
        <f t="shared" ca="1" si="128"/>
        <v>-1,27731350933134-7,36133913933502i</v>
      </c>
      <c r="DA131" s="223" t="str">
        <f t="shared" ca="1" si="129"/>
        <v>-6,00103238327918-4,45066894525536i</v>
      </c>
      <c r="DB131" s="223" t="str">
        <f t="shared" ca="1" si="130"/>
        <v>-7,41514688724295+0,914571137767394i</v>
      </c>
      <c r="DC131" s="223" t="str">
        <f t="shared" ca="1" si="131"/>
        <v>-4,73976462220529+5,77541990261462i</v>
      </c>
      <c r="DD131" s="223" t="str">
        <f t="shared" ca="1" si="132"/>
        <v>0,549625484225505+7,45109089680939i</v>
      </c>
      <c r="DE131" s="223" t="str">
        <f t="shared" ca="1" si="133"/>
        <v>5,53589392953707+5,01744179102662i</v>
      </c>
      <c r="DF131" s="223" t="str">
        <f t="shared" ca="1" si="134"/>
        <v>7,46908457576698-0,183355734749973i</v>
      </c>
      <c r="DG131" s="223" t="str">
        <f t="shared" ca="1" si="135"/>
        <v>5,28303150309675-5,2830315030968i</v>
      </c>
      <c r="DH131" s="223" t="str">
        <f t="shared" ca="1" si="136"/>
        <v>0,183355734749896-7,46908457576698i</v>
      </c>
      <c r="DI131" s="223" t="str">
        <f t="shared" ca="1" si="137"/>
        <v>-5,01744179102613-5,53589392953752i</v>
      </c>
      <c r="DJ131" s="223" t="str">
        <f t="shared" ca="1" si="138"/>
        <v>-7,45109089680939-0,549625484225429i</v>
      </c>
      <c r="DK131" s="223" t="str">
        <f t="shared" ca="1" si="139"/>
        <v>-5,7754199026145+4,73976462220543i</v>
      </c>
      <c r="DL131" s="223" t="str">
        <f t="shared" ca="1" si="140"/>
        <v>-0,914571137767215+7,41514688724297i</v>
      </c>
      <c r="DM131" s="223" t="str">
        <f t="shared" ca="1" si="141"/>
        <v>4,45066894525551+6,00103238327907i</v>
      </c>
      <c r="DN131" s="223" t="str">
        <f t="shared" ca="1" si="142"/>
        <v>7,3613391393349+1,27731350933199i</v>
      </c>
      <c r="DO131" s="223" t="str">
        <f t="shared" ca="1" si="143"/>
        <v>6,21218785130446-4,15085121698322i</v>
      </c>
      <c r="DP131" s="223" t="str">
        <f t="shared" ca="1" si="144"/>
        <v>1,63697872077249-7,28979728066316i</v>
      </c>
      <c r="DQ131" s="223" t="str">
        <f t="shared" ca="1" si="145"/>
        <v>-3,8410337245583-6,40837761467219i</v>
      </c>
      <c r="DR131" s="223" t="str">
        <f t="shared" ca="1" si="146"/>
        <v>-7,2006936618313-1,99270030709298i</v>
      </c>
      <c r="DS131" s="223" t="str">
        <f t="shared" ca="1" si="147"/>
        <v>-6,58912903505897+3,52196284545546i</v>
      </c>
      <c r="DT131" s="223" t="str">
        <f t="shared" ca="1" si="148"/>
        <v>-2,34362130383304+7,09424294126201i</v>
      </c>
      <c r="DU131" s="223" t="str">
        <f t="shared" ca="1" si="149"/>
        <v>3,19440724937106+6,7540066664604i</v>
      </c>
      <c r="DV131" s="223" t="str">
        <f t="shared" ca="1" si="150"/>
        <v>6,97070156806495+2,68889631157519i</v>
      </c>
      <c r="DW131" s="223" t="str">
        <f t="shared" ca="1" si="151"/>
        <v>6,90261330422152-2,85915604642522i</v>
      </c>
      <c r="DX131" s="223" t="str">
        <f t="shared" ca="1" si="152"/>
        <v>3,02769353258394-6,83036716422882i</v>
      </c>
      <c r="DY131" s="223" t="str">
        <f t="shared" ca="1" si="153"/>
        <v>-2,51701688613164-7,03459094193501i</v>
      </c>
      <c r="DZ131" s="223" t="str">
        <f t="shared" ca="1" si="154"/>
        <v>-6,67357780762481-3,35919677467748i</v>
      </c>
      <c r="EA131" s="223" t="str">
        <f t="shared" ca="1" si="155"/>
        <v>-7,14962163391197+2,16881401169483i</v>
      </c>
      <c r="EB131" s="223" t="str">
        <f t="shared" ca="1" si="156"/>
        <v>-3,6826074175105+6,50071121754554i</v>
      </c>
      <c r="EC131" s="223" t="str">
        <f t="shared" ca="1" si="157"/>
        <v>1,81538627433747+7,24742826114016i</v>
      </c>
      <c r="ED131" s="223" t="str">
        <f t="shared" ca="1" si="158"/>
        <v>6,31218384474853+3,99714633651578i</v>
      </c>
      <c r="EE131" s="223" t="str">
        <f t="shared" ca="1" si="159"/>
        <v>7,32777519888733-1,45758511243688i</v>
      </c>
      <c r="EF131" s="223" t="str">
        <f t="shared" ca="1" si="160"/>
        <v>4,30205577988835-6,10844986818711i</v>
      </c>
      <c r="EG131" s="223" t="str">
        <f t="shared" ca="1" si="161"/>
        <v>-1,09627250033034-7,39046888434322i</v>
      </c>
      <c r="EH131" s="223" t="str">
        <f t="shared" ca="1" si="162"/>
        <v>-5,89000010085663-4,59660119407097i</v>
      </c>
      <c r="EI131" s="223" t="str">
        <f t="shared" ca="1" si="163"/>
        <v>-7,435358282928+0,732318871749103i</v>
      </c>
      <c r="EJ131" s="223" t="str">
        <f t="shared" ca="1" si="164"/>
        <v>-4,88007299336247+5,65736080738008i</v>
      </c>
      <c r="EK131" s="223" t="str">
        <f t="shared" ca="1" si="165"/>
        <v>0,366601022861419+7,46233525214881i</v>
      </c>
      <c r="EL131" s="223" t="str">
        <f t="shared" ca="1" si="166"/>
        <v>5,41109243619184+5,15178826936952i</v>
      </c>
      <c r="EM131" s="223" t="str">
        <f t="shared" ca="1" si="167"/>
        <v>7,47133480212377-5,12547077555366E-14i</v>
      </c>
      <c r="EN131" s="223"/>
      <c r="EO131" s="223"/>
      <c r="EP131" s="223"/>
    </row>
    <row r="132" spans="1:146" ht="15.75" thickBot="1">
      <c r="A132" s="257">
        <f t="shared" si="168"/>
        <v>6.2500000000000023E-4</v>
      </c>
      <c r="B132" s="256">
        <v>32</v>
      </c>
      <c r="C132" s="230">
        <f t="shared" si="169"/>
        <v>6400</v>
      </c>
      <c r="D132" s="229">
        <f t="shared" si="170"/>
        <v>40212.385965949354</v>
      </c>
      <c r="E132" s="229" t="str">
        <f t="shared" si="171"/>
        <v>40212,3859659494i</v>
      </c>
      <c r="F132" s="229" t="str">
        <f t="shared" si="172"/>
        <v>0,035112015594366-0,0182734193166825i</v>
      </c>
      <c r="G132" s="229" t="str">
        <f t="shared" si="173"/>
        <v>-4,39502772472187-0,657891623131077i</v>
      </c>
      <c r="H132" s="229" t="str">
        <f t="shared" si="38"/>
        <v>0,00207579116113593-0,0132296879291155i</v>
      </c>
      <c r="I132" s="229" t="str">
        <f t="shared" si="174"/>
        <v>-0,00233054149029725+0,0112285868216614i</v>
      </c>
      <c r="J132" s="255" t="str">
        <f ca="1">IMPRODUCT(1/N_FFT2,AU100)</f>
        <v>0,0381417559007472-0,000401896634890508i</v>
      </c>
      <c r="K132" s="254" t="str">
        <f t="shared" ca="1" si="175"/>
        <v>-0,0000843782133812797+0,000429214654444579i</v>
      </c>
      <c r="N132" s="246">
        <f t="shared" ca="1" si="176"/>
        <v>2.5292396256811278</v>
      </c>
      <c r="O132" s="223">
        <f t="shared" ca="1" si="39"/>
        <v>-7.4707603743188722</v>
      </c>
      <c r="P132" s="223" t="str">
        <f t="shared" ca="1" si="40"/>
        <v>-5,28262532130063+5,28262532130062i</v>
      </c>
      <c r="Q132" s="223" t="str">
        <f t="shared" ca="1" si="41"/>
        <v>2,60838330464039E-14+7,47076037431887i</v>
      </c>
      <c r="R132" s="223" t="str">
        <f t="shared" ca="1" si="42"/>
        <v>5,2826253213006+5,28262532130065i</v>
      </c>
      <c r="S132" s="223" t="str">
        <f t="shared" ca="1" si="43"/>
        <v>7,47076037431887+2,41390675542319E-14i</v>
      </c>
      <c r="T132" s="223" t="str">
        <f t="shared" ca="1" si="44"/>
        <v>5,28262532130064-5,28262532130061i</v>
      </c>
      <c r="U132" s="223" t="str">
        <f t="shared" ca="1" si="45"/>
        <v>1,3729185794384E-15-7,47076037431887i</v>
      </c>
      <c r="V132" s="223" t="str">
        <f t="shared" ca="1" si="46"/>
        <v>-5,28262532130064-5,28262532130061i</v>
      </c>
      <c r="W132" s="223" t="str">
        <f t="shared" ca="1" si="47"/>
        <v>-7,47076037431887+2,47109144669656E-14i</v>
      </c>
      <c r="X132" s="223" t="str">
        <f t="shared" ca="1" si="48"/>
        <v>-5,28262532130065+5,2826253213006i</v>
      </c>
      <c r="Y132" s="223" t="str">
        <f t="shared" ca="1" si="49"/>
        <v>-2,21943020620599E-14+7,47076037431887i</v>
      </c>
      <c r="Z132" s="223" t="str">
        <f t="shared" ca="1" si="50"/>
        <v>5,28262532130062+5,28262532130063i</v>
      </c>
      <c r="AA132" s="223" t="str">
        <f t="shared" ca="1" si="51"/>
        <v>7,47076037431887+2,74583715887679E-15i</v>
      </c>
      <c r="AB132" s="223" t="str">
        <f t="shared" ca="1" si="52"/>
        <v>5,28262532130077-5,28262532130048i</v>
      </c>
      <c r="AC132" s="223" t="str">
        <f t="shared" ca="1" si="53"/>
        <v>-1,82586831324828E-13-7,47076037431887i</v>
      </c>
      <c r="AD132" s="223" t="str">
        <f t="shared" ca="1" si="54"/>
        <v>-5,28262532130049-5,28262532130076i</v>
      </c>
      <c r="AE132" s="223" t="str">
        <f t="shared" ca="1" si="55"/>
        <v>-7,47076037431887+2,08670664371232E-13i</v>
      </c>
      <c r="AF132" s="223" t="str">
        <f t="shared" ca="1" si="56"/>
        <v>-5,28262532130073+5,28262532130052i</v>
      </c>
      <c r="AG132" s="223" t="str">
        <f t="shared" ca="1" si="57"/>
        <v>2,21483761131194E-13+7,47076037431887i</v>
      </c>
      <c r="AH132" s="223" t="str">
        <f t="shared" ca="1" si="58"/>
        <v>5,28262532130053+5,28262532130072i</v>
      </c>
      <c r="AI132" s="223" t="str">
        <f t="shared" ca="1" si="59"/>
        <v>7,47076037431887-2,47567594177597E-13i</v>
      </c>
      <c r="AJ132" s="223" t="str">
        <f t="shared" ca="1" si="60"/>
        <v>5,2826253213007-5,28262532130055i</v>
      </c>
      <c r="AK132" s="223" t="str">
        <f t="shared" ca="1" si="61"/>
        <v>-2,73651427224002E-13-7,47076037431887i</v>
      </c>
      <c r="AL132" s="223" t="str">
        <f t="shared" ca="1" si="62"/>
        <v>-5,28262532130056-5,28262532130069i</v>
      </c>
      <c r="AM132" s="223" t="str">
        <f t="shared" ca="1" si="63"/>
        <v>-7,47076037431887+3,13005996556847E-13i</v>
      </c>
      <c r="AN132" s="223" t="str">
        <f t="shared" ca="1" si="64"/>
        <v>-5,28262532130066+5,28262532130059i</v>
      </c>
      <c r="AO132" s="223" t="str">
        <f t="shared" ca="1" si="65"/>
        <v>3,2581909331681E-13+7,47076037431887i</v>
      </c>
      <c r="AP132" s="223" t="str">
        <f t="shared" ca="1" si="66"/>
        <v>5,2826253213006+5,28262532130065i</v>
      </c>
      <c r="AQ132" s="223" t="str">
        <f t="shared" ca="1" si="67"/>
        <v>7,47076037431887-3,65173662649655E-13i</v>
      </c>
      <c r="AR132" s="223" t="str">
        <f t="shared" ca="1" si="68"/>
        <v>7,47076037431887-3,65173662649655E-13i</v>
      </c>
      <c r="AS132" s="223" t="str">
        <f t="shared" ca="1" si="69"/>
        <v>3,65174472631118E-13-7,47076037431887i</v>
      </c>
      <c r="AT132" s="223" t="str">
        <f t="shared" ca="1" si="70"/>
        <v>-5,28262532130064-5,28262532130061i</v>
      </c>
      <c r="AU132" s="223" t="str">
        <f t="shared" ca="1" si="71"/>
        <v>-7,47076037431887-3,52361375871156E-13i</v>
      </c>
      <c r="AV132" s="223" t="str">
        <f t="shared" ca="1" si="72"/>
        <v>-5,28262532130059+5,28262532130066i</v>
      </c>
      <c r="AW132" s="223" t="str">
        <f t="shared" ca="1" si="73"/>
        <v>-3,1300680653831E-13+7,47076037431887i</v>
      </c>
      <c r="AX132" s="223" t="str">
        <f t="shared" ca="1" si="74"/>
        <v>5,28262532130067+5,28262532130058i</v>
      </c>
      <c r="AY132" s="223" t="str">
        <f t="shared" ca="1" si="75"/>
        <v>7,47076037431887+3,00193709778348E-13i</v>
      </c>
      <c r="AZ132" s="223" t="str">
        <f t="shared" ca="1" si="76"/>
        <v>5,28262532130055-5,2826253213007i</v>
      </c>
      <c r="BA132" s="223" t="str">
        <f t="shared" ca="1" si="77"/>
        <v>2,60839140445502E-13-7,47076037431887i</v>
      </c>
      <c r="BB132" s="223" t="str">
        <f t="shared" ca="1" si="78"/>
        <v>-5,28262532130071-5,28262532130054i</v>
      </c>
      <c r="BC132" s="223" t="str">
        <f t="shared" ca="1" si="79"/>
        <v>-7,47076037431887-2,4802604368554E-13i</v>
      </c>
      <c r="BD132" s="223" t="str">
        <f t="shared" ca="1" si="80"/>
        <v>-5,28262532130053+5,28262532130072i</v>
      </c>
      <c r="BE132" s="223" t="str">
        <f t="shared" ca="1" si="81"/>
        <v>-2,08671474352694E-13+7,47076037431887i</v>
      </c>
      <c r="BF132" s="223" t="str">
        <f t="shared" ca="1" si="82"/>
        <v>5,28262532130076+5,28262532130049i</v>
      </c>
      <c r="BG132" s="223" t="str">
        <f t="shared" ca="1" si="83"/>
        <v>7,47076037431887+1,95858377592732E-13i</v>
      </c>
      <c r="BH132" s="223" t="str">
        <f t="shared" ca="1" si="84"/>
        <v>5,28262532130048-5,28262532130077i</v>
      </c>
      <c r="BI132" s="223" t="str">
        <f t="shared" ca="1" si="85"/>
        <v>1,8304528083277E-13-7,47076037431887i</v>
      </c>
      <c r="BJ132" s="223" t="str">
        <f t="shared" ca="1" si="86"/>
        <v>-5,28262532130078-5,28262532130047i</v>
      </c>
      <c r="BK132" s="223" t="str">
        <f t="shared" ca="1" si="87"/>
        <v>-7,47076037431887-1,1714923892704E-13i</v>
      </c>
      <c r="BL132" s="223" t="str">
        <f t="shared" ca="1" si="88"/>
        <v>-5,28262532130046+5,28262532130079i</v>
      </c>
      <c r="BM132" s="223" t="str">
        <f t="shared" ca="1" si="89"/>
        <v>-1,04336142167078E-13+7,47076037431887i</v>
      </c>
      <c r="BN132" s="223" t="str">
        <f t="shared" ca="1" si="90"/>
        <v>5,2826253213008+5,28262532130045i</v>
      </c>
      <c r="BO132" s="223" t="str">
        <f t="shared" ca="1" si="91"/>
        <v>7,47076037431887+9,15230454071163E-14i</v>
      </c>
      <c r="BP132" s="223" t="str">
        <f t="shared" ca="1" si="92"/>
        <v>5,2826253213004-5,28262532130084i</v>
      </c>
      <c r="BQ132" s="223" t="str">
        <f t="shared" ca="1" si="93"/>
        <v>7,87099486471542E-14-7,47076037431887i</v>
      </c>
      <c r="BR132" s="223" t="str">
        <f t="shared" ca="1" si="94"/>
        <v>-5,28262532130085-5,2826253213004i</v>
      </c>
      <c r="BS132" s="223" t="str">
        <f t="shared" ca="1" si="95"/>
        <v>-7,47076037431887-6,58968518871918E-14i</v>
      </c>
      <c r="BT132" s="223" t="str">
        <f t="shared" ca="1" si="96"/>
        <v>-5,28262532130091+5,28262532130034i</v>
      </c>
      <c r="BU132" s="223" t="str">
        <f t="shared" ca="1" si="97"/>
        <v>-8,09981462795511E-19+7,47076037431887i</v>
      </c>
      <c r="BV132" s="223" t="str">
        <f t="shared" ca="1" si="98"/>
        <v>5,28262532130034+5,2826253213009i</v>
      </c>
      <c r="BW132" s="223" t="str">
        <f t="shared" ca="1" si="99"/>
        <v>7,47076037431887-1,28122867784994E-14i</v>
      </c>
      <c r="BX132" s="223" t="str">
        <f t="shared" ca="1" si="100"/>
        <v>5,28262532130085-5,2826253213004i</v>
      </c>
      <c r="BY132" s="223" t="str">
        <f t="shared" ca="1" si="101"/>
        <v>-2,56253835384617E-14-7,47076037431887i</v>
      </c>
      <c r="BZ132" s="223" t="str">
        <f t="shared" ca="1" si="102"/>
        <v>-5,2826253213004-5,28262532130084i</v>
      </c>
      <c r="CA132" s="223" t="str">
        <f t="shared" ca="1" si="103"/>
        <v>-7,47076037431887+3,84384802984239E-14i</v>
      </c>
      <c r="CB132" s="223" t="str">
        <f t="shared" ca="1" si="104"/>
        <v>-5,28262532130084+5,28262532130041i</v>
      </c>
      <c r="CC132" s="223" t="str">
        <f t="shared" ca="1" si="105"/>
        <v>1,04334522204153E-13+7,47076037431887i</v>
      </c>
      <c r="CD132" s="223" t="str">
        <f t="shared" ca="1" si="106"/>
        <v>5,28262532130042+5,28262532130083i</v>
      </c>
      <c r="CE132" s="223" t="str">
        <f t="shared" ca="1" si="107"/>
        <v>7,47076037431887-1,17147618964116E-13i</v>
      </c>
      <c r="CF132" s="223" t="str">
        <f t="shared" ca="1" si="108"/>
        <v>5,28262532130082-5,28262532130043i</v>
      </c>
      <c r="CG132" s="223" t="str">
        <f t="shared" ca="1" si="109"/>
        <v>-1,29960715724078E-13-7,47076037431887i</v>
      </c>
      <c r="CH132" s="223" t="str">
        <f t="shared" ca="1" si="110"/>
        <v>-5,28262532130048-5,28262532130077i</v>
      </c>
      <c r="CI132" s="223" t="str">
        <f t="shared" ca="1" si="111"/>
        <v>-7,47076037431887+1,4277381248404E-13i</v>
      </c>
      <c r="CJ132" s="223" t="str">
        <f t="shared" ca="1" si="112"/>
        <v>-5,28262532130076+5,28262532130049i</v>
      </c>
      <c r="CK132" s="223" t="str">
        <f t="shared" ca="1" si="113"/>
        <v>2,08669854389769E-13+7,47076037431887i</v>
      </c>
      <c r="CL132" s="223" t="str">
        <f t="shared" ca="1" si="114"/>
        <v>5,28262532130049+5,28262532130076i</v>
      </c>
      <c r="CM132" s="223" t="str">
        <f t="shared" ca="1" si="115"/>
        <v>7,47076037431887-2,21482951149731E-13i</v>
      </c>
      <c r="CN132" s="223" t="str">
        <f t="shared" ca="1" si="116"/>
        <v>5,28262532130075-5,2826253213005i</v>
      </c>
      <c r="CO132" s="223" t="str">
        <f t="shared" ca="1" si="117"/>
        <v>-2,34296047909693E-13-7,47076037431887i</v>
      </c>
      <c r="CP132" s="223" t="str">
        <f t="shared" ca="1" si="118"/>
        <v>-5,28262532130055-5,2826253213007i</v>
      </c>
      <c r="CQ132" s="223" t="str">
        <f t="shared" ca="1" si="119"/>
        <v>-7,47076037431887+2,47109144669656E-13i</v>
      </c>
      <c r="CR132" s="223" t="str">
        <f t="shared" ca="1" si="120"/>
        <v>-5,28262532130069+5,28262532130056i</v>
      </c>
      <c r="CS132" s="223" t="str">
        <f t="shared" ca="1" si="121"/>
        <v>2,59922241429618E-13+7,47076037431887i</v>
      </c>
      <c r="CT132" s="223" t="str">
        <f t="shared" ca="1" si="122"/>
        <v>5,28262532130057+5,28262532130068i</v>
      </c>
      <c r="CU132" s="223" t="str">
        <f t="shared" ca="1" si="123"/>
        <v>7,47076037431887-3,25818283335347E-13i</v>
      </c>
      <c r="CV132" s="223" t="str">
        <f t="shared" ca="1" si="124"/>
        <v>5,28262532130064-5,28262532130061i</v>
      </c>
      <c r="CW132" s="223" t="str">
        <f t="shared" ca="1" si="125"/>
        <v>-3,91714325241076E-13-7,47076037431887i</v>
      </c>
      <c r="CX132" s="223" t="str">
        <f t="shared" ca="1" si="126"/>
        <v>-5,28262532130058-5,28262532130067i</v>
      </c>
      <c r="CY132" s="223" t="str">
        <f t="shared" ca="1" si="127"/>
        <v>-7,47076037431887-3,91716755185464E-13i</v>
      </c>
      <c r="CZ132" s="223" t="str">
        <f t="shared" ca="1" si="128"/>
        <v>-5,28262532130061+5,28262532130064i</v>
      </c>
      <c r="DA132" s="223" t="str">
        <f t="shared" ca="1" si="129"/>
        <v>-3,25820713279735E-13+7,47076037431887i</v>
      </c>
      <c r="DB132" s="223" t="str">
        <f t="shared" ca="1" si="130"/>
        <v>5,28262532130068+5,28262532130057i</v>
      </c>
      <c r="DC132" s="223" t="str">
        <f t="shared" ca="1" si="131"/>
        <v>7,47076037431887+3,66090561665539E-13i</v>
      </c>
      <c r="DD132" s="223" t="str">
        <f t="shared" ca="1" si="132"/>
        <v>5,2826253213006-5,28262532130065i</v>
      </c>
      <c r="DE132" s="223" t="str">
        <f t="shared" ca="1" si="133"/>
        <v>3,00194519759811E-13-7,47076037431887i</v>
      </c>
      <c r="DF132" s="223" t="str">
        <f t="shared" ca="1" si="134"/>
        <v>-5,2826253213007-5,28262532130055i</v>
      </c>
      <c r="DG132" s="223" t="str">
        <f t="shared" ca="1" si="135"/>
        <v>-7,47076037431887-2,34298477854082E-13i</v>
      </c>
      <c r="DH132" s="223" t="str">
        <f t="shared" ca="1" si="136"/>
        <v>-5,28262532130058+5,28262532130067i</v>
      </c>
      <c r="DI132" s="223" t="str">
        <f t="shared" ca="1" si="137"/>
        <v>-2,74568326239886E-13+7,47076037431887i</v>
      </c>
      <c r="DJ132" s="223" t="str">
        <f t="shared" ca="1" si="138"/>
        <v>5,28262532130072+5,28262532130053i</v>
      </c>
      <c r="DK132" s="223" t="str">
        <f t="shared" ca="1" si="139"/>
        <v>7,47076037431887+2,08672284334157E-13i</v>
      </c>
      <c r="DL132" s="223" t="str">
        <f t="shared" ca="1" si="140"/>
        <v>5,28262532130049-5,28262532130076i</v>
      </c>
      <c r="DM132" s="223" t="str">
        <f t="shared" ca="1" si="141"/>
        <v>2,48942132719961E-13-7,47076037431887i</v>
      </c>
      <c r="DN132" s="223" t="str">
        <f t="shared" ca="1" si="142"/>
        <v>-5,28262532130073-5,28262532130052i</v>
      </c>
      <c r="DO132" s="223" t="str">
        <f t="shared" ca="1" si="143"/>
        <v>-7,47076037431887-1,83046090814233E-13i</v>
      </c>
      <c r="DP132" s="223" t="str">
        <f t="shared" ca="1" si="144"/>
        <v>-5,28262532130047+5,28262532130078i</v>
      </c>
      <c r="DQ132" s="223" t="str">
        <f t="shared" ca="1" si="145"/>
        <v>-1,17150048908504E-13+7,47076037431887i</v>
      </c>
      <c r="DR132" s="223" t="str">
        <f t="shared" ca="1" si="146"/>
        <v>5,28262532130076+5,28262532130049i</v>
      </c>
      <c r="DS132" s="223" t="str">
        <f t="shared" ca="1" si="147"/>
        <v>7,47076037431887+1,57419897294308E-13i</v>
      </c>
      <c r="DT132" s="223" t="str">
        <f t="shared" ca="1" si="148"/>
        <v>5,28262532130045-5,2826253213008i</v>
      </c>
      <c r="DU132" s="223" t="str">
        <f t="shared" ca="1" si="149"/>
        <v>9,15238553885794E-14-7,47076037431887i</v>
      </c>
      <c r="DV132" s="223" t="str">
        <f t="shared" ca="1" si="150"/>
        <v>-5,28262532130084-5,2826253213004i</v>
      </c>
      <c r="DW132" s="223" t="str">
        <f t="shared" ca="1" si="151"/>
        <v>-7,47076037431887-1,31793703774383E-13i</v>
      </c>
      <c r="DX132" s="223" t="str">
        <f t="shared" ca="1" si="152"/>
        <v>-5,28262532130043+5,28262532130081i</v>
      </c>
      <c r="DY132" s="223" t="str">
        <f t="shared" ca="1" si="153"/>
        <v>-6,58976618686547E-14+7,47076037431887i</v>
      </c>
      <c r="DZ132" s="223" t="str">
        <f t="shared" ca="1" si="154"/>
        <v>5,28262532130087+5,28262532130038i</v>
      </c>
      <c r="EA132" s="223" t="str">
        <f t="shared" ca="1" si="155"/>
        <v>7,47076037431887+1,61996292559103E-18i</v>
      </c>
      <c r="EB132" s="223" t="str">
        <f t="shared" ca="1" si="156"/>
        <v>5,28262532130087-5,28262532130038i</v>
      </c>
      <c r="EC132" s="223" t="str">
        <f t="shared" ca="1" si="157"/>
        <v>4,02714683487302E-14-7,47076037431887i</v>
      </c>
      <c r="ED132" s="223" t="str">
        <f t="shared" ca="1" si="158"/>
        <v>-5,28262532130036-5,28262532130089i</v>
      </c>
      <c r="EE132" s="223" t="str">
        <f t="shared" ca="1" si="159"/>
        <v>-7,47076037431887+2,56245735569989E-14i</v>
      </c>
      <c r="EF132" s="223" t="str">
        <f t="shared" ca="1" si="160"/>
        <v>-5,28262532130084+5,2826253213004i</v>
      </c>
      <c r="EG132" s="223" t="str">
        <f t="shared" ca="1" si="161"/>
        <v>9,15206154627282E-14+7,47076037431887i</v>
      </c>
      <c r="EH132" s="223" t="str">
        <f t="shared" ca="1" si="162"/>
        <v>5,28262532130037+5,28262532130087i</v>
      </c>
      <c r="EI132" s="223" t="str">
        <f t="shared" ca="1" si="163"/>
        <v>7,47076037431887-5,12507670769234E-14i</v>
      </c>
      <c r="EJ132" s="223" t="str">
        <f t="shared" ca="1" si="164"/>
        <v>5,28262532130083-5,28262532130042i</v>
      </c>
      <c r="EK132" s="223" t="str">
        <f t="shared" ca="1" si="165"/>
        <v>-1,17146808982652E-13-7,47076037431887i</v>
      </c>
      <c r="EL132" s="223" t="str">
        <f t="shared" ca="1" si="166"/>
        <v>-5,28262532130047-5,28262532130078i</v>
      </c>
      <c r="EM132" s="223" t="str">
        <f t="shared" ca="1" si="167"/>
        <v>-7,47076037431887-2,8957679675661E-12i</v>
      </c>
      <c r="EN132" s="223"/>
      <c r="EO132" s="223"/>
      <c r="EP132" s="223"/>
    </row>
    <row r="133" spans="1:146" ht="15.75" thickBot="1">
      <c r="A133" s="257">
        <f t="shared" si="168"/>
        <v>6.4453125000000025E-4</v>
      </c>
      <c r="B133" s="256">
        <v>33</v>
      </c>
      <c r="C133" s="230">
        <f t="shared" si="169"/>
        <v>6600</v>
      </c>
      <c r="D133" s="229">
        <f t="shared" si="170"/>
        <v>41469.023027385272</v>
      </c>
      <c r="E133" s="229" t="str">
        <f t="shared" si="171"/>
        <v>41469,0230273853i</v>
      </c>
      <c r="F133" s="229" t="str">
        <f t="shared" ref="F133:F164" si="177">IF(freq_ratio2&gt;1,IMPRODUCT(Kth_2/(2/rload2-Kfeed2/Gdc_ccm2),IMDIV(COMPLEX(1,Rc_2*Coutput2*microF2*miliOhm2*D133),IMSUM(1,IMPRODUCT(E133,1/omega1_2),IMPRODUCT(E133,E133,1/omega2_2),IMPRODUCT(E133,E133,E133,1/omega3_2)))),IMPRODUCT(Kth_2/(2/rload2-Kfeed2/Gdc_dcm2),(IMDIV(COMPLEX(1,Rc_2*Coutput2*microF2*miliOhm2*D133),IMSUM(1,IMDIV(E133,omegat2),IMDIV(IMPRODUCT(E133,E133),omegapole0^2*(1-2*Gdc_dcm2/(Kfeed2*rload2))))))))</f>
        <v>0,0337164543324649-0,0167353069698203i</v>
      </c>
      <c r="G133" s="229" t="str">
        <f t="shared" ref="G133:G164" si="178">IMPRODUCT(IMPRODUCT(-currentransferratio2*RFB_2/(Rfeedforward2),IMDIV(COMPLEX(1,(Rfeedforward2*kiliOhm2+q_Rz_Cz_2*Rzero2)*q_Rz_Cz_2*Czero2*nanoF2*D133),IMPRODUCT(COMPLEX(1,q_Rz_Cz_2*Rzero2*Czero2*nanoF2*D133),COMPLEX(1,D133/(2*PI()*F_roll2*kilihertz2))))),IMSUM(feedtype2,IMDIV(COMPLEX(1,Rvolt2*Cvolt2*nanoF2*kiliOhm2*D133),IMPRODUCT(Rupper2*kiliOhm2*(Cvolt2*nanoF2+Cforward2*picoF2),COMPLEX(1,Rvolt2*Cvolt2*Cforward2*picoF2*nanoF2*kiliOhm2*D133/(Cvolt2*nanoF2+Cforward2*picoF2)),E133))))</f>
        <v>-4,44700978418135-0,620102822308645i</v>
      </c>
      <c r="H133" s="229" t="str">
        <f t="shared" ref="H133:H160" si="179">IF(freq_ratio2&gt;1,IMPRODUCT(M67,IMDIV((IMPRODUCT(COMPLEX(1,Rc_2*Coutput2*microF2*miliOhm2*D133),IMSUM(1,IMDIV(E133,omega4_2),IMDIV(IMPRODUCT(E133,E133),omega5_2)))),IMSUM(1,IMPRODUCT(E133,1/omega1_2),IMPRODUCT(E133,E133,1/omega2_2),IMPRODUCT(E133,E133,E133,1/omega3_2)))),IMPRODUCT(M67,(IMDIV(IMPRODUCT(COMPLEX(1,Rc_2*Coutput2*microF2*miliOhm2*D133),COMPLEX(1,-Kfeed2*effectiveL2*PI()^2*D133/(8*ratio2^2*Gdc_dcm2))),IMSUM(1,IMDIV(E133,omegat2),IMDIV(IMPRODUCT(E133,E133),omegapole0^2*(1-2*Gdc_dcm2/(Kfeed2*rload2))))))))</f>
        <v>0,00207192985441516-0,0128277103060465i</v>
      </c>
      <c r="I133" s="229" t="str">
        <f t="shared" si="174"/>
        <v>-0,00229066906032243+0,0109497217280111i</v>
      </c>
      <c r="J133" s="255" t="str">
        <f ca="1">IMPRODUCT(1/N_FFT2,AV100)</f>
        <v>-0,0945974380578398-0,00444113099499566i</v>
      </c>
      <c r="K133" s="254" t="str">
        <f t="shared" ca="1" si="175"/>
        <v>0,000265320573097709-0,00102564246155304i</v>
      </c>
      <c r="N133" s="246">
        <f t="shared" ca="1" si="176"/>
        <v>2.5298586194132238</v>
      </c>
      <c r="O133" s="223">
        <f t="shared" ca="1" si="39"/>
        <v>-7.4701413805867762</v>
      </c>
      <c r="P133" s="223" t="str">
        <f t="shared" ca="1" si="40"/>
        <v>-5,15096535683271+5,41022810412502i</v>
      </c>
      <c r="Q133" s="223" t="str">
        <f t="shared" ca="1" si="41"/>
        <v>0,366542464442422+7,4611432681403i</v>
      </c>
      <c r="R133" s="223" t="str">
        <f t="shared" ca="1" si="42"/>
        <v>5,65645713803449+4,87929348282449i</v>
      </c>
      <c r="S133" s="223" t="str">
        <f t="shared" ca="1" si="43"/>
        <v>7,43417060804192-0,732201895982599i</v>
      </c>
      <c r="T133" s="223" t="str">
        <f t="shared" ca="1" si="44"/>
        <v>4,59586696344058-5,88905927125125i</v>
      </c>
      <c r="U133" s="223" t="str">
        <f t="shared" ca="1" si="45"/>
        <v>-1,09609738902212-7,38928837979232i</v>
      </c>
      <c r="V133" s="223" t="str">
        <f t="shared" ca="1" si="46"/>
        <v>-6,10747414486296-4,30136859799128i</v>
      </c>
      <c r="W133" s="223" t="str">
        <f t="shared" ca="1" si="47"/>
        <v>-7,32660470861057+1,45735228744469i</v>
      </c>
      <c r="X133" s="223" t="str">
        <f t="shared" ca="1" si="48"/>
        <v>-3,99650785883402+6,31117557830811i</v>
      </c>
      <c r="Y133" s="223" t="str">
        <f t="shared" ca="1" si="49"/>
        <v>1,81509629655775+7,24627060495103i</v>
      </c>
      <c r="Z133" s="223" t="str">
        <f t="shared" ca="1" si="50"/>
        <v>6,49967283699141+3,68201918219215i</v>
      </c>
      <c r="AA133" s="223" t="str">
        <f t="shared" ca="1" si="51"/>
        <v>7,14847960070578-2,16846757970881i</v>
      </c>
      <c r="AB133" s="223" t="str">
        <f t="shared" ca="1" si="52"/>
        <v>3,35866019883379-6,67251181450619i</v>
      </c>
      <c r="AC133" s="223" t="str">
        <f t="shared" ca="1" si="53"/>
        <v>-2,51661483452531-7,03346728296948i</v>
      </c>
      <c r="AD133" s="223" t="str">
        <f t="shared" ca="1" si="54"/>
        <v>-6,82927612661713-3,02720990887189i</v>
      </c>
      <c r="AE133" s="223" t="str">
        <f t="shared" ca="1" si="55"/>
        <v>-6,90151072648972+2,85869934377546i</v>
      </c>
      <c r="AF133" s="223" t="str">
        <f t="shared" ca="1" si="56"/>
        <v>-2,68846680508792+6,96958811436481i</v>
      </c>
      <c r="AG133" s="223" t="str">
        <f t="shared" ca="1" si="57"/>
        <v>3,19389699591396+6,75292782616893i</v>
      </c>
      <c r="AH133" s="223" t="str">
        <f t="shared" ca="1" si="58"/>
        <v>7,09310975388143+2,3432469492879i</v>
      </c>
      <c r="AI133" s="223" t="str">
        <f t="shared" ca="1" si="59"/>
        <v>6,58807653122795-3,52140027043766i</v>
      </c>
      <c r="AJ133" s="223" t="str">
        <f t="shared" ca="1" si="60"/>
        <v>1,99238200634356-7,19954347071766i</v>
      </c>
      <c r="AK133" s="223" t="str">
        <f t="shared" ca="1" si="61"/>
        <v>-3,84042018327094-6,40735398287625i</v>
      </c>
      <c r="AL133" s="223" t="str">
        <f t="shared" ca="1" si="62"/>
        <v>-7,28863285672742-1,63671724063392i</v>
      </c>
      <c r="AM133" s="223" t="str">
        <f t="shared" ca="1" si="63"/>
        <v>-6,21119555756187+4,15018818750168i</v>
      </c>
      <c r="AN133" s="223" t="str">
        <f t="shared" ca="1" si="64"/>
        <v>-1,27710947973134+7,36016328777665i</v>
      </c>
      <c r="AO133" s="223" t="str">
        <f t="shared" ca="1" si="65"/>
        <v>4,4499580248758+6,00007381811244i</v>
      </c>
      <c r="AP133" s="223" t="str">
        <f t="shared" ca="1" si="66"/>
        <v>7,41396244079133+0,914425050231253i</v>
      </c>
      <c r="AQ133" s="223" t="str">
        <f t="shared" ca="1" si="67"/>
        <v>5,77449737529122-4,73900752359707i</v>
      </c>
      <c r="AR133" s="223" t="str">
        <f t="shared" ca="1" si="68"/>
        <v>5,77449737529122-4,73900752359707i</v>
      </c>
      <c r="AS133" s="223" t="str">
        <f t="shared" ca="1" si="69"/>
        <v>-5,01664033810655-5,5350096625062i</v>
      </c>
      <c r="AT133" s="223" t="str">
        <f t="shared" ca="1" si="70"/>
        <v>-7,46789151366624-0,183326446719258i</v>
      </c>
      <c r="AU133" s="223" t="str">
        <f t="shared" ca="1" si="71"/>
        <v>-5,28218762663511+5,28218762663518i</v>
      </c>
      <c r="AV133" s="223" t="str">
        <f t="shared" ca="1" si="72"/>
        <v>0,183326446719335+7,46789151366624i</v>
      </c>
      <c r="AW133" s="223" t="str">
        <f t="shared" ca="1" si="73"/>
        <v>5,53500966250625+5,01664033810649i</v>
      </c>
      <c r="AX133" s="223" t="str">
        <f t="shared" ca="1" si="74"/>
        <v>7,4499007088998-0,54953769069031i</v>
      </c>
      <c r="AY133" s="223" t="str">
        <f t="shared" ca="1" si="75"/>
        <v>4,73900752359701-5,77449737529128i</v>
      </c>
      <c r="AZ133" s="223" t="str">
        <f t="shared" ca="1" si="76"/>
        <v>-0,914425050231335-7,41396244079131i</v>
      </c>
      <c r="BA133" s="223" t="str">
        <f t="shared" ca="1" si="77"/>
        <v>-6,0000738181125-4,44995802487572i</v>
      </c>
      <c r="BB133" s="223" t="str">
        <f t="shared" ca="1" si="78"/>
        <v>-7,36016328777665+1,27710947973141i</v>
      </c>
      <c r="BC133" s="223" t="str">
        <f t="shared" ca="1" si="79"/>
        <v>-4,15018818750222+6,21119555756152i</v>
      </c>
      <c r="BD133" s="223" t="str">
        <f t="shared" ca="1" si="80"/>
        <v>1,63671724063399+7,28863285672741i</v>
      </c>
      <c r="BE133" s="223" t="str">
        <f t="shared" ca="1" si="81"/>
        <v>6,4073539828763+3,84042018327085i</v>
      </c>
      <c r="BF133" s="223" t="str">
        <f t="shared" ca="1" si="82"/>
        <v>7,19954347071763-1,99238200634366i</v>
      </c>
      <c r="BG133" s="223" t="str">
        <f t="shared" ca="1" si="83"/>
        <v>3,52140027043759-6,58807653122799i</v>
      </c>
      <c r="BH133" s="223" t="str">
        <f t="shared" ca="1" si="84"/>
        <v>-2,343246949288-7,09310975388139i</v>
      </c>
      <c r="BI133" s="223" t="str">
        <f t="shared" ca="1" si="85"/>
        <v>-6,75292782616865-3,19389699591457i</v>
      </c>
      <c r="BJ133" s="223" t="str">
        <f t="shared" ca="1" si="86"/>
        <v>-6,96958811436478+2,68846680508801i</v>
      </c>
      <c r="BK133" s="223" t="str">
        <f t="shared" ca="1" si="87"/>
        <v>-2,85869934377538+6,90151072648975i</v>
      </c>
      <c r="BL133" s="223" t="str">
        <f t="shared" ca="1" si="88"/>
        <v>3,02720990887195+6,82927612661711i</v>
      </c>
      <c r="BM133" s="223" t="str">
        <f t="shared" ca="1" si="89"/>
        <v>7,03346728296951+2,51661483452523i</v>
      </c>
      <c r="BN133" s="223" t="str">
        <f t="shared" ca="1" si="90"/>
        <v>6,67251181450649-3,35866019883319i</v>
      </c>
      <c r="BO133" s="223" t="str">
        <f t="shared" ca="1" si="91"/>
        <v>2,16846757970857-7,14847960070585i</v>
      </c>
      <c r="BP133" s="223" t="str">
        <f t="shared" ca="1" si="92"/>
        <v>-3,68201918219222-6,49967283699137i</v>
      </c>
      <c r="BQ133" s="223" t="str">
        <f t="shared" ca="1" si="93"/>
        <v>-7,246270604951-1,81509629655784i</v>
      </c>
      <c r="BR133" s="223" t="str">
        <f t="shared" ca="1" si="94"/>
        <v>-6,31117557830819+3,99650785883391i</v>
      </c>
      <c r="BS133" s="223" t="str">
        <f t="shared" ca="1" si="95"/>
        <v>-1,45735228744498+7,32660470861051i</v>
      </c>
      <c r="BT133" s="223" t="str">
        <f t="shared" ca="1" si="96"/>
        <v>4,30136859799154+6,10747414486277i</v>
      </c>
      <c r="BU133" s="223" t="str">
        <f t="shared" ca="1" si="97"/>
        <v>7,38928837979234+1,09609738902197i</v>
      </c>
      <c r="BV133" s="223" t="str">
        <f t="shared" ca="1" si="98"/>
        <v>5,88905927125124-4,59586696344061i</v>
      </c>
      <c r="BW133" s="223" t="str">
        <f t="shared" ca="1" si="99"/>
        <v>0,732201895982735-7,4341706080419i</v>
      </c>
      <c r="BX133" s="223" t="str">
        <f t="shared" ca="1" si="100"/>
        <v>-4,87929348282432-5,65645713803465i</v>
      </c>
      <c r="BY133" s="223" t="str">
        <f t="shared" ca="1" si="101"/>
        <v>-7,46114326814029-0,366542464442772i</v>
      </c>
      <c r="BZ133" s="223" t="str">
        <f t="shared" ca="1" si="102"/>
        <v>-5,41022810412487+5,15096535683286i</v>
      </c>
      <c r="CA133" s="223" t="str">
        <f t="shared" ca="1" si="103"/>
        <v>1,04325877513111E-13+7,47014138058678i</v>
      </c>
      <c r="CB133" s="223" t="str">
        <f t="shared" ca="1" si="104"/>
        <v>5,41022810412498+5,15096535683275i</v>
      </c>
      <c r="CC133" s="223" t="str">
        <f t="shared" ca="1" si="105"/>
        <v>7,46114326814032-0,366542464442185i</v>
      </c>
      <c r="CD133" s="223" t="str">
        <f t="shared" ca="1" si="106"/>
        <v>4,87929348282476-5,65645713803426i</v>
      </c>
      <c r="CE133" s="223" t="str">
        <f t="shared" ca="1" si="107"/>
        <v>-0,732201895982891-7,43417060804189i</v>
      </c>
      <c r="CF133" s="223" t="str">
        <f t="shared" ca="1" si="108"/>
        <v>-5,88905927125136-4,59586696344044i</v>
      </c>
      <c r="CG133" s="223" t="str">
        <f t="shared" ca="1" si="109"/>
        <v>-7,38928837979232+1,09609738902212i</v>
      </c>
      <c r="CH133" s="223" t="str">
        <f t="shared" ca="1" si="110"/>
        <v>-4,30136859799137+6,10747414486289i</v>
      </c>
      <c r="CI133" s="223" t="str">
        <f t="shared" ca="1" si="111"/>
        <v>1,45735228744441+7,32660470861063i</v>
      </c>
      <c r="CJ133" s="223" t="str">
        <f t="shared" ca="1" si="112"/>
        <v>6,31117557830787+3,9965078588344i</v>
      </c>
      <c r="CK133" s="223" t="str">
        <f t="shared" ca="1" si="113"/>
        <v>7,24627060495096-1,81509629655799i</v>
      </c>
      <c r="CL133" s="223" t="str">
        <f t="shared" ca="1" si="114"/>
        <v>3,68201918219209-6,49967283699144i</v>
      </c>
      <c r="CM133" s="223" t="str">
        <f t="shared" ca="1" si="115"/>
        <v>-2,16846757970877-7,14847960070579i</v>
      </c>
      <c r="CN133" s="223" t="str">
        <f t="shared" ca="1" si="116"/>
        <v>-6,67251181450623-3,35866019883372i</v>
      </c>
      <c r="CO133" s="223" t="str">
        <f t="shared" ca="1" si="117"/>
        <v>-7,03346728296971+2,51661483452467i</v>
      </c>
      <c r="CP133" s="223" t="str">
        <f t="shared" ca="1" si="118"/>
        <v>-3,0272099088718+6,82927612661717i</v>
      </c>
      <c r="CQ133" s="223" t="str">
        <f t="shared" ca="1" si="119"/>
        <v>2,85869934377557+6,90151072648967i</v>
      </c>
      <c r="CR133" s="223" t="str">
        <f t="shared" ca="1" si="120"/>
        <v>6,96958811436483+2,68846680508787i</v>
      </c>
      <c r="CS133" s="223" t="str">
        <f t="shared" ca="1" si="121"/>
        <v>6,75292782616889-3,19389699591404i</v>
      </c>
      <c r="CT133" s="223" t="str">
        <f t="shared" ca="1" si="122"/>
        <v>2,3432469492885-7,09310975388123i</v>
      </c>
      <c r="CU133" s="223" t="str">
        <f t="shared" ca="1" si="123"/>
        <v>-3,52140027043777-6,58807653122789i</v>
      </c>
      <c r="CV133" s="223" t="str">
        <f t="shared" ca="1" si="124"/>
        <v>-7,19954347071768-1,99238200634351i</v>
      </c>
      <c r="CW133" s="223" t="str">
        <f t="shared" ca="1" si="125"/>
        <v>-6,40735398287619+3,84042018327103i</v>
      </c>
      <c r="CX133" s="223" t="str">
        <f t="shared" ca="1" si="126"/>
        <v>-1,63671724063379+7,28863285672745i</v>
      </c>
      <c r="CY133" s="223" t="str">
        <f t="shared" ca="1" si="127"/>
        <v>4,15018818750173+6,21119555756185i</v>
      </c>
      <c r="CZ133" s="223" t="str">
        <f t="shared" ca="1" si="128"/>
        <v>7,36016328777667+1,27710947973125i</v>
      </c>
      <c r="DA133" s="223" t="str">
        <f t="shared" ca="1" si="129"/>
        <v>6,00007381811238-4,44995802487588i</v>
      </c>
      <c r="DB133" s="223" t="str">
        <f t="shared" ca="1" si="130"/>
        <v>0,914425050231201-7,41396244079133i</v>
      </c>
      <c r="DC133" s="223" t="str">
        <f t="shared" ca="1" si="131"/>
        <v>-4,73900752359713-5,77449737529118i</v>
      </c>
      <c r="DD133" s="223" t="str">
        <f t="shared" ca="1" si="132"/>
        <v>-7,44990070889975-0,549537690690869i</v>
      </c>
      <c r="DE133" s="223" t="str">
        <f t="shared" ca="1" si="133"/>
        <v>-5,53500966250661+5,0166403381061i</v>
      </c>
      <c r="DF133" s="223" t="str">
        <f t="shared" ca="1" si="134"/>
        <v>-0,183326446719207+7,46789151366624i</v>
      </c>
      <c r="DG133" s="223" t="str">
        <f t="shared" ca="1" si="135"/>
        <v>5,28218762663524+5,28218762663505i</v>
      </c>
      <c r="DH133" s="223" t="str">
        <f t="shared" ca="1" si="136"/>
        <v>7,46789151366623-0,183326446719467i</v>
      </c>
      <c r="DI133" s="223" t="str">
        <f t="shared" ca="1" si="137"/>
        <v>5,01664033810646-5,53500966250629i</v>
      </c>
      <c r="DJ133" s="223" t="str">
        <f t="shared" ca="1" si="138"/>
        <v>-0,549537690690386-7,44990070889979i</v>
      </c>
      <c r="DK133" s="223" t="str">
        <f t="shared" ca="1" si="139"/>
        <v>-5,77449737529134-4,73900752359693i</v>
      </c>
      <c r="DL133" s="223" t="str">
        <f t="shared" ca="1" si="140"/>
        <v>-7,4139624407913+0,914425050231462i</v>
      </c>
      <c r="DM133" s="223" t="str">
        <f t="shared" ca="1" si="141"/>
        <v>-4,44995802487567+6,00007381811253i</v>
      </c>
      <c r="DN133" s="223" t="str">
        <f t="shared" ca="1" si="142"/>
        <v>1,27710947973152+7,36016328777662i</v>
      </c>
      <c r="DO133" s="223" t="str">
        <f t="shared" ca="1" si="143"/>
        <v>6,21119555756158+4,15018818750213i</v>
      </c>
      <c r="DP133" s="223" t="str">
        <f t="shared" ca="1" si="144"/>
        <v>7,2886328567274-1,63671724063404i</v>
      </c>
      <c r="DQ133" s="223" t="str">
        <f t="shared" ca="1" si="145"/>
        <v>3,84042018327081-6,40735398287633i</v>
      </c>
      <c r="DR133" s="223" t="str">
        <f t="shared" ca="1" si="146"/>
        <v>-1,99238200634376-7,19954347071761i</v>
      </c>
      <c r="DS133" s="223" t="str">
        <f t="shared" ca="1" si="147"/>
        <v>-6,58807653122801-3,52140027043754i</v>
      </c>
      <c r="DT133" s="223" t="str">
        <f t="shared" ca="1" si="148"/>
        <v>-7,09310975388138+2,34324694928805i</v>
      </c>
      <c r="DU133" s="223" t="str">
        <f t="shared" ca="1" si="149"/>
        <v>-3,19389699591447+6,75292782616869i</v>
      </c>
      <c r="DV133" s="223" t="str">
        <f t="shared" ca="1" si="150"/>
        <v>2,68846680508811+6,96958811436474i</v>
      </c>
      <c r="DW133" s="223" t="str">
        <f t="shared" ca="1" si="151"/>
        <v>6,90151072648978+2,85869934377533i</v>
      </c>
      <c r="DX133" s="223" t="str">
        <f t="shared" ca="1" si="152"/>
        <v>6,82927612661707-3,02720990887204i</v>
      </c>
      <c r="DY133" s="223" t="str">
        <f t="shared" ca="1" si="153"/>
        <v>2,51661483452512-7,03346728296954i</v>
      </c>
      <c r="DZ133" s="223" t="str">
        <f t="shared" ca="1" si="154"/>
        <v>-3,35866019883324-6,67251181450647i</v>
      </c>
      <c r="EA133" s="223" t="str">
        <f t="shared" ca="1" si="155"/>
        <v>-7,14847960070587-2,16846757970853i</v>
      </c>
      <c r="EB133" s="223" t="str">
        <f t="shared" ca="1" si="156"/>
        <v>-6,49967283699132+3,68201918219231i</v>
      </c>
      <c r="EC133" s="223" t="str">
        <f t="shared" ca="1" si="157"/>
        <v>-1,81509629655768+7,24627060495104i</v>
      </c>
      <c r="ED133" s="223" t="str">
        <f t="shared" ca="1" si="158"/>
        <v>3,99650785883396+6,31117557830816i</v>
      </c>
      <c r="EE133" s="223" t="str">
        <f t="shared" ca="1" si="159"/>
        <v>7,32660470861054+1,45735228744489i</v>
      </c>
      <c r="EF133" s="223" t="str">
        <f t="shared" ca="1" si="160"/>
        <v>6,10747414486313-4,30136859799102i</v>
      </c>
      <c r="EG133" s="223" t="str">
        <f t="shared" ca="1" si="161"/>
        <v>1,09609738902191-7,38928837979235i</v>
      </c>
      <c r="EH133" s="223" t="str">
        <f t="shared" ca="1" si="162"/>
        <v>-4,59586696344065-5,8890592712512i</v>
      </c>
      <c r="EI133" s="223" t="str">
        <f t="shared" ca="1" si="163"/>
        <v>-7,43417060804214-0,732201895980413i</v>
      </c>
      <c r="EJ133" s="223" t="str">
        <f t="shared" ca="1" si="164"/>
        <v>-5,65645713803606+4,87929348282266i</v>
      </c>
      <c r="EK133" s="223" t="str">
        <f t="shared" ca="1" si="165"/>
        <v>-0,366542464441979+7,46114326814032i</v>
      </c>
      <c r="EL133" s="223" t="str">
        <f t="shared" ca="1" si="166"/>
        <v>5,15096535683509+5,41022810412275i</v>
      </c>
      <c r="EM133" s="223" t="str">
        <f t="shared" ca="1" si="167"/>
        <v>7,47014138058678+1,2775475590353E-12i</v>
      </c>
      <c r="EN133" s="223"/>
      <c r="EO133" s="223"/>
      <c r="EP133" s="223"/>
    </row>
    <row r="134" spans="1:146" ht="15.75" thickBot="1">
      <c r="A134" s="257">
        <f t="shared" si="168"/>
        <v>6.6406250000000026E-4</v>
      </c>
      <c r="B134" s="256">
        <v>34</v>
      </c>
      <c r="C134" s="230">
        <f t="shared" si="169"/>
        <v>6800</v>
      </c>
      <c r="D134" s="229">
        <f t="shared" si="170"/>
        <v>42725.660088821183</v>
      </c>
      <c r="E134" s="229" t="str">
        <f t="shared" si="171"/>
        <v>42725,6600888212i</v>
      </c>
      <c r="F134" s="229" t="str">
        <f t="shared" si="177"/>
        <v>0,0323896328989318-0,0153344294392877i</v>
      </c>
      <c r="G134" s="229" t="str">
        <f t="shared" si="178"/>
        <v>-4,49672251250141-0,580083273463175i</v>
      </c>
      <c r="H134" s="229" t="str">
        <f t="shared" si="179"/>
        <v>0,00206834628032021-0,0124494293850537i</v>
      </c>
      <c r="I134" s="229" t="str">
        <f t="shared" si="174"/>
        <v>-0,00225575862314738+0,010684983609768i</v>
      </c>
      <c r="J134" s="255" t="str">
        <f ca="1">IMPRODUCT(1/N_FFT2,AW100)</f>
        <v>0,0202764021945553+0,00039355688889082i</v>
      </c>
      <c r="K134" s="254" t="str">
        <f t="shared" ca="1" si="175"/>
        <v>-0,0000499438180040823+0,000215765255768073i</v>
      </c>
      <c r="N134" s="246">
        <f t="shared" ca="1" si="176"/>
        <v>2.5305264493367554</v>
      </c>
      <c r="O134" s="223">
        <f t="shared" ca="1" si="39"/>
        <v>-7.4694735506632446</v>
      </c>
      <c r="P134" s="223" t="str">
        <f t="shared" ca="1" si="40"/>
        <v>-5,01619185094085+5,53451483317303i</v>
      </c>
      <c r="Q134" s="223" t="str">
        <f t="shared" ca="1" si="41"/>
        <v>0,732136437203318+7,43350599390201i</v>
      </c>
      <c r="R134" s="223" t="str">
        <f t="shared" ca="1" si="42"/>
        <v>5,99953741208821+4,4495601990547i</v>
      </c>
      <c r="S134" s="223" t="str">
        <f t="shared" ca="1" si="43"/>
        <v>7,32594971085176-1,45722200028988i</v>
      </c>
      <c r="T134" s="223" t="str">
        <f t="shared" ca="1" si="44"/>
        <v>3,84007685007469-6,40678116604417i</v>
      </c>
      <c r="U134" s="223" t="str">
        <f t="shared" ca="1" si="45"/>
        <v>-2,168273718915-7,14784052731455i</v>
      </c>
      <c r="V134" s="223" t="str">
        <f t="shared" ca="1" si="46"/>
        <v>-6,75232411506832-3,19361146182885i</v>
      </c>
      <c r="W134" s="223" t="str">
        <f t="shared" ca="1" si="47"/>
        <v>-6,90089373209218+2,85844377632806i</v>
      </c>
      <c r="X134" s="223" t="str">
        <f t="shared" ca="1" si="48"/>
        <v>-2,5163898494+7,03283849166853i</v>
      </c>
      <c r="Y134" s="223" t="str">
        <f t="shared" ca="1" si="49"/>
        <v>3,52108545759076+6,58748755781752i</v>
      </c>
      <c r="Z134" s="223" t="str">
        <f t="shared" ca="1" si="50"/>
        <v>7,24562278905337+1,81493402712281i</v>
      </c>
      <c r="AA134" s="223" t="str">
        <f t="shared" ca="1" si="51"/>
        <v>6,21064027727394-4,14981716107595i</v>
      </c>
      <c r="AB134" s="223" t="str">
        <f t="shared" ca="1" si="52"/>
        <v>1,09599939802027-7,38862777811935i</v>
      </c>
      <c r="AC134" s="223" t="str">
        <f t="shared" ca="1" si="53"/>
        <v>-4,73858385677849-5,77398113577938i</v>
      </c>
      <c r="AD134" s="223" t="str">
        <f t="shared" ca="1" si="54"/>
        <v>-7,46047624264715-0,366509695581448i</v>
      </c>
      <c r="AE134" s="223" t="str">
        <f t="shared" ca="1" si="55"/>
        <v>-5,28171539956765+5,28171539956743i</v>
      </c>
      <c r="AF134" s="223" t="str">
        <f t="shared" ca="1" si="56"/>
        <v>0,366509695581135+7,46047624264717i</v>
      </c>
      <c r="AG134" s="223" t="str">
        <f t="shared" ca="1" si="57"/>
        <v>5,77398113577917+4,73858385677873i</v>
      </c>
      <c r="AH134" s="223" t="str">
        <f t="shared" ca="1" si="58"/>
        <v>7,38862777811929-1,09599939802069i</v>
      </c>
      <c r="AI134" s="223" t="str">
        <f t="shared" ca="1" si="59"/>
        <v>4,14981716107558-6,21064027727419i</v>
      </c>
      <c r="AJ134" s="223" t="str">
        <f t="shared" ca="1" si="60"/>
        <v>-1,81493402712307-7,24562278905331i</v>
      </c>
      <c r="AK134" s="223" t="str">
        <f t="shared" ca="1" si="61"/>
        <v>-6,58748755781769-3,52108545759044i</v>
      </c>
      <c r="AL134" s="223" t="str">
        <f t="shared" ca="1" si="62"/>
        <v>-7,03283849166863+2,51638984939971i</v>
      </c>
      <c r="AM134" s="223" t="str">
        <f t="shared" ca="1" si="63"/>
        <v>-2,85844377632829+6,90089373209208i</v>
      </c>
      <c r="AN134" s="223" t="str">
        <f t="shared" ca="1" si="64"/>
        <v>3,19361146182871+6,75232411506839i</v>
      </c>
      <c r="AO134" s="223" t="str">
        <f t="shared" ca="1" si="65"/>
        <v>7,14784052731452+2,16827371891509i</v>
      </c>
      <c r="AP134" s="223" t="str">
        <f t="shared" ca="1" si="66"/>
        <v>6,40678116604417-3,84007685007468i</v>
      </c>
      <c r="AQ134" s="223" t="str">
        <f t="shared" ca="1" si="67"/>
        <v>1,45722200028975-7,32594971085178i</v>
      </c>
      <c r="AR134" s="223" t="str">
        <f t="shared" ca="1" si="68"/>
        <v>1,45722200028975-7,32594971085178i</v>
      </c>
      <c r="AS134" s="223" t="str">
        <f t="shared" ca="1" si="69"/>
        <v>-7,43350599390203-0,732136437203041i</v>
      </c>
      <c r="AT134" s="223" t="str">
        <f t="shared" ca="1" si="70"/>
        <v>-5,53451483317279+5,01619185094112i</v>
      </c>
      <c r="AU134" s="223" t="str">
        <f t="shared" ca="1" si="71"/>
        <v>-3,12952891736758E-13+7,46947355066324i</v>
      </c>
      <c r="AV134" s="223" t="str">
        <f t="shared" ca="1" si="72"/>
        <v>5,53451483317287+5,01619185094103i</v>
      </c>
      <c r="AW134" s="223" t="str">
        <f t="shared" ca="1" si="73"/>
        <v>7,43350599390202-0,732136437203158i</v>
      </c>
      <c r="AX134" s="223" t="str">
        <f t="shared" ca="1" si="74"/>
        <v>4,44956019905478-5,99953741208815i</v>
      </c>
      <c r="AY134" s="223" t="str">
        <f t="shared" ca="1" si="75"/>
        <v>-1,45722200028987-7,32594971085176i</v>
      </c>
      <c r="AZ134" s="223" t="str">
        <f t="shared" ca="1" si="76"/>
        <v>-6,40678116604423-3,84007685007458i</v>
      </c>
      <c r="BA134" s="223" t="str">
        <f t="shared" ca="1" si="77"/>
        <v>-7,14784052731448+2,16827371891521i</v>
      </c>
      <c r="BB134" s="223" t="str">
        <f t="shared" ca="1" si="78"/>
        <v>-3,19361146182863+6,75232411506842i</v>
      </c>
      <c r="BC134" s="223" t="str">
        <f t="shared" ca="1" si="79"/>
        <v>2,8584437763284+6,90089373209204i</v>
      </c>
      <c r="BD134" s="223" t="str">
        <f t="shared" ca="1" si="80"/>
        <v>7,03283849166842+2,5163898494003i</v>
      </c>
      <c r="BE134" s="223" t="str">
        <f t="shared" ca="1" si="81"/>
        <v>6,58748755781764-3,52108545759055i</v>
      </c>
      <c r="BF134" s="223" t="str">
        <f t="shared" ca="1" si="82"/>
        <v>1,81493402712298-7,24562278905333i</v>
      </c>
      <c r="BG134" s="223" t="str">
        <f t="shared" ca="1" si="83"/>
        <v>-4,1498171610757-6,2106402772741i</v>
      </c>
      <c r="BH134" s="223" t="str">
        <f t="shared" ca="1" si="84"/>
        <v>-7,38862777811932-1,09599939802056i</v>
      </c>
      <c r="BI134" s="223" t="str">
        <f t="shared" ca="1" si="85"/>
        <v>-5,7739811357791+4,73858385677882i</v>
      </c>
      <c r="BJ134" s="223" t="str">
        <f t="shared" ca="1" si="86"/>
        <v>-0,366509695581031+7,46047624264718i</v>
      </c>
      <c r="BK134" s="223" t="str">
        <f t="shared" ca="1" si="87"/>
        <v>5,28171539956771+5,28171539956736i</v>
      </c>
      <c r="BL134" s="223" t="str">
        <f t="shared" ca="1" si="88"/>
        <v>7,46047624264718-0,366509695580836i</v>
      </c>
      <c r="BM134" s="223" t="str">
        <f t="shared" ca="1" si="89"/>
        <v>4,73858385677898-5,77398113577897i</v>
      </c>
      <c r="BN134" s="223" t="str">
        <f t="shared" ca="1" si="90"/>
        <v>-1,09599939802036-7,38862777811934i</v>
      </c>
      <c r="BO134" s="223" t="str">
        <f t="shared" ca="1" si="91"/>
        <v>-6,210640277274-4,14981716107587i</v>
      </c>
      <c r="BP134" s="223" t="str">
        <f t="shared" ca="1" si="92"/>
        <v>-7,24562278905339+1,81493402712274i</v>
      </c>
      <c r="BQ134" s="223" t="str">
        <f t="shared" ca="1" si="93"/>
        <v>-3,52108545759072+6,58748755781754i</v>
      </c>
      <c r="BR134" s="223" t="str">
        <f t="shared" ca="1" si="94"/>
        <v>2,51638984940011+7,03283849166849i</v>
      </c>
      <c r="BS134" s="223" t="str">
        <f t="shared" ca="1" si="95"/>
        <v>6,90089373209225+2,85844377632789i</v>
      </c>
      <c r="BT134" s="223" t="str">
        <f t="shared" ca="1" si="96"/>
        <v>6,75232411506822-3,19361146182908i</v>
      </c>
      <c r="BU134" s="223" t="str">
        <f t="shared" ca="1" si="97"/>
        <v>2,16827371891466-7,14784052731465i</v>
      </c>
      <c r="BV134" s="223" t="str">
        <f t="shared" ca="1" si="98"/>
        <v>-3,84007685007441-6,40678116604433i</v>
      </c>
      <c r="BW134" s="223" t="str">
        <f t="shared" ca="1" si="99"/>
        <v>-7,32594971085172-1,45722200029006i</v>
      </c>
      <c r="BX134" s="223" t="str">
        <f t="shared" ca="1" si="100"/>
        <v>-5,99953741208828+4,4495601990546i</v>
      </c>
      <c r="BY134" s="223" t="str">
        <f t="shared" ca="1" si="101"/>
        <v>-0,732136437203379+7,433505993902i</v>
      </c>
      <c r="BZ134" s="223" t="str">
        <f t="shared" ca="1" si="102"/>
        <v>5,01619185094089+5,534514833173i</v>
      </c>
      <c r="CA134" s="223" t="str">
        <f t="shared" ca="1" si="103"/>
        <v>7,46947355066324-1,17127440519121E-13i</v>
      </c>
      <c r="CB134" s="223" t="str">
        <f t="shared" ca="1" si="104"/>
        <v>5,01619185094072-5,53451483317316i</v>
      </c>
      <c r="CC134" s="223" t="str">
        <f t="shared" ca="1" si="105"/>
        <v>-0,73213643720356-7,43350599390198i</v>
      </c>
      <c r="CD134" s="223" t="str">
        <f t="shared" ca="1" si="106"/>
        <v>-5,99953741208795-4,44956019905506i</v>
      </c>
      <c r="CE134" s="223" t="str">
        <f t="shared" ca="1" si="107"/>
        <v>-7,32594971085182+1,45722200028957i</v>
      </c>
      <c r="CF134" s="223" t="str">
        <f t="shared" ca="1" si="108"/>
        <v>-3,84007685007484+6,40678116604407i</v>
      </c>
      <c r="CG134" s="223" t="str">
        <f t="shared" ca="1" si="109"/>
        <v>2,16827371891489+7,14784052731458i</v>
      </c>
      <c r="CH134" s="223" t="str">
        <f t="shared" ca="1" si="110"/>
        <v>6,75232411506829+3,19361146182891i</v>
      </c>
      <c r="CI134" s="223" t="str">
        <f t="shared" ca="1" si="111"/>
        <v>6,90089373209216-2,85844377632811i</v>
      </c>
      <c r="CJ134" s="223" t="str">
        <f t="shared" ca="1" si="112"/>
        <v>2,51638984939989-7,03283849166856i</v>
      </c>
      <c r="CK134" s="223" t="str">
        <f t="shared" ca="1" si="113"/>
        <v>-3,52108545759093-6,58748755781744i</v>
      </c>
      <c r="CL134" s="223" t="str">
        <f t="shared" ca="1" si="114"/>
        <v>-7,24562278905343-1,81493402712257i</v>
      </c>
      <c r="CM134" s="223" t="str">
        <f t="shared" ca="1" si="115"/>
        <v>-6,21064027727431+4,1498171610754i</v>
      </c>
      <c r="CN134" s="223" t="str">
        <f t="shared" ca="1" si="116"/>
        <v>-1,09599939802087+7,38862777811926i</v>
      </c>
      <c r="CO134" s="223" t="str">
        <f t="shared" ca="1" si="117"/>
        <v>4,73858385677854+5,77398113577933i</v>
      </c>
      <c r="CP134" s="223" t="str">
        <f t="shared" ca="1" si="118"/>
        <v>7,46047624264716+0,366509695581344i</v>
      </c>
      <c r="CQ134" s="223" t="str">
        <f t="shared" ca="1" si="119"/>
        <v>5,28171539956755-5,28171539956753i</v>
      </c>
      <c r="CR134" s="223" t="str">
        <f t="shared" ca="1" si="120"/>
        <v>-0,366509695581213-7,46047624264716i</v>
      </c>
      <c r="CS134" s="223" t="str">
        <f t="shared" ca="1" si="121"/>
        <v>-5,77398113577925-4,73858385677864i</v>
      </c>
      <c r="CT134" s="223" t="str">
        <f t="shared" ca="1" si="122"/>
        <v>-7,38862777811927+1,09599939802084i</v>
      </c>
      <c r="CU134" s="223" t="str">
        <f t="shared" ca="1" si="123"/>
        <v>-4,14981716107551+6,21064027727424i</v>
      </c>
      <c r="CV134" s="223" t="str">
        <f t="shared" ca="1" si="124"/>
        <v>1,81493402712249+7,24562278905345i</v>
      </c>
      <c r="CW134" s="223" t="str">
        <f t="shared" ca="1" si="125"/>
        <v>6,58748755781737+3,52108545759104i</v>
      </c>
      <c r="CX134" s="223" t="str">
        <f t="shared" ca="1" si="126"/>
        <v>7,03283849166859-2,51638984939982i</v>
      </c>
      <c r="CY134" s="223" t="str">
        <f t="shared" ca="1" si="127"/>
        <v>2,85844377632813-6,90089373209215i</v>
      </c>
      <c r="CZ134" s="223" t="str">
        <f t="shared" ca="1" si="128"/>
        <v>-3,19361146182879-6,75232411506835i</v>
      </c>
      <c r="DA134" s="223" t="str">
        <f t="shared" ca="1" si="129"/>
        <v>-7,14784052731456-2,16827371891496i</v>
      </c>
      <c r="DB134" s="223" t="str">
        <f t="shared" ca="1" si="130"/>
        <v>-6,40678116604414+3,84007685007473i</v>
      </c>
      <c r="DC134" s="223" t="str">
        <f t="shared" ca="1" si="131"/>
        <v>-1,45722200028964+7,32594971085181i</v>
      </c>
      <c r="DD134" s="223" t="str">
        <f t="shared" ca="1" si="132"/>
        <v>4,44956019905439+5,99953741208844i</v>
      </c>
      <c r="DE134" s="223" t="str">
        <f t="shared" ca="1" si="133"/>
        <v>7,43350599390204+0,732136437202951i</v>
      </c>
      <c r="DF134" s="223" t="str">
        <f t="shared" ca="1" si="134"/>
        <v>5,53451483317321-5,01619185094066i</v>
      </c>
      <c r="DG134" s="223" t="str">
        <f t="shared" ca="1" si="135"/>
        <v>2,48899252931397E-13-7,46947355066324i</v>
      </c>
      <c r="DH134" s="223" t="str">
        <f t="shared" ca="1" si="136"/>
        <v>-5,53451483317295-5,01619185094095i</v>
      </c>
      <c r="DI134" s="223" t="str">
        <f t="shared" ca="1" si="137"/>
        <v>-7,43350599390201+0,732136437203301i</v>
      </c>
      <c r="DJ134" s="223" t="str">
        <f t="shared" ca="1" si="138"/>
        <v>-4,4495601990547+5,9995374120882i</v>
      </c>
      <c r="DK134" s="223" t="str">
        <f t="shared" ca="1" si="139"/>
        <v>1,45722200028999+7,32594971085174i</v>
      </c>
      <c r="DL134" s="223" t="str">
        <f t="shared" ca="1" si="140"/>
        <v>6,40678116604426+3,84007685007452i</v>
      </c>
      <c r="DM134" s="223" t="str">
        <f t="shared" ca="1" si="141"/>
        <v>7,14784052731446-2,1682737189153i</v>
      </c>
      <c r="DN134" s="223" t="str">
        <f t="shared" ca="1" si="142"/>
        <v>3,19361146182914-6,75232411506818i</v>
      </c>
      <c r="DO134" s="223" t="str">
        <f t="shared" ca="1" si="143"/>
        <v>-2,85844377632777-6,9008937320923i</v>
      </c>
      <c r="DP134" s="223" t="str">
        <f t="shared" ca="1" si="144"/>
        <v>-7,03283849166846-2,51638984940018i</v>
      </c>
      <c r="DQ134" s="223" t="str">
        <f t="shared" ca="1" si="145"/>
        <v>-6,58748755781761+3,5210854575906i</v>
      </c>
      <c r="DR134" s="223" t="str">
        <f t="shared" ca="1" si="146"/>
        <v>-1,81493402712287+7,24562278905336i</v>
      </c>
      <c r="DS134" s="223" t="str">
        <f t="shared" ca="1" si="147"/>
        <v>4,1498171610758+6,21064027727404i</v>
      </c>
      <c r="DT134" s="223" t="str">
        <f t="shared" ca="1" si="148"/>
        <v>7,38862777811932+1,0959993980205i</v>
      </c>
      <c r="DU134" s="223" t="str">
        <f t="shared" ca="1" si="149"/>
        <v>5,77398113577903-4,73858385677891i</v>
      </c>
      <c r="DV134" s="223" t="str">
        <f t="shared" ca="1" si="150"/>
        <v>0,366509695580862-7,46047624264718i</v>
      </c>
      <c r="DW134" s="223" t="str">
        <f t="shared" ca="1" si="151"/>
        <v>-5,28171539956727-5,2817153995678i</v>
      </c>
      <c r="DX134" s="223" t="str">
        <f t="shared" ca="1" si="152"/>
        <v>-7,46047624264718+0,366509695580953i</v>
      </c>
      <c r="DY134" s="223" t="str">
        <f t="shared" ca="1" si="153"/>
        <v>-4,73858385677893+5,77398113577902i</v>
      </c>
      <c r="DZ134" s="223" t="str">
        <f t="shared" ca="1" si="154"/>
        <v>1,09599939802048+7,38862777811932i</v>
      </c>
      <c r="EA134" s="223" t="str">
        <f t="shared" ca="1" si="155"/>
        <v>6,21064027727409+4,14981716107572i</v>
      </c>
      <c r="EB134" s="223" t="str">
        <f t="shared" ca="1" si="156"/>
        <v>7,24562278905336-1,81493402712286i</v>
      </c>
      <c r="EC134" s="223" t="str">
        <f t="shared" ca="1" si="157"/>
        <v>3,52108545759061-6,5874875578176i</v>
      </c>
      <c r="ED134" s="223" t="str">
        <f t="shared" ca="1" si="158"/>
        <v>-2,51638984940017-7,03283849166847i</v>
      </c>
      <c r="EE134" s="223" t="str">
        <f t="shared" ca="1" si="159"/>
        <v>-6,90089373209315-2,85844377632573i</v>
      </c>
      <c r="EF134" s="223" t="str">
        <f t="shared" ca="1" si="160"/>
        <v>-6,75232411506978+3,19361146182577i</v>
      </c>
      <c r="EG134" s="223" t="str">
        <f t="shared" ca="1" si="161"/>
        <v>-2,16827371891673+7,14784052731402i</v>
      </c>
      <c r="EH134" s="223" t="str">
        <f t="shared" ca="1" si="162"/>
        <v>3,84007685007451+6,40678116604427i</v>
      </c>
      <c r="EI134" s="223" t="str">
        <f t="shared" ca="1" si="163"/>
        <v>7,32594971085204+1,45722200028844i</v>
      </c>
      <c r="EJ134" s="223" t="str">
        <f t="shared" ca="1" si="164"/>
        <v>5,99953741208645-4,44956019905708i</v>
      </c>
      <c r="EK134" s="223" t="str">
        <f t="shared" ca="1" si="165"/>
        <v>0,732136437206167-7,43350599390172i</v>
      </c>
      <c r="EL134" s="223" t="str">
        <f t="shared" ca="1" si="166"/>
        <v>-5,01619185093984-5,53451483317396i</v>
      </c>
      <c r="EM134" s="223" t="str">
        <f t="shared" ca="1" si="167"/>
        <v>-7,46947355066324+2,34254881038241E-13i</v>
      </c>
      <c r="EN134" s="223"/>
      <c r="EO134" s="223"/>
      <c r="EP134" s="223"/>
    </row>
    <row r="135" spans="1:146" ht="15.75" thickBot="1">
      <c r="A135" s="257">
        <f t="shared" si="168"/>
        <v>6.8359375000000028E-4</v>
      </c>
      <c r="B135" s="256">
        <v>35</v>
      </c>
      <c r="C135" s="230">
        <f t="shared" si="169"/>
        <v>7000</v>
      </c>
      <c r="D135" s="229">
        <f t="shared" si="170"/>
        <v>43982.297150257102</v>
      </c>
      <c r="E135" s="229" t="str">
        <f t="shared" si="171"/>
        <v>43982,2971502571i</v>
      </c>
      <c r="F135" s="229" t="str">
        <f t="shared" si="177"/>
        <v>0,0311282188497304-0,014056865254962i</v>
      </c>
      <c r="G135" s="229" t="str">
        <f t="shared" si="178"/>
        <v>-4,54412148135325-0,538021982274342i</v>
      </c>
      <c r="H135" s="229" t="str">
        <f t="shared" si="179"/>
        <v>0,00206501401562959-0,0120928117032234i</v>
      </c>
      <c r="I135" s="229" t="str">
        <f t="shared" si="174"/>
        <v>-0,00222514117876123+0,0104332510053955i</v>
      </c>
      <c r="J135" s="255" t="str">
        <f ca="1">IMPRODUCT(1/N_FFT2,AX100)</f>
        <v>0,14454388237548+0,00444199444338477i</v>
      </c>
      <c r="K135" s="254" t="str">
        <f t="shared" ca="1" si="175"/>
        <v>-0,000367974987804106+0,00149817854136594i</v>
      </c>
      <c r="N135" s="246">
        <f t="shared" ca="1" si="176"/>
        <v>2.5312479842614914</v>
      </c>
      <c r="O135" s="223">
        <f t="shared" ca="1" si="39"/>
        <v>-7.4687520157385086</v>
      </c>
      <c r="P135" s="223" t="str">
        <f t="shared" ca="1" si="40"/>
        <v>-4,87838598743667+5,65540509868033i</v>
      </c>
      <c r="Q135" s="223" t="str">
        <f t="shared" ca="1" si="41"/>
        <v>1,09589352685877+7,38791405272064i</v>
      </c>
      <c r="R135" s="223" t="str">
        <f t="shared" ca="1" si="42"/>
        <v>6,31000176846263+3,99576455194705i</v>
      </c>
      <c r="S135" s="223" t="str">
        <f t="shared" ca="1" si="43"/>
        <v>7,14715006144141-2,1680642683823i</v>
      </c>
      <c r="T135" s="223" t="str">
        <f t="shared" ca="1" si="44"/>
        <v>3,02664688083533-6,82800595571853i</v>
      </c>
      <c r="U135" s="223" t="str">
        <f t="shared" ca="1" si="45"/>
        <v>-3,19330296589666-6,75167185522176i</v>
      </c>
      <c r="V135" s="223" t="str">
        <f t="shared" ca="1" si="46"/>
        <v>-7,19820443413021-1,99201144501385i</v>
      </c>
      <c r="W135" s="223" t="str">
        <f t="shared" ca="1" si="47"/>
        <v>-6,21004034290996+4,14941629774945i</v>
      </c>
      <c r="X135" s="223" t="str">
        <f t="shared" ca="1" si="48"/>
        <v>-0,914254977142071+7,41258352461333i</v>
      </c>
      <c r="Y135" s="223" t="str">
        <f t="shared" ca="1" si="49"/>
        <v>5,01570729770091+5,53398021105857i</v>
      </c>
      <c r="Z135" s="223" t="str">
        <f t="shared" ca="1" si="50"/>
        <v>7,46650256726868-0,183292349999204i</v>
      </c>
      <c r="AA135" s="223" t="str">
        <f t="shared" ca="1" si="51"/>
        <v>4,73812611986825-5,77342338173984i</v>
      </c>
      <c r="AB135" s="223" t="str">
        <f t="shared" ca="1" si="52"/>
        <v>-1,2768719512932-7,35879437765445i</v>
      </c>
      <c r="AC135" s="223" t="str">
        <f t="shared" ca="1" si="53"/>
        <v>-6,40616228489602-3,83970590699i</v>
      </c>
      <c r="AD135" s="223" t="str">
        <f t="shared" ca="1" si="54"/>
        <v>-7,09179051280473+2,34281113090468i</v>
      </c>
      <c r="AE135" s="223" t="str">
        <f t="shared" ca="1" si="55"/>
        <v>-2,85816765686681+6,90022712074309i</v>
      </c>
      <c r="AF135" s="223" t="str">
        <f t="shared" ca="1" si="56"/>
        <v>3,35803552465668+6,67127080006064i</v>
      </c>
      <c r="AG135" s="223" t="str">
        <f t="shared" ca="1" si="57"/>
        <v>7,24492287762617+1,81475870843675i</v>
      </c>
      <c r="AH135" s="223" t="str">
        <f t="shared" ca="1" si="58"/>
        <v>6,10633822126317-4,30056859033065i</v>
      </c>
      <c r="AI135" s="223" t="str">
        <f t="shared" ca="1" si="59"/>
        <v>0,732065714413187-7,43278793336516i</v>
      </c>
      <c r="AJ135" s="223" t="str">
        <f t="shared" ca="1" si="60"/>
        <v>-5,15000733343818-5,40922186068671i</v>
      </c>
      <c r="AK135" s="223" t="str">
        <f t="shared" ca="1" si="61"/>
        <v>-7,45975557684284+0,366474291540511i</v>
      </c>
      <c r="AL135" s="223" t="str">
        <f t="shared" ca="1" si="62"/>
        <v>-4,59501218229482+5,88796397043666i</v>
      </c>
      <c r="AM135" s="223" t="str">
        <f t="shared" ca="1" si="63"/>
        <v>1,4570812358089+7,32524204001831i</v>
      </c>
      <c r="AN135" s="223" t="str">
        <f t="shared" ca="1" si="64"/>
        <v>6,49846396871113+3,68133436676992i</v>
      </c>
      <c r="AO135" s="223" t="str">
        <f t="shared" ca="1" si="65"/>
        <v>7,03215913474241-2,51614677160474i</v>
      </c>
      <c r="AP135" s="223" t="str">
        <f t="shared" ca="1" si="66"/>
        <v>2,68796677957495-6,96829184696648i</v>
      </c>
      <c r="AQ135" s="223" t="str">
        <f t="shared" ca="1" si="67"/>
        <v>-3,52074532838203-6,58685122082427i</v>
      </c>
      <c r="AR135" s="223" t="str">
        <f t="shared" ca="1" si="68"/>
        <v>-3,52074532838203-6,58685122082427i</v>
      </c>
      <c r="AS135" s="223" t="str">
        <f t="shared" ca="1" si="69"/>
        <v>-5,9989578698023+4,44913038120205i</v>
      </c>
      <c r="AT135" s="223" t="str">
        <f t="shared" ca="1" si="70"/>
        <v>-0,549435482672177+7,44851510859573i</v>
      </c>
      <c r="AU135" s="223" t="str">
        <f t="shared" ca="1" si="71"/>
        <v>5,28120519732944+5,28120519732935i</v>
      </c>
      <c r="AV135" s="223" t="str">
        <f t="shared" ca="1" si="72"/>
        <v>7,44851510859577-0,549435482671566i</v>
      </c>
      <c r="AW135" s="223" t="str">
        <f t="shared" ca="1" si="73"/>
        <v>4,44913038120195-5,99895786980237i</v>
      </c>
      <c r="AX135" s="223" t="str">
        <f t="shared" ca="1" si="74"/>
        <v>-1,63641282907265-7,28727725048557i</v>
      </c>
      <c r="AY135" s="223" t="str">
        <f t="shared" ca="1" si="75"/>
        <v>-6,58685122082433-3,52074532838191i</v>
      </c>
      <c r="AZ135" s="223" t="str">
        <f t="shared" ca="1" si="76"/>
        <v>-6,96829184696643+2,68796677957507i</v>
      </c>
      <c r="BA135" s="223" t="str">
        <f t="shared" ca="1" si="77"/>
        <v>-2,51614677160529+7,03215913474221i</v>
      </c>
      <c r="BB135" s="223" t="str">
        <f t="shared" ca="1" si="78"/>
        <v>3,68133436677005+6,49846396871105i</v>
      </c>
      <c r="BC135" s="223" t="str">
        <f t="shared" ca="1" si="79"/>
        <v>7,32524204001834+1,45708123580875i</v>
      </c>
      <c r="BD135" s="223" t="str">
        <f t="shared" ca="1" si="80"/>
        <v>5,88796397043656-4,59501218229495i</v>
      </c>
      <c r="BE135" s="223" t="str">
        <f t="shared" ca="1" si="81"/>
        <v>0,366474291540354-7,45975557684285i</v>
      </c>
      <c r="BF135" s="223" t="str">
        <f t="shared" ca="1" si="82"/>
        <v>-5,4092218606863-5,15000733343861i</v>
      </c>
      <c r="BG135" s="223" t="str">
        <f t="shared" ca="1" si="83"/>
        <v>-7,43278793336515+0,732065714413343i</v>
      </c>
      <c r="BH135" s="223" t="str">
        <f t="shared" ca="1" si="84"/>
        <v>-4,30056859033052+6,10633822126326i</v>
      </c>
      <c r="BI135" s="223" t="str">
        <f t="shared" ca="1" si="85"/>
        <v>1,81475870843689+7,24492287762613i</v>
      </c>
      <c r="BJ135" s="223" t="str">
        <f t="shared" ca="1" si="86"/>
        <v>6,67127080006071+3,35803552465655i</v>
      </c>
      <c r="BK135" s="223" t="str">
        <f t="shared" ca="1" si="87"/>
        <v>6,90022712074332-2,85816765686626i</v>
      </c>
      <c r="BL135" s="223" t="str">
        <f t="shared" ca="1" si="88"/>
        <v>2,34281113090454-7,09179051280477i</v>
      </c>
      <c r="BM135" s="223" t="str">
        <f t="shared" ca="1" si="89"/>
        <v>-3,83970590699012-6,40616228489594i</v>
      </c>
      <c r="BN135" s="223" t="str">
        <f t="shared" ca="1" si="90"/>
        <v>-7,35879437765447-1,27687195129306i</v>
      </c>
      <c r="BO135" s="223" t="str">
        <f t="shared" ca="1" si="91"/>
        <v>-5,77342338173975+4,73812611986836i</v>
      </c>
      <c r="BP135" s="223" t="str">
        <f t="shared" ca="1" si="92"/>
        <v>-0,183292349999432+7,46650256726867i</v>
      </c>
      <c r="BQ135" s="223" t="str">
        <f t="shared" ca="1" si="93"/>
        <v>5,53398021105862+5,01570729770086i</v>
      </c>
      <c r="BR135" s="223" t="str">
        <f t="shared" ca="1" si="94"/>
        <v>7,41258352461329-0,91425497714243i</v>
      </c>
      <c r="BS135" s="223" t="str">
        <f t="shared" ca="1" si="95"/>
        <v>4,14941629774953-6,21004034290991i</v>
      </c>
      <c r="BT135" s="223" t="str">
        <f t="shared" ca="1" si="96"/>
        <v>-1,99201144501405-7,19820443413015i</v>
      </c>
      <c r="BU135" s="223" t="str">
        <f t="shared" ca="1" si="97"/>
        <v>-6,75167185522166-3,19330296589687i</v>
      </c>
      <c r="BV135" s="223" t="str">
        <f t="shared" ca="1" si="98"/>
        <v>-6,82800595571851+3,02664688083538i</v>
      </c>
      <c r="BW135" s="223" t="str">
        <f t="shared" ca="1" si="99"/>
        <v>-2,16806426838259+7,14715006144132i</v>
      </c>
      <c r="BX135" s="223" t="str">
        <f t="shared" ca="1" si="100"/>
        <v>3,99576455194703+6,31000176846264i</v>
      </c>
      <c r="BY135" s="223" t="str">
        <f t="shared" ca="1" si="101"/>
        <v>7,38791405272068+1,09589352685848i</v>
      </c>
      <c r="BZ135" s="223" t="str">
        <f t="shared" ca="1" si="102"/>
        <v>5,65540509868045-4,87838598743654i</v>
      </c>
      <c r="CA135" s="223" t="str">
        <f t="shared" ca="1" si="103"/>
        <v>-1,29925778488046E-13-7,46875201573851i</v>
      </c>
      <c r="CB135" s="223" t="str">
        <f t="shared" ca="1" si="104"/>
        <v>-5,65540509868013-4,87838598743691i</v>
      </c>
      <c r="CC135" s="223" t="str">
        <f t="shared" ca="1" si="105"/>
        <v>-7,38791405272064+1,09589352685875i</v>
      </c>
      <c r="CD135" s="223" t="str">
        <f t="shared" ca="1" si="106"/>
        <v>-3,99576455194681+6,31000176846277i</v>
      </c>
      <c r="CE135" s="223" t="str">
        <f t="shared" ca="1" si="107"/>
        <v>2,16806426838213+7,14715006144146i</v>
      </c>
      <c r="CF135" s="223" t="str">
        <f t="shared" ca="1" si="108"/>
        <v>6,82800595571862+3,02664688083514i</v>
      </c>
      <c r="CG135" s="223" t="str">
        <f t="shared" ca="1" si="109"/>
        <v>6,75167185522186-3,19330296589643i</v>
      </c>
      <c r="CH135" s="223" t="str">
        <f t="shared" ca="1" si="110"/>
        <v>1,99201144501381-7,19820443413023i</v>
      </c>
      <c r="CI135" s="223" t="str">
        <f t="shared" ca="1" si="111"/>
        <v>-4,14941629774973-6,21004034290977i</v>
      </c>
      <c r="CJ135" s="223" t="str">
        <f t="shared" ca="1" si="112"/>
        <v>-7,41258352461332-0,914254977142168i</v>
      </c>
      <c r="CK135" s="223" t="str">
        <f t="shared" ca="1" si="113"/>
        <v>-5,53398021105844+5,01570729770105i</v>
      </c>
      <c r="CL135" s="223" t="str">
        <f t="shared" ca="1" si="114"/>
        <v>0,183292349998949+7,46650256726869i</v>
      </c>
      <c r="CM135" s="223" t="str">
        <f t="shared" ca="1" si="115"/>
        <v>5,77342338173995+4,73812611986812i</v>
      </c>
      <c r="CN135" s="223" t="str">
        <f t="shared" ca="1" si="116"/>
        <v>7,35879437765443-1,27687195129331i</v>
      </c>
      <c r="CO135" s="223" t="str">
        <f t="shared" ca="1" si="117"/>
        <v>3,83970590698985-6,40616228489611i</v>
      </c>
      <c r="CP135" s="223" t="str">
        <f t="shared" ca="1" si="118"/>
        <v>-2,34281113090479-7,0917905128047i</v>
      </c>
      <c r="CQ135" s="223" t="str">
        <f t="shared" ca="1" si="119"/>
        <v>-6,90022712074316-2,85816765686665i</v>
      </c>
      <c r="CR135" s="223" t="str">
        <f t="shared" ca="1" si="120"/>
        <v>-6,67127080006059+3,35803552465678i</v>
      </c>
      <c r="CS135" s="223" t="str">
        <f t="shared" ca="1" si="121"/>
        <v>-1,81475870843731+7,24492287762603i</v>
      </c>
      <c r="CT135" s="223" t="str">
        <f t="shared" ca="1" si="122"/>
        <v>4,30056859033073+6,10633822126312i</v>
      </c>
      <c r="CU135" s="223" t="str">
        <f t="shared" ca="1" si="123"/>
        <v>7,43278793336518+0,732065714413031i</v>
      </c>
      <c r="CV135" s="223" t="str">
        <f t="shared" ca="1" si="124"/>
        <v>5,40922186068664-5,15000733343826i</v>
      </c>
      <c r="CW135" s="223" t="str">
        <f t="shared" ca="1" si="125"/>
        <v>-0,366474291540667-7,45975557684283i</v>
      </c>
      <c r="CX135" s="223" t="str">
        <f t="shared" ca="1" si="126"/>
        <v>-5,88796397043626-4,59501218229533i</v>
      </c>
      <c r="CY135" s="223" t="str">
        <f t="shared" ca="1" si="127"/>
        <v>-7,32524204001828+1,45708123580906i</v>
      </c>
      <c r="CZ135" s="223" t="str">
        <f t="shared" ca="1" si="128"/>
        <v>-3,68133436676983+6,49846396871118i</v>
      </c>
      <c r="DA135" s="223" t="str">
        <f t="shared" ca="1" si="129"/>
        <v>2,51614677160489+7,03215913474236i</v>
      </c>
      <c r="DB135" s="223" t="str">
        <f t="shared" ca="1" si="130"/>
        <v>6,96829184696652+2,68796677957485i</v>
      </c>
      <c r="DC135" s="223" t="str">
        <f t="shared" ca="1" si="131"/>
        <v>6,58685122082455-3,5207453283815i</v>
      </c>
      <c r="DD135" s="223" t="str">
        <f t="shared" ca="1" si="132"/>
        <v>1,63641282907242-7,28727725048562i</v>
      </c>
      <c r="DE135" s="223" t="str">
        <f t="shared" ca="1" si="133"/>
        <v>-4,44913038120218-5,9989578698022i</v>
      </c>
      <c r="DF135" s="223" t="str">
        <f t="shared" ca="1" si="134"/>
        <v>-7,44851510859574-0,549435482672074i</v>
      </c>
      <c r="DG135" s="223" t="str">
        <f t="shared" ca="1" si="135"/>
        <v>-5,28120519732924+5,28120519732955i</v>
      </c>
      <c r="DH135" s="223" t="str">
        <f t="shared" ca="1" si="136"/>
        <v>0,549435482671669+7,44851510859577i</v>
      </c>
      <c r="DI135" s="223" t="str">
        <f t="shared" ca="1" si="137"/>
        <v>5,99895786980247+4,44913038120182i</v>
      </c>
      <c r="DJ135" s="223" t="str">
        <f t="shared" ca="1" si="138"/>
        <v>7,28727725048555-1,63641282907275i</v>
      </c>
      <c r="DK135" s="223" t="str">
        <f t="shared" ca="1" si="139"/>
        <v>3,52074532838177-6,58685122082441i</v>
      </c>
      <c r="DL135" s="223" t="str">
        <f t="shared" ca="1" si="140"/>
        <v>-2,68796677957516-6,96829184696639i</v>
      </c>
      <c r="DM135" s="223" t="str">
        <f t="shared" ca="1" si="141"/>
        <v>-7,03215913474225-2,51614677160517i</v>
      </c>
      <c r="DN135" s="223" t="str">
        <f t="shared" ca="1" si="142"/>
        <v>-6,49846396871101+3,68133436677012i</v>
      </c>
      <c r="DO135" s="223" t="str">
        <f t="shared" ca="1" si="143"/>
        <v>-1,45708123580935+7,32524204001822i</v>
      </c>
      <c r="DP135" s="223" t="str">
        <f t="shared" ca="1" si="144"/>
        <v>4,59501218229501+5,88796397043652i</v>
      </c>
      <c r="DQ135" s="223" t="str">
        <f t="shared" ca="1" si="145"/>
        <v>7,45975557684286+0,366474291540225i</v>
      </c>
      <c r="DR135" s="223" t="str">
        <f t="shared" ca="1" si="146"/>
        <v>5,15000733343856-5,40922186068635i</v>
      </c>
      <c r="DS135" s="223" t="str">
        <f t="shared" ca="1" si="147"/>
        <v>-0,732065714413473-7,43278793336513i</v>
      </c>
      <c r="DT135" s="223" t="str">
        <f t="shared" ca="1" si="148"/>
        <v>-6,10633822126288-4,30056859033107i</v>
      </c>
      <c r="DU135" s="223" t="str">
        <f t="shared" ca="1" si="149"/>
        <v>-7,2449228776261+1,81475870843702i</v>
      </c>
      <c r="DV135" s="223" t="str">
        <f t="shared" ca="1" si="150"/>
        <v>-3,35803552465649+6,67127080006074i</v>
      </c>
      <c r="DW135" s="223" t="str">
        <f t="shared" ca="1" si="151"/>
        <v>2,85816765686638+6,90022712074328i</v>
      </c>
      <c r="DX135" s="223" t="str">
        <f t="shared" ca="1" si="152"/>
        <v>7,0917905128048+2,34281113090447i</v>
      </c>
      <c r="DY135" s="223" t="str">
        <f t="shared" ca="1" si="153"/>
        <v>6,40616228489626-3,83970590698959i</v>
      </c>
      <c r="DZ135" s="223" t="str">
        <f t="shared" ca="1" si="154"/>
        <v>1,27687195129288-7,3587943776545i</v>
      </c>
      <c r="EA135" s="223" t="str">
        <f t="shared" ca="1" si="155"/>
        <v>-4,73812611986846-5,77342338173966i</v>
      </c>
      <c r="EB135" s="223" t="str">
        <f t="shared" ca="1" si="156"/>
        <v>-7,46650256726864-0,183292350000841i</v>
      </c>
      <c r="EC135" s="223" t="str">
        <f t="shared" ca="1" si="157"/>
        <v>-5,01570729770187+5,53398021105771i</v>
      </c>
      <c r="ED135" s="223" t="str">
        <f t="shared" ca="1" si="158"/>
        <v>0,914254977141033+7,41258352461346i</v>
      </c>
      <c r="EE135" s="223" t="str">
        <f t="shared" ca="1" si="159"/>
        <v>6,21004034290958+4,14941629775003i</v>
      </c>
      <c r="EF135" s="223" t="str">
        <f t="shared" ca="1" si="160"/>
        <v>7,1982044341303-1,99201144501351i</v>
      </c>
      <c r="EG135" s="223" t="str">
        <f t="shared" ca="1" si="161"/>
        <v>3,19330296589675-6,75167185522171i</v>
      </c>
      <c r="EH135" s="223" t="str">
        <f t="shared" ca="1" si="162"/>
        <v>-3,02664688083555-6,82800595571844i</v>
      </c>
      <c r="EI135" s="223" t="str">
        <f t="shared" ca="1" si="163"/>
        <v>-7,14715006144158-2,16806426838176i</v>
      </c>
      <c r="EJ135" s="223" t="str">
        <f t="shared" ca="1" si="164"/>
        <v>-6,31000176846214+3,99576455194781i</v>
      </c>
      <c r="EK135" s="223" t="str">
        <f t="shared" ca="1" si="165"/>
        <v>-1,09589352685762+7,3879140527208i</v>
      </c>
      <c r="EL135" s="223" t="str">
        <f t="shared" ca="1" si="166"/>
        <v>4,8783859874378+5,65540509867936i</v>
      </c>
      <c r="EM135" s="223" t="str">
        <f t="shared" ca="1" si="167"/>
        <v>7,46875201573851-1,74577445416954E-12i</v>
      </c>
      <c r="EN135" s="223"/>
      <c r="EO135" s="223"/>
      <c r="EP135" s="223"/>
    </row>
    <row r="136" spans="1:146" ht="15.75" thickBot="1">
      <c r="A136" s="257">
        <f t="shared" si="168"/>
        <v>7.031250000000003E-4</v>
      </c>
      <c r="B136" s="256">
        <v>36</v>
      </c>
      <c r="C136" s="230">
        <f t="shared" si="169"/>
        <v>7200</v>
      </c>
      <c r="D136" s="229">
        <f t="shared" si="170"/>
        <v>45238.93421169302</v>
      </c>
      <c r="E136" s="229" t="str">
        <f t="shared" si="171"/>
        <v>45238,934211693i</v>
      </c>
      <c r="F136" s="229" t="str">
        <f t="shared" si="177"/>
        <v>0,0299289501786652-0,0128902755326789i</v>
      </c>
      <c r="G136" s="229" t="str">
        <f t="shared" si="178"/>
        <v>-4,589175082113-0,494101677346601i</v>
      </c>
      <c r="H136" s="229" t="str">
        <f t="shared" si="179"/>
        <v>0,00206190983005893-0,0117560497692025i</v>
      </c>
      <c r="I136" s="229" t="str">
        <f t="shared" si="174"/>
        <v>-0,00219824573476104+0,0101935227229742i</v>
      </c>
      <c r="J136" s="255" t="str">
        <f ca="1">IMPRODUCT(1/N_FFT2,AY100)</f>
        <v>0,0381437324274382-0,000385215054309197i</v>
      </c>
      <c r="K136" s="254" t="str">
        <f t="shared" ca="1" si="175"/>
        <v>-0,0000799225987071499+0,00038966580058824i</v>
      </c>
      <c r="N136" s="246">
        <f t="shared" ca="1" si="176"/>
        <v>2.5320287979234184</v>
      </c>
      <c r="O136" s="223">
        <f t="shared" ca="1" si="39"/>
        <v>-7.4679712020765816</v>
      </c>
      <c r="P136" s="223" t="str">
        <f t="shared" ca="1" si="40"/>
        <v>-4,73763077692489+5,77281980461708i</v>
      </c>
      <c r="Q136" s="223" t="str">
        <f t="shared" ca="1" si="41"/>
        <v>1,4569289066203+7,32447622947193i</v>
      </c>
      <c r="R136" s="223" t="str">
        <f t="shared" ca="1" si="42"/>
        <v>6,58616260465249+3,52037725536941i</v>
      </c>
      <c r="S136" s="223" t="str">
        <f t="shared" ca="1" si="43"/>
        <v>6,89950574298226-2,85786885241433i</v>
      </c>
      <c r="T136" s="223" t="str">
        <f t="shared" ca="1" si="44"/>
        <v>2,16783761014039-7,14640286935364i</v>
      </c>
      <c r="U136" s="223" t="str">
        <f t="shared" ca="1" si="45"/>
        <v>-4,14898250092139-6,20939112007717i</v>
      </c>
      <c r="V136" s="223" t="str">
        <f t="shared" ca="1" si="46"/>
        <v>-7,43201087953442-0,731989181291024i</v>
      </c>
      <c r="W136" s="223" t="str">
        <f t="shared" ca="1" si="47"/>
        <v>-5,28065307869423+5,28065307869418i</v>
      </c>
      <c r="X136" s="223" t="str">
        <f t="shared" ca="1" si="48"/>
        <v>0,731989181291026+7,43201087953442i</v>
      </c>
      <c r="Y136" s="223" t="str">
        <f t="shared" ca="1" si="49"/>
        <v>6,20939112007717+4,14898250092139i</v>
      </c>
      <c r="Z136" s="223" t="str">
        <f t="shared" ca="1" si="50"/>
        <v>7,14640286935364-2,16783761014039i</v>
      </c>
      <c r="AA136" s="223" t="str">
        <f t="shared" ca="1" si="51"/>
        <v>2,85786885241398-6,8995057429824i</v>
      </c>
      <c r="AB136" s="223" t="str">
        <f t="shared" ca="1" si="52"/>
        <v>-3,52037725536955-6,58616260465242i</v>
      </c>
      <c r="AC136" s="223" t="str">
        <f t="shared" ca="1" si="53"/>
        <v>-7,32447622947191-1,45692890662037i</v>
      </c>
      <c r="AD136" s="223" t="str">
        <f t="shared" ca="1" si="54"/>
        <v>-5,77281980461727+4,73763077692466i</v>
      </c>
      <c r="AE136" s="223" t="str">
        <f t="shared" ca="1" si="55"/>
        <v>2,21401071240512E-13+7,46797120207658i</v>
      </c>
      <c r="AF136" s="223" t="str">
        <f t="shared" ca="1" si="56"/>
        <v>5,77281980461709+4,73763077692488i</v>
      </c>
      <c r="AG136" s="223" t="str">
        <f t="shared" ca="1" si="57"/>
        <v>7,32447622947197-1,45692890662009i</v>
      </c>
      <c r="AH136" s="223" t="str">
        <f t="shared" ca="1" si="58"/>
        <v>3,52037725536915-6,58616260465263i</v>
      </c>
      <c r="AI136" s="223" t="str">
        <f t="shared" ca="1" si="59"/>
        <v>-2,85786885241441-6,89950574298222i</v>
      </c>
      <c r="AJ136" s="223" t="str">
        <f t="shared" ca="1" si="60"/>
        <v>-7,1464028693536-2,16783761014054i</v>
      </c>
      <c r="AK136" s="223" t="str">
        <f t="shared" ca="1" si="61"/>
        <v>-6,20939112007737+4,14898250092108i</v>
      </c>
      <c r="AL136" s="223" t="str">
        <f t="shared" ca="1" si="62"/>
        <v>-0,731989181290863+7,43201087953444i</v>
      </c>
      <c r="AM136" s="223" t="str">
        <f t="shared" ca="1" si="63"/>
        <v>5,28065307869418+5,28065307869423i</v>
      </c>
      <c r="AN136" s="223" t="str">
        <f t="shared" ca="1" si="64"/>
        <v>7,43201087953444-0,731989181290811i</v>
      </c>
      <c r="AO136" s="223" t="str">
        <f t="shared" ca="1" si="65"/>
        <v>4,14898250092112-6,20939112007735i</v>
      </c>
      <c r="AP136" s="223" t="str">
        <f t="shared" ca="1" si="66"/>
        <v>-2,16783761014047-7,14640286935362i</v>
      </c>
      <c r="AQ136" s="223" t="str">
        <f t="shared" ca="1" si="67"/>
        <v>-6,89950574298221-2,85786885241446i</v>
      </c>
      <c r="AR136" s="223" t="str">
        <f t="shared" ca="1" si="68"/>
        <v>-6,89950574298221-2,85786885241446i</v>
      </c>
      <c r="AS136" s="223" t="str">
        <f t="shared" ca="1" si="69"/>
        <v>-1,45692890662015+7,32447622947196i</v>
      </c>
      <c r="AT136" s="223" t="str">
        <f t="shared" ca="1" si="70"/>
        <v>4,73763077692484+5,77281980461713i</v>
      </c>
      <c r="AU136" s="223" t="str">
        <f t="shared" ca="1" si="71"/>
        <v>7,46797120207658+3,00081633909136E-13i</v>
      </c>
      <c r="AV136" s="223" t="str">
        <f t="shared" ca="1" si="72"/>
        <v>4,73763077692471-5,77281980461723i</v>
      </c>
      <c r="AW136" s="223" t="str">
        <f t="shared" ca="1" si="73"/>
        <v>-1,45692890662032-7,32447622947193i</v>
      </c>
      <c r="AX136" s="223" t="str">
        <f t="shared" ca="1" si="74"/>
        <v>-6,58616260465239-3,52037725536961i</v>
      </c>
      <c r="AY136" s="223" t="str">
        <f t="shared" ca="1" si="75"/>
        <v>-6,89950574298214+2,85786885241461i</v>
      </c>
      <c r="AZ136" s="223" t="str">
        <f t="shared" ca="1" si="76"/>
        <v>-2,16783761014034+7,14640286935365i</v>
      </c>
      <c r="BA136" s="223" t="str">
        <f t="shared" ca="1" si="77"/>
        <v>4,14898250092127+6,20939112007725i</v>
      </c>
      <c r="BB136" s="223" t="str">
        <f t="shared" ca="1" si="78"/>
        <v>7,43201087953439+0,731989181291382i</v>
      </c>
      <c r="BC136" s="223" t="str">
        <f t="shared" ca="1" si="79"/>
        <v>5,28065307869406-5,28065307869435i</v>
      </c>
      <c r="BD136" s="223" t="str">
        <f t="shared" ca="1" si="80"/>
        <v>-0,731989181291058-7,43201087953442i</v>
      </c>
      <c r="BE136" s="223" t="str">
        <f t="shared" ca="1" si="81"/>
        <v>-6,20939112007704-4,14898250092158i</v>
      </c>
      <c r="BF136" s="223" t="str">
        <f t="shared" ca="1" si="82"/>
        <v>-7,14640286935355+2,16783761014068i</v>
      </c>
      <c r="BG136" s="223" t="str">
        <f t="shared" ca="1" si="83"/>
        <v>-2,85786885241425+6,89950574298229i</v>
      </c>
      <c r="BH136" s="223" t="str">
        <f t="shared" ca="1" si="84"/>
        <v>3,5203772553693+6,58616260465255i</v>
      </c>
      <c r="BI136" s="223" t="str">
        <f t="shared" ca="1" si="85"/>
        <v>7,32447622947186+1,45692890662063i</v>
      </c>
      <c r="BJ136" s="223" t="str">
        <f t="shared" ca="1" si="86"/>
        <v>5,772819804617-4,73763077692499i</v>
      </c>
      <c r="BK136" s="223" t="str">
        <f t="shared" ca="1" si="87"/>
        <v>7,86805626686247E-14-7,46797120207658i</v>
      </c>
      <c r="BL136" s="223" t="str">
        <f t="shared" ca="1" si="88"/>
        <v>-5,7728198046169-4,73763077692511i</v>
      </c>
      <c r="BM136" s="223" t="str">
        <f t="shared" ca="1" si="89"/>
        <v>-7,32447622947188+1,45692890662054i</v>
      </c>
      <c r="BN136" s="223" t="str">
        <f t="shared" ca="1" si="90"/>
        <v>-3,52037725536939+6,5861626046525i</v>
      </c>
      <c r="BO136" s="223" t="str">
        <f t="shared" ca="1" si="91"/>
        <v>2,85786885241416+6,89950574298233i</v>
      </c>
      <c r="BP136" s="223" t="str">
        <f t="shared" ca="1" si="92"/>
        <v>7,14640286935372+2,16783761014012i</v>
      </c>
      <c r="BQ136" s="223" t="str">
        <f t="shared" ca="1" si="93"/>
        <v>6,20939112007713-4,14898250092145i</v>
      </c>
      <c r="BR136" s="223" t="str">
        <f t="shared" ca="1" si="94"/>
        <v>0,731989181291161-7,43201087953441i</v>
      </c>
      <c r="BS136" s="223" t="str">
        <f t="shared" ca="1" si="95"/>
        <v>-5,28065307869398-5,28065307869442i</v>
      </c>
      <c r="BT136" s="223" t="str">
        <f t="shared" ca="1" si="96"/>
        <v>-7,4320108795344+0,731989181291278i</v>
      </c>
      <c r="BU136" s="223" t="str">
        <f t="shared" ca="1" si="97"/>
        <v>-4,1489825009214+6,20939112007716i</v>
      </c>
      <c r="BV136" s="223" t="str">
        <f t="shared" ca="1" si="98"/>
        <v>2,16783761014019+7,1464028693537i</v>
      </c>
      <c r="BW136" s="223" t="str">
        <f t="shared" ca="1" si="99"/>
        <v>6,89950574298237+2,85786885241404i</v>
      </c>
      <c r="BX136" s="223" t="str">
        <f t="shared" ca="1" si="100"/>
        <v>6,58616260465245-3,52037725536949i</v>
      </c>
      <c r="BY136" s="223" t="str">
        <f t="shared" ca="1" si="101"/>
        <v>1,45692890662042-7,3244762294719i</v>
      </c>
      <c r="BZ136" s="223" t="str">
        <f t="shared" ca="1" si="102"/>
        <v>-4,73763077692459-5,77281980461733i</v>
      </c>
      <c r="CA136" s="223" t="str">
        <f t="shared" ca="1" si="103"/>
        <v>-7,46797120207658+1,42720508571887E-13i</v>
      </c>
      <c r="CB136" s="223" t="str">
        <f t="shared" ca="1" si="104"/>
        <v>-4,73763077692494+5,77281980461704i</v>
      </c>
      <c r="CC136" s="223" t="str">
        <f t="shared" ca="1" si="105"/>
        <v>1,45692890662002+7,32447622947199i</v>
      </c>
      <c r="CD136" s="223" t="str">
        <f t="shared" ca="1" si="106"/>
        <v>6,5861626046526+3,52037725536919i</v>
      </c>
      <c r="CE136" s="223" t="str">
        <f t="shared" ca="1" si="107"/>
        <v>6,89950574298224-2,85786885241436i</v>
      </c>
      <c r="CF136" s="223" t="str">
        <f t="shared" ca="1" si="108"/>
        <v>2,16783761014062-7,14640286935357i</v>
      </c>
      <c r="CG136" s="223" t="str">
        <f t="shared" ca="1" si="109"/>
        <v>-4,14898250092102-6,20939112007742i</v>
      </c>
      <c r="CH136" s="223" t="str">
        <f t="shared" ca="1" si="110"/>
        <v>-7,43201087953443-0,731989181290941i</v>
      </c>
      <c r="CI136" s="223" t="str">
        <f t="shared" ca="1" si="111"/>
        <v>-5,28065307869427+5,28065307869414i</v>
      </c>
      <c r="CJ136" s="223" t="str">
        <f t="shared" ca="1" si="112"/>
        <v>0,731989181290759+7,43201087953445i</v>
      </c>
      <c r="CK136" s="223" t="str">
        <f t="shared" ca="1" si="113"/>
        <v>6,20939112007729+4,14898250092121i</v>
      </c>
      <c r="CL136" s="223" t="str">
        <f t="shared" ca="1" si="114"/>
        <v>7,14640286935363-2,16783761014045i</v>
      </c>
      <c r="CM136" s="223" t="str">
        <f t="shared" ca="1" si="115"/>
        <v>2,85786885241453-6,89950574298218i</v>
      </c>
      <c r="CN136" s="223" t="str">
        <f t="shared" ca="1" si="116"/>
        <v>-3,52037725536973-6,58616260465232i</v>
      </c>
      <c r="CO136" s="223" t="str">
        <f t="shared" ca="1" si="117"/>
        <v>-7,32447622947195-1,4569289066202i</v>
      </c>
      <c r="CP136" s="223" t="str">
        <f t="shared" ca="1" si="118"/>
        <v>-5,77281980461719+4,73763077692476i</v>
      </c>
      <c r="CQ136" s="223" t="str">
        <f t="shared" ca="1" si="119"/>
        <v>-3,2569906969275E-13+7,46797120207658i</v>
      </c>
      <c r="CR136" s="223" t="str">
        <f t="shared" ca="1" si="120"/>
        <v>5,77281980461718+4,73763077692477i</v>
      </c>
      <c r="CS136" s="223" t="str">
        <f t="shared" ca="1" si="121"/>
        <v>7,32447622947193-1,45692890662029i</v>
      </c>
      <c r="CT136" s="223" t="str">
        <f t="shared" ca="1" si="122"/>
        <v>3,52037725536965-6,58616260465236i</v>
      </c>
      <c r="CU136" s="223" t="str">
        <f t="shared" ca="1" si="123"/>
        <v>-2,85786885241451-6,89950574298218i</v>
      </c>
      <c r="CV136" s="223" t="str">
        <f t="shared" ca="1" si="124"/>
        <v>-7,14640286935365-2,16783761014036i</v>
      </c>
      <c r="CW136" s="223" t="str">
        <f t="shared" ca="1" si="125"/>
        <v>-6,2093911200773+4,1489825009212i</v>
      </c>
      <c r="CX136" s="223" t="str">
        <f t="shared" ca="1" si="126"/>
        <v>-0,731989181291408+7,43201087953438i</v>
      </c>
      <c r="CY136" s="223" t="str">
        <f t="shared" ca="1" si="127"/>
        <v>5,2806530786943+5,28065307869411i</v>
      </c>
      <c r="CZ136" s="223" t="str">
        <f t="shared" ca="1" si="128"/>
        <v>7,43201087953444-0,731989181290927i</v>
      </c>
      <c r="DA136" s="223" t="str">
        <f t="shared" ca="1" si="129"/>
        <v>4,1489825009216-6,20939112007703i</v>
      </c>
      <c r="DB136" s="223" t="str">
        <f t="shared" ca="1" si="130"/>
        <v>-2,1678376101406-7,14640286935357i</v>
      </c>
      <c r="DC136" s="223" t="str">
        <f t="shared" ca="1" si="131"/>
        <v>-6,89950574298228-2,85786885241428i</v>
      </c>
      <c r="DD136" s="223" t="str">
        <f t="shared" ca="1" si="132"/>
        <v>-6,58616260465259+3,52037725536922i</v>
      </c>
      <c r="DE136" s="223" t="str">
        <f t="shared" ca="1" si="133"/>
        <v>-1,45692890662004+7,32447622947198i</v>
      </c>
      <c r="DF136" s="223" t="str">
        <f t="shared" ca="1" si="134"/>
        <v>4,73763077692497+5,77281980461701i</v>
      </c>
      <c r="DG136" s="223" t="str">
        <f t="shared" ca="1" si="135"/>
        <v>7,46797120207658+1,57361125337249E-13i</v>
      </c>
      <c r="DH136" s="223" t="str">
        <f t="shared" ca="1" si="136"/>
        <v>4,73763077692513-5,77281980461688i</v>
      </c>
      <c r="DI136" s="223" t="str">
        <f t="shared" ca="1" si="137"/>
        <v>-1,45692890662046-7,3244762294719i</v>
      </c>
      <c r="DJ136" s="223" t="str">
        <f t="shared" ca="1" si="138"/>
        <v>-6,58616260465244-3,52037725536951i</v>
      </c>
      <c r="DK136" s="223" t="str">
        <f t="shared" ca="1" si="139"/>
        <v>-6,89950574298236+2,85786885241408i</v>
      </c>
      <c r="DL136" s="223" t="str">
        <f t="shared" ca="1" si="140"/>
        <v>-2,16783761014019+7,1464028693537i</v>
      </c>
      <c r="DM136" s="223" t="str">
        <f t="shared" ca="1" si="141"/>
        <v>4,14898250092143+6,20939112007714i</v>
      </c>
      <c r="DN136" s="223" t="str">
        <f t="shared" ca="1" si="142"/>
        <v>7,4320108795344+0,73198918129124i</v>
      </c>
      <c r="DO136" s="223" t="str">
        <f t="shared" ca="1" si="143"/>
        <v>5,28065307869445-5,28065307869396i</v>
      </c>
      <c r="DP136" s="223" t="str">
        <f t="shared" ca="1" si="144"/>
        <v>-0,7319891812912-7,43201087953441i</v>
      </c>
      <c r="DQ136" s="223" t="str">
        <f t="shared" ca="1" si="145"/>
        <v>-6,20939112007712-4,14898250092146i</v>
      </c>
      <c r="DR136" s="223" t="str">
        <f t="shared" ca="1" si="146"/>
        <v>-7,14640286935371+2,16783761014016i</v>
      </c>
      <c r="DS136" s="223" t="str">
        <f t="shared" ca="1" si="147"/>
        <v>-2,85786885241412+6,89950574298234i</v>
      </c>
      <c r="DT136" s="223" t="str">
        <f t="shared" ca="1" si="148"/>
        <v>3,52037725536947+6,58616260465246i</v>
      </c>
      <c r="DU136" s="223" t="str">
        <f t="shared" ca="1" si="149"/>
        <v>7,32447622947189+1,4569289066205i</v>
      </c>
      <c r="DV136" s="223" t="str">
        <f t="shared" ca="1" si="150"/>
        <v>5,77281980461691-4,7376307769251i</v>
      </c>
      <c r="DW136" s="223" t="str">
        <f t="shared" ca="1" si="151"/>
        <v>-1,17103072788274E-13-7,46797120207658i</v>
      </c>
      <c r="DX136" s="223" t="str">
        <f t="shared" ca="1" si="152"/>
        <v>-5,77281980461699-4,737630776925i</v>
      </c>
      <c r="DY136" s="223" t="str">
        <f t="shared" ca="1" si="153"/>
        <v>-7,32447622947155+1,45692890662219i</v>
      </c>
      <c r="DZ136" s="223" t="str">
        <f t="shared" ca="1" si="154"/>
        <v>-3,5203772553686+6,58616260465292i</v>
      </c>
      <c r="EA136" s="223" t="str">
        <f t="shared" ca="1" si="155"/>
        <v>2,85786885241424+6,8995057429823i</v>
      </c>
      <c r="EB136" s="223" t="str">
        <f t="shared" ca="1" si="156"/>
        <v>7,14640286935335+2,16783761014136i</v>
      </c>
      <c r="EC136" s="223" t="str">
        <f t="shared" ca="1" si="157"/>
        <v>6,20939112007829-4,14898250091972i</v>
      </c>
      <c r="ED136" s="223" t="str">
        <f t="shared" ca="1" si="158"/>
        <v>0,731989181293924-7,43201087953414i</v>
      </c>
      <c r="EE136" s="223" t="str">
        <f t="shared" ca="1" si="159"/>
        <v>-5,28065307869671-5,2806530786917i</v>
      </c>
      <c r="EF136" s="223" t="str">
        <f t="shared" ca="1" si="160"/>
        <v>-7,43201087953416+0,731989181293691i</v>
      </c>
      <c r="EG136" s="223" t="str">
        <f t="shared" ca="1" si="161"/>
        <v>-4,14898250092+6,2093911200781i</v>
      </c>
      <c r="EH136" s="223" t="str">
        <f t="shared" ca="1" si="162"/>
        <v>2,16783761014103+7,14640286935345i</v>
      </c>
      <c r="EI136" s="223" t="str">
        <f t="shared" ca="1" si="163"/>
        <v>6,89950574298216+2,85786885241455i</v>
      </c>
      <c r="EJ136" s="223" t="str">
        <f t="shared" ca="1" si="164"/>
        <v>6,58616260465308-3,52037725536831i</v>
      </c>
      <c r="EK136" s="223" t="str">
        <f t="shared" ca="1" si="165"/>
        <v>1,45692890662252-7,32447622947149i</v>
      </c>
      <c r="EL136" s="223" t="str">
        <f t="shared" ca="1" si="166"/>
        <v>-4,73763077692244-5,77281980461909i</v>
      </c>
      <c r="EM136" s="223" t="str">
        <f t="shared" ca="1" si="167"/>
        <v>-7,46797120207658+3,36310237647443E-12i</v>
      </c>
      <c r="EN136" s="223"/>
      <c r="EO136" s="223"/>
      <c r="EP136" s="223"/>
    </row>
    <row r="137" spans="1:146" ht="15.75" thickBot="1">
      <c r="A137" s="257">
        <f t="shared" si="168"/>
        <v>7.2265625000000032E-4</v>
      </c>
      <c r="B137" s="256">
        <v>37</v>
      </c>
      <c r="C137" s="230">
        <f t="shared" si="169"/>
        <v>7400</v>
      </c>
      <c r="D137" s="229">
        <f t="shared" si="170"/>
        <v>46495.571273128939</v>
      </c>
      <c r="E137" s="229" t="str">
        <f t="shared" si="171"/>
        <v>46495,5712731289i</v>
      </c>
      <c r="F137" s="229" t="str">
        <f t="shared" si="177"/>
        <v>0,0287886559272581-0,0118237047686062i</v>
      </c>
      <c r="G137" s="229" t="str">
        <f t="shared" si="178"/>
        <v>-4,63186337716272-0,44849835632397i</v>
      </c>
      <c r="H137" s="229" t="str">
        <f t="shared" si="179"/>
        <v>0,00205901321075032-0,011437531543921i</v>
      </c>
      <c r="I137" s="229" t="str">
        <f t="shared" si="174"/>
        <v>-0,00217458367474218+0,00996490217019257i</v>
      </c>
      <c r="J137" s="255" t="str">
        <f ca="1">IMPRODUCT(1/N_FFT2,AZ100)</f>
        <v>-0,0785422868071492-0,00444283960268496i</v>
      </c>
      <c r="K137" s="254" t="str">
        <f t="shared" ca="1" si="175"/>
        <v>0,000215069236666358-0,000773004877786952i</v>
      </c>
      <c r="N137" s="246">
        <f t="shared" ca="1" si="176"/>
        <v>2.5328752990214021</v>
      </c>
      <c r="O137" s="223">
        <f t="shared" ca="1" si="39"/>
        <v>-7.4671247009785979</v>
      </c>
      <c r="P137" s="223" t="str">
        <f t="shared" ca="1" si="40"/>
        <v>-4,59401100684694+5,88668108265887i</v>
      </c>
      <c r="Q137" s="223" t="str">
        <f t="shared" ca="1" si="41"/>
        <v>1,81436330320389+7,2433443314502i</v>
      </c>
      <c r="R137" s="223" t="str">
        <f t="shared" ca="1" si="42"/>
        <v>6,82651824868945+3,02598742566368i</v>
      </c>
      <c r="S137" s="223" t="str">
        <f t="shared" ca="1" si="43"/>
        <v>6,58541605733387-3,51997821751412i</v>
      </c>
      <c r="T137" s="223" t="str">
        <f t="shared" ca="1" si="44"/>
        <v>1,27659374248798-7,35719102080443i</v>
      </c>
      <c r="U137" s="223" t="str">
        <f t="shared" ca="1" si="45"/>
        <v>-5,01461445990155-5,53277445035589i</v>
      </c>
      <c r="V137" s="223" t="str">
        <f t="shared" ca="1" si="46"/>
        <v>-7,44689220311567+0,549315769971811i</v>
      </c>
      <c r="W137" s="223" t="str">
        <f t="shared" ca="1" si="47"/>
        <v>-4,14851221010908+6,20868728013745i</v>
      </c>
      <c r="X137" s="223" t="str">
        <f t="shared" ca="1" si="48"/>
        <v>2,34230067197854+7,09024533158153i</v>
      </c>
      <c r="Y137" s="223" t="str">
        <f t="shared" ca="1" si="49"/>
        <v>7,03062694618795+2,51559854577407i</v>
      </c>
      <c r="Z137" s="223" t="str">
        <f t="shared" ca="1" si="50"/>
        <v>6,30862692578594-3,99489394242367i</v>
      </c>
      <c r="AA137" s="223" t="str">
        <f t="shared" ca="1" si="51"/>
        <v>0,731906209674109-7,4311684545706i</v>
      </c>
      <c r="AB137" s="223" t="str">
        <f t="shared" ca="1" si="52"/>
        <v>-5,40804328271862-5,14888523393236i</v>
      </c>
      <c r="AC137" s="223" t="str">
        <f t="shared" ca="1" si="53"/>
        <v>-7,38630435118581+1,09565475019199i</v>
      </c>
      <c r="AD137" s="223" t="str">
        <f t="shared" ca="1" si="54"/>
        <v>-3,68053226626668+6,49704806330802i</v>
      </c>
      <c r="AE137" s="223" t="str">
        <f t="shared" ca="1" si="55"/>
        <v>2,85754491046868+6,89872367794357i</v>
      </c>
      <c r="AF137" s="223" t="str">
        <f t="shared" ca="1" si="56"/>
        <v>7,19663606711312+1,99157741940688i</v>
      </c>
      <c r="AG137" s="223" t="str">
        <f t="shared" ca="1" si="57"/>
        <v>5,99765079833114-4,44816099093125i</v>
      </c>
      <c r="AH137" s="223" t="str">
        <f t="shared" ca="1" si="58"/>
        <v>0,18325241369573-7,46487574262555i</v>
      </c>
      <c r="AI137" s="223" t="str">
        <f t="shared" ca="1" si="59"/>
        <v>-5,7721654504196-4,73709376231324i</v>
      </c>
      <c r="AJ137" s="223" t="str">
        <f t="shared" ca="1" si="60"/>
        <v>-7,28568947600812+1,63605628239047i</v>
      </c>
      <c r="AK137" s="223" t="str">
        <f t="shared" ca="1" si="61"/>
        <v>-3,19260719918242+6,75020078010227i</v>
      </c>
      <c r="AL137" s="223" t="str">
        <f t="shared" ca="1" si="62"/>
        <v>3,35730386550379+6,66981724297135i</v>
      </c>
      <c r="AM137" s="223" t="str">
        <f t="shared" ca="1" si="63"/>
        <v>7,3236459936552+1,45676376244842i</v>
      </c>
      <c r="AN137" s="223" t="str">
        <f t="shared" ca="1" si="64"/>
        <v>5,65417288154803-4,87732306962861i</v>
      </c>
      <c r="AO137" s="223" t="str">
        <f t="shared" ca="1" si="65"/>
        <v>-0,366394442989908-7,45813022225483i</v>
      </c>
      <c r="AP137" s="223" t="str">
        <f t="shared" ca="1" si="66"/>
        <v>-6,1050077534292-4,29963156916195i</v>
      </c>
      <c r="AQ137" s="223" t="str">
        <f t="shared" ca="1" si="67"/>
        <v>-7,1455928183087+2,16759188384248i</v>
      </c>
      <c r="AR137" s="223" t="str">
        <f t="shared" ca="1" si="68"/>
        <v>-7,1455928183087+2,16759188384248i</v>
      </c>
      <c r="AS137" s="223" t="str">
        <f t="shared" ca="1" si="69"/>
        <v>3,83886930000616+6,40476649046902i</v>
      </c>
      <c r="AT137" s="223" t="str">
        <f t="shared" ca="1" si="70"/>
        <v>7,41096844801778+0,914055776443452i</v>
      </c>
      <c r="AU137" s="223" t="str">
        <f t="shared" ca="1" si="71"/>
        <v>5,28005451202747-5,28005451202761i</v>
      </c>
      <c r="AV137" s="223" t="str">
        <f t="shared" ca="1" si="72"/>
        <v>-0,914055776443639-7,41096844801775i</v>
      </c>
      <c r="AW137" s="223" t="str">
        <f t="shared" ca="1" si="73"/>
        <v>-6,40476649046912-3,83886930000601i</v>
      </c>
      <c r="AX137" s="223" t="str">
        <f t="shared" ca="1" si="74"/>
        <v>-6,966773574014+2,68738111707009i</v>
      </c>
      <c r="AY137" s="223" t="str">
        <f t="shared" ca="1" si="75"/>
        <v>-2,16759188384231+7,14559281830875i</v>
      </c>
      <c r="AZ137" s="223" t="str">
        <f t="shared" ca="1" si="76"/>
        <v>4,2996315691621+6,1050077534291i</v>
      </c>
      <c r="BA137" s="223" t="str">
        <f t="shared" ca="1" si="77"/>
        <v>7,45813022225483+0,3663944429897i</v>
      </c>
      <c r="BB137" s="223" t="str">
        <f t="shared" ca="1" si="78"/>
        <v>4,87732306962848-5,65417288154815i</v>
      </c>
      <c r="BC137" s="223" t="str">
        <f t="shared" ca="1" si="79"/>
        <v>-1,45676376244863-7,32364599365516i</v>
      </c>
      <c r="BD137" s="223" t="str">
        <f t="shared" ca="1" si="80"/>
        <v>-6,66981724297142-3,35730386550366i</v>
      </c>
      <c r="BE137" s="223" t="str">
        <f t="shared" ca="1" si="81"/>
        <v>-6,75020078010219+3,19260719918258i</v>
      </c>
      <c r="BF137" s="223" t="str">
        <f t="shared" ca="1" si="82"/>
        <v>-1,63605628239027+7,28568947600816i</v>
      </c>
      <c r="BG137" s="223" t="str">
        <f t="shared" ca="1" si="83"/>
        <v>4,73709376231339+5,77216545041948i</v>
      </c>
      <c r="BH137" s="223" t="str">
        <f t="shared" ca="1" si="84"/>
        <v>7,46487574262555-0,183252413695939i</v>
      </c>
      <c r="BI137" s="223" t="str">
        <f t="shared" ca="1" si="85"/>
        <v>4,44816099093113-5,99765079833124i</v>
      </c>
      <c r="BJ137" s="223" t="str">
        <f t="shared" ca="1" si="86"/>
        <v>-1,99157741940706-7,19663606711307i</v>
      </c>
      <c r="BK137" s="223" t="str">
        <f t="shared" ca="1" si="87"/>
        <v>-6,89872367794365-2,85754491046849i</v>
      </c>
      <c r="BL137" s="223" t="str">
        <f t="shared" ca="1" si="88"/>
        <v>-6,49704806330794+3,68053226626683i</v>
      </c>
      <c r="BM137" s="223" t="str">
        <f t="shared" ca="1" si="89"/>
        <v>-1,09565475019179+7,38630435118584i</v>
      </c>
      <c r="BN137" s="223" t="str">
        <f t="shared" ca="1" si="90"/>
        <v>5,14888523393252+5,40804328271848i</v>
      </c>
      <c r="BO137" s="223" t="str">
        <f t="shared" ca="1" si="91"/>
        <v>7,43116845457058-0,73190620967429i</v>
      </c>
      <c r="BP137" s="223" t="str">
        <f t="shared" ca="1" si="92"/>
        <v>3,99489394242356-6,30862692578601i</v>
      </c>
      <c r="BQ137" s="223" t="str">
        <f t="shared" ca="1" si="93"/>
        <v>-2,51559854577423-7,03062694618789i</v>
      </c>
      <c r="BR137" s="223" t="str">
        <f t="shared" ca="1" si="94"/>
        <v>-7,09024533158158-2,34230067197837i</v>
      </c>
      <c r="BS137" s="223" t="str">
        <f t="shared" ca="1" si="95"/>
        <v>-6,20868728013733+4,14851221010926i</v>
      </c>
      <c r="BT137" s="223" t="str">
        <f t="shared" ca="1" si="96"/>
        <v>-0,549315769971635+7,44689220311569i</v>
      </c>
      <c r="BU137" s="223" t="str">
        <f t="shared" ca="1" si="97"/>
        <v>5,53277445035602+5,01461445990141i</v>
      </c>
      <c r="BV137" s="223" t="str">
        <f t="shared" ca="1" si="98"/>
        <v>7,35719102080439-1,27659374248819i</v>
      </c>
      <c r="BW137" s="223" t="str">
        <f t="shared" ca="1" si="99"/>
        <v>3,51997821751397-6,58541605733396i</v>
      </c>
      <c r="BX137" s="223" t="str">
        <f t="shared" ca="1" si="100"/>
        <v>-3,02598742566386-6,82651824868936i</v>
      </c>
      <c r="BY137" s="223" t="str">
        <f t="shared" ca="1" si="101"/>
        <v>-7,24334433145024-1,81436330320373i</v>
      </c>
      <c r="BZ137" s="223" t="str">
        <f t="shared" ca="1" si="102"/>
        <v>-5,88668108265875+4,59401100684709i</v>
      </c>
      <c r="CA137" s="223" t="str">
        <f t="shared" ca="1" si="103"/>
        <v>2,08568304428518E-13+7,4671247009786i</v>
      </c>
      <c r="CB137" s="223" t="str">
        <f t="shared" ca="1" si="104"/>
        <v>5,88668108265898+4,59401100684681i</v>
      </c>
      <c r="CC137" s="223" t="str">
        <f t="shared" ca="1" si="105"/>
        <v>7,24334433145015-1,81436330320408i</v>
      </c>
      <c r="CD137" s="223" t="str">
        <f t="shared" ca="1" si="106"/>
        <v>3,02598742566353-6,82651824868951i</v>
      </c>
      <c r="CE137" s="223" t="str">
        <f t="shared" ca="1" si="107"/>
        <v>-3,51997821751429-6,58541605733379i</v>
      </c>
      <c r="CF137" s="223" t="str">
        <f t="shared" ca="1" si="108"/>
        <v>-7,35719102080446-1,27659374248778i</v>
      </c>
      <c r="CG137" s="223" t="str">
        <f t="shared" ca="1" si="109"/>
        <v>-5,53277445035578+5,01461445990168i</v>
      </c>
      <c r="CH137" s="223" t="str">
        <f t="shared" ca="1" si="110"/>
        <v>0,549315769971999+7,44689220311566i</v>
      </c>
      <c r="CI137" s="223" t="str">
        <f t="shared" ca="1" si="111"/>
        <v>6,20868728013754+4,14851221010896i</v>
      </c>
      <c r="CJ137" s="223" t="str">
        <f t="shared" ca="1" si="112"/>
        <v>7,09024533158145-2,34230067197876i</v>
      </c>
      <c r="CK137" s="223" t="str">
        <f t="shared" ca="1" si="113"/>
        <v>2,51559854577389-7,03062694618801i</v>
      </c>
      <c r="CL137" s="223" t="str">
        <f t="shared" ca="1" si="114"/>
        <v>-3,99489394242387-6,30862692578582i</v>
      </c>
      <c r="CM137" s="223" t="str">
        <f t="shared" ca="1" si="115"/>
        <v>-7,43116845457062-0,731906209673875i</v>
      </c>
      <c r="CN137" s="223" t="str">
        <f t="shared" ca="1" si="116"/>
        <v>-5,14888523393221+5,40804328271876i</v>
      </c>
      <c r="CO137" s="223" t="str">
        <f t="shared" ca="1" si="117"/>
        <v>1,09565475019215+7,38630435118579i</v>
      </c>
      <c r="CP137" s="223" t="str">
        <f t="shared" ca="1" si="118"/>
        <v>6,4970480633081+3,68053226626656i</v>
      </c>
      <c r="CQ137" s="223" t="str">
        <f t="shared" ca="1" si="119"/>
        <v>6,89872367794349-2,85754491046887i</v>
      </c>
      <c r="CR137" s="223" t="str">
        <f t="shared" ca="1" si="120"/>
        <v>1,99157741940671-7,19663606711316i</v>
      </c>
      <c r="CS137" s="223" t="str">
        <f t="shared" ca="1" si="121"/>
        <v>-4,44816099093138-5,99765079833105i</v>
      </c>
      <c r="CT137" s="223" t="str">
        <f t="shared" ca="1" si="122"/>
        <v>-7,46487574262556-0,183252413695522i</v>
      </c>
      <c r="CU137" s="223" t="str">
        <f t="shared" ca="1" si="123"/>
        <v>-4,7370937623131+5,77216545041971i</v>
      </c>
      <c r="CV137" s="223" t="str">
        <f t="shared" ca="1" si="124"/>
        <v>1,63605628239062+7,28568947600808i</v>
      </c>
      <c r="CW137" s="223" t="str">
        <f t="shared" ca="1" si="125"/>
        <v>6,75020078010237+3,19260719918221i</v>
      </c>
      <c r="CX137" s="223" t="str">
        <f t="shared" ca="1" si="126"/>
        <v>6,66981724297126-3,35730386550398i</v>
      </c>
      <c r="CY137" s="223" t="str">
        <f t="shared" ca="1" si="127"/>
        <v>1,45676376244827-7,32364599365523i</v>
      </c>
      <c r="CZ137" s="223" t="str">
        <f t="shared" ca="1" si="128"/>
        <v>-4,87732306962879-5,65417288154788i</v>
      </c>
      <c r="DA137" s="223" t="str">
        <f t="shared" ca="1" si="129"/>
        <v>-7,45813022225482+0,366394442990116i</v>
      </c>
      <c r="DB137" s="223" t="str">
        <f t="shared" ca="1" si="130"/>
        <v>-4,2996315691618+6,10500775342931i</v>
      </c>
      <c r="DC137" s="223" t="str">
        <f t="shared" ca="1" si="131"/>
        <v>2,16759188384261+7,14559281830866i</v>
      </c>
      <c r="DD137" s="223" t="str">
        <f t="shared" ca="1" si="132"/>
        <v>6,96677357401387+2,68738111707042i</v>
      </c>
      <c r="DE137" s="223" t="str">
        <f t="shared" ca="1" si="133"/>
        <v>6,40476649046894-3,83886930000631i</v>
      </c>
      <c r="DF137" s="223" t="str">
        <f t="shared" ca="1" si="134"/>
        <v>0,914055776443303-7,4109684480178i</v>
      </c>
      <c r="DG137" s="223" t="str">
        <f t="shared" ca="1" si="135"/>
        <v>-5,28005451202776-5,28005451202732i</v>
      </c>
      <c r="DH137" s="223" t="str">
        <f t="shared" ca="1" si="136"/>
        <v>-7,41096844801773+0,914055776443818i</v>
      </c>
      <c r="DI137" s="223" t="str">
        <f t="shared" ca="1" si="137"/>
        <v>-3,83886930000587+6,4047664904692i</v>
      </c>
      <c r="DJ137" s="223" t="str">
        <f t="shared" ca="1" si="138"/>
        <v>2,68738111707031+6,96677357401392i</v>
      </c>
      <c r="DK137" s="223" t="str">
        <f t="shared" ca="1" si="139"/>
        <v>7,14559281830881+2,16759188384211i</v>
      </c>
      <c r="DL137" s="223" t="str">
        <f t="shared" ca="1" si="140"/>
        <v>6,10500775342901-4,29963156916223i</v>
      </c>
      <c r="DM137" s="223" t="str">
        <f t="shared" ca="1" si="141"/>
        <v>0,366394442990233-7,45813022225481i</v>
      </c>
      <c r="DN137" s="223" t="str">
        <f t="shared" ca="1" si="142"/>
        <v>-5,6541728815478-4,87732306962888i</v>
      </c>
      <c r="DO137" s="223" t="str">
        <f t="shared" ca="1" si="143"/>
        <v>-7,32364599365513+1,45676376244878i</v>
      </c>
      <c r="DP137" s="223" t="str">
        <f t="shared" ca="1" si="144"/>
        <v>-3,35730386550352+6,6698172429715i</v>
      </c>
      <c r="DQ137" s="223" t="str">
        <f t="shared" ca="1" si="145"/>
        <v>3,19260719918277+6,7502007801021i</v>
      </c>
      <c r="DR137" s="223" t="str">
        <f t="shared" ca="1" si="146"/>
        <v>7,28568947600819+1,63605628239011i</v>
      </c>
      <c r="DS137" s="223" t="str">
        <f t="shared" ca="1" si="147"/>
        <v>5,77216545041939-4,73709376231351i</v>
      </c>
      <c r="DT137" s="223" t="str">
        <f t="shared" ca="1" si="148"/>
        <v>-0,183252413695405-7,46487574262556i</v>
      </c>
      <c r="DU137" s="223" t="str">
        <f t="shared" ca="1" si="149"/>
        <v>-5,99765079833136-4,44816099093096i</v>
      </c>
      <c r="DV137" s="223" t="str">
        <f t="shared" ca="1" si="150"/>
        <v>-7,19663606711362+1,99157741940506i</v>
      </c>
      <c r="DW137" s="223" t="str">
        <f t="shared" ca="1" si="151"/>
        <v>-2,85754491046555+6,89872367794487i</v>
      </c>
      <c r="DX137" s="223" t="str">
        <f t="shared" ca="1" si="152"/>
        <v>3,68053226626766+6,49704806330747i</v>
      </c>
      <c r="DY137" s="223" t="str">
        <f t="shared" ca="1" si="153"/>
        <v>7,38630435118565+1,09565475019311i</v>
      </c>
      <c r="DZ137" s="223" t="str">
        <f t="shared" ca="1" si="154"/>
        <v>5,40804328272096-5,1488852339299i</v>
      </c>
      <c r="EA137" s="223" t="str">
        <f t="shared" ca="1" si="155"/>
        <v>-0,731906209675975-7,43116845457042i</v>
      </c>
      <c r="EB137" s="223" t="str">
        <f t="shared" ca="1" si="156"/>
        <v>-6,3086269257857-3,99489394242406i</v>
      </c>
      <c r="EC137" s="223" t="str">
        <f t="shared" ca="1" si="157"/>
        <v>-7,03062694618884+2,51559854577158i</v>
      </c>
      <c r="ED137" s="223" t="str">
        <f t="shared" ca="1" si="158"/>
        <v>-2,34230067197605+7,09024533158235i</v>
      </c>
      <c r="EE137" s="223" t="str">
        <f t="shared" ca="1" si="159"/>
        <v>4,14851221010939+6,20868728013725i</v>
      </c>
      <c r="EF137" s="223" t="str">
        <f t="shared" ca="1" si="160"/>
        <v>7,44689220311553+0,549315769973703i</v>
      </c>
      <c r="EG137" s="223" t="str">
        <f t="shared" ca="1" si="161"/>
        <v>5,01461445989905-5,53277445035816i</v>
      </c>
      <c r="EH137" s="223" t="str">
        <f t="shared" ca="1" si="162"/>
        <v>-1,27659374248908-7,35719102080423i</v>
      </c>
      <c r="EI137" s="223" t="str">
        <f t="shared" ca="1" si="163"/>
        <v>-6,58541605733333-3,51997821751514i</v>
      </c>
      <c r="EJ137" s="223" t="str">
        <f t="shared" ca="1" si="164"/>
        <v>-6,82651824869083+3,02598742566056i</v>
      </c>
      <c r="EK137" s="223" t="str">
        <f t="shared" ca="1" si="165"/>
        <v>-1,81436330320209+7,24334433145065i</v>
      </c>
      <c r="EL137" s="223" t="str">
        <f t="shared" ca="1" si="166"/>
        <v>4,59401100684663+5,88668108265911i</v>
      </c>
      <c r="EM137" s="223" t="str">
        <f t="shared" ca="1" si="167"/>
        <v>7,4671247009786+2,66017589485415E-12i</v>
      </c>
      <c r="EN137" s="223"/>
      <c r="EO137" s="223"/>
      <c r="EP137" s="223"/>
    </row>
    <row r="138" spans="1:146" ht="15.75" thickBot="1">
      <c r="A138" s="257">
        <f t="shared" si="168"/>
        <v>7.4218750000000033E-4</v>
      </c>
      <c r="B138" s="256">
        <v>38</v>
      </c>
      <c r="C138" s="230">
        <f t="shared" si="169"/>
        <v>7600</v>
      </c>
      <c r="D138" s="229">
        <f t="shared" si="170"/>
        <v>47752.208334564857</v>
      </c>
      <c r="E138" s="229" t="str">
        <f t="shared" si="171"/>
        <v>47752,2083345649i</v>
      </c>
      <c r="F138" s="229" t="str">
        <f t="shared" si="177"/>
        <v>0,0277042712111492-0,0108474093582067i</v>
      </c>
      <c r="G138" s="229" t="str">
        <f t="shared" si="178"/>
        <v>-4,67217699332941-0,401380948609722i</v>
      </c>
      <c r="H138" s="229" t="str">
        <f t="shared" si="179"/>
        <v>0,00205630597114959-0,011135814735814i</v>
      </c>
      <c r="I138" s="229" t="str">
        <f t="shared" si="174"/>
        <v>-0,00215373585032018+0,00974658400214347i</v>
      </c>
      <c r="J138" s="255" t="str">
        <f ca="1">IMPRODUCT(1/N_FFT2,BA100)</f>
        <v>0,0202744675518632+0,000376871175554954i</v>
      </c>
      <c r="K138" s="254" t="str">
        <f t="shared" ca="1" si="175"/>
        <v>-0,0000473390541831339+0,000196795120131222i</v>
      </c>
      <c r="N138" s="246">
        <f t="shared" ca="1" si="176"/>
        <v>2.5337948912745389</v>
      </c>
      <c r="O138" s="223">
        <f t="shared" ca="1" si="39"/>
        <v>-7.4662051087254611</v>
      </c>
      <c r="P138" s="223" t="str">
        <f t="shared" ca="1" si="40"/>
        <v>-4,44761319046561+5,99691217490756i</v>
      </c>
      <c r="Q138" s="223" t="str">
        <f t="shared" ca="1" si="41"/>
        <v>2,16732494030199+7,14471282338928i</v>
      </c>
      <c r="R138" s="223" t="str">
        <f t="shared" ca="1" si="42"/>
        <v>7,02976110955961+2,51528874447476i</v>
      </c>
      <c r="S138" s="223" t="str">
        <f t="shared" ca="1" si="43"/>
        <v>6,20792266712324-4,14800131202675i</v>
      </c>
      <c r="T138" s="223" t="str">
        <f t="shared" ca="1" si="44"/>
        <v>0,366349320736639-7,45721173769083i</v>
      </c>
      <c r="U138" s="223" t="str">
        <f t="shared" ca="1" si="45"/>
        <v>-5,77145459599506-4,73651037916373i</v>
      </c>
      <c r="V138" s="223" t="str">
        <f t="shared" ca="1" si="46"/>
        <v>-7,24245229822447+1,81413986051279i</v>
      </c>
      <c r="W138" s="223" t="str">
        <f t="shared" ca="1" si="47"/>
        <v>-2,85719299774882+6,89787408548266i</v>
      </c>
      <c r="X138" s="223" t="str">
        <f t="shared" ca="1" si="48"/>
        <v>3,83839653510522+6,40397772988401i</v>
      </c>
      <c r="Y138" s="223" t="str">
        <f t="shared" ca="1" si="49"/>
        <v>7,43025329040551+0,731816073871213i</v>
      </c>
      <c r="Z138" s="223" t="str">
        <f t="shared" ca="1" si="50"/>
        <v>5,01399689948896-5,53209307744124i</v>
      </c>
      <c r="AA138" s="223" t="str">
        <f t="shared" ca="1" si="51"/>
        <v>-1,45658435889943-7,32274407110939i</v>
      </c>
      <c r="AB138" s="223" t="str">
        <f t="shared" ca="1" si="52"/>
        <v>-6,74936947855135-3,19221402283082i</v>
      </c>
      <c r="AC138" s="223" t="str">
        <f t="shared" ca="1" si="53"/>
        <v>-6,58460504937122+3,51954472472693i</v>
      </c>
      <c r="AD138" s="223" t="str">
        <f t="shared" ca="1" si="54"/>
        <v>-1,09551981798469+7,38539471213022i</v>
      </c>
      <c r="AE138" s="223" t="str">
        <f t="shared" ca="1" si="55"/>
        <v>5,27940426210932+5,27940426210951i</v>
      </c>
      <c r="AF138" s="223" t="str">
        <f t="shared" ca="1" si="56"/>
        <v>7,38539471213026-1,09551981798443i</v>
      </c>
      <c r="AG138" s="223" t="str">
        <f t="shared" ca="1" si="57"/>
        <v>3,5195447247265-6,58460504937146i</v>
      </c>
      <c r="AH138" s="223" t="str">
        <f t="shared" ca="1" si="58"/>
        <v>-3,19221402283058-6,74936947855146i</v>
      </c>
      <c r="AI138" s="223" t="str">
        <f t="shared" ca="1" si="59"/>
        <v>-7,32274407110934-1,45658435889969i</v>
      </c>
      <c r="AJ138" s="223" t="str">
        <f t="shared" ca="1" si="60"/>
        <v>-5,5320930774409+5,01399689948933i</v>
      </c>
      <c r="AK138" s="223" t="str">
        <f t="shared" ca="1" si="61"/>
        <v>0,73181607387094+7,43025329040554i</v>
      </c>
      <c r="AL138" s="223" t="str">
        <f t="shared" ca="1" si="62"/>
        <v>6,40397772988399+3,83839653510527i</v>
      </c>
      <c r="AM138" s="223" t="str">
        <f t="shared" ca="1" si="63"/>
        <v>6,89787408548259-2,85719299774899i</v>
      </c>
      <c r="AN138" s="223" t="str">
        <f t="shared" ca="1" si="64"/>
        <v>1,81413986051312-7,24245229822438i</v>
      </c>
      <c r="AO138" s="223" t="str">
        <f t="shared" ca="1" si="65"/>
        <v>-4,73651037916364-5,77145459599513i</v>
      </c>
      <c r="AP138" s="223" t="str">
        <f t="shared" ca="1" si="66"/>
        <v>-7,45721173769083+0,366349320736756i</v>
      </c>
      <c r="AQ138" s="223" t="str">
        <f t="shared" ca="1" si="67"/>
        <v>-4,14800131202646+6,20792266712343i</v>
      </c>
      <c r="AR138" s="223" t="str">
        <f t="shared" ca="1" si="68"/>
        <v>-4,14800131202646+6,20792266712343i</v>
      </c>
      <c r="AS138" s="223" t="str">
        <f t="shared" ca="1" si="69"/>
        <v>7,14471282338928+2,16732494030196i</v>
      </c>
      <c r="AT138" s="223" t="str">
        <f t="shared" ca="1" si="70"/>
        <v>5,99691217490741-4,44761319046582i</v>
      </c>
      <c r="AU138" s="223" t="str">
        <f t="shared" ca="1" si="71"/>
        <v>2,60680094846078E-13-7,46620510872546i</v>
      </c>
      <c r="AV138" s="223" t="str">
        <f t="shared" ca="1" si="72"/>
        <v>-5,99691217490754-4,44761319046564i</v>
      </c>
      <c r="AW138" s="223" t="str">
        <f t="shared" ca="1" si="73"/>
        <v>-7,14471282338922+2,16732494030217i</v>
      </c>
      <c r="AX138" s="223" t="str">
        <f t="shared" ca="1" si="74"/>
        <v>-2,51528874447506+7,0297611095595i</v>
      </c>
      <c r="AY138" s="223" t="str">
        <f t="shared" ca="1" si="75"/>
        <v>4,14800131202665+6,20792266712331i</v>
      </c>
      <c r="AZ138" s="223" t="str">
        <f t="shared" ca="1" si="76"/>
        <v>7,45721173769084+0,366349320736509i</v>
      </c>
      <c r="BA138" s="223" t="str">
        <f t="shared" ca="1" si="77"/>
        <v>4,73651037916347-5,77145459599527i</v>
      </c>
      <c r="BB138" s="223" t="str">
        <f t="shared" ca="1" si="78"/>
        <v>-1,81413986051259-7,24245229822452i</v>
      </c>
      <c r="BC138" s="223" t="str">
        <f t="shared" ca="1" si="79"/>
        <v>-6,89787408548268-2,85719299774878i</v>
      </c>
      <c r="BD138" s="223" t="str">
        <f t="shared" ca="1" si="80"/>
        <v>-6,40397772988389+3,83839653510543i</v>
      </c>
      <c r="BE138" s="223" t="str">
        <f t="shared" ca="1" si="81"/>
        <v>-0,731816073871459+7,43025329040549i</v>
      </c>
      <c r="BF138" s="223" t="str">
        <f t="shared" ca="1" si="82"/>
        <v>5,53209307744105+5,01399689948917i</v>
      </c>
      <c r="BG138" s="223" t="str">
        <f t="shared" ca="1" si="83"/>
        <v>7,3227440711093-1,45658435889987i</v>
      </c>
      <c r="BH138" s="223" t="str">
        <f t="shared" ca="1" si="84"/>
        <v>3,19221402283105-6,74936947855123i</v>
      </c>
      <c r="BI138" s="223" t="str">
        <f t="shared" ca="1" si="85"/>
        <v>-3,51954472472667-6,58460504937136i</v>
      </c>
      <c r="BJ138" s="223" t="str">
        <f t="shared" ca="1" si="86"/>
        <v>-7,38539471213029-1,0955198179842i</v>
      </c>
      <c r="BK138" s="223" t="str">
        <f t="shared" ca="1" si="87"/>
        <v>-5,27940426210971+5,27940426210913i</v>
      </c>
      <c r="BL138" s="223" t="str">
        <f t="shared" ca="1" si="88"/>
        <v>1,09551981798419+7,38539471213029i</v>
      </c>
      <c r="BM138" s="223" t="str">
        <f t="shared" ca="1" si="89"/>
        <v>6,58460504937133+3,51954472472673i</v>
      </c>
      <c r="BN138" s="223" t="str">
        <f t="shared" ca="1" si="90"/>
        <v>6,74936947855126-3,19221402283099i</v>
      </c>
      <c r="BO138" s="223" t="str">
        <f t="shared" ca="1" si="91"/>
        <v>1,45658435889994-7,32274407110928i</v>
      </c>
      <c r="BP138" s="223" t="str">
        <f t="shared" ca="1" si="92"/>
        <v>-5,01399689948911-5,5320930774411i</v>
      </c>
      <c r="BQ138" s="223" t="str">
        <f t="shared" ca="1" si="93"/>
        <v>-7,43025329040549+0,731816073871446i</v>
      </c>
      <c r="BR138" s="223" t="str">
        <f t="shared" ca="1" si="94"/>
        <v>-3,83839653510548+6,40397772988385i</v>
      </c>
      <c r="BS138" s="223" t="str">
        <f t="shared" ca="1" si="95"/>
        <v>2,85719299774872+6,89787408548271i</v>
      </c>
      <c r="BT138" s="223" t="str">
        <f t="shared" ca="1" si="96"/>
        <v>7,24245229822449+1,81413986051265i</v>
      </c>
      <c r="BU138" s="223" t="str">
        <f t="shared" ca="1" si="97"/>
        <v>5,77145459599484-4,73651037916399i</v>
      </c>
      <c r="BV138" s="223" t="str">
        <f t="shared" ca="1" si="98"/>
        <v>-0,366349320736496-7,45721173769084i</v>
      </c>
      <c r="BW138" s="223" t="str">
        <f t="shared" ca="1" si="99"/>
        <v>-6,20792266712327-4,14800131202671i</v>
      </c>
      <c r="BX138" s="223" t="str">
        <f t="shared" ca="1" si="100"/>
        <v>-7,02976110955951+2,51528874447506i</v>
      </c>
      <c r="BY138" s="223" t="str">
        <f t="shared" ca="1" si="101"/>
        <v>-2,16732494030221+7,14471282338921i</v>
      </c>
      <c r="BZ138" s="223" t="str">
        <f t="shared" ca="1" si="102"/>
        <v>4,44761319046559+5,99691217490758i</v>
      </c>
      <c r="CA138" s="223" t="str">
        <f t="shared" ca="1" si="103"/>
        <v>7,46620510872546-2,21347902825819E-13i</v>
      </c>
      <c r="CB138" s="223" t="str">
        <f t="shared" ca="1" si="104"/>
        <v>4,44761319046587-5,99691217490736i</v>
      </c>
      <c r="CC138" s="223" t="str">
        <f t="shared" ca="1" si="105"/>
        <v>-2,16732494030193-7,14471282338929i</v>
      </c>
      <c r="CD138" s="223" t="str">
        <f t="shared" ca="1" si="106"/>
        <v>-7,02976110955966-2,51528874447464i</v>
      </c>
      <c r="CE138" s="223" t="str">
        <f t="shared" ca="1" si="107"/>
        <v>-6,20792266712302+4,14800131202708i</v>
      </c>
      <c r="CF138" s="223" t="str">
        <f t="shared" ca="1" si="108"/>
        <v>-0,366349320736849+7,45721173769082i</v>
      </c>
      <c r="CG138" s="223" t="str">
        <f t="shared" ca="1" si="109"/>
        <v>5,77145459599512+4,73651037916366i</v>
      </c>
      <c r="CH138" s="223" t="str">
        <f t="shared" ca="1" si="110"/>
        <v>7,24245229822439-1,81413986051308i</v>
      </c>
      <c r="CI138" s="223" t="str">
        <f t="shared" ca="1" si="111"/>
        <v>2,85719299774905-6,89787408548257i</v>
      </c>
      <c r="CJ138" s="223" t="str">
        <f t="shared" ca="1" si="112"/>
        <v>-3,83839653510518-6,40397772988403i</v>
      </c>
      <c r="CK138" s="223" t="str">
        <f t="shared" ca="1" si="113"/>
        <v>-7,43025329040553-0,731816073870953i</v>
      </c>
      <c r="CL138" s="223" t="str">
        <f t="shared" ca="1" si="114"/>
        <v>-5,01399689948934+5,5320930774409i</v>
      </c>
      <c r="CM138" s="223" t="str">
        <f t="shared" ca="1" si="115"/>
        <v>1,45658435889965+7,32274407110934i</v>
      </c>
      <c r="CN138" s="223" t="str">
        <f t="shared" ca="1" si="116"/>
        <v>6,74936947855143+3,19221402283064i</v>
      </c>
      <c r="CO138" s="223" t="str">
        <f t="shared" ca="1" si="117"/>
        <v>6,5846050493715-3,51954472472642i</v>
      </c>
      <c r="CP138" s="223" t="str">
        <f t="shared" ca="1" si="118"/>
        <v>1,09551981798443-7,38539471213026i</v>
      </c>
      <c r="CQ138" s="223" t="str">
        <f t="shared" ca="1" si="119"/>
        <v>-5,27940426210949-5,27940426210935i</v>
      </c>
      <c r="CR138" s="223" t="str">
        <f t="shared" ca="1" si="120"/>
        <v>-7,38539471213022+1,09551981798463i</v>
      </c>
      <c r="CS138" s="223" t="str">
        <f t="shared" ca="1" si="121"/>
        <v>-3,51954472472698+6,58460504937119i</v>
      </c>
      <c r="CT138" s="223" t="str">
        <f t="shared" ca="1" si="122"/>
        <v>3,19221402283073+6,74936947855138i</v>
      </c>
      <c r="CU138" s="223" t="str">
        <f t="shared" ca="1" si="123"/>
        <v>7,32274407110939+1,45658435889944i</v>
      </c>
      <c r="CV138" s="223" t="str">
        <f t="shared" ca="1" si="124"/>
        <v>5,53209307744125-5,01399689948894i</v>
      </c>
      <c r="CW138" s="223" t="str">
        <f t="shared" ca="1" si="125"/>
        <v>-0,731816073871161-7,43025329040552i</v>
      </c>
      <c r="CX138" s="223" t="str">
        <f t="shared" ca="1" si="126"/>
        <v>-6,40397772988409-3,83839653510509i</v>
      </c>
      <c r="CY138" s="223" t="str">
        <f t="shared" ca="1" si="127"/>
        <v>-6,89787408548281+2,85719299774846i</v>
      </c>
      <c r="CZ138" s="223" t="str">
        <f t="shared" ca="1" si="128"/>
        <v>-1,81413986051288+7,24245229822444i</v>
      </c>
      <c r="DA138" s="223" t="str">
        <f t="shared" ca="1" si="129"/>
        <v>4,73651037916381+5,77145459599498i</v>
      </c>
      <c r="DB138" s="223" t="str">
        <f t="shared" ca="1" si="130"/>
        <v>7,45721173769082-0,366349320736951i</v>
      </c>
      <c r="DC138" s="223" t="str">
        <f t="shared" ca="1" si="131"/>
        <v>4,14800131202694-6,20792266712311i</v>
      </c>
      <c r="DD138" s="223" t="str">
        <f t="shared" ca="1" si="132"/>
        <v>-2,51528874447473-7,02976110955962i</v>
      </c>
      <c r="DE138" s="223" t="str">
        <f t="shared" ca="1" si="133"/>
        <v>-7,14471282338935-2,16732494030172i</v>
      </c>
      <c r="DF138" s="223" t="str">
        <f t="shared" ca="1" si="134"/>
        <v>-5,99691217490771+4,4476131904654i</v>
      </c>
      <c r="DG138" s="223" t="str">
        <f t="shared" ca="1" si="135"/>
        <v>-6,58574810387584E-14+7,46620510872546i</v>
      </c>
      <c r="DH138" s="223" t="str">
        <f t="shared" ca="1" si="136"/>
        <v>5,99691217490764+4,4476131904655i</v>
      </c>
      <c r="DI138" s="223" t="str">
        <f t="shared" ca="1" si="137"/>
        <v>7,14471282338936-2,1673249403017i</v>
      </c>
      <c r="DJ138" s="223" t="str">
        <f t="shared" ca="1" si="138"/>
        <v>2,51528874447485-7,02976110955957i</v>
      </c>
      <c r="DK138" s="223" t="str">
        <f t="shared" ca="1" si="139"/>
        <v>-4,14800131202684-6,20792266712318i</v>
      </c>
      <c r="DL138" s="223" t="str">
        <f t="shared" ca="1" si="140"/>
        <v>-7,45721173769085-0,366349320736341i</v>
      </c>
      <c r="DM138" s="223" t="str">
        <f t="shared" ca="1" si="141"/>
        <v>-4,73651037916392+5,7714545959949i</v>
      </c>
      <c r="DN138" s="223" t="str">
        <f t="shared" ca="1" si="142"/>
        <v>1,81413986051285+7,24245229822445i</v>
      </c>
      <c r="DO138" s="223" t="str">
        <f t="shared" ca="1" si="143"/>
        <v>6,89787408548277+2,85719299774858i</v>
      </c>
      <c r="DP138" s="223" t="str">
        <f t="shared" ca="1" si="144"/>
        <v>6,40397772988416-3,83839653510498i</v>
      </c>
      <c r="DQ138" s="223" t="str">
        <f t="shared" ca="1" si="145"/>
        <v>0,731816073871291-7,4302532904055i</v>
      </c>
      <c r="DR138" s="223" t="str">
        <f t="shared" ca="1" si="146"/>
        <v>-5,53209307744116-5,01399689948904i</v>
      </c>
      <c r="DS138" s="223" t="str">
        <f t="shared" ca="1" si="147"/>
        <v>-7,32274407110896+1,45658435890161i</v>
      </c>
      <c r="DT138" s="223" t="str">
        <f t="shared" ca="1" si="148"/>
        <v>-3,1922140228322+6,7493694785507i</v>
      </c>
      <c r="DU138" s="223" t="str">
        <f t="shared" ca="1" si="149"/>
        <v>3,51954472472883+6,58460504937021i</v>
      </c>
      <c r="DV138" s="223" t="str">
        <f t="shared" ca="1" si="150"/>
        <v>7,3853947121301+1,0955198179855i</v>
      </c>
      <c r="DW138" s="223" t="str">
        <f t="shared" ca="1" si="151"/>
        <v>5,27940426210741-5,27940426211143i</v>
      </c>
      <c r="DX138" s="223" t="str">
        <f t="shared" ca="1" si="152"/>
        <v>-1,09551981798367-7,38539471213037i</v>
      </c>
      <c r="DY138" s="223" t="str">
        <f t="shared" ca="1" si="153"/>
        <v>-6,58460504937284-3,51954472472391i</v>
      </c>
      <c r="DZ138" s="223" t="str">
        <f t="shared" ca="1" si="154"/>
        <v>-6,74936947855149+3,19221402283052i</v>
      </c>
      <c r="EA138" s="223" t="str">
        <f t="shared" ca="1" si="155"/>
        <v>-1,45658435889613+7,32274407111005i</v>
      </c>
      <c r="EB138" s="223" t="str">
        <f t="shared" ca="1" si="156"/>
        <v>5,01399689948932+5,53209307744091i</v>
      </c>
      <c r="EC138" s="223" t="str">
        <f t="shared" ca="1" si="157"/>
        <v>7,43025329040583-0,731816073867971i</v>
      </c>
      <c r="ED138" s="223" t="str">
        <f t="shared" ca="1" si="158"/>
        <v>3,83839653510466-6,40397772988435i</v>
      </c>
      <c r="EE138" s="223" t="str">
        <f t="shared" ca="1" si="159"/>
        <v>-2,85719299774618-6,89787408548376i</v>
      </c>
      <c r="EF138" s="223" t="str">
        <f t="shared" ca="1" si="160"/>
        <v>-7,24245229822472-1,81413986051177i</v>
      </c>
      <c r="EG138" s="223" t="str">
        <f t="shared" ca="1" si="161"/>
        <v>-5,77145459599661+4,73651037916183i</v>
      </c>
      <c r="EH138" s="223" t="str">
        <f t="shared" ca="1" si="162"/>
        <v>0,366349320738201+7,45721173769076i</v>
      </c>
      <c r="EI138" s="223" t="str">
        <f t="shared" ca="1" si="163"/>
        <v>6,20792266712216+4,14800131202837i</v>
      </c>
      <c r="EJ138" s="223" t="str">
        <f t="shared" ca="1" si="164"/>
        <v>7,02976110955895-2,51528874447661i</v>
      </c>
      <c r="EK138" s="223" t="str">
        <f t="shared" ca="1" si="165"/>
        <v>2,16732494030347-7,14471282338883i</v>
      </c>
      <c r="EL138" s="223" t="str">
        <f t="shared" ca="1" si="166"/>
        <v>-4,44761319046759-5,99691217490609i</v>
      </c>
      <c r="EM138" s="223" t="str">
        <f t="shared" ca="1" si="167"/>
        <v>-7,46620510872546-1,04272037938431E-12i</v>
      </c>
      <c r="EN138" s="223"/>
      <c r="EO138" s="223"/>
      <c r="EP138" s="223"/>
    </row>
    <row r="139" spans="1:146" ht="15.75" thickBot="1">
      <c r="A139" s="257">
        <f t="shared" si="168"/>
        <v>7.6171875000000035E-4</v>
      </c>
      <c r="B139" s="256">
        <v>39</v>
      </c>
      <c r="C139" s="230">
        <f t="shared" si="169"/>
        <v>7800</v>
      </c>
      <c r="D139" s="229">
        <f t="shared" si="170"/>
        <v>49008.845396000776</v>
      </c>
      <c r="E139" s="229" t="str">
        <f t="shared" si="171"/>
        <v>49008,8453960008i</v>
      </c>
      <c r="F139" s="229" t="str">
        <f t="shared" si="177"/>
        <v>0,0266728476734298-0,00995270952693579i</v>
      </c>
      <c r="G139" s="229" t="str">
        <f t="shared" si="178"/>
        <v>-4,71011606540262-0,352911082018486i</v>
      </c>
      <c r="H139" s="229" t="str">
        <f t="shared" si="179"/>
        <v>0,00205377192705587-0,0108496050471795i</v>
      </c>
      <c r="I139" s="229" t="str">
        <f t="shared" si="174"/>
        <v>-0,0021353418767269+0,00953784271321724i</v>
      </c>
      <c r="J139" s="255" t="str">
        <f ca="1">IMPRODUCT(1/N_FFT2,BB100)</f>
        <v>0,130131670849797+0,00444366646776129i</v>
      </c>
      <c r="K139" s="254" t="str">
        <f t="shared" ca="1" si="175"/>
        <v>-0,000320258598093518+0,0012316866614787i</v>
      </c>
      <c r="N139" s="246">
        <f t="shared" ca="1" si="176"/>
        <v>2.5347961718955503</v>
      </c>
      <c r="O139" s="223">
        <f t="shared" ca="1" si="39"/>
        <v>-7.4652038281044497</v>
      </c>
      <c r="P139" s="223" t="str">
        <f t="shared" ca="1" si="40"/>
        <v>-4,2985255148264+6,10343727693927i</v>
      </c>
      <c r="Q139" s="223" t="str">
        <f t="shared" ca="1" si="41"/>
        <v>2,51495142319315+7,02881835973331i</v>
      </c>
      <c r="R139" s="223" t="str">
        <f t="shared" ca="1" si="42"/>
        <v>7,19478477581156+1,99106509810591i</v>
      </c>
      <c r="S139" s="223" t="str">
        <f t="shared" ca="1" si="43"/>
        <v>5,77068059560826-4,7358751734622i</v>
      </c>
      <c r="T139" s="223" t="str">
        <f t="shared" ca="1" si="44"/>
        <v>-0,549174461797067-7,44497653492979i</v>
      </c>
      <c r="U139" s="223" t="str">
        <f t="shared" ca="1" si="45"/>
        <v>-6,40311890284874-3,83788177399025i</v>
      </c>
      <c r="V139" s="223" t="str">
        <f t="shared" ca="1" si="46"/>
        <v>-6,82476216796843+3,02520900861612i</v>
      </c>
      <c r="W139" s="223" t="str">
        <f t="shared" ca="1" si="47"/>
        <v>-1,45638901874094+7,32176202981469i</v>
      </c>
      <c r="X139" s="223" t="str">
        <f t="shared" ca="1" si="48"/>
        <v>5,14756071420437+5,40665209614278i</v>
      </c>
      <c r="Y139" s="223" t="str">
        <f t="shared" ca="1" si="49"/>
        <v>7,38440426886008-1,09537289960374i</v>
      </c>
      <c r="Z139" s="223" t="str">
        <f t="shared" ca="1" si="50"/>
        <v>3,35644021929697-6,66810147264055i</v>
      </c>
      <c r="AA139" s="223" t="str">
        <f t="shared" ca="1" si="51"/>
        <v>-3,51907272430951-6,58372199869999i</v>
      </c>
      <c r="AB139" s="223" t="str">
        <f t="shared" ca="1" si="52"/>
        <v>-7,40906202100159-0,913820641098202i</v>
      </c>
      <c r="AC139" s="223" t="str">
        <f t="shared" ca="1" si="53"/>
        <v>-5,01332448052158+5,53135117743833i</v>
      </c>
      <c r="AD139" s="223" t="str">
        <f t="shared" ca="1" si="54"/>
        <v>1,63563541676148+7,28381527625329i</v>
      </c>
      <c r="AE139" s="223" t="str">
        <f t="shared" ca="1" si="55"/>
        <v>6,89694902281049+2,8568098242443i</v>
      </c>
      <c r="AF139" s="223" t="str">
        <f t="shared" ca="1" si="56"/>
        <v>6,30700406948974-3,99386628000803i</v>
      </c>
      <c r="AG139" s="223" t="str">
        <f t="shared" ca="1" si="57"/>
        <v>0,366300190225386-7,45621166315617i</v>
      </c>
      <c r="AH139" s="223" t="str">
        <f t="shared" ca="1" si="58"/>
        <v>-5,88516676939078-4,59282922517307i</v>
      </c>
      <c r="AI139" s="223" t="str">
        <f t="shared" ca="1" si="59"/>
        <v>-7,14375465757564+2,16703428388007i</v>
      </c>
      <c r="AJ139" s="223" t="str">
        <f t="shared" ca="1" si="60"/>
        <v>-2,34169812923258+7,08842140865609i</v>
      </c>
      <c r="AK139" s="223" t="str">
        <f t="shared" ca="1" si="61"/>
        <v>4,44701672829618+5,99610793877155i</v>
      </c>
      <c r="AL139" s="223" t="str">
        <f t="shared" ca="1" si="62"/>
        <v>7,46295544828241-0,183205273115459i</v>
      </c>
      <c r="AM139" s="223" t="str">
        <f t="shared" ca="1" si="63"/>
        <v>4,14744503031857-6,20709013271365i</v>
      </c>
      <c r="AN139" s="223" t="str">
        <f t="shared" ca="1" si="64"/>
        <v>-2,68668980445676-6,96498141345499i</v>
      </c>
      <c r="AO139" s="223" t="str">
        <f t="shared" ca="1" si="65"/>
        <v>-7,24148102472878-1,81389656916768i</v>
      </c>
      <c r="AP139" s="223" t="str">
        <f t="shared" ca="1" si="66"/>
        <v>-5,65271837961468+4,8760684076325i</v>
      </c>
      <c r="AQ139" s="223" t="str">
        <f t="shared" ca="1" si="67"/>
        <v>0,731717931207905+7,42925683122438i</v>
      </c>
      <c r="AR139" s="223" t="str">
        <f t="shared" ca="1" si="68"/>
        <v>0,731717931207905+7,42925683122438i</v>
      </c>
      <c r="AS139" s="223" t="str">
        <f t="shared" ca="1" si="69"/>
        <v>6,74846433159058-3,19178592020127i</v>
      </c>
      <c r="AT139" s="223" t="str">
        <f t="shared" ca="1" si="70"/>
        <v>1,27626534643368-7,3552984277076i</v>
      </c>
      <c r="AU139" s="223" t="str">
        <f t="shared" ca="1" si="71"/>
        <v>-5,27869624979252-5,27869624979234i</v>
      </c>
      <c r="AV139" s="223" t="str">
        <f t="shared" ca="1" si="72"/>
        <v>-7,35529842770769+1,27626534643318i</v>
      </c>
      <c r="AW139" s="223" t="str">
        <f t="shared" ca="1" si="73"/>
        <v>-3,19178592020108+6,74846433159067i</v>
      </c>
      <c r="AX139" s="223" t="str">
        <f t="shared" ca="1" si="74"/>
        <v>3,67958547149953+6,49537673680864i</v>
      </c>
      <c r="AY139" s="223" t="str">
        <f t="shared" ca="1" si="75"/>
        <v>7,42925683122434+0,731717931208411i</v>
      </c>
      <c r="AZ139" s="223" t="str">
        <f t="shared" ca="1" si="76"/>
        <v>4,87606840763232-5,65271837961483i</v>
      </c>
      <c r="BA139" s="223" t="str">
        <f t="shared" ca="1" si="77"/>
        <v>-1,81389656916716-7,24148102472892i</v>
      </c>
      <c r="BB139" s="223" t="str">
        <f t="shared" ca="1" si="78"/>
        <v>-6,96498141345508-2,68668980445652i</v>
      </c>
      <c r="BC139" s="223" t="str">
        <f t="shared" ca="1" si="79"/>
        <v>-6,2070901327135+4,14744503031879i</v>
      </c>
      <c r="BD139" s="223" t="str">
        <f t="shared" ca="1" si="80"/>
        <v>-0,183205273115966+7,46295544828239i</v>
      </c>
      <c r="BE139" s="223" t="str">
        <f t="shared" ca="1" si="81"/>
        <v>5,9961079387717+4,44701672829599i</v>
      </c>
      <c r="BF139" s="223" t="str">
        <f t="shared" ca="1" si="82"/>
        <v>7,08842140865626-2,34169812923207i</v>
      </c>
      <c r="BG139" s="223" t="str">
        <f t="shared" ca="1" si="83"/>
        <v>2,16703428387981-7,14375465757572i</v>
      </c>
      <c r="BH139" s="223" t="str">
        <f t="shared" ca="1" si="84"/>
        <v>-4,59282922517326-5,88516676939063i</v>
      </c>
      <c r="BI139" s="223" t="str">
        <f t="shared" ca="1" si="85"/>
        <v>-7,4562116631562+0,366300190224878i</v>
      </c>
      <c r="BJ139" s="223" t="str">
        <f t="shared" ca="1" si="86"/>
        <v>-3,99386628000785+6,30700406948985i</v>
      </c>
      <c r="BK139" s="223" t="str">
        <f t="shared" ca="1" si="87"/>
        <v>2,85680982424386+6,89694902281067i</v>
      </c>
      <c r="BL139" s="223" t="str">
        <f t="shared" ca="1" si="88"/>
        <v>7,28381527625334+1,63563541676124i</v>
      </c>
      <c r="BM139" s="223" t="str">
        <f t="shared" ca="1" si="89"/>
        <v>5,53135117743817-5,01332448052175i</v>
      </c>
      <c r="BN139" s="223" t="str">
        <f t="shared" ca="1" si="90"/>
        <v>-0,913820641097687-7,40906202100166i</v>
      </c>
      <c r="BO139" s="223" t="str">
        <f t="shared" ca="1" si="91"/>
        <v>-6,58372199870009-3,51907272430931i</v>
      </c>
      <c r="BP139" s="223" t="str">
        <f t="shared" ca="1" si="92"/>
        <v>-6,66810147264076+3,35644021929654i</v>
      </c>
      <c r="BQ139" s="223" t="str">
        <f t="shared" ca="1" si="93"/>
        <v>-1,0953728996035+7,38440426886012i</v>
      </c>
      <c r="BR139" s="223" t="str">
        <f t="shared" ca="1" si="94"/>
        <v>5,40665209614273+5,14756071420442i</v>
      </c>
      <c r="BS139" s="223" t="str">
        <f t="shared" ca="1" si="95"/>
        <v>7,32176202981476-1,45638901874057i</v>
      </c>
      <c r="BT139" s="223" t="str">
        <f t="shared" ca="1" si="96"/>
        <v>3,02520900861602-6,82476216796848i</v>
      </c>
      <c r="BU139" s="223" t="str">
        <f t="shared" ca="1" si="97"/>
        <v>-3,83788177399008-6,40311890284884i</v>
      </c>
      <c r="BV139" s="223" t="str">
        <f t="shared" ca="1" si="98"/>
        <v>-7,44497653492981-0,549174461796827i</v>
      </c>
      <c r="BW139" s="223" t="str">
        <f t="shared" ca="1" si="99"/>
        <v>-4,73587517346225+5,77068059560822i</v>
      </c>
      <c r="BX139" s="223" t="str">
        <f t="shared" ca="1" si="100"/>
        <v>1,99106509810554+7,19478477581166i</v>
      </c>
      <c r="BY139" s="223" t="str">
        <f t="shared" ca="1" si="101"/>
        <v>7,02881835973335+2,51495142319304i</v>
      </c>
      <c r="BZ139" s="223" t="str">
        <f t="shared" ca="1" si="102"/>
        <v>6,10343727693938-4,29852551482623i</v>
      </c>
      <c r="CA139" s="223" t="str">
        <f t="shared" ca="1" si="103"/>
        <v>-2,34121784949454E-13-7,46520382810445i</v>
      </c>
      <c r="CB139" s="223" t="str">
        <f t="shared" ca="1" si="104"/>
        <v>-6,10343727693922-4,29852551482646i</v>
      </c>
      <c r="CC139" s="223" t="str">
        <f t="shared" ca="1" si="105"/>
        <v>-7,02881835973344+2,51495142319278i</v>
      </c>
      <c r="CD139" s="223" t="str">
        <f t="shared" ca="1" si="106"/>
        <v>-1,99106509810586+7,19478477581158i</v>
      </c>
      <c r="CE139" s="223" t="str">
        <f t="shared" ca="1" si="107"/>
        <v>4,735875173462+5,77068059560842i</v>
      </c>
      <c r="CF139" s="223" t="str">
        <f t="shared" ca="1" si="108"/>
        <v>7,44497653492977-0,549174461797347i</v>
      </c>
      <c r="CG139" s="223" t="str">
        <f t="shared" ca="1" si="109"/>
        <v>3,83788177399027-6,40311890284872i</v>
      </c>
      <c r="CH139" s="223" t="str">
        <f t="shared" ca="1" si="110"/>
        <v>-3,02520900861581-6,82476216796857i</v>
      </c>
      <c r="CI139" s="223" t="str">
        <f t="shared" ca="1" si="111"/>
        <v>-7,32176202981471-1,45638901874084i</v>
      </c>
      <c r="CJ139" s="223" t="str">
        <f t="shared" ca="1" si="112"/>
        <v>-5,40665209614292+5,14756071420422i</v>
      </c>
      <c r="CK139" s="223" t="str">
        <f t="shared" ca="1" si="113"/>
        <v>1,09537289960396+7,38440426886005i</v>
      </c>
      <c r="CL139" s="223" t="str">
        <f t="shared" ca="1" si="114"/>
        <v>6,66810147264064+3,35644021929679i</v>
      </c>
      <c r="CM139" s="223" t="str">
        <f t="shared" ca="1" si="115"/>
        <v>6,58372199870025-3,51907272430903i</v>
      </c>
      <c r="CN139" s="223" t="str">
        <f t="shared" ca="1" si="116"/>
        <v>0,913820641098008-7,40906202100161i</v>
      </c>
      <c r="CO139" s="223" t="str">
        <f t="shared" ca="1" si="117"/>
        <v>-5,53135117743802-5,01332448052192i</v>
      </c>
      <c r="CP139" s="223" t="str">
        <f t="shared" ca="1" si="118"/>
        <v>-7,28381527625323+1,63563541676174i</v>
      </c>
      <c r="CQ139" s="223" t="str">
        <f t="shared" ca="1" si="119"/>
        <v>-2,85680982424406+6,89694902281059i</v>
      </c>
      <c r="CR139" s="223" t="str">
        <f t="shared" ca="1" si="120"/>
        <v>3,99386628000762+6,30700406949i</v>
      </c>
      <c r="CS139" s="223" t="str">
        <f t="shared" ca="1" si="121"/>
        <v>7,45621166315619+0,366300190225152i</v>
      </c>
      <c r="CT139" s="223" t="str">
        <f t="shared" ca="1" si="122"/>
        <v>4,59282922517347-5,88516676939047i</v>
      </c>
      <c r="CU139" s="223" t="str">
        <f t="shared" ca="1" si="123"/>
        <v>-2,16703428388026-7,14375465757558i</v>
      </c>
      <c r="CV139" s="223" t="str">
        <f t="shared" ca="1" si="124"/>
        <v>-7,08842140865616-2,34169812923238i</v>
      </c>
      <c r="CW139" s="223" t="str">
        <f t="shared" ca="1" si="125"/>
        <v>-5,99610793877145+4,44701672829633i</v>
      </c>
      <c r="CX139" s="223" t="str">
        <f t="shared" ca="1" si="126"/>
        <v>0,183205273115745+7,4629554482824i</v>
      </c>
      <c r="CY139" s="223" t="str">
        <f t="shared" ca="1" si="127"/>
        <v>6,20709013271338+4,14744503031898i</v>
      </c>
      <c r="CZ139" s="223" t="str">
        <f t="shared" ca="1" si="128"/>
        <v>6,96498141345489-2,68668980445701i</v>
      </c>
      <c r="DA139" s="223" t="str">
        <f t="shared" ca="1" si="129"/>
        <v>1,81389656916742-7,24148102472885i</v>
      </c>
      <c r="DB139" s="223" t="str">
        <f t="shared" ca="1" si="130"/>
        <v>-4,87606840763211-5,65271837961501i</v>
      </c>
      <c r="DC139" s="223" t="str">
        <f t="shared" ca="1" si="131"/>
        <v>-7,42925683122436+0,731717931208138i</v>
      </c>
      <c r="DD139" s="223" t="str">
        <f t="shared" ca="1" si="132"/>
        <v>-3,67958547149977+6,49537673680851i</v>
      </c>
      <c r="DE139" s="223" t="str">
        <f t="shared" ca="1" si="133"/>
        <v>3,19178592020145+6,74846433159049i</v>
      </c>
      <c r="DF139" s="223" t="str">
        <f t="shared" ca="1" si="134"/>
        <v>7,35529842770763+1,2762653464335i</v>
      </c>
      <c r="DG139" s="223" t="str">
        <f t="shared" ca="1" si="135"/>
        <v>5,27869624979267-5,27869624979219i</v>
      </c>
      <c r="DH139" s="223" t="str">
        <f t="shared" ca="1" si="136"/>
        <v>-1,27626534643346-7,35529842770763i</v>
      </c>
      <c r="DI139" s="223" t="str">
        <f t="shared" ca="1" si="137"/>
        <v>-6,74846433159047-3,19178592020149i</v>
      </c>
      <c r="DJ139" s="223" t="str">
        <f t="shared" ca="1" si="138"/>
        <v>-6,49537673680853+3,67958547149973i</v>
      </c>
      <c r="DK139" s="223" t="str">
        <f t="shared" ca="1" si="139"/>
        <v>-0,731717931208178+7,42925683122436i</v>
      </c>
      <c r="DL139" s="223" t="str">
        <f t="shared" ca="1" si="140"/>
        <v>5,65271837961498+4,87606840763214i</v>
      </c>
      <c r="DM139" s="223" t="str">
        <f t="shared" ca="1" si="141"/>
        <v>7,24148102472886-1,81389656916738i</v>
      </c>
      <c r="DN139" s="223" t="str">
        <f t="shared" ca="1" si="142"/>
        <v>2,68668980445704-6,96498141345488i</v>
      </c>
      <c r="DO139" s="223" t="str">
        <f t="shared" ca="1" si="143"/>
        <v>-4,14744503031894-6,2070901327134i</v>
      </c>
      <c r="DP139" s="223" t="str">
        <f t="shared" ca="1" si="144"/>
        <v>-7,46295544828236-0,18320527311727i</v>
      </c>
      <c r="DQ139" s="223" t="str">
        <f t="shared" ca="1" si="145"/>
        <v>-4,44701672829517+5,99610793877231i</v>
      </c>
      <c r="DR139" s="223" t="str">
        <f t="shared" ca="1" si="146"/>
        <v>2,34169812922882+7,08842140865733i</v>
      </c>
      <c r="DS139" s="223" t="str">
        <f t="shared" ca="1" si="147"/>
        <v>7,14375465757536+2,16703428388102i</v>
      </c>
      <c r="DT139" s="223" t="str">
        <f t="shared" ca="1" si="148"/>
        <v>5,88516676938958-4,59282922517462i</v>
      </c>
      <c r="DU139" s="223" t="str">
        <f t="shared" ca="1" si="149"/>
        <v>-0,366300190222145-7,45621166315634i</v>
      </c>
      <c r="DV139" s="223" t="str">
        <f t="shared" ca="1" si="150"/>
        <v>-6,30700406948958-3,99386628000828i</v>
      </c>
      <c r="DW139" s="223" t="str">
        <f t="shared" ca="1" si="151"/>
        <v>-6,89694902280975+2,85680982424609i</v>
      </c>
      <c r="DX139" s="223" t="str">
        <f t="shared" ca="1" si="152"/>
        <v>-1,63563541676396+7,28381527625273i</v>
      </c>
      <c r="DY139" s="223" t="str">
        <f t="shared" ca="1" si="153"/>
        <v>5,01332448052196+5,53135117743798i</v>
      </c>
      <c r="DZ139" s="223" t="str">
        <f t="shared" ca="1" si="154"/>
        <v>7,40906202100125-0,913820641100919i</v>
      </c>
      <c r="EA139" s="223" t="str">
        <f t="shared" ca="1" si="155"/>
        <v>3,51907272431103-6,58372199869918i</v>
      </c>
      <c r="EB139" s="223" t="str">
        <f t="shared" ca="1" si="156"/>
        <v>-3,35644021929741-6,66810147264032i</v>
      </c>
      <c r="EC139" s="223" t="str">
        <f t="shared" ca="1" si="157"/>
        <v>-7,38440426886059-1,09537289960032i</v>
      </c>
      <c r="ED139" s="223" t="str">
        <f t="shared" ca="1" si="158"/>
        <v>-5,14756071420533+5,40665209614187i</v>
      </c>
      <c r="EE139" s="223" t="str">
        <f t="shared" ca="1" si="159"/>
        <v>1,45638901874226+7,32176202981443i</v>
      </c>
      <c r="EF139" s="223" t="str">
        <f t="shared" ca="1" si="160"/>
        <v>6,82476216796705+3,02520900861925i</v>
      </c>
      <c r="EG139" s="223" t="str">
        <f t="shared" ca="1" si="161"/>
        <v>6,40311890284913-3,8378817739896i</v>
      </c>
      <c r="EH139" s="223" t="str">
        <f t="shared" ca="1" si="162"/>
        <v>0,549174461795059-7,44497653492994i</v>
      </c>
      <c r="EI139" s="223" t="str">
        <f t="shared" ca="1" si="163"/>
        <v>-5,77068059560645-4,73587517346441i</v>
      </c>
      <c r="EJ139" s="223" t="str">
        <f t="shared" ca="1" si="164"/>
        <v>-7,19478477581159+1,99106509810582i</v>
      </c>
      <c r="EK139" s="223" t="str">
        <f t="shared" ca="1" si="165"/>
        <v>-2,51495142319073+7,02881835973418i</v>
      </c>
      <c r="EL139" s="223" t="str">
        <f t="shared" ca="1" si="166"/>
        <v>4,2985255148246+6,10343727694053i</v>
      </c>
      <c r="EM139" s="223" t="str">
        <f t="shared" ca="1" si="167"/>
        <v>7,46520382810445-4,68243569898908E-13i</v>
      </c>
      <c r="EN139" s="223"/>
      <c r="EO139" s="223"/>
      <c r="EP139" s="223"/>
    </row>
    <row r="140" spans="1:146" ht="15.75" thickBot="1">
      <c r="A140" s="257">
        <f t="shared" si="168"/>
        <v>7.8125000000000037E-4</v>
      </c>
      <c r="B140" s="256">
        <v>40</v>
      </c>
      <c r="C140" s="230">
        <f t="shared" si="169"/>
        <v>8000</v>
      </c>
      <c r="D140" s="229">
        <f t="shared" si="170"/>
        <v>50265.482457436687</v>
      </c>
      <c r="E140" s="229" t="str">
        <f t="shared" si="171"/>
        <v>50265,4824574367i</v>
      </c>
      <c r="F140" s="229" t="str">
        <f t="shared" si="177"/>
        <v>0,0256915602289966-0,00913186112456891i</v>
      </c>
      <c r="G140" s="229" t="str">
        <f t="shared" si="178"/>
        <v>-4,74568923537783-0,30324294092209i</v>
      </c>
      <c r="H140" s="229" t="str">
        <f t="shared" si="179"/>
        <v>0,00205139662653988-0,0105777376808581i</v>
      </c>
      <c r="I140" s="229" t="str">
        <f t="shared" si="174"/>
        <v>-0,00211909122077271+0,00933802286336661i</v>
      </c>
      <c r="J140" s="255" t="str">
        <f ca="1">IMPRODUCT(1/N_FFT2,BC100)</f>
        <v>0,0381456251751842-0,000368525296808611i</v>
      </c>
      <c r="K140" s="254" t="str">
        <f t="shared" ca="1" si="175"/>
        <v>-0,0000773927617722915+0,000356985658744383i</v>
      </c>
      <c r="N140" s="246">
        <f t="shared" ca="1" si="176"/>
        <v>2.5358891796757925</v>
      </c>
      <c r="O140" s="223">
        <f t="shared" ca="1" si="39"/>
        <v>-7.4641108203242075</v>
      </c>
      <c r="P140" s="223" t="str">
        <f t="shared" ca="1" si="40"/>
        <v>-4,14683778773166+6,2061813299582i</v>
      </c>
      <c r="Q140" s="223" t="str">
        <f t="shared" ca="1" si="41"/>
        <v>2,85639154827507+6,89593921529357i</v>
      </c>
      <c r="R140" s="223" t="str">
        <f t="shared" ca="1" si="42"/>
        <v>7,32069002387246+1,45617578350112i</v>
      </c>
      <c r="S140" s="223" t="str">
        <f t="shared" ca="1" si="43"/>
        <v>5,27792337657914-5,27792337657912i</v>
      </c>
      <c r="T140" s="223" t="str">
        <f t="shared" ca="1" si="44"/>
        <v>-1,45617578350111-7,32069002387247i</v>
      </c>
      <c r="U140" s="223" t="str">
        <f t="shared" ca="1" si="45"/>
        <v>-6,89593921529356-2,85639154827509i</v>
      </c>
      <c r="V140" s="223" t="str">
        <f t="shared" ca="1" si="46"/>
        <v>-6,20618132995821+4,14683778773164i</v>
      </c>
      <c r="W140" s="223" t="str">
        <f t="shared" ca="1" si="47"/>
        <v>-2,21745474182832E-14+7,46411082032421i</v>
      </c>
      <c r="X140" s="223" t="str">
        <f t="shared" ca="1" si="48"/>
        <v>6,20618132995819+4,14683778773167i</v>
      </c>
      <c r="Y140" s="223" t="str">
        <f t="shared" ca="1" si="49"/>
        <v>6,89593921529358-2,85639154827505i</v>
      </c>
      <c r="Z140" s="223" t="str">
        <f t="shared" ca="1" si="50"/>
        <v>1,45617578350122-7,32069002387245i</v>
      </c>
      <c r="AA140" s="223" t="str">
        <f t="shared" ca="1" si="51"/>
        <v>-5,277923376579-5,27792337657926i</v>
      </c>
      <c r="AB140" s="223" t="str">
        <f t="shared" ca="1" si="52"/>
        <v>-7,32069002387251+1,45617578350086i</v>
      </c>
      <c r="AC140" s="223" t="str">
        <f t="shared" ca="1" si="53"/>
        <v>-2,85639154827539+6,89593921529343i</v>
      </c>
      <c r="AD140" s="223" t="str">
        <f t="shared" ca="1" si="54"/>
        <v>4,14683778773192+6,20618132995802i</v>
      </c>
      <c r="AE140" s="223" t="str">
        <f t="shared" ca="1" si="55"/>
        <v>7,46411082032421-2,47347239889368E-13i</v>
      </c>
      <c r="AF140" s="223" t="str">
        <f t="shared" ca="1" si="56"/>
        <v>4,1468377877315-6,2061813299583i</v>
      </c>
      <c r="AG140" s="223" t="str">
        <f t="shared" ca="1" si="57"/>
        <v>-2,85639154827517-6,89593921529352i</v>
      </c>
      <c r="AH140" s="223" t="str">
        <f t="shared" ca="1" si="58"/>
        <v>-7,32069002387247-1,45617578350109i</v>
      </c>
      <c r="AI140" s="223" t="str">
        <f t="shared" ca="1" si="59"/>
        <v>-5,27792337657916+5,2779233765791i</v>
      </c>
      <c r="AJ140" s="223" t="str">
        <f t="shared" ca="1" si="60"/>
        <v>1,45617578350099+7,32069002387249i</v>
      </c>
      <c r="AK140" s="223" t="str">
        <f t="shared" ca="1" si="61"/>
        <v>6,89593921529349+2,85639154827527i</v>
      </c>
      <c r="AL140" s="223" t="str">
        <f t="shared" ca="1" si="62"/>
        <v>6,20618132995836-4,14683778773141i</v>
      </c>
      <c r="AM140" s="223" t="str">
        <f t="shared" ca="1" si="63"/>
        <v>3,64849439133647E-13-7,46411082032421i</v>
      </c>
      <c r="AN140" s="223" t="str">
        <f t="shared" ca="1" si="64"/>
        <v>-6,20618132995837-4,14683778773141i</v>
      </c>
      <c r="AO140" s="223" t="str">
        <f t="shared" ca="1" si="65"/>
        <v>-6,89593921529348+2,85639154827528i</v>
      </c>
      <c r="AP140" s="223" t="str">
        <f t="shared" ca="1" si="66"/>
        <v>-1,45617578350097+7,32069002387249i</v>
      </c>
      <c r="AQ140" s="223" t="str">
        <f t="shared" ca="1" si="67"/>
        <v>5,27792337657918+5,27792337657908i</v>
      </c>
      <c r="AR140" s="223" t="str">
        <f t="shared" ca="1" si="68"/>
        <v>5,27792337657918+5,27792337657908i</v>
      </c>
      <c r="AS140" s="223" t="str">
        <f t="shared" ca="1" si="69"/>
        <v>2,85639154827516-6,89593921529353i</v>
      </c>
      <c r="AT140" s="223" t="str">
        <f t="shared" ca="1" si="70"/>
        <v>-4,14683778773151-6,2061813299583i</v>
      </c>
      <c r="AU140" s="223" t="str">
        <f t="shared" ca="1" si="71"/>
        <v>-7,46411082032421-2,47805281341825E-13i</v>
      </c>
      <c r="AV140" s="223" t="str">
        <f t="shared" ca="1" si="72"/>
        <v>-4,14683778773191+6,20618132995804i</v>
      </c>
      <c r="AW140" s="223" t="str">
        <f t="shared" ca="1" si="73"/>
        <v>2,85639154827541+6,89593921529343i</v>
      </c>
      <c r="AX140" s="223" t="str">
        <f t="shared" ca="1" si="74"/>
        <v>7,32069002387252+1,45617578350084i</v>
      </c>
      <c r="AY140" s="223" t="str">
        <f t="shared" ca="1" si="75"/>
        <v>5,27792337657899-5,27792337657928i</v>
      </c>
      <c r="AZ140" s="223" t="str">
        <f t="shared" ca="1" si="76"/>
        <v>-1,45617578350124-7,32069002387244i</v>
      </c>
      <c r="BA140" s="223" t="str">
        <f t="shared" ca="1" si="77"/>
        <v>-6,89593921529358-2,85639154827502i</v>
      </c>
      <c r="BB140" s="223" t="str">
        <f t="shared" ca="1" si="78"/>
        <v>-6,20618132995822+4,14683778773163i</v>
      </c>
      <c r="BC140" s="223" t="str">
        <f t="shared" ca="1" si="79"/>
        <v>-1,04243274938554E-13+7,46411082032421i</v>
      </c>
      <c r="BD140" s="223" t="str">
        <f t="shared" ca="1" si="80"/>
        <v>6,2061813299581+4,1468377877318i</v>
      </c>
      <c r="BE140" s="223" t="str">
        <f t="shared" ca="1" si="81"/>
        <v>6,89593921529366-2,85639154827484i</v>
      </c>
      <c r="BF140" s="223" t="str">
        <f t="shared" ca="1" si="82"/>
        <v>1,45617578350145-7,3206900238724i</v>
      </c>
      <c r="BG140" s="223" t="str">
        <f t="shared" ca="1" si="83"/>
        <v>-5,27792337657936-5,2779233765789i</v>
      </c>
      <c r="BH140" s="223" t="str">
        <f t="shared" ca="1" si="84"/>
        <v>-7,32069002387242+1,45617578350136i</v>
      </c>
      <c r="BI140" s="223" t="str">
        <f t="shared" ca="1" si="85"/>
        <v>-2,85639154827492+6,89593921529363i</v>
      </c>
      <c r="BJ140" s="223" t="str">
        <f t="shared" ca="1" si="86"/>
        <v>4,14683778773173+6,20618132995815i</v>
      </c>
      <c r="BK140" s="223" t="str">
        <f t="shared" ca="1" si="87"/>
        <v>7,46411082032421-1,28008828532683E-14i</v>
      </c>
      <c r="BL140" s="223" t="str">
        <f t="shared" ca="1" si="88"/>
        <v>4,14683778773171-6,20618132995816i</v>
      </c>
      <c r="BM140" s="223" t="str">
        <f t="shared" ca="1" si="89"/>
        <v>-2,85639154827494-6,89593921529362i</v>
      </c>
      <c r="BN140" s="223" t="str">
        <f t="shared" ca="1" si="90"/>
        <v>-7,32069002387242-1,45617578350133i</v>
      </c>
      <c r="BO140" s="223" t="str">
        <f t="shared" ca="1" si="91"/>
        <v>-5,27792337657934+5,27792337657892i</v>
      </c>
      <c r="BP140" s="223" t="str">
        <f t="shared" ca="1" si="92"/>
        <v>1,45617578350075+7,32069002387253i</v>
      </c>
      <c r="BQ140" s="223" t="str">
        <f t="shared" ca="1" si="93"/>
        <v>6,89593921529367+2,85639154827481i</v>
      </c>
      <c r="BR140" s="223" t="str">
        <f t="shared" ca="1" si="94"/>
        <v>6,20618132995809-4,14683778773182i</v>
      </c>
      <c r="BS140" s="223" t="str">
        <f t="shared" ca="1" si="95"/>
        <v>-1,29845040645091E-13-7,46411082032421i</v>
      </c>
      <c r="BT140" s="223" t="str">
        <f t="shared" ca="1" si="96"/>
        <v>-6,20618132995823-4,14683778773161i</v>
      </c>
      <c r="BU140" s="223" t="str">
        <f t="shared" ca="1" si="97"/>
        <v>-6,89593921529358+2,85639154827505i</v>
      </c>
      <c r="BV140" s="223" t="str">
        <f t="shared" ca="1" si="98"/>
        <v>-1,45617578350122+7,32069002387245i</v>
      </c>
      <c r="BW140" s="223" t="str">
        <f t="shared" ca="1" si="99"/>
        <v>5,277923376579+5,27792337657926i</v>
      </c>
      <c r="BX140" s="223" t="str">
        <f t="shared" ca="1" si="100"/>
        <v>7,32069002387251-1,45617578350086i</v>
      </c>
      <c r="BY140" s="223" t="str">
        <f t="shared" ca="1" si="101"/>
        <v>2,85639154827539-6,89593921529343i</v>
      </c>
      <c r="BZ140" s="223" t="str">
        <f t="shared" ca="1" si="102"/>
        <v>-4,14683778773192-6,20618132995802i</v>
      </c>
      <c r="CA140" s="223" t="str">
        <f t="shared" ca="1" si="103"/>
        <v>-7,46411082032421+2,46889198436913E-13i</v>
      </c>
      <c r="CB140" s="223" t="str">
        <f t="shared" ca="1" si="104"/>
        <v>-4,14683778773151+6,2061813299583i</v>
      </c>
      <c r="CC140" s="223" t="str">
        <f t="shared" ca="1" si="105"/>
        <v>2,85639154827521+6,89593921529351i</v>
      </c>
      <c r="CD140" s="223" t="str">
        <f t="shared" ca="1" si="106"/>
        <v>7,32069002387248+1,45617578350106i</v>
      </c>
      <c r="CE140" s="223" t="str">
        <f t="shared" ca="1" si="107"/>
        <v>5,27792337657914-5,27792337657912i</v>
      </c>
      <c r="CF140" s="223" t="str">
        <f t="shared" ca="1" si="108"/>
        <v>-1,45617578350103-7,32069002387248i</v>
      </c>
      <c r="CG140" s="223" t="str">
        <f t="shared" ca="1" si="109"/>
        <v>-6,8959392152935-2,85639154827523i</v>
      </c>
      <c r="CH140" s="223" t="str">
        <f t="shared" ca="1" si="110"/>
        <v>-6,20618132995834+4,14683778773145i</v>
      </c>
      <c r="CI140" s="223" t="str">
        <f t="shared" ca="1" si="111"/>
        <v>-3,2553070766893E-13+7,46411082032421i</v>
      </c>
      <c r="CJ140" s="223" t="str">
        <f t="shared" ca="1" si="112"/>
        <v>6,20618132995798+4,14683778773199i</v>
      </c>
      <c r="CK140" s="223" t="str">
        <f t="shared" ca="1" si="113"/>
        <v>6,89593921529346-2,85639154827531i</v>
      </c>
      <c r="CL140" s="223" t="str">
        <f t="shared" ca="1" si="114"/>
        <v>1,45617578350094-7,3206900238725i</v>
      </c>
      <c r="CM140" s="223" t="str">
        <f t="shared" ca="1" si="115"/>
        <v>-5,2779233765792-5,27792337657906i</v>
      </c>
      <c r="CN140" s="223" t="str">
        <f t="shared" ca="1" si="116"/>
        <v>-7,32069002387246+1,45617578350114i</v>
      </c>
      <c r="CO140" s="223" t="str">
        <f t="shared" ca="1" si="117"/>
        <v>-2,85639154827512+6,89593921529355i</v>
      </c>
      <c r="CP140" s="223" t="str">
        <f t="shared" ca="1" si="118"/>
        <v>4,14683778773155+6,20618132995827i</v>
      </c>
      <c r="CQ140" s="223" t="str">
        <f t="shared" ca="1" si="119"/>
        <v>7,46411082032421+2,08486549877108E-13i</v>
      </c>
      <c r="CR140" s="223" t="str">
        <f t="shared" ca="1" si="120"/>
        <v>4,14683778773189-6,20618132995804i</v>
      </c>
      <c r="CS140" s="223" t="str">
        <f t="shared" ca="1" si="121"/>
        <v>-2,85639154827474-6,89593921529371i</v>
      </c>
      <c r="CT140" s="223" t="str">
        <f t="shared" ca="1" si="122"/>
        <v>-7,32069002387252-1,45617578350082i</v>
      </c>
      <c r="CU140" s="223" t="str">
        <f t="shared" ca="1" si="123"/>
        <v>-5,27792337657898+5,27792337657928i</v>
      </c>
      <c r="CV140" s="223" t="str">
        <f t="shared" ca="1" si="124"/>
        <v>1,45617578350126+7,32069002387244i</v>
      </c>
      <c r="CW140" s="223" t="str">
        <f t="shared" ca="1" si="125"/>
        <v>6,89593921529359+2,85639154827502i</v>
      </c>
      <c r="CX140" s="223" t="str">
        <f t="shared" ca="1" si="126"/>
        <v>6,20618132995821-4,14683778773164i</v>
      </c>
      <c r="CY140" s="223" t="str">
        <f t="shared" ca="1" si="127"/>
        <v>9,14423920852859E-14-7,46411082032421i</v>
      </c>
      <c r="CZ140" s="223" t="str">
        <f t="shared" ca="1" si="128"/>
        <v>-6,20618132995811-4,1468377877318i</v>
      </c>
      <c r="DA140" s="223" t="str">
        <f t="shared" ca="1" si="129"/>
        <v>-6,89593921529366+2,85639154827484i</v>
      </c>
      <c r="DB140" s="223" t="str">
        <f t="shared" ca="1" si="130"/>
        <v>-1,45617578350144+7,3206900238724i</v>
      </c>
      <c r="DC140" s="223" t="str">
        <f t="shared" ca="1" si="131"/>
        <v>5,27792337657884+5,27792337657942i</v>
      </c>
      <c r="DD140" s="223" t="str">
        <f t="shared" ca="1" si="132"/>
        <v>7,32069002387242-1,45617578350137i</v>
      </c>
      <c r="DE140" s="223" t="str">
        <f t="shared" ca="1" si="133"/>
        <v>2,8563915482749-6,89593921529363i</v>
      </c>
      <c r="DF140" s="223" t="str">
        <f t="shared" ca="1" si="134"/>
        <v>-4,14683778773174-6,20618132995814i</v>
      </c>
      <c r="DG140" s="223" t="str">
        <f t="shared" ca="1" si="135"/>
        <v>-7,46411082032421+2,56017657065365E-14i</v>
      </c>
      <c r="DH140" s="223" t="str">
        <f t="shared" ca="1" si="136"/>
        <v>-4,1468377877317+6,20618132995817i</v>
      </c>
      <c r="DI140" s="223" t="str">
        <f t="shared" ca="1" si="137"/>
        <v>2,85639154827496+6,89593921529362i</v>
      </c>
      <c r="DJ140" s="223" t="str">
        <f t="shared" ca="1" si="138"/>
        <v>7,32069002387242+1,45617578350132i</v>
      </c>
      <c r="DK140" s="223" t="str">
        <f t="shared" ca="1" si="139"/>
        <v>5,27792337657934-5,27792337657893i</v>
      </c>
      <c r="DL140" s="223" t="str">
        <f t="shared" ca="1" si="140"/>
        <v>-1,45617578350076-7,32069002387253i</v>
      </c>
      <c r="DM140" s="223" t="str">
        <f t="shared" ca="1" si="141"/>
        <v>-6,89593921529453-2,85639154827274i</v>
      </c>
      <c r="DN140" s="223" t="str">
        <f t="shared" ca="1" si="142"/>
        <v>-6,20618132996014+4,14683778772875i</v>
      </c>
      <c r="DO140" s="223" t="str">
        <f t="shared" ca="1" si="143"/>
        <v>-2,08485335986333E-12+7,46411082032421i</v>
      </c>
      <c r="DP140" s="223" t="str">
        <f t="shared" ca="1" si="144"/>
        <v>6,20618132995783+4,14683778773222i</v>
      </c>
      <c r="DQ140" s="223" t="str">
        <f t="shared" ca="1" si="145"/>
        <v>6,89593921529328-2,85639154827575i</v>
      </c>
      <c r="DR140" s="223" t="str">
        <f t="shared" ca="1" si="146"/>
        <v>1,45617578349902-7,32069002387288i</v>
      </c>
      <c r="DS140" s="223" t="str">
        <f t="shared" ca="1" si="147"/>
        <v>-5,27792337658163-5,27792337657663i</v>
      </c>
      <c r="DT140" s="223" t="str">
        <f t="shared" ca="1" si="148"/>
        <v>-7,32069002387295+1,45617578349869i</v>
      </c>
      <c r="DU140" s="223" t="str">
        <f t="shared" ca="1" si="149"/>
        <v>-2,85639154827606+6,89593921529316i</v>
      </c>
      <c r="DV140" s="223" t="str">
        <f t="shared" ca="1" si="150"/>
        <v>4,14683778773194+6,20618132995801i</v>
      </c>
      <c r="DW140" s="223" t="str">
        <f t="shared" ca="1" si="151"/>
        <v>7,46411082032421-1,7446896035313E-12i</v>
      </c>
      <c r="DX140" s="223" t="str">
        <f t="shared" ca="1" si="152"/>
        <v>4,14683778772903-6,20618132995995i</v>
      </c>
      <c r="DY140" s="223" t="str">
        <f t="shared" ca="1" si="153"/>
        <v>-2,85639154827243-6,89593921529467i</v>
      </c>
      <c r="DZ140" s="223" t="str">
        <f t="shared" ca="1" si="154"/>
        <v>-7,32069002387218-1,45617578350255i</v>
      </c>
      <c r="EA140" s="223" t="str">
        <f t="shared" ca="1" si="155"/>
        <v>-5,27792337657917+5,27792337657909i</v>
      </c>
      <c r="EB140" s="223" t="str">
        <f t="shared" ca="1" si="156"/>
        <v>1,45617578350244+7,3206900238722i</v>
      </c>
      <c r="EC140" s="223" t="str">
        <f t="shared" ca="1" si="157"/>
        <v>6,89593921529462+2,85639154827252i</v>
      </c>
      <c r="ED140" s="223" t="str">
        <f t="shared" ca="1" si="158"/>
        <v>6,20618132996001-4,14683778772894i</v>
      </c>
      <c r="EE140" s="223" t="str">
        <f t="shared" ca="1" si="159"/>
        <v>1,85076504427969E-12-7,46411082032421i</v>
      </c>
      <c r="EF140" s="223" t="str">
        <f t="shared" ca="1" si="160"/>
        <v>-6,20618132995795-4,14683778773203i</v>
      </c>
      <c r="EG140" s="223" t="str">
        <f t="shared" ca="1" si="161"/>
        <v>-6,89593921529319+2,85639154827596i</v>
      </c>
      <c r="EH140" s="223" t="str">
        <f t="shared" ca="1" si="162"/>
        <v>-1,45617578349879+7,32069002387292i</v>
      </c>
      <c r="EI140" s="223" t="str">
        <f t="shared" ca="1" si="163"/>
        <v>5,27792337657655+5,27792337658171i</v>
      </c>
      <c r="EJ140" s="223" t="str">
        <f t="shared" ca="1" si="164"/>
        <v>7,3206900238729-1,45617578349892i</v>
      </c>
      <c r="EK140" s="223" t="str">
        <f t="shared" ca="1" si="165"/>
        <v>2,85639154827584-6,89593921529325i</v>
      </c>
      <c r="EL140" s="223" t="str">
        <f t="shared" ca="1" si="166"/>
        <v>-4,14683778773213-6,20618132995789i</v>
      </c>
      <c r="EM140" s="223" t="str">
        <f t="shared" ca="1" si="167"/>
        <v>-7,46411082032421+1,97877791911495E-12i</v>
      </c>
      <c r="EN140" s="223"/>
      <c r="EO140" s="223"/>
      <c r="EP140" s="223"/>
    </row>
    <row r="141" spans="1:146" ht="15.75" thickBot="1">
      <c r="A141" s="257">
        <f t="shared" si="168"/>
        <v>8.0078125000000039E-4</v>
      </c>
      <c r="B141" s="256">
        <v>41</v>
      </c>
      <c r="C141" s="230">
        <f t="shared" si="169"/>
        <v>8200</v>
      </c>
      <c r="D141" s="229">
        <f t="shared" si="170"/>
        <v>51522.119518872605</v>
      </c>
      <c r="E141" s="229" t="str">
        <f t="shared" si="171"/>
        <v>51522,1195188726i</v>
      </c>
      <c r="F141" s="229" t="str">
        <f t="shared" si="177"/>
        <v>0,0247577108316962-0,00837794434275392i</v>
      </c>
      <c r="G141" s="229" t="str">
        <f t="shared" si="178"/>
        <v>-4,77891271111022-0,252523203961798i</v>
      </c>
      <c r="H141" s="229" t="str">
        <f t="shared" si="179"/>
        <v>0,00204916712337093-0,01031916155112i</v>
      </c>
      <c r="I141" s="229" t="str">
        <f t="shared" si="174"/>
        <v>-0,00210471575394859+0,00914653068162862i</v>
      </c>
      <c r="J141" s="255" t="str">
        <f ca="1">IMPRODUCT(1/N_FFT2,BD100)</f>
        <v>-0,0655246269548871-0,00444447503320887i</v>
      </c>
      <c r="K141" s="254" t="str">
        <f t="shared" ca="1" si="175"/>
        <v>0,000178562241878533-0,000589968654224719i</v>
      </c>
      <c r="N141" s="246">
        <f t="shared" ca="1" si="176"/>
        <v>2.5370857077657538</v>
      </c>
      <c r="O141" s="223">
        <f t="shared" ca="1" si="39"/>
        <v>-7.4629142922342462</v>
      </c>
      <c r="P141" s="223" t="str">
        <f t="shared" ca="1" si="40"/>
        <v>-3,99264138376673+6,3050697469471i</v>
      </c>
      <c r="Q141" s="223" t="str">
        <f t="shared" ca="1" si="41"/>
        <v>3,19080701747839+6,74639461567768i</v>
      </c>
      <c r="R141" s="223" t="str">
        <f t="shared" ca="1" si="42"/>
        <v>7,40678970350671+0,913540377466288i</v>
      </c>
      <c r="S141" s="223" t="str">
        <f t="shared" ca="1" si="43"/>
        <v>4,7344227072823-5,76891076044724i</v>
      </c>
      <c r="T141" s="223" t="str">
        <f t="shared" ca="1" si="44"/>
        <v>-2,34097994363578-7,08624742982696i</v>
      </c>
      <c r="U141" s="223" t="str">
        <f t="shared" ca="1" si="45"/>
        <v>-7,23926010337945-1,81334025732975i</v>
      </c>
      <c r="V141" s="223" t="str">
        <f t="shared" ca="1" si="46"/>
        <v>-5,40499390646749+5,14598198639322i</v>
      </c>
      <c r="W141" s="223" t="str">
        <f t="shared" ca="1" si="47"/>
        <v>1,45594235245071+7,31951648673425i</v>
      </c>
      <c r="X141" s="223" t="str">
        <f t="shared" ca="1" si="48"/>
        <v>6,96284529297541+2,68586581186111i</v>
      </c>
      <c r="Y141" s="223" t="str">
        <f t="shared" ca="1" si="49"/>
        <v>5,99426896631712-4,44565285337054i</v>
      </c>
      <c r="Z141" s="223" t="str">
        <f t="shared" ca="1" si="50"/>
        <v>-0,549006033090027-7,44269320265621i</v>
      </c>
      <c r="AA141" s="223" t="str">
        <f t="shared" ca="1" si="51"/>
        <v>-6,58170280833075-3,51799344457112i</v>
      </c>
      <c r="AB141" s="223" t="str">
        <f t="shared" ca="1" si="52"/>
        <v>-6,49338464143247+3,67845696340777i</v>
      </c>
      <c r="AC141" s="223" t="str">
        <f t="shared" ca="1" si="53"/>
        <v>-0,366187848024998+7,45392488513219i</v>
      </c>
      <c r="AD141" s="223" t="str">
        <f t="shared" ca="1" si="54"/>
        <v>6,10156538718258+4,29720718131786i</v>
      </c>
      <c r="AE141" s="223" t="str">
        <f t="shared" ca="1" si="55"/>
        <v>6,89483376748115-2,85593365679875i</v>
      </c>
      <c r="AF141" s="223" t="str">
        <f t="shared" ca="1" si="56"/>
        <v>1,2758739230564-7,35304259920333i</v>
      </c>
      <c r="AG141" s="223" t="str">
        <f t="shared" ca="1" si="57"/>
        <v>-5,52965474325883-5,01178692220543i</v>
      </c>
      <c r="AH141" s="223" t="str">
        <f t="shared" ca="1" si="58"/>
        <v>-7,19257817593815+1,99045444968039i</v>
      </c>
      <c r="AI141" s="223" t="str">
        <f t="shared" ca="1" si="59"/>
        <v>-2,16636966669902+7,14156370835131i</v>
      </c>
      <c r="AJ141" s="223" t="str">
        <f t="shared" ca="1" si="60"/>
        <v>4,87457294497904+5,65098472279942i</v>
      </c>
      <c r="AK141" s="223" t="str">
        <f t="shared" ca="1" si="61"/>
        <v>7,38213951375853-1,09503695491942i</v>
      </c>
      <c r="AL141" s="223" t="str">
        <f t="shared" ca="1" si="62"/>
        <v>3,02428119409131-6,82266905193999i</v>
      </c>
      <c r="AM141" s="223" t="str">
        <f t="shared" ca="1" si="63"/>
        <v>-4,14617303234167-6,20518645321129i</v>
      </c>
      <c r="AN141" s="223" t="str">
        <f t="shared" ca="1" si="64"/>
        <v>-7,4606666019776+0,183149085092508i</v>
      </c>
      <c r="AO141" s="223" t="str">
        <f t="shared" ca="1" si="65"/>
        <v>-3,83670471731641+6,40115510242926i</v>
      </c>
      <c r="AP141" s="223" t="str">
        <f t="shared" ca="1" si="66"/>
        <v>3,35541081802995+6,66605640356289i</v>
      </c>
      <c r="AQ141" s="223" t="str">
        <f t="shared" ca="1" si="67"/>
        <v>7,4269783200952+0,731493517449096i</v>
      </c>
      <c r="AR141" s="223" t="str">
        <f t="shared" ca="1" si="68"/>
        <v>7,4269783200952+0,731493517449096i</v>
      </c>
      <c r="AS141" s="223" t="str">
        <f t="shared" ca="1" si="69"/>
        <v>-2,51418010178936-7,02666266082275i</v>
      </c>
      <c r="AT141" s="223" t="str">
        <f t="shared" ca="1" si="70"/>
        <v>-7,28158137122794-1,63513377661295i</v>
      </c>
      <c r="AU141" s="223" t="str">
        <f t="shared" ca="1" si="71"/>
        <v>-5,27707730345275+5,27707730345293i</v>
      </c>
      <c r="AV141" s="223" t="str">
        <f t="shared" ca="1" si="72"/>
        <v>1,63513377661323+7,28158137122787i</v>
      </c>
      <c r="AW141" s="223" t="str">
        <f t="shared" ca="1" si="73"/>
        <v>7,0266626608226+2,51418010178979i</v>
      </c>
      <c r="AX141" s="223" t="str">
        <f t="shared" ca="1" si="74"/>
        <v>5,88336182196651-4,59142063037805i</v>
      </c>
      <c r="AY141" s="223" t="str">
        <f t="shared" ca="1" si="75"/>
        <v>-0,731493517449408-7,42697832009517i</v>
      </c>
      <c r="AZ141" s="223" t="str">
        <f t="shared" ca="1" si="76"/>
        <v>-6,666056403563-3,35541081802972i</v>
      </c>
      <c r="BA141" s="223" t="str">
        <f t="shared" ca="1" si="77"/>
        <v>-6,40115510242912+3,83670471731666i</v>
      </c>
      <c r="BB141" s="223" t="str">
        <f t="shared" ca="1" si="78"/>
        <v>-0,183149085092964+7,46066660197759i</v>
      </c>
      <c r="BC141" s="223" t="str">
        <f t="shared" ca="1" si="79"/>
        <v>6,20518645321103+4,14617303234205i</v>
      </c>
      <c r="BD141" s="223" t="str">
        <f t="shared" ca="1" si="80"/>
        <v>6,82266905193987-3,0242811940916i</v>
      </c>
      <c r="BE141" s="223" t="str">
        <f t="shared" ca="1" si="81"/>
        <v>1,09503695491916-7,38213951375856i</v>
      </c>
      <c r="BF141" s="223" t="str">
        <f t="shared" ca="1" si="82"/>
        <v>-5,6509847227996-4,87457294497885i</v>
      </c>
      <c r="BG141" s="223" t="str">
        <f t="shared" ca="1" si="83"/>
        <v>-7,14156370835145+2,16636966669859i</v>
      </c>
      <c r="BH141" s="223" t="str">
        <f t="shared" ca="1" si="84"/>
        <v>-1,99045444968083+7,19257817593802i</v>
      </c>
      <c r="BI141" s="223" t="str">
        <f t="shared" ca="1" si="85"/>
        <v>5,01178692220567+5,52965474325861i</v>
      </c>
      <c r="BJ141" s="223" t="str">
        <f t="shared" ca="1" si="86"/>
        <v>7,35304259920328-1,27587392305671i</v>
      </c>
      <c r="BK141" s="223" t="str">
        <f t="shared" ca="1" si="87"/>
        <v>2,85593365679851-6,89483376748125i</v>
      </c>
      <c r="BL141" s="223" t="str">
        <f t="shared" ca="1" si="88"/>
        <v>-4,29720718131747-6,10156538718285i</v>
      </c>
      <c r="BM141" s="223" t="str">
        <f t="shared" ca="1" si="89"/>
        <v>-7,45392488513222+0,366187848024542i</v>
      </c>
      <c r="BN141" s="223" t="str">
        <f t="shared" ca="1" si="90"/>
        <v>-3,67845696340815+6,49338464143225i</v>
      </c>
      <c r="BO141" s="223" t="str">
        <f t="shared" ca="1" si="91"/>
        <v>3,51799344457138+6,58170280833061i</v>
      </c>
      <c r="BP141" s="223" t="str">
        <f t="shared" ca="1" si="92"/>
        <v>7,44269320265623+0,549006033089715i</v>
      </c>
      <c r="BQ141" s="223" t="str">
        <f t="shared" ca="1" si="93"/>
        <v>4,44565285337092-5,99426896631684i</v>
      </c>
      <c r="BR141" s="223" t="str">
        <f t="shared" ca="1" si="94"/>
        <v>-2,68586581186087-6,9628452929755i</v>
      </c>
      <c r="BS141" s="223" t="str">
        <f t="shared" ca="1" si="95"/>
        <v>-7,31951648673422-1,45594235245086i</v>
      </c>
      <c r="BT141" s="223" t="str">
        <f t="shared" ca="1" si="96"/>
        <v>-5,14598198639322+5,40499390646749i</v>
      </c>
      <c r="BU141" s="223" t="str">
        <f t="shared" ca="1" si="97"/>
        <v>1,8133402573299+7,23926010337941i</v>
      </c>
      <c r="BV141" s="223" t="str">
        <f t="shared" ca="1" si="98"/>
        <v>7,08624742982705+2,34097994363553i</v>
      </c>
      <c r="BW141" s="223" t="str">
        <f t="shared" ca="1" si="99"/>
        <v>5,76891076044743-4,73442270728206i</v>
      </c>
      <c r="BX141" s="223" t="str">
        <f t="shared" ca="1" si="100"/>
        <v>-0,913540377466131-7,40678970350672i</v>
      </c>
      <c r="BY141" s="223" t="str">
        <f t="shared" ca="1" si="101"/>
        <v>-6,74639461567768-3,19080701747839i</v>
      </c>
      <c r="BZ141" s="223" t="str">
        <f t="shared" ca="1" si="102"/>
        <v>-6,30506974694701+3,99264138376686i</v>
      </c>
      <c r="CA141" s="223" t="str">
        <f t="shared" ca="1" si="103"/>
        <v>2,59649261018027E-13+7,46291429223425i</v>
      </c>
      <c r="CB141" s="223" t="str">
        <f t="shared" ca="1" si="104"/>
        <v>6,30506974694692+3,992641383767i</v>
      </c>
      <c r="CC141" s="223" t="str">
        <f t="shared" ca="1" si="105"/>
        <v>6,74639461567775-3,19080701747824i</v>
      </c>
      <c r="CD141" s="223" t="str">
        <f t="shared" ca="1" si="106"/>
        <v>0,913540377466296-7,40678970350671i</v>
      </c>
      <c r="CE141" s="223" t="str">
        <f t="shared" ca="1" si="107"/>
        <v>-5,76891076044733-4,73442270728219i</v>
      </c>
      <c r="CF141" s="223" t="str">
        <f t="shared" ca="1" si="108"/>
        <v>-7,08624742982687+2,34097994363606i</v>
      </c>
      <c r="CG141" s="223" t="str">
        <f t="shared" ca="1" si="109"/>
        <v>-1,81334025733002+7,23926010337938i</v>
      </c>
      <c r="CH141" s="223" t="str">
        <f t="shared" ca="1" si="110"/>
        <v>5,14598198639313+5,40499390646757i</v>
      </c>
      <c r="CI141" s="223" t="str">
        <f t="shared" ca="1" si="111"/>
        <v>7,31951648673424-1,45594235245074i</v>
      </c>
      <c r="CJ141" s="223" t="str">
        <f t="shared" ca="1" si="112"/>
        <v>2,68586581186108-6,96284529297542i</v>
      </c>
      <c r="CK141" s="223" t="str">
        <f t="shared" ca="1" si="113"/>
        <v>-4,44565285337074-5,99426896631697i</v>
      </c>
      <c r="CL141" s="223" t="str">
        <f t="shared" ca="1" si="114"/>
        <v>-7,44269320265624+0,549006033089546i</v>
      </c>
      <c r="CM141" s="223" t="str">
        <f t="shared" ca="1" si="115"/>
        <v>-3,51799344457153+6,58170280833052i</v>
      </c>
      <c r="CN141" s="223" t="str">
        <f t="shared" ca="1" si="116"/>
        <v>3,678456963408+6,49338464143234i</v>
      </c>
      <c r="CO141" s="223" t="str">
        <f t="shared" ca="1" si="117"/>
        <v>7,45392488513221+0,366187848024712i</v>
      </c>
      <c r="CP141" s="223" t="str">
        <f t="shared" ca="1" si="118"/>
        <v>4,29720718131761-6,10156538718275i</v>
      </c>
      <c r="CQ141" s="223" t="str">
        <f t="shared" ca="1" si="119"/>
        <v>-2,85593365679835-6,89483376748132i</v>
      </c>
      <c r="CR141" s="223" t="str">
        <f t="shared" ca="1" si="120"/>
        <v>-7,35304259920325-1,27587392305682i</v>
      </c>
      <c r="CS141" s="223" t="str">
        <f t="shared" ca="1" si="121"/>
        <v>-5,01178692220575+5,52965474325853i</v>
      </c>
      <c r="CT141" s="223" t="str">
        <f t="shared" ca="1" si="122"/>
        <v>1,99045444968072+7,19257817593806i</v>
      </c>
      <c r="CU141" s="223" t="str">
        <f t="shared" ca="1" si="123"/>
        <v>7,14156370835138+2,1663696666988i</v>
      </c>
      <c r="CV141" s="223" t="str">
        <f t="shared" ca="1" si="124"/>
        <v>5,65098472279926-4,87457294497924i</v>
      </c>
      <c r="CW141" s="223" t="str">
        <f t="shared" ca="1" si="125"/>
        <v>-1,09503695491894-7,3821395137586i</v>
      </c>
      <c r="CX141" s="223" t="str">
        <f t="shared" ca="1" si="126"/>
        <v>-6,8226690519398-3,02428119409175i</v>
      </c>
      <c r="CY141" s="223" t="str">
        <f t="shared" ca="1" si="127"/>
        <v>-6,20518645321112+4,14617303234191i</v>
      </c>
      <c r="CZ141" s="223" t="str">
        <f t="shared" ca="1" si="128"/>
        <v>0,183149085092795+7,46066660197759i</v>
      </c>
      <c r="DA141" s="223" t="str">
        <f t="shared" ca="1" si="129"/>
        <v>6,40115510242941+3,83670471731617i</v>
      </c>
      <c r="DB141" s="223" t="str">
        <f t="shared" ca="1" si="130"/>
        <v>6,66605640356308-3,35541081802956i</v>
      </c>
      <c r="DC141" s="223" t="str">
        <f t="shared" ca="1" si="131"/>
        <v>0,731493517449524-7,42697832009516i</v>
      </c>
      <c r="DD141" s="223" t="str">
        <f t="shared" ca="1" si="132"/>
        <v>-5,88336182196643-4,59142063037814i</v>
      </c>
      <c r="DE141" s="223" t="str">
        <f t="shared" ca="1" si="133"/>
        <v>-7,02666266082263+2,51418010178968i</v>
      </c>
      <c r="DF141" s="223" t="str">
        <f t="shared" ca="1" si="134"/>
        <v>-1,63513377661272+7,28158137122798i</v>
      </c>
      <c r="DG141" s="223" t="str">
        <f t="shared" ca="1" si="135"/>
        <v>5,27707730345259+5,27707730345309i</v>
      </c>
      <c r="DH141" s="223" t="str">
        <f t="shared" ca="1" si="136"/>
        <v>7,28158137122797-1,63513377661276i</v>
      </c>
      <c r="DI141" s="223" t="str">
        <f t="shared" ca="1" si="137"/>
        <v>2,51418010178954-7,02666266082269i</v>
      </c>
      <c r="DJ141" s="223" t="str">
        <f t="shared" ca="1" si="138"/>
        <v>-4,59142063037825-5,88336182196634i</v>
      </c>
      <c r="DK141" s="223" t="str">
        <f t="shared" ca="1" si="139"/>
        <v>-7,42697832009522+0,731493517448928i</v>
      </c>
      <c r="DL141" s="223" t="str">
        <f t="shared" ca="1" si="140"/>
        <v>-3,3554108180301+6,66605640356281i</v>
      </c>
      <c r="DM141" s="223" t="str">
        <f t="shared" ca="1" si="141"/>
        <v>3,83670471731629+6,40115510242933i</v>
      </c>
      <c r="DN141" s="223" t="str">
        <f t="shared" ca="1" si="142"/>
        <v>7,46066660197759+0,183149085092652i</v>
      </c>
      <c r="DO141" s="223" t="str">
        <f t="shared" ca="1" si="143"/>
        <v>4,14617303234179-6,20518645321121i</v>
      </c>
      <c r="DP141" s="223" t="str">
        <f t="shared" ca="1" si="144"/>
        <v>-3,02428119409189-6,82266905193974i</v>
      </c>
      <c r="DQ141" s="223" t="str">
        <f t="shared" ca="1" si="145"/>
        <v>-7,38213951375862-1,0950369549188i</v>
      </c>
      <c r="DR141" s="223" t="str">
        <f t="shared" ca="1" si="146"/>
        <v>-4,87457294497865+5,65098472279977i</v>
      </c>
      <c r="DS141" s="223" t="str">
        <f t="shared" ca="1" si="147"/>
        <v>2,16636966669954+7,14156370835115i</v>
      </c>
      <c r="DT141" s="223" t="str">
        <f t="shared" ca="1" si="148"/>
        <v>7,19257817593829+1,99045444967986i</v>
      </c>
      <c r="DU141" s="223" t="str">
        <f t="shared" ca="1" si="149"/>
        <v>5,52965474325794-5,01178692220641i</v>
      </c>
      <c r="DV141" s="223" t="str">
        <f t="shared" ca="1" si="150"/>
        <v>-1,27587392305769-7,3530425992031i</v>
      </c>
      <c r="DW141" s="223" t="str">
        <f t="shared" ca="1" si="151"/>
        <v>-6,89483376748166-2,85593365679753i</v>
      </c>
      <c r="DX141" s="223" t="str">
        <f t="shared" ca="1" si="152"/>
        <v>-6,10156538718181+4,29720718131894i</v>
      </c>
      <c r="DY141" s="223" t="str">
        <f t="shared" ca="1" si="153"/>
        <v>0,366187848026338+7,45392488513213i</v>
      </c>
      <c r="DZ141" s="223" t="str">
        <f t="shared" ca="1" si="154"/>
        <v>6,49338464143313+3,67845696340659i</v>
      </c>
      <c r="EA141" s="223" t="str">
        <f t="shared" ca="1" si="155"/>
        <v>6,58170280832976-3,51799344457297i</v>
      </c>
      <c r="EB141" s="223" t="str">
        <f t="shared" ca="1" si="156"/>
        <v>0,549006033087923-7,44269320265636i</v>
      </c>
      <c r="EC141" s="223" t="str">
        <f t="shared" ca="1" si="157"/>
        <v>-5,99426896631839-4,44565285336884i</v>
      </c>
      <c r="ED141" s="223" t="str">
        <f t="shared" ca="1" si="158"/>
        <v>-6,96284529297461+2,6858658118632i</v>
      </c>
      <c r="EE141" s="223" t="str">
        <f t="shared" ca="1" si="159"/>
        <v>-1,45594235244842+7,3195164867347i</v>
      </c>
      <c r="EF141" s="223" t="str">
        <f t="shared" ca="1" si="160"/>
        <v>5,4049939064692+5,14598198639142i</v>
      </c>
      <c r="EG141" s="223" t="str">
        <f t="shared" ca="1" si="161"/>
        <v>7,23926010337881-1,81334025733231i</v>
      </c>
      <c r="EH141" s="223" t="str">
        <f t="shared" ca="1" si="162"/>
        <v>2,34097994363312-7,08624742982784i</v>
      </c>
      <c r="EI141" s="223" t="str">
        <f t="shared" ca="1" si="163"/>
        <v>-4,73442270728459-5,76891076044535i</v>
      </c>
      <c r="EJ141" s="223" t="str">
        <f t="shared" ca="1" si="164"/>
        <v>-7,40678970350633+0,913540377469385i</v>
      </c>
      <c r="EK141" s="223" t="str">
        <f t="shared" ca="1" si="165"/>
        <v>-3,19080701747543+6,74639461567909i</v>
      </c>
      <c r="EL141" s="223" t="str">
        <f t="shared" ca="1" si="166"/>
        <v>3,99264138376963+6,30506974694525i</v>
      </c>
      <c r="EM141" s="223" t="str">
        <f t="shared" ca="1" si="167"/>
        <v>7,46291429223425-3,48882146328652E-12i</v>
      </c>
      <c r="EN141" s="223"/>
      <c r="EO141" s="223"/>
      <c r="EP141" s="223"/>
    </row>
    <row r="142" spans="1:146" ht="15.75" thickBot="1">
      <c r="A142" s="257">
        <f t="shared" si="168"/>
        <v>8.203125000000004E-4</v>
      </c>
      <c r="B142" s="256">
        <v>42</v>
      </c>
      <c r="C142" s="230">
        <f t="shared" si="169"/>
        <v>8400</v>
      </c>
      <c r="D142" s="229">
        <f t="shared" si="170"/>
        <v>52778.756580308524</v>
      </c>
      <c r="E142" s="229" t="str">
        <f t="shared" si="171"/>
        <v>52778,7565803085i</v>
      </c>
      <c r="F142" s="229" t="str">
        <f t="shared" si="177"/>
        <v>0,0238687298786523-0,00768476690325324i</v>
      </c>
      <c r="G142" s="229" t="str">
        <f t="shared" si="178"/>
        <v>-4,80980938642497-0,200891050100919i</v>
      </c>
      <c r="H142" s="229" t="str">
        <f t="shared" si="179"/>
        <v>0,00204707178582623-0,0100729257484817i</v>
      </c>
      <c r="I142" s="229" t="str">
        <f t="shared" si="174"/>
        <v>-0,002091983508705+0,00896282683303887i</v>
      </c>
      <c r="J142" s="255" t="str">
        <f ca="1">IMPRODUCT(1/N_FFT2,BE100)</f>
        <v>0,0202726167094387+0,000360177462136155i</v>
      </c>
      <c r="K142" s="254" t="str">
        <f t="shared" ca="1" si="175"/>
        <v>-0,000045638188056733+0,000180946467708273i</v>
      </c>
      <c r="N142" s="246">
        <f t="shared" ca="1" si="176"/>
        <v>2.5383997017158988</v>
      </c>
      <c r="O142" s="223">
        <f t="shared" ca="1" si="39"/>
        <v>-7.4616002982841012</v>
      </c>
      <c r="P142" s="223" t="str">
        <f t="shared" ca="1" si="40"/>
        <v>-3,83602918942082+6,40002805222484i</v>
      </c>
      <c r="Q142" s="223" t="str">
        <f t="shared" ca="1" si="41"/>
        <v>3,517374032111+6,58054396912479i</v>
      </c>
      <c r="R142" s="223" t="str">
        <f t="shared" ca="1" si="42"/>
        <v>7,45261247394532+0,366123373397589i</v>
      </c>
      <c r="S142" s="223" t="str">
        <f t="shared" ca="1" si="43"/>
        <v>4,14544301641685-6,20409390717082i</v>
      </c>
      <c r="T142" s="223" t="str">
        <f t="shared" ca="1" si="44"/>
        <v>-3,19024521267225-6,74520677921553i</v>
      </c>
      <c r="U142" s="223" t="str">
        <f t="shared" ca="1" si="45"/>
        <v>-7,42567065338505-0,73136472351997i</v>
      </c>
      <c r="V142" s="223" t="str">
        <f t="shared" ca="1" si="46"/>
        <v>-4,44487010808835+5,99321355648003i</v>
      </c>
      <c r="W142" s="223" t="str">
        <f t="shared" ca="1" si="47"/>
        <v>2,85543081308375+6,89361979536479i</v>
      </c>
      <c r="X142" s="223" t="str">
        <f t="shared" ca="1" si="48"/>
        <v>7,38083974180884+1,09484415196348i</v>
      </c>
      <c r="Y142" s="223" t="str">
        <f t="shared" ca="1" si="49"/>
        <v>4,73358911834494-5,76789502938808i</v>
      </c>
      <c r="Z142" s="223" t="str">
        <f t="shared" ca="1" si="50"/>
        <v>-2,51373743056055-7,02542547761716i</v>
      </c>
      <c r="AA142" s="223" t="str">
        <f t="shared" ca="1" si="51"/>
        <v>-7,31822774080938-1,45568600494796i</v>
      </c>
      <c r="AB142" s="223" t="str">
        <f t="shared" ca="1" si="52"/>
        <v>-5,01090449780167+5,52868113796269i</v>
      </c>
      <c r="AC142" s="223" t="str">
        <f t="shared" ca="1" si="53"/>
        <v>2,16598823438912+7,14030629453956i</v>
      </c>
      <c r="AD142" s="223" t="str">
        <f t="shared" ca="1" si="54"/>
        <v>7,23798548818138+1,81302098284306i</v>
      </c>
      <c r="AE142" s="223" t="str">
        <f t="shared" ca="1" si="55"/>
        <v>5,27614816942032-5,27614816942018i</v>
      </c>
      <c r="AF142" s="223" t="str">
        <f t="shared" ca="1" si="56"/>
        <v>-1,81302098284357-7,23798548818125i</v>
      </c>
      <c r="AG142" s="223" t="str">
        <f t="shared" ca="1" si="57"/>
        <v>-7,1403062945395-2,16598823438932i</v>
      </c>
      <c r="AH142" s="223" t="str">
        <f t="shared" ca="1" si="58"/>
        <v>-5,52868113796233+5,01090449780206i</v>
      </c>
      <c r="AI142" s="223" t="str">
        <f t="shared" ca="1" si="59"/>
        <v>1,45568600494776+7,31822774080943i</v>
      </c>
      <c r="AJ142" s="223" t="str">
        <f t="shared" ca="1" si="60"/>
        <v>7,02542547761733+2,51373743056006i</v>
      </c>
      <c r="AK142" s="223" t="str">
        <f t="shared" ca="1" si="61"/>
        <v>5,76789502938822-4,73358911834476i</v>
      </c>
      <c r="AL142" s="223" t="str">
        <f t="shared" ca="1" si="62"/>
        <v>-1,09484415196372-7,3808397418088i</v>
      </c>
      <c r="AM142" s="223" t="str">
        <f t="shared" ca="1" si="63"/>
        <v>-6,89361979536474-2,85543081308388i</v>
      </c>
      <c r="AN142" s="223" t="str">
        <f t="shared" ca="1" si="64"/>
        <v>-5,9932135564799+4,44487010808853i</v>
      </c>
      <c r="AO142" s="223" t="str">
        <f t="shared" ca="1" si="65"/>
        <v>0,731364723519822+7,42567065338506i</v>
      </c>
      <c r="AP142" s="223" t="str">
        <f t="shared" ca="1" si="66"/>
        <v>6,74520677921561+3,1902452126721i</v>
      </c>
      <c r="AQ142" s="223" t="str">
        <f t="shared" ca="1" si="67"/>
        <v>6,20409390717094-4,14544301641668i</v>
      </c>
      <c r="AR142" s="223" t="str">
        <f t="shared" ca="1" si="68"/>
        <v>6,20409390717094-4,14544301641668i</v>
      </c>
      <c r="AS142" s="223" t="str">
        <f t="shared" ca="1" si="69"/>
        <v>-6,58054396912468-3,5173740321112i</v>
      </c>
      <c r="AT142" s="223" t="str">
        <f t="shared" ca="1" si="70"/>
        <v>-6,40002805222475+3,83602918942097i</v>
      </c>
      <c r="AU142" s="223" t="str">
        <f t="shared" ca="1" si="71"/>
        <v>-2,08415617321337E-13+7,4616002982841i</v>
      </c>
      <c r="AV142" s="223" t="str">
        <f t="shared" ca="1" si="72"/>
        <v>6,40002805222493+3,83602918942066i</v>
      </c>
      <c r="AW142" s="223" t="str">
        <f t="shared" ca="1" si="73"/>
        <v>6,58054396912489-3,51737403211081i</v>
      </c>
      <c r="AX142" s="223" t="str">
        <f t="shared" ca="1" si="74"/>
        <v>0,36612337339742-7,45261247394532i</v>
      </c>
      <c r="AY142" s="223" t="str">
        <f t="shared" ca="1" si="75"/>
        <v>-6,20409390717069-4,14544301641705i</v>
      </c>
      <c r="AZ142" s="223" t="str">
        <f t="shared" ca="1" si="76"/>
        <v>-6,74520677921546+3,19024521267239i</v>
      </c>
      <c r="BA142" s="223" t="str">
        <f t="shared" ca="1" si="77"/>
        <v>-0,731364723520237+7,42567065338502i</v>
      </c>
      <c r="BB142" s="223" t="str">
        <f t="shared" ca="1" si="78"/>
        <v>5,99321355648008+4,4448701080883i</v>
      </c>
      <c r="BC142" s="223" t="str">
        <f t="shared" ca="1" si="79"/>
        <v>6,89361979536489-2,8554308130835i</v>
      </c>
      <c r="BD142" s="223" t="str">
        <f t="shared" ca="1" si="80"/>
        <v>1,09484415196342-7,38083974180884i</v>
      </c>
      <c r="BE142" s="223" t="str">
        <f t="shared" ca="1" si="81"/>
        <v>-5,76789502938795-4,73358911834511i</v>
      </c>
      <c r="BF142" s="223" t="str">
        <f t="shared" ca="1" si="82"/>
        <v>-7,02542547761722+2,51373743056037i</v>
      </c>
      <c r="BG142" s="223" t="str">
        <f t="shared" ca="1" si="83"/>
        <v>-1,45568600494819+7,31822774080934i</v>
      </c>
      <c r="BH142" s="223" t="str">
        <f t="shared" ca="1" si="84"/>
        <v>5,52868113796255+5,01090449780182i</v>
      </c>
      <c r="BI142" s="223" t="str">
        <f t="shared" ca="1" si="85"/>
        <v>7,14030629453962-2,16598823438893i</v>
      </c>
      <c r="BJ142" s="223" t="str">
        <f t="shared" ca="1" si="86"/>
        <v>1,81302098284327-7,23798548818132i</v>
      </c>
      <c r="BK142" s="223" t="str">
        <f t="shared" ca="1" si="87"/>
        <v>-5,27614816942003-5,27614816942047i</v>
      </c>
      <c r="BL142" s="223" t="str">
        <f t="shared" ca="1" si="88"/>
        <v>-7,2379854881813+1,81302098284333i</v>
      </c>
      <c r="BM142" s="223" t="str">
        <f t="shared" ca="1" si="89"/>
        <v>-2,16598823438953+7,14030629453944i</v>
      </c>
      <c r="BN142" s="223" t="str">
        <f t="shared" ca="1" si="90"/>
        <v>5,01090449780191+5,52868113796247i</v>
      </c>
      <c r="BO142" s="223" t="str">
        <f t="shared" ca="1" si="91"/>
        <v>7,31822774080947-1,45568600494752i</v>
      </c>
      <c r="BP142" s="223" t="str">
        <f t="shared" ca="1" si="92"/>
        <v>2,51373743056026-7,02542547761726i</v>
      </c>
      <c r="BQ142" s="223" t="str">
        <f t="shared" ca="1" si="93"/>
        <v>-4,73358911834459-5,76789502938837i</v>
      </c>
      <c r="BR142" s="223" t="str">
        <f t="shared" ca="1" si="94"/>
        <v>-7,38083974180884+1,09484415196349i</v>
      </c>
      <c r="BS142" s="223" t="str">
        <f t="shared" ca="1" si="95"/>
        <v>-2,85543081308339+6,89361979536494i</v>
      </c>
      <c r="BT142" s="223" t="str">
        <f t="shared" ca="1" si="96"/>
        <v>4,44487010808835+5,99321355648004i</v>
      </c>
      <c r="BU142" s="223" t="str">
        <f t="shared" ca="1" si="97"/>
        <v>7,42567065338508-0,731364723519615i</v>
      </c>
      <c r="BV142" s="223" t="str">
        <f t="shared" ca="1" si="98"/>
        <v>3,19024521267229-6,74520677921552i</v>
      </c>
      <c r="BW142" s="223" t="str">
        <f t="shared" ca="1" si="99"/>
        <v>-4,14544301641649-6,20409390717107i</v>
      </c>
      <c r="BX142" s="223" t="str">
        <f t="shared" ca="1" si="100"/>
        <v>-7,45261247394532+0,366123373397536i</v>
      </c>
      <c r="BY142" s="223" t="str">
        <f t="shared" ca="1" si="101"/>
        <v>-3,51737403211071+6,58054396912494i</v>
      </c>
      <c r="BZ142" s="223" t="str">
        <f t="shared" ca="1" si="102"/>
        <v>3,83602918942077+6,40002805222487i</v>
      </c>
      <c r="CA142" s="223" t="str">
        <f t="shared" ca="1" si="103"/>
        <v>7,4616002982841-3,2541878983009E-13i</v>
      </c>
      <c r="CB142" s="223" t="str">
        <f t="shared" ca="1" si="104"/>
        <v>3,83602918942084-6,40002805222482i</v>
      </c>
      <c r="CC142" s="223" t="str">
        <f t="shared" ca="1" si="105"/>
        <v>-3,51737403211132-6,58054396912461i</v>
      </c>
      <c r="CD142" s="223" t="str">
        <f t="shared" ca="1" si="106"/>
        <v>-7,45261247394532-0,366123373397681i</v>
      </c>
      <c r="CE142" s="223" t="str">
        <f t="shared" ca="1" si="107"/>
        <v>-4,14544301641661+6,20409390717099i</v>
      </c>
      <c r="CF142" s="223" t="str">
        <f t="shared" ca="1" si="108"/>
        <v>3,1902452126722+6,74520677921555i</v>
      </c>
      <c r="CG142" s="223" t="str">
        <f t="shared" ca="1" si="109"/>
        <v>7,42567065338508+0,731364723519705i</v>
      </c>
      <c r="CH142" s="223" t="str">
        <f t="shared" ca="1" si="110"/>
        <v>4,44487010808842-5,99321355647998i</v>
      </c>
      <c r="CI142" s="223" t="str">
        <f t="shared" ca="1" si="111"/>
        <v>-2,85543081308394-6,8936197953647i</v>
      </c>
      <c r="CJ142" s="223" t="str">
        <f t="shared" ca="1" si="112"/>
        <v>-7,38083974180881-1,09484415196363i</v>
      </c>
      <c r="CK142" s="223" t="str">
        <f t="shared" ca="1" si="113"/>
        <v>-4,7335891183447+5,76789502938828i</v>
      </c>
      <c r="CL142" s="223" t="str">
        <f t="shared" ca="1" si="114"/>
        <v>2,51373743056017+7,02542547761729i</v>
      </c>
      <c r="CM142" s="223" t="str">
        <f t="shared" ca="1" si="115"/>
        <v>7,31822774080946+1,45568600494761i</v>
      </c>
      <c r="CN142" s="223" t="str">
        <f t="shared" ca="1" si="116"/>
        <v>5,01090449780201-5,52868113796238i</v>
      </c>
      <c r="CO142" s="223" t="str">
        <f t="shared" ca="1" si="117"/>
        <v>-2,16598823438938-7,14030629453948i</v>
      </c>
      <c r="CP142" s="223" t="str">
        <f t="shared" ca="1" si="118"/>
        <v>-7,23798548818127-1,81302098284348i</v>
      </c>
      <c r="CQ142" s="223" t="str">
        <f t="shared" ca="1" si="119"/>
        <v>-5,2761481694201+5,27614816942041i</v>
      </c>
      <c r="CR142" s="223" t="str">
        <f t="shared" ca="1" si="120"/>
        <v>1,81302098284318+7,23798548818134i</v>
      </c>
      <c r="CS142" s="223" t="str">
        <f t="shared" ca="1" si="121"/>
        <v>7,14030629453958+2,16598823438906i</v>
      </c>
      <c r="CT142" s="223" t="str">
        <f t="shared" ca="1" si="122"/>
        <v>5,52868113796265-5,01090449780171i</v>
      </c>
      <c r="CU142" s="223" t="str">
        <f t="shared" ca="1" si="123"/>
        <v>-1,45568600494805-7,31822774080937i</v>
      </c>
      <c r="CV142" s="223" t="str">
        <f t="shared" ca="1" si="124"/>
        <v>-7,02542547761719-2,51373743056045i</v>
      </c>
      <c r="CW142" s="223" t="str">
        <f t="shared" ca="1" si="125"/>
        <v>-5,767895029388+4,73358911834504i</v>
      </c>
      <c r="CX142" s="223" t="str">
        <f t="shared" ca="1" si="126"/>
        <v>1,09484415196333+7,38083974180886i</v>
      </c>
      <c r="CY142" s="223" t="str">
        <f t="shared" ca="1" si="127"/>
        <v>6,89361979536484+2,85543081308363i</v>
      </c>
      <c r="CZ142" s="223" t="str">
        <f t="shared" ca="1" si="128"/>
        <v>5,99321355648016-4,44487010808818i</v>
      </c>
      <c r="DA142" s="223" t="str">
        <f t="shared" ca="1" si="129"/>
        <v>-0,731364723520146-7,42567065338503i</v>
      </c>
      <c r="DB142" s="223" t="str">
        <f t="shared" ca="1" si="130"/>
        <v>-6,74520677921543-3,19024521267247i</v>
      </c>
      <c r="DC142" s="223" t="str">
        <f t="shared" ca="1" si="131"/>
        <v>-6,20409390717075+4,14544301641697i</v>
      </c>
      <c r="DD142" s="223" t="str">
        <f t="shared" ca="1" si="132"/>
        <v>0,366123373397275+7,45261247394533i</v>
      </c>
      <c r="DE142" s="223" t="str">
        <f t="shared" ca="1" si="133"/>
        <v>6,58054396912482+3,51737403211094i</v>
      </c>
      <c r="DF142" s="223" t="str">
        <f t="shared" ca="1" si="134"/>
        <v>6,40002805222498-3,83602918942059i</v>
      </c>
      <c r="DG142" s="223" t="str">
        <f t="shared" ca="1" si="135"/>
        <v>-1,17003172508753E-13-7,4616002982841i</v>
      </c>
      <c r="DH142" s="223" t="str">
        <f t="shared" ca="1" si="136"/>
        <v>-6,40002805222471-3,83602918942102i</v>
      </c>
      <c r="DI142" s="223" t="str">
        <f t="shared" ca="1" si="137"/>
        <v>-6,58054396912401+3,51737403211245i</v>
      </c>
      <c r="DJ142" s="223" t="str">
        <f t="shared" ca="1" si="138"/>
        <v>-0,366123373397148+7,45261247394534i</v>
      </c>
      <c r="DK142" s="223" t="str">
        <f t="shared" ca="1" si="139"/>
        <v>6,20409390717046+4,1454430164174i</v>
      </c>
      <c r="DL142" s="223" t="str">
        <f t="shared" ca="1" si="140"/>
        <v>6,74520677921628-3,19024521267067i</v>
      </c>
      <c r="DM142" s="223" t="str">
        <f t="shared" ca="1" si="141"/>
        <v>0,731364723522868-7,42567065338476i</v>
      </c>
      <c r="DN142" s="223" t="str">
        <f t="shared" ca="1" si="142"/>
        <v>-5,99321355648207-4,44487010808561i</v>
      </c>
      <c r="DO142" s="223" t="str">
        <f t="shared" ca="1" si="143"/>
        <v>-6,89361979536394+2,85543081308581i</v>
      </c>
      <c r="DP142" s="223" t="str">
        <f t="shared" ca="1" si="144"/>
        <v>-1,09484415196237+7,380839741809i</v>
      </c>
      <c r="DQ142" s="223" t="str">
        <f t="shared" ca="1" si="145"/>
        <v>5,76789502938815+4,73358911834485i</v>
      </c>
      <c r="DR142" s="223" t="str">
        <f t="shared" ca="1" si="146"/>
        <v>7,02542547761761-2,51373743055928i</v>
      </c>
      <c r="DS142" s="223" t="str">
        <f t="shared" ca="1" si="147"/>
        <v>1,45568600495011-7,31822774080896i</v>
      </c>
      <c r="DT142" s="223" t="str">
        <f t="shared" ca="1" si="148"/>
        <v>-5,52868113796024-5,01090449780437i</v>
      </c>
      <c r="DU142" s="223" t="str">
        <f t="shared" ca="1" si="149"/>
        <v>-7,14030629453868+2,16598823439203i</v>
      </c>
      <c r="DV142" s="223" t="str">
        <f t="shared" ca="1" si="150"/>
        <v>-1,81302098284152+7,23798548818176i</v>
      </c>
      <c r="DW142" s="223" t="str">
        <f t="shared" ca="1" si="151"/>
        <v>5,27614816942079+5,27614816941972i</v>
      </c>
      <c r="DX142" s="223" t="str">
        <f t="shared" ca="1" si="152"/>
        <v>7,23798548818139-1,81302098284298i</v>
      </c>
      <c r="DY142" s="223" t="str">
        <f t="shared" ca="1" si="153"/>
        <v>2,16598823439068-7,14030629453909i</v>
      </c>
      <c r="DZ142" s="223" t="str">
        <f t="shared" ca="1" si="154"/>
        <v>-5,01090449779991-5,52868113796429i</v>
      </c>
      <c r="EA142" s="223" t="str">
        <f t="shared" ca="1" si="155"/>
        <v>-7,31822774081014+1,4556860049442i</v>
      </c>
      <c r="EB142" s="223" t="str">
        <f t="shared" ca="1" si="156"/>
        <v>-2,51373743055786+7,02542547761812i</v>
      </c>
      <c r="EC142" s="223" t="str">
        <f t="shared" ca="1" si="157"/>
        <v>4,73358911834603+5,76789502938719i</v>
      </c>
      <c r="ED142" s="223" t="str">
        <f t="shared" ca="1" si="158"/>
        <v>7,3808397418088-1,09484415196376i</v>
      </c>
      <c r="EE142" s="223" t="str">
        <f t="shared" ca="1" si="159"/>
        <v>2,85543081308451-6,89361979536447i</v>
      </c>
      <c r="EF142" s="223" t="str">
        <f t="shared" ca="1" si="160"/>
        <v>-4,44487010808682-5,99321355648117i</v>
      </c>
      <c r="EG142" s="223" t="str">
        <f t="shared" ca="1" si="161"/>
        <v>-7,42567065338535+0,731364723516984i</v>
      </c>
      <c r="EH142" s="223" t="str">
        <f t="shared" ca="1" si="162"/>
        <v>-3,19024521266931+6,74520677921693i</v>
      </c>
      <c r="EI142" s="223" t="str">
        <f t="shared" ca="1" si="163"/>
        <v>4,14544301641865+6,20409390716962i</v>
      </c>
      <c r="EJ142" s="223" t="str">
        <f t="shared" ca="1" si="164"/>
        <v>7,45261247394527-0,36612337339855i</v>
      </c>
      <c r="EK142" s="223" t="str">
        <f t="shared" ca="1" si="165"/>
        <v>3,51737403211112-6,58054396912473i</v>
      </c>
      <c r="EL142" s="223" t="str">
        <f t="shared" ca="1" si="166"/>
        <v>-3,83602918941978-6,40002805222546i</v>
      </c>
      <c r="EM142" s="223" t="str">
        <f t="shared" ca="1" si="167"/>
        <v>-7,4616002982841-2,31816251823087E-12i</v>
      </c>
      <c r="EN142" s="223"/>
      <c r="EO142" s="223"/>
      <c r="EP142" s="223"/>
    </row>
    <row r="143" spans="1:146" ht="15.75" thickBot="1">
      <c r="A143" s="257">
        <f t="shared" si="168"/>
        <v>8.3984375000000042E-4</v>
      </c>
      <c r="B143" s="256">
        <v>43</v>
      </c>
      <c r="C143" s="230">
        <f t="shared" si="169"/>
        <v>8600</v>
      </c>
      <c r="D143" s="229">
        <f t="shared" si="170"/>
        <v>54035.393641744442</v>
      </c>
      <c r="E143" s="229" t="str">
        <f t="shared" si="171"/>
        <v>54035,3936417444i</v>
      </c>
      <c r="F143" s="229" t="str">
        <f t="shared" si="177"/>
        <v>0,0230221757636515-0,00704677965968488i</v>
      </c>
      <c r="G143" s="229" t="str">
        <f t="shared" si="178"/>
        <v>-4,83840802336833-0,148478222612791i</v>
      </c>
      <c r="H143" s="229" t="str">
        <f t="shared" si="179"/>
        <v>0,00204510013446329-0,00983816789187905i</v>
      </c>
      <c r="I143" s="229" t="str">
        <f t="shared" si="174"/>
        <v>-0,00208069342701249+0,00878642017070244i</v>
      </c>
      <c r="J143" s="255" t="str">
        <f ca="1">IMPRODUCT(1/N_FFT2,BF100)</f>
        <v>0,118307589789625+0,00444526529417887i</v>
      </c>
      <c r="K143" s="254" t="str">
        <f t="shared" ca="1" si="175"/>
        <v>-0,000285219793085859+0,00103025095899583i</v>
      </c>
      <c r="N143" s="246">
        <f t="shared" ca="1" si="176"/>
        <v>2.5398477711674907</v>
      </c>
      <c r="O143" s="223">
        <f t="shared" ca="1" si="39"/>
        <v>-7.4601522288325093</v>
      </c>
      <c r="P143" s="223" t="str">
        <f t="shared" ca="1" si="40"/>
        <v>-3,67709554735054+6,49098140599782i</v>
      </c>
      <c r="Q143" s="223" t="str">
        <f t="shared" ca="1" si="41"/>
        <v>3,83528473294196+6,39878600162695i</v>
      </c>
      <c r="R143" s="223" t="str">
        <f t="shared" ca="1" si="42"/>
        <v>7,45790537045771-0,183081300663468i</v>
      </c>
      <c r="S143" s="223" t="str">
        <f t="shared" ca="1" si="43"/>
        <v>3,51669141689687-6,57926688588315i</v>
      </c>
      <c r="T143" s="223" t="str">
        <f t="shared" ca="1" si="44"/>
        <v>-3,99116368642084-6,30273620783468i</v>
      </c>
      <c r="U143" s="223" t="str">
        <f t="shared" ca="1" si="45"/>
        <v>-7,4511661487568+0,366052319997339i</v>
      </c>
      <c r="V143" s="223" t="str">
        <f t="shared" ca="1" si="46"/>
        <v>-3,35416896303115+6,66358926141109i</v>
      </c>
      <c r="W143" s="223" t="str">
        <f t="shared" ca="1" si="47"/>
        <v>4,14463851213419+6,20288988142533i</v>
      </c>
      <c r="X143" s="223" t="str">
        <f t="shared" ca="1" si="48"/>
        <v>7,43993862318492-0,548802843101152i</v>
      </c>
      <c r="Y143" s="223" t="str">
        <f t="shared" ca="1" si="49"/>
        <v>3,18962608320268-6,74389773993554i</v>
      </c>
      <c r="Z143" s="223" t="str">
        <f t="shared" ca="1" si="50"/>
        <v>-4,29561676258565-6,09930716609254i</v>
      </c>
      <c r="AA143" s="223" t="str">
        <f t="shared" ca="1" si="51"/>
        <v>-7,42422955678362+0,731222787893697i</v>
      </c>
      <c r="AB143" s="223" t="str">
        <f t="shared" ca="1" si="52"/>
        <v>-3,02316189188917+6,8201439466322i</v>
      </c>
      <c r="AC143" s="223" t="str">
        <f t="shared" ca="1" si="53"/>
        <v>4,44400749412323+5,99205045619037i</v>
      </c>
      <c r="AD143" s="223" t="str">
        <f t="shared" ca="1" si="54"/>
        <v>7,40404841210723-0,913202271420189i</v>
      </c>
      <c r="AE143" s="223" t="str">
        <f t="shared" ca="1" si="55"/>
        <v>2,85487666089598-6,89228195363669i</v>
      </c>
      <c r="AF143" s="223" t="str">
        <f t="shared" ca="1" si="56"/>
        <v>-4,58972132171846-5,88118435915059i</v>
      </c>
      <c r="AG143" s="223" t="str">
        <f t="shared" ca="1" si="57"/>
        <v>-7,3794073455225+1,09463167604595i</v>
      </c>
      <c r="AH143" s="223" t="str">
        <f t="shared" ca="1" si="58"/>
        <v>-2,68487175895226+6,96026830771165i</v>
      </c>
      <c r="AI143" s="223" t="str">
        <f t="shared" ca="1" si="59"/>
        <v>4,73267047280966+5,76677565656496i</v>
      </c>
      <c r="AJ143" s="223" t="str">
        <f t="shared" ca="1" si="60"/>
        <v>7,35032119988676-1,27540171548026i</v>
      </c>
      <c r="AK143" s="223" t="str">
        <f t="shared" ca="1" si="61"/>
        <v>2,51324959065477-7,02406205641923i</v>
      </c>
      <c r="AL143" s="223" t="str">
        <f t="shared" ca="1" si="62"/>
        <v>-4,87276884017455-5,64889326395699i</v>
      </c>
      <c r="AM143" s="223" t="str">
        <f t="shared" ca="1" si="63"/>
        <v>-7,31680749560629+1,45540350061221i</v>
      </c>
      <c r="AN143" s="223" t="str">
        <f t="shared" ca="1" si="64"/>
        <v>-2,34011353478106+7,08362477279035i</v>
      </c>
      <c r="AO143" s="223" t="str">
        <f t="shared" ca="1" si="65"/>
        <v>5,00993203379469+5,52760818927251i</v>
      </c>
      <c r="AP143" s="223" t="str">
        <f t="shared" ca="1" si="66"/>
        <v>7,27888642008351-1,63452860509645i</v>
      </c>
      <c r="AQ143" s="223" t="str">
        <f t="shared" ca="1" si="67"/>
        <v>2,16556788201574-7,13892057847238i</v>
      </c>
      <c r="AR143" s="223" t="str">
        <f t="shared" ca="1" si="68"/>
        <v>2,16556788201574-7,13892057847238i</v>
      </c>
      <c r="AS143" s="223" t="str">
        <f t="shared" ca="1" si="69"/>
        <v>-7,23658081555654+1,8126691306672i</v>
      </c>
      <c r="AT143" s="223" t="str">
        <f t="shared" ca="1" si="70"/>
        <v>-1,98971777213412+7,18991616533936i</v>
      </c>
      <c r="AU143" s="223" t="str">
        <f t="shared" ca="1" si="71"/>
        <v>5,27512422969154+5,27512422969127i</v>
      </c>
      <c r="AV143" s="223" t="str">
        <f t="shared" ca="1" si="72"/>
        <v>7,18991616533927-1,98971777213444i</v>
      </c>
      <c r="AW143" s="223" t="str">
        <f t="shared" ca="1" si="73"/>
        <v>1,81266913066762-7,23658081555643i</v>
      </c>
      <c r="AX143" s="223" t="str">
        <f t="shared" ca="1" si="74"/>
        <v>-5,40299349010563-5,14407743169082i</v>
      </c>
      <c r="AY143" s="223" t="str">
        <f t="shared" ca="1" si="75"/>
        <v>-7,13892057847229+2,16556788201606i</v>
      </c>
      <c r="AZ143" s="223" t="str">
        <f t="shared" ca="1" si="76"/>
        <v>-1,6345286050961+7,27888642008359i</v>
      </c>
      <c r="BA143" s="223" t="str">
        <f t="shared" ca="1" si="77"/>
        <v>5,52760818927273+5,00993203379444i</v>
      </c>
      <c r="BB143" s="223" t="str">
        <f t="shared" ca="1" si="78"/>
        <v>7,08362477279049-2,34011353478065i</v>
      </c>
      <c r="BC143" s="223" t="str">
        <f t="shared" ca="1" si="79"/>
        <v>1,4554035006126-7,31680749560621i</v>
      </c>
      <c r="BD143" s="223" t="str">
        <f t="shared" ca="1" si="80"/>
        <v>-5,64889326395719-4,87276884017431i</v>
      </c>
      <c r="BE143" s="223" t="str">
        <f t="shared" ca="1" si="81"/>
        <v>-7,0240620564191+2,51324959065512i</v>
      </c>
      <c r="BF143" s="223" t="str">
        <f t="shared" ca="1" si="82"/>
        <v>-1,27540171548066+7,35032119988668i</v>
      </c>
      <c r="BG143" s="223" t="str">
        <f t="shared" ca="1" si="83"/>
        <v>5,76677565656472+4,73267047280996i</v>
      </c>
      <c r="BH143" s="223" t="str">
        <f t="shared" ca="1" si="84"/>
        <v>6,96026830771153-2,68487175895258i</v>
      </c>
      <c r="BI143" s="223" t="str">
        <f t="shared" ca="1" si="85"/>
        <v>1,09463167604565-7,37940734552255i</v>
      </c>
      <c r="BJ143" s="223" t="str">
        <f t="shared" ca="1" si="86"/>
        <v>-5,8811843591508-4,5897213217182i</v>
      </c>
      <c r="BK143" s="223" t="str">
        <f t="shared" ca="1" si="87"/>
        <v>-6,89228195363687+2,85487666089558i</v>
      </c>
      <c r="BL143" s="223" t="str">
        <f t="shared" ca="1" si="88"/>
        <v>-0,913202271420577+7,40404841210719i</v>
      </c>
      <c r="BM143" s="223" t="str">
        <f t="shared" ca="1" si="89"/>
        <v>5,99205045619057+4,44400749412295i</v>
      </c>
      <c r="BN143" s="223" t="str">
        <f t="shared" ca="1" si="90"/>
        <v>6,82014394663205-3,0231618918895i</v>
      </c>
      <c r="BO143" s="223" t="str">
        <f t="shared" ca="1" si="91"/>
        <v>0,73122278789336-7,42422955678366i</v>
      </c>
      <c r="BP143" s="223" t="str">
        <f t="shared" ca="1" si="92"/>
        <v>-6,0993071660923-4,295616762586i</v>
      </c>
      <c r="BQ143" s="223" t="str">
        <f t="shared" ca="1" si="93"/>
        <v>-6,74389773993571+3,18962608320233i</v>
      </c>
      <c r="BR143" s="223" t="str">
        <f t="shared" ca="1" si="94"/>
        <v>-0,548802843100894+7,43993862318494i</v>
      </c>
      <c r="BS143" s="223" t="str">
        <f t="shared" ca="1" si="95"/>
        <v>6,20288988142541+4,14463851213408i</v>
      </c>
      <c r="BT143" s="223" t="str">
        <f t="shared" ca="1" si="96"/>
        <v>6,6635892614111-3,35416896303112i</v>
      </c>
      <c r="BU143" s="223" t="str">
        <f t="shared" ca="1" si="97"/>
        <v>0,366052319997543-7,45116614875679i</v>
      </c>
      <c r="BV143" s="223" t="str">
        <f t="shared" ca="1" si="98"/>
        <v>-6,30273620783451-3,99116368642111i</v>
      </c>
      <c r="BW143" s="223" t="str">
        <f t="shared" ca="1" si="99"/>
        <v>-6,57926688588307+3,51669141689702i</v>
      </c>
      <c r="BX143" s="223" t="str">
        <f t="shared" ca="1" si="100"/>
        <v>-0,183081300663464+7,45790537045771i</v>
      </c>
      <c r="BY143" s="223" t="str">
        <f t="shared" ca="1" si="101"/>
        <v>6,39878600162689+3,83528473294206i</v>
      </c>
      <c r="BZ143" s="223" t="str">
        <f t="shared" ca="1" si="102"/>
        <v>6,49098140599793-3,67709554735034i</v>
      </c>
      <c r="CA143" s="223" t="str">
        <f t="shared" ca="1" si="103"/>
        <v>-3,91158108424708E-13-7,46015222883251i</v>
      </c>
      <c r="CB143" s="223" t="str">
        <f t="shared" ca="1" si="104"/>
        <v>-6,4909814059979-3,6770955473504i</v>
      </c>
      <c r="CC143" s="223" t="str">
        <f t="shared" ca="1" si="105"/>
        <v>-6,39878600162692+3,835284732942i</v>
      </c>
      <c r="CD143" s="223" t="str">
        <f t="shared" ca="1" si="106"/>
        <v>0,183081300663398+7,45790537045772i</v>
      </c>
      <c r="CE143" s="223" t="str">
        <f t="shared" ca="1" si="107"/>
        <v>6,57926688588301+3,51669141689712i</v>
      </c>
      <c r="CF143" s="223" t="str">
        <f t="shared" ca="1" si="108"/>
        <v>6,30273620783454-3,99116368642106i</v>
      </c>
      <c r="CG143" s="223" t="str">
        <f t="shared" ca="1" si="109"/>
        <v>-0,366052319997478-7,45116614875679i</v>
      </c>
      <c r="CH143" s="223" t="str">
        <f t="shared" ca="1" si="110"/>
        <v>-6,66358926141105-3,35416896303122i</v>
      </c>
      <c r="CI143" s="223" t="str">
        <f t="shared" ca="1" si="111"/>
        <v>-6,20288988142545+4,14463851213402i</v>
      </c>
      <c r="CJ143" s="223" t="str">
        <f t="shared" ca="1" si="112"/>
        <v>0,548802843100828+7,43993862318494i</v>
      </c>
      <c r="CK143" s="223" t="str">
        <f t="shared" ca="1" si="113"/>
        <v>6,7438977399357+3,18962608320235i</v>
      </c>
      <c r="CL143" s="223" t="str">
        <f t="shared" ca="1" si="114"/>
        <v>6,09930716609236-4,2956167625859i</v>
      </c>
      <c r="CM143" s="223" t="str">
        <f t="shared" ca="1" si="115"/>
        <v>-0,731222787893295-7,42422955678367i</v>
      </c>
      <c r="CN143" s="223" t="str">
        <f t="shared" ca="1" si="116"/>
        <v>-6,82014394663204-3,02316189188951i</v>
      </c>
      <c r="CO143" s="223" t="str">
        <f t="shared" ca="1" si="117"/>
        <v>-5,9920504561902+4,44400749412346i</v>
      </c>
      <c r="CP143" s="223" t="str">
        <f t="shared" ca="1" si="118"/>
        <v>0,913202271420518+7,40404841210719i</v>
      </c>
      <c r="CQ143" s="223" t="str">
        <f t="shared" ca="1" si="119"/>
        <v>6,89228195363684+2,85487666089564i</v>
      </c>
      <c r="CR143" s="223" t="str">
        <f t="shared" ca="1" si="120"/>
        <v>5,88118435915081-4,58972132171818i</v>
      </c>
      <c r="CS143" s="223" t="str">
        <f t="shared" ca="1" si="121"/>
        <v>-1,09463167604553-7,37940734552257i</v>
      </c>
      <c r="CT143" s="223" t="str">
        <f t="shared" ca="1" si="122"/>
        <v>-6,96026830771177-2,68487175895195i</v>
      </c>
      <c r="CU143" s="223" t="str">
        <f t="shared" ca="1" si="123"/>
        <v>-5,76677565656472+4,73267047280995i</v>
      </c>
      <c r="CV143" s="223" t="str">
        <f t="shared" ca="1" si="124"/>
        <v>1,27540171548054+7,35032119988671i</v>
      </c>
      <c r="CW143" s="223" t="str">
        <f t="shared" ca="1" si="125"/>
        <v>7,02406205641908+2,51324959065518i</v>
      </c>
      <c r="CX143" s="223" t="str">
        <f t="shared" ca="1" si="126"/>
        <v>5,64889326395723-4,87276884017426i</v>
      </c>
      <c r="CY143" s="223" t="str">
        <f t="shared" ca="1" si="127"/>
        <v>-1,45540350061187-7,31680749560636i</v>
      </c>
      <c r="CZ143" s="223" t="str">
        <f t="shared" ca="1" si="128"/>
        <v>-7,08362477279045-2,34011353478077i</v>
      </c>
      <c r="DA143" s="223" t="str">
        <f t="shared" ca="1" si="129"/>
        <v>-5,52760818927278+5,00993203379439i</v>
      </c>
      <c r="DB143" s="223" t="str">
        <f t="shared" ca="1" si="130"/>
        <v>1,63452860509608+7,27888642008359i</v>
      </c>
      <c r="DC143" s="223" t="str">
        <f t="shared" ca="1" si="131"/>
        <v>7,13892057847226+2,16556788201618i</v>
      </c>
      <c r="DD143" s="223" t="str">
        <f t="shared" ca="1" si="132"/>
        <v>5,40299349010567-5,14407743169078i</v>
      </c>
      <c r="DE143" s="223" t="str">
        <f t="shared" ca="1" si="133"/>
        <v>-1,81266913066756-7,23658081555645i</v>
      </c>
      <c r="DF143" s="223" t="str">
        <f t="shared" ca="1" si="134"/>
        <v>-7,18991616534026-1,98971777213088i</v>
      </c>
      <c r="DG143" s="223" t="str">
        <f t="shared" ca="1" si="135"/>
        <v>-5,27512422969054+5,27512422969227i</v>
      </c>
      <c r="DH143" s="223" t="str">
        <f t="shared" ca="1" si="136"/>
        <v>1,98971777213334+7,18991616533958i</v>
      </c>
      <c r="DI143" s="223" t="str">
        <f t="shared" ca="1" si="137"/>
        <v>7,2365808155556+1,81266913067094i</v>
      </c>
      <c r="DJ143" s="223" t="str">
        <f t="shared" ca="1" si="138"/>
        <v>5,14407743168954-5,40299349010685i</v>
      </c>
      <c r="DK143" s="223" t="str">
        <f t="shared" ca="1" si="139"/>
        <v>-2,16556788201496-7,13892057847262i</v>
      </c>
      <c r="DL143" s="223" t="str">
        <f t="shared" ca="1" si="140"/>
        <v>-7,27888642008285-1,63452860509939i</v>
      </c>
      <c r="DM143" s="223" t="str">
        <f t="shared" ca="1" si="141"/>
        <v>-5,00993203379305+5,52760818927399i</v>
      </c>
      <c r="DN143" s="223" t="str">
        <f t="shared" ca="1" si="142"/>
        <v>2,34011353478027+7,08362477279062i</v>
      </c>
      <c r="DO143" s="223" t="str">
        <f t="shared" ca="1" si="143"/>
        <v>7,3168074956057+1,45540350061519i</v>
      </c>
      <c r="DP143" s="223" t="str">
        <f t="shared" ca="1" si="144"/>
        <v>4,8727688401729-5,64889326395841i</v>
      </c>
      <c r="DQ143" s="223" t="str">
        <f t="shared" ca="1" si="145"/>
        <v>-2,51324959065469-7,02406205641925i</v>
      </c>
      <c r="DR143" s="223" t="str">
        <f t="shared" ca="1" si="146"/>
        <v>-7,35032119988624-1,27540171548325i</v>
      </c>
      <c r="DS143" s="223" t="str">
        <f t="shared" ca="1" si="147"/>
        <v>-4,73267047280797+5,76677565656634i</v>
      </c>
      <c r="DT143" s="223" t="str">
        <f t="shared" ca="1" si="148"/>
        <v>2,68487175895215+6,9602683077117i</v>
      </c>
      <c r="DU143" s="223" t="str">
        <f t="shared" ca="1" si="149"/>
        <v>7,37940734552217+1,09463167604824i</v>
      </c>
      <c r="DV143" s="223" t="str">
        <f t="shared" ca="1" si="150"/>
        <v>4,58972132171618-5,88118435915238i</v>
      </c>
      <c r="DW143" s="223" t="str">
        <f t="shared" ca="1" si="151"/>
        <v>-2,85487666089594-6,89228195363671i</v>
      </c>
      <c r="DX143" s="223" t="str">
        <f t="shared" ca="1" si="152"/>
        <v>-7,40404841210695-0,913202271422509i</v>
      </c>
      <c r="DY143" s="223" t="str">
        <f t="shared" ca="1" si="153"/>
        <v>-4,44400749412089+5,9920504561921i</v>
      </c>
      <c r="DZ143" s="223" t="str">
        <f t="shared" ca="1" si="154"/>
        <v>3,02316189188981+6,82014394663191i</v>
      </c>
      <c r="EA143" s="223" t="str">
        <f t="shared" ca="1" si="155"/>
        <v>7,42422955678347+0,731222787895293i</v>
      </c>
      <c r="EB143" s="223" t="str">
        <f t="shared" ca="1" si="156"/>
        <v>4,2956167625833-6,0993071660942i</v>
      </c>
      <c r="EC143" s="223" t="str">
        <f t="shared" ca="1" si="157"/>
        <v>-3,18962608320331-6,74389773993525i</v>
      </c>
      <c r="ED143" s="223" t="str">
        <f t="shared" ca="1" si="158"/>
        <v>-7,4399386231848-0,54880284310283i</v>
      </c>
      <c r="EE143" s="223" t="str">
        <f t="shared" ca="1" si="159"/>
        <v>-4,14463851213137+6,20288988142721i</v>
      </c>
      <c r="EF143" s="223" t="str">
        <f t="shared" ca="1" si="160"/>
        <v>3,35416896303208+6,66358926141062i</v>
      </c>
      <c r="EG143" s="223" t="str">
        <f t="shared" ca="1" si="161"/>
        <v>7,45116614875673+0,366052319998741i</v>
      </c>
      <c r="EH143" s="223" t="str">
        <f t="shared" ca="1" si="162"/>
        <v>3,99116368642392-6,30273620783273i</v>
      </c>
      <c r="EI143" s="223" t="str">
        <f t="shared" ca="1" si="163"/>
        <v>-3,51669141689798-6,57926688588256i</v>
      </c>
      <c r="EJ143" s="223" t="str">
        <f t="shared" ca="1" si="164"/>
        <v>-7,45790537045768-0,183081300664663i</v>
      </c>
      <c r="EK143" s="223" t="str">
        <f t="shared" ca="1" si="165"/>
        <v>-3,83528473294491+6,39878600162519i</v>
      </c>
      <c r="EL143" s="223" t="str">
        <f t="shared" ca="1" si="166"/>
        <v>3,67709554735188+6,49098140599706i</v>
      </c>
      <c r="EM143" s="223" t="str">
        <f t="shared" ca="1" si="167"/>
        <v>7,46015222883251+9,13926014786254E-13i</v>
      </c>
      <c r="EN143" s="223"/>
      <c r="EO143" s="223"/>
      <c r="EP143" s="223"/>
    </row>
    <row r="144" spans="1:146" ht="15.75" thickBot="1">
      <c r="A144" s="257">
        <f t="shared" si="168"/>
        <v>8.5937500000000044E-4</v>
      </c>
      <c r="B144" s="256">
        <v>44</v>
      </c>
      <c r="C144" s="230">
        <f t="shared" si="169"/>
        <v>8800</v>
      </c>
      <c r="D144" s="229">
        <f t="shared" si="170"/>
        <v>55292.03070318036</v>
      </c>
      <c r="E144" s="229" t="str">
        <f t="shared" si="171"/>
        <v>55292,0307031804i</v>
      </c>
      <c r="F144" s="229" t="str">
        <f t="shared" si="177"/>
        <v>0,0222157330029676-0,006459002878628i</v>
      </c>
      <c r="G144" s="229" t="str">
        <f t="shared" si="178"/>
        <v>-4,86474249619032-0,0954091414891453i</v>
      </c>
      <c r="H144" s="229" t="str">
        <f t="shared" si="179"/>
        <v>0,00204324270375169-0,00961410406821037i</v>
      </c>
      <c r="I144" s="229" t="str">
        <f t="shared" si="174"/>
        <v>-0,0020706709305269+0,00861686232415139i</v>
      </c>
      <c r="J144" s="255" t="str">
        <f ca="1">IMPRODUCT(1/N_FFT2,BG100)</f>
        <v>0,0381474341014829-0,000351827716201188i</v>
      </c>
      <c r="K144" s="254" t="str">
        <f t="shared" ca="1" si="175"/>
        <v>-0,0000759591318758049+0,000329439707096607i</v>
      </c>
      <c r="N144" s="246">
        <f t="shared" ca="1" si="176"/>
        <v>2.5414498549271816</v>
      </c>
      <c r="O144" s="223">
        <f t="shared" ca="1" si="39"/>
        <v>-7.4585501450728184</v>
      </c>
      <c r="P144" s="223" t="str">
        <f t="shared" ca="1" si="40"/>
        <v>-3,51593619984041+6,57785397414822i</v>
      </c>
      <c r="Q144" s="223" t="str">
        <f t="shared" ca="1" si="41"/>
        <v>4,14374844208648+6,2015577974628i</v>
      </c>
      <c r="R144" s="223" t="str">
        <f t="shared" ca="1" si="42"/>
        <v>7,42263518749517-0,731065756224634i</v>
      </c>
      <c r="S144" s="223" t="str">
        <f t="shared" ca="1" si="43"/>
        <v>2,85426356998357-6,89080182124188i</v>
      </c>
      <c r="T144" s="223" t="str">
        <f t="shared" ca="1" si="44"/>
        <v>-4,731654121632-5,76553722907143i</v>
      </c>
      <c r="U144" s="223" t="str">
        <f t="shared" ca="1" si="45"/>
        <v>-7,3152361954368+1,45509094957571i</v>
      </c>
      <c r="V144" s="223" t="str">
        <f t="shared" ca="1" si="46"/>
        <v>-2,16510282164869+7,1373874799015i</v>
      </c>
      <c r="W144" s="223" t="str">
        <f t="shared" ca="1" si="47"/>
        <v>5,27399138540089+5,2739913854009i</v>
      </c>
      <c r="X144" s="223" t="str">
        <f t="shared" ca="1" si="48"/>
        <v>7,13738747990151-2,16510282164866i</v>
      </c>
      <c r="Y144" s="223" t="str">
        <f t="shared" ca="1" si="49"/>
        <v>1,4550909495758-7,31523619543678i</v>
      </c>
      <c r="Z144" s="223" t="str">
        <f t="shared" ca="1" si="50"/>
        <v>-5,76553722907143-4,73165412163201i</v>
      </c>
      <c r="AA144" s="223" t="str">
        <f t="shared" ca="1" si="51"/>
        <v>-6,89080182124185+2,85426356998363i</v>
      </c>
      <c r="AB144" s="223" t="str">
        <f t="shared" ca="1" si="52"/>
        <v>-0,731065756224576+7,42263518749518i</v>
      </c>
      <c r="AC144" s="223" t="str">
        <f t="shared" ca="1" si="53"/>
        <v>6,20155779746287+4,14374844208637i</v>
      </c>
      <c r="AD144" s="223" t="str">
        <f t="shared" ca="1" si="54"/>
        <v>6,57785397414812-3,51593619984059i</v>
      </c>
      <c r="AE144" s="223" t="str">
        <f t="shared" ca="1" si="55"/>
        <v>-2,73204170654054E-13-7,45855014507282i</v>
      </c>
      <c r="AF144" s="223" t="str">
        <f t="shared" ca="1" si="56"/>
        <v>-6,57785397414839-3,51593619984009i</v>
      </c>
      <c r="AG144" s="223" t="str">
        <f t="shared" ca="1" si="57"/>
        <v>-6,20155779746297+4,14374844208621i</v>
      </c>
      <c r="AH144" s="223" t="str">
        <f t="shared" ca="1" si="58"/>
        <v>0,731065756224382+7,4226351874952i</v>
      </c>
      <c r="AI144" s="223" t="str">
        <f t="shared" ca="1" si="59"/>
        <v>6,89080182124179+2,8542635699838i</v>
      </c>
      <c r="AJ144" s="223" t="str">
        <f t="shared" ca="1" si="60"/>
        <v>5,76553722907154-4,73165412163186i</v>
      </c>
      <c r="AK144" s="223" t="str">
        <f t="shared" ca="1" si="61"/>
        <v>-1,45509094957562-7,31523619543682i</v>
      </c>
      <c r="AL144" s="223" t="str">
        <f t="shared" ca="1" si="62"/>
        <v>-7,13738747990149-2,16510282164871i</v>
      </c>
      <c r="AM144" s="223" t="str">
        <f t="shared" ca="1" si="63"/>
        <v>-5,27399138540086+5,27399138540093i</v>
      </c>
      <c r="AN144" s="223" t="str">
        <f t="shared" ca="1" si="64"/>
        <v>2,16510282164879+7,13738747990147i</v>
      </c>
      <c r="AO144" s="223" t="str">
        <f t="shared" ca="1" si="65"/>
        <v>7,31523619543683+1,45509094957552i</v>
      </c>
      <c r="AP144" s="223" t="str">
        <f t="shared" ca="1" si="66"/>
        <v>4,7316541216318-5,7655372290716i</v>
      </c>
      <c r="AQ144" s="223" t="str">
        <f t="shared" ca="1" si="67"/>
        <v>-2,85426356998387-6,89080182124176i</v>
      </c>
      <c r="AR144" s="223" t="str">
        <f t="shared" ca="1" si="68"/>
        <v>-2,85426356998387-6,89080182124176i</v>
      </c>
      <c r="AS144" s="223" t="str">
        <f t="shared" ca="1" si="69"/>
        <v>-4,14374844208675+6,20155779746262i</v>
      </c>
      <c r="AT144" s="223" t="str">
        <f t="shared" ca="1" si="70"/>
        <v>3,51593619984018+6,57785397414835i</v>
      </c>
      <c r="AU144" s="223" t="str">
        <f t="shared" ca="1" si="71"/>
        <v>7,45855014507282+1,95538266175642E-13i</v>
      </c>
      <c r="AV144" s="223" t="str">
        <f t="shared" ca="1" si="72"/>
        <v>3,51593619984053-6,57785397414816i</v>
      </c>
      <c r="AW144" s="223" t="str">
        <f t="shared" ca="1" si="73"/>
        <v>-4,14374844208646-6,20155779746281i</v>
      </c>
      <c r="AX144" s="223" t="str">
        <f t="shared" ca="1" si="74"/>
        <v>-7,42263518749517+0,73106575622468i</v>
      </c>
      <c r="AY144" s="223" t="str">
        <f t="shared" ca="1" si="75"/>
        <v>-2,85426356998355+6,89080182124189i</v>
      </c>
      <c r="AZ144" s="223" t="str">
        <f t="shared" ca="1" si="76"/>
        <v>4,73165412163207+5,76553722907137i</v>
      </c>
      <c r="BA144" s="223" t="str">
        <f t="shared" ca="1" si="77"/>
        <v>7,31523619543677-1,45509094957586i</v>
      </c>
      <c r="BB144" s="223" t="str">
        <f t="shared" ca="1" si="78"/>
        <v>2,16510282164842-7,13738747990157i</v>
      </c>
      <c r="BC144" s="223" t="str">
        <f t="shared" ca="1" si="79"/>
        <v>-5,27399138540112-5,27399138540067i</v>
      </c>
      <c r="BD144" s="223" t="str">
        <f t="shared" ca="1" si="80"/>
        <v>-7,1373874799016+2,16510282164834i</v>
      </c>
      <c r="BE144" s="223" t="str">
        <f t="shared" ca="1" si="81"/>
        <v>-1,455090949576+7,31523619543674i</v>
      </c>
      <c r="BF144" s="223" t="str">
        <f t="shared" ca="1" si="82"/>
        <v>5,76553722907131+4,73165412163214i</v>
      </c>
      <c r="BG144" s="223" t="str">
        <f t="shared" ca="1" si="83"/>
        <v>6,89080182124193-2,85426356998346i</v>
      </c>
      <c r="BH144" s="223" t="str">
        <f t="shared" ca="1" si="84"/>
        <v>0,731065756224771-7,42263518749515i</v>
      </c>
      <c r="BI144" s="223" t="str">
        <f t="shared" ca="1" si="85"/>
        <v>-6,20155779746276-4,14374844208654i</v>
      </c>
      <c r="BJ144" s="223" t="str">
        <f t="shared" ca="1" si="86"/>
        <v>-6,57785397414823+3,5159361998404i</v>
      </c>
      <c r="BK144" s="223" t="str">
        <f t="shared" ca="1" si="87"/>
        <v>1,04163997602832E-13+7,45855014507282i</v>
      </c>
      <c r="BL144" s="223" t="str">
        <f t="shared" ca="1" si="88"/>
        <v>6,5778539741483+3,51593619984026i</v>
      </c>
      <c r="BM144" s="223" t="str">
        <f t="shared" ca="1" si="89"/>
        <v>6,20155779746268-4,14374844208666i</v>
      </c>
      <c r="BN144" s="223" t="str">
        <f t="shared" ca="1" si="90"/>
        <v>-0,731065756224926-7,42263518749514i</v>
      </c>
      <c r="BO144" s="223" t="str">
        <f t="shared" ca="1" si="91"/>
        <v>-6,89080182124201-2,85426356998327i</v>
      </c>
      <c r="BP144" s="223" t="str">
        <f t="shared" ca="1" si="92"/>
        <v>-5,76553722907166+4,73165412163173i</v>
      </c>
      <c r="BQ144" s="223" t="str">
        <f t="shared" ca="1" si="93"/>
        <v>1,45509094957543+7,31523619543686i</v>
      </c>
      <c r="BR144" s="223" t="str">
        <f t="shared" ca="1" si="94"/>
        <v>7,13738747990143+2,1651028216489i</v>
      </c>
      <c r="BS144" s="223" t="str">
        <f t="shared" ca="1" si="95"/>
        <v>5,27399138540102-5,27399138540077i</v>
      </c>
      <c r="BT144" s="223" t="str">
        <f t="shared" ca="1" si="96"/>
        <v>-2,16510282164862-7,13738747990151i</v>
      </c>
      <c r="BU144" s="223" t="str">
        <f t="shared" ca="1" si="97"/>
        <v>-7,3152361954368-1,45509094957571i</v>
      </c>
      <c r="BV144" s="223" t="str">
        <f t="shared" ca="1" si="98"/>
        <v>-4,73165412163195+5,76553722907147i</v>
      </c>
      <c r="BW144" s="223" t="str">
        <f t="shared" ca="1" si="99"/>
        <v>2,85426356998374+6,89080182124181i</v>
      </c>
      <c r="BX144" s="223" t="str">
        <f t="shared" ca="1" si="100"/>
        <v>7,42263518749518+0,731065756224525i</v>
      </c>
      <c r="BY144" s="223" t="str">
        <f t="shared" ca="1" si="101"/>
        <v>4,14374844208629-6,20155779746293i</v>
      </c>
      <c r="BZ144" s="223" t="str">
        <f t="shared" ca="1" si="102"/>
        <v>-3,51593619984071-6,57785397414806i</v>
      </c>
      <c r="CA144" s="223" t="str">
        <f t="shared" ca="1" si="103"/>
        <v>-7,45855014507282-3,91076532351283E-13i</v>
      </c>
      <c r="CB144" s="223" t="str">
        <f t="shared" ca="1" si="104"/>
        <v>-3,51593619984065+6,57785397414809i</v>
      </c>
      <c r="CC144" s="223" t="str">
        <f t="shared" ca="1" si="105"/>
        <v>4,14374844208625+6,20155779746295i</v>
      </c>
      <c r="CD144" s="223" t="str">
        <f t="shared" ca="1" si="106"/>
        <v>7,42263518749518-0,731065756224485i</v>
      </c>
      <c r="CE144" s="223" t="str">
        <f t="shared" ca="1" si="107"/>
        <v>2,85426356998367-6,89080182124184i</v>
      </c>
      <c r="CF144" s="223" t="str">
        <f t="shared" ca="1" si="108"/>
        <v>-4,73165412163192-5,7655372290715i</v>
      </c>
      <c r="CG144" s="223" t="str">
        <f t="shared" ca="1" si="109"/>
        <v>-7,3152361954368+1,45509094957572i</v>
      </c>
      <c r="CH144" s="223" t="str">
        <f t="shared" ca="1" si="110"/>
        <v>-2,16510282164866+7,13738747990151i</v>
      </c>
      <c r="CI144" s="223" t="str">
        <f t="shared" ca="1" si="111"/>
        <v>5,27399138540099+5,2739913854008i</v>
      </c>
      <c r="CJ144" s="223" t="str">
        <f t="shared" ca="1" si="112"/>
        <v>7,13738747990143-2,16510282164891i</v>
      </c>
      <c r="CK144" s="223" t="str">
        <f t="shared" ca="1" si="113"/>
        <v>1,45509094957547-7,31523619543685i</v>
      </c>
      <c r="CL144" s="223" t="str">
        <f t="shared" ca="1" si="114"/>
        <v>-5,76553722907119-4,73165412163229i</v>
      </c>
      <c r="CM144" s="223" t="str">
        <f t="shared" ca="1" si="115"/>
        <v>-6,89080182124202+2,85426356998323i</v>
      </c>
      <c r="CN144" s="223" t="str">
        <f t="shared" ca="1" si="116"/>
        <v>-0,731065756224965+7,42263518749514i</v>
      </c>
      <c r="CO144" s="223" t="str">
        <f t="shared" ca="1" si="117"/>
        <v>6,20155779746268+4,14374844208666i</v>
      </c>
      <c r="CP144" s="223" t="str">
        <f t="shared" ca="1" si="118"/>
        <v>6,57785397414832-3,51593619984022i</v>
      </c>
      <c r="CQ144" s="223" t="str">
        <f t="shared" ca="1" si="119"/>
        <v>9,13742685728092E-14-7,45855014507282i</v>
      </c>
      <c r="CR144" s="223" t="str">
        <f t="shared" ca="1" si="120"/>
        <v>-6,57785397414818-3,51593619984048i</v>
      </c>
      <c r="CS144" s="223" t="str">
        <f t="shared" ca="1" si="121"/>
        <v>-6,20155779746278+4,14374844208651i</v>
      </c>
      <c r="CT144" s="223" t="str">
        <f t="shared" ca="1" si="122"/>
        <v>0,731065756224783+7,42263518749515i</v>
      </c>
      <c r="CU144" s="223" t="str">
        <f t="shared" ca="1" si="123"/>
        <v>6,89080182124191+2,85426356998349i</v>
      </c>
      <c r="CV144" s="223" t="str">
        <f t="shared" ca="1" si="124"/>
        <v>5,76553722907131-4,73165412163215i</v>
      </c>
      <c r="CW144" s="223" t="str">
        <f t="shared" ca="1" si="125"/>
        <v>-1,45509094957529-7,31523619543688i</v>
      </c>
      <c r="CX144" s="223" t="str">
        <f t="shared" ca="1" si="126"/>
        <v>-7,13738747990138-2,16510282164909i</v>
      </c>
      <c r="CY144" s="223" t="str">
        <f t="shared" ca="1" si="127"/>
        <v>-5,27399138540112+5,27399138540068i</v>
      </c>
      <c r="CZ144" s="223" t="str">
        <f t="shared" ca="1" si="128"/>
        <v>2,16510282164839+7,13738747990159i</v>
      </c>
      <c r="DA144" s="223" t="str">
        <f t="shared" ca="1" si="129"/>
        <v>7,31523619543676+1,4550909495759i</v>
      </c>
      <c r="DB144" s="223" t="str">
        <f t="shared" ca="1" si="130"/>
        <v>4,73165412163206-5,76553722907138i</v>
      </c>
      <c r="DC144" s="223" t="str">
        <f t="shared" ca="1" si="131"/>
        <v>-2,85426356998351-6,8908018212419i</v>
      </c>
      <c r="DD144" s="223" t="str">
        <f t="shared" ca="1" si="132"/>
        <v>-7,42263518749538-0,731065756222452i</v>
      </c>
      <c r="DE144" s="223" t="str">
        <f t="shared" ca="1" si="133"/>
        <v>-4,14374844208773+6,20155779746197i</v>
      </c>
      <c r="DF144" s="223" t="str">
        <f t="shared" ca="1" si="134"/>
        <v>3,51593619984245+6,57785397414713i</v>
      </c>
      <c r="DG144" s="223" t="str">
        <f t="shared" ca="1" si="135"/>
        <v>7,45855014507282+1,27556521976184E-12i</v>
      </c>
      <c r="DH144" s="223" t="str">
        <f t="shared" ca="1" si="136"/>
        <v>3,51593619983825-6,57785397414938i</v>
      </c>
      <c r="DI144" s="223" t="str">
        <f t="shared" ca="1" si="137"/>
        <v>-4,14374844208552-6,20155779746344i</v>
      </c>
      <c r="DJ144" s="223" t="str">
        <f t="shared" ca="1" si="138"/>
        <v>-7,42263518749491+0,731065756227297i</v>
      </c>
      <c r="DK144" s="223" t="str">
        <f t="shared" ca="1" si="139"/>
        <v>-2,85426356998459+6,89080182124146i</v>
      </c>
      <c r="DL144" s="223" t="str">
        <f t="shared" ca="1" si="140"/>
        <v>4,7316541216341+5,7655372290697i</v>
      </c>
      <c r="DM144" s="223" t="str">
        <f t="shared" ca="1" si="141"/>
        <v>7,31523619543699-1,45509094957475i</v>
      </c>
      <c r="DN144" s="223" t="str">
        <f t="shared" ca="1" si="142"/>
        <v>2,16510282164596-7,13738747990233i</v>
      </c>
      <c r="DO144" s="223" t="str">
        <f t="shared" ca="1" si="143"/>
        <v>-5,27399138540036-5,27399138540143i</v>
      </c>
      <c r="DP144" s="223" t="str">
        <f t="shared" ca="1" si="144"/>
        <v>-7,13738747990064+2,16510282165151i</v>
      </c>
      <c r="DQ144" s="223" t="str">
        <f t="shared" ca="1" si="145"/>
        <v>-1,45509094957634+7,31523619543667i</v>
      </c>
      <c r="DR144" s="223" t="str">
        <f t="shared" ca="1" si="146"/>
        <v>5,76553722907345+4,73165412162954i</v>
      </c>
      <c r="DS144" s="223" t="str">
        <f t="shared" ca="1" si="147"/>
        <v>6,89080182124208-2,8542635699831i</v>
      </c>
      <c r="DT144" s="223" t="str">
        <f t="shared" ca="1" si="148"/>
        <v>0,731065756221416-7,42263518749549i</v>
      </c>
      <c r="DU144" s="223" t="str">
        <f t="shared" ca="1" si="149"/>
        <v>-6,20155779746254-4,14374844208687i</v>
      </c>
      <c r="DV144" s="223" t="str">
        <f t="shared" ca="1" si="150"/>
        <v>-6,57785397414664+3,51593619984337i</v>
      </c>
      <c r="DW144" s="223" t="str">
        <f t="shared" ca="1" si="151"/>
        <v>-3,39908720997289E-13+7,45855014507282i</v>
      </c>
      <c r="DX144" s="223" t="str">
        <f t="shared" ca="1" si="152"/>
        <v>6,57785397414987+3,51593619983734i</v>
      </c>
      <c r="DY144" s="223" t="str">
        <f t="shared" ca="1" si="153"/>
        <v>6,20155779746286-4,14374844208639i</v>
      </c>
      <c r="DZ144" s="223" t="str">
        <f t="shared" ca="1" si="154"/>
        <v>-0,731065756228228-7,42263518749482i</v>
      </c>
      <c r="EA144" s="223" t="str">
        <f t="shared" ca="1" si="155"/>
        <v>-6,89080182124185-2,85426356998363i</v>
      </c>
      <c r="EB144" s="223" t="str">
        <f t="shared" ca="1" si="156"/>
        <v>-5,76553722907382+4,73165412162909i</v>
      </c>
      <c r="EC144" s="223" t="str">
        <f t="shared" ca="1" si="157"/>
        <v>1,45509094957577+7,31523619543678i</v>
      </c>
      <c r="ED144" s="223" t="str">
        <f t="shared" ca="1" si="158"/>
        <v>7,13738747990048+2,16510282165206i</v>
      </c>
      <c r="EE144" s="223" t="str">
        <f t="shared" ca="1" si="159"/>
        <v>5,27399138540069-5,2739913854011i</v>
      </c>
      <c r="EF144" s="223" t="str">
        <f t="shared" ca="1" si="160"/>
        <v>-2,16510282164531-7,13738747990252i</v>
      </c>
      <c r="EG144" s="223" t="str">
        <f t="shared" ca="1" si="161"/>
        <v>-7,31523619543686-1,45509094957542i</v>
      </c>
      <c r="EH144" s="223" t="str">
        <f t="shared" ca="1" si="162"/>
        <v>-4,73165412163455+5,76553722906934i</v>
      </c>
      <c r="EI144" s="223" t="str">
        <f t="shared" ca="1" si="163"/>
        <v>2,85426356998406+6,89080182124167i</v>
      </c>
      <c r="EJ144" s="223" t="str">
        <f t="shared" ca="1" si="164"/>
        <v>7,42263518749486+0,731065756227762i</v>
      </c>
      <c r="EK144" s="223" t="str">
        <f t="shared" ca="1" si="165"/>
        <v>4,14374844208591-6,20155779746318i</v>
      </c>
      <c r="EL144" s="223" t="str">
        <f t="shared" ca="1" si="166"/>
        <v>-3,51593619983766-6,5778539741497i</v>
      </c>
      <c r="EM144" s="223" t="str">
        <f t="shared" ca="1" si="167"/>
        <v>-7,45855014507282+7,01740150264935E-13i</v>
      </c>
      <c r="EN144" s="223"/>
      <c r="EO144" s="223"/>
      <c r="EP144" s="223"/>
    </row>
    <row r="145" spans="1:146" ht="15.75" thickBot="1">
      <c r="A145" s="257">
        <f t="shared" si="168"/>
        <v>8.7890625000000046E-4</v>
      </c>
      <c r="B145" s="256">
        <v>45</v>
      </c>
      <c r="C145" s="230">
        <f t="shared" si="169"/>
        <v>9000</v>
      </c>
      <c r="D145" s="229">
        <f t="shared" si="170"/>
        <v>56548.667764616279</v>
      </c>
      <c r="E145" s="229" t="str">
        <f t="shared" si="171"/>
        <v>56548,6677646163i</v>
      </c>
      <c r="F145" s="229" t="str">
        <f t="shared" si="177"/>
        <v>0,0214472092813967-0,00591696173193564i</v>
      </c>
      <c r="G145" s="229" t="str">
        <f t="shared" si="178"/>
        <v>-4,88885109578067-0,0418010556682292i</v>
      </c>
      <c r="H145" s="229" t="str">
        <f t="shared" si="179"/>
        <v>0,00204149092347721-0,00940002011255065i</v>
      </c>
      <c r="I145" s="229" t="str">
        <f t="shared" si="174"/>
        <v>-0,00206176417355171+0,00845374299938837i</v>
      </c>
      <c r="J145" s="255" t="str">
        <f ca="1">IMPRODUCT(1/N_FFT2,BH100)</f>
        <v>-0,0547297509382008-0,0044460372456527i</v>
      </c>
      <c r="K145" s="254" t="str">
        <f t="shared" ca="1" si="175"/>
        <v>0,000150425495952247-0,000453504568544721i</v>
      </c>
      <c r="N145" s="246">
        <f t="shared" ca="1" si="176"/>
        <v>2.5432300958658853</v>
      </c>
      <c r="O145" s="223">
        <f t="shared" ca="1" si="39"/>
        <v>-7.4567699041341147</v>
      </c>
      <c r="P145" s="223" t="str">
        <f t="shared" ca="1" si="40"/>
        <v>-3,3526482315262+6,66056808679594i</v>
      </c>
      <c r="Q145" s="223" t="str">
        <f t="shared" ca="1" si="41"/>
        <v>4,44199264565278+5,98933374751874i</v>
      </c>
      <c r="R145" s="223" t="str">
        <f t="shared" ca="1" si="42"/>
        <v>7,34698867098208-1,2748234668617i</v>
      </c>
      <c r="S145" s="223" t="str">
        <f t="shared" ca="1" si="43"/>
        <v>2,16458604498233-7,13568389553994i</v>
      </c>
      <c r="T145" s="223" t="str">
        <f t="shared" ca="1" si="44"/>
        <v>-5,40054385130943-5,1417451816756i</v>
      </c>
      <c r="U145" s="223" t="str">
        <f t="shared" ca="1" si="45"/>
        <v>-7,02087744867284+2,51211011978326i</v>
      </c>
      <c r="V145" s="223" t="str">
        <f t="shared" ca="1" si="46"/>
        <v>-0,912788238770265+7,40069152406469i</v>
      </c>
      <c r="W145" s="223" t="str">
        <f t="shared" ca="1" si="47"/>
        <v>6,20007758121966+4,14275939321337i</v>
      </c>
      <c r="X145" s="223" t="str">
        <f t="shared" ca="1" si="48"/>
        <v>6,48803848927807-3,67542840562114i</v>
      </c>
      <c r="Y145" s="223" t="str">
        <f t="shared" ca="1" si="49"/>
        <v>-0,365886357190422-7,44778789821664i</v>
      </c>
      <c r="Z145" s="223" t="str">
        <f t="shared" ca="1" si="50"/>
        <v>-6,81705179239595-3,02179123418402i</v>
      </c>
      <c r="AA145" s="223" t="str">
        <f t="shared" ca="1" si="51"/>
        <v>-5,76416108421651+4,73052474873605i</v>
      </c>
      <c r="AB145" s="223" t="str">
        <f t="shared" ca="1" si="52"/>
        <v>1,63378753356019+7,27558627867085i</v>
      </c>
      <c r="AC145" s="223" t="str">
        <f t="shared" ca="1" si="53"/>
        <v>7,23329985489064+1,81184729280349i</v>
      </c>
      <c r="AD145" s="223" t="str">
        <f t="shared" ca="1" si="54"/>
        <v>4,87055959753558-5,64633213777355i</v>
      </c>
      <c r="AE145" s="223" t="str">
        <f t="shared" ca="1" si="55"/>
        <v>-2,85358230127084-6,88915709307562i</v>
      </c>
      <c r="AF145" s="223" t="str">
        <f t="shared" ca="1" si="56"/>
        <v>-7,43656546304185-0,548554023860374i</v>
      </c>
      <c r="AG145" s="223" t="str">
        <f t="shared" ca="1" si="57"/>
        <v>-3,83354587053284+6,39588488496478i</v>
      </c>
      <c r="AH145" s="223" t="str">
        <f t="shared" ca="1" si="58"/>
        <v>3,98935415075767+6,29987863875431i</v>
      </c>
      <c r="AI145" s="223" t="str">
        <f t="shared" ca="1" si="59"/>
        <v>7,4208635189032-0,730891262098512i</v>
      </c>
      <c r="AJ145" s="223" t="str">
        <f t="shared" ca="1" si="60"/>
        <v>2,68365447708132-6,95711262312475i</v>
      </c>
      <c r="AK145" s="223" t="str">
        <f t="shared" ca="1" si="61"/>
        <v>-5,00766060335524-5,52510205198095i</v>
      </c>
      <c r="AL145" s="223" t="str">
        <f t="shared" ca="1" si="62"/>
        <v>-7,18665636174825+1,98881566298731i</v>
      </c>
      <c r="AM145" s="223" t="str">
        <f t="shared" ca="1" si="63"/>
        <v>-1,45474364179755+7,31349016132857i</v>
      </c>
      <c r="AN145" s="223" t="str">
        <f t="shared" ca="1" si="64"/>
        <v>5,87851791555753+4,58764040871443i</v>
      </c>
      <c r="AO145" s="223" t="str">
        <f t="shared" ca="1" si="65"/>
        <v>6,74084015462238-3,18817995305015i</v>
      </c>
      <c r="AP145" s="223" t="str">
        <f t="shared" ca="1" si="66"/>
        <v>0,18299829425988-7,45452406445229i</v>
      </c>
      <c r="AQ145" s="223" t="str">
        <f t="shared" ca="1" si="67"/>
        <v>-6,57628394180862-3,51509700007131i</v>
      </c>
      <c r="AR145" s="223" t="str">
        <f t="shared" ca="1" si="68"/>
        <v>-6,57628394180862-3,51509700007131i</v>
      </c>
      <c r="AS145" s="223" t="str">
        <f t="shared" ca="1" si="69"/>
        <v>1,0941353859377+7,37606162938185i</v>
      </c>
      <c r="AT145" s="223" t="str">
        <f t="shared" ca="1" si="70"/>
        <v>7,08041316017336+2,33905256128294i</v>
      </c>
      <c r="AU145" s="223" t="str">
        <f t="shared" ca="1" si="71"/>
        <v>5,27273256496085-5,27273256496114i</v>
      </c>
      <c r="AV145" s="223" t="str">
        <f t="shared" ca="1" si="72"/>
        <v>-2,33905256128263-7,08041316017346i</v>
      </c>
      <c r="AW145" s="223" t="str">
        <f t="shared" ca="1" si="73"/>
        <v>-7,37606162938181-1,09413538593803i</v>
      </c>
      <c r="AX145" s="223" t="str">
        <f t="shared" ca="1" si="74"/>
        <v>-4,29366919231823+6,09654182878602i</v>
      </c>
      <c r="AY145" s="223" t="str">
        <f t="shared" ca="1" si="75"/>
        <v>3,515097000071+6,57628394180879i</v>
      </c>
      <c r="AZ145" s="223" t="str">
        <f t="shared" ca="1" si="76"/>
        <v>7,45452406445228-0,18299829426027i</v>
      </c>
      <c r="BA145" s="223" t="str">
        <f t="shared" ca="1" si="77"/>
        <v>3,18817995305047-6,74084015462223i</v>
      </c>
      <c r="BB145" s="223" t="str">
        <f t="shared" ca="1" si="78"/>
        <v>-4,58764040871415-5,87851791555774i</v>
      </c>
      <c r="BC145" s="223" t="str">
        <f t="shared" ca="1" si="79"/>
        <v>-7,3134901613285+1,45474364179794i</v>
      </c>
      <c r="BD145" s="223" t="str">
        <f t="shared" ca="1" si="80"/>
        <v>-1,98881566298765+7,18665636174816i</v>
      </c>
      <c r="BE145" s="223" t="str">
        <f t="shared" ca="1" si="81"/>
        <v>5,52510205198121+5,00766060335495i</v>
      </c>
      <c r="BF145" s="223" t="str">
        <f t="shared" ca="1" si="82"/>
        <v>6,95711262312461-2,68365447708167i</v>
      </c>
      <c r="BG145" s="223" t="str">
        <f t="shared" ca="1" si="83"/>
        <v>0,730891262098861-7,42086351890316i</v>
      </c>
      <c r="BH145" s="223" t="str">
        <f t="shared" ca="1" si="84"/>
        <v>-6,29987863875452-3,98935415075734i</v>
      </c>
      <c r="BI145" s="223" t="str">
        <f t="shared" ca="1" si="85"/>
        <v>-6,39588488496496+3,83354587053253i</v>
      </c>
      <c r="BJ145" s="223" t="str">
        <f t="shared" ca="1" si="86"/>
        <v>0,548554023860763+7,43656546304182i</v>
      </c>
      <c r="BK145" s="223" t="str">
        <f t="shared" ca="1" si="87"/>
        <v>6,88915709307576+2,85358230127048i</v>
      </c>
      <c r="BL145" s="223" t="str">
        <f t="shared" ca="1" si="88"/>
        <v>5,64633213777378-4,87055959753531i</v>
      </c>
      <c r="BM145" s="223" t="str">
        <f t="shared" ca="1" si="89"/>
        <v>-1,81184729280386-7,23329985489054i</v>
      </c>
      <c r="BN145" s="223" t="str">
        <f t="shared" ca="1" si="90"/>
        <v>-7,27558627867077-1,63378753356054i</v>
      </c>
      <c r="BO145" s="223" t="str">
        <f t="shared" ca="1" si="91"/>
        <v>-4,73052474873632+5,76416108421628i</v>
      </c>
      <c r="BP145" s="223" t="str">
        <f t="shared" ca="1" si="92"/>
        <v>3,02179123418437+6,8170517923958i</v>
      </c>
      <c r="BQ145" s="223" t="str">
        <f t="shared" ca="1" si="93"/>
        <v>7,44778789821662+0,365886357190786i</v>
      </c>
      <c r="BR145" s="223" t="str">
        <f t="shared" ca="1" si="94"/>
        <v>3,67542840562113-6,48803848927807i</v>
      </c>
      <c r="BS145" s="223" t="str">
        <f t="shared" ca="1" si="95"/>
        <v>-4,14275939321361-6,2000775812195i</v>
      </c>
      <c r="BT145" s="223" t="str">
        <f t="shared" ca="1" si="96"/>
        <v>-7,40069152406471+0,912788238770116i</v>
      </c>
      <c r="BU145" s="223" t="str">
        <f t="shared" ca="1" si="97"/>
        <v>-2,51211011978307+7,02087744867291i</v>
      </c>
      <c r="BV145" s="223" t="str">
        <f t="shared" ca="1" si="98"/>
        <v>5,14174518167538+5,40054385130964i</v>
      </c>
      <c r="BW145" s="223" t="str">
        <f t="shared" ca="1" si="99"/>
        <v>7,13568389553992-2,16458604498239i</v>
      </c>
      <c r="BX145" s="223" t="str">
        <f t="shared" ca="1" si="100"/>
        <v>1,27482346686148-7,34698867098211i</v>
      </c>
      <c r="BY145" s="223" t="str">
        <f t="shared" ca="1" si="101"/>
        <v>-5,98933374751864-4,44199264565292i</v>
      </c>
      <c r="BZ145" s="223" t="str">
        <f t="shared" ca="1" si="102"/>
        <v>-6,6605680867959+3,35264823152626i</v>
      </c>
      <c r="CA145" s="223" t="str">
        <f t="shared" ca="1" si="103"/>
        <v>-3,25210549822963E-13+7,45676990413411i</v>
      </c>
      <c r="CB145" s="223" t="str">
        <f t="shared" ca="1" si="104"/>
        <v>6,6605680867959+3,35264823152628i</v>
      </c>
      <c r="CC145" s="223" t="str">
        <f t="shared" ca="1" si="105"/>
        <v>5,98933374751859-4,44199264565299i</v>
      </c>
      <c r="CD145" s="223" t="str">
        <f t="shared" ca="1" si="106"/>
        <v>-1,27482346686147-7,34698867098211i</v>
      </c>
      <c r="CE145" s="223" t="str">
        <f t="shared" ca="1" si="107"/>
        <v>-7,13568389553995-2,1645860449823i</v>
      </c>
      <c r="CF145" s="223" t="str">
        <f t="shared" ca="1" si="108"/>
        <v>-5,14174518167539+5,40054385130962i</v>
      </c>
      <c r="CG145" s="223" t="str">
        <f t="shared" ca="1" si="109"/>
        <v>2,51211011978316+7,02087744867288i</v>
      </c>
      <c r="CH145" s="223" t="str">
        <f t="shared" ca="1" si="110"/>
        <v>7,40069152406471+0,912788238770131i</v>
      </c>
      <c r="CI145" s="223" t="str">
        <f t="shared" ca="1" si="111"/>
        <v>4,14275939321358-6,20007758121952i</v>
      </c>
      <c r="CJ145" s="223" t="str">
        <f t="shared" ca="1" si="112"/>
        <v>-3,67542840562111-6,48803848927807i</v>
      </c>
      <c r="CK145" s="223" t="str">
        <f t="shared" ca="1" si="113"/>
        <v>-7,44778789821662+0,365886357190824i</v>
      </c>
      <c r="CL145" s="223" t="str">
        <f t="shared" ca="1" si="114"/>
        <v>-3,02179123418438+6,81705179239579i</v>
      </c>
      <c r="CM145" s="223" t="str">
        <f t="shared" ca="1" si="115"/>
        <v>4,73052474873635+5,76416108421626i</v>
      </c>
      <c r="CN145" s="223" t="str">
        <f t="shared" ca="1" si="116"/>
        <v>7,27558627867078-1,63378753356053i</v>
      </c>
      <c r="CO145" s="223" t="str">
        <f t="shared" ca="1" si="117"/>
        <v>1,81184729280382-7,23329985489056i</v>
      </c>
      <c r="CP145" s="223" t="str">
        <f t="shared" ca="1" si="118"/>
        <v>-5,64633213777376-4,87055959753532i</v>
      </c>
      <c r="CQ145" s="223" t="str">
        <f t="shared" ca="1" si="119"/>
        <v>-6,88915709307576+2,85358230127051i</v>
      </c>
      <c r="CR145" s="223" t="str">
        <f t="shared" ca="1" si="120"/>
        <v>-0,548554023860778+7,43656546304182i</v>
      </c>
      <c r="CS145" s="223" t="str">
        <f t="shared" ca="1" si="121"/>
        <v>6,3958848849646+3,83354587053313i</v>
      </c>
      <c r="CT145" s="223" t="str">
        <f t="shared" ca="1" si="122"/>
        <v>6,29987863875453-3,98935415075732i</v>
      </c>
      <c r="CU145" s="223" t="str">
        <f t="shared" ca="1" si="123"/>
        <v>-0,7308912620989-7,42086351890316i</v>
      </c>
      <c r="CV145" s="223" t="str">
        <f t="shared" ca="1" si="124"/>
        <v>-6,9571126231246-2,68365447708169i</v>
      </c>
      <c r="CW145" s="223" t="str">
        <f t="shared" ca="1" si="125"/>
        <v>-5,52510205198118+5,00766060335498i</v>
      </c>
      <c r="CX145" s="223" t="str">
        <f t="shared" ca="1" si="126"/>
        <v>1,98881566298763+7,18665636174816i</v>
      </c>
      <c r="CY145" s="223" t="str">
        <f t="shared" ca="1" si="127"/>
        <v>7,31349016132851+1,45474364179791i</v>
      </c>
      <c r="CZ145" s="223" t="str">
        <f t="shared" ca="1" si="128"/>
        <v>4,58764040871408-5,8785179155578i</v>
      </c>
      <c r="DA145" s="223" t="str">
        <f t="shared" ca="1" si="129"/>
        <v>-3,1881799530505-6,74084015462221i</v>
      </c>
      <c r="DB145" s="223" t="str">
        <f t="shared" ca="1" si="130"/>
        <v>-7,45452406445224-0,182998294261768i</v>
      </c>
      <c r="DC145" s="223" t="str">
        <f t="shared" ca="1" si="131"/>
        <v>-3,51509700007031+6,57628394180915i</v>
      </c>
      <c r="DD145" s="223" t="str">
        <f t="shared" ca="1" si="132"/>
        <v>4,29366919232133+6,09654182878384i</v>
      </c>
      <c r="DE145" s="223" t="str">
        <f t="shared" ca="1" si="133"/>
        <v>7,37606162938201-1,0941353859366i</v>
      </c>
      <c r="DF145" s="223" t="str">
        <f t="shared" ca="1" si="134"/>
        <v>2,33905256128184-7,08041316017372i</v>
      </c>
      <c r="DG145" s="223" t="str">
        <f t="shared" ca="1" si="135"/>
        <v>-5,2727325649635-5,27273256495849i</v>
      </c>
      <c r="DH145" s="223" t="str">
        <f t="shared" ca="1" si="136"/>
        <v>-7,08041316017379+2,33905256128162i</v>
      </c>
      <c r="DI145" s="223" t="str">
        <f t="shared" ca="1" si="137"/>
        <v>-1,09413538593694+7,37606162938196i</v>
      </c>
      <c r="DJ145" s="223" t="str">
        <f t="shared" ca="1" si="138"/>
        <v>6,09654182878797+4,29366919231546i</v>
      </c>
      <c r="DK145" s="223" t="str">
        <f t="shared" ca="1" si="139"/>
        <v>6,57628394180932-3,51509700007001i</v>
      </c>
      <c r="DL145" s="223" t="str">
        <f t="shared" ca="1" si="140"/>
        <v>-0,182998294261428-7,45452406445225i</v>
      </c>
      <c r="DM145" s="223" t="str">
        <f t="shared" ca="1" si="141"/>
        <v>-6,7408401546208-3,18817995305349i</v>
      </c>
      <c r="DN145" s="223" t="str">
        <f t="shared" ca="1" si="142"/>
        <v>-5,8785179155584+4,58764040871331i</v>
      </c>
      <c r="DO145" s="223" t="str">
        <f t="shared" ca="1" si="143"/>
        <v>1,45474364179902+7,31349016132828i</v>
      </c>
      <c r="DP145" s="223" t="str">
        <f t="shared" ca="1" si="144"/>
        <v>7,18665636174728+1,98881566299082i</v>
      </c>
      <c r="DQ145" s="223" t="str">
        <f t="shared" ca="1" si="145"/>
        <v>5,00766060335579-5,52510205198046i</v>
      </c>
      <c r="DR145" s="223" t="str">
        <f t="shared" ca="1" si="146"/>
        <v>-2,68365447708276-6,95711262312419i</v>
      </c>
      <c r="DS145" s="223" t="str">
        <f t="shared" ca="1" si="147"/>
        <v>-7,42086351890284-0,730891262102191i</v>
      </c>
      <c r="DT145" s="223" t="str">
        <f t="shared" ca="1" si="148"/>
        <v>-3,98935415075824+6,29987863875395i</v>
      </c>
      <c r="DU145" s="223" t="str">
        <f t="shared" ca="1" si="149"/>
        <v>3,83354587053412+6,39588488496401i</v>
      </c>
      <c r="DV145" s="223" t="str">
        <f t="shared" ca="1" si="150"/>
        <v>7,43656546304207-0,54855402385748i</v>
      </c>
      <c r="DW145" s="223" t="str">
        <f t="shared" ca="1" si="151"/>
        <v>2,85358230127151-6,88915709307534i</v>
      </c>
      <c r="DX145" s="223" t="str">
        <f t="shared" ca="1" si="152"/>
        <v>-4,87055959753675-5,64633213777253i</v>
      </c>
      <c r="DY145" s="223" t="str">
        <f t="shared" ca="1" si="153"/>
        <v>-7,23329985489136+1,81184729280061i</v>
      </c>
      <c r="DZ145" s="223" t="str">
        <f t="shared" ca="1" si="154"/>
        <v>-1,63378753356087+7,2755862786707i</v>
      </c>
      <c r="EA145" s="223" t="str">
        <f t="shared" ca="1" si="155"/>
        <v>5,76416108421753+4,73052474873482i</v>
      </c>
      <c r="EB145" s="223" t="str">
        <f t="shared" ca="1" si="156"/>
        <v>6,81705179239714-3,02179123418136i</v>
      </c>
      <c r="EC145" s="223" t="str">
        <f t="shared" ca="1" si="157"/>
        <v>0,365886357191164-7,4477878982166i</v>
      </c>
      <c r="ED145" s="223" t="str">
        <f t="shared" ca="1" si="158"/>
        <v>-6,48803848927895-3,67542840561957i</v>
      </c>
      <c r="EE145" s="223" t="str">
        <f t="shared" ca="1" si="159"/>
        <v>-6,2000775812213+4,14275939321092i</v>
      </c>
      <c r="EF145" s="223" t="str">
        <f t="shared" ca="1" si="160"/>
        <v>0,912788238769795+7,40069152406475i</v>
      </c>
      <c r="EG145" s="223" t="str">
        <f t="shared" ca="1" si="161"/>
        <v>7,02087744867351+2,51211011978138i</v>
      </c>
      <c r="EH145" s="223" t="str">
        <f t="shared" ca="1" si="162"/>
        <v>5,40054385131147-5,14174518167346i</v>
      </c>
      <c r="EI145" s="223" t="str">
        <f t="shared" ca="1" si="163"/>
        <v>-2,16458604498207-7,13568389554001i</v>
      </c>
      <c r="EJ145" s="223" t="str">
        <f t="shared" ca="1" si="164"/>
        <v>-7,34698867098244-1,27482346685961i</v>
      </c>
      <c r="EK145" s="223" t="str">
        <f t="shared" ca="1" si="165"/>
        <v>-4,44199264565506+5,98933374751706i</v>
      </c>
      <c r="EL145" s="223" t="str">
        <f t="shared" ca="1" si="166"/>
        <v>3,35264823152588+6,6605680867961i</v>
      </c>
      <c r="EM145" s="223" t="str">
        <f t="shared" ca="1" si="167"/>
        <v>7,45676990413411-2,31665696541962E-12i</v>
      </c>
      <c r="EN145" s="223"/>
      <c r="EO145" s="223"/>
      <c r="EP145" s="223"/>
    </row>
    <row r="146" spans="1:146" ht="15.75" thickBot="1">
      <c r="A146" s="257">
        <f t="shared" si="168"/>
        <v>8.9843750000000047E-4</v>
      </c>
      <c r="B146" s="256">
        <v>46</v>
      </c>
      <c r="C146" s="230">
        <f t="shared" si="169"/>
        <v>9200</v>
      </c>
      <c r="D146" s="229">
        <f t="shared" si="170"/>
        <v>57805.30482605219</v>
      </c>
      <c r="E146" s="229" t="str">
        <f t="shared" si="171"/>
        <v>57805,3048260522i</v>
      </c>
      <c r="F146" s="229" t="str">
        <f t="shared" si="177"/>
        <v>0,0207145317022102-0,00541662975252735i</v>
      </c>
      <c r="G146" s="229" t="str">
        <f t="shared" si="178"/>
        <v>-4,9107758926091+0,0122357726090391i</v>
      </c>
      <c r="H146" s="229" t="str">
        <f t="shared" si="179"/>
        <v>0,0020398370166255-0,00919526402519573i</v>
      </c>
      <c r="I146" s="229" t="str">
        <f t="shared" si="174"/>
        <v>-0,00205384086539066+0,00829668588608408i</v>
      </c>
      <c r="J146" s="255" t="str">
        <f ca="1">IMPRODUCT(1/N_FFT2,BI100)</f>
        <v>0,0202708497093462+0,000343476103073802i</v>
      </c>
      <c r="K146" s="254" t="str">
        <f t="shared" ca="1" si="175"/>
        <v>-0,0000444828128458272+0,000167475427425686i</v>
      </c>
      <c r="N146" s="246">
        <f t="shared" ca="1" si="176"/>
        <v>2.5452180071342818</v>
      </c>
      <c r="O146" s="223">
        <f t="shared" ca="1" si="39"/>
        <v>-7.4547819928657182</v>
      </c>
      <c r="P146" s="223" t="str">
        <f t="shared" ca="1" si="40"/>
        <v>-3,1873300114621+6,73904310412005i</v>
      </c>
      <c r="Q146" s="223" t="str">
        <f t="shared" ca="1" si="41"/>
        <v>4,72926363117807+5,76262440802551i</v>
      </c>
      <c r="R146" s="223" t="str">
        <f t="shared" ca="1" si="42"/>
        <v>7,23137151883165-1,81136426976615i</v>
      </c>
      <c r="S146" s="223" t="str">
        <f t="shared" ca="1" si="43"/>
        <v>1,45435581954819-7,31154044721776i</v>
      </c>
      <c r="T146" s="223" t="str">
        <f t="shared" ca="1" si="44"/>
        <v>-5,98773704221604-4,44080844829282i</v>
      </c>
      <c r="U146" s="223" t="str">
        <f t="shared" ca="1" si="45"/>
        <v>-6,57453076058949+3,51415990518609i</v>
      </c>
      <c r="V146" s="223" t="str">
        <f t="shared" ca="1" si="46"/>
        <v>0,365788815007805+7,44580238147442i</v>
      </c>
      <c r="W146" s="223" t="str">
        <f t="shared" ca="1" si="47"/>
        <v>6,88732050254232+2,85282156056336i</v>
      </c>
      <c r="X146" s="223" t="str">
        <f t="shared" ca="1" si="48"/>
        <v>5,52362910688967-5,00632560374135i</v>
      </c>
      <c r="Y146" s="223" t="str">
        <f t="shared" ca="1" si="49"/>
        <v>-2,16400898480127-7,13378158306338i</v>
      </c>
      <c r="Z146" s="223" t="str">
        <f t="shared" ca="1" si="50"/>
        <v>-7,37409523425115-1,09384369877486i</v>
      </c>
      <c r="AA146" s="223" t="str">
        <f t="shared" ca="1" si="51"/>
        <v>-4,14165496888664+6,19842469340813i</v>
      </c>
      <c r="AB146" s="223" t="str">
        <f t="shared" ca="1" si="52"/>
        <v>3,83252387989439+6,39417979659583i</v>
      </c>
      <c r="AC146" s="223" t="str">
        <f t="shared" ca="1" si="53"/>
        <v>7,41888517997092-0,730696412720651i</v>
      </c>
      <c r="AD146" s="223" t="str">
        <f t="shared" ca="1" si="54"/>
        <v>2,51144041264734-7,01900574261602i</v>
      </c>
      <c r="AE146" s="223" t="str">
        <f t="shared" ca="1" si="55"/>
        <v>-5,27132689942265-5,27132689942278i</v>
      </c>
      <c r="AF146" s="223" t="str">
        <f t="shared" ca="1" si="56"/>
        <v>-7,01900574261608+2,5114404126472i</v>
      </c>
      <c r="AG146" s="223" t="str">
        <f t="shared" ca="1" si="57"/>
        <v>-0,730696412720806+7,4188851799709i</v>
      </c>
      <c r="AH146" s="223" t="str">
        <f t="shared" ca="1" si="58"/>
        <v>6,39417979659574+3,83252387989453i</v>
      </c>
      <c r="AI146" s="223" t="str">
        <f t="shared" ca="1" si="59"/>
        <v>6,19842469340822-4,1416549688865i</v>
      </c>
      <c r="AJ146" s="223" t="str">
        <f t="shared" ca="1" si="60"/>
        <v>-1,0938436987747-7,37409523425117i</v>
      </c>
      <c r="AK146" s="223" t="str">
        <f t="shared" ca="1" si="61"/>
        <v>-7,13378158306334-2,16400898480143i</v>
      </c>
      <c r="AL146" s="223" t="str">
        <f t="shared" ca="1" si="62"/>
        <v>-5,00632560374147+5,52362910688957i</v>
      </c>
      <c r="AM146" s="223" t="str">
        <f t="shared" ca="1" si="63"/>
        <v>2,85282156056356+6,88732050254224i</v>
      </c>
      <c r="AN146" s="223" t="str">
        <f t="shared" ca="1" si="64"/>
        <v>7,44580238147442+0,365788815007829i</v>
      </c>
      <c r="AO146" s="223" t="str">
        <f t="shared" ca="1" si="65"/>
        <v>3,5141599051863-6,57453076058938i</v>
      </c>
      <c r="AP146" s="223" t="str">
        <f t="shared" ca="1" si="66"/>
        <v>-4,44080844829304-5,98773704221588i</v>
      </c>
      <c r="AQ146" s="223" t="str">
        <f t="shared" ca="1" si="67"/>
        <v>-7,31154044721775+1,45435581954824i</v>
      </c>
      <c r="AR146" s="223" t="str">
        <f t="shared" ca="1" si="68"/>
        <v>-7,31154044721775+1,45435581954824i</v>
      </c>
      <c r="AS146" s="223" t="str">
        <f t="shared" ca="1" si="69"/>
        <v>5,76262440802571+4,72926363117784i</v>
      </c>
      <c r="AT146" s="223" t="str">
        <f t="shared" ca="1" si="70"/>
        <v>6,73904310412002-3,18733001146218i</v>
      </c>
      <c r="AU146" s="223" t="str">
        <f t="shared" ca="1" si="71"/>
        <v>1,82653785566719E-13-7,45478199286572i</v>
      </c>
      <c r="AV146" s="223" t="str">
        <f t="shared" ca="1" si="72"/>
        <v>-6,73904310412019-3,18733001146179i</v>
      </c>
      <c r="AW146" s="223" t="str">
        <f t="shared" ca="1" si="73"/>
        <v>-5,76262440802543+4,72926363117817i</v>
      </c>
      <c r="AX146" s="223" t="str">
        <f t="shared" ca="1" si="74"/>
        <v>1,81136426976601+7,23137151883168i</v>
      </c>
      <c r="AY146" s="223" t="str">
        <f t="shared" ca="1" si="75"/>
        <v>7,31154044721769+1,45435581954855i</v>
      </c>
      <c r="AZ146" s="223" t="str">
        <f t="shared" ca="1" si="76"/>
        <v>4,44080844829273-5,9877370422161i</v>
      </c>
      <c r="BA146" s="223" t="str">
        <f t="shared" ca="1" si="77"/>
        <v>-3,51415990518601-6,57453076058954i</v>
      </c>
      <c r="BB146" s="223" t="str">
        <f t="shared" ca="1" si="78"/>
        <v>-7,44580238147444+0,365788815007491i</v>
      </c>
      <c r="BC146" s="223" t="str">
        <f t="shared" ca="1" si="79"/>
        <v>-2,85282156056316+6,8873205025424i</v>
      </c>
      <c r="BD146" s="223" t="str">
        <f t="shared" ca="1" si="80"/>
        <v>5,00632560374123+5,52362910688977i</v>
      </c>
      <c r="BE146" s="223" t="str">
        <f t="shared" ca="1" si="81"/>
        <v>7,13378158306343-2,16400898480113i</v>
      </c>
      <c r="BF146" s="223" t="str">
        <f t="shared" ca="1" si="82"/>
        <v>1,0938436987743-7,37409523425123i</v>
      </c>
      <c r="BG146" s="223" t="str">
        <f t="shared" ca="1" si="83"/>
        <v>-6,19842469340802-4,14165496888678i</v>
      </c>
      <c r="BH146" s="223" t="str">
        <f t="shared" ca="1" si="84"/>
        <v>-6,39417979659591+3,83252387989424i</v>
      </c>
      <c r="BI146" s="223" t="str">
        <f t="shared" ca="1" si="85"/>
        <v>0,730696412721233+7,41888517997086i</v>
      </c>
      <c r="BJ146" s="223" t="str">
        <f t="shared" ca="1" si="86"/>
        <v>7,01900574261597+2,51144041264749i</v>
      </c>
      <c r="BK146" s="223" t="str">
        <f t="shared" ca="1" si="87"/>
        <v>5,27132689942291-5,27132689942252i</v>
      </c>
      <c r="BL146" s="223" t="str">
        <f t="shared" ca="1" si="88"/>
        <v>-2,51144041264772-7,01900574261589i</v>
      </c>
      <c r="BM146" s="223" t="str">
        <f t="shared" ca="1" si="89"/>
        <v>-7,41888517997089-0,730696412720988i</v>
      </c>
      <c r="BN146" s="223" t="str">
        <f t="shared" ca="1" si="90"/>
        <v>-3,83252387989466+6,39417979659566i</v>
      </c>
      <c r="BO146" s="223" t="str">
        <f t="shared" ca="1" si="91"/>
        <v>4,14165496888699+6,19842469340789i</v>
      </c>
      <c r="BP146" s="223" t="str">
        <f t="shared" ca="1" si="92"/>
        <v>7,3740952342512-1,09384369877454i</v>
      </c>
      <c r="BQ146" s="223" t="str">
        <f t="shared" ca="1" si="93"/>
        <v>2,1640089848016-7,13378158306329i</v>
      </c>
      <c r="BR146" s="223" t="str">
        <f t="shared" ca="1" si="94"/>
        <v>-5,52362910688995-5,00632560374105i</v>
      </c>
      <c r="BS146" s="223" t="str">
        <f t="shared" ca="1" si="95"/>
        <v>-6,88732050254231+2,85282156056339i</v>
      </c>
      <c r="BT146" s="223" t="str">
        <f t="shared" ca="1" si="96"/>
        <v>-0,365788815008038+7,44580238147441i</v>
      </c>
      <c r="BU146" s="223" t="str">
        <f t="shared" ca="1" si="97"/>
        <v>6,57453076058966+3,51415990518579i</v>
      </c>
      <c r="BV146" s="223" t="str">
        <f t="shared" ca="1" si="98"/>
        <v>5,98773704221598-4,44080844829289i</v>
      </c>
      <c r="BW146" s="223" t="str">
        <f t="shared" ca="1" si="99"/>
        <v>-1,45435581954812-7,31154044721778i</v>
      </c>
      <c r="BX146" s="223" t="str">
        <f t="shared" ca="1" si="100"/>
        <v>-7,23137151883156-1,81136426976648i</v>
      </c>
      <c r="BY146" s="223" t="str">
        <f t="shared" ca="1" si="101"/>
        <v>-4,72926363117794+5,76262440802562i</v>
      </c>
      <c r="BZ146" s="223" t="str">
        <f t="shared" ca="1" si="102"/>
        <v>3,18733001146201+6,73904310412009i</v>
      </c>
      <c r="CA146" s="223" t="str">
        <f t="shared" ca="1" si="103"/>
        <v>7,45478199286572+3,65307571133438E-13i</v>
      </c>
      <c r="CB146" s="223" t="str">
        <f t="shared" ca="1" si="104"/>
        <v>3,18733001146191-6,73904310412014i</v>
      </c>
      <c r="CC146" s="223" t="str">
        <f t="shared" ca="1" si="105"/>
        <v>-4,72926363117803-5,76262440802555i</v>
      </c>
      <c r="CD146" s="223" t="str">
        <f t="shared" ca="1" si="106"/>
        <v>-7,23137151883171+1,81136426976588i</v>
      </c>
      <c r="CE146" s="223" t="str">
        <f t="shared" ca="1" si="107"/>
        <v>-1,454355819548+7,3115404472178i</v>
      </c>
      <c r="CF146" s="223" t="str">
        <f t="shared" ca="1" si="108"/>
        <v>5,98773704221599+4,44080844829288i</v>
      </c>
      <c r="CG146" s="223" t="str">
        <f t="shared" ca="1" si="109"/>
        <v>6,5745307605896-3,51415990518589i</v>
      </c>
      <c r="CH146" s="223" t="str">
        <f t="shared" ca="1" si="110"/>
        <v>-0,365788815008049-7,44580238147441i</v>
      </c>
      <c r="CI146" s="223" t="str">
        <f t="shared" ca="1" si="111"/>
        <v>-6,88732050254236-2,85282156056328i</v>
      </c>
      <c r="CJ146" s="223" t="str">
        <f t="shared" ca="1" si="112"/>
        <v>-5,5236291068899+5,00632560374109i</v>
      </c>
      <c r="CK146" s="223" t="str">
        <f t="shared" ca="1" si="113"/>
        <v>2,16400898480162+7,13378158306328i</v>
      </c>
      <c r="CL146" s="223" t="str">
        <f t="shared" ca="1" si="114"/>
        <v>7,37409523425121+1,09384369877443i</v>
      </c>
      <c r="CM146" s="223" t="str">
        <f t="shared" ca="1" si="115"/>
        <v>4,14165496888693-6,19842469340793i</v>
      </c>
      <c r="CN146" s="223" t="str">
        <f t="shared" ca="1" si="116"/>
        <v>-3,83252387989477-6,3941797965956i</v>
      </c>
      <c r="CO146" s="223" t="str">
        <f t="shared" ca="1" si="117"/>
        <v>-7,41888517997088+0,730696412721052i</v>
      </c>
      <c r="CP146" s="223" t="str">
        <f t="shared" ca="1" si="118"/>
        <v>-2,51144041264771+7,01900574261589i</v>
      </c>
      <c r="CQ146" s="223" t="str">
        <f t="shared" ca="1" si="119"/>
        <v>5,27132689942296+5,27132689942247i</v>
      </c>
      <c r="CR146" s="223" t="str">
        <f t="shared" ca="1" si="120"/>
        <v>7,01900574261595-2,51144041264755i</v>
      </c>
      <c r="CS146" s="223" t="str">
        <f t="shared" ca="1" si="121"/>
        <v>0,730696412721117-7,41888517997087i</v>
      </c>
      <c r="CT146" s="223" t="str">
        <f t="shared" ca="1" si="122"/>
        <v>-6,39417979659595-3,83252387989418i</v>
      </c>
      <c r="CU146" s="223" t="str">
        <f t="shared" ca="1" si="123"/>
        <v>-6,19842469340796+4,14165496888688i</v>
      </c>
      <c r="CV146" s="223" t="str">
        <f t="shared" ca="1" si="124"/>
        <v>1,09384369877436+7,37409523425122i</v>
      </c>
      <c r="CW146" s="223" t="str">
        <f t="shared" ca="1" si="125"/>
        <v>7,13378158306323+2,16400898480178i</v>
      </c>
      <c r="CX146" s="223" t="str">
        <f t="shared" ca="1" si="126"/>
        <v>5,00632560374115-5,52362910688986i</v>
      </c>
      <c r="CY146" s="223" t="str">
        <f t="shared" ca="1" si="127"/>
        <v>-2,85282156056322-6,88732050254238i</v>
      </c>
      <c r="CZ146" s="223" t="str">
        <f t="shared" ca="1" si="128"/>
        <v>-7,44580238147441-0,365788815008115i</v>
      </c>
      <c r="DA146" s="223" t="str">
        <f t="shared" ca="1" si="129"/>
        <v>-3,51415990518529+6,57453076058992i</v>
      </c>
      <c r="DB146" s="223" t="str">
        <f t="shared" ca="1" si="130"/>
        <v>4,44080844829462+5,98773704221471i</v>
      </c>
      <c r="DC146" s="223" t="str">
        <f t="shared" ca="1" si="131"/>
        <v>7,31154044721709-1,45435581955157i</v>
      </c>
      <c r="DD146" s="223" t="str">
        <f t="shared" ca="1" si="132"/>
        <v>1,81136426976882-7,23137151883097i</v>
      </c>
      <c r="DE146" s="223" t="str">
        <f t="shared" ca="1" si="133"/>
        <v>-5,76262440802456-4,72926363117923i</v>
      </c>
      <c r="DF146" s="223" t="str">
        <f t="shared" ca="1" si="134"/>
        <v>-6,73904310412017+3,18733001146185i</v>
      </c>
      <c r="DG146" s="223" t="str">
        <f t="shared" ca="1" si="135"/>
        <v>1,04112100081163E-12+7,45478199286572i</v>
      </c>
      <c r="DH146" s="223" t="str">
        <f t="shared" ca="1" si="136"/>
        <v>6,73904310412101+3,18733001146006i</v>
      </c>
      <c r="DI146" s="223" t="str">
        <f t="shared" ca="1" si="137"/>
        <v>5,76262440802331-4,72926363118075i</v>
      </c>
      <c r="DJ146" s="223" t="str">
        <f t="shared" ca="1" si="138"/>
        <v>-1,81136426976355-7,2313715188323i</v>
      </c>
      <c r="DK146" s="223" t="str">
        <f t="shared" ca="1" si="139"/>
        <v>-7,31154044721747-1,45435581954964i</v>
      </c>
      <c r="DL146" s="223" t="str">
        <f t="shared" ca="1" si="140"/>
        <v>-4,44080844829294+5,98773704221595i</v>
      </c>
      <c r="DM146" s="223" t="str">
        <f t="shared" ca="1" si="141"/>
        <v>3,51415990518703+6,57453076058898i</v>
      </c>
      <c r="DN146" s="223" t="str">
        <f t="shared" ca="1" si="142"/>
        <v>7,44580238147431-0,365788815010089i</v>
      </c>
      <c r="DO146" s="223" t="str">
        <f t="shared" ca="1" si="143"/>
        <v>2,85282156056002-6,8873205025437i</v>
      </c>
      <c r="DP146" s="223" t="str">
        <f t="shared" ca="1" si="144"/>
        <v>-5,00632560373931-5,52362910689152i</v>
      </c>
      <c r="DQ146" s="223" t="str">
        <f t="shared" ca="1" si="145"/>
        <v>-7,13378158306373+2,16400898480012i</v>
      </c>
      <c r="DR146" s="223" t="str">
        <f t="shared" ca="1" si="146"/>
        <v>-1,09384369877461+7,37409523425118i</v>
      </c>
      <c r="DS146" s="223" t="str">
        <f t="shared" ca="1" si="147"/>
        <v>6,19842469340865+4,14165496888585i</v>
      </c>
      <c r="DT146" s="223" t="str">
        <f t="shared" ca="1" si="148"/>
        <v>6,39417979659455-3,83252387989652i</v>
      </c>
      <c r="DU146" s="223" t="str">
        <f t="shared" ca="1" si="149"/>
        <v>-0,73069641272456-7,41888517997053i</v>
      </c>
      <c r="DV146" s="223" t="str">
        <f t="shared" ca="1" si="150"/>
        <v>-7,01900574261511-2,51144041264988i</v>
      </c>
      <c r="DW146" s="223" t="str">
        <f t="shared" ca="1" si="151"/>
        <v>-5,27132689942365+5,27132689942178i</v>
      </c>
      <c r="DX146" s="223" t="str">
        <f t="shared" ca="1" si="152"/>
        <v>2,51144041264737+7,01900574261601i</v>
      </c>
      <c r="DY146" s="223" t="str">
        <f t="shared" ca="1" si="153"/>
        <v>7,41888517997099+0,730696412719929i</v>
      </c>
      <c r="DZ146" s="223" t="str">
        <f t="shared" ca="1" si="154"/>
        <v>3,83252387989243-6,394179796597i</v>
      </c>
      <c r="EA146" s="223" t="str">
        <f t="shared" ca="1" si="155"/>
        <v>-4,14165496888981-6,198424693406i</v>
      </c>
      <c r="EB146" s="223" t="str">
        <f t="shared" ca="1" si="156"/>
        <v>-7,37409523425156+1,09384369877209i</v>
      </c>
      <c r="EC146" s="223" t="str">
        <f t="shared" ca="1" si="157"/>
        <v>-2,16400898480266+7,13378158306297i</v>
      </c>
      <c r="ED146" s="223" t="str">
        <f t="shared" ca="1" si="158"/>
        <v>5,52362910688973+5,00632560374128i</v>
      </c>
      <c r="EE146" s="223" t="str">
        <f t="shared" ca="1" si="159"/>
        <v>6,88732050254184-2,85282156056452i</v>
      </c>
      <c r="EF146" s="223" t="str">
        <f t="shared" ca="1" si="160"/>
        <v>0,36578881500544-7,44580238147454i</v>
      </c>
      <c r="EG146" s="223" t="str">
        <f t="shared" ca="1" si="161"/>
        <v>-6,57453076058773-3,51415990518938i</v>
      </c>
      <c r="EH146" s="223" t="str">
        <f t="shared" ca="1" si="162"/>
        <v>-5,98773704221747+4,4408084482909i</v>
      </c>
      <c r="EI146" s="223" t="str">
        <f t="shared" ca="1" si="163"/>
        <v>1,45435581954693+7,31154044721801i</v>
      </c>
      <c r="EJ146" s="223" t="str">
        <f t="shared" ca="1" si="164"/>
        <v>7,23137151883165+1,81136426976612i</v>
      </c>
      <c r="EK146" s="223" t="str">
        <f t="shared" ca="1" si="165"/>
        <v>4,72926363117707-5,76262440802633i</v>
      </c>
      <c r="EL146" s="223" t="str">
        <f t="shared" ca="1" si="166"/>
        <v>-3,18733001146446-6,73904310411893i</v>
      </c>
      <c r="EM146" s="223" t="str">
        <f t="shared" ca="1" si="167"/>
        <v>-7,45478199286572-3,6969022096222E-12i</v>
      </c>
      <c r="EN146" s="223"/>
      <c r="EO146" s="223"/>
      <c r="EP146" s="223"/>
    </row>
    <row r="147" spans="1:146" ht="15.75" thickBot="1">
      <c r="A147" s="257">
        <f t="shared" si="168"/>
        <v>9.1796875000000049E-4</v>
      </c>
      <c r="B147" s="256">
        <v>47</v>
      </c>
      <c r="C147" s="230">
        <f t="shared" si="169"/>
        <v>9400</v>
      </c>
      <c r="D147" s="229">
        <f t="shared" si="170"/>
        <v>59061.941887488108</v>
      </c>
      <c r="E147" s="229" t="str">
        <f t="shared" si="171"/>
        <v>59061,9418874881i</v>
      </c>
      <c r="F147" s="229" t="str">
        <f t="shared" si="177"/>
        <v>0,0200157424708442-0,00495437918969316i</v>
      </c>
      <c r="G147" s="229" t="str">
        <f t="shared" si="178"/>
        <v>-4,93056215572713+0,0665978581252298i</v>
      </c>
      <c r="H147" s="229" t="str">
        <f t="shared" si="179"/>
        <v>0,00203827391107752-0,00899923935636386i</v>
      </c>
      <c r="I147" s="229" t="str">
        <f t="shared" si="174"/>
        <v>-0,00204678556904224+0,00814534508404334i</v>
      </c>
      <c r="J147" s="255" t="str">
        <f ca="1">IMPRODUCT(1/N_FFT2,BJ100)</f>
        <v>0,108406160400832+0,00444679088274566i</v>
      </c>
      <c r="K147" s="254" t="str">
        <f t="shared" ca="1" si="175"/>
        <v>-0,000258104810960242+0,000873903958293578i</v>
      </c>
      <c r="N147" s="246">
        <f t="shared" ca="1" si="176"/>
        <v>2.5474500494745964</v>
      </c>
      <c r="O147" s="223">
        <f t="shared" ca="1" si="39"/>
        <v>-7.4525499505254036</v>
      </c>
      <c r="P147" s="223" t="str">
        <f t="shared" ca="1" si="40"/>
        <v>-3,02008113463875+6,81319386963818i</v>
      </c>
      <c r="Q147" s="223" t="str">
        <f t="shared" ca="1" si="41"/>
        <v>5,00482665572001+5,52197527260586i</v>
      </c>
      <c r="R147" s="223" t="str">
        <f t="shared" ca="1" si="42"/>
        <v>7,07640619530111-2,33772883889051i</v>
      </c>
      <c r="S147" s="223" t="str">
        <f t="shared" ca="1" si="43"/>
        <v>0,730477634313701-7,41666388552452i</v>
      </c>
      <c r="T147" s="223" t="str">
        <f t="shared" ca="1" si="44"/>
        <v>-6,48436676254002-3,67334839811614i</v>
      </c>
      <c r="U147" s="223" t="str">
        <f t="shared" ca="1" si="45"/>
        <v>-5,98594424899773+4,43947882222308i</v>
      </c>
      <c r="V147" s="223" t="str">
        <f t="shared" ca="1" si="46"/>
        <v>1,63286293649117+7,27146886094616i</v>
      </c>
      <c r="W147" s="223" t="str">
        <f t="shared" ca="1" si="47"/>
        <v>7,30935129294514+1,45392036968926i</v>
      </c>
      <c r="X147" s="223" t="str">
        <f t="shared" ca="1" si="48"/>
        <v>4,29123930846331-6,09309165880307i</v>
      </c>
      <c r="Y147" s="223" t="str">
        <f t="shared" ca="1" si="49"/>
        <v>-3,83137638080203-6,39226531002183i</v>
      </c>
      <c r="Z147" s="223" t="str">
        <f t="shared" ca="1" si="50"/>
        <v>-7,39650330647111+0,912271671399512i</v>
      </c>
      <c r="AA147" s="223" t="str">
        <f t="shared" ca="1" si="51"/>
        <v>-2,16336105711121+7,13164565171678i</v>
      </c>
      <c r="AB147" s="223" t="str">
        <f t="shared" ca="1" si="52"/>
        <v>5,64313675156915+4,86780323843987i</v>
      </c>
      <c r="AC147" s="223" t="str">
        <f t="shared" ca="1" si="53"/>
        <v>6,73702536174271-3,18637569039052i</v>
      </c>
      <c r="AD147" s="223" t="str">
        <f t="shared" ca="1" si="54"/>
        <v>-0,182894731414026-7,45030538181471i</v>
      </c>
      <c r="AE147" s="223" t="str">
        <f t="shared" ca="1" si="55"/>
        <v>-6,88525836430832-2,85196739493958i</v>
      </c>
      <c r="AF147" s="223" t="str">
        <f t="shared" ca="1" si="56"/>
        <v>-5,39748756221832+5,13883535256528i</v>
      </c>
      <c r="AG147" s="223" t="str">
        <f t="shared" ca="1" si="57"/>
        <v>2,51068846023041+7,01690417639731i</v>
      </c>
      <c r="AH147" s="223" t="str">
        <f t="shared" ca="1" si="58"/>
        <v>7,43235694358021+0,548243584815426i</v>
      </c>
      <c r="AI147" s="223" t="str">
        <f t="shared" ca="1" si="59"/>
        <v>3,51310772771071-6,57256227498648i</v>
      </c>
      <c r="AJ147" s="223" t="str">
        <f t="shared" ca="1" si="60"/>
        <v>-4,58504415994304-5,87519113020576i</v>
      </c>
      <c r="AK147" s="223" t="str">
        <f t="shared" ca="1" si="61"/>
        <v>-7,22920636800318+1,81082192771637i</v>
      </c>
      <c r="AL147" s="223" t="str">
        <f t="shared" ca="1" si="62"/>
        <v>-1,27410201562268+7,34283084503943i</v>
      </c>
      <c r="AM147" s="223" t="str">
        <f t="shared" ca="1" si="63"/>
        <v>6,1965688180289+4,14041491260333i</v>
      </c>
      <c r="AN147" s="223" t="str">
        <f t="shared" ca="1" si="64"/>
        <v>6,29631339590274-3,98709648562107i</v>
      </c>
      <c r="AO147" s="223" t="str">
        <f t="shared" ca="1" si="65"/>
        <v>-1,09351619014318-7,37188735039888i</v>
      </c>
      <c r="AP147" s="223" t="str">
        <f t="shared" ca="1" si="66"/>
        <v>-7,18258927146146-1,98769014752375i</v>
      </c>
      <c r="AQ147" s="223" t="str">
        <f t="shared" ca="1" si="67"/>
        <v>-4,72784763850723+5,76089901596425i</v>
      </c>
      <c r="AR147" s="223" t="str">
        <f t="shared" ca="1" si="68"/>
        <v>-4,72784763850723+5,76089901596425i</v>
      </c>
      <c r="AS147" s="223" t="str">
        <f t="shared" ca="1" si="69"/>
        <v>7,44357302772684-0,365679293881462i</v>
      </c>
      <c r="AT147" s="223" t="str">
        <f t="shared" ca="1" si="70"/>
        <v>2,68213573672296-6,95317543679647i</v>
      </c>
      <c r="AU147" s="223" t="str">
        <f t="shared" ca="1" si="71"/>
        <v>-5,26974860714813-5,26974860714783i</v>
      </c>
      <c r="AV147" s="223" t="str">
        <f t="shared" ca="1" si="72"/>
        <v>-6,95317543679631+2,68213573672337i</v>
      </c>
      <c r="AW147" s="223" t="str">
        <f t="shared" ca="1" si="73"/>
        <v>-0,36567929388102+7,44357302772687i</v>
      </c>
      <c r="AX147" s="223" t="str">
        <f t="shared" ca="1" si="74"/>
        <v>6,65679872168281+3,35075089257294i</v>
      </c>
      <c r="AY147" s="223" t="str">
        <f t="shared" ca="1" si="75"/>
        <v>5,760899015964-4,72784763850753i</v>
      </c>
      <c r="AZ147" s="223" t="str">
        <f t="shared" ca="1" si="76"/>
        <v>-1,98769014752418-7,18258927146134i</v>
      </c>
      <c r="BA147" s="223" t="str">
        <f t="shared" ca="1" si="77"/>
        <v>-7,37188735039894-1,09351619014274i</v>
      </c>
      <c r="BB147" s="223" t="str">
        <f t="shared" ca="1" si="78"/>
        <v>-3,98709648562072+6,29631339590296i</v>
      </c>
      <c r="BC147" s="223" t="str">
        <f t="shared" ca="1" si="79"/>
        <v>4,1404149126037+6,19656881802866i</v>
      </c>
      <c r="BD147" s="223" t="str">
        <f t="shared" ca="1" si="80"/>
        <v>7,34283084503947-1,27410201562241i</v>
      </c>
      <c r="BE147" s="223" t="str">
        <f t="shared" ca="1" si="81"/>
        <v>1,81082192771668-7,2292063680031i</v>
      </c>
      <c r="BF147" s="223" t="str">
        <f t="shared" ca="1" si="82"/>
        <v>-5,87519113020557-4,58504415994328i</v>
      </c>
      <c r="BG147" s="223" t="str">
        <f t="shared" ca="1" si="83"/>
        <v>-6,57256227498663+3,51310772771043i</v>
      </c>
      <c r="BH147" s="223" t="str">
        <f t="shared" ca="1" si="84"/>
        <v>0,548243584815127+7,43235694358023i</v>
      </c>
      <c r="BI147" s="223" t="str">
        <f t="shared" ca="1" si="85"/>
        <v>7,01690417639721+2,51068846023069i</v>
      </c>
      <c r="BJ147" s="223" t="str">
        <f t="shared" ca="1" si="86"/>
        <v>5,13883535256552-5,39748756221809i</v>
      </c>
      <c r="BK147" s="223" t="str">
        <f t="shared" ca="1" si="87"/>
        <v>-2,85196739493931-6,88525836430844i</v>
      </c>
      <c r="BL147" s="223" t="str">
        <f t="shared" ca="1" si="88"/>
        <v>-7,4503053818147-0,182894731414298i</v>
      </c>
      <c r="BM147" s="223" t="str">
        <f t="shared" ca="1" si="89"/>
        <v>-3,18637569039081+6,73702536174257i</v>
      </c>
      <c r="BN147" s="223" t="str">
        <f t="shared" ca="1" si="90"/>
        <v>4,86780323843965+5,64313675156936i</v>
      </c>
      <c r="BO147" s="223" t="str">
        <f t="shared" ca="1" si="91"/>
        <v>7,13164565171687-2,1633610571109i</v>
      </c>
      <c r="BP147" s="223" t="str">
        <f t="shared" ca="1" si="92"/>
        <v>0,912271671399825-7,39650330647108i</v>
      </c>
      <c r="BQ147" s="223" t="str">
        <f t="shared" ca="1" si="93"/>
        <v>-6,39226531002169-3,83137638080228i</v>
      </c>
      <c r="BR147" s="223" t="str">
        <f t="shared" ca="1" si="94"/>
        <v>-6,09309165880326+4,29123930846304i</v>
      </c>
      <c r="BS147" s="223" t="str">
        <f t="shared" ca="1" si="95"/>
        <v>1,45392036968906+7,30935129294518i</v>
      </c>
      <c r="BT147" s="223" t="str">
        <f t="shared" ca="1" si="96"/>
        <v>7,27146886094613+1,6328629364913i</v>
      </c>
      <c r="BU147" s="223" t="str">
        <f t="shared" ca="1" si="97"/>
        <v>4,43947882222328-5,98594424899759i</v>
      </c>
      <c r="BV147" s="223" t="str">
        <f t="shared" ca="1" si="98"/>
        <v>-3,67334839811591-6,48436676254016i</v>
      </c>
      <c r="BW147" s="223" t="str">
        <f t="shared" ca="1" si="99"/>
        <v>-7,41666388552454+0,730477634313501i</v>
      </c>
      <c r="BX147" s="223" t="str">
        <f t="shared" ca="1" si="100"/>
        <v>-2,33772883889072+7,07640619530103i</v>
      </c>
      <c r="BY147" s="223" t="str">
        <f t="shared" ca="1" si="101"/>
        <v>5,52197527260563+5,00482665572027i</v>
      </c>
      <c r="BZ147" s="223" t="str">
        <f t="shared" ca="1" si="102"/>
        <v>6,81319386963829-3,02008113463851i</v>
      </c>
      <c r="CA147" s="223" t="str">
        <f t="shared" ca="1" si="103"/>
        <v>2,9946277772133E-13-7,4525499505254i</v>
      </c>
      <c r="CB147" s="223" t="str">
        <f t="shared" ca="1" si="104"/>
        <v>-6,81319386963805-3,02008113463906i</v>
      </c>
      <c r="CC147" s="223" t="str">
        <f t="shared" ca="1" si="105"/>
        <v>-5,52197527260604+5,00482665571982i</v>
      </c>
      <c r="CD147" s="223" t="str">
        <f t="shared" ca="1" si="106"/>
        <v>2,33772883889016+7,07640619530122i</v>
      </c>
      <c r="CE147" s="223" t="str">
        <f t="shared" ca="1" si="107"/>
        <v>7,41666388552455+0,73047763431336i</v>
      </c>
      <c r="CF147" s="223" t="str">
        <f t="shared" ca="1" si="108"/>
        <v>3,67334839811652-6,48436676253981i</v>
      </c>
      <c r="CG147" s="223" t="str">
        <f t="shared" ca="1" si="109"/>
        <v>-4,43947882222279-5,98594424899794i</v>
      </c>
      <c r="CH147" s="223" t="str">
        <f t="shared" ca="1" si="110"/>
        <v>-7,2714688609461+1,63286293649143i</v>
      </c>
      <c r="CI147" s="223" t="str">
        <f t="shared" ca="1" si="111"/>
        <v>-1,45392036968903+7,30935129294519i</v>
      </c>
      <c r="CJ147" s="223" t="str">
        <f t="shared" ca="1" si="112"/>
        <v>6,09309165880334+4,29123930846293i</v>
      </c>
      <c r="CK147" s="223" t="str">
        <f t="shared" ca="1" si="113"/>
        <v>6,39226531002162-3,83137638080239i</v>
      </c>
      <c r="CL147" s="223" t="str">
        <f t="shared" ca="1" si="114"/>
        <v>-0,912271671399915-7,39650330647106i</v>
      </c>
      <c r="CM147" s="223" t="str">
        <f t="shared" ca="1" si="115"/>
        <v>-7,13164565171691-2,16336105711076i</v>
      </c>
      <c r="CN147" s="223" t="str">
        <f t="shared" ca="1" si="116"/>
        <v>-4,86780323843954+5,64313675156944i</v>
      </c>
      <c r="CO147" s="223" t="str">
        <f t="shared" ca="1" si="117"/>
        <v>3,18637569039089+6,73702536174254i</v>
      </c>
      <c r="CP147" s="223" t="str">
        <f t="shared" ca="1" si="118"/>
        <v>7,45030538181469-0,182894731414494i</v>
      </c>
      <c r="CQ147" s="223" t="str">
        <f t="shared" ca="1" si="119"/>
        <v>2,85196739493917-6,88525836430849i</v>
      </c>
      <c r="CR147" s="223" t="str">
        <f t="shared" ca="1" si="120"/>
        <v>-5,13883535256559-5,39748756221803i</v>
      </c>
      <c r="CS147" s="223" t="str">
        <f t="shared" ca="1" si="121"/>
        <v>-7,01690417639714+2,51068846023088i</v>
      </c>
      <c r="CT147" s="223" t="str">
        <f t="shared" ca="1" si="122"/>
        <v>-0,548243584814986+7,43235694358024i</v>
      </c>
      <c r="CU147" s="223" t="str">
        <f t="shared" ca="1" si="123"/>
        <v>6,57256227498668+3,51310772771035i</v>
      </c>
      <c r="CV147" s="223" t="str">
        <f t="shared" ca="1" si="124"/>
        <v>5,87519113020545-4,58504415994343i</v>
      </c>
      <c r="CW147" s="223" t="str">
        <f t="shared" ca="1" si="125"/>
        <v>-1,81082192771682-7,22920636800307i</v>
      </c>
      <c r="CX147" s="223" t="str">
        <f t="shared" ca="1" si="126"/>
        <v>-7,34283084503924-1,27410201562373i</v>
      </c>
      <c r="CY147" s="223" t="str">
        <f t="shared" ca="1" si="127"/>
        <v>-4,14041491260486+6,19656881802789i</v>
      </c>
      <c r="CZ147" s="223" t="str">
        <f t="shared" ca="1" si="128"/>
        <v>3,98709648561959+6,29631339590368i</v>
      </c>
      <c r="DA147" s="223" t="str">
        <f t="shared" ca="1" si="129"/>
        <v>7,37188735039914-1,09351619014142i</v>
      </c>
      <c r="DB147" s="223" t="str">
        <f t="shared" ca="1" si="130"/>
        <v>1,98769014752552-7,18258927146096i</v>
      </c>
      <c r="DC147" s="223" t="str">
        <f t="shared" ca="1" si="131"/>
        <v>-5,76089901596315-4,72784763850856i</v>
      </c>
      <c r="DD147" s="223" t="str">
        <f t="shared" ca="1" si="132"/>
        <v>-6,65679872168341+3,35075089257175i</v>
      </c>
      <c r="DE147" s="223" t="str">
        <f t="shared" ca="1" si="133"/>
        <v>0,365679293879629+7,44357302772693i</v>
      </c>
      <c r="DF147" s="223" t="str">
        <f t="shared" ca="1" si="134"/>
        <v>6,95317543679585+2,68213573672457i</v>
      </c>
      <c r="DG147" s="223" t="str">
        <f t="shared" ca="1" si="135"/>
        <v>5,26974860714909-5,26974860714688i</v>
      </c>
      <c r="DH147" s="223" t="str">
        <f t="shared" ca="1" si="136"/>
        <v>-2,68213573672166-6,95317543679697i</v>
      </c>
      <c r="DI147" s="223" t="str">
        <f t="shared" ca="1" si="137"/>
        <v>-7,44357302772677-0,365679293882854i</v>
      </c>
      <c r="DJ147" s="223" t="str">
        <f t="shared" ca="1" si="138"/>
        <v>-3,35075089257453+6,65679872168201i</v>
      </c>
      <c r="DK147" s="223" t="str">
        <f t="shared" ca="1" si="139"/>
        <v>4,72784763850615+5,76089901596514i</v>
      </c>
      <c r="DL147" s="223" t="str">
        <f t="shared" ca="1" si="140"/>
        <v>7,18258927146183-1,98769014752241i</v>
      </c>
      <c r="DM147" s="223" t="str">
        <f t="shared" ca="1" si="141"/>
        <v>1,0935161901445-7,37188735039868i</v>
      </c>
      <c r="DN147" s="223" t="str">
        <f t="shared" ca="1" si="142"/>
        <v>-6,29631339590201-3,98709648562222i</v>
      </c>
      <c r="DO147" s="223" t="str">
        <f t="shared" ca="1" si="143"/>
        <v>-6,19656881802968+4,14041491260218i</v>
      </c>
      <c r="DP147" s="223" t="str">
        <f t="shared" ca="1" si="144"/>
        <v>1,27410201562065+7,34283084503978i</v>
      </c>
      <c r="DQ147" s="223" t="str">
        <f t="shared" ca="1" si="145"/>
        <v>7,22920636800267+1,81082192771841i</v>
      </c>
      <c r="DR147" s="223" t="str">
        <f t="shared" ca="1" si="146"/>
        <v>4,58504415994473-5,87519113020445i</v>
      </c>
      <c r="DS147" s="223" t="str">
        <f t="shared" ca="1" si="147"/>
        <v>-3,5131077277089-6,57256227498745i</v>
      </c>
      <c r="DT147" s="223" t="str">
        <f t="shared" ca="1" si="148"/>
        <v>-7,43235694358036+0,54824358481335i</v>
      </c>
      <c r="DU147" s="223" t="str">
        <f t="shared" ca="1" si="149"/>
        <v>-2,51068846023242+7,01690417639659i</v>
      </c>
      <c r="DV147" s="223" t="str">
        <f t="shared" ca="1" si="150"/>
        <v>5,39748756221683+5,13883535256685i</v>
      </c>
      <c r="DW147" s="223" t="str">
        <f t="shared" ca="1" si="151"/>
        <v>6,88525836430916-2,85196739493756i</v>
      </c>
      <c r="DX147" s="223" t="str">
        <f t="shared" ca="1" si="152"/>
        <v>0,182894731416027-7,45030538181465i</v>
      </c>
      <c r="DY147" s="223" t="str">
        <f t="shared" ca="1" si="153"/>
        <v>-6,73702536174183-3,18637569039237i</v>
      </c>
      <c r="DZ147" s="223" t="str">
        <f t="shared" ca="1" si="154"/>
        <v>-5,64313675157052+4,86780323843829i</v>
      </c>
      <c r="EA147" s="223" t="str">
        <f t="shared" ca="1" si="155"/>
        <v>2,1633610571092+7,13164565171739i</v>
      </c>
      <c r="EB147" s="223" t="str">
        <f t="shared" ca="1" si="156"/>
        <v>7,39650330647085+0,912271671401651i</v>
      </c>
      <c r="EC147" s="223" t="str">
        <f t="shared" ca="1" si="157"/>
        <v>3,83137638080389-6,39226531002071i</v>
      </c>
      <c r="ED147" s="223" t="str">
        <f t="shared" ca="1" si="158"/>
        <v>-4,2912393084615-6,09309165880434i</v>
      </c>
      <c r="EE147" s="223" t="str">
        <f t="shared" ca="1" si="159"/>
        <v>-7,30935129294551+1,45392036968742i</v>
      </c>
      <c r="EF147" s="223" t="str">
        <f t="shared" ca="1" si="160"/>
        <v>-1,63286293649304+7,27146886094574i</v>
      </c>
      <c r="EG147" s="223" t="str">
        <f t="shared" ca="1" si="161"/>
        <v>5,98594424899652+4,43947882222471i</v>
      </c>
      <c r="EH147" s="223" t="str">
        <f t="shared" ca="1" si="162"/>
        <v>6,48436676254104-3,67334839811436i</v>
      </c>
      <c r="EI147" s="223" t="str">
        <f t="shared" ca="1" si="163"/>
        <v>-0,730477634311622-7,41666388552472i</v>
      </c>
      <c r="EJ147" s="223" t="str">
        <f t="shared" ca="1" si="164"/>
        <v>-7,07640619530044-2,33772883889252i</v>
      </c>
      <c r="EK147" s="223" t="str">
        <f t="shared" ca="1" si="165"/>
        <v>-5,00482665572151+5,52197527260451i</v>
      </c>
      <c r="EL147" s="223" t="str">
        <f t="shared" ca="1" si="166"/>
        <v>3,02008113463688+6,81319386963901i</v>
      </c>
      <c r="EM147" s="223" t="str">
        <f t="shared" ca="1" si="167"/>
        <v>7,4525499505254+2,08162501990849E-12i</v>
      </c>
      <c r="EN147" s="223"/>
      <c r="EO147" s="223"/>
      <c r="EP147" s="223"/>
    </row>
    <row r="148" spans="1:146" ht="15.75" thickBot="1">
      <c r="A148" s="257">
        <f t="shared" si="168"/>
        <v>9.3750000000000051E-4</v>
      </c>
      <c r="B148" s="256">
        <v>48</v>
      </c>
      <c r="C148" s="230">
        <f t="shared" si="169"/>
        <v>9600</v>
      </c>
      <c r="D148" s="229">
        <f t="shared" si="170"/>
        <v>60318.578948924027</v>
      </c>
      <c r="E148" s="229" t="str">
        <f t="shared" si="171"/>
        <v>60318,578948924i</v>
      </c>
      <c r="F148" s="229" t="str">
        <f t="shared" si="177"/>
        <v>0,0193489941970993-0,00452693735391592i</v>
      </c>
      <c r="G148" s="229" t="str">
        <f t="shared" si="178"/>
        <v>-4,94825782503178+0,12118826366961i</v>
      </c>
      <c r="H148" s="229" t="str">
        <f t="shared" si="179"/>
        <v>0,00203679516293875-0,00881139941754747i</v>
      </c>
      <c r="I148" s="229" t="str">
        <f t="shared" si="174"/>
        <v>-0,00204049739958394+0,00799940197487893i</v>
      </c>
      <c r="J148" s="255" t="str">
        <f ca="1">IMPRODUCT(1/N_FFT2,BK100)</f>
        <v>0,0381491591651843-0,000335122666549743i</v>
      </c>
      <c r="K148" s="254" t="str">
        <f t="shared" ca="1" si="175"/>
        <v>-0,0000751624791522477+0,000305854276095582i</v>
      </c>
      <c r="N148" s="246">
        <f t="shared" ca="1" si="176"/>
        <v>2.5499717991959105</v>
      </c>
      <c r="O148" s="223">
        <f t="shared" ca="1" si="39"/>
        <v>-7.4500282008040895</v>
      </c>
      <c r="P148" s="223" t="str">
        <f t="shared" ca="1" si="40"/>
        <v>-2,85100236310044+6,88292857135478i</v>
      </c>
      <c r="Q148" s="223" t="str">
        <f t="shared" ca="1" si="41"/>
        <v>5,26796546081956+5,26796546081961i</v>
      </c>
      <c r="R148" s="223" t="str">
        <f t="shared" ca="1" si="42"/>
        <v>6,88292857135478-2,85100236310044i</v>
      </c>
      <c r="S148" s="223" t="str">
        <f t="shared" ca="1" si="43"/>
        <v>1,36910858088612E-15-7,45002820080409i</v>
      </c>
      <c r="T148" s="223" t="str">
        <f t="shared" ca="1" si="44"/>
        <v>-6,88292857135478-2,85100236310044i</v>
      </c>
      <c r="U148" s="223" t="str">
        <f t="shared" ca="1" si="45"/>
        <v>-5,26796546081961+5,26796546081956i</v>
      </c>
      <c r="V148" s="223" t="str">
        <f t="shared" ca="1" si="46"/>
        <v>2,85100236310044+6,88292857135478i</v>
      </c>
      <c r="W148" s="223" t="str">
        <f t="shared" ca="1" si="47"/>
        <v>7,45002820080409+2,73821716177223E-15i</v>
      </c>
      <c r="X148" s="223" t="str">
        <f t="shared" ca="1" si="48"/>
        <v>2,8510023631001-6,88292857135492i</v>
      </c>
      <c r="Y148" s="223" t="str">
        <f t="shared" ca="1" si="49"/>
        <v>-5,26796546081946-5,26796546081972i</v>
      </c>
      <c r="Z148" s="223" t="str">
        <f t="shared" ca="1" si="50"/>
        <v>-6,88292857135477+2,85100236310045i</v>
      </c>
      <c r="AA148" s="223" t="str">
        <f t="shared" ca="1" si="51"/>
        <v>2,20869119577134E-13+7,45002820080409i</v>
      </c>
      <c r="AB148" s="223" t="str">
        <f t="shared" ca="1" si="52"/>
        <v>6,88292857135467+2,85100236310071i</v>
      </c>
      <c r="AC148" s="223" t="str">
        <f t="shared" ca="1" si="53"/>
        <v>5,26796546081966-5,26796546081952i</v>
      </c>
      <c r="AD148" s="223" t="str">
        <f t="shared" ca="1" si="54"/>
        <v>-2,85100236310052-6,88292857135474i</v>
      </c>
      <c r="AE148" s="223" t="str">
        <f t="shared" ca="1" si="55"/>
        <v>-7,45002820080409+3,12137370833809E-13i</v>
      </c>
      <c r="AF148" s="223" t="str">
        <f t="shared" ca="1" si="56"/>
        <v>-2,85100236310065+6,88292857135469i</v>
      </c>
      <c r="AG148" s="223" t="str">
        <f t="shared" ca="1" si="57"/>
        <v>5,26796546081956+5,26796546081961i</v>
      </c>
      <c r="AH148" s="223" t="str">
        <f t="shared" ca="1" si="58"/>
        <v>6,88292857135472-2,85100236310058i</v>
      </c>
      <c r="AI148" s="223" t="str">
        <f t="shared" ca="1" si="59"/>
        <v>3,64161073706454E-13-7,45002820080409i</v>
      </c>
      <c r="AJ148" s="223" t="str">
        <f t="shared" ca="1" si="60"/>
        <v>-6,88292857135473-2,85100236310057i</v>
      </c>
      <c r="AK148" s="223" t="str">
        <f t="shared" ca="1" si="61"/>
        <v>-5,26796546081955+5,26796546081962i</v>
      </c>
      <c r="AL148" s="223" t="str">
        <f t="shared" ca="1" si="62"/>
        <v>2,85100236310066+6,88292857135468i</v>
      </c>
      <c r="AM148" s="223" t="str">
        <f t="shared" ca="1" si="63"/>
        <v>7,45002820080409+2,99360639546225E-13i</v>
      </c>
      <c r="AN148" s="223" t="str">
        <f t="shared" ca="1" si="64"/>
        <v>2,85100236310051-6,88292857135475i</v>
      </c>
      <c r="AO148" s="223" t="str">
        <f t="shared" ca="1" si="65"/>
        <v>-5,26796546081967-5,2679654608195i</v>
      </c>
      <c r="AP148" s="223" t="str">
        <f t="shared" ca="1" si="66"/>
        <v>-6,88292857135466+2,85100236310072i</v>
      </c>
      <c r="AQ148" s="223" t="str">
        <f t="shared" ca="1" si="67"/>
        <v>-2,08092388289549E-13+7,45002820080409i</v>
      </c>
      <c r="AR148" s="223" t="str">
        <f t="shared" ca="1" si="68"/>
        <v>-2,08092388289549E-13+7,45002820080409i</v>
      </c>
      <c r="AS148" s="223" t="str">
        <f t="shared" ca="1" si="69"/>
        <v>5,26796546081944-5,26796546081973i</v>
      </c>
      <c r="AT148" s="223" t="str">
        <f t="shared" ca="1" si="70"/>
        <v>-2,8510023631001-6,88292857135492i</v>
      </c>
      <c r="AU148" s="223" t="str">
        <f t="shared" ca="1" si="71"/>
        <v>-7,45002820080409-1,16824137032873E-13i</v>
      </c>
      <c r="AV148" s="223" t="str">
        <f t="shared" ca="1" si="72"/>
        <v>-2,85100236310037+6,88292857135481i</v>
      </c>
      <c r="AW148" s="223" t="str">
        <f t="shared" ca="1" si="73"/>
        <v>5,26796546081976+5,26796546081941i</v>
      </c>
      <c r="AX148" s="223" t="str">
        <f t="shared" ca="1" si="74"/>
        <v>6,88292857135488-2,85100236310019i</v>
      </c>
      <c r="AY148" s="223" t="str">
        <f t="shared" ca="1" si="75"/>
        <v>7,84915199690906E-14-7,45002820080409i</v>
      </c>
      <c r="AZ148" s="223" t="str">
        <f t="shared" ca="1" si="76"/>
        <v>-6,88292857135485-2,85100236310028i</v>
      </c>
      <c r="BA148" s="223" t="str">
        <f t="shared" ca="1" si="77"/>
        <v>-5,26796546081987+5,2679654608193i</v>
      </c>
      <c r="BB148" s="223" t="str">
        <f t="shared" ca="1" si="78"/>
        <v>2,85100236310027+6,88292857135485i</v>
      </c>
      <c r="BC148" s="223" t="str">
        <f t="shared" ca="1" si="79"/>
        <v>7,45002820080409-1,2776731287585E-14i</v>
      </c>
      <c r="BD148" s="223" t="str">
        <f t="shared" ca="1" si="80"/>
        <v>2,85100236310025-6,88292857135486i</v>
      </c>
      <c r="BE148" s="223" t="str">
        <f t="shared" ca="1" si="81"/>
        <v>-5,26796546081937-5,2679654608198i</v>
      </c>
      <c r="BF148" s="223" t="str">
        <f t="shared" ca="1" si="82"/>
        <v>-6,88292857135484+2,85100236310031i</v>
      </c>
      <c r="BG148" s="223" t="str">
        <f t="shared" ca="1" si="83"/>
        <v>1,0404498254426E-13+7,45002820080409i</v>
      </c>
      <c r="BH148" s="223" t="str">
        <f t="shared" ca="1" si="84"/>
        <v>6,88292857135489+2,85100236310016i</v>
      </c>
      <c r="BI148" s="223" t="str">
        <f t="shared" ca="1" si="85"/>
        <v>5,26796546081978-5,26796546081939i</v>
      </c>
      <c r="BJ148" s="223" t="str">
        <f t="shared" ca="1" si="86"/>
        <v>-2,85100236310039-6,8829285713548i</v>
      </c>
      <c r="BK148" s="223" t="str">
        <f t="shared" ca="1" si="87"/>
        <v>-7,45002820080409+1,42377599608044E-13i</v>
      </c>
      <c r="BL148" s="223" t="str">
        <f t="shared" ca="1" si="88"/>
        <v>-2,85100236310076+6,88292857135465i</v>
      </c>
      <c r="BM148" s="223" t="str">
        <f t="shared" ca="1" si="89"/>
        <v>5,26796546081946+5,26796546081972i</v>
      </c>
      <c r="BN148" s="223" t="str">
        <f t="shared" ca="1" si="90"/>
        <v>6,88292857135476-2,85100236310047i</v>
      </c>
      <c r="BO148" s="223" t="str">
        <f t="shared" ca="1" si="91"/>
        <v>-2,33645850864719E-13-7,45002820080409i</v>
      </c>
      <c r="BP148" s="223" t="str">
        <f t="shared" ca="1" si="92"/>
        <v>-6,88292857135466-2,85100236310072i</v>
      </c>
      <c r="BQ148" s="223" t="str">
        <f t="shared" ca="1" si="93"/>
        <v>-5,26796546081965+5,26796546081952i</v>
      </c>
      <c r="BR148" s="223" t="str">
        <f t="shared" ca="1" si="94"/>
        <v>2,85100236310056+6,88292857135473i</v>
      </c>
      <c r="BS148" s="223" t="str">
        <f t="shared" ca="1" si="95"/>
        <v>7,45002820080409-3,24914102121395E-13i</v>
      </c>
      <c r="BT148" s="223" t="str">
        <f t="shared" ca="1" si="96"/>
        <v>2,85100236310064-6,8829285713547i</v>
      </c>
      <c r="BU148" s="223" t="str">
        <f t="shared" ca="1" si="97"/>
        <v>-5,26796546081954-5,26796546081963i</v>
      </c>
      <c r="BV148" s="223" t="str">
        <f t="shared" ca="1" si="98"/>
        <v>-6,8829285713547+2,85100236310064i</v>
      </c>
      <c r="BW148" s="223" t="str">
        <f t="shared" ca="1" si="99"/>
        <v>-3,24916525322423E-13+7,45002820080409i</v>
      </c>
      <c r="BX148" s="223" t="str">
        <f t="shared" ca="1" si="100"/>
        <v>6,88292857135473+2,85100236310056i</v>
      </c>
      <c r="BY148" s="223" t="str">
        <f t="shared" ca="1" si="101"/>
        <v>5,26796546081956-5,26796546081961i</v>
      </c>
      <c r="BZ148" s="223" t="str">
        <f t="shared" ca="1" si="102"/>
        <v>-2,85100236310063-6,8829285713547i</v>
      </c>
      <c r="CA148" s="223" t="str">
        <f t="shared" ca="1" si="103"/>
        <v>-7,45002820080409-2,33648274065747E-13i</v>
      </c>
      <c r="CB148" s="223" t="str">
        <f t="shared" ca="1" si="104"/>
        <v>-2,85100236310047+6,88292857135476i</v>
      </c>
      <c r="CC148" s="223" t="str">
        <f t="shared" ca="1" si="105"/>
        <v>5,26796546081968+5,26796546081949i</v>
      </c>
      <c r="CD148" s="223" t="str">
        <f t="shared" ca="1" si="106"/>
        <v>6,88292857135467-2,85100236310071i</v>
      </c>
      <c r="CE148" s="223" t="str">
        <f t="shared" ca="1" si="107"/>
        <v>2,48251291194856E-13-7,45002820080409i</v>
      </c>
      <c r="CF148" s="223" t="str">
        <f t="shared" ca="1" si="108"/>
        <v>-6,8829285713548-2,85100236310039i</v>
      </c>
      <c r="CG148" s="223" t="str">
        <f t="shared" ca="1" si="109"/>
        <v>-5,26796546081943+5,26796546081974i</v>
      </c>
      <c r="CH148" s="223" t="str">
        <f t="shared" ca="1" si="110"/>
        <v>2,85100236310011+6,88292857135491i</v>
      </c>
      <c r="CI148" s="223" t="str">
        <f t="shared" ca="1" si="111"/>
        <v>7,45002820080409+1,56983039938181E-13i</v>
      </c>
      <c r="CJ148" s="223" t="str">
        <f t="shared" ca="1" si="112"/>
        <v>2,8510023631004-6,88292857135479i</v>
      </c>
      <c r="CK148" s="223" t="str">
        <f t="shared" ca="1" si="113"/>
        <v>-5,2679654608198-5,26796546081937i</v>
      </c>
      <c r="CL148" s="223" t="str">
        <f t="shared" ca="1" si="114"/>
        <v>-6,88292857135488+2,85100236310019i</v>
      </c>
      <c r="CM148" s="223" t="str">
        <f t="shared" ca="1" si="115"/>
        <v>-6,57147886815055E-14+7,45002820080409i</v>
      </c>
      <c r="CN148" s="223" t="str">
        <f t="shared" ca="1" si="116"/>
        <v>6,88292857135483+2,85100236310031i</v>
      </c>
      <c r="CO148" s="223" t="str">
        <f t="shared" ca="1" si="117"/>
        <v>5,26796546081983-5,26796546081934i</v>
      </c>
      <c r="CP148" s="223" t="str">
        <f t="shared" ca="1" si="118"/>
        <v>-2,85100236310028-6,88292857135485i</v>
      </c>
      <c r="CQ148" s="223" t="str">
        <f t="shared" ca="1" si="119"/>
        <v>-7,45002820080409+2,555346257517E-14i</v>
      </c>
      <c r="CR148" s="223" t="str">
        <f t="shared" ca="1" si="120"/>
        <v>-2,85100236310023+6,88292857135486i</v>
      </c>
      <c r="CS148" s="223" t="str">
        <f t="shared" ca="1" si="121"/>
        <v>5,26796546081934+5,26796546081983i</v>
      </c>
      <c r="CT148" s="223" t="str">
        <f t="shared" ca="1" si="122"/>
        <v>6,88292857135481-2,85100236310037i</v>
      </c>
      <c r="CU148" s="223" t="str">
        <f t="shared" ca="1" si="123"/>
        <v>-1,16821713831845E-13-7,45002820080409i</v>
      </c>
      <c r="CV148" s="223" t="str">
        <f t="shared" ca="1" si="124"/>
        <v>-6,88292857135575-2,85100236309809i</v>
      </c>
      <c r="CW148" s="223" t="str">
        <f t="shared" ca="1" si="125"/>
        <v>-5,26796546081872+5,26796546082045i</v>
      </c>
      <c r="CX148" s="223" t="str">
        <f t="shared" ca="1" si="126"/>
        <v>2,85100236310035+6,88292857135482i</v>
      </c>
      <c r="CY148" s="223" t="str">
        <f t="shared" ca="1" si="127"/>
        <v>7,45002820080409+1,27410779231246E-12i</v>
      </c>
      <c r="CZ148" s="223" t="str">
        <f t="shared" ca="1" si="128"/>
        <v>2,8510023631028-6,8829285713538i</v>
      </c>
      <c r="DA148" s="223" t="str">
        <f t="shared" ca="1" si="129"/>
        <v>-5,26796546082208-5,26796546081709i</v>
      </c>
      <c r="DB148" s="223" t="str">
        <f t="shared" ca="1" si="130"/>
        <v>-6,88292857135393+2,85100236310249i</v>
      </c>
      <c r="DC148" s="223" t="str">
        <f t="shared" ca="1" si="131"/>
        <v>1,04045709504569E-12+7,45002820080409i</v>
      </c>
      <c r="DD148" s="223" t="str">
        <f t="shared" ca="1" si="132"/>
        <v>6,88292857135468+2,85100236310066i</v>
      </c>
      <c r="DE148" s="223" t="str">
        <f t="shared" ca="1" si="133"/>
        <v>5,26796546082069-5,26796546081848i</v>
      </c>
      <c r="DF148" s="223" t="str">
        <f t="shared" ca="1" si="134"/>
        <v>-2,85100236309778-6,88292857135588i</v>
      </c>
      <c r="DG148" s="223" t="str">
        <f t="shared" ca="1" si="135"/>
        <v>-7,45002820080409+3,35502198240384E-12i</v>
      </c>
      <c r="DH148" s="223" t="str">
        <f t="shared" ca="1" si="136"/>
        <v>-2,85100236309852+6,88292857135557i</v>
      </c>
      <c r="DI148" s="223" t="str">
        <f t="shared" ca="1" si="137"/>
        <v>5,26796546082012+5,26796546081905i</v>
      </c>
      <c r="DJ148" s="223" t="str">
        <f t="shared" ca="1" si="138"/>
        <v>6,882928571355-2,85100236309992i</v>
      </c>
      <c r="DK148" s="223" t="str">
        <f t="shared" ca="1" si="139"/>
        <v>1,84727318562872E-12-7,45002820080409i</v>
      </c>
      <c r="DL148" s="223" t="str">
        <f t="shared" ca="1" si="140"/>
        <v>-6,88292857135358-2,85100236310333i</v>
      </c>
      <c r="DM148" s="223" t="str">
        <f t="shared" ca="1" si="141"/>
        <v>-5,26796546081741+5,26796546082176i</v>
      </c>
      <c r="DN148" s="223" t="str">
        <f t="shared" ca="1" si="142"/>
        <v>2,85100236310206+6,88292857135411i</v>
      </c>
      <c r="DO148" s="223" t="str">
        <f t="shared" ca="1" si="143"/>
        <v>7,45002820080409-4,67291701729438E-13i</v>
      </c>
      <c r="DP148" s="223" t="str">
        <f t="shared" ca="1" si="144"/>
        <v>2,85100236310119-6,88292857135447i</v>
      </c>
      <c r="DQ148" s="223" t="str">
        <f t="shared" ca="1" si="145"/>
        <v>-5,26796546081808-5,26796546082109i</v>
      </c>
      <c r="DR148" s="223" t="str">
        <f t="shared" ca="1" si="146"/>
        <v>-6,88292857135606+2,85100236309735i</v>
      </c>
      <c r="DS148" s="223" t="str">
        <f t="shared" ca="1" si="147"/>
        <v>2,78185658908759E-12+7,45002820080409i</v>
      </c>
      <c r="DT148" s="223" t="str">
        <f t="shared" ca="1" si="148"/>
        <v>6,88292857135535+2,85100236309905i</v>
      </c>
      <c r="DU148" s="223" t="str">
        <f t="shared" ca="1" si="149"/>
        <v>5,26796546081938-5,26796546081979i</v>
      </c>
      <c r="DV148" s="223" t="str">
        <f t="shared" ca="1" si="150"/>
        <v>-2,85100236309939-6,88292857135521i</v>
      </c>
      <c r="DW148" s="223" t="str">
        <f t="shared" ca="1" si="151"/>
        <v>-7,45002820080409-2,31456731055918E-12i</v>
      </c>
      <c r="DX148" s="223" t="str">
        <f t="shared" ca="1" si="152"/>
        <v>-2,85100236310386+6,88292857135336i</v>
      </c>
      <c r="DY148" s="223" t="str">
        <f t="shared" ca="1" si="153"/>
        <v>5,26796546082135+5,26796546081782i</v>
      </c>
      <c r="DZ148" s="223" t="str">
        <f t="shared" ca="1" si="154"/>
        <v>6,88292857135429-2,85100236310162i</v>
      </c>
      <c r="EA148" s="223" t="str">
        <f t="shared" ca="1" si="155"/>
        <v>1,05873691586812E-13-7,45002820080409i</v>
      </c>
      <c r="EB148" s="223" t="str">
        <f t="shared" ca="1" si="156"/>
        <v>-6,88292857135429-2,85100236310162i</v>
      </c>
      <c r="EC148" s="223" t="str">
        <f t="shared" ca="1" si="157"/>
        <v>-5,2679654608215+5,26796546081767i</v>
      </c>
      <c r="ED148" s="223" t="str">
        <f t="shared" ca="1" si="158"/>
        <v>2,85100236310367+6,88292857135345i</v>
      </c>
      <c r="EE148" s="223" t="str">
        <f t="shared" ca="1" si="159"/>
        <v>7,45002820080409-2,31456246415713E-12i</v>
      </c>
      <c r="EF148" s="223" t="str">
        <f t="shared" ca="1" si="160"/>
        <v>2,85100236309958-6,88292857135513i</v>
      </c>
      <c r="EG148" s="223" t="str">
        <f t="shared" ca="1" si="161"/>
        <v>-5,26796546081938-5,26796546081979i</v>
      </c>
      <c r="EH148" s="223" t="str">
        <f t="shared" ca="1" si="162"/>
        <v>-6,88292857135543+2,85100236309886i</v>
      </c>
      <c r="EI148" s="223" t="str">
        <f t="shared" ca="1" si="163"/>
        <v>-2,88773270387543E-12+7,45002820080409i</v>
      </c>
      <c r="EJ148" s="223" t="str">
        <f t="shared" ca="1" si="164"/>
        <v>6,88292857135606+2,85100236309735i</v>
      </c>
      <c r="EK148" s="223" t="str">
        <f t="shared" ca="1" si="165"/>
        <v>5,26796546081823-5,26796546082095i</v>
      </c>
      <c r="EL148" s="223" t="str">
        <f t="shared" ca="1" si="166"/>
        <v>-2,8510023631011-6,8829285713545i</v>
      </c>
      <c r="EM148" s="223" t="str">
        <f t="shared" ca="1" si="167"/>
        <v>-7,45002820080409-4,67296548131495E-13i</v>
      </c>
      <c r="EN148" s="223"/>
      <c r="EO148" s="223"/>
      <c r="EP148" s="223"/>
    </row>
    <row r="149" spans="1:146" ht="15.75" thickBot="1">
      <c r="A149" s="257">
        <f t="shared" si="168"/>
        <v>9.5703125000000052E-4</v>
      </c>
      <c r="B149" s="256">
        <v>49</v>
      </c>
      <c r="C149" s="230">
        <f t="shared" si="169"/>
        <v>9800</v>
      </c>
      <c r="D149" s="229">
        <f t="shared" si="170"/>
        <v>61575.216010359945</v>
      </c>
      <c r="E149" s="229" t="str">
        <f t="shared" si="171"/>
        <v>61575,2160103599i</v>
      </c>
      <c r="F149" s="229" t="str">
        <f t="shared" si="177"/>
        <v>0,0187125449632001-0,00413134817082189i</v>
      </c>
      <c r="G149" s="229" t="str">
        <f t="shared" si="178"/>
        <v>-4,96391303376324+0,175916356871152i</v>
      </c>
      <c r="H149" s="229" t="str">
        <f t="shared" si="179"/>
        <v>0,00203539488971818-0,00863124220150931i</v>
      </c>
      <c r="I149" s="229" t="str">
        <f t="shared" si="174"/>
        <v>-0,00203488805886986+0,00785856247633817i</v>
      </c>
      <c r="J149" s="255" t="str">
        <f ca="1">IMPRODUCT(1/N_FFT2,BL100)</f>
        <v>-0,0456086440850387-0,00444752620080289i</v>
      </c>
      <c r="K149" s="254" t="str">
        <f t="shared" ca="1" si="175"/>
        <v>0,000127759647744051-0,000349368161045823i</v>
      </c>
      <c r="N149" s="246">
        <f t="shared" ca="1" si="176"/>
        <v>2.5528409819652342</v>
      </c>
      <c r="O149" s="223">
        <f t="shared" ca="1" si="39"/>
        <v>-7.4471590180347658</v>
      </c>
      <c r="P149" s="223" t="str">
        <f t="shared" ca="1" si="40"/>
        <v>-2,68019556687751+6,94814573560361i</v>
      </c>
      <c r="Q149" s="223" t="str">
        <f t="shared" ca="1" si="41"/>
        <v>5,51798085511021+5,00120632673095i</v>
      </c>
      <c r="R149" s="223" t="str">
        <f t="shared" ca="1" si="42"/>
        <v>6,65198340977598-3,34832706824792i</v>
      </c>
      <c r="S149" s="223" t="str">
        <f t="shared" ca="1" si="43"/>
        <v>-0,729949230527263-7,41129891184732i</v>
      </c>
      <c r="T149" s="223" t="str">
        <f t="shared" ca="1" si="44"/>
        <v>-7,17739361975457-1,98625231705414i</v>
      </c>
      <c r="U149" s="223" t="str">
        <f t="shared" ca="1" si="45"/>
        <v>-4,43626744748784+5,98161421141954i</v>
      </c>
      <c r="V149" s="223" t="str">
        <f t="shared" ca="1" si="46"/>
        <v>3,98421234956934+6,29175884736818i</v>
      </c>
      <c r="W149" s="223" t="str">
        <f t="shared" ca="1" si="47"/>
        <v>7,30406394571068-1,45286865093371i</v>
      </c>
      <c r="X149" s="223" t="str">
        <f t="shared" ca="1" si="48"/>
        <v>1,27318037162142-7,33751927978486i</v>
      </c>
      <c r="Y149" s="223" t="str">
        <f t="shared" ca="1" si="49"/>
        <v>-6,38764135298985-3,82860488761514i</v>
      </c>
      <c r="Z149" s="223" t="str">
        <f t="shared" ca="1" si="50"/>
        <v>-5,87094120783484+4,58172748797257i</v>
      </c>
      <c r="AA149" s="223" t="str">
        <f t="shared" ca="1" si="51"/>
        <v>2,1617961520128+7,12648685096936i</v>
      </c>
      <c r="AB149" s="223" t="str">
        <f t="shared" ca="1" si="52"/>
        <v>7,42698061805475+0,547847003218721i</v>
      </c>
      <c r="AC149" s="223" t="str">
        <f t="shared" ca="1" si="53"/>
        <v>3,18407076974601-6,73215201649113i</v>
      </c>
      <c r="AD149" s="223" t="str">
        <f t="shared" ca="1" si="54"/>
        <v>-5,13511808603904-5,39358319508759i</v>
      </c>
      <c r="AE149" s="223" t="str">
        <f t="shared" ca="1" si="55"/>
        <v>-6,88027779211913+2,84990437439028i</v>
      </c>
      <c r="AF149" s="223" t="str">
        <f t="shared" ca="1" si="56"/>
        <v>0,182762431307873+7,44491607297215i</v>
      </c>
      <c r="AG149" s="223" t="str">
        <f t="shared" ca="1" si="57"/>
        <v>7,01182837590492+2,50887230977407i</v>
      </c>
      <c r="AH149" s="223" t="str">
        <f t="shared" ca="1" si="58"/>
        <v>4,86428202773868-5,63905468979642i</v>
      </c>
      <c r="AI149" s="223" t="str">
        <f t="shared" ca="1" si="59"/>
        <v>-3,51056645972619-6,56780789698832i</v>
      </c>
      <c r="AJ149" s="223" t="str">
        <f t="shared" ca="1" si="60"/>
        <v>-7,39115291630173+0,911611763713574i</v>
      </c>
      <c r="AK149" s="223" t="str">
        <f t="shared" ca="1" si="61"/>
        <v>-1,80951203797059+7,22397699500324i</v>
      </c>
      <c r="AL149" s="223" t="str">
        <f t="shared" ca="1" si="62"/>
        <v>6,08868411427015+4,2881351653756i</v>
      </c>
      <c r="AM149" s="223" t="str">
        <f t="shared" ca="1" si="63"/>
        <v>6,19208642148087-4,13741987098346i</v>
      </c>
      <c r="AN149" s="223" t="str">
        <f t="shared" ca="1" si="64"/>
        <v>-1,63168177649706-7,26620891663211i</v>
      </c>
      <c r="AO149" s="223" t="str">
        <f t="shared" ca="1" si="65"/>
        <v>-7,36655476661237-1,09272517606084i</v>
      </c>
      <c r="AP149" s="223" t="str">
        <f t="shared" ca="1" si="66"/>
        <v>-3,67069121723742+6,47967618230978i</v>
      </c>
      <c r="AQ149" s="223" t="str">
        <f t="shared" ca="1" si="67"/>
        <v>4,72442766714+5,75673176879544i</v>
      </c>
      <c r="AR149" s="223" t="str">
        <f t="shared" ca="1" si="68"/>
        <v>4,72442766714+5,75673176879544i</v>
      </c>
      <c r="AS149" s="223" t="str">
        <f t="shared" ca="1" si="69"/>
        <v>0,365414773361275-7,4381885888505i</v>
      </c>
      <c r="AT149" s="223" t="str">
        <f t="shared" ca="1" si="70"/>
        <v>-6,80826542656284-3,01789650607268i</v>
      </c>
      <c r="AU149" s="223" t="str">
        <f t="shared" ca="1" si="71"/>
        <v>-5,26593664222677+5,2659366422271i</v>
      </c>
      <c r="AV149" s="223" t="str">
        <f t="shared" ca="1" si="72"/>
        <v>3,01789650607243+6,80826542656295i</v>
      </c>
      <c r="AW149" s="223" t="str">
        <f t="shared" ca="1" si="73"/>
        <v>7,43818858885048-0,365414773361794i</v>
      </c>
      <c r="AX149" s="223" t="str">
        <f t="shared" ca="1" si="74"/>
        <v>2,3360378018044-7,07128735298159i</v>
      </c>
      <c r="AY149" s="223" t="str">
        <f t="shared" ca="1" si="75"/>
        <v>-5,75673176879527-4,7244276671402i</v>
      </c>
      <c r="AZ149" s="223" t="str">
        <f t="shared" ca="1" si="76"/>
        <v>-6,47967618230991+3,67069121723718i</v>
      </c>
      <c r="BA149" s="223" t="str">
        <f t="shared" ca="1" si="77"/>
        <v>1,09272517606062+7,3665547666124i</v>
      </c>
      <c r="BB149" s="223" t="str">
        <f t="shared" ca="1" si="78"/>
        <v>7,26620891663221+1,63168177649657i</v>
      </c>
      <c r="BC149" s="223" t="str">
        <f t="shared" ca="1" si="79"/>
        <v>4,13741987098366-6,19208642148073i</v>
      </c>
      <c r="BD149" s="223" t="str">
        <f t="shared" ca="1" si="80"/>
        <v>-4,28813516537537-6,08868411427031i</v>
      </c>
      <c r="BE149" s="223" t="str">
        <f t="shared" ca="1" si="81"/>
        <v>-7,22397699500331+1,80951203797032i</v>
      </c>
      <c r="BF149" s="223" t="str">
        <f t="shared" ca="1" si="82"/>
        <v>-0,911611763713819+7,3911529163017i</v>
      </c>
      <c r="BG149" s="223" t="str">
        <f t="shared" ca="1" si="83"/>
        <v>6,56780789698855+3,51056645972575i</v>
      </c>
      <c r="BH149" s="223" t="str">
        <f t="shared" ca="1" si="84"/>
        <v>5,63905468979658-4,86428202773849i</v>
      </c>
      <c r="BI149" s="223" t="str">
        <f t="shared" ca="1" si="85"/>
        <v>-2,5088723097745-7,01182837590477i</v>
      </c>
      <c r="BJ149" s="223" t="str">
        <f t="shared" ca="1" si="86"/>
        <v>-7,44491607297214-0,182762431308094i</v>
      </c>
      <c r="BK149" s="223" t="str">
        <f t="shared" ca="1" si="87"/>
        <v>-2,84990437438983+6,88027779211932i</v>
      </c>
      <c r="BL149" s="223" t="str">
        <f t="shared" ca="1" si="88"/>
        <v>5,39358319508742+5,13511808603922i</v>
      </c>
      <c r="BM149" s="223" t="str">
        <f t="shared" ca="1" si="89"/>
        <v>6,73215201649124-3,18407076974577i</v>
      </c>
      <c r="BN149" s="223" t="str">
        <f t="shared" ca="1" si="90"/>
        <v>-0,547847003219188-7,42698061805471i</v>
      </c>
      <c r="BO149" s="223" t="str">
        <f t="shared" ca="1" si="91"/>
        <v>-7,12648685096929-2,16179615201302i</v>
      </c>
      <c r="BP149" s="223" t="str">
        <f t="shared" ca="1" si="92"/>
        <v>-4,58172748797217+5,87094120783514i</v>
      </c>
      <c r="BQ149" s="223" t="str">
        <f t="shared" ca="1" si="93"/>
        <v>3,82860488761492+6,38764135298998i</v>
      </c>
      <c r="BR149" s="223" t="str">
        <f t="shared" ca="1" si="94"/>
        <v>7,33751927978478-1,27318037162188i</v>
      </c>
      <c r="BS149" s="223" t="str">
        <f t="shared" ca="1" si="95"/>
        <v>1,45286865093369-7,30406394571068i</v>
      </c>
      <c r="BT149" s="223" t="str">
        <f t="shared" ca="1" si="96"/>
        <v>-6,29175884736802-3,98421234956959i</v>
      </c>
      <c r="BU149" s="223" t="str">
        <f t="shared" ca="1" si="97"/>
        <v>-5,9816142114194+4,43626744748804i</v>
      </c>
      <c r="BV149" s="223" t="str">
        <f t="shared" ca="1" si="98"/>
        <v>1,986252317054+7,17739361975461i</v>
      </c>
      <c r="BW149" s="223" t="str">
        <f t="shared" ca="1" si="99"/>
        <v>7,41129891184735+0,729949230526968i</v>
      </c>
      <c r="BX149" s="223" t="str">
        <f t="shared" ca="1" si="100"/>
        <v>3,34832706824793-6,65198340977597i</v>
      </c>
      <c r="BY149" s="223" t="str">
        <f t="shared" ca="1" si="101"/>
        <v>-5,00120632673071-5,51798085511043i</v>
      </c>
      <c r="BZ149" s="223" t="str">
        <f t="shared" ca="1" si="102"/>
        <v>-6,9481457356036+2,68019556687754i</v>
      </c>
      <c r="CA149" s="223" t="str">
        <f t="shared" ca="1" si="103"/>
        <v>-2,73700919902749E-13+7,44715901803477i</v>
      </c>
      <c r="CB149" s="223" t="str">
        <f t="shared" ca="1" si="104"/>
        <v>6,94814573560367+2,68019556687736i</v>
      </c>
      <c r="CC149" s="223" t="str">
        <f t="shared" ca="1" si="105"/>
        <v>5,00120632673111-5,51798085511006i</v>
      </c>
      <c r="CD149" s="223" t="str">
        <f t="shared" ca="1" si="106"/>
        <v>-3,3483270682482-6,65198340977583i</v>
      </c>
      <c r="CE149" s="223" t="str">
        <f t="shared" ca="1" si="107"/>
        <v>-7,41129891184732+0,729949230527266i</v>
      </c>
      <c r="CF149" s="223" t="str">
        <f t="shared" ca="1" si="108"/>
        <v>-1,98625231705443+7,17739361975449i</v>
      </c>
      <c r="CG149" s="223" t="str">
        <f t="shared" ca="1" si="109"/>
        <v>5,98161421141958+4,43626744748779i</v>
      </c>
      <c r="CH149" s="223" t="str">
        <f t="shared" ca="1" si="110"/>
        <v>6,29175884736831-3,98421234956913i</v>
      </c>
      <c r="CI149" s="223" t="str">
        <f t="shared" ca="1" si="111"/>
        <v>-1,45286865093388-7,30406394571064i</v>
      </c>
      <c r="CJ149" s="223" t="str">
        <f t="shared" ca="1" si="112"/>
        <v>-7,33751927978481-1,27318037162169i</v>
      </c>
      <c r="CK149" s="223" t="str">
        <f t="shared" ca="1" si="113"/>
        <v>-3,82860488761476+6,38764135299008i</v>
      </c>
      <c r="CL149" s="223" t="str">
        <f t="shared" ca="1" si="114"/>
        <v>4,58172748797233+5,87094120783502i</v>
      </c>
      <c r="CM149" s="223" t="str">
        <f t="shared" ca="1" si="115"/>
        <v>7,12648685096942-2,16179615201259i</v>
      </c>
      <c r="CN149" s="223" t="str">
        <f t="shared" ca="1" si="116"/>
        <v>0,547847003218942-7,42698061805472i</v>
      </c>
      <c r="CO149" s="223" t="str">
        <f t="shared" ca="1" si="117"/>
        <v>-6,73215201649103-3,18407076974621i</v>
      </c>
      <c r="CP149" s="223" t="str">
        <f t="shared" ca="1" si="118"/>
        <v>-5,39358319508726+5,1351180860394i</v>
      </c>
      <c r="CQ149" s="223" t="str">
        <f t="shared" ca="1" si="119"/>
        <v>2,84990437439006+6,88027779211923i</v>
      </c>
      <c r="CR149" s="223" t="str">
        <f t="shared" ca="1" si="120"/>
        <v>7,44491607297213-0,18276243130834i</v>
      </c>
      <c r="CS149" s="223" t="str">
        <f t="shared" ca="1" si="121"/>
        <v>2,50887230977433-7,01182837590483i</v>
      </c>
      <c r="CT149" s="223" t="str">
        <f t="shared" ca="1" si="122"/>
        <v>-5,63905468979671-4,86428202773835i</v>
      </c>
      <c r="CU149" s="223" t="str">
        <f t="shared" ca="1" si="123"/>
        <v>-6,56780789698771+3,51056645972732i</v>
      </c>
      <c r="CV149" s="223" t="str">
        <f t="shared" ca="1" si="124"/>
        <v>0,911611763712546+7,39115291630186i</v>
      </c>
      <c r="CW149" s="223" t="str">
        <f t="shared" ca="1" si="125"/>
        <v>7,22397699500244+1,80951203797378i</v>
      </c>
      <c r="CX149" s="223" t="str">
        <f t="shared" ca="1" si="126"/>
        <v>4,28813516537457-6,08868411427088i</v>
      </c>
      <c r="CY149" s="223" t="str">
        <f t="shared" ca="1" si="127"/>
        <v>-4,13741987098264-6,19208642148142i</v>
      </c>
      <c r="CZ149" s="223" t="str">
        <f t="shared" ca="1" si="128"/>
        <v>-7,26620891663135+1,63168177650043i</v>
      </c>
      <c r="DA149" s="223" t="str">
        <f t="shared" ca="1" si="129"/>
        <v>-1,09272517605964+7,36655476661254i</v>
      </c>
      <c r="DB149" s="223" t="str">
        <f t="shared" ca="1" si="130"/>
        <v>6,47967618230928+3,6706912172383i</v>
      </c>
      <c r="DC149" s="223" t="str">
        <f t="shared" ca="1" si="131"/>
        <v>5,75673176879327-4,72442766714265i</v>
      </c>
      <c r="DD149" s="223" t="str">
        <f t="shared" ca="1" si="132"/>
        <v>-2,33603780180529-7,0712873529813i</v>
      </c>
      <c r="DE149" s="223" t="str">
        <f t="shared" ca="1" si="133"/>
        <v>-7,43818858885041-0,365414773363081i</v>
      </c>
      <c r="DF149" s="223" t="str">
        <f t="shared" ca="1" si="134"/>
        <v>-3,0178965060695+6,80826542656424i</v>
      </c>
      <c r="DG149" s="223" t="str">
        <f t="shared" ca="1" si="135"/>
        <v>5,26593664222746+5,2659366422264i</v>
      </c>
      <c r="DH149" s="223" t="str">
        <f t="shared" ca="1" si="136"/>
        <v>6,80826542656364-3,01789650607087i</v>
      </c>
      <c r="DI149" s="223" t="str">
        <f t="shared" ca="1" si="137"/>
        <v>-0,36541477336448-7,43818858885035i</v>
      </c>
      <c r="DJ149" s="223" t="str">
        <f t="shared" ca="1" si="138"/>
        <v>-7,07128735298174-2,33603780180396i</v>
      </c>
      <c r="DK149" s="223" t="str">
        <f t="shared" ca="1" si="139"/>
        <v>-4,72442766714156+5,75673176879415i</v>
      </c>
      <c r="DL149" s="223" t="str">
        <f t="shared" ca="1" si="140"/>
        <v>3,67069121723952+6,47967618230859i</v>
      </c>
      <c r="DM149" s="223" t="str">
        <f t="shared" ca="1" si="141"/>
        <v>7,36655476661234-1,09272517606103i</v>
      </c>
      <c r="DN149" s="223" t="str">
        <f t="shared" ca="1" si="142"/>
        <v>1,63168177649906-7,26620891663165i</v>
      </c>
      <c r="DO149" s="223" t="str">
        <f t="shared" ca="1" si="143"/>
        <v>-6,19208642148226-4,13741987098138i</v>
      </c>
      <c r="DP149" s="223" t="str">
        <f t="shared" ca="1" si="144"/>
        <v>-6,08868411427001+4,2881351653758i</v>
      </c>
      <c r="DQ149" s="223" t="str">
        <f t="shared" ca="1" si="145"/>
        <v>1,80951203796795+7,2239769950039i</v>
      </c>
      <c r="DR149" s="223" t="str">
        <f t="shared" ca="1" si="146"/>
        <v>7,39115291630203+0,911611763711153i</v>
      </c>
      <c r="DS149" s="223" t="str">
        <f t="shared" ca="1" si="147"/>
        <v>3,510566459726-6,56780789698842i</v>
      </c>
      <c r="DT149" s="223" t="str">
        <f t="shared" ca="1" si="148"/>
        <v>-4,8642820277366-5,63905468979822i</v>
      </c>
      <c r="DU149" s="223" t="str">
        <f t="shared" ca="1" si="149"/>
        <v>-7,01182837590411+2,50887230977634i</v>
      </c>
      <c r="DV149" s="223" t="str">
        <f t="shared" ca="1" si="150"/>
        <v>-0,18276243130842+7,44491607297213i</v>
      </c>
      <c r="DW149" s="223" t="str">
        <f t="shared" ca="1" si="151"/>
        <v>6,88027779211806+2,84990437439287i</v>
      </c>
      <c r="DX149" s="223" t="str">
        <f t="shared" ca="1" si="152"/>
        <v>5,13511808603785-5,39358319508873i</v>
      </c>
      <c r="DY149" s="223" t="str">
        <f t="shared" ca="1" si="153"/>
        <v>-3,18407076974547-6,73215201649138i</v>
      </c>
      <c r="DZ149" s="223" t="str">
        <f t="shared" ca="1" si="154"/>
        <v>-7,42698061805495+0,547847003215907i</v>
      </c>
      <c r="EA149" s="223" t="str">
        <f t="shared" ca="1" si="155"/>
        <v>-2,16179615201105+7,12648685096989i</v>
      </c>
      <c r="EB149" s="223" t="str">
        <f t="shared" ca="1" si="156"/>
        <v>5,87094120783458+4,5817274879729i</v>
      </c>
      <c r="EC149" s="223" t="str">
        <f t="shared" ca="1" si="157"/>
        <v>6,38764135299159-3,82860488761223i</v>
      </c>
      <c r="ED149" s="223" t="str">
        <f t="shared" ca="1" si="158"/>
        <v>-1,27318037162318-7,33751927978455i</v>
      </c>
      <c r="EE149" s="223" t="str">
        <f t="shared" ca="1" si="159"/>
        <v>-7,3040639457105-1,45286865093459i</v>
      </c>
      <c r="EF149" s="223" t="str">
        <f t="shared" ca="1" si="160"/>
        <v>-3,98421234957223+6,29175884736634i</v>
      </c>
      <c r="EG149" s="223" t="str">
        <f t="shared" ca="1" si="161"/>
        <v>4,43626744748901+5,98161421141868i</v>
      </c>
      <c r="EH149" s="223" t="str">
        <f t="shared" ca="1" si="162"/>
        <v>7,17739361975488-1,98625231705302i</v>
      </c>
      <c r="EI149" s="223" t="str">
        <f t="shared" ca="1" si="163"/>
        <v>0,729949230530927-7,41129891184696i</v>
      </c>
      <c r="EJ149" s="223" t="str">
        <f t="shared" ca="1" si="164"/>
        <v>-6,65198340977651-3,34832706824685i</v>
      </c>
      <c r="EK149" s="223" t="str">
        <f t="shared" ca="1" si="165"/>
        <v>-5,51798085511111+5,00120632672996i</v>
      </c>
      <c r="EL149" s="223" t="str">
        <f t="shared" ca="1" si="166"/>
        <v>2,68019556688074+6,94814573560236i</v>
      </c>
      <c r="EM149" s="223" t="str">
        <f t="shared" ca="1" si="167"/>
        <v>7,44715901803477-9,34225088042679E-13i</v>
      </c>
      <c r="EN149" s="223"/>
      <c r="EO149" s="223"/>
      <c r="EP149" s="223"/>
    </row>
    <row r="150" spans="1:146" ht="15.75" thickBot="1">
      <c r="A150" s="257">
        <f t="shared" si="168"/>
        <v>9.7656250000000043E-4</v>
      </c>
      <c r="B150" s="256">
        <v>50</v>
      </c>
      <c r="C150" s="230">
        <f t="shared" si="169"/>
        <v>10000</v>
      </c>
      <c r="D150" s="229">
        <f t="shared" si="170"/>
        <v>62831.853071795864</v>
      </c>
      <c r="E150" s="229" t="str">
        <f t="shared" si="171"/>
        <v>62831,8530717959i</v>
      </c>
      <c r="F150" s="229" t="str">
        <f t="shared" si="177"/>
        <v>0,0181047532741265-0,00376493827339447i</v>
      </c>
      <c r="G150" s="229" t="str">
        <f t="shared" si="178"/>
        <v>-4,97757967807358+0,230697557354168i</v>
      </c>
      <c r="H150" s="229" t="str">
        <f t="shared" si="179"/>
        <v>0,00203406771188378-0,00845830591178035i</v>
      </c>
      <c r="I150" s="229" t="str">
        <f t="shared" si="174"/>
        <v>-0,00202988015395652+0,00772255462632784i</v>
      </c>
      <c r="J150" s="255" t="str">
        <f ca="1">IMPRODUCT(1/N_FFT2,BM100)</f>
        <v>0,0202691665917905+0,000326767451622051i</v>
      </c>
      <c r="K150" s="254" t="str">
        <f t="shared" ca="1" si="175"/>
        <v>-0,0000436674584971713+0,000155866447470235i</v>
      </c>
      <c r="N150" s="246">
        <f t="shared" ca="1" si="176"/>
        <v>2.5561318044517041</v>
      </c>
      <c r="O150" s="223">
        <f t="shared" ca="1" si="39"/>
        <v>-7.4438681955482959</v>
      </c>
      <c r="P150" s="223" t="str">
        <f t="shared" ca="1" si="40"/>
        <v>-2,5077636650693+7,00872992152313i</v>
      </c>
      <c r="Q150" s="223" t="str">
        <f t="shared" ca="1" si="41"/>
        <v>5,75418792861327+4,72233999145517i</v>
      </c>
      <c r="R150" s="223" t="str">
        <f t="shared" ca="1" si="42"/>
        <v>6,38481872039287-3,82691306674403i</v>
      </c>
      <c r="S150" s="223" t="str">
        <f t="shared" ca="1" si="43"/>
        <v>-1,45222664331512-7,30083635545553i</v>
      </c>
      <c r="T150" s="223" t="str">
        <f t="shared" ca="1" si="44"/>
        <v>-7,36329956231029-1,09224231211602i</v>
      </c>
      <c r="U150" s="223" t="str">
        <f t="shared" ca="1" si="45"/>
        <v>-3,50901517674428+6,56490565066047i</v>
      </c>
      <c r="V150" s="223" t="str">
        <f t="shared" ca="1" si="46"/>
        <v>4,99899634542137+5,5155425164855i</v>
      </c>
      <c r="W150" s="223" t="str">
        <f t="shared" ca="1" si="47"/>
        <v>6,8772374685788-2,84864503114573i</v>
      </c>
      <c r="X150" s="223" t="str">
        <f t="shared" ca="1" si="48"/>
        <v>-0,365253300355266-7,43490173030384i</v>
      </c>
      <c r="Y150" s="223" t="str">
        <f t="shared" ca="1" si="49"/>
        <v>-7,12333773019423-2,16084087666971i</v>
      </c>
      <c r="Z150" s="223" t="str">
        <f t="shared" ca="1" si="50"/>
        <v>-4,43430710682172+5,97897099801344i</v>
      </c>
      <c r="AA150" s="223" t="str">
        <f t="shared" ca="1" si="51"/>
        <v>4,13559158796824+6,18935020258361i</v>
      </c>
      <c r="AB150" s="223" t="str">
        <f t="shared" ca="1" si="52"/>
        <v>7,22078479434267-1,80871243333073i</v>
      </c>
      <c r="AC150" s="223" t="str">
        <f t="shared" ca="1" si="53"/>
        <v>0,729626673517668-7,40802393557061i</v>
      </c>
      <c r="AD150" s="223" t="str">
        <f t="shared" ca="1" si="54"/>
        <v>-6,72917714819781-3,18266376183032i</v>
      </c>
      <c r="AE150" s="223" t="str">
        <f t="shared" ca="1" si="55"/>
        <v>-5,2636096793311+5,26360967933104i</v>
      </c>
      <c r="AF150" s="223" t="str">
        <f t="shared" ca="1" si="56"/>
        <v>3,18266376183022+6,72917714819785i</v>
      </c>
      <c r="AG150" s="223" t="str">
        <f t="shared" ca="1" si="57"/>
        <v>7,40802393557061-0,729626673517565i</v>
      </c>
      <c r="AH150" s="223" t="str">
        <f t="shared" ca="1" si="58"/>
        <v>1,80871243333085-7,22078479434264i</v>
      </c>
      <c r="AI150" s="223" t="str">
        <f t="shared" ca="1" si="59"/>
        <v>-6,18935020258396-4,13559158796772i</v>
      </c>
      <c r="AJ150" s="223" t="str">
        <f t="shared" ca="1" si="60"/>
        <v>-5,97897099801351+4,43430710682163i</v>
      </c>
      <c r="AK150" s="223" t="str">
        <f t="shared" ca="1" si="61"/>
        <v>2,1608408766696+7,12333773019427i</v>
      </c>
      <c r="AL150" s="223" t="str">
        <f t="shared" ca="1" si="62"/>
        <v>7,43490173030383+0,365253300355383i</v>
      </c>
      <c r="AM150" s="223" t="str">
        <f t="shared" ca="1" si="63"/>
        <v>2,84864503114583-6,87723746857876i</v>
      </c>
      <c r="AN150" s="223" t="str">
        <f t="shared" ca="1" si="64"/>
        <v>-5,51554251648537-4,99899634542151i</v>
      </c>
      <c r="AO150" s="223" t="str">
        <f t="shared" ca="1" si="65"/>
        <v>-6,5649056506606+3,50901517674404i</v>
      </c>
      <c r="AP150" s="223" t="str">
        <f t="shared" ca="1" si="66"/>
        <v>1,09224231211562+7,36329956231035i</v>
      </c>
      <c r="AQ150" s="223" t="str">
        <f t="shared" ca="1" si="67"/>
        <v>7,30083635545558+1,45222664331486i</v>
      </c>
      <c r="AR150" s="223" t="str">
        <f t="shared" ca="1" si="68"/>
        <v>7,30083635545558+1,45222664331486i</v>
      </c>
      <c r="AS150" s="223" t="str">
        <f t="shared" ca="1" si="69"/>
        <v>-4,72233999145526-5,75418792861319i</v>
      </c>
      <c r="AT150" s="223" t="str">
        <f t="shared" ca="1" si="70"/>
        <v>-7,00872992152314+2,50776366506927i</v>
      </c>
      <c r="AU150" s="223" t="str">
        <f t="shared" ca="1" si="71"/>
        <v>-1,03960567788193E-13+7,4438681955483i</v>
      </c>
      <c r="AV150" s="223" t="str">
        <f t="shared" ca="1" si="72"/>
        <v>7,00872992152307+2,50776366506947i</v>
      </c>
      <c r="AW150" s="223" t="str">
        <f t="shared" ca="1" si="73"/>
        <v>4,72233999145543-5,75418792861305i</v>
      </c>
      <c r="AX150" s="223" t="str">
        <f t="shared" ca="1" si="74"/>
        <v>-3,82691306674432-6,38481872039269i</v>
      </c>
      <c r="AY150" s="223" t="str">
        <f t="shared" ca="1" si="75"/>
        <v>-7,30083635545548+1,45222664331538i</v>
      </c>
      <c r="AZ150" s="223" t="str">
        <f t="shared" ca="1" si="76"/>
        <v>-1,09224231211583+7,36329956231032i</v>
      </c>
      <c r="BA150" s="223" t="str">
        <f t="shared" ca="1" si="77"/>
        <v>6,56490565066048+3,50901517674425i</v>
      </c>
      <c r="BB150" s="223" t="str">
        <f t="shared" ca="1" si="78"/>
        <v>5,51554251648553-4,99899634542134i</v>
      </c>
      <c r="BC150" s="223" t="str">
        <f t="shared" ca="1" si="79"/>
        <v>-2,84864503114562-6,87723746857885i</v>
      </c>
      <c r="BD150" s="223" t="str">
        <f t="shared" ca="1" si="80"/>
        <v>-7,43490173030384+0,365253300355148i</v>
      </c>
      <c r="BE150" s="223" t="str">
        <f t="shared" ca="1" si="81"/>
        <v>-2,16084087666982+7,1233377301942i</v>
      </c>
      <c r="BF150" s="223" t="str">
        <f t="shared" ca="1" si="82"/>
        <v>5,97897099801381+4,43430710682122i</v>
      </c>
      <c r="BG150" s="223" t="str">
        <f t="shared" ca="1" si="83"/>
        <v>6,18935020258368-4,13559158796814i</v>
      </c>
      <c r="BH150" s="223" t="str">
        <f t="shared" ca="1" si="84"/>
        <v>-1,80871243333061-7,22078479434269i</v>
      </c>
      <c r="BI150" s="223" t="str">
        <f t="shared" ca="1" si="85"/>
        <v>-7,40802393557059-0,729626673517798i</v>
      </c>
      <c r="BJ150" s="223" t="str">
        <f t="shared" ca="1" si="86"/>
        <v>-3,18266376183043+6,72917714819775i</v>
      </c>
      <c r="BK150" s="223" t="str">
        <f t="shared" ca="1" si="87"/>
        <v>5,26360967933094+5,2636096793312i</v>
      </c>
      <c r="BL150" s="223" t="str">
        <f t="shared" ca="1" si="88"/>
        <v>6,7291771481979-3,1826637618301i</v>
      </c>
      <c r="BM150" s="223" t="str">
        <f t="shared" ca="1" si="89"/>
        <v>-0,729626673517435-7,40802393557063i</v>
      </c>
      <c r="BN150" s="223" t="str">
        <f t="shared" ca="1" si="90"/>
        <v>-7,22078479434279-1,80871243333025i</v>
      </c>
      <c r="BO150" s="223" t="str">
        <f t="shared" ca="1" si="91"/>
        <v>-4,13559158796783+6,18935020258388i</v>
      </c>
      <c r="BP150" s="223" t="str">
        <f t="shared" ca="1" si="92"/>
        <v>4,43430710682157+5,97897099801355i</v>
      </c>
      <c r="BQ150" s="223" t="str">
        <f t="shared" ca="1" si="93"/>
        <v>7,12333773019429-2,16084087666952i</v>
      </c>
      <c r="BR150" s="223" t="str">
        <f t="shared" ca="1" si="94"/>
        <v>0,36525330035546-7,43490173030383i</v>
      </c>
      <c r="BS150" s="223" t="str">
        <f t="shared" ca="1" si="95"/>
        <v>-6,87723746857873-2,84864503114591i</v>
      </c>
      <c r="BT150" s="223" t="str">
        <f t="shared" ca="1" si="96"/>
        <v>-4,99899634542157+5,51554251648532i</v>
      </c>
      <c r="BU150" s="223" t="str">
        <f t="shared" ca="1" si="97"/>
        <v>3,50901517674398+6,56490565066063i</v>
      </c>
      <c r="BV150" s="223" t="str">
        <f t="shared" ca="1" si="98"/>
        <v>7,36329956231025-1,09224231211626i</v>
      </c>
      <c r="BW150" s="223" t="str">
        <f t="shared" ca="1" si="99"/>
        <v>1,45222664331495-7,30083635545556i</v>
      </c>
      <c r="BX150" s="223" t="str">
        <f t="shared" ca="1" si="100"/>
        <v>-6,38481872039292-3,82691306674395i</v>
      </c>
      <c r="BY150" s="223" t="str">
        <f t="shared" ca="1" si="101"/>
        <v>-5,75418792861325+4,72233999145518i</v>
      </c>
      <c r="BZ150" s="223" t="str">
        <f t="shared" ca="1" si="102"/>
        <v>2,50776366506917+7,00872992152318i</v>
      </c>
      <c r="CA150" s="223" t="str">
        <f t="shared" ca="1" si="103"/>
        <v>7,4438681955483+2,07921135576386E-13i</v>
      </c>
      <c r="CB150" s="223" t="str">
        <f t="shared" ca="1" si="104"/>
        <v>2,50776366506956-7,00872992152304i</v>
      </c>
      <c r="CC150" s="223" t="str">
        <f t="shared" ca="1" si="105"/>
        <v>-5,75418792861346-4,72233999145493i</v>
      </c>
      <c r="CD150" s="223" t="str">
        <f t="shared" ca="1" si="106"/>
        <v>-6,38481872039275+3,82691306674423i</v>
      </c>
      <c r="CE150" s="223" t="str">
        <f t="shared" ca="1" si="107"/>
        <v>1,45222664331527+7,3008363554555i</v>
      </c>
      <c r="CF150" s="223" t="str">
        <f t="shared" ca="1" si="108"/>
        <v>7,3632995623103+1,09224231211594i</v>
      </c>
      <c r="CG150" s="223" t="str">
        <f t="shared" ca="1" si="109"/>
        <v>3,50901517674434-6,56490565066044i</v>
      </c>
      <c r="CH150" s="223" t="str">
        <f t="shared" ca="1" si="110"/>
        <v>-4,99899634542126-5,5155425164856i</v>
      </c>
      <c r="CI150" s="223" t="str">
        <f t="shared" ca="1" si="111"/>
        <v>-6,87723746857889+2,84864503114552i</v>
      </c>
      <c r="CJ150" s="223" t="str">
        <f t="shared" ca="1" si="112"/>
        <v>0,365253300355045+7,43490173030385i</v>
      </c>
      <c r="CK150" s="223" t="str">
        <f t="shared" ca="1" si="113"/>
        <v>7,12333773019438+2,16084087666921i</v>
      </c>
      <c r="CL150" s="223" t="str">
        <f t="shared" ca="1" si="114"/>
        <v>4,43430710682131-5,97897099801375i</v>
      </c>
      <c r="CM150" s="223" t="str">
        <f t="shared" ca="1" si="115"/>
        <v>-4,13559158796806-6,18935020258373i</v>
      </c>
      <c r="CN150" s="223" t="str">
        <f t="shared" ca="1" si="116"/>
        <v>-7,22078479434272+1,80871243333052i</v>
      </c>
      <c r="CO150" s="223" t="str">
        <f t="shared" ca="1" si="117"/>
        <v>-0,729626673517901+7,40802393557058i</v>
      </c>
      <c r="CP150" s="223" t="str">
        <f t="shared" ca="1" si="118"/>
        <v>6,7291771481977+3,18266376183053i</v>
      </c>
      <c r="CQ150" s="223" t="str">
        <f t="shared" ca="1" si="119"/>
        <v>5,26360967933127-5,26360967933086i</v>
      </c>
      <c r="CR150" s="223" t="str">
        <f t="shared" ca="1" si="120"/>
        <v>-3,18266376183001-6,72917714819795i</v>
      </c>
      <c r="CS150" s="223" t="str">
        <f t="shared" ca="1" si="121"/>
        <v>-7,40802393557064+0,729626673517332i</v>
      </c>
      <c r="CT150" s="223" t="str">
        <f t="shared" ca="1" si="122"/>
        <v>-1,80871243332748+7,22078479434348i</v>
      </c>
      <c r="CU150" s="223" t="str">
        <f t="shared" ca="1" si="123"/>
        <v>6,18935020258342+4,13559158796854i</v>
      </c>
      <c r="CV150" s="223" t="str">
        <f t="shared" ca="1" si="124"/>
        <v>5,97897099801189-4,43430710682381i</v>
      </c>
      <c r="CW150" s="223" t="str">
        <f t="shared" ca="1" si="125"/>
        <v>-2,16084087666866-7,12333773019455i</v>
      </c>
      <c r="CX150" s="223" t="str">
        <f t="shared" ca="1" si="126"/>
        <v>-7,43490173030396-0,365253300352658i</v>
      </c>
      <c r="CY150" s="223" t="str">
        <f t="shared" ca="1" si="127"/>
        <v>-2,84864503114673+6,87723746857839i</v>
      </c>
      <c r="CZ150" s="223" t="str">
        <f t="shared" ca="1" si="128"/>
        <v>5,5155425164872+4,9989963454195i</v>
      </c>
      <c r="DA150" s="223" t="str">
        <f t="shared" ca="1" si="129"/>
        <v>6,56490565066106-3,50901517674318i</v>
      </c>
      <c r="DB150" s="223" t="str">
        <f t="shared" ca="1" si="130"/>
        <v>-1,0922423121183-7,36329956230995i</v>
      </c>
      <c r="DC150" s="223" t="str">
        <f t="shared" ca="1" si="131"/>
        <v>-7,30083635545524-1,45222664331656i</v>
      </c>
      <c r="DD150" s="223" t="str">
        <f t="shared" ca="1" si="132"/>
        <v>-3,82691306674218+6,38481872039397i</v>
      </c>
      <c r="DE150" s="223" t="str">
        <f t="shared" ca="1" si="133"/>
        <v>4,72233999145392+5,7541879286143i</v>
      </c>
      <c r="DF150" s="223" t="str">
        <f t="shared" ca="1" si="134"/>
        <v>7,00872992152248-2,50776366507111i</v>
      </c>
      <c r="DG150" s="223" t="str">
        <f t="shared" ca="1" si="135"/>
        <v>1,8457457803323E-12-7,4438681955483i</v>
      </c>
      <c r="DH150" s="223" t="str">
        <f t="shared" ca="1" si="136"/>
        <v>-7,00872992152373-2,50776366506762i</v>
      </c>
      <c r="DI150" s="223" t="str">
        <f t="shared" ca="1" si="137"/>
        <v>-4,72233999145677+5,75418792861195i</v>
      </c>
      <c r="DJ150" s="223" t="str">
        <f t="shared" ca="1" si="138"/>
        <v>3,82691306674537+6,38481872039207i</v>
      </c>
      <c r="DK150" s="223" t="str">
        <f t="shared" ca="1" si="139"/>
        <v>7,30083635545596-1,45222664331294i</v>
      </c>
      <c r="DL150" s="223" t="str">
        <f t="shared" ca="1" si="140"/>
        <v>1,09224231211463-7,3632995623105i</v>
      </c>
      <c r="DM150" s="223" t="str">
        <f t="shared" ca="1" si="141"/>
        <v>-6,56490565065931-3,50901517674644i</v>
      </c>
      <c r="DN150" s="223" t="str">
        <f t="shared" ca="1" si="142"/>
        <v>-5,51554251648471+4,99899634542224i</v>
      </c>
      <c r="DO150" s="223" t="str">
        <f t="shared" ca="1" si="143"/>
        <v>2,84864503114332+6,8772374685798i</v>
      </c>
      <c r="DP150" s="223" t="str">
        <f t="shared" ca="1" si="144"/>
        <v>7,43490173030379-0,365253300356367i</v>
      </c>
      <c r="DQ150" s="223" t="str">
        <f t="shared" ca="1" si="145"/>
        <v>2,16084087667209-7,12333773019351i</v>
      </c>
      <c r="DR150" s="223" t="str">
        <f t="shared" ca="1" si="146"/>
        <v>-5,9789709980141-4,43430710682084i</v>
      </c>
      <c r="DS150" s="223" t="str">
        <f t="shared" ca="1" si="147"/>
        <v>-6,1893502025854+4,13559158796555i</v>
      </c>
      <c r="DT150" s="223" t="str">
        <f t="shared" ca="1" si="148"/>
        <v>1,80871243333108+7,22078479434258i</v>
      </c>
      <c r="DU150" s="223" t="str">
        <f t="shared" ca="1" si="149"/>
        <v>7,40802393557029+0,7296266735209i</v>
      </c>
      <c r="DV150" s="223" t="str">
        <f t="shared" ca="1" si="150"/>
        <v>3,18266376183-6,72917714819795i</v>
      </c>
      <c r="DW150" s="223" t="str">
        <f t="shared" ca="1" si="151"/>
        <v>-5,26360967932874-5,2636096793334i</v>
      </c>
      <c r="DX150" s="223" t="str">
        <f t="shared" ca="1" si="152"/>
        <v>-6,7291771481977+3,18266376183053i</v>
      </c>
      <c r="DY150" s="223" t="str">
        <f t="shared" ca="1" si="153"/>
        <v>0,729626673514333+7,40802393557093i</v>
      </c>
      <c r="DZ150" s="223" t="str">
        <f t="shared" ca="1" si="154"/>
        <v>7,22078479434272+1,8087124333305i</v>
      </c>
      <c r="EA150" s="223" t="str">
        <f t="shared" ca="1" si="155"/>
        <v>4,13559158797104-6,18935020258174i</v>
      </c>
      <c r="EB150" s="223" t="str">
        <f t="shared" ca="1" si="156"/>
        <v>-4,43430710682131-5,97897099801374i</v>
      </c>
      <c r="EC150" s="223" t="str">
        <f t="shared" ca="1" si="157"/>
        <v>-7,12333773019328+2,16084087667286i</v>
      </c>
      <c r="ED150" s="223" t="str">
        <f t="shared" ca="1" si="158"/>
        <v>-0,365253300355773+7,43490173030382i</v>
      </c>
      <c r="EE150" s="223" t="str">
        <f t="shared" ca="1" si="159"/>
        <v>6,87723746858007+2,84864503114268i</v>
      </c>
      <c r="EF150" s="223" t="str">
        <f t="shared" ca="1" si="160"/>
        <v>4,9989963454218-5,51554251648511i</v>
      </c>
      <c r="EG150" s="223" t="str">
        <f t="shared" ca="1" si="161"/>
        <v>-3,50901517674706-6,56490565065899i</v>
      </c>
      <c r="EH150" s="223" t="str">
        <f t="shared" ca="1" si="162"/>
        <v>-7,36329956231041+1,09224231211521i</v>
      </c>
      <c r="EI150" s="223" t="str">
        <f t="shared" ca="1" si="163"/>
        <v>-1,45222664331225+7,30083635545609i</v>
      </c>
      <c r="EJ150" s="223" t="str">
        <f t="shared" ca="1" si="164"/>
        <v>6,38481872039237+3,82691306674485i</v>
      </c>
      <c r="EK150" s="223" t="str">
        <f t="shared" ca="1" si="165"/>
        <v>5,7541879286115-4,72233999145731i</v>
      </c>
      <c r="EL150" s="223" t="str">
        <f t="shared" ca="1" si="166"/>
        <v>-2,50776366506818-7,00872992152354i</v>
      </c>
      <c r="EM150" s="223" t="str">
        <f t="shared" ca="1" si="167"/>
        <v>-7,4438681955483+2,54610215333662E-12i</v>
      </c>
      <c r="EN150" s="223"/>
      <c r="EO150" s="223"/>
      <c r="EP150" s="223"/>
    </row>
    <row r="151" spans="1:146" ht="15.75" thickBot="1">
      <c r="A151" s="257">
        <f t="shared" si="168"/>
        <v>9.9609375000000045E-4</v>
      </c>
      <c r="B151" s="256">
        <v>51</v>
      </c>
      <c r="C151" s="230">
        <f t="shared" si="169"/>
        <v>10200</v>
      </c>
      <c r="D151" s="229">
        <f t="shared" si="170"/>
        <v>64088.490133231782</v>
      </c>
      <c r="E151" s="229" t="str">
        <f t="shared" si="171"/>
        <v>64088,4901332318i</v>
      </c>
      <c r="F151" s="229" t="str">
        <f t="shared" si="177"/>
        <v>0,0175240729811892-0,00342528705446533i</v>
      </c>
      <c r="G151" s="229" t="str">
        <f t="shared" si="178"/>
        <v>-4,98931103045377+0,285453078032655i</v>
      </c>
      <c r="H151" s="229" t="str">
        <f t="shared" si="179"/>
        <v>0,00203280870157431-0,00829216501805342i</v>
      </c>
      <c r="I151" s="229" t="str">
        <f t="shared" si="174"/>
        <v>-0,00202540575548724+0,00759112645170476i</v>
      </c>
      <c r="J151" s="255" t="str">
        <f ca="1">IMPRODUCT(1/N_FFT2,BN100)</f>
        <v>0,0999703452112012+0,00444824319509594i</v>
      </c>
      <c r="K151" s="254" t="str">
        <f t="shared" ca="1" si="175"/>
        <v>-0,000236247689150722+0,000749878034549651i</v>
      </c>
      <c r="N151" s="246">
        <f t="shared" ca="1" si="176"/>
        <v>2.559941281077057</v>
      </c>
      <c r="O151" s="223">
        <f t="shared" ca="1" si="39"/>
        <v>-7.440058718922943</v>
      </c>
      <c r="P151" s="223" t="str">
        <f t="shared" ca="1" si="40"/>
        <v>-2,33381056762172+7,06454541888426i</v>
      </c>
      <c r="Q151" s="223" t="str">
        <f t="shared" ca="1" si="41"/>
        <v>5,97591119769716+4,43203780424524i</v>
      </c>
      <c r="R151" s="223" t="str">
        <f t="shared" ca="1" si="42"/>
        <v>6,08287901754742-4,2840467549856i</v>
      </c>
      <c r="S151" s="223" t="str">
        <f t="shared" ca="1" si="43"/>
        <v>-2,15973504397677-7,11969228835348i</v>
      </c>
      <c r="T151" s="223" t="str">
        <f t="shared" ca="1" si="44"/>
        <v>-7,43781791233766-0,182588181244949i</v>
      </c>
      <c r="U151" s="223" t="str">
        <f t="shared" ca="1" si="45"/>
        <v>-2,50648029104745+7,00514313141509i</v>
      </c>
      <c r="V151" s="223" t="str">
        <f t="shared" ca="1" si="46"/>
        <v>5,86534371239508+4,57735915965624i</v>
      </c>
      <c r="W151" s="223" t="str">
        <f t="shared" ca="1" si="47"/>
        <v>6,18618273853089-4,13347515615176i</v>
      </c>
      <c r="X151" s="223" t="str">
        <f t="shared" ca="1" si="48"/>
        <v>-1,98435857669875-7,17055052141071i</v>
      </c>
      <c r="Y151" s="223" t="str">
        <f t="shared" ca="1" si="49"/>
        <v>-7,4310968423599-0,365066378197218i</v>
      </c>
      <c r="Z151" s="223" t="str">
        <f t="shared" ca="1" si="50"/>
        <v>-2,67764020446934+6,94152120766267i</v>
      </c>
      <c r="AA151" s="223" t="str">
        <f t="shared" ca="1" si="51"/>
        <v>5,75124316336002+4,71992328506788i</v>
      </c>
      <c r="AB151" s="223" t="str">
        <f t="shared" ca="1" si="52"/>
        <v>6,28576013434915-3,98041370644412i</v>
      </c>
      <c r="AC151" s="223" t="str">
        <f t="shared" ca="1" si="53"/>
        <v>-1,80778680601499-7,21708948295776i</v>
      </c>
      <c r="AD151" s="223" t="str">
        <f t="shared" ca="1" si="54"/>
        <v>-7,41989955751091-0,547324672813819i</v>
      </c>
      <c r="AE151" s="223" t="str">
        <f t="shared" ca="1" si="55"/>
        <v>-2,84718720755547+6,87371797109496i</v>
      </c>
      <c r="AF151" s="223" t="str">
        <f t="shared" ca="1" si="56"/>
        <v>5,63367828049608+4,85964430518202i</v>
      </c>
      <c r="AG151" s="223" t="str">
        <f t="shared" ca="1" si="57"/>
        <v>6,38155122330217-3,82495460435701i</v>
      </c>
      <c r="AH151" s="223" t="str">
        <f t="shared" ca="1" si="58"/>
        <v>-1,63012609215607-7,25928113966482i</v>
      </c>
      <c r="AI151" s="223" t="str">
        <f t="shared" ca="1" si="59"/>
        <v>-7,40423280261645-0,729253279512583i</v>
      </c>
      <c r="AJ151" s="223" t="str">
        <f t="shared" ca="1" si="60"/>
        <v>-3,01501917153094+6,80177426384633i</v>
      </c>
      <c r="AK151" s="223" t="str">
        <f t="shared" ca="1" si="61"/>
        <v>5,51271988049277+4,99643805728051i</v>
      </c>
      <c r="AL151" s="223" t="str">
        <f t="shared" ca="1" si="62"/>
        <v>6,47349830441985-3,66719149264046i</v>
      </c>
      <c r="AM151" s="223" t="str">
        <f t="shared" ca="1" si="63"/>
        <v>-1,45148345129361-7,29710007685533i</v>
      </c>
      <c r="AN151" s="223" t="str">
        <f t="shared" ca="1" si="64"/>
        <v>-7,38410601474373-0,910742611305038i</v>
      </c>
      <c r="AO151" s="223" t="str">
        <f t="shared" ca="1" si="65"/>
        <v>-3,18103500069567+6,72573342211616i</v>
      </c>
      <c r="AP151" s="223" t="str">
        <f t="shared" ca="1" si="66"/>
        <v>5,38844082416732+5,13022214192216i</v>
      </c>
      <c r="AQ151" s="223" t="str">
        <f t="shared" ca="1" si="67"/>
        <v>6,56154599221864-3,50721940189388i</v>
      </c>
      <c r="AR151" s="223" t="str">
        <f t="shared" ca="1" si="68"/>
        <v>6,56154599221864-3,50721940189388i</v>
      </c>
      <c r="AS151" s="223" t="str">
        <f t="shared" ca="1" si="69"/>
        <v>-7,35953131751724-1,09168334580328i</v>
      </c>
      <c r="AT151" s="223" t="str">
        <f t="shared" ca="1" si="70"/>
        <v>-3,34513469332315+6,64564125006362i</v>
      </c>
      <c r="AU151" s="223" t="str">
        <f t="shared" ca="1" si="71"/>
        <v>5,26091597257669+5,26091597257634i</v>
      </c>
      <c r="AV151" s="223" t="str">
        <f t="shared" ca="1" si="72"/>
        <v>6,64564125006371-3,34513469332297i</v>
      </c>
      <c r="AW151" s="223" t="str">
        <f t="shared" ca="1" si="73"/>
        <v>-1,09168334580309-7,35953131751727i</v>
      </c>
      <c r="AX151" s="223" t="str">
        <f t="shared" ca="1" si="74"/>
        <v>-7,33052351381567-1,27196649107471i</v>
      </c>
      <c r="AY151" s="223" t="str">
        <f t="shared" ca="1" si="75"/>
        <v>-3,50721940189405+6,56154599221854i</v>
      </c>
      <c r="AZ151" s="223" t="str">
        <f t="shared" ca="1" si="76"/>
        <v>5,13022214192202+5,38844082416745i</v>
      </c>
      <c r="BA151" s="223" t="str">
        <f t="shared" ca="1" si="77"/>
        <v>6,72573342211596-3,18103500069611i</v>
      </c>
      <c r="BB151" s="223" t="str">
        <f t="shared" ca="1" si="78"/>
        <v>-0,910742611304822-7,38410601474376i</v>
      </c>
      <c r="BC151" s="223" t="str">
        <f t="shared" ca="1" si="79"/>
        <v>-7,2971000768553-1,45148345129379i</v>
      </c>
      <c r="BD151" s="223" t="str">
        <f t="shared" ca="1" si="80"/>
        <v>-3,66719149264064+6,47349830441976i</v>
      </c>
      <c r="BE151" s="223" t="str">
        <f t="shared" ca="1" si="81"/>
        <v>4,99643805728037+5,5127198804929i</v>
      </c>
      <c r="BF151" s="223" t="str">
        <f t="shared" ca="1" si="82"/>
        <v>6,8017742638464-3,01501917153078i</v>
      </c>
      <c r="BG151" s="223" t="str">
        <f t="shared" ca="1" si="83"/>
        <v>-0,729253279513099-7,4042328026164i</v>
      </c>
      <c r="BH151" s="223" t="str">
        <f t="shared" ca="1" si="84"/>
        <v>-7,25928113966476-1,63012609215629i</v>
      </c>
      <c r="BI151" s="223" t="str">
        <f t="shared" ca="1" si="85"/>
        <v>-3,82495460435717+6,38155122330207i</v>
      </c>
      <c r="BJ151" s="223" t="str">
        <f t="shared" ca="1" si="86"/>
        <v>4,85964430518187+5,63367828049621i</v>
      </c>
      <c r="BK151" s="223" t="str">
        <f t="shared" ca="1" si="87"/>
        <v>6,87371797109503-2,84718720755529i</v>
      </c>
      <c r="BL151" s="223" t="str">
        <f t="shared" ca="1" si="88"/>
        <v>-0,547324672813599-7,41989955751092i</v>
      </c>
      <c r="BM151" s="223" t="str">
        <f t="shared" ca="1" si="89"/>
        <v>-7,21708948295788-1,80778680601448i</v>
      </c>
      <c r="BN151" s="223" t="str">
        <f t="shared" ca="1" si="90"/>
        <v>-3,98041370644431+6,28576013434904i</v>
      </c>
      <c r="BO151" s="223" t="str">
        <f t="shared" ca="1" si="91"/>
        <v>4,71992328506769+5,75124316336017i</v>
      </c>
      <c r="BP151" s="223" t="str">
        <f t="shared" ca="1" si="92"/>
        <v>6,94152120766276-2,67764020446911i</v>
      </c>
      <c r="BQ151" s="223" t="str">
        <f t="shared" ca="1" si="93"/>
        <v>-0,365066378196984-7,43109684235991i</v>
      </c>
      <c r="BR151" s="223" t="str">
        <f t="shared" ca="1" si="94"/>
        <v>-7,17055052141065-1,98435857669896i</v>
      </c>
      <c r="BS151" s="223" t="str">
        <f t="shared" ca="1" si="95"/>
        <v>-4,13347515615132+6,18618273853119i</v>
      </c>
      <c r="BT151" s="223" t="str">
        <f t="shared" ca="1" si="96"/>
        <v>4,57735915965596+5,86534371239529i</v>
      </c>
      <c r="BU151" s="223" t="str">
        <f t="shared" ca="1" si="97"/>
        <v>7,00514313141515-2,50648029104727i</v>
      </c>
      <c r="BV151" s="223" t="str">
        <f t="shared" ca="1" si="98"/>
        <v>-0,182588181244906-7,43781791233766i</v>
      </c>
      <c r="BW151" s="223" t="str">
        <f t="shared" ca="1" si="99"/>
        <v>-7,11969228835348-2,15973504397673i</v>
      </c>
      <c r="BX151" s="223" t="str">
        <f t="shared" ca="1" si="100"/>
        <v>-4,28404675498543+6,08287901754754i</v>
      </c>
      <c r="BY151" s="223" t="str">
        <f t="shared" ca="1" si="101"/>
        <v>4,43203780424493+5,97591119769739i</v>
      </c>
      <c r="BZ151" s="223" t="str">
        <f t="shared" ca="1" si="102"/>
        <v>7,06454541888438-2,33381056762133i</v>
      </c>
      <c r="CA151" s="223" t="str">
        <f t="shared" ca="1" si="103"/>
        <v>2,4791908617726E-13-7,44005871892294i</v>
      </c>
      <c r="CB151" s="223" t="str">
        <f t="shared" ca="1" si="104"/>
        <v>-7,06454541888423-2,3338105676218i</v>
      </c>
      <c r="CC151" s="223" t="str">
        <f t="shared" ca="1" si="105"/>
        <v>-4,43203780424524+5,97591119769715i</v>
      </c>
      <c r="CD151" s="223" t="str">
        <f t="shared" ca="1" si="106"/>
        <v>4,28404675498571+6,08287901754734i</v>
      </c>
      <c r="CE151" s="223" t="str">
        <f t="shared" ca="1" si="107"/>
        <v>7,11969228835339-2,15973504397707i</v>
      </c>
      <c r="CF151" s="223" t="str">
        <f t="shared" ca="1" si="108"/>
        <v>0,182588181245295-7,43781791233765i</v>
      </c>
      <c r="CG151" s="223" t="str">
        <f t="shared" ca="1" si="109"/>
        <v>-7,00514313141502-2,50648029104764i</v>
      </c>
      <c r="CH151" s="223" t="str">
        <f t="shared" ca="1" si="110"/>
        <v>-4,57735915965627+5,86534371239506i</v>
      </c>
      <c r="CI151" s="223" t="str">
        <f t="shared" ca="1" si="111"/>
        <v>4,13347515615161+6,18618273853098i</v>
      </c>
      <c r="CJ151" s="223" t="str">
        <f t="shared" ca="1" si="112"/>
        <v>7,17055052141056-1,9843585766993i</v>
      </c>
      <c r="CK151" s="223" t="str">
        <f t="shared" ca="1" si="113"/>
        <v>0,365066378196634-7,43109684235993i</v>
      </c>
      <c r="CL151" s="223" t="str">
        <f t="shared" ca="1" si="114"/>
        <v>-6,94152120766259-2,67764020446957i</v>
      </c>
      <c r="CM151" s="223" t="str">
        <f t="shared" ca="1" si="115"/>
        <v>-4,71992328506807+5,75124316335986i</v>
      </c>
      <c r="CN151" s="223" t="str">
        <f t="shared" ca="1" si="116"/>
        <v>3,98041370644394+6,28576013434927i</v>
      </c>
      <c r="CO151" s="223" t="str">
        <f t="shared" ca="1" si="117"/>
        <v>7,21708948295781-1,80778680601477i</v>
      </c>
      <c r="CP151" s="223" t="str">
        <f t="shared" ca="1" si="118"/>
        <v>0,547324672813302-7,41989955751095i</v>
      </c>
      <c r="CQ151" s="223" t="str">
        <f t="shared" ca="1" si="119"/>
        <v>-6,87371797109601-2,84718720755292i</v>
      </c>
      <c r="CR151" s="223" t="str">
        <f t="shared" ca="1" si="120"/>
        <v>-4,85964430518385+5,63367828049451i</v>
      </c>
      <c r="CS151" s="223" t="str">
        <f t="shared" ca="1" si="121"/>
        <v>3,82495460435684+6,38155122330227i</v>
      </c>
      <c r="CT151" s="223" t="str">
        <f t="shared" ca="1" si="122"/>
        <v>7,25928113966436-1,63012609215807i</v>
      </c>
      <c r="CU151" s="223" t="str">
        <f t="shared" ca="1" si="123"/>
        <v>0,729253279515696-7,40423280261614i</v>
      </c>
      <c r="CV151" s="223" t="str">
        <f t="shared" ca="1" si="124"/>
        <v>-6,80177426384626-3,01501917153108i</v>
      </c>
      <c r="CW151" s="223" t="str">
        <f t="shared" ca="1" si="125"/>
        <v>-4,99643805727897+5,51271988049416i</v>
      </c>
      <c r="CX151" s="223" t="str">
        <f t="shared" ca="1" si="126"/>
        <v>3,66719149263767+6,47349830442143i</v>
      </c>
      <c r="CY151" s="223" t="str">
        <f t="shared" ca="1" si="127"/>
        <v>7,29710007685553-1,45148345129263i</v>
      </c>
      <c r="CZ151" s="223" t="str">
        <f t="shared" ca="1" si="128"/>
        <v>0,910742611303795-7,38410601474389i</v>
      </c>
      <c r="DA151" s="223" t="str">
        <f t="shared" ca="1" si="129"/>
        <v>-6,7257334221145-3,18103500069919i</v>
      </c>
      <c r="DB151" s="223" t="str">
        <f t="shared" ca="1" si="130"/>
        <v>-5,13022214192284+5,38844082416667i</v>
      </c>
      <c r="DC151" s="223" t="str">
        <f t="shared" ca="1" si="131"/>
        <v>3,50721940189501+6,56154599221803i</v>
      </c>
      <c r="DD151" s="223" t="str">
        <f t="shared" ca="1" si="132"/>
        <v>7,3305235138151-1,27196649107797i</v>
      </c>
      <c r="DE151" s="223" t="str">
        <f t="shared" ca="1" si="133"/>
        <v>1,09168334580494-7,359531317517i</v>
      </c>
      <c r="DF151" s="223" t="str">
        <f t="shared" ca="1" si="134"/>
        <v>-6,64564125006386-3,34513469332266i</v>
      </c>
      <c r="DG151" s="223" t="str">
        <f t="shared" ca="1" si="135"/>
        <v>-5,26091597257434+5,26091597257868i</v>
      </c>
      <c r="DH151" s="223" t="str">
        <f t="shared" ca="1" si="136"/>
        <v>3,34513469332143+6,64564125006449i</v>
      </c>
      <c r="DI151" s="223" t="str">
        <f t="shared" ca="1" si="137"/>
        <v>7,3595313175172-1,09168334580358i</v>
      </c>
      <c r="DJ151" s="223" t="str">
        <f t="shared" ca="1" si="138"/>
        <v>1,27196649107203-7,33052351381613i</v>
      </c>
      <c r="DK151" s="223" t="str">
        <f t="shared" ca="1" si="139"/>
        <v>-6,56154599221738-3,50721940189623i</v>
      </c>
      <c r="DL151" s="223" t="str">
        <f t="shared" ca="1" si="140"/>
        <v>-5,38844082416762+5,13022214192184i</v>
      </c>
      <c r="DM151" s="223" t="str">
        <f t="shared" ca="1" si="141"/>
        <v>3,18103500069794+6,72573342211509i</v>
      </c>
      <c r="DN151" s="223" t="str">
        <f t="shared" ca="1" si="142"/>
        <v>7,38410601474407-0,910742611302322i</v>
      </c>
      <c r="DO151" s="223" t="str">
        <f t="shared" ca="1" si="143"/>
        <v>1,45148345129409-7,29710007685524i</v>
      </c>
      <c r="DP151" s="223" t="str">
        <f t="shared" ca="1" si="144"/>
        <v>-6,4734983044207-3,66719149263897i</v>
      </c>
      <c r="DQ151" s="223" t="str">
        <f t="shared" ca="1" si="145"/>
        <v>-5,51271988049509+4,99643805727795i</v>
      </c>
      <c r="DR151" s="223" t="str">
        <f t="shared" ca="1" si="146"/>
        <v>3,01501917152983+6,80177426384682i</v>
      </c>
      <c r="DS151" s="223" t="str">
        <f t="shared" ca="1" si="147"/>
        <v>7,40423280261628-0,729253279514325i</v>
      </c>
      <c r="DT151" s="223" t="str">
        <f t="shared" ca="1" si="148"/>
        <v>1,63012609215942-7,25928113966406i</v>
      </c>
      <c r="DU151" s="223" t="str">
        <f t="shared" ca="1" si="149"/>
        <v>-6,38155122330156-3,82495460435802i</v>
      </c>
      <c r="DV151" s="223" t="str">
        <f t="shared" ca="1" si="150"/>
        <v>-5,63367828049541+4,85964430518281i</v>
      </c>
      <c r="DW151" s="223" t="str">
        <f t="shared" ca="1" si="151"/>
        <v>2,84718720755848+6,87371797109371i</v>
      </c>
      <c r="DX151" s="223" t="str">
        <f t="shared" ca="1" si="152"/>
        <v>7,41989955751104-0,547324672811928i</v>
      </c>
      <c r="DY151" s="223" t="str">
        <f t="shared" ca="1" si="153"/>
        <v>1,80778680601396-7,21708948295802i</v>
      </c>
      <c r="DZ151" s="223" t="str">
        <f t="shared" ca="1" si="154"/>
        <v>-6,28576013435091-3,98041370644135i</v>
      </c>
      <c r="EA151" s="223" t="str">
        <f t="shared" ca="1" si="155"/>
        <v>-5,75124316336121+4,71992328506644i</v>
      </c>
      <c r="EB151" s="223" t="str">
        <f t="shared" ca="1" si="156"/>
        <v>2,67764020446967+6,94152120766255i</v>
      </c>
      <c r="EC151" s="223" t="str">
        <f t="shared" ca="1" si="157"/>
        <v>7,43109684235977-0,365066378199798i</v>
      </c>
      <c r="ED151" s="223" t="str">
        <f t="shared" ca="1" si="158"/>
        <v>1,98435857670124-7,17055052141002i</v>
      </c>
      <c r="EE151" s="223" t="str">
        <f t="shared" ca="1" si="159"/>
        <v>-6,1861827385311-4,13347515615144i</v>
      </c>
      <c r="EF151" s="223" t="str">
        <f t="shared" ca="1" si="160"/>
        <v>-5,86534371239356+4,57735915965818i</v>
      </c>
      <c r="EG151" s="223" t="str">
        <f t="shared" ca="1" si="161"/>
        <v>2,50648029104505+7,00514313141595i</v>
      </c>
      <c r="EH151" s="223" t="str">
        <f t="shared" ca="1" si="162"/>
        <v>7,43781791233767-0,182588181244764i</v>
      </c>
      <c r="EI151" s="223" t="str">
        <f t="shared" ca="1" si="163"/>
        <v>2,15973504397475-7,11969228835409i</v>
      </c>
      <c r="EJ151" s="223" t="str">
        <f t="shared" ca="1" si="164"/>
        <v>-6,08287901754563-4,28404675498814i</v>
      </c>
      <c r="EK151" s="223" t="str">
        <f t="shared" ca="1" si="165"/>
        <v>-5,9759111976976+4,43203780424465i</v>
      </c>
      <c r="EL151" s="223" t="str">
        <f t="shared" ca="1" si="166"/>
        <v>2,33381056762341+7,0645454188837i</v>
      </c>
      <c r="EM151" s="223" t="str">
        <f t="shared" ca="1" si="167"/>
        <v>7,44005871892294+3,45626679111573E-12i</v>
      </c>
      <c r="EN151" s="223"/>
      <c r="EO151" s="223"/>
      <c r="EP151" s="223"/>
    </row>
    <row r="152" spans="1:146" ht="15.75" thickBot="1">
      <c r="A152" s="257">
        <f t="shared" si="168"/>
        <v>1.0156250000000005E-3</v>
      </c>
      <c r="B152" s="256">
        <v>52</v>
      </c>
      <c r="C152" s="230">
        <f t="shared" si="169"/>
        <v>10400</v>
      </c>
      <c r="D152" s="229">
        <f t="shared" si="170"/>
        <v>65345.127194667693</v>
      </c>
      <c r="E152" s="229" t="str">
        <f t="shared" si="171"/>
        <v>65345,1271946677i</v>
      </c>
      <c r="F152" s="229" t="str">
        <f t="shared" si="177"/>
        <v>0,0169690482490115-0,00311020018051437i</v>
      </c>
      <c r="G152" s="229" t="str">
        <f t="shared" si="178"/>
        <v>-4,9991613938173+0,340109663767709i</v>
      </c>
      <c r="H152" s="229" t="str">
        <f t="shared" si="179"/>
        <v>0,00203161333745004-0,00813242676671949i</v>
      </c>
      <c r="I152" s="229" t="str">
        <f t="shared" si="174"/>
        <v>-0,00202140515948957+0,00746404408361913i</v>
      </c>
      <c r="J152" s="255" t="str">
        <f ca="1">IMPRODUCT(1/N_FFT2,BO100)</f>
        <v>0,0381508003273943-0,000318410502382221i</v>
      </c>
      <c r="K152" s="254" t="str">
        <f t="shared" ca="1" si="175"/>
        <v>-0,000074741594593983+0,000285402892101373i</v>
      </c>
      <c r="N152" s="246">
        <f t="shared" ca="1" si="176"/>
        <v>2.5643987166397224</v>
      </c>
      <c r="O152" s="223">
        <f t="shared" ca="1" si="39"/>
        <v>-7.4356012833602776</v>
      </c>
      <c r="P152" s="223" t="str">
        <f t="shared" ca="1" si="40"/>
        <v>-2,15844111873313+7,11542678846962i</v>
      </c>
      <c r="Q152" s="223" t="str">
        <f t="shared" ca="1" si="41"/>
        <v>6,18247651631189+4,13099873763731i</v>
      </c>
      <c r="R152" s="223" t="str">
        <f t="shared" ca="1" si="42"/>
        <v>5,74779751907488-4,71709551788234i</v>
      </c>
      <c r="S152" s="223" t="str">
        <f t="shared" ca="1" si="43"/>
        <v>-2,84548142081455-6,86959983761123i</v>
      </c>
      <c r="T152" s="223" t="str">
        <f t="shared" ca="1" si="44"/>
        <v>-7,39979683082434+0,728816374425801i</v>
      </c>
      <c r="U152" s="223" t="str">
        <f t="shared" ca="1" si="45"/>
        <v>-1,45061384875431+7,29272828966713i</v>
      </c>
      <c r="V152" s="223" t="str">
        <f t="shared" ca="1" si="46"/>
        <v>6,55761488501133+3,50511818131526i</v>
      </c>
      <c r="W152" s="223" t="str">
        <f t="shared" ca="1" si="47"/>
        <v>5,25776408966359-5,2577640896633i</v>
      </c>
      <c r="X152" s="223" t="str">
        <f t="shared" ca="1" si="48"/>
        <v>-3,50511818131536-6,55761488501128i</v>
      </c>
      <c r="Y152" s="223" t="str">
        <f t="shared" ca="1" si="49"/>
        <v>-7,29272828966718+1,45061384875404i</v>
      </c>
      <c r="Z152" s="223" t="str">
        <f t="shared" ca="1" si="50"/>
        <v>-0,728816374425695+7,39979683082434i</v>
      </c>
      <c r="AA152" s="223" t="str">
        <f t="shared" ca="1" si="51"/>
        <v>6,8695998376111+2,84548142081486i</v>
      </c>
      <c r="AB152" s="223" t="str">
        <f t="shared" ca="1" si="52"/>
        <v>4,71709551788233-5,74779751907489i</v>
      </c>
      <c r="AC152" s="223" t="str">
        <f t="shared" ca="1" si="53"/>
        <v>-4,13099873763701-6,18247651631208i</v>
      </c>
      <c r="AD152" s="223" t="str">
        <f t="shared" ca="1" si="54"/>
        <v>-7,11542678846963+2,15844111873309i</v>
      </c>
      <c r="AE152" s="223" t="str">
        <f t="shared" ca="1" si="55"/>
        <v>3,24285714843402E-13+7,43560128336028i</v>
      </c>
      <c r="AF152" s="223" t="str">
        <f t="shared" ca="1" si="56"/>
        <v>7,11542678846961+2,15844111873318i</v>
      </c>
      <c r="AG152" s="223" t="str">
        <f t="shared" ca="1" si="57"/>
        <v>4,13099873763708-6,18247651631204i</v>
      </c>
      <c r="AH152" s="223" t="str">
        <f t="shared" ca="1" si="58"/>
        <v>-4,71709551788225-5,74779751907495i</v>
      </c>
      <c r="AI152" s="223" t="str">
        <f t="shared" ca="1" si="59"/>
        <v>-6,86959983761113+2,84548142081478i</v>
      </c>
      <c r="AJ152" s="223" t="str">
        <f t="shared" ca="1" si="60"/>
        <v>0,728816374425604+7,39979683082435i</v>
      </c>
      <c r="AK152" s="223" t="str">
        <f t="shared" ca="1" si="61"/>
        <v>7,29272828966716+1,45061384875411i</v>
      </c>
      <c r="AL152" s="223" t="str">
        <f t="shared" ca="1" si="62"/>
        <v>3,50511818131543-6,55761488501124i</v>
      </c>
      <c r="AM152" s="223" t="str">
        <f t="shared" ca="1" si="63"/>
        <v>-5,25776408966353-5,25776408966336i</v>
      </c>
      <c r="AN152" s="223" t="str">
        <f t="shared" ca="1" si="64"/>
        <v>-6,55761488501148+3,50511818131498i</v>
      </c>
      <c r="AO152" s="223" t="str">
        <f t="shared" ca="1" si="65"/>
        <v>1,45061384875434+7,29272828966712i</v>
      </c>
      <c r="AP152" s="223" t="str">
        <f t="shared" ca="1" si="66"/>
        <v>7,39979683082431+0,728816374426108i</v>
      </c>
      <c r="AQ152" s="223" t="str">
        <f t="shared" ca="1" si="67"/>
        <v>2,84548142081454-6,86959983761123i</v>
      </c>
      <c r="AR152" s="223" t="str">
        <f t="shared" ca="1" si="68"/>
        <v>2,84548142081454-6,86959983761123i</v>
      </c>
      <c r="AS152" s="223" t="str">
        <f t="shared" ca="1" si="69"/>
        <v>-6,18247651631189+4,1309987376373i</v>
      </c>
      <c r="AT152" s="223" t="str">
        <f t="shared" ca="1" si="70"/>
        <v>2,15844111873338+7,11542678846955i</v>
      </c>
      <c r="AU152" s="223" t="str">
        <f t="shared" ca="1" si="71"/>
        <v>7,43560128336028+9,10923172192148E-14i</v>
      </c>
      <c r="AV152" s="223" t="str">
        <f t="shared" ca="1" si="72"/>
        <v>2,15844111873284-7,1154267884697i</v>
      </c>
      <c r="AW152" s="223" t="str">
        <f t="shared" ca="1" si="73"/>
        <v>-6,18247651631179-4,13099873763746i</v>
      </c>
      <c r="AX152" s="223" t="str">
        <f t="shared" ca="1" si="74"/>
        <v>-5,74779751907474+4,7170955178825i</v>
      </c>
      <c r="AY152" s="223" t="str">
        <f t="shared" ca="1" si="75"/>
        <v>2,84548142081442+6,86959983761128i</v>
      </c>
      <c r="AZ152" s="223" t="str">
        <f t="shared" ca="1" si="76"/>
        <v>7,39979683082432-0,728816374425927i</v>
      </c>
      <c r="BA152" s="223" t="str">
        <f t="shared" ca="1" si="77"/>
        <v>1,45061384875452-7,29272828966708i</v>
      </c>
      <c r="BB152" s="223" t="str">
        <f t="shared" ca="1" si="78"/>
        <v>-6,55761488501138-3,50511818131516i</v>
      </c>
      <c r="BC152" s="223" t="str">
        <f t="shared" ca="1" si="79"/>
        <v>-5,25776408966366+5,25776408966324i</v>
      </c>
      <c r="BD152" s="223" t="str">
        <f t="shared" ca="1" si="80"/>
        <v>3,50511818131529+6,55761488501132i</v>
      </c>
      <c r="BE152" s="223" t="str">
        <f t="shared" ca="1" si="81"/>
        <v>7,2927282896672-1,45061384875393i</v>
      </c>
      <c r="BF152" s="223" t="str">
        <f t="shared" ca="1" si="82"/>
        <v>0,728816374425785-7,39979683082434i</v>
      </c>
      <c r="BG152" s="223" t="str">
        <f t="shared" ca="1" si="83"/>
        <v>-6,86959983761107-2,84548142081493i</v>
      </c>
      <c r="BH152" s="223" t="str">
        <f t="shared" ca="1" si="84"/>
        <v>-4,71709551788239+5,74779751907483i</v>
      </c>
      <c r="BI152" s="223" t="str">
        <f t="shared" ca="1" si="85"/>
        <v>4,13099873763757+6,18247651631171i</v>
      </c>
      <c r="BJ152" s="223" t="str">
        <f t="shared" ca="1" si="86"/>
        <v>7,11542678846967-2,15844111873298i</v>
      </c>
      <c r="BK152" s="223" t="str">
        <f t="shared" ca="1" si="87"/>
        <v>-2,33193397624186E-13-7,43560128336028i</v>
      </c>
      <c r="BL152" s="223" t="str">
        <f t="shared" ca="1" si="88"/>
        <v>-7,11542678846958-2,15844111873324i</v>
      </c>
      <c r="BM152" s="223" t="str">
        <f t="shared" ca="1" si="89"/>
        <v>-4,13099873763718+6,18247651631197i</v>
      </c>
      <c r="BN152" s="223" t="str">
        <f t="shared" ca="1" si="90"/>
        <v>4,71709551788214+5,74779751907504i</v>
      </c>
      <c r="BO152" s="223" t="str">
        <f t="shared" ca="1" si="91"/>
        <v>6,86959983761117-2,84548142081468i</v>
      </c>
      <c r="BP152" s="223" t="str">
        <f t="shared" ca="1" si="92"/>
        <v>-0,728816374425514-7,39979683082436i</v>
      </c>
      <c r="BQ152" s="223" t="str">
        <f t="shared" ca="1" si="93"/>
        <v>-7,29272828966715-1,4506138487542i</v>
      </c>
      <c r="BR152" s="223" t="str">
        <f t="shared" ca="1" si="94"/>
        <v>-3,50511818131549+6,55761488501121i</v>
      </c>
      <c r="BS152" s="223" t="str">
        <f t="shared" ca="1" si="95"/>
        <v>5,2577640896635+5,25776408966339i</v>
      </c>
      <c r="BT152" s="223" t="str">
        <f t="shared" ca="1" si="96"/>
        <v>6,55761488501154-3,50511818131488i</v>
      </c>
      <c r="BU152" s="223" t="str">
        <f t="shared" ca="1" si="97"/>
        <v>-1,45061384875425-7,29272828966714i</v>
      </c>
      <c r="BV152" s="223" t="str">
        <f t="shared" ca="1" si="98"/>
        <v>-7,39979683082437-0,728816374425462i</v>
      </c>
      <c r="BW152" s="223" t="str">
        <f t="shared" ca="1" si="99"/>
        <v>-2,84548142081462+6,8695998376112i</v>
      </c>
      <c r="BX152" s="223" t="str">
        <f t="shared" ca="1" si="100"/>
        <v>5,74779751907508+4,7170955178821i</v>
      </c>
      <c r="BY152" s="223" t="str">
        <f t="shared" ca="1" si="101"/>
        <v>6,18247651631197-4,13099873763718i</v>
      </c>
      <c r="BZ152" s="223" t="str">
        <f t="shared" ca="1" si="102"/>
        <v>-2,15844111873329-7,11542678846957i</v>
      </c>
      <c r="CA152" s="223" t="str">
        <f t="shared" ca="1" si="103"/>
        <v>-7,43560128336028-1,8218463443843E-13i</v>
      </c>
      <c r="CB152" s="223" t="str">
        <f t="shared" ca="1" si="104"/>
        <v>-2,15844111873293+7,11542678846968i</v>
      </c>
      <c r="CC152" s="223" t="str">
        <f t="shared" ca="1" si="105"/>
        <v>6,18247651631177+4,13099873763749i</v>
      </c>
      <c r="CD152" s="223" t="str">
        <f t="shared" ca="1" si="106"/>
        <v>5,74779751907484-4,71709551788239i</v>
      </c>
      <c r="CE152" s="223" t="str">
        <f t="shared" ca="1" si="107"/>
        <v>-2,84548142081429-6,86959983761134i</v>
      </c>
      <c r="CF152" s="223" t="str">
        <f t="shared" ca="1" si="108"/>
        <v>-7,39979683082433+0,728816374425837i</v>
      </c>
      <c r="CG152" s="223" t="str">
        <f t="shared" ca="1" si="109"/>
        <v>-1,45061384875461+7,29272828966707i</v>
      </c>
      <c r="CH152" s="223" t="str">
        <f t="shared" ca="1" si="110"/>
        <v>6,55761488501136+3,5051181813152i</v>
      </c>
      <c r="CI152" s="223" t="str">
        <f t="shared" ca="1" si="111"/>
        <v>5,25776408966369-5,25776408966321i</v>
      </c>
      <c r="CJ152" s="223" t="str">
        <f t="shared" ca="1" si="112"/>
        <v>-3,50511818131516-6,55761488501138i</v>
      </c>
      <c r="CK152" s="223" t="str">
        <f t="shared" ca="1" si="113"/>
        <v>-7,29272828966707+1,45061384875457i</v>
      </c>
      <c r="CL152" s="223" t="str">
        <f t="shared" ca="1" si="114"/>
        <v>-0,728816374425876+7,39979683082433i</v>
      </c>
      <c r="CM152" s="223" t="str">
        <f t="shared" ca="1" si="115"/>
        <v>6,86959983761132+2,84548142081433i</v>
      </c>
      <c r="CN152" s="223" t="str">
        <f t="shared" ca="1" si="116"/>
        <v>4,71709551788242-5,74779751907481i</v>
      </c>
      <c r="CO152" s="223" t="str">
        <f t="shared" ca="1" si="117"/>
        <v>-4,13099873763745-6,18247651631179i</v>
      </c>
      <c r="CP152" s="223" t="str">
        <f t="shared" ca="1" si="118"/>
        <v>-7,11542678847055+2,15844111873006i</v>
      </c>
      <c r="CQ152" s="223" t="str">
        <f t="shared" ca="1" si="119"/>
        <v>-2,07689016031308E-12+7,43560128336028i</v>
      </c>
      <c r="CR152" s="223" t="str">
        <f t="shared" ca="1" si="120"/>
        <v>7,11542678846935+2,15844111873404i</v>
      </c>
      <c r="CS152" s="223" t="str">
        <f t="shared" ca="1" si="121"/>
        <v>4,13099873763722-6,18247651631195i</v>
      </c>
      <c r="CT152" s="223" t="str">
        <f t="shared" ca="1" si="122"/>
        <v>-4,7170955178833-5,7477975190741i</v>
      </c>
      <c r="CU152" s="223" t="str">
        <f t="shared" ca="1" si="123"/>
        <v>-6,86959983761036+2,84548142081664i</v>
      </c>
      <c r="CV152" s="223" t="str">
        <f t="shared" ca="1" si="124"/>
        <v>0,728816374429103+7,39979683082401i</v>
      </c>
      <c r="CW152" s="223" t="str">
        <f t="shared" ca="1" si="125"/>
        <v>7,29272828966655+1,4506138487572i</v>
      </c>
      <c r="CX152" s="223" t="str">
        <f t="shared" ca="1" si="126"/>
        <v>3,50511818131687-6,55761488501047i</v>
      </c>
      <c r="CY152" s="223" t="str">
        <f t="shared" ca="1" si="127"/>
        <v>-5,25776408966292-5,25776408966398i</v>
      </c>
      <c r="CZ152" s="223" t="str">
        <f t="shared" ca="1" si="128"/>
        <v>-6,55761488501124+3,50511818131545i</v>
      </c>
      <c r="DA152" s="223" t="str">
        <f t="shared" ca="1" si="129"/>
        <v>1,45061384875561+7,29272828966687i</v>
      </c>
      <c r="DB152" s="223" t="str">
        <f t="shared" ca="1" si="130"/>
        <v>7,39979683082457+0,728816374423345i</v>
      </c>
      <c r="DC152" s="223" t="str">
        <f t="shared" ca="1" si="131"/>
        <v>2,84548142081129-6,86959983761258i</v>
      </c>
      <c r="DD152" s="223" t="str">
        <f t="shared" ca="1" si="132"/>
        <v>-5,74779751907307-4,71709551788454i</v>
      </c>
      <c r="DE152" s="223" t="str">
        <f t="shared" ca="1" si="133"/>
        <v>-6,18247651631284+4,13099873763588i</v>
      </c>
      <c r="DF152" s="223" t="str">
        <f t="shared" ca="1" si="134"/>
        <v>2,15844111873249+7,11542678846981i</v>
      </c>
      <c r="DG152" s="223" t="str">
        <f t="shared" ca="1" si="135"/>
        <v>7,43560128336028-4,66386795248373E-13i</v>
      </c>
      <c r="DH152" s="223" t="str">
        <f t="shared" ca="1" si="136"/>
        <v>2,1584411187316-7,11542678847008i</v>
      </c>
      <c r="DI152" s="223" t="str">
        <f t="shared" ca="1" si="137"/>
        <v>-6,18247651631336-4,1309987376351i</v>
      </c>
      <c r="DJ152" s="223" t="str">
        <f t="shared" ca="1" si="138"/>
        <v>-5,74779751907248+4,71709551788526i</v>
      </c>
      <c r="DK152" s="223" t="str">
        <f t="shared" ca="1" si="139"/>
        <v>2,84548142081216+6,86959983761222i</v>
      </c>
      <c r="DL152" s="223" t="str">
        <f t="shared" ca="1" si="140"/>
        <v>7,39979683082448-0,728816374424273i</v>
      </c>
      <c r="DM152" s="223" t="str">
        <f t="shared" ca="1" si="141"/>
        <v>1,4506138487548-7,29272828966703i</v>
      </c>
      <c r="DN152" s="223" t="str">
        <f t="shared" ca="1" si="142"/>
        <v>-6,55761488501167-3,50511818131463i</v>
      </c>
      <c r="DO152" s="223" t="str">
        <f t="shared" ca="1" si="143"/>
        <v>-5,25776408966225+5,25776408966464i</v>
      </c>
      <c r="DP152" s="223" t="str">
        <f t="shared" ca="1" si="144"/>
        <v>3,50511818131779+6,55761488500999i</v>
      </c>
      <c r="DQ152" s="223" t="str">
        <f t="shared" ca="1" si="145"/>
        <v>7,29272828966781-1,45061384875086i</v>
      </c>
      <c r="DR152" s="223" t="str">
        <f t="shared" ca="1" si="146"/>
        <v>0,728816374428281-7,39979683082409i</v>
      </c>
      <c r="DS152" s="223" t="str">
        <f t="shared" ca="1" si="147"/>
        <v>-6,86959983761072-2,84548142081578i</v>
      </c>
      <c r="DT152" s="223" t="str">
        <f t="shared" ca="1" si="148"/>
        <v>-4,71709551788258+5,74779751907468i</v>
      </c>
      <c r="DU152" s="223" t="str">
        <f t="shared" ca="1" si="149"/>
        <v>4,13099873763808+6,18247651631137i</v>
      </c>
      <c r="DV152" s="223" t="str">
        <f t="shared" ca="1" si="150"/>
        <v>7,11542678846907-2,15844111873493i</v>
      </c>
      <c r="DW152" s="223" t="str">
        <f t="shared" ca="1" si="151"/>
        <v>-3,11533000036783E-12-7,43560128336028i</v>
      </c>
      <c r="DX152" s="223" t="str">
        <f t="shared" ca="1" si="152"/>
        <v>-7,11542678846868-2,15844111873625i</v>
      </c>
      <c r="DY152" s="223" t="str">
        <f t="shared" ca="1" si="153"/>
        <v>-4,13099873763922+6,18247651631061i</v>
      </c>
      <c r="DZ152" s="223" t="str">
        <f t="shared" ca="1" si="154"/>
        <v>4,71709551788152+5,74779751907556i</v>
      </c>
      <c r="EA152" s="223" t="str">
        <f t="shared" ca="1" si="155"/>
        <v>6,86959983761125-2,8454814208145i</v>
      </c>
      <c r="EB152" s="223" t="str">
        <f t="shared" ca="1" si="156"/>
        <v>-0,728816374426909-7,39979683082422i</v>
      </c>
      <c r="EC152" s="223" t="str">
        <f t="shared" ca="1" si="157"/>
        <v>-7,29272828966754-1,45061384875221i</v>
      </c>
      <c r="ED152" s="223" t="str">
        <f t="shared" ca="1" si="158"/>
        <v>-3,50511818131248+6,55761488501282i</v>
      </c>
      <c r="EE152" s="223" t="str">
        <f t="shared" ca="1" si="159"/>
        <v>5,25776408966128+5,25776408966562i</v>
      </c>
      <c r="EF152" s="223" t="str">
        <f t="shared" ca="1" si="160"/>
        <v>6,55761488501232-3,50511818131342i</v>
      </c>
      <c r="EG152" s="223" t="str">
        <f t="shared" ca="1" si="161"/>
        <v>-1,45061384875345-7,2927282896673i</v>
      </c>
      <c r="EH152" s="223" t="str">
        <f t="shared" ca="1" si="162"/>
        <v>-7,39979683082435-0,728816374425644i</v>
      </c>
      <c r="EI152" s="223" t="str">
        <f t="shared" ca="1" si="163"/>
        <v>-2,84548142081352+6,86959983761165i</v>
      </c>
      <c r="EJ152" s="223" t="str">
        <f t="shared" ca="1" si="164"/>
        <v>5,74779751907636+4,71709551788053i</v>
      </c>
      <c r="EK152" s="223" t="str">
        <f t="shared" ca="1" si="165"/>
        <v>6,18247651631002-4,1309987376401i</v>
      </c>
      <c r="EL152" s="223" t="str">
        <f t="shared" ca="1" si="166"/>
        <v>-2,15844111873039-7,11542678847045i</v>
      </c>
      <c r="EM152" s="223" t="str">
        <f t="shared" ca="1" si="167"/>
        <v>-7,43560128336028-1,84369676268889E-12i</v>
      </c>
      <c r="EN152" s="223"/>
      <c r="EO152" s="223"/>
      <c r="EP152" s="223"/>
    </row>
    <row r="153" spans="1:146" ht="15.75" thickBot="1">
      <c r="A153" s="257">
        <f t="shared" si="168"/>
        <v>1.0351562500000005E-3</v>
      </c>
      <c r="B153" s="256">
        <v>53</v>
      </c>
      <c r="C153" s="230">
        <f t="shared" si="169"/>
        <v>10600</v>
      </c>
      <c r="D153" s="229">
        <f t="shared" si="170"/>
        <v>66601.764256103619</v>
      </c>
      <c r="E153" s="229" t="str">
        <f t="shared" si="171"/>
        <v>66601,7642561036i</v>
      </c>
      <c r="F153" s="229" t="str">
        <f t="shared" si="177"/>
        <v>0,0164383086191328-0,00281768613521125i</v>
      </c>
      <c r="G153" s="229" t="str">
        <f t="shared" si="178"/>
        <v>-5,00718579310011+0,394599330083178i</v>
      </c>
      <c r="H153" s="229" t="str">
        <f t="shared" si="179"/>
        <v>0,00203047746483019-0,00797872808646314i</v>
      </c>
      <c r="I153" s="229" t="str">
        <f t="shared" si="174"/>
        <v>-0,00201782582198728+0,00734109008684163i</v>
      </c>
      <c r="J153" s="255" t="str">
        <f ca="1">IMPRODUCT(1/N_FFT2,BP100)</f>
        <v>-0,0377776927055838-0,00444894186122168i</v>
      </c>
      <c r="K153" s="254" t="str">
        <f t="shared" ca="1" si="175"/>
        <v>0,000108888886830777-0,000268352255656617i</v>
      </c>
      <c r="N153" s="246">
        <f t="shared" ca="1" si="176"/>
        <v>2.5696803470059386</v>
      </c>
      <c r="O153" s="223">
        <f t="shared" ca="1" si="39"/>
        <v>-7.4303196529940614</v>
      </c>
      <c r="P153" s="223" t="str">
        <f t="shared" ca="1" si="40"/>
        <v>-1,98176104357+7,16116424276515i</v>
      </c>
      <c r="Q153" s="223" t="str">
        <f t="shared" ca="1" si="41"/>
        <v>6,37319774782031+3,81994772383705i</v>
      </c>
      <c r="R153" s="223" t="str">
        <f t="shared" ca="1" si="42"/>
        <v>5,38138733407791-5,12350666109605i</v>
      </c>
      <c r="S153" s="223" t="str">
        <f t="shared" ca="1" si="43"/>
        <v>-3,50262843799544-6,55295690288098i</v>
      </c>
      <c r="T153" s="223" t="str">
        <f t="shared" ca="1" si="44"/>
        <v>-7,24977871229344+1,62799225073297i</v>
      </c>
      <c r="U153" s="223" t="str">
        <f t="shared" ca="1" si="45"/>
        <v>-0,364588504881747+7,42136950756246i</v>
      </c>
      <c r="V153" s="223" t="str">
        <f t="shared" ca="1" si="46"/>
        <v>7,05529790133214+2,33075560047124i</v>
      </c>
      <c r="W153" s="223" t="str">
        <f t="shared" ca="1" si="47"/>
        <v>4,12806442102398-6,178085001159i</v>
      </c>
      <c r="X153" s="223" t="str">
        <f t="shared" ca="1" si="48"/>
        <v>-4,85328301180137-5,62630377361817i</v>
      </c>
      <c r="Y153" s="223" t="str">
        <f t="shared" ca="1" si="49"/>
        <v>-6,71692941079145+3,17687101345248i</v>
      </c>
      <c r="Z153" s="223" t="str">
        <f t="shared" ca="1" si="50"/>
        <v>1,27030148196893+7,32092782989816i</v>
      </c>
      <c r="AA153" s="223" t="str">
        <f t="shared" ca="1" si="51"/>
        <v>7,39454063295196+0,728298684120895i</v>
      </c>
      <c r="AB153" s="223" t="str">
        <f t="shared" ca="1" si="52"/>
        <v>2,674135162981-6,93243472928367i</v>
      </c>
      <c r="AC153" s="223" t="str">
        <f t="shared" ca="1" si="53"/>
        <v>-5,96808870659334-4,42623624944521i</v>
      </c>
      <c r="AD153" s="223" t="str">
        <f t="shared" ca="1" si="54"/>
        <v>-5,85766595456143+4,57136737863429i</v>
      </c>
      <c r="AE153" s="223" t="str">
        <f t="shared" ca="1" si="55"/>
        <v>2,84346022837769+6,86472024741752i</v>
      </c>
      <c r="AF153" s="223" t="str">
        <f t="shared" ca="1" si="56"/>
        <v>7,3744401911232-0,90955044566897i</v>
      </c>
      <c r="AG153" s="223" t="str">
        <f t="shared" ca="1" si="57"/>
        <v>1,09025432803903-7,34989766227136i</v>
      </c>
      <c r="AH153" s="223" t="str">
        <f t="shared" ca="1" si="58"/>
        <v>-6,79287071476269-3,01107249965676i</v>
      </c>
      <c r="AI153" s="223" t="str">
        <f t="shared" ca="1" si="59"/>
        <v>-4,71374488704844+5,74371476359111i</v>
      </c>
      <c r="AJ153" s="223" t="str">
        <f t="shared" ca="1" si="60"/>
        <v>4,27843892104699+6,07491650514968i</v>
      </c>
      <c r="AK153" s="223" t="str">
        <f t="shared" ca="1" si="61"/>
        <v>6,99597337168937-2,50319929855435i</v>
      </c>
      <c r="AL153" s="223" t="str">
        <f t="shared" ca="1" si="62"/>
        <v>-0,546608222678207-7,41018688000312i</v>
      </c>
      <c r="AM153" s="223" t="str">
        <f t="shared" ca="1" si="63"/>
        <v>-7,28754814434746-1,44958345378515i</v>
      </c>
      <c r="AN153" s="223" t="str">
        <f t="shared" ca="1" si="64"/>
        <v>-3,34075589894136+6,63694207970495i</v>
      </c>
      <c r="AO153" s="223" t="str">
        <f t="shared" ca="1" si="65"/>
        <v>5,50550370863293+4,98989770034405i</v>
      </c>
      <c r="AP153" s="223" t="str">
        <f t="shared" ca="1" si="66"/>
        <v>6,27753204977718-3,97520332935186i</v>
      </c>
      <c r="AQ153" s="223" t="str">
        <f t="shared" ca="1" si="67"/>
        <v>-2,15690794236712-7,11037258333369i</v>
      </c>
      <c r="AR153" s="223" t="str">
        <f t="shared" ca="1" si="68"/>
        <v>-2,15690794236712-7,11037258333369i</v>
      </c>
      <c r="AS153" s="223" t="str">
        <f t="shared" ca="1" si="69"/>
        <v>-1,80542040602334+7,20764228462986i</v>
      </c>
      <c r="AT153" s="223" t="str">
        <f t="shared" ca="1" si="70"/>
        <v>6,46502446984939+3,66239112465045i</v>
      </c>
      <c r="AU153" s="223" t="str">
        <f t="shared" ca="1" si="71"/>
        <v>5,25402941301556-5,25402941301599i</v>
      </c>
      <c r="AV153" s="223" t="str">
        <f t="shared" ca="1" si="72"/>
        <v>-3,66239112465031-6,46502446984947i</v>
      </c>
      <c r="AW153" s="223" t="str">
        <f t="shared" ca="1" si="73"/>
        <v>-7,2076422846299+1,80542040602317i</v>
      </c>
      <c r="AX153" s="223" t="str">
        <f t="shared" ca="1" si="74"/>
        <v>-0,182349172602644+7,42808177963334i</v>
      </c>
      <c r="AY153" s="223" t="str">
        <f t="shared" ca="1" si="75"/>
        <v>7,11037258333386+2,15690794236657i</v>
      </c>
      <c r="AZ153" s="223" t="str">
        <f t="shared" ca="1" si="76"/>
        <v>3,975203329352-6,27753204977709i</v>
      </c>
      <c r="BA153" s="223" t="str">
        <f t="shared" ca="1" si="77"/>
        <v>-4,98989770034393-5,50550370863304i</v>
      </c>
      <c r="BB153" s="223" t="str">
        <f t="shared" ca="1" si="78"/>
        <v>-6,636942079705+3,34075589894125i</v>
      </c>
      <c r="BC153" s="223" t="str">
        <f t="shared" ca="1" si="79"/>
        <v>1,44958345378501+7,28754814434749i</v>
      </c>
      <c r="BD153" s="223" t="str">
        <f t="shared" ca="1" si="80"/>
        <v>7,41018688000311+0,546608222678323i</v>
      </c>
      <c r="BE153" s="223" t="str">
        <f t="shared" ca="1" si="81"/>
        <v>2,50319929855449-6,99597337168933i</v>
      </c>
      <c r="BF153" s="223" t="str">
        <f t="shared" ca="1" si="82"/>
        <v>-6,07491650514959-4,27843892104713i</v>
      </c>
      <c r="BG153" s="223" t="str">
        <f t="shared" ca="1" si="83"/>
        <v>-5,7437147635912+4,71374488704833i</v>
      </c>
      <c r="BH153" s="223" t="str">
        <f t="shared" ca="1" si="84"/>
        <v>3,01107249965662+6,79287071476276i</v>
      </c>
      <c r="BI153" s="223" t="str">
        <f t="shared" ca="1" si="85"/>
        <v>7,34989766227138-1,09025432803889i</v>
      </c>
      <c r="BJ153" s="223" t="str">
        <f t="shared" ca="1" si="86"/>
        <v>0,909550445669134-7,37444019112318i</v>
      </c>
      <c r="BK153" s="223" t="str">
        <f t="shared" ca="1" si="87"/>
        <v>-6,86472024741746-2,84346022837785i</v>
      </c>
      <c r="BL153" s="223" t="str">
        <f t="shared" ca="1" si="88"/>
        <v>-4,57136737863381+5,8576659545618i</v>
      </c>
      <c r="BM153" s="223" t="str">
        <f t="shared" ca="1" si="89"/>
        <v>4,42623624944512+5,96808870659341i</v>
      </c>
      <c r="BN153" s="223" t="str">
        <f t="shared" ca="1" si="90"/>
        <v>6,93243472928374-2,67413516298082i</v>
      </c>
      <c r="BO153" s="223" t="str">
        <f t="shared" ca="1" si="91"/>
        <v>-0,72829868412074-7,39454063295197i</v>
      </c>
      <c r="BP153" s="223" t="str">
        <f t="shared" ca="1" si="92"/>
        <v>-7,32092782989826-1,27030148196834i</v>
      </c>
      <c r="BQ153" s="223" t="str">
        <f t="shared" ca="1" si="93"/>
        <v>-3,17687101345258+6,7169294107914i</v>
      </c>
      <c r="BR153" s="223" t="str">
        <f t="shared" ca="1" si="94"/>
        <v>5,62630377361805+4,8532830118015i</v>
      </c>
      <c r="BS153" s="223" t="str">
        <f t="shared" ca="1" si="95"/>
        <v>6,17808500115908-4,12806442102386i</v>
      </c>
      <c r="BT153" s="223" t="str">
        <f t="shared" ca="1" si="96"/>
        <v>-2,33075560047092-7,05529790133225i</v>
      </c>
      <c r="BU153" s="223" t="str">
        <f t="shared" ca="1" si="97"/>
        <v>-7,42136950756246+0,364588504881848i</v>
      </c>
      <c r="BV153" s="223" t="str">
        <f t="shared" ca="1" si="98"/>
        <v>-1,62799225073298+7,24977871229344i</v>
      </c>
      <c r="BW153" s="223" t="str">
        <f t="shared" ca="1" si="99"/>
        <v>6,55295690288087+3,50262843799563i</v>
      </c>
      <c r="BX153" s="223" t="str">
        <f t="shared" ca="1" si="100"/>
        <v>5,12350666109636-5,38138733407762i</v>
      </c>
      <c r="BY153" s="223" t="str">
        <f t="shared" ca="1" si="101"/>
        <v>-3,81994772383722-6,37319774782021i</v>
      </c>
      <c r="BZ153" s="223" t="str">
        <f t="shared" ca="1" si="102"/>
        <v>-7,16116424276515+1,98176104357i</v>
      </c>
      <c r="CA153" s="223" t="str">
        <f t="shared" ca="1" si="103"/>
        <v>-1,16515892243891E-13+7,43031965299406i</v>
      </c>
      <c r="CB153" s="223" t="str">
        <f t="shared" ca="1" si="104"/>
        <v>7,16116424276506+1,98176104357033i</v>
      </c>
      <c r="CC153" s="223" t="str">
        <f t="shared" ca="1" si="105"/>
        <v>3,81994772383688-6,37319774782042i</v>
      </c>
      <c r="CD153" s="223" t="str">
        <f t="shared" ca="1" si="106"/>
        <v>-5,12350666109612-5,38138733407785i</v>
      </c>
      <c r="CE153" s="223" t="str">
        <f t="shared" ca="1" si="107"/>
        <v>-6,55295690288103+3,50262843799533i</v>
      </c>
      <c r="CF153" s="223" t="str">
        <f t="shared" ca="1" si="108"/>
        <v>1,62799225073265+7,24977871229352i</v>
      </c>
      <c r="CG153" s="223" t="str">
        <f t="shared" ca="1" si="109"/>
        <v>7,42136950756247+0,364588504881448i</v>
      </c>
      <c r="CH153" s="223" t="str">
        <f t="shared" ca="1" si="110"/>
        <v>2,33075560047113-7,05529790133217i</v>
      </c>
      <c r="CI153" s="223" t="str">
        <f t="shared" ca="1" si="111"/>
        <v>-6,17808500115889-4,12806442102413i</v>
      </c>
      <c r="CJ153" s="223" t="str">
        <f t="shared" ca="1" si="112"/>
        <v>-5,62630377361827+4,85328301180125i</v>
      </c>
      <c r="CK153" s="223" t="str">
        <f t="shared" ca="1" si="113"/>
        <v>3,17687101345303+6,71692941079119i</v>
      </c>
      <c r="CL153" s="223" t="str">
        <f t="shared" ca="1" si="114"/>
        <v>7,32092782989819-1,27030148196873i</v>
      </c>
      <c r="CM153" s="223" t="str">
        <f t="shared" ca="1" si="115"/>
        <v>0,728298684121076-7,39454063295194i</v>
      </c>
      <c r="CN153" s="223" t="str">
        <f t="shared" ca="1" si="116"/>
        <v>-6,93243472928415-2,67413516297976i</v>
      </c>
      <c r="CO153" s="223" t="str">
        <f t="shared" ca="1" si="117"/>
        <v>-4,42623624944412+5,96808870659415i</v>
      </c>
      <c r="CP153" s="223" t="str">
        <f t="shared" ca="1" si="118"/>
        <v>4,57136737863471+5,8576659545611i</v>
      </c>
      <c r="CQ153" s="223" t="str">
        <f t="shared" ca="1" si="119"/>
        <v>6,8647202474173-2,84346022837822i</v>
      </c>
      <c r="CR153" s="223" t="str">
        <f t="shared" ca="1" si="120"/>
        <v>-0,909550445669587-7,37444019112312i</v>
      </c>
      <c r="CS153" s="223" t="str">
        <f t="shared" ca="1" si="121"/>
        <v>-7,34989766227145-1,09025432803839i</v>
      </c>
      <c r="CT153" s="223" t="str">
        <f t="shared" ca="1" si="122"/>
        <v>-3,01107249965624+6,79287071476292i</v>
      </c>
      <c r="CU153" s="223" t="str">
        <f t="shared" ca="1" si="123"/>
        <v>5,74371476359102+4,71374488704855i</v>
      </c>
      <c r="CV153" s="223" t="str">
        <f t="shared" ca="1" si="124"/>
        <v>6,07491650514975-4,2784389210469i</v>
      </c>
      <c r="CW153" s="223" t="str">
        <f t="shared" ca="1" si="125"/>
        <v>-2,50319929855417-6,99597337168944i</v>
      </c>
      <c r="CX153" s="223" t="str">
        <f t="shared" ca="1" si="126"/>
        <v>-7,41018688000313+0,546608222678039i</v>
      </c>
      <c r="CY153" s="223" t="str">
        <f t="shared" ca="1" si="127"/>
        <v>-1,44958345378602+7,28754814434728i</v>
      </c>
      <c r="CZ153" s="223" t="str">
        <f t="shared" ca="1" si="128"/>
        <v>6,63694207970452+3,34075589894222i</v>
      </c>
      <c r="DA153" s="223" t="str">
        <f t="shared" ca="1" si="129"/>
        <v>4,98989770034473-5,50550370863232i</v>
      </c>
      <c r="DB153" s="223" t="str">
        <f t="shared" ca="1" si="130"/>
        <v>-3,97520332935114-6,27753204977764i</v>
      </c>
      <c r="DC153" s="223" t="str">
        <f t="shared" ca="1" si="131"/>
        <v>-7,11037258333415+2,15690794236559i</v>
      </c>
      <c r="DD153" s="223" t="str">
        <f t="shared" ca="1" si="132"/>
        <v>0,182349172600827+7,42808177963339i</v>
      </c>
      <c r="DE153" s="223" t="str">
        <f t="shared" ca="1" si="133"/>
        <v>7,20764228462945+1,80542040602493i</v>
      </c>
      <c r="DF153" s="223" t="str">
        <f t="shared" ca="1" si="134"/>
        <v>3,66239112465184-6,4650244698486i</v>
      </c>
      <c r="DG153" s="223" t="str">
        <f t="shared" ca="1" si="135"/>
        <v>-5,25402941301427-5,25402941301728i</v>
      </c>
      <c r="DH153" s="223" t="str">
        <f t="shared" ca="1" si="136"/>
        <v>-6,46502446985065+3,66239112464823i</v>
      </c>
      <c r="DI153" s="223" t="str">
        <f t="shared" ca="1" si="137"/>
        <v>1,80542040602091+7,20764228463047i</v>
      </c>
      <c r="DJ153" s="223" t="str">
        <f t="shared" ca="1" si="138"/>
        <v>7,42808177963329+0,182349172604977i</v>
      </c>
      <c r="DK153" s="223" t="str">
        <f t="shared" ca="1" si="139"/>
        <v>2,15690794236946-7,11037258333298i</v>
      </c>
      <c r="DL153" s="223" t="str">
        <f t="shared" ca="1" si="140"/>
        <v>-6,27753204977536-3,97520332935474i</v>
      </c>
      <c r="DM153" s="223" t="str">
        <f t="shared" ca="1" si="141"/>
        <v>-5,50550370863517+4,98989770034157i</v>
      </c>
      <c r="DN153" s="223" t="str">
        <f t="shared" ca="1" si="142"/>
        <v>3,34075589893842+6,63694207970643i</v>
      </c>
      <c r="DO153" s="223" t="str">
        <f t="shared" ca="1" si="143"/>
        <v>7,28754814434809-1,44958345378194i</v>
      </c>
      <c r="DP153" s="223" t="str">
        <f t="shared" ca="1" si="144"/>
        <v>0,546608222682178-7,41018688000283i</v>
      </c>
      <c r="DQ153" s="223" t="str">
        <f t="shared" ca="1" si="145"/>
        <v>-6,99597337169053-2,50319929855111i</v>
      </c>
      <c r="DR153" s="223" t="str">
        <f t="shared" ca="1" si="146"/>
        <v>-4,27843892104416+6,07491650515168i</v>
      </c>
      <c r="DS153" s="223" t="str">
        <f t="shared" ca="1" si="147"/>
        <v>4,71374488705114+5,7437147635889i</v>
      </c>
      <c r="DT153" s="223" t="str">
        <f t="shared" ca="1" si="148"/>
        <v>6,79287071476165-3,01107249965911i</v>
      </c>
      <c r="DU153" s="223" t="str">
        <f t="shared" ca="1" si="149"/>
        <v>-1,09025432804159-7,34989766227098i</v>
      </c>
      <c r="DV153" s="223" t="str">
        <f t="shared" ca="1" si="150"/>
        <v>-7,37444019112352-0,90955044566637i</v>
      </c>
      <c r="DW153" s="223" t="str">
        <f t="shared" ca="1" si="151"/>
        <v>-2,84346022837523+6,86472024741854i</v>
      </c>
      <c r="DX153" s="223" t="str">
        <f t="shared" ca="1" si="152"/>
        <v>5,85766595456309+4,57136737863216i</v>
      </c>
      <c r="DY153" s="223" t="str">
        <f t="shared" ca="1" si="153"/>
        <v>5,96808870659216-4,42623624944681i</v>
      </c>
      <c r="DZ153" s="223" t="str">
        <f t="shared" ca="1" si="154"/>
        <v>-2,67413516298288-6,93243472928295i</v>
      </c>
      <c r="EA153" s="223" t="str">
        <f t="shared" ca="1" si="155"/>
        <v>-7,39454063295178+0,728298684122725i</v>
      </c>
      <c r="EB153" s="223" t="str">
        <f t="shared" ca="1" si="156"/>
        <v>-1,2703014819671+7,32092782989848i</v>
      </c>
      <c r="EC153" s="223" t="str">
        <f t="shared" ca="1" si="157"/>
        <v>6,71692941079194+3,17687101345144i</v>
      </c>
      <c r="ED153" s="223" t="str">
        <f t="shared" ca="1" si="158"/>
        <v>4,85328301180048-5,62630377361894i</v>
      </c>
      <c r="EE153" s="223" t="str">
        <f t="shared" ca="1" si="159"/>
        <v>-4,12806442102499-6,17808500115832i</v>
      </c>
      <c r="EF153" s="223" t="str">
        <f t="shared" ca="1" si="160"/>
        <v>-7,05529790133183+2,33075560047221i</v>
      </c>
      <c r="EG153" s="223" t="str">
        <f t="shared" ca="1" si="161"/>
        <v>0,364588504882575+7,42136950756242i</v>
      </c>
      <c r="EH153" s="223" t="str">
        <f t="shared" ca="1" si="162"/>
        <v>7,24977871229355+1,62799225073248i</v>
      </c>
      <c r="EI153" s="223" t="str">
        <f t="shared" ca="1" si="163"/>
        <v>3,50262843799517-6,55295690288112i</v>
      </c>
      <c r="EJ153" s="223" t="str">
        <f t="shared" ca="1" si="164"/>
        <v>-5,38138733407805-5,12350666109591i</v>
      </c>
      <c r="EK153" s="223" t="str">
        <f t="shared" ca="1" si="165"/>
        <v>-6,37319774782027+3,81994772383712i</v>
      </c>
      <c r="EL153" s="223" t="str">
        <f t="shared" ca="1" si="166"/>
        <v>1,98176104356989+7,16116424276518i</v>
      </c>
      <c r="EM153" s="223" t="str">
        <f t="shared" ca="1" si="167"/>
        <v>7,43031965299406+2,33031784487782E-13i</v>
      </c>
      <c r="EN153" s="223"/>
      <c r="EO153" s="223"/>
      <c r="EP153" s="223"/>
    </row>
    <row r="154" spans="1:146" ht="15.75" thickBot="1">
      <c r="A154" s="257">
        <f t="shared" si="168"/>
        <v>1.0546875000000005E-3</v>
      </c>
      <c r="B154" s="256">
        <v>54</v>
      </c>
      <c r="C154" s="230">
        <f t="shared" si="169"/>
        <v>10800</v>
      </c>
      <c r="D154" s="229">
        <f t="shared" si="170"/>
        <v>67858.401317539538</v>
      </c>
      <c r="E154" s="229" t="str">
        <f t="shared" si="171"/>
        <v>67858,4013175395i</v>
      </c>
      <c r="F154" s="229" t="str">
        <f t="shared" si="177"/>
        <v>0,015930564209729-0,00254593541877598i</v>
      </c>
      <c r="G154" s="229" t="str">
        <f t="shared" si="178"/>
        <v>-5,01343970133698+0,448859104165886i</v>
      </c>
      <c r="H154" s="229" t="str">
        <f t="shared" si="179"/>
        <v>0,00202939726040063-0,00783073283772692i</v>
      </c>
      <c r="I154" s="229" t="str">
        <f t="shared" si="174"/>
        <v>-0,00201462144073784+0,00722206197524497i</v>
      </c>
      <c r="J154" s="255" t="str">
        <f ca="1">IMPRODUCT(1/N_FFT2,BQ100)</f>
        <v>0,0202675673945059+0,000310051862964001i</v>
      </c>
      <c r="K154" s="254" t="str">
        <f t="shared" ca="1" si="175"/>
        <v>-0,0000430706895944369+0,000145748990679708i</v>
      </c>
      <c r="N154" s="246">
        <f t="shared" ca="1" si="176"/>
        <v>2.5760327356355726</v>
      </c>
      <c r="O154" s="223">
        <f t="shared" ca="1" si="39"/>
        <v>-7.4239672643644274</v>
      </c>
      <c r="P154" s="223" t="str">
        <f t="shared" ca="1" si="40"/>
        <v>-1,80387690149124+7,20148026912669i</v>
      </c>
      <c r="Q154" s="223" t="str">
        <f t="shared" ca="1" si="41"/>
        <v>6,54735459626908+3,49963394272441i</v>
      </c>
      <c r="R154" s="223" t="str">
        <f t="shared" ca="1" si="42"/>
        <v>4,98563169687506-5,50079689912919i</v>
      </c>
      <c r="S154" s="223" t="str">
        <f t="shared" ca="1" si="43"/>
        <v>-4,12453522299287-6,17280318304786i</v>
      </c>
      <c r="T154" s="223" t="str">
        <f t="shared" ca="1" si="44"/>
        <v>-6,98999231787535+2,50105924328037i</v>
      </c>
      <c r="U154" s="223" t="str">
        <f t="shared" ca="1" si="45"/>
        <v>0,727676041153241+7,38821883280985i</v>
      </c>
      <c r="V154" s="223" t="str">
        <f t="shared" ca="1" si="46"/>
        <v>7,34361402865679+1,08932223904125i</v>
      </c>
      <c r="W154" s="223" t="str">
        <f t="shared" ca="1" si="47"/>
        <v>2,84102927449272-6,85885140558024i</v>
      </c>
      <c r="X154" s="223" t="str">
        <f t="shared" ca="1" si="48"/>
        <v>-5,96298642020306-4,42245213595676i</v>
      </c>
      <c r="Y154" s="223" t="str">
        <f t="shared" ca="1" si="49"/>
        <v>-5,73880430077665+4,70971497436332i</v>
      </c>
      <c r="Z154" s="223" t="str">
        <f t="shared" ca="1" si="50"/>
        <v>3,17415501733846+6,71118691948449i</v>
      </c>
      <c r="AA154" s="223" t="str">
        <f t="shared" ca="1" si="51"/>
        <v>7,28131781508411-1,44834416424185i</v>
      </c>
      <c r="AB154" s="223" t="str">
        <f t="shared" ca="1" si="52"/>
        <v>0,364276807945408-7,41502477066312i</v>
      </c>
      <c r="AC154" s="223" t="str">
        <f t="shared" ca="1" si="53"/>
        <v>-7,10429372642579-2,15506394128385i</v>
      </c>
      <c r="AD154" s="223" t="str">
        <f t="shared" ca="1" si="54"/>
        <v>-3,81668194341046+6,36774912235079i</v>
      </c>
      <c r="AE154" s="223" t="str">
        <f t="shared" ca="1" si="55"/>
        <v>5,249537595939+5,24953759593905i</v>
      </c>
      <c r="AF154" s="223" t="str">
        <f t="shared" ca="1" si="56"/>
        <v>6,36774912235081-3,81668194341041i</v>
      </c>
      <c r="AG154" s="223" t="str">
        <f t="shared" ca="1" si="57"/>
        <v>-2,15506394128377-7,10429372642581i</v>
      </c>
      <c r="AH154" s="223" t="str">
        <f t="shared" ca="1" si="58"/>
        <v>-7,41502477066313+0,364276807945356i</v>
      </c>
      <c r="AI154" s="223" t="str">
        <f t="shared" ca="1" si="59"/>
        <v>-1,44834416424191+7,28131781508409i</v>
      </c>
      <c r="AJ154" s="223" t="str">
        <f t="shared" ca="1" si="60"/>
        <v>6,71118691948447+3,17415501733851i</v>
      </c>
      <c r="AK154" s="223" t="str">
        <f t="shared" ca="1" si="61"/>
        <v>4,70971497436336-5,73880430077661i</v>
      </c>
      <c r="AL154" s="223" t="str">
        <f t="shared" ca="1" si="62"/>
        <v>-4,4224521359567-5,96298642020311i</v>
      </c>
      <c r="AM154" s="223" t="str">
        <f t="shared" ca="1" si="63"/>
        <v>-6,85885140557998+2,84102927449334i</v>
      </c>
      <c r="AN154" s="223" t="str">
        <f t="shared" ca="1" si="64"/>
        <v>1,08932223904165+7,34361402865673i</v>
      </c>
      <c r="AO154" s="223" t="str">
        <f t="shared" ca="1" si="65"/>
        <v>7,38821883280982+0,727676041153594i</v>
      </c>
      <c r="AP154" s="223" t="str">
        <f t="shared" ca="1" si="66"/>
        <v>2,50105924328065-6,98999231787525i</v>
      </c>
      <c r="AQ154" s="223" t="str">
        <f t="shared" ca="1" si="67"/>
        <v>-6,17280318304774-4,12453522299306i</v>
      </c>
      <c r="AR154" s="223" t="str">
        <f t="shared" ca="1" si="68"/>
        <v>-6,17280318304774-4,12453522299306i</v>
      </c>
      <c r="AS154" s="223" t="str">
        <f t="shared" ca="1" si="69"/>
        <v>3,4996339427243+6,54735459626914i</v>
      </c>
      <c r="AT154" s="223" t="str">
        <f t="shared" ca="1" si="70"/>
        <v>7,20148026912673-1,8038769014911i</v>
      </c>
      <c r="AU154" s="223" t="str">
        <f t="shared" ca="1" si="71"/>
        <v>7,82169488590448E-14-7,42396726436443i</v>
      </c>
      <c r="AV154" s="223" t="str">
        <f t="shared" ca="1" si="72"/>
        <v>-7,20148026912669-1,80387690149126i</v>
      </c>
      <c r="AW154" s="223" t="str">
        <f t="shared" ca="1" si="73"/>
        <v>-3,49963394272438+6,54735459626909i</v>
      </c>
      <c r="AX154" s="223" t="str">
        <f t="shared" ca="1" si="74"/>
        <v>5,50079689912925+4,985631696875i</v>
      </c>
      <c r="AY154" s="223" t="str">
        <f t="shared" ca="1" si="75"/>
        <v>6,17280318304782-4,12453522299293i</v>
      </c>
      <c r="AZ154" s="223" t="str">
        <f t="shared" ca="1" si="76"/>
        <v>-2,5010592432805-6,98999231787531i</v>
      </c>
      <c r="BA154" s="223" t="str">
        <f t="shared" ca="1" si="77"/>
        <v>-7,38821883280983+0,727676041153491i</v>
      </c>
      <c r="BB154" s="223" t="str">
        <f t="shared" ca="1" si="78"/>
        <v>-1,08932223904102+7,34361402865682i</v>
      </c>
      <c r="BC154" s="223" t="str">
        <f t="shared" ca="1" si="79"/>
        <v>6,85885140558021+2,84102927449278i</v>
      </c>
      <c r="BD154" s="223" t="str">
        <f t="shared" ca="1" si="80"/>
        <v>4,42245213595682-5,96298642020302i</v>
      </c>
      <c r="BE154" s="223" t="str">
        <f t="shared" ca="1" si="81"/>
        <v>-4,70971497436324-5,73880430077671i</v>
      </c>
      <c r="BF154" s="223" t="str">
        <f t="shared" ca="1" si="82"/>
        <v>-6,71118691948451+3,17415501733841i</v>
      </c>
      <c r="BG154" s="223" t="str">
        <f t="shared" ca="1" si="83"/>
        <v>1,44834416424178+7,28131781508412i</v>
      </c>
      <c r="BH154" s="223" t="str">
        <f t="shared" ca="1" si="84"/>
        <v>7,41502477066312+0,364276807945486i</v>
      </c>
      <c r="BI154" s="223" t="str">
        <f t="shared" ca="1" si="85"/>
        <v>2,15506394128392-7,10429372642577i</v>
      </c>
      <c r="BJ154" s="223" t="str">
        <f t="shared" ca="1" si="86"/>
        <v>-6,36774912235076-3,8166819434105i</v>
      </c>
      <c r="BK154" s="223" t="str">
        <f t="shared" ca="1" si="87"/>
        <v>-5,24953759593909+5,24953759593897i</v>
      </c>
      <c r="BL154" s="223" t="str">
        <f t="shared" ca="1" si="88"/>
        <v>3,81668194341035+6,36774912235085i</v>
      </c>
      <c r="BM154" s="223" t="str">
        <f t="shared" ca="1" si="89"/>
        <v>7,10429372642582-2,15506394128375i</v>
      </c>
      <c r="BN154" s="223" t="str">
        <f t="shared" ca="1" si="90"/>
        <v>-0,364276807945252-7,41502477066313i</v>
      </c>
      <c r="BO154" s="223" t="str">
        <f t="shared" ca="1" si="91"/>
        <v>-7,28131781508409-1,44834416424196i</v>
      </c>
      <c r="BP154" s="223" t="str">
        <f t="shared" ca="1" si="92"/>
        <v>-3,17415501733853+6,71118691948445i</v>
      </c>
      <c r="BQ154" s="223" t="str">
        <f t="shared" ca="1" si="93"/>
        <v>5,73880430077656+4,70971497436342i</v>
      </c>
      <c r="BR154" s="223" t="str">
        <f t="shared" ca="1" si="94"/>
        <v>5,96298642020313-4,42245213595667i</v>
      </c>
      <c r="BS154" s="223" t="str">
        <f t="shared" ca="1" si="95"/>
        <v>-2,84102927449325-6,85885140558002i</v>
      </c>
      <c r="BT154" s="223" t="str">
        <f t="shared" ca="1" si="96"/>
        <v>-7,34361402865674+1,08932223904157i</v>
      </c>
      <c r="BU154" s="223" t="str">
        <f t="shared" ca="1" si="97"/>
        <v>-0,72767604115362+7,38821883280981i</v>
      </c>
      <c r="BV154" s="223" t="str">
        <f t="shared" ca="1" si="98"/>
        <v>6,98999231787523+2,50105924328072i</v>
      </c>
      <c r="BW154" s="223" t="str">
        <f t="shared" ca="1" si="99"/>
        <v>4,12453522299308-6,17280318304772i</v>
      </c>
      <c r="BX154" s="223" t="str">
        <f t="shared" ca="1" si="100"/>
        <v>-4,98563169687483-5,50079689912941i</v>
      </c>
      <c r="BY154" s="223" t="str">
        <f t="shared" ca="1" si="101"/>
        <v>-6,54735459626918+3,49963394272422i</v>
      </c>
      <c r="BZ154" s="223" t="str">
        <f t="shared" ca="1" si="102"/>
        <v>1,80387690149108+7,20148026912673i</v>
      </c>
      <c r="CA154" s="223" t="str">
        <f t="shared" ca="1" si="103"/>
        <v>7,42396726436443+1,5643389771809E-13i</v>
      </c>
      <c r="CB154" s="223" t="str">
        <f t="shared" ca="1" si="104"/>
        <v>1,80387690149128-7,20148026912668i</v>
      </c>
      <c r="CC154" s="223" t="str">
        <f t="shared" ca="1" si="105"/>
        <v>-6,54735459626903-3,4996339427245i</v>
      </c>
      <c r="CD154" s="223" t="str">
        <f t="shared" ca="1" si="106"/>
        <v>-4,98563169687506+5,50079689912919i</v>
      </c>
      <c r="CE154" s="223" t="str">
        <f t="shared" ca="1" si="107"/>
        <v>4,12453522299291+6,17280318304783i</v>
      </c>
      <c r="CF154" s="223" t="str">
        <f t="shared" ca="1" si="108"/>
        <v>6,98999231787533-2,50105924328042i</v>
      </c>
      <c r="CG154" s="223" t="str">
        <f t="shared" ca="1" si="109"/>
        <v>-0,727676041153414-7,38821883280984i</v>
      </c>
      <c r="CH154" s="223" t="str">
        <f t="shared" ca="1" si="110"/>
        <v>-7,34361402865682-1,08932223904104i</v>
      </c>
      <c r="CI154" s="223" t="str">
        <f t="shared" ca="1" si="111"/>
        <v>-2,84102927449285+6,85885140558018i</v>
      </c>
      <c r="CJ154" s="223" t="str">
        <f t="shared" ca="1" si="112"/>
        <v>5,96298642020344+4,42245213595625i</v>
      </c>
      <c r="CK154" s="223" t="str">
        <f t="shared" ca="1" si="113"/>
        <v>5,73880430077629-4,70971497436376i</v>
      </c>
      <c r="CL154" s="223" t="str">
        <f t="shared" ca="1" si="114"/>
        <v>-3,17415501733835-6,71118691948454i</v>
      </c>
      <c r="CM154" s="223" t="str">
        <f t="shared" ca="1" si="115"/>
        <v>-7,28131781508369+1,44834416424393i</v>
      </c>
      <c r="CN154" s="223" t="str">
        <f t="shared" ca="1" si="116"/>
        <v>-0,364276807944827+7,41502477066315i</v>
      </c>
      <c r="CO154" s="223" t="str">
        <f t="shared" ca="1" si="117"/>
        <v>7,10429372642554+2,15506394128465i</v>
      </c>
      <c r="CP154" s="223" t="str">
        <f t="shared" ca="1" si="118"/>
        <v>3,81668194341252-6,36774912234955i</v>
      </c>
      <c r="CQ154" s="223" t="str">
        <f t="shared" ca="1" si="119"/>
        <v>-5,24953759594152-5,24953759593654i</v>
      </c>
      <c r="CR154" s="223" t="str">
        <f t="shared" ca="1" si="120"/>
        <v>-6,36774912234972+3,81668194341223i</v>
      </c>
      <c r="CS154" s="223" t="str">
        <f t="shared" ca="1" si="121"/>
        <v>2,15506394128433+7,10429372642564i</v>
      </c>
      <c r="CT154" s="223" t="str">
        <f t="shared" ca="1" si="122"/>
        <v>7,41502477066317-0,364276807944489i</v>
      </c>
      <c r="CU154" s="223" t="str">
        <f t="shared" ca="1" si="123"/>
        <v>1,44834416424426-7,28131781508363i</v>
      </c>
      <c r="CV154" s="223" t="str">
        <f t="shared" ca="1" si="124"/>
        <v>-6,71118691948282-3,17415501734198i</v>
      </c>
      <c r="CW154" s="223" t="str">
        <f t="shared" ca="1" si="125"/>
        <v>-4,70971497436173+5,73880430077795i</v>
      </c>
      <c r="CX154" s="223" t="str">
        <f t="shared" ca="1" si="126"/>
        <v>4,42245213595716+5,96298642020276i</v>
      </c>
      <c r="CY154" s="223" t="str">
        <f t="shared" ca="1" si="127"/>
        <v>6,85885140558031-2,84102927449254i</v>
      </c>
      <c r="CZ154" s="223" t="str">
        <f t="shared" ca="1" si="128"/>
        <v>-1,08932223903925-7,34361402865708i</v>
      </c>
      <c r="DA154" s="223" t="str">
        <f t="shared" ca="1" si="129"/>
        <v>-7,38821883280952-0,72767604115669i</v>
      </c>
      <c r="DB154" s="223" t="str">
        <f t="shared" ca="1" si="130"/>
        <v>-2,50105924327797+6,98999231787622i</v>
      </c>
      <c r="DC154" s="223" t="str">
        <f t="shared" ca="1" si="131"/>
        <v>6,17280318304847+4,12453522299196i</v>
      </c>
      <c r="DD154" s="223" t="str">
        <f t="shared" ca="1" si="132"/>
        <v>5,50079689912942-4,98563169687481i</v>
      </c>
      <c r="DE154" s="223" t="str">
        <f t="shared" ca="1" si="133"/>
        <v>-3,4996339427229-6,54735459626988i</v>
      </c>
      <c r="DF154" s="223" t="str">
        <f t="shared" ca="1" si="134"/>
        <v>-7,20148026912748+1,80387690148809i</v>
      </c>
      <c r="DG154" s="223" t="str">
        <f t="shared" ca="1" si="135"/>
        <v>2,77212537924537E-12+7,42396726436443i</v>
      </c>
      <c r="DH154" s="223" t="str">
        <f t="shared" ca="1" si="136"/>
        <v>7,20148026912703+1,80387690148987i</v>
      </c>
      <c r="DI154" s="223" t="str">
        <f t="shared" ca="1" si="137"/>
        <v>3,49963394272453-6,54735459626902i</v>
      </c>
      <c r="DJ154" s="223" t="str">
        <f t="shared" ca="1" si="138"/>
        <v>-5,50079689912812-4,98563169687625i</v>
      </c>
      <c r="DK154" s="223" t="str">
        <f t="shared" ca="1" si="139"/>
        <v>-6,17280318304949+4,12453522299043i</v>
      </c>
      <c r="DL154" s="223" t="str">
        <f t="shared" ca="1" si="140"/>
        <v>2,50105924328319+6,98999231787435i</v>
      </c>
      <c r="DM154" s="223" t="str">
        <f t="shared" ca="1" si="141"/>
        <v>7,3882188328097-0,727676041154753i</v>
      </c>
      <c r="DN154" s="223" t="str">
        <f t="shared" ca="1" si="142"/>
        <v>1,08932223904107-7,34361402865682i</v>
      </c>
      <c r="DO154" s="223" t="str">
        <f t="shared" ca="1" si="143"/>
        <v>-6,85885140557961-2,84102927449424i</v>
      </c>
      <c r="DP154" s="223" t="str">
        <f t="shared" ca="1" si="144"/>
        <v>-4,42245213595873+5,96298642020161i</v>
      </c>
      <c r="DQ154" s="223" t="str">
        <f t="shared" ca="1" si="145"/>
        <v>4,7097149743661+5,73880430077437i</v>
      </c>
      <c r="DR154" s="223" t="str">
        <f t="shared" ca="1" si="146"/>
        <v>6,71118691948361-3,17415501734032i</v>
      </c>
      <c r="DS154" s="223" t="str">
        <f t="shared" ca="1" si="147"/>
        <v>-1,44834416424235-7,28131781508401i</v>
      </c>
      <c r="DT154" s="223" t="str">
        <f t="shared" ca="1" si="148"/>
        <v>-7,41502477066308-0,364276807946432i</v>
      </c>
      <c r="DU154" s="223" t="str">
        <f t="shared" ca="1" si="149"/>
        <v>-2,15506394128609+7,1042937264251i</v>
      </c>
      <c r="DV154" s="223" t="str">
        <f t="shared" ca="1" si="150"/>
        <v>6,36774912235257+3,81668194340747i</v>
      </c>
      <c r="DW154" s="223" t="str">
        <f t="shared" ca="1" si="151"/>
        <v>5,24953759593767-5,24953759594038i</v>
      </c>
      <c r="DX154" s="223" t="str">
        <f t="shared" ca="1" si="152"/>
        <v>-3,81668194341093-6,3677491223505i</v>
      </c>
      <c r="DY154" s="223" t="str">
        <f t="shared" ca="1" si="153"/>
        <v>-7,10429372642608+2,15506394128289i</v>
      </c>
      <c r="DZ154" s="223" t="str">
        <f t="shared" ca="1" si="154"/>
        <v>0,364276807942883+7,41502477066325i</v>
      </c>
      <c r="EA154" s="223" t="str">
        <f t="shared" ca="1" si="155"/>
        <v>7,28131781508332+1,44834416424584i</v>
      </c>
      <c r="EB154" s="223" t="str">
        <f t="shared" ca="1" si="156"/>
        <v>3,17415501733667-6,71118691948534i</v>
      </c>
      <c r="EC154" s="223" t="str">
        <f t="shared" ca="1" si="157"/>
        <v>-5,73880430077693-4,70971497436298i</v>
      </c>
      <c r="ED154" s="223" t="str">
        <f t="shared" ca="1" si="158"/>
        <v>-5,96298642020372+4,42245213595587i</v>
      </c>
      <c r="EE154" s="223" t="str">
        <f t="shared" ca="1" si="159"/>
        <v>2,84102927449115+6,85885140558088i</v>
      </c>
      <c r="EF154" s="223" t="str">
        <f t="shared" ca="1" si="160"/>
        <v>7,34361402865731-1,08932223903776i</v>
      </c>
      <c r="EG154" s="223" t="str">
        <f t="shared" ca="1" si="161"/>
        <v>0,727676041150941-7,38821883281008i</v>
      </c>
      <c r="EH154" s="223" t="str">
        <f t="shared" ca="1" si="162"/>
        <v>-6,98999231787571-2,50105924327938i</v>
      </c>
      <c r="EI154" s="223" t="str">
        <f t="shared" ca="1" si="163"/>
        <v>-4,12453522299321+6,17280318304763i</v>
      </c>
      <c r="EJ154" s="223" t="str">
        <f t="shared" ca="1" si="164"/>
        <v>4,98563169687362+5,50079689913051i</v>
      </c>
      <c r="EK154" s="223" t="str">
        <f t="shared" ca="1" si="165"/>
        <v>6,5473545962706-3,49963394272157i</v>
      </c>
      <c r="EL154" s="223" t="str">
        <f t="shared" ca="1" si="166"/>
        <v>-1,80387690149379-7,20148026912605i</v>
      </c>
      <c r="EM154" s="223" t="str">
        <f t="shared" ca="1" si="167"/>
        <v>-7,42396726436443+1,164145087424E-12i</v>
      </c>
      <c r="EN154" s="223"/>
      <c r="EO154" s="223"/>
      <c r="EP154" s="223"/>
    </row>
    <row r="155" spans="1:146" ht="15.75" thickBot="1">
      <c r="A155" s="257">
        <f t="shared" si="168"/>
        <v>1.0742187500000005E-3</v>
      </c>
      <c r="B155" s="256">
        <v>55</v>
      </c>
      <c r="C155" s="230">
        <f t="shared" si="169"/>
        <v>11000</v>
      </c>
      <c r="D155" s="229">
        <f t="shared" si="170"/>
        <v>69115.038378975441</v>
      </c>
      <c r="E155" s="229" t="str">
        <f t="shared" si="171"/>
        <v>69115,0383789754i</v>
      </c>
      <c r="F155" s="229" t="str">
        <f t="shared" si="177"/>
        <v>0,015444601079896-0,00229330207864762i</v>
      </c>
      <c r="G155" s="229" t="str">
        <f t="shared" si="178"/>
        <v>-5,01797879730125+0,502830769964272i</v>
      </c>
      <c r="H155" s="229" t="str">
        <f t="shared" si="179"/>
        <v>0,00202836920088637-0,00768812936229673i</v>
      </c>
      <c r="I155" s="229" t="str">
        <f t="shared" si="174"/>
        <v>-0,00201175116247522+0,00710677088961715i</v>
      </c>
      <c r="J155" s="255" t="str">
        <f ca="1">IMPRODUCT(1/N_FFT2,BR100)</f>
        <v>0,0926757201824816+0,00444962219476617i</v>
      </c>
      <c r="K155" s="254" t="str">
        <f t="shared" ca="1" si="175"/>
        <v>-0,000218062933293894+0,000649673577744268i</v>
      </c>
      <c r="N155" s="246">
        <f t="shared" ca="1" si="176"/>
        <v>2.5838117070118063</v>
      </c>
      <c r="O155" s="223">
        <f t="shared" ca="1" si="39"/>
        <v>-7.4161882929881937</v>
      </c>
      <c r="P155" s="223" t="str">
        <f t="shared" ca="1" si="40"/>
        <v>-1,6248960522306+7,23599071423538i</v>
      </c>
      <c r="Q155" s="223" t="str">
        <f t="shared" ca="1" si="41"/>
        <v>6,70415481264876+3,17082907850512i</v>
      </c>
      <c r="R155" s="223" t="str">
        <f t="shared" ca="1" si="42"/>
        <v>4,56267331954057-5,84652554738348i</v>
      </c>
      <c r="S155" s="223" t="str">
        <f t="shared" ca="1" si="43"/>
        <v>-4,70478004716478-5,73279107458621i</v>
      </c>
      <c r="T155" s="223" t="str">
        <f t="shared" ca="1" si="44"/>
        <v>-6,62431960553875+3,33440227937934i</v>
      </c>
      <c r="U155" s="223" t="str">
        <f t="shared" ca="1" si="45"/>
        <v>1,80198676562671+7,19393442377406i</v>
      </c>
      <c r="V155" s="223" t="str">
        <f t="shared" ca="1" si="46"/>
        <v>7,41395467572891-0,182002371667173i</v>
      </c>
      <c r="W155" s="223" t="str">
        <f t="shared" ca="1" si="47"/>
        <v>1,44682656221141-7,27368831446156i</v>
      </c>
      <c r="X155" s="223" t="str">
        <f t="shared" ca="1" si="48"/>
        <v>-6,77995168758418-3,00534588875881i</v>
      </c>
      <c r="Y155" s="223" t="str">
        <f t="shared" ca="1" si="49"/>
        <v>-4,41781820811825+5,95673829180651i</v>
      </c>
      <c r="Z155" s="223" t="str">
        <f t="shared" ca="1" si="50"/>
        <v>4,84405279121157+5,61560338280852i</v>
      </c>
      <c r="AA155" s="223" t="str">
        <f t="shared" ca="1" si="51"/>
        <v>6,54049415599751-3,495966961002i</v>
      </c>
      <c r="AB155" s="223" t="str">
        <f t="shared" ca="1" si="52"/>
        <v>-1,97799202957569-7,14754477621443i</v>
      </c>
      <c r="AC155" s="223" t="str">
        <f t="shared" ca="1" si="53"/>
        <v>-7,4072551693986+0,363895111911161i</v>
      </c>
      <c r="AD155" s="223" t="str">
        <f t="shared" ca="1" si="54"/>
        <v>-1,26788555797103+7,30700451682792i</v>
      </c>
      <c r="AE155" s="223" t="str">
        <f t="shared" ca="1" si="55"/>
        <v>6,85166457314153+2,83805239102671i</v>
      </c>
      <c r="AF155" s="223" t="str">
        <f t="shared" ca="1" si="56"/>
        <v>4,27030196819968-6,06336291981975i</v>
      </c>
      <c r="AG155" s="223" t="str">
        <f t="shared" ca="1" si="57"/>
        <v>-4,98040765898808-5,49503306153366i</v>
      </c>
      <c r="AH155" s="223" t="str">
        <f t="shared" ca="1" si="58"/>
        <v>-6,45272895734183+3,65542580284943i</v>
      </c>
      <c r="AI155" s="223" t="str">
        <f t="shared" ca="1" si="59"/>
        <v>2,1528058250885+7,09684971494537i</v>
      </c>
      <c r="AJ155" s="223" t="str">
        <f t="shared" ca="1" si="60"/>
        <v>7,39609380952938-0,545568655346268i</v>
      </c>
      <c r="AK155" s="223" t="str">
        <f t="shared" ca="1" si="61"/>
        <v>1,08818082688056-7,33591925289971i</v>
      </c>
      <c r="AL155" s="223" t="str">
        <f t="shared" ca="1" si="62"/>
        <v>-6,91925027216053-2,6690493566552i</v>
      </c>
      <c r="AM155" s="223" t="str">
        <f t="shared" ca="1" si="63"/>
        <v>-4,12021345805295+6,1663352047334i</v>
      </c>
      <c r="AN155" s="223" t="str">
        <f t="shared" ca="1" si="64"/>
        <v>5,11376251541971+5,37115273781554i</v>
      </c>
      <c r="AO155" s="223" t="str">
        <f t="shared" ca="1" si="65"/>
        <v>6,36107687604493-3,81268275287907i</v>
      </c>
      <c r="AP155" s="223" t="str">
        <f t="shared" ca="1" si="66"/>
        <v>-2,32632285087019-7,04187977677653i</v>
      </c>
      <c r="AQ155" s="223" t="str">
        <f t="shared" ca="1" si="67"/>
        <v>-7,380477319307+0,726913568624281i</v>
      </c>
      <c r="AR155" s="223" t="str">
        <f t="shared" ca="1" si="68"/>
        <v>-7,380477319307+0,726913568624281i</v>
      </c>
      <c r="AS155" s="223" t="str">
        <f t="shared" ca="1" si="69"/>
        <v>6,98266807354277+2,49843858675408i</v>
      </c>
      <c r="AT155" s="223" t="str">
        <f t="shared" ca="1" si="70"/>
        <v>3,96764308538318-6,26559311989424i</v>
      </c>
      <c r="AU155" s="223" t="str">
        <f t="shared" ca="1" si="71"/>
        <v>-5,24403703252846-5,24403703252801i</v>
      </c>
      <c r="AV155" s="223" t="str">
        <f t="shared" ca="1" si="72"/>
        <v>-6,2655931198943+3,96764308538311i</v>
      </c>
      <c r="AW155" s="223" t="str">
        <f t="shared" ca="1" si="73"/>
        <v>2,49843858675399+6,9826680735428i</v>
      </c>
      <c r="AX155" s="223" t="str">
        <f t="shared" ca="1" si="74"/>
        <v>7,36041510552137-0,907820616348842i</v>
      </c>
      <c r="AY155" s="223" t="str">
        <f t="shared" ca="1" si="75"/>
        <v>0,726913568624371-7,38047731930699i</v>
      </c>
      <c r="AZ155" s="223" t="str">
        <f t="shared" ca="1" si="76"/>
        <v>-7,04187977677651-2,32632285087027i</v>
      </c>
      <c r="BA155" s="223" t="str">
        <f t="shared" ca="1" si="77"/>
        <v>-3,81268275287914+6,36107687604489i</v>
      </c>
      <c r="BB155" s="223" t="str">
        <f t="shared" ca="1" si="78"/>
        <v>5,37115273781548+5,11376251541978i</v>
      </c>
      <c r="BC155" s="223" t="str">
        <f t="shared" ca="1" si="79"/>
        <v>6,16633520473346-4,12021345805287i</v>
      </c>
      <c r="BD155" s="223" t="str">
        <f t="shared" ca="1" si="80"/>
        <v>-2,66904935665508-6,91925027216058i</v>
      </c>
      <c r="BE155" s="223" t="str">
        <f t="shared" ca="1" si="81"/>
        <v>-7,33591925289973+1,08818082688045i</v>
      </c>
      <c r="BF155" s="223" t="str">
        <f t="shared" ca="1" si="82"/>
        <v>-0,545568655346384+7,39609380952937i</v>
      </c>
      <c r="BG155" s="223" t="str">
        <f t="shared" ca="1" si="83"/>
        <v>7,09684971494533+2,15280582508861i</v>
      </c>
      <c r="BH155" s="223" t="str">
        <f t="shared" ca="1" si="84"/>
        <v>3,65542580284953-6,45272895734177i</v>
      </c>
      <c r="BI155" s="223" t="str">
        <f t="shared" ca="1" si="85"/>
        <v>-5,49503306153359-4,98040765898817i</v>
      </c>
      <c r="BJ155" s="223" t="str">
        <f t="shared" ca="1" si="86"/>
        <v>-6,06336291981981+4,27030196819959i</v>
      </c>
      <c r="BK155" s="223" t="str">
        <f t="shared" ca="1" si="87"/>
        <v>2,83805239102665+6,85166457314155i</v>
      </c>
      <c r="BL155" s="223" t="str">
        <f t="shared" ca="1" si="88"/>
        <v>7,30700451682794-1,26788555797092i</v>
      </c>
      <c r="BM155" s="223" t="str">
        <f t="shared" ca="1" si="89"/>
        <v>0,363895111911226-7,4072551693986i</v>
      </c>
      <c r="BN155" s="223" t="str">
        <f t="shared" ca="1" si="90"/>
        <v>-7,1475447762144-1,9779920295758i</v>
      </c>
      <c r="BO155" s="223" t="str">
        <f t="shared" ca="1" si="91"/>
        <v>-3,49596696100205+6,54049415599748i</v>
      </c>
      <c r="BP155" s="223" t="str">
        <f t="shared" ca="1" si="92"/>
        <v>5,61560338280844+4,84405279121167i</v>
      </c>
      <c r="BQ155" s="223" t="str">
        <f t="shared" ca="1" si="93"/>
        <v>5,95673829180656-4,41781820811818i</v>
      </c>
      <c r="BR155" s="223" t="str">
        <f t="shared" ca="1" si="94"/>
        <v>-3,00534588875869-6,77995168758423i</v>
      </c>
      <c r="BS155" s="223" t="str">
        <f t="shared" ca="1" si="95"/>
        <v>-7,27368831446158+1,44682656221133i</v>
      </c>
      <c r="BT155" s="223" t="str">
        <f t="shared" ca="1" si="96"/>
        <v>-0,182002371666935+7,41395467572892i</v>
      </c>
      <c r="BU155" s="223" t="str">
        <f t="shared" ca="1" si="97"/>
        <v>7,193934423774+1,80198676562693i</v>
      </c>
      <c r="BV155" s="223" t="str">
        <f t="shared" ca="1" si="98"/>
        <v>3,33440227937933-6,62431960553875i</v>
      </c>
      <c r="BW155" s="223" t="str">
        <f t="shared" ca="1" si="99"/>
        <v>-5,73279107458597-4,70478004716507i</v>
      </c>
      <c r="BX155" s="223" t="str">
        <f t="shared" ca="1" si="100"/>
        <v>-5,84652554738362+4,5626733195404i</v>
      </c>
      <c r="BY155" s="223" t="str">
        <f t="shared" ca="1" si="101"/>
        <v>3,17082907850524+6,7041548126487i</v>
      </c>
      <c r="BZ155" s="223" t="str">
        <f t="shared" ca="1" si="102"/>
        <v>7,23599071423531-1,62489605223089i</v>
      </c>
      <c r="CA155" s="223" t="str">
        <f t="shared" ca="1" si="103"/>
        <v>9,08552959609297E-14-7,41618829298819i</v>
      </c>
      <c r="CB155" s="223" t="str">
        <f t="shared" ca="1" si="104"/>
        <v>-7,23599071423541-1,62489605223046i</v>
      </c>
      <c r="CC155" s="223" t="str">
        <f t="shared" ca="1" si="105"/>
        <v>-3,17082907850541+6,70415481264862i</v>
      </c>
      <c r="CD155" s="223" t="str">
        <f t="shared" ca="1" si="106"/>
        <v>5,84652554738344+4,56267331954063i</v>
      </c>
      <c r="CE155" s="223" t="str">
        <f t="shared" ca="1" si="107"/>
        <v>5,73279107458609-4,70478004716493i</v>
      </c>
      <c r="CF155" s="223" t="str">
        <f t="shared" ca="1" si="108"/>
        <v>-3,33440227937907-6,62431960553888i</v>
      </c>
      <c r="CG155" s="223" t="str">
        <f t="shared" ca="1" si="109"/>
        <v>-7,19393442377404+1,80198676562676i</v>
      </c>
      <c r="CH155" s="223" t="str">
        <f t="shared" ca="1" si="110"/>
        <v>0,182002371667385+7,41395467572891i</v>
      </c>
      <c r="CI155" s="223" t="str">
        <f t="shared" ca="1" si="111"/>
        <v>7,27368831446154+1,44682656221151i</v>
      </c>
      <c r="CJ155" s="223" t="str">
        <f t="shared" ca="1" si="112"/>
        <v>3,00534588875886-6,77995168758416i</v>
      </c>
      <c r="CK155" s="223" t="str">
        <f t="shared" ca="1" si="113"/>
        <v>-5,95673829180689-4,41781820811774i</v>
      </c>
      <c r="CL155" s="223" t="str">
        <f t="shared" ca="1" si="114"/>
        <v>-5,61560338281007+4,84405279120978i</v>
      </c>
      <c r="CM155" s="223" t="str">
        <f t="shared" ca="1" si="115"/>
        <v>3,49596696100384+6,54049415599653i</v>
      </c>
      <c r="CN155" s="223" t="str">
        <f t="shared" ca="1" si="116"/>
        <v>7,14754477621444-1,97799202957563i</v>
      </c>
      <c r="CO155" s="223" t="str">
        <f t="shared" ca="1" si="117"/>
        <v>-0,363895111908097-7,40725516939875i</v>
      </c>
      <c r="CP155" s="223" t="str">
        <f t="shared" ca="1" si="118"/>
        <v>-7,30700451682816-1,26788555796964i</v>
      </c>
      <c r="CQ155" s="223" t="str">
        <f t="shared" ca="1" si="119"/>
        <v>-2,8380523910275+6,8516645731412i</v>
      </c>
      <c r="CR155" s="223" t="str">
        <f t="shared" ca="1" si="120"/>
        <v>6,06336291981752+4,27030196820284i</v>
      </c>
      <c r="CS155" s="223" t="str">
        <f t="shared" ca="1" si="121"/>
        <v>5,49503306153324-4,98040765898854i</v>
      </c>
      <c r="CT155" s="223" t="str">
        <f t="shared" ca="1" si="122"/>
        <v>-3,65542580284809-6,45272895734258i</v>
      </c>
      <c r="CU155" s="223" t="str">
        <f t="shared" ca="1" si="123"/>
        <v>-7,09684971494455+2,15280582509121i</v>
      </c>
      <c r="CV155" s="223" t="str">
        <f t="shared" ca="1" si="124"/>
        <v>0,545568655346939+7,39609380952933i</v>
      </c>
      <c r="CW155" s="223" t="str">
        <f t="shared" ca="1" si="125"/>
        <v>7,33591925289937+1,08818082688287i</v>
      </c>
      <c r="CX155" s="223" t="str">
        <f t="shared" ca="1" si="126"/>
        <v>2,66904935665319-6,91925027216131i</v>
      </c>
      <c r="CY155" s="223" t="str">
        <f t="shared" ca="1" si="127"/>
        <v>-6,16633520473332-4,12021345805307i</v>
      </c>
      <c r="CZ155" s="223" t="str">
        <f t="shared" ca="1" si="128"/>
        <v>-5,37115273781764+5,11376251541751i</v>
      </c>
      <c r="DA155" s="223" t="str">
        <f t="shared" ca="1" si="129"/>
        <v>3,81268275288021+6,36107687604425i</v>
      </c>
      <c r="DB155" s="223" t="str">
        <f t="shared" ca="1" si="130"/>
        <v>7,04187977677679-2,3263228508694i</v>
      </c>
      <c r="DC155" s="223" t="str">
        <f t="shared" ca="1" si="131"/>
        <v>-0,726913568620467-7,38047731930737i</v>
      </c>
      <c r="DD155" s="223" t="str">
        <f t="shared" ca="1" si="132"/>
        <v>-7,36041510552143-0,907820616348294i</v>
      </c>
      <c r="DE155" s="223" t="str">
        <f t="shared" ca="1" si="133"/>
        <v>-2,4984385867556+6,98266807354222i</v>
      </c>
      <c r="DF155" s="223" t="str">
        <f t="shared" ca="1" si="134"/>
        <v>6,26559311989578+3,96764308538077i</v>
      </c>
      <c r="DG155" s="223" t="str">
        <f t="shared" ca="1" si="135"/>
        <v>5,24403703252803-5,24403703252844i</v>
      </c>
      <c r="DH155" s="223" t="str">
        <f t="shared" ca="1" si="136"/>
        <v>-3,96764308538107-6,26559311989559i</v>
      </c>
      <c r="DI155" s="223" t="str">
        <f t="shared" ca="1" si="137"/>
        <v>-6,9826680735421+2,49843858675595i</v>
      </c>
      <c r="DJ155" s="223" t="str">
        <f t="shared" ca="1" si="138"/>
        <v>0,907820616348754+7,36041510552138i</v>
      </c>
      <c r="DK155" s="223" t="str">
        <f t="shared" ca="1" si="139"/>
        <v>7,3804773193067+0,726913568627346i</v>
      </c>
      <c r="DL155" s="223" t="str">
        <f t="shared" ca="1" si="140"/>
        <v>2,32632285086905-7,04187977677691i</v>
      </c>
      <c r="DM155" s="223" t="str">
        <f t="shared" ca="1" si="141"/>
        <v>-6,36107687604444-3,8126827528799i</v>
      </c>
      <c r="DN155" s="223" t="str">
        <f t="shared" ca="1" si="142"/>
        <v>-5,11376251541717+5,37115273781796i</v>
      </c>
      <c r="DO155" s="223" t="str">
        <f t="shared" ca="1" si="143"/>
        <v>4,12021345805345+6,16633520473306i</v>
      </c>
      <c r="DP155" s="223" t="str">
        <f t="shared" ca="1" si="144"/>
        <v>6,91925027216118-2,66904935665353i</v>
      </c>
      <c r="DQ155" s="223" t="str">
        <f t="shared" ca="1" si="145"/>
        <v>-1,08818082688323-7,33591925289932i</v>
      </c>
      <c r="DR155" s="223" t="str">
        <f t="shared" ca="1" si="146"/>
        <v>-7,39609380952936-0,545568655346475i</v>
      </c>
      <c r="DS155" s="223" t="str">
        <f t="shared" ca="1" si="147"/>
        <v>-2,15280582509076+7,09684971494468i</v>
      </c>
      <c r="DT155" s="223" t="str">
        <f t="shared" ca="1" si="148"/>
        <v>6,45272895734287+3,6554258028476i</v>
      </c>
      <c r="DU155" s="223" t="str">
        <f t="shared" ca="1" si="149"/>
        <v>4,98040765898827-5,49503306153349i</v>
      </c>
      <c r="DV155" s="223" t="str">
        <f t="shared" ca="1" si="150"/>
        <v>-4,2703019681971-6,06336291982156i</v>
      </c>
      <c r="DW155" s="223" t="str">
        <f t="shared" ca="1" si="151"/>
        <v>-6,85166457314103+2,83805239102793i</v>
      </c>
      <c r="DX155" s="223" t="str">
        <f t="shared" ca="1" si="152"/>
        <v>1,26788555797+7,3070045168281i</v>
      </c>
      <c r="DY155" s="223" t="str">
        <f t="shared" ca="1" si="153"/>
        <v>7,40725516939877+0,363895111907737i</v>
      </c>
      <c r="DZ155" s="223" t="str">
        <f t="shared" ca="1" si="154"/>
        <v>1,97799202957518-7,14754477621457i</v>
      </c>
      <c r="EA155" s="223" t="str">
        <f t="shared" ca="1" si="155"/>
        <v>-6,54049415599674-3,49596696100343i</v>
      </c>
      <c r="EB155" s="223" t="str">
        <f t="shared" ca="1" si="156"/>
        <v>-4,84405279120943+5,61560338281037i</v>
      </c>
      <c r="EC155" s="223" t="str">
        <f t="shared" ca="1" si="157"/>
        <v>4,41781820811803+5,95673829180668i</v>
      </c>
      <c r="ED155" s="223" t="str">
        <f t="shared" ca="1" si="158"/>
        <v>6,77995168758517-3,00534588875659i</v>
      </c>
      <c r="EE155" s="223" t="str">
        <f t="shared" ca="1" si="159"/>
        <v>-1,44682656221341-7,27368831446116i</v>
      </c>
      <c r="EF155" s="223" t="str">
        <f t="shared" ca="1" si="160"/>
        <v>-7,41395467572891-0,182002371667658i</v>
      </c>
      <c r="EG155" s="223" t="str">
        <f t="shared" ca="1" si="161"/>
        <v>-1,80198676562999+7,19393442377323i</v>
      </c>
      <c r="EH155" s="223" t="str">
        <f t="shared" ca="1" si="162"/>
        <v>6,62431960553938+3,33440227937809i</v>
      </c>
      <c r="EI155" s="223" t="str">
        <f t="shared" ca="1" si="163"/>
        <v>4,70478004716571-5,73279107458545i</v>
      </c>
      <c r="EJ155" s="223" t="str">
        <f t="shared" ca="1" si="164"/>
        <v>-4,56267331954332-5,84652554738134i</v>
      </c>
      <c r="EK155" s="223" t="str">
        <f t="shared" ca="1" si="165"/>
        <v>-6,70415481264847+3,17082907850573i</v>
      </c>
      <c r="EL155" s="223" t="str">
        <f t="shared" ca="1" si="166"/>
        <v>1,62489605222865+7,23599071423581i</v>
      </c>
      <c r="EM155" s="223" t="str">
        <f t="shared" ca="1" si="167"/>
        <v>7,41618829298819-2,76921989050078E-12i</v>
      </c>
      <c r="EN155" s="223"/>
      <c r="EO155" s="223"/>
      <c r="EP155" s="223"/>
    </row>
    <row r="156" spans="1:146" ht="15.75" thickBot="1">
      <c r="A156" s="257">
        <f t="shared" si="168"/>
        <v>1.0937500000000005E-3</v>
      </c>
      <c r="B156" s="256">
        <v>56</v>
      </c>
      <c r="C156" s="230">
        <f t="shared" si="169"/>
        <v>11200</v>
      </c>
      <c r="D156" s="229">
        <f t="shared" si="170"/>
        <v>70371.67544041136</v>
      </c>
      <c r="E156" s="229" t="str">
        <f t="shared" si="171"/>
        <v>70371,6754404114i</v>
      </c>
      <c r="F156" s="229" t="str">
        <f t="shared" si="177"/>
        <v>0,0149792767780985-0,0020582872893864i</v>
      </c>
      <c r="G156" s="229" t="str">
        <f t="shared" si="178"/>
        <v>-5,02085875193973+0,556460618839703i</v>
      </c>
      <c r="H156" s="229" t="str">
        <f t="shared" si="179"/>
        <v>0,00202739003517441-0,00755062829550334i</v>
      </c>
      <c r="I156" s="229" t="str">
        <f t="shared" si="174"/>
        <v>-0,0020091788974168+0,00699504041735782i</v>
      </c>
      <c r="J156" s="255" t="str">
        <f ca="1">IMPRODUCT(1/N_FFT2,BS100)</f>
        <v>0,0381523575508295-0,000301691577807184i</v>
      </c>
      <c r="K156" s="254" t="str">
        <f t="shared" ca="1" si="175"/>
        <v>-0,0000745445668974894+0,000267483435437198i</v>
      </c>
      <c r="N156" s="246">
        <f t="shared" ca="1" si="176"/>
        <v>2.5935503411821648</v>
      </c>
      <c r="O156" s="223">
        <f t="shared" ca="1" si="39"/>
        <v>-7.4064496588178352</v>
      </c>
      <c r="P156" s="223" t="str">
        <f t="shared" ca="1" si="40"/>
        <v>-1,44492664893505+7,26413680541606i</v>
      </c>
      <c r="Q156" s="223" t="str">
        <f t="shared" ca="1" si="41"/>
        <v>6,842667248357+2,83432557707565i</v>
      </c>
      <c r="R156" s="223" t="str">
        <f t="shared" ca="1" si="42"/>
        <v>4,1148029627974-6,15823782635557i</v>
      </c>
      <c r="S156" s="223" t="str">
        <f t="shared" ca="1" si="43"/>
        <v>-5,23715077826689-5,23715077826687i</v>
      </c>
      <c r="T156" s="223" t="str">
        <f t="shared" ca="1" si="44"/>
        <v>-6,15823782635559+4,11480296279736i</v>
      </c>
      <c r="U156" s="223" t="str">
        <f t="shared" ca="1" si="45"/>
        <v>2,83432557707567+6,842667248357i</v>
      </c>
      <c r="V156" s="223" t="str">
        <f t="shared" ca="1" si="46"/>
        <v>7,26413680541607-1,44492664893501i</v>
      </c>
      <c r="W156" s="223" t="str">
        <f t="shared" ca="1" si="47"/>
        <v>-1,81015064975055E-13-7,40644965881784i</v>
      </c>
      <c r="X156" s="223" t="str">
        <f t="shared" ca="1" si="48"/>
        <v>-7,26413680541604-1,44492664893509i</v>
      </c>
      <c r="Y156" s="223" t="str">
        <f t="shared" ca="1" si="49"/>
        <v>-2,83432557707597+6,84266724835687i</v>
      </c>
      <c r="Z156" s="223" t="str">
        <f t="shared" ca="1" si="50"/>
        <v>6,15823782635566+4,11480296279726i</v>
      </c>
      <c r="AA156" s="223" t="str">
        <f t="shared" ca="1" si="51"/>
        <v>5,23715077826695-5,23715077826681i</v>
      </c>
      <c r="AB156" s="223" t="str">
        <f t="shared" ca="1" si="52"/>
        <v>-4,1148029627977-6,15823782635537i</v>
      </c>
      <c r="AC156" s="223" t="str">
        <f t="shared" ca="1" si="53"/>
        <v>-6,84266724835696+2,83432557707576i</v>
      </c>
      <c r="AD156" s="223" t="str">
        <f t="shared" ca="1" si="54"/>
        <v>1,44492664893489+7,26413680541609i</v>
      </c>
      <c r="AE156" s="223" t="str">
        <f t="shared" ca="1" si="55"/>
        <v>7,40644965881784-3,62030129950111E-13i</v>
      </c>
      <c r="AF156" s="223" t="str">
        <f t="shared" ca="1" si="56"/>
        <v>1,44492664893492-7,26413680541608i</v>
      </c>
      <c r="AG156" s="223" t="str">
        <f t="shared" ca="1" si="57"/>
        <v>-6,84266724835694-2,8343255770758i</v>
      </c>
      <c r="AH156" s="223" t="str">
        <f t="shared" ca="1" si="58"/>
        <v>-4,11480296279709+6,15823782635577i</v>
      </c>
      <c r="AI156" s="223" t="str">
        <f t="shared" ca="1" si="59"/>
        <v>5,23715077826693+5,23715077826683i</v>
      </c>
      <c r="AJ156" s="223" t="str">
        <f t="shared" ca="1" si="60"/>
        <v>6,15823782635569-4,11480296279723i</v>
      </c>
      <c r="AK156" s="223" t="str">
        <f t="shared" ca="1" si="61"/>
        <v>-2,83432557707592-6,84266724835689i</v>
      </c>
      <c r="AL156" s="223" t="str">
        <f t="shared" ca="1" si="62"/>
        <v>-7,26413680541605+1,44492664893505i</v>
      </c>
      <c r="AM156" s="223" t="str">
        <f t="shared" ca="1" si="63"/>
        <v>-2,06875162980373E-13+7,40644965881784i</v>
      </c>
      <c r="AN156" s="223" t="str">
        <f t="shared" ca="1" si="64"/>
        <v>7,26413680541612+1,44492664893474i</v>
      </c>
      <c r="AO156" s="223" t="str">
        <f t="shared" ca="1" si="65"/>
        <v>2,83432557707562-6,84266724835702i</v>
      </c>
      <c r="AP156" s="223" t="str">
        <f t="shared" ca="1" si="66"/>
        <v>-6,15823782635544-4,11480296279759i</v>
      </c>
      <c r="AQ156" s="223" t="str">
        <f t="shared" ca="1" si="67"/>
        <v>-5,23715077826672+5,23715077826705i</v>
      </c>
      <c r="AR156" s="223" t="str">
        <f t="shared" ca="1" si="68"/>
        <v>-5,23715077826672+5,23715077826705i</v>
      </c>
      <c r="AS156" s="223" t="str">
        <f t="shared" ca="1" si="69"/>
        <v>6,8426672483571-2,83432557707542i</v>
      </c>
      <c r="AT156" s="223" t="str">
        <f t="shared" ca="1" si="70"/>
        <v>-1,44492664893524-7,26413680541601i</v>
      </c>
      <c r="AU156" s="223" t="str">
        <f t="shared" ca="1" si="71"/>
        <v>-7,40644965881784-6,53295905266617E-14i</v>
      </c>
      <c r="AV156" s="223" t="str">
        <f t="shared" ca="1" si="72"/>
        <v>-1,44492664893532+7,264136805416i</v>
      </c>
      <c r="AW156" s="223" t="str">
        <f t="shared" ca="1" si="73"/>
        <v>6,84266724835707+2,83432557707549i</v>
      </c>
      <c r="AX156" s="223" t="str">
        <f t="shared" ca="1" si="74"/>
        <v>4,11480296279744-6,15823782635555i</v>
      </c>
      <c r="AY156" s="223" t="str">
        <f t="shared" ca="1" si="75"/>
        <v>-5,23715077826666-5,2371507782671i</v>
      </c>
      <c r="AZ156" s="223" t="str">
        <f t="shared" ca="1" si="76"/>
        <v>-6,15823782635549+4,11480296279753i</v>
      </c>
      <c r="BA156" s="223" t="str">
        <f t="shared" ca="1" si="77"/>
        <v>2,83432557707555+6,84266724835705i</v>
      </c>
      <c r="BB156" s="223" t="str">
        <f t="shared" ca="1" si="78"/>
        <v>7,26413680541613-1,44492664893466i</v>
      </c>
      <c r="BC156" s="223" t="str">
        <f t="shared" ca="1" si="79"/>
        <v>-1,28841971955509E-13-7,40644965881784i</v>
      </c>
      <c r="BD156" s="223" t="str">
        <f t="shared" ca="1" si="80"/>
        <v>-7,26413680541604-1,44492664893513i</v>
      </c>
      <c r="BE156" s="223" t="str">
        <f t="shared" ca="1" si="81"/>
        <v>-2,83432557707531+6,84266724835714i</v>
      </c>
      <c r="BF156" s="223" t="str">
        <f t="shared" ca="1" si="82"/>
        <v>6,15823782635566+4,11480296279727i</v>
      </c>
      <c r="BG156" s="223" t="str">
        <f t="shared" ca="1" si="83"/>
        <v>5,237150778267-5,23715077826676i</v>
      </c>
      <c r="BH156" s="223" t="str">
        <f t="shared" ca="1" si="84"/>
        <v>-4,11480296279764-6,1582378263554i</v>
      </c>
      <c r="BI156" s="223" t="str">
        <f t="shared" ca="1" si="85"/>
        <v>-6,84266724835697+2,83432557707573i</v>
      </c>
      <c r="BJ156" s="223" t="str">
        <f t="shared" ca="1" si="86"/>
        <v>1,4449266489348+7,2641368054161i</v>
      </c>
      <c r="BK156" s="223" t="str">
        <f t="shared" ca="1" si="87"/>
        <v>7,40644965881784-3,23013534437678E-13i</v>
      </c>
      <c r="BL156" s="223" t="str">
        <f t="shared" ca="1" si="88"/>
        <v>1,44492664893499-7,26413680541607i</v>
      </c>
      <c r="BM156" s="223" t="str">
        <f t="shared" ca="1" si="89"/>
        <v>-6,84266724835694-2,83432557707581i</v>
      </c>
      <c r="BN156" s="223" t="str">
        <f t="shared" ca="1" si="90"/>
        <v>-4,11480296279715+6,15823782635574i</v>
      </c>
      <c r="BO156" s="223" t="str">
        <f t="shared" ca="1" si="91"/>
        <v>5,23715077826694+5,23715077826683i</v>
      </c>
      <c r="BP156" s="223" t="str">
        <f t="shared" ca="1" si="92"/>
        <v>6,15823782635571-4,1148029627972i</v>
      </c>
      <c r="BQ156" s="223" t="str">
        <f t="shared" ca="1" si="93"/>
        <v>-2,83432557707586-6,84266724835691i</v>
      </c>
      <c r="BR156" s="223" t="str">
        <f t="shared" ca="1" si="94"/>
        <v>-7,26413680541606+1,44492664893504i</v>
      </c>
      <c r="BS156" s="223" t="str">
        <f t="shared" ca="1" si="95"/>
        <v>-2,72204753507035E-13+7,40644965881784i</v>
      </c>
      <c r="BT156" s="223" t="str">
        <f t="shared" ca="1" si="96"/>
        <v>7,26413680541612+1,44492664893475i</v>
      </c>
      <c r="BU156" s="223" t="str">
        <f t="shared" ca="1" si="97"/>
        <v>2,83432557707568-6,84266724835699i</v>
      </c>
      <c r="BV156" s="223" t="str">
        <f t="shared" ca="1" si="98"/>
        <v>-6,1582378263554-4,11480296279765i</v>
      </c>
      <c r="BW156" s="223" t="str">
        <f t="shared" ca="1" si="99"/>
        <v>-5,23715077826673+5,23715077826703i</v>
      </c>
      <c r="BX156" s="223" t="str">
        <f t="shared" ca="1" si="100"/>
        <v>4,11480296279731+6,15823782635563i</v>
      </c>
      <c r="BY156" s="223" t="str">
        <f t="shared" ca="1" si="101"/>
        <v>6,84266724835711-2,83432557707541i</v>
      </c>
      <c r="BZ156" s="223" t="str">
        <f t="shared" ca="1" si="102"/>
        <v>-1,44492664893518-7,26413680541603i</v>
      </c>
      <c r="CA156" s="223" t="str">
        <f t="shared" ca="1" si="103"/>
        <v>-7,40644965881784-1,30659181053323E-13i</v>
      </c>
      <c r="CB156" s="223" t="str">
        <f t="shared" ca="1" si="104"/>
        <v>-1,44492664893533+7,264136805416i</v>
      </c>
      <c r="CC156" s="223" t="str">
        <f t="shared" ca="1" si="105"/>
        <v>6,84266724835705+2,83432557707555i</v>
      </c>
      <c r="CD156" s="223" t="str">
        <f t="shared" ca="1" si="106"/>
        <v>4,11480296279744-6,15823782635554i</v>
      </c>
      <c r="CE156" s="223" t="str">
        <f t="shared" ca="1" si="107"/>
        <v>-5,23715077826714-5,23715077826663i</v>
      </c>
      <c r="CF156" s="223" t="str">
        <f t="shared" ca="1" si="108"/>
        <v>-6,15823782635549+4,11480296279752i</v>
      </c>
      <c r="CG156" s="223" t="str">
        <f t="shared" ca="1" si="109"/>
        <v>2,83432557707554+6,84266724835705i</v>
      </c>
      <c r="CH156" s="223" t="str">
        <f t="shared" ca="1" si="110"/>
        <v>7,264136805416-1,44492664893532i</v>
      </c>
      <c r="CI156" s="223" t="str">
        <f t="shared" ca="1" si="111"/>
        <v>-1,16138371457306E-13-7,40644965881784i</v>
      </c>
      <c r="CJ156" s="223" t="str">
        <f t="shared" ca="1" si="112"/>
        <v>-7,26413680541603-1,44492664893519i</v>
      </c>
      <c r="CK156" s="223" t="str">
        <f t="shared" ca="1" si="113"/>
        <v>-2,8343255770726+6,84266724835827i</v>
      </c>
      <c r="CL156" s="223" t="str">
        <f t="shared" ca="1" si="114"/>
        <v>6,15823782635521+4,11480296279794i</v>
      </c>
      <c r="CM156" s="223" t="str">
        <f t="shared" ca="1" si="115"/>
        <v>5,23715077826489-5,23715077826888i</v>
      </c>
      <c r="CN156" s="223" t="str">
        <f t="shared" ca="1" si="116"/>
        <v>-4,11480296279641-6,15823782635623i</v>
      </c>
      <c r="CO156" s="223" t="str">
        <f t="shared" ca="1" si="117"/>
        <v>-6,84266724835615+2,83432557707771i</v>
      </c>
      <c r="CP156" s="223" t="str">
        <f t="shared" ca="1" si="118"/>
        <v>1,44492664893339+7,26413680541638i</v>
      </c>
      <c r="CQ156" s="223" t="str">
        <f t="shared" ca="1" si="119"/>
        <v>7,40644965881784-1,73121166470786E-12i</v>
      </c>
      <c r="CR156" s="223" t="str">
        <f t="shared" ca="1" si="120"/>
        <v>1,44492664893722-7,26413680541562i</v>
      </c>
      <c r="CS156" s="223" t="str">
        <f t="shared" ca="1" si="121"/>
        <v>-6,84266724835748-2,83432557707451i</v>
      </c>
      <c r="CT156" s="223" t="str">
        <f t="shared" ca="1" si="122"/>
        <v>-4,11480296279966+6,15823782635406i</v>
      </c>
      <c r="CU156" s="223" t="str">
        <f t="shared" ca="1" si="123"/>
        <v>5,23715077826741+5,23715077826635i</v>
      </c>
      <c r="CV156" s="223" t="str">
        <f t="shared" ca="1" si="124"/>
        <v>6,15823782635738-4,11480296279469i</v>
      </c>
      <c r="CW156" s="223" t="str">
        <f t="shared" ca="1" si="125"/>
        <v>-2,8343255770759-6,8426672483569i</v>
      </c>
      <c r="CX156" s="223" t="str">
        <f t="shared" ca="1" si="126"/>
        <v>-7,26413680541679+1,44492664893136i</v>
      </c>
      <c r="CY156" s="223" t="str">
        <f t="shared" ca="1" si="127"/>
        <v>-3,37534344033696E-13+7,40644965881784i</v>
      </c>
      <c r="CZ156" s="223" t="str">
        <f t="shared" ca="1" si="128"/>
        <v>7,26413680541667+1,44492664893192i</v>
      </c>
      <c r="DA156" s="223" t="str">
        <f t="shared" ca="1" si="129"/>
        <v>2,83432557707642-6,84266724835668i</v>
      </c>
      <c r="DB156" s="223" t="str">
        <f t="shared" ca="1" si="130"/>
        <v>-6,15823782635706-4,11480296279516i</v>
      </c>
      <c r="DC156" s="223" t="str">
        <f t="shared" ca="1" si="131"/>
        <v>-5,23715077826781+5,23715077826595i</v>
      </c>
      <c r="DD156" s="223" t="str">
        <f t="shared" ca="1" si="132"/>
        <v>4,11480296279918+6,15823782635437i</v>
      </c>
      <c r="DE156" s="223" t="str">
        <f t="shared" ca="1" si="133"/>
        <v>6,84266724835774-2,83432557707389i</v>
      </c>
      <c r="DF156" s="223" t="str">
        <f t="shared" ca="1" si="134"/>
        <v>-1,44492664893666-7,26413680541573i</v>
      </c>
      <c r="DG156" s="223" t="str">
        <f t="shared" ca="1" si="135"/>
        <v>-7,40644965881784-2,30102837271834E-12i</v>
      </c>
      <c r="DH156" s="223" t="str">
        <f t="shared" ca="1" si="136"/>
        <v>-1,44492664893395+7,26413680541627i</v>
      </c>
      <c r="DI156" s="223" t="str">
        <f t="shared" ca="1" si="137"/>
        <v>6,84266724835589+2,83432557707833i</v>
      </c>
      <c r="DJ156" s="223" t="str">
        <f t="shared" ca="1" si="138"/>
        <v>4,1148029627968-6,15823782635597i</v>
      </c>
      <c r="DK156" s="223" t="str">
        <f t="shared" ca="1" si="139"/>
        <v>-5,23715077826456-5,2371507782692i</v>
      </c>
      <c r="DL156" s="223" t="str">
        <f t="shared" ca="1" si="140"/>
        <v>-6,15823782635552+4,11480296279746i</v>
      </c>
      <c r="DM156" s="223" t="str">
        <f t="shared" ca="1" si="141"/>
        <v>2,83432557707888+6,84266724835567i</v>
      </c>
      <c r="DN156" s="223" t="str">
        <f t="shared" ca="1" si="142"/>
        <v>7,26413680541615-1,44492664893453i</v>
      </c>
      <c r="DO156" s="223" t="str">
        <f t="shared" ca="1" si="143"/>
        <v>-3,10311620258126E-12-7,40644965881784i</v>
      </c>
      <c r="DP156" s="223" t="str">
        <f t="shared" ca="1" si="144"/>
        <v>-7,26413680541589-1,44492664893588i</v>
      </c>
      <c r="DQ156" s="223" t="str">
        <f t="shared" ca="1" si="145"/>
        <v>-2,83432557707334+6,84266724835796i</v>
      </c>
      <c r="DR156" s="223" t="str">
        <f t="shared" ca="1" si="146"/>
        <v>6,15823782635477+4,11480296279861i</v>
      </c>
      <c r="DS156" s="223" t="str">
        <f t="shared" ca="1" si="147"/>
        <v>5,23715077826553-5,23715077826823i</v>
      </c>
      <c r="DT156" s="223" t="str">
        <f t="shared" ca="1" si="148"/>
        <v>-4,11480296279583-6,15823782635662i</v>
      </c>
      <c r="DU156" s="223" t="str">
        <f t="shared" ca="1" si="149"/>
        <v>-6,84266724835642+2,83432557707707i</v>
      </c>
      <c r="DV156" s="223" t="str">
        <f t="shared" ca="1" si="150"/>
        <v>1,44492664893261+7,26413680541654i</v>
      </c>
      <c r="DW156" s="223" t="str">
        <f t="shared" ca="1" si="151"/>
        <v>7,40644965881784-9,29118213782777E-13i</v>
      </c>
      <c r="DX156" s="223" t="str">
        <f t="shared" ca="1" si="152"/>
        <v>1,44492664893801-7,26413680541547i</v>
      </c>
      <c r="DY156" s="223" t="str">
        <f t="shared" ca="1" si="153"/>
        <v>-6,84266724835721-2,83432557707516i</v>
      </c>
      <c r="DZ156" s="223" t="str">
        <f t="shared" ca="1" si="154"/>
        <v>-4,11480296280024+6,15823782635367i</v>
      </c>
      <c r="EA156" s="223" t="str">
        <f t="shared" ca="1" si="155"/>
        <v>5,23715077826684+5,23715077826692i</v>
      </c>
      <c r="EB156" s="223" t="str">
        <f t="shared" ca="1" si="156"/>
        <v>6,15823782635373-4,11480296280015i</v>
      </c>
      <c r="EC156" s="223" t="str">
        <f t="shared" ca="1" si="157"/>
        <v>-2,83432557707506-6,84266724835725i</v>
      </c>
      <c r="ED156" s="223" t="str">
        <f t="shared" ca="1" si="158"/>
        <v>-7,26413680541549+1,44492664893791i</v>
      </c>
      <c r="EE156" s="223" t="str">
        <f t="shared" ca="1" si="159"/>
        <v>-1,03437581490186E-12+7,40644965881784i</v>
      </c>
      <c r="EF156" s="223" t="str">
        <f t="shared" ca="1" si="160"/>
        <v>7,26413680541652+1,44492664893271i</v>
      </c>
      <c r="EG156" s="223" t="str">
        <f t="shared" ca="1" si="161"/>
        <v>2,83432557707716-6,84266724835637i</v>
      </c>
      <c r="EH156" s="223" t="str">
        <f t="shared" ca="1" si="162"/>
        <v>-6,15823782635668-4,11480296279575i</v>
      </c>
      <c r="EI156" s="223" t="str">
        <f t="shared" ca="1" si="163"/>
        <v>-5,23715077826831+5,23715077826546i</v>
      </c>
      <c r="EJ156" s="223" t="str">
        <f t="shared" ca="1" si="164"/>
        <v>4,11480296279852+6,15823782635483i</v>
      </c>
      <c r="EK156" s="223" t="str">
        <f t="shared" ca="1" si="165"/>
        <v>6,842667248358-2,83432557707324i</v>
      </c>
      <c r="EL156" s="223" t="str">
        <f t="shared" ca="1" si="166"/>
        <v>-1,44492664893578-7,26413680541591i</v>
      </c>
      <c r="EM156" s="223" t="str">
        <f t="shared" ca="1" si="167"/>
        <v>-7,40644965881784-3,20837380370034E-12i</v>
      </c>
      <c r="EN156" s="223"/>
      <c r="EO156" s="223"/>
      <c r="EP156" s="223"/>
    </row>
    <row r="157" spans="1:146" ht="15.75" thickBot="1">
      <c r="A157" s="257">
        <f t="shared" si="168"/>
        <v>1.1132812500000006E-3</v>
      </c>
      <c r="B157" s="256">
        <v>57</v>
      </c>
      <c r="C157" s="230">
        <f t="shared" si="169"/>
        <v>11400</v>
      </c>
      <c r="D157" s="229">
        <f t="shared" si="170"/>
        <v>71628.312501847278</v>
      </c>
      <c r="E157" s="229" t="str">
        <f t="shared" si="171"/>
        <v>71628,3125018473i</v>
      </c>
      <c r="F157" s="229" t="str">
        <f t="shared" si="177"/>
        <v>0,0145335160873601-0,00183952473626076i</v>
      </c>
      <c r="G157" s="229" t="str">
        <f t="shared" si="178"/>
        <v>-5,02213504099576+0,60969920691264i</v>
      </c>
      <c r="H157" s="229" t="str">
        <f t="shared" si="179"/>
        <v>0,00202645675944959-0,00741796060879724i</v>
      </c>
      <c r="I157" s="229" t="str">
        <f t="shared" si="174"/>
        <v>-0,00200687272561219+0,00688670553647302i</v>
      </c>
      <c r="J157" s="255" t="str">
        <f ca="1">IMPRODUCT(1/N_FFT2,BT100)</f>
        <v>-0,0309606169421518-0,0044502841914216i</v>
      </c>
      <c r="K157" s="254" t="str">
        <f t="shared" ca="1" si="175"/>
        <v>0,0000927818144892726-0,00020428549814315i</v>
      </c>
      <c r="N157" s="246">
        <f t="shared" ca="1" si="176"/>
        <v>2.6060849022489734</v>
      </c>
      <c r="O157" s="223">
        <f t="shared" ca="1" si="39"/>
        <v>-7.3939150977510266</v>
      </c>
      <c r="P157" s="223" t="str">
        <f t="shared" ca="1" si="40"/>
        <v>-1,26407769044486+7,28505923553612i</v>
      </c>
      <c r="Q157" s="223" t="str">
        <f t="shared" ca="1" si="41"/>
        <v>6,96169687875462+2,49093497327586i</v>
      </c>
      <c r="R157" s="223" t="str">
        <f t="shared" ca="1" si="42"/>
        <v>3,64444738518202-6,43334933991545i</v>
      </c>
      <c r="S157" s="223" t="str">
        <f t="shared" ca="1" si="43"/>
        <v>-5,71557366183811-4,69065008168943i</v>
      </c>
      <c r="T157" s="223" t="str">
        <f t="shared" ca="1" si="44"/>
        <v>-5,59873792233495+4,82950454495687i</v>
      </c>
      <c r="U157" s="223" t="str">
        <f t="shared" ca="1" si="45"/>
        <v>3,80123204208551+6,34197251925401i</v>
      </c>
      <c r="V157" s="223" t="str">
        <f t="shared" ca="1" si="46"/>
        <v>6,89846954139717-2,66103334424168i</v>
      </c>
      <c r="W157" s="223" t="str">
        <f t="shared" ca="1" si="47"/>
        <v>-1,44248127737988-7,25184309242548i</v>
      </c>
      <c r="X157" s="223" t="str">
        <f t="shared" ca="1" si="48"/>
        <v>-7,39168818876174+0,181455760092593i</v>
      </c>
      <c r="Y157" s="223" t="str">
        <f t="shared" ca="1" si="49"/>
        <v>-1,08491267037602+7,31388713136921i</v>
      </c>
      <c r="Z157" s="223" t="str">
        <f t="shared" ca="1" si="50"/>
        <v>7,02073075022703+2,31933615622385i</v>
      </c>
      <c r="AA157" s="223" t="str">
        <f t="shared" ca="1" si="51"/>
        <v>3,48546744944804-6,52085095149312i</v>
      </c>
      <c r="AB157" s="223" t="str">
        <f t="shared" ca="1" si="52"/>
        <v>-5,82896655348662-4,54897014620726i</v>
      </c>
      <c r="AC157" s="223" t="str">
        <f t="shared" ca="1" si="53"/>
        <v>-5,47852971245748+4,96544989527346i</v>
      </c>
      <c r="AD157" s="223" t="str">
        <f t="shared" ca="1" si="54"/>
        <v>3,95572697894425+6,24677553148848i</v>
      </c>
      <c r="AE157" s="223" t="str">
        <f t="shared" ca="1" si="55"/>
        <v>6,8310868239383-2,82952880822358i</v>
      </c>
      <c r="AF157" s="223" t="str">
        <f t="shared" ca="1" si="56"/>
        <v>-1,62001596753197-7,21425871019969i</v>
      </c>
      <c r="AG157" s="223" t="str">
        <f t="shared" ca="1" si="57"/>
        <v>-7,38500880320055+0,362802218021136i</v>
      </c>
      <c r="AH157" s="223" t="str">
        <f t="shared" ca="1" si="58"/>
        <v>-0,905094139481314+7,33830941507832i</v>
      </c>
      <c r="AI157" s="223" t="str">
        <f t="shared" ca="1" si="59"/>
        <v>7,07553559601732+2,14634025779753i</v>
      </c>
      <c r="AJ157" s="223" t="str">
        <f t="shared" ca="1" si="60"/>
        <v>3,32438799845313-6,60442464628762i</v>
      </c>
      <c r="AK157" s="223" t="str">
        <f t="shared" ca="1" si="61"/>
        <v>-5,93884829364205-4,40455008120642i</v>
      </c>
      <c r="AL157" s="223" t="str">
        <f t="shared" ca="1" si="62"/>
        <v>-5,35502144113706+5,09840424424279i</v>
      </c>
      <c r="AM157" s="223" t="str">
        <f t="shared" ca="1" si="63"/>
        <v>4,1078391337846+6,14781571972505i</v>
      </c>
      <c r="AN157" s="223" t="str">
        <f t="shared" ca="1" si="64"/>
        <v>6,75958931520767-2,99631986985384i</v>
      </c>
      <c r="AO157" s="223" t="str">
        <f t="shared" ca="1" si="65"/>
        <v>-1,79657482064081-7,17232872828554i</v>
      </c>
      <c r="AP157" s="223" t="str">
        <f t="shared" ca="1" si="66"/>
        <v>-7,3738809644796+0,54393013745883i</v>
      </c>
      <c r="AQ157" s="223" t="str">
        <f t="shared" ca="1" si="67"/>
        <v>-0,72473041372135+7,35831137559276i</v>
      </c>
      <c r="AR157" s="223" t="str">
        <f t="shared" ca="1" si="68"/>
        <v>-0,72473041372135+7,35831137559276i</v>
      </c>
      <c r="AS157" s="223" t="str">
        <f t="shared" ca="1" si="69"/>
        <v>3,1613060604348-6,68402008263057i</v>
      </c>
      <c r="AT157" s="223" t="str">
        <f t="shared" ca="1" si="70"/>
        <v>-6,04515269365323-4,25747687993344i</v>
      </c>
      <c r="AU157" s="223" t="str">
        <f t="shared" ca="1" si="71"/>
        <v>-5,22828750513763+5,22828750513706i</v>
      </c>
      <c r="AV157" s="223" t="str">
        <f t="shared" ca="1" si="72"/>
        <v>4,25747687993338+6,04515269365326i</v>
      </c>
      <c r="AW157" s="223" t="str">
        <f t="shared" ca="1" si="73"/>
        <v>6,6840200826306-3,16130606043474i</v>
      </c>
      <c r="AX157" s="223" t="str">
        <f t="shared" ca="1" si="74"/>
        <v>-1,97205148425669-7,12607840373592i</v>
      </c>
      <c r="AY157" s="223" t="str">
        <f t="shared" ca="1" si="75"/>
        <v>-7,35831137559276+0,724730413721337i</v>
      </c>
      <c r="AZ157" s="223" t="str">
        <f t="shared" ca="1" si="76"/>
        <v>-0,543930137458896+7,3738809644796i</v>
      </c>
      <c r="BA157" s="223" t="str">
        <f t="shared" ca="1" si="77"/>
        <v>7,17232872828552+1,79657482064087i</v>
      </c>
      <c r="BB157" s="223" t="str">
        <f t="shared" ca="1" si="78"/>
        <v>2,99631986985385-6,75958931520766i</v>
      </c>
      <c r="BC157" s="223" t="str">
        <f t="shared" ca="1" si="79"/>
        <v>-6,14781571972501-4,10783913378465i</v>
      </c>
      <c r="BD157" s="223" t="str">
        <f t="shared" ca="1" si="80"/>
        <v>-5,09840424424284+5,35502144113701i</v>
      </c>
      <c r="BE157" s="223" t="str">
        <f t="shared" ca="1" si="81"/>
        <v>4,40455008120636+5,9388482936421i</v>
      </c>
      <c r="BF157" s="223" t="str">
        <f t="shared" ca="1" si="82"/>
        <v>6,60442464628765-3,32438799845307i</v>
      </c>
      <c r="BG157" s="223" t="str">
        <f t="shared" ca="1" si="83"/>
        <v>-2,14634025779749-7,07553559601733i</v>
      </c>
      <c r="BH157" s="223" t="str">
        <f t="shared" ca="1" si="84"/>
        <v>-7,33830941507833+0,905094139481247i</v>
      </c>
      <c r="BI157" s="223" t="str">
        <f t="shared" ca="1" si="85"/>
        <v>-0,362802218021228+7,38500880320054i</v>
      </c>
      <c r="BJ157" s="223" t="str">
        <f t="shared" ca="1" si="86"/>
        <v>7,21425871019968+1,62001596753202i</v>
      </c>
      <c r="BK157" s="223" t="str">
        <f t="shared" ca="1" si="87"/>
        <v>2,82952880822364-6,83108682393828i</v>
      </c>
      <c r="BL157" s="223" t="str">
        <f t="shared" ca="1" si="88"/>
        <v>-6,24677553148843-3,95572697894433i</v>
      </c>
      <c r="BM157" s="223" t="str">
        <f t="shared" ca="1" si="89"/>
        <v>-4,96544989527347+5,47852971245747i</v>
      </c>
      <c r="BN157" s="223" t="str">
        <f t="shared" ca="1" si="90"/>
        <v>4,54897014620721+5,82896655348666i</v>
      </c>
      <c r="BO157" s="223" t="str">
        <f t="shared" ca="1" si="91"/>
        <v>6,52085095149282-3,48546744944861i</v>
      </c>
      <c r="BP157" s="223" t="str">
        <f t="shared" ca="1" si="92"/>
        <v>-2,31933615622384-7,02073075022703i</v>
      </c>
      <c r="BQ157" s="223" t="str">
        <f t="shared" ca="1" si="93"/>
        <v>-7,31388713136922+1,08491267037597i</v>
      </c>
      <c r="BR157" s="223" t="str">
        <f t="shared" ca="1" si="94"/>
        <v>-0,181455760092685+7,39168818876174i</v>
      </c>
      <c r="BS157" s="223" t="str">
        <f t="shared" ca="1" si="95"/>
        <v>7,25184309242548+1,44248127737989i</v>
      </c>
      <c r="BT157" s="223" t="str">
        <f t="shared" ca="1" si="96"/>
        <v>2,66103334424152-6,89846954139724i</v>
      </c>
      <c r="BU157" s="223" t="str">
        <f t="shared" ca="1" si="97"/>
        <v>-6,34197251925408-3,80123204208538i</v>
      </c>
      <c r="BV157" s="223" t="str">
        <f t="shared" ca="1" si="98"/>
        <v>-4,82950454495676+5,59873792233505i</v>
      </c>
      <c r="BW157" s="223" t="str">
        <f t="shared" ca="1" si="99"/>
        <v>4,69065008168951+5,71557366183804i</v>
      </c>
      <c r="BX157" s="223" t="str">
        <f t="shared" ca="1" si="100"/>
        <v>6,43334933991545-3,64444738518202i</v>
      </c>
      <c r="BY157" s="223" t="str">
        <f t="shared" ca="1" si="101"/>
        <v>-2,49093497327584-6,96169687875462i</v>
      </c>
      <c r="BZ157" s="223" t="str">
        <f t="shared" ca="1" si="102"/>
        <v>-7,28505923553613+1,26407769044483i</v>
      </c>
      <c r="CA157" s="223" t="str">
        <f t="shared" ca="1" si="103"/>
        <v>-6,52198293860497E-14+7,39391509775103i</v>
      </c>
      <c r="CB157" s="223" t="str">
        <f t="shared" ca="1" si="104"/>
        <v>7,28505923553611+1,26407769044495i</v>
      </c>
      <c r="CC157" s="223" t="str">
        <f t="shared" ca="1" si="105"/>
        <v>2,49093497327595-6,96169687875458i</v>
      </c>
      <c r="CD157" s="223" t="str">
        <f t="shared" ca="1" si="106"/>
        <v>-6,43334933991538-3,64444738518213i</v>
      </c>
      <c r="CE157" s="223" t="str">
        <f t="shared" ca="1" si="107"/>
        <v>-4,69065008168962+5,71557366183796i</v>
      </c>
      <c r="CF157" s="223" t="str">
        <f t="shared" ca="1" si="108"/>
        <v>4,82950454495674+5,59873792233507i</v>
      </c>
      <c r="CG157" s="223" t="str">
        <f t="shared" ca="1" si="109"/>
        <v>6,34197251925415-3,80123204208527i</v>
      </c>
      <c r="CH157" s="223" t="str">
        <f t="shared" ca="1" si="110"/>
        <v>-2,66103334424139-6,89846954139728i</v>
      </c>
      <c r="CI157" s="223" t="str">
        <f t="shared" ca="1" si="111"/>
        <v>-7,25184309242505+1,44248127738204i</v>
      </c>
      <c r="CJ157" s="223" t="str">
        <f t="shared" ca="1" si="112"/>
        <v>0,181455760089614+7,39168818876181i</v>
      </c>
      <c r="CK157" s="223" t="str">
        <f t="shared" ca="1" si="113"/>
        <v>7,31388713136909+1,08491267037683i</v>
      </c>
      <c r="CL157" s="223" t="str">
        <f t="shared" ca="1" si="114"/>
        <v>2,31933615622317-7,02073075022725i</v>
      </c>
      <c r="CM157" s="223" t="str">
        <f t="shared" ca="1" si="115"/>
        <v>-6,52085095149449-3,48546744944547i</v>
      </c>
      <c r="CN157" s="223" t="str">
        <f t="shared" ca="1" si="116"/>
        <v>-4,54897014620906+5,82896655348521i</v>
      </c>
      <c r="CO157" s="223" t="str">
        <f t="shared" ca="1" si="117"/>
        <v>4,96544989527344+5,47852971245748i</v>
      </c>
      <c r="CP157" s="223" t="str">
        <f t="shared" ca="1" si="118"/>
        <v>6,24677553148732-3,95572697894608i</v>
      </c>
      <c r="CQ157" s="223" t="str">
        <f t="shared" ca="1" si="119"/>
        <v>-2,8295288082208-6,83108682393945i</v>
      </c>
      <c r="CR157" s="223" t="str">
        <f t="shared" ca="1" si="120"/>
        <v>-7,21425871019986+1,62001596753117i</v>
      </c>
      <c r="CS157" s="223" t="str">
        <f t="shared" ca="1" si="121"/>
        <v>0,362802218022567+7,38500880320047i</v>
      </c>
      <c r="CT157" s="223" t="str">
        <f t="shared" ca="1" si="122"/>
        <v>7,33830941507786+0,905094139485033i</v>
      </c>
      <c r="CU157" s="223" t="str">
        <f t="shared" ca="1" si="123"/>
        <v>2,14634025779902-7,07553559601687i</v>
      </c>
      <c r="CV157" s="223" t="str">
        <f t="shared" ca="1" si="124"/>
        <v>-6,60442464628795-3,32438799845248i</v>
      </c>
      <c r="CW157" s="223" t="str">
        <f t="shared" ca="1" si="125"/>
        <v>-4,4045500812041+5,93884829364377i</v>
      </c>
      <c r="CX157" s="223" t="str">
        <f t="shared" ca="1" si="126"/>
        <v>5,09840424424115+5,35502144113863i</v>
      </c>
      <c r="CY157" s="223" t="str">
        <f t="shared" ca="1" si="127"/>
        <v>6,14781571972505-4,10783913378459i</v>
      </c>
      <c r="CZ157" s="223" t="str">
        <f t="shared" ca="1" si="128"/>
        <v>-2,99631986985579-6,7595893152068i</v>
      </c>
      <c r="DA157" s="223" t="str">
        <f t="shared" ca="1" si="129"/>
        <v>-7,17232872828626+1,79657482063789i</v>
      </c>
      <c r="DB157" s="223" t="str">
        <f t="shared" ca="1" si="130"/>
        <v>0,543930137458084+7,37388096447966i</v>
      </c>
      <c r="DC157" s="223" t="str">
        <f t="shared" ca="1" si="131"/>
        <v>7,35831137559289+0,724730413720056i</v>
      </c>
      <c r="DD157" s="223" t="str">
        <f t="shared" ca="1" si="132"/>
        <v>1,97205148425327-7,12607840373687i</v>
      </c>
      <c r="DE157" s="223" t="str">
        <f t="shared" ca="1" si="133"/>
        <v>-6,68402008262993-3,16130606043614i</v>
      </c>
      <c r="DF157" s="223" t="str">
        <f t="shared" ca="1" si="134"/>
        <v>-4,25747687993293+6,04515269365358i</v>
      </c>
      <c r="DG157" s="223" t="str">
        <f t="shared" ca="1" si="135"/>
        <v>5,22828750513909+5,2282875051356i</v>
      </c>
      <c r="DH157" s="223" t="str">
        <f t="shared" ca="1" si="136"/>
        <v>6,04515269365496-4,25747687993097i</v>
      </c>
      <c r="DI157" s="223" t="str">
        <f t="shared" ca="1" si="137"/>
        <v>-3,16130606043397-6,68402008263096i</v>
      </c>
      <c r="DJ157" s="223" t="str">
        <f t="shared" ca="1" si="138"/>
        <v>-7,12607840373555+1,97205148425804i</v>
      </c>
      <c r="DK157" s="223" t="str">
        <f t="shared" ca="1" si="139"/>
        <v>0,724730413717665+7,35831137559313i</v>
      </c>
      <c r="DL157" s="223" t="str">
        <f t="shared" ca="1" si="140"/>
        <v>7,37388096447948+0,54393013746048i</v>
      </c>
      <c r="DM157" s="223" t="str">
        <f t="shared" ca="1" si="141"/>
        <v>1,79657482064022-7,17232872828569i</v>
      </c>
      <c r="DN157" s="223" t="str">
        <f t="shared" ca="1" si="142"/>
        <v>-6,75958931520885-2,99631986985117i</v>
      </c>
      <c r="DO157" s="223" t="str">
        <f t="shared" ca="1" si="143"/>
        <v>-4,10783913378658+6,14781571972372i</v>
      </c>
      <c r="DP157" s="223" t="str">
        <f t="shared" ca="1" si="144"/>
        <v>5,35502144113697+5,09840424424289i</v>
      </c>
      <c r="DQ157" s="223" t="str">
        <f t="shared" ca="1" si="145"/>
        <v>5,93884829364076-4,40455008120817i</v>
      </c>
      <c r="DR157" s="223" t="str">
        <f t="shared" ca="1" si="146"/>
        <v>-3,32438799845033-6,60442464628903i</v>
      </c>
      <c r="DS157" s="223" t="str">
        <f t="shared" ca="1" si="147"/>
        <v>-7,07553559601757+2,14634025779672i</v>
      </c>
      <c r="DT157" s="223" t="str">
        <f t="shared" ca="1" si="148"/>
        <v>0,905094139482748+7,33830941507814i</v>
      </c>
      <c r="DU157" s="223" t="str">
        <f t="shared" ca="1" si="149"/>
        <v>7,38500880320072+0,362802218017619i</v>
      </c>
      <c r="DV157" s="223" t="str">
        <f t="shared" ca="1" si="150"/>
        <v>1,62001596753351-7,21425871019934i</v>
      </c>
      <c r="DW157" s="223" t="str">
        <f t="shared" ca="1" si="151"/>
        <v>-6,83108682393857-2,82952880822292i</v>
      </c>
      <c r="DX157" s="223" t="str">
        <f t="shared" ca="1" si="152"/>
        <v>-3,9557269789419+6,24677553148997i</v>
      </c>
      <c r="DY157" s="223" t="str">
        <f t="shared" ca="1" si="153"/>
        <v>5,47852971245594+4,96544989527515i</v>
      </c>
      <c r="DZ157" s="223" t="str">
        <f t="shared" ca="1" si="154"/>
        <v>5,82896655348663-4,54897014620725i</v>
      </c>
      <c r="EA157" s="223" t="str">
        <f t="shared" ca="1" si="155"/>
        <v>-3,48546744944984-6,52085095149216i</v>
      </c>
      <c r="EB157" s="223" t="str">
        <f t="shared" ca="1" si="156"/>
        <v>-7,02073075022798+2,31933615622098i</v>
      </c>
      <c r="EC157" s="223" t="str">
        <f t="shared" ca="1" si="157"/>
        <v>1,08491267037456+7,31388713136943i</v>
      </c>
      <c r="ED157" s="223" t="str">
        <f t="shared" ca="1" si="158"/>
        <v>7,39168818876175+0,181455760092014i</v>
      </c>
      <c r="EE157" s="223" t="str">
        <f t="shared" ca="1" si="159"/>
        <v>1,44248127737707-7,25184309242603i</v>
      </c>
      <c r="EF157" s="223" t="str">
        <f t="shared" ca="1" si="160"/>
        <v>-6,89846954139638-2,66103334424373i</v>
      </c>
      <c r="EG157" s="223" t="str">
        <f t="shared" ca="1" si="161"/>
        <v>-3,80123204208544+6,34197251925405i</v>
      </c>
      <c r="EH157" s="223" t="str">
        <f t="shared" ca="1" si="162"/>
        <v>5,59873792233645+4,82950454495514i</v>
      </c>
      <c r="EI157" s="223" t="str">
        <f t="shared" ca="1" si="163"/>
        <v>5,71557366184001-4,69065008168711i</v>
      </c>
      <c r="EJ157" s="223" t="str">
        <f t="shared" ca="1" si="164"/>
        <v>-3,64444738518132-6,43334933991585i</v>
      </c>
      <c r="EK157" s="223" t="str">
        <f t="shared" ca="1" si="165"/>
        <v>-6,96169687875411+2,49093497327726i</v>
      </c>
      <c r="EL157" s="223" t="str">
        <f t="shared" ca="1" si="166"/>
        <v>1,26407769044849+7,28505923553549i</v>
      </c>
      <c r="EM157" s="223" t="str">
        <f t="shared" ca="1" si="167"/>
        <v>7,39391509775103+1,6014736040016E-12i</v>
      </c>
      <c r="EN157" s="223"/>
      <c r="EO157" s="223"/>
      <c r="EP157" s="223"/>
    </row>
    <row r="158" spans="1:146" ht="15.75" thickBot="1">
      <c r="A158" s="257">
        <f t="shared" si="168"/>
        <v>1.1328125000000006E-3</v>
      </c>
      <c r="B158" s="256">
        <v>58</v>
      </c>
      <c r="C158" s="230">
        <f t="shared" si="169"/>
        <v>11600</v>
      </c>
      <c r="D158" s="229">
        <f t="shared" si="170"/>
        <v>72884.949563283197</v>
      </c>
      <c r="E158" s="229" t="str">
        <f t="shared" si="171"/>
        <v>72884,9495632832i</v>
      </c>
      <c r="F158" s="229" t="str">
        <f t="shared" si="177"/>
        <v>0,0141063069742266-0,00163576758845242i</v>
      </c>
      <c r="G158" s="229" t="str">
        <f t="shared" si="178"/>
        <v>-5,02186278137599+0,662501119977683i</v>
      </c>
      <c r="H158" s="229" t="str">
        <f t="shared" si="179"/>
        <v>0,00202556659496848-0,00728987585489653i</v>
      </c>
      <c r="I158" s="229" t="str">
        <f t="shared" si="174"/>
        <v>-0,00200480438206484+0,00678161166870851i</v>
      </c>
      <c r="J158" s="255" t="str">
        <f ca="1">IMPRODUCT(1/N_FFT2,BU100)</f>
        <v>0,0202660521538621+0,000293329691368603i</v>
      </c>
      <c r="K158" s="254" t="str">
        <f t="shared" ca="1" si="175"/>
        <v>-0,0000426187182229813+0,000136848427114641i</v>
      </c>
      <c r="N158" s="246">
        <f t="shared" ca="1" si="176"/>
        <v>2.6228057269883269</v>
      </c>
      <c r="O158" s="223">
        <f t="shared" ca="1" si="39"/>
        <v>-7.3771942730116731</v>
      </c>
      <c r="P158" s="223" t="str">
        <f t="shared" ca="1" si="40"/>
        <v>-1,08245921582835+7,29734728430986i</v>
      </c>
      <c r="Q158" s="223" t="str">
        <f t="shared" ca="1" si="41"/>
        <v>7,05953476437752+2,14148645858466i</v>
      </c>
      <c r="R158" s="223" t="str">
        <f t="shared" ca="1" si="42"/>
        <v>3,15415698665088-6,66890463609412i</v>
      </c>
      <c r="S158" s="223" t="str">
        <f t="shared" ca="1" si="43"/>
        <v>-6,13391286206157-4,09854954128797i</v>
      </c>
      <c r="T158" s="223" t="str">
        <f t="shared" ca="1" si="44"/>
        <v>-4,95422087568716+5,46614039855014i</v>
      </c>
      <c r="U158" s="223" t="str">
        <f t="shared" ca="1" si="45"/>
        <v>4,68004250276911+5,70264828952575i</v>
      </c>
      <c r="V158" s="223" t="str">
        <f t="shared" ca="1" si="46"/>
        <v>6,32763058949229-3,79263582020179i</v>
      </c>
      <c r="W158" s="223" t="str">
        <f t="shared" ca="1" si="47"/>
        <v>-2,82313002562019-6,81563879619497i</v>
      </c>
      <c r="X158" s="223" t="str">
        <f t="shared" ca="1" si="48"/>
        <v>-7,15610900570908+1,79251199163788i</v>
      </c>
      <c r="Y158" s="223" t="str">
        <f t="shared" ca="1" si="49"/>
        <v>0,723091486295844+7,34167106619486i</v>
      </c>
      <c r="Z158" s="223" t="str">
        <f t="shared" ca="1" si="50"/>
        <v>7,36830811942687+0,361981766038417i</v>
      </c>
      <c r="AA158" s="223" t="str">
        <f t="shared" ca="1" si="51"/>
        <v>1,4392192062974-7,23544355364486i</v>
      </c>
      <c r="AB158" s="223" t="str">
        <f t="shared" ca="1" si="52"/>
        <v>-6,94595348545637-2,48530189708067i</v>
      </c>
      <c r="AC158" s="223" t="str">
        <f t="shared" ca="1" si="53"/>
        <v>-3,47758530722947+6,50610450059772i</v>
      </c>
      <c r="AD158" s="223" t="str">
        <f t="shared" ca="1" si="54"/>
        <v>5,92541800127875+4,39458949753877i</v>
      </c>
      <c r="AE158" s="223" t="str">
        <f t="shared" ca="1" si="55"/>
        <v>5,21646409657712-5,21646409657712i</v>
      </c>
      <c r="AF158" s="223" t="str">
        <f t="shared" ca="1" si="56"/>
        <v>-4,39458949753877-5,92541800127875i</v>
      </c>
      <c r="AG158" s="223" t="str">
        <f t="shared" ca="1" si="57"/>
        <v>-6,50610450059808+3,4775853072288i</v>
      </c>
      <c r="AH158" s="223" t="str">
        <f t="shared" ca="1" si="58"/>
        <v>2,48530189708064+6,94595348545638i</v>
      </c>
      <c r="AI158" s="223" t="str">
        <f t="shared" ca="1" si="59"/>
        <v>7,23544355364486-1,43921920629738i</v>
      </c>
      <c r="AJ158" s="223" t="str">
        <f t="shared" ca="1" si="60"/>
        <v>-0,361981766038403-7,36830811942687i</v>
      </c>
      <c r="AK158" s="223" t="str">
        <f t="shared" ca="1" si="61"/>
        <v>-7,34167106619478-0,723091486296588i</v>
      </c>
      <c r="AL158" s="223" t="str">
        <f t="shared" ca="1" si="62"/>
        <v>-1,79251199163788+7,15610900570908i</v>
      </c>
      <c r="AM158" s="223" t="str">
        <f t="shared" ca="1" si="63"/>
        <v>6,81563879619495+2,82313002562021i</v>
      </c>
      <c r="AN158" s="223" t="str">
        <f t="shared" ca="1" si="64"/>
        <v>3,79263582020166-6,32763058949237i</v>
      </c>
      <c r="AO158" s="223" t="str">
        <f t="shared" ca="1" si="65"/>
        <v>-5,70264828952596-4,68004250276884i</v>
      </c>
      <c r="AP158" s="223" t="str">
        <f t="shared" ca="1" si="66"/>
        <v>-5,46614039855028+4,954220875687i</v>
      </c>
      <c r="AQ158" s="223" t="str">
        <f t="shared" ca="1" si="67"/>
        <v>4,09854954128796+6,13391286206158i</v>
      </c>
      <c r="AR158" s="223" t="str">
        <f t="shared" ca="1" si="68"/>
        <v>4,09854954128796+6,13391286206158i</v>
      </c>
      <c r="AS158" s="223" t="str">
        <f t="shared" ca="1" si="69"/>
        <v>-2,1414864585843-7,05953476437763i</v>
      </c>
      <c r="AT158" s="223" t="str">
        <f t="shared" ca="1" si="70"/>
        <v>-7,29734728430989+1,08245921582817i</v>
      </c>
      <c r="AU158" s="223" t="str">
        <f t="shared" ca="1" si="71"/>
        <v>-7,99837005764684E-19+7,37719427301167i</v>
      </c>
      <c r="AV158" s="223" t="str">
        <f t="shared" ca="1" si="72"/>
        <v>7,29734728430988+1,08245921582822i</v>
      </c>
      <c r="AW158" s="223" t="str">
        <f t="shared" ca="1" si="73"/>
        <v>2,1414864585843-7,05953476437763i</v>
      </c>
      <c r="AX158" s="223" t="str">
        <f t="shared" ca="1" si="74"/>
        <v>-6,66890463609405-3,15415698665103i</v>
      </c>
      <c r="AY158" s="223" t="str">
        <f t="shared" ca="1" si="75"/>
        <v>-4,098549541288+6,13391286206155i</v>
      </c>
      <c r="AZ158" s="223" t="str">
        <f t="shared" ca="1" si="76"/>
        <v>5,46614039855028+4,954220875687i</v>
      </c>
      <c r="BA158" s="223" t="str">
        <f t="shared" ca="1" si="77"/>
        <v>5,70264828952599-4,68004250276881i</v>
      </c>
      <c r="BB158" s="223" t="str">
        <f t="shared" ca="1" si="78"/>
        <v>-3,79263582020166-6,32763058949237i</v>
      </c>
      <c r="BC158" s="223" t="str">
        <f t="shared" ca="1" si="79"/>
        <v>-6,81563879619498+2,82313002562017i</v>
      </c>
      <c r="BD158" s="223" t="str">
        <f t="shared" ca="1" si="80"/>
        <v>1,79251199163788+7,15610900570908i</v>
      </c>
      <c r="BE158" s="223" t="str">
        <f t="shared" ca="1" si="81"/>
        <v>7,34167106619478-0,723091486296562i</v>
      </c>
      <c r="BF158" s="223" t="str">
        <f t="shared" ca="1" si="82"/>
        <v>0,361981766038456-7,36830811942687i</v>
      </c>
      <c r="BG158" s="223" t="str">
        <f t="shared" ca="1" si="83"/>
        <v>-7,23544355364486-1,4392192062974i</v>
      </c>
      <c r="BH158" s="223" t="str">
        <f t="shared" ca="1" si="84"/>
        <v>-2,48530189708064+6,94595348545638i</v>
      </c>
      <c r="BI158" s="223" t="str">
        <f t="shared" ca="1" si="85"/>
        <v>6,50610450059772+3,47758530722947i</v>
      </c>
      <c r="BJ158" s="223" t="str">
        <f t="shared" ca="1" si="86"/>
        <v>4,39458949753879-5,92541800127873i</v>
      </c>
      <c r="BK158" s="223" t="str">
        <f t="shared" ca="1" si="87"/>
        <v>-5,21646409657708-5,21646409657716i</v>
      </c>
      <c r="BL158" s="223" t="str">
        <f t="shared" ca="1" si="88"/>
        <v>-5,92541800127873+4,39458949753879i</v>
      </c>
      <c r="BM158" s="223" t="str">
        <f t="shared" ca="1" si="89"/>
        <v>3,47758530722883+6,50610450059807i</v>
      </c>
      <c r="BN158" s="223" t="str">
        <f t="shared" ca="1" si="90"/>
        <v>6,94595348545638-2,48530189708064i</v>
      </c>
      <c r="BO158" s="223" t="str">
        <f t="shared" ca="1" si="91"/>
        <v>-1,43921920629735-7,23544355364487i</v>
      </c>
      <c r="BP158" s="223" t="str">
        <f t="shared" ca="1" si="92"/>
        <v>-7,36830811942688+0,361981766038351i</v>
      </c>
      <c r="BQ158" s="223" t="str">
        <f t="shared" ca="1" si="93"/>
        <v>-0,723091486296562+7,34167106619478i</v>
      </c>
      <c r="BR158" s="223" t="str">
        <f t="shared" ca="1" si="94"/>
        <v>7,15610900570908+1,79251199163788i</v>
      </c>
      <c r="BS158" s="223" t="str">
        <f t="shared" ca="1" si="95"/>
        <v>2,82313002562021-6,81563879619495i</v>
      </c>
      <c r="BT158" s="223" t="str">
        <f t="shared" ca="1" si="96"/>
        <v>-6,32763058949234-3,7926358202017i</v>
      </c>
      <c r="BU158" s="223" t="str">
        <f t="shared" ca="1" si="97"/>
        <v>-4,68004250276889+5,70264828952592i</v>
      </c>
      <c r="BV158" s="223" t="str">
        <f t="shared" ca="1" si="98"/>
        <v>4,954220875687+5,46614039855028i</v>
      </c>
      <c r="BW158" s="223" t="str">
        <f t="shared" ca="1" si="99"/>
        <v>6,13391286206158-4,09854954128796i</v>
      </c>
      <c r="BX158" s="223" t="str">
        <f t="shared" ca="1" si="100"/>
        <v>-3,15415698665098-6,66890463609408i</v>
      </c>
      <c r="BY158" s="223" t="str">
        <f t="shared" ca="1" si="101"/>
        <v>-7,05953476437743+2,14148645858495i</v>
      </c>
      <c r="BZ158" s="223" t="str">
        <f t="shared" ca="1" si="102"/>
        <v>1,08245921582822+7,29734728430988i</v>
      </c>
      <c r="CA158" s="223" t="str">
        <f t="shared" ca="1" si="103"/>
        <v>7,37719427301167+1,59967401152938E-18i</v>
      </c>
      <c r="CB158" s="223" t="str">
        <f t="shared" ca="1" si="104"/>
        <v>1,08245921582822-7,29734728430988i</v>
      </c>
      <c r="CC158" s="223" t="str">
        <f t="shared" ca="1" si="105"/>
        <v>-7,05953476437761-2,14148645858436i</v>
      </c>
      <c r="CD158" s="223" t="str">
        <f t="shared" ca="1" si="106"/>
        <v>-3,15415698665108+6,66890463609403i</v>
      </c>
      <c r="CE158" s="223" t="str">
        <f t="shared" ca="1" si="107"/>
        <v>6,13391286206158+4,09854954128796i</v>
      </c>
      <c r="CF158" s="223" t="str">
        <f t="shared" ca="1" si="108"/>
        <v>4,954220875687-5,46614039855028i</v>
      </c>
      <c r="CG158" s="223" t="str">
        <f t="shared" ca="1" si="109"/>
        <v>-4,68004250276881-5,70264828952599i</v>
      </c>
      <c r="CH158" s="223" t="str">
        <f t="shared" ca="1" si="110"/>
        <v>-6,32763058949277+3,79263582020099i</v>
      </c>
      <c r="CI158" s="223" t="str">
        <f t="shared" ca="1" si="111"/>
        <v>2,82313002562012+6,815638796195i</v>
      </c>
      <c r="CJ158" s="223" t="str">
        <f t="shared" ca="1" si="112"/>
        <v>7,15610900570891-1,7925119916386i</v>
      </c>
      <c r="CK158" s="223" t="str">
        <f t="shared" ca="1" si="113"/>
        <v>-0,723091486298022-7,34167106619464i</v>
      </c>
      <c r="CL158" s="223" t="str">
        <f t="shared" ca="1" si="114"/>
        <v>-7,36830811942701-0,361981766035524i</v>
      </c>
      <c r="CM158" s="223" t="str">
        <f t="shared" ca="1" si="115"/>
        <v>-1,43921920630105+7,23544355364413i</v>
      </c>
      <c r="CN158" s="223" t="str">
        <f t="shared" ca="1" si="116"/>
        <v>6,94595348545535+2,48530189708351i</v>
      </c>
      <c r="CO158" s="223" t="str">
        <f t="shared" ca="1" si="117"/>
        <v>3,47758530723077-6,50610450059703i</v>
      </c>
      <c r="CP158" s="223" t="str">
        <f t="shared" ca="1" si="118"/>
        <v>-5,92541800127829-4,39458949753937i</v>
      </c>
      <c r="CQ158" s="223" t="str">
        <f t="shared" ca="1" si="119"/>
        <v>-5,21646409657716+5,21646409657708i</v>
      </c>
      <c r="CR158" s="223" t="str">
        <f t="shared" ca="1" si="120"/>
        <v>4,39458949753929+5,92541800127836i</v>
      </c>
      <c r="CS158" s="223" t="str">
        <f t="shared" ca="1" si="121"/>
        <v>6,50610450059703-3,47758530723077i</v>
      </c>
      <c r="CT158" s="223" t="str">
        <f t="shared" ca="1" si="122"/>
        <v>-2,4853018970834-6,94595348545539i</v>
      </c>
      <c r="CU158" s="223" t="str">
        <f t="shared" ca="1" si="123"/>
        <v>-7,23544355364416+1,43921920630095i</v>
      </c>
      <c r="CV158" s="223" t="str">
        <f t="shared" ca="1" si="124"/>
        <v>0,361981766035419+7,36830811942702i</v>
      </c>
      <c r="CW158" s="223" t="str">
        <f t="shared" ca="1" si="125"/>
        <v>7,34167106619463+0,723091486298127i</v>
      </c>
      <c r="CX158" s="223" t="str">
        <f t="shared" ca="1" si="126"/>
        <v>1,7925119916386-7,15610900570891i</v>
      </c>
      <c r="CY158" s="223" t="str">
        <f t="shared" ca="1" si="127"/>
        <v>-6,81563879619495-2,82313002562021i</v>
      </c>
      <c r="CZ158" s="223" t="str">
        <f t="shared" ca="1" si="128"/>
        <v>-3,79263582020108+6,32763058949272i</v>
      </c>
      <c r="DA158" s="223" t="str">
        <f t="shared" ca="1" si="129"/>
        <v>5,70264828952693+4,68004250276767i</v>
      </c>
      <c r="DB158" s="223" t="str">
        <f t="shared" ca="1" si="130"/>
        <v>5,46614039854831-4,95422087568918i</v>
      </c>
      <c r="DC158" s="223" t="str">
        <f t="shared" ca="1" si="131"/>
        <v>-4,09854954128491-6,13391286206362i</v>
      </c>
      <c r="DD158" s="223" t="str">
        <f t="shared" ca="1" si="132"/>
        <v>-6,66890463609533+3,15415698664832i</v>
      </c>
      <c r="DE158" s="223" t="str">
        <f t="shared" ca="1" si="133"/>
        <v>2,14148645858285+7,05953476437807i</v>
      </c>
      <c r="DF158" s="223" t="str">
        <f t="shared" ca="1" si="134"/>
        <v>7,29734728431-1,08245921582739i</v>
      </c>
      <c r="DG158" s="223" t="str">
        <f t="shared" ca="1" si="135"/>
        <v>1,04838635530606E-13-7,37719427301167i</v>
      </c>
      <c r="DH158" s="223" t="str">
        <f t="shared" ca="1" si="136"/>
        <v>-7,29734728430997-1,0824592158276i</v>
      </c>
      <c r="DI158" s="223" t="str">
        <f t="shared" ca="1" si="137"/>
        <v>-2,14148645858285+7,05953476437807i</v>
      </c>
      <c r="DJ158" s="223" t="str">
        <f t="shared" ca="1" si="138"/>
        <v>6,66890463609533+3,15415698664832i</v>
      </c>
      <c r="DK158" s="223" t="str">
        <f t="shared" ca="1" si="139"/>
        <v>4,09854954129101-6,13391286205954i</v>
      </c>
      <c r="DL158" s="223" t="str">
        <f t="shared" ca="1" si="140"/>
        <v>-5,46614039854831-4,95422087568918i</v>
      </c>
      <c r="DM158" s="223" t="str">
        <f t="shared" ca="1" si="141"/>
        <v>-5,70264828952693+4,68004250276767i</v>
      </c>
      <c r="DN158" s="223" t="str">
        <f t="shared" ca="1" si="142"/>
        <v>3,79263582020099+6,32763058949277i</v>
      </c>
      <c r="DO158" s="223" t="str">
        <f t="shared" ca="1" si="143"/>
        <v>6,815638796195-2,82313002562012i</v>
      </c>
      <c r="DP158" s="223" t="str">
        <f t="shared" ca="1" si="144"/>
        <v>-1,79251199163849-7,15610900570893i</v>
      </c>
      <c r="DQ158" s="223" t="str">
        <f t="shared" ca="1" si="145"/>
        <v>-7,34167106619465+0,723091486297918i</v>
      </c>
      <c r="DR158" s="223" t="str">
        <f t="shared" ca="1" si="146"/>
        <v>-0,361981766035419+7,36830811942702i</v>
      </c>
      <c r="DS158" s="223" t="str">
        <f t="shared" ca="1" si="147"/>
        <v>7,23544355364411+1,43921920630115i</v>
      </c>
      <c r="DT158" s="223" t="str">
        <f t="shared" ca="1" si="148"/>
        <v>2,4853018970834-6,94595348545539i</v>
      </c>
      <c r="DU158" s="223" t="str">
        <f t="shared" ca="1" si="149"/>
        <v>-6,50610450059703-3,47758530723077i</v>
      </c>
      <c r="DV158" s="223" t="str">
        <f t="shared" ca="1" si="150"/>
        <v>-4,39458949753937+5,92541800127829i</v>
      </c>
      <c r="DW158" s="223" t="str">
        <f t="shared" ca="1" si="151"/>
        <v>5,21646409657708+5,21646409657716i</v>
      </c>
      <c r="DX158" s="223" t="str">
        <f t="shared" ca="1" si="152"/>
        <v>5,92541800127836-4,39458949753929i</v>
      </c>
      <c r="DY158" s="223" t="str">
        <f t="shared" ca="1" si="153"/>
        <v>-3,47758530723067-6,50610450059708i</v>
      </c>
      <c r="DZ158" s="223" t="str">
        <f t="shared" ca="1" si="154"/>
        <v>-6,94595348545543+2,48530189708331i</v>
      </c>
      <c r="EA158" s="223" t="str">
        <f t="shared" ca="1" si="155"/>
        <v>1,43921920630105+7,23544355364413i</v>
      </c>
      <c r="EB158" s="223" t="str">
        <f t="shared" ca="1" si="156"/>
        <v>7,36830811942702-0,361981766035315i</v>
      </c>
      <c r="EC158" s="223" t="str">
        <f t="shared" ca="1" si="157"/>
        <v>0,723091486298022-7,34167106619464i</v>
      </c>
      <c r="ED158" s="223" t="str">
        <f t="shared" ca="1" si="158"/>
        <v>-7,15610900570891-1,7925119916386i</v>
      </c>
      <c r="EE158" s="223" t="str">
        <f t="shared" ca="1" si="159"/>
        <v>-2,82313002562021+6,81563879619495i</v>
      </c>
      <c r="EF158" s="223" t="str">
        <f t="shared" ca="1" si="160"/>
        <v>6,32763058949272+3,79263582020108i</v>
      </c>
      <c r="EG158" s="223" t="str">
        <f t="shared" ca="1" si="161"/>
        <v>4,68004250276775-5,70264828952686i</v>
      </c>
      <c r="EH158" s="223" t="str">
        <f t="shared" ca="1" si="162"/>
        <v>-4,9542208756891-5,46614039854837i</v>
      </c>
      <c r="EI158" s="223" t="str">
        <f t="shared" ca="1" si="163"/>
        <v>-6,1339128620596+4,09854954129093i</v>
      </c>
      <c r="EJ158" s="223" t="str">
        <f t="shared" ca="1" si="164"/>
        <v>3,15415698664824+6,66890463609537i</v>
      </c>
      <c r="EK158" s="223" t="str">
        <f t="shared" ca="1" si="165"/>
        <v>7,0595347643781-2,14148645858275i</v>
      </c>
      <c r="EL158" s="223" t="str">
        <f t="shared" ca="1" si="166"/>
        <v>-1,0824592158275-7,29734728430999i</v>
      </c>
      <c r="EM158" s="223" t="str">
        <f t="shared" ca="1" si="167"/>
        <v>-7,37719427301167-3,19934802305875E-18i</v>
      </c>
      <c r="EN158" s="223"/>
      <c r="EO158" s="223"/>
      <c r="EP158" s="223"/>
    </row>
    <row r="159" spans="1:146" ht="15.75" thickBot="1">
      <c r="A159" s="257">
        <f t="shared" si="168"/>
        <v>1.1523437500000006E-3</v>
      </c>
      <c r="B159" s="256">
        <v>59</v>
      </c>
      <c r="C159" s="230">
        <f t="shared" si="169"/>
        <v>11800</v>
      </c>
      <c r="D159" s="229">
        <f t="shared" si="170"/>
        <v>74141.586624719115</v>
      </c>
      <c r="E159" s="229" t="str">
        <f t="shared" si="171"/>
        <v>74141,5866247191i</v>
      </c>
      <c r="F159" s="229" t="str">
        <f t="shared" si="177"/>
        <v>0,0136966967442145-0,00144587687500633i</v>
      </c>
      <c r="G159" s="229" t="str">
        <f t="shared" si="178"/>
        <v>-5,02009658898575+0,714824746632458i</v>
      </c>
      <c r="H159" s="229" t="str">
        <f t="shared" si="179"/>
        <v>0,00202471696815025-0,00716614059147753i</v>
      </c>
      <c r="I159" s="229" t="str">
        <f t="shared" si="174"/>
        <v>-0,00200294880953083+0,00667961382872725i</v>
      </c>
      <c r="J159" s="255" t="str">
        <f ca="1">IMPRODUCT(1/N_FFT2,BV100)</f>
        <v>0,0862854885395457+0,00445092784723238i</v>
      </c>
      <c r="K159" s="254" t="str">
        <f t="shared" ca="1" si="175"/>
        <v>-0,00020255589574911+0,000567438761834314i</v>
      </c>
      <c r="N159" s="246">
        <f t="shared" ca="1" si="176"/>
        <v>2.6462060634028841</v>
      </c>
      <c r="O159" s="223">
        <f t="shared" ca="1" si="39"/>
        <v>-7.3537939365971159</v>
      </c>
      <c r="P159" s="223" t="str">
        <f t="shared" ca="1" si="40"/>
        <v>-0,900182881054724+7,29848998372873i</v>
      </c>
      <c r="Q159" s="223" t="str">
        <f t="shared" ca="1" si="41"/>
        <v>7,13340994805174+1,7868261736859i</v>
      </c>
      <c r="R159" s="223" t="str">
        <f t="shared" ca="1" si="42"/>
        <v>2,64659393748237-6,86103678695968i</v>
      </c>
      <c r="S159" s="223" t="str">
        <f t="shared" ca="1" si="43"/>
        <v>-6,48546724632099-3,4665544650027i</v>
      </c>
      <c r="T159" s="223" t="str">
        <f t="shared" ca="1" si="44"/>
        <v>-4,23437478669148+6,01235024160802i</v>
      </c>
      <c r="U159" s="223" t="str">
        <f t="shared" ca="1" si="45"/>
        <v>5,4488018929501+4,9385061702215i</v>
      </c>
      <c r="V159" s="223" t="str">
        <f t="shared" ca="1" si="46"/>
        <v>5,56835782417717-4,80329849206328i</v>
      </c>
      <c r="W159" s="223" t="str">
        <f t="shared" ca="1" si="47"/>
        <v>-4,08554901093362-6,11445619341506i</v>
      </c>
      <c r="X159" s="223" t="str">
        <f t="shared" ca="1" si="48"/>
        <v>-6,5685874501528+3,30634906983936i</v>
      </c>
      <c r="Y159" s="223" t="str">
        <f t="shared" ca="1" si="49"/>
        <v>2,47741856117712+6,92392103758178i</v>
      </c>
      <c r="Z159" s="223" t="str">
        <f t="shared" ca="1" si="50"/>
        <v>7,17511240780222-1,61122537136651i</v>
      </c>
      <c r="AA159" s="223" t="str">
        <f t="shared" ca="1" si="51"/>
        <v>-0,720797852237779-7,31838340879609i</v>
      </c>
      <c r="AB159" s="223" t="str">
        <f t="shared" ca="1" si="52"/>
        <v>-7,35157911135144-0,180471137508357i</v>
      </c>
      <c r="AC159" s="223" t="str">
        <f t="shared" ca="1" si="53"/>
        <v>-1,07902567336412+7,27420022120327i</v>
      </c>
      <c r="AD159" s="223" t="str">
        <f t="shared" ca="1" si="54"/>
        <v>7,08741058888397+1,96135065873186i</v>
      </c>
      <c r="AE159" s="223" t="str">
        <f t="shared" ca="1" si="55"/>
        <v>2,81417510456275-6,79401970432761i</v>
      </c>
      <c r="AF159" s="223" t="str">
        <f t="shared" ca="1" si="56"/>
        <v>-6,39844043952738-3,62467173737887i</v>
      </c>
      <c r="AG159" s="223" t="str">
        <f t="shared" ca="1" si="57"/>
        <v>-4,38064993341168+5,90662267483143i</v>
      </c>
      <c r="AH159" s="223" t="str">
        <f t="shared" ca="1" si="58"/>
        <v>5,32596380720685+5,0707390769251i</v>
      </c>
      <c r="AI159" s="223" t="str">
        <f t="shared" ca="1" si="59"/>
        <v>5,68455958486511-4,66519748650051i</v>
      </c>
      <c r="AJ159" s="223" t="str">
        <f t="shared" ca="1" si="60"/>
        <v>-3,93426225321993-6,21287902544556i</v>
      </c>
      <c r="AK159" s="223" t="str">
        <f t="shared" ca="1" si="61"/>
        <v>-6,64775098251988+3,14415205362884i</v>
      </c>
      <c r="AL159" s="223" t="str">
        <f t="shared" ca="1" si="62"/>
        <v>2,30675088056629+6,98263457707327i</v>
      </c>
      <c r="AM159" s="223" t="str">
        <f t="shared" ca="1" si="63"/>
        <v>7,21249284813295-1,4346540271311i</v>
      </c>
      <c r="AN159" s="223" t="str">
        <f t="shared" ca="1" si="64"/>
        <v>-0,54097864174742-7,33386851334994i</v>
      </c>
      <c r="AO159" s="223" t="str">
        <f t="shared" ca="1" si="65"/>
        <v>-7,34493596974236-0,360833565951728i</v>
      </c>
      <c r="AP159" s="223" t="str">
        <f t="shared" ca="1" si="66"/>
        <v>-1,25721850095488+7,24552875246447i</v>
      </c>
      <c r="AQ159" s="223" t="str">
        <f t="shared" ca="1" si="67"/>
        <v>7,03714203859279+2,13469369948072i</v>
      </c>
      <c r="AR159" s="223" t="str">
        <f t="shared" ca="1" si="68"/>
        <v>7,03714203859279+2,13469369948072i</v>
      </c>
      <c r="AS159" s="223" t="str">
        <f t="shared" ca="1" si="69"/>
        <v>-6,30755945146603-3,7806056430358i</v>
      </c>
      <c r="AT159" s="223" t="str">
        <f t="shared" ca="1" si="70"/>
        <v>-4,52428634041484+5,79733717941851i</v>
      </c>
      <c r="AU159" s="223" t="str">
        <f t="shared" ca="1" si="71"/>
        <v>5,19991756001606+5,19991756001661i</v>
      </c>
      <c r="AV159" s="223" t="str">
        <f t="shared" ca="1" si="72"/>
        <v>5,7973371794185-4,52428634041486i</v>
      </c>
      <c r="AW159" s="223" t="str">
        <f t="shared" ca="1" si="73"/>
        <v>-3,7806056430358-6,30755945146602i</v>
      </c>
      <c r="AX159" s="223" t="str">
        <f t="shared" ca="1" si="74"/>
        <v>-6,72291015827051+2,98006111778863i</v>
      </c>
      <c r="AY159" s="223" t="str">
        <f t="shared" ca="1" si="75"/>
        <v>2,13469369948069+7,03714203859279i</v>
      </c>
      <c r="AZ159" s="223" t="str">
        <f t="shared" ca="1" si="76"/>
        <v>7,24552875246447-1,25721850095488i</v>
      </c>
      <c r="BA159" s="223" t="str">
        <f t="shared" ca="1" si="77"/>
        <v>-0,360833565951741-7,34493596974235i</v>
      </c>
      <c r="BB159" s="223" t="str">
        <f t="shared" ca="1" si="78"/>
        <v>-7,33386851334994-0,540978641747407i</v>
      </c>
      <c r="BC159" s="223" t="str">
        <f t="shared" ca="1" si="79"/>
        <v>-1,43465402713108+7,21249284813296i</v>
      </c>
      <c r="BD159" s="223" t="str">
        <f t="shared" ca="1" si="80"/>
        <v>6,98263457707325+2,30675088056633i</v>
      </c>
      <c r="BE159" s="223" t="str">
        <f t="shared" ca="1" si="81"/>
        <v>3,14415205362883-6,64775098251989i</v>
      </c>
      <c r="BF159" s="223" t="str">
        <f t="shared" ca="1" si="82"/>
        <v>-6,21287902544557-3,93426225321992i</v>
      </c>
      <c r="BG159" s="223" t="str">
        <f t="shared" ca="1" si="83"/>
        <v>-4,66519748650051+5,6845595848651i</v>
      </c>
      <c r="BH159" s="223" t="str">
        <f t="shared" ca="1" si="84"/>
        <v>5,07073907692509+5,32596380720686i</v>
      </c>
      <c r="BI159" s="223" t="str">
        <f t="shared" ca="1" si="85"/>
        <v>5,90662267483145-4,38064993341164i</v>
      </c>
      <c r="BJ159" s="223" t="str">
        <f t="shared" ca="1" si="86"/>
        <v>-3,62467173737884-6,3984404395274i</v>
      </c>
      <c r="BK159" s="223" t="str">
        <f t="shared" ca="1" si="87"/>
        <v>-6,79401970432759+2,81417510456278i</v>
      </c>
      <c r="BL159" s="223" t="str">
        <f t="shared" ca="1" si="88"/>
        <v>1,9613506587319+7,08741058888396i</v>
      </c>
      <c r="BM159" s="223" t="str">
        <f t="shared" ca="1" si="89"/>
        <v>7,27420022120326-1,07902567336413i</v>
      </c>
      <c r="BN159" s="223" t="str">
        <f t="shared" ca="1" si="90"/>
        <v>-0,180471137508369-7,35157911135144i</v>
      </c>
      <c r="BO159" s="223" t="str">
        <f t="shared" ca="1" si="91"/>
        <v>-7,31838340879609-0,720797852237792i</v>
      </c>
      <c r="BP159" s="223" t="str">
        <f t="shared" ca="1" si="92"/>
        <v>-1,61122537136652+7,17511240780222i</v>
      </c>
      <c r="BQ159" s="223" t="str">
        <f t="shared" ca="1" si="93"/>
        <v>6,92392103758178+2,47741856117714i</v>
      </c>
      <c r="BR159" s="223" t="str">
        <f t="shared" ca="1" si="94"/>
        <v>3,30634906983939-6,56858745015279i</v>
      </c>
      <c r="BS159" s="223" t="str">
        <f t="shared" ca="1" si="95"/>
        <v>-6,11445619341503-4,08554901093367i</v>
      </c>
      <c r="BT159" s="223" t="str">
        <f t="shared" ca="1" si="96"/>
        <v>-4,80329849206325+5,5683578241772i</v>
      </c>
      <c r="BU159" s="223" t="str">
        <f t="shared" ca="1" si="97"/>
        <v>4,93850617022137+5,44880189295022i</v>
      </c>
      <c r="BV159" s="223" t="str">
        <f t="shared" ca="1" si="98"/>
        <v>6,01235024160788-4,23437478669168i</v>
      </c>
      <c r="BW159" s="223" t="str">
        <f t="shared" ca="1" si="99"/>
        <v>-3,46655446500257-6,48546724632105i</v>
      </c>
      <c r="BX159" s="223" t="str">
        <f t="shared" ca="1" si="100"/>
        <v>-6,86103678695958+2,64659393748263i</v>
      </c>
      <c r="BY159" s="223" t="str">
        <f t="shared" ca="1" si="101"/>
        <v>1,78682617368582+7,13340994805176i</v>
      </c>
      <c r="BZ159" s="223" t="str">
        <f t="shared" ca="1" si="102"/>
        <v>7,29848998372868-0,900182881055055i</v>
      </c>
      <c r="CA159" s="223" t="str">
        <f t="shared" ca="1" si="103"/>
        <v>3,96409555282725E-14-7,35379393659712i</v>
      </c>
      <c r="CB159" s="223" t="str">
        <f t="shared" ca="1" si="104"/>
        <v>-7,29848998372868-0,900182881055136i</v>
      </c>
      <c r="CC159" s="223" t="str">
        <f t="shared" ca="1" si="105"/>
        <v>-1,78682617368579+7,13340994805177i</v>
      </c>
      <c r="CD159" s="223" t="str">
        <f t="shared" ca="1" si="106"/>
        <v>6,86103678695959+2,64659393748261i</v>
      </c>
      <c r="CE159" s="223" t="str">
        <f t="shared" ca="1" si="107"/>
        <v>3,46655446500255-6,48546724632107i</v>
      </c>
      <c r="CF159" s="223" t="str">
        <f t="shared" ca="1" si="108"/>
        <v>-6,01235024160789-4,23437478669165i</v>
      </c>
      <c r="CG159" s="223" t="str">
        <f t="shared" ca="1" si="109"/>
        <v>-4,93850617022244+5,44880189294926i</v>
      </c>
      <c r="CH159" s="223" t="str">
        <f t="shared" ca="1" si="110"/>
        <v>4,80329849206217+5,56835782417813i</v>
      </c>
      <c r="CI159" s="223" t="str">
        <f t="shared" ca="1" si="111"/>
        <v>6,1144561934163-4,08554901093178i</v>
      </c>
      <c r="CJ159" s="223" t="str">
        <f t="shared" ca="1" si="112"/>
        <v>-3,30634906983736-6,56858745015381i</v>
      </c>
      <c r="CK159" s="223" t="str">
        <f t="shared" ca="1" si="113"/>
        <v>-6,92392103758279+2,47741856117431i</v>
      </c>
      <c r="CL159" s="223" t="str">
        <f t="shared" ca="1" si="114"/>
        <v>1,61122537136359+7,17511240780287i</v>
      </c>
      <c r="CM159" s="223" t="str">
        <f t="shared" ca="1" si="115"/>
        <v>7,31838340879638-0,720797852234906i</v>
      </c>
      <c r="CN159" s="223" t="str">
        <f t="shared" ca="1" si="116"/>
        <v>0,180471137512-7,35157911135136i</v>
      </c>
      <c r="CO159" s="223" t="str">
        <f t="shared" ca="1" si="117"/>
        <v>-7,2742002212038-1,07902567336048i</v>
      </c>
      <c r="CP159" s="223" t="str">
        <f t="shared" ca="1" si="118"/>
        <v>-1,96135065872905+7,08741058888475i</v>
      </c>
      <c r="CQ159" s="223" t="str">
        <f t="shared" ca="1" si="119"/>
        <v>6,79401970432872+2,81417510456006i</v>
      </c>
      <c r="CR159" s="223" t="str">
        <f t="shared" ca="1" si="120"/>
        <v>3,624671737377-6,39844043952844i</v>
      </c>
      <c r="CS159" s="223" t="str">
        <f t="shared" ca="1" si="121"/>
        <v>-5,90662267483278-4,38064993340986i</v>
      </c>
      <c r="CT159" s="223" t="str">
        <f t="shared" ca="1" si="122"/>
        <v>-5,07073907692401+5,32596380720788i</v>
      </c>
      <c r="CU159" s="223" t="str">
        <f t="shared" ca="1" si="123"/>
        <v>4,66519748650167+5,68455958486416i</v>
      </c>
      <c r="CV159" s="223" t="str">
        <f t="shared" ca="1" si="124"/>
        <v>6,21287902544516-3,93426225322056i</v>
      </c>
      <c r="CW159" s="223" t="str">
        <f t="shared" ca="1" si="125"/>
        <v>-3,14415205362951-6,64775098251956i</v>
      </c>
      <c r="CX159" s="223" t="str">
        <f t="shared" ca="1" si="126"/>
        <v>-6,98263457707303+2,306750880567i</v>
      </c>
      <c r="CY159" s="223" t="str">
        <f t="shared" ca="1" si="127"/>
        <v>1,43465402713105+7,21249284813296i</v>
      </c>
      <c r="CZ159" s="223" t="str">
        <f t="shared" ca="1" si="128"/>
        <v>7,33386851334993-0,540978641747485i</v>
      </c>
      <c r="DA159" s="223" t="str">
        <f t="shared" ca="1" si="129"/>
        <v>0,360833565952499-7,34493596974231i</v>
      </c>
      <c r="DB159" s="223" t="str">
        <f t="shared" ca="1" si="130"/>
        <v>-7,24552875246435-1,25721850095553i</v>
      </c>
      <c r="DC159" s="223" t="str">
        <f t="shared" ca="1" si="131"/>
        <v>-2,13469369948216+7,03714203859235i</v>
      </c>
      <c r="DD159" s="223" t="str">
        <f t="shared" ca="1" si="132"/>
        <v>6,72291015826993+2,98006111778995i</v>
      </c>
      <c r="DE159" s="223" t="str">
        <f t="shared" ca="1" si="133"/>
        <v>3,78060564303775-6,30755945146485i</v>
      </c>
      <c r="DF159" s="223" t="str">
        <f t="shared" ca="1" si="134"/>
        <v>-5,79733717941716-4,52428634041656i</v>
      </c>
      <c r="DG159" s="223" t="str">
        <f t="shared" ca="1" si="135"/>
        <v>-5,19991756001822+5,19991756001445i</v>
      </c>
      <c r="DH159" s="223" t="str">
        <f t="shared" ca="1" si="136"/>
        <v>4,52428634041252+5,79733717942033i</v>
      </c>
      <c r="DI159" s="223" t="str">
        <f t="shared" ca="1" si="137"/>
        <v>6,30755945146749-3,78060564303335i</v>
      </c>
      <c r="DJ159" s="223" t="str">
        <f t="shared" ca="1" si="138"/>
        <v>-2,98006111778526-6,72291015827201i</v>
      </c>
      <c r="DK159" s="223" t="str">
        <f t="shared" ca="1" si="139"/>
        <v>-7,03714203859172+2,13469369948424i</v>
      </c>
      <c r="DL159" s="223" t="str">
        <f t="shared" ca="1" si="140"/>
        <v>1,25721850095768+7,24552875246398i</v>
      </c>
      <c r="DM159" s="223" t="str">
        <f t="shared" ca="1" si="141"/>
        <v>7,34493596974221-0,360833565954676i</v>
      </c>
      <c r="DN159" s="223" t="str">
        <f t="shared" ca="1" si="142"/>
        <v>0,540978641745311-7,3338685133501i</v>
      </c>
      <c r="DO159" s="223" t="str">
        <f t="shared" ca="1" si="143"/>
        <v>-7,21249284813339-1,43465402712892i</v>
      </c>
      <c r="DP159" s="223" t="str">
        <f t="shared" ca="1" si="144"/>
        <v>-2,30675088056483+6,98263457707375i</v>
      </c>
      <c r="DQ159" s="223" t="str">
        <f t="shared" ca="1" si="145"/>
        <v>6,6477509825205+3,14415205362754i</v>
      </c>
      <c r="DR159" s="223" t="str">
        <f t="shared" ca="1" si="146"/>
        <v>3,93426225321863-6,21287902544638i</v>
      </c>
      <c r="DS159" s="223" t="str">
        <f t="shared" ca="1" si="147"/>
        <v>-5,68455958486555-4,66519748649999i</v>
      </c>
      <c r="DT159" s="223" t="str">
        <f t="shared" ca="1" si="148"/>
        <v>-5,32596380720631+5,07073907692567i</v>
      </c>
      <c r="DU159" s="223" t="str">
        <f t="shared" ca="1" si="149"/>
        <v>4,38064993341161+5,90662267483147i</v>
      </c>
      <c r="DV159" s="223" t="str">
        <f t="shared" ca="1" si="150"/>
        <v>6,39844043952737-3,6246717373789i</v>
      </c>
      <c r="DW159" s="223" t="str">
        <f t="shared" ca="1" si="151"/>
        <v>-2,81417510456198-6,79401970432792i</v>
      </c>
      <c r="DX159" s="223" t="str">
        <f t="shared" ca="1" si="152"/>
        <v>-7,08741058888417+1,96135065873116i</v>
      </c>
      <c r="DY159" s="223" t="str">
        <f t="shared" ca="1" si="153"/>
        <v>1,07902567336275+7,27420022120346i</v>
      </c>
      <c r="DZ159" s="223" t="str">
        <f t="shared" ca="1" si="154"/>
        <v>7,35157911135148-0,180471137506867i</v>
      </c>
      <c r="EA159" s="223" t="str">
        <f t="shared" ca="1" si="155"/>
        <v>0,720797852239912-7,31838340879588i</v>
      </c>
      <c r="EB159" s="223" t="str">
        <f t="shared" ca="1" si="156"/>
        <v>-7,17511240780173-1,6112253713687i</v>
      </c>
      <c r="EC159" s="223" t="str">
        <f t="shared" ca="1" si="157"/>
        <v>-2,47741856117915+6,92392103758105i</v>
      </c>
      <c r="ED159" s="223" t="str">
        <f t="shared" ca="1" si="158"/>
        <v>6,56858745015145+3,30634906984204i</v>
      </c>
      <c r="EE159" s="223" t="str">
        <f t="shared" ca="1" si="159"/>
        <v>4,08554901093604-6,11445619341344i</v>
      </c>
      <c r="EF159" s="223" t="str">
        <f t="shared" ca="1" si="160"/>
        <v>-5,56835782417471-4,80329849206614i</v>
      </c>
      <c r="EG159" s="223" t="str">
        <f t="shared" ca="1" si="161"/>
        <v>-5,44880189294779+4,93850617022405i</v>
      </c>
      <c r="EH159" s="223" t="str">
        <f t="shared" ca="1" si="162"/>
        <v>4,23437478669413+6,01235024160616i</v>
      </c>
      <c r="EI159" s="223" t="str">
        <f t="shared" ca="1" si="163"/>
        <v>6,48546724631969-3,46655446500512i</v>
      </c>
      <c r="EJ159" s="223" t="str">
        <f t="shared" ca="1" si="164"/>
        <v>-2,64659393748475-6,86103678695877i</v>
      </c>
      <c r="EK159" s="223" t="str">
        <f t="shared" ca="1" si="165"/>
        <v>-7,13340994805124+1,78682617368791i</v>
      </c>
      <c r="EL159" s="223" t="str">
        <f t="shared" ca="1" si="166"/>
        <v>0,90018288105657+7,2984899837285i</v>
      </c>
      <c r="EM159" s="223" t="str">
        <f t="shared" ca="1" si="167"/>
        <v>7,35379393659712-1,38376985028267E-12i</v>
      </c>
      <c r="EN159" s="223"/>
      <c r="EO159" s="223"/>
      <c r="EP159" s="223"/>
    </row>
    <row r="160" spans="1:146" ht="15.75" thickBot="1">
      <c r="A160" s="257">
        <f t="shared" si="168"/>
        <v>1.1718750000000006E-3</v>
      </c>
      <c r="B160" s="256">
        <v>60</v>
      </c>
      <c r="C160" s="230">
        <f t="shared" si="169"/>
        <v>12000</v>
      </c>
      <c r="D160" s="229">
        <f t="shared" si="170"/>
        <v>75398.223686155034</v>
      </c>
      <c r="E160" s="229" t="str">
        <f t="shared" si="171"/>
        <v>75398,223686155i</v>
      </c>
      <c r="F160" s="229" t="str">
        <f t="shared" si="177"/>
        <v>0,0133037884031101-0,00126881110016536i</v>
      </c>
      <c r="G160" s="229" t="str">
        <f t="shared" si="178"/>
        <v>-5,01689045592495+0,766632060070817i</v>
      </c>
      <c r="H160" s="229" t="str">
        <f t="shared" si="179"/>
        <v>0,00202390549270718-0,00704653696257851i</v>
      </c>
      <c r="I160" s="229" t="str">
        <f t="shared" si="174"/>
        <v>-0,00200128376955522+0,0065805758579932i</v>
      </c>
      <c r="J160" s="255" t="str">
        <f ca="1">IMPRODUCT(1/N_FFT2,BW100)</f>
        <v>0,0381538308001532-0,000284966247869563i</v>
      </c>
      <c r="K160" s="254" t="str">
        <f t="shared" ca="1" si="175"/>
        <v>-0,0000744814003156293+0,000251644476180178i</v>
      </c>
      <c r="N160" s="246">
        <f t="shared" ca="1" si="176"/>
        <v>2.68124200928884</v>
      </c>
      <c r="O160" s="223">
        <f t="shared" ca="1" si="39"/>
        <v>-7.31875799071116</v>
      </c>
      <c r="P160" s="223" t="str">
        <f t="shared" ca="1" si="40"/>
        <v>-0,717363729013596+7,28351617056584i</v>
      </c>
      <c r="Q160" s="223" t="str">
        <f t="shared" ca="1" si="41"/>
        <v>7,17813010812303+1,42781885316596i</v>
      </c>
      <c r="R160" s="223" t="str">
        <f t="shared" ca="1" si="42"/>
        <v>2,12452330123708-7,00361472877393i</v>
      </c>
      <c r="S160" s="223" t="str">
        <f t="shared" ca="1" si="43"/>
        <v>-6,76165071102147-2,80076742853479i</v>
      </c>
      <c r="T160" s="223" t="str">
        <f t="shared" ca="1" si="44"/>
        <v>-3,45003863444042+6,45456830062762i</v>
      </c>
      <c r="U160" s="223" t="str">
        <f t="shared" ca="1" si="45"/>
        <v>6,08532486907275+4,06608408231349i</v>
      </c>
      <c r="V160" s="223" t="str">
        <f t="shared" ca="1" si="46"/>
        <v>4,64297091772622-5,65747643245174i</v>
      </c>
      <c r="W160" s="223" t="str">
        <f t="shared" ca="1" si="47"/>
        <v>-5,17514340509496-5,17514340509522i</v>
      </c>
      <c r="X160" s="223" t="str">
        <f t="shared" ca="1" si="48"/>
        <v>-5,65747643245197+4,64297091772595i</v>
      </c>
      <c r="Y160" s="223" t="str">
        <f t="shared" ca="1" si="49"/>
        <v>4,06608408231374+6,08532486907259i</v>
      </c>
      <c r="Z160" s="223" t="str">
        <f t="shared" ca="1" si="50"/>
        <v>6,45456830062751-3,45003863444063i</v>
      </c>
      <c r="AA160" s="223" t="str">
        <f t="shared" ca="1" si="51"/>
        <v>-2,80076742853487-6,76165071102143i</v>
      </c>
      <c r="AB160" s="223" t="str">
        <f t="shared" ca="1" si="52"/>
        <v>-7,00361472877393+2,1245233012371i</v>
      </c>
      <c r="AC160" s="223" t="str">
        <f t="shared" ca="1" si="53"/>
        <v>1,42781885316583+7,17813010812305i</v>
      </c>
      <c r="AD160" s="223" t="str">
        <f t="shared" ca="1" si="54"/>
        <v>7,28351617056587-0,717363729013387i</v>
      </c>
      <c r="AE160" s="223" t="str">
        <f t="shared" ca="1" si="55"/>
        <v>3,57744520726432E-13-7,31875799071116i</v>
      </c>
      <c r="AF160" s="223" t="str">
        <f t="shared" ca="1" si="56"/>
        <v>-7,28351617056587-0,717363729013375i</v>
      </c>
      <c r="AG160" s="223" t="str">
        <f t="shared" ca="1" si="57"/>
        <v>-1,42781885316581+7,17813010812305i</v>
      </c>
      <c r="AH160" s="223" t="str">
        <f t="shared" ca="1" si="58"/>
        <v>7,00361472877393+2,12452330123708i</v>
      </c>
      <c r="AI160" s="223" t="str">
        <f t="shared" ca="1" si="59"/>
        <v>2,80076742853486-6,76165071102144i</v>
      </c>
      <c r="AJ160" s="223" t="str">
        <f t="shared" ca="1" si="60"/>
        <v>-6,45456830062752-3,45003863444061i</v>
      </c>
      <c r="AK160" s="223" t="str">
        <f t="shared" ca="1" si="61"/>
        <v>-4,06608408231372+6,0853248690726i</v>
      </c>
      <c r="AL160" s="223" t="str">
        <f t="shared" ca="1" si="62"/>
        <v>5,65747643245199+4,64297091772593i</v>
      </c>
      <c r="AM160" s="223" t="str">
        <f t="shared" ca="1" si="63"/>
        <v>5,17514340509495-5,17514340509523i</v>
      </c>
      <c r="AN160" s="223" t="str">
        <f t="shared" ca="1" si="64"/>
        <v>-4,64297091772625-5,65747643245173i</v>
      </c>
      <c r="AO160" s="223" t="str">
        <f t="shared" ca="1" si="65"/>
        <v>-6,08532486907278+4,06608408231345i</v>
      </c>
      <c r="AP160" s="223" t="str">
        <f t="shared" ca="1" si="66"/>
        <v>3,45003863444031+6,45456830062768i</v>
      </c>
      <c r="AQ160" s="223" t="str">
        <f t="shared" ca="1" si="67"/>
        <v>6,76165071102157-2,80076742853454i</v>
      </c>
      <c r="AR160" s="223" t="str">
        <f t="shared" ca="1" si="68"/>
        <v>6,76165071102157-2,80076742853454i</v>
      </c>
      <c r="AS160" s="223" t="str">
        <f t="shared" ca="1" si="69"/>
        <v>-7,17813010812298+1,42781885316619i</v>
      </c>
      <c r="AT160" s="223" t="str">
        <f t="shared" ca="1" si="70"/>
        <v>0,717363729013756+7,28351617056583i</v>
      </c>
      <c r="AU160" s="223" t="str">
        <f t="shared" ca="1" si="71"/>
        <v>7,31875799071116-1,25516040591752E-14i</v>
      </c>
      <c r="AV160" s="223" t="str">
        <f t="shared" ca="1" si="72"/>
        <v>0,71736372901373-7,28351617056583i</v>
      </c>
      <c r="AW160" s="223" t="str">
        <f t="shared" ca="1" si="73"/>
        <v>-7,17813010812299-1,42781885316616i</v>
      </c>
      <c r="AX160" s="223" t="str">
        <f t="shared" ca="1" si="74"/>
        <v>-2,12452330123743+7,00361472877383i</v>
      </c>
      <c r="AY160" s="223" t="str">
        <f t="shared" ca="1" si="75"/>
        <v>6,76165071102157+2,80076742853451i</v>
      </c>
      <c r="AZ160" s="223" t="str">
        <f t="shared" ca="1" si="76"/>
        <v>3,45003863444029-6,45456830062769i</v>
      </c>
      <c r="BA160" s="223" t="str">
        <f t="shared" ca="1" si="77"/>
        <v>-6,08532486907279-4,06608408231344i</v>
      </c>
      <c r="BB160" s="223" t="str">
        <f t="shared" ca="1" si="78"/>
        <v>-4,64297091772622+5,65747643245174i</v>
      </c>
      <c r="BC160" s="223" t="str">
        <f t="shared" ca="1" si="79"/>
        <v>5,17514340509496+5,17514340509522i</v>
      </c>
      <c r="BD160" s="223" t="str">
        <f t="shared" ca="1" si="80"/>
        <v>5,65747643245197-4,64297091772595i</v>
      </c>
      <c r="BE160" s="223" t="str">
        <f t="shared" ca="1" si="81"/>
        <v>-4,06608408231374-6,08532486907259i</v>
      </c>
      <c r="BF160" s="223" t="str">
        <f t="shared" ca="1" si="82"/>
        <v>-6,45456830062752+3,45003863444061i</v>
      </c>
      <c r="BG160" s="223" t="str">
        <f t="shared" ca="1" si="83"/>
        <v>2,80076742853491+6,76165071102141i</v>
      </c>
      <c r="BH160" s="223" t="str">
        <f t="shared" ca="1" si="84"/>
        <v>7,00361472877392-2,12452330123713i</v>
      </c>
      <c r="BI160" s="223" t="str">
        <f t="shared" ca="1" si="85"/>
        <v>-1,42781885316586-7,17813010812305i</v>
      </c>
      <c r="BJ160" s="223" t="str">
        <f t="shared" ca="1" si="86"/>
        <v>-7,28351617056587+0,717363729013425i</v>
      </c>
      <c r="BK160" s="223" t="str">
        <f t="shared" ca="1" si="87"/>
        <v>-3,19191465041828E-13+7,31875799071116i</v>
      </c>
      <c r="BL160" s="223" t="str">
        <f t="shared" ca="1" si="88"/>
        <v>7,28351617056587+0,717363729013336i</v>
      </c>
      <c r="BM160" s="223" t="str">
        <f t="shared" ca="1" si="89"/>
        <v>1,42781885316577-7,17813010812306i</v>
      </c>
      <c r="BN160" s="223" t="str">
        <f t="shared" ca="1" si="90"/>
        <v>-7,00361472877394-2,12452330123705i</v>
      </c>
      <c r="BO160" s="223" t="str">
        <f t="shared" ca="1" si="91"/>
        <v>-2,80076742853482+6,76165071102145i</v>
      </c>
      <c r="BP160" s="223" t="str">
        <f t="shared" ca="1" si="92"/>
        <v>6,45456830062753+3,45003863444059i</v>
      </c>
      <c r="BQ160" s="223" t="str">
        <f t="shared" ca="1" si="93"/>
        <v>4,06608408231371-6,08532486907261i</v>
      </c>
      <c r="BR160" s="223" t="str">
        <f t="shared" ca="1" si="94"/>
        <v>-5,657476432452-4,64297091772592i</v>
      </c>
      <c r="BS160" s="223" t="str">
        <f t="shared" ca="1" si="95"/>
        <v>-5,17514340509494+5,17514340509524i</v>
      </c>
      <c r="BT160" s="223" t="str">
        <f t="shared" ca="1" si="96"/>
        <v>4,64297091772625+5,65747643245172i</v>
      </c>
      <c r="BU160" s="223" t="str">
        <f t="shared" ca="1" si="97"/>
        <v>6,08532486907277-4,06608408231347i</v>
      </c>
      <c r="BV160" s="223" t="str">
        <f t="shared" ca="1" si="98"/>
        <v>-3,45003863444032-6,45456830062767i</v>
      </c>
      <c r="BW160" s="223" t="str">
        <f t="shared" ca="1" si="99"/>
        <v>-6,76165071102157+2,80076742853455i</v>
      </c>
      <c r="BX160" s="223" t="str">
        <f t="shared" ca="1" si="100"/>
        <v>2,12452330123677+7,00361472877403i</v>
      </c>
      <c r="BY160" s="223" t="str">
        <f t="shared" ca="1" si="101"/>
        <v>7,17813010812298-1,4278188531662i</v>
      </c>
      <c r="BZ160" s="223" t="str">
        <f t="shared" ca="1" si="102"/>
        <v>-0,717363729013769-7,28351617056583i</v>
      </c>
      <c r="CA160" s="223" t="str">
        <f t="shared" ca="1" si="103"/>
        <v>-7,31875799071116+2,51032081183503E-14i</v>
      </c>
      <c r="CB160" s="223" t="str">
        <f t="shared" ca="1" si="104"/>
        <v>-0,717363729013718+7,28351617056584i</v>
      </c>
      <c r="CC160" s="223" t="str">
        <f t="shared" ca="1" si="105"/>
        <v>7,17813010812299+1,42781885316616i</v>
      </c>
      <c r="CD160" s="223" t="str">
        <f t="shared" ca="1" si="106"/>
        <v>2,12452330123741-7,00361472877383i</v>
      </c>
      <c r="CE160" s="223" t="str">
        <f t="shared" ca="1" si="107"/>
        <v>-6,76165071102242-2,80076742853249i</v>
      </c>
      <c r="CF160" s="223" t="str">
        <f t="shared" ca="1" si="108"/>
        <v>-3,45003863443963+6,45456830062804i</v>
      </c>
      <c r="CG160" s="223" t="str">
        <f t="shared" ca="1" si="109"/>
        <v>6,0853248690724+4,06608408231403i</v>
      </c>
      <c r="CH160" s="223" t="str">
        <f t="shared" ca="1" si="110"/>
        <v>4,64297091772791-5,65747643245037i</v>
      </c>
      <c r="CI160" s="223" t="str">
        <f t="shared" ca="1" si="111"/>
        <v>-5,17514340509755-5,17514340509264i</v>
      </c>
      <c r="CJ160" s="223" t="str">
        <f t="shared" ca="1" si="112"/>
        <v>-5,65747643245058+4,64297091772764i</v>
      </c>
      <c r="CK160" s="223" t="str">
        <f t="shared" ca="1" si="113"/>
        <v>4,06608408231375+6,08532486907258i</v>
      </c>
      <c r="CL160" s="223" t="str">
        <f t="shared" ca="1" si="114"/>
        <v>6,4545683006282-3,45003863443934i</v>
      </c>
      <c r="CM160" s="223" t="str">
        <f t="shared" ca="1" si="115"/>
        <v>-2,80076742853218-6,76165071102255i</v>
      </c>
      <c r="CN160" s="223" t="str">
        <f t="shared" ca="1" si="116"/>
        <v>-7,00361472877308+2,12452330123988i</v>
      </c>
      <c r="CO160" s="223" t="str">
        <f t="shared" ca="1" si="117"/>
        <v>1,42781885316725+7,17813010812277i</v>
      </c>
      <c r="CP160" s="223" t="str">
        <f t="shared" ca="1" si="118"/>
        <v>7,28351617056587-0,717363729013387i</v>
      </c>
      <c r="CQ160" s="223" t="str">
        <f t="shared" ca="1" si="119"/>
        <v>1,8147240552576E-12-7,31875799071116i</v>
      </c>
      <c r="CR160" s="223" t="str">
        <f t="shared" ca="1" si="120"/>
        <v>-7,28351617056551-0,717363729016998i</v>
      </c>
      <c r="CS160" s="223" t="str">
        <f t="shared" ca="1" si="121"/>
        <v>-1,42781885316367+7,17813010812348i</v>
      </c>
      <c r="CT160" s="223" t="str">
        <f t="shared" ca="1" si="122"/>
        <v>7,00361472877414+2,12452330123639i</v>
      </c>
      <c r="CU160" s="223" t="str">
        <f t="shared" ca="1" si="123"/>
        <v>2,80076742853553-6,76165071102116i</v>
      </c>
      <c r="CV160" s="223" t="str">
        <f t="shared" ca="1" si="124"/>
        <v>-6,45456830062648-3,45003863444255i</v>
      </c>
      <c r="CW160" s="223" t="str">
        <f t="shared" ca="1" si="125"/>
        <v>-4,06608408231071+6,08532486907461i</v>
      </c>
      <c r="CX160" s="223" t="str">
        <f t="shared" ca="1" si="126"/>
        <v>5,65747643245297+4,64297091772475i</v>
      </c>
      <c r="CY160" s="223" t="str">
        <f t="shared" ca="1" si="127"/>
        <v>5,17514340509489-5,17514340509529i</v>
      </c>
      <c r="CZ160" s="223" t="str">
        <f t="shared" ca="1" si="128"/>
        <v>-4,64297091772518-5,65747643245261i</v>
      </c>
      <c r="DA160" s="223" t="str">
        <f t="shared" ca="1" si="129"/>
        <v>-6,08532486907435+4,06608408231109i</v>
      </c>
      <c r="DB160" s="223" t="str">
        <f t="shared" ca="1" si="130"/>
        <v>3,45003863444295+6,45456830062627i</v>
      </c>
      <c r="DC160" s="223" t="str">
        <f t="shared" ca="1" si="131"/>
        <v>6,76165071102098-2,80076742853595i</v>
      </c>
      <c r="DD160" s="223" t="str">
        <f t="shared" ca="1" si="132"/>
        <v>-2,12452330123683-7,00361472877401i</v>
      </c>
      <c r="DE160" s="223" t="str">
        <f t="shared" ca="1" si="133"/>
        <v>-7,17813010812339+1,42781885316412i</v>
      </c>
      <c r="DF160" s="223" t="str">
        <f t="shared" ca="1" si="134"/>
        <v>0,717363729010209+7,28351617056618i</v>
      </c>
      <c r="DG160" s="223" t="str">
        <f t="shared" ca="1" si="135"/>
        <v>7,31875799071116-2,27377965196451E-12i</v>
      </c>
      <c r="DH160" s="223" t="str">
        <f t="shared" ca="1" si="136"/>
        <v>0,71736372901293-7,28351617056591i</v>
      </c>
      <c r="DI160" s="223" t="str">
        <f t="shared" ca="1" si="137"/>
        <v>-7,17813010812286-1,42781885316681i</v>
      </c>
      <c r="DJ160" s="223" t="str">
        <f t="shared" ca="1" si="138"/>
        <v>-2,12452330123944+7,00361472877321i</v>
      </c>
      <c r="DK160" s="223" t="str">
        <f t="shared" ca="1" si="139"/>
        <v>6,76165071102272+2,80076742853175i</v>
      </c>
      <c r="DL160" s="223" t="str">
        <f t="shared" ca="1" si="140"/>
        <v>3,45003863443894-6,45456830062841i</v>
      </c>
      <c r="DM160" s="223" t="str">
        <f t="shared" ca="1" si="141"/>
        <v>-6,08532486907283-4,06608408231337i</v>
      </c>
      <c r="DN160" s="223" t="str">
        <f t="shared" ca="1" si="142"/>
        <v>-4,64297091772729+5,65747643245087i</v>
      </c>
      <c r="DO160" s="223" t="str">
        <f t="shared" ca="1" si="143"/>
        <v>5,17514340509296+5,17514340509723i</v>
      </c>
      <c r="DP160" s="223" t="str">
        <f t="shared" ca="1" si="144"/>
        <v>5,65747643245007-4,64297091772826i</v>
      </c>
      <c r="DQ160" s="223" t="str">
        <f t="shared" ca="1" si="145"/>
        <v>-4,06608408231441-6,08532486907214i</v>
      </c>
      <c r="DR160" s="223" t="str">
        <f t="shared" ca="1" si="146"/>
        <v>-6,45456830062782+3,45003863444004i</v>
      </c>
      <c r="DS160" s="223" t="str">
        <f t="shared" ca="1" si="147"/>
        <v>2,80076742853291+6,76165071102224i</v>
      </c>
      <c r="DT160" s="223" t="str">
        <f t="shared" ca="1" si="148"/>
        <v>7,00361472877496-2,12452330123367i</v>
      </c>
      <c r="DU160" s="223" t="str">
        <f t="shared" ca="1" si="149"/>
        <v>-1,42781885316803-7,17813010812262i</v>
      </c>
      <c r="DV160" s="223" t="str">
        <f t="shared" ca="1" si="150"/>
        <v>-7,28351617056579+0,717363729014175i</v>
      </c>
      <c r="DW160" s="223" t="str">
        <f t="shared" ca="1" si="151"/>
        <v>-1,02212890243552E-12+7,31875799071116i</v>
      </c>
      <c r="DX160" s="223" t="str">
        <f t="shared" ca="1" si="152"/>
        <v>7,28351617056559+0,717363729016209i</v>
      </c>
      <c r="DY160" s="223" t="str">
        <f t="shared" ca="1" si="153"/>
        <v>1,4278188531629-7,17813010812363i</v>
      </c>
      <c r="DZ160" s="223" t="str">
        <f t="shared" ca="1" si="154"/>
        <v>-7,00361472877437-2,12452330123563i</v>
      </c>
      <c r="EA160" s="223" t="str">
        <f t="shared" ca="1" si="155"/>
        <v>-2,8007674285348+6,76165071102146i</v>
      </c>
      <c r="EB160" s="223" t="str">
        <f t="shared" ca="1" si="156"/>
        <v>6,45456830062686+3,45003863444184i</v>
      </c>
      <c r="EC160" s="223" t="str">
        <f t="shared" ca="1" si="157"/>
        <v>4,06608408231611-6,085324869071i</v>
      </c>
      <c r="ED160" s="223" t="str">
        <f t="shared" ca="1" si="158"/>
        <v>-5,6574764324534-4,64297091772421i</v>
      </c>
      <c r="EE160" s="223" t="str">
        <f t="shared" ca="1" si="159"/>
        <v>-5,17514340509441+5,17514340509578i</v>
      </c>
      <c r="EF160" s="223" t="str">
        <f t="shared" ca="1" si="160"/>
        <v>4,64297091772571+5,65747643245217i</v>
      </c>
      <c r="EG160" s="223" t="str">
        <f t="shared" ca="1" si="161"/>
        <v>6,08532486907397-4,06608408231167i</v>
      </c>
      <c r="EH160" s="223" t="str">
        <f t="shared" ca="1" si="162"/>
        <v>-3,45003863444356-6,45456830062594i</v>
      </c>
      <c r="EI160" s="223" t="str">
        <f t="shared" ca="1" si="163"/>
        <v>-6,76165071102072+2,80076742853659i</v>
      </c>
      <c r="EJ160" s="223" t="str">
        <f t="shared" ca="1" si="164"/>
        <v>2,12452330123748+7,00361472877381i</v>
      </c>
      <c r="EK160" s="223" t="str">
        <f t="shared" ca="1" si="165"/>
        <v>7,17813010812326-1,4278188531648i</v>
      </c>
      <c r="EL160" s="223" t="str">
        <f t="shared" ca="1" si="166"/>
        <v>-0,717363729010895-7,28351617056611i</v>
      </c>
      <c r="EM160" s="223" t="str">
        <f t="shared" ca="1" si="167"/>
        <v>-7,31875799071116+2,96236899828486E-12i</v>
      </c>
      <c r="EN160" s="223"/>
      <c r="EO160" s="223"/>
      <c r="EP160" s="223"/>
    </row>
    <row r="161" spans="1:146" ht="15.75" thickBot="1">
      <c r="A161" s="257">
        <f t="shared" si="168"/>
        <v>1.1914062500000006E-3</v>
      </c>
      <c r="B161" s="256">
        <v>61</v>
      </c>
      <c r="C161" s="230">
        <f t="shared" si="169"/>
        <v>12200</v>
      </c>
      <c r="D161" s="229">
        <f t="shared" si="170"/>
        <v>76654.860747590952</v>
      </c>
      <c r="E161" s="229" t="str">
        <f t="shared" si="171"/>
        <v>76654,860747591i</v>
      </c>
      <c r="F161" s="229" t="str">
        <f t="shared" si="177"/>
        <v>0,0129267372209541-0,00110361695510064i</v>
      </c>
      <c r="G161" s="229" t="str">
        <f t="shared" si="178"/>
        <v>-5,0122976450981+0,81788840882803i</v>
      </c>
      <c r="H161" s="229" t="str">
        <f t="shared" ref="H161:H192" si="180">IF(freq_ratio2&gt;1,IMPRODUCT(M35,IMDIV((IMPRODUCT(COMPLEX(1,Rc_2*Coutput2*microF2*miliOhm2*D161),IMSUM(1,IMDIV(E161,omega4_2),IMDIV(IMPRODUCT(E161,E161),omega5_2)))),IMSUM(1,IMPRODUCT(E161,1/omega1_2),IMPRODUCT(E161,E161,1/omega2_2),IMPRODUCT(E161,E161,E161,1/omega3_2)))),IMPRODUCT(M35,(IMDIV(IMPRODUCT(COMPLEX(1,Rc_2*Coutput2*microF2*miliOhm2*D161),COMPLEX(1,-Kfeed2*effectiveL2*PI()^2*D161/(8*ratio2^2*Gdc_dcm2))),IMSUM(1,IMDIV(E161,omegat2),IMDIV(IMPRODUCT(E161,E161),omegapole0^2*(1-2*Gdc_dcm2/(Kfeed2*rload2))))))))</f>
        <v>0,00202312995357596-0,00693086141961686i</v>
      </c>
      <c r="I161" s="229" t="str">
        <f t="shared" si="174"/>
        <v>-0,00199978950370113+0,00648436973352327i</v>
      </c>
      <c r="J161" s="255" t="str">
        <f ca="1">IMPRODUCT(1/N_FFT2,BX100)</f>
        <v>-0,024953246063038-0,00445155315781199i</v>
      </c>
      <c r="K161" s="254" t="str">
        <f t="shared" ca="1" si="175"/>
        <v>0,0000787667561238209-0,000152903904244162i</v>
      </c>
      <c r="N161" s="246">
        <f t="shared" ca="1" si="176"/>
        <v>2.7393497896126462</v>
      </c>
      <c r="O161" s="223">
        <f t="shared" ca="1" si="39"/>
        <v>-7.2606502103873538</v>
      </c>
      <c r="P161" s="223" t="str">
        <f t="shared" ca="1" si="40"/>
        <v>-0,534126564176948+7,24097716410144i</v>
      </c>
      <c r="Q161" s="223" t="str">
        <f t="shared" ca="1" si="41"/>
        <v>7,18206463518602+1,06535865022457i</v>
      </c>
      <c r="R161" s="223" t="str">
        <f t="shared" ca="1" si="42"/>
        <v>1,59081746544109-7,08423187573963i</v>
      </c>
      <c r="S161" s="223" t="str">
        <f t="shared" ca="1" si="43"/>
        <v>-6,9480090499622-2,10765550297986i</v>
      </c>
      <c r="T161" s="223" t="str">
        <f t="shared" ca="1" si="44"/>
        <v>-2,61307197273512+6,77413436114933i</v>
      </c>
      <c r="U161" s="223" t="str">
        <f t="shared" ca="1" si="45"/>
        <v>6,56355005130463+3,10432797906679i</v>
      </c>
      <c r="V161" s="223" t="str">
        <f t="shared" ca="1" si="46"/>
        <v>3,57876136311273-6,31739729504876i</v>
      </c>
      <c r="W161" s="223" t="str">
        <f t="shared" ca="1" si="47"/>
        <v>-6,03701001549522-4,03380112925864i</v>
      </c>
      <c r="X161" s="223" t="str">
        <f t="shared" ca="1" si="48"/>
        <v>-4,46698137758602+5,72390765560536i</v>
      </c>
      <c r="Y161" s="223" t="str">
        <f t="shared" ca="1" si="49"/>
        <v>5,37978694419543+4,87595466679729i</v>
      </c>
      <c r="Z161" s="223" t="str">
        <f t="shared" ca="1" si="50"/>
        <v>5,25850473520422-5,00651270121556i</v>
      </c>
      <c r="AA161" s="223" t="str">
        <f t="shared" ca="1" si="51"/>
        <v>-4,60610773213093-5,61255851083992i</v>
      </c>
      <c r="AB161" s="223" t="str">
        <f t="shared" ca="1" si="52"/>
        <v>-5,93619734561861+4,18074186616066i</v>
      </c>
      <c r="AC161" s="223" t="str">
        <f t="shared" ca="1" si="53"/>
        <v>3,73272019778721+6,22766741265373i</v>
      </c>
      <c r="AD161" s="223" t="str">
        <f t="shared" ca="1" si="54"/>
        <v>6,48538921039828-3,26447059524934i</v>
      </c>
      <c r="AE161" s="223" t="str">
        <f t="shared" ca="1" si="55"/>
        <v>-2,77853054371353-6,70796612210057i</v>
      </c>
      <c r="AF161" s="223" t="str">
        <f t="shared" ca="1" si="56"/>
        <v>-6,89419198419146+2,27753339442215i</v>
      </c>
      <c r="AG161" s="223" t="str">
        <f t="shared" ca="1" si="57"/>
        <v>1,76419409433428+7,04305762258935i</v>
      </c>
      <c r="AH161" s="223" t="str">
        <f t="shared" ca="1" si="58"/>
        <v>7,15375632150126-1,24129447359549i</v>
      </c>
      <c r="AI161" s="223" t="str">
        <f t="shared" ca="1" si="59"/>
        <v>-0,711668170555265-7,22568819508678i</v>
      </c>
      <c r="AJ161" s="223" t="str">
        <f t="shared" ca="1" si="60"/>
        <v>-7,25846343829058+0,178185276038031i</v>
      </c>
      <c r="AK161" s="223" t="str">
        <f t="shared" ca="1" si="61"/>
        <v>-0,356263219928517+7,25190443923002i</v>
      </c>
      <c r="AL161" s="223" t="str">
        <f t="shared" ca="1" si="62"/>
        <v>7,20604674168929+0,888781094638671i</v>
      </c>
      <c r="AM161" s="223" t="str">
        <f t="shared" ca="1" si="63"/>
        <v>1,41648258759065-7,12113885250459i</v>
      </c>
      <c r="AN161" s="223" t="str">
        <f t="shared" ca="1" si="64"/>
        <v>-6,99764089488387-1,93650803867342i</v>
      </c>
      <c r="AO161" s="223" t="str">
        <f t="shared" ca="1" si="65"/>
        <v>-2,44603938490978+6,83622211495999i</v>
      </c>
      <c r="AP161" s="223" t="str">
        <f t="shared" ca="1" si="66"/>
        <v>6,63775725508695+2,94231543178812i</v>
      </c>
      <c r="AQ161" s="223" t="str">
        <f t="shared" ca="1" si="67"/>
        <v>3,42264681641162-6,40332181353594i</v>
      </c>
      <c r="AR161" s="223" t="str">
        <f t="shared" ca="1" si="68"/>
        <v>3,42264681641162-6,40332181353594i</v>
      </c>
      <c r="AS161" s="223" t="str">
        <f t="shared" ca="1" si="69"/>
        <v>-4,32516428049044+5,83180893242976i</v>
      </c>
      <c r="AT161" s="223" t="str">
        <f t="shared" ca="1" si="70"/>
        <v>5,49782857069466+4,74245953961142i</v>
      </c>
      <c r="AU161" s="223" t="str">
        <f t="shared" ca="1" si="71"/>
        <v>5,13405499958865-5,13405499958821i</v>
      </c>
      <c r="AV161" s="223" t="str">
        <f t="shared" ca="1" si="72"/>
        <v>-4,74245953961145-5,49782857069464i</v>
      </c>
      <c r="AW161" s="223" t="str">
        <f t="shared" ca="1" si="73"/>
        <v>-5,83180893242974+4,32516428049047i</v>
      </c>
      <c r="AX161" s="223" t="str">
        <f t="shared" ca="1" si="74"/>
        <v>3,88443058138996+6,13418621627681i</v>
      </c>
      <c r="AY161" s="223" t="str">
        <f t="shared" ca="1" si="75"/>
        <v>6,40332181353593-3,42264681641166i</v>
      </c>
      <c r="AZ161" s="223" t="str">
        <f t="shared" ca="1" si="76"/>
        <v>-2,94231543178815-6,63775725508693i</v>
      </c>
      <c r="BA161" s="223" t="str">
        <f t="shared" ca="1" si="77"/>
        <v>-6,83622211495996+2,44603938490987i</v>
      </c>
      <c r="BB161" s="223" t="str">
        <f t="shared" ca="1" si="78"/>
        <v>1,93650803867276+6,99764089488405i</v>
      </c>
      <c r="BC161" s="223" t="str">
        <f t="shared" ca="1" si="79"/>
        <v>7,12113885250458-1,41648258759069i</v>
      </c>
      <c r="BD161" s="223" t="str">
        <f t="shared" ca="1" si="80"/>
        <v>-0,888781094638708-7,20604674168928i</v>
      </c>
      <c r="BE161" s="223" t="str">
        <f t="shared" ca="1" si="81"/>
        <v>-7,25190443923002+0,356263219928554i</v>
      </c>
      <c r="BF161" s="223" t="str">
        <f t="shared" ca="1" si="82"/>
        <v>-0,17818527603802+7,25846343829058i</v>
      </c>
      <c r="BG161" s="223" t="str">
        <f t="shared" ca="1" si="83"/>
        <v>7,22568819508678+0,711668170555253i</v>
      </c>
      <c r="BH161" s="223" t="str">
        <f t="shared" ca="1" si="84"/>
        <v>1,24129447359545-7,15375632150126i</v>
      </c>
      <c r="BI161" s="223" t="str">
        <f t="shared" ca="1" si="85"/>
        <v>-7,04305762258919-1,76419409433494i</v>
      </c>
      <c r="BJ161" s="223" t="str">
        <f t="shared" ca="1" si="86"/>
        <v>-2,27753339442212+6,89419198419148i</v>
      </c>
      <c r="BK161" s="223" t="str">
        <f t="shared" ca="1" si="87"/>
        <v>6,70796612210059+2,77853054371348i</v>
      </c>
      <c r="BL161" s="223" t="str">
        <f t="shared" ca="1" si="88"/>
        <v>3,26447059524928-6,48538921039831i</v>
      </c>
      <c r="BM161" s="223" t="str">
        <f t="shared" ca="1" si="89"/>
        <v>-6,22766741265377-3,73272019778716i</v>
      </c>
      <c r="BN161" s="223" t="str">
        <f t="shared" ca="1" si="90"/>
        <v>-4,18074186616058+5,93619734561866i</v>
      </c>
      <c r="BO161" s="223" t="str">
        <f t="shared" ca="1" si="91"/>
        <v>5,61255851083998+4,60610773213086i</v>
      </c>
      <c r="BP161" s="223" t="str">
        <f t="shared" ca="1" si="92"/>
        <v>5,00651270121609-5,25850473520371i</v>
      </c>
      <c r="BQ161" s="223" t="str">
        <f t="shared" ca="1" si="93"/>
        <v>-4,87595466679729-5,37978694419543i</v>
      </c>
      <c r="BR161" s="223" t="str">
        <f t="shared" ca="1" si="94"/>
        <v>-5,72390765560535+4,46698137758602i</v>
      </c>
      <c r="BS161" s="223" t="str">
        <f t="shared" ca="1" si="95"/>
        <v>4,03380112925866+6,03701001549521i</v>
      </c>
      <c r="BT161" s="223" t="str">
        <f t="shared" ca="1" si="96"/>
        <v>6,31739729504875-3,57876136311276i</v>
      </c>
      <c r="BU161" s="223" t="str">
        <f t="shared" ca="1" si="97"/>
        <v>-3,10432797906689-6,56355005130458i</v>
      </c>
      <c r="BV161" s="223" t="str">
        <f t="shared" ca="1" si="98"/>
        <v>-6,77413436114924+2,61307197273536i</v>
      </c>
      <c r="BW161" s="223" t="str">
        <f t="shared" ca="1" si="99"/>
        <v>2,1076555029795+6,94800904996231i</v>
      </c>
      <c r="BX161" s="223" t="str">
        <f t="shared" ca="1" si="100"/>
        <v>7,08423187573969-1,59081746544087i</v>
      </c>
      <c r="BY161" s="223" t="str">
        <f t="shared" ca="1" si="101"/>
        <v>-1,06535865022443-7,18206463518604i</v>
      </c>
      <c r="BZ161" s="223" t="str">
        <f t="shared" ca="1" si="102"/>
        <v>-7,24097716410143+0,534126564176957i</v>
      </c>
      <c r="CA161" s="223" t="str">
        <f t="shared" ca="1" si="103"/>
        <v>8,89466590574218E-14+7,26065021038735i</v>
      </c>
      <c r="CB161" s="223" t="str">
        <f t="shared" ca="1" si="104"/>
        <v>7,24097716410144+0,534126564176882i</v>
      </c>
      <c r="CC161" s="223" t="str">
        <f t="shared" ca="1" si="105"/>
        <v>1,06535865022435-7,18206463518604i</v>
      </c>
      <c r="CD161" s="223" t="str">
        <f t="shared" ca="1" si="106"/>
        <v>-7,08423187573986-1,59081746544009i</v>
      </c>
      <c r="CE161" s="223" t="str">
        <f t="shared" ca="1" si="107"/>
        <v>-2,1076555029815+6,9480090499617i</v>
      </c>
      <c r="CF161" s="223" t="str">
        <f t="shared" ca="1" si="108"/>
        <v>6,77413436115031+2,6130719727326i</v>
      </c>
      <c r="CG161" s="223" t="str">
        <f t="shared" ca="1" si="109"/>
        <v>3,10432797906683-6,56355005130461i</v>
      </c>
      <c r="CH161" s="223" t="str">
        <f t="shared" ca="1" si="110"/>
        <v>-6,31739729504736-3,5787613631152i</v>
      </c>
      <c r="CI161" s="223" t="str">
        <f t="shared" ca="1" si="111"/>
        <v>-4,0338011292574+6,03701001549605i</v>
      </c>
      <c r="CJ161" s="223" t="str">
        <f t="shared" ca="1" si="112"/>
        <v>5,72390765560451+4,46698137758711i</v>
      </c>
      <c r="CK161" s="223" t="str">
        <f t="shared" ca="1" si="113"/>
        <v>4,87595466679509-5,37978694419742i</v>
      </c>
      <c r="CL161" s="223" t="str">
        <f t="shared" ca="1" si="114"/>
        <v>-5,00651270121614-5,25850473520366i</v>
      </c>
      <c r="CM161" s="223" t="str">
        <f t="shared" ca="1" si="115"/>
        <v>-5,6125585108413+4,60610773212924i</v>
      </c>
      <c r="CN161" s="223" t="str">
        <f t="shared" ca="1" si="116"/>
        <v>4,1807418661625+5,93619734561731i</v>
      </c>
      <c r="CO161" s="223" t="str">
        <f t="shared" ca="1" si="117"/>
        <v>6,2276674126541-3,73272019778661i</v>
      </c>
      <c r="CP161" s="223" t="str">
        <f t="shared" ca="1" si="118"/>
        <v>-3,26447059524612-6,4853892103999i</v>
      </c>
      <c r="CQ161" s="223" t="str">
        <f t="shared" ca="1" si="119"/>
        <v>-6,70796612210028+2,77853054371421i</v>
      </c>
      <c r="CR161" s="223" t="str">
        <f t="shared" ca="1" si="120"/>
        <v>2,27753339442014+6,89419198419213i</v>
      </c>
      <c r="CS161" s="223" t="str">
        <f t="shared" ca="1" si="121"/>
        <v>7,04305762258864-1,76419409433712i</v>
      </c>
      <c r="CT161" s="223" t="str">
        <f t="shared" ca="1" si="122"/>
        <v>-1,24129447359553-7,15375632150125i</v>
      </c>
      <c r="CU161" s="223" t="str">
        <f t="shared" ca="1" si="123"/>
        <v>-7,22568819508706+0,711668170552453i</v>
      </c>
      <c r="CV161" s="223" t="str">
        <f t="shared" ca="1" si="124"/>
        <v>0,178185276039539+7,25846343829055i</v>
      </c>
      <c r="CW161" s="223" t="str">
        <f t="shared" ca="1" si="125"/>
        <v>7,25190443922995+0,356263219929974i</v>
      </c>
      <c r="CX161" s="223" t="str">
        <f t="shared" ca="1" si="126"/>
        <v>0,888781094635709-7,20604674168965i</v>
      </c>
      <c r="CY161" s="223" t="str">
        <f t="shared" ca="1" si="127"/>
        <v>-7,12113885250459-1,41648258759067i</v>
      </c>
      <c r="CZ161" s="223" t="str">
        <f t="shared" ca="1" si="128"/>
        <v>-1,93650803867543+6,99764089488332i</v>
      </c>
      <c r="DA161" s="223" t="str">
        <f t="shared" ca="1" si="129"/>
        <v>6,83622211496072+2,44603938490776i</v>
      </c>
      <c r="DB161" s="223" t="str">
        <f t="shared" ca="1" si="130"/>
        <v>2,94231543178865-6,63775725508672i</v>
      </c>
      <c r="DC161" s="223" t="str">
        <f t="shared" ca="1" si="131"/>
        <v>-6,40332181353426-3,42264681641477i</v>
      </c>
      <c r="DD161" s="223" t="str">
        <f t="shared" ca="1" si="132"/>
        <v>-3,88443058138919+6,13418621627729i</v>
      </c>
      <c r="DE161" s="223" t="str">
        <f t="shared" ca="1" si="133"/>
        <v>5,83180893242849+4,32516428049215i</v>
      </c>
      <c r="DF161" s="223" t="str">
        <f t="shared" ca="1" si="134"/>
        <v>4,74245953960967-5,49782857069617i</v>
      </c>
      <c r="DG161" s="223" t="str">
        <f t="shared" ca="1" si="135"/>
        <v>-5,13405499958823-5,13405499958863i</v>
      </c>
      <c r="DH161" s="223" t="str">
        <f t="shared" ca="1" si="136"/>
        <v>-5,49782857069654+4,74245953960925i</v>
      </c>
      <c r="DI161" s="223" t="str">
        <f t="shared" ca="1" si="137"/>
        <v>4,3251642804917+5,83180893242882i</v>
      </c>
      <c r="DJ161" s="223" t="str">
        <f t="shared" ca="1" si="138"/>
        <v>6,13418621627759-3,88443058138872i</v>
      </c>
      <c r="DK161" s="223" t="str">
        <f t="shared" ca="1" si="139"/>
        <v>-3,42264681641429-6,40332181353453i</v>
      </c>
      <c r="DL161" s="223" t="str">
        <f t="shared" ca="1" si="140"/>
        <v>-6,63775725508694+2,94231543178814i</v>
      </c>
      <c r="DM161" s="223" t="str">
        <f t="shared" ca="1" si="141"/>
        <v>2,44603938490723+6,83622211496091i</v>
      </c>
      <c r="DN161" s="223" t="str">
        <f t="shared" ca="1" si="142"/>
        <v>6,99764089488346-1,93650803867489i</v>
      </c>
      <c r="DO161" s="223" t="str">
        <f t="shared" ca="1" si="143"/>
        <v>-1,41648258759012-7,1211388525047i</v>
      </c>
      <c r="DP161" s="223" t="str">
        <f t="shared" ca="1" si="144"/>
        <v>-7,20604674168884+0,888781094642323i</v>
      </c>
      <c r="DQ161" s="223" t="str">
        <f t="shared" ca="1" si="145"/>
        <v>0,356263219929416+7,25190443922998i</v>
      </c>
      <c r="DR161" s="223" t="str">
        <f t="shared" ca="1" si="146"/>
        <v>7,25846343829053+0,178185276040097i</v>
      </c>
      <c r="DS161" s="223" t="str">
        <f t="shared" ca="1" si="147"/>
        <v>0,711668170553111-7,22568819508699i</v>
      </c>
      <c r="DT161" s="223" t="str">
        <f t="shared" ca="1" si="148"/>
        <v>-7,15375632150116-1,24129447359608i</v>
      </c>
      <c r="DU161" s="223" t="str">
        <f t="shared" ca="1" si="149"/>
        <v>-1,76419409433776+7,04305762258848i</v>
      </c>
      <c r="DV161" s="223" t="str">
        <f t="shared" ca="1" si="150"/>
        <v>6,89419198419195+2,27753339442067i</v>
      </c>
      <c r="DW161" s="223" t="str">
        <f t="shared" ca="1" si="151"/>
        <v>2,77853054371482-6,70796612210003i</v>
      </c>
      <c r="DX161" s="223" t="str">
        <f t="shared" ca="1" si="152"/>
        <v>-6,48538921039964-3,26447059524662i</v>
      </c>
      <c r="DY161" s="223" t="str">
        <f t="shared" ca="1" si="153"/>
        <v>-3,73272019778718+6,22766741265376i</v>
      </c>
      <c r="DZ161" s="223" t="str">
        <f t="shared" ca="1" si="154"/>
        <v>5,93619734561705+4,18074186616287i</v>
      </c>
      <c r="EA161" s="223" t="str">
        <f t="shared" ca="1" si="155"/>
        <v>4,60610773212976-5,61255851084088i</v>
      </c>
      <c r="EB161" s="223" t="str">
        <f t="shared" ca="1" si="156"/>
        <v>-5,25850473520335-5,00651270121648i</v>
      </c>
      <c r="EC161" s="223" t="str">
        <f t="shared" ca="1" si="157"/>
        <v>-5,37978694419294+4,87595466680003i</v>
      </c>
      <c r="ED161" s="223" t="str">
        <f t="shared" ca="1" si="158"/>
        <v>4,46698137758658+5,72390765560492i</v>
      </c>
      <c r="EE161" s="223" t="str">
        <f t="shared" ca="1" si="159"/>
        <v>6,03701001549636-4,03380112925693i</v>
      </c>
      <c r="EF161" s="223" t="str">
        <f t="shared" ca="1" si="160"/>
        <v>-3,57876136311463-6,31739729504769i</v>
      </c>
      <c r="EG161" s="223" t="str">
        <f t="shared" ca="1" si="161"/>
        <v>-6,56355005130485+3,10432797906632i</v>
      </c>
      <c r="EH161" s="223" t="str">
        <f t="shared" ca="1" si="162"/>
        <v>2,61307197273198+6,77413436115055i</v>
      </c>
      <c r="EI161" s="223" t="str">
        <f t="shared" ca="1" si="163"/>
        <v>6,94800904996187-2,10765550298097i</v>
      </c>
      <c r="EJ161" s="223" t="str">
        <f t="shared" ca="1" si="164"/>
        <v>-1,59081746543945-7,08423187574i</v>
      </c>
      <c r="EK161" s="223" t="str">
        <f t="shared" ca="1" si="165"/>
        <v>-7,1820646351856+1,06535865022737i</v>
      </c>
      <c r="EL161" s="223" t="str">
        <f t="shared" ca="1" si="166"/>
        <v>0,534126564176943+7,24097716410144i</v>
      </c>
      <c r="EM161" s="223" t="str">
        <f t="shared" ca="1" si="167"/>
        <v>7,26065021038735+2,71114794966119E-12i</v>
      </c>
      <c r="EN161" s="223"/>
      <c r="EO161" s="223"/>
      <c r="EP161" s="223"/>
    </row>
    <row r="162" spans="1:146" ht="15.75" thickBot="1">
      <c r="A162" s="257">
        <f t="shared" si="168"/>
        <v>1.2109375000000006E-3</v>
      </c>
      <c r="B162" s="256">
        <v>62</v>
      </c>
      <c r="C162" s="230">
        <f t="shared" si="169"/>
        <v>12400</v>
      </c>
      <c r="D162" s="229">
        <f t="shared" si="170"/>
        <v>77911.497809026871</v>
      </c>
      <c r="E162" s="229" t="str">
        <f t="shared" si="171"/>
        <v>77911,4978090269i</v>
      </c>
      <c r="F162" s="229" t="str">
        <f t="shared" si="177"/>
        <v>0,0125647474936509-0,000949421000718018i</v>
      </c>
      <c r="G162" s="229" t="str">
        <f t="shared" si="178"/>
        <v>-5,00637060045144+0,868562316628845i</v>
      </c>
      <c r="H162" s="229" t="str">
        <f t="shared" si="180"/>
        <v>0,0020223882924421-0,00681892356625673i</v>
      </c>
      <c r="I162" s="229" t="str">
        <f t="shared" si="174"/>
        <v>-0,00199844843810324+0,00639087494295611i</v>
      </c>
      <c r="J162" s="255" t="str">
        <f ca="1">IMPRODUCT(1/N_FFT2,BY100)</f>
        <v>0,0202646209039849+0,000276601291585653i</v>
      </c>
      <c r="K162" s="254" t="str">
        <f t="shared" ca="1" si="175"/>
        <v>-0,0000422655242579069+0,000128955884544635i</v>
      </c>
      <c r="N162" s="246">
        <f t="shared" ca="1" si="176"/>
        <v>2.8540146787964336</v>
      </c>
      <c r="O162" s="223">
        <f t="shared" ca="1" si="39"/>
        <v>-7.1459853212035664</v>
      </c>
      <c r="P162" s="223" t="str">
        <f t="shared" ca="1" si="40"/>
        <v>-0,350636880489298+7,13737766892699i</v>
      </c>
      <c r="Q162" s="223" t="str">
        <f t="shared" ca="1" si="41"/>
        <v>7,1115754486855+0,700429046021404i</v>
      </c>
      <c r="R162" s="223" t="str">
        <f t="shared" ca="1" si="42"/>
        <v>1,04853381663124-7,0686408202877i</v>
      </c>
      <c r="S162" s="223" t="str">
        <f t="shared" ca="1" si="43"/>
        <v>-7,00867721701401-1,39411257743616i</v>
      </c>
      <c r="T162" s="223" t="str">
        <f t="shared" ca="1" si="44"/>
        <v>-1,73633279893213+6,93182909643691i</v>
      </c>
      <c r="U162" s="223" t="str">
        <f t="shared" ca="1" si="45"/>
        <v>6,83828159240999+2,07437004263067i</v>
      </c>
      <c r="V162" s="223" t="str">
        <f t="shared" ca="1" si="46"/>
        <v>2,40740994720318-6,72826006906422i</v>
      </c>
      <c r="W162" s="223" t="str">
        <f t="shared" ca="1" si="47"/>
        <v>-6,60202957788593-2,73465019034905i</v>
      </c>
      <c r="X162" s="223" t="str">
        <f t="shared" ca="1" si="48"/>
        <v>-3,05530242165864+6,4598942191853i</v>
      </c>
      <c r="Y162" s="223" t="str">
        <f t="shared" ca="1" si="49"/>
        <v>6,30219640949076+3,3685941618216i</v>
      </c>
      <c r="Z162" s="223" t="str">
        <f t="shared" ca="1" si="50"/>
        <v>3,67377066359534-6,12931605663822i</v>
      </c>
      <c r="AA162" s="223" t="str">
        <f t="shared" ca="1" si="51"/>
        <v>-5,94166964454091-3,97009673005557i</v>
      </c>
      <c r="AB162" s="223" t="str">
        <f t="shared" ca="1" si="52"/>
        <v>-4,25685848575428+5,73970922984071i</v>
      </c>
      <c r="AC162" s="223" t="str">
        <f t="shared" ca="1" si="53"/>
        <v>5,5239213528671+4,53336509650345i</v>
      </c>
      <c r="AD162" s="223" t="str">
        <f t="shared" ca="1" si="54"/>
        <v>4,79895043365982-5,29482586551561i</v>
      </c>
      <c r="AE162" s="223" t="str">
        <f t="shared" ca="1" si="55"/>
        <v>-5,05297467888258-5,05297467888256i</v>
      </c>
      <c r="AF162" s="223" t="str">
        <f t="shared" ca="1" si="56"/>
        <v>-5,29482586551557+4,79895043365986i</v>
      </c>
      <c r="AG162" s="223" t="str">
        <f t="shared" ca="1" si="57"/>
        <v>4,53336509650349+5,52392135286708i</v>
      </c>
      <c r="AH162" s="223" t="str">
        <f t="shared" ca="1" si="58"/>
        <v>5,7397092298407-4,2568584857543i</v>
      </c>
      <c r="AI162" s="223" t="str">
        <f t="shared" ca="1" si="59"/>
        <v>-3,97009673005558-5,9416696445409i</v>
      </c>
      <c r="AJ162" s="223" t="str">
        <f t="shared" ca="1" si="60"/>
        <v>-6,1293160566382+3,67377066359538i</v>
      </c>
      <c r="AK162" s="223" t="str">
        <f t="shared" ca="1" si="61"/>
        <v>3,36859416182163+6,30219640949075i</v>
      </c>
      <c r="AL162" s="223" t="str">
        <f t="shared" ca="1" si="62"/>
        <v>6,45989421918528-3,0553024216587i</v>
      </c>
      <c r="AM162" s="223" t="str">
        <f t="shared" ca="1" si="63"/>
        <v>-2,73465019034842-6,6020295778862i</v>
      </c>
      <c r="AN162" s="223" t="str">
        <f t="shared" ca="1" si="64"/>
        <v>-6,7282600690642+2,40740994720322i</v>
      </c>
      <c r="AO162" s="223" t="str">
        <f t="shared" ca="1" si="65"/>
        <v>2,07437004263097+6,8382815924099i</v>
      </c>
      <c r="AP162" s="223" t="str">
        <f t="shared" ca="1" si="66"/>
        <v>6,93182909643694-1,73633279893202i</v>
      </c>
      <c r="AQ162" s="223" t="str">
        <f t="shared" ca="1" si="67"/>
        <v>-1,39411257743635-7,00867721701396i</v>
      </c>
      <c r="AR162" s="223" t="str">
        <f t="shared" ca="1" si="68"/>
        <v>-1,39411257743635-7,00867721701396i</v>
      </c>
      <c r="AS162" s="223" t="str">
        <f t="shared" ca="1" si="69"/>
        <v>0,700429046021515+7,11157544868549i</v>
      </c>
      <c r="AT162" s="223" t="str">
        <f t="shared" ca="1" si="70"/>
        <v>7,13737766892699-0,350636880489071i</v>
      </c>
      <c r="AU162" s="223" t="str">
        <f t="shared" ca="1" si="71"/>
        <v>-2,45113757423593E-14-7,14598532120357i</v>
      </c>
      <c r="AV162" s="223" t="str">
        <f t="shared" ca="1" si="72"/>
        <v>-7,137377668927-0,350636880488972i</v>
      </c>
      <c r="AW162" s="223" t="str">
        <f t="shared" ca="1" si="73"/>
        <v>-0,700429046021465+7,1115754486855i</v>
      </c>
      <c r="AX162" s="223" t="str">
        <f t="shared" ca="1" si="74"/>
        <v>7,06864082028773+1,04853381663099i</v>
      </c>
      <c r="AY162" s="223" t="str">
        <f t="shared" ca="1" si="75"/>
        <v>1,39411257743625-7,00867721701398i</v>
      </c>
      <c r="AZ162" s="223" t="str">
        <f t="shared" ca="1" si="76"/>
        <v>-6,93182909643695-1,73633279893198i</v>
      </c>
      <c r="BA162" s="223" t="str">
        <f t="shared" ca="1" si="77"/>
        <v>-2,07437004263091+6,83828159240991i</v>
      </c>
      <c r="BB162" s="223" t="str">
        <f t="shared" ca="1" si="78"/>
        <v>6,72826006906424+2,40740994720313i</v>
      </c>
      <c r="BC162" s="223" t="str">
        <f t="shared" ca="1" si="79"/>
        <v>2,73465019034903-6,60202957788594i</v>
      </c>
      <c r="BD162" s="223" t="str">
        <f t="shared" ca="1" si="80"/>
        <v>-6,45989421918532-3,05530242165861i</v>
      </c>
      <c r="BE162" s="223" t="str">
        <f t="shared" ca="1" si="81"/>
        <v>-3,36859416182154+6,30219640949079i</v>
      </c>
      <c r="BF162" s="223" t="str">
        <f t="shared" ca="1" si="82"/>
        <v>6,12931605663823+3,67377066359531i</v>
      </c>
      <c r="BG162" s="223" t="str">
        <f t="shared" ca="1" si="83"/>
        <v>3,97009673005553-5,94166964454094i</v>
      </c>
      <c r="BH162" s="223" t="str">
        <f t="shared" ca="1" si="84"/>
        <v>-5,73970922984075-4,25685848575421i</v>
      </c>
      <c r="BI162" s="223" t="str">
        <f t="shared" ca="1" si="85"/>
        <v>-4,53336509650339+5,52392135286715i</v>
      </c>
      <c r="BJ162" s="223" t="str">
        <f t="shared" ca="1" si="86"/>
        <v>5,2948258655156+4,79895043365982i</v>
      </c>
      <c r="BK162" s="223" t="str">
        <f t="shared" ca="1" si="87"/>
        <v>5,05297467888255-5,0529746788826i</v>
      </c>
      <c r="BL162" s="223" t="str">
        <f t="shared" ca="1" si="88"/>
        <v>-4,79895043365935-5,29482586551603i</v>
      </c>
      <c r="BM162" s="223" t="str">
        <f t="shared" ca="1" si="89"/>
        <v>-5,52392135286704+4,53336509650352i</v>
      </c>
      <c r="BN162" s="223" t="str">
        <f t="shared" ca="1" si="90"/>
        <v>4,25685848575436+5,73970922984065i</v>
      </c>
      <c r="BO162" s="223" t="str">
        <f t="shared" ca="1" si="91"/>
        <v>5,9416696445409-3,97009673005558i</v>
      </c>
      <c r="BP162" s="223" t="str">
        <f t="shared" ca="1" si="92"/>
        <v>-3,67377066359538-6,1293160566382i</v>
      </c>
      <c r="BQ162" s="223" t="str">
        <f t="shared" ca="1" si="93"/>
        <v>-6,30219640949074+3,36859416182165i</v>
      </c>
      <c r="BR162" s="223" t="str">
        <f t="shared" ca="1" si="94"/>
        <v>3,05530242165872+6,45989421918526i</v>
      </c>
      <c r="BS162" s="223" t="str">
        <f t="shared" ca="1" si="95"/>
        <v>6,60202957788617-2,73465019034849i</v>
      </c>
      <c r="BT162" s="223" t="str">
        <f t="shared" ca="1" si="96"/>
        <v>-2,4074099472032-6,72826006906421i</v>
      </c>
      <c r="BU162" s="223" t="str">
        <f t="shared" ca="1" si="97"/>
        <v>-6,83828159240989+2,07437004263099i</v>
      </c>
      <c r="BV162" s="223" t="str">
        <f t="shared" ca="1" si="98"/>
        <v>1,73633279893205+6,93182909643693i</v>
      </c>
      <c r="BW162" s="223" t="str">
        <f t="shared" ca="1" si="99"/>
        <v>7,00867721701396-1,39411257743637i</v>
      </c>
      <c r="BX162" s="223" t="str">
        <f t="shared" ca="1" si="100"/>
        <v>-1,04853381663112-7,06864082028772i</v>
      </c>
      <c r="BY162" s="223" t="str">
        <f t="shared" ca="1" si="101"/>
        <v>-7,11157544868548+0,700429046021589i</v>
      </c>
      <c r="BZ162" s="223" t="str">
        <f t="shared" ca="1" si="102"/>
        <v>0,350636880489045+7,13737766892699i</v>
      </c>
      <c r="CA162" s="223" t="str">
        <f t="shared" ca="1" si="103"/>
        <v>7,14598532120357-4,90227514847186E-14i</v>
      </c>
      <c r="CB162" s="223" t="str">
        <f t="shared" ca="1" si="104"/>
        <v>0,350636880489657-7,13737766892696i</v>
      </c>
      <c r="CC162" s="223" t="str">
        <f t="shared" ca="1" si="105"/>
        <v>-7,11157544868571-0,700429046019268i</v>
      </c>
      <c r="CD162" s="223" t="str">
        <f t="shared" ca="1" si="106"/>
        <v>-1,04853381663303+7,06864082028743i</v>
      </c>
      <c r="CE162" s="223" t="str">
        <f t="shared" ca="1" si="107"/>
        <v>7,00867721701428+1,39411257743478i</v>
      </c>
      <c r="CF162" s="223" t="str">
        <f t="shared" ca="1" si="108"/>
        <v>1,73633279893471-6,93182909643626i</v>
      </c>
      <c r="CG162" s="223" t="str">
        <f t="shared" ca="1" si="109"/>
        <v>-6,83828159241013-2,07437004263021i</v>
      </c>
      <c r="CH162" s="223" t="str">
        <f t="shared" ca="1" si="110"/>
        <v>-2,40740994720645+6,72826006906304i</v>
      </c>
      <c r="CI162" s="223" t="str">
        <f t="shared" ca="1" si="111"/>
        <v>6,60202957788597+2,73465019034896i</v>
      </c>
      <c r="CJ162" s="223" t="str">
        <f t="shared" ca="1" si="112"/>
        <v>3,05530242165597-6,45989421918656i</v>
      </c>
      <c r="CK162" s="223" t="str">
        <f t="shared" ca="1" si="113"/>
        <v>-6,30219640949011-3,36859416182282i</v>
      </c>
      <c r="CL162" s="223" t="str">
        <f t="shared" ca="1" si="114"/>
        <v>-3,67377066359346+6,12931605663934i</v>
      </c>
      <c r="CM162" s="223" t="str">
        <f t="shared" ca="1" si="115"/>
        <v>5,94166964453977+3,97009673005728i</v>
      </c>
      <c r="CN162" s="223" t="str">
        <f t="shared" ca="1" si="116"/>
        <v>4,25685848575306-5,73970922984162i</v>
      </c>
      <c r="CO162" s="223" t="str">
        <f t="shared" ca="1" si="117"/>
        <v>-5,5239213528653-4,53336509650565i</v>
      </c>
      <c r="CP162" s="223" t="str">
        <f t="shared" ca="1" si="118"/>
        <v>-4,79895043365928+5,2948258655161i</v>
      </c>
      <c r="CQ162" s="223" t="str">
        <f t="shared" ca="1" si="119"/>
        <v>5,0529746788801+5,05297467888504i</v>
      </c>
      <c r="CR162" s="223" t="str">
        <f t="shared" ca="1" si="120"/>
        <v>5,29482586551601-4,79895043365936i</v>
      </c>
      <c r="CS162" s="223" t="str">
        <f t="shared" ca="1" si="121"/>
        <v>-4,53336509650574-5,52392135286522i</v>
      </c>
      <c r="CT162" s="223" t="str">
        <f t="shared" ca="1" si="122"/>
        <v>-5,73970922984148+4,25685848575324i</v>
      </c>
      <c r="CU162" s="223" t="str">
        <f t="shared" ca="1" si="123"/>
        <v>3,97009673005746+5,94166964453964i</v>
      </c>
      <c r="CV162" s="223" t="str">
        <f t="shared" ca="1" si="124"/>
        <v>6,12931605663928-3,67377066359357i</v>
      </c>
      <c r="CW162" s="223" t="str">
        <f t="shared" ca="1" si="125"/>
        <v>-3,36859416182293-6,30219640949006i</v>
      </c>
      <c r="CX162" s="223" t="str">
        <f t="shared" ca="1" si="126"/>
        <v>-6,45989421918647+3,05530242165617i</v>
      </c>
      <c r="CY162" s="223" t="str">
        <f t="shared" ca="1" si="127"/>
        <v>2,73465019034917+6,60202957788588i</v>
      </c>
      <c r="CZ162" s="223" t="str">
        <f t="shared" ca="1" si="128"/>
        <v>6,72826006906537-2,40740994719997i</v>
      </c>
      <c r="DA162" s="223" t="str">
        <f t="shared" ca="1" si="129"/>
        <v>-2,07437004263043-6,83828159241006i</v>
      </c>
      <c r="DB162" s="223" t="str">
        <f t="shared" ca="1" si="130"/>
        <v>-6,93182909643621+1,73633279893493i</v>
      </c>
      <c r="DC162" s="223" t="str">
        <f t="shared" ca="1" si="131"/>
        <v>1,39411257743491+7,00867721701426i</v>
      </c>
      <c r="DD162" s="223" t="str">
        <f t="shared" ca="1" si="132"/>
        <v>7,06864082028741-1,04853381663315i</v>
      </c>
      <c r="DE162" s="223" t="str">
        <f t="shared" ca="1" si="133"/>
        <v>-0,70042904601939-7,1115754486857i</v>
      </c>
      <c r="DF162" s="223" t="str">
        <f t="shared" ca="1" si="134"/>
        <v>-7,13737766892692+0,350636880490489i</v>
      </c>
      <c r="DG162" s="223" t="str">
        <f t="shared" ca="1" si="135"/>
        <v>-2,76988153027744E-12+7,14598532120357i</v>
      </c>
      <c r="DH162" s="223" t="str">
        <f t="shared" ca="1" si="136"/>
        <v>7,137377668927+0,350636880488922i</v>
      </c>
      <c r="DI162" s="223" t="str">
        <f t="shared" ca="1" si="137"/>
        <v>0,700429046024903-7,11157544868516i</v>
      </c>
      <c r="DJ162" s="223" t="str">
        <f t="shared" ca="1" si="138"/>
        <v>-7,06864082028765-1,0485338166316i</v>
      </c>
      <c r="DK162" s="223" t="str">
        <f t="shared" ca="1" si="139"/>
        <v>-1,39411257743336+7,00867721701456i</v>
      </c>
      <c r="DL162" s="223" t="str">
        <f t="shared" ca="1" si="140"/>
        <v>6,93182909643664+1,73633279893321i</v>
      </c>
      <c r="DM162" s="223" t="str">
        <f t="shared" ca="1" si="141"/>
        <v>2,07437004262874-6,83828159241058i</v>
      </c>
      <c r="DN162" s="223" t="str">
        <f t="shared" ca="1" si="142"/>
        <v>-6,7282600690635-2,40740994720518i</v>
      </c>
      <c r="DO162" s="223" t="str">
        <f t="shared" ca="1" si="143"/>
        <v>-2,73465019034772+6,60202957788648i</v>
      </c>
      <c r="DP162" s="223" t="str">
        <f t="shared" ca="1" si="144"/>
        <v>6,4598942191841+3,05530242166118i</v>
      </c>
      <c r="DQ162" s="223" t="str">
        <f t="shared" ca="1" si="145"/>
        <v>3,36859416182154-6,30219640949079i</v>
      </c>
      <c r="DR162" s="223" t="str">
        <f t="shared" ca="1" si="146"/>
        <v>-6,12931605663643-3,67377066359832i</v>
      </c>
      <c r="DS162" s="223" t="str">
        <f t="shared" ca="1" si="147"/>
        <v>-3,97009673005608+5,94166964454057i</v>
      </c>
      <c r="DT162" s="223" t="str">
        <f t="shared" ca="1" si="148"/>
        <v>5,73970922984248+4,25685848575189i</v>
      </c>
      <c r="DU162" s="223" t="str">
        <f t="shared" ca="1" si="149"/>
        <v>4,53336509650445-5,52392135286628i</v>
      </c>
      <c r="DV162" s="223" t="str">
        <f t="shared" ca="1" si="150"/>
        <v>-5,29482586551714-4,79895043365813i</v>
      </c>
      <c r="DW162" s="223" t="str">
        <f t="shared" ca="1" si="151"/>
        <v>-5,05297467888395+5,05297467888119i</v>
      </c>
      <c r="DX162" s="223" t="str">
        <f t="shared" ca="1" si="152"/>
        <v>4,79895043366051+5,29482586551498i</v>
      </c>
      <c r="DY162" s="223" t="str">
        <f t="shared" ca="1" si="153"/>
        <v>5,52392135286888-4,53336509650129i</v>
      </c>
      <c r="DZ162" s="223" t="str">
        <f t="shared" ca="1" si="154"/>
        <v>-4,25685848575431-5,73970922984068i</v>
      </c>
      <c r="EA162" s="223" t="str">
        <f t="shared" ca="1" si="155"/>
        <v>-5,9416696445389+3,97009673005859i</v>
      </c>
      <c r="EB162" s="223" t="str">
        <f t="shared" ca="1" si="156"/>
        <v>3,67377066359481+6,12931605663854i</v>
      </c>
      <c r="EC162" s="223" t="str">
        <f t="shared" ca="1" si="157"/>
        <v>6,30219640948937-3,3685941618242i</v>
      </c>
      <c r="ED162" s="223" t="str">
        <f t="shared" ca="1" si="158"/>
        <v>-3,05530242165748-6,45989421918585i</v>
      </c>
      <c r="EE162" s="223" t="str">
        <f t="shared" ca="1" si="159"/>
        <v>-6,60202957788533+2,7346501903505i</v>
      </c>
      <c r="EF162" s="223" t="str">
        <f t="shared" ca="1" si="160"/>
        <v>2,40740994720133+6,72826006906488i</v>
      </c>
      <c r="EG162" s="223" t="str">
        <f t="shared" ca="1" si="161"/>
        <v>6,83828159240964-2,07437004263182i</v>
      </c>
      <c r="EH162" s="223" t="str">
        <f t="shared" ca="1" si="162"/>
        <v>-1,73633279892943-6,93182909643758i</v>
      </c>
      <c r="EI162" s="223" t="str">
        <f t="shared" ca="1" si="163"/>
        <v>-7,00867721701393+1,39411257743652i</v>
      </c>
      <c r="EJ162" s="223" t="str">
        <f t="shared" ca="1" si="164"/>
        <v>1,04853381663478+7,06864082028718i</v>
      </c>
      <c r="EK162" s="223" t="str">
        <f t="shared" ca="1" si="165"/>
        <v>7,11157544868556-0,700429046020829i</v>
      </c>
      <c r="EL162" s="223" t="str">
        <f t="shared" ca="1" si="166"/>
        <v>-0,350636880491934-7,13737766892685i</v>
      </c>
      <c r="EM162" s="223" t="str">
        <f t="shared" ca="1" si="167"/>
        <v>-7,14598532120357-1,32366232578282E-12i</v>
      </c>
      <c r="EN162" s="223"/>
      <c r="EO162" s="223"/>
      <c r="EP162" s="223"/>
    </row>
    <row r="163" spans="1:146" ht="15.75" thickBot="1">
      <c r="A163" s="257">
        <f t="shared" si="168"/>
        <v>1.2304687500000007E-3</v>
      </c>
      <c r="B163" s="256">
        <v>63</v>
      </c>
      <c r="C163" s="230">
        <f t="shared" si="169"/>
        <v>12600</v>
      </c>
      <c r="D163" s="229">
        <f t="shared" si="170"/>
        <v>79168.134870462789</v>
      </c>
      <c r="E163" s="229" t="str">
        <f t="shared" si="171"/>
        <v>79168,1348704628i</v>
      </c>
      <c r="F163" s="229" t="str">
        <f t="shared" si="177"/>
        <v>0,0122170694957664-0,000805422211568975i</v>
      </c>
      <c r="G163" s="229" t="str">
        <f t="shared" si="178"/>
        <v>-4,99916087119915+0,918625291377436i</v>
      </c>
      <c r="H163" s="229" t="str">
        <f t="shared" si="180"/>
        <v>0,00202167859467712-0,00671054511336354i</v>
      </c>
      <c r="I163" s="229" t="str">
        <f t="shared" si="174"/>
        <v>-0,00199724492547123+0,00629997791848395i</v>
      </c>
      <c r="J163" s="255" t="str">
        <f ca="1">IMPRODUCT(1/N_FFT2,BZ100)</f>
        <v>0,080622628407875+0,00445216011965344i</v>
      </c>
      <c r="K163" s="254" t="str">
        <f t="shared" ca="1" si="175"/>
        <v>-0,000189071645909153+0,000499028724493386i</v>
      </c>
      <c r="N163" s="246">
        <f t="shared" ca="1" si="176"/>
        <v>3.1801742316290138</v>
      </c>
      <c r="O163" s="223">
        <f t="shared" ca="1" si="39"/>
        <v>-6.8198257683709862</v>
      </c>
      <c r="P163" s="223" t="str">
        <f t="shared" ca="1" si="40"/>
        <v>-0,167366902668014+6,81777176435441i</v>
      </c>
      <c r="Q163" s="223" t="str">
        <f t="shared" ca="1" si="41"/>
        <v>6,81161098955989+0,334632989772179i</v>
      </c>
      <c r="R163" s="223" t="str">
        <f t="shared" ca="1" si="42"/>
        <v>0,501697506475972-6,8013471550078i</v>
      </c>
      <c r="S163" s="223" t="str">
        <f t="shared" ca="1" si="43"/>
        <v>-6,78698644324829-0,668459819361542i</v>
      </c>
      <c r="T163" s="223" t="str">
        <f t="shared" ca="1" si="44"/>
        <v>-0,834819477047318+6,76853750463713i</v>
      </c>
      <c r="U163" s="223" t="str">
        <f t="shared" ca="1" si="45"/>
        <v>6,74601145212509+1,00067627069596i</v>
      </c>
      <c r="V163" s="223" t="str">
        <f t="shared" ca="1" si="46"/>
        <v>1,16593029437677-6,71942185456393i</v>
      </c>
      <c r="W163" s="223" t="str">
        <f t="shared" ca="1" si="47"/>
        <v>-6,6887847285329-1,33048200524546i</v>
      </c>
      <c r="X163" s="223" t="str">
        <f t="shared" ca="1" si="48"/>
        <v>-1,49423228350411+6,65411852869116i</v>
      </c>
      <c r="Y163" s="223" t="str">
        <f t="shared" ca="1" si="49"/>
        <v>6,61544413666141+1,65708249210746i</v>
      </c>
      <c r="Z163" s="223" t="str">
        <f t="shared" ca="1" si="50"/>
        <v>1,81893453618052-6,57278484845097i</v>
      </c>
      <c r="AA163" s="223" t="str">
        <f t="shared" ca="1" si="51"/>
        <v>-6,52616636042007-1,97969092210335i</v>
      </c>
      <c r="AB163" s="223" t="str">
        <f t="shared" ca="1" si="52"/>
        <v>-2,1392548162401+6,47561675380272i</v>
      </c>
      <c r="AC163" s="223" t="str">
        <f t="shared" ca="1" si="53"/>
        <v>6,42116647779201+2,29753010326679i</v>
      </c>
      <c r="AD163" s="223" t="str">
        <f t="shared" ca="1" si="54"/>
        <v>2,4544214440701-6,36284833119773i</v>
      </c>
      <c r="AE163" s="223" t="str">
        <f t="shared" ca="1" si="55"/>
        <v>-6,30069744269096-2,60983433317223i</v>
      </c>
      <c r="AF163" s="223" t="str">
        <f t="shared" ca="1" si="56"/>
        <v>-2,76367515566004+6,23475124964296i</v>
      </c>
      <c r="AG163" s="223" t="str">
        <f t="shared" ca="1" si="57"/>
        <v>6,16504947557481+2,91585124357394i</v>
      </c>
      <c r="AH163" s="223" t="str">
        <f t="shared" ca="1" si="58"/>
        <v>3,06627093173004-6,09163410622833i</v>
      </c>
      <c r="AI163" s="223" t="str">
        <f t="shared" ca="1" si="59"/>
        <v>-6,01454936427714-3,2148436129321i</v>
      </c>
      <c r="AJ163" s="223" t="str">
        <f t="shared" ca="1" si="60"/>
        <v>-3,36147979255188+5,93384168268772i</v>
      </c>
      <c r="AK163" s="223" t="str">
        <f t="shared" ca="1" si="61"/>
        <v>5,84955967674896+3,50609114243903i</v>
      </c>
      <c r="AL163" s="223" t="str">
        <f t="shared" ca="1" si="62"/>
        <v>3,6485905541232-5,76175411479003i</v>
      </c>
      <c r="AM163" s="223" t="str">
        <f t="shared" ca="1" si="63"/>
        <v>-5,6704778875982-3,78889219128715i</v>
      </c>
      <c r="AN163" s="223" t="str">
        <f t="shared" ca="1" si="64"/>
        <v>-3,92691154147028+5,57578597656011i</v>
      </c>
      <c r="AO163" s="223" t="str">
        <f t="shared" ca="1" si="65"/>
        <v>5,47773542054141+4,0625654669781i</v>
      </c>
      <c r="AP163" s="223" t="str">
        <f t="shared" ca="1" si="66"/>
        <v>4,19577225495768-5,37638528153111i</v>
      </c>
      <c r="AQ163" s="223" t="str">
        <f t="shared" ca="1" si="67"/>
        <v>-5,27179660906317-4,32645166662093i</v>
      </c>
      <c r="AR163" s="223" t="str">
        <f t="shared" ca="1" si="68"/>
        <v>-5,27179660906317-4,32645166662093i</v>
      </c>
      <c r="AS163" s="223" t="str">
        <f t="shared" ca="1" si="69"/>
        <v>5,05315757779928+4,57991506524593i</v>
      </c>
      <c r="AT163" s="223" t="str">
        <f t="shared" ca="1" si="70"/>
        <v>4,70254637533451-4,93923891897984i</v>
      </c>
      <c r="AU163" s="223" t="str">
        <f t="shared" ca="1" si="71"/>
        <v>-4,82234504732568-4,82234504732608i</v>
      </c>
      <c r="AV163" s="223" t="str">
        <f t="shared" ca="1" si="72"/>
        <v>-4,9392389189798+4,70254637533455i</v>
      </c>
      <c r="AW163" s="223" t="str">
        <f t="shared" ca="1" si="73"/>
        <v>4,57991506524602+5,0531575777992i</v>
      </c>
      <c r="AX163" s="223" t="str">
        <f t="shared" ca="1" si="74"/>
        <v>5,1640324034435-4,45452498557618i</v>
      </c>
      <c r="AY163" s="223" t="str">
        <f t="shared" ca="1" si="75"/>
        <v>-4,32645166662045-5,27179660906356i</v>
      </c>
      <c r="AZ163" s="223" t="str">
        <f t="shared" ca="1" si="76"/>
        <v>-5,37638528153104+4,19577225495776i</v>
      </c>
      <c r="BA163" s="223" t="str">
        <f t="shared" ca="1" si="77"/>
        <v>4,06256546697815+5,47773542054137i</v>
      </c>
      <c r="BB163" s="223" t="str">
        <f t="shared" ca="1" si="78"/>
        <v>5,57578597656005-3,92691154147036i</v>
      </c>
      <c r="BC163" s="223" t="str">
        <f t="shared" ca="1" si="79"/>
        <v>-3,7888921912872-5,67047788759817i</v>
      </c>
      <c r="BD163" s="223" t="str">
        <f t="shared" ca="1" si="80"/>
        <v>-5,76175411478998+3,64859055412329i</v>
      </c>
      <c r="BE163" s="223" t="str">
        <f t="shared" ca="1" si="81"/>
        <v>3,50609114243913+5,84955967674891i</v>
      </c>
      <c r="BF163" s="223" t="str">
        <f t="shared" ca="1" si="82"/>
        <v>5,93384168268767-3,36147979255198i</v>
      </c>
      <c r="BG163" s="223" t="str">
        <f t="shared" ca="1" si="83"/>
        <v>-3,21484361293222-6,01454936427708i</v>
      </c>
      <c r="BH163" s="223" t="str">
        <f t="shared" ca="1" si="84"/>
        <v>-6,09163410622831+3,06627093173009i</v>
      </c>
      <c r="BI163" s="223" t="str">
        <f t="shared" ca="1" si="85"/>
        <v>2,91585124357403+6,16504947557476i</v>
      </c>
      <c r="BJ163" s="223" t="str">
        <f t="shared" ca="1" si="86"/>
        <v>6,23475124964317-2,76367515565954i</v>
      </c>
      <c r="BK163" s="223" t="str">
        <f t="shared" ca="1" si="87"/>
        <v>-2,60983433317228-6,30069744269093i</v>
      </c>
      <c r="BL163" s="223" t="str">
        <f t="shared" ca="1" si="88"/>
        <v>-6,3628483311977+2,45442144407018i</v>
      </c>
      <c r="BM163" s="223" t="str">
        <f t="shared" ca="1" si="89"/>
        <v>2,29753010326689+6,42116647779197i</v>
      </c>
      <c r="BN163" s="223" t="str">
        <f t="shared" ca="1" si="90"/>
        <v>6,47561675380292-2,13925481623949i</v>
      </c>
      <c r="BO163" s="223" t="str">
        <f t="shared" ca="1" si="91"/>
        <v>-1,97969092210341-6,52616636042005i</v>
      </c>
      <c r="BP163" s="223" t="str">
        <f t="shared" ca="1" si="92"/>
        <v>-6,57278484845095+1,81893453618062i</v>
      </c>
      <c r="BQ163" s="223" t="str">
        <f t="shared" ca="1" si="93"/>
        <v>1,65708249210758+6,61544413666138i</v>
      </c>
      <c r="BR163" s="223" t="str">
        <f t="shared" ca="1" si="94"/>
        <v>6,65411852869115-1,49423228350416i</v>
      </c>
      <c r="BS163" s="223" t="str">
        <f t="shared" ca="1" si="95"/>
        <v>-1,33048200524553-6,68878472853288i</v>
      </c>
      <c r="BT163" s="223" t="str">
        <f t="shared" ca="1" si="96"/>
        <v>-6,71942185456391+1,16593029437688i</v>
      </c>
      <c r="BU163" s="223" t="str">
        <f t="shared" ca="1" si="97"/>
        <v>1,00067627069583+6,74601145212511i</v>
      </c>
      <c r="BV163" s="223" t="str">
        <f t="shared" ca="1" si="98"/>
        <v>6,76853750463709-0,834819477047584i</v>
      </c>
      <c r="BW163" s="223" t="str">
        <f t="shared" ca="1" si="99"/>
        <v>-0,668459819361703-6,78698644324827i</v>
      </c>
      <c r="BX163" s="223" t="str">
        <f t="shared" ca="1" si="100"/>
        <v>-6,8013471550078+0,501697506475958i</v>
      </c>
      <c r="BY163" s="223" t="str">
        <f t="shared" ca="1" si="101"/>
        <v>0,334632989771892+6,8116109895599i</v>
      </c>
      <c r="BZ163" s="223" t="str">
        <f t="shared" ca="1" si="102"/>
        <v>6,8177717643544-0,167366902668296i</v>
      </c>
      <c r="CA163" s="223" t="str">
        <f t="shared" ca="1" si="103"/>
        <v>-1,06939693759776E-13-6,81982576837099i</v>
      </c>
      <c r="CB163" s="223" t="str">
        <f t="shared" ca="1" si="104"/>
        <v>-6,81777176435437-0,167366902669536i</v>
      </c>
      <c r="CC163" s="223" t="str">
        <f t="shared" ca="1" si="105"/>
        <v>-0,334632989771775+6,81161098955991i</v>
      </c>
      <c r="CD163" s="223" t="str">
        <f t="shared" ca="1" si="106"/>
        <v>6,80134715500797+0,501697506473714i</v>
      </c>
      <c r="CE163" s="223" t="str">
        <f t="shared" ca="1" si="107"/>
        <v>0,66845981936419-6,78698644324803i</v>
      </c>
      <c r="CF163" s="223" t="str">
        <f t="shared" ca="1" si="108"/>
        <v>-6,76853750463702-0,834819477048143i</v>
      </c>
      <c r="CG163" s="223" t="str">
        <f t="shared" ca="1" si="109"/>
        <v>-1,00067627069495+6,74601145212524i</v>
      </c>
      <c r="CH163" s="223" t="str">
        <f t="shared" ca="1" si="110"/>
        <v>6,71942185456442+1,165930294374i</v>
      </c>
      <c r="CI163" s="223" t="str">
        <f t="shared" ca="1" si="111"/>
        <v>1,33048200524742-6,68878472853251i</v>
      </c>
      <c r="CJ163" s="223" t="str">
        <f t="shared" ca="1" si="112"/>
        <v>-6,65411852869117-1,49423228350405i</v>
      </c>
      <c r="CK163" s="223" t="str">
        <f t="shared" ca="1" si="113"/>
        <v>-1,65708249210605+6,61544413666176i</v>
      </c>
      <c r="CL163" s="223" t="str">
        <f t="shared" ca="1" si="114"/>
        <v>6,57278484845009+1,81893453618368i</v>
      </c>
      <c r="CM163" s="223" t="str">
        <f t="shared" ca="1" si="115"/>
        <v>1,97969092210459-6,52616636041969i</v>
      </c>
      <c r="CN163" s="223" t="str">
        <f t="shared" ca="1" si="116"/>
        <v>-6,47561675380296-2,13925481623938i</v>
      </c>
      <c r="CO163" s="223" t="str">
        <f t="shared" ca="1" si="117"/>
        <v>-2,29753010326478+6,42116647779273i</v>
      </c>
      <c r="CP163" s="223" t="str">
        <f t="shared" ca="1" si="118"/>
        <v>6,36284833119677+2,4544214440726i</v>
      </c>
      <c r="CQ163" s="223" t="str">
        <f t="shared" ca="1" si="119"/>
        <v>2,6098343331728-6,30069744269072i</v>
      </c>
      <c r="CR163" s="223" t="str">
        <f t="shared" ca="1" si="120"/>
        <v>-6,23475124964353-2,76367515565873i</v>
      </c>
      <c r="CS163" s="223" t="str">
        <f t="shared" ca="1" si="121"/>
        <v>-2,91585124357139+6,16504947557602i</v>
      </c>
      <c r="CT163" s="223" t="str">
        <f t="shared" ca="1" si="122"/>
        <v>6,09163410622749+3,06627093173172i</v>
      </c>
      <c r="CU163" s="223" t="str">
        <f t="shared" ca="1" si="123"/>
        <v>3,21484361293203-6,01454936427718i</v>
      </c>
      <c r="CV163" s="223" t="str">
        <f t="shared" ca="1" si="124"/>
        <v>-5,9338416826884-3,3614797925507i</v>
      </c>
      <c r="CW163" s="223" t="str">
        <f t="shared" ca="1" si="125"/>
        <v>-3,50609114244185+5,84955967674728i</v>
      </c>
      <c r="CX163" s="223" t="str">
        <f t="shared" ca="1" si="126"/>
        <v>5,76175411478933+3,6485905541243i</v>
      </c>
      <c r="CY163" s="223" t="str">
        <f t="shared" ca="1" si="127"/>
        <v>3,78889219128642-5,67047788759869i</v>
      </c>
      <c r="CZ163" s="223" t="str">
        <f t="shared" ca="1" si="128"/>
        <v>-5,57578597656135-3,92691154146853i</v>
      </c>
      <c r="DA163" s="223" t="str">
        <f t="shared" ca="1" si="129"/>
        <v>-4,06256546698024+5,47773542053983i</v>
      </c>
      <c r="DB163" s="223" t="str">
        <f t="shared" ca="1" si="130"/>
        <v>5,37638528153078+4,19577225495809i</v>
      </c>
      <c r="DC163" s="223" t="str">
        <f t="shared" ca="1" si="131"/>
        <v>4,3264516666198-5,2717966090641i</v>
      </c>
      <c r="DD163" s="223" t="str">
        <f t="shared" ca="1" si="132"/>
        <v>-5,16403240344535-4,45452498557404i</v>
      </c>
      <c r="DE163" s="223" t="str">
        <f t="shared" ca="1" si="133"/>
        <v>-4,57991506524733+5,05315757779801i</v>
      </c>
      <c r="DF163" s="223" t="str">
        <f t="shared" ca="1" si="134"/>
        <v>4,93923891897991+4,70254637533444i</v>
      </c>
      <c r="DG163" s="223" t="str">
        <f t="shared" ca="1" si="135"/>
        <v>4,82234504732464-4,82234504732713i</v>
      </c>
      <c r="DH163" s="223" t="str">
        <f t="shared" ca="1" si="136"/>
        <v>-4,70254637533221-4,93923891898203i</v>
      </c>
      <c r="DI163" s="223" t="str">
        <f t="shared" ca="1" si="137"/>
        <v>-5,05315757780008+4,57991506524505i</v>
      </c>
      <c r="DJ163" s="223" t="str">
        <f t="shared" ca="1" si="138"/>
        <v>4,45452498557671+5,16403240344305i</v>
      </c>
      <c r="DK163" s="223" t="str">
        <f t="shared" ca="1" si="139"/>
        <v>5,27179660906174-4,32645166662267i</v>
      </c>
      <c r="DL163" s="223" t="str">
        <f t="shared" ca="1" si="140"/>
        <v>-4,19577225495566-5,37638528153267i</v>
      </c>
      <c r="DM163" s="223" t="str">
        <f t="shared" ca="1" si="141"/>
        <v>-5,47773542054177+4,06256546697761i</v>
      </c>
      <c r="DN163" s="223" t="str">
        <f t="shared" ca="1" si="142"/>
        <v>3,92691154147156+5,57578597655921i</v>
      </c>
      <c r="DO163" s="223" t="str">
        <f t="shared" ca="1" si="143"/>
        <v>5,67047788759662-3,78889219128951i</v>
      </c>
      <c r="DP163" s="223" t="str">
        <f t="shared" ca="1" si="144"/>
        <v>-3,6485905541217-5,76175411479098i</v>
      </c>
      <c r="DQ163" s="223" t="str">
        <f t="shared" ca="1" si="145"/>
        <v>-5,84955967674886+3,50609114243921i</v>
      </c>
      <c r="DR163" s="223" t="str">
        <f t="shared" ca="1" si="146"/>
        <v>3,36147979255376+5,93384168268666i</v>
      </c>
      <c r="DS163" s="223" t="str">
        <f t="shared" ca="1" si="147"/>
        <v>6,01454936427863-3,21484361292932i</v>
      </c>
      <c r="DT163" s="223" t="str">
        <f t="shared" ca="1" si="148"/>
        <v>-3,06627093172898-6,09163410622887i</v>
      </c>
      <c r="DU163" s="223" t="str">
        <f t="shared" ca="1" si="149"/>
        <v>-6,16504947557447+2,91585124357465i</v>
      </c>
      <c r="DV163" s="223" t="str">
        <f t="shared" ca="1" si="150"/>
        <v>2,76367515566212+6,23475124964204i</v>
      </c>
      <c r="DW163" s="223" t="str">
        <f t="shared" ca="1" si="151"/>
        <v>6,30069744269194-2,60983433316987i</v>
      </c>
      <c r="DX163" s="223" t="str">
        <f t="shared" ca="1" si="152"/>
        <v>-2,45442144406956-6,36284833119794i</v>
      </c>
      <c r="DY163" s="223" t="str">
        <f t="shared" ca="1" si="153"/>
        <v>-6,42116647779147+2,29753010326827i</v>
      </c>
      <c r="DZ163" s="223" t="str">
        <f t="shared" ca="1" si="154"/>
        <v>2,13925481624281+6,47561675380182i</v>
      </c>
      <c r="EA163" s="223" t="str">
        <f t="shared" ca="1" si="155"/>
        <v>6,52616636042064-1,97969092210147i</v>
      </c>
      <c r="EB163" s="223" t="str">
        <f t="shared" ca="1" si="156"/>
        <v>-1,81893453618072-6,57278484845092i</v>
      </c>
      <c r="EC163" s="223" t="str">
        <f t="shared" ca="1" si="157"/>
        <v>-6,61544413666089+1,65708249210956i</v>
      </c>
      <c r="ED163" s="223" t="str">
        <f t="shared" ca="1" si="158"/>
        <v>1,49423228350105+6,65411852869185i</v>
      </c>
      <c r="EE163" s="223" t="str">
        <f t="shared" ca="1" si="159"/>
        <v>6,68878472853313-1,33048200524431i</v>
      </c>
      <c r="EF163" s="223" t="str">
        <f t="shared" ca="1" si="160"/>
        <v>-1,16593029437756-6,7194218545638i</v>
      </c>
      <c r="EG163" s="223" t="str">
        <f t="shared" ca="1" si="161"/>
        <v>-6,7460114521247+1,00067627069862i</v>
      </c>
      <c r="EH163" s="223" t="str">
        <f t="shared" ca="1" si="162"/>
        <v>0,834819477044999+6,76853750463741i</v>
      </c>
      <c r="EI163" s="223" t="str">
        <f t="shared" ca="1" si="163"/>
        <v>6,78698644324834-0,668459819361037i</v>
      </c>
      <c r="EJ163" s="223" t="str">
        <f t="shared" ca="1" si="164"/>
        <v>-0,501697506477417-6,8013471550077i</v>
      </c>
      <c r="EK163" s="223" t="str">
        <f t="shared" ca="1" si="165"/>
        <v>-6,81161098955973+0,334632989775387i</v>
      </c>
      <c r="EL163" s="223" t="str">
        <f t="shared" ca="1" si="166"/>
        <v>0,167366902666272+6,81777176435445i</v>
      </c>
      <c r="EM163" s="223" t="str">
        <f t="shared" ca="1" si="167"/>
        <v>6,81982576837099-2,13879387519551E-13i</v>
      </c>
      <c r="EN163" s="223"/>
      <c r="EO163" s="223"/>
      <c r="EP163" s="223"/>
    </row>
    <row r="164" spans="1:146" ht="15.75" thickBot="1">
      <c r="A164" s="257">
        <f t="shared" si="168"/>
        <v>1.2500000000000007E-3</v>
      </c>
      <c r="B164" s="256">
        <v>64</v>
      </c>
      <c r="C164" s="230">
        <f t="shared" si="169"/>
        <v>12800</v>
      </c>
      <c r="D164" s="229">
        <f t="shared" si="170"/>
        <v>80424.771931898707</v>
      </c>
      <c r="E164" s="229" t="str">
        <f t="shared" si="171"/>
        <v>80424,7719318987i</v>
      </c>
      <c r="F164" s="229" t="str">
        <f t="shared" si="177"/>
        <v>0,0118829966171207-0,000670885284243965i</v>
      </c>
      <c r="G164" s="229" t="str">
        <f t="shared" si="178"/>
        <v>-4,99071904854426+0,968051643236041i</v>
      </c>
      <c r="H164" s="229" t="str">
        <f t="shared" si="180"/>
        <v>0,00202099907753136-0,00660555893200215i</v>
      </c>
      <c r="I164" s="229" t="str">
        <f t="shared" si="174"/>
        <v>-0,00199616501951149+0,00621157152314092i</v>
      </c>
      <c r="J164" s="255" t="str">
        <f ca="1">IMPRODUCT(1/N_FFT2,CA100)</f>
        <v>0,0381552200422955-0,000268234867136213i</v>
      </c>
      <c r="K164" s="254" t="str">
        <f t="shared" ca="1" si="175"/>
        <v>-0,0000744979554979772+0,000237539319332689i</v>
      </c>
      <c r="N164" s="246">
        <f t="shared" ca="1" si="176"/>
        <v>11.718510151042306</v>
      </c>
      <c r="O164" s="223">
        <f t="shared" ca="1" si="39"/>
        <v>1.7185101510423064</v>
      </c>
      <c r="P164" s="223" t="str">
        <f t="shared" ca="1" si="40"/>
        <v>-6,0001030179508E-15-1,71851015104231i</v>
      </c>
      <c r="Q164" s="223" t="str">
        <f t="shared" ca="1" si="41"/>
        <v>-1,71851015104231-5,55274571129925E-15i</v>
      </c>
      <c r="R164" s="223" t="str">
        <f t="shared" ca="1" si="42"/>
        <v>-3,15814508444139E-16+1,71851015104231i</v>
      </c>
      <c r="S164" s="223" t="str">
        <f t="shared" ca="1" si="43"/>
        <v>1,71851015104231-5,68428850950667E-15i</v>
      </c>
      <c r="T164" s="223" t="str">
        <f t="shared" ca="1" si="44"/>
        <v>5,1053884046477E-15-1,71851015104231i</v>
      </c>
      <c r="U164" s="223" t="str">
        <f t="shared" ca="1" si="45"/>
        <v>-1,71851015104231-6,31629016888278E-16i</v>
      </c>
      <c r="V164" s="223" t="str">
        <f t="shared" ca="1" si="46"/>
        <v>4,20007211256556E-14+1,71851015104231i</v>
      </c>
      <c r="W164" s="223" t="str">
        <f t="shared" ca="1" si="47"/>
        <v>1,71851015104231-4,80008241436065E-14i</v>
      </c>
      <c r="X164" s="223" t="str">
        <f t="shared" ca="1" si="48"/>
        <v>-5,09482399011745E-14-1,71851015104231i</v>
      </c>
      <c r="Y164" s="223" t="str">
        <f t="shared" ca="1" si="49"/>
        <v>-1,71851015104231+5,69483429191252E-14i</v>
      </c>
      <c r="Z164" s="223" t="str">
        <f t="shared" ca="1" si="50"/>
        <v>6,29484459370761E-14+1,71851015104231i</v>
      </c>
      <c r="AA164" s="223" t="str">
        <f t="shared" ca="1" si="51"/>
        <v>1,71851015104231-7,20012362154096E-14i</v>
      </c>
      <c r="AB164" s="223" t="str">
        <f t="shared" ca="1" si="52"/>
        <v>-7,49486519729778E-14-1,71851015104231i</v>
      </c>
      <c r="AC164" s="223" t="str">
        <f t="shared" ca="1" si="53"/>
        <v>-1,71851015104231+8,40014422513113E-14i</v>
      </c>
      <c r="AD164" s="223" t="str">
        <f t="shared" ca="1" si="54"/>
        <v>-8,40016285725551E-14+1,71851015104231i</v>
      </c>
      <c r="AE164" s="223" t="str">
        <f t="shared" ca="1" si="55"/>
        <v>1,71851015104231+8,10542128149871E-14i</v>
      </c>
      <c r="AF164" s="223" t="str">
        <f t="shared" ca="1" si="56"/>
        <v>7,20014225366536E-14-1,71851015104231i</v>
      </c>
      <c r="AG164" s="223" t="str">
        <f t="shared" ca="1" si="57"/>
        <v>-1,71851015104231-6,90540067790856E-14i</v>
      </c>
      <c r="AH164" s="223" t="str">
        <f t="shared" ca="1" si="58"/>
        <v>-6,00012165007519E-14+1,71851015104231i</v>
      </c>
      <c r="AI164" s="223" t="str">
        <f t="shared" ca="1" si="59"/>
        <v>1,71851015104231+5,70538007431839E-14i</v>
      </c>
      <c r="AJ164" s="223" t="str">
        <f t="shared" ca="1" si="60"/>
        <v>4,80010104648503E-14-1,71851015104231i</v>
      </c>
      <c r="AK164" s="223" t="str">
        <f t="shared" ca="1" si="61"/>
        <v>-1,71851015104231-4,50535947072823E-14i</v>
      </c>
      <c r="AL164" s="223" t="str">
        <f t="shared" ca="1" si="62"/>
        <v>-4,21061789497143E-14+1,71851015104231i</v>
      </c>
      <c r="AM164" s="223" t="str">
        <f t="shared" ca="1" si="63"/>
        <v>1,71851015104231+2,69480141506151E-14i</v>
      </c>
      <c r="AN164" s="223" t="str">
        <f t="shared" ca="1" si="64"/>
        <v>2,40005983930471E-14-1,71851015104231i</v>
      </c>
      <c r="AO164" s="223" t="str">
        <f t="shared" ca="1" si="65"/>
        <v>-1,71851015104231-2,10531826354791E-14i</v>
      </c>
      <c r="AP164" s="223" t="str">
        <f t="shared" ca="1" si="66"/>
        <v>-1,81057668779111E-14+1,71851015104231i</v>
      </c>
      <c r="AQ164" s="223" t="str">
        <f t="shared" ca="1" si="67"/>
        <v>1,71851015104231+1,5158351120343E-14i</v>
      </c>
      <c r="AR164" s="223" t="str">
        <f t="shared" ca="1" si="68"/>
        <v>1,71851015104231+1,5158351120343E-14i</v>
      </c>
      <c r="AS164" s="223" t="str">
        <f t="shared" ca="1" si="69"/>
        <v>-1,71851015104231+2,94722943632412E-15i</v>
      </c>
      <c r="AT164" s="223" t="str">
        <f t="shared" ca="1" si="70"/>
        <v>5,89464519389217E-15+1,71851015104231i</v>
      </c>
      <c r="AU164" s="223" t="str">
        <f t="shared" ca="1" si="71"/>
        <v>1,71851015104231-8,84206095146022E-15i</v>
      </c>
      <c r="AV164" s="223" t="str">
        <f t="shared" ca="1" si="72"/>
        <v>-2,40002257505592E-14-1,71851015104231i</v>
      </c>
      <c r="AW164" s="223" t="str">
        <f t="shared" ca="1" si="73"/>
        <v>-1,71851015104231+2,69476415081274E-14i</v>
      </c>
      <c r="AX164" s="223" t="str">
        <f t="shared" ca="1" si="74"/>
        <v>2,98950572656954E-14+1,71851015104231i</v>
      </c>
      <c r="AY164" s="223" t="str">
        <f t="shared" ca="1" si="75"/>
        <v>1,71851015104231-3,28424730232634E-14i</v>
      </c>
      <c r="AZ164" s="223" t="str">
        <f t="shared" ca="1" si="76"/>
        <v>-4,80006378223625E-14-1,71851015104231i</v>
      </c>
      <c r="BA164" s="223" t="str">
        <f t="shared" ca="1" si="77"/>
        <v>-1,71851015104231+5,09480535799305E-14i</v>
      </c>
      <c r="BB164" s="223" t="str">
        <f t="shared" ca="1" si="78"/>
        <v>5,38954693374985E-14+1,71851015104231i</v>
      </c>
      <c r="BC164" s="223" t="str">
        <f t="shared" ca="1" si="79"/>
        <v>1,71851015104231-5,68428850950667E-14i</v>
      </c>
      <c r="BD164" s="223" t="str">
        <f t="shared" ca="1" si="80"/>
        <v>-5,97903008526347E-14-1,71851015104231i</v>
      </c>
      <c r="BE164" s="223" t="str">
        <f t="shared" ca="1" si="81"/>
        <v>-1,71851015104231+7,49484656517337E-14i</v>
      </c>
      <c r="BF164" s="223" t="str">
        <f t="shared" ca="1" si="82"/>
        <v>9,01066304508328E-14+1,71851015104231i</v>
      </c>
      <c r="BG164" s="223" t="str">
        <f t="shared" ca="1" si="83"/>
        <v>1,71851015104231+9,01071894145647E-14i</v>
      </c>
      <c r="BH164" s="223" t="str">
        <f t="shared" ca="1" si="84"/>
        <v>7,49490246154656E-14-1,71851015104231i</v>
      </c>
      <c r="BI164" s="223" t="str">
        <f t="shared" ca="1" si="85"/>
        <v>-1,71851015104231-8,42123578994285E-14i</v>
      </c>
      <c r="BJ164" s="223" t="str">
        <f t="shared" ca="1" si="86"/>
        <v>-6,90541931003294E-14+1,71851015104231i</v>
      </c>
      <c r="BK164" s="223" t="str">
        <f t="shared" ca="1" si="87"/>
        <v>1,71851015104231+5,38960283012304E-14i</v>
      </c>
      <c r="BL164" s="223" t="str">
        <f t="shared" ca="1" si="88"/>
        <v>6,31593615851934E-14-1,71851015104231i</v>
      </c>
      <c r="BM164" s="223" t="str">
        <f t="shared" ca="1" si="89"/>
        <v>-1,71851015104231-4,80011967860943E-14i</v>
      </c>
      <c r="BN164" s="223" t="str">
        <f t="shared" ca="1" si="90"/>
        <v>-5,72645300700572E-14+1,71851015104231i</v>
      </c>
      <c r="BO164" s="223" t="str">
        <f t="shared" ca="1" si="91"/>
        <v>1,71851015104231+4,21063652709581E-14i</v>
      </c>
      <c r="BP164" s="223" t="str">
        <f t="shared" ca="1" si="92"/>
        <v>2,69482004718591E-14-1,71851015104231i</v>
      </c>
      <c r="BQ164" s="223" t="str">
        <f t="shared" ca="1" si="93"/>
        <v>-1,71851015104231-3,62115337558221E-14i</v>
      </c>
      <c r="BR164" s="223" t="str">
        <f t="shared" ca="1" si="94"/>
        <v>-2,10533689567231E-14+1,71851015104231i</v>
      </c>
      <c r="BS164" s="223" t="str">
        <f t="shared" ca="1" si="95"/>
        <v>1,71851015104231+3,03167022406859E-14i</v>
      </c>
      <c r="BT164" s="223" t="str">
        <f t="shared" ca="1" si="96"/>
        <v>1,51585374415869E-14-1,71851015104231i</v>
      </c>
      <c r="BU164" s="223" t="str">
        <f t="shared" ca="1" si="97"/>
        <v>-1,71851015104231-3,72642487839692E-19i</v>
      </c>
      <c r="BV164" s="223" t="str">
        <f t="shared" ca="1" si="98"/>
        <v>-9,26370592645083E-15+1,71851015104231i</v>
      </c>
      <c r="BW164" s="223" t="str">
        <f t="shared" ca="1" si="99"/>
        <v>1,71851015104231-5,89445887264825E-15i</v>
      </c>
      <c r="BX164" s="223" t="str">
        <f t="shared" ca="1" si="100"/>
        <v>-2,10526236717474E-14-1,71851015104231i</v>
      </c>
      <c r="BY164" s="223" t="str">
        <f t="shared" ca="1" si="101"/>
        <v>-1,71851015104231+1,17892903877843E-14i</v>
      </c>
      <c r="BZ164" s="223" t="str">
        <f t="shared" ca="1" si="102"/>
        <v>2,69474551868834E-14+1,71851015104231i</v>
      </c>
      <c r="CA164" s="223" t="str">
        <f t="shared" ca="1" si="103"/>
        <v>1,71851015104231+6,66117824422818E-13i</v>
      </c>
      <c r="CB164" s="223" t="str">
        <f t="shared" ca="1" si="104"/>
        <v>4,80009173042284E-13-1,71851015104231i</v>
      </c>
      <c r="CC164" s="223" t="str">
        <f t="shared" ca="1" si="105"/>
        <v>-1,71851015104231-2,9390052166175E-13i</v>
      </c>
      <c r="CD164" s="223" t="str">
        <f t="shared" ca="1" si="106"/>
        <v>-1,32213368364279E-13+1,71851015104231i</v>
      </c>
      <c r="CE164" s="223" t="str">
        <f t="shared" ca="1" si="107"/>
        <v>1,71851015104231-5,38952830162547E-14i</v>
      </c>
      <c r="CF164" s="223" t="str">
        <f t="shared" ca="1" si="108"/>
        <v>-2,40003934396789E-13-1,71851015104231i</v>
      </c>
      <c r="CG164" s="223" t="str">
        <f t="shared" ca="1" si="109"/>
        <v>-1,71851015104231+4,01691087694259E-13i</v>
      </c>
      <c r="CH164" s="223" t="str">
        <f t="shared" ca="1" si="110"/>
        <v>5,87799739074793E-13+1,71851015104231i</v>
      </c>
      <c r="CI164" s="223" t="str">
        <f t="shared" ca="1" si="111"/>
        <v>1,71851015104231-7,73908390455327E-13i</v>
      </c>
      <c r="CJ164" s="223" t="str">
        <f t="shared" ca="1" si="112"/>
        <v>7,73909322061546E-13-1,71851015104231i</v>
      </c>
      <c r="CK164" s="223" t="str">
        <f t="shared" ca="1" si="113"/>
        <v>-1,71851015104231-6,12222168764074E-13i</v>
      </c>
      <c r="CL164" s="223" t="str">
        <f t="shared" ca="1" si="114"/>
        <v>-4,26113517383542E-13+1,71851015104231i</v>
      </c>
      <c r="CM164" s="223" t="str">
        <f t="shared" ca="1" si="115"/>
        <v>1,71851015104231+2,40004866003008E-13i</v>
      </c>
      <c r="CN164" s="223" t="str">
        <f t="shared" ca="1" si="116"/>
        <v>7,83177127055363E-14-1,71851015104231i</v>
      </c>
      <c r="CO164" s="223" t="str">
        <f t="shared" ca="1" si="117"/>
        <v>-1,71851015104231+1,07790938674997E-13i</v>
      </c>
      <c r="CP164" s="223" t="str">
        <f t="shared" ca="1" si="118"/>
        <v>2,93899590055531E-13+1,71851015104231i</v>
      </c>
      <c r="CQ164" s="223" t="str">
        <f t="shared" ca="1" si="119"/>
        <v>1,71851015104231-4,55586743353003E-13i</v>
      </c>
      <c r="CR164" s="223" t="str">
        <f t="shared" ca="1" si="120"/>
        <v>-6,41695394733535E-13-1,71851015104231i</v>
      </c>
      <c r="CS164" s="223" t="str">
        <f t="shared" ca="1" si="121"/>
        <v>-1,71851015104231+8,03382548031007E-13i</v>
      </c>
      <c r="CT164" s="223" t="str">
        <f t="shared" ca="1" si="122"/>
        <v>-7,20013666402804E-13+1,71851015104231i</v>
      </c>
      <c r="CU164" s="223" t="str">
        <f t="shared" ca="1" si="123"/>
        <v>1,71851015104231+5,3390501502227E-13i</v>
      </c>
      <c r="CV164" s="223" t="str">
        <f t="shared" ca="1" si="124"/>
        <v>3,47796363641736E-13-1,71851015104231i</v>
      </c>
      <c r="CW164" s="223" t="str">
        <f t="shared" ca="1" si="125"/>
        <v>-1,71851015104231-2,10530708427328E-13i</v>
      </c>
      <c r="CX164" s="223" t="str">
        <f t="shared" ca="1" si="126"/>
        <v>-2,44220570467937E-14+1,71851015104231i</v>
      </c>
      <c r="CY164" s="223" t="str">
        <f t="shared" ca="1" si="127"/>
        <v>1,71851015104231-1,6168659433374E-13i</v>
      </c>
      <c r="CZ164" s="223" t="str">
        <f t="shared" ca="1" si="128"/>
        <v>-3,47795245714273E-13-1,71851015104231i</v>
      </c>
      <c r="DA164" s="223" t="str">
        <f t="shared" ca="1" si="129"/>
        <v>-1,71851015104231+5,33903897094807E-13i</v>
      </c>
      <c r="DB164" s="223" t="str">
        <f t="shared" ca="1" si="130"/>
        <v>7,20012548475341E-13+1,71851015104231i</v>
      </c>
      <c r="DC164" s="223" t="str">
        <f t="shared" ca="1" si="131"/>
        <v>1,71851015104231+8,52226662124595E-13i</v>
      </c>
      <c r="DD164" s="223" t="str">
        <f t="shared" ca="1" si="132"/>
        <v>6,66118010744062E-13-1,71851015104231i</v>
      </c>
      <c r="DE164" s="223" t="str">
        <f t="shared" ca="1" si="133"/>
        <v>-1,71851015104231-4,80009359363528E-13i</v>
      </c>
      <c r="DF164" s="223" t="str">
        <f t="shared" ca="1" si="134"/>
        <v>-2,93900707982994E-13+1,71851015104231i</v>
      </c>
      <c r="DG164" s="223" t="str">
        <f t="shared" ca="1" si="135"/>
        <v>1,71851015104231+1,07792056602461E-13i</v>
      </c>
      <c r="DH164" s="223" t="str">
        <f t="shared" ca="1" si="136"/>
        <v>-2,94735986119486E-14-1,71851015104231i</v>
      </c>
      <c r="DI164" s="223" t="str">
        <f t="shared" ca="1" si="137"/>
        <v>-1,71851015104231+2,15582249992482E-13i</v>
      </c>
      <c r="DJ164" s="223" t="str">
        <f t="shared" ca="1" si="138"/>
        <v>4,01690901373016E-13+1,71851015104231i</v>
      </c>
      <c r="DK164" s="223" t="str">
        <f t="shared" ca="1" si="139"/>
        <v>1,71851015104231-5,87799552753549E-13i</v>
      </c>
      <c r="DL164" s="223" t="str">
        <f t="shared" ca="1" si="140"/>
        <v>-7,73908204134083E-13-1,71851015104231i</v>
      </c>
      <c r="DM164" s="223" t="str">
        <f t="shared" ca="1" si="141"/>
        <v>-1,71851015104231-7,98331006465853E-13i</v>
      </c>
      <c r="DN164" s="223" t="str">
        <f t="shared" ca="1" si="142"/>
        <v>-6,12222355085319E-13+1,71851015104231i</v>
      </c>
      <c r="DO164" s="223" t="str">
        <f t="shared" ca="1" si="143"/>
        <v>1,71851015104231+4,26113703704786E-13i</v>
      </c>
      <c r="DP164" s="223" t="str">
        <f t="shared" ca="1" si="144"/>
        <v>2,40005052324252E-13-1,71851015104231i</v>
      </c>
      <c r="DQ164" s="223" t="str">
        <f t="shared" ca="1" si="145"/>
        <v>-1,71851015104231-5,38964009437182E-14i</v>
      </c>
      <c r="DR164" s="223" t="str">
        <f t="shared" ca="1" si="146"/>
        <v>8,33692542706911E-14+1,71851015104231i</v>
      </c>
      <c r="DS164" s="223" t="str">
        <f t="shared" ca="1" si="147"/>
        <v>1,71851015104231-2,69477905651224E-13i</v>
      </c>
      <c r="DT164" s="223" t="str">
        <f t="shared" ca="1" si="148"/>
        <v>-4,55586557031758E-13-1,71851015104231i</v>
      </c>
      <c r="DU164" s="223" t="str">
        <f t="shared" ca="1" si="149"/>
        <v>-1,71851015104231+6,41695208412292E-13i</v>
      </c>
      <c r="DV164" s="223" t="str">
        <f t="shared" ca="1" si="150"/>
        <v>8,27803859792825E-13+1,71851015104231i</v>
      </c>
      <c r="DW164" s="223" t="str">
        <f t="shared" ca="1" si="151"/>
        <v>1,71851015104231+7,44435350807109E-13i</v>
      </c>
      <c r="DX164" s="223" t="str">
        <f t="shared" ca="1" si="152"/>
        <v>5,58326699426577E-13-1,71851015104231i</v>
      </c>
      <c r="DY164" s="223" t="str">
        <f t="shared" ca="1" si="153"/>
        <v>-1,71851015104231-3,72218048046043E-13i</v>
      </c>
      <c r="DZ164" s="223" t="str">
        <f t="shared" ca="1" si="154"/>
        <v>-1,8610939666551E-13+1,71851015104231i</v>
      </c>
      <c r="EA164" s="223" t="str">
        <f t="shared" ca="1" si="155"/>
        <v>1,71851015104231+7,45284975679385E-19i</v>
      </c>
      <c r="EB164" s="223" t="str">
        <f t="shared" ca="1" si="156"/>
        <v>-1,86107906095558E-13-1,71851015104231i</v>
      </c>
      <c r="EC164" s="223" t="str">
        <f t="shared" ca="1" si="157"/>
        <v>-1,71851015104231+3,23373561309968E-13i</v>
      </c>
      <c r="ED164" s="223" t="str">
        <f t="shared" ca="1" si="158"/>
        <v>5,09482212690502E-13+1,71851015104231i</v>
      </c>
      <c r="EE164" s="223" t="str">
        <f t="shared" ca="1" si="159"/>
        <v>1,71851015104231-6,95590864071034E-13i</v>
      </c>
      <c r="EF164" s="223" t="str">
        <f t="shared" ca="1" si="160"/>
        <v>8,27805350362777E-13-1,71851015104231i</v>
      </c>
      <c r="EG164" s="223" t="str">
        <f t="shared" ca="1" si="161"/>
        <v>-1,71851015104231-6,41696698982243E-13i</v>
      </c>
      <c r="EH164" s="223" t="str">
        <f t="shared" ca="1" si="162"/>
        <v>-5,04431043767833E-13+1,71851015104231i</v>
      </c>
      <c r="EI164" s="223" t="str">
        <f t="shared" ca="1" si="163"/>
        <v>1,71851015104231+3,18322392387299E-13i</v>
      </c>
      <c r="EJ164" s="223" t="str">
        <f t="shared" ca="1" si="164"/>
        <v>1,32213741006767E-13-1,71851015104231i</v>
      </c>
      <c r="EK164" s="223" t="str">
        <f t="shared" ca="1" si="165"/>
        <v>-1,71851015104231+5,38949103737668E-14i</v>
      </c>
      <c r="EL164" s="223" t="str">
        <f t="shared" ca="1" si="166"/>
        <v>2,400035617543E-13+1,71851015104231i</v>
      </c>
      <c r="EM164" s="223" t="str">
        <f t="shared" ca="1" si="167"/>
        <v>1,71851015104231-3,7726921696871E-13i</v>
      </c>
      <c r="EN164" s="223"/>
      <c r="EO164" s="223"/>
      <c r="EP164" s="223"/>
    </row>
    <row r="165" spans="1:146" ht="15.75" thickBot="1">
      <c r="A165" s="257">
        <f t="shared" ref="A165:A228" si="181">A164+Div_Nt_load2</f>
        <v>1.2695312500000007E-3</v>
      </c>
      <c r="B165" s="256">
        <v>65</v>
      </c>
      <c r="C165" s="230">
        <f t="shared" ref="C165:C228" si="182">C164+1/time_load2</f>
        <v>13000</v>
      </c>
      <c r="D165" s="229">
        <f t="shared" si="170"/>
        <v>81681.408993334626</v>
      </c>
      <c r="E165" s="229" t="str">
        <f t="shared" si="171"/>
        <v>81681,4089933346i</v>
      </c>
      <c r="F165" s="229" t="str">
        <f t="shared" ref="F165:F196" si="183">IF(freq_ratio2&gt;1,IMPRODUCT(Kth_2/(2/rload2-Kfeed2/Gdc_ccm2),IMDIV(COMPLEX(1,Rc_2*Coutput2*microF2*miliOhm2*D165),IMSUM(1,IMPRODUCT(E165,1/omega1_2),IMPRODUCT(E165,E165,1/omega2_2),IMPRODUCT(E165,E165,E165,1/omega3_2)))),IMPRODUCT(Kth_2/(2/rload2-Kfeed2/Gdc_dcm2),(IMDIV(COMPLEX(1,Rc_2*Coutput2*microF2*miliOhm2*D165),IMSUM(1,IMDIV(E165,omegat2),IMDIV(IMPRODUCT(E165,E165),omegapole0^2*(1-2*Gdc_dcm2/(Kfeed2*rload2))))))))</f>
        <v>0,0115618626751484-0,000545134625253389i</v>
      </c>
      <c r="G165" s="229" t="str">
        <f t="shared" ref="G165:G196" si="184">IMPRODUCT(IMPRODUCT(-currentransferratio2*RFB_2/(Rfeedforward2),IMDIV(COMPLEX(1,(Rfeedforward2*kiliOhm2+q_Rz_Cz_2*Rzero2)*q_Rz_Cz_2*Czero2*nanoF2*D165),IMPRODUCT(COMPLEX(1,q_Rz_Cz_2*Rzero2*Czero2*nanoF2*D165),COMPLEX(1,D165/(2*PI()*F_roll2*kilihertz2))))),IMSUM(feedtype2,IMDIV(COMPLEX(1,Rvolt2*Cvolt2*nanoF2*kiliOhm2*D165),IMPRODUCT(Rupper2*kiliOhm2*(Cvolt2*nanoF2+Cforward2*picoF2),COMPLEX(1,Rvolt2*Cvolt2*Cforward2*picoF2*nanoF2*kiliOhm2*D165/(Cvolt2*nanoF2+Cforward2*picoF2)),E165))))</f>
        <v>-4,9810947135342+1,0168183116653i</v>
      </c>
      <c r="H165" s="229" t="str">
        <f t="shared" si="180"/>
        <v>0,00202034807944509-0,00650380819391688i</v>
      </c>
      <c r="I165" s="229" t="str">
        <f t="shared" si="174"/>
        <v>-0,00199519627745002+0,0061255545837534i</v>
      </c>
      <c r="J165" s="255" t="str">
        <f ca="1">IMPRODUCT(1/N_FFT2,CB100)</f>
        <v>-0,0196012958769439-0,00445274872867594i</v>
      </c>
      <c r="K165" s="254" t="str">
        <f t="shared" ca="1" si="175"/>
        <v>0,0000663839879521179-0,000111184700118646i</v>
      </c>
      <c r="N165" s="246">
        <f t="shared" ref="N165:N228" ca="1" si="185">Ioutput2+O165</f>
        <v>16.824463945068619</v>
      </c>
      <c r="O165" s="223">
        <f t="shared" ref="O165:O228" ca="1" si="186">I_step2*(th_2/time_load2-0.5)+2*I_step2*(th_2/time_load2)*SUMPRODUCT((SIN(ROW(INDIRECT(1&amp;":"&amp;N_FFT2))*PI()*th_2/time_load2)/(ROW(INDIRECT(1&amp;":"&amp;N_FFT2))*PI()*th_2/time_load2))*(SIN(ROW(INDIRECT(1&amp;":"&amp;N_FFT2))*PI()*transient2/time_load2)/(ROW(INDIRECT(1&amp;":"&amp;N_FFT2))*PI()*transient2/time_load2))*COS(ROW(INDIRECT(1&amp;":"&amp;N_FFT2))*2*PI()*Div_Nt_load2*B165/time_load2-ROW(INDIRECT(1&amp;":"&amp;N_FFT2))*PI()*(time_load2-transient2)/time_load2))</f>
        <v>6.8244639450686178</v>
      </c>
      <c r="P165" s="223" t="str">
        <f t="shared" ref="P165:P228" ca="1" si="187">IMPRODUCT(O165,IMEXP(COMPLEX(0,-2*PI()*1*B165/Nt_load2)))</f>
        <v>-0,167480729222326-6,82240854411993i</v>
      </c>
      <c r="Q165" s="223" t="str">
        <f t="shared" ref="Q165:Q228" ca="1" si="188">IMPRODUCT(O165,IMEXP(COMPLEX(0,-2*PI()*2*B165/Nt_load2)))</f>
        <v>-6,81624357937056+0,334860574315807i</v>
      </c>
      <c r="R165" s="223" t="str">
        <f t="shared" ref="R165:R228" ca="1" si="189">IMPRODUCT(O165,IMEXP(COMPLEX(0,-2*PI()*3*B165/Nt_load2)))</f>
        <v>0,502038711920635+6,80597276436474i</v>
      </c>
      <c r="S165" s="223" t="str">
        <f t="shared" ref="S165:S228" ca="1" si="190">IMPRODUCT(O165,IMEXP(COMPLEX(0,-2*PI()*4*B165/Nt_load2)))</f>
        <v>6,79160228585738-0,668914440177832i</v>
      </c>
      <c r="T165" s="223" t="str">
        <f t="shared" ref="T165:T228" ca="1" si="191">IMPRODUCT(O165,IMEXP(COMPLEX(0,-2*PI()*5*B165/Nt_load2)))</f>
        <v>-0,835387239388528-6,77314080008738i</v>
      </c>
      <c r="U165" s="223" t="str">
        <f t="shared" ref="U165:U228" ca="1" si="192">IMPRODUCT(O165,IMEXP(COMPLEX(0,-2*PI()*6*B165/Nt_load2)))</f>
        <v>-6,75059942756346+1,00135683256342i</v>
      </c>
      <c r="V165" s="223" t="str">
        <f t="shared" ref="V165:V228" ca="1" si="193">IMPRODUCT(O165,IMEXP(COMPLEX(0,-2*PI()*7*B165/Nt_load2)))</f>
        <v>1,16672324582572+6,72399174636551i</v>
      </c>
      <c r="W165" s="223" t="str">
        <f t="shared" ref="W165:W228" ca="1" si="194">IMPRODUCT(O165,IMEXP(COMPLEX(0,-2*PI()*8*B165/Nt_load2)))</f>
        <v>6,69333378396591-1,33138686863066i</v>
      </c>
      <c r="X165" s="223" t="str">
        <f t="shared" ref="X165:X228" ca="1" si="195">IMPRODUCT(O165,IMEXP(COMPLEX(0,-2*PI()*9*B165/Nt_load2)))</f>
        <v>-1,49524851377037-6,65864400757459i</v>
      </c>
      <c r="Y165" s="223" t="str">
        <f t="shared" ref="Y165:Y228" ca="1" si="196">IMPRODUCT(O165,IMEXP(COMPLEX(0,-2*PI()*10*B165/Nt_load2)))</f>
        <v>-6,61994331301585+1,65820947711631i</v>
      </c>
      <c r="Z165" s="223" t="str">
        <f t="shared" ref="Z165:Z228" ca="1" si="197">IMPRODUCT(O165,IMEXP(COMPLEX(0,-2*PI()*11*B165/Nt_load2)))</f>
        <v>1,82017159707705+6,57725501214112i</v>
      </c>
      <c r="AA165" s="223" t="str">
        <f t="shared" ref="AA165:AA228" ca="1" si="198">IMPRODUCT(O165,IMEXP(COMPLEX(0,-2*PI()*12*B165/Nt_load2)))</f>
        <v>6,53060481878632-1,98103731372895i</v>
      </c>
      <c r="AB165" s="223" t="str">
        <f t="shared" ref="AB165:AB228" ca="1" si="199">IMPRODUCT(O165,IMEXP(COMPLEX(0,-2*PI()*13*B165/Nt_load2)))</f>
        <v>-2,14070972757881-6,48002083328372i</v>
      </c>
      <c r="AC165" s="223" t="str">
        <f t="shared" ref="AC165:AC228" ca="1" si="200">IMPRODUCT(O165,IMEXP(COMPLEX(0,-2*PI()*14*B165/Nt_load2)))</f>
        <v>-6,42553352553495+2,29909265793443i</v>
      </c>
      <c r="AD165" s="223" t="str">
        <f t="shared" ref="AD165:AD228" ca="1" si="201">IMPRODUCT(O165,IMEXP(COMPLEX(0,-2*PI()*15*B165/Nt_load2)))</f>
        <v>2,45609070084216+6,36717571665634i</v>
      </c>
      <c r="AE165" s="223" t="str">
        <f t="shared" ref="AE165:AE228" ca="1" si="202">IMPRODUCT(O165,IMEXP(COMPLEX(0,-2*PI()*16*B165/Nt_load2)))</f>
        <v>6,30498255921005-2,61160928655085i</v>
      </c>
      <c r="AF165" s="223" t="str">
        <f t="shared" ref="AF165:AF228" ca="1" si="203">IMPRODUCT(O165,IMEXP(COMPLEX(0,-2*PI()*17*B165/Nt_load2)))</f>
        <v>-2,76555473647905-6,23899151602884i</v>
      </c>
      <c r="AG165" s="223" t="str">
        <f t="shared" ref="AG165:AG228" ca="1" si="204">IMPRODUCT(O165,IMEXP(COMPLEX(0,-2*PI()*18*B165/Nt_load2)))</f>
        <v>-6,16924233764902+2,91783431964538i</v>
      </c>
      <c r="AH165" s="223" t="str">
        <f t="shared" ref="AH165:AH228" ca="1" si="205">IMPRODUCT(O165,IMEXP(COMPLEX(0,-2*PI()*19*B165/Nt_load2)))</f>
        <v>3,0683563085224+6,09577703836782i</v>
      </c>
      <c r="AI165" s="223" t="str">
        <f t="shared" ref="AI165:AI228" ca="1" si="206">IMPRODUCT(O165,IMEXP(COMPLEX(0,-2*PI()*20*B165/Nt_load2)))</f>
        <v>6,0186398709348-3,21703003429179i</v>
      </c>
      <c r="AJ165" s="223" t="str">
        <f t="shared" ref="AJ165:AJ228" ca="1" si="207">IMPRODUCT(O165,IMEXP(COMPLEX(0,-2*PI()*21*B165/Nt_load2)))</f>
        <v>-3,36376594146165-5,93787729989464i</v>
      </c>
      <c r="AK165" s="223" t="str">
        <f t="shared" ref="AK165:AK228" ca="1" si="208">IMPRODUCT(O165,IMEXP(COMPLEX(0,-2*PI()*22*B165/Nt_load2)))</f>
        <v>-5,85353797360057+3,50847564180766i</v>
      </c>
      <c r="AL165" s="223" t="str">
        <f t="shared" ref="AL165:AL228" ca="1" si="209">IMPRODUCT(O165,IMEXP(COMPLEX(0,-2*PI()*23*B165/Nt_load2)))</f>
        <v>3,65107196761681+5,76567269490943i</v>
      </c>
      <c r="AM165" s="223" t="str">
        <f t="shared" ref="AM165:AM228" ca="1" si="210">IMPRODUCT(O165,IMEXP(COMPLEX(0,-2*PI()*24*B165/Nt_load2)))</f>
        <v>5,67433439057891-3,79146902419562i</v>
      </c>
      <c r="AN165" s="223" t="str">
        <f t="shared" ref="AN165:AN228" ca="1" si="211">IMPRODUCT(O165,IMEXP(COMPLEX(0,-2*PI()*25*B165/Nt_load2)))</f>
        <v>-3,92958224160642-5,57957807938853i</v>
      </c>
      <c r="AO165" s="223" t="str">
        <f t="shared" ref="AO165:AO228" ca="1" si="212">IMPRODUCT(O165,IMEXP(COMPLEX(0,-2*PI()*26*B165/Nt_load2)))</f>
        <v>-5,48146083899738+4,06532842561086i</v>
      </c>
      <c r="AP165" s="223" t="str">
        <f t="shared" ref="AP165:AP228" ca="1" si="213">IMPRODUCT(O165,IMEXP(COMPLEX(0,-2*PI()*27*B165/Nt_load2)))</f>
        <v>4,19862580778468+5,38004177156144i</v>
      </c>
      <c r="AQ165" s="223" t="str">
        <f t="shared" ref="AQ165:AQ228" ca="1" si="214">IMPRODUCT(O165,IMEXP(COMPLEX(0,-2*PI()*28*B165/Nt_load2)))</f>
        <v>5,27538196813502-4,32939409476862i</v>
      </c>
      <c r="AR165" s="223" t="str">
        <f t="shared" ref="AR165:AR228" ca="1" si="215">IMPRODUCT(O165,IMEXP(COMPLEX(0,-2*PI()*28*B165/Nt_load2)))</f>
        <v>5,27538196813502-4,32939409476862i</v>
      </c>
      <c r="AS165" s="223" t="str">
        <f t="shared" ref="AS165:AS228" ca="1" si="216">IMPRODUCT(O165,IMEXP(COMPLEX(0,-2*PI()*30*B165/Nt_load2)))</f>
        <v>-5,05659424004296+4,58302987434141i</v>
      </c>
      <c r="AT165" s="223" t="str">
        <f t="shared" ref="AT165:AT228" ca="1" si="217">IMPRODUCT(O165,IMEXP(COMPLEX(0,-2*PI()*31*B165/Nt_load2)))</f>
        <v>4,70574458622122+4,94259810492328i</v>
      </c>
      <c r="AU165" s="223" t="str">
        <f t="shared" ref="AU165:AU228" ca="1" si="218">IMPRODUCT(O165,IMEXP(COMPLEX(0,-2*PI()*32*B165/Nt_load2)))</f>
        <v>4,82562473352131-4,82562473352092i</v>
      </c>
      <c r="AV165" s="223" t="str">
        <f t="shared" ref="AV165:AV228" ca="1" si="219">IMPRODUCT(O165,IMEXP(COMPLEX(0,-2*PI()*33*B165/Nt_load2)))</f>
        <v>-4,94259810492337-4,70574458622112i</v>
      </c>
      <c r="AW165" s="223" t="str">
        <f t="shared" ref="AW165:AW228" ca="1" si="220">IMPRODUCT(O165,IMEXP(COMPLEX(0,-2*PI()*34*B165/Nt_load2)))</f>
        <v>-4,58302987434132+5,05659424004305i</v>
      </c>
      <c r="AX165" s="223" t="str">
        <f t="shared" ref="AX165:AX228" ca="1" si="221">IMPRODUCT(O165,IMEXP(COMPLEX(0,-2*PI()*35*B165/Nt_load2)))</f>
        <v>5,16754447187031+4,45755451663623i</v>
      </c>
      <c r="AY165" s="223" t="str">
        <f t="shared" ref="AY165:AY228" ca="1" si="222">IMPRODUCT(O165,IMEXP(COMPLEX(0,-2*PI()*36*B165/Nt_load2)))</f>
        <v>4,32939409476851-5,2753819681351i</v>
      </c>
      <c r="AZ165" s="223" t="str">
        <f t="shared" ref="AZ165:AZ228" ca="1" si="223">IMPRODUCT(O165,IMEXP(COMPLEX(0,-2*PI()*37*B165/Nt_load2)))</f>
        <v>-5,38004177156152-4,19862580778458i</v>
      </c>
      <c r="BA165" s="223" t="str">
        <f t="shared" ref="BA165:BA228" ca="1" si="224">IMPRODUCT(O165,IMEXP(COMPLEX(0,-2*PI()*38*B165/Nt_load2)))</f>
        <v>-4,0653284256113+5,48146083899705i</v>
      </c>
      <c r="BB165" s="223" t="str">
        <f t="shared" ref="BB165:BB228" ca="1" si="225">IMPRODUCT(O165,IMEXP(COMPLEX(0,-2*PI()*39*B165/Nt_load2)))</f>
        <v>5,57957807938861+3,92958224160631i</v>
      </c>
      <c r="BC165" s="223" t="str">
        <f t="shared" ref="BC165:BC228" ca="1" si="226">IMPRODUCT(O165,IMEXP(COMPLEX(0,-2*PI()*40*B165/Nt_load2)))</f>
        <v>3,79146902419551-5,67433439057899i</v>
      </c>
      <c r="BD165" s="223" t="str">
        <f t="shared" ref="BD165:BD228" ca="1" si="227">IMPRODUCT(O165,IMEXP(COMPLEX(0,-2*PI()*41*B165/Nt_load2)))</f>
        <v>-5,76567269490914-3,65107196761728i</v>
      </c>
      <c r="BE165" s="223" t="str">
        <f t="shared" ref="BE165:BE228" ca="1" si="228">IMPRODUCT(O165,IMEXP(COMPLEX(0,-2*PI()*42*B165/Nt_load2)))</f>
        <v>-3,5084756418075+5,85353797360066i</v>
      </c>
      <c r="BF165" s="223" t="str">
        <f t="shared" ref="BF165:BF228" ca="1" si="229">IMPRODUCT(O165,IMEXP(COMPLEX(0,-2*PI()*43*B165/Nt_load2)))</f>
        <v>5,93787729989471+3,36376594146153i</v>
      </c>
      <c r="BG165" s="223" t="str">
        <f t="shared" ref="BG165:BG228" ca="1" si="230">IMPRODUCT(O165,IMEXP(COMPLEX(0,-2*PI()*44*B165/Nt_load2)))</f>
        <v>3,21703003429226-6,01863987093455i</v>
      </c>
      <c r="BH165" s="223" t="str">
        <f t="shared" ref="BH165:BH228" ca="1" si="231">IMPRODUCT(O165,IMEXP(COMPLEX(0,-2*PI()*45*B165/Nt_load2)))</f>
        <v>-6,09577703836787-3,0683563085223i</v>
      </c>
      <c r="BI165" s="223" t="str">
        <f t="shared" ref="BI165:BI228" ca="1" si="232">IMPRODUCT(O165,IMEXP(COMPLEX(0,-2*PI()*46*B165/Nt_load2)))</f>
        <v>-2,91783431964524+6,16924233764908i</v>
      </c>
      <c r="BJ165" s="223" t="str">
        <f t="shared" ref="BJ165:BJ228" ca="1" si="233">IMPRODUCT(O165,IMEXP(COMPLEX(0,-2*PI()*47*B165/Nt_load2)))</f>
        <v>6,23899151602861+2,76555473647958i</v>
      </c>
      <c r="BK165" s="223" t="str">
        <f t="shared" ref="BK165:BK228" ca="1" si="234">IMPRODUCT(O165,IMEXP(COMPLEX(0,-2*PI()*48*B165/Nt_load2)))</f>
        <v>2,6116092865507-6,30498255921011i</v>
      </c>
      <c r="BL165" s="223" t="str">
        <f t="shared" ref="BL165:BL228" ca="1" si="235">IMPRODUCT(O165,IMEXP(COMPLEX(0,-2*PI()*49*B165/Nt_load2)))</f>
        <v>-6,36717571665638-2,45609070084206i</v>
      </c>
      <c r="BM165" s="223" t="str">
        <f t="shared" ref="BM165:BM228" ca="1" si="236">IMPRODUCT(O165,IMEXP(COMPLEX(0,-2*PI()*50*B165/Nt_load2)))</f>
        <v>-2,29909265793492+6,42553352553477i</v>
      </c>
      <c r="BN165" s="223" t="str">
        <f t="shared" ref="BN165:BN228" ca="1" si="237">IMPRODUCT(O165,IMEXP(COMPLEX(0,-2*PI()*51*B165/Nt_load2)))</f>
        <v>6,48002083328375+2,14070972757871i</v>
      </c>
      <c r="BO165" s="223" t="str">
        <f t="shared" ref="BO165:BO228" ca="1" si="238">IMPRODUCT(O165,IMEXP(COMPLEX(0,-2*PI()*52*B165/Nt_load2)))</f>
        <v>1,9810373137288-6,53060481878637i</v>
      </c>
      <c r="BP165" s="223" t="str">
        <f t="shared" ref="BP165:BP228" ca="1" si="239">IMPRODUCT(O165,IMEXP(COMPLEX(0,-2*PI()*53*B165/Nt_load2)))</f>
        <v>-6,57725501214097-1,8201715970776i</v>
      </c>
      <c r="BQ165" s="223" t="str">
        <f t="shared" ref="BQ165:BQ228" ca="1" si="240">IMPRODUCT(O165,IMEXP(COMPLEX(0,-2*PI()*54*B165/Nt_load2)))</f>
        <v>-1,65820947711617+6,61994331301588i</v>
      </c>
      <c r="BR165" s="223" t="str">
        <f t="shared" ref="BR165:BR228" ca="1" si="241">IMPRODUCT(O165,IMEXP(COMPLEX(0,-2*PI()*55*B165/Nt_load2)))</f>
        <v>6,65864400757461+1,49524851377027i</v>
      </c>
      <c r="BS165" s="223" t="str">
        <f t="shared" ref="BS165:BS228" ca="1" si="242">IMPRODUCT(O165,IMEXP(COMPLEX(0,-2*PI()*56*B165/Nt_load2)))</f>
        <v>1,33138686863119-6,6933337839658i</v>
      </c>
      <c r="BT165" s="223" t="str">
        <f t="shared" ref="BT165:BT228" ca="1" si="243">IMPRODUCT(O165,IMEXP(COMPLEX(0,-2*PI()*57*B165/Nt_load2)))</f>
        <v>-6,72399174636552-1,16672324582563i</v>
      </c>
      <c r="BU165" s="223" t="str">
        <f t="shared" ref="BU165:BU228" ca="1" si="244">IMPRODUCT(O165,IMEXP(COMPLEX(0,-2*PI()*58*B165/Nt_load2)))</f>
        <v>-1,00135683256328+6,75059942756348i</v>
      </c>
      <c r="BV165" s="223" t="str">
        <f t="shared" ref="BV165:BV228" ca="1" si="245">IMPRODUCT(O165,IMEXP(COMPLEX(0,-2*PI()*59*B165/Nt_load2)))</f>
        <v>6,77314080008734+0,83538723938891i</v>
      </c>
      <c r="BW165" s="223" t="str">
        <f t="shared" ref="BW165:BW228" ca="1" si="246">IMPRODUCT(O165,IMEXP(COMPLEX(0,-2*PI()*60*B165/Nt_load2)))</f>
        <v>0,668914440177901-6,79160228585737i</v>
      </c>
      <c r="BX165" s="223" t="str">
        <f t="shared" ref="BX165:BX228" ca="1" si="247">IMPRODUCT(O165,IMEXP(COMPLEX(0,-2*PI()*61*B165/Nt_load2)))</f>
        <v>-6,80597276436474-0,502038711920547i</v>
      </c>
      <c r="BY165" s="223" t="str">
        <f t="shared" ref="BY165:BY228" ca="1" si="248">IMPRODUCT(O165,IMEXP(COMPLEX(0,-2*PI()*62*B165/Nt_load2)))</f>
        <v>-0,334860574316149+6,81624357937054i</v>
      </c>
      <c r="BZ165" s="223" t="str">
        <f t="shared" ref="BZ165:BZ228" ca="1" si="249">IMPRODUCT(O165,IMEXP(COMPLEX(0,-2*PI()*63*B165/Nt_load2)))</f>
        <v>6,8224085441199+0,167480729223803i</v>
      </c>
      <c r="CA165" s="223" t="str">
        <f t="shared" ref="CA165:CA228" ca="1" si="250">IMPRODUCT(O165,IMEXP(COMPLEX(0,-2*PI()*64*B165/Nt_load2)))</f>
        <v>1,90618908636789E-12-6,82446394506862i</v>
      </c>
      <c r="CB165" s="223" t="str">
        <f t="shared" ref="CB165:CB228" ca="1" si="251">IMPRODUCT(O165,IMEXP(COMPLEX(0,-2*PI()*65*B165/Nt_load2)))</f>
        <v>-6,82240854411999+0,167480729219895i</v>
      </c>
      <c r="CC165" s="223" t="str">
        <f t="shared" ref="CC165:CC228" ca="1" si="252">IMPRODUCT(O165,IMEXP(COMPLEX(0,-2*PI()*66*B165/Nt_load2)))</f>
        <v>0,334860574313019+6,8162435793707i</v>
      </c>
      <c r="CD165" s="223" t="str">
        <f t="shared" ref="CD165:CD228" ca="1" si="253">IMPRODUCT(O165,IMEXP(COMPLEX(0,-2*PI()*67*B165/Nt_load2)))</f>
        <v>6,80597276436498-0,502038711917325i</v>
      </c>
      <c r="CE165" s="223" t="str">
        <f t="shared" ref="CE165:CE228" ca="1" si="254">IMPRODUCT(O165,IMEXP(COMPLEX(0,-2*PI()*68*B165/Nt_load2)))</f>
        <v>-0,668914440180863-6,79160228585708i</v>
      </c>
      <c r="CF165" s="223" t="str">
        <f t="shared" ref="CF165:CF228" ca="1" si="255">IMPRODUCT(O165,IMEXP(COMPLEX(0,-2*PI()*69*B165/Nt_load2)))</f>
        <v>-6,77314080008705+0,835387239391189i</v>
      </c>
      <c r="CG165" s="223" t="str">
        <f t="shared" ref="CG165:CG228" ca="1" si="256">IMPRODUCT(O165,IMEXP(COMPLEX(0,-2*PI()*70*B165/Nt_load2)))</f>
        <v>1,00135683256555+6,75059942756314i</v>
      </c>
      <c r="CH165" s="223" t="str">
        <f t="shared" ref="CH165:CH228" ca="1" si="257">IMPRODUCT(O165,IMEXP(COMPLEX(0,-2*PI()*71*B165/Nt_load2)))</f>
        <v>6,72399174636525-1,16672324582723i</v>
      </c>
      <c r="CI165" s="223" t="str">
        <f t="shared" ref="CI165:CI228" ca="1" si="258">IMPRODUCT(O165,IMEXP(COMPLEX(0,-2*PI()*72*B165/Nt_load2)))</f>
        <v>-1,33138686863211-6,69333378396562i</v>
      </c>
      <c r="CJ165" s="223" t="str">
        <f t="shared" ref="CJ165:CJ228" ca="1" si="259">IMPRODUCT(O165,IMEXP(COMPLEX(0,-2*PI()*73*B165/Nt_load2)))</f>
        <v>-6,65864400757441+1,49524851377119i</v>
      </c>
      <c r="CK165" s="223" t="str">
        <f t="shared" ref="CK165:CK228" ca="1" si="260">IMPRODUCT(O165,IMEXP(COMPLEX(0,-2*PI()*74*B165/Nt_load2)))</f>
        <v>1,65820947711643+6,61994331301581i</v>
      </c>
      <c r="CL165" s="223" t="str">
        <f t="shared" ref="CL165:CL228" ca="1" si="261">IMPRODUCT(O165,IMEXP(COMPLEX(0,-2*PI()*75*B165/Nt_load2)))</f>
        <v>6,57725501214108-1,8201715970772i</v>
      </c>
      <c r="CM165" s="223" t="str">
        <f t="shared" ref="CM165:CM228" ca="1" si="262">IMPRODUCT(O165,IMEXP(COMPLEX(0,-2*PI()*76*B165/Nt_load2)))</f>
        <v>-1,9810373137284-6,53060481878649i</v>
      </c>
      <c r="CN165" s="223" t="str">
        <f t="shared" ref="CN165:CN228" ca="1" si="263">IMPRODUCT(O165,IMEXP(COMPLEX(0,-2*PI()*77*B165/Nt_load2)))</f>
        <v>-6,48002083328409+2,14070972757767i</v>
      </c>
      <c r="CO165" s="223" t="str">
        <f t="shared" ref="CO165:CO228" ca="1" si="264">IMPRODUCT(O165,IMEXP(COMPLEX(0,-2*PI()*78*B165/Nt_load2)))</f>
        <v>2,29909265793325+6,42553352553537i</v>
      </c>
      <c r="CP165" s="223" t="str">
        <f t="shared" ref="CP165:CP228" ca="1" si="265">IMPRODUCT(O165,IMEXP(COMPLEX(0,-2*PI()*79*B165/Nt_load2)))</f>
        <v>6,36717571665702-2,4560907008404i</v>
      </c>
      <c r="CQ165" s="223" t="str">
        <f t="shared" ref="CQ165:CQ228" ca="1" si="266">IMPRODUCT(O165,IMEXP(COMPLEX(0,-2*PI()*80*B165/Nt_load2)))</f>
        <v>-2,61160928654844-6,30498255921105i</v>
      </c>
      <c r="CR165" s="223" t="str">
        <f t="shared" ref="CR165:CR228" ca="1" si="267">IMPRODUCT(O165,IMEXP(COMPLEX(0,-2*PI()*81*B165/Nt_load2)))</f>
        <v>-6,23899151602988+2,76555473647671i</v>
      </c>
      <c r="CS165" s="223" t="str">
        <f t="shared" ref="CS165:CS228" ca="1" si="268">IMPRODUCT(O165,IMEXP(COMPLEX(0,-2*PI()*82*B165/Nt_load2)))</f>
        <v>2,91783431964241+6,16924233765042i</v>
      </c>
      <c r="CT165" s="223" t="str">
        <f t="shared" ref="CT165:CT228" ca="1" si="269">IMPRODUCT(O165,IMEXP(COMPLEX(0,-2*PI()*83*B165/Nt_load2)))</f>
        <v>6,09577703836648-3,06835630852504i</v>
      </c>
      <c r="CU165" s="223" t="str">
        <f t="shared" ref="CU165:CU228" ca="1" si="270">IMPRODUCT(O165,IMEXP(COMPLEX(0,-2*PI()*84*B165/Nt_load2)))</f>
        <v>-3,21703003429436-6,01863987093343i</v>
      </c>
      <c r="CV165" s="223" t="str">
        <f t="shared" ref="CV165:CV228" ca="1" si="271">IMPRODUCT(O165,IMEXP(COMPLEX(0,-2*PI()*85*B165/Nt_load2)))</f>
        <v>-5,93787729989358+3,36376594146353i</v>
      </c>
      <c r="CW165" s="223" t="str">
        <f t="shared" ref="CW165:CW228" ca="1" si="272">IMPRODUCT(O165,IMEXP(COMPLEX(0,-2*PI()*86*B165/Nt_load2)))</f>
        <v>3,50847564180889+5,85353797359983i</v>
      </c>
      <c r="CX165" s="223" t="str">
        <f t="shared" ref="CX165:CX228" ca="1" si="273">IMPRODUCT(O165,IMEXP(COMPLEX(0,-2*PI()*87*B165/Nt_load2)))</f>
        <v>5,76567269490869-3,65107196761799i</v>
      </c>
      <c r="CY165" s="223" t="str">
        <f t="shared" ref="CY165:CY228" ca="1" si="274">IMPRODUCT(O165,IMEXP(COMPLEX(0,-2*PI()*88*B165/Nt_load2)))</f>
        <v>-3,79146902419634-5,67433439057844i</v>
      </c>
      <c r="CZ165" s="223" t="str">
        <f t="shared" ref="CZ165:CZ228" ca="1" si="275">IMPRODUCT(O165,IMEXP(COMPLEX(0,-2*PI()*89*B165/Nt_load2)))</f>
        <v>-5,57957807938846+3,92958224160652i</v>
      </c>
      <c r="DA165" s="223" t="str">
        <f t="shared" ref="DA165:DA228" ca="1" si="276">IMPRODUCT(O165,IMEXP(COMPLEX(0,-2*PI()*90*B165/Nt_load2)))</f>
        <v>4,06532842561093+5,48146083899733i</v>
      </c>
      <c r="DB165" s="223" t="str">
        <f t="shared" ref="DB165:DB228" ca="1" si="277">IMPRODUCT(O165,IMEXP(COMPLEX(0,-2*PI()*91*B165/Nt_load2)))</f>
        <v>5,38004177156184-4,19862580778417i</v>
      </c>
      <c r="DC165" s="223" t="str">
        <f t="shared" ref="DC165:DC228" ca="1" si="278">IMPRODUCT(O165,IMEXP(COMPLEX(0,-2*PI()*92*B165/Nt_load2)))</f>
        <v>-4,32939409476771-5,27538196813577i</v>
      </c>
      <c r="DD165" s="223" t="str">
        <f t="shared" ref="DD165:DD228" ca="1" si="279">IMPRODUCT(O165,IMEXP(COMPLEX(0,-2*PI()*93*B165/Nt_load2)))</f>
        <v>-5,16754447187147+4,45755451663489i</v>
      </c>
      <c r="DE165" s="223" t="str">
        <f t="shared" ref="DE165:DE228" ca="1" si="280">IMPRODUCT(O165,IMEXP(COMPLEX(0,-2*PI()*94*B165/Nt_load2)))</f>
        <v>4,58302987433996+5,05659424004428i</v>
      </c>
      <c r="DF165" s="223" t="str">
        <f t="shared" ref="DF165:DF228" ca="1" si="281">IMPRODUCT(O165,IMEXP(COMPLEX(0,-2*PI()*95*B165/Nt_load2)))</f>
        <v>4,94259810492513-4,70574458621927i</v>
      </c>
      <c r="DG165" s="223" t="str">
        <f t="shared" ref="DG165:DG228" ca="1" si="282">IMPRODUCT(O165,IMEXP(COMPLEX(0,-2*PI()*96*B165/Nt_load2)))</f>
        <v>-4,82562473351913-4,82562473352311i</v>
      </c>
      <c r="DH165" s="223" t="str">
        <f t="shared" ref="DH165:DH228" ca="1" si="283">IMPRODUCT(O165,IMEXP(COMPLEX(0,-2*PI()*97*B165/Nt_load2)))</f>
        <v>-4,70574458622349+4,94259810492112i</v>
      </c>
      <c r="DI165" s="223" t="str">
        <f t="shared" ref="DI165:DI228" ca="1" si="284">IMPRODUCT(O165,IMEXP(COMPLEX(0,-2*PI()*98*B165/Nt_load2)))</f>
        <v>5,05659424004493+4,58302987433924i</v>
      </c>
      <c r="DJ165" s="223" t="str">
        <f t="shared" ref="DJ165:DJ228" ca="1" si="285">IMPRODUCT(O165,IMEXP(COMPLEX(0,-2*PI()*99*B165/Nt_load2)))</f>
        <v>4,457554516634-5,16754447187224i</v>
      </c>
      <c r="DK165" s="223" t="str">
        <f t="shared" ref="DK165:DK228" ca="1" si="286">IMPRODUCT(O165,IMEXP(COMPLEX(0,-2*PI()*100*B165/Nt_load2)))</f>
        <v>-5,27538196813651-4,3293940947668i</v>
      </c>
      <c r="DL165" s="223" t="str">
        <f t="shared" ref="DL165:DL228" ca="1" si="287">IMPRODUCT(O165,IMEXP(COMPLEX(0,-2*PI()*101*B165/Nt_load2)))</f>
        <v>-4,1986258077834+5,38004177156244i</v>
      </c>
      <c r="DM165" s="223" t="str">
        <f t="shared" ref="DM165:DM228" ca="1" si="288">IMPRODUCT(O165,IMEXP(COMPLEX(0,-2*PI()*102*B165/Nt_load2)))</f>
        <v>5,48146083899791+4,06532842561014i</v>
      </c>
      <c r="DN165" s="223" t="str">
        <f t="shared" ref="DN165:DN228" ca="1" si="289">IMPRODUCT(O165,IMEXP(COMPLEX(0,-2*PI()*103*B165/Nt_load2)))</f>
        <v>3,92958224160557-5,57957807938913i</v>
      </c>
      <c r="DO165" s="223" t="str">
        <f t="shared" ref="DO165:DO228" ca="1" si="290">IMPRODUCT(O165,IMEXP(COMPLEX(0,-2*PI()*104*B165/Nt_load2)))</f>
        <v>-5,67433439057908-3,79146902419537i</v>
      </c>
      <c r="DP165" s="223" t="str">
        <f t="shared" ref="DP165:DP228" ca="1" si="291">IMPRODUCT(O165,IMEXP(COMPLEX(0,-2*PI()*105*B165/Nt_load2)))</f>
        <v>-3,65107196761716+5,76567269490921i</v>
      </c>
      <c r="DQ165" s="223" t="str">
        <f t="shared" ref="DQ165:DQ228" ca="1" si="292">IMPRODUCT(O165,IMEXP(COMPLEX(0,-2*PI()*106*B165/Nt_load2)))</f>
        <v>5,85353797360033+3,50847564180806i</v>
      </c>
      <c r="DR165" s="223" t="str">
        <f t="shared" ref="DR165:DR228" ca="1" si="293">IMPRODUCT(O165,IMEXP(COMPLEX(0,-2*PI()*107*B165/Nt_load2)))</f>
        <v>3,36376594146252-5,93787729989415i</v>
      </c>
      <c r="DS165" s="223" t="str">
        <f t="shared" ref="DS165:DS228" ca="1" si="294">IMPRODUCT(O165,IMEXP(COMPLEX(0,-2*PI()*108*B165/Nt_load2)))</f>
        <v>-6,01863987093398-3,21703003429333i</v>
      </c>
      <c r="DT165" s="223" t="str">
        <f t="shared" ref="DT165:DT228" ca="1" si="295">IMPRODUCT(O165,IMEXP(COMPLEX(0,-2*PI()*109*B165/Nt_load2)))</f>
        <v>-3,068356308524+6,09577703836701i</v>
      </c>
      <c r="DU165" s="223" t="str">
        <f t="shared" ref="DU165:DU228" ca="1" si="296">IMPRODUCT(O165,IMEXP(COMPLEX(0,-2*PI()*110*B165/Nt_load2)))</f>
        <v>6,16924233764794+2,91783431964766i</v>
      </c>
      <c r="DV165" s="223" t="str">
        <f t="shared" ref="DV165:DV228" ca="1" si="297">IMPRODUCT(O165,IMEXP(COMPLEX(0,-2*PI()*111*B165/Nt_load2)))</f>
        <v>2,76555473648185-6,2389915160276i</v>
      </c>
      <c r="DW165" s="223" t="str">
        <f t="shared" ref="DW165:DW228" ca="1" si="298">IMPRODUCT(O165,IMEXP(COMPLEX(0,-2*PI()*112*B165/Nt_load2)))</f>
        <v>-6,30498255920886-2,61160928655372i</v>
      </c>
      <c r="DX165" s="223" t="str">
        <f t="shared" ref="DX165:DX228" ca="1" si="299">IMPRODUCT(O165,IMEXP(COMPLEX(0,-2*PI()*113*B165/Nt_load2)))</f>
        <v>-2,45609070083941+6,36717571665741i</v>
      </c>
      <c r="DY165" s="223" t="str">
        <f t="shared" ref="DY165:DY228" ca="1" si="300">IMPRODUCT(O165,IMEXP(COMPLEX(0,-2*PI()*114*B165/Nt_load2)))</f>
        <v>6,4255335255357+2,29909265793233i</v>
      </c>
      <c r="DZ165" s="223" t="str">
        <f t="shared" ref="DZ165:DZ228" ca="1" si="301">IMPRODUCT(O165,IMEXP(COMPLEX(0,-2*PI()*115*B165/Nt_load2)))</f>
        <v>2,14070972757656-6,48002083328446i</v>
      </c>
      <c r="EA165" s="223" t="str">
        <f t="shared" ref="EA165:EA228" ca="1" si="302">IMPRODUCT(O165,IMEXP(COMPLEX(0,-2*PI()*116*B165/Nt_load2)))</f>
        <v>-6,5306048187868-1,98103731372737i</v>
      </c>
      <c r="EB165" s="223" t="str">
        <f t="shared" ref="EB165:EB228" ca="1" si="303">IMPRODUCT(O165,IMEXP(COMPLEX(0,-2*PI()*117*B165/Nt_load2)))</f>
        <v>-1,82017159707617+6,57725501214137i</v>
      </c>
      <c r="EC165" s="223" t="str">
        <f t="shared" ref="EC165:EC228" ca="1" si="304">IMPRODUCT(O165,IMEXP(COMPLEX(0,-2*PI()*118*B165/Nt_load2)))</f>
        <v>6,61994331301605+1,65820947711548i</v>
      </c>
      <c r="ED165" s="223" t="str">
        <f t="shared" ref="ED165:ED228" ca="1" si="305">IMPRODUCT(O165,IMEXP(COMPLEX(0,-2*PI()*119*B165/Nt_load2)))</f>
        <v>1,49524851377005-6,65864400757466i</v>
      </c>
      <c r="EE165" s="223" t="str">
        <f t="shared" ref="EE165:EE228" ca="1" si="306">IMPRODUCT(O165,IMEXP(COMPLEX(0,-2*PI()*120*B165/Nt_load2)))</f>
        <v>-6,69333378396583-1,33138686863106i</v>
      </c>
      <c r="EF165" s="223" t="str">
        <f t="shared" ref="EF165:EF228" ca="1" si="307">IMPRODUCT(O165,IMEXP(COMPLEX(0,-2*PI()*121*B165/Nt_load2)))</f>
        <v>-1,16672324582617+6,72399174636542i</v>
      </c>
      <c r="EG165" s="223" t="str">
        <f t="shared" ref="EG165:EG228" ca="1" si="308">IMPRODUCT(O165,IMEXP(COMPLEX(0,-2*PI()*122*B165/Nt_load2)))</f>
        <v>6,75059942756329+1,00135683256459i</v>
      </c>
      <c r="EH165" s="223" t="str">
        <f t="shared" ref="EH165:EH228" ca="1" si="309">IMPRODUCT(O165,IMEXP(COMPLEX(0,-2*PI()*123*B165/Nt_load2)))</f>
        <v>0,835387239390029-6,77314080008719i</v>
      </c>
      <c r="EI165" s="223" t="str">
        <f t="shared" ref="EI165:EI228" ca="1" si="310">IMPRODUCT(O165,IMEXP(COMPLEX(0,-2*PI()*124*B165/Nt_load2)))</f>
        <v>-6,79160228585718-0,668914440179798i</v>
      </c>
      <c r="EJ165" s="223" t="str">
        <f t="shared" ref="EJ165:EJ228" ca="1" si="311">IMPRODUCT(O165,IMEXP(COMPLEX(0,-2*PI()*125*B165/Nt_load2)))</f>
        <v>-0,502038711923125+6,80597276436455i</v>
      </c>
      <c r="EK165" s="223" t="str">
        <f t="shared" ref="EK165:EK228" ca="1" si="312">IMPRODUCT(O165,IMEXP(COMPLEX(0,-2*PI()*126*B165/Nt_load2)))</f>
        <v>6,81624357937041+0,334860574318828i</v>
      </c>
      <c r="EL165" s="223" t="str">
        <f t="shared" ref="EL165:EL228" ca="1" si="313">IMPRODUCT(O165,IMEXP(COMPLEX(0,-2*PI()*127*B165/Nt_load2)))</f>
        <v>0,167480729225612-6,82240854411985i</v>
      </c>
      <c r="EM165" s="223" t="str">
        <f t="shared" ref="EM165:EM228" ca="1" si="314">IMPRODUCT(O165,IMEXP(COMPLEX(0,-2*PI()*128*B165/Nt_load2)))</f>
        <v>-6,82446394506862+2,97632442153954E-12i</v>
      </c>
      <c r="EN165" s="223"/>
      <c r="EO165" s="223"/>
      <c r="EP165" s="223"/>
    </row>
    <row r="166" spans="1:146" ht="15.75" thickBot="1">
      <c r="A166" s="257">
        <f t="shared" si="181"/>
        <v>1.2890625000000007E-3</v>
      </c>
      <c r="B166" s="256">
        <v>66</v>
      </c>
      <c r="C166" s="230">
        <f t="shared" si="182"/>
        <v>13200</v>
      </c>
      <c r="D166" s="229">
        <f t="shared" ref="D166:D229" si="315">2*PI()*C166</f>
        <v>82938.046054770544</v>
      </c>
      <c r="E166" s="229" t="str">
        <f t="shared" ref="E166:E229" si="316">COMPLEX(0,D166)</f>
        <v>82938,0460547705i</v>
      </c>
      <c r="F166" s="229" t="str">
        <f t="shared" si="183"/>
        <v>0,0112530393946246-0,000427548943539666i</v>
      </c>
      <c r="G166" s="229" t="str">
        <f t="shared" si="184"/>
        <v>-4,97033639481532+1,06490470124047i</v>
      </c>
      <c r="H166" s="229" t="str">
        <f t="shared" si="180"/>
        <v>0,00201972405035709-0,00640514559021297i</v>
      </c>
      <c r="I166" s="229" t="str">
        <f t="shared" ref="I166:I229" si="317">IMDIV(IMPRODUCT(-1,H166),IMSUM(1,IMPRODUCT(F166,G166,-1)))</f>
        <v>-0,00199432758694638+0,00604183146556139i</v>
      </c>
      <c r="J166" s="255" t="str">
        <f ca="1">IMPRODUCT(1/N_FFT2,CC100)</f>
        <v>0,0202632736775204+0,000259867018821716i</v>
      </c>
      <c r="K166" s="254" t="str">
        <f t="shared" ref="K166:K229" ca="1" si="318">IMPRODUCT(I166,J166)</f>
        <v>-0,000041981678428102+0,000121909024535551i</v>
      </c>
      <c r="N166" s="246">
        <f t="shared" ca="1" si="185"/>
        <v>17.153766647759731</v>
      </c>
      <c r="O166" s="223">
        <f t="shared" ca="1" si="186"/>
        <v>7.1537666477597295</v>
      </c>
      <c r="P166" s="223" t="str">
        <f t="shared" ca="1" si="187"/>
        <v>-0,35101869208664-7,14514962253452i</v>
      </c>
      <c r="Q166" s="223" t="str">
        <f t="shared" ca="1" si="188"/>
        <v>-7,11931930602745+0,701191749398364i</v>
      </c>
      <c r="R166" s="223" t="str">
        <f t="shared" ca="1" si="189"/>
        <v>1,04967557436872+7,07633792573342i</v>
      </c>
      <c r="S166" s="223" t="str">
        <f t="shared" ca="1" si="190"/>
        <v>7,0163090275623-1,3956306389397i</v>
      </c>
      <c r="T166" s="223" t="str">
        <f t="shared" ca="1" si="191"/>
        <v>-1,73822350705859-6,93937722638772i</v>
      </c>
      <c r="U166" s="223" t="str">
        <f t="shared" ca="1" si="192"/>
        <v>-6,84572785765708+2,07662884249865i</v>
      </c>
      <c r="V166" s="223" t="str">
        <f t="shared" ca="1" si="193"/>
        <v>2,41003139716619+6,73558653090232i</v>
      </c>
      <c r="W166" s="223" t="str">
        <f t="shared" ca="1" si="194"/>
        <v>6,60921858622708-2,73762797510362i</v>
      </c>
      <c r="X166" s="223" t="str">
        <f t="shared" ca="1" si="195"/>
        <v>-3,05862936746112-6,46692845507849i</v>
      </c>
      <c r="Y166" s="223" t="str">
        <f t="shared" ca="1" si="196"/>
        <v>-6,30905892684525+3,37226225376878i</v>
      </c>
      <c r="Z166" s="223" t="str">
        <f t="shared" ca="1" si="197"/>
        <v>3,67777106493116+6,13599032304929i</v>
      </c>
      <c r="AA166" s="223" t="str">
        <f t="shared" ca="1" si="198"/>
        <v>5,94813958111584-3,97441980346346i</v>
      </c>
      <c r="AB166" s="223" t="str">
        <f t="shared" ca="1" si="199"/>
        <v>-4,26149381657174-5,74595924993558i</v>
      </c>
      <c r="AC166" s="223" t="str">
        <f t="shared" ca="1" si="200"/>
        <v>-5,52993639963607+4,53830151781253i</v>
      </c>
      <c r="AD166" s="223" t="str">
        <f t="shared" ca="1" si="201"/>
        <v>4,80417605318921+5,30059144818414i</v>
      </c>
      <c r="AE166" s="223" t="str">
        <f t="shared" ca="1" si="202"/>
        <v>5,05847690765703-5,05847690765709i</v>
      </c>
      <c r="AF166" s="223" t="str">
        <f t="shared" ca="1" si="203"/>
        <v>-5,30059144818419-4,80417605318915i</v>
      </c>
      <c r="AG166" s="223" t="str">
        <f t="shared" ca="1" si="204"/>
        <v>-4,53830151781247+5,52993639963612i</v>
      </c>
      <c r="AH166" s="223" t="str">
        <f t="shared" ca="1" si="205"/>
        <v>5,74595924993564+4,26149381657166i</v>
      </c>
      <c r="AI166" s="223" t="str">
        <f t="shared" ca="1" si="206"/>
        <v>3,97441980346397-5,9481395811155i</v>
      </c>
      <c r="AJ166" s="223" t="str">
        <f t="shared" ca="1" si="207"/>
        <v>-6,13599032304934-3,67777106493107i</v>
      </c>
      <c r="AK166" s="223" t="str">
        <f t="shared" ca="1" si="208"/>
        <v>-3,37226225376872+6,30905892684529i</v>
      </c>
      <c r="AL166" s="223" t="str">
        <f t="shared" ca="1" si="209"/>
        <v>6,46692845507822+3,0586293674617i</v>
      </c>
      <c r="AM166" s="223" t="str">
        <f t="shared" ca="1" si="210"/>
        <v>2,73762797510354-6,60921858622712i</v>
      </c>
      <c r="AN166" s="223" t="str">
        <f t="shared" ca="1" si="211"/>
        <v>-6,73558653090234-2,41003139716611i</v>
      </c>
      <c r="AO166" s="223" t="str">
        <f t="shared" ca="1" si="212"/>
        <v>-2,07662884249842+6,84572785765715i</v>
      </c>
      <c r="AP166" s="223" t="str">
        <f t="shared" ca="1" si="213"/>
        <v>6,93937722638769+1,73822350705867i</v>
      </c>
      <c r="AQ166" s="223" t="str">
        <f t="shared" ca="1" si="214"/>
        <v>1,39563063893998-7,01630902756224i</v>
      </c>
      <c r="AR166" s="223" t="str">
        <f t="shared" ca="1" si="215"/>
        <v>1,39563063893998-7,01630902756224i</v>
      </c>
      <c r="AS166" s="223" t="str">
        <f t="shared" ca="1" si="216"/>
        <v>-0,701191749398495+7,11931930602743i</v>
      </c>
      <c r="AT166" s="223" t="str">
        <f t="shared" ca="1" si="217"/>
        <v>7,14514962253451+0,351018692086975i</v>
      </c>
      <c r="AU166" s="223" t="str">
        <f t="shared" ca="1" si="218"/>
        <v>-9,99074776537809E-14-7,15376664775973i</v>
      </c>
      <c r="AV166" s="223" t="str">
        <f t="shared" ca="1" si="219"/>
        <v>-7,14514962253454+0,351018692086412i</v>
      </c>
      <c r="AW166" s="223" t="str">
        <f t="shared" ca="1" si="220"/>
        <v>0,701191749398644+7,11931930602742i</v>
      </c>
      <c r="AX166" s="223" t="str">
        <f t="shared" ca="1" si="221"/>
        <v>7,07633792573342-1,04967557436872i</v>
      </c>
      <c r="AY166" s="223" t="str">
        <f t="shared" ca="1" si="222"/>
        <v>-1,39563063893942-7,01630902756236i</v>
      </c>
      <c r="AZ166" s="223" t="str">
        <f t="shared" ca="1" si="223"/>
        <v>-6,93937722638765+1,73822350705881i</v>
      </c>
      <c r="BA166" s="223" t="str">
        <f t="shared" ca="1" si="224"/>
        <v>2,07662884249861+6,84572785765709i</v>
      </c>
      <c r="BB166" s="223" t="str">
        <f t="shared" ca="1" si="225"/>
        <v>6,73558653090253-2,41003139716558i</v>
      </c>
      <c r="BC166" s="223" t="str">
        <f t="shared" ca="1" si="226"/>
        <v>-2,73762797510373-6,60921858622704i</v>
      </c>
      <c r="BD166" s="223" t="str">
        <f t="shared" ca="1" si="227"/>
        <v>-6,46692845507845+3,0586293674612i</v>
      </c>
      <c r="BE166" s="223" t="str">
        <f t="shared" ca="1" si="228"/>
        <v>3,37226225376889+6,3090589268452i</v>
      </c>
      <c r="BF166" s="223" t="str">
        <f t="shared" ca="1" si="229"/>
        <v>6,13599032304924-3,67777106493124i</v>
      </c>
      <c r="BG166" s="223" t="str">
        <f t="shared" ca="1" si="230"/>
        <v>-3,9744198034635-5,94813958111582i</v>
      </c>
      <c r="BH166" s="223" t="str">
        <f t="shared" ca="1" si="231"/>
        <v>-5,74595924993552+4,26149381657182i</v>
      </c>
      <c r="BI166" s="223" t="str">
        <f t="shared" ca="1" si="232"/>
        <v>4,53830151781259+5,52993639963603i</v>
      </c>
      <c r="BJ166" s="223" t="str">
        <f t="shared" ca="1" si="233"/>
        <v>5,30059144818453-4,80417605318877i</v>
      </c>
      <c r="BK166" s="223" t="str">
        <f t="shared" ca="1" si="234"/>
        <v>-5,05847690765715-5,05847690765697i</v>
      </c>
      <c r="BL166" s="223" t="str">
        <f t="shared" ca="1" si="235"/>
        <v>-4,80417605318912+5,30059144818422i</v>
      </c>
      <c r="BM166" s="223" t="str">
        <f t="shared" ca="1" si="236"/>
        <v>5,52993639963618+4,53830151781239i</v>
      </c>
      <c r="BN166" s="223" t="str">
        <f t="shared" ca="1" si="237"/>
        <v>4,26149381657162-5,74595924993567i</v>
      </c>
      <c r="BO166" s="223" t="str">
        <f t="shared" ca="1" si="238"/>
        <v>-5,94813958111556-3,97441980346389i</v>
      </c>
      <c r="BP166" s="223" t="str">
        <f t="shared" ca="1" si="239"/>
        <v>-3,67777106493104+6,13599032304937i</v>
      </c>
      <c r="BQ166" s="223" t="str">
        <f t="shared" ca="1" si="240"/>
        <v>6,30905892684531+3,37226225376867i</v>
      </c>
      <c r="BR166" s="223" t="str">
        <f t="shared" ca="1" si="241"/>
        <v>3,05862936746161-6,46692845507826i</v>
      </c>
      <c r="BS166" s="223" t="str">
        <f t="shared" ca="1" si="242"/>
        <v>-6,60921858622714-2,73762797510349i</v>
      </c>
      <c r="BT166" s="223" t="str">
        <f t="shared" ca="1" si="243"/>
        <v>-2,41003139716601+6,73558653090237i</v>
      </c>
      <c r="BU166" s="223" t="str">
        <f t="shared" ca="1" si="244"/>
        <v>6,84572785765716+2,07662884249837i</v>
      </c>
      <c r="BV166" s="223" t="str">
        <f t="shared" ca="1" si="245"/>
        <v>1,73822350705852-6,93937722638773i</v>
      </c>
      <c r="BW166" s="223" t="str">
        <f t="shared" ca="1" si="246"/>
        <v>-7,01630902756227-1,39563063893988i</v>
      </c>
      <c r="BX166" s="223" t="str">
        <f t="shared" ca="1" si="247"/>
        <v>-1,04967557436852+7,07633792573345i</v>
      </c>
      <c r="BY166" s="223" t="str">
        <f t="shared" ca="1" si="248"/>
        <v>7,11931930602765+0,701191749396271i</v>
      </c>
      <c r="BZ166" s="223" t="str">
        <f t="shared" ca="1" si="249"/>
        <v>0,351018692086215-7,14514962253454i</v>
      </c>
      <c r="CA166" s="223" t="str">
        <f t="shared" ca="1" si="250"/>
        <v>-7,15376664775973-1,22344098366123E-12i</v>
      </c>
      <c r="CB166" s="223" t="str">
        <f t="shared" ca="1" si="251"/>
        <v>0,35101869208367+7,14514962253467i</v>
      </c>
      <c r="CC166" s="223" t="str">
        <f t="shared" ca="1" si="252"/>
        <v>7,11931930602719-0,701191749400918i</v>
      </c>
      <c r="CD166" s="223" t="str">
        <f t="shared" ca="1" si="253"/>
        <v>-1,04967557436952-7,0763379257333i</v>
      </c>
      <c r="CE166" s="223" t="str">
        <f t="shared" ca="1" si="254"/>
        <v>-7,01630902756249+1,39563063893877i</v>
      </c>
      <c r="CF166" s="223" t="str">
        <f t="shared" ca="1" si="255"/>
        <v>1,73822350705615+6,93937722638833i</v>
      </c>
      <c r="CG166" s="223" t="str">
        <f t="shared" ca="1" si="256"/>
        <v>6,84572785765625-2,07662884250138i</v>
      </c>
      <c r="CH166" s="223" t="str">
        <f t="shared" ca="1" si="257"/>
        <v>-2,41003139716707-6,735586530902i</v>
      </c>
      <c r="CI166" s="223" t="str">
        <f t="shared" ca="1" si="258"/>
        <v>-6,6092185862273+2,73762797510311i</v>
      </c>
      <c r="CJ166" s="223" t="str">
        <f t="shared" ca="1" si="259"/>
        <v>3,05862936745931+6,46692845507935i</v>
      </c>
      <c r="CK166" s="223" t="str">
        <f t="shared" ca="1" si="260"/>
        <v>6,30905892684383-3,37226225377144i</v>
      </c>
      <c r="CL166" s="223" t="str">
        <f t="shared" ca="1" si="261"/>
        <v>-3,67777106493251-6,13599032304849i</v>
      </c>
      <c r="CM166" s="223" t="str">
        <f t="shared" ca="1" si="262"/>
        <v>-5,94813958111573+3,97441980346363i</v>
      </c>
      <c r="CN166" s="223" t="str">
        <f t="shared" ca="1" si="263"/>
        <v>4,26149381657015+5,74595924993676i</v>
      </c>
      <c r="CO166" s="223" t="str">
        <f t="shared" ca="1" si="264"/>
        <v>5,52993639963825-4,53830151780988i</v>
      </c>
      <c r="CP166" s="223" t="str">
        <f t="shared" ca="1" si="265"/>
        <v>-4,8041760531904-5,30059144818306i</v>
      </c>
      <c r="CQ166" s="223" t="str">
        <f t="shared" ca="1" si="266"/>
        <v>-5,05847690765686+5,05847690765726i</v>
      </c>
      <c r="CR166" s="223" t="str">
        <f t="shared" ca="1" si="267"/>
        <v>5,3005914481833+4,80417605319014i</v>
      </c>
      <c r="CS166" s="223" t="str">
        <f t="shared" ca="1" si="268"/>
        <v>4,53830151781511-5,52993639963396i</v>
      </c>
      <c r="CT166" s="223" t="str">
        <f t="shared" ca="1" si="269"/>
        <v>-5,74595924993703-4,26149381656979i</v>
      </c>
      <c r="CU166" s="223" t="str">
        <f t="shared" ca="1" si="270"/>
        <v>-3,97441980346317+5,94813958111604i</v>
      </c>
      <c r="CV166" s="223" t="str">
        <f t="shared" ca="1" si="271"/>
        <v>6,13599032304866+3,67777106493221i</v>
      </c>
      <c r="CW166" s="223" t="str">
        <f t="shared" ca="1" si="272"/>
        <v>3,37226225377105-6,30905892684404i</v>
      </c>
      <c r="CX166" s="223" t="str">
        <f t="shared" ca="1" si="273"/>
        <v>-6,46692845507954-3,0586293674589i</v>
      </c>
      <c r="CY166" s="223" t="str">
        <f t="shared" ca="1" si="274"/>
        <v>-2,73762797510279+6,60921858622743i</v>
      </c>
      <c r="CZ166" s="223" t="str">
        <f t="shared" ca="1" si="275"/>
        <v>6,73558653090215+2,41003139716664i</v>
      </c>
      <c r="DA166" s="223" t="str">
        <f t="shared" ca="1" si="276"/>
        <v>2,07662884250095-6,84572785765638i</v>
      </c>
      <c r="DB166" s="223" t="str">
        <f t="shared" ca="1" si="277"/>
        <v>-6,93937722638845-1,73822350705562i</v>
      </c>
      <c r="DC166" s="223" t="str">
        <f t="shared" ca="1" si="278"/>
        <v>-1,39563063893844+7,01630902756255i</v>
      </c>
      <c r="DD166" s="223" t="str">
        <f t="shared" ca="1" si="279"/>
        <v>7,07633792573337+1,04967557436908i</v>
      </c>
      <c r="DE166" s="223" t="str">
        <f t="shared" ca="1" si="280"/>
        <v>0,701191749400371-7,11931930602725i</v>
      </c>
      <c r="DF166" s="223" t="str">
        <f t="shared" ca="1" si="281"/>
        <v>-7,14514962253469-0,351018692083323i</v>
      </c>
      <c r="DG166" s="223" t="str">
        <f t="shared" ca="1" si="282"/>
        <v>1,67214780268125E-12+7,15376664775973i</v>
      </c>
      <c r="DH166" s="223" t="str">
        <f t="shared" ca="1" si="283"/>
        <v>7,14514962253452-0,351018692086663i</v>
      </c>
      <c r="DI166" s="223" t="str">
        <f t="shared" ca="1" si="284"/>
        <v>-0,701191749396617-7,11931930602762i</v>
      </c>
      <c r="DJ166" s="223" t="str">
        <f t="shared" ca="1" si="285"/>
        <v>-7,07633792573392+1,04967557436535i</v>
      </c>
      <c r="DK166" s="223" t="str">
        <f t="shared" ca="1" si="286"/>
        <v>1,39563063894171+7,0163090275619i</v>
      </c>
      <c r="DL166" s="223" t="str">
        <f t="shared" ca="1" si="287"/>
        <v>6,9393772263876-1,73822350705906i</v>
      </c>
      <c r="DM166" s="223" t="str">
        <f t="shared" ca="1" si="288"/>
        <v>-2,07662884249734-6,84572785765748i</v>
      </c>
      <c r="DN166" s="223" t="str">
        <f t="shared" ca="1" si="289"/>
        <v>-6,73558653090342+2,41003139716309i</v>
      </c>
      <c r="DO166" s="223" t="str">
        <f t="shared" ca="1" si="290"/>
        <v>2,73762797510588+6,60921858622615i</v>
      </c>
      <c r="DP166" s="223" t="str">
        <f t="shared" ca="1" si="291"/>
        <v>6,46692845507811-3,05862936746193i</v>
      </c>
      <c r="DQ166" s="223" t="str">
        <f t="shared" ca="1" si="292"/>
        <v>-3,37226225376772-6,30905892684582i</v>
      </c>
      <c r="DR166" s="223" t="str">
        <f t="shared" ca="1" si="293"/>
        <v>-6,1359903230506+3,67777106492898i</v>
      </c>
      <c r="DS166" s="223" t="str">
        <f t="shared" ca="1" si="294"/>
        <v>3,97441980346612+5,94813958111406i</v>
      </c>
      <c r="DT166" s="223" t="str">
        <f t="shared" ca="1" si="295"/>
        <v>5,74595924993504-4,26149381657247i</v>
      </c>
      <c r="DU166" s="223" t="str">
        <f t="shared" ca="1" si="296"/>
        <v>-4,53830151781219-5,52993639963635i</v>
      </c>
      <c r="DV166" s="223" t="str">
        <f t="shared" ca="1" si="297"/>
        <v>-5,30059144818583+4,80417605318734i</v>
      </c>
      <c r="DW166" s="223" t="str">
        <f t="shared" ca="1" si="298"/>
        <v>5,05847690765923+5,05847690765489i</v>
      </c>
      <c r="DX166" s="223" t="str">
        <f t="shared" ca="1" si="299"/>
        <v>4,80417605318791-5,30059144818531i</v>
      </c>
      <c r="DY166" s="223" t="str">
        <f t="shared" ca="1" si="300"/>
        <v>-5,52993639963585-4,5383015178128i</v>
      </c>
      <c r="DZ166" s="223" t="str">
        <f t="shared" ca="1" si="301"/>
        <v>-4,26149381657326+5,74595924993446i</v>
      </c>
      <c r="EA166" s="223" t="str">
        <f t="shared" ca="1" si="302"/>
        <v>5,94813958111759+3,97441980346085i</v>
      </c>
      <c r="EB166" s="223" t="str">
        <f t="shared" ca="1" si="303"/>
        <v>3,67777106492964-6,1359903230502i</v>
      </c>
      <c r="EC166" s="223" t="str">
        <f t="shared" ca="1" si="304"/>
        <v>-6,30905892684545-3,3722622537684i</v>
      </c>
      <c r="ED166" s="223" t="str">
        <f t="shared" ca="1" si="305"/>
        <v>-3,05862936746281+6,46692845507769i</v>
      </c>
      <c r="EE166" s="223" t="str">
        <f t="shared" ca="1" si="306"/>
        <v>6,60921858622585+2,73762797510659i</v>
      </c>
      <c r="EF166" s="223" t="str">
        <f t="shared" ca="1" si="307"/>
        <v>2,41003139716382-6,73558653090316i</v>
      </c>
      <c r="EG166" s="223" t="str">
        <f t="shared" ca="1" si="308"/>
        <v>-6,84572785765719-2,07662884249828i</v>
      </c>
      <c r="EH166" s="223" t="str">
        <f t="shared" ca="1" si="309"/>
        <v>-1,73822350705981+6,93937722638741i</v>
      </c>
      <c r="EI166" s="223" t="str">
        <f t="shared" ca="1" si="310"/>
        <v>7,01630902756175+1,39563063894248i</v>
      </c>
      <c r="EJ166" s="223" t="str">
        <f t="shared" ca="1" si="311"/>
        <v>1,04967557436612-7,07633792573381i</v>
      </c>
      <c r="EK166" s="223" t="str">
        <f t="shared" ca="1" si="312"/>
        <v>-7,11931930602752-0,70119174939759i</v>
      </c>
      <c r="EL166" s="223" t="str">
        <f t="shared" ca="1" si="313"/>
        <v>-0,351018692087437+7,14514962253449i</v>
      </c>
      <c r="EM166" s="223" t="str">
        <f t="shared" ca="1" si="314"/>
        <v>7,15376664775973+2,44688196732247E-12i</v>
      </c>
      <c r="EN166" s="223"/>
      <c r="EO166" s="223"/>
      <c r="EP166" s="223"/>
    </row>
    <row r="167" spans="1:146" ht="15.75" thickBot="1">
      <c r="A167" s="257">
        <f t="shared" si="181"/>
        <v>1.3085937500000007E-3</v>
      </c>
      <c r="B167" s="256">
        <v>67</v>
      </c>
      <c r="C167" s="230">
        <f t="shared" si="182"/>
        <v>13400</v>
      </c>
      <c r="D167" s="229">
        <f t="shared" si="315"/>
        <v>84194.683116206463</v>
      </c>
      <c r="E167" s="229" t="str">
        <f t="shared" si="316"/>
        <v>84194,6831162065i</v>
      </c>
      <c r="F167" s="229" t="str">
        <f t="shared" si="183"/>
        <v>0,0109559340461871-0,000317556381616018i</v>
      </c>
      <c r="G167" s="229" t="str">
        <f t="shared" si="184"/>
        <v>-4,95849153516891+1,11229252601195i</v>
      </c>
      <c r="H167" s="229" t="str">
        <f t="shared" si="180"/>
        <v>0,00201912554290534-0,00630943262006575i</v>
      </c>
      <c r="I167" s="229" t="str">
        <f t="shared" si="317"/>
        <v>-0,00199354901420703+0,00596031168412571i</v>
      </c>
      <c r="J167" s="255" t="str">
        <f ca="1">IMPRODUCT(1/N_FFT2,CD100)</f>
        <v>0,0755520133346887+0,00445331898121207i</v>
      </c>
      <c r="K167" s="254" t="str">
        <f t="shared" ca="1" si="318"/>
        <v>-0,000177159810861582+0,000441435638173022i</v>
      </c>
      <c r="N167" s="246">
        <f t="shared" ca="1" si="185"/>
        <v>17.269012324465265</v>
      </c>
      <c r="O167" s="223">
        <f t="shared" ca="1" si="186"/>
        <v>7.2690123244652671</v>
      </c>
      <c r="P167" s="223" t="str">
        <f t="shared" ca="1" si="187"/>
        <v>-0,53474171944991-7,24931662066899i</v>
      </c>
      <c r="Q167" s="223" t="str">
        <f t="shared" ca="1" si="188"/>
        <v>-7,19033624200554+1,06658562719063i</v>
      </c>
      <c r="R167" s="223" t="str">
        <f t="shared" ca="1" si="189"/>
        <v>1,5926496150059+7,09239080825708i</v>
      </c>
      <c r="S167" s="223" t="str">
        <f t="shared" ca="1" si="190"/>
        <v>6,95601109421536-2,11008289656611i</v>
      </c>
      <c r="T167" s="223" t="str">
        <f t="shared" ca="1" si="191"/>
        <v>-2,61608145608673-6,78193615336705i</v>
      </c>
      <c r="U167" s="223" t="str">
        <f t="shared" ca="1" si="192"/>
        <v>-6,57110931289897+3,1079032435326i</v>
      </c>
      <c r="V167" s="223" t="str">
        <f t="shared" ca="1" si="193"/>
        <v>3,58288303402526+6,32467306172595i</v>
      </c>
      <c r="W167" s="223" t="str">
        <f t="shared" ca="1" si="194"/>
        <v>6,0439628592454-4,03844687092577i</v>
      </c>
      <c r="X167" s="223" t="str">
        <f t="shared" ca="1" si="195"/>
        <v>-4,47212601433114-5,73049989836582i</v>
      </c>
      <c r="Y167" s="223" t="str">
        <f t="shared" ca="1" si="196"/>
        <v>-5,38598286203147+4,88157031938813i</v>
      </c>
      <c r="Z167" s="223" t="str">
        <f t="shared" ca="1" si="197"/>
        <v>5,26456097193233+5,01227871791213i</v>
      </c>
      <c r="AA167" s="223" t="str">
        <f t="shared" ca="1" si="198"/>
        <v>4,61141260114347-5,61902251243427i</v>
      </c>
      <c r="AB167" s="223" t="str">
        <f t="shared" ca="1" si="199"/>
        <v>-5,9430340830945-4,18555683994436i</v>
      </c>
      <c r="AC167" s="223" t="str">
        <f t="shared" ca="1" si="200"/>
        <v>-3,73701918358196+6,23483983713843i</v>
      </c>
      <c r="AD167" s="223" t="str">
        <f t="shared" ca="1" si="201"/>
        <v>6,49285845390204+3,26823029647862i</v>
      </c>
      <c r="AE167" s="223" t="str">
        <f t="shared" ca="1" si="202"/>
        <v>2,78173058623064-6,7156917081457i</v>
      </c>
      <c r="AF167" s="223" t="str">
        <f t="shared" ca="1" si="203"/>
        <v>-6,9021320471578-2,28015643691945i</v>
      </c>
      <c r="AG167" s="223" t="str">
        <f t="shared" ca="1" si="204"/>
        <v>-1,76622592231784+7,05116913458757i</v>
      </c>
      <c r="AH167" s="223" t="str">
        <f t="shared" ca="1" si="205"/>
        <v>7,16199532554524+1,24272407641278i</v>
      </c>
      <c r="AI167" s="223" t="str">
        <f t="shared" ca="1" si="206"/>
        <v>0,712487801064745-7,23401004329976i</v>
      </c>
      <c r="AJ167" s="223" t="str">
        <f t="shared" ca="1" si="207"/>
        <v>-7,26682303385608-0,178390492590261i</v>
      </c>
      <c r="AK167" s="223" t="str">
        <f t="shared" ca="1" si="208"/>
        <v>0,356673529419122+7,2602564807753i</v>
      </c>
      <c r="AL167" s="223" t="str">
        <f t="shared" ca="1" si="209"/>
        <v>7,21434596877755-0,889804706669456i</v>
      </c>
      <c r="AM167" s="223" t="str">
        <f t="shared" ca="1" si="210"/>
        <v>-1,41811395511928-7,12934029090517i</v>
      </c>
      <c r="AN167" s="223" t="str">
        <f t="shared" ca="1" si="211"/>
        <v>-7,00570010029167+1,93873832117727i</v>
      </c>
      <c r="AO167" s="223" t="str">
        <f t="shared" ca="1" si="212"/>
        <v>2,44885649629537+6,84409541384249i</v>
      </c>
      <c r="AP167" s="223" t="str">
        <f t="shared" ca="1" si="213"/>
        <v>6,64540198135535-2,94570410588476i</v>
      </c>
      <c r="AQ167" s="223" t="str">
        <f t="shared" ca="1" si="214"/>
        <v>-3,42658868970085-6,4106965397562i</v>
      </c>
      <c r="AR167" s="223" t="str">
        <f t="shared" ca="1" si="215"/>
        <v>-3,42658868970085-6,4106965397562i</v>
      </c>
      <c r="AS167" s="223" t="str">
        <f t="shared" ca="1" si="216"/>
        <v>4,33014558603076+5,83852544543623i</v>
      </c>
      <c r="AT167" s="223" t="str">
        <f t="shared" ca="1" si="217"/>
        <v>5,50416043744989-4,74792144543688i</v>
      </c>
      <c r="AU167" s="223" t="str">
        <f t="shared" ca="1" si="218"/>
        <v>-5,13996790715778-5,13996790715818i</v>
      </c>
      <c r="AV167" s="223" t="str">
        <f t="shared" ca="1" si="219"/>
        <v>-4,74792144543726+5,50416043744956i</v>
      </c>
      <c r="AW167" s="223" t="str">
        <f t="shared" ca="1" si="220"/>
        <v>5,83852544543636+4,33014558603058i</v>
      </c>
      <c r="AX167" s="223" t="str">
        <f t="shared" ca="1" si="221"/>
        <v>3,88890429251865-6,14125097816869i</v>
      </c>
      <c r="AY167" s="223" t="str">
        <f t="shared" ca="1" si="222"/>
        <v>-6,4106965397563-3,42658868970066i</v>
      </c>
      <c r="AZ167" s="223" t="str">
        <f t="shared" ca="1" si="223"/>
        <v>-2,94570410588462+6,64540198135541i</v>
      </c>
      <c r="BA167" s="223" t="str">
        <f t="shared" ca="1" si="224"/>
        <v>6,84409541384255+2,44885649629522i</v>
      </c>
      <c r="BB167" s="223" t="str">
        <f t="shared" ca="1" si="225"/>
        <v>1,93873832117711-7,00570010029172i</v>
      </c>
      <c r="BC167" s="223" t="str">
        <f t="shared" ca="1" si="226"/>
        <v>-7,12934029090522-1,41811395511907i</v>
      </c>
      <c r="BD167" s="223" t="str">
        <f t="shared" ca="1" si="227"/>
        <v>-0,889804706669238+7,21434596877758i</v>
      </c>
      <c r="BE167" s="223" t="str">
        <f t="shared" ca="1" si="228"/>
        <v>7,2602564807753+0,356673529418958i</v>
      </c>
      <c r="BF167" s="223" t="str">
        <f t="shared" ca="1" si="229"/>
        <v>-0,178390492590476-7,26682303385608i</v>
      </c>
      <c r="BG167" s="223" t="str">
        <f t="shared" ca="1" si="230"/>
        <v>-7,23401004329981+0,71248780106424i</v>
      </c>
      <c r="BH167" s="223" t="str">
        <f t="shared" ca="1" si="231"/>
        <v>1,24272407641223+7,16199532554534i</v>
      </c>
      <c r="BI167" s="223" t="str">
        <f t="shared" ca="1" si="232"/>
        <v>7,05116913458769-1,76622592231737i</v>
      </c>
      <c r="BJ167" s="223" t="str">
        <f t="shared" ca="1" si="233"/>
        <v>-2,28015643691894-6,90213204715797i</v>
      </c>
      <c r="BK167" s="223" t="str">
        <f t="shared" ca="1" si="234"/>
        <v>-6,71569170814564+2,78173058623079i</v>
      </c>
      <c r="BL167" s="223" t="str">
        <f t="shared" ca="1" si="235"/>
        <v>3,2682302964781+6,49285845390231i</v>
      </c>
      <c r="BM167" s="223" t="str">
        <f t="shared" ca="1" si="236"/>
        <v>6,23483983713832-3,73701918358214i</v>
      </c>
      <c r="BN167" s="223" t="str">
        <f t="shared" ca="1" si="237"/>
        <v>-4,18555683994449-5,94303408309441i</v>
      </c>
      <c r="BO167" s="223" t="str">
        <f t="shared" ca="1" si="238"/>
        <v>-5,61902251243418+4,61141260114358i</v>
      </c>
      <c r="BP167" s="223" t="str">
        <f t="shared" ca="1" si="239"/>
        <v>5,01227871791229+5,26456097193217i</v>
      </c>
      <c r="BQ167" s="223" t="str">
        <f t="shared" ca="1" si="240"/>
        <v>4,881570319388-5,3859828620316i</v>
      </c>
      <c r="BR167" s="223" t="str">
        <f t="shared" ca="1" si="241"/>
        <v>-5,73049989836591-4,47212601433102i</v>
      </c>
      <c r="BS167" s="223" t="str">
        <f t="shared" ca="1" si="242"/>
        <v>-4,03844687092559+6,04396285924551i</v>
      </c>
      <c r="BT167" s="223" t="str">
        <f t="shared" ca="1" si="243"/>
        <v>6,32467306172604+3,58288303402509i</v>
      </c>
      <c r="BU167" s="223" t="str">
        <f t="shared" ca="1" si="244"/>
        <v>3,10790324353284-6,57110931289885i</v>
      </c>
      <c r="BV167" s="223" t="str">
        <f t="shared" ca="1" si="245"/>
        <v>-6,78193615336697-2,61608145608692i</v>
      </c>
      <c r="BW167" s="223" t="str">
        <f t="shared" ca="1" si="246"/>
        <v>-2,11008289656641+6,95601109421526i</v>
      </c>
      <c r="BX167" s="223" t="str">
        <f t="shared" ca="1" si="247"/>
        <v>7,09239080825731+1,59264961500489i</v>
      </c>
      <c r="BY167" s="223" t="str">
        <f t="shared" ca="1" si="248"/>
        <v>1,06658562719247-7,19033624200526i</v>
      </c>
      <c r="BZ167" s="223" t="str">
        <f t="shared" ca="1" si="249"/>
        <v>-7,24931662066917-0,534741719447479i</v>
      </c>
      <c r="CA167" s="223" t="str">
        <f t="shared" ca="1" si="250"/>
        <v>-5,59240574468593E-13+7,26901232446527i</v>
      </c>
      <c r="CB167" s="223" t="str">
        <f t="shared" ca="1" si="251"/>
        <v>7,24931662066925-0,534741719446363i</v>
      </c>
      <c r="CC167" s="223" t="str">
        <f t="shared" ca="1" si="252"/>
        <v>-1,06658562719147-7,19033624200541i</v>
      </c>
      <c r="CD167" s="223" t="str">
        <f t="shared" ca="1" si="253"/>
        <v>-7,09239080825755+1,5926496150038i</v>
      </c>
      <c r="CE167" s="223" t="str">
        <f t="shared" ca="1" si="254"/>
        <v>2,11008289656821+6,95601109421472i</v>
      </c>
      <c r="CF167" s="223" t="str">
        <f t="shared" ca="1" si="255"/>
        <v>6,78193615336735-2,61608145608598i</v>
      </c>
      <c r="CG167" s="223" t="str">
        <f t="shared" ca="1" si="256"/>
        <v>-3,10790324353575-6,57110931289747i</v>
      </c>
      <c r="CH167" s="223" t="str">
        <f t="shared" ca="1" si="257"/>
        <v>-6,32467306172583+3,58288303402547i</v>
      </c>
      <c r="CI167" s="223" t="str">
        <f t="shared" ca="1" si="258"/>
        <v>4,03844687092354+6,04396285924689i</v>
      </c>
      <c r="CJ167" s="223" t="str">
        <f t="shared" ca="1" si="259"/>
        <v>5,73049989836482-4,47212601433242i</v>
      </c>
      <c r="CK167" s="223" t="str">
        <f t="shared" ca="1" si="260"/>
        <v>-4,88157031938717-5,38598286203236i</v>
      </c>
      <c r="CL167" s="223" t="str">
        <f t="shared" ca="1" si="261"/>
        <v>-5,01227871790989+5,26456097193447i</v>
      </c>
      <c r="CM167" s="223" t="str">
        <f t="shared" ca="1" si="262"/>
        <v>5,61902251243439+4,61141260114333i</v>
      </c>
      <c r="CN167" s="223" t="str">
        <f t="shared" ca="1" si="263"/>
        <v>4,18555683994659-5,94303408309293i</v>
      </c>
      <c r="CO167" s="223" t="str">
        <f t="shared" ca="1" si="264"/>
        <v>-6,23483983713923-3,73701918358062i</v>
      </c>
      <c r="CP167" s="223" t="str">
        <f t="shared" ca="1" si="265"/>
        <v>-3,26823029647983+6,49285845390143i</v>
      </c>
      <c r="CQ167" s="223" t="str">
        <f t="shared" ca="1" si="266"/>
        <v>6,71569170814691+2,78173058622772i</v>
      </c>
      <c r="CR167" s="223" t="str">
        <f t="shared" ca="1" si="267"/>
        <v>2,28015643691922-6,90213204715787i</v>
      </c>
      <c r="CS167" s="223" t="str">
        <f t="shared" ca="1" si="268"/>
        <v>-7,05116913458692-1,76622592232046i</v>
      </c>
      <c r="CT167" s="223" t="str">
        <f t="shared" ca="1" si="269"/>
        <v>-1,24272407641119+7,16199532554552i</v>
      </c>
      <c r="CU167" s="223" t="str">
        <f t="shared" ca="1" si="270"/>
        <v>7,23401004329964+0,712487801066073i</v>
      </c>
      <c r="CV167" s="223" t="str">
        <f t="shared" ca="1" si="271"/>
        <v>0,178390492587774-7,26682303385615i</v>
      </c>
      <c r="CW167" s="223" t="str">
        <f t="shared" ca="1" si="272"/>
        <v>-7,26025648077532+0,356673529418666i</v>
      </c>
      <c r="CX167" s="223" t="str">
        <f t="shared" ca="1" si="273"/>
        <v>0,889804706666076+7,21434596877796i</v>
      </c>
      <c r="CY167" s="223" t="str">
        <f t="shared" ca="1" si="274"/>
        <v>7,12934029090499-1,4181139551202i</v>
      </c>
      <c r="CZ167" s="223" t="str">
        <f t="shared" ca="1" si="275"/>
        <v>-1,93873832117533-7,0057001002922i</v>
      </c>
      <c r="DA167" s="223" t="str">
        <f t="shared" ca="1" si="276"/>
        <v>-6,84409541384171+2,44885649629757i</v>
      </c>
      <c r="DB167" s="223" t="str">
        <f t="shared" ca="1" si="277"/>
        <v>2,94570410588421+6,64540198135559i</v>
      </c>
      <c r="DC167" s="223" t="str">
        <f t="shared" ca="1" si="278"/>
        <v>6,41069653975788-3,42658868969772i</v>
      </c>
      <c r="DD167" s="223" t="str">
        <f t="shared" ca="1" si="279"/>
        <v>-3,88890429251963-6,14125097816807i</v>
      </c>
      <c r="DE167" s="223" t="str">
        <f t="shared" ca="1" si="280"/>
        <v>-5,83852544543739+4,33014558602919i</v>
      </c>
      <c r="DF167" s="223" t="str">
        <f t="shared" ca="1" si="281"/>
        <v>4,74792144543864+5,50416043744837i</v>
      </c>
      <c r="DG167" s="223" t="str">
        <f t="shared" ca="1" si="282"/>
        <v>5,13996790715857-5,13996790715739i</v>
      </c>
      <c r="DH167" s="223" t="str">
        <f t="shared" ca="1" si="283"/>
        <v>-5,50416043745199-4,74792144543443i</v>
      </c>
      <c r="DI167" s="223" t="str">
        <f t="shared" ca="1" si="284"/>
        <v>-4,33014558603037+5,83852544543651i</v>
      </c>
      <c r="DJ167" s="223" t="str">
        <f t="shared" ca="1" si="285"/>
        <v>6,14125097816729+3,88890429252087i</v>
      </c>
      <c r="DK167" s="223" t="str">
        <f t="shared" ca="1" si="286"/>
        <v>3,4265886896992-6,41069653975708i</v>
      </c>
      <c r="DL167" s="223" t="str">
        <f t="shared" ca="1" si="287"/>
        <v>-6,64540198135491-2,94570410588575i</v>
      </c>
      <c r="DM167" s="223" t="str">
        <f t="shared" ca="1" si="288"/>
        <v>-2,44885649629234+6,84409541384358i</v>
      </c>
      <c r="DN167" s="223" t="str">
        <f t="shared" ca="1" si="289"/>
        <v>7,00570010029176+1,93873832117695i</v>
      </c>
      <c r="DO167" s="223" t="str">
        <f t="shared" ca="1" si="290"/>
        <v>1,41811395512185-7,12934029090466i</v>
      </c>
      <c r="DP167" s="223" t="str">
        <f t="shared" ca="1" si="291"/>
        <v>-7,21434596877778-0,889804706667537i</v>
      </c>
      <c r="DQ167" s="223" t="str">
        <f t="shared" ca="1" si="292"/>
        <v>-0,356673529420136+7,26025648077525i</v>
      </c>
      <c r="DR167" s="223" t="str">
        <f t="shared" ca="1" si="293"/>
        <v>7,266823033856-0,178390492593532i</v>
      </c>
      <c r="DS167" s="223" t="str">
        <f t="shared" ca="1" si="294"/>
        <v>-0,712487801064404-7,2340100432998i</v>
      </c>
      <c r="DT167" s="223" t="str">
        <f t="shared" ca="1" si="295"/>
        <v>-7,16199532554581+1,24272407640954i</v>
      </c>
      <c r="DU167" s="223" t="str">
        <f t="shared" ca="1" si="296"/>
        <v>1,76622592231884+7,05116913458732i</v>
      </c>
      <c r="DV167" s="223" t="str">
        <f t="shared" ca="1" si="297"/>
        <v>6,90213204715834-2,28015643691782i</v>
      </c>
      <c r="DW167" s="223" t="str">
        <f t="shared" ca="1" si="298"/>
        <v>-2,78173058623304-6,71569170814471i</v>
      </c>
      <c r="DX167" s="223" t="str">
        <f t="shared" ca="1" si="299"/>
        <v>-6,49285845390218+3,26823029647834i</v>
      </c>
      <c r="DY167" s="223" t="str">
        <f t="shared" ca="1" si="300"/>
        <v>3,73701918357918+6,2348398371401i</v>
      </c>
      <c r="DZ167" s="223" t="str">
        <f t="shared" ca="1" si="301"/>
        <v>5,9430340830939-4,18555683994522i</v>
      </c>
      <c r="EA167" s="223" t="str">
        <f t="shared" ca="1" si="302"/>
        <v>-4,61141260114203-5,61902251243545i</v>
      </c>
      <c r="EB167" s="223" t="str">
        <f t="shared" ca="1" si="303"/>
        <v>-5,26456097193049+5,01227871791406i</v>
      </c>
      <c r="EC167" s="223" t="str">
        <f t="shared" ca="1" si="304"/>
        <v>5,38598286203129+4,88157031938834i</v>
      </c>
      <c r="ED167" s="223" t="str">
        <f t="shared" ca="1" si="305"/>
        <v>4,47212601433366-5,73049989836385i</v>
      </c>
      <c r="EE167" s="223" t="str">
        <f t="shared" ca="1" si="306"/>
        <v>-6,04396285924601-4,03844687092485i</v>
      </c>
      <c r="EF167" s="223" t="str">
        <f t="shared" ca="1" si="307"/>
        <v>-3,58288303402683+6,32467306172505i</v>
      </c>
      <c r="EG167" s="223" t="str">
        <f t="shared" ca="1" si="308"/>
        <v>6,57110931289985+3,10790324353074i</v>
      </c>
      <c r="EH167" s="223" t="str">
        <f t="shared" ca="1" si="309"/>
        <v>2,61608145608754-6,78193615336674i</v>
      </c>
      <c r="EI167" s="223" t="str">
        <f t="shared" ca="1" si="310"/>
        <v>-6,95601109421429-2,11008289656962i</v>
      </c>
      <c r="EJ167" s="223" t="str">
        <f t="shared" ca="1" si="311"/>
        <v>-1,59264961500534+7,0923908082572i</v>
      </c>
      <c r="EK167" s="223" t="str">
        <f t="shared" ca="1" si="312"/>
        <v>7,19033624200519+1,06658562719302i</v>
      </c>
      <c r="EL167" s="223" t="str">
        <f t="shared" ca="1" si="313"/>
        <v>0,534741719448036-7,24931662066913i</v>
      </c>
      <c r="EM167" s="223" t="str">
        <f t="shared" ca="1" si="314"/>
        <v>-7,26901232446527-1,11848114893719E-12i</v>
      </c>
      <c r="EN167" s="223"/>
      <c r="EO167" s="223"/>
      <c r="EP167" s="223"/>
    </row>
    <row r="168" spans="1:146" ht="15.75" thickBot="1">
      <c r="A168" s="257">
        <f t="shared" si="181"/>
        <v>1.3281250000000007E-3</v>
      </c>
      <c r="B168" s="256">
        <v>68</v>
      </c>
      <c r="C168" s="230">
        <f t="shared" si="182"/>
        <v>13600</v>
      </c>
      <c r="D168" s="229">
        <f t="shared" si="315"/>
        <v>85451.320177642367</v>
      </c>
      <c r="E168" s="229" t="str">
        <f t="shared" si="316"/>
        <v>85451,3201776424i</v>
      </c>
      <c r="F168" s="229" t="str">
        <f t="shared" si="183"/>
        <v>0,0106699872350649-0,000214630127065427i</v>
      </c>
      <c r="G168" s="229" t="str">
        <f t="shared" si="184"/>
        <v>-4,94560646581725+1,15896566214393i</v>
      </c>
      <c r="H168" s="229" t="str">
        <f t="shared" si="180"/>
        <v>0,0020185512044263-0,00621653894224546i</v>
      </c>
      <c r="I168" s="229" t="str">
        <f t="shared" si="317"/>
        <v>-0,00199285167054649+0,0058809095506598i</v>
      </c>
      <c r="J168" s="255" t="str">
        <f ca="1">IMPRODUCT(1/N_FFT2,CE100)</f>
        <v>0,0381565252454332-0,000251497790856123i</v>
      </c>
      <c r="K168" s="254" t="str">
        <f t="shared" ca="1" si="318"/>
        <v>-0,0000745612593173953+0,000224896271528506i</v>
      </c>
      <c r="N168" s="246">
        <f t="shared" ca="1" si="185"/>
        <v>17.327323286342832</v>
      </c>
      <c r="O168" s="223">
        <f t="shared" ca="1" si="186"/>
        <v>7.3273232863428301</v>
      </c>
      <c r="P168" s="223" t="str">
        <f t="shared" ca="1" si="187"/>
        <v>-0,718203274797539-7,29204022195791i</v>
      </c>
      <c r="Q168" s="223" t="str">
        <f t="shared" ca="1" si="188"/>
        <v>-7,18653082400087+1,42948985944893i</v>
      </c>
      <c r="R168" s="223" t="str">
        <f t="shared" ca="1" si="189"/>
        <v>2,12700967531511+7,01181120565135i</v>
      </c>
      <c r="S168" s="223" t="str">
        <f t="shared" ca="1" si="190"/>
        <v>6,76956401234548-2,80404522526632i</v>
      </c>
      <c r="T168" s="223" t="str">
        <f t="shared" ca="1" si="191"/>
        <v>-3,45407628685117-6,46212221698061i</v>
      </c>
      <c r="U168" s="223" t="str">
        <f t="shared" ca="1" si="192"/>
        <v>-6,09244665211074+4,07084270560365i</v>
      </c>
      <c r="V168" s="223" t="str">
        <f t="shared" ca="1" si="193"/>
        <v>4,64840468375154+5,66409749551142i</v>
      </c>
      <c r="W168" s="223" t="str">
        <f t="shared" ca="1" si="194"/>
        <v>5,18119998371922-5,18119998371901i</v>
      </c>
      <c r="X168" s="223" t="str">
        <f t="shared" ca="1" si="195"/>
        <v>-5,66409749551122-4,64840468375177i</v>
      </c>
      <c r="Y168" s="223" t="str">
        <f t="shared" ca="1" si="196"/>
        <v>-4,0708427056033+6,09244665211099i</v>
      </c>
      <c r="Z168" s="223" t="str">
        <f t="shared" ca="1" si="197"/>
        <v>6,46212221698077+3,45407628685085i</v>
      </c>
      <c r="AA168" s="223" t="str">
        <f t="shared" ca="1" si="198"/>
        <v>2,80404522526655-6,76956401234539i</v>
      </c>
      <c r="AB168" s="223" t="str">
        <f t="shared" ca="1" si="199"/>
        <v>-7,01181120565132-2,12700967531521i</v>
      </c>
      <c r="AC168" s="223" t="str">
        <f t="shared" ca="1" si="200"/>
        <v>-1,42948985944881+7,18653082400089i</v>
      </c>
      <c r="AD168" s="223" t="str">
        <f t="shared" ca="1" si="201"/>
        <v>7,29204022195794+0,718203274797268i</v>
      </c>
      <c r="AE168" s="223" t="str">
        <f t="shared" ca="1" si="202"/>
        <v>3,06997139168859E-13-7,32732328634283i</v>
      </c>
      <c r="AF168" s="223" t="str">
        <f t="shared" ca="1" si="203"/>
        <v>-7,29204022195793+0,718203274797382i</v>
      </c>
      <c r="AG168" s="223" t="str">
        <f t="shared" ca="1" si="204"/>
        <v>1,42948985944893+7,18653082400087i</v>
      </c>
      <c r="AH168" s="223" t="str">
        <f t="shared" ca="1" si="205"/>
        <v>7,01181120565128-2,12700967531532i</v>
      </c>
      <c r="AI168" s="223" t="str">
        <f t="shared" ca="1" si="206"/>
        <v>-2,80404522526666-6,76956401234534i</v>
      </c>
      <c r="AJ168" s="223" t="str">
        <f t="shared" ca="1" si="207"/>
        <v>-6,46212221698072+3,45407628685095i</v>
      </c>
      <c r="AK168" s="223" t="str">
        <f t="shared" ca="1" si="208"/>
        <v>4,07084270560341+6,0924466521109i</v>
      </c>
      <c r="AL168" s="223" t="str">
        <f t="shared" ca="1" si="209"/>
        <v>5,66409749551114-4,64840468375186i</v>
      </c>
      <c r="AM168" s="223" t="str">
        <f t="shared" ca="1" si="210"/>
        <v>-5,18119998371929-5,18119998371894i</v>
      </c>
      <c r="AN168" s="223" t="str">
        <f t="shared" ca="1" si="211"/>
        <v>-4,64840468375202+5,66409749551102i</v>
      </c>
      <c r="AO168" s="223" t="str">
        <f t="shared" ca="1" si="212"/>
        <v>6,0924466521108+4,07084270560357i</v>
      </c>
      <c r="AP168" s="223" t="str">
        <f t="shared" ca="1" si="213"/>
        <v>3,45407628685112-6,46212221698063i</v>
      </c>
      <c r="AQ168" s="223" t="str">
        <f t="shared" ca="1" si="214"/>
        <v>-6,76956401234555-2,80404522526616i</v>
      </c>
      <c r="AR168" s="223" t="str">
        <f t="shared" ca="1" si="215"/>
        <v>-6,76956401234555-2,80404522526616i</v>
      </c>
      <c r="AS168" s="223" t="str">
        <f t="shared" ca="1" si="216"/>
        <v>7,18653082400083+1,42948985944911i</v>
      </c>
      <c r="AT168" s="223" t="str">
        <f t="shared" ca="1" si="217"/>
        <v>0,718203274797599-7,29204022195791i</v>
      </c>
      <c r="AU168" s="223" t="str">
        <f t="shared" ca="1" si="218"/>
        <v>-7,32732328634283+1,14898408377024E-13i</v>
      </c>
      <c r="AV168" s="223" t="str">
        <f t="shared" ca="1" si="219"/>
        <v>0,718203274797777+7,29204022195789i</v>
      </c>
      <c r="AW168" s="223" t="str">
        <f t="shared" ca="1" si="220"/>
        <v>7,18653082400093-1,42948985944862i</v>
      </c>
      <c r="AX168" s="223" t="str">
        <f t="shared" ca="1" si="221"/>
        <v>-2,127009675315-7,01181120565138i</v>
      </c>
      <c r="AY168" s="223" t="str">
        <f t="shared" ca="1" si="222"/>
        <v>-6,76956401234546+2,80404522526637i</v>
      </c>
      <c r="AZ168" s="223" t="str">
        <f t="shared" ca="1" si="223"/>
        <v>3,45407628685133+6,46212221698052i</v>
      </c>
      <c r="BA168" s="223" t="str">
        <f t="shared" ca="1" si="224"/>
        <v>6,0924466521111-4,07084270560311i</v>
      </c>
      <c r="BB168" s="223" t="str">
        <f t="shared" ca="1" si="225"/>
        <v>-4,64840468375158-5,66409749551137i</v>
      </c>
      <c r="BC168" s="223" t="str">
        <f t="shared" ca="1" si="226"/>
        <v>-5,18119998371913+5,1811999837191i</v>
      </c>
      <c r="BD168" s="223" t="str">
        <f t="shared" ca="1" si="227"/>
        <v>5,66409749551129+4,64840468375169i</v>
      </c>
      <c r="BE168" s="223" t="str">
        <f t="shared" ca="1" si="228"/>
        <v>4,07084270560322-6,09244665211104i</v>
      </c>
      <c r="BF168" s="223" t="str">
        <f t="shared" ca="1" si="229"/>
        <v>-6,46212221698046-3,45407628685144i</v>
      </c>
      <c r="BG168" s="223" t="str">
        <f t="shared" ca="1" si="230"/>
        <v>-2,80404522526639+6,76956401234545i</v>
      </c>
      <c r="BH168" s="223" t="str">
        <f t="shared" ca="1" si="231"/>
        <v>7,01181120565136+2,12700967531507i</v>
      </c>
      <c r="BI168" s="223" t="str">
        <f t="shared" ca="1" si="232"/>
        <v>1,4294898594487-7,18653082400091i</v>
      </c>
      <c r="BJ168" s="223" t="str">
        <f t="shared" ca="1" si="233"/>
        <v>-7,29204022195794-0,718203274797179i</v>
      </c>
      <c r="BK168" s="223" t="str">
        <f t="shared" ca="1" si="234"/>
        <v>-2,44162494128602E-13+7,32732328634283i</v>
      </c>
      <c r="BL168" s="223" t="str">
        <f t="shared" ca="1" si="235"/>
        <v>7,29204022195791-0,718203274797522i</v>
      </c>
      <c r="BM168" s="223" t="str">
        <f t="shared" ca="1" si="236"/>
        <v>-1,42948985944904-7,18653082400085i</v>
      </c>
      <c r="BN168" s="223" t="str">
        <f t="shared" ca="1" si="237"/>
        <v>-7,01181120565126+2,1270096753154i</v>
      </c>
      <c r="BO168" s="223" t="str">
        <f t="shared" ca="1" si="238"/>
        <v>2,80404522526604+6,7695640123456i</v>
      </c>
      <c r="BP168" s="223" t="str">
        <f t="shared" ca="1" si="239"/>
        <v>6,46212221698069-3,454076286851i</v>
      </c>
      <c r="BQ168" s="223" t="str">
        <f t="shared" ca="1" si="240"/>
        <v>-4,07084270560351-6,09244665211084i</v>
      </c>
      <c r="BR168" s="223" t="str">
        <f t="shared" ca="1" si="241"/>
        <v>-5,66409749551107+4,64840468375195i</v>
      </c>
      <c r="BS168" s="223" t="str">
        <f t="shared" ca="1" si="242"/>
        <v>5,18119998371885+5,18119998371937i</v>
      </c>
      <c r="BT168" s="223" t="str">
        <f t="shared" ca="1" si="243"/>
        <v>4,64840468375196-5,66409749551107i</v>
      </c>
      <c r="BU168" s="223" t="str">
        <f t="shared" ca="1" si="244"/>
        <v>-6,09244665211089-4,07084270560343i</v>
      </c>
      <c r="BV168" s="223" t="str">
        <f t="shared" ca="1" si="245"/>
        <v>-3,45407628685102+6,46212221698069i</v>
      </c>
      <c r="BW168" s="223" t="str">
        <f t="shared" ca="1" si="246"/>
        <v>6,76956401234643+2,80404522526403i</v>
      </c>
      <c r="BX168" s="223" t="str">
        <f t="shared" ca="1" si="247"/>
        <v>2,12700967531681-7,01181120565083i</v>
      </c>
      <c r="BY168" s="223" t="str">
        <f t="shared" ca="1" si="248"/>
        <v>-7,18653082400115-1,42948985944752i</v>
      </c>
      <c r="BZ168" s="223" t="str">
        <f t="shared" ca="1" si="249"/>
        <v>-0,718203274800335+7,29204022195763i</v>
      </c>
      <c r="CA168" s="223" t="str">
        <f t="shared" ca="1" si="250"/>
        <v>7,32732328634283-2,29796816754048E-13i</v>
      </c>
      <c r="CB168" s="223" t="str">
        <f t="shared" ca="1" si="251"/>
        <v>-0,718203274800792-7,29204022195759i</v>
      </c>
      <c r="CC168" s="223" t="str">
        <f t="shared" ca="1" si="252"/>
        <v>-7,18653082400106+1,42948985944797i</v>
      </c>
      <c r="CD168" s="223" t="str">
        <f t="shared" ca="1" si="253"/>
        <v>2,12700967531725+7,0118112056507i</v>
      </c>
      <c r="CE168" s="223" t="str">
        <f t="shared" ca="1" si="254"/>
        <v>6,76956401234625-2,80404522526446i</v>
      </c>
      <c r="CF168" s="223" t="str">
        <f t="shared" ca="1" si="255"/>
        <v>-3,45407628685207-6,46212221698012i</v>
      </c>
      <c r="CG168" s="223" t="str">
        <f t="shared" ca="1" si="256"/>
        <v>-6,09244665211266+4,07084270560078i</v>
      </c>
      <c r="CH168" s="223" t="str">
        <f t="shared" ca="1" si="257"/>
        <v>4,64840468375167+5,6640974955113i</v>
      </c>
      <c r="CI168" s="223" t="str">
        <f t="shared" ca="1" si="258"/>
        <v>5,18119998371698-5,18119998372125i</v>
      </c>
      <c r="CJ168" s="223" t="str">
        <f t="shared" ca="1" si="259"/>
        <v>-5,66409749551044-4,64840468375273i</v>
      </c>
      <c r="CK168" s="223" t="str">
        <f t="shared" ca="1" si="260"/>
        <v>-4,07084270560191+6,09244665211191i</v>
      </c>
      <c r="CL168" s="223" t="str">
        <f t="shared" ca="1" si="261"/>
        <v>6,46212221697948+3,45407628685327i</v>
      </c>
      <c r="CM168" s="223" t="str">
        <f t="shared" ca="1" si="262"/>
        <v>2,80404522526561-6,76956401234577i</v>
      </c>
      <c r="CN168" s="223" t="str">
        <f t="shared" ca="1" si="263"/>
        <v>-7,01181120565034-2,12700967531845i</v>
      </c>
      <c r="CO168" s="223" t="str">
        <f t="shared" ca="1" si="264"/>
        <v>-1,4294898594494+7,18653082400077i</v>
      </c>
      <c r="CP168" s="223" t="str">
        <f t="shared" ca="1" si="265"/>
        <v>7,29204022195817+0,718203274794889i</v>
      </c>
      <c r="CQ168" s="223" t="str">
        <f t="shared" ca="1" si="266"/>
        <v>1,48292193250752E-12-7,32732328634283i</v>
      </c>
      <c r="CR168" s="223" t="str">
        <f t="shared" ca="1" si="267"/>
        <v>-7,29204022195777+0,718203274798984i</v>
      </c>
      <c r="CS168" s="223" t="str">
        <f t="shared" ca="1" si="268"/>
        <v>1,42948985944629+7,18653082400139i</v>
      </c>
      <c r="CT168" s="223" t="str">
        <f t="shared" ca="1" si="269"/>
        <v>7,01181120565119-2,12700967531562i</v>
      </c>
      <c r="CU168" s="223" t="str">
        <f t="shared" ca="1" si="270"/>
        <v>-2,80404522526951-6,76956401234416i</v>
      </c>
      <c r="CV168" s="223" t="str">
        <f t="shared" ca="1" si="271"/>
        <v>-6,46212221698093+3,45407628685056i</v>
      </c>
      <c r="CW168" s="223" t="str">
        <f t="shared" ca="1" si="272"/>
        <v>4,07084270560533+6,09244665210962i</v>
      </c>
      <c r="CX168" s="223" t="str">
        <f t="shared" ca="1" si="273"/>
        <v>5,66409749551239-4,64840468375035i</v>
      </c>
      <c r="CY168" s="223" t="str">
        <f t="shared" ca="1" si="274"/>
        <v>-5,18119998372003-5,18119998371819i</v>
      </c>
      <c r="CZ168" s="223" t="str">
        <f t="shared" ca="1" si="275"/>
        <v>-4,64840468375412+5,66409749550928i</v>
      </c>
      <c r="DA168" s="223" t="str">
        <f t="shared" ca="1" si="276"/>
        <v>6,09244665211096+4,07084270560334i</v>
      </c>
      <c r="DB168" s="223" t="str">
        <f t="shared" ca="1" si="277"/>
        <v>3,45407628684844-6,46212221698206i</v>
      </c>
      <c r="DC168" s="223" t="str">
        <f t="shared" ca="1" si="278"/>
        <v>-6,76956401234508-2,80404522526729i</v>
      </c>
      <c r="DD168" s="223" t="str">
        <f t="shared" ca="1" si="279"/>
        <v>-2,12700967531312+7,01181120565196i</v>
      </c>
      <c r="DE168" s="223" t="str">
        <f t="shared" ca="1" si="280"/>
        <v>7,18653082400044+1,42948985945108i</v>
      </c>
      <c r="DF168" s="223" t="str">
        <f t="shared" ca="1" si="281"/>
        <v>0,718203274796593-7,292040221958i</v>
      </c>
      <c r="DG168" s="223" t="str">
        <f t="shared" ca="1" si="282"/>
        <v>-7,32732328634283-3,40389573511617E-12i</v>
      </c>
      <c r="DH168" s="223" t="str">
        <f t="shared" ca="1" si="283"/>
        <v>0,71820327479728+7,29204022195794i</v>
      </c>
      <c r="DI168" s="223" t="str">
        <f t="shared" ca="1" si="284"/>
        <v>7,18653082400031-1,42948985945176i</v>
      </c>
      <c r="DJ168" s="223" t="str">
        <f t="shared" ca="1" si="285"/>
        <v>-2,12700967531378-7,01181120565175i</v>
      </c>
      <c r="DK168" s="223" t="str">
        <f t="shared" ca="1" si="286"/>
        <v>-6,76956401234481+2,80404522526793i</v>
      </c>
      <c r="DL168" s="223" t="str">
        <f t="shared" ca="1" si="287"/>
        <v>3,45407628684886+6,46212221698184i</v>
      </c>
      <c r="DM168" s="223" t="str">
        <f t="shared" ca="1" si="288"/>
        <v>6,09244665211058-4,07084270560391i</v>
      </c>
      <c r="DN168" s="223" t="str">
        <f t="shared" ca="1" si="289"/>
        <v>-4,64840468374903-5,66409749551347i</v>
      </c>
      <c r="DO168" s="223" t="str">
        <f t="shared" ca="1" si="290"/>
        <v>-5,18119998371955+5,18119998371868i</v>
      </c>
      <c r="DP168" s="223" t="str">
        <f t="shared" ca="1" si="291"/>
        <v>5,66409749551282+4,64840468374982i</v>
      </c>
      <c r="DQ168" s="223" t="str">
        <f t="shared" ca="1" si="292"/>
        <v>4,07084270560494-6,09244665210989i</v>
      </c>
      <c r="DR168" s="223" t="str">
        <f t="shared" ca="1" si="293"/>
        <v>-6,46212221698126-3,45407628684995i</v>
      </c>
      <c r="DS168" s="223" t="str">
        <f t="shared" ca="1" si="294"/>
        <v>-2,80404522526888+6,76956401234443i</v>
      </c>
      <c r="DT168" s="223" t="str">
        <f t="shared" ca="1" si="295"/>
        <v>7,01181120565139+2,12700967531496i</v>
      </c>
      <c r="DU168" s="223" t="str">
        <f t="shared" ca="1" si="296"/>
        <v>1,42948985944561-7,18653082400153i</v>
      </c>
      <c r="DV168" s="223" t="str">
        <f t="shared" ca="1" si="297"/>
        <v>-7,29204022195783-0,718203274798298i</v>
      </c>
      <c r="DW168" s="223" t="str">
        <f t="shared" ca="1" si="298"/>
        <v>2,17231238276967E-12+7,32732328634283i</v>
      </c>
      <c r="DX168" s="223" t="str">
        <f t="shared" ca="1" si="299"/>
        <v>7,2920402219581-0,718203274795575i</v>
      </c>
      <c r="DY168" s="223" t="str">
        <f t="shared" ca="1" si="300"/>
        <v>-1,42948985944987-7,18653082400068i</v>
      </c>
      <c r="DZ168" s="223" t="str">
        <f t="shared" ca="1" si="301"/>
        <v>-7,01181120565225+2,12700967531214i</v>
      </c>
      <c r="EA168" s="223" t="str">
        <f t="shared" ca="1" si="302"/>
        <v>2,80404522526635+6,76956401234547i</v>
      </c>
      <c r="EB168" s="223" t="str">
        <f t="shared" ca="1" si="303"/>
        <v>6,46212221697921-3,45407628685378i</v>
      </c>
      <c r="EC168" s="223" t="str">
        <f t="shared" ca="1" si="304"/>
        <v>-4,07084270560249-6,09244665211152i</v>
      </c>
      <c r="ED168" s="223" t="str">
        <f t="shared" ca="1" si="305"/>
        <v>-5,66409749551007+4,64840468375317i</v>
      </c>
      <c r="EE168" s="223" t="str">
        <f t="shared" ca="1" si="306"/>
        <v>5,18119998371747+5,18119998372076i</v>
      </c>
      <c r="EF168" s="223" t="str">
        <f t="shared" ca="1" si="307"/>
        <v>4,64840468375114-5,66409749551174i</v>
      </c>
      <c r="EG168" s="223" t="str">
        <f t="shared" ca="1" si="308"/>
        <v>-6,09244665210893-4,07084270560636i</v>
      </c>
      <c r="EH168" s="223" t="str">
        <f t="shared" ca="1" si="309"/>
        <v>-3,45407628685146+6,46212221698045i</v>
      </c>
      <c r="EI168" s="223" t="str">
        <f t="shared" ca="1" si="310"/>
        <v>6,76956401234656+2,80404522526372i</v>
      </c>
      <c r="EJ168" s="223" t="str">
        <f t="shared" ca="1" si="311"/>
        <v>2,12700967531659-7,0118112056509i</v>
      </c>
      <c r="EK168" s="223" t="str">
        <f t="shared" ca="1" si="312"/>
        <v>-7,18653082400119-1,42948985944729i</v>
      </c>
      <c r="EL168" s="223" t="str">
        <f t="shared" ca="1" si="313"/>
        <v>-0,71820327480021+7,29204022195765i</v>
      </c>
      <c r="EM168" s="223" t="str">
        <f t="shared" ca="1" si="314"/>
        <v>7,32732328634283-4,59593633508096E-13i</v>
      </c>
      <c r="EN168" s="223"/>
      <c r="EO168" s="223"/>
      <c r="EP168" s="223"/>
    </row>
    <row r="169" spans="1:146" ht="15.75" thickBot="1">
      <c r="A169" s="257">
        <f t="shared" si="181"/>
        <v>1.3476562500000008E-3</v>
      </c>
      <c r="B169" s="256">
        <v>69</v>
      </c>
      <c r="C169" s="230">
        <f t="shared" si="182"/>
        <v>13800</v>
      </c>
      <c r="D169" s="229">
        <f t="shared" si="315"/>
        <v>86707.957239078285</v>
      </c>
      <c r="E169" s="229" t="str">
        <f t="shared" si="316"/>
        <v>86707,9572390783i</v>
      </c>
      <c r="F169" s="229" t="str">
        <f t="shared" si="183"/>
        <v>0,0103946708315302-0,000118284452905617i</v>
      </c>
      <c r="G169" s="229" t="str">
        <f t="shared" si="184"/>
        <v>-4,93172638758914+1,20491000853959i</v>
      </c>
      <c r="H169" s="229" t="str">
        <f t="shared" si="180"/>
        <v>0,00201799976967082-0,0061263417830831i</v>
      </c>
      <c r="I169" s="229" t="str">
        <f t="shared" si="317"/>
        <v>-0,00199222759502266+0,00580354384738279i</v>
      </c>
      <c r="J169" s="255" t="str">
        <f ca="1">IMPRODUCT(1/N_FFT2,CF100)</f>
        <v>-0,0147858714907595-0,00445387087364508i</v>
      </c>
      <c r="K169" s="254" t="str">
        <f t="shared" ca="1" si="318"/>
        <v>0,0000553050561061302-0,0000769373290592465i</v>
      </c>
      <c r="N169" s="246">
        <f t="shared" ca="1" si="185"/>
        <v>17.362453259696707</v>
      </c>
      <c r="O169" s="223">
        <f t="shared" ca="1" si="186"/>
        <v>7.3624532596967072</v>
      </c>
      <c r="P169" s="223" t="str">
        <f t="shared" ca="1" si="187"/>
        <v>-0,901242874642157-7,30708418468854i</v>
      </c>
      <c r="Q169" s="223" t="str">
        <f t="shared" ca="1" si="188"/>
        <v>-7,14180976208984+1,78893021757051i</v>
      </c>
      <c r="R169" s="223" t="str">
        <f t="shared" ca="1" si="189"/>
        <v>2,64971038488566+6,86911587305439i</v>
      </c>
      <c r="S169" s="223" t="str">
        <f t="shared" ca="1" si="190"/>
        <v>6,4931040874974-3,47063644165494i</v>
      </c>
      <c r="T169" s="223" t="str">
        <f t="shared" ca="1" si="191"/>
        <v>-4,23936089586439-6,0194299726664i</v>
      </c>
      <c r="U169" s="223" t="str">
        <f t="shared" ca="1" si="192"/>
        <v>-5,4552180281455+4,94432141619201i</v>
      </c>
      <c r="V169" s="223" t="str">
        <f t="shared" ca="1" si="193"/>
        <v>5,57491474023268+4,8089545267506i</v>
      </c>
      <c r="W169" s="223" t="str">
        <f t="shared" ca="1" si="194"/>
        <v>4,09035987308552-6,1216561574357i</v>
      </c>
      <c r="X169" s="223" t="str">
        <f t="shared" ca="1" si="195"/>
        <v>-6,57632216797713-3,31024239961234i</v>
      </c>
      <c r="Y169" s="223" t="str">
        <f t="shared" ca="1" si="196"/>
        <v>-2,48033579926615+6,93207417185487i</v>
      </c>
      <c r="Z169" s="223" t="str">
        <f t="shared" ca="1" si="197"/>
        <v>7,18356132779514+1,61312263979674i</v>
      </c>
      <c r="AA169" s="223" t="str">
        <f t="shared" ca="1" si="198"/>
        <v>0,721646614325331-7,32700103488811i</v>
      </c>
      <c r="AB169" s="223" t="str">
        <f t="shared" ca="1" si="199"/>
        <v>-7,36023582642482+0,180683647935307i</v>
      </c>
      <c r="AC169" s="223" t="str">
        <f t="shared" ca="1" si="200"/>
        <v>1,08029625995095+7,28276582020558i</v>
      </c>
      <c r="AD169" s="223" t="str">
        <f t="shared" ca="1" si="201"/>
        <v>7,09575623723334-1,96366021067363i</v>
      </c>
      <c r="AE169" s="223" t="str">
        <f t="shared" ca="1" si="202"/>
        <v>-2,81748888404852-6,80201987570469i</v>
      </c>
      <c r="AF169" s="223" t="str">
        <f t="shared" ca="1" si="203"/>
        <v>-6,40597480390809+3,62893990208069i</v>
      </c>
      <c r="AG169" s="223" t="str">
        <f t="shared" ca="1" si="204"/>
        <v>4,38580828615959+5,91357790836247i</v>
      </c>
      <c r="AH169" s="223" t="str">
        <f t="shared" ca="1" si="205"/>
        <v>5,33223529670193-5,07671003129239i</v>
      </c>
      <c r="AI169" s="223" t="str">
        <f t="shared" ca="1" si="206"/>
        <v>-5,69125333214032-4,67069090292008i</v>
      </c>
      <c r="AJ169" s="223" t="str">
        <f t="shared" ca="1" si="207"/>
        <v>-3,93889497046777+6,22019488543907i</v>
      </c>
      <c r="AK169" s="223" t="str">
        <f t="shared" ca="1" si="208"/>
        <v>6,65557891788745+3,14785439132608i</v>
      </c>
      <c r="AL169" s="223" t="str">
        <f t="shared" ca="1" si="209"/>
        <v>2,30946715210719-6,99085684838107i</v>
      </c>
      <c r="AM169" s="223" t="str">
        <f t="shared" ca="1" si="210"/>
        <v>-7,22098578476724-1,43634337726326i</v>
      </c>
      <c r="AN169" s="223" t="str">
        <f t="shared" ca="1" si="211"/>
        <v>-0,541615661072515+7,34250437363844i</v>
      </c>
      <c r="AO169" s="223" t="str">
        <f t="shared" ca="1" si="212"/>
        <v>7,35358486230805-0,361258458797295i</v>
      </c>
      <c r="AP169" s="223" t="str">
        <f t="shared" ca="1" si="213"/>
        <v>-1,25869891518721-7,25406058991275i</v>
      </c>
      <c r="AQ169" s="223" t="str">
        <f t="shared" ca="1" si="214"/>
        <v>-7,04542849414694+2,13720736829186i</v>
      </c>
      <c r="AR169" s="223" t="str">
        <f t="shared" ca="1" si="215"/>
        <v>-7,04542849414694+2,13720736829186i</v>
      </c>
      <c r="AS169" s="223" t="str">
        <f t="shared" ca="1" si="216"/>
        <v>6,31498680063177-3,78505742480417i</v>
      </c>
      <c r="AT169" s="223" t="str">
        <f t="shared" ca="1" si="217"/>
        <v>-4,5296138295388-5,80416372584971i</v>
      </c>
      <c r="AU169" s="223" t="str">
        <f t="shared" ca="1" si="218"/>
        <v>-5,20604062610074+5,20604062610035i</v>
      </c>
      <c r="AV169" s="223" t="str">
        <f t="shared" ca="1" si="219"/>
        <v>5,80416372584985+4,52961382953861i</v>
      </c>
      <c r="AW169" s="223" t="str">
        <f t="shared" ca="1" si="220"/>
        <v>3,78505742480459-6,31498680063152i</v>
      </c>
      <c r="AX169" s="223" t="str">
        <f t="shared" ca="1" si="221"/>
        <v>-6,73082659592605-2,98357023325967i</v>
      </c>
      <c r="AY169" s="223" t="str">
        <f t="shared" ca="1" si="222"/>
        <v>-2,13720736829232+7,0454284941468i</v>
      </c>
      <c r="AZ169" s="223" t="str">
        <f t="shared" ca="1" si="223"/>
        <v>7,25406058991278+1,25869891518697i</v>
      </c>
      <c r="BA169" s="223" t="str">
        <f t="shared" ca="1" si="224"/>
        <v>0,361258458797835-7,35358486230802i</v>
      </c>
      <c r="BB169" s="223" t="str">
        <f t="shared" ca="1" si="225"/>
        <v>-7,34250437363842+0,54161566107281i</v>
      </c>
      <c r="BC169" s="223" t="str">
        <f t="shared" ca="1" si="226"/>
        <v>1,43634337726283+7,22098578476733i</v>
      </c>
      <c r="BD169" s="223" t="str">
        <f t="shared" ca="1" si="227"/>
        <v>6,990856848381-2,30946715210742i</v>
      </c>
      <c r="BE169" s="223" t="str">
        <f t="shared" ca="1" si="228"/>
        <v>-3,14785439132564-6,65557891788765i</v>
      </c>
      <c r="BF169" s="223" t="str">
        <f t="shared" ca="1" si="229"/>
        <v>-6,22019488543894+3,93889497046798i</v>
      </c>
      <c r="BG169" s="223" t="str">
        <f t="shared" ca="1" si="230"/>
        <v>4,67069090292027+5,69125333214016i</v>
      </c>
      <c r="BH169" s="223" t="str">
        <f t="shared" ca="1" si="231"/>
        <v>5,07671003129225-5,33223529670206i</v>
      </c>
      <c r="BI169" s="223" t="str">
        <f t="shared" ca="1" si="232"/>
        <v>-5,91357790836258-4,38580828615943i</v>
      </c>
      <c r="BJ169" s="223" t="str">
        <f t="shared" ca="1" si="233"/>
        <v>-3,62893990208116+6,40597480390782i</v>
      </c>
      <c r="BK169" s="223" t="str">
        <f t="shared" ca="1" si="234"/>
        <v>6,80201987570481+2,81748888404824i</v>
      </c>
      <c r="BL169" s="223" t="str">
        <f t="shared" ca="1" si="235"/>
        <v>1,96366021067408-7,09575623723322i</v>
      </c>
      <c r="BM169" s="223" t="str">
        <f t="shared" ca="1" si="236"/>
        <v>-7,28276582020562-1,08029625995068i</v>
      </c>
      <c r="BN169" s="223" t="str">
        <f t="shared" ca="1" si="237"/>
        <v>-0,180683647935796+7,36023582642481i</v>
      </c>
      <c r="BO169" s="223" t="str">
        <f t="shared" ca="1" si="238"/>
        <v>7,32700103488809-0,721646614325574i</v>
      </c>
      <c r="BP169" s="223" t="str">
        <f t="shared" ca="1" si="239"/>
        <v>-1,61312263979623-7,18356132779526i</v>
      </c>
      <c r="BQ169" s="223" t="str">
        <f t="shared" ca="1" si="240"/>
        <v>-6,9320741718548+2,48033579926635i</v>
      </c>
      <c r="BR169" s="223" t="str">
        <f t="shared" ca="1" si="241"/>
        <v>3,31024239961185+6,57632216797737i</v>
      </c>
      <c r="BS169" s="223" t="str">
        <f t="shared" ca="1" si="242"/>
        <v>6,12165615743554-4,09035987308577i</v>
      </c>
      <c r="BT169" s="223" t="str">
        <f t="shared" ca="1" si="243"/>
        <v>-4,80895452675025-5,57491474023298i</v>
      </c>
      <c r="BU169" s="223" t="str">
        <f t="shared" ca="1" si="244"/>
        <v>-4,94432141619182+5,45521802814568i</v>
      </c>
      <c r="BV169" s="223" t="str">
        <f t="shared" ca="1" si="245"/>
        <v>6,01942997266629+4,23936089586453i</v>
      </c>
      <c r="BW169" s="223" t="str">
        <f t="shared" ca="1" si="246"/>
        <v>3,47063644165415-6,49310408749781i</v>
      </c>
      <c r="BX169" s="223" t="str">
        <f t="shared" ca="1" si="247"/>
        <v>-6,86911587305536-2,64971038488313i</v>
      </c>
      <c r="BY169" s="223" t="str">
        <f t="shared" ca="1" si="248"/>
        <v>-1,78893021757314+7,14180976208918i</v>
      </c>
      <c r="BZ169" s="223" t="str">
        <f t="shared" ca="1" si="249"/>
        <v>7,30708418468843+0,901242874643048i</v>
      </c>
      <c r="CA169" s="223" t="str">
        <f t="shared" ca="1" si="250"/>
        <v>-1,02822654150047E-12-7,36245325969671i</v>
      </c>
      <c r="CB169" s="223" t="str">
        <f t="shared" ca="1" si="251"/>
        <v>-7,30708418468819+0,901242874644985i</v>
      </c>
      <c r="CC169" s="223" t="str">
        <f t="shared" ca="1" si="252"/>
        <v>1,78893021756793+7,14180976209049i</v>
      </c>
      <c r="CD169" s="223" t="str">
        <f t="shared" ca="1" si="253"/>
        <v>6,86911587305467-2,64971038488495i</v>
      </c>
      <c r="CE169" s="223" t="str">
        <f t="shared" ca="1" si="254"/>
        <v>-3,47063644165587-6,49310408749689i</v>
      </c>
      <c r="CF169" s="223" t="str">
        <f t="shared" ca="1" si="255"/>
        <v>-6,01942997266475+4,23936089586673i</v>
      </c>
      <c r="CG169" s="223" t="str">
        <f t="shared" ca="1" si="256"/>
        <v>4,94432141619+5,45521802814732i</v>
      </c>
      <c r="CH169" s="223" t="str">
        <f t="shared" ca="1" si="257"/>
        <v>4,80895452675099-5,57491474023234i</v>
      </c>
      <c r="CI169" s="223" t="str">
        <f t="shared" ca="1" si="258"/>
        <v>-6,12165615743622-4,09035987308475i</v>
      </c>
      <c r="CJ169" s="223" t="str">
        <f t="shared" ca="1" si="259"/>
        <v>-3,31024239960946+6,57632216797858i</v>
      </c>
      <c r="CK169" s="223" t="str">
        <f t="shared" ca="1" si="260"/>
        <v>6,93207417185398+2,48033579926865i</v>
      </c>
      <c r="CL169" s="223" t="str">
        <f t="shared" ca="1" si="261"/>
        <v>1,61312263979719-7,18356132779504i</v>
      </c>
      <c r="CM169" s="223" t="str">
        <f t="shared" ca="1" si="262"/>
        <v>-7,3270010348882-0,721646614324464i</v>
      </c>
      <c r="CN169" s="223" t="str">
        <f t="shared" ca="1" si="263"/>
        <v>0,180683647938584+7,36023582642474i</v>
      </c>
      <c r="CO169" s="223" t="str">
        <f t="shared" ca="1" si="264"/>
        <v>7,28276582020596-1,08029625994837i</v>
      </c>
      <c r="CP169" s="223" t="str">
        <f t="shared" ca="1" si="265"/>
        <v>-1,96366021067324-7,09575623723345i</v>
      </c>
      <c r="CQ169" s="223" t="str">
        <f t="shared" ca="1" si="266"/>
        <v>-6,8020198757043+2,81748888404947i</v>
      </c>
      <c r="CR169" s="223" t="str">
        <f t="shared" ca="1" si="267"/>
        <v>3,6289399020835+6,4059748039065i</v>
      </c>
      <c r="CS169" s="223" t="str">
        <f t="shared" ca="1" si="268"/>
        <v>5,91357790836403-4,38580828615748i</v>
      </c>
      <c r="CT169" s="223" t="str">
        <f t="shared" ca="1" si="269"/>
        <v>-5,07671003129207-5,33223529670223i</v>
      </c>
      <c r="CU169" s="223" t="str">
        <f t="shared" ca="1" si="270"/>
        <v>-4,67069090291933+5,69125333214094i</v>
      </c>
      <c r="CV169" s="223" t="str">
        <f t="shared" ca="1" si="271"/>
        <v>6,22019488544077+3,93889497046509i</v>
      </c>
      <c r="CW169" s="223" t="str">
        <f t="shared" ca="1" si="272"/>
        <v>3,14785439132784-6,65557891788661i</v>
      </c>
      <c r="CX169" s="223" t="str">
        <f t="shared" ca="1" si="273"/>
        <v>-6,99085684838092-2,30946715210765i</v>
      </c>
      <c r="CY169" s="223" t="str">
        <f t="shared" ca="1" si="274"/>
        <v>-1,43634337726164+7,22098578476757i</v>
      </c>
      <c r="CZ169" s="223" t="str">
        <f t="shared" ca="1" si="275"/>
        <v>7,34250437363867+0,541615661069403i</v>
      </c>
      <c r="DA169" s="223" t="str">
        <f t="shared" ca="1" si="276"/>
        <v>-0,361258458795292-7,35358486230815i</v>
      </c>
      <c r="DB169" s="223" t="str">
        <f t="shared" ca="1" si="277"/>
        <v>-7,25406058991283+1,25869891518668i</v>
      </c>
      <c r="DC169" s="223" t="str">
        <f t="shared" ca="1" si="278"/>
        <v>2,13720736829339+7,04542849414648i</v>
      </c>
      <c r="DD169" s="223" t="str">
        <f t="shared" ca="1" si="279"/>
        <v>6,73082659592463-2,98357023326289i</v>
      </c>
      <c r="DE169" s="223" t="str">
        <f t="shared" ca="1" si="280"/>
        <v>-3,78505742480241-6,31498680063283i</v>
      </c>
      <c r="DF169" s="223" t="str">
        <f t="shared" ca="1" si="281"/>
        <v>-5,80416372584994+4,5296138295385i</v>
      </c>
      <c r="DG169" s="223" t="str">
        <f t="shared" ca="1" si="282"/>
        <v>5,20604062610164+5,20604062609945i</v>
      </c>
      <c r="DH169" s="223" t="str">
        <f t="shared" ca="1" si="283"/>
        <v>4,52961382953606-5,80416372585184i</v>
      </c>
      <c r="DI169" s="223" t="str">
        <f t="shared" ca="1" si="284"/>
        <v>-6,31498680063054-3,78505742480622i</v>
      </c>
      <c r="DJ169" s="223" t="str">
        <f t="shared" ca="1" si="285"/>
        <v>-2,98357023326007+6,73082659592587i</v>
      </c>
      <c r="DK169" s="223" t="str">
        <f t="shared" ca="1" si="286"/>
        <v>7,04542849414731+2,13720736829063i</v>
      </c>
      <c r="DL169" s="223" t="str">
        <f t="shared" ca="1" si="287"/>
        <v>1,25869891518385-7,25406058991333i</v>
      </c>
      <c r="DM169" s="223" t="str">
        <f t="shared" ca="1" si="288"/>
        <v>-7,35358486230793-0,361258458799734i</v>
      </c>
      <c r="DN169" s="223" t="str">
        <f t="shared" ca="1" si="289"/>
        <v>0,541615661072271+7,34250437363846i</v>
      </c>
      <c r="DO169" s="223" t="str">
        <f t="shared" ca="1" si="290"/>
        <v>7,22098578476701-1,43634337726446i</v>
      </c>
      <c r="DP169" s="223" t="str">
        <f t="shared" ca="1" si="291"/>
        <v>-2,30946715211038-6,99085684838002i</v>
      </c>
      <c r="DQ169" s="223" t="str">
        <f t="shared" ca="1" si="292"/>
        <v>-6,65557891788851+3,14785439132383i</v>
      </c>
      <c r="DR169" s="223" t="str">
        <f t="shared" ca="1" si="293"/>
        <v>3,93889497046752+6,22019488543923i</v>
      </c>
      <c r="DS169" s="223" t="str">
        <f t="shared" ca="1" si="294"/>
        <v>5,69125333213911-4,67069090292155i</v>
      </c>
      <c r="DT169" s="223" t="str">
        <f t="shared" ca="1" si="295"/>
        <v>-5,33223529670422-5,07671003128999i</v>
      </c>
      <c r="DU169" s="223" t="str">
        <f t="shared" ca="1" si="296"/>
        <v>-4,38580828616105+5,91357790836138i</v>
      </c>
      <c r="DV169" s="223" t="str">
        <f t="shared" ca="1" si="297"/>
        <v>6,40597480390801+3,62893990208082i</v>
      </c>
      <c r="DW169" s="223" t="str">
        <f t="shared" ca="1" si="298"/>
        <v>2,81748888404662-6,80201987570548i</v>
      </c>
      <c r="DX169" s="223" t="str">
        <f t="shared" ca="1" si="299"/>
        <v>-7,09575623723232-1,96366021067732i</v>
      </c>
      <c r="DY169" s="223" t="str">
        <f t="shared" ca="1" si="300"/>
        <v>-1,08029625995256+7,28276582020534i</v>
      </c>
      <c r="DZ169" s="223" t="str">
        <f t="shared" ca="1" si="301"/>
        <v>7,36023582642482+0,1806836479355i</v>
      </c>
      <c r="EA169" s="223" t="str">
        <f t="shared" ca="1" si="302"/>
        <v>-0,721646614327325-7,32700103488792i</v>
      </c>
      <c r="EB169" s="223" t="str">
        <f t="shared" ca="1" si="303"/>
        <v>-7,18356132779599+1,61312263979295i</v>
      </c>
      <c r="EC169" s="223" t="str">
        <f t="shared" ca="1" si="304"/>
        <v>2,48033579926456+6,93207417185544i</v>
      </c>
      <c r="ED169" s="223" t="str">
        <f t="shared" ca="1" si="305"/>
        <v>6,57632216797724-3,31024239961212i</v>
      </c>
      <c r="EE169" s="223" t="str">
        <f t="shared" ca="1" si="306"/>
        <v>-4,09035987308715-6,12165615743462i</v>
      </c>
      <c r="EF169" s="223" t="str">
        <f t="shared" ca="1" si="307"/>
        <v>-5,57491474023046+4,80895452675317i</v>
      </c>
      <c r="EG169" s="223" t="str">
        <f t="shared" ca="1" si="308"/>
        <v>5,45521802814433+4,9443214161933i</v>
      </c>
      <c r="EH169" s="223" t="str">
        <f t="shared" ca="1" si="309"/>
        <v>4,23936089586438-6,0194299726664i</v>
      </c>
      <c r="EI169" s="223" t="str">
        <f t="shared" ca="1" si="310"/>
        <v>-6,49310408749826-3,47063644165334i</v>
      </c>
      <c r="EJ169" s="223" t="str">
        <f t="shared" ca="1" si="311"/>
        <v>-2,6497103848891+6,86911587305306i</v>
      </c>
      <c r="EK169" s="223" t="str">
        <f t="shared" ca="1" si="312"/>
        <v>7,14180976208941+1,78893021757225i</v>
      </c>
      <c r="EL169" s="223" t="str">
        <f t="shared" ca="1" si="313"/>
        <v>0,901242874642128-7,30708418468854i</v>
      </c>
      <c r="EM169" s="223" t="str">
        <f t="shared" ca="1" si="314"/>
        <v>-7,36245325969671+2,05645308300092E-12i</v>
      </c>
      <c r="EN169" s="223"/>
      <c r="EO169" s="223"/>
      <c r="EP169" s="223"/>
    </row>
    <row r="170" spans="1:146" ht="15.75" thickBot="1">
      <c r="A170" s="257">
        <f t="shared" si="181"/>
        <v>1.3671875000000008E-3</v>
      </c>
      <c r="B170" s="256">
        <v>70</v>
      </c>
      <c r="C170" s="230">
        <f t="shared" si="182"/>
        <v>14000</v>
      </c>
      <c r="D170" s="229">
        <f t="shared" si="315"/>
        <v>87964.594300514203</v>
      </c>
      <c r="E170" s="229" t="str">
        <f t="shared" si="316"/>
        <v>87964,5943005142i</v>
      </c>
      <c r="F170" s="229" t="str">
        <f t="shared" si="183"/>
        <v>0,0101294860347828-0,0000280711412599153i</v>
      </c>
      <c r="G170" s="229" t="str">
        <f t="shared" si="184"/>
        <v>-4,91689535812515+1,25011335514385i</v>
      </c>
      <c r="H170" s="229" t="str">
        <f t="shared" si="180"/>
        <v>0,00201747005416364-0,00603872539522907i</v>
      </c>
      <c r="I170" s="229" t="str">
        <f t="shared" si="317"/>
        <v>-0,00199166965109461+0,00572813752988413i</v>
      </c>
      <c r="J170" s="255" t="str">
        <f ca="1">IMPRODUCT(1/N_FFT2,CG100)</f>
        <v>0,0202620105048857+0,000243127227763366i</v>
      </c>
      <c r="K170" s="254" t="str">
        <f t="shared" ca="1" si="318"/>
        <v>-0,000041747897590629+0,000115579353683051i</v>
      </c>
      <c r="N170" s="246">
        <f t="shared" ca="1" si="185"/>
        <v>17.385904668309237</v>
      </c>
      <c r="O170" s="223">
        <f t="shared" ca="1" si="186"/>
        <v>7.3859046683092391</v>
      </c>
      <c r="P170" s="223" t="str">
        <f t="shared" ca="1" si="187"/>
        <v>-1,0837372962631-7,30596340273072i</v>
      </c>
      <c r="Q170" s="223" t="str">
        <f t="shared" ca="1" si="188"/>
        <v>-7,06787009297793+2,1440149528724i</v>
      </c>
      <c r="R170" s="223" t="str">
        <f t="shared" ca="1" si="189"/>
        <v>3,15788116052608+6,67677874018202i</v>
      </c>
      <c r="S170" s="223" t="str">
        <f t="shared" ca="1" si="190"/>
        <v>6,14115529106265-4,10338877763312i</v>
      </c>
      <c r="T170" s="223" t="str">
        <f t="shared" ca="1" si="191"/>
        <v>-4,96007041964946-5,47259437574818i</v>
      </c>
      <c r="U170" s="223" t="str">
        <f t="shared" ca="1" si="192"/>
        <v>-4,68556831904835+5,70938151614364i</v>
      </c>
      <c r="V170" s="223" t="str">
        <f t="shared" ca="1" si="193"/>
        <v>6,3351017447433+3,79711385832748i</v>
      </c>
      <c r="W170" s="223" t="str">
        <f t="shared" ca="1" si="194"/>
        <v>2,82646334959023-6,82368615213034i</v>
      </c>
      <c r="X170" s="223" t="str">
        <f t="shared" ca="1" si="195"/>
        <v>-7,16455836137551-1,79462844505388i</v>
      </c>
      <c r="Y170" s="223" t="str">
        <f t="shared" ca="1" si="196"/>
        <v>-0,723945254334282+7,35033951855825i</v>
      </c>
      <c r="Z170" s="223" t="str">
        <f t="shared" ca="1" si="197"/>
        <v>7,37700802267184-0,362409164877961i</v>
      </c>
      <c r="AA170" s="223" t="str">
        <f t="shared" ca="1" si="198"/>
        <v>-1,44091852012075-7,24398658113923i</v>
      </c>
      <c r="AB170" s="223" t="str">
        <f t="shared" ca="1" si="199"/>
        <v>-6,95415470645422+2,48823634087536i</v>
      </c>
      <c r="AC170" s="223" t="str">
        <f t="shared" ca="1" si="200"/>
        <v>3,48169135914918+6,51378638343155i</v>
      </c>
      <c r="AD170" s="223" t="str">
        <f t="shared" ca="1" si="201"/>
        <v>5,93241425638392-4,39977827395939i</v>
      </c>
      <c r="AE170" s="223" t="str">
        <f t="shared" ca="1" si="202"/>
        <v>-5,22262327615889-5,22262327615879i</v>
      </c>
      <c r="AF170" s="223" t="str">
        <f t="shared" ca="1" si="203"/>
        <v>-4,39977827395929+5,93241425638399i</v>
      </c>
      <c r="AG170" s="223" t="str">
        <f t="shared" ca="1" si="204"/>
        <v>6,51378638343161+3,48169135914906i</v>
      </c>
      <c r="AH170" s="223" t="str">
        <f t="shared" ca="1" si="205"/>
        <v>2,48823634087591-6,95415470645402i</v>
      </c>
      <c r="AI170" s="223" t="str">
        <f t="shared" ca="1" si="206"/>
        <v>-7,24398658113926-1,4409185201206i</v>
      </c>
      <c r="AJ170" s="223" t="str">
        <f t="shared" ca="1" si="207"/>
        <v>-0,362409164877806+7,37700802267184i</v>
      </c>
      <c r="AK170" s="223" t="str">
        <f t="shared" ca="1" si="208"/>
        <v>7,35033951855823-0,723945254334436i</v>
      </c>
      <c r="AL170" s="223" t="str">
        <f t="shared" ca="1" si="209"/>
        <v>-1,79462844505402-7,16455836137547i</v>
      </c>
      <c r="AM170" s="223" t="str">
        <f t="shared" ca="1" si="210"/>
        <v>-6,82368615213057+2,82646334958968i</v>
      </c>
      <c r="AN170" s="223" t="str">
        <f t="shared" ca="1" si="211"/>
        <v>3,7971138583276+6,33510174474323i</v>
      </c>
      <c r="AO170" s="223" t="str">
        <f t="shared" ca="1" si="212"/>
        <v>5,70938151614355-4,68556831904846i</v>
      </c>
      <c r="AP170" s="223" t="str">
        <f t="shared" ca="1" si="213"/>
        <v>-5,47259437574823-4,96007041964941i</v>
      </c>
      <c r="AQ170" s="223" t="str">
        <f t="shared" ca="1" si="214"/>
        <v>-4,10338877763319+6,1411552910626i</v>
      </c>
      <c r="AR170" s="223" t="str">
        <f t="shared" ca="1" si="215"/>
        <v>-4,10338877763319+6,1411552910626i</v>
      </c>
      <c r="AS170" s="223" t="str">
        <f t="shared" ca="1" si="216"/>
        <v>2,1440149528727-7,06787009297784i</v>
      </c>
      <c r="AT170" s="223" t="str">
        <f t="shared" ca="1" si="217"/>
        <v>-7,30596340273075-1,08373729626282i</v>
      </c>
      <c r="AU170" s="223" t="str">
        <f t="shared" ca="1" si="218"/>
        <v>1,28484573037961E-13+7,38590466830924i</v>
      </c>
      <c r="AV170" s="223" t="str">
        <f t="shared" ca="1" si="219"/>
        <v>7,30596340273072-1,08373729626308i</v>
      </c>
      <c r="AW170" s="223" t="str">
        <f t="shared" ca="1" si="220"/>
        <v>-2,14401495287224-7,06787009297797i</v>
      </c>
      <c r="AX170" s="223" t="str">
        <f t="shared" ca="1" si="221"/>
        <v>-6,67677874018213+3,15788116052586i</v>
      </c>
      <c r="AY170" s="223" t="str">
        <f t="shared" ca="1" si="222"/>
        <v>4,1033887776334+6,14115529106246i</v>
      </c>
      <c r="AZ170" s="223" t="str">
        <f t="shared" ca="1" si="223"/>
        <v>5,47259437574805-4,9600704196496i</v>
      </c>
      <c r="BA170" s="223" t="str">
        <f t="shared" ca="1" si="224"/>
        <v>-5,70938151614375-4,68556831904822i</v>
      </c>
      <c r="BB170" s="223" t="str">
        <f t="shared" ca="1" si="225"/>
        <v>-3,79711385832733+6,33510174474339i</v>
      </c>
      <c r="BC170" s="223" t="str">
        <f t="shared" ca="1" si="226"/>
        <v>6,82368615213041+2,82646334959008i</v>
      </c>
      <c r="BD170" s="223" t="str">
        <f t="shared" ca="1" si="227"/>
        <v>1,79462844505443-7,16455836137537i</v>
      </c>
      <c r="BE170" s="223" t="str">
        <f t="shared" ca="1" si="228"/>
        <v>-7,35033951855826-0,723945254334128i</v>
      </c>
      <c r="BF170" s="223" t="str">
        <f t="shared" ca="1" si="229"/>
        <v>0,362409164878115+7,37700802267183i</v>
      </c>
      <c r="BG170" s="223" t="str">
        <f t="shared" ca="1" si="230"/>
        <v>7,2439865811392-1,4409185201209i</v>
      </c>
      <c r="BH170" s="223" t="str">
        <f t="shared" ca="1" si="231"/>
        <v>-2,48823634087551-6,95415470645417i</v>
      </c>
      <c r="BI170" s="223" t="str">
        <f t="shared" ca="1" si="232"/>
        <v>-6,51378638343182+3,48169135914866i</v>
      </c>
      <c r="BJ170" s="223" t="str">
        <f t="shared" ca="1" si="233"/>
        <v>4,39977827395952+5,93241425638382i</v>
      </c>
      <c r="BK170" s="223" t="str">
        <f t="shared" ca="1" si="234"/>
        <v>5,22262327615869-5,22262327615899i</v>
      </c>
      <c r="BL170" s="223" t="str">
        <f t="shared" ca="1" si="235"/>
        <v>-5,93241425638409-4,39977827395916i</v>
      </c>
      <c r="BM170" s="223" t="str">
        <f t="shared" ca="1" si="236"/>
        <v>-3,48169135914892+6,51378638343168i</v>
      </c>
      <c r="BN170" s="223" t="str">
        <f t="shared" ca="1" si="237"/>
        <v>6,95415470645407+2,48823634087579i</v>
      </c>
      <c r="BO170" s="223" t="str">
        <f t="shared" ca="1" si="238"/>
        <v>1,44091852012119-7,24398658113914i</v>
      </c>
      <c r="BP170" s="223" t="str">
        <f t="shared" ca="1" si="239"/>
        <v>-7,37700802267185-0,362409164877678i</v>
      </c>
      <c r="BQ170" s="223" t="str">
        <f t="shared" ca="1" si="240"/>
        <v>0,723945254334564+7,35033951855822i</v>
      </c>
      <c r="BR170" s="223" t="str">
        <f t="shared" ca="1" si="241"/>
        <v>7,16455836137544-1,79462844505414i</v>
      </c>
      <c r="BS170" s="223" t="str">
        <f t="shared" ca="1" si="242"/>
        <v>-2,8264633495898-6,82368615213052i</v>
      </c>
      <c r="BT170" s="223" t="str">
        <f t="shared" ca="1" si="243"/>
        <v>-6,33510174474354+3,79711385832708i</v>
      </c>
      <c r="BU170" s="223" t="str">
        <f t="shared" ca="1" si="244"/>
        <v>4,68556831904855+5,70938151614347i</v>
      </c>
      <c r="BV170" s="223" t="str">
        <f t="shared" ca="1" si="245"/>
        <v>4,96007041965041-5,47259437574733i</v>
      </c>
      <c r="BW170" s="223" t="str">
        <f t="shared" ca="1" si="246"/>
        <v>-6,14115529106227-4,10338877763369i</v>
      </c>
      <c r="BX170" s="223" t="str">
        <f t="shared" ca="1" si="247"/>
        <v>-3,15788116052618+6,67677874018198i</v>
      </c>
      <c r="BY170" s="223" t="str">
        <f t="shared" ca="1" si="248"/>
        <v>7,06787009297809+2,14401495287187i</v>
      </c>
      <c r="BZ170" s="223" t="str">
        <f t="shared" ca="1" si="249"/>
        <v>1,08373729626197-7,30596340273088i</v>
      </c>
      <c r="CA170" s="223" t="str">
        <f t="shared" ca="1" si="250"/>
        <v>-7,38590466830924+1,72640940061937E-12i</v>
      </c>
      <c r="CB170" s="223" t="str">
        <f t="shared" ca="1" si="251"/>
        <v>1,08373729626538+7,30596340273038i</v>
      </c>
      <c r="CC170" s="223" t="str">
        <f t="shared" ca="1" si="252"/>
        <v>7,06787009297708-2,14401495287517i</v>
      </c>
      <c r="CD170" s="223" t="str">
        <f t="shared" ca="1" si="253"/>
        <v>-3,1578811605293-6,6767787401805i</v>
      </c>
      <c r="CE170" s="223" t="str">
        <f t="shared" ca="1" si="254"/>
        <v>-6,14115529106444+4,10338877763045i</v>
      </c>
      <c r="CF170" s="223" t="str">
        <f t="shared" ca="1" si="255"/>
        <v>4,96007041964752+5,47259437574994i</v>
      </c>
      <c r="CG170" s="223" t="str">
        <f t="shared" ca="1" si="256"/>
        <v>4,68556831904986-5,7093815161424i</v>
      </c>
      <c r="CH170" s="223" t="str">
        <f t="shared" ca="1" si="257"/>
        <v>-6,33510174474267-3,79711385832853i</v>
      </c>
      <c r="CI170" s="223" t="str">
        <f t="shared" ca="1" si="258"/>
        <v>-2,82646334959068+6,82368615213015i</v>
      </c>
      <c r="CJ170" s="223" t="str">
        <f t="shared" ca="1" si="259"/>
        <v>7,16455836137539+1,79462844505436i</v>
      </c>
      <c r="CK170" s="223" t="str">
        <f t="shared" ca="1" si="260"/>
        <v>0,723945254334053-7,35033951855827i</v>
      </c>
      <c r="CL170" s="223" t="str">
        <f t="shared" ca="1" si="261"/>
        <v>-7,37700802267179+0,362409164878925i</v>
      </c>
      <c r="CM170" s="223" t="str">
        <f t="shared" ca="1" si="262"/>
        <v>1,44091852012252+7,24398658113888i</v>
      </c>
      <c r="CN170" s="223" t="str">
        <f t="shared" ca="1" si="263"/>
        <v>6,9541547064534-2,48823634087766i</v>
      </c>
      <c r="CO170" s="223" t="str">
        <f t="shared" ca="1" si="264"/>
        <v>-3,48169135915141-6,51378638343035i</v>
      </c>
      <c r="CP170" s="223" t="str">
        <f t="shared" ca="1" si="265"/>
        <v>-5,93241425638203+4,39977827396194i</v>
      </c>
      <c r="CQ170" s="223" t="str">
        <f t="shared" ca="1" si="266"/>
        <v>5,22262327615653+5,22262327616116i</v>
      </c>
      <c r="CR170" s="223" t="str">
        <f t="shared" ca="1" si="267"/>
        <v>4,39977827396147-5,93241425638238i</v>
      </c>
      <c r="CS170" s="223" t="str">
        <f t="shared" ca="1" si="268"/>
        <v>-6,51378638343073-3,4816913591507i</v>
      </c>
      <c r="CT170" s="223" t="str">
        <f t="shared" ca="1" si="269"/>
        <v>-2,4882363408771+6,9541547064536i</v>
      </c>
      <c r="CU170" s="223" t="str">
        <f t="shared" ca="1" si="270"/>
        <v>7,24398658113903+1,44091852012174i</v>
      </c>
      <c r="CV170" s="223" t="str">
        <f t="shared" ca="1" si="271"/>
        <v>0,362409164878336-7,37700802267182i</v>
      </c>
      <c r="CW170" s="223" t="str">
        <f t="shared" ca="1" si="272"/>
        <v>-7,3503395185582+0,723945254334744i</v>
      </c>
      <c r="CX170" s="223" t="str">
        <f t="shared" ca="1" si="273"/>
        <v>1,79462844505493+7,16455836137524i</v>
      </c>
      <c r="CY170" s="223" t="str">
        <f t="shared" ca="1" si="274"/>
        <v>6,82368615212989-2,82646334959132i</v>
      </c>
      <c r="CZ170" s="223" t="str">
        <f t="shared" ca="1" si="275"/>
        <v>-3,79711385832904-6,33510174474237i</v>
      </c>
      <c r="DA170" s="223" t="str">
        <f t="shared" ca="1" si="276"/>
        <v>-5,70938151614195+4,6855683190504i</v>
      </c>
      <c r="DB170" s="223" t="str">
        <f t="shared" ca="1" si="277"/>
        <v>5,47259437575033+4,96007041964709i</v>
      </c>
      <c r="DC170" s="223" t="str">
        <f t="shared" ca="1" si="278"/>
        <v>4,10338877763598-6,14115529106073i</v>
      </c>
      <c r="DD170" s="223" t="str">
        <f t="shared" ca="1" si="279"/>
        <v>-6,67677874018075-3,15788116052876i</v>
      </c>
      <c r="DE170" s="223" t="str">
        <f t="shared" ca="1" si="280"/>
        <v>-2,14401495287451+7,06787009297728i</v>
      </c>
      <c r="DF170" s="223" t="str">
        <f t="shared" ca="1" si="281"/>
        <v>7,30596340273046+1,0837372962648i</v>
      </c>
      <c r="DG170" s="223" t="str">
        <f t="shared" ca="1" si="282"/>
        <v>1,03150652633873E-12-7,38590466830924i</v>
      </c>
      <c r="DH170" s="223" t="str">
        <f t="shared" ca="1" si="283"/>
        <v>-7,3059634027308+1,08373729626256i</v>
      </c>
      <c r="DI170" s="223" t="str">
        <f t="shared" ca="1" si="284"/>
        <v>2,14401495287253+7,06787009297788i</v>
      </c>
      <c r="DJ170" s="223" t="str">
        <f t="shared" ca="1" si="285"/>
        <v>6,67677874018173-3,15788116052671i</v>
      </c>
      <c r="DK170" s="223" t="str">
        <f t="shared" ca="1" si="286"/>
        <v>-4,10338877763427-6,14115529106189i</v>
      </c>
      <c r="DL170" s="223" t="str">
        <f t="shared" ca="1" si="287"/>
        <v>-5,47259437574693+4,96007041965084i</v>
      </c>
      <c r="DM170" s="223" t="str">
        <f t="shared" ca="1" si="288"/>
        <v>5,70938151614531+4,68556831904632i</v>
      </c>
      <c r="DN170" s="223" t="str">
        <f t="shared" ca="1" si="289"/>
        <v>3,79711385832469-6,33510174474498i</v>
      </c>
      <c r="DO170" s="223" t="str">
        <f t="shared" ca="1" si="290"/>
        <v>-6,8236861521291-2,82646334959323i</v>
      </c>
      <c r="DP170" s="223" t="str">
        <f t="shared" ca="1" si="291"/>
        <v>-1,79462844505714+7,16455836137469i</v>
      </c>
      <c r="DQ170" s="223" t="str">
        <f t="shared" ca="1" si="292"/>
        <v>7,350339518558+0,723945254336797i</v>
      </c>
      <c r="DR170" s="223" t="str">
        <f t="shared" ca="1" si="293"/>
        <v>-0,362409164876065-7,37700802267193i</v>
      </c>
      <c r="DS170" s="223" t="str">
        <f t="shared" ca="1" si="294"/>
        <v>-7,24398658113944+1,44091852011971i</v>
      </c>
      <c r="DT170" s="223" t="str">
        <f t="shared" ca="1" si="295"/>
        <v>2,48823634087496+6,95415470645436i</v>
      </c>
      <c r="DU170" s="223" t="str">
        <f t="shared" ca="1" si="296"/>
        <v>6,51378638343169-3,48169135914889i</v>
      </c>
      <c r="DV170" s="223" t="str">
        <f t="shared" ca="1" si="297"/>
        <v>-4,39977827395963-5,93241425638373i</v>
      </c>
      <c r="DW170" s="223" t="str">
        <f t="shared" ca="1" si="298"/>
        <v>-5,22262327615799+5,22262327615969i</v>
      </c>
      <c r="DX170" s="223" t="str">
        <f t="shared" ca="1" si="299"/>
        <v>5,93241425638517+4,39977827395769i</v>
      </c>
      <c r="DY170" s="223" t="str">
        <f t="shared" ca="1" si="300"/>
        <v>3,48169135914675-6,51378638343284i</v>
      </c>
      <c r="DZ170" s="223" t="str">
        <f t="shared" ca="1" si="301"/>
        <v>-6,95415470645518-2,48823634087268i</v>
      </c>
      <c r="EA170" s="223" t="str">
        <f t="shared" ca="1" si="302"/>
        <v>-1,44091852011733+7,24398658113991i</v>
      </c>
      <c r="EB170" s="223" t="str">
        <f t="shared" ca="1" si="303"/>
        <v>7,37700802267168+0,362409164881195i</v>
      </c>
      <c r="EC170" s="223" t="str">
        <f t="shared" ca="1" si="304"/>
        <v>-0,723945254331895-7,35033951855848i</v>
      </c>
      <c r="ED170" s="223" t="str">
        <f t="shared" ca="1" si="305"/>
        <v>-7,16455836137594+1,79462844505215i</v>
      </c>
      <c r="EE170" s="223" t="str">
        <f t="shared" ca="1" si="306"/>
        <v>2,82646334958868+6,82368615213098i</v>
      </c>
      <c r="EF170" s="223" t="str">
        <f t="shared" ca="1" si="307"/>
        <v>6,33510174474373-3,79711385832676i</v>
      </c>
      <c r="EG170" s="223" t="str">
        <f t="shared" ca="1" si="308"/>
        <v>-4,68556831904818-5,70938151614377i</v>
      </c>
      <c r="EH170" s="223" t="str">
        <f t="shared" ca="1" si="309"/>
        <v>-4,96007041964905+5,47259437574855i</v>
      </c>
      <c r="EI170" s="223" t="str">
        <f t="shared" ca="1" si="310"/>
        <v>6,14115529106323+4,10338877763225i</v>
      </c>
      <c r="EJ170" s="223" t="str">
        <f t="shared" ca="1" si="311"/>
        <v>3,15788116052452-6,67677874018276i</v>
      </c>
      <c r="EK170" s="223" t="str">
        <f t="shared" ca="1" si="312"/>
        <v>-7,06787009297858-2,14401495287022i</v>
      </c>
      <c r="EL170" s="223" t="str">
        <f t="shared" ca="1" si="313"/>
        <v>-1,08373729626016+7,30596340273115i</v>
      </c>
      <c r="EM170" s="223" t="str">
        <f t="shared" ca="1" si="314"/>
        <v>7,38590466830924-3,45281880123874E-12i</v>
      </c>
      <c r="EN170" s="223"/>
      <c r="EO170" s="223"/>
      <c r="EP170" s="223"/>
    </row>
    <row r="171" spans="1:146" ht="15.75" thickBot="1">
      <c r="A171" s="257">
        <f t="shared" si="181"/>
        <v>1.3867187500000008E-3</v>
      </c>
      <c r="B171" s="256">
        <v>71</v>
      </c>
      <c r="C171" s="230">
        <f t="shared" si="182"/>
        <v>14200</v>
      </c>
      <c r="D171" s="229">
        <f t="shared" si="315"/>
        <v>89221.231361950122</v>
      </c>
      <c r="E171" s="229" t="str">
        <f t="shared" si="316"/>
        <v>89221,2313619501i</v>
      </c>
      <c r="F171" s="229" t="str">
        <f t="shared" si="183"/>
        <v>0,00987396156222992+0,0000564237500211499i</v>
      </c>
      <c r="G171" s="229" t="str">
        <f t="shared" si="184"/>
        <v>-4,90115628438484+1,29456525860327i</v>
      </c>
      <c r="H171" s="229" t="str">
        <f t="shared" si="180"/>
        <v>0,00201696094814239-0,00595358056219542i</v>
      </c>
      <c r="I171" s="229" t="str">
        <f t="shared" si="317"/>
        <v>-0,00199117143552782+0,0056546174538367i</v>
      </c>
      <c r="J171" s="255" t="str">
        <f ca="1">IMPRODUCT(1/N_FFT2,CH100)</f>
        <v>0,0709685721429066+0,00445440440256742i</v>
      </c>
      <c r="K171" s="254" t="str">
        <f t="shared" ca="1" si="318"/>
        <v>-0,000166498546552356+0,000392430643904467i</v>
      </c>
      <c r="N171" s="246">
        <f t="shared" ca="1" si="185"/>
        <v>17.402656286403914</v>
      </c>
      <c r="O171" s="223">
        <f t="shared" ca="1" si="186"/>
        <v>7.4026562864039134</v>
      </c>
      <c r="P171" s="223" t="str">
        <f t="shared" ca="1" si="187"/>
        <v>-1,26557210056694-7,29367173328372i</v>
      </c>
      <c r="Q171" s="223" t="str">
        <f t="shared" ca="1" si="188"/>
        <v>-6,96992709305338+2,49387979103963i</v>
      </c>
      <c r="R171" s="223" t="str">
        <f t="shared" ca="1" si="189"/>
        <v>3,64875590126696+6,44095493444915i</v>
      </c>
      <c r="S171" s="223" t="str">
        <f t="shared" ca="1" si="190"/>
        <v>5,72233069204162-4,69619543306642i</v>
      </c>
      <c r="T171" s="223" t="str">
        <f t="shared" ca="1" si="191"/>
        <v>-5,60535682771187-4,83521405200011i</v>
      </c>
      <c r="U171" s="223" t="str">
        <f t="shared" ca="1" si="192"/>
        <v>-3,80572591115965+6,34947008684689i</v>
      </c>
      <c r="V171" s="223" t="str">
        <f t="shared" ca="1" si="193"/>
        <v>6,90662500746351+2,66417925465143i</v>
      </c>
      <c r="W171" s="223" t="str">
        <f t="shared" ca="1" si="194"/>
        <v>1,44418659868931-7,26041632158939i</v>
      </c>
      <c r="X171" s="223" t="str">
        <f t="shared" ca="1" si="195"/>
        <v>-7,40042674473202-0,181670279601183i</v>
      </c>
      <c r="Y171" s="223" t="str">
        <f t="shared" ca="1" si="196"/>
        <v>1,08619526913413+7,32253370985385i</v>
      </c>
      <c r="Z171" s="223" t="str">
        <f t="shared" ca="1" si="197"/>
        <v>7,02903075518466-2,32207810749416i</v>
      </c>
      <c r="AA171" s="223" t="str">
        <f t="shared" ca="1" si="198"/>
        <v>-3,48958801725552-6,5285599916415i</v>
      </c>
      <c r="AB171" s="223" t="str">
        <f t="shared" ca="1" si="199"/>
        <v>-5,83585763833393+4,55434800160625i</v>
      </c>
      <c r="AC171" s="223" t="str">
        <f t="shared" ca="1" si="200"/>
        <v>5,48500650602675+4,97132011878934i</v>
      </c>
      <c r="AD171" s="223" t="str">
        <f t="shared" ca="1" si="201"/>
        <v>3,96040349406852-6,2541605558864i</v>
      </c>
      <c r="AE171" s="223" t="str">
        <f t="shared" ca="1" si="202"/>
        <v>-6,83916262922454-2,83287391630016i</v>
      </c>
      <c r="AF171" s="223" t="str">
        <f t="shared" ca="1" si="203"/>
        <v>-1,62193117280618+7,22278750658739i</v>
      </c>
      <c r="AG171" s="223" t="str">
        <f t="shared" ca="1" si="204"/>
        <v>7,39373946270889+0,363231127819023i</v>
      </c>
      <c r="AH171" s="223" t="str">
        <f t="shared" ca="1" si="205"/>
        <v>-0,906164154286579-7,34698486592436i</v>
      </c>
      <c r="AI171" s="223" t="str">
        <f t="shared" ca="1" si="206"/>
        <v>-7,08390039202143+2,14887769092471i</v>
      </c>
      <c r="AJ171" s="223" t="str">
        <f t="shared" ca="1" si="207"/>
        <v>3,3283181359064+6,61223248841357i</v>
      </c>
      <c r="AK171" s="223" t="str">
        <f t="shared" ca="1" si="208"/>
        <v>5,94586928220238-4,40975720120707i</v>
      </c>
      <c r="AL171" s="223" t="str">
        <f t="shared" ca="1" si="209"/>
        <v>-5,36135222152019-5,10443164822842i</v>
      </c>
      <c r="AM171" s="223" t="str">
        <f t="shared" ca="1" si="210"/>
        <v>-4,11269547800158+6,15508375246517i</v>
      </c>
      <c r="AN171" s="223" t="str">
        <f t="shared" ca="1" si="211"/>
        <v>6,7675805951505+2,99986216062969i</v>
      </c>
      <c r="AO171" s="223" t="str">
        <f t="shared" ca="1" si="212"/>
        <v>1,79869875623243-7,18080795446886i</v>
      </c>
      <c r="AP171" s="223" t="str">
        <f t="shared" ca="1" si="213"/>
        <v>-7,38259846850314-0,544573179187526i</v>
      </c>
      <c r="AQ171" s="223" t="str">
        <f t="shared" ca="1" si="214"/>
        <v>0,72558720003611+7,36701047303309i</v>
      </c>
      <c r="AR171" s="223" t="str">
        <f t="shared" ca="1" si="215"/>
        <v>0,72558720003611+7,36701047303309i</v>
      </c>
      <c r="AS171" s="223" t="str">
        <f t="shared" ca="1" si="216"/>
        <v>-3,16504340016533-6,69192202358226i</v>
      </c>
      <c r="AT171" s="223" t="str">
        <f t="shared" ca="1" si="217"/>
        <v>-6,05229935674511+4,26251012796193i</v>
      </c>
      <c r="AU171" s="223" t="str">
        <f t="shared" ca="1" si="218"/>
        <v>5,23446845890929+5,23446845890958i</v>
      </c>
      <c r="AV171" s="223" t="str">
        <f t="shared" ca="1" si="219"/>
        <v>4,26251012796227-6,05229935674488i</v>
      </c>
      <c r="AW171" s="223" t="str">
        <f t="shared" ca="1" si="220"/>
        <v>-6,69192202358206-3,16504340016576i</v>
      </c>
      <c r="AX171" s="223" t="str">
        <f t="shared" ca="1" si="221"/>
        <v>-1,97438287078566+7,13450295214625i</v>
      </c>
      <c r="AY171" s="223" t="str">
        <f t="shared" ca="1" si="222"/>
        <v>7,36701047303311+0,725587200035841i</v>
      </c>
      <c r="AZ171" s="223" t="str">
        <f t="shared" ca="1" si="223"/>
        <v>-0,544573179187848-7,38259846850312i</v>
      </c>
      <c r="BA171" s="223" t="str">
        <f t="shared" ca="1" si="224"/>
        <v>-7,18080795446878+1,79869875623275i</v>
      </c>
      <c r="BB171" s="223" t="str">
        <f t="shared" ca="1" si="225"/>
        <v>2,99986216062931+6,76758059515066i</v>
      </c>
      <c r="BC171" s="223" t="str">
        <f t="shared" ca="1" si="226"/>
        <v>6,1550837524654-4,11269547800124i</v>
      </c>
      <c r="BD171" s="223" t="str">
        <f t="shared" ca="1" si="227"/>
        <v>-5,10443164822812-5,36135222152048i</v>
      </c>
      <c r="BE171" s="223" t="str">
        <f t="shared" ca="1" si="228"/>
        <v>-4,4097572012074+5,94586928220213i</v>
      </c>
      <c r="BF171" s="223" t="str">
        <f t="shared" ca="1" si="229"/>
        <v>6,61223248841369+3,32831813590616i</v>
      </c>
      <c r="BG171" s="223" t="str">
        <f t="shared" ca="1" si="230"/>
        <v>2,14887769092445-7,08390039202152i</v>
      </c>
      <c r="BH171" s="223" t="str">
        <f t="shared" ca="1" si="231"/>
        <v>-7,34698486592439-0,906164154286305i</v>
      </c>
      <c r="BI171" s="223" t="str">
        <f t="shared" ca="1" si="232"/>
        <v>0,363231127819293+7,39373946270887i</v>
      </c>
      <c r="BJ171" s="223" t="str">
        <f t="shared" ca="1" si="233"/>
        <v>7,22278750658733-1,62193117280644i</v>
      </c>
      <c r="BK171" s="223" t="str">
        <f t="shared" ca="1" si="234"/>
        <v>-2,83287391629975-6,83916262922471i</v>
      </c>
      <c r="BL171" s="223" t="str">
        <f t="shared" ca="1" si="235"/>
        <v>-6,25416055588664+3,96040349406815i</v>
      </c>
      <c r="BM171" s="223" t="str">
        <f t="shared" ca="1" si="236"/>
        <v>4,97132011878901+5,48500650602704i</v>
      </c>
      <c r="BN171" s="223" t="str">
        <f t="shared" ca="1" si="237"/>
        <v>4,554348001606-5,83585763833413i</v>
      </c>
      <c r="BO171" s="223" t="str">
        <f t="shared" ca="1" si="238"/>
        <v>-6,52855999164165-3,48958801725523i</v>
      </c>
      <c r="BP171" s="223" t="str">
        <f t="shared" ca="1" si="239"/>
        <v>-2,32207810749384+7,02903075518475i</v>
      </c>
      <c r="BQ171" s="223" t="str">
        <f t="shared" ca="1" si="240"/>
        <v>7,3225337098539+1,08619526913378i</v>
      </c>
      <c r="BR171" s="223" t="str">
        <f t="shared" ca="1" si="241"/>
        <v>-0,181670279601426-7,40042674473201i</v>
      </c>
      <c r="BS171" s="223" t="str">
        <f t="shared" ca="1" si="242"/>
        <v>-7,26041632158934+1,44418659868956i</v>
      </c>
      <c r="BT171" s="223" t="str">
        <f t="shared" ca="1" si="243"/>
        <v>2,66417925465098+6,90662500746368i</v>
      </c>
      <c r="BU171" s="223" t="str">
        <f t="shared" ca="1" si="244"/>
        <v>6,34947008684751-3,80572591115862i</v>
      </c>
      <c r="BV171" s="223" t="str">
        <f t="shared" ca="1" si="245"/>
        <v>-4,83521405199886-5,60535682771294i</v>
      </c>
      <c r="BW171" s="223" t="str">
        <f t="shared" ca="1" si="246"/>
        <v>-4,69619543306819+5,72233069204017i</v>
      </c>
      <c r="BX171" s="223" t="str">
        <f t="shared" ca="1" si="247"/>
        <v>6,44095493444774+3,64875590126946i</v>
      </c>
      <c r="BY171" s="223" t="str">
        <f t="shared" ca="1" si="248"/>
        <v>2,49387979104295-6,96992709305219i</v>
      </c>
      <c r="BZ171" s="223" t="str">
        <f t="shared" ca="1" si="249"/>
        <v>-7,29367173328427-1,2655721005638i</v>
      </c>
      <c r="CA171" s="223" t="str">
        <f t="shared" ca="1" si="250"/>
        <v>2,5320068263603E-12+7,40265628640391i</v>
      </c>
      <c r="CB171" s="223" t="str">
        <f t="shared" ca="1" si="251"/>
        <v>7,2936717332834-1,26557210056879i</v>
      </c>
      <c r="CC171" s="223" t="str">
        <f t="shared" ca="1" si="252"/>
        <v>-2,49387979104079-6,96992709305296i</v>
      </c>
      <c r="CD171" s="223" t="str">
        <f t="shared" ca="1" si="253"/>
        <v>-6,44095493444887+3,64875590126746i</v>
      </c>
      <c r="CE171" s="223" t="str">
        <f t="shared" ca="1" si="254"/>
        <v>4,69619543306632+5,72233069204169i</v>
      </c>
      <c r="CF171" s="223" t="str">
        <f t="shared" ca="1" si="255"/>
        <v>4,83521405200069-5,60535682771137i</v>
      </c>
      <c r="CG171" s="223" t="str">
        <f t="shared" ca="1" si="256"/>
        <v>-6,34947008684627-3,80572591116068i</v>
      </c>
      <c r="CH171" s="223" t="str">
        <f t="shared" ca="1" si="257"/>
        <v>-2,66417925465323+6,90662500746282i</v>
      </c>
      <c r="CI171" s="223" t="str">
        <f t="shared" ca="1" si="258"/>
        <v>7,26041632158887+1,44418659869192i</v>
      </c>
      <c r="CJ171" s="223" t="str">
        <f t="shared" ca="1" si="259"/>
        <v>0,181670279604567-7,40042674473194i</v>
      </c>
      <c r="CK171" s="223" t="str">
        <f t="shared" ca="1" si="260"/>
        <v>-7,32253370985337+1,08619526913734i</v>
      </c>
      <c r="CL171" s="223" t="str">
        <f t="shared" ca="1" si="261"/>
        <v>2,32207810749656+7,02903075518386i</v>
      </c>
      <c r="CM171" s="223" t="str">
        <f t="shared" ca="1" si="262"/>
        <v>6,52855999164066-3,48958801725709i</v>
      </c>
      <c r="CN171" s="223" t="str">
        <f t="shared" ca="1" si="263"/>
        <v>-4,55434800160709-5,83585763833328i</v>
      </c>
      <c r="CO171" s="223" t="str">
        <f t="shared" ca="1" si="264"/>
        <v>-4,97132011878853+5,48500650602747i</v>
      </c>
      <c r="CP171" s="223" t="str">
        <f t="shared" ca="1" si="265"/>
        <v>6,25416055588658+3,96040349406822i</v>
      </c>
      <c r="CQ171" s="223" t="str">
        <f t="shared" ca="1" si="266"/>
        <v>2,83287391630051-6,83916262922439i</v>
      </c>
      <c r="CR171" s="223" t="str">
        <f t="shared" ca="1" si="267"/>
        <v>-7,22278750658715-1,62193117280725i</v>
      </c>
      <c r="CS171" s="223" t="str">
        <f t="shared" ca="1" si="268"/>
        <v>-0,363231127820854+7,3937394627088i</v>
      </c>
      <c r="CT171" s="223" t="str">
        <f t="shared" ca="1" si="269"/>
        <v>7,34698486592467-0,906164154284025i</v>
      </c>
      <c r="CU171" s="223" t="str">
        <f t="shared" ca="1" si="270"/>
        <v>-2,14887769092135-7,08390039202246i</v>
      </c>
      <c r="CV171" s="223" t="str">
        <f t="shared" ca="1" si="271"/>
        <v>-6,61223248841208+3,32831813590936i</v>
      </c>
      <c r="CW171" s="223" t="str">
        <f t="shared" ca="1" si="272"/>
        <v>4,40975720120978+5,94586928220037i</v>
      </c>
      <c r="CX171" s="223" t="str">
        <f t="shared" ca="1" si="273"/>
        <v>5,10443164822666-5,36135222152187i</v>
      </c>
      <c r="CY171" s="223" t="str">
        <f t="shared" ca="1" si="274"/>
        <v>-6,1550837524661-4,11269547800018i</v>
      </c>
      <c r="CZ171" s="223" t="str">
        <f t="shared" ca="1" si="275"/>
        <v>-2,99986216062881+6,76758059515088i</v>
      </c>
      <c r="DA171" s="223" t="str">
        <f t="shared" ca="1" si="276"/>
        <v>7,18080795446892+1,79869875623222i</v>
      </c>
      <c r="DB171" s="223" t="str">
        <f t="shared" ca="1" si="277"/>
        <v>0,544573179188043-7,3825984685031i</v>
      </c>
      <c r="DC171" s="223" t="str">
        <f t="shared" ca="1" si="278"/>
        <v>-7,3670104730332+0,725587200034913i</v>
      </c>
      <c r="DD171" s="223" t="str">
        <f t="shared" ca="1" si="279"/>
        <v>1,97438287078405+7,1345029521467i</v>
      </c>
      <c r="DE171" s="223" t="str">
        <f t="shared" ca="1" si="280"/>
        <v>6,69192202358308-3,16504340016358i</v>
      </c>
      <c r="DF171" s="223" t="str">
        <f t="shared" ca="1" si="281"/>
        <v>-4,26251012795975-6,05229935674665i</v>
      </c>
      <c r="DG171" s="223" t="str">
        <f t="shared" ca="1" si="282"/>
        <v>-5,23446845891199+5,23446845890687i</v>
      </c>
      <c r="DH171" s="223" t="str">
        <f t="shared" ca="1" si="283"/>
        <v>6,05229935674673+4,26251012795965i</v>
      </c>
      <c r="DI171" s="223" t="str">
        <f t="shared" ca="1" si="284"/>
        <v>3,16504340016347-6,69192202358314i</v>
      </c>
      <c r="DJ171" s="223" t="str">
        <f t="shared" ca="1" si="285"/>
        <v>-7,13450295214673-1,97438287078393i</v>
      </c>
      <c r="DK171" s="223" t="str">
        <f t="shared" ca="1" si="286"/>
        <v>-0,725587200034787+7,36701047303321i</v>
      </c>
      <c r="DL171" s="223" t="str">
        <f t="shared" ca="1" si="287"/>
        <v>7,3825984685031-0,54457317918817i</v>
      </c>
      <c r="DM171" s="223" t="str">
        <f t="shared" ca="1" si="288"/>
        <v>-1,79869875623234-7,18080795446889i</v>
      </c>
      <c r="DN171" s="223" t="str">
        <f t="shared" ca="1" si="289"/>
        <v>-6,76758059515083+2,99986216062893i</v>
      </c>
      <c r="DO171" s="223" t="str">
        <f t="shared" ca="1" si="290"/>
        <v>4,11269547800029+6,15508375246604i</v>
      </c>
      <c r="DP171" s="223" t="str">
        <f t="shared" ca="1" si="291"/>
        <v>5,36135222152178-5,10443164822675i</v>
      </c>
      <c r="DQ171" s="223" t="str">
        <f t="shared" ca="1" si="292"/>
        <v>-5,94586928220057-4,4097572012095i</v>
      </c>
      <c r="DR171" s="223" t="str">
        <f t="shared" ca="1" si="293"/>
        <v>-3,32831813590907+6,61223248841223i</v>
      </c>
      <c r="DS171" s="223" t="str">
        <f t="shared" ca="1" si="294"/>
        <v>7,08390039202249+2,14887769092122i</v>
      </c>
      <c r="DT171" s="223" t="str">
        <f t="shared" ca="1" si="295"/>
        <v>0,906164154283692-7,34698486592471i</v>
      </c>
      <c r="DU171" s="223" t="str">
        <f t="shared" ca="1" si="296"/>
        <v>-7,39373946270878+0,363231127821191i</v>
      </c>
      <c r="DV171" s="223" t="str">
        <f t="shared" ca="1" si="297"/>
        <v>1,62193117280738+7,22278750658712i</v>
      </c>
      <c r="DW171" s="223" t="str">
        <f t="shared" ca="1" si="298"/>
        <v>6,83916262922435-2,83287391630063i</v>
      </c>
      <c r="DX171" s="223" t="str">
        <f t="shared" ca="1" si="299"/>
        <v>-3,96040349406833-6,25416055588652i</v>
      </c>
      <c r="DY171" s="223" t="str">
        <f t="shared" ca="1" si="300"/>
        <v>-5,48500650602739+4,97132011878863i</v>
      </c>
      <c r="DZ171" s="223" t="str">
        <f t="shared" ca="1" si="301"/>
        <v>5,83585763833336+4,55434800160699i</v>
      </c>
      <c r="EA171" s="223" t="str">
        <f t="shared" ca="1" si="302"/>
        <v>3,48958801725698-6,52855999164072i</v>
      </c>
      <c r="EB171" s="223" t="str">
        <f t="shared" ca="1" si="303"/>
        <v>-7,0290307551839-2,32207810749644i</v>
      </c>
      <c r="EC171" s="223" t="str">
        <f t="shared" ca="1" si="304"/>
        <v>-1,08619526913721+7,3225337098534i</v>
      </c>
      <c r="ED171" s="223" t="str">
        <f t="shared" ca="1" si="305"/>
        <v>7,40042674473194-0,181670279604694i</v>
      </c>
      <c r="EE171" s="223" t="str">
        <f t="shared" ca="1" si="306"/>
        <v>-1,44418659869204-7,26041632158885i</v>
      </c>
      <c r="EF171" s="223" t="str">
        <f t="shared" ca="1" si="307"/>
        <v>-6,90662500746277+2,66417925465335i</v>
      </c>
      <c r="EG171" s="223" t="str">
        <f t="shared" ca="1" si="308"/>
        <v>3,80572591116079+6,3494700868462i</v>
      </c>
      <c r="EH171" s="223" t="str">
        <f t="shared" ca="1" si="309"/>
        <v>5,60535682771129-4,83521405200078i</v>
      </c>
      <c r="EI171" s="223" t="str">
        <f t="shared" ca="1" si="310"/>
        <v>-5,72233069204177-4,69619543306622i</v>
      </c>
      <c r="EJ171" s="223" t="str">
        <f t="shared" ca="1" si="311"/>
        <v>-3,64875590126726+6,44095493444899i</v>
      </c>
      <c r="EK171" s="223" t="str">
        <f t="shared" ca="1" si="312"/>
        <v>6,96992709305305+2,49387979104057i</v>
      </c>
      <c r="EL171" s="223" t="str">
        <f t="shared" ca="1" si="313"/>
        <v>1,26557210056856-7,29367173328344i</v>
      </c>
      <c r="EM171" s="223" t="str">
        <f t="shared" ca="1" si="314"/>
        <v>-7,40265628640391-2,29985145676579E-12i</v>
      </c>
      <c r="EN171" s="223"/>
      <c r="EO171" s="223"/>
      <c r="EP171" s="223"/>
    </row>
    <row r="172" spans="1:146" ht="15.75" thickBot="1">
      <c r="A172" s="257">
        <f t="shared" si="181"/>
        <v>1.4062500000000008E-3</v>
      </c>
      <c r="B172" s="256">
        <v>72</v>
      </c>
      <c r="C172" s="230">
        <f t="shared" si="182"/>
        <v>14400</v>
      </c>
      <c r="D172" s="229">
        <f t="shared" si="315"/>
        <v>90477.86842338604</v>
      </c>
      <c r="E172" s="229" t="str">
        <f t="shared" si="316"/>
        <v>90477,868423386i</v>
      </c>
      <c r="F172" s="229" t="str">
        <f t="shared" si="183"/>
        <v>0,00962765195643325+0,000135582813570816i</v>
      </c>
      <c r="G172" s="229" t="str">
        <f t="shared" si="184"/>
        <v>-4,88455091979713+1,33825692495762i</v>
      </c>
      <c r="H172" s="229" t="str">
        <f t="shared" si="180"/>
        <v>0,0020164714110188-0,00587080414422704i</v>
      </c>
      <c r="I172" s="229" t="str">
        <f t="shared" si="317"/>
        <v>-0,00199072719800926+0,00558291412369562i</v>
      </c>
      <c r="J172" s="255" t="str">
        <f ca="1">IMPRODUCT(1/N_FFT2,CI100)</f>
        <v>0,0381577463805351-0,000234755373990605i</v>
      </c>
      <c r="K172" s="254" t="str">
        <f t="shared" ca="1" si="318"/>
        <v>-0,000074651044441405+0,000213498755104167i</v>
      </c>
      <c r="N172" s="246">
        <f t="shared" ca="1" si="185"/>
        <v>17.415210832859728</v>
      </c>
      <c r="O172" s="223">
        <f t="shared" ca="1" si="186"/>
        <v>7.4152108328597297</v>
      </c>
      <c r="P172" s="223" t="str">
        <f t="shared" ca="1" si="187"/>
        <v>-1,44663586920009-7,2727296359554i</v>
      </c>
      <c r="Q172" s="223" t="str">
        <f t="shared" ca="1" si="188"/>
        <v>-6,85076151773507+2,83767833322957i</v>
      </c>
      <c r="R172" s="223" t="str">
        <f t="shared" ca="1" si="189"/>
        <v>4,11967041030139+6,1655224763395i</v>
      </c>
      <c r="S172" s="223" t="str">
        <f t="shared" ca="1" si="190"/>
        <v>5,24334586384309-5,24334586384304i</v>
      </c>
      <c r="T172" s="223" t="str">
        <f t="shared" ca="1" si="191"/>
        <v>-6,1655224763395-4,11967041030138i</v>
      </c>
      <c r="U172" s="223" t="str">
        <f t="shared" ca="1" si="192"/>
        <v>-2,83767833322923+6,85076151773521i</v>
      </c>
      <c r="V172" s="223" t="str">
        <f t="shared" ca="1" si="193"/>
        <v>7,27272963595538+1,44663586920017i</v>
      </c>
      <c r="W172" s="223" t="str">
        <f t="shared" ca="1" si="194"/>
        <v>-2,19836897792654E-13-7,41521083285973i</v>
      </c>
      <c r="X172" s="223" t="str">
        <f t="shared" ca="1" si="195"/>
        <v>-7,27272963595544+1,44663586919989i</v>
      </c>
      <c r="Y172" s="223" t="str">
        <f t="shared" ca="1" si="196"/>
        <v>2,83767833322966+6,85076151773503i</v>
      </c>
      <c r="Z172" s="223" t="str">
        <f t="shared" ca="1" si="197"/>
        <v>6,1655224763397-4,11967041030108i</v>
      </c>
      <c r="AA172" s="223" t="str">
        <f t="shared" ca="1" si="198"/>
        <v>-5,24334586384304-5,24334586384309i</v>
      </c>
      <c r="AB172" s="223" t="str">
        <f t="shared" ca="1" si="199"/>
        <v>-4,11967041030112+6,16552247633967i</v>
      </c>
      <c r="AC172" s="223" t="str">
        <f t="shared" ca="1" si="200"/>
        <v>6,85076151773502+2,8376783332297i</v>
      </c>
      <c r="AD172" s="223" t="str">
        <f t="shared" ca="1" si="201"/>
        <v>1,44663586919994-7,27272963595543i</v>
      </c>
      <c r="AE172" s="223" t="str">
        <f t="shared" ca="1" si="202"/>
        <v>-7,41521083285973-2,97961591213225E-13i</v>
      </c>
      <c r="AF172" s="223" t="str">
        <f t="shared" ca="1" si="203"/>
        <v>1,44663586920011+7,2727296359554i</v>
      </c>
      <c r="AG172" s="223" t="str">
        <f t="shared" ca="1" si="204"/>
        <v>6,85076151773495-2,83767833322986i</v>
      </c>
      <c r="AH172" s="223" t="str">
        <f t="shared" ca="1" si="205"/>
        <v>-4,11967041030126-6,16552247633958i</v>
      </c>
      <c r="AI172" s="223" t="str">
        <f t="shared" ca="1" si="206"/>
        <v>-5,24334586384292+5,24334586384321i</v>
      </c>
      <c r="AJ172" s="223" t="str">
        <f t="shared" ca="1" si="207"/>
        <v>6,16552247633937+4,11967041030157i</v>
      </c>
      <c r="AK172" s="223" t="str">
        <f t="shared" ca="1" si="208"/>
        <v>2,8376783332295-6,8507615177351i</v>
      </c>
      <c r="AL172" s="223" t="str">
        <f t="shared" ca="1" si="209"/>
        <v>-7,27272963595533-1,44663586920043i</v>
      </c>
      <c r="AM172" s="223" t="str">
        <f t="shared" ca="1" si="210"/>
        <v>-7,81246934205708E-14+7,41521083285973i</v>
      </c>
      <c r="AN172" s="223" t="str">
        <f t="shared" ca="1" si="211"/>
        <v>7,27272963595535-1,44663586920033i</v>
      </c>
      <c r="AO172" s="223" t="str">
        <f t="shared" ca="1" si="212"/>
        <v>-2,8376783332294-6,85076151773514i</v>
      </c>
      <c r="AP172" s="223" t="str">
        <f t="shared" ca="1" si="213"/>
        <v>-6,16552247633945+4,11967041030145i</v>
      </c>
      <c r="AQ172" s="223" t="str">
        <f t="shared" ca="1" si="214"/>
        <v>5,24334586384284+5,24334586384328i</v>
      </c>
      <c r="AR172" s="223" t="str">
        <f t="shared" ca="1" si="215"/>
        <v>5,24334586384284+5,24334586384328i</v>
      </c>
      <c r="AS172" s="223" t="str">
        <f t="shared" ca="1" si="216"/>
        <v>-6,85076151773518-2,83767833322929i</v>
      </c>
      <c r="AT172" s="223" t="str">
        <f t="shared" ca="1" si="217"/>
        <v>-1,44663586920021+7,27272963595538i</v>
      </c>
      <c r="AU172" s="223" t="str">
        <f t="shared" ca="1" si="218"/>
        <v>7,41521083285973-1,41712204372083E-13i</v>
      </c>
      <c r="AV172" s="223" t="str">
        <f t="shared" ca="1" si="219"/>
        <v>-1,44663586919982-7,27272963595546i</v>
      </c>
      <c r="AW172" s="223" t="str">
        <f t="shared" ca="1" si="220"/>
        <v>-6,85076151773506+2,8376783332296i</v>
      </c>
      <c r="AX172" s="223" t="str">
        <f t="shared" ca="1" si="221"/>
        <v>4,11967041030102+6,16552247633974i</v>
      </c>
      <c r="AY172" s="223" t="str">
        <f t="shared" ca="1" si="222"/>
        <v>5,24334586384312-5,243345863843i</v>
      </c>
      <c r="AZ172" s="223" t="str">
        <f t="shared" ca="1" si="223"/>
        <v>-6,16552247633962-4,11967041030121i</v>
      </c>
      <c r="BA172" s="223" t="str">
        <f t="shared" ca="1" si="224"/>
        <v>-2,83767833322977+6,85076151773499i</v>
      </c>
      <c r="BB172" s="223" t="str">
        <f t="shared" ca="1" si="225"/>
        <v>7,27272963595542+1,4466358692i</v>
      </c>
      <c r="BC172" s="223" t="str">
        <f t="shared" ca="1" si="226"/>
        <v>3,23398042719615E-13-7,41521083285973i</v>
      </c>
      <c r="BD172" s="223" t="str">
        <f t="shared" ca="1" si="227"/>
        <v>-7,2727296359554+1,44663586920009i</v>
      </c>
      <c r="BE172" s="223" t="str">
        <f t="shared" ca="1" si="228"/>
        <v>2,83767833322976+6,85076151773499i</v>
      </c>
      <c r="BF172" s="223" t="str">
        <f t="shared" ca="1" si="229"/>
        <v>6,16552247633962-4,11967041030119i</v>
      </c>
      <c r="BG172" s="223" t="str">
        <f t="shared" ca="1" si="230"/>
        <v>-5,24334586384315-5,24334586384297i</v>
      </c>
      <c r="BH172" s="223" t="str">
        <f t="shared" ca="1" si="231"/>
        <v>-4,11967041030159+6,16552247633936i</v>
      </c>
      <c r="BI172" s="223" t="str">
        <f t="shared" ca="1" si="232"/>
        <v>6,85076151773509+2,83767833322952i</v>
      </c>
      <c r="BJ172" s="223" t="str">
        <f t="shared" ca="1" si="233"/>
        <v>1,44663586919983-7,27272963595545i</v>
      </c>
      <c r="BK172" s="223" t="str">
        <f t="shared" ca="1" si="234"/>
        <v>-7,41521083285973-1,56249386841142E-13i</v>
      </c>
      <c r="BL172" s="223" t="str">
        <f t="shared" ca="1" si="235"/>
        <v>1,44663586920025+7,27272963595537i</v>
      </c>
      <c r="BM172" s="223" t="str">
        <f t="shared" ca="1" si="236"/>
        <v>6,85076151773517-2,83767833322933i</v>
      </c>
      <c r="BN172" s="223" t="str">
        <f t="shared" ca="1" si="237"/>
        <v>-4,11967041030142-6,16552247633947i</v>
      </c>
      <c r="BO172" s="223" t="str">
        <f t="shared" ca="1" si="238"/>
        <v>-5,2433458638433+5,24334586384282i</v>
      </c>
      <c r="BP172" s="223" t="str">
        <f t="shared" ca="1" si="239"/>
        <v>6,16552247633944+4,11967041030145i</v>
      </c>
      <c r="BQ172" s="223" t="str">
        <f t="shared" ca="1" si="240"/>
        <v>2,83767833322937-6,85076151773515i</v>
      </c>
      <c r="BR172" s="223" t="str">
        <f t="shared" ca="1" si="241"/>
        <v>-7,27272963595536-1,44663586920029i</v>
      </c>
      <c r="BS172" s="223" t="str">
        <f t="shared" ca="1" si="242"/>
        <v>1,16275752865693E-13+7,41521083285973i</v>
      </c>
      <c r="BT172" s="223" t="str">
        <f t="shared" ca="1" si="243"/>
        <v>7,27272963595503-1,44663586920197i</v>
      </c>
      <c r="BU172" s="223" t="str">
        <f t="shared" ca="1" si="244"/>
        <v>-2,83767833322948-6,85076151773511i</v>
      </c>
      <c r="BV172" s="223" t="str">
        <f t="shared" ca="1" si="245"/>
        <v>-6,16552247634061+4,11967041029973i</v>
      </c>
      <c r="BW172" s="223" t="str">
        <f t="shared" ca="1" si="246"/>
        <v>5,24334586384555+5,24334586384057i</v>
      </c>
      <c r="BX172" s="223" t="str">
        <f t="shared" ca="1" si="247"/>
        <v>4,1196704103-6,16552247634042i</v>
      </c>
      <c r="BY172" s="223" t="str">
        <f t="shared" ca="1" si="248"/>
        <v>-6,85076151773497-2,8376783332298i</v>
      </c>
      <c r="BZ172" s="223" t="str">
        <f t="shared" ca="1" si="249"/>
        <v>-1,4466358692023+7,27272963595496i</v>
      </c>
      <c r="CA172" s="223" t="str">
        <f t="shared" ca="1" si="250"/>
        <v>7,41521083285973-3,33934243976665E-12i</v>
      </c>
      <c r="CB172" s="223" t="str">
        <f t="shared" ca="1" si="251"/>
        <v>-1,44663586920141-7,27272963595514i</v>
      </c>
      <c r="CC172" s="223" t="str">
        <f t="shared" ca="1" si="252"/>
        <v>-6,85076151773529+2,83767833322905i</v>
      </c>
      <c r="CD172" s="223" t="str">
        <f t="shared" ca="1" si="253"/>
        <v>4,11967041029933+6,16552247634087i</v>
      </c>
      <c r="CE172" s="223" t="str">
        <f t="shared" ca="1" si="254"/>
        <v>5,2433458638409-5,24334586384522i</v>
      </c>
      <c r="CF172" s="223" t="str">
        <f t="shared" ca="1" si="255"/>
        <v>-6,1655224763401-4,11967041030047i</v>
      </c>
      <c r="CG172" s="223" t="str">
        <f t="shared" ca="1" si="256"/>
        <v>-2,83767833323032+6,85076151773476i</v>
      </c>
      <c r="CH172" s="223" t="str">
        <f t="shared" ca="1" si="257"/>
        <v>7,27272963595487+1,44663586920275i</v>
      </c>
      <c r="CI172" s="223" t="str">
        <f t="shared" ca="1" si="258"/>
        <v>-2,76885570884659E-12-7,41521083285973i</v>
      </c>
      <c r="CJ172" s="223" t="str">
        <f t="shared" ca="1" si="259"/>
        <v>-7,27272963595523+1,44663586920095i</v>
      </c>
      <c r="CK172" s="223" t="str">
        <f t="shared" ca="1" si="260"/>
        <v>2,83767833322853+6,8507615177355i</v>
      </c>
      <c r="CL172" s="223" t="str">
        <f t="shared" ca="1" si="261"/>
        <v>6,16552247634112-4,11967041029895i</v>
      </c>
      <c r="CM172" s="223" t="str">
        <f t="shared" ca="1" si="262"/>
        <v>-5,24334586384482-5,24334586384131i</v>
      </c>
      <c r="CN172" s="223" t="str">
        <f t="shared" ca="1" si="263"/>
        <v>-4,11967041030078+6,1655224763399i</v>
      </c>
      <c r="CO172" s="223" t="str">
        <f t="shared" ca="1" si="264"/>
        <v>6,85076151773458+2,83767833323075i</v>
      </c>
      <c r="CP172" s="223" t="str">
        <f t="shared" ca="1" si="265"/>
        <v>1,44663586920331-7,27272963595476i</v>
      </c>
      <c r="CQ172" s="223" t="str">
        <f t="shared" ca="1" si="266"/>
        <v>-7,41521083285973+2,3037454617549E-12i</v>
      </c>
      <c r="CR172" s="223" t="str">
        <f t="shared" ca="1" si="267"/>
        <v>1,44663586920039+7,27272963595534i</v>
      </c>
      <c r="CS172" s="223" t="str">
        <f t="shared" ca="1" si="268"/>
        <v>6,85076151773572-2,837678333228i</v>
      </c>
      <c r="CT172" s="223" t="str">
        <f t="shared" ca="1" si="269"/>
        <v>-4,11967041029847-6,16552247634144i</v>
      </c>
      <c r="CU172" s="223" t="str">
        <f t="shared" ca="1" si="270"/>
        <v>-5,24334586384171+5,24334586384441i</v>
      </c>
      <c r="CV172" s="223" t="str">
        <f t="shared" ca="1" si="271"/>
        <v>6,16552247633959+4,11967041030125i</v>
      </c>
      <c r="CW172" s="223" t="str">
        <f t="shared" ca="1" si="272"/>
        <v>2,83767833323128-6,85076151773436i</v>
      </c>
      <c r="CX172" s="223" t="str">
        <f t="shared" ca="1" si="273"/>
        <v>-7,27272963595465-1,44663586920387i</v>
      </c>
      <c r="CY172" s="223" t="str">
        <f t="shared" ca="1" si="274"/>
        <v>1,73325873083484E-12+7,41521083285973i</v>
      </c>
      <c r="CZ172" s="223" t="str">
        <f t="shared" ca="1" si="275"/>
        <v>7,27272963595545-1,44663586919983i</v>
      </c>
      <c r="DA172" s="223" t="str">
        <f t="shared" ca="1" si="276"/>
        <v>-2,83767833322767-6,85076151773586i</v>
      </c>
      <c r="DB172" s="223" t="str">
        <f t="shared" ca="1" si="277"/>
        <v>-6,16552247633766+4,11967041030413i</v>
      </c>
      <c r="DC172" s="223" t="str">
        <f t="shared" ca="1" si="278"/>
        <v>5,24334586384416+5,24334586384196i</v>
      </c>
      <c r="DD172" s="223" t="str">
        <f t="shared" ca="1" si="279"/>
        <v>4,11967041030173-6,16552247633927i</v>
      </c>
      <c r="DE172" s="223" t="str">
        <f t="shared" ca="1" si="280"/>
        <v>-6,85076151773414-2,83767833323181i</v>
      </c>
      <c r="DF172" s="223" t="str">
        <f t="shared" ca="1" si="281"/>
        <v>-1,44663586919699+7,27272963595601i</v>
      </c>
      <c r="DG172" s="223" t="str">
        <f t="shared" ca="1" si="282"/>
        <v>7,41521083285973-1,16277199991478E-12i</v>
      </c>
      <c r="DH172" s="223" t="str">
        <f t="shared" ca="1" si="283"/>
        <v>-1,44663586919948-7,27272963595552i</v>
      </c>
      <c r="DI172" s="223" t="str">
        <f t="shared" ca="1" si="284"/>
        <v>-6,85076151773608+2,83767833322714i</v>
      </c>
      <c r="DJ172" s="223" t="str">
        <f t="shared" ca="1" si="285"/>
        <v>4,11967041030383+6,16552247633786i</v>
      </c>
      <c r="DK172" s="223" t="str">
        <f t="shared" ca="1" si="286"/>
        <v>5,24334586384237-5,24334586384376i</v>
      </c>
      <c r="DL172" s="223" t="str">
        <f t="shared" ca="1" si="287"/>
        <v>-6,16552247633895-4,1196704103022i</v>
      </c>
      <c r="DM172" s="223" t="str">
        <f t="shared" ca="1" si="288"/>
        <v>-2,83767833323214+6,85076151773401i</v>
      </c>
      <c r="DN172" s="223" t="str">
        <f t="shared" ca="1" si="289"/>
        <v>7,2727296359559+1,44663586919755i</v>
      </c>
      <c r="DO172" s="223" t="str">
        <f t="shared" ca="1" si="290"/>
        <v>-8,03038236651446E-13-7,41521083285973i</v>
      </c>
      <c r="DP172" s="223" t="str">
        <f t="shared" ca="1" si="291"/>
        <v>-7,27272963595564+1,44663586919892i</v>
      </c>
      <c r="DQ172" s="223" t="str">
        <f t="shared" ca="1" si="292"/>
        <v>2,83767833322662+6,8507615177363i</v>
      </c>
      <c r="DR172" s="223" t="str">
        <f t="shared" ca="1" si="293"/>
        <v>6,16552247633818-4,11967041030336i</v>
      </c>
      <c r="DS172" s="223" t="str">
        <f t="shared" ca="1" si="294"/>
        <v>-5,24334586384335-5,24334586384277i</v>
      </c>
      <c r="DT172" s="223" t="str">
        <f t="shared" ca="1" si="295"/>
        <v>-4,1196704103025+6,16552247633875i</v>
      </c>
      <c r="DU172" s="223" t="str">
        <f t="shared" ca="1" si="296"/>
        <v>6,85076151773379+2,83767833323267i</v>
      </c>
      <c r="DV172" s="223" t="str">
        <f t="shared" ca="1" si="297"/>
        <v>1,44663586919811-7,27272963595579i</v>
      </c>
      <c r="DW172" s="223" t="str">
        <f t="shared" ca="1" si="298"/>
        <v>-7,41521083285973+2,32551505731386E-13i</v>
      </c>
      <c r="DX172" s="223" t="str">
        <f t="shared" ca="1" si="299"/>
        <v>1,44663586919836+7,27272963595575i</v>
      </c>
      <c r="DY172" s="223" t="str">
        <f t="shared" ca="1" si="300"/>
        <v>6,85076151773644-2,83767833322628i</v>
      </c>
      <c r="DZ172" s="223" t="str">
        <f t="shared" ca="1" si="301"/>
        <v>-4,11967041030288-6,1655224763385i</v>
      </c>
      <c r="EA172" s="223" t="str">
        <f t="shared" ca="1" si="302"/>
        <v>-5,24334586384318+5,24334586384295i</v>
      </c>
      <c r="EB172" s="223" t="str">
        <f t="shared" ca="1" si="303"/>
        <v>6,16552247633844+4,11967041030297i</v>
      </c>
      <c r="EC172" s="223" t="str">
        <f t="shared" ca="1" si="304"/>
        <v>2,83767833322638-6,85076151773639i</v>
      </c>
      <c r="ED172" s="223" t="str">
        <f t="shared" ca="1" si="305"/>
        <v>-7,27272963595572-1,44663586919846i</v>
      </c>
      <c r="EE172" s="223" t="str">
        <f t="shared" ca="1" si="306"/>
        <v>-3,37935225188672E-13+7,41521083285973i</v>
      </c>
      <c r="EF172" s="223" t="str">
        <f t="shared" ca="1" si="307"/>
        <v>7,27272963595586-1,4466358691978i</v>
      </c>
      <c r="EG172" s="223" t="str">
        <f t="shared" ca="1" si="308"/>
        <v>-2,83767833323257-6,85076151773383i</v>
      </c>
      <c r="EH172" s="223" t="str">
        <f t="shared" ca="1" si="309"/>
        <v>-6,16552247633881+4,11967041030241i</v>
      </c>
      <c r="EI172" s="223" t="str">
        <f t="shared" ca="1" si="310"/>
        <v>5,24334586384269+5,24334586384343i</v>
      </c>
      <c r="EJ172" s="223" t="str">
        <f t="shared" ca="1" si="311"/>
        <v>4,11967041030345-6,16552247633812i</v>
      </c>
      <c r="EK172" s="223" t="str">
        <f t="shared" ca="1" si="312"/>
        <v>-6,85076151773626-2,83767833322671i</v>
      </c>
      <c r="EL172" s="223" t="str">
        <f t="shared" ca="1" si="313"/>
        <v>-1,44663586919903+7,27272963595561i</v>
      </c>
      <c r="EM172" s="223" t="str">
        <f t="shared" ca="1" si="314"/>
        <v>7,41521083285973+9,08421956108731E-13i</v>
      </c>
      <c r="EN172" s="223"/>
      <c r="EO172" s="223"/>
      <c r="EP172" s="223"/>
    </row>
    <row r="173" spans="1:146" ht="15.75" thickBot="1">
      <c r="A173" s="257">
        <f t="shared" si="181"/>
        <v>1.4257812500000008E-3</v>
      </c>
      <c r="B173" s="256">
        <v>73</v>
      </c>
      <c r="C173" s="230">
        <f t="shared" si="182"/>
        <v>14600</v>
      </c>
      <c r="D173" s="229">
        <f t="shared" si="315"/>
        <v>91734.505484821959</v>
      </c>
      <c r="E173" s="229" t="str">
        <f t="shared" si="316"/>
        <v>91734,505484822i</v>
      </c>
      <c r="F173" s="229" t="str">
        <f t="shared" si="183"/>
        <v>0,00939013600232311+0,000209759943313939i</v>
      </c>
      <c r="G173" s="229" t="str">
        <f t="shared" si="184"/>
        <v>-4,86711986546085+1,38118109903531i</v>
      </c>
      <c r="H173" s="229" t="str">
        <f t="shared" si="180"/>
        <v>0,00201600046631097-0,00579029866153627i</v>
      </c>
      <c r="I173" s="229" t="str">
        <f t="shared" si="317"/>
        <v>-0,00199033177013775+0,00551296146128256i</v>
      </c>
      <c r="J173" s="255" t="str">
        <f ca="1">IMPRODUCT(1/N_FFT2,CJ100)</f>
        <v>-0,0104137316508888-0,00445491956470621i</v>
      </c>
      <c r="K173" s="254" t="str">
        <f t="shared" ca="1" si="318"/>
        <v>0,000045286580823792-0,0000485437333164454i</v>
      </c>
      <c r="N173" s="246">
        <f t="shared" ca="1" si="185"/>
        <v>17.424963168588118</v>
      </c>
      <c r="O173" s="223">
        <f t="shared" ca="1" si="186"/>
        <v>7.4249631685881177</v>
      </c>
      <c r="P173" s="223" t="str">
        <f t="shared" ca="1" si="187"/>
        <v>-1,62681863835675-7,24455237904904i</v>
      </c>
      <c r="Q173" s="223" t="str">
        <f t="shared" ca="1" si="188"/>
        <v>-6,71208720623957+3,17458082126211i</v>
      </c>
      <c r="R173" s="223" t="str">
        <f t="shared" ca="1" si="189"/>
        <v>4,56807190021305+5,85344318921555i</v>
      </c>
      <c r="S173" s="223" t="str">
        <f t="shared" ca="1" si="190"/>
        <v>4,7103467693147-5,73957414515194i</v>
      </c>
      <c r="T173" s="223" t="str">
        <f t="shared" ca="1" si="191"/>
        <v>-6,63215753766458-3,33834756286535i</v>
      </c>
      <c r="U173" s="223" t="str">
        <f t="shared" ca="1" si="192"/>
        <v>-1,80411888647846+7,20244632734892i</v>
      </c>
      <c r="V173" s="223" t="str">
        <f t="shared" ca="1" si="193"/>
        <v>7,42272690850037+0,182217717894551i</v>
      </c>
      <c r="W173" s="223" t="str">
        <f t="shared" ca="1" si="194"/>
        <v>-1,44853845551752-7,2822945832874i</v>
      </c>
      <c r="X173" s="223" t="str">
        <f t="shared" ca="1" si="195"/>
        <v>-6,78797376446254+3,00890183087757i</v>
      </c>
      <c r="Y173" s="223" t="str">
        <f t="shared" ca="1" si="196"/>
        <v>4,42304539540994+5,96378633797632i</v>
      </c>
      <c r="Z173" s="223" t="str">
        <f t="shared" ca="1" si="197"/>
        <v>4,84978430165388-5,62224779623966i</v>
      </c>
      <c r="AA173" s="223" t="str">
        <f t="shared" ca="1" si="198"/>
        <v>-6,54823290538103-3,50010340872598i</v>
      </c>
      <c r="AB173" s="223" t="str">
        <f t="shared" ca="1" si="199"/>
        <v>-1,98033240084354+7,15600179129794i</v>
      </c>
      <c r="AC173" s="223" t="str">
        <f t="shared" ca="1" si="200"/>
        <v>7,41601947527657+0,364325674649401i</v>
      </c>
      <c r="AD173" s="223" t="str">
        <f t="shared" ca="1" si="201"/>
        <v>-1,26938572727724-7,31565020557127i</v>
      </c>
      <c r="AE173" s="223" t="str">
        <f t="shared" ca="1" si="202"/>
        <v>-6,85977150110861+2,84141039053993i</v>
      </c>
      <c r="AF173" s="223" t="str">
        <f t="shared" ca="1" si="203"/>
        <v>4,27535461344889+6,07053712484747i</v>
      </c>
      <c r="AG173" s="223" t="str">
        <f t="shared" ca="1" si="204"/>
        <v>4,98630050527475-5,50153481548439i</v>
      </c>
      <c r="AH173" s="223" t="str">
        <f t="shared" ca="1" si="205"/>
        <v>-6,46036386244965-3,65975092317015i</v>
      </c>
      <c r="AI173" s="223" t="str">
        <f t="shared" ca="1" si="206"/>
        <v>-2,15535303701971+7,10524674734804i</v>
      </c>
      <c r="AJ173" s="223" t="str">
        <f t="shared" ca="1" si="207"/>
        <v>7,4048449092237+0,546214175240857i</v>
      </c>
      <c r="AK173" s="223" t="str">
        <f t="shared" ca="1" si="208"/>
        <v>-1,08946836854027-7,34459915372107i</v>
      </c>
      <c r="AL173" s="223" t="str">
        <f t="shared" ca="1" si="209"/>
        <v>-6,92743716790579+2,67220739083019i</v>
      </c>
      <c r="AM173" s="223" t="str">
        <f t="shared" ca="1" si="210"/>
        <v>4,12508851773448+6,17363124714663i</v>
      </c>
      <c r="AN173" s="223" t="str">
        <f t="shared" ca="1" si="211"/>
        <v>5,11981314792104-5,37750791587191i</v>
      </c>
      <c r="AO173" s="223" t="str">
        <f t="shared" ca="1" si="212"/>
        <v>-6,36860333789647-3,81719394050447i</v>
      </c>
      <c r="AP173" s="223" t="str">
        <f t="shared" ca="1" si="213"/>
        <v>-2,32907536912025+7,05021176843983i</v>
      </c>
      <c r="AQ173" s="223" t="str">
        <f t="shared" ca="1" si="214"/>
        <v>7,38920994148249+0,727773656837411i</v>
      </c>
      <c r="AR173" s="223" t="str">
        <f t="shared" ca="1" si="215"/>
        <v>7,38920994148249+0,727773656837411i</v>
      </c>
      <c r="AS173" s="223" t="str">
        <f t="shared" ca="1" si="216"/>
        <v>-6,99093000558658+2,5013947533085i</v>
      </c>
      <c r="AT173" s="223" t="str">
        <f t="shared" ca="1" si="217"/>
        <v>3,97233762294404+6,27300660482941i</v>
      </c>
      <c r="AU173" s="223" t="str">
        <f t="shared" ca="1" si="218"/>
        <v>5,25024180656915-5,25024180656888i</v>
      </c>
      <c r="AV173" s="223" t="str">
        <f t="shared" ca="1" si="219"/>
        <v>-6,2730066048296-3,97233762294374i</v>
      </c>
      <c r="AW173" s="223" t="str">
        <f t="shared" ca="1" si="220"/>
        <v>-2,50139475330817+6,9909300055867i</v>
      </c>
      <c r="AX173" s="223" t="str">
        <f t="shared" ca="1" si="221"/>
        <v>7,36912398997288+0,908894754796293i</v>
      </c>
      <c r="AY173" s="223" t="str">
        <f t="shared" ca="1" si="222"/>
        <v>-0,727773656837023-7,38920994148253i</v>
      </c>
      <c r="AZ173" s="223" t="str">
        <f t="shared" ca="1" si="223"/>
        <v>-7,0502117684397+2,32907536912063i</v>
      </c>
      <c r="BA173" s="223" t="str">
        <f t="shared" ca="1" si="224"/>
        <v>3,81719394050472+6,36860333789632i</v>
      </c>
      <c r="BB173" s="223" t="str">
        <f t="shared" ca="1" si="225"/>
        <v>5,37750791587217-5,11981314792075i</v>
      </c>
      <c r="BC173" s="223" t="str">
        <f t="shared" ca="1" si="226"/>
        <v>-6,17363124714682-4,12508851773418i</v>
      </c>
      <c r="BD173" s="223" t="str">
        <f t="shared" ca="1" si="227"/>
        <v>-2,67220739082992+6,92743716790589i</v>
      </c>
      <c r="BE173" s="223" t="str">
        <f t="shared" ca="1" si="228"/>
        <v>7,34459915372101+1,08946836854066i</v>
      </c>
      <c r="BF173" s="223" t="str">
        <f t="shared" ca="1" si="229"/>
        <v>-0,546214175240468-7,40484490922372i</v>
      </c>
      <c r="BG173" s="223" t="str">
        <f t="shared" ca="1" si="230"/>
        <v>-7,10524674734793+2,15535303702009i</v>
      </c>
      <c r="BH173" s="223" t="str">
        <f t="shared" ca="1" si="231"/>
        <v>3,65975092316976+6,46036386244987i</v>
      </c>
      <c r="BI173" s="223" t="str">
        <f t="shared" ca="1" si="232"/>
        <v>5,50153481548465-4,98630050527446i</v>
      </c>
      <c r="BJ173" s="223" t="str">
        <f t="shared" ca="1" si="233"/>
        <v>-6,07053712484769-4,27535461344858i</v>
      </c>
      <c r="BK173" s="223" t="str">
        <f t="shared" ca="1" si="234"/>
        <v>-2,84141039053965+6,85977150110872i</v>
      </c>
      <c r="BL173" s="223" t="str">
        <f t="shared" ca="1" si="235"/>
        <v>7,3156502055712+1,26938572727765i</v>
      </c>
      <c r="BM173" s="223" t="str">
        <f t="shared" ca="1" si="236"/>
        <v>-0,364325674649012-7,41601947527659i</v>
      </c>
      <c r="BN173" s="223" t="str">
        <f t="shared" ca="1" si="237"/>
        <v>-7,15600179129784+1,9803324008439i</v>
      </c>
      <c r="BO173" s="223" t="str">
        <f t="shared" ca="1" si="238"/>
        <v>3,50010340872559+6,54823290538124i</v>
      </c>
      <c r="BP173" s="223" t="str">
        <f t="shared" ca="1" si="239"/>
        <v>5,62224779623992-4,84978430165358i</v>
      </c>
      <c r="BQ173" s="223" t="str">
        <f t="shared" ca="1" si="240"/>
        <v>-5,96378633797654-4,42304539540964i</v>
      </c>
      <c r="BR173" s="223" t="str">
        <f t="shared" ca="1" si="241"/>
        <v>-3,00890183087721+6,7879737644627i</v>
      </c>
      <c r="BS173" s="223" t="str">
        <f t="shared" ca="1" si="242"/>
        <v>7,28229458328732+1,44853845551792i</v>
      </c>
      <c r="BT173" s="223" t="str">
        <f t="shared" ca="1" si="243"/>
        <v>-0,182217717891208-7,42272690850045i</v>
      </c>
      <c r="BU173" s="223" t="str">
        <f t="shared" ca="1" si="244"/>
        <v>-7,20244632734864+1,80411888647955i</v>
      </c>
      <c r="BV173" s="223" t="str">
        <f t="shared" ca="1" si="245"/>
        <v>3,33834756286332+6,6321575376656i</v>
      </c>
      <c r="BW173" s="223" t="str">
        <f t="shared" ca="1" si="246"/>
        <v>5,7395741451507-4,71034676931621i</v>
      </c>
      <c r="BX173" s="223" t="str">
        <f t="shared" ca="1" si="247"/>
        <v>-5,85344318921482-4,56807190021399i</v>
      </c>
      <c r="BY173" s="223" t="str">
        <f t="shared" ca="1" si="248"/>
        <v>-3,17458082125935+6,71208720624087i</v>
      </c>
      <c r="BZ173" s="223" t="str">
        <f t="shared" ca="1" si="249"/>
        <v>7,244552379049+1,62681863835694i</v>
      </c>
      <c r="CA173" s="223" t="str">
        <f t="shared" ca="1" si="250"/>
        <v>3,34373830067211E-12-7,42496316858812i</v>
      </c>
      <c r="CB173" s="223" t="str">
        <f t="shared" ca="1" si="251"/>
        <v>-7,24455237904885+1,62681863835762i</v>
      </c>
      <c r="CC173" s="223" t="str">
        <f t="shared" ca="1" si="252"/>
        <v>3,17458082125998+6,71208720624057i</v>
      </c>
      <c r="CD173" s="223" t="str">
        <f t="shared" ca="1" si="253"/>
        <v>5,85344318921439-4,56807190021454i</v>
      </c>
      <c r="CE173" s="223" t="str">
        <f t="shared" ca="1" si="254"/>
        <v>-5,73957414515115-4,71034676931568i</v>
      </c>
      <c r="CF173" s="223" t="str">
        <f t="shared" ca="1" si="255"/>
        <v>-3,33834756286269+6,63215753766592i</v>
      </c>
      <c r="CG173" s="223" t="str">
        <f t="shared" ca="1" si="256"/>
        <v>7,20244632734881+1,80411888647887i</v>
      </c>
      <c r="CH173" s="223" t="str">
        <f t="shared" ca="1" si="257"/>
        <v>0,182217717897894-7,42272690850028i</v>
      </c>
      <c r="CI173" s="223" t="str">
        <f t="shared" ca="1" si="258"/>
        <v>-7,28229458328718+1,44853845551861i</v>
      </c>
      <c r="CJ173" s="223" t="str">
        <f t="shared" ca="1" si="259"/>
        <v>3,00890183087524+6,78797376446357i</v>
      </c>
      <c r="CK173" s="223" t="str">
        <f t="shared" ca="1" si="260"/>
        <v>5,96378633797518-4,42304539541148i</v>
      </c>
      <c r="CL173" s="223" t="str">
        <f t="shared" ca="1" si="261"/>
        <v>-5,62224779623885-4,84978430165481i</v>
      </c>
      <c r="CM173" s="223" t="str">
        <f t="shared" ca="1" si="262"/>
        <v>-3,50010340872311+6,54823290538256i</v>
      </c>
      <c r="CN173" s="223" t="str">
        <f t="shared" ca="1" si="263"/>
        <v>7,15600179129783+1,98033240084394i</v>
      </c>
      <c r="CO173" s="223" t="str">
        <f t="shared" ca="1" si="264"/>
        <v>0,36432567465274-7,41601947527641i</v>
      </c>
      <c r="CP173" s="223" t="str">
        <f t="shared" ca="1" si="265"/>
        <v>-7,31565020557107+1,26938572727834i</v>
      </c>
      <c r="CQ173" s="223" t="str">
        <f t="shared" ca="1" si="266"/>
        <v>2,84141039053757+6,85977150110958i</v>
      </c>
      <c r="CR173" s="223" t="str">
        <f t="shared" ca="1" si="267"/>
        <v>6,07053712484637-4,27535461345045i</v>
      </c>
      <c r="CS173" s="223" t="str">
        <f t="shared" ca="1" si="268"/>
        <v>-5,50153481548356-4,98630050527566i</v>
      </c>
      <c r="CT173" s="223" t="str">
        <f t="shared" ca="1" si="269"/>
        <v>-3,65975092316732+6,46036386245125i</v>
      </c>
      <c r="CU173" s="223" t="str">
        <f t="shared" ca="1" si="270"/>
        <v>7,10524674734792+2,15535303702014i</v>
      </c>
      <c r="CV173" s="223" t="str">
        <f t="shared" ca="1" si="271"/>
        <v>0,546214175244191-7,40484490922344i</v>
      </c>
      <c r="CW173" s="223" t="str">
        <f t="shared" ca="1" si="272"/>
        <v>-7,34459915372091+1,08946836854135i</v>
      </c>
      <c r="CX173" s="223" t="str">
        <f t="shared" ca="1" si="273"/>
        <v>2,67220739082782+6,92743716790671i</v>
      </c>
      <c r="CY173" s="223" t="str">
        <f t="shared" ca="1" si="274"/>
        <v>6,17363124714556-4,12508851773608i</v>
      </c>
      <c r="CZ173" s="223" t="str">
        <f t="shared" ca="1" si="275"/>
        <v>-5,37750791587105-5,11981314792193i</v>
      </c>
      <c r="DA173" s="223" t="str">
        <f t="shared" ca="1" si="276"/>
        <v>-3,81719394050231+6,36860333789776i</v>
      </c>
      <c r="DB173" s="223" t="str">
        <f t="shared" ca="1" si="277"/>
        <v>7,05021176843969+2,32907536912067i</v>
      </c>
      <c r="DC173" s="223" t="str">
        <f t="shared" ca="1" si="278"/>
        <v>0,727773656840739-7,38920994148216i</v>
      </c>
      <c r="DD173" s="223" t="str">
        <f t="shared" ca="1" si="279"/>
        <v>-7,3691239899728+0,908894754796991i</v>
      </c>
      <c r="DE173" s="223" t="str">
        <f t="shared" ca="1" si="280"/>
        <v>2,50139475330609+6,99093000558744i</v>
      </c>
      <c r="DF173" s="223" t="str">
        <f t="shared" ca="1" si="281"/>
        <v>6,27300660482841-3,97233762294563i</v>
      </c>
      <c r="DG173" s="223" t="str">
        <f t="shared" ca="1" si="282"/>
        <v>-5,25024180656801-5,25024180657003i</v>
      </c>
      <c r="DH173" s="223" t="str">
        <f t="shared" ca="1" si="283"/>
        <v>-3,97233762294162+6,27300660483094i</v>
      </c>
      <c r="DI173" s="223" t="str">
        <f t="shared" ca="1" si="284"/>
        <v>6,99093000558655+2,50139475330859i</v>
      </c>
      <c r="DJ173" s="223" t="str">
        <f t="shared" ca="1" si="285"/>
        <v>0,908894754799612-7,36912398997247i</v>
      </c>
      <c r="DK173" s="223" t="str">
        <f t="shared" ca="1" si="286"/>
        <v>-7,38920994148241+0,727773656838106i</v>
      </c>
      <c r="DL173" s="223" t="str">
        <f t="shared" ca="1" si="287"/>
        <v>2,32907536911816+7,05021176844052i</v>
      </c>
      <c r="DM173" s="223" t="str">
        <f t="shared" ca="1" si="288"/>
        <v>6,36860333789533-3,81719394050638i</v>
      </c>
      <c r="DN173" s="223" t="str">
        <f t="shared" ca="1" si="289"/>
        <v>-5,11981314791986-5,37750791587303i</v>
      </c>
      <c r="DO173" s="223" t="str">
        <f t="shared" ca="1" si="290"/>
        <v>-4,12508851773214+6,1736312471482i</v>
      </c>
      <c r="DP173" s="223" t="str">
        <f t="shared" ca="1" si="291"/>
        <v>6,92743716790575+2,67220739083028i</v>
      </c>
      <c r="DQ173" s="223" t="str">
        <f t="shared" ca="1" si="292"/>
        <v>1,08946836854396-7,34459915372052i</v>
      </c>
      <c r="DR173" s="223" t="str">
        <f t="shared" ca="1" si="293"/>
        <v>-7,40484490922364+0,546214175241553i</v>
      </c>
      <c r="DS173" s="223" t="str">
        <f t="shared" ca="1" si="294"/>
        <v>2,1553530370176+7,10524674734869i</v>
      </c>
      <c r="DT173" s="223" t="str">
        <f t="shared" ca="1" si="295"/>
        <v>6,46036386244892-3,65975092317145i</v>
      </c>
      <c r="DU173" s="223" t="str">
        <f t="shared" ca="1" si="296"/>
        <v>-4,98630050527355-5,50153481548548i</v>
      </c>
      <c r="DV173" s="223" t="str">
        <f t="shared" ca="1" si="297"/>
        <v>-4,27535461344657+6,07053712484911i</v>
      </c>
      <c r="DW173" s="223" t="str">
        <f t="shared" ca="1" si="298"/>
        <v>6,85977150110857+2,84141039054001i</v>
      </c>
      <c r="DX173" s="223" t="str">
        <f t="shared" ca="1" si="299"/>
        <v>1,26938572728095-7,31565020557063i</v>
      </c>
      <c r="DY173" s="223" t="str">
        <f t="shared" ca="1" si="300"/>
        <v>-7,41601947527654+0,364325674650099i</v>
      </c>
      <c r="DZ173" s="223" t="str">
        <f t="shared" ca="1" si="301"/>
        <v>1,98033240084139+7,15600179129854i</v>
      </c>
      <c r="EA173" s="223" t="str">
        <f t="shared" ca="1" si="302"/>
        <v>6,54823290538032-3,50010340872729i</v>
      </c>
      <c r="EB173" s="223" t="str">
        <f t="shared" ca="1" si="303"/>
        <v>-4,84978430165265-5,62224779624072i</v>
      </c>
      <c r="EC173" s="223" t="str">
        <f t="shared" ca="1" si="304"/>
        <v>-4,42304539540767+5,96378633797801i</v>
      </c>
      <c r="ED173" s="223" t="str">
        <f t="shared" ca="1" si="305"/>
        <v>6,7879737644625+3,00890183087766i</v>
      </c>
      <c r="EE173" s="223" t="str">
        <f t="shared" ca="1" si="306"/>
        <v>1,44853845552121-7,28229458328667i</v>
      </c>
      <c r="EF173" s="223" t="str">
        <f t="shared" ca="1" si="307"/>
        <v>-7,42272690850035+0,182217717895249i</v>
      </c>
      <c r="EG173" s="223" t="str">
        <f t="shared" ca="1" si="308"/>
        <v>1,8041188864763+7,20244632734945i</v>
      </c>
      <c r="EH173" s="223" t="str">
        <f t="shared" ca="1" si="309"/>
        <v>6,63215753766374-3,33834756286702i</v>
      </c>
      <c r="EI173" s="223" t="str">
        <f t="shared" ca="1" si="310"/>
        <v>-4,71034676931355-5,73957414515289i</v>
      </c>
      <c r="EJ173" s="223" t="str">
        <f t="shared" ca="1" si="311"/>
        <v>-4,56807190021089+5,85344318921725i</v>
      </c>
      <c r="EK173" s="223" t="str">
        <f t="shared" ca="1" si="312"/>
        <v>6,7120872062394+3,17458082126247i</v>
      </c>
      <c r="EL173" s="223" t="str">
        <f t="shared" ca="1" si="313"/>
        <v>1,6268186383602-7,24455237904827i</v>
      </c>
      <c r="EM173" s="223" t="str">
        <f t="shared" ca="1" si="314"/>
        <v>-7,42496316858812+6,98578498472986E-13i</v>
      </c>
      <c r="EN173" s="223"/>
      <c r="EO173" s="223"/>
      <c r="EP173" s="223"/>
    </row>
    <row r="174" spans="1:146" ht="15.75" thickBot="1">
      <c r="A174" s="257">
        <f t="shared" si="181"/>
        <v>1.4453125000000009E-3</v>
      </c>
      <c r="B174" s="256">
        <v>74</v>
      </c>
      <c r="C174" s="230">
        <f t="shared" si="182"/>
        <v>14800</v>
      </c>
      <c r="D174" s="229">
        <f t="shared" si="315"/>
        <v>92991.142546257877</v>
      </c>
      <c r="E174" s="229" t="str">
        <f t="shared" si="316"/>
        <v>92991,1425462579i</v>
      </c>
      <c r="F174" s="229" t="str">
        <f t="shared" si="183"/>
        <v>0,00916101524763575+0,000279282738098546i</v>
      </c>
      <c r="G174" s="229" t="str">
        <f t="shared" si="184"/>
        <v>-4,84890257486787+1,42333196022826i</v>
      </c>
      <c r="H174" s="229" t="str">
        <f t="shared" si="180"/>
        <v>0,00201554719700193-0,00571197191136501i</v>
      </c>
      <c r="I174" s="229" t="str">
        <f t="shared" si="317"/>
        <v>-0,00198998050263164+0,0054446965923871i</v>
      </c>
      <c r="J174" s="255" t="str">
        <f ca="1">IMPRODUCT(1/N_FFT2,CK100)</f>
        <v>0,0202608314146363+0,000226382273979885i</v>
      </c>
      <c r="K174" s="254" t="str">
        <f t="shared" ca="1" si="318"/>
        <v>-0,000041551242277948+0,000109863583450838i</v>
      </c>
      <c r="N174" s="246">
        <f t="shared" ca="1" si="185"/>
        <v>17.432751940383923</v>
      </c>
      <c r="O174" s="223">
        <f t="shared" ca="1" si="186"/>
        <v>7.4327519403839233</v>
      </c>
      <c r="P174" s="223" t="str">
        <f t="shared" ca="1" si="187"/>
        <v>-1,80601140365083-7,2100016794148i</v>
      </c>
      <c r="Q174" s="223" t="str">
        <f t="shared" ca="1" si="188"/>
        <v>-6,55510198885107+3,50377501033409i</v>
      </c>
      <c r="R174" s="223" t="str">
        <f t="shared" ca="1" si="189"/>
        <v>4,99153112472139+5,50730591471171i</v>
      </c>
      <c r="S174" s="223" t="str">
        <f t="shared" ca="1" si="190"/>
        <v>4,12941572749597-6,18010737421202i</v>
      </c>
      <c r="T174" s="223" t="str">
        <f t="shared" ca="1" si="191"/>
        <v>-6,99826347744607-2,50401871149665i</v>
      </c>
      <c r="U174" s="223" t="str">
        <f t="shared" ca="1" si="192"/>
        <v>-0,728537089975386+7,39696120821322i</v>
      </c>
      <c r="V174" s="223" t="str">
        <f t="shared" ca="1" si="193"/>
        <v>7,35230362382292-1,09061121872159i</v>
      </c>
      <c r="W174" s="223" t="str">
        <f t="shared" ca="1" si="194"/>
        <v>-2,84439102446445-6,86696738795424i</v>
      </c>
      <c r="X174" s="223" t="str">
        <f t="shared" ca="1" si="195"/>
        <v>-5,97004233814372+4,42768516135152i</v>
      </c>
      <c r="Y174" s="223" t="str">
        <f t="shared" ca="1" si="196"/>
        <v>5,74559494716898+4,71528791383382i</v>
      </c>
      <c r="Z174" s="223" t="str">
        <f t="shared" ca="1" si="197"/>
        <v>3,17791095031491-6,71912817254959i</v>
      </c>
      <c r="AA174" s="223" t="str">
        <f t="shared" ca="1" si="198"/>
        <v>-7,28993369601712-1,45005796951543i</v>
      </c>
      <c r="AB174" s="223" t="str">
        <f t="shared" ca="1" si="199"/>
        <v>0,364707851567314+7,42379886515564i</v>
      </c>
      <c r="AC174" s="223" t="str">
        <f t="shared" ca="1" si="200"/>
        <v>7,11270013724519-2,15761399812691i</v>
      </c>
      <c r="AD174" s="223" t="str">
        <f t="shared" ca="1" si="201"/>
        <v>-3,82119816945894-6,37528399030228i</v>
      </c>
      <c r="AE174" s="223" t="str">
        <f t="shared" ca="1" si="202"/>
        <v>-5,25574929992287+5,25574929992301i</v>
      </c>
      <c r="AF174" s="223" t="str">
        <f t="shared" ca="1" si="203"/>
        <v>6,37528399030238+3,82119816945879i</v>
      </c>
      <c r="AG174" s="223" t="str">
        <f t="shared" ca="1" si="204"/>
        <v>2,15761399812674-7,11270013724524i</v>
      </c>
      <c r="AH174" s="223" t="str">
        <f t="shared" ca="1" si="205"/>
        <v>-7,42379886515565-0,364707851567107i</v>
      </c>
      <c r="AI174" s="223" t="str">
        <f t="shared" ca="1" si="206"/>
        <v>1,45005796951563+7,28993369601708i</v>
      </c>
      <c r="AJ174" s="223" t="str">
        <f t="shared" ca="1" si="207"/>
        <v>6,71912817254951-3,17791095031507i</v>
      </c>
      <c r="AK174" s="223" t="str">
        <f t="shared" ca="1" si="208"/>
        <v>-4,71528791383396-5,74559494716887i</v>
      </c>
      <c r="AL174" s="223" t="str">
        <f t="shared" ca="1" si="209"/>
        <v>-4,4276851613514+5,97004233814381i</v>
      </c>
      <c r="AM174" s="223" t="str">
        <f t="shared" ca="1" si="210"/>
        <v>6,86696738795432+2,84439102446425i</v>
      </c>
      <c r="AN174" s="223" t="str">
        <f t="shared" ca="1" si="211"/>
        <v>1,0906112187214-7,35230362382295i</v>
      </c>
      <c r="AO174" s="223" t="str">
        <f t="shared" ca="1" si="212"/>
        <v>-7,3969612082132+0,728537089975567i</v>
      </c>
      <c r="AP174" s="223" t="str">
        <f t="shared" ca="1" si="213"/>
        <v>2,5040187114968+6,99826347744602i</v>
      </c>
      <c r="AQ174" s="223" t="str">
        <f t="shared" ca="1" si="214"/>
        <v>6,18010737421191-4,12941572749614i</v>
      </c>
      <c r="AR174" s="223" t="str">
        <f t="shared" ca="1" si="215"/>
        <v>6,18010737421191-4,12941572749614i</v>
      </c>
      <c r="AS174" s="223" t="str">
        <f t="shared" ca="1" si="216"/>
        <v>-3,50377501033394+6,55510198885116i</v>
      </c>
      <c r="AT174" s="223" t="str">
        <f t="shared" ca="1" si="217"/>
        <v>7,21000167941483+1,80601140365066i</v>
      </c>
      <c r="AU174" s="223" t="str">
        <f t="shared" ca="1" si="218"/>
        <v>-2,07608220235091E-13-7,43275194038392i</v>
      </c>
      <c r="AV174" s="223" t="str">
        <f t="shared" ca="1" si="219"/>
        <v>-7,21000167941474+1,80601140365101i</v>
      </c>
      <c r="AW174" s="223" t="str">
        <f t="shared" ca="1" si="220"/>
        <v>3,50377501033426+6,55510198885099i</v>
      </c>
      <c r="AX174" s="223" t="str">
        <f t="shared" ca="1" si="221"/>
        <v>5,5073059147116-4,99153112472151i</v>
      </c>
      <c r="AY174" s="223" t="str">
        <f t="shared" ca="1" si="222"/>
        <v>-6,18010737421211-4,12941572749585i</v>
      </c>
      <c r="AZ174" s="223" t="str">
        <f t="shared" ca="1" si="223"/>
        <v>-2,50401871149646+6,99826347744614i</v>
      </c>
      <c r="BA174" s="223" t="str">
        <f t="shared" ca="1" si="224"/>
        <v>7,39696120821324+0,728537089975154i</v>
      </c>
      <c r="BB174" s="223" t="str">
        <f t="shared" ca="1" si="225"/>
        <v>-1,09061121872175-7,35230362382289i</v>
      </c>
      <c r="BC174" s="223" t="str">
        <f t="shared" ca="1" si="226"/>
        <v>-6,86696738795416+2,84439102446464i</v>
      </c>
      <c r="BD174" s="223" t="str">
        <f t="shared" ca="1" si="227"/>
        <v>4,42768516135165+5,97004233814363i</v>
      </c>
      <c r="BE174" s="223" t="str">
        <f t="shared" ca="1" si="228"/>
        <v>4,71528791383368-5,7455949471691i</v>
      </c>
      <c r="BF174" s="223" t="str">
        <f t="shared" ca="1" si="229"/>
        <v>-6,71912817254969-3,1779109503147i</v>
      </c>
      <c r="BG174" s="223" t="str">
        <f t="shared" ca="1" si="230"/>
        <v>-1,45005796951528+7,28993369601715i</v>
      </c>
      <c r="BH174" s="223" t="str">
        <f t="shared" ca="1" si="231"/>
        <v>7,42379886515563-0,364707851567521i</v>
      </c>
      <c r="BI174" s="223" t="str">
        <f t="shared" ca="1" si="232"/>
        <v>-2,15761399812704-7,11270013724515i</v>
      </c>
      <c r="BJ174" s="223" t="str">
        <f t="shared" ca="1" si="233"/>
        <v>-6,37528399030219+3,82119816945909i</v>
      </c>
      <c r="BK174" s="223" t="str">
        <f t="shared" ca="1" si="234"/>
        <v>5,25574929992316+5,25574929992272i</v>
      </c>
      <c r="BL174" s="223" t="str">
        <f t="shared" ca="1" si="235"/>
        <v>3,82119816945865-6,37528399030245i</v>
      </c>
      <c r="BM174" s="223" t="str">
        <f t="shared" ca="1" si="236"/>
        <v>-7,1127001372453-2,15761399812654i</v>
      </c>
      <c r="BN174" s="223" t="str">
        <f t="shared" ca="1" si="237"/>
        <v>-0,364707851567637+7,42379886515562i</v>
      </c>
      <c r="BO174" s="223" t="str">
        <f t="shared" ca="1" si="238"/>
        <v>7,28993369601705-1,45005796951578i</v>
      </c>
      <c r="BP174" s="223" t="str">
        <f t="shared" ca="1" si="239"/>
        <v>-3,17791095031526-6,71912817254942i</v>
      </c>
      <c r="BQ174" s="223" t="str">
        <f t="shared" ca="1" si="240"/>
        <v>-5,74559494716877+4,71528791383408i</v>
      </c>
      <c r="BR174" s="223" t="str">
        <f t="shared" ca="1" si="241"/>
        <v>5,97004233814393+4,42768516135123i</v>
      </c>
      <c r="BS174" s="223" t="str">
        <f t="shared" ca="1" si="242"/>
        <v>2,84439102446133-6,86696738795553i</v>
      </c>
      <c r="BT174" s="223" t="str">
        <f t="shared" ca="1" si="243"/>
        <v>-7,35230362382275-1,09061121872271i</v>
      </c>
      <c r="BU174" s="223" t="str">
        <f t="shared" ca="1" si="244"/>
        <v>0,728537089977244+7,39696120821304i</v>
      </c>
      <c r="BV174" s="223" t="str">
        <f t="shared" ca="1" si="245"/>
        <v>6,99826347744697-2,50401871149417i</v>
      </c>
      <c r="BW174" s="223" t="str">
        <f t="shared" ca="1" si="246"/>
        <v>-4,12941572749628-6,18010737421182i</v>
      </c>
      <c r="BX174" s="223" t="str">
        <f t="shared" ca="1" si="247"/>
        <v>-4,9915311247189+5,50730591471397i</v>
      </c>
      <c r="BY174" s="223" t="str">
        <f t="shared" ca="1" si="248"/>
        <v>6,55510198885054+3,5037750103351i</v>
      </c>
      <c r="BZ174" s="223" t="str">
        <f t="shared" ca="1" si="249"/>
        <v>1,80601140364903-7,21000167941524i</v>
      </c>
      <c r="CA174" s="223" t="str">
        <f t="shared" ca="1" si="250"/>
        <v>-7,43275194038392-2,64793054033883E-12i</v>
      </c>
      <c r="CB174" s="223" t="str">
        <f t="shared" ca="1" si="251"/>
        <v>1,80601140365116+7,21000167941471i</v>
      </c>
      <c r="CC174" s="223" t="str">
        <f t="shared" ca="1" si="252"/>
        <v>6,5551019888495-3,50377501033704i</v>
      </c>
      <c r="CD174" s="223" t="str">
        <f t="shared" ca="1" si="253"/>
        <v>-4,99153112472053-5,50730591471249i</v>
      </c>
      <c r="CE174" s="223" t="str">
        <f t="shared" ca="1" si="254"/>
        <v>-4,12941572749444+6,18010737421305i</v>
      </c>
      <c r="CF174" s="223" t="str">
        <f t="shared" ca="1" si="255"/>
        <v>6,99826347744521+2,50401871149906i</v>
      </c>
      <c r="CG174" s="223" t="str">
        <f t="shared" ca="1" si="256"/>
        <v>0,728537089975052-7,39696120821325i</v>
      </c>
      <c r="CH174" s="223" t="str">
        <f t="shared" ca="1" si="257"/>
        <v>-7,35230362382242+1,09061121872488i</v>
      </c>
      <c r="CI174" s="223" t="str">
        <f t="shared" ca="1" si="258"/>
        <v>2,84439102446337+6,86696738795468i</v>
      </c>
      <c r="CJ174" s="223" t="str">
        <f t="shared" ca="1" si="259"/>
        <v>5,97004233814256-4,42768516135309i</v>
      </c>
      <c r="CK174" s="223" t="str">
        <f t="shared" ca="1" si="260"/>
        <v>-5,74559494716735-4,7152879138358i</v>
      </c>
      <c r="CL174" s="223" t="str">
        <f t="shared" ca="1" si="261"/>
        <v>-3,1779109503146+6,71912817254973i</v>
      </c>
      <c r="CM174" s="223" t="str">
        <f t="shared" ca="1" si="262"/>
        <v>7,28993369601778+1,45005796951207i</v>
      </c>
      <c r="CN174" s="223" t="str">
        <f t="shared" ca="1" si="263"/>
        <v>-0,364707851566252-7,42379886515569i</v>
      </c>
      <c r="CO174" s="223" t="str">
        <f t="shared" ca="1" si="264"/>
        <v>-7,11270013724466+2,15761399812865i</v>
      </c>
      <c r="CP174" s="223" t="str">
        <f t="shared" ca="1" si="265"/>
        <v>3,82119816945665+6,37528399030366i</v>
      </c>
      <c r="CQ174" s="223" t="str">
        <f t="shared" ca="1" si="266"/>
        <v>5,25574929992257-5,25574929992331i</v>
      </c>
      <c r="CR174" s="223" t="str">
        <f t="shared" ca="1" si="267"/>
        <v>-6,37528399030408-3,82119816945593i</v>
      </c>
      <c r="CS174" s="223" t="str">
        <f t="shared" ca="1" si="268"/>
        <v>-2,15761399812786+7,11270013724491i</v>
      </c>
      <c r="CT174" s="223" t="str">
        <f t="shared" ca="1" si="269"/>
        <v>7,42379886515574+0,364707851565215i</v>
      </c>
      <c r="CU174" s="223" t="str">
        <f t="shared" ca="1" si="270"/>
        <v>-1,45005796951308-7,28993369601758i</v>
      </c>
      <c r="CV174" s="223" t="str">
        <f t="shared" ca="1" si="271"/>
        <v>-6,71912817254938+3,17791095031535i</v>
      </c>
      <c r="CW174" s="223" t="str">
        <f t="shared" ca="1" si="272"/>
        <v>4,7152879138366+5,74559494716669i</v>
      </c>
      <c r="CX174" s="223" t="str">
        <f t="shared" ca="1" si="273"/>
        <v>4,42768516135225-5,97004233814317i</v>
      </c>
      <c r="CY174" s="223" t="str">
        <f t="shared" ca="1" si="274"/>
        <v>-6,866967387955-2,8443910244626i</v>
      </c>
      <c r="CZ174" s="223" t="str">
        <f t="shared" ca="1" si="275"/>
        <v>-1,09061121872407+7,35230362382255i</v>
      </c>
      <c r="DA174" s="223" t="str">
        <f t="shared" ca="1" si="276"/>
        <v>7,39696120821316-0,72853708997598i</v>
      </c>
      <c r="DB174" s="223" t="str">
        <f t="shared" ca="1" si="277"/>
        <v>-2,50401871149993-6,9982634774449i</v>
      </c>
      <c r="DC174" s="223" t="str">
        <f t="shared" ca="1" si="278"/>
        <v>-6,18010737421259+4,12941572749513i</v>
      </c>
      <c r="DD174" s="223" t="str">
        <f t="shared" ca="1" si="279"/>
        <v>5,50730591471311+4,99153112471984i</v>
      </c>
      <c r="DE174" s="223" t="str">
        <f t="shared" ca="1" si="280"/>
        <v>3,50377501033623-6,55510198884993i</v>
      </c>
      <c r="DF174" s="223" t="str">
        <f t="shared" ca="1" si="281"/>
        <v>-7,21000167941491-1,80601140365036i</v>
      </c>
      <c r="DG174" s="223" t="str">
        <f t="shared" ca="1" si="282"/>
        <v>3,58034588355536E-12+7,43275194038392i</v>
      </c>
      <c r="DH174" s="223" t="str">
        <f t="shared" ca="1" si="283"/>
        <v>7,21000167941502-1,80601140364993i</v>
      </c>
      <c r="DI174" s="223" t="str">
        <f t="shared" ca="1" si="284"/>
        <v>-3,50377501033583-6,55510198885014i</v>
      </c>
      <c r="DJ174" s="223" t="str">
        <f t="shared" ca="1" si="285"/>
        <v>-5,50730591471327+4,99153112471967i</v>
      </c>
      <c r="DK174" s="223" t="str">
        <f t="shared" ca="1" si="286"/>
        <v>6,18010737421234+4,1294157274955i</v>
      </c>
      <c r="DL174" s="223" t="str">
        <f t="shared" ca="1" si="287"/>
        <v>2,50401871149339-6,99826347744724i</v>
      </c>
      <c r="DM174" s="223" t="str">
        <f t="shared" ca="1" si="288"/>
        <v>-7,39696120821313-0,728537089976212i</v>
      </c>
      <c r="DN174" s="223" t="str">
        <f t="shared" ca="1" si="289"/>
        <v>1,09061121872363+7,35230362382261i</v>
      </c>
      <c r="DO174" s="223" t="str">
        <f t="shared" ca="1" si="290"/>
        <v>6,86696738795517-2,8443910244622i</v>
      </c>
      <c r="DP174" s="223" t="str">
        <f t="shared" ca="1" si="291"/>
        <v>-4,42768516135189-5,97004233814344i</v>
      </c>
      <c r="DQ174" s="223" t="str">
        <f t="shared" ca="1" si="292"/>
        <v>-4,71528791383107+5,74559494717124i</v>
      </c>
      <c r="DR174" s="223" t="str">
        <f t="shared" ca="1" si="293"/>
        <v>6,71912817254919+3,17791095031575i</v>
      </c>
      <c r="DS174" s="223" t="str">
        <f t="shared" ca="1" si="294"/>
        <v>1,45005796951352-7,28993369601749i</v>
      </c>
      <c r="DT174" s="223" t="str">
        <f t="shared" ca="1" si="295"/>
        <v>-7,42379886515575+0,364707851564982i</v>
      </c>
      <c r="DU174" s="223" t="str">
        <f t="shared" ca="1" si="296"/>
        <v>2,15761399812743+7,11270013724503i</v>
      </c>
      <c r="DV174" s="223" t="str">
        <f t="shared" ca="1" si="297"/>
        <v>6,37528399030051-3,8211981694619i</v>
      </c>
      <c r="DW174" s="223" t="str">
        <f t="shared" ca="1" si="298"/>
        <v>-5,25574929992241-5,25574929992347i</v>
      </c>
      <c r="DX174" s="223" t="str">
        <f t="shared" ca="1" si="299"/>
        <v>-3,82119816945703+6,37528399030343i</v>
      </c>
      <c r="DY174" s="223" t="str">
        <f t="shared" ca="1" si="300"/>
        <v>7,11270013724454+2,15761399812908i</v>
      </c>
      <c r="DZ174" s="223" t="str">
        <f t="shared" ca="1" si="301"/>
        <v>0,364707851566484-7,42379886515567i</v>
      </c>
      <c r="EA174" s="223" t="str">
        <f t="shared" ca="1" si="302"/>
        <v>-7,28993369601639+1,45005796951909i</v>
      </c>
      <c r="EB174" s="223" t="str">
        <f t="shared" ca="1" si="303"/>
        <v>3,1779109503142+6,71912817254993i</v>
      </c>
      <c r="EC174" s="223" t="str">
        <f t="shared" ca="1" si="304"/>
        <v>5,7455949471675-4,71528791383562i</v>
      </c>
      <c r="ED174" s="223" t="str">
        <f t="shared" ca="1" si="305"/>
        <v>-5,97004233814242-4,42768516135328i</v>
      </c>
      <c r="EE174" s="223" t="str">
        <f t="shared" ca="1" si="306"/>
        <v>-2,84439102446378+6,86696738795451i</v>
      </c>
      <c r="EF174" s="223" t="str">
        <f t="shared" ca="1" si="307"/>
        <v>7,35230362382348+1,0906112187178i</v>
      </c>
      <c r="EG174" s="223" t="str">
        <f t="shared" ca="1" si="308"/>
        <v>-0,728537089974715-7,39696120821328i</v>
      </c>
      <c r="EH174" s="223" t="str">
        <f t="shared" ca="1" si="309"/>
        <v>-6,99826347744533+2,50401871149874i</v>
      </c>
      <c r="EI174" s="223" t="str">
        <f t="shared" ca="1" si="310"/>
        <v>4,12941572749408+6,1801073742133i</v>
      </c>
      <c r="EJ174" s="223" t="str">
        <f t="shared" ca="1" si="311"/>
        <v>4,99153112472078-5,50730591471226i</v>
      </c>
      <c r="EK174" s="223" t="str">
        <f t="shared" ca="1" si="312"/>
        <v>-6,55510198885282-3,50377501033082i</v>
      </c>
      <c r="EL174" s="223" t="str">
        <f t="shared" ca="1" si="313"/>
        <v>-1,80601140365159+7,2100016794146i</v>
      </c>
      <c r="EM174" s="223" t="str">
        <f t="shared" ca="1" si="314"/>
        <v>7,43275194038392-2,30919349236541E-12i</v>
      </c>
      <c r="EN174" s="223"/>
      <c r="EO174" s="223"/>
      <c r="EP174" s="223"/>
    </row>
    <row r="175" spans="1:146" ht="15.75" thickBot="1">
      <c r="A175" s="257">
        <f t="shared" si="181"/>
        <v>1.4648437500000009E-3</v>
      </c>
      <c r="B175" s="256">
        <v>75</v>
      </c>
      <c r="C175" s="230">
        <f t="shared" si="182"/>
        <v>15000</v>
      </c>
      <c r="D175" s="229">
        <f t="shared" si="315"/>
        <v>94247.779607693796</v>
      </c>
      <c r="E175" s="229" t="str">
        <f t="shared" si="316"/>
        <v>94247,7796076938i</v>
      </c>
      <c r="F175" s="229" t="str">
        <f t="shared" si="183"/>
        <v>0,00893991261989029+0,000344454683260438i</v>
      </c>
      <c r="G175" s="229" t="str">
        <f t="shared" si="184"/>
        <v>-4,82993736167658+1,46470502432547i</v>
      </c>
      <c r="H175" s="229" t="str">
        <f t="shared" si="180"/>
        <v>0,00201511074128354-0,0056357366157137i</v>
      </c>
      <c r="I175" s="229" t="str">
        <f t="shared" si="317"/>
        <v>-0,00198966920974565+0,00537805964971699i</v>
      </c>
      <c r="J175" s="255" t="str">
        <f ca="1">IMPRODUCT(1/N_FFT2,CL100)</f>
        <v>0,0667892327846945+0,00445541635699484i</v>
      </c>
      <c r="K175" s="254" t="str">
        <f t="shared" ca="1" si="318"/>
        <v>-0,000156849974946484+0,000350331673132811i</v>
      </c>
      <c r="N175" s="246">
        <f t="shared" ca="1" si="185"/>
        <v>17.439111580052852</v>
      </c>
      <c r="O175" s="223">
        <f t="shared" ca="1" si="186"/>
        <v>7.4391115800528524</v>
      </c>
      <c r="P175" s="223" t="str">
        <f t="shared" ca="1" si="187"/>
        <v>-1,98410596267935-7,16963769163664i</v>
      </c>
      <c r="Q175" s="223" t="str">
        <f t="shared" ca="1" si="188"/>
        <v>-6,38073883519565+3,82446767766475i</v>
      </c>
      <c r="R175" s="223" t="str">
        <f t="shared" ca="1" si="189"/>
        <v>5,38775486160376+5,12956905126946i</v>
      </c>
      <c r="S175" s="223" t="str">
        <f t="shared" ca="1" si="190"/>
        <v>3,50677292372139-6,56071069030871i</v>
      </c>
      <c r="T175" s="223" t="str">
        <f t="shared" ca="1" si="191"/>
        <v>-7,25835701425185-1,62991857285489i</v>
      </c>
      <c r="U175" s="223" t="str">
        <f t="shared" ca="1" si="192"/>
        <v>0,365019904295235+7,43015084436007i</v>
      </c>
      <c r="V175" s="223" t="str">
        <f t="shared" ca="1" si="193"/>
        <v>7,06364608383614-2,33351346745262i</v>
      </c>
      <c r="W175" s="223" t="str">
        <f t="shared" ca="1" si="194"/>
        <v>-4,13294895398905-6,18539522134174i</v>
      </c>
      <c r="X175" s="223" t="str">
        <f t="shared" ca="1" si="195"/>
        <v>-4,85902565979362+5,63296109856474i</v>
      </c>
      <c r="Y175" s="223" t="str">
        <f t="shared" ca="1" si="196"/>
        <v>6,72487721871842+3,18063004664775i</v>
      </c>
      <c r="Z175" s="223" t="str">
        <f t="shared" ca="1" si="197"/>
        <v>1,2718045664242-7,32959031906279i</v>
      </c>
      <c r="AA175" s="223" t="str">
        <f t="shared" ca="1" si="198"/>
        <v>-7,4032902244789+0,729160443669054i</v>
      </c>
      <c r="AB175" s="223" t="str">
        <f t="shared" ca="1" si="199"/>
        <v>2,67729933389095+6,94063753391744i</v>
      </c>
      <c r="AC175" s="223" t="str">
        <f t="shared" ca="1" si="200"/>
        <v>5,97515044862321-4,43147359427925i</v>
      </c>
      <c r="AD175" s="223" t="str">
        <f t="shared" ca="1" si="201"/>
        <v>-5,86459703885019-4,57677644990292i</v>
      </c>
      <c r="AE175" s="223" t="str">
        <f t="shared" ca="1" si="202"/>
        <v>-2,8468247532016+6,87284292887849i</v>
      </c>
      <c r="AF175" s="223" t="str">
        <f t="shared" ca="1" si="203"/>
        <v>7,38316599879874+0,910626671396442i</v>
      </c>
      <c r="AG175" s="223" t="str">
        <f t="shared" ca="1" si="204"/>
        <v>-1,09154437166791-7,35859442999521i</v>
      </c>
      <c r="AH175" s="223" t="str">
        <f t="shared" ca="1" si="205"/>
        <v>-6,80090838025148+3,01463535173024i</v>
      </c>
      <c r="AI175" s="223" t="str">
        <f t="shared" ca="1" si="206"/>
        <v>4,71932242652961+5,75051101511258i</v>
      </c>
      <c r="AJ175" s="223" t="str">
        <f t="shared" ca="1" si="207"/>
        <v>4,28350138466553-6,08210465119148i</v>
      </c>
      <c r="AK175" s="223" t="str">
        <f t="shared" ca="1" si="208"/>
        <v>-7,00425135843298-2,50616120957256i</v>
      </c>
      <c r="AL175" s="223" t="str">
        <f t="shared" ca="1" si="209"/>
        <v>-0,547254996955798+7,41895498495464i</v>
      </c>
      <c r="AM175" s="223" t="str">
        <f t="shared" ca="1" si="210"/>
        <v>7,29617113699301-1,45129867366666i</v>
      </c>
      <c r="AN175" s="223" t="str">
        <f t="shared" ca="1" si="211"/>
        <v>-3,3447088489563-6,6447952426083i</v>
      </c>
      <c r="AO175" s="223" t="str">
        <f t="shared" ca="1" si="212"/>
        <v>-5,5120180968813+4,99580199769061i</v>
      </c>
      <c r="AP175" s="223" t="str">
        <f t="shared" ca="1" si="213"/>
        <v>6,28495994069813+3,97990698940267i</v>
      </c>
      <c r="AQ175" s="223" t="str">
        <f t="shared" ca="1" si="214"/>
        <v>2,1594601040759-7,11878593296504i</v>
      </c>
      <c r="AR175" s="223" t="str">
        <f t="shared" ca="1" si="215"/>
        <v>2,1594601040759-7,11878593296504i</v>
      </c>
      <c r="AS175" s="223" t="str">
        <f t="shared" ca="1" si="216"/>
        <v>1,8075566700418+7,21617072865268i</v>
      </c>
      <c r="AT175" s="223" t="str">
        <f t="shared" ca="1" si="217"/>
        <v>6,47267421121036-3,66672464960335i</v>
      </c>
      <c r="AU175" s="223" t="str">
        <f t="shared" ca="1" si="218"/>
        <v>-5,26024624425861-5,26024624425887i</v>
      </c>
      <c r="AV175" s="223" t="str">
        <f t="shared" ca="1" si="219"/>
        <v>-3,66672464960367+6,47267421121018i</v>
      </c>
      <c r="AW175" s="223" t="str">
        <f t="shared" ca="1" si="220"/>
        <v>7,21617072865278+1,80755667004144i</v>
      </c>
      <c r="AX175" s="223" t="str">
        <f t="shared" ca="1" si="221"/>
        <v>-0,18256493729327-7,4368710587281i</v>
      </c>
      <c r="AY175" s="223" t="str">
        <f t="shared" ca="1" si="222"/>
        <v>-7,11878593296513+2,1594601040756i</v>
      </c>
      <c r="AZ175" s="223" t="str">
        <f t="shared" ca="1" si="223"/>
        <v>3,97990698940299+6,28495994069793i</v>
      </c>
      <c r="BA175" s="223" t="str">
        <f t="shared" ca="1" si="224"/>
        <v>4,99580199769084-5,51201809688109i</v>
      </c>
      <c r="BB175" s="223" t="str">
        <f t="shared" ca="1" si="225"/>
        <v>-6,64479524260814-3,34470884895663i</v>
      </c>
      <c r="BC175" s="223" t="str">
        <f t="shared" ca="1" si="226"/>
        <v>-1,45129867366624+7,29617113699309i</v>
      </c>
      <c r="BD175" s="223" t="str">
        <f t="shared" ca="1" si="227"/>
        <v>7,41895498495467-0,547254996955434i</v>
      </c>
      <c r="BE175" s="223" t="str">
        <f t="shared" ca="1" si="228"/>
        <v>-2,50616120957227-7,00425135843309i</v>
      </c>
      <c r="BF175" s="223" t="str">
        <f t="shared" ca="1" si="229"/>
        <v>-6,08210465119126+4,28350138466583i</v>
      </c>
      <c r="BG175" s="223" t="str">
        <f t="shared" ca="1" si="230"/>
        <v>5,75051101511239+4,71932242652984i</v>
      </c>
      <c r="BH175" s="223" t="str">
        <f t="shared" ca="1" si="231"/>
        <v>3,01463535173056-6,80090838025133i</v>
      </c>
      <c r="BI175" s="223" t="str">
        <f t="shared" ca="1" si="232"/>
        <v>-7,35859442999528-1,09154437166749i</v>
      </c>
      <c r="BJ175" s="223" t="str">
        <f t="shared" ca="1" si="233"/>
        <v>0,910626671396792+7,3831659987987i</v>
      </c>
      <c r="BK175" s="223" t="str">
        <f t="shared" ca="1" si="234"/>
        <v>6,87284292887863-2,84682475320128i</v>
      </c>
      <c r="BL175" s="223" t="str">
        <f t="shared" ca="1" si="235"/>
        <v>-4,57677644990262-5,86459703885043i</v>
      </c>
      <c r="BM175" s="223" t="str">
        <f t="shared" ca="1" si="236"/>
        <v>-4,43147359427893+5,97515044862345i</v>
      </c>
      <c r="BN175" s="223" t="str">
        <f t="shared" ca="1" si="237"/>
        <v>6,94063753391729+2,67729933389132i</v>
      </c>
      <c r="BO175" s="223" t="str">
        <f t="shared" ca="1" si="238"/>
        <v>0,72916044366939-7,40329022447887i</v>
      </c>
      <c r="BP175" s="223" t="str">
        <f t="shared" ca="1" si="239"/>
        <v>-7,32959031906273+1,27180456642454i</v>
      </c>
      <c r="BQ175" s="223" t="str">
        <f t="shared" ca="1" si="240"/>
        <v>3,18063004664745+6,72487721871856i</v>
      </c>
      <c r="BR175" s="223" t="str">
        <f t="shared" ca="1" si="241"/>
        <v>5,63296109856644-4,85902565979164i</v>
      </c>
      <c r="BS175" s="223" t="str">
        <f t="shared" ca="1" si="242"/>
        <v>-6,18539522134155-4,13294895398935i</v>
      </c>
      <c r="BT175" s="223" t="str">
        <f t="shared" ca="1" si="243"/>
        <v>-2,3335134674515+7,06364608383651i</v>
      </c>
      <c r="BU175" s="223" t="str">
        <f t="shared" ca="1" si="244"/>
        <v>7,4301508443602+0,365019904292629i</v>
      </c>
      <c r="BV175" s="223" t="str">
        <f t="shared" ca="1" si="245"/>
        <v>-1,62991857285197-7,25835701425251i</v>
      </c>
      <c r="BW175" s="223" t="str">
        <f t="shared" ca="1" si="246"/>
        <v>-6,5607106903093+3,50677292372029i</v>
      </c>
      <c r="BX175" s="223" t="str">
        <f t="shared" ca="1" si="247"/>
        <v>5,12956905126982+5,38775486160342i</v>
      </c>
      <c r="BY175" s="223" t="str">
        <f t="shared" ca="1" si="248"/>
        <v>3,8244676776629-6,38073883519676i</v>
      </c>
      <c r="BZ175" s="223" t="str">
        <f t="shared" ca="1" si="249"/>
        <v>-7,1696376916357-1,98410596268271i</v>
      </c>
      <c r="CA175" s="223" t="str">
        <f t="shared" ca="1" si="250"/>
        <v>-1,84456635281576E-12+7,43911158005285i</v>
      </c>
      <c r="CB175" s="223" t="str">
        <f t="shared" ca="1" si="251"/>
        <v>7,16963769163666-1,98410596267926i</v>
      </c>
      <c r="CC175" s="223" t="str">
        <f t="shared" ca="1" si="252"/>
        <v>-3,82446767766609-6,38073883519486i</v>
      </c>
      <c r="CD175" s="223" t="str">
        <f t="shared" ca="1" si="253"/>
        <v>-5,12956905126706+5,38775486160605i</v>
      </c>
      <c r="CE175" s="223" t="str">
        <f t="shared" ca="1" si="254"/>
        <v>6,56071069030755+3,50677292372355i</v>
      </c>
      <c r="CF175" s="223" t="str">
        <f t="shared" ca="1" si="255"/>
        <v>1,62991857285557-7,25835701425171i</v>
      </c>
      <c r="CG175" s="223" t="str">
        <f t="shared" ca="1" si="256"/>
        <v>-7,43015084436002+0,365019904296335i</v>
      </c>
      <c r="CH175" s="223" t="str">
        <f t="shared" ca="1" si="257"/>
        <v>2,33351346745513+7,06364608383532i</v>
      </c>
      <c r="CI175" s="223" t="str">
        <f t="shared" ca="1" si="258"/>
        <v>6,18539522134353-4,13294895398637i</v>
      </c>
      <c r="CJ175" s="223" t="str">
        <f t="shared" ca="1" si="259"/>
        <v>-5,63296109856396-4,85902565979451i</v>
      </c>
      <c r="CK175" s="223" t="str">
        <f t="shared" ca="1" si="260"/>
        <v>-3,18063004664743+6,72487721871857i</v>
      </c>
      <c r="CL175" s="223" t="str">
        <f t="shared" ca="1" si="261"/>
        <v>7,32959031906312+1,27180456642234i</v>
      </c>
      <c r="CM175" s="223" t="str">
        <f t="shared" ca="1" si="262"/>
        <v>-0,729160443665824-7,40329022447922i</v>
      </c>
      <c r="CN175" s="223" t="str">
        <f t="shared" ca="1" si="263"/>
        <v>-6,94063753391813+2,67729933388916i</v>
      </c>
      <c r="CO175" s="223" t="str">
        <f t="shared" ca="1" si="264"/>
        <v>4,43147359427894+5,97515044862344i</v>
      </c>
      <c r="CP175" s="223" t="str">
        <f t="shared" ca="1" si="265"/>
        <v>4,57677644990144-5,86459703885135i</v>
      </c>
      <c r="CQ175" s="223" t="str">
        <f t="shared" ca="1" si="266"/>
        <v>-6,8728429288798-2,84682475319844i</v>
      </c>
      <c r="CR175" s="223" t="str">
        <f t="shared" ca="1" si="267"/>
        <v>-0,910626671399091+7,38316599879842i</v>
      </c>
      <c r="CS175" s="223" t="str">
        <f t="shared" ca="1" si="268"/>
        <v>7,35859442999538-1,09154437166677i</v>
      </c>
      <c r="CT175" s="223" t="str">
        <f t="shared" ca="1" si="269"/>
        <v>-3,01463535173126-6,80090838025103i</v>
      </c>
      <c r="CU175" s="223" t="str">
        <f t="shared" ca="1" si="270"/>
        <v>-5,7505110151109+4,71932242653165i</v>
      </c>
      <c r="CV175" s="223" t="str">
        <f t="shared" ca="1" si="271"/>
        <v>6,0821046511895+4,28350138466833i</v>
      </c>
      <c r="CW175" s="223" t="str">
        <f t="shared" ca="1" si="272"/>
        <v>2,50616120957365-7,00425135843259i</v>
      </c>
      <c r="CX175" s="223" t="str">
        <f t="shared" ca="1" si="273"/>
        <v>-7,41895498495467-0,547254996955424i</v>
      </c>
      <c r="CY175" s="223" t="str">
        <f t="shared" ca="1" si="274"/>
        <v>1,45129867366853+7,29617113699264i</v>
      </c>
      <c r="CZ175" s="223" t="str">
        <f t="shared" ca="1" si="275"/>
        <v>6,64479524260984-3,34470884895324i</v>
      </c>
      <c r="DA175" s="223" t="str">
        <f t="shared" ca="1" si="276"/>
        <v>-4,99580199768921-5,51201809688258i</v>
      </c>
      <c r="DB175" s="223" t="str">
        <f t="shared" ca="1" si="277"/>
        <v>-3,97990698940297+6,28495994069794i</v>
      </c>
      <c r="DC175" s="223" t="str">
        <f t="shared" ca="1" si="278"/>
        <v>7,11878593296559+2,15946010407407i</v>
      </c>
      <c r="DD175" s="223" t="str">
        <f t="shared" ca="1" si="279"/>
        <v>0,182564937290194-7,43687105872817i</v>
      </c>
      <c r="DE175" s="223" t="str">
        <f t="shared" ca="1" si="280"/>
        <v>-7,21617072865333+1,80755667003924i</v>
      </c>
      <c r="DF175" s="223" t="str">
        <f t="shared" ca="1" si="281"/>
        <v>3,66672464960303+6,47267421121054i</v>
      </c>
      <c r="DG175" s="223" t="str">
        <f t="shared" ca="1" si="282"/>
        <v>5,26024624425805-5,26024624425944i</v>
      </c>
      <c r="DH175" s="223" t="str">
        <f t="shared" ca="1" si="283"/>
        <v>-6,47267421121151-3,66672464960132i</v>
      </c>
      <c r="DI175" s="223" t="str">
        <f t="shared" ca="1" si="284"/>
        <v>-1,80755667004472+7,21617072865195i</v>
      </c>
      <c r="DJ175" s="223" t="str">
        <f t="shared" ca="1" si="285"/>
        <v>7,43687105872813-0,182564937292166i</v>
      </c>
      <c r="DK175" s="223" t="str">
        <f t="shared" ca="1" si="286"/>
        <v>-2,15946010407596-7,11878593296502i</v>
      </c>
      <c r="DL175" s="223" t="str">
        <f t="shared" ca="1" si="287"/>
        <v>-6,28495994069688+3,97990698940464i</v>
      </c>
      <c r="DM175" s="223" t="str">
        <f t="shared" ca="1" si="288"/>
        <v>5,51201809687878+4,99580199769339i</v>
      </c>
      <c r="DN175" s="223" t="str">
        <f t="shared" ca="1" si="289"/>
        <v>3,34470884895827-6,6447952426073i</v>
      </c>
      <c r="DO175" s="223" t="str">
        <f t="shared" ca="1" si="290"/>
        <v>-7,29617113699302-1,4512986736666i</v>
      </c>
      <c r="DP175" s="223" t="str">
        <f t="shared" ca="1" si="291"/>
        <v>0,54725499695739+7,41895498495453i</v>
      </c>
      <c r="DQ175" s="223" t="str">
        <f t="shared" ca="1" si="292"/>
        <v>7,00425135843193-2,50616120957551i</v>
      </c>
      <c r="DR175" s="223" t="str">
        <f t="shared" ca="1" si="293"/>
        <v>-4,28350138466372-6,08210465119275i</v>
      </c>
      <c r="DS175" s="223" t="str">
        <f t="shared" ca="1" si="294"/>
        <v>-4,71932242653013+5,75051101511215i</v>
      </c>
      <c r="DT175" s="223" t="str">
        <f t="shared" ca="1" si="295"/>
        <v>6,80090838025183+3,01463535172945i</v>
      </c>
      <c r="DU175" s="223" t="str">
        <f t="shared" ca="1" si="296"/>
        <v>1,09154437166482-7,35859442999567i</v>
      </c>
      <c r="DV175" s="223" t="str">
        <f t="shared" ca="1" si="297"/>
        <v>-7,38316599879911+0,910626671393489i</v>
      </c>
      <c r="DW175" s="223" t="str">
        <f t="shared" ca="1" si="298"/>
        <v>2,84682475320026+6,87284292887904i</v>
      </c>
      <c r="DX175" s="223" t="str">
        <f t="shared" ca="1" si="299"/>
        <v>5,86459703885014-4,576776449903i</v>
      </c>
      <c r="DY175" s="223" t="str">
        <f t="shared" ca="1" si="300"/>
        <v>-5,97515044862462-4,43147359427735i</v>
      </c>
      <c r="DZ175" s="223" t="str">
        <f t="shared" ca="1" si="301"/>
        <v>-2,67729933388751+6,94063753391876i</v>
      </c>
      <c r="EA175" s="223" t="str">
        <f t="shared" ca="1" si="302"/>
        <v>7,40329022447868+0,729160443671226i</v>
      </c>
      <c r="EB175" s="223" t="str">
        <f t="shared" ca="1" si="303"/>
        <v>-1,27180456642428-7,32959031906277i</v>
      </c>
      <c r="EC175" s="223" t="str">
        <f t="shared" ca="1" si="304"/>
        <v>-6,72487721871773+3,18063004664922i</v>
      </c>
      <c r="ED175" s="223" t="str">
        <f t="shared" ca="1" si="305"/>
        <v>4,85902565979585+5,63296109856281i</v>
      </c>
      <c r="EE175" s="223" t="str">
        <f t="shared" ca="1" si="306"/>
        <v>4,13294895399088-6,18539522134052i</v>
      </c>
      <c r="EF175" s="223" t="str">
        <f t="shared" ca="1" si="307"/>
        <v>-7,06364608383593-2,33351346745325i</v>
      </c>
      <c r="EG175" s="223" t="str">
        <f t="shared" ca="1" si="308"/>
        <v>-0,365019904294366+7,43015084436012i</v>
      </c>
      <c r="EH175" s="223" t="str">
        <f t="shared" ca="1" si="309"/>
        <v>7,2583570142513-1,62991857285739i</v>
      </c>
      <c r="EI175" s="223" t="str">
        <f t="shared" ca="1" si="310"/>
        <v>-3,50677292371867-6,56071069031017i</v>
      </c>
      <c r="EJ175" s="223" t="str">
        <f t="shared" ca="1" si="311"/>
        <v>-5,38775486160469+5,12956905126849i</v>
      </c>
      <c r="EK175" s="223" t="str">
        <f t="shared" ca="1" si="312"/>
        <v>6,38073883519587+3,8244676776644i</v>
      </c>
      <c r="EL175" s="223" t="str">
        <f t="shared" ca="1" si="313"/>
        <v>1,98410596267746-7,16963769163716i</v>
      </c>
      <c r="EM175" s="223" t="str">
        <f t="shared" ca="1" si="314"/>
        <v>-7,43911158005285-3,6891327056315E-12i</v>
      </c>
      <c r="EN175" s="223"/>
      <c r="EO175" s="223"/>
      <c r="EP175" s="223"/>
    </row>
    <row r="176" spans="1:146" ht="15.75" thickBot="1">
      <c r="A176" s="257">
        <f t="shared" si="181"/>
        <v>1.4843750000000009E-3</v>
      </c>
      <c r="B176" s="256">
        <v>76</v>
      </c>
      <c r="C176" s="230">
        <f t="shared" si="182"/>
        <v>15200</v>
      </c>
      <c r="D176" s="229">
        <f t="shared" si="315"/>
        <v>95504.416669129714</v>
      </c>
      <c r="E176" s="229" t="str">
        <f t="shared" si="316"/>
        <v>95504,4166691297i</v>
      </c>
      <c r="F176" s="229" t="str">
        <f t="shared" si="183"/>
        <v>0,00872647113358602+0,000405557132481185i</v>
      </c>
      <c r="G176" s="229" t="str">
        <f t="shared" si="184"/>
        <v>-4,8102614101153+1,50529705109272i</v>
      </c>
      <c r="H176" s="229" t="str">
        <f t="shared" si="180"/>
        <v>0,00201469028864969-0,00556151009691153i</v>
      </c>
      <c r="I176" s="229" t="str">
        <f t="shared" si="317"/>
        <v>-0,00198939412002022+0,00531299359070927i</v>
      </c>
      <c r="J176" s="255" t="str">
        <f ca="1">IMPRODUCT(1/N_FFT2,CM100)</f>
        <v>0,0381588834193192-0,000218007972070639i</v>
      </c>
      <c r="K176" s="254" t="str">
        <f t="shared" ca="1" si="318"/>
        <v>-0,0000747547833425959+0,00020317160681322i</v>
      </c>
      <c r="N176" s="246">
        <f t="shared" ca="1" si="185"/>
        <v>17.444398725296089</v>
      </c>
      <c r="O176" s="223">
        <f t="shared" ca="1" si="186"/>
        <v>7.4443987252960904</v>
      </c>
      <c r="P176" s="223" t="str">
        <f t="shared" ca="1" si="187"/>
        <v>-2,16099488132611-7,12384541550927i</v>
      </c>
      <c r="Q176" s="223" t="str">
        <f t="shared" ca="1" si="188"/>
        <v>-6,1897913219475+4,13588633450358i</v>
      </c>
      <c r="R176" s="223" t="str">
        <f t="shared" ca="1" si="189"/>
        <v>5,75459803365412+4,72267655596424i</v>
      </c>
      <c r="S176" s="223" t="str">
        <f t="shared" ca="1" si="190"/>
        <v>2,8488480560906-6,87772761415417i</v>
      </c>
      <c r="T176" s="223" t="str">
        <f t="shared" ca="1" si="191"/>
        <v>-7,40855191067264-0,729678674526536i</v>
      </c>
      <c r="U176" s="223" t="str">
        <f t="shared" ca="1" si="192"/>
        <v>1,45233014453419+7,30135669122303i</v>
      </c>
      <c r="V176" s="223" t="str">
        <f t="shared" ca="1" si="193"/>
        <v>6,56537353612633-3,50926526673635i</v>
      </c>
      <c r="W176" s="223" t="str">
        <f t="shared" ca="1" si="194"/>
        <v>-5,26398482051326-5,26398482051345i</v>
      </c>
      <c r="X176" s="223" t="str">
        <f t="shared" ca="1" si="195"/>
        <v>-3,50926526673592+6,56537353612656i</v>
      </c>
      <c r="Y176" s="223" t="str">
        <f t="shared" ca="1" si="196"/>
        <v>7,30135669122298+1,45233014453444i</v>
      </c>
      <c r="Z176" s="223" t="str">
        <f t="shared" ca="1" si="197"/>
        <v>-0,729678674526265-7,40855191067267i</v>
      </c>
      <c r="AA176" s="223" t="str">
        <f t="shared" ca="1" si="198"/>
        <v>-6,87772761415411+2,84884805609076i</v>
      </c>
      <c r="AB176" s="223" t="str">
        <f t="shared" ca="1" si="199"/>
        <v>4,72267655596415+5,75459803365419i</v>
      </c>
      <c r="AC176" s="223" t="str">
        <f t="shared" ca="1" si="200"/>
        <v>4,13588633450329-6,18979132194769i</v>
      </c>
      <c r="AD176" s="223" t="str">
        <f t="shared" ca="1" si="201"/>
        <v>-7,12384541550928-2,16099488132608i</v>
      </c>
      <c r="AE176" s="223" t="str">
        <f t="shared" ca="1" si="202"/>
        <v>-2,59918732143361E-13+7,44439872529609i</v>
      </c>
      <c r="AF176" s="223" t="str">
        <f t="shared" ca="1" si="203"/>
        <v>7,12384541550921-2,16099488132629i</v>
      </c>
      <c r="AG176" s="223" t="str">
        <f t="shared" ca="1" si="204"/>
        <v>-4,13588633450348-6,18979132194757i</v>
      </c>
      <c r="AH176" s="223" t="str">
        <f t="shared" ca="1" si="205"/>
        <v>-4,72267655596398+5,75459803365433i</v>
      </c>
      <c r="AI176" s="223" t="str">
        <f t="shared" ca="1" si="206"/>
        <v>6,87772761415419+2,84884805609056i</v>
      </c>
      <c r="AJ176" s="223" t="str">
        <f t="shared" ca="1" si="207"/>
        <v>0,729678674526781-7,40855191067262i</v>
      </c>
      <c r="AK176" s="223" t="str">
        <f t="shared" ca="1" si="208"/>
        <v>-7,30135669122294+1,45233014453463i</v>
      </c>
      <c r="AL176" s="223" t="str">
        <f t="shared" ca="1" si="209"/>
        <v>3,50926526673609+6,56537353612646i</v>
      </c>
      <c r="AM176" s="223" t="str">
        <f t="shared" ca="1" si="210"/>
        <v>5,26398482051364-5,26398482051307i</v>
      </c>
      <c r="AN176" s="223" t="str">
        <f t="shared" ca="1" si="211"/>
        <v>-6,56537353612643-3,50926526673615i</v>
      </c>
      <c r="AO176" s="223" t="str">
        <f t="shared" ca="1" si="212"/>
        <v>-1,4523301445347+7,30135669122293i</v>
      </c>
      <c r="AP176" s="223" t="str">
        <f t="shared" ca="1" si="213"/>
        <v>7,40855191067262-0,729678674526768i</v>
      </c>
      <c r="AQ176" s="223" t="str">
        <f t="shared" ca="1" si="214"/>
        <v>-2,8488480560905-6,87772761415422i</v>
      </c>
      <c r="AR176" s="223" t="str">
        <f t="shared" ca="1" si="215"/>
        <v>-2,8488480560905-6,87772761415422i</v>
      </c>
      <c r="AS176" s="223" t="str">
        <f t="shared" ca="1" si="216"/>
        <v>6,18979132194753+4,13588633450354i</v>
      </c>
      <c r="AT176" s="223" t="str">
        <f t="shared" ca="1" si="217"/>
        <v>2,16099488132633-7,1238454155092i</v>
      </c>
      <c r="AU176" s="223" t="str">
        <f t="shared" ca="1" si="218"/>
        <v>-7,44439872529609+2,20701416803801E-13i</v>
      </c>
      <c r="AV176" s="223" t="str">
        <f t="shared" ca="1" si="219"/>
        <v>2,16099488132604+7,12384541550928i</v>
      </c>
      <c r="AW176" s="223" t="str">
        <f t="shared" ca="1" si="220"/>
        <v>6,18979132194728-4,1358863345039i</v>
      </c>
      <c r="AX176" s="223" t="str">
        <f t="shared" ca="1" si="221"/>
        <v>-5,75459803365418-4,72267655596417i</v>
      </c>
      <c r="AY176" s="223" t="str">
        <f t="shared" ca="1" si="222"/>
        <v>-2,84884805609082+6,87772761415408i</v>
      </c>
      <c r="AZ176" s="223" t="str">
        <f t="shared" ca="1" si="223"/>
        <v>7,40855191067266+0,729678674526277i</v>
      </c>
      <c r="BA176" s="223" t="str">
        <f t="shared" ca="1" si="224"/>
        <v>-1,45233014453441-7,30135669122299i</v>
      </c>
      <c r="BB176" s="223" t="str">
        <f t="shared" ca="1" si="225"/>
        <v>-6,5653735361266+3,50926526673584i</v>
      </c>
      <c r="BC176" s="223" t="str">
        <f t="shared" ca="1" si="226"/>
        <v>5,26398482051343+5,26398482051329i</v>
      </c>
      <c r="BD176" s="223" t="str">
        <f t="shared" ca="1" si="227"/>
        <v>3,5092652667364-6,5653735361263i</v>
      </c>
      <c r="BE176" s="223" t="str">
        <f t="shared" ca="1" si="228"/>
        <v>-7,30135669122303-1,4523301445342i</v>
      </c>
      <c r="BF176" s="223" t="str">
        <f t="shared" ca="1" si="229"/>
        <v>0,729678674526484+7,40855191067265i</v>
      </c>
      <c r="BG176" s="223" t="str">
        <f t="shared" ca="1" si="230"/>
        <v>6,87772761415432-2,84884805609024i</v>
      </c>
      <c r="BH176" s="223" t="str">
        <f t="shared" ca="1" si="231"/>
        <v>-4,72267655596432-5,75459803365405i</v>
      </c>
      <c r="BI176" s="223" t="str">
        <f t="shared" ca="1" si="232"/>
        <v>-4,13588633450377+6,18979132194737i</v>
      </c>
      <c r="BJ176" s="223" t="str">
        <f t="shared" ca="1" si="233"/>
        <v>7,12384541550934+2,16099488132584i</v>
      </c>
      <c r="BK176" s="223" t="str">
        <f t="shared" ca="1" si="234"/>
        <v>6,56651325213642E-14-7,44439872529609i</v>
      </c>
      <c r="BL176" s="223" t="str">
        <f t="shared" ca="1" si="235"/>
        <v>-7,12384541550935+2,16099488132582i</v>
      </c>
      <c r="BM176" s="223" t="str">
        <f t="shared" ca="1" si="236"/>
        <v>4,13588633450367+6,18979132194744i</v>
      </c>
      <c r="BN176" s="223" t="str">
        <f t="shared" ca="1" si="237"/>
        <v>4,72267655596443-5,75459803365396i</v>
      </c>
      <c r="BO176" s="223" t="str">
        <f t="shared" ca="1" si="238"/>
        <v>-6,87772761415428-2,84884805609036i</v>
      </c>
      <c r="BP176" s="223" t="str">
        <f t="shared" ca="1" si="239"/>
        <v>-0,729678674526615+7,40855191067263i</v>
      </c>
      <c r="BQ176" s="223" t="str">
        <f t="shared" ca="1" si="240"/>
        <v>7,3013566912226-1,45233014453636i</v>
      </c>
      <c r="BR176" s="223" t="str">
        <f t="shared" ca="1" si="241"/>
        <v>-3,50926526673824-6,56537353612532i</v>
      </c>
      <c r="BS176" s="223" t="str">
        <f t="shared" ca="1" si="242"/>
        <v>-5,26398482051135+5,26398482051536i</v>
      </c>
      <c r="BT176" s="223" t="str">
        <f t="shared" ca="1" si="243"/>
        <v>6,56537353612794+3,50926526673334i</v>
      </c>
      <c r="BU176" s="223" t="str">
        <f t="shared" ca="1" si="244"/>
        <v>1,4523301445309-7,30135669122369i</v>
      </c>
      <c r="BV176" s="223" t="str">
        <f t="shared" ca="1" si="245"/>
        <v>-7,40855191067296+0,729678674523304i</v>
      </c>
      <c r="BW176" s="223" t="str">
        <f t="shared" ca="1" si="246"/>
        <v>2,84884805608797+6,87772761415527i</v>
      </c>
      <c r="BX176" s="223" t="str">
        <f t="shared" ca="1" si="247"/>
        <v>5,75459803365567-4,72267655596234i</v>
      </c>
      <c r="BY176" s="223" t="str">
        <f t="shared" ca="1" si="248"/>
        <v>-6,18979132194642-4,1358863345052i</v>
      </c>
      <c r="BZ176" s="223" t="str">
        <f t="shared" ca="1" si="249"/>
        <v>-2,16099488132759+7,12384541550882i</v>
      </c>
      <c r="CA176" s="223" t="str">
        <f t="shared" ca="1" si="250"/>
        <v>7,44439872529609+1,03967492857345E-12i</v>
      </c>
      <c r="CB176" s="223" t="str">
        <f t="shared" ca="1" si="251"/>
        <v>-2,16099488132549-7,12384541550946i</v>
      </c>
      <c r="CC176" s="223" t="str">
        <f t="shared" ca="1" si="252"/>
        <v>-6,18979132194757+4,13588633450347i</v>
      </c>
      <c r="CD176" s="223" t="str">
        <f t="shared" ca="1" si="253"/>
        <v>5,75459803365428+4,72267655596403i</v>
      </c>
      <c r="CE176" s="223" t="str">
        <f t="shared" ca="1" si="254"/>
        <v>2,84884805608989-6,87772761415447i</v>
      </c>
      <c r="CF176" s="223" t="str">
        <f t="shared" ca="1" si="255"/>
        <v>-7,40855191067275-0,729678674525478i</v>
      </c>
      <c r="CG176" s="223" t="str">
        <f t="shared" ca="1" si="256"/>
        <v>1,45233014453613+7,30135669122265i</v>
      </c>
      <c r="CH176" s="223" t="str">
        <f t="shared" ca="1" si="257"/>
        <v>6,56537353612543-3,50926526673803i</v>
      </c>
      <c r="CI176" s="223" t="str">
        <f t="shared" ca="1" si="258"/>
        <v>-5,26398482051512-5,2639848205116i</v>
      </c>
      <c r="CJ176" s="223" t="str">
        <f t="shared" ca="1" si="259"/>
        <v>-3,50926526673364+6,56537353612777i</v>
      </c>
      <c r="CK176" s="223" t="str">
        <f t="shared" ca="1" si="260"/>
        <v>7,30135669122366+1,45233014453103i</v>
      </c>
      <c r="CL176" s="223" t="str">
        <f t="shared" ca="1" si="261"/>
        <v>-0,729678674523071-7,40855191067298i</v>
      </c>
      <c r="CM176" s="223" t="str">
        <f t="shared" ca="1" si="262"/>
        <v>-6,87772761415536+2,84884805608775i</v>
      </c>
      <c r="CN176" s="223" t="str">
        <f t="shared" ca="1" si="263"/>
        <v>4,72267655596216+5,75459803365582i</v>
      </c>
      <c r="CO176" s="223" t="str">
        <f t="shared" ca="1" si="264"/>
        <v>4,13588633450548-6,18979132194623i</v>
      </c>
      <c r="CP176" s="223" t="str">
        <f t="shared" ca="1" si="265"/>
        <v>-7,12384541550879-2,16099488132771i</v>
      </c>
      <c r="CQ176" s="223" t="str">
        <f t="shared" ca="1" si="266"/>
        <v>-1,273145843535E-12+7,44439872529609i</v>
      </c>
      <c r="CR176" s="223" t="str">
        <f t="shared" ca="1" si="267"/>
        <v>7,12384541550952-2,16099488132527i</v>
      </c>
      <c r="CS176" s="223" t="str">
        <f t="shared" ca="1" si="268"/>
        <v>-4,13588633450319-6,18979132194776i</v>
      </c>
      <c r="CT176" s="223" t="str">
        <f t="shared" ca="1" si="269"/>
        <v>-4,72267655596429+5,75459803365407i</v>
      </c>
      <c r="CU176" s="223" t="str">
        <f t="shared" ca="1" si="270"/>
        <v>6,87772761415438+2,8488480560901i</v>
      </c>
      <c r="CV176" s="223" t="str">
        <f t="shared" ca="1" si="271"/>
        <v>0,729678674525605-7,40855191067273i</v>
      </c>
      <c r="CW176" s="223" t="str">
        <f t="shared" ca="1" si="272"/>
        <v>-7,30135669122271+1,45233014453579i</v>
      </c>
      <c r="CX176" s="223" t="str">
        <f t="shared" ca="1" si="273"/>
        <v>3,50926526673774+6,56537353612558i</v>
      </c>
      <c r="CY176" s="223" t="str">
        <f t="shared" ca="1" si="274"/>
        <v>5,26398482051183-5,26398482051488i</v>
      </c>
      <c r="CZ176" s="223" t="str">
        <f t="shared" ca="1" si="275"/>
        <v>-6,56537353612771-3,50926526673375i</v>
      </c>
      <c r="DA176" s="223" t="str">
        <f t="shared" ca="1" si="276"/>
        <v>-1,45233014453136+7,30135669122359i</v>
      </c>
      <c r="DB176" s="223" t="str">
        <f t="shared" ca="1" si="277"/>
        <v>7,40855191067229-0,729678674530104i</v>
      </c>
      <c r="DC176" s="223" t="str">
        <f t="shared" ca="1" si="278"/>
        <v>-2,84884805608744-6,87772761415548i</v>
      </c>
      <c r="DD176" s="223" t="str">
        <f t="shared" ca="1" si="279"/>
        <v>-5,75459803365603+4,7226765559619i</v>
      </c>
      <c r="DE176" s="223" t="str">
        <f t="shared" ca="1" si="280"/>
        <v>6,18979132194616+4,13588633450559i</v>
      </c>
      <c r="DF176" s="223" t="str">
        <f t="shared" ca="1" si="281"/>
        <v>2,16099488132803-7,12384541550868i</v>
      </c>
      <c r="DG176" s="223" t="str">
        <f t="shared" ca="1" si="282"/>
        <v>-7,44439872529609-1,61240802722378E-12i</v>
      </c>
      <c r="DH176" s="223" t="str">
        <f t="shared" ca="1" si="283"/>
        <v>2,16099488132495+7,12384541550962i</v>
      </c>
      <c r="DI176" s="223" t="str">
        <f t="shared" ca="1" si="284"/>
        <v>6,18979132194784-4,13588633450309i</v>
      </c>
      <c r="DJ176" s="223" t="str">
        <f t="shared" ca="1" si="285"/>
        <v>-5,75459803365399-4,7226765559644i</v>
      </c>
      <c r="DK176" s="223" t="str">
        <f t="shared" ca="1" si="286"/>
        <v>-2,84884805609042+6,87772761415425i</v>
      </c>
      <c r="DL176" s="223" t="str">
        <f t="shared" ca="1" si="287"/>
        <v>7,4085519106727+0,729678674525943i</v>
      </c>
      <c r="DM176" s="223" t="str">
        <f t="shared" ca="1" si="288"/>
        <v>-1,45233014453546-7,30135669122278i</v>
      </c>
      <c r="DN176" s="223" t="str">
        <f t="shared" ca="1" si="289"/>
        <v>-6,56537353612564+3,50926526673763i</v>
      </c>
      <c r="DO176" s="223" t="str">
        <f t="shared" ca="1" si="290"/>
        <v>5,26398482051479+5,26398482051192i</v>
      </c>
      <c r="DP176" s="223" t="str">
        <f t="shared" ca="1" si="291"/>
        <v>3,50926526673405-6,56537353612756i</v>
      </c>
      <c r="DQ176" s="223" t="str">
        <f t="shared" ca="1" si="292"/>
        <v>-7,30135669122353-1,45233014453169i</v>
      </c>
      <c r="DR176" s="223" t="str">
        <f t="shared" ca="1" si="293"/>
        <v>0,729678674529766+7,40855191067232i</v>
      </c>
      <c r="DS176" s="223" t="str">
        <f t="shared" ca="1" si="294"/>
        <v>6,87772761415554-2,84884805608732i</v>
      </c>
      <c r="DT176" s="223" t="str">
        <f t="shared" ca="1" si="295"/>
        <v>-4,7226765559618-5,75459803365611i</v>
      </c>
      <c r="DU176" s="223" t="str">
        <f t="shared" ca="1" si="296"/>
        <v>-4,13588633450587+6,18979132194597i</v>
      </c>
      <c r="DV176" s="223" t="str">
        <f t="shared" ca="1" si="297"/>
        <v>7,12384541550858+2,16099488132836i</v>
      </c>
      <c r="DW176" s="223" t="str">
        <f t="shared" ca="1" si="298"/>
        <v>1,95167021091255E-12-7,44439872529609i</v>
      </c>
      <c r="DX176" s="223" t="str">
        <f t="shared" ca="1" si="299"/>
        <v>-7,12384541550966+2,16099488132482i</v>
      </c>
      <c r="DY176" s="223" t="str">
        <f t="shared" ca="1" si="300"/>
        <v>4,1358863345028+6,18979132194802i</v>
      </c>
      <c r="DZ176" s="223" t="str">
        <f t="shared" ca="1" si="301"/>
        <v>4,72267655596466-5,75459803365377i</v>
      </c>
      <c r="EA176" s="223" t="str">
        <f t="shared" ca="1" si="302"/>
        <v>-6,87772761415412-2,84884805609073i</v>
      </c>
      <c r="EB176" s="223" t="str">
        <f t="shared" ca="1" si="303"/>
        <v>-0,72967867452607+7,40855191067269i</v>
      </c>
      <c r="EC176" s="223" t="str">
        <f t="shared" ca="1" si="304"/>
        <v>7,3013566912228-1,45233014453534i</v>
      </c>
      <c r="ED176" s="223" t="str">
        <f t="shared" ca="1" si="305"/>
        <v>-3,50926526673733-6,56537353612581i</v>
      </c>
      <c r="EE176" s="223" t="str">
        <f t="shared" ca="1" si="306"/>
        <v>-5,26398482051216+5,26398482051455i</v>
      </c>
      <c r="EF176" s="223" t="str">
        <f t="shared" ca="1" si="307"/>
        <v>6,56537353612739+3,50926526673435i</v>
      </c>
      <c r="EG176" s="223" t="str">
        <f t="shared" ca="1" si="308"/>
        <v>1,45233014453182-7,3013566912235i</v>
      </c>
      <c r="EH176" s="223" t="str">
        <f t="shared" ca="1" si="309"/>
        <v>-7,40855191067234+0,729678674529638i</v>
      </c>
      <c r="EI176" s="223" t="str">
        <f t="shared" ca="1" si="310"/>
        <v>2,84884805609385+6,87772761415283i</v>
      </c>
      <c r="EJ176" s="223" t="str">
        <f t="shared" ca="1" si="311"/>
        <v>5,75459803365633-4,72267655596154i</v>
      </c>
      <c r="EK176" s="223" t="str">
        <f t="shared" ca="1" si="312"/>
        <v>-6,18979132194578-4,13588633450615i</v>
      </c>
      <c r="EL176" s="223" t="str">
        <f t="shared" ca="1" si="313"/>
        <v>-2,16099488132848+7,12384541550855i</v>
      </c>
      <c r="EM176" s="223" t="str">
        <f t="shared" ca="1" si="314"/>
        <v>7,44439872529609+2,07934985714689E-12i</v>
      </c>
      <c r="EN176" s="223"/>
      <c r="EO176" s="223"/>
      <c r="EP176" s="223"/>
    </row>
    <row r="177" spans="1:146" ht="15.75" thickBot="1">
      <c r="A177" s="257">
        <f t="shared" si="181"/>
        <v>1.5039062500000009E-3</v>
      </c>
      <c r="B177" s="256">
        <v>77</v>
      </c>
      <c r="C177" s="230">
        <f t="shared" si="182"/>
        <v>15400</v>
      </c>
      <c r="D177" s="229">
        <f t="shared" si="315"/>
        <v>96761.053730565633</v>
      </c>
      <c r="E177" s="229" t="str">
        <f t="shared" si="316"/>
        <v>96761,0537305656i</v>
      </c>
      <c r="F177" s="229" t="str">
        <f t="shared" si="183"/>
        <v>0,00852035268166208+0,000462851109871331i</v>
      </c>
      <c r="G177" s="229" t="str">
        <f t="shared" si="184"/>
        <v>-4,78991078764139+1,54510595729422i</v>
      </c>
      <c r="H177" s="229" t="str">
        <f t="shared" si="180"/>
        <v>0,00201428507630684-0,0054892139784944i</v>
      </c>
      <c r="I177" s="229" t="str">
        <f t="shared" si="317"/>
        <v>-0,00198915183259875+0,00524944402886788i</v>
      </c>
      <c r="J177" s="255" t="str">
        <f ca="1">IMPRODUCT(1/N_FFT2,CN100)</f>
        <v>-0,00641058249758914-0,00445589477575457i</v>
      </c>
      <c r="K177" s="254" t="str">
        <f t="shared" ca="1" si="318"/>
        <v>0,0000361425921469533-0,0000247885427544749i</v>
      </c>
      <c r="N177" s="246">
        <f t="shared" ca="1" si="185"/>
        <v>17.448860452612273</v>
      </c>
      <c r="O177" s="223">
        <f t="shared" ca="1" si="186"/>
        <v>7.4488604526122746</v>
      </c>
      <c r="P177" s="223" t="str">
        <f t="shared" ca="1" si="187"/>
        <v>-2,33657151076389-7,07290291306036i</v>
      </c>
      <c r="Q177" s="223" t="str">
        <f t="shared" ca="1" si="188"/>
        <v>-5,98298081648651+4,43728099088232i</v>
      </c>
      <c r="R177" s="223" t="str">
        <f t="shared" ca="1" si="189"/>
        <v>6,09007518134123+4,28911486534258i</v>
      </c>
      <c r="S177" s="223" t="str">
        <f t="shared" ca="1" si="190"/>
        <v>2,16229005240009-7,12811502234517i</v>
      </c>
      <c r="T177" s="223" t="str">
        <f t="shared" ca="1" si="191"/>
        <v>-7,44661699510936+0,182804186602845i</v>
      </c>
      <c r="U177" s="223" t="str">
        <f t="shared" ca="1" si="192"/>
        <v>2,50944550581993+7,0134303515335i</v>
      </c>
      <c r="V177" s="223" t="str">
        <f t="shared" ca="1" si="193"/>
        <v>5,87228252770586-4,58277426427396i</v>
      </c>
      <c r="W177" s="223" t="str">
        <f t="shared" ca="1" si="194"/>
        <v>-6,19350111262937-4,13836513738818i</v>
      </c>
      <c r="X177" s="223" t="str">
        <f t="shared" ca="1" si="195"/>
        <v>-1,98670611136185+7,17903342167792i</v>
      </c>
      <c r="Y177" s="223" t="str">
        <f t="shared" ca="1" si="196"/>
        <v>7,43988797397554-0,365498258799169i</v>
      </c>
      <c r="Z177" s="223" t="str">
        <f t="shared" ca="1" si="197"/>
        <v>-2,68080790473685-6,94973316181216i</v>
      </c>
      <c r="AA177" s="223" t="str">
        <f t="shared" ca="1" si="198"/>
        <v>-5,75804699550967+4,72550704580928i</v>
      </c>
      <c r="AB177" s="223" t="str">
        <f t="shared" ca="1" si="199"/>
        <v>6,29319631043691+3,98512261301887i</v>
      </c>
      <c r="AC177" s="223" t="str">
        <f t="shared" ca="1" si="200"/>
        <v>1,80992545285032-7,22562743971869i</v>
      </c>
      <c r="AD177" s="223" t="str">
        <f t="shared" ca="1" si="201"/>
        <v>-7,42867744252156+0,54797216851087i</v>
      </c>
      <c r="AE177" s="223" t="str">
        <f t="shared" ca="1" si="202"/>
        <v>2,8505554852145+6,88184971270113i</v>
      </c>
      <c r="AF177" s="223" t="str">
        <f t="shared" ca="1" si="203"/>
        <v>5,64034303111016-4,86539335859889i</v>
      </c>
      <c r="AG177" s="223" t="str">
        <f t="shared" ca="1" si="204"/>
        <v>-6,38910072210521-3,82947959980018i</v>
      </c>
      <c r="AH177" s="223" t="str">
        <f t="shared" ca="1" si="205"/>
        <v>-1,63205456292275+7,26786900997357i</v>
      </c>
      <c r="AI177" s="223" t="str">
        <f t="shared" ca="1" si="206"/>
        <v>7,41299215355228-0,730116000279024i</v>
      </c>
      <c r="AJ177" s="223" t="str">
        <f t="shared" ca="1" si="207"/>
        <v>-3,01858599765631-6,8098208946524i</v>
      </c>
      <c r="AK177" s="223" t="str">
        <f t="shared" ca="1" si="208"/>
        <v>-5,51924153497522+5,00234894035747i</v>
      </c>
      <c r="AL177" s="223" t="str">
        <f t="shared" ca="1" si="209"/>
        <v>6,48115657840199+3,6715298512647i</v>
      </c>
      <c r="AM177" s="223" t="str">
        <f t="shared" ca="1" si="210"/>
        <v>1,45320058435363-7,3057326876998i</v>
      </c>
      <c r="AN177" s="223" t="str">
        <f t="shared" ca="1" si="211"/>
        <v>-7,39284155529932+0,911820037469379i</v>
      </c>
      <c r="AO177" s="223" t="str">
        <f t="shared" ca="1" si="212"/>
        <v>3,18479822676606+6,73369009513201i</v>
      </c>
      <c r="AP177" s="223" t="str">
        <f t="shared" ca="1" si="213"/>
        <v>5,39481545411684-5,13629129416481i</v>
      </c>
      <c r="AQ177" s="223" t="str">
        <f t="shared" ca="1" si="214"/>
        <v>-6,56930842832235-3,51136851043351i</v>
      </c>
      <c r="AR177" s="223" t="str">
        <f t="shared" ca="1" si="215"/>
        <v>-6,56930842832235-3,51136851043351i</v>
      </c>
      <c r="AS177" s="223" t="str">
        <f t="shared" ca="1" si="216"/>
        <v>7,36823778572969-1,09297482836357i</v>
      </c>
      <c r="AT177" s="223" t="str">
        <f t="shared" ca="1" si="217"/>
        <v>-3,34909205251056-6,65350317248754i</v>
      </c>
      <c r="AU177" s="223" t="str">
        <f t="shared" ca="1" si="218"/>
        <v>-5,26713973815456+5,26713973815431i</v>
      </c>
      <c r="AV177" s="223" t="str">
        <f t="shared" ca="1" si="219"/>
        <v>6,65350317248741+3,34909205251082i</v>
      </c>
      <c r="AW177" s="223" t="str">
        <f t="shared" ca="1" si="220"/>
        <v>1,09297482836386-7,36823778572964i</v>
      </c>
      <c r="AX177" s="223" t="str">
        <f t="shared" ca="1" si="221"/>
        <v>-7,33919566523411+1,27347125209013i</v>
      </c>
      <c r="AY177" s="223" t="str">
        <f t="shared" ca="1" si="222"/>
        <v>3,51136851043396+6,56930842832211i</v>
      </c>
      <c r="AZ177" s="223" t="str">
        <f t="shared" ca="1" si="223"/>
        <v>5,13629129416448-5,39481545411715i</v>
      </c>
      <c r="BA177" s="223" t="str">
        <f t="shared" ca="1" si="224"/>
        <v>-6,7336900951322-3,18479822676565i</v>
      </c>
      <c r="BB177" s="223" t="str">
        <f t="shared" ca="1" si="225"/>
        <v>-0,911820037468976+7,39284155529937i</v>
      </c>
      <c r="BC177" s="223" t="str">
        <f t="shared" ca="1" si="226"/>
        <v>7,30573268769986-1,45320058435336i</v>
      </c>
      <c r="BD177" s="223" t="str">
        <f t="shared" ca="1" si="227"/>
        <v>-3,67152985126445-6,48115657840213i</v>
      </c>
      <c r="BE177" s="223" t="str">
        <f t="shared" ca="1" si="228"/>
        <v>-5,00234894035773+5,51924153497499i</v>
      </c>
      <c r="BF177" s="223" t="str">
        <f t="shared" ca="1" si="229"/>
        <v>6,80982089465228+3,01858599765657i</v>
      </c>
      <c r="BG177" s="223" t="str">
        <f t="shared" ca="1" si="230"/>
        <v>0,73011600027931-7,41299215355225i</v>
      </c>
      <c r="BH177" s="223" t="str">
        <f t="shared" ca="1" si="231"/>
        <v>-7,26786900997348+1,63205456292313i</v>
      </c>
      <c r="BI177" s="223" t="str">
        <f t="shared" ca="1" si="232"/>
        <v>3,82947959979999+6,38910072210533i</v>
      </c>
      <c r="BJ177" s="223" t="str">
        <f t="shared" ca="1" si="233"/>
        <v>4,86539335859855-5,64034303111046i</v>
      </c>
      <c r="BK177" s="223" t="str">
        <f t="shared" ca="1" si="234"/>
        <v>-6,88184971270129-2,85055548521413i</v>
      </c>
      <c r="BL177" s="223" t="str">
        <f t="shared" ca="1" si="235"/>
        <v>-0,54797216851113+7,42867744252154i</v>
      </c>
      <c r="BM177" s="223" t="str">
        <f t="shared" ca="1" si="236"/>
        <v>7,22562743971876-1,80992545285005i</v>
      </c>
      <c r="BN177" s="223" t="str">
        <f t="shared" ca="1" si="237"/>
        <v>-3,98512261301861-6,29319631043708i</v>
      </c>
      <c r="BO177" s="223" t="str">
        <f t="shared" ca="1" si="238"/>
        <v>-4,72550704580948+5,75804699550951i</v>
      </c>
      <c r="BP177" s="223" t="str">
        <f t="shared" ca="1" si="239"/>
        <v>6,94973316181258+2,68080790473574i</v>
      </c>
      <c r="BQ177" s="223" t="str">
        <f t="shared" ca="1" si="240"/>
        <v>0,365498258798742-7,43988797397556i</v>
      </c>
      <c r="BR177" s="223" t="str">
        <f t="shared" ca="1" si="241"/>
        <v>-7,17903342167798+1,98670611136163i</v>
      </c>
      <c r="BS177" s="223" t="str">
        <f t="shared" ca="1" si="242"/>
        <v>4,13836513738733+6,19350111262994i</v>
      </c>
      <c r="BT177" s="223" t="str">
        <f t="shared" ca="1" si="243"/>
        <v>4,58277426427537-5,87228252770475i</v>
      </c>
      <c r="BU177" s="223" t="str">
        <f t="shared" ca="1" si="244"/>
        <v>-7,01343035153263-2,50944550582236i</v>
      </c>
      <c r="BV177" s="223" t="str">
        <f t="shared" ca="1" si="245"/>
        <v>-0,182804186606452+7,44661699510927i</v>
      </c>
      <c r="BW177" s="223" t="str">
        <f t="shared" ca="1" si="246"/>
        <v>7,12811502234431-2,1622900524029i</v>
      </c>
      <c r="BX177" s="223" t="str">
        <f t="shared" ca="1" si="247"/>
        <v>-4,28911486534439-6,09007518133996i</v>
      </c>
      <c r="BY177" s="223" t="str">
        <f t="shared" ca="1" si="248"/>
        <v>-4,43728099088123+5,98298081648732i</v>
      </c>
      <c r="BZ177" s="223" t="str">
        <f t="shared" ca="1" si="249"/>
        <v>7,07290291306052+2,33657151076341i</v>
      </c>
      <c r="CA177" s="223" t="str">
        <f t="shared" ca="1" si="250"/>
        <v>3,39467132363164E-13-7,44886045261227i</v>
      </c>
      <c r="CB177" s="223" t="str">
        <f t="shared" ca="1" si="251"/>
        <v>-7,07290291306069+2,33657151076287i</v>
      </c>
      <c r="CC177" s="223" t="str">
        <f t="shared" ca="1" si="252"/>
        <v>4,43728099088077+5,98298081648765i</v>
      </c>
      <c r="CD177" s="223" t="str">
        <f t="shared" ca="1" si="253"/>
        <v>4,28911486534486-6,09007518133963i</v>
      </c>
      <c r="CE177" s="223" t="str">
        <f t="shared" ca="1" si="254"/>
        <v>-7,12811502234414-2,16229005240345i</v>
      </c>
      <c r="CF177" s="223" t="str">
        <f t="shared" ca="1" si="255"/>
        <v>0,182804186605984+7,44661699510929i</v>
      </c>
      <c r="CG177" s="223" t="str">
        <f t="shared" ca="1" si="256"/>
        <v>7,01343035153286-2,50944550582172i</v>
      </c>
      <c r="CH177" s="223" t="str">
        <f t="shared" ca="1" si="257"/>
        <v>-4,58277426427492-5,8722825277051i</v>
      </c>
      <c r="CI177" s="223" t="str">
        <f t="shared" ca="1" si="258"/>
        <v>-4,13836513738772+6,19350111262968i</v>
      </c>
      <c r="CJ177" s="223" t="str">
        <f t="shared" ca="1" si="259"/>
        <v>7,17903342167783+1,98670611136218i</v>
      </c>
      <c r="CK177" s="223" t="str">
        <f t="shared" ca="1" si="260"/>
        <v>-0,36549825879817-7,43988797397559i</v>
      </c>
      <c r="CL177" s="223" t="str">
        <f t="shared" ca="1" si="261"/>
        <v>-6,94973316181283+2,6808079047351i</v>
      </c>
      <c r="CM177" s="223" t="str">
        <f t="shared" ca="1" si="262"/>
        <v>4,72550704580732+5,75804699551128i</v>
      </c>
      <c r="CN177" s="223" t="str">
        <f t="shared" ca="1" si="263"/>
        <v>3,9851226130216-6,29319631043519i</v>
      </c>
      <c r="CO177" s="223" t="str">
        <f t="shared" ca="1" si="264"/>
        <v>-7,22562743971955-1,8099254528469i</v>
      </c>
      <c r="CP177" s="223" t="str">
        <f t="shared" ca="1" si="265"/>
        <v>0,547972168513514+7,42867744252136i</v>
      </c>
      <c r="CQ177" s="223" t="str">
        <f t="shared" ca="1" si="266"/>
        <v>6,88184971270065-2,85055548521566i</v>
      </c>
      <c r="CR177" s="223" t="str">
        <f t="shared" ca="1" si="267"/>
        <v>-4,86539335859916-5,64034303110993i</v>
      </c>
      <c r="CS177" s="223" t="str">
        <f t="shared" ca="1" si="268"/>
        <v>-3,82947959980048+6,38910072210504i</v>
      </c>
      <c r="CT177" s="223" t="str">
        <f t="shared" ca="1" si="269"/>
        <v>7,26786900997336+1,6320545629237i</v>
      </c>
      <c r="CU177" s="223" t="str">
        <f t="shared" ca="1" si="270"/>
        <v>-0,730116000277159-7,41299215355246i</v>
      </c>
      <c r="CV177" s="223" t="str">
        <f t="shared" ca="1" si="271"/>
        <v>-6,80982089465341+3,01858599765402i</v>
      </c>
      <c r="CW177" s="223" t="str">
        <f t="shared" ca="1" si="272"/>
        <v>5,0023489403551+5,51924153497736i</v>
      </c>
      <c r="CX177" s="223" t="str">
        <f t="shared" ca="1" si="273"/>
        <v>3,67152985126182-6,48115657840362i</v>
      </c>
      <c r="CY177" s="223" t="str">
        <f t="shared" ca="1" si="274"/>
        <v>-7,30573268770032-1,45320058435101i</v>
      </c>
      <c r="CZ177" s="223" t="str">
        <f t="shared" ca="1" si="275"/>
        <v>0,911820037470615+7,39284155529917i</v>
      </c>
      <c r="DA177" s="223" t="str">
        <f t="shared" ca="1" si="276"/>
        <v>6,73369009513186-3,18479822676638i</v>
      </c>
      <c r="DB177" s="223" t="str">
        <f t="shared" ca="1" si="277"/>
        <v>-5,13629129416461-5,39481545411704i</v>
      </c>
      <c r="DC177" s="223" t="str">
        <f t="shared" ca="1" si="278"/>
        <v>-3,51136851043438+6,56930842832189i</v>
      </c>
      <c r="DD177" s="223" t="str">
        <f t="shared" ca="1" si="279"/>
        <v>7,33919566523374+1,27347125209226i</v>
      </c>
      <c r="DE177" s="223" t="str">
        <f t="shared" ca="1" si="280"/>
        <v>-1,09297482836109-7,36823778573006i</v>
      </c>
      <c r="DF177" s="223" t="str">
        <f t="shared" ca="1" si="281"/>
        <v>-6,65350317248897+3,34909205250771i</v>
      </c>
      <c r="DG177" s="223" t="str">
        <f t="shared" ca="1" si="282"/>
        <v>5,2671397381567+5,26713973815217i</v>
      </c>
      <c r="DH177" s="223" t="str">
        <f t="shared" ca="1" si="283"/>
        <v>3,34909205250842-6,65350317248861i</v>
      </c>
      <c r="DI177" s="223" t="str">
        <f t="shared" ca="1" si="284"/>
        <v>-7,36823778572994-1,09297482836189i</v>
      </c>
      <c r="DJ177" s="223" t="str">
        <f t="shared" ca="1" si="285"/>
        <v>1,27347125209125+7,33919566523392i</v>
      </c>
      <c r="DK177" s="223" t="str">
        <f t="shared" ca="1" si="286"/>
        <v>6,56930842832227-3,51136851043366i</v>
      </c>
      <c r="DL177" s="223" t="str">
        <f t="shared" ca="1" si="287"/>
        <v>-5,39481545411648-5,13629129416519i</v>
      </c>
      <c r="DM177" s="223" t="str">
        <f t="shared" ca="1" si="288"/>
        <v>-3,1847982267673+6,73369009513142i</v>
      </c>
      <c r="DN177" s="223" t="str">
        <f t="shared" ca="1" si="289"/>
        <v>7,39284155529907+0,91182003747142i</v>
      </c>
      <c r="DO177" s="223" t="str">
        <f t="shared" ca="1" si="290"/>
        <v>-1,45320058435022-7,30573268770048i</v>
      </c>
      <c r="DP177" s="223" t="str">
        <f t="shared" ca="1" si="291"/>
        <v>-6,48115657840047+3,67152985126738i</v>
      </c>
      <c r="DQ177" s="223" t="str">
        <f t="shared" ca="1" si="292"/>
        <v>5,51924153497682+5,00234894035571i</v>
      </c>
      <c r="DR177" s="223" t="str">
        <f t="shared" ca="1" si="293"/>
        <v>3,01858599765476-6,80982089465309i</v>
      </c>
      <c r="DS177" s="223" t="str">
        <f t="shared" ca="1" si="294"/>
        <v>-7,41299215355237-0,730116000278173i</v>
      </c>
      <c r="DT177" s="223" t="str">
        <f t="shared" ca="1" si="295"/>
        <v>1,63205456292291+7,26786900997354i</v>
      </c>
      <c r="DU177" s="223" t="str">
        <f t="shared" ca="1" si="296"/>
        <v>6,38910072210545-3,82947959979979i</v>
      </c>
      <c r="DV177" s="223" t="str">
        <f t="shared" ca="1" si="297"/>
        <v>-5,64034303110926-4,86539335859992i</v>
      </c>
      <c r="DW177" s="223" t="str">
        <f t="shared" ca="1" si="298"/>
        <v>-2,8505554852164+6,88184971270035i</v>
      </c>
      <c r="DX177" s="223" t="str">
        <f t="shared" ca="1" si="299"/>
        <v>7,42867744252129+0,547972168514529i</v>
      </c>
      <c r="DY177" s="223" t="str">
        <f t="shared" ca="1" si="300"/>
        <v>-1,80992545285331-7,22562743971794i</v>
      </c>
      <c r="DZ177" s="223" t="str">
        <f t="shared" ca="1" si="301"/>
        <v>-6,29319631043562+3,98512261302091i</v>
      </c>
      <c r="EA177" s="223" t="str">
        <f t="shared" ca="1" si="302"/>
        <v>5,75804699551078+4,72550704580794i</v>
      </c>
      <c r="EB177" s="223" t="str">
        <f t="shared" ca="1" si="303"/>
        <v>2,68080790473606-6,94973316181246i</v>
      </c>
      <c r="EC177" s="223" t="str">
        <f t="shared" ca="1" si="304"/>
        <v>-7,43988797397556-0,365498258798975i</v>
      </c>
      <c r="ED177" s="223" t="str">
        <f t="shared" ca="1" si="305"/>
        <v>1,9867061113612+7,1790334216781i</v>
      </c>
      <c r="EE177" s="223" t="str">
        <f t="shared" ca="1" si="306"/>
        <v>6,19350111263013-4,13836513738705i</v>
      </c>
      <c r="EF177" s="223" t="str">
        <f t="shared" ca="1" si="307"/>
        <v>-5,8722825277046-4,58277426427555i</v>
      </c>
      <c r="EG177" s="223" t="str">
        <f t="shared" ca="1" si="308"/>
        <v>-2,50944550582268+7,01343035153252i</v>
      </c>
      <c r="EH177" s="223" t="str">
        <f t="shared" ca="1" si="309"/>
        <v>7,44661699510945+0,182804186599383i</v>
      </c>
      <c r="EI177" s="223" t="str">
        <f t="shared" ca="1" si="310"/>
        <v>-2,16229005240268-7,12811502234437i</v>
      </c>
      <c r="EJ177" s="223" t="str">
        <f t="shared" ca="1" si="311"/>
        <v>-6,09007518134021+4,28911486534403i</v>
      </c>
      <c r="EK177" s="223" t="str">
        <f t="shared" ca="1" si="312"/>
        <v>5,98298081648711+4,4372809908815i</v>
      </c>
      <c r="EL177" s="223" t="str">
        <f t="shared" ca="1" si="313"/>
        <v>2,33657151076363-7,07290291306044i</v>
      </c>
      <c r="EM177" s="223" t="str">
        <f t="shared" ca="1" si="314"/>
        <v>-7,44886045261227-6,78934264726328E-13i</v>
      </c>
      <c r="EN177" s="223"/>
      <c r="EO177" s="223"/>
      <c r="EP177" s="223"/>
    </row>
    <row r="178" spans="1:146" ht="15.75" thickBot="1">
      <c r="A178" s="257">
        <f t="shared" si="181"/>
        <v>1.5234375000000009E-3</v>
      </c>
      <c r="B178" s="256">
        <v>78</v>
      </c>
      <c r="C178" s="230">
        <f t="shared" si="182"/>
        <v>15600</v>
      </c>
      <c r="D178" s="229">
        <f t="shared" si="315"/>
        <v>98017.690792001551</v>
      </c>
      <c r="E178" s="229" t="str">
        <f t="shared" si="316"/>
        <v>98017,6907920016i</v>
      </c>
      <c r="F178" s="229" t="str">
        <f t="shared" si="183"/>
        <v>0,00832123690561402+0,000516578950064964i</v>
      </c>
      <c r="G178" s="229" t="str">
        <f t="shared" si="184"/>
        <v>-4,76892045952365+1,58413073486214i</v>
      </c>
      <c r="H178" s="229" t="str">
        <f t="shared" si="180"/>
        <v>0,00201389438587219-0,00541877390911786i</v>
      </c>
      <c r="I178" s="229" t="str">
        <f t="shared" si="317"/>
        <v>-0,00198893927844546+0,00518735907743398i</v>
      </c>
      <c r="J178" s="255" t="str">
        <f ca="1">IMPRODUCT(1/N_FFT2,CO100)</f>
        <v>0,0202597364335271+0,0002096325129314i</v>
      </c>
      <c r="K178" s="254" t="str">
        <f t="shared" ca="1" si="318"/>
        <v>-0,0000413828246824746+0,000104677581355868i</v>
      </c>
      <c r="N178" s="246">
        <f t="shared" ca="1" si="185"/>
        <v>17.452673334503228</v>
      </c>
      <c r="O178" s="223">
        <f t="shared" ca="1" si="186"/>
        <v>7.4526733345032286</v>
      </c>
      <c r="P178" s="223" t="str">
        <f t="shared" ca="1" si="187"/>
        <v>-2,5107300270409-7,01702034784927i</v>
      </c>
      <c r="Q178" s="223" t="str">
        <f t="shared" ca="1" si="188"/>
        <v>-5,76099439306872+4,72792591247433i</v>
      </c>
      <c r="R178" s="223" t="str">
        <f t="shared" ca="1" si="189"/>
        <v>6,39237113998955+3,83143981284377i</v>
      </c>
      <c r="S178" s="223" t="str">
        <f t="shared" ca="1" si="190"/>
        <v>1,45394444070926-7,30947230613442i</v>
      </c>
      <c r="T178" s="223" t="str">
        <f t="shared" ca="1" si="191"/>
        <v>-7,37200939893149+1,09353429433248i</v>
      </c>
      <c r="U178" s="223" t="str">
        <f t="shared" ca="1" si="192"/>
        <v>3,51316589051508+6,57267108994029i</v>
      </c>
      <c r="V178" s="223" t="str">
        <f t="shared" ca="1" si="193"/>
        <v>5,00490951533503-5,52206669410325i</v>
      </c>
      <c r="W178" s="223" t="str">
        <f t="shared" ca="1" si="194"/>
        <v>-6,88537235624006-2,85201461194376i</v>
      </c>
      <c r="X178" s="223" t="str">
        <f t="shared" ca="1" si="195"/>
        <v>-0,365685348046199+7,44369626308326i</v>
      </c>
      <c r="Y178" s="223" t="str">
        <f t="shared" ca="1" si="196"/>
        <v>7,131763722822-2,1633968735892i</v>
      </c>
      <c r="Z178" s="223" t="str">
        <f t="shared" ca="1" si="197"/>
        <v>-4,43955232197299-5,98604335193788i</v>
      </c>
      <c r="AA178" s="223" t="str">
        <f t="shared" ca="1" si="198"/>
        <v>-4,14048346106869+6,19667140805708i</v>
      </c>
      <c r="AB178" s="223" t="str">
        <f t="shared" ca="1" si="199"/>
        <v>7,22932605431765+1,81085190757817i</v>
      </c>
      <c r="AC178" s="223" t="str">
        <f t="shared" ca="1" si="200"/>
        <v>-0,730489728058195-7,41678667537478i</v>
      </c>
      <c r="AD178" s="223" t="str">
        <f t="shared" ca="1" si="201"/>
        <v>-6,73713689953752+3,18642844383887i</v>
      </c>
      <c r="AE178" s="223" t="str">
        <f t="shared" ca="1" si="202"/>
        <v>5,26983585279548+5,26983585279531i</v>
      </c>
      <c r="AF178" s="223" t="str">
        <f t="shared" ca="1" si="203"/>
        <v>3,18642844383868-6,73713689953761i</v>
      </c>
      <c r="AG178" s="223" t="str">
        <f t="shared" ca="1" si="204"/>
        <v>-7,41678667537474-0,730489728058701i</v>
      </c>
      <c r="AH178" s="223" t="str">
        <f t="shared" ca="1" si="205"/>
        <v>1,81085190757766+7,22932605431778i</v>
      </c>
      <c r="AI178" s="223" t="str">
        <f t="shared" ca="1" si="206"/>
        <v>6,19667140805693-4,14048346106891i</v>
      </c>
      <c r="AJ178" s="223" t="str">
        <f t="shared" ca="1" si="207"/>
        <v>-5,98604335193803-4,4395523219728i</v>
      </c>
      <c r="AK178" s="223" t="str">
        <f t="shared" ca="1" si="208"/>
        <v>-2,16339687358894+7,13176372282208i</v>
      </c>
      <c r="AL178" s="223" t="str">
        <f t="shared" ca="1" si="209"/>
        <v>7,44369626308329-0,365685348045692i</v>
      </c>
      <c r="AM178" s="223" t="str">
        <f t="shared" ca="1" si="210"/>
        <v>-2,85201461194332-6,88537235624024i</v>
      </c>
      <c r="AN178" s="223" t="str">
        <f t="shared" ca="1" si="211"/>
        <v>-5,52206669410309+5,0049095153352i</v>
      </c>
      <c r="AO178" s="223" t="str">
        <f t="shared" ca="1" si="212"/>
        <v>6,5726710899404+3,51316589051488i</v>
      </c>
      <c r="AP178" s="223" t="str">
        <f t="shared" ca="1" si="213"/>
        <v>1,09353429433223-7,37200939893153i</v>
      </c>
      <c r="AQ178" s="223" t="str">
        <f t="shared" ca="1" si="214"/>
        <v>-7,3094723061345+1,45394444070889i</v>
      </c>
      <c r="AR178" s="223" t="str">
        <f t="shared" ca="1" si="215"/>
        <v>-7,3094723061345+1,45394444070889i</v>
      </c>
      <c r="AS178" s="223" t="str">
        <f t="shared" ca="1" si="216"/>
        <v>4,72792591247438-5,76099439306868i</v>
      </c>
      <c r="AT178" s="223" t="str">
        <f t="shared" ca="1" si="217"/>
        <v>-7,01702034784931-2,5107300270408i</v>
      </c>
      <c r="AU178" s="223" t="str">
        <f t="shared" ca="1" si="218"/>
        <v>2,33728806861277E-13+7,45267333450323i</v>
      </c>
      <c r="AV178" s="223" t="str">
        <f t="shared" ca="1" si="219"/>
        <v>7,0170203478494-2,51073002704053i</v>
      </c>
      <c r="AW178" s="223" t="str">
        <f t="shared" ca="1" si="220"/>
        <v>-4,72792591247412-5,76099439306889i</v>
      </c>
      <c r="AX178" s="223" t="str">
        <f t="shared" ca="1" si="221"/>
        <v>-3,83143981284378+6,39237113998953i</v>
      </c>
      <c r="AY178" s="223" t="str">
        <f t="shared" ca="1" si="222"/>
        <v>7,30947230613445+1,45394444070916i</v>
      </c>
      <c r="AZ178" s="223" t="str">
        <f t="shared" ca="1" si="223"/>
        <v>-1,09353429433269-7,37200939893146i</v>
      </c>
      <c r="BA178" s="223" t="str">
        <f t="shared" ca="1" si="224"/>
        <v>-6,57267108994055+3,51316589051459i</v>
      </c>
      <c r="BB178" s="223" t="str">
        <f t="shared" ca="1" si="225"/>
        <v>5,52206669410294+5,00490951533536i</v>
      </c>
      <c r="BC178" s="223" t="str">
        <f t="shared" ca="1" si="226"/>
        <v>2,85201461194352-6,88537235624015i</v>
      </c>
      <c r="BD178" s="223" t="str">
        <f t="shared" ca="1" si="227"/>
        <v>-7,44369626308328-0,365685348045966i</v>
      </c>
      <c r="BE178" s="223" t="str">
        <f t="shared" ca="1" si="228"/>
        <v>2,16339687358939+7,13176372282194i</v>
      </c>
      <c r="BF178" s="223" t="str">
        <f t="shared" ca="1" si="229"/>
        <v>5,98604335193778-4,43955232197314i</v>
      </c>
      <c r="BG178" s="223" t="str">
        <f t="shared" ca="1" si="230"/>
        <v>-6,19667140805681-4,1404834610691i</v>
      </c>
      <c r="BH178" s="223" t="str">
        <f t="shared" ca="1" si="231"/>
        <v>-1,81085190757792+7,22932605431771i</v>
      </c>
      <c r="BI178" s="223" t="str">
        <f t="shared" ca="1" si="232"/>
        <v>7,41678667537476-0,730489728058429i</v>
      </c>
      <c r="BJ178" s="223" t="str">
        <f t="shared" ca="1" si="233"/>
        <v>-3,18642844383906-6,73713689953743i</v>
      </c>
      <c r="BK178" s="223" t="str">
        <f t="shared" ca="1" si="234"/>
        <v>-5,26983585279563+5,26983585279515i</v>
      </c>
      <c r="BL178" s="223" t="str">
        <f t="shared" ca="1" si="235"/>
        <v>6,73713689953742+3,18642844383909i</v>
      </c>
      <c r="BM178" s="223" t="str">
        <f t="shared" ca="1" si="236"/>
        <v>0,730489728058468-7,41678667537476i</v>
      </c>
      <c r="BN178" s="223" t="str">
        <f t="shared" ca="1" si="237"/>
        <v>-7,22932605431772+1,81085190757788i</v>
      </c>
      <c r="BO178" s="223" t="str">
        <f t="shared" ca="1" si="238"/>
        <v>4,14048346106906+6,19667140805683i</v>
      </c>
      <c r="BP178" s="223" t="str">
        <f t="shared" ca="1" si="239"/>
        <v>4,43955232197197-5,98604335193864i</v>
      </c>
      <c r="BQ178" s="223" t="str">
        <f t="shared" ca="1" si="240"/>
        <v>-7,13176372282172-2,16339687359014i</v>
      </c>
      <c r="BR178" s="223" t="str">
        <f t="shared" ca="1" si="241"/>
        <v>0,365685348042964+7,44369626308343i</v>
      </c>
      <c r="BS178" s="223" t="str">
        <f t="shared" ca="1" si="242"/>
        <v>6,88537235623932-2,85201461194554i</v>
      </c>
      <c r="BT178" s="223" t="str">
        <f t="shared" ca="1" si="243"/>
        <v>-5,00490951533541-5,5220666941029i</v>
      </c>
      <c r="BU178" s="223" t="str">
        <f t="shared" ca="1" si="244"/>
        <v>-3,51316589051659+6,57267108993948i</v>
      </c>
      <c r="BV178" s="223" t="str">
        <f t="shared" ca="1" si="245"/>
        <v>7,372009398932+1,09353429432906i</v>
      </c>
      <c r="BW178" s="223" t="str">
        <f t="shared" ca="1" si="246"/>
        <v>-1,45394444071057-7,30947230613416i</v>
      </c>
      <c r="BX178" s="223" t="str">
        <f t="shared" ca="1" si="247"/>
        <v>-6,39237113998993+3,83143981284312i</v>
      </c>
      <c r="BY178" s="223" t="str">
        <f t="shared" ca="1" si="248"/>
        <v>5,76099439306691+4,72792591247653i</v>
      </c>
      <c r="BZ178" s="223" t="str">
        <f t="shared" ca="1" si="249"/>
        <v>2,51073002703849-7,01702034785013i</v>
      </c>
      <c r="CA178" s="223" t="str">
        <f t="shared" ca="1" si="250"/>
        <v>-7,45267333450323+4,67457613722555E-13i</v>
      </c>
      <c r="CB178" s="223" t="str">
        <f t="shared" ca="1" si="251"/>
        <v>2,51073002703936+7,01702034784982i</v>
      </c>
      <c r="CC178" s="223" t="str">
        <f t="shared" ca="1" si="252"/>
        <v>5,76099439307109-4,72792591247144i</v>
      </c>
      <c r="CD178" s="223" t="str">
        <f t="shared" ca="1" si="253"/>
        <v>-6,39237113999036-3,8314398128424i</v>
      </c>
      <c r="CE178" s="223" t="str">
        <f t="shared" ca="1" si="254"/>
        <v>-1,45394444070976+7,30947230613433i</v>
      </c>
      <c r="CF178" s="223" t="str">
        <f t="shared" ca="1" si="255"/>
        <v>7,37200939893184-1,0935342943301i</v>
      </c>
      <c r="CG178" s="223" t="str">
        <f t="shared" ca="1" si="256"/>
        <v>-3,51316589051751-6,57267108993899i</v>
      </c>
      <c r="CH178" s="223" t="str">
        <f t="shared" ca="1" si="257"/>
        <v>-5,00490951533464+5,5220666941036i</v>
      </c>
      <c r="CI178" s="223" t="str">
        <f t="shared" ca="1" si="258"/>
        <v>6,88537235623968+2,85201461194468i</v>
      </c>
      <c r="CJ178" s="223" t="str">
        <f t="shared" ca="1" si="259"/>
        <v>0,365685348049434-7,44369626308311i</v>
      </c>
      <c r="CK178" s="223" t="str">
        <f t="shared" ca="1" si="260"/>
        <v>-7,13176372282144+2,16339687359104i</v>
      </c>
      <c r="CL178" s="223" t="str">
        <f t="shared" ca="1" si="261"/>
        <v>4,43955232197273+5,98604335193808i</v>
      </c>
      <c r="CM178" s="223" t="str">
        <f t="shared" ca="1" si="262"/>
        <v>4,14048346107084-6,19667140805564i</v>
      </c>
      <c r="CN178" s="223" t="str">
        <f t="shared" ca="1" si="263"/>
        <v>-7,22932605431851-1,81085190757472i</v>
      </c>
      <c r="CO178" s="223" t="str">
        <f t="shared" ca="1" si="264"/>
        <v>0,730489728059504+7,41678667537465i</v>
      </c>
      <c r="CP178" s="223" t="str">
        <f t="shared" ca="1" si="265"/>
        <v>6,73713689953792-3,18642844383803i</v>
      </c>
      <c r="CQ178" s="223" t="str">
        <f t="shared" ca="1" si="266"/>
        <v>-5,26983585279322-5,26983585279756i</v>
      </c>
      <c r="CR178" s="223" t="str">
        <f t="shared" ca="1" si="267"/>
        <v>-3,18642844383687+6,73713689953847i</v>
      </c>
      <c r="CS178" s="223" t="str">
        <f t="shared" ca="1" si="268"/>
        <v>7,41678667537478+0,730489728058236i</v>
      </c>
      <c r="CT178" s="223" t="str">
        <f t="shared" ca="1" si="269"/>
        <v>-1,81085190757595-7,22932605431821i</v>
      </c>
      <c r="CU178" s="223" t="str">
        <f t="shared" ca="1" si="270"/>
        <v>-6,19667140805505+4,14048346107172i</v>
      </c>
      <c r="CV178" s="223" t="str">
        <f t="shared" ca="1" si="271"/>
        <v>5,98604335193871+4,43955232197187i</v>
      </c>
      <c r="CW178" s="223" t="str">
        <f t="shared" ca="1" si="272"/>
        <v>2,16339687359002-7,13176372282175i</v>
      </c>
      <c r="CX178" s="223" t="str">
        <f t="shared" ca="1" si="273"/>
        <v>-7,44369626308342+0,365685348043091i</v>
      </c>
      <c r="CY178" s="223" t="str">
        <f t="shared" ca="1" si="274"/>
        <v>2,85201461194585+6,88537235623919i</v>
      </c>
      <c r="CZ178" s="223" t="str">
        <f t="shared" ca="1" si="275"/>
        <v>5,52206669410274-5,00490951533559i</v>
      </c>
      <c r="DA178" s="223" t="str">
        <f t="shared" ca="1" si="276"/>
        <v>-6,57267108993959-3,51316589051638i</v>
      </c>
      <c r="DB178" s="223" t="str">
        <f t="shared" ca="1" si="277"/>
        <v>-1,09353429433617+7,37200939893095i</v>
      </c>
      <c r="DC178" s="223" t="str">
        <f t="shared" ca="1" si="278"/>
        <v>7,30947230613412-1,4539444407108i</v>
      </c>
      <c r="DD178" s="223" t="str">
        <f t="shared" ca="1" si="279"/>
        <v>-3,83143981284331-6,39237113998981i</v>
      </c>
      <c r="DE178" s="223" t="str">
        <f t="shared" ca="1" si="280"/>
        <v>-4,72792591247635+5,76099439306706i</v>
      </c>
      <c r="DF178" s="223" t="str">
        <f t="shared" ca="1" si="281"/>
        <v>7,01702034785018+2,51073002703836i</v>
      </c>
      <c r="DG178" s="223" t="str">
        <f t="shared" ca="1" si="282"/>
        <v>-8,07095278580319E-13-7,45267333450323i</v>
      </c>
      <c r="DH178" s="223" t="str">
        <f t="shared" ca="1" si="283"/>
        <v>-7,0170203478497+2,51073002703969i</v>
      </c>
      <c r="DI178" s="223" t="str">
        <f t="shared" ca="1" si="284"/>
        <v>4,7279259124717+5,76099439307088i</v>
      </c>
      <c r="DJ178" s="223" t="str">
        <f t="shared" ca="1" si="285"/>
        <v>3,83143981284211-6,39237113999053i</v>
      </c>
      <c r="DK178" s="223" t="str">
        <f t="shared" ca="1" si="286"/>
        <v>-7,30947230613439-1,45394444070942i</v>
      </c>
      <c r="DL178" s="223" t="str">
        <f t="shared" ca="1" si="287"/>
        <v>1,09353429433023+7,37200939893183i</v>
      </c>
      <c r="DM178" s="223" t="str">
        <f t="shared" ca="1" si="288"/>
        <v>6,57267108993893-3,51316589051762i</v>
      </c>
      <c r="DN178" s="223" t="str">
        <f t="shared" ca="1" si="289"/>
        <v>-5,52206669410369-5,00490951533454i</v>
      </c>
      <c r="DO178" s="223" t="str">
        <f t="shared" ca="1" si="290"/>
        <v>-2,85201461194456+6,88537235623973i</v>
      </c>
      <c r="DP178" s="223" t="str">
        <f t="shared" ca="1" si="291"/>
        <v>7,44369626308312+0,365685348049307i</v>
      </c>
      <c r="DQ178" s="223" t="str">
        <f t="shared" ca="1" si="292"/>
        <v>-2,16339687359136-7,13176372282135i</v>
      </c>
      <c r="DR178" s="223" t="str">
        <f t="shared" ca="1" si="293"/>
        <v>-5,98604335193788+4,43955232197299i</v>
      </c>
      <c r="DS178" s="223" t="str">
        <f t="shared" ca="1" si="294"/>
        <v>6,19667140805583+4,14048346107056i</v>
      </c>
      <c r="DT178" s="223" t="str">
        <f t="shared" ca="1" si="295"/>
        <v>1,81085190757459-7,22932605431855i</v>
      </c>
      <c r="DU178" s="223" t="str">
        <f t="shared" ca="1" si="296"/>
        <v>-7,41678667537464+0,730489728059632i</v>
      </c>
      <c r="DV178" s="223" t="str">
        <f t="shared" ca="1" si="297"/>
        <v>3,18642844383814+6,73713689953787i</v>
      </c>
      <c r="DW178" s="223" t="str">
        <f t="shared" ca="1" si="298"/>
        <v>5,26983585279747-5,26983585279331i</v>
      </c>
      <c r="DX178" s="223" t="str">
        <f t="shared" ca="1" si="299"/>
        <v>-6,73713689953852-3,18642844383675i</v>
      </c>
      <c r="DY178" s="223" t="str">
        <f t="shared" ca="1" si="300"/>
        <v>-0,730489728057898+7,41678667537481i</v>
      </c>
      <c r="DZ178" s="223" t="str">
        <f t="shared" ca="1" si="301"/>
        <v>7,22932605431812-1,81085190757628i</v>
      </c>
      <c r="EA178" s="223" t="str">
        <f t="shared" ca="1" si="302"/>
        <v>-4,140483461072-6,19667140805487i</v>
      </c>
      <c r="EB178" s="223" t="str">
        <f t="shared" ca="1" si="303"/>
        <v>-4,4395523219716+5,98604335193891i</v>
      </c>
      <c r="EC178" s="223" t="str">
        <f t="shared" ca="1" si="304"/>
        <v>7,13176372282185+2,1633968735897i</v>
      </c>
      <c r="ED178" s="223" t="str">
        <f t="shared" ca="1" si="305"/>
        <v>-0,365685348043431-7,44369626308341i</v>
      </c>
      <c r="EE178" s="223" t="str">
        <f t="shared" ca="1" si="306"/>
        <v>-6,88537235623914+2,85201461194597i</v>
      </c>
      <c r="EF178" s="223" t="str">
        <f t="shared" ca="1" si="307"/>
        <v>5,00490951533568+5,52206669410266i</v>
      </c>
      <c r="EG178" s="223" t="str">
        <f t="shared" ca="1" si="308"/>
        <v>3,51316589051627-6,57267108993965i</v>
      </c>
      <c r="EH178" s="223" t="str">
        <f t="shared" ca="1" si="309"/>
        <v>-7,37200939893096-1,09353429433605i</v>
      </c>
      <c r="EI178" s="223" t="str">
        <f t="shared" ca="1" si="310"/>
        <v>1,45394444071114+7,30947230613405i</v>
      </c>
      <c r="EJ178" s="223" t="str">
        <f t="shared" ca="1" si="311"/>
        <v>6,39237113998964-3,8314398128436i</v>
      </c>
      <c r="EK178" s="223" t="str">
        <f t="shared" ca="1" si="312"/>
        <v>-5,76099439306728-4,72792591247609i</v>
      </c>
      <c r="EL178" s="223" t="str">
        <f t="shared" ca="1" si="313"/>
        <v>-2,51073002703805+7,01702034785029i</v>
      </c>
      <c r="EM178" s="223" t="str">
        <f t="shared" ca="1" si="314"/>
        <v>7,45267333450323-9,34915227445112E-13i</v>
      </c>
      <c r="EN178" s="223"/>
      <c r="EO178" s="223"/>
      <c r="EP178" s="223"/>
    </row>
    <row r="179" spans="1:146" ht="15.75" thickBot="1">
      <c r="A179" s="257">
        <f t="shared" si="181"/>
        <v>1.5429687500000009E-3</v>
      </c>
      <c r="B179" s="256">
        <v>79</v>
      </c>
      <c r="C179" s="230">
        <f t="shared" si="182"/>
        <v>15800</v>
      </c>
      <c r="D179" s="229">
        <f t="shared" si="315"/>
        <v>99274.327853437469</v>
      </c>
      <c r="E179" s="229" t="str">
        <f t="shared" si="316"/>
        <v>99274,3278534375i</v>
      </c>
      <c r="F179" s="229" t="str">
        <f t="shared" si="183"/>
        <v>0,00812882013900503+0,000566965792212445i</v>
      </c>
      <c r="G179" s="229" t="str">
        <f t="shared" si="184"/>
        <v>-4,74732430505235+1,62237137393109i</v>
      </c>
      <c r="H179" s="229" t="str">
        <f t="shared" si="180"/>
        <v>0,00201351754033406-0,00535011930746197i</v>
      </c>
      <c r="I179" s="229" t="str">
        <f t="shared" si="317"/>
        <v>-0,00198875368588163+0,00512668920431578i</v>
      </c>
      <c r="J179" s="255" t="str">
        <f ca="1">IMPRODUCT(1/N_FFT2,CP100)</f>
        <v>0,0629473083016004+0,00445635481854418i</v>
      </c>
      <c r="K179" s="254" t="str">
        <f t="shared" ca="1" si="318"/>
        <v>-0,000148033037539966+0,000313848693839576i</v>
      </c>
      <c r="N179" s="246">
        <f t="shared" ca="1" si="185"/>
        <v>17.455966904079027</v>
      </c>
      <c r="O179" s="223">
        <f t="shared" ca="1" si="186"/>
        <v>7.4559669040790268</v>
      </c>
      <c r="P179" s="223" t="str">
        <f t="shared" ca="1" si="187"/>
        <v>-2,68336548134718-6,95636342985587i</v>
      </c>
      <c r="Q179" s="223" t="str">
        <f t="shared" ca="1" si="188"/>
        <v>-5,52450706818669+5,00712134147727i</v>
      </c>
      <c r="R179" s="223" t="str">
        <f t="shared" ca="1" si="189"/>
        <v>6,65985082763288+3,35228719360372i</v>
      </c>
      <c r="S179" s="223" t="str">
        <f t="shared" ca="1" si="190"/>
        <v>0,730812554329686-7,42006438551283i</v>
      </c>
      <c r="T179" s="223" t="str">
        <f t="shared" ca="1" si="191"/>
        <v>-7,18588244951429+1,98860149262848i</v>
      </c>
      <c r="U179" s="223" t="str">
        <f t="shared" ca="1" si="192"/>
        <v>4,44151429907846+5,98868877182671i</v>
      </c>
      <c r="V179" s="223" t="str">
        <f t="shared" ca="1" si="193"/>
        <v>3,98892454763896-6,29920022129517i</v>
      </c>
      <c r="W179" s="223" t="str">
        <f t="shared" ca="1" si="194"/>
        <v>-7,31270259069435-1,4545869842584i</v>
      </c>
      <c r="X179" s="223" t="str">
        <f t="shared" ca="1" si="195"/>
        <v>1,27468618445597+7,3461974929809i</v>
      </c>
      <c r="Y179" s="223" t="str">
        <f t="shared" ca="1" si="196"/>
        <v>6,39519612884375-3,83313304600084i</v>
      </c>
      <c r="Z179" s="223" t="str">
        <f t="shared" ca="1" si="197"/>
        <v>-5,87788487333311-4,5871463777128i</v>
      </c>
      <c r="AA179" s="223" t="str">
        <f t="shared" ca="1" si="198"/>
        <v>-2,16435294637057+7,13491547239761i</v>
      </c>
      <c r="AB179" s="223" t="str">
        <f t="shared" ca="1" si="199"/>
        <v>7,43576463875015-0,548494951512451i</v>
      </c>
      <c r="AC179" s="223" t="str">
        <f t="shared" ca="1" si="200"/>
        <v>-3,18783662628656-6,74011425117021i</v>
      </c>
      <c r="AD179" s="223" t="str">
        <f t="shared" ca="1" si="201"/>
        <v>-5,14119148057997+5,39996228086212i</v>
      </c>
      <c r="AE179" s="223" t="str">
        <f t="shared" ca="1" si="202"/>
        <v>6,88841521776014+2,85327500645352i</v>
      </c>
      <c r="AF179" s="223" t="str">
        <f t="shared" ca="1" si="203"/>
        <v>0,182978587651972-7,4537213062458i</v>
      </c>
      <c r="AG179" s="223" t="str">
        <f t="shared" ca="1" si="204"/>
        <v>-7,02012138873666+2,51183959721235i</v>
      </c>
      <c r="AH179" s="223" t="str">
        <f t="shared" ca="1" si="205"/>
        <v>4,87003509970681+5,64572409902799i</v>
      </c>
      <c r="AI179" s="223" t="str">
        <f t="shared" ca="1" si="206"/>
        <v>3,51471846846554-6,57557575898484i</v>
      </c>
      <c r="AJ179" s="223" t="str">
        <f t="shared" ca="1" si="207"/>
        <v>-7,39989456294377-0,912689942991039i</v>
      </c>
      <c r="AK179" s="223" t="str">
        <f t="shared" ca="1" si="208"/>
        <v>1,81165217970581+7,23252091974085i</v>
      </c>
      <c r="AL179" s="223" t="str">
        <f t="shared" ca="1" si="209"/>
        <v>6,09588530813567-4,29320681830931i</v>
      </c>
      <c r="AM179" s="223" t="str">
        <f t="shared" ca="1" si="210"/>
        <v>-6,19940991107515-4,14231327028569i</v>
      </c>
      <c r="AN179" s="223" t="str">
        <f t="shared" ca="1" si="211"/>
        <v>-1,63361159525202+7,27480278980674i</v>
      </c>
      <c r="AO179" s="223" t="str">
        <f t="shared" ca="1" si="212"/>
        <v>7,37526732058982-1,09401756135888i</v>
      </c>
      <c r="AP179" s="223" t="str">
        <f t="shared" ca="1" si="213"/>
        <v>-3,67503260834586-6,48733980937613i</v>
      </c>
      <c r="AQ179" s="223" t="str">
        <f t="shared" ca="1" si="214"/>
        <v>-4,73001533089421+5,76354035677963i</v>
      </c>
      <c r="AR179" s="223" t="str">
        <f t="shared" ca="1" si="215"/>
        <v>-4,73001533089421+5,76354035677963i</v>
      </c>
      <c r="AS179" s="223" t="str">
        <f t="shared" ca="1" si="216"/>
        <v>-0,365846955845233-7,44698586541028i</v>
      </c>
      <c r="AT179" s="223" t="str">
        <f t="shared" ca="1" si="217"/>
        <v>-6,8163176819116+3,02146582538691i</v>
      </c>
      <c r="AU179" s="223" t="str">
        <f t="shared" ca="1" si="218"/>
        <v>5,27216475817668+5,27216475817682i</v>
      </c>
      <c r="AV179" s="223" t="str">
        <f t="shared" ca="1" si="219"/>
        <v>3,02146582538647-6,8163176819118i</v>
      </c>
      <c r="AW179" s="223" t="str">
        <f t="shared" ca="1" si="220"/>
        <v>-7,44698586541028-0,365846955845494i</v>
      </c>
      <c r="AX179" s="223" t="str">
        <f t="shared" ca="1" si="221"/>
        <v>2,33880067482825+7,07965068899199i</v>
      </c>
      <c r="AY179" s="223" t="str">
        <f t="shared" ca="1" si="222"/>
        <v>5,7635403567798-4,73001533089401i</v>
      </c>
      <c r="AZ179" s="223" t="str">
        <f t="shared" ca="1" si="223"/>
        <v>-6,48733980937635-3,6750326083455i</v>
      </c>
      <c r="BA179" s="223" t="str">
        <f t="shared" ca="1" si="224"/>
        <v>-1,09401756135909+7,37526732058979i</v>
      </c>
      <c r="BB179" s="223" t="str">
        <f t="shared" ca="1" si="225"/>
        <v>7,27480278980662-1,63361159525254i</v>
      </c>
      <c r="BC179" s="223" t="str">
        <f t="shared" ca="1" si="226"/>
        <v>-4,14231327028552-6,19940991107527i</v>
      </c>
      <c r="BD179" s="223" t="str">
        <f t="shared" ca="1" si="227"/>
        <v>-4,29320681830887+6,09588530813597i</v>
      </c>
      <c r="BE179" s="223" t="str">
        <f t="shared" ca="1" si="228"/>
        <v>7,23252091974079+1,81165217970606i</v>
      </c>
      <c r="BF179" s="223" t="str">
        <f t="shared" ca="1" si="229"/>
        <v>-0,912689942991516-7,39989456294371i</v>
      </c>
      <c r="BG179" s="223" t="str">
        <f t="shared" ca="1" si="230"/>
        <v>-6,57557575898496+3,51471846846531i</v>
      </c>
      <c r="BH179" s="223" t="str">
        <f t="shared" ca="1" si="231"/>
        <v>5,64572409902831+4,87003509970645i</v>
      </c>
      <c r="BI179" s="223" t="str">
        <f t="shared" ca="1" si="232"/>
        <v>2,51183959721264-7,02012138873655i</v>
      </c>
      <c r="BJ179" s="223" t="str">
        <f t="shared" ca="1" si="233"/>
        <v>-7,45372130624579+0,182978587652505i</v>
      </c>
      <c r="BK179" s="223" t="str">
        <f t="shared" ca="1" si="234"/>
        <v>2,85327500645333+6,88841521776022i</v>
      </c>
      <c r="BL179" s="223" t="str">
        <f t="shared" ca="1" si="235"/>
        <v>5,39996228086178-5,14119148058034i</v>
      </c>
      <c r="BM179" s="223" t="str">
        <f t="shared" ca="1" si="236"/>
        <v>-6,7401142511701-3,18783662628677i</v>
      </c>
      <c r="BN179" s="223" t="str">
        <f t="shared" ca="1" si="237"/>
        <v>-0,548494951511972+7,43576463875019i</v>
      </c>
      <c r="BO179" s="223" t="str">
        <f t="shared" ca="1" si="238"/>
        <v>7,13491547239855-2,16435294636748i</v>
      </c>
      <c r="BP179" s="223" t="str">
        <f t="shared" ca="1" si="239"/>
        <v>-4,58714637771374-5,87788487333237i</v>
      </c>
      <c r="BQ179" s="223" t="str">
        <f t="shared" ca="1" si="240"/>
        <v>-3,83313304600299+6,39519612884246i</v>
      </c>
      <c r="BR179" s="223" t="str">
        <f t="shared" ca="1" si="241"/>
        <v>7,34619749298125+1,27468618445398i</v>
      </c>
      <c r="BS179" s="223" t="str">
        <f t="shared" ca="1" si="242"/>
        <v>-1,45458698425674-7,31270259069468i</v>
      </c>
      <c r="BT179" s="223" t="str">
        <f t="shared" ca="1" si="243"/>
        <v>-6,2992002212937+3,98892454764127i</v>
      </c>
      <c r="BU179" s="223" t="str">
        <f t="shared" ca="1" si="244"/>
        <v>5,98868877182613+4,44151429907924i</v>
      </c>
      <c r="BV179" s="223" t="str">
        <f t="shared" ca="1" si="245"/>
        <v>1,98860149262551-7,18588244951512i</v>
      </c>
      <c r="BW179" s="223" t="str">
        <f t="shared" ca="1" si="246"/>
        <v>-7,42006438551286+0,730812554329427i</v>
      </c>
      <c r="BX179" s="223" t="str">
        <f t="shared" ca="1" si="247"/>
        <v>3,35228719360049+6,6598508276345i</v>
      </c>
      <c r="BY179" s="223" t="str">
        <f t="shared" ca="1" si="248"/>
        <v>5,00712134147693-5,524507068187i</v>
      </c>
      <c r="BZ179" s="223" t="str">
        <f t="shared" ca="1" si="249"/>
        <v>-6,95636342985483-2,68336548134988i</v>
      </c>
      <c r="CA179" s="223" t="str">
        <f t="shared" ca="1" si="250"/>
        <v>1,27511939062296E-12+7,45596690407903i</v>
      </c>
      <c r="CB179" s="223" t="str">
        <f t="shared" ca="1" si="251"/>
        <v>6,95636342985662-2,68336548134524i</v>
      </c>
      <c r="CC179" s="223" t="str">
        <f t="shared" ca="1" si="252"/>
        <v>-5,00712134147874-5,52450706818535i</v>
      </c>
      <c r="CD179" s="223" t="str">
        <f t="shared" ca="1" si="253"/>
        <v>-3,35228719360503+6,65985082763221i</v>
      </c>
      <c r="CE179" s="223" t="str">
        <f t="shared" ca="1" si="254"/>
        <v>7,42006438551309+0,730812554326994i</v>
      </c>
      <c r="CF179" s="223" t="str">
        <f t="shared" ca="1" si="255"/>
        <v>-1,98860149262797-7,18588244951444i</v>
      </c>
      <c r="CG179" s="223" t="str">
        <f t="shared" ca="1" si="256"/>
        <v>-5,98868877182467+4,44151429908121i</v>
      </c>
      <c r="CH179" s="223" t="str">
        <f t="shared" ca="1" si="257"/>
        <v>6,29920022129507+3,98892454763912i</v>
      </c>
      <c r="CI179" s="223" t="str">
        <f t="shared" ca="1" si="258"/>
        <v>1,45458698426161-7,31270259069371i</v>
      </c>
      <c r="CJ179" s="223" t="str">
        <f t="shared" ca="1" si="259"/>
        <v>-7,34619749298081+1,27468618445649i</v>
      </c>
      <c r="CK179" s="223" t="str">
        <f t="shared" ca="1" si="260"/>
        <v>3,83313304599864+6,39519612884507i</v>
      </c>
      <c r="CL179" s="223" t="str">
        <f t="shared" ca="1" si="261"/>
        <v>4,58714637771181-5,87788487333388i</v>
      </c>
      <c r="CM179" s="223" t="str">
        <f t="shared" ca="1" si="262"/>
        <v>-7,13491547239714-2,16435294637214i</v>
      </c>
      <c r="CN179" s="223" t="str">
        <f t="shared" ca="1" si="263"/>
        <v>0,54849495151441+7,43576463875001i</v>
      </c>
      <c r="CO179" s="223" t="str">
        <f t="shared" ca="1" si="264"/>
        <v>6,7401142511706-3,18783662628573i</v>
      </c>
      <c r="CP179" s="223" t="str">
        <f t="shared" ca="1" si="265"/>
        <v>-5,39996228086397-5,14119148057803i</v>
      </c>
      <c r="CQ179" s="223" t="str">
        <f t="shared" ca="1" si="266"/>
        <v>-2,85327500645371+6,88841521776005i</v>
      </c>
      <c r="CR179" s="223" t="str">
        <f t="shared" ca="1" si="267"/>
        <v>7,45372130624571+0,182978587655993i</v>
      </c>
      <c r="CS179" s="223" t="str">
        <f t="shared" ca="1" si="268"/>
        <v>-2,51183959721285-7,02012138873647i</v>
      </c>
      <c r="CT179" s="223" t="str">
        <f t="shared" ca="1" si="269"/>
        <v>-5,64572409903017+4,87003509970429i</v>
      </c>
      <c r="CU179" s="223" t="str">
        <f t="shared" ca="1" si="270"/>
        <v>6,57557575898541+3,51471846846447i</v>
      </c>
      <c r="CV179" s="223" t="str">
        <f t="shared" ca="1" si="271"/>
        <v>0,912689942993402-7,39989456294348i</v>
      </c>
      <c r="CW179" s="223" t="str">
        <f t="shared" ca="1" si="272"/>
        <v>-7,23252091974037+1,81165217970772i</v>
      </c>
      <c r="CX179" s="223" t="str">
        <f t="shared" ca="1" si="273"/>
        <v>4,29320681830793+6,09588530813664i</v>
      </c>
      <c r="CY179" s="223" t="str">
        <f t="shared" ca="1" si="274"/>
        <v>4,14231327028349-6,19940991107663i</v>
      </c>
      <c r="CZ179" s="223" t="str">
        <f t="shared" ca="1" si="275"/>
        <v>-7,27480278980653-1,63361159525295i</v>
      </c>
      <c r="DA179" s="223" t="str">
        <f t="shared" ca="1" si="276"/>
        <v>1,09401756136224+7,37526732058932i</v>
      </c>
      <c r="DB179" s="223" t="str">
        <f t="shared" ca="1" si="277"/>
        <v>6,48733980937624-3,67503260834568i</v>
      </c>
      <c r="DC179" s="223" t="str">
        <f t="shared" ca="1" si="278"/>
        <v>-5,76354035677752-4,73001533089679i</v>
      </c>
      <c r="DD179" s="223" t="str">
        <f t="shared" ca="1" si="279"/>
        <v>-2,33880067482734+7,07965068899229i</v>
      </c>
      <c r="DE179" s="223" t="str">
        <f t="shared" ca="1" si="280"/>
        <v>7,4469858654104-0,365846955842855i</v>
      </c>
      <c r="DF179" s="223" t="str">
        <f t="shared" ca="1" si="281"/>
        <v>-3,02146582538803-6,81631768191111i</v>
      </c>
      <c r="DG179" s="223" t="str">
        <f t="shared" ca="1" si="282"/>
        <v>-5,27216475817802+5,27216475817548i</v>
      </c>
      <c r="DH179" s="223" t="str">
        <f t="shared" ca="1" si="283"/>
        <v>6,81631768191257+3,02146582538473i</v>
      </c>
      <c r="DI179" s="223" t="str">
        <f t="shared" ca="1" si="284"/>
        <v>0,365846955846442-7,44698586541022i</v>
      </c>
      <c r="DJ179" s="223" t="str">
        <f t="shared" ca="1" si="285"/>
        <v>-7,07965068899115+2,33880067483077i</v>
      </c>
      <c r="DK179" s="223" t="str">
        <f t="shared" ca="1" si="286"/>
        <v>4,73001533089385+5,76354035677993i</v>
      </c>
      <c r="DL179" s="223" t="str">
        <f t="shared" ca="1" si="287"/>
        <v>3,67503260834899-6,48733980937437i</v>
      </c>
      <c r="DM179" s="223" t="str">
        <f t="shared" ca="1" si="288"/>
        <v>-7,37526732058985-1,09401756135866i</v>
      </c>
      <c r="DN179" s="223" t="str">
        <f t="shared" ca="1" si="289"/>
        <v>1,63361159524945+7,27480278980732i</v>
      </c>
      <c r="DO179" s="223" t="str">
        <f t="shared" ca="1" si="290"/>
        <v>6,19940991107462-4,14231327028649i</v>
      </c>
      <c r="DP179" s="223" t="str">
        <f t="shared" ca="1" si="291"/>
        <v>-6,09588530813457-4,29320681831087i</v>
      </c>
      <c r="DQ179" s="223" t="str">
        <f t="shared" ca="1" si="292"/>
        <v>-1,81165217970421+7,23252091974125i</v>
      </c>
      <c r="DR179" s="223" t="str">
        <f t="shared" ca="1" si="293"/>
        <v>7,39989456294392-0,912689942989831i</v>
      </c>
      <c r="DS179" s="223" t="str">
        <f t="shared" ca="1" si="294"/>
        <v>-3,51471846846784-6,57557575898361i</v>
      </c>
      <c r="DT179" s="223" t="str">
        <f t="shared" ca="1" si="295"/>
        <v>-4,87003509970717+5,64572409902769i</v>
      </c>
      <c r="DU179" s="223" t="str">
        <f t="shared" ca="1" si="296"/>
        <v>7,02012138873776+2,51183959720925i</v>
      </c>
      <c r="DV179" s="223" t="str">
        <f t="shared" ca="1" si="297"/>
        <v>-0,182978587652192-7,4537213062458i</v>
      </c>
      <c r="DW179" s="223" t="str">
        <f t="shared" ca="1" si="298"/>
        <v>-6,88841521776143+2,8532750064504i</v>
      </c>
      <c r="DX179" s="223" t="str">
        <f t="shared" ca="1" si="299"/>
        <v>5,14119148058065+5,39996228086148i</v>
      </c>
      <c r="DY179" s="223" t="str">
        <f t="shared" ca="1" si="300"/>
        <v>3,18783662628897-6,74011425116907i</v>
      </c>
      <c r="DZ179" s="223" t="str">
        <f t="shared" ca="1" si="301"/>
        <v>-7,43576463875027-0,548494951510806i</v>
      </c>
      <c r="EA179" s="223" t="str">
        <f t="shared" ca="1" si="302"/>
        <v>2,1643529463687+7,13491547239817i</v>
      </c>
      <c r="EB179" s="223" t="str">
        <f t="shared" ca="1" si="303"/>
        <v>5,87788487333152-4,58714637771483i</v>
      </c>
      <c r="EC179" s="223" t="str">
        <f t="shared" ca="1" si="304"/>
        <v>-6,39519612884312-3,8331330460019i</v>
      </c>
      <c r="ED179" s="223" t="str">
        <f t="shared" ca="1" si="305"/>
        <v>-1,27468618445273+7,34619749298146i</v>
      </c>
      <c r="EE179" s="223" t="str">
        <f t="shared" ca="1" si="306"/>
        <v>7,31270259069445-1,45458698425789i</v>
      </c>
      <c r="EF179" s="223" t="str">
        <f t="shared" ca="1" si="307"/>
        <v>-3,98892454764235-6,29920022129302i</v>
      </c>
      <c r="EG179" s="223" t="str">
        <f t="shared" ca="1" si="308"/>
        <v>-4,4415142990783+5,98868877182683i</v>
      </c>
      <c r="EH179" s="223" t="str">
        <f t="shared" ca="1" si="309"/>
        <v>7,18588244951348+1,98860149263143i</v>
      </c>
      <c r="EI179" s="223" t="str">
        <f t="shared" ca="1" si="310"/>
        <v>-0,73081255433059-7,42006438551274i</v>
      </c>
      <c r="EJ179" s="223" t="str">
        <f t="shared" ca="1" si="311"/>
        <v>-6,65985082763393+3,35228719360163i</v>
      </c>
      <c r="EK179" s="223" t="str">
        <f t="shared" ca="1" si="312"/>
        <v>5,52450706818792+5,0071213414759i</v>
      </c>
      <c r="EL179" s="223" t="str">
        <f t="shared" ca="1" si="313"/>
        <v>2,6833654813487-6,95636342985529i</v>
      </c>
      <c r="EM179" s="223" t="str">
        <f t="shared" ca="1" si="314"/>
        <v>-7,45596690407903+2,55023878124591E-12i</v>
      </c>
      <c r="EN179" s="223"/>
      <c r="EO179" s="223"/>
      <c r="EP179" s="223"/>
    </row>
    <row r="180" spans="1:146" ht="15.75" thickBot="1">
      <c r="A180" s="257">
        <f t="shared" si="181"/>
        <v>1.562500000000001E-3</v>
      </c>
      <c r="B180" s="256">
        <v>80</v>
      </c>
      <c r="C180" s="230">
        <f t="shared" si="182"/>
        <v>16000</v>
      </c>
      <c r="D180" s="229">
        <f t="shared" si="315"/>
        <v>100530.96491487337</v>
      </c>
      <c r="E180" s="229" t="str">
        <f t="shared" si="316"/>
        <v>100530,964914873i</v>
      </c>
      <c r="F180" s="229" t="str">
        <f t="shared" si="183"/>
        <v>0,00794281441944041+0,000614220942075722i</v>
      </c>
      <c r="G180" s="229" t="str">
        <f t="shared" si="184"/>
        <v>-4,72515513511598+1,65982879046627i</v>
      </c>
      <c r="H180" s="229" t="str">
        <f t="shared" si="180"/>
        <v>0,00201315390125065-0,00528318312629041i</v>
      </c>
      <c r="I180" s="229" t="str">
        <f t="shared" si="317"/>
        <v>-0,00198859254993008+0,00506738709731254i</v>
      </c>
      <c r="J180" s="255" t="str">
        <f ca="1">IMPRODUCT(1/N_FFT2,CQ100)</f>
        <v>0,0381599363365143-0,000201255940660599i</v>
      </c>
      <c r="K180" s="254" t="str">
        <f t="shared" ca="1" si="318"/>
        <v>-0,0000748647233476375+0,000193771385090147i</v>
      </c>
      <c r="N180" s="246">
        <f t="shared" ca="1" si="185"/>
        <v>17.458838335036511</v>
      </c>
      <c r="O180" s="223">
        <f t="shared" ca="1" si="186"/>
        <v>7.4588383350365088</v>
      </c>
      <c r="P180" s="223" t="str">
        <f t="shared" ca="1" si="187"/>
        <v>-2,85437385550808-6,8910680740508i</v>
      </c>
      <c r="Q180" s="223" t="str">
        <f t="shared" ca="1" si="188"/>
        <v>-5,2741951664785+5,27419516647848i</v>
      </c>
      <c r="R180" s="223" t="str">
        <f t="shared" ca="1" si="189"/>
        <v>6,89106807405079+2,8543738555081i</v>
      </c>
      <c r="S180" s="223" t="str">
        <f t="shared" ca="1" si="190"/>
        <v>2,21588838010301E-14-7,45883833503651i</v>
      </c>
      <c r="T180" s="223" t="str">
        <f t="shared" ca="1" si="191"/>
        <v>-6,8910680740508+2,85437385550806i</v>
      </c>
      <c r="U180" s="223" t="str">
        <f t="shared" ca="1" si="192"/>
        <v>5,27419516647836+5,27419516647862i</v>
      </c>
      <c r="V180" s="223" t="str">
        <f t="shared" ca="1" si="193"/>
        <v>2,8543738555084-6,89106807405066i</v>
      </c>
      <c r="W180" s="223" t="str">
        <f t="shared" ca="1" si="194"/>
        <v>-7,45883833503651+2,47172519187243E-13i</v>
      </c>
      <c r="X180" s="223" t="str">
        <f t="shared" ca="1" si="195"/>
        <v>2,85437385550818+6,89106807405075i</v>
      </c>
      <c r="Y180" s="223" t="str">
        <f t="shared" ca="1" si="196"/>
        <v>5,27419516647853-5,27419516647846i</v>
      </c>
      <c r="Z180" s="223" t="str">
        <f t="shared" ca="1" si="197"/>
        <v>-6,89106807405071-2,85437385550828i</v>
      </c>
      <c r="AA180" s="223" t="str">
        <f t="shared" ca="1" si="198"/>
        <v>-3,64591717437605E-13+7,45883833503651i</v>
      </c>
      <c r="AB180" s="223" t="str">
        <f t="shared" ca="1" si="199"/>
        <v>6,89106807405071-2,85437385550829i</v>
      </c>
      <c r="AC180" s="223" t="str">
        <f t="shared" ca="1" si="200"/>
        <v>-5,27419516647854-5,27419516647844i</v>
      </c>
      <c r="AD180" s="223" t="str">
        <f t="shared" ca="1" si="201"/>
        <v>-2,85437385550817+6,89106807405076i</v>
      </c>
      <c r="AE180" s="223" t="str">
        <f t="shared" ca="1" si="202"/>
        <v>7,45883833503651+2,47630237089195E-13i</v>
      </c>
      <c r="AF180" s="223" t="str">
        <f t="shared" ca="1" si="203"/>
        <v>-2,85437385550842-6,89106807405065i</v>
      </c>
      <c r="AG180" s="223" t="str">
        <f t="shared" ca="1" si="204"/>
        <v>-5,27419516647835+5,27419516647864i</v>
      </c>
      <c r="AH180" s="223" t="str">
        <f t="shared" ca="1" si="205"/>
        <v>6,89106807405081+2,85437385550803i</v>
      </c>
      <c r="AI180" s="223" t="str">
        <f t="shared" ca="1" si="206"/>
        <v>1,04169639759939E-13-7,45883833503651i</v>
      </c>
      <c r="AJ180" s="223" t="str">
        <f t="shared" ca="1" si="207"/>
        <v>-6,89106807405089+2,85437385550785i</v>
      </c>
      <c r="AK180" s="223" t="str">
        <f t="shared" ca="1" si="208"/>
        <v>5,27419516647872+5,27419516647827i</v>
      </c>
      <c r="AL180" s="223" t="str">
        <f t="shared" ca="1" si="209"/>
        <v>2,85437385550793-6,89106807405085i</v>
      </c>
      <c r="AM180" s="223" t="str">
        <f t="shared" ca="1" si="210"/>
        <v>-7,45883833503651+1,2791840588471E-14i</v>
      </c>
      <c r="AN180" s="223" t="str">
        <f t="shared" ca="1" si="211"/>
        <v>2,85437385550795+6,89106807405085i</v>
      </c>
      <c r="AO180" s="223" t="str">
        <f t="shared" ca="1" si="212"/>
        <v>5,27419516647871-5,27419516647828i</v>
      </c>
      <c r="AP180" s="223" t="str">
        <f t="shared" ca="1" si="213"/>
        <v>-6,8910680740509-2,85437385550782i</v>
      </c>
      <c r="AQ180" s="223" t="str">
        <f t="shared" ca="1" si="214"/>
        <v>1,29753320936881E-13+7,45883833503651i</v>
      </c>
      <c r="AR180" s="223" t="str">
        <f t="shared" ca="1" si="215"/>
        <v>1,29753320936881E-13+7,45883833503651i</v>
      </c>
      <c r="AS180" s="223" t="str">
        <f t="shared" ca="1" si="216"/>
        <v>-5,27419516647836-5,27419516647862i</v>
      </c>
      <c r="AT180" s="223" t="str">
        <f t="shared" ca="1" si="217"/>
        <v>-2,8543738555084+6,89106807405066i</v>
      </c>
      <c r="AU180" s="223" t="str">
        <f t="shared" ca="1" si="218"/>
        <v>7,45883833503651-2,46714801285292E-13i</v>
      </c>
      <c r="AV180" s="223" t="str">
        <f t="shared" ca="1" si="219"/>
        <v>-2,85437385550822-6,89106807405074i</v>
      </c>
      <c r="AW180" s="223" t="str">
        <f t="shared" ca="1" si="220"/>
        <v>-5,2741951664785+5,27419516647848i</v>
      </c>
      <c r="AX180" s="223" t="str">
        <f t="shared" ca="1" si="221"/>
        <v>6,89106807405073+2,85437385550824i</v>
      </c>
      <c r="AY180" s="223" t="str">
        <f t="shared" ca="1" si="222"/>
        <v>3,25300759868289E-13-7,45883833503651i</v>
      </c>
      <c r="AZ180" s="223" t="str">
        <f t="shared" ca="1" si="223"/>
        <v>-6,89106807405069+2,85437385550832i</v>
      </c>
      <c r="BA180" s="223" t="str">
        <f t="shared" ca="1" si="224"/>
        <v>5,27419516647856+5,27419516647842i</v>
      </c>
      <c r="BB180" s="223" t="str">
        <f t="shared" ca="1" si="225"/>
        <v>2,85437385550813-6,89106807405077i</v>
      </c>
      <c r="BC180" s="223" t="str">
        <f t="shared" ca="1" si="226"/>
        <v>-7,45883833503651-2,08339279519879E-13i</v>
      </c>
      <c r="BD180" s="223" t="str">
        <f t="shared" ca="1" si="227"/>
        <v>2,85437385550775+6,89106807405094i</v>
      </c>
      <c r="BE180" s="223" t="str">
        <f t="shared" ca="1" si="228"/>
        <v>5,27419516647834-5,27419516647865i</v>
      </c>
      <c r="BF180" s="223" t="str">
        <f t="shared" ca="1" si="229"/>
        <v>-6,89106807405082-2,85437385550802i</v>
      </c>
      <c r="BG180" s="223" t="str">
        <f t="shared" ca="1" si="230"/>
        <v>-9,13777991714684E-14+7,45883833503651i</v>
      </c>
      <c r="BH180" s="223" t="str">
        <f t="shared" ca="1" si="231"/>
        <v>6,89106807405089-2,85437385550785i</v>
      </c>
      <c r="BI180" s="223" t="str">
        <f t="shared" ca="1" si="232"/>
        <v>-5,27419516647821-5,27419516647878i</v>
      </c>
      <c r="BJ180" s="223" t="str">
        <f t="shared" ca="1" si="233"/>
        <v>-2,85437385550791+6,89106807405086i</v>
      </c>
      <c r="BK180" s="223" t="str">
        <f t="shared" ca="1" si="234"/>
        <v>7,45883833503651-2,5583681176942E-14i</v>
      </c>
      <c r="BL180" s="223" t="str">
        <f t="shared" ca="1" si="235"/>
        <v>-2,85437385550797-6,89106807405085i</v>
      </c>
      <c r="BM180" s="223" t="str">
        <f t="shared" ca="1" si="236"/>
        <v>-5,2741951664787+5,27419516647829i</v>
      </c>
      <c r="BN180" s="223" t="str">
        <f t="shared" ca="1" si="237"/>
        <v>6,89106807405176+2,85437385550575i</v>
      </c>
      <c r="BO180" s="223" t="str">
        <f t="shared" ca="1" si="238"/>
        <v>2,08338066486569E-12-7,45883833503651i</v>
      </c>
      <c r="BP180" s="223" t="str">
        <f t="shared" ca="1" si="239"/>
        <v>-6,89106807405051+2,85437385550876i</v>
      </c>
      <c r="BQ180" s="223" t="str">
        <f t="shared" ca="1" si="240"/>
        <v>5,27419516648099+5,27419516647599i</v>
      </c>
      <c r="BR180" s="223" t="str">
        <f t="shared" ca="1" si="241"/>
        <v>2,85437385550907-6,89106807405039i</v>
      </c>
      <c r="BS180" s="223" t="str">
        <f t="shared" ca="1" si="242"/>
        <v>-7,45883833503651+1,74345719280112E-12i</v>
      </c>
      <c r="BT180" s="223" t="str">
        <f t="shared" ca="1" si="243"/>
        <v>2,85437385550544+6,89106807405189i</v>
      </c>
      <c r="BU180" s="223" t="str">
        <f t="shared" ca="1" si="244"/>
        <v>5,27419516647853-5,27419516647845i</v>
      </c>
      <c r="BV180" s="223" t="str">
        <f t="shared" ca="1" si="245"/>
        <v>-6,89106807405185-2,85437385550553i</v>
      </c>
      <c r="BW180" s="223" t="str">
        <f t="shared" ca="1" si="246"/>
        <v>-1,84945770416887E-12+7,45883833503651i</v>
      </c>
      <c r="BX180" s="223" t="str">
        <f t="shared" ca="1" si="247"/>
        <v>6,89106807405042-2,85437385550897i</v>
      </c>
      <c r="BY180" s="223" t="str">
        <f t="shared" ca="1" si="248"/>
        <v>-5,27419516647592-5,27419516648107i</v>
      </c>
      <c r="BZ180" s="223" t="str">
        <f t="shared" ca="1" si="249"/>
        <v>-2,85437385550885+6,89106807405048i</v>
      </c>
      <c r="CA180" s="223" t="str">
        <f t="shared" ca="1" si="250"/>
        <v>7,45883833503651-1,97738015349795E-12i</v>
      </c>
      <c r="CB180" s="223" t="str">
        <f t="shared" ca="1" si="251"/>
        <v>-2,85437385550565-6,8910680740518i</v>
      </c>
      <c r="CC180" s="223" t="str">
        <f t="shared" ca="1" si="252"/>
        <v>-5,27419516647829+5,2741951664787i</v>
      </c>
      <c r="CD180" s="223" t="str">
        <f t="shared" ca="1" si="253"/>
        <v>6,89106807405198+2,85437385550522i</v>
      </c>
      <c r="CE180" s="223" t="str">
        <f t="shared" ca="1" si="254"/>
        <v>1,50953827554866E-12-7,45883833503651i</v>
      </c>
      <c r="CF180" s="223" t="str">
        <f t="shared" ca="1" si="255"/>
        <v>-6,8910680740503+2,85437385550929i</v>
      </c>
      <c r="CG180" s="223" t="str">
        <f t="shared" ca="1" si="256"/>
        <v>5,27419516647616+5,27419516648083i</v>
      </c>
      <c r="CH180" s="223" t="str">
        <f t="shared" ca="1" si="257"/>
        <v>2,85437385550854-6,8910680740506i</v>
      </c>
      <c r="CI180" s="223" t="str">
        <f t="shared" ca="1" si="258"/>
        <v>-7,45883833503651+2,31729958211815E-12i</v>
      </c>
      <c r="CJ180" s="223" t="str">
        <f t="shared" ca="1" si="259"/>
        <v>2,85437385550597+6,89106807405167i</v>
      </c>
      <c r="CK180" s="223" t="str">
        <f t="shared" ca="1" si="260"/>
        <v>5,27419516647812-5,27419516647886i</v>
      </c>
      <c r="CL180" s="223" t="str">
        <f t="shared" ca="1" si="261"/>
        <v>-6,89106807405207-2,854373855505i</v>
      </c>
      <c r="CM180" s="223" t="str">
        <f t="shared" ca="1" si="262"/>
        <v>-1,27561531485185E-12+7,45883833503651i</v>
      </c>
      <c r="CN180" s="223" t="str">
        <f t="shared" ca="1" si="263"/>
        <v>6,89106807405021-2,8543738555095i</v>
      </c>
      <c r="CO180" s="223" t="str">
        <f t="shared" ca="1" si="264"/>
        <v>-5,27419516647632-5,27419516648067i</v>
      </c>
      <c r="CP180" s="223" t="str">
        <f t="shared" ca="1" si="265"/>
        <v>-2,85437385550832+6,89106807405069i</v>
      </c>
      <c r="CQ180" s="223" t="str">
        <f t="shared" ca="1" si="266"/>
        <v>7,45883833503651-2,55122254281497E-12i</v>
      </c>
      <c r="CR180" s="223" t="str">
        <f t="shared" ca="1" si="267"/>
        <v>-2,85437385550618-6,89106807405158i</v>
      </c>
      <c r="CS180" s="223" t="str">
        <f t="shared" ca="1" si="268"/>
        <v>-5,27419516647796+5,27419516647903i</v>
      </c>
      <c r="CT180" s="223" t="str">
        <f t="shared" ca="1" si="269"/>
        <v>6,89106807405216+2,85437385550479i</v>
      </c>
      <c r="CU180" s="223" t="str">
        <f t="shared" ca="1" si="270"/>
        <v>1,04169235415503E-12-7,45883833503651i</v>
      </c>
      <c r="CV180" s="223" t="str">
        <f t="shared" ca="1" si="271"/>
        <v>-6,89106807405012+2,85437385550972i</v>
      </c>
      <c r="CW180" s="223" t="str">
        <f t="shared" ca="1" si="272"/>
        <v>5,27419516647648+5,2741951664805i</v>
      </c>
      <c r="CX180" s="223" t="str">
        <f t="shared" ca="1" si="273"/>
        <v>2,85437385550811-6,89106807405078i</v>
      </c>
      <c r="CY180" s="223" t="str">
        <f t="shared" ca="1" si="274"/>
        <v>-7,45883833503651+2,78514550351179E-12i</v>
      </c>
      <c r="CZ180" s="223" t="str">
        <f t="shared" ca="1" si="275"/>
        <v>2,8543738555064+6,89106807405149i</v>
      </c>
      <c r="DA180" s="223" t="str">
        <f t="shared" ca="1" si="276"/>
        <v>5,2741951664778-5,27419516647919i</v>
      </c>
      <c r="DB180" s="223" t="str">
        <f t="shared" ca="1" si="277"/>
        <v>-6,89106807404941-2,85437385551143i</v>
      </c>
      <c r="DC180" s="223" t="str">
        <f t="shared" ca="1" si="278"/>
        <v>-8,07769393458209E-13+7,45883833503651i</v>
      </c>
      <c r="DD180" s="223" t="str">
        <f t="shared" ca="1" si="279"/>
        <v>6,89106807405003-2,85437385550993i</v>
      </c>
      <c r="DE180" s="223" t="str">
        <f t="shared" ca="1" si="280"/>
        <v>-5,27419516647665-5,27419516648033i</v>
      </c>
      <c r="DF180" s="223" t="str">
        <f t="shared" ca="1" si="281"/>
        <v>-2,85437385550789+6,89106807405087i</v>
      </c>
      <c r="DG180" s="223" t="str">
        <f t="shared" ca="1" si="282"/>
        <v>7,45883833503651-3,01906846420861E-12i</v>
      </c>
      <c r="DH180" s="223" t="str">
        <f t="shared" ca="1" si="283"/>
        <v>-2,85437385550661-6,8910680740514i</v>
      </c>
      <c r="DI180" s="223" t="str">
        <f t="shared" ca="1" si="284"/>
        <v>-5,27419516647763+5,27419516647935i</v>
      </c>
      <c r="DJ180" s="223" t="str">
        <f t="shared" ca="1" si="285"/>
        <v>6,8910680740495+2,85437385551121i</v>
      </c>
      <c r="DK180" s="223" t="str">
        <f t="shared" ca="1" si="286"/>
        <v>5,73846432761387E-13-7,45883833503651i</v>
      </c>
      <c r="DL180" s="223" t="str">
        <f t="shared" ca="1" si="287"/>
        <v>-6,89106807404994+2,85437385551015i</v>
      </c>
      <c r="DM180" s="223" t="str">
        <f t="shared" ca="1" si="288"/>
        <v>5,27419516647682+5,27419516648017i</v>
      </c>
      <c r="DN180" s="223" t="str">
        <f t="shared" ca="1" si="289"/>
        <v>2,85437385550767-6,89106807405096i</v>
      </c>
      <c r="DO180" s="223" t="str">
        <f t="shared" ca="1" si="290"/>
        <v>-7,45883833503651+3,25299142490543E-12i</v>
      </c>
      <c r="DP180" s="223" t="str">
        <f t="shared" ca="1" si="291"/>
        <v>2,85437385550683+6,89106807405131i</v>
      </c>
      <c r="DQ180" s="223" t="str">
        <f t="shared" ca="1" si="292"/>
        <v>5,27419516647746-5,27419516647953i</v>
      </c>
      <c r="DR180" s="223" t="str">
        <f t="shared" ca="1" si="293"/>
        <v>-6,89106807404959-2,85437385551099i</v>
      </c>
      <c r="DS180" s="223" t="str">
        <f t="shared" ca="1" si="294"/>
        <v>-3,39923472064566E-13+7,45883833503651i</v>
      </c>
      <c r="DT180" s="223" t="str">
        <f t="shared" ca="1" si="295"/>
        <v>6,89106807404985-2,85437385551037i</v>
      </c>
      <c r="DU180" s="223" t="str">
        <f t="shared" ca="1" si="296"/>
        <v>-5,27419516647698-5,27419516648i</v>
      </c>
      <c r="DV180" s="223" t="str">
        <f t="shared" ca="1" si="297"/>
        <v>-2,85437385550746+6,89106807405105i</v>
      </c>
      <c r="DW180" s="223" t="str">
        <f t="shared" ca="1" si="298"/>
        <v>7,45883833503651-3,48691438560225E-12i</v>
      </c>
      <c r="DX180" s="223" t="str">
        <f t="shared" ca="1" si="299"/>
        <v>-2,85437385550705-6,89106807405122i</v>
      </c>
      <c r="DY180" s="223" t="str">
        <f t="shared" ca="1" si="300"/>
        <v>-5,2741951664773+5,27419516647969i</v>
      </c>
      <c r="DZ180" s="223" t="str">
        <f t="shared" ca="1" si="301"/>
        <v>6,89106807404968+2,85437385551078i</v>
      </c>
      <c r="EA180" s="223" t="str">
        <f t="shared" ca="1" si="302"/>
        <v>1,06000511367746E-13-7,45883833503651i</v>
      </c>
      <c r="EB180" s="223" t="str">
        <f t="shared" ca="1" si="303"/>
        <v>-6,89106807404976+2,85437385551058i</v>
      </c>
      <c r="EC180" s="223" t="str">
        <f t="shared" ca="1" si="304"/>
        <v>5,27419516647715+5,27419516647984i</v>
      </c>
      <c r="ED180" s="223" t="str">
        <f t="shared" ca="1" si="305"/>
        <v>2,85437385550724-6,89106807405114i</v>
      </c>
      <c r="EE180" s="223" t="str">
        <f t="shared" ca="1" si="306"/>
        <v>-7,45883833503651-3,69891540833774E-12i</v>
      </c>
      <c r="EF180" s="223" t="str">
        <f t="shared" ca="1" si="307"/>
        <v>2,85437385550726+6,89106807405113i</v>
      </c>
      <c r="EG180" s="223" t="str">
        <f t="shared" ca="1" si="308"/>
        <v>5,27419516647713-5,27419516647985i</v>
      </c>
      <c r="EH180" s="223" t="str">
        <f t="shared" ca="1" si="309"/>
        <v>-6,89106807404977-2,85437385551056i</v>
      </c>
      <c r="EI180" s="223" t="str">
        <f t="shared" ca="1" si="310"/>
        <v>1,27922449329074E-13+7,45883833503651i</v>
      </c>
      <c r="EJ180" s="223" t="str">
        <f t="shared" ca="1" si="311"/>
        <v>6,89106807404967-2,8543738555108i</v>
      </c>
      <c r="EK180" s="223" t="str">
        <f t="shared" ca="1" si="312"/>
        <v>-5,27419516647731-5,27419516647968i</v>
      </c>
      <c r="EL180" s="223" t="str">
        <f t="shared" ca="1" si="313"/>
        <v>-2,85437385550703+6,89106807405123i</v>
      </c>
      <c r="EM180" s="223" t="str">
        <f t="shared" ca="1" si="314"/>
        <v>7,45883833503651+3,46499244764092E-12i</v>
      </c>
      <c r="EN180" s="223"/>
      <c r="EO180" s="223"/>
      <c r="EP180" s="223"/>
    </row>
    <row r="181" spans="1:146" ht="15.75" thickBot="1">
      <c r="A181" s="257">
        <f t="shared" si="181"/>
        <v>1.582031250000001E-3</v>
      </c>
      <c r="B181" s="256">
        <v>81</v>
      </c>
      <c r="C181" s="230">
        <f t="shared" si="182"/>
        <v>16200</v>
      </c>
      <c r="D181" s="229">
        <f t="shared" si="315"/>
        <v>101787.60197630929</v>
      </c>
      <c r="E181" s="229" t="str">
        <f t="shared" si="316"/>
        <v>101787,601976309i</v>
      </c>
      <c r="F181" s="229" t="str">
        <f t="shared" si="183"/>
        <v>0,0077629465643876+0,000658539114939464i</v>
      </c>
      <c r="G181" s="229" t="str">
        <f t="shared" si="184"/>
        <v>-4,70244471091289+1,69650475822567i</v>
      </c>
      <c r="H181" s="229" t="str">
        <f t="shared" si="180"/>
        <v>0,00201280286616617-0,00521790163400599i</v>
      </c>
      <c r="I181" s="229" t="str">
        <f t="shared" si="317"/>
        <v>-0,0019884536050222+0,00500940753876399i</v>
      </c>
      <c r="J181" s="255" t="str">
        <f ca="1">IMPRODUCT(1/N_FFT2,CR100)</f>
        <v>-0,00271635275004949-0,00445679648216637i</v>
      </c>
      <c r="K181" s="254" t="str">
        <f t="shared" ca="1" si="318"/>
        <v>0,0000277272513148489-4,74518491222623E-06i</v>
      </c>
      <c r="N181" s="246">
        <f t="shared" ca="1" si="185"/>
        <v>17.461361947899157</v>
      </c>
      <c r="O181" s="223">
        <f t="shared" ca="1" si="186"/>
        <v>7.4613619478991575</v>
      </c>
      <c r="P181" s="223" t="str">
        <f t="shared" ca="1" si="187"/>
        <v>-3,02365212003348-6,82124988360451i</v>
      </c>
      <c r="Q181" s="223" t="str">
        <f t="shared" ca="1" si="188"/>
        <v>-5,01074443146648+5,52850453197654i</v>
      </c>
      <c r="R181" s="223" t="str">
        <f t="shared" ca="1" si="189"/>
        <v>7,0847734351348+2,34049300156309i</v>
      </c>
      <c r="S181" s="223" t="str">
        <f t="shared" ca="1" si="190"/>
        <v>-0,731341361096844-7,42543345072235i</v>
      </c>
      <c r="T181" s="223" t="str">
        <f t="shared" ca="1" si="191"/>
        <v>-6,49203396682063+3,67769181569156i</v>
      </c>
      <c r="U181" s="223" t="str">
        <f t="shared" ca="1" si="192"/>
        <v>5,99302211165549+4,44472812293012i</v>
      </c>
      <c r="V181" s="223" t="str">
        <f t="shared" ca="1" si="193"/>
        <v>1,63479365604426-7,28006674555357i</v>
      </c>
      <c r="W181" s="223" t="str">
        <f t="shared" ca="1" si="194"/>
        <v>-7,31799397026031+1,45563950509433i</v>
      </c>
      <c r="X181" s="223" t="str">
        <f t="shared" ca="1" si="195"/>
        <v>4,29631332873362+6,10029621402955i</v>
      </c>
      <c r="Y181" s="223" t="str">
        <f t="shared" ca="1" si="196"/>
        <v>3,8359066528339-6,39982361228043i</v>
      </c>
      <c r="Z181" s="223" t="str">
        <f t="shared" ca="1" si="197"/>
        <v>-7,40524903352348-0,913350353948096i</v>
      </c>
      <c r="AA181" s="223" t="str">
        <f t="shared" ca="1" si="198"/>
        <v>2,16591904492468+7,14007820744213i</v>
      </c>
      <c r="AB181" s="223" t="str">
        <f t="shared" ca="1" si="199"/>
        <v>5,64980927393601-4,87355899581652i</v>
      </c>
      <c r="AC181" s="223" t="str">
        <f t="shared" ca="1" si="200"/>
        <v>-6,7449913130196-3,190143304751i</v>
      </c>
      <c r="AD181" s="223" t="str">
        <f t="shared" ca="1" si="201"/>
        <v>-0,183110988655305+7,4591147251796i</v>
      </c>
      <c r="AE181" s="223" t="str">
        <f t="shared" ca="1" si="202"/>
        <v>6,89339958832245-2,85533960034062i</v>
      </c>
      <c r="AF181" s="223" t="str">
        <f t="shared" ca="1" si="203"/>
        <v>-5,40386962561079-5,14491158203508i</v>
      </c>
      <c r="AG181" s="223" t="str">
        <f t="shared" ca="1" si="204"/>
        <v>-2,51365713273431+7,02520106022677i</v>
      </c>
      <c r="AH181" s="223" t="str">
        <f t="shared" ca="1" si="205"/>
        <v>7,44114506446537-0,548891835556148i</v>
      </c>
      <c r="AI181" s="223" t="str">
        <f t="shared" ca="1" si="206"/>
        <v>-3,51726167451721-6,580333762852i</v>
      </c>
      <c r="AJ181" s="223" t="str">
        <f t="shared" ca="1" si="207"/>
        <v>-4,59046557910382+5,88213803685536i</v>
      </c>
      <c r="AK181" s="223" t="str">
        <f t="shared" ca="1" si="208"/>
        <v>7,2377542808587+1,81296306842395i</v>
      </c>
      <c r="AL181" s="223" t="str">
        <f t="shared" ca="1" si="209"/>
        <v>-1,27560853133711-7,35151310903664i</v>
      </c>
      <c r="AM181" s="223" t="str">
        <f t="shared" ca="1" si="210"/>
        <v>-6,20389572606862+4,14531059603802i</v>
      </c>
      <c r="AN181" s="223" t="str">
        <f t="shared" ca="1" si="211"/>
        <v>6,3037582433012+3,99181088324205i</v>
      </c>
      <c r="AO181" s="223" t="str">
        <f t="shared" ca="1" si="212"/>
        <v>1,09480917869817-7,38060397120695i</v>
      </c>
      <c r="AP181" s="223" t="str">
        <f t="shared" ca="1" si="213"/>
        <v>-7,19108206362196+1,99004041964278i</v>
      </c>
      <c r="AQ181" s="223" t="str">
        <f t="shared" ca="1" si="214"/>
        <v>4,7334379104611+5,76771078204925i</v>
      </c>
      <c r="AR181" s="223" t="str">
        <f t="shared" ca="1" si="215"/>
        <v>4,7334379104611+5,76771078204925i</v>
      </c>
      <c r="AS181" s="223" t="str">
        <f t="shared" ca="1" si="216"/>
        <v>-7,45237441066384-0,366111678098746i</v>
      </c>
      <c r="AT181" s="223" t="str">
        <f t="shared" ca="1" si="217"/>
        <v>2,68530713083978+6,96139696688951i</v>
      </c>
      <c r="AU181" s="223" t="str">
        <f t="shared" ca="1" si="218"/>
        <v>5,27597963024682-5,2759796302467i</v>
      </c>
      <c r="AV181" s="223" t="str">
        <f t="shared" ca="1" si="219"/>
        <v>-6,96139696688943-2,68530713084i</v>
      </c>
      <c r="AW181" s="223" t="str">
        <f t="shared" ca="1" si="220"/>
        <v>0,366111678098511+7,45237441066385i</v>
      </c>
      <c r="AX181" s="223" t="str">
        <f t="shared" ca="1" si="221"/>
        <v>6,66466981187899-3,3547128664293i</v>
      </c>
      <c r="AY181" s="223" t="str">
        <f t="shared" ca="1" si="222"/>
        <v>-5,7677107820491-4,73343791046128i</v>
      </c>
      <c r="AZ181" s="223" t="str">
        <f t="shared" ca="1" si="223"/>
        <v>-1,99004041964224+7,19108206362211i</v>
      </c>
      <c r="BA181" s="223" t="str">
        <f t="shared" ca="1" si="224"/>
        <v>7,38060397120686-1,09480917869873i</v>
      </c>
      <c r="BB181" s="223" t="str">
        <f t="shared" ca="1" si="225"/>
        <v>-3,9918108832419-6,3037582433013i</v>
      </c>
      <c r="BC181" s="223" t="str">
        <f t="shared" ca="1" si="226"/>
        <v>-4,14531059603817+6,20389572606852i</v>
      </c>
      <c r="BD181" s="223" t="str">
        <f t="shared" ca="1" si="227"/>
        <v>7,3515131090366+1,27560853133729i</v>
      </c>
      <c r="BE181" s="223" t="str">
        <f t="shared" ca="1" si="228"/>
        <v>-1,81296306842377-7,23775428085873i</v>
      </c>
      <c r="BF181" s="223" t="str">
        <f t="shared" ca="1" si="229"/>
        <v>-5,88213803685543+4,59046557910371i</v>
      </c>
      <c r="BG181" s="223" t="str">
        <f t="shared" ca="1" si="230"/>
        <v>6,58033376285189+3,51726167451742i</v>
      </c>
      <c r="BH181" s="223" t="str">
        <f t="shared" ca="1" si="231"/>
        <v>0,548891835556384-7,44114506446535i</v>
      </c>
      <c r="BI181" s="223" t="str">
        <f t="shared" ca="1" si="232"/>
        <v>-7,02520106022685+2,51365713273409i</v>
      </c>
      <c r="BJ181" s="223" t="str">
        <f t="shared" ca="1" si="233"/>
        <v>5,14491158203491+5,40386962561095i</v>
      </c>
      <c r="BK181" s="223" t="str">
        <f t="shared" ca="1" si="234"/>
        <v>2,85533960034013-6,89339958832265i</v>
      </c>
      <c r="BL181" s="223" t="str">
        <f t="shared" ca="1" si="235"/>
        <v>-7,45911472517959+0,183110988655837i</v>
      </c>
      <c r="BM181" s="223" t="str">
        <f t="shared" ca="1" si="236"/>
        <v>3,1901433047515+6,74499131301937i</v>
      </c>
      <c r="BN181" s="223" t="str">
        <f t="shared" ca="1" si="237"/>
        <v>4,87355899581834-5,64980927393444i</v>
      </c>
      <c r="BO181" s="223" t="str">
        <f t="shared" ca="1" si="238"/>
        <v>-7,14007820744186-2,16591904492557i</v>
      </c>
      <c r="BP181" s="223" t="str">
        <f t="shared" ca="1" si="239"/>
        <v>0,913350353948655+7,4052490335234i</v>
      </c>
      <c r="BQ181" s="223" t="str">
        <f t="shared" ca="1" si="240"/>
        <v>6,39982361227936-3,83590665283568i</v>
      </c>
      <c r="BR181" s="223" t="str">
        <f t="shared" ca="1" si="241"/>
        <v>-6,1002962140316-4,29631332873072i</v>
      </c>
      <c r="BS181" s="223" t="str">
        <f t="shared" ca="1" si="242"/>
        <v>-1,45563950509675+7,31799397025983i</v>
      </c>
      <c r="BT181" s="223" t="str">
        <f t="shared" ca="1" si="243"/>
        <v>7,28006674555378-1,63479365604329i</v>
      </c>
      <c r="BU181" s="223" t="str">
        <f t="shared" ca="1" si="244"/>
        <v>-4,44472812293052-5,99302211165519i</v>
      </c>
      <c r="BV181" s="223" t="str">
        <f t="shared" ca="1" si="245"/>
        <v>-3,6776918156895+6,4920339668218i</v>
      </c>
      <c r="BW181" s="223" t="str">
        <f t="shared" ca="1" si="246"/>
        <v>7,42543345072202+0,731341361100311i</v>
      </c>
      <c r="BX181" s="223" t="str">
        <f t="shared" ca="1" si="247"/>
        <v>-2,34049300156128-7,08477343513539i</v>
      </c>
      <c r="BY181" s="223" t="str">
        <f t="shared" ca="1" si="248"/>
        <v>-5,52850453197677+5,01074443146622i</v>
      </c>
      <c r="BZ181" s="223" t="str">
        <f t="shared" ca="1" si="249"/>
        <v>6,821249883605+3,02365212003237i</v>
      </c>
      <c r="CA181" s="223" t="str">
        <f t="shared" ca="1" si="250"/>
        <v>-2,78608863468334E-12-7,46136194789916i</v>
      </c>
      <c r="CB181" s="223" t="str">
        <f t="shared" ca="1" si="251"/>
        <v>-6,82124988360576+3,02365212003067i</v>
      </c>
      <c r="CC181" s="223" t="str">
        <f t="shared" ca="1" si="252"/>
        <v>5,52850453197546+5,01074443146768i</v>
      </c>
      <c r="CD181" s="223" t="str">
        <f t="shared" ca="1" si="253"/>
        <v>2,34049300156303-7,08477343513481i</v>
      </c>
      <c r="CE181" s="223" t="str">
        <f t="shared" ca="1" si="254"/>
        <v>-7,4254334507222+0,731341361098364i</v>
      </c>
      <c r="CF181" s="223" t="str">
        <f t="shared" ca="1" si="255"/>
        <v>3,67769181569435+6,49203396681906i</v>
      </c>
      <c r="CG181" s="223" t="str">
        <f t="shared" ca="1" si="256"/>
        <v>4,44472812293209-5,99302211165403i</v>
      </c>
      <c r="CH181" s="223" t="str">
        <f t="shared" ca="1" si="257"/>
        <v>-7,28006674555338-1,6347936560451i</v>
      </c>
      <c r="CI181" s="223" t="str">
        <f t="shared" ca="1" si="258"/>
        <v>1,45563950509484+7,31799397026021i</v>
      </c>
      <c r="CJ181" s="223" t="str">
        <f t="shared" ca="1" si="259"/>
        <v>6,10029621402833-4,29631332873536i</v>
      </c>
      <c r="CK181" s="223" t="str">
        <f t="shared" ca="1" si="260"/>
        <v>-6,39982361228223-3,83590665283089i</v>
      </c>
      <c r="CL181" s="223" t="str">
        <f t="shared" ca="1" si="261"/>
        <v>-0,913350353950595+7,40524903352317i</v>
      </c>
      <c r="CM181" s="223" t="str">
        <f t="shared" ca="1" si="262"/>
        <v>7,1400782074424-2,1659190449238i</v>
      </c>
      <c r="CN181" s="223" t="str">
        <f t="shared" ca="1" si="263"/>
        <v>-4,87355899581686-5,64980927393572i</v>
      </c>
      <c r="CO181" s="223" t="str">
        <f t="shared" ca="1" si="264"/>
        <v>-3,19014330474915+6,74499131302048i</v>
      </c>
      <c r="CP181" s="223" t="str">
        <f t="shared" ca="1" si="265"/>
        <v>7,45911472517968+0,183110988651857i</v>
      </c>
      <c r="CQ181" s="223" t="str">
        <f t="shared" ca="1" si="266"/>
        <v>-2,85533960033842-6,89339958832336i</v>
      </c>
      <c r="CR181" s="223" t="str">
        <f t="shared" ca="1" si="267"/>
        <v>-5,14491158203525+5,40386962561062i</v>
      </c>
      <c r="CS181" s="223" t="str">
        <f t="shared" ca="1" si="268"/>
        <v>7,02520106022723+2,51365713273304i</v>
      </c>
      <c r="CT181" s="223" t="str">
        <f t="shared" ca="1" si="269"/>
        <v>-0,548891835558874-7,44114506446516i</v>
      </c>
      <c r="CU181" s="223" t="str">
        <f t="shared" ca="1" si="270"/>
        <v>-6,58033376285346+3,51726167451447i</v>
      </c>
      <c r="CV181" s="223" t="str">
        <f t="shared" ca="1" si="271"/>
        <v>5,8821380368543+4,59046557910517i</v>
      </c>
      <c r="CW181" s="223" t="str">
        <f t="shared" ca="1" si="272"/>
        <v>1,81296306842402-7,23775428085867i</v>
      </c>
      <c r="CX181" s="223" t="str">
        <f t="shared" ca="1" si="273"/>
        <v>-7,35151310903641+1,27560853133839i</v>
      </c>
      <c r="CY181" s="223" t="str">
        <f t="shared" ca="1" si="274"/>
        <v>4,14531059604042+6,20389572606701i</v>
      </c>
      <c r="CZ181" s="223" t="str">
        <f t="shared" ca="1" si="275"/>
        <v>3,99181088324472-6,30375824329951i</v>
      </c>
      <c r="DA181" s="223" t="str">
        <f t="shared" ca="1" si="276"/>
        <v>-7,38060397120669-1,09480917869993i</v>
      </c>
      <c r="DB181" s="223" t="str">
        <f t="shared" ca="1" si="277"/>
        <v>1,9900404196426+7,19108206362201i</v>
      </c>
      <c r="DC181" s="223" t="str">
        <f t="shared" ca="1" si="278"/>
        <v>5,76771078204799-4,73343791046264i</v>
      </c>
      <c r="DD181" s="223" t="str">
        <f t="shared" ca="1" si="279"/>
        <v>-6,6646698118805-3,35471286642631i</v>
      </c>
      <c r="DE181" s="223" t="str">
        <f t="shared" ca="1" si="280"/>
        <v>-0,366111678101206+7,45237441066372i</v>
      </c>
      <c r="DF181" s="223" t="str">
        <f t="shared" ca="1" si="281"/>
        <v>6,96139696688983-2,68530713083897i</v>
      </c>
      <c r="DG181" s="223" t="str">
        <f t="shared" ca="1" si="282"/>
        <v>-5,27597963024706-5,27597963024647i</v>
      </c>
      <c r="DH181" s="223" t="str">
        <f t="shared" ca="1" si="283"/>
        <v>-2,685307130838+6,9613969668902i</v>
      </c>
      <c r="DI181" s="223" t="str">
        <f t="shared" ca="1" si="284"/>
        <v>7,45237441066368-0,366111678102035i</v>
      </c>
      <c r="DJ181" s="223" t="str">
        <f t="shared" ca="1" si="285"/>
        <v>-3,35471286642705-6,66466981188013i</v>
      </c>
      <c r="DK181" s="223" t="str">
        <f t="shared" ca="1" si="286"/>
        <v>-4,733437910462+5,76771078204851i</v>
      </c>
      <c r="DL181" s="223" t="str">
        <f t="shared" ca="1" si="287"/>
        <v>7,19108206362223+1,9900404196418i</v>
      </c>
      <c r="DM181" s="223" t="str">
        <f t="shared" ca="1" si="288"/>
        <v>-1,09480917870075-7,38060397120657i</v>
      </c>
      <c r="DN181" s="223" t="str">
        <f t="shared" ca="1" si="289"/>
        <v>-6,30375824330304+3,99181088323914i</v>
      </c>
      <c r="DO181" s="223" t="str">
        <f t="shared" ca="1" si="290"/>
        <v>6,20389572606759+4,14531059603955i</v>
      </c>
      <c r="DP181" s="223" t="str">
        <f t="shared" ca="1" si="291"/>
        <v>1,27560853133757-7,35151310903656i</v>
      </c>
      <c r="DQ181" s="223" t="str">
        <f t="shared" ca="1" si="292"/>
        <v>-7,23775428085842+1,81296306842503i</v>
      </c>
      <c r="DR181" s="223" t="str">
        <f t="shared" ca="1" si="293"/>
        <v>4,59046557910582+5,88213803685378i</v>
      </c>
      <c r="DS181" s="223" t="str">
        <f t="shared" ca="1" si="294"/>
        <v>3,5172616745201-6,58033376285045i</v>
      </c>
      <c r="DT181" s="223" t="str">
        <f t="shared" ca="1" si="295"/>
        <v>-7,44114506446523-0,548891835558046i</v>
      </c>
      <c r="DU181" s="223" t="str">
        <f t="shared" ca="1" si="296"/>
        <v>2,51365713273402+7,02520106022688i</v>
      </c>
      <c r="DV181" s="223" t="str">
        <f t="shared" ca="1" si="297"/>
        <v>5,40386962561005-5,14491158203585i</v>
      </c>
      <c r="DW181" s="223" t="str">
        <f t="shared" ca="1" si="298"/>
        <v>-6,89339958832377-2,85533960033746i</v>
      </c>
      <c r="DX181" s="223" t="str">
        <f t="shared" ca="1" si="299"/>
        <v>0,183110988652687+7,45911472517967i</v>
      </c>
      <c r="DY181" s="223" t="str">
        <f t="shared" ca="1" si="300"/>
        <v>6,74499131302012-3,1901433047499i</v>
      </c>
      <c r="DZ181" s="223" t="str">
        <f t="shared" ca="1" si="301"/>
        <v>-5,64980927393626-4,87355899581623i</v>
      </c>
      <c r="EA181" s="223" t="str">
        <f t="shared" ca="1" si="302"/>
        <v>-2,165919044923+7,14007820744264i</v>
      </c>
      <c r="EB181" s="223" t="str">
        <f t="shared" ca="1" si="303"/>
        <v>7,40524903352307-0,913350353951416i</v>
      </c>
      <c r="EC181" s="223" t="str">
        <f t="shared" ca="1" si="304"/>
        <v>-3,83590665283161-6,3998236122818i</v>
      </c>
      <c r="ED181" s="223" t="str">
        <f t="shared" ca="1" si="305"/>
        <v>-4,29631332873451+6,10029621402893i</v>
      </c>
      <c r="EE181" s="223" t="str">
        <f t="shared" ca="1" si="306"/>
        <v>7,31799397026037+1,45563950509402i</v>
      </c>
      <c r="EF181" s="223" t="str">
        <f t="shared" ca="1" si="307"/>
        <v>-1,63479365604611-7,28006674555315i</v>
      </c>
      <c r="EG181" s="223" t="str">
        <f t="shared" ca="1" si="308"/>
        <v>-5,99302211165354+4,44472812293276i</v>
      </c>
      <c r="EH181" s="223" t="str">
        <f t="shared" ca="1" si="309"/>
        <v>6,49203396681956+3,67769181569344i</v>
      </c>
      <c r="EI181" s="223" t="str">
        <f t="shared" ca="1" si="310"/>
        <v>0,731341361097538-7,42543345072229i</v>
      </c>
      <c r="EJ181" s="223" t="str">
        <f t="shared" ca="1" si="311"/>
        <v>-7,08477343513449+2,34049300156402i</v>
      </c>
      <c r="EK181" s="223" t="str">
        <f t="shared" ca="1" si="312"/>
        <v>5,01074443146829+5,5285045319749i</v>
      </c>
      <c r="EL181" s="223" t="str">
        <f t="shared" ca="1" si="313"/>
        <v>3,0236521200367-6,82124988360309i</v>
      </c>
      <c r="EM181" s="223" t="str">
        <f t="shared" ca="1" si="314"/>
        <v>-7,46136194789916-1,85008587397251E-12i</v>
      </c>
      <c r="EN181" s="223"/>
      <c r="EO181" s="223"/>
      <c r="EP181" s="223"/>
    </row>
    <row r="182" spans="1:146" ht="15.75" thickBot="1">
      <c r="A182" s="257">
        <f t="shared" si="181"/>
        <v>1.601562500000001E-3</v>
      </c>
      <c r="B182" s="256">
        <v>82</v>
      </c>
      <c r="C182" s="230">
        <f t="shared" si="182"/>
        <v>16400</v>
      </c>
      <c r="D182" s="229">
        <f t="shared" si="315"/>
        <v>103044.23903774521</v>
      </c>
      <c r="E182" s="229" t="str">
        <f t="shared" si="316"/>
        <v>103044,239037745i</v>
      </c>
      <c r="F182" s="229" t="str">
        <f t="shared" si="183"/>
        <v>0,00758895730652955+0,000700101570726684i</v>
      </c>
      <c r="G182" s="229" t="str">
        <f t="shared" si="184"/>
        <v>-4,67922376359295+1,73240184480924i</v>
      </c>
      <c r="H182" s="229" t="str">
        <f t="shared" si="180"/>
        <v>0,00201246386622565-0,00515421421220927i</v>
      </c>
      <c r="I182" s="229" t="str">
        <f t="shared" si="317"/>
        <v>-0,00198833480067667+0,00495270728884128i</v>
      </c>
      <c r="J182" s="255" t="str">
        <f ca="1">IMPRODUCT(1/N_FFT2,CS100)</f>
        <v>0,02025872558634+0,000192878299975548i</v>
      </c>
      <c r="K182" s="254" t="str">
        <f t="shared" ca="1" si="318"/>
        <v>-0,0000412363988628269+0,0000999520312379647i</v>
      </c>
      <c r="N182" s="246">
        <f t="shared" ca="1" si="185"/>
        <v>17.46359555146816</v>
      </c>
      <c r="O182" s="223">
        <f t="shared" ca="1" si="186"/>
        <v>7.4635955514681616</v>
      </c>
      <c r="P182" s="223" t="str">
        <f t="shared" ca="1" si="187"/>
        <v>-3,1910982933338-6,74701046673098i</v>
      </c>
      <c r="Q182" s="223" t="str">
        <f t="shared" ca="1" si="188"/>
        <v>-4,73485489356507+5,7694373809565i</v>
      </c>
      <c r="R182" s="223" t="str">
        <f t="shared" ca="1" si="189"/>
        <v>7,23992094612788+1,81350578982096i</v>
      </c>
      <c r="S182" s="223" t="str">
        <f t="shared" ca="1" si="190"/>
        <v>-1,45607525953403-7,32018465576301i</v>
      </c>
      <c r="T182" s="223" t="str">
        <f t="shared" ca="1" si="191"/>
        <v>-5,99481615886469+4,44605867902236i</v>
      </c>
      <c r="U182" s="223" t="str">
        <f t="shared" ca="1" si="192"/>
        <v>6,58230362533567+3,51831458795092i</v>
      </c>
      <c r="V182" s="223" t="str">
        <f t="shared" ca="1" si="193"/>
        <v>0,36622127583122-7,45460532375953i</v>
      </c>
      <c r="W182" s="223" t="str">
        <f t="shared" ca="1" si="194"/>
        <v>-6,8954631689437+2,85619436342071i</v>
      </c>
      <c r="X182" s="223" t="str">
        <f t="shared" ca="1" si="195"/>
        <v>5,53015952305485+5,01224442794454i</v>
      </c>
      <c r="Y182" s="223" t="str">
        <f t="shared" ca="1" si="196"/>
        <v>2,16656742581586-7,14221563279133i</v>
      </c>
      <c r="Z182" s="223" t="str">
        <f t="shared" ca="1" si="197"/>
        <v>-7,38281339938991+1,09513691641004i</v>
      </c>
      <c r="AA182" s="223" t="str">
        <f t="shared" ca="1" si="198"/>
        <v>4,14655151969301+6,20575289956239i</v>
      </c>
      <c r="AB182" s="223" t="str">
        <f t="shared" ca="1" si="199"/>
        <v>3,83705495455808-6,40173943796501i</v>
      </c>
      <c r="AC182" s="223" t="str">
        <f t="shared" ca="1" si="200"/>
        <v>-7,4276562988797-0,731560292531028i</v>
      </c>
      <c r="AD182" s="223" t="str">
        <f t="shared" ca="1" si="201"/>
        <v>2,51440961111279+7,0273040964113i</v>
      </c>
      <c r="AE182" s="223" t="str">
        <f t="shared" ca="1" si="202"/>
        <v>5,27755902647679-5,27755902647698i</v>
      </c>
      <c r="AF182" s="223" t="str">
        <f t="shared" ca="1" si="203"/>
        <v>-7,02730409641114-2,51440961111323i</v>
      </c>
      <c r="AG182" s="223" t="str">
        <f t="shared" ca="1" si="204"/>
        <v>0,731560292531339+7,42765629887967i</v>
      </c>
      <c r="AH182" s="223" t="str">
        <f t="shared" ca="1" si="205"/>
        <v>6,40173943796487-3,83705495455832i</v>
      </c>
      <c r="AI182" s="223" t="str">
        <f t="shared" ca="1" si="206"/>
        <v>-6,20575289956214-4,14655151969338i</v>
      </c>
      <c r="AJ182" s="223" t="str">
        <f t="shared" ca="1" si="207"/>
        <v>-1,09513691640978+7,38281339938995i</v>
      </c>
      <c r="AK182" s="223" t="str">
        <f t="shared" ca="1" si="208"/>
        <v>7,14221563279147-2,16656742581543i</v>
      </c>
      <c r="AL182" s="223" t="str">
        <f t="shared" ca="1" si="209"/>
        <v>-5,01224442794477-5,53015952305464i</v>
      </c>
      <c r="AM182" s="223" t="str">
        <f t="shared" ca="1" si="210"/>
        <v>-2,85619436342047+6,8954631689438i</v>
      </c>
      <c r="AN182" s="223" t="str">
        <f t="shared" ca="1" si="211"/>
        <v>7,45460532375955-0,366221275830764i</v>
      </c>
      <c r="AO182" s="223" t="str">
        <f t="shared" ca="1" si="212"/>
        <v>-3,51831458795118-6,58230362533553i</v>
      </c>
      <c r="AP182" s="223" t="str">
        <f t="shared" ca="1" si="213"/>
        <v>-4,44605867902274+5,99481615886441i</v>
      </c>
      <c r="AQ182" s="223" t="str">
        <f t="shared" ca="1" si="214"/>
        <v>7,32018465576298+1,45607525953418i</v>
      </c>
      <c r="AR182" s="223" t="str">
        <f t="shared" ca="1" si="215"/>
        <v>7,32018465576298+1,45607525953418i</v>
      </c>
      <c r="AS182" s="223" t="str">
        <f t="shared" ca="1" si="216"/>
        <v>-5,7694373809567+4,73485489356483i</v>
      </c>
      <c r="AT182" s="223" t="str">
        <f t="shared" ca="1" si="217"/>
        <v>6,74701046673098+3,1910982933338i</v>
      </c>
      <c r="AU182" s="223" t="str">
        <f t="shared" ca="1" si="218"/>
        <v>-2,59672963347938E-13-7,46359555146816i</v>
      </c>
      <c r="AV182" s="223" t="str">
        <f t="shared" ca="1" si="219"/>
        <v>-6,74701046673105+3,19109829333365i</v>
      </c>
      <c r="AW182" s="223" t="str">
        <f t="shared" ca="1" si="220"/>
        <v>5,76943738095659+4,73485489356496i</v>
      </c>
      <c r="AX182" s="223" t="str">
        <f t="shared" ca="1" si="221"/>
        <v>1,81350578982123-7,23992094612781i</v>
      </c>
      <c r="AY182" s="223" t="str">
        <f t="shared" ca="1" si="222"/>
        <v>-7,320184655763+1,45607525953406i</v>
      </c>
      <c r="AZ182" s="223" t="str">
        <f t="shared" ca="1" si="223"/>
        <v>4,44605867902257+5,99481615886455i</v>
      </c>
      <c r="BA182" s="223" t="str">
        <f t="shared" ca="1" si="224"/>
        <v>3,51831458795133-6,58230362533545i</v>
      </c>
      <c r="BB182" s="223" t="str">
        <f t="shared" ca="1" si="225"/>
        <v>-7,45460532375954-0,366221275830935i</v>
      </c>
      <c r="BC182" s="223" t="str">
        <f t="shared" ca="1" si="226"/>
        <v>2,85619436342032+6,89546316894387i</v>
      </c>
      <c r="BD182" s="223" t="str">
        <f t="shared" ca="1" si="227"/>
        <v>5,01224442794486-5,53015952305456i</v>
      </c>
      <c r="BE182" s="223" t="str">
        <f t="shared" ca="1" si="228"/>
        <v>-7,1422156327914-2,16656742581564i</v>
      </c>
      <c r="BF182" s="223" t="str">
        <f t="shared" ca="1" si="229"/>
        <v>1,09513691640956+7,38281339938999i</v>
      </c>
      <c r="BG182" s="223" t="str">
        <f t="shared" ca="1" si="230"/>
        <v>6,20575289956222-4,14655151969325i</v>
      </c>
      <c r="BH182" s="223" t="str">
        <f t="shared" ca="1" si="231"/>
        <v>-6,40173943796516-3,83705495455783i</v>
      </c>
      <c r="BI182" s="223" t="str">
        <f t="shared" ca="1" si="232"/>
        <v>-0,731560292531455+7,42765629887965i</v>
      </c>
      <c r="BJ182" s="223" t="str">
        <f t="shared" ca="1" si="233"/>
        <v>7,02730409641118-2,51440961111311i</v>
      </c>
      <c r="BK182" s="223" t="str">
        <f t="shared" ca="1" si="234"/>
        <v>-5,27755902647664-5,27755902647714i</v>
      </c>
      <c r="BL182" s="223" t="str">
        <f t="shared" ca="1" si="235"/>
        <v>-2,51440961111298+7,02730409641123i</v>
      </c>
      <c r="BM182" s="223" t="str">
        <f t="shared" ca="1" si="236"/>
        <v>7,42765629887971-0,731560292530859i</v>
      </c>
      <c r="BN182" s="223" t="str">
        <f t="shared" ca="1" si="237"/>
        <v>-3,83705495455795-6,40173943796509i</v>
      </c>
      <c r="BO182" s="223" t="str">
        <f t="shared" ca="1" si="238"/>
        <v>-4,14655151969313+6,20575289956231i</v>
      </c>
      <c r="BP182" s="223" t="str">
        <f t="shared" ca="1" si="239"/>
        <v>7,38281339939001+1,09513691640942i</v>
      </c>
      <c r="BQ182" s="223" t="str">
        <f t="shared" ca="1" si="240"/>
        <v>-2,16656742581639-7,14221563279118i</v>
      </c>
      <c r="BR182" s="223" t="str">
        <f t="shared" ca="1" si="241"/>
        <v>-5,53015952305397+5,01224442794551i</v>
      </c>
      <c r="BS182" s="223" t="str">
        <f t="shared" ca="1" si="242"/>
        <v>6,8954631689442+2,8561943634195i</v>
      </c>
      <c r="BT182" s="223" t="str">
        <f t="shared" ca="1" si="243"/>
        <v>-0,36622127583256-7,45460532375946i</v>
      </c>
      <c r="BU182" s="223" t="str">
        <f t="shared" ca="1" si="244"/>
        <v>-6,58230362533468+3,51831458795277i</v>
      </c>
      <c r="BV182" s="223" t="str">
        <f t="shared" ca="1" si="245"/>
        <v>5,99481615886596+4,44605867902066i</v>
      </c>
      <c r="BW182" s="223" t="str">
        <f t="shared" ca="1" si="246"/>
        <v>1,45607525953174-7,32018465576346i</v>
      </c>
      <c r="BX182" s="223" t="str">
        <f t="shared" ca="1" si="247"/>
        <v>-7,23992094612724+1,81350578982353i</v>
      </c>
      <c r="BY182" s="223" t="str">
        <f t="shared" ca="1" si="248"/>
        <v>4,73485489356736+5,76943738095461i</v>
      </c>
      <c r="BZ182" s="223" t="str">
        <f t="shared" ca="1" si="249"/>
        <v>3,19109829333084-6,74701046673239i</v>
      </c>
      <c r="CA182" s="223" t="str">
        <f t="shared" ca="1" si="250"/>
        <v>-7,46359555146816+3,48913994367425E-12i</v>
      </c>
      <c r="CB182" s="223" t="str">
        <f t="shared" ca="1" si="251"/>
        <v>3,19109829333053+6,74701046673253i</v>
      </c>
      <c r="CC182" s="223" t="str">
        <f t="shared" ca="1" si="252"/>
        <v>4,73485489356763-5,76943738095441i</v>
      </c>
      <c r="CD182" s="223" t="str">
        <f t="shared" ca="1" si="253"/>
        <v>-7,23992094612715-1,81350578982386i</v>
      </c>
      <c r="CE182" s="223" t="str">
        <f t="shared" ca="1" si="254"/>
        <v>1,45607525953141+7,32018465576353i</v>
      </c>
      <c r="CF182" s="223" t="str">
        <f t="shared" ca="1" si="255"/>
        <v>5,9948161588661-4,44605867902048i</v>
      </c>
      <c r="CG182" s="223" t="str">
        <f t="shared" ca="1" si="256"/>
        <v>-6,58230362533457-3,51831458795297i</v>
      </c>
      <c r="CH182" s="223" t="str">
        <f t="shared" ca="1" si="257"/>
        <v>-0,366221275832794+7,45460532375945i</v>
      </c>
      <c r="CI182" s="223" t="str">
        <f t="shared" ca="1" si="258"/>
        <v>6,89546316894438-2,85619436341909i</v>
      </c>
      <c r="CJ182" s="223" t="str">
        <f t="shared" ca="1" si="259"/>
        <v>-5,53015952305367-5,01224442794584i</v>
      </c>
      <c r="CK182" s="223" t="str">
        <f t="shared" ca="1" si="260"/>
        <v>-2,16656742581681+7,14221563279105i</v>
      </c>
      <c r="CL182" s="223" t="str">
        <f t="shared" ca="1" si="261"/>
        <v>7,38281339939005-1,09513691640908i</v>
      </c>
      <c r="CM182" s="223" t="str">
        <f t="shared" ca="1" si="262"/>
        <v>-4,14655151969284-6,20575289956249i</v>
      </c>
      <c r="CN182" s="223" t="str">
        <f t="shared" ca="1" si="263"/>
        <v>-3,83705495455825+6,40173943796492i</v>
      </c>
      <c r="CO182" s="223" t="str">
        <f t="shared" ca="1" si="264"/>
        <v>7,42765629887968+0,731560292531197i</v>
      </c>
      <c r="CP182" s="223" t="str">
        <f t="shared" ca="1" si="265"/>
        <v>-2,51440961111336-7,02730409641109i</v>
      </c>
      <c r="CQ182" s="223" t="str">
        <f t="shared" ca="1" si="266"/>
        <v>-5,27755902647635+5,27755902647742i</v>
      </c>
      <c r="CR182" s="223" t="str">
        <f t="shared" ca="1" si="267"/>
        <v>7,0273040964116+2,51440961111193i</v>
      </c>
      <c r="CS182" s="223" t="str">
        <f t="shared" ca="1" si="268"/>
        <v>-0,7315602925327-7,42765629887953i</v>
      </c>
      <c r="CT182" s="223" t="str">
        <f t="shared" ca="1" si="269"/>
        <v>-6,40173943796414+3,83705495455954i</v>
      </c>
      <c r="CU182" s="223" t="str">
        <f t="shared" ca="1" si="270"/>
        <v>6,20575289956334+4,14655151969159i</v>
      </c>
      <c r="CV182" s="223" t="str">
        <f t="shared" ca="1" si="271"/>
        <v>1,0951369164078-7,38281339939025i</v>
      </c>
      <c r="CW182" s="223" t="str">
        <f t="shared" ca="1" si="272"/>
        <v>-7,14221563279067+2,16656742581806i</v>
      </c>
      <c r="CX182" s="223" t="str">
        <f t="shared" ca="1" si="273"/>
        <v>5,0122444279468+5,53015952305279i</v>
      </c>
      <c r="CY182" s="223" t="str">
        <f t="shared" ca="1" si="274"/>
        <v>2,85619436341788-6,89546316894487i</v>
      </c>
      <c r="CZ182" s="223" t="str">
        <f t="shared" ca="1" si="275"/>
        <v>-7,45460532375938+0,366221275834302i</v>
      </c>
      <c r="DA182" s="223" t="str">
        <f t="shared" ca="1" si="276"/>
        <v>3,51831458795431+6,58230362533386i</v>
      </c>
      <c r="DB182" s="223" t="str">
        <f t="shared" ca="1" si="277"/>
        <v>4,44605867902522-5,99481615886257i</v>
      </c>
      <c r="DC182" s="223" t="str">
        <f t="shared" ca="1" si="278"/>
        <v>-7,32018465576238-1,45607525953721i</v>
      </c>
      <c r="DD182" s="223" t="str">
        <f t="shared" ca="1" si="279"/>
        <v>1,81350578981812+7,23992094612859i</v>
      </c>
      <c r="DE182" s="223" t="str">
        <f t="shared" ca="1" si="280"/>
        <v>5,76943738095829-4,73485489356289i</v>
      </c>
      <c r="DF182" s="223" t="str">
        <f t="shared" ca="1" si="281"/>
        <v>-6,74701046672991-3,19109829333607i</v>
      </c>
      <c r="DG182" s="223" t="str">
        <f t="shared" ca="1" si="282"/>
        <v>-2,19077512693456E-12+7,46359555146816i</v>
      </c>
      <c r="DH182" s="223" t="str">
        <f t="shared" ca="1" si="283"/>
        <v>6,74701046673178-3,19109829333211i</v>
      </c>
      <c r="DI182" s="223" t="str">
        <f t="shared" ca="1" si="284"/>
        <v>-5,76943738095551-4,73485489356628i</v>
      </c>
      <c r="DJ182" s="223" t="str">
        <f t="shared" ca="1" si="285"/>
        <v>-1,81350578982217+7,23992094612758i</v>
      </c>
      <c r="DK182" s="223" t="str">
        <f t="shared" ca="1" si="286"/>
        <v>7,3201846557632-1,45607525953312i</v>
      </c>
      <c r="DL182" s="223" t="str">
        <f t="shared" ca="1" si="287"/>
        <v>-4,44605867902187-5,99481615886505i</v>
      </c>
      <c r="DM182" s="223" t="str">
        <f t="shared" ca="1" si="288"/>
        <v>-3,51831458795143+6,58230362533539i</v>
      </c>
      <c r="DN182" s="223" t="str">
        <f t="shared" ca="1" si="289"/>
        <v>7,45460532375953+0,366221275831051i</v>
      </c>
      <c r="DO182" s="223" t="str">
        <f t="shared" ca="1" si="290"/>
        <v>-2,85619436342089-6,89546316894362i</v>
      </c>
      <c r="DP182" s="223" t="str">
        <f t="shared" ca="1" si="291"/>
        <v>-5,01224442794439+5,53015952305498i</v>
      </c>
      <c r="DQ182" s="223" t="str">
        <f t="shared" ca="1" si="292"/>
        <v>7,14221563279162+2,16656742581494i</v>
      </c>
      <c r="DR182" s="223" t="str">
        <f t="shared" ca="1" si="293"/>
        <v>-1,09513691641081-7,3828133993898i</v>
      </c>
      <c r="DS182" s="223" t="str">
        <f t="shared" ca="1" si="294"/>
        <v>-6,20575289956152+4,14655151969429i</v>
      </c>
      <c r="DT182" s="223" t="str">
        <f t="shared" ca="1" si="295"/>
        <v>6,40173943796581+3,83705495455675i</v>
      </c>
      <c r="DU182" s="223" t="str">
        <f t="shared" ca="1" si="296"/>
        <v>0,731560292529461-7,42765629887985i</v>
      </c>
      <c r="DV182" s="223" t="str">
        <f t="shared" ca="1" si="297"/>
        <v>-7,02730409641051+2,514409611115i</v>
      </c>
      <c r="DW182" s="223" t="str">
        <f t="shared" ca="1" si="298"/>
        <v>5,27755902647865+5,27755902647512i</v>
      </c>
      <c r="DX182" s="223" t="str">
        <f t="shared" ca="1" si="299"/>
        <v>2,51440961111029-7,02730409641218i</v>
      </c>
      <c r="DY182" s="223" t="str">
        <f t="shared" ca="1" si="300"/>
        <v>-7,42765629887936+0,731560292534436i</v>
      </c>
      <c r="DZ182" s="223" t="str">
        <f t="shared" ca="1" si="301"/>
        <v>3,83705495456104+6,40173943796325i</v>
      </c>
      <c r="EA182" s="223" t="str">
        <f t="shared" ca="1" si="302"/>
        <v>4,14655151969649-6,20575289956006i</v>
      </c>
      <c r="EB182" s="223" t="str">
        <f t="shared" ca="1" si="303"/>
        <v>-7,38281339938941-1,09513691641342i</v>
      </c>
      <c r="EC182" s="223" t="str">
        <f t="shared" ca="1" si="304"/>
        <v>2,16656742581262+7,14221563279232i</v>
      </c>
      <c r="ED182" s="223" t="str">
        <f t="shared" ca="1" si="305"/>
        <v>5,53015952305661-5,0122444279426i</v>
      </c>
      <c r="EE182" s="223" t="str">
        <f t="shared" ca="1" si="306"/>
        <v>-6,8954631689427-2,85619436342313i</v>
      </c>
      <c r="EF182" s="223" t="str">
        <f t="shared" ca="1" si="307"/>
        <v>0,36622127582863+7,45460532375965i</v>
      </c>
      <c r="EG182" s="223" t="str">
        <f t="shared" ca="1" si="308"/>
        <v>6,58230362533654-3,5183145879493i</v>
      </c>
      <c r="EH182" s="223" t="str">
        <f t="shared" ca="1" si="309"/>
        <v>-5,99481615886361-4,44605867902382i</v>
      </c>
      <c r="EI182" s="223" t="str">
        <f t="shared" ca="1" si="310"/>
        <v>-1,4560752595355+7,32018465576272i</v>
      </c>
      <c r="EJ182" s="223" t="str">
        <f t="shared" ca="1" si="311"/>
        <v>7,23992094612816-1,81350578981982i</v>
      </c>
      <c r="EK182" s="223" t="str">
        <f t="shared" ca="1" si="312"/>
        <v>-4,73485489356441-5,76943738095705i</v>
      </c>
      <c r="EL182" s="223" t="str">
        <f t="shared" ca="1" si="313"/>
        <v>-3,1910982933343+6,74701046673075i</v>
      </c>
      <c r="EM182" s="223" t="str">
        <f t="shared" ca="1" si="314"/>
        <v>7,46359555146816+2,34077011027554E-13i</v>
      </c>
      <c r="EN182" s="223"/>
      <c r="EO182" s="223"/>
      <c r="EP182" s="223"/>
    </row>
    <row r="183" spans="1:146" ht="15.75" thickBot="1">
      <c r="A183" s="257">
        <f t="shared" si="181"/>
        <v>1.621093750000001E-3</v>
      </c>
      <c r="B183" s="256">
        <v>83</v>
      </c>
      <c r="C183" s="230">
        <f t="shared" si="182"/>
        <v>16600</v>
      </c>
      <c r="D183" s="229">
        <f t="shared" si="315"/>
        <v>104300.87609918113</v>
      </c>
      <c r="E183" s="229" t="str">
        <f t="shared" si="316"/>
        <v>104300,876099181i</v>
      </c>
      <c r="F183" s="229" t="str">
        <f t="shared" si="183"/>
        <v>0,00742060048461887+0,00073907715153185i</v>
      </c>
      <c r="G183" s="229" t="str">
        <f t="shared" si="184"/>
        <v>-4,65552201464976+1,76752335155985i</v>
      </c>
      <c r="H183" s="229" t="str">
        <f t="shared" si="180"/>
        <v>0,00201213636397068-0,00509206316790747i</v>
      </c>
      <c r="I183" s="229" t="str">
        <f t="shared" si="317"/>
        <v>-0,00198823427980647+0,00489724497676969i</v>
      </c>
      <c r="J183" s="255" t="str">
        <f ca="1">IMPRODUCT(1/N_FFT2,CT100)</f>
        <v>0,05938850022625+0,00445721976403148i</v>
      </c>
      <c r="K183" s="254" t="str">
        <f t="shared" ca="1" si="318"/>
        <v>-0,000139906349075886+0,00028197803728341i</v>
      </c>
      <c r="N183" s="246">
        <f t="shared" ca="1" si="185"/>
        <v>17.465584783902393</v>
      </c>
      <c r="O183" s="223">
        <f t="shared" ca="1" si="186"/>
        <v>7.4655847839023934</v>
      </c>
      <c r="P183" s="223" t="str">
        <f t="shared" ca="1" si="187"/>
        <v>-3,35661150133954-6,66844175161709i</v>
      </c>
      <c r="Q183" s="223" t="str">
        <f t="shared" ca="1" si="188"/>
        <v>-4,44724366339997+5,99641392533769i</v>
      </c>
      <c r="R183" s="223" t="str">
        <f t="shared" ca="1" si="189"/>
        <v>7,35567377493809+1,27633047535615i</v>
      </c>
      <c r="S183" s="223" t="str">
        <f t="shared" ca="1" si="190"/>
        <v>-2,16714486951096-7,14411920954482i</v>
      </c>
      <c r="T183" s="223" t="str">
        <f t="shared" ca="1" si="191"/>
        <v>-5,40692800226795+5,14782339867305i</v>
      </c>
      <c r="U183" s="223" t="str">
        <f t="shared" ca="1" si="192"/>
        <v>7,029177046404+2,51507976333598i</v>
      </c>
      <c r="V183" s="223" t="str">
        <f t="shared" ca="1" si="193"/>
        <v>-0,913867274154328-7,40944011183468i</v>
      </c>
      <c r="W183" s="223" t="str">
        <f t="shared" ca="1" si="194"/>
        <v>-6,20740688588291+4,14765667802054i</v>
      </c>
      <c r="X183" s="223" t="str">
        <f t="shared" ca="1" si="195"/>
        <v>6,49570820149267+3,67977324392357i</v>
      </c>
      <c r="Y183" s="223" t="str">
        <f t="shared" ca="1" si="196"/>
        <v>0,36631888284036-7,45659216007618i</v>
      </c>
      <c r="Z183" s="223" t="str">
        <f t="shared" ca="1" si="197"/>
        <v>-6,82511044147554+3,02536338764395i</v>
      </c>
      <c r="AA183" s="223" t="str">
        <f t="shared" ca="1" si="198"/>
        <v>5,77097507842244+4,73611684926185i</v>
      </c>
      <c r="AB183" s="223" t="str">
        <f t="shared" ca="1" si="199"/>
        <v>1,63571888464935-7,28418697563677i</v>
      </c>
      <c r="AC183" s="223" t="str">
        <f t="shared" ca="1" si="200"/>
        <v>-7,24185056375903+1,81398913387536i</v>
      </c>
      <c r="AD183" s="223" t="str">
        <f t="shared" ca="1" si="201"/>
        <v>4,87631723761413+5,65300684271497i</v>
      </c>
      <c r="AE183" s="223" t="str">
        <f t="shared" ca="1" si="202"/>
        <v>2,85695560971639-6,89730098007511i</v>
      </c>
      <c r="AF183" s="223" t="str">
        <f t="shared" ca="1" si="203"/>
        <v>-7,44535645851152+0,5492024866438i</v>
      </c>
      <c r="AG183" s="223" t="str">
        <f t="shared" ca="1" si="204"/>
        <v>3,83807762441158+6,40344565953565i</v>
      </c>
      <c r="AH183" s="223" t="str">
        <f t="shared" ca="1" si="205"/>
        <v>3,99407009045312-6,30732592135389i</v>
      </c>
      <c r="AI183" s="223" t="str">
        <f t="shared" ca="1" si="206"/>
        <v>-7,42963595261599-0,731755271406213i</v>
      </c>
      <c r="AJ183" s="223" t="str">
        <f t="shared" ca="1" si="207"/>
        <v>2,68682690855785+6,96533684247104i</v>
      </c>
      <c r="AK183" s="223" t="str">
        <f t="shared" ca="1" si="208"/>
        <v>5,01358031479925-5,53163344706537i</v>
      </c>
      <c r="AL183" s="223" t="str">
        <f t="shared" ca="1" si="209"/>
        <v>-7,1951519318917-1,99116670387744i</v>
      </c>
      <c r="AM183" s="223" t="str">
        <f t="shared" ca="1" si="210"/>
        <v>1,45646333953056+7,32213566565374i</v>
      </c>
      <c r="AN183" s="223" t="str">
        <f t="shared" ca="1" si="211"/>
        <v>5,88546709453295-4,59306360121486i</v>
      </c>
      <c r="AO183" s="223" t="str">
        <f t="shared" ca="1" si="212"/>
        <v>-6,74880871155298-3,19194879979324i</v>
      </c>
      <c r="AP183" s="223" t="str">
        <f t="shared" ca="1" si="213"/>
        <v>0,183214622239287+7,46333628934357i</v>
      </c>
      <c r="AQ183" s="223" t="str">
        <f t="shared" ca="1" si="214"/>
        <v>6,58405797171899-3,5192523056295i</v>
      </c>
      <c r="AR183" s="223" t="str">
        <f t="shared" ca="1" si="215"/>
        <v>6,58405797171899-3,5192523056295i</v>
      </c>
      <c r="AS183" s="223" t="str">
        <f t="shared" ca="1" si="216"/>
        <v>-1,09542879742908+7,38478110138669i</v>
      </c>
      <c r="AT183" s="223" t="str">
        <f t="shared" ca="1" si="217"/>
        <v>7,08878313692184-2,34181762811015i</v>
      </c>
      <c r="AU183" s="223" t="str">
        <f t="shared" ca="1" si="218"/>
        <v>-5,27896562622043-5,27896562622054i</v>
      </c>
      <c r="AV183" s="223" t="str">
        <f t="shared" ca="1" si="219"/>
        <v>-2,34181762811025+7,08878313692181i</v>
      </c>
      <c r="AW183" s="223" t="str">
        <f t="shared" ca="1" si="220"/>
        <v>7,38478110138671-1,09542879742898i</v>
      </c>
      <c r="AX183" s="223" t="str">
        <f t="shared" ca="1" si="221"/>
        <v>-4,29874487229538-6,10374874061418i</v>
      </c>
      <c r="AY183" s="223" t="str">
        <f t="shared" ca="1" si="222"/>
        <v>-3,51925230562964+6,58405797171892i</v>
      </c>
      <c r="AZ183" s="223" t="str">
        <f t="shared" ca="1" si="223"/>
        <v>7,46333628934359+0,183214622238649i</v>
      </c>
      <c r="BA183" s="223" t="str">
        <f t="shared" ca="1" si="224"/>
        <v>-3,19194879979305-6,74880871155307i</v>
      </c>
      <c r="BB183" s="223" t="str">
        <f t="shared" ca="1" si="225"/>
        <v>-4,59306360121498+5,88546709453286i</v>
      </c>
      <c r="BC183" s="223" t="str">
        <f t="shared" ca="1" si="226"/>
        <v>7,32213566565386+1,45646333952993i</v>
      </c>
      <c r="BD183" s="223" t="str">
        <f t="shared" ca="1" si="227"/>
        <v>-1,99116670387735-7,19515193189173i</v>
      </c>
      <c r="BE183" s="223" t="str">
        <f t="shared" ca="1" si="228"/>
        <v>-5,53163344706549+5,01358031479914i</v>
      </c>
      <c r="BF183" s="223" t="str">
        <f t="shared" ca="1" si="229"/>
        <v>6,96533684247125+2,6868269085573i</v>
      </c>
      <c r="BG183" s="223" t="str">
        <f t="shared" ca="1" si="230"/>
        <v>-0,73175527140611-7,429635952616i</v>
      </c>
      <c r="BH183" s="223" t="str">
        <f t="shared" ca="1" si="231"/>
        <v>-6,30732592135401+3,99407009045294i</v>
      </c>
      <c r="BI183" s="223" t="str">
        <f t="shared" ca="1" si="232"/>
        <v>6,40344565953558+3,83807762441173i</v>
      </c>
      <c r="BJ183" s="223" t="str">
        <f t="shared" ca="1" si="233"/>
        <v>0,549202486643958-7,44535645851151i</v>
      </c>
      <c r="BK183" s="223" t="str">
        <f t="shared" ca="1" si="234"/>
        <v>-6,89730098007514+2,8569556097163i</v>
      </c>
      <c r="BL183" s="223" t="str">
        <f t="shared" ca="1" si="235"/>
        <v>5,65300684271485+4,87631723761427i</v>
      </c>
      <c r="BM183" s="223" t="str">
        <f t="shared" ca="1" si="236"/>
        <v>1,81398913387264-7,24185056375972i</v>
      </c>
      <c r="BN183" s="223" t="str">
        <f t="shared" ca="1" si="237"/>
        <v>-7,28418697563631+1,6357188846514i</v>
      </c>
      <c r="BO183" s="223" t="str">
        <f t="shared" ca="1" si="238"/>
        <v>4,73611684926294+5,77097507842156i</v>
      </c>
      <c r="BP183" s="223" t="str">
        <f t="shared" ca="1" si="239"/>
        <v>3,02536338764409-6,82511044147548i</v>
      </c>
      <c r="BQ183" s="223" t="str">
        <f t="shared" ca="1" si="240"/>
        <v>-7,45659216007622+0,366318882839488i</v>
      </c>
      <c r="BR183" s="223" t="str">
        <f t="shared" ca="1" si="241"/>
        <v>3,67977324392219+6,49570820149345i</v>
      </c>
      <c r="BS183" s="223" t="str">
        <f t="shared" ca="1" si="242"/>
        <v>4,14765667802255-6,20740688588157i</v>
      </c>
      <c r="BT183" s="223" t="str">
        <f t="shared" ca="1" si="243"/>
        <v>-7,4094401118342-0,913867274158173i</v>
      </c>
      <c r="BU183" s="223" t="str">
        <f t="shared" ca="1" si="244"/>
        <v>2,51507976333867+7,02917704640303i</v>
      </c>
      <c r="BV183" s="223" t="str">
        <f t="shared" ca="1" si="245"/>
        <v>5,14782339867149-5,40692800226942i</v>
      </c>
      <c r="BW183" s="223" t="str">
        <f t="shared" ca="1" si="246"/>
        <v>-7,14411920954505-2,1671448695102i</v>
      </c>
      <c r="BX183" s="223" t="str">
        <f t="shared" ca="1" si="247"/>
        <v>1,27633047535595+7,35567377493813i</v>
      </c>
      <c r="BY183" s="223" t="str">
        <f t="shared" ca="1" si="248"/>
        <v>5,99641392533838-4,44724366339904i</v>
      </c>
      <c r="BZ183" s="223" t="str">
        <f t="shared" ca="1" si="249"/>
        <v>-6,66844175161615-3,35661150134141i</v>
      </c>
      <c r="CA183" s="223" t="str">
        <f t="shared" ca="1" si="250"/>
        <v>-3,12789718980613E-12+7,46558478390239i</v>
      </c>
      <c r="CB183" s="223" t="str">
        <f t="shared" ca="1" si="251"/>
        <v>6,66844175161553-3,35661150134264i</v>
      </c>
      <c r="CC183" s="223" t="str">
        <f t="shared" ca="1" si="252"/>
        <v>-5,99641392533914-4,44724366339802i</v>
      </c>
      <c r="CD183" s="223" t="str">
        <f t="shared" ca="1" si="253"/>
        <v>-1,27633047535479+7,35567377493833i</v>
      </c>
      <c r="CE183" s="223" t="str">
        <f t="shared" ca="1" si="254"/>
        <v>7,14411920954468-2,16714486951142i</v>
      </c>
      <c r="CF183" s="223" t="str">
        <f t="shared" ca="1" si="255"/>
        <v>-5,14782339867242-5,40692800226854i</v>
      </c>
      <c r="CG183" s="223" t="str">
        <f t="shared" ca="1" si="256"/>
        <v>-2,51507976333757+7,02917704640343i</v>
      </c>
      <c r="CH183" s="223" t="str">
        <f t="shared" ca="1" si="257"/>
        <v>7,40944011183496-0,913867274152066i</v>
      </c>
      <c r="CI183" s="223" t="str">
        <f t="shared" ca="1" si="258"/>
        <v>-4,14765667801734-6,20740688588504i</v>
      </c>
      <c r="CJ183" s="223" t="str">
        <f t="shared" ca="1" si="259"/>
        <v>-3,67977324392116+6,49570820149404i</v>
      </c>
      <c r="CK183" s="223" t="str">
        <f t="shared" ca="1" si="260"/>
        <v>7,45659216007629+0,366318882838213i</v>
      </c>
      <c r="CL183" s="223" t="str">
        <f t="shared" ca="1" si="261"/>
        <v>-3,02536338764517-6,825110441475i</v>
      </c>
      <c r="CM183" s="223" t="str">
        <f t="shared" ca="1" si="262"/>
        <v>-4,73611684926203+5,7709750784223i</v>
      </c>
      <c r="CN183" s="223" t="str">
        <f t="shared" ca="1" si="263"/>
        <v>7,2841869756366+1,63571888465016i</v>
      </c>
      <c r="CO183" s="223" t="str">
        <f t="shared" ca="1" si="264"/>
        <v>-1,81398913387377-7,24185056375944i</v>
      </c>
      <c r="CP183" s="223" t="str">
        <f t="shared" ca="1" si="265"/>
        <v>-5,65300684271706+4,8763172376117i</v>
      </c>
      <c r="CQ183" s="223" t="str">
        <f t="shared" ca="1" si="266"/>
        <v>6,89730098007649+2,85695560971306i</v>
      </c>
      <c r="CR183" s="223" t="str">
        <f t="shared" ca="1" si="267"/>
        <v>-0,549202486646606-7,44535645851131i</v>
      </c>
      <c r="CS183" s="223" t="str">
        <f t="shared" ca="1" si="268"/>
        <v>-6,40344565953492+3,83807762441282i</v>
      </c>
      <c r="CT183" s="223" t="str">
        <f t="shared" ca="1" si="269"/>
        <v>6,30732592135424+3,99407009045259i</v>
      </c>
      <c r="CU183" s="223" t="str">
        <f t="shared" ca="1" si="270"/>
        <v>0,731755271406423-7,42963595261597i</v>
      </c>
      <c r="CV183" s="223" t="str">
        <f t="shared" ca="1" si="271"/>
        <v>-6,96533684247159+2,68682690855642i</v>
      </c>
      <c r="CW183" s="223" t="str">
        <f t="shared" ca="1" si="272"/>
        <v>5,53163344706378+5,01358031480102i</v>
      </c>
      <c r="CX183" s="223" t="str">
        <f t="shared" ca="1" si="273"/>
        <v>1,99116670388051-7,19515193189085i</v>
      </c>
      <c r="CY183" s="223" t="str">
        <f t="shared" ca="1" si="274"/>
        <v>-7,32213566565318+1,45646333953337i</v>
      </c>
      <c r="CZ183" s="223" t="str">
        <f t="shared" ca="1" si="275"/>
        <v>4,59306360121649+5,88546709453168i</v>
      </c>
      <c r="DA183" s="223" t="str">
        <f t="shared" ca="1" si="276"/>
        <v>3,19194879979209-6,74880871155353i</v>
      </c>
      <c r="DB183" s="223" t="str">
        <f t="shared" ca="1" si="277"/>
        <v>-7,46333628934357+0,183214622239182i</v>
      </c>
      <c r="DC183" s="223" t="str">
        <f t="shared" ca="1" si="278"/>
        <v>3,51925230562871+6,58405797171941i</v>
      </c>
      <c r="DD183" s="223" t="str">
        <f t="shared" ca="1" si="279"/>
        <v>4,29874487229694-6,10374874061308i</v>
      </c>
      <c r="DE183" s="223" t="str">
        <f t="shared" ca="1" si="280"/>
        <v>-7,38478110138635-1,09542879743139i</v>
      </c>
      <c r="DF183" s="223" t="str">
        <f t="shared" ca="1" si="281"/>
        <v>2,34181762811348+7,08878313692074i</v>
      </c>
      <c r="DG183" s="223" t="str">
        <f t="shared" ca="1" si="282"/>
        <v>5,27896562621848-5,2789656262225i</v>
      </c>
      <c r="DH183" s="223" t="str">
        <f t="shared" ca="1" si="283"/>
        <v>-7,08878313692246-2,34181762810829i</v>
      </c>
      <c r="DI183" s="223" t="str">
        <f t="shared" ca="1" si="284"/>
        <v>1,09542879742945+7,38478110138664i</v>
      </c>
      <c r="DJ183" s="223" t="str">
        <f t="shared" ca="1" si="285"/>
        <v>6,10374874061421-4,29874487229534i</v>
      </c>
      <c r="DK183" s="223" t="str">
        <f t="shared" ca="1" si="286"/>
        <v>-6,58405797171849-3,51925230563043i</v>
      </c>
      <c r="DL183" s="223" t="str">
        <f t="shared" ca="1" si="287"/>
        <v>-0,183214622241139+7,46333628934353i</v>
      </c>
      <c r="DM183" s="223" t="str">
        <f t="shared" ca="1" si="288"/>
        <v>6,74880871155436-3,19194879979032i</v>
      </c>
      <c r="DN183" s="223" t="str">
        <f t="shared" ca="1" si="289"/>
        <v>-5,88546709453504-4,59306360121218i</v>
      </c>
      <c r="DO183" s="223" t="str">
        <f t="shared" ca="1" si="290"/>
        <v>-1,4564633395278+7,32213566565428i</v>
      </c>
      <c r="DP183" s="223" t="str">
        <f t="shared" ca="1" si="291"/>
        <v>7,19515193189137-1,99116670387862i</v>
      </c>
      <c r="DQ183" s="223" t="str">
        <f t="shared" ca="1" si="292"/>
        <v>-5,01358031479957-5,53163344706509i</v>
      </c>
      <c r="DR183" s="223" t="str">
        <f t="shared" ca="1" si="293"/>
        <v>-2,68682690855804+6,96533684247096i</v>
      </c>
      <c r="DS183" s="223" t="str">
        <f t="shared" ca="1" si="294"/>
        <v>7,42963595261617-0,731755271404475i</v>
      </c>
      <c r="DT183" s="223" t="str">
        <f t="shared" ca="1" si="295"/>
        <v>-3,99407009045093-6,30732592135528i</v>
      </c>
      <c r="DU183" s="223" t="str">
        <f t="shared" ca="1" si="296"/>
        <v>-3,83807762441432+6,40344565953403i</v>
      </c>
      <c r="DV183" s="223" t="str">
        <f t="shared" ca="1" si="297"/>
        <v>7,44535645851171+0,549202486641152i</v>
      </c>
      <c r="DW183" s="223" t="str">
        <f t="shared" ca="1" si="298"/>
        <v>-2,85695560971811-6,89730098007439i</v>
      </c>
      <c r="DX183" s="223" t="str">
        <f t="shared" ca="1" si="299"/>
        <v>-4,87631723761318+5,65300684271578i</v>
      </c>
      <c r="DY183" s="223" t="str">
        <f t="shared" ca="1" si="300"/>
        <v>7,24185056375896+1,81398913387567i</v>
      </c>
      <c r="DZ183" s="223" t="str">
        <f t="shared" ca="1" si="301"/>
        <v>-1,63571888464825-7,28418697563702i</v>
      </c>
      <c r="EA183" s="223" t="str">
        <f t="shared" ca="1" si="302"/>
        <v>-5,77097507842354+4,73611684926052i</v>
      </c>
      <c r="EB183" s="223" t="str">
        <f t="shared" ca="1" si="303"/>
        <v>6,82511044147421+3,02536338764695i</v>
      </c>
      <c r="EC183" s="223" t="str">
        <f t="shared" ca="1" si="304"/>
        <v>-0,366318882836258-7,45659216007638i</v>
      </c>
      <c r="ED183" s="223" t="str">
        <f t="shared" ca="1" si="305"/>
        <v>-6,49570820149133+3,67977324392593i</v>
      </c>
      <c r="EE183" s="223" t="str">
        <f t="shared" ca="1" si="306"/>
        <v>6,20740688588395+4,14765667801897i</v>
      </c>
      <c r="EF183" s="223" t="str">
        <f t="shared" ca="1" si="307"/>
        <v>0,913867274153798-7,40944011183474i</v>
      </c>
      <c r="EG183" s="223" t="str">
        <f t="shared" ca="1" si="308"/>
        <v>-7,02917704640408+2,51507976333573i</v>
      </c>
      <c r="EH183" s="223" t="str">
        <f t="shared" ca="1" si="309"/>
        <v>5,40692800226719+5,14782339867384i</v>
      </c>
      <c r="EI183" s="223" t="str">
        <f t="shared" ca="1" si="310"/>
        <v>2,16714486951309-7,14411920954417i</v>
      </c>
      <c r="EJ183" s="223" t="str">
        <f t="shared" ca="1" si="311"/>
        <v>-7,35567377493867+1,27633047535286i</v>
      </c>
      <c r="EK183" s="223" t="str">
        <f t="shared" ca="1" si="312"/>
        <v>4,44724366340241+5,99641392533588i</v>
      </c>
      <c r="EL183" s="223" t="str">
        <f t="shared" ca="1" si="313"/>
        <v>3,35661150133776-6,66844175161799i</v>
      </c>
      <c r="EM183" s="223" t="str">
        <f t="shared" ca="1" si="314"/>
        <v>-7,46558478390239+1,38285415280803E-12i</v>
      </c>
      <c r="EN183" s="223"/>
      <c r="EO183" s="223"/>
      <c r="EP183" s="223"/>
    </row>
    <row r="184" spans="1:146" ht="15.75" thickBot="1">
      <c r="A184" s="257">
        <f t="shared" si="181"/>
        <v>1.640625000000001E-3</v>
      </c>
      <c r="B184" s="256">
        <v>84</v>
      </c>
      <c r="C184" s="230">
        <f t="shared" si="182"/>
        <v>16800</v>
      </c>
      <c r="D184" s="229">
        <f t="shared" si="315"/>
        <v>105557.51316061705</v>
      </c>
      <c r="E184" s="229" t="str">
        <f t="shared" si="316"/>
        <v>105557,513160617i</v>
      </c>
      <c r="F184" s="229" t="str">
        <f t="shared" si="183"/>
        <v>0,00725764228607588+0,000775623230737735i</v>
      </c>
      <c r="G184" s="229" t="str">
        <f t="shared" si="184"/>
        <v>-4,63136819690346+1,80187325709282i</v>
      </c>
      <c r="H184" s="229" t="str">
        <f t="shared" si="180"/>
        <v>0,00201181985130103-0,00503139355915338i</v>
      </c>
      <c r="I184" s="229" t="str">
        <f t="shared" si="317"/>
        <v>-0,00198815035935343+0,00484298099934334i</v>
      </c>
      <c r="J184" s="255" t="str">
        <f ca="1">IMPRODUCT(1/N_FFT2,CU100)</f>
        <v>0,0381609051081341-0,000184499635156085i</v>
      </c>
      <c r="K184" s="254" t="str">
        <f t="shared" ca="1" si="318"/>
        <v>-0,0000749760889765423+0,000185179351372374i</v>
      </c>
      <c r="N184" s="246">
        <f t="shared" ca="1" si="185"/>
        <v>17.46736615272841</v>
      </c>
      <c r="O184" s="223">
        <f t="shared" ca="1" si="186"/>
        <v>7.4673661527284105</v>
      </c>
      <c r="P184" s="223" t="str">
        <f t="shared" ca="1" si="187"/>
        <v>-3,52009203708106-6,58562899876636i</v>
      </c>
      <c r="Q184" s="223" t="str">
        <f t="shared" ca="1" si="188"/>
        <v>-4,14864635351403+6,20888803993022i</v>
      </c>
      <c r="R184" s="223" t="str">
        <f t="shared" ca="1" si="189"/>
        <v>7,43140874366424+0,731929876084158i</v>
      </c>
      <c r="S184" s="223" t="str">
        <f t="shared" ca="1" si="190"/>
        <v>-2,85763731005302-6,89894675027332i</v>
      </c>
      <c r="T184" s="223" t="str">
        <f t="shared" ca="1" si="191"/>
        <v>-4,73724693768187+5,7723520951461i</v>
      </c>
      <c r="U184" s="223" t="str">
        <f t="shared" ca="1" si="192"/>
        <v>7,32388280597731+1,4568108673482i</v>
      </c>
      <c r="V184" s="223" t="str">
        <f t="shared" ca="1" si="193"/>
        <v>-2,16766197358558-7,14582387322728i</v>
      </c>
      <c r="W184" s="223" t="str">
        <f t="shared" ca="1" si="194"/>
        <v>-5,28022524419723+5,28022524419709i</v>
      </c>
      <c r="X184" s="223" t="str">
        <f t="shared" ca="1" si="195"/>
        <v>7,14582387322722+2,16766197358579i</v>
      </c>
      <c r="Y184" s="223" t="str">
        <f t="shared" ca="1" si="196"/>
        <v>-1,45681086734799-7,32388280597735i</v>
      </c>
      <c r="Z184" s="223" t="str">
        <f t="shared" ca="1" si="197"/>
        <v>-5,77235209514624+4,7372469376817i</v>
      </c>
      <c r="AA184" s="223" t="str">
        <f t="shared" ca="1" si="198"/>
        <v>6,89894675027327+2,85763731005315i</v>
      </c>
      <c r="AB184" s="223" t="str">
        <f t="shared" ca="1" si="199"/>
        <v>-0,73192987608401-7,43140874366425i</v>
      </c>
      <c r="AC184" s="223" t="str">
        <f t="shared" ca="1" si="200"/>
        <v>-6,20888803993034+4,14864635351386i</v>
      </c>
      <c r="AD184" s="223" t="str">
        <f t="shared" ca="1" si="201"/>
        <v>6,58562899876625+3,52009203708126i</v>
      </c>
      <c r="AE184" s="223" t="str">
        <f t="shared" ca="1" si="202"/>
        <v>2,0857666777504E-13-7,46736615272841i</v>
      </c>
      <c r="AF184" s="223" t="str">
        <f t="shared" ca="1" si="203"/>
        <v>-6,58562899876646+3,52009203708087i</v>
      </c>
      <c r="AG184" s="223" t="str">
        <f t="shared" ca="1" si="204"/>
        <v>6,2088880399301+4,14864635351423i</v>
      </c>
      <c r="AH184" s="223" t="str">
        <f t="shared" ca="1" si="205"/>
        <v>0,731929876084425-7,43140874366422i</v>
      </c>
      <c r="AI184" s="223" t="str">
        <f t="shared" ca="1" si="206"/>
        <v>-6,89894675027343+2,85763731005277i</v>
      </c>
      <c r="AJ184" s="223" t="str">
        <f t="shared" ca="1" si="207"/>
        <v>5,77235209514597+4,73724693768204i</v>
      </c>
      <c r="AK184" s="223" t="str">
        <f t="shared" ca="1" si="208"/>
        <v>1,45681086734843-7,32388280597726i</v>
      </c>
      <c r="AL184" s="223" t="str">
        <f t="shared" ca="1" si="209"/>
        <v>-7,14582387322734+2,16766197358539i</v>
      </c>
      <c r="AM184" s="223" t="str">
        <f t="shared" ca="1" si="210"/>
        <v>5,28022524419694+5,28022524419738i</v>
      </c>
      <c r="AN184" s="223" t="str">
        <f t="shared" ca="1" si="211"/>
        <v>2,16766197358599-7,14582387322716i</v>
      </c>
      <c r="AO184" s="223" t="str">
        <f t="shared" ca="1" si="212"/>
        <v>-7,3238828059774+1,45681086734776i</v>
      </c>
      <c r="AP184" s="223" t="str">
        <f t="shared" ca="1" si="213"/>
        <v>4,73724693768152+5,77235209514639i</v>
      </c>
      <c r="AQ184" s="223" t="str">
        <f t="shared" ca="1" si="214"/>
        <v>2,85763731005265-6,89894675027347i</v>
      </c>
      <c r="AR184" s="223" t="str">
        <f t="shared" ca="1" si="215"/>
        <v>2,85763731005265-6,89894675027347i</v>
      </c>
      <c r="AS184" s="223" t="str">
        <f t="shared" ca="1" si="216"/>
        <v>4,14864635351367+6,20888803993047i</v>
      </c>
      <c r="AT184" s="223" t="str">
        <f t="shared" ca="1" si="217"/>
        <v>3,52009203708077-6,58562899876652i</v>
      </c>
      <c r="AU184" s="223" t="str">
        <f t="shared" ca="1" si="218"/>
        <v>-7,46736615272841+3,25670252961402E-13i</v>
      </c>
      <c r="AV184" s="223" t="str">
        <f t="shared" ca="1" si="219"/>
        <v>3,52009203708139+6,58562899876619i</v>
      </c>
      <c r="AW184" s="223" t="str">
        <f t="shared" ca="1" si="220"/>
        <v>4,14864635351379-6,20888803993039i</v>
      </c>
      <c r="AX184" s="223" t="str">
        <f t="shared" ca="1" si="221"/>
        <v>-7,43140874366427-0,731929876083893i</v>
      </c>
      <c r="AY184" s="223" t="str">
        <f t="shared" ca="1" si="222"/>
        <v>2,85763731005321+6,89894675027324i</v>
      </c>
      <c r="AZ184" s="223" t="str">
        <f t="shared" ca="1" si="223"/>
        <v>4,73724693768163-5,7723520951463i</v>
      </c>
      <c r="BA184" s="223" t="str">
        <f t="shared" ca="1" si="224"/>
        <v>-7,32388280597738-1,45681086734785i</v>
      </c>
      <c r="BB184" s="223" t="str">
        <f t="shared" ca="1" si="225"/>
        <v>2,16766197358585+7,1458238732272i</v>
      </c>
      <c r="BC184" s="223" t="str">
        <f t="shared" ca="1" si="226"/>
        <v>5,28022524419701-5,28022524419731i</v>
      </c>
      <c r="BD184" s="223" t="str">
        <f t="shared" ca="1" si="227"/>
        <v>-7,1458238732273-2,16766197358553i</v>
      </c>
      <c r="BE184" s="223" t="str">
        <f t="shared" ca="1" si="228"/>
        <v>1,45681086734828+7,32388280597729i</v>
      </c>
      <c r="BF184" s="223" t="str">
        <f t="shared" ca="1" si="229"/>
        <v>5,77235209514602-4,73724693768198i</v>
      </c>
      <c r="BG184" s="223" t="str">
        <f t="shared" ca="1" si="230"/>
        <v>-6,89894675027338-2,85763731005289i</v>
      </c>
      <c r="BH184" s="223" t="str">
        <f t="shared" ca="1" si="231"/>
        <v>0,731929876084334+7,43140874366422i</v>
      </c>
      <c r="BI184" s="223" t="str">
        <f t="shared" ca="1" si="232"/>
        <v>6,20888803993015-4,14864635351415i</v>
      </c>
      <c r="BJ184" s="223" t="str">
        <f t="shared" ca="1" si="233"/>
        <v>-6,5856289987664-3,520092037081i</v>
      </c>
      <c r="BK184" s="223" t="str">
        <f t="shared" ca="1" si="234"/>
        <v>1,17093585186361E-13+7,46736615272841i</v>
      </c>
      <c r="BL184" s="223" t="str">
        <f t="shared" ca="1" si="235"/>
        <v>6,58562899876558-3,52009203708251i</v>
      </c>
      <c r="BM184" s="223" t="str">
        <f t="shared" ca="1" si="236"/>
        <v>-6,20888803992987-4,14864635351458i</v>
      </c>
      <c r="BN184" s="223" t="str">
        <f t="shared" ca="1" si="237"/>
        <v>-0,731929876087058+7,43140874366395i</v>
      </c>
      <c r="BO184" s="223" t="str">
        <f t="shared" ca="1" si="238"/>
        <v>6,89894675027247-2,85763731005507i</v>
      </c>
      <c r="BP184" s="223" t="str">
        <f t="shared" ca="1" si="239"/>
        <v>-5,77235209514617-4,73724693768179i</v>
      </c>
      <c r="BQ184" s="223" t="str">
        <f t="shared" ca="1" si="240"/>
        <v>-1,45681086735035+7,32388280597688i</v>
      </c>
      <c r="BR184" s="223" t="str">
        <f t="shared" ca="1" si="241"/>
        <v>7,1458238732264-2,16766197358849i</v>
      </c>
      <c r="BS184" s="223" t="str">
        <f t="shared" ca="1" si="242"/>
        <v>-5,28022524419769-5,28022524419663i</v>
      </c>
      <c r="BT184" s="223" t="str">
        <f t="shared" ca="1" si="243"/>
        <v>-2,16766197358715+7,14582387322681i</v>
      </c>
      <c r="BU184" s="223" t="str">
        <f t="shared" ca="1" si="244"/>
        <v>7,32388280597806-1,45681086734444i</v>
      </c>
      <c r="BV184" s="223" t="str">
        <f t="shared" ca="1" si="245"/>
        <v>-4,73724693768296-5,77235209514521i</v>
      </c>
      <c r="BW184" s="223" t="str">
        <f t="shared" ca="1" si="246"/>
        <v>-2,85763731005377+6,89894675027301i</v>
      </c>
      <c r="BX184" s="223" t="str">
        <f t="shared" ca="1" si="247"/>
        <v>7,43140874366454-0,73192987608117i</v>
      </c>
      <c r="BY184" s="223" t="str">
        <f t="shared" ca="1" si="248"/>
        <v>-4,14864635351583-6,20888803992902i</v>
      </c>
      <c r="BZ184" s="223" t="str">
        <f t="shared" ca="1" si="249"/>
        <v>-3,52009203708118+6,5856289987663i</v>
      </c>
      <c r="CA184" s="223" t="str">
        <f t="shared" ca="1" si="250"/>
        <v>7,46736615272841+2,31995384812312E-12i</v>
      </c>
      <c r="CB184" s="223" t="str">
        <f t="shared" ca="1" si="251"/>
        <v>-3,52009203708364-6,58562899876498i</v>
      </c>
      <c r="CC184" s="223" t="str">
        <f t="shared" ca="1" si="252"/>
        <v>-4,14864635351343+6,20888803993063i</v>
      </c>
      <c r="CD184" s="223" t="str">
        <f t="shared" ca="1" si="253"/>
        <v>7,43140874366407+0,731929876085893i</v>
      </c>
      <c r="CE184" s="223" t="str">
        <f t="shared" ca="1" si="254"/>
        <v>-2,85763731005625-6,89894675027199i</v>
      </c>
      <c r="CF184" s="223" t="str">
        <f t="shared" ca="1" si="255"/>
        <v>-4,7372469376808+5,77235209514698i</v>
      </c>
      <c r="CG184" s="223" t="str">
        <f t="shared" ca="1" si="256"/>
        <v>7,32388280597715+1,45681086734899i</v>
      </c>
      <c r="CH184" s="223" t="str">
        <f t="shared" ca="1" si="257"/>
        <v>-2,16766197358251-7,14582387322822i</v>
      </c>
      <c r="CI184" s="223" t="str">
        <f t="shared" ca="1" si="258"/>
        <v>-5,2802252441958+5,28022524419852i</v>
      </c>
      <c r="CJ184" s="223" t="str">
        <f t="shared" ca="1" si="259"/>
        <v>7,14582387322718+2,16766197358593i</v>
      </c>
      <c r="CK184" s="223" t="str">
        <f t="shared" ca="1" si="260"/>
        <v>-1,45681086734569-7,32388280597781i</v>
      </c>
      <c r="CL184" s="223" t="str">
        <f t="shared" ca="1" si="261"/>
        <v>-5,7723520951444+4,73724693768395i</v>
      </c>
      <c r="CM184" s="223" t="str">
        <f t="shared" ca="1" si="262"/>
        <v>6,89894675027354+2,8576373100525i</v>
      </c>
      <c r="CN184" s="223" t="str">
        <f t="shared" ca="1" si="263"/>
        <v>-0,731929876082335-7,43140874366442i</v>
      </c>
      <c r="CO184" s="223" t="str">
        <f t="shared" ca="1" si="264"/>
        <v>-6,20888803992837+4,1486463535168i</v>
      </c>
      <c r="CP184" s="223" t="str">
        <f t="shared" ca="1" si="265"/>
        <v>6,5856289987669+3,52009203708006i</v>
      </c>
      <c r="CQ184" s="223" t="str">
        <f t="shared" ca="1" si="266"/>
        <v>1,0428833388752E-12-7,46736615272841i</v>
      </c>
      <c r="CR184" s="223" t="str">
        <f t="shared" ca="1" si="267"/>
        <v>-6,58562899876788+3,52009203707821i</v>
      </c>
      <c r="CS184" s="223" t="str">
        <f t="shared" ca="1" si="268"/>
        <v>6,20888803993134+4,14864635351237i</v>
      </c>
      <c r="CT184" s="223" t="str">
        <f t="shared" ca="1" si="269"/>
        <v>0,731929876084622-7,43140874366419i</v>
      </c>
      <c r="CU184" s="223" t="str">
        <f t="shared" ca="1" si="270"/>
        <v>-6,89894675027434+2,85763731005057i</v>
      </c>
      <c r="CV184" s="223" t="str">
        <f t="shared" ca="1" si="271"/>
        <v>5,77235209514779+4,73724693767982i</v>
      </c>
      <c r="CW184" s="223" t="str">
        <f t="shared" ca="1" si="272"/>
        <v>1,45681086734774-7,32388280597741i</v>
      </c>
      <c r="CX184" s="223" t="str">
        <f t="shared" ca="1" si="273"/>
        <v>-7,14582387322785+2,16766197358373i</v>
      </c>
      <c r="CY184" s="223" t="str">
        <f t="shared" ca="1" si="274"/>
        <v>5,28022524419943+5,28022524419489i</v>
      </c>
      <c r="CZ184" s="223" t="str">
        <f t="shared" ca="1" si="275"/>
        <v>2,1676619735847-7,14582387322755i</v>
      </c>
      <c r="DA184" s="223" t="str">
        <f t="shared" ca="1" si="276"/>
        <v>-7,32388280597756+1,45681086734695i</v>
      </c>
      <c r="DB184" s="223" t="str">
        <f t="shared" ca="1" si="277"/>
        <v>4,73724693767919+5,7723520951483i</v>
      </c>
      <c r="DC184" s="223" t="str">
        <f t="shared" ca="1" si="278"/>
        <v>2,85763731005132-6,89894675027403i</v>
      </c>
      <c r="DD184" s="223" t="str">
        <f t="shared" ca="1" si="279"/>
        <v>-7,4314087436643+0,731929876083605i</v>
      </c>
      <c r="DE184" s="223" t="str">
        <f t="shared" ca="1" si="280"/>
        <v>4,1486463535117+6,20888803993179i</v>
      </c>
      <c r="DF184" s="223" t="str">
        <f t="shared" ca="1" si="281"/>
        <v>3,52009203707893-6,5856289987675i</v>
      </c>
      <c r="DG184" s="223" t="str">
        <f t="shared" ca="1" si="282"/>
        <v>-7,46736615272841+2,34187170372723E-13i</v>
      </c>
      <c r="DH184" s="223" t="str">
        <f t="shared" ca="1" si="283"/>
        <v>3,52009203707934+6,58562899876728i</v>
      </c>
      <c r="DI184" s="223" t="str">
        <f t="shared" ca="1" si="284"/>
        <v>4,1486463535113-6,20888803993205i</v>
      </c>
      <c r="DJ184" s="223" t="str">
        <f t="shared" ca="1" si="285"/>
        <v>-7,43140874366432-0,731929876083351i</v>
      </c>
      <c r="DK184" s="223" t="str">
        <f t="shared" ca="1" si="286"/>
        <v>2,85763731005175+6,89894675027385i</v>
      </c>
      <c r="DL184" s="223" t="str">
        <f t="shared" ca="1" si="287"/>
        <v>4,73724693768457-5,77235209514389i</v>
      </c>
      <c r="DM184" s="223" t="str">
        <f t="shared" ca="1" si="288"/>
        <v>-7,32388280597765-1,45681086734649i</v>
      </c>
      <c r="DN184" s="223" t="str">
        <f t="shared" ca="1" si="289"/>
        <v>2,16766197358495+7,14582387322748i</v>
      </c>
      <c r="DO184" s="223" t="str">
        <f t="shared" ca="1" si="290"/>
        <v>5,28022524419925-5,28022524419507i</v>
      </c>
      <c r="DP184" s="223" t="str">
        <f t="shared" ca="1" si="291"/>
        <v>-7,14582387322792-2,16766197358348i</v>
      </c>
      <c r="DQ184" s="223" t="str">
        <f t="shared" ca="1" si="292"/>
        <v>1,45681086734819+7,32388280597731i</v>
      </c>
      <c r="DR184" s="223" t="str">
        <f t="shared" ca="1" si="293"/>
        <v>5,77235209514749-4,73724693768018i</v>
      </c>
      <c r="DS184" s="223" t="str">
        <f t="shared" ca="1" si="294"/>
        <v>-6,89894675027452-2,85763731005014i</v>
      </c>
      <c r="DT184" s="223" t="str">
        <f t="shared" ca="1" si="295"/>
        <v>0,731929876084876+7,43140874366417i</v>
      </c>
      <c r="DU184" s="223" t="str">
        <f t="shared" ca="1" si="296"/>
        <v>6,20888803993108-4,14864635351276i</v>
      </c>
      <c r="DV184" s="223" t="str">
        <f t="shared" ca="1" si="297"/>
        <v>-6,5856289987646-3,52009203708435i</v>
      </c>
      <c r="DW184" s="223" t="str">
        <f t="shared" ca="1" si="298"/>
        <v>1,51125767962064E-12+7,46736615272841i</v>
      </c>
      <c r="DX184" s="223" t="str">
        <f t="shared" ca="1" si="299"/>
        <v>6,58562899876668-3,52009203708047i</v>
      </c>
      <c r="DY184" s="223" t="str">
        <f t="shared" ca="1" si="300"/>
        <v>-6,20888803992851-4,1486463535166i</v>
      </c>
      <c r="DZ184" s="223" t="str">
        <f t="shared" ca="1" si="301"/>
        <v>-0,73192987608208+7,43140874366445i</v>
      </c>
      <c r="EA184" s="223" t="str">
        <f t="shared" ca="1" si="302"/>
        <v>6,89894675027336-2,85763731005293i</v>
      </c>
      <c r="EB184" s="223" t="str">
        <f t="shared" ca="1" si="303"/>
        <v>-5,7723520951447-4,73724693768359i</v>
      </c>
      <c r="EC184" s="223" t="str">
        <f t="shared" ca="1" si="304"/>
        <v>-1,45681086734523+7,3238828059779i</v>
      </c>
      <c r="ED184" s="223" t="str">
        <f t="shared" ca="1" si="305"/>
        <v>7,1458238732271-2,16766197358617i</v>
      </c>
      <c r="EE184" s="223" t="str">
        <f t="shared" ca="1" si="306"/>
        <v>-5,28022524419598-5,28022524419834i</v>
      </c>
      <c r="EF184" s="223" t="str">
        <f t="shared" ca="1" si="307"/>
        <v>-2,16766197358226+7,14582387322829i</v>
      </c>
      <c r="EG184" s="223" t="str">
        <f t="shared" ca="1" si="308"/>
        <v>7,32388280597706-1,45681086734945i</v>
      </c>
      <c r="EH184" s="223" t="str">
        <f t="shared" ca="1" si="309"/>
        <v>-4,73724693768117-5,77235209514668i</v>
      </c>
      <c r="EI184" s="223" t="str">
        <f t="shared" ca="1" si="310"/>
        <v>-2,85763731005601+6,89894675027208i</v>
      </c>
      <c r="EJ184" s="223" t="str">
        <f t="shared" ca="1" si="311"/>
        <v>7,43140874366404-0,731929876086147i</v>
      </c>
      <c r="EK184" s="223" t="str">
        <f t="shared" ca="1" si="312"/>
        <v>-4,14864635351382-6,20888803993037i</v>
      </c>
      <c r="EL184" s="223" t="str">
        <f t="shared" ca="1" si="313"/>
        <v>-3,52009203708323+6,5856289987652i</v>
      </c>
      <c r="EM184" s="223" t="str">
        <f t="shared" ca="1" si="314"/>
        <v>7,46736615272841-2,57609287786529E-12i</v>
      </c>
      <c r="EN184" s="223"/>
      <c r="EO184" s="223"/>
      <c r="EP184" s="223"/>
    </row>
    <row r="185" spans="1:146" ht="15.75" thickBot="1">
      <c r="A185" s="257">
        <f t="shared" si="181"/>
        <v>1.660156250000001E-3</v>
      </c>
      <c r="B185" s="256">
        <v>85</v>
      </c>
      <c r="C185" s="230">
        <f t="shared" si="182"/>
        <v>17000</v>
      </c>
      <c r="D185" s="229">
        <f t="shared" si="315"/>
        <v>106814.15022205297</v>
      </c>
      <c r="E185" s="229" t="str">
        <f t="shared" si="316"/>
        <v>106814,150222053i</v>
      </c>
      <c r="F185" s="229" t="str">
        <f t="shared" si="183"/>
        <v>0,00709986053782372+0,000809886581951387i</v>
      </c>
      <c r="G185" s="229" t="str">
        <f t="shared" si="184"/>
        <v>-4,60679007593472+1,83545616424259i</v>
      </c>
      <c r="H185" s="229" t="str">
        <f t="shared" si="180"/>
        <v>0,00201151384758802-0,00497215303300617i</v>
      </c>
      <c r="I185" s="229" t="str">
        <f t="shared" si="317"/>
        <v>-0,00198808151298559+0,00478987742614999i</v>
      </c>
      <c r="J185" s="255" t="str">
        <f ca="1">IMPRODUCT(1/N_FFT2,CV100)</f>
        <v>0,000718203250329215-0,00445762466124043i</v>
      </c>
      <c r="K185" s="254" t="str">
        <f t="shared" ca="1" si="318"/>
        <v>0,0000199236291345794+0,0000123022267169802i</v>
      </c>
      <c r="N185" s="246">
        <f t="shared" ca="1" si="185"/>
        <v>17.468969207014467</v>
      </c>
      <c r="O185" s="223">
        <f t="shared" ca="1" si="186"/>
        <v>7.4689692070144691</v>
      </c>
      <c r="P185" s="223" t="str">
        <f t="shared" ca="1" si="187"/>
        <v>-3,68144141995734-6,49865294401485i</v>
      </c>
      <c r="Q185" s="223" t="str">
        <f t="shared" ca="1" si="188"/>
        <v>-3,83981756562084+6,40634857606734i</v>
      </c>
      <c r="R185" s="223" t="str">
        <f t="shared" ca="1" si="189"/>
        <v>7,46671969313069+0,183297680139912i</v>
      </c>
      <c r="S185" s="223" t="str">
        <f t="shared" ca="1" si="190"/>
        <v>-3,52084771164049-6,58704276642912i</v>
      </c>
      <c r="T185" s="223" t="str">
        <f t="shared" ca="1" si="191"/>
        <v>-3,99588074876251+6,31018526328661i</v>
      </c>
      <c r="U185" s="223" t="str">
        <f t="shared" ca="1" si="192"/>
        <v>7,45997250650239+0,366484948611541i</v>
      </c>
      <c r="V185" s="223" t="str">
        <f t="shared" ca="1" si="193"/>
        <v>-3,35813317631505-6,67146480058633i</v>
      </c>
      <c r="W185" s="223" t="str">
        <f t="shared" ca="1" si="194"/>
        <v>-4,14953696275711+6,21022093085607i</v>
      </c>
      <c r="X185" s="223" t="str">
        <f t="shared" ca="1" si="195"/>
        <v>7,44873171138251+0,549451460253727i</v>
      </c>
      <c r="Y185" s="223" t="str">
        <f t="shared" ca="1" si="196"/>
        <v>-3,19339582713284-6,75186819380984i</v>
      </c>
      <c r="Z185" s="223" t="str">
        <f t="shared" ca="1" si="197"/>
        <v>-4,30069365084653+6,10651579355189i</v>
      </c>
      <c r="AA185" s="223" t="str">
        <f t="shared" ca="1" si="198"/>
        <v>7,43300407880577+0,732087002880845i</v>
      </c>
      <c r="AB185" s="223" t="str">
        <f t="shared" ca="1" si="199"/>
        <v>-3,0267348957131-6,82820451410201i</v>
      </c>
      <c r="AC185" s="223" t="str">
        <f t="shared" ca="1" si="200"/>
        <v>-4,44925976189398+5,999132319471i</v>
      </c>
      <c r="AD185" s="223" t="str">
        <f t="shared" ca="1" si="201"/>
        <v>7,41279908250983+0,91428156367266i</v>
      </c>
      <c r="AE185" s="223" t="str">
        <f t="shared" ca="1" si="202"/>
        <v>-2,8582507723698-6,90042777931758i</v>
      </c>
      <c r="AF185" s="223" t="str">
        <f t="shared" ca="1" si="203"/>
        <v>-4,59514580522937+5,88813519240288i</v>
      </c>
      <c r="AG185" s="223" t="str">
        <f t="shared" ca="1" si="204"/>
        <v>7,388128893229+1,09592539543768i</v>
      </c>
      <c r="AH185" s="223" t="str">
        <f t="shared" ca="1" si="205"/>
        <v>-2,6880449456374-6,96849448486282i</v>
      </c>
      <c r="AI185" s="223" t="str">
        <f t="shared" ca="1" si="206"/>
        <v>-4,73826390455528+5,77359127286638i</v>
      </c>
      <c r="AJ185" s="223" t="str">
        <f t="shared" ca="1" si="207"/>
        <v>7,3590083713628+1,27690908272382i</v>
      </c>
      <c r="AK185" s="223" t="str">
        <f t="shared" ca="1" si="208"/>
        <v>-2,51621994114221-7,03236362989917i</v>
      </c>
      <c r="AL185" s="223" t="str">
        <f t="shared" ca="1" si="209"/>
        <v>-4,87852785087962+5,65556955783608i</v>
      </c>
      <c r="AM185" s="223" t="str">
        <f t="shared" ca="1" si="210"/>
        <v>7,32545505802474+1,45712360772521i</v>
      </c>
      <c r="AN185" s="223" t="str">
        <f t="shared" ca="1" si="211"/>
        <v>-2,34287925984201-7,09199674204187i</v>
      </c>
      <c r="AO185" s="223" t="str">
        <f t="shared" ca="1" si="212"/>
        <v>-5,01585315444706+5,53414113917903i</v>
      </c>
      <c r="AP185" s="223" t="str">
        <f t="shared" ca="1" si="213"/>
        <v>7,28748916447612+1,63646041595068i</v>
      </c>
      <c r="AQ185" s="223" t="str">
        <f t="shared" ca="1" si="214"/>
        <v>-2,16812731568158-7,14735790053399i</v>
      </c>
      <c r="AR185" s="223" t="str">
        <f t="shared" ca="1" si="215"/>
        <v>-2,16812731568158-7,14735790053399i</v>
      </c>
      <c r="AS185" s="223" t="str">
        <f t="shared" ca="1" si="216"/>
        <v>7,24513355995177+1,81481148161205i</v>
      </c>
      <c r="AT185" s="223" t="str">
        <f t="shared" ca="1" si="217"/>
        <v>-1,99206937269767-7,19841375788376i</v>
      </c>
      <c r="AU185" s="223" t="str">
        <f t="shared" ca="1" si="218"/>
        <v>-5,28135877475345+5,28135877475343i</v>
      </c>
      <c r="AV185" s="223" t="str">
        <f t="shared" ca="1" si="219"/>
        <v>7,19841375788373+1,9920693726978i</v>
      </c>
      <c r="AW185" s="223" t="str">
        <f t="shared" ca="1" si="220"/>
        <v>-1,81481148161198-7,24513355995179i</v>
      </c>
      <c r="AX185" s="223" t="str">
        <f t="shared" ca="1" si="221"/>
        <v>-5,4093791608347+5,15015709562899i</v>
      </c>
      <c r="AY185" s="223" t="str">
        <f t="shared" ca="1" si="222"/>
        <v>7,14735790053397+2,16812731568165i</v>
      </c>
      <c r="AZ185" s="223" t="str">
        <f t="shared" ca="1" si="223"/>
        <v>-1,63646041595055-7,28748916447615i</v>
      </c>
      <c r="BA185" s="223" t="str">
        <f t="shared" ca="1" si="224"/>
        <v>-5,53414113917909+5,015853154447i</v>
      </c>
      <c r="BB185" s="223" t="str">
        <f t="shared" ca="1" si="225"/>
        <v>7,09199674204183+2,34287925984214i</v>
      </c>
      <c r="BC185" s="223" t="str">
        <f t="shared" ca="1" si="226"/>
        <v>-1,45712360772514-7,32545505802475i</v>
      </c>
      <c r="BD185" s="223" t="str">
        <f t="shared" ca="1" si="227"/>
        <v>-5,65556955783617+4,87852785087951i</v>
      </c>
      <c r="BE185" s="223" t="str">
        <f t="shared" ca="1" si="228"/>
        <v>7,03236362989914+2,51621994114229i</v>
      </c>
      <c r="BF185" s="223" t="str">
        <f t="shared" ca="1" si="229"/>
        <v>-1,27690908272368-7,35900837136282i</v>
      </c>
      <c r="BG185" s="223" t="str">
        <f t="shared" ca="1" si="230"/>
        <v>-5,77359127286643+4,73826390455522i</v>
      </c>
      <c r="BH185" s="223" t="str">
        <f t="shared" ca="1" si="231"/>
        <v>6,96849448486278+2,68804494563752i</v>
      </c>
      <c r="BI185" s="223" t="str">
        <f t="shared" ca="1" si="232"/>
        <v>-1,09592539543761-7,38812889322901i</v>
      </c>
      <c r="BJ185" s="223" t="str">
        <f t="shared" ca="1" si="233"/>
        <v>-5,88813519240289+4,59514580522935i</v>
      </c>
      <c r="BK185" s="223" t="str">
        <f t="shared" ca="1" si="234"/>
        <v>6,90042777931869+2,85825077236712i</v>
      </c>
      <c r="BL185" s="223" t="str">
        <f t="shared" ca="1" si="235"/>
        <v>-0,914281563671771-7,41279908250994i</v>
      </c>
      <c r="BM185" s="223" t="str">
        <f t="shared" ca="1" si="236"/>
        <v>-5,99913231946929+4,44925976189628i</v>
      </c>
      <c r="BN185" s="223" t="str">
        <f t="shared" ca="1" si="237"/>
        <v>6,82820451410168+3,02673489571382i</v>
      </c>
      <c r="BO185" s="223" t="str">
        <f t="shared" ca="1" si="238"/>
        <v>-0,732087002884437-7,43300407880542i</v>
      </c>
      <c r="BP185" s="223" t="str">
        <f t="shared" ca="1" si="239"/>
        <v>-6,10651579355192+4,3006936508465i</v>
      </c>
      <c r="BQ185" s="223" t="str">
        <f t="shared" ca="1" si="240"/>
        <v>6,7518681938082+3,19339582713629i</v>
      </c>
      <c r="BR185" s="223" t="str">
        <f t="shared" ca="1" si="241"/>
        <v>-0,549451460253676-7,44873171138251i</v>
      </c>
      <c r="BS185" s="223" t="str">
        <f t="shared" ca="1" si="242"/>
        <v>-6,21022093085778+4,14953696275455i</v>
      </c>
      <c r="BT185" s="223" t="str">
        <f t="shared" ca="1" si="243"/>
        <v>6,67146480058664+3,35813317631445i</v>
      </c>
      <c r="BU185" s="223" t="str">
        <f t="shared" ca="1" si="244"/>
        <v>-0,366484948608454-7,45997250650254i</v>
      </c>
      <c r="BV185" s="223" t="str">
        <f t="shared" ca="1" si="245"/>
        <v>-6,31018526328585+3,99588074876371i</v>
      </c>
      <c r="BW185" s="223" t="str">
        <f t="shared" ca="1" si="246"/>
        <v>6,58704276642798+3,52084771164263i</v>
      </c>
      <c r="BX185" s="223" t="str">
        <f t="shared" ca="1" si="247"/>
        <v>-0,183297680141471-7,46671969313065i</v>
      </c>
      <c r="BY185" s="223" t="str">
        <f t="shared" ca="1" si="248"/>
        <v>-6,4063485760684+3,83981756561907i</v>
      </c>
      <c r="BZ185" s="223" t="str">
        <f t="shared" ca="1" si="249"/>
        <v>6,49865294401575+3,68144141995576i</v>
      </c>
      <c r="CA185" s="223" t="str">
        <f t="shared" ca="1" si="250"/>
        <v>1,51158858664652E-12-7,46896920701447i</v>
      </c>
      <c r="CB185" s="223" t="str">
        <f t="shared" ca="1" si="251"/>
        <v>-6,49865294401368+3,6814414199594i</v>
      </c>
      <c r="CC185" s="223" t="str">
        <f t="shared" ca="1" si="252"/>
        <v>6,40634857606673+3,83981756562184i</v>
      </c>
      <c r="CD185" s="223" t="str">
        <f t="shared" ca="1" si="253"/>
        <v>0,183297680137066-7,46671969313076i</v>
      </c>
      <c r="CE185" s="223" t="str">
        <f t="shared" ca="1" si="254"/>
        <v>-6,58704276642946+3,52084771163987i</v>
      </c>
      <c r="CF185" s="223" t="str">
        <f t="shared" ca="1" si="255"/>
        <v>6,31018526328815+3,99588074876008i</v>
      </c>
      <c r="CG185" s="223" t="str">
        <f t="shared" ca="1" si="256"/>
        <v>0,366484948611686-7,45997250650238i</v>
      </c>
      <c r="CH185" s="223" t="str">
        <f t="shared" ca="1" si="257"/>
        <v>-6,67146480058466+3,35813317631839i</v>
      </c>
      <c r="CI185" s="223" t="str">
        <f t="shared" ca="1" si="258"/>
        <v>6,21022093085604+4,14953696275716i</v>
      </c>
      <c r="CJ185" s="223" t="str">
        <f t="shared" ca="1" si="259"/>
        <v>0,549451460256796-7,44873171138228i</v>
      </c>
      <c r="CK185" s="223" t="str">
        <f t="shared" ca="1" si="260"/>
        <v>-6,75186819380959+3,19339582713337i</v>
      </c>
      <c r="CL185" s="223" t="str">
        <f t="shared" ca="1" si="261"/>
        <v>6,10651579355006+4,30069365084914i</v>
      </c>
      <c r="CM185" s="223" t="str">
        <f t="shared" ca="1" si="262"/>
        <v>0,732087002880157-7,43300407880584i</v>
      </c>
      <c r="CN185" s="223" t="str">
        <f t="shared" ca="1" si="263"/>
        <v>-6,82820451410295+3,02673489571096i</v>
      </c>
      <c r="CO185" s="223" t="str">
        <f t="shared" ca="1" si="264"/>
        <v>5,99913231947179+4,44925976189291i</v>
      </c>
      <c r="CP185" s="223" t="str">
        <f t="shared" ca="1" si="265"/>
        <v>0,914281563674878-7,41279908250956i</v>
      </c>
      <c r="CQ185" s="223" t="str">
        <f t="shared" ca="1" si="266"/>
        <v>-6,90042777931705+2,8582507723711i</v>
      </c>
      <c r="CR185" s="223" t="str">
        <f t="shared" ca="1" si="267"/>
        <v>5,88813519240188+4,59514580523065i</v>
      </c>
      <c r="CS185" s="223" t="str">
        <f t="shared" ca="1" si="268"/>
        <v>1,09592539543567-7,3881288932293i</v>
      </c>
      <c r="CT185" s="223" t="str">
        <f t="shared" ca="1" si="269"/>
        <v>-6,96849448486337+2,68804494563599i</v>
      </c>
      <c r="CU185" s="223" t="str">
        <f t="shared" ca="1" si="270"/>
        <v>5,77359127286822+4,73826390455304i</v>
      </c>
      <c r="CV185" s="223" t="str">
        <f t="shared" ca="1" si="271"/>
        <v>1,27690908272468-7,35900837136265i</v>
      </c>
      <c r="CW185" s="223" t="str">
        <f t="shared" ca="1" si="272"/>
        <v>-7,03236362989823+2,51621994114484i</v>
      </c>
      <c r="CX185" s="223" t="str">
        <f t="shared" ca="1" si="273"/>
        <v>5,65556955783558+4,8785278508802i</v>
      </c>
      <c r="CY185" s="223" t="str">
        <f t="shared" ca="1" si="274"/>
        <v>1,45712360772165-7,32545505802545i</v>
      </c>
      <c r="CZ185" s="223" t="str">
        <f t="shared" ca="1" si="275"/>
        <v>-7,09199674204191+2,34287925984189i</v>
      </c>
      <c r="DA185" s="223" t="str">
        <f t="shared" ca="1" si="276"/>
        <v>5,53414113917641+5,01585315444995i</v>
      </c>
      <c r="DB185" s="223" t="str">
        <f t="shared" ca="1" si="277"/>
        <v>1,63646041594999-7,28748916447628i</v>
      </c>
      <c r="DC185" s="223" t="str">
        <f t="shared" ca="1" si="278"/>
        <v>-7,14735790053488+2,16812731567866i</v>
      </c>
      <c r="DD185" s="223" t="str">
        <f t="shared" ca="1" si="279"/>
        <v>5,40937916083502+5,15015709562865i</v>
      </c>
      <c r="DE185" s="223" t="str">
        <f t="shared" ca="1" si="280"/>
        <v>1,81481148161512-7,245133559951i</v>
      </c>
      <c r="DF185" s="223" t="str">
        <f t="shared" ca="1" si="281"/>
        <v>-7,19841375788337+1,99206937269908i</v>
      </c>
      <c r="DG185" s="223" t="str">
        <f t="shared" ca="1" si="282"/>
        <v>5,28135877475176+5,28135877475512i</v>
      </c>
      <c r="DH185" s="223" t="str">
        <f t="shared" ca="1" si="283"/>
        <v>1,9920693726965-7,19841375788409i</v>
      </c>
      <c r="DI185" s="223" t="str">
        <f t="shared" ca="1" si="284"/>
        <v>-7,24513355995221+1,81481148161031i</v>
      </c>
      <c r="DJ185" s="223" t="str">
        <f t="shared" ca="1" si="285"/>
        <v>5,15015709563059+5,40937916083317i</v>
      </c>
      <c r="DK185" s="223" t="str">
        <f t="shared" ca="1" si="286"/>
        <v>2,1681273156832-7,14735790053351i</v>
      </c>
      <c r="DL185" s="223" t="str">
        <f t="shared" ca="1" si="287"/>
        <v>-7,28748916447569+1,6364604159526i</v>
      </c>
      <c r="DM185" s="223" t="str">
        <f t="shared" ca="1" si="288"/>
        <v>5,01585315444644+5,5341411391796i</v>
      </c>
      <c r="DN185" s="223" t="str">
        <f t="shared" ca="1" si="289"/>
        <v>2,34287925983934-7,09199674204276i</v>
      </c>
      <c r="DO185" s="223" t="str">
        <f t="shared" ca="1" si="290"/>
        <v>-7,32545505802493+1,45712360772428i</v>
      </c>
      <c r="DP185" s="223" t="str">
        <f t="shared" ca="1" si="291"/>
        <v>4,87852785088223+5,65556955783383i</v>
      </c>
      <c r="DQ185" s="223" t="str">
        <f t="shared" ca="1" si="292"/>
        <v>2,51621994114231-7,03236362989913i</v>
      </c>
      <c r="DR185" s="223" t="str">
        <f t="shared" ca="1" si="293"/>
        <v>-7,35900837136346+1,27690908272i</v>
      </c>
      <c r="DS185" s="223" t="str">
        <f t="shared" ca="1" si="294"/>
        <v>4,73826390455512+5,77359127286652i</v>
      </c>
      <c r="DT185" s="223" t="str">
        <f t="shared" ca="1" si="295"/>
        <v>2,68804494564041-6,96849448486166i</v>
      </c>
      <c r="DU185" s="223" t="str">
        <f t="shared" ca="1" si="296"/>
        <v>-7,3881288932289+1,09592539543832i</v>
      </c>
      <c r="DV185" s="223" t="str">
        <f t="shared" ca="1" si="297"/>
        <v>4,59514580522691+5,8881351924048i</v>
      </c>
      <c r="DW185" s="223" t="str">
        <f t="shared" ca="1" si="298"/>
        <v>2,85825077236862-6,90042777931807i</v>
      </c>
      <c r="DX185" s="223" t="str">
        <f t="shared" ca="1" si="299"/>
        <v>-7,41279908251014+0,914281563670165i</v>
      </c>
      <c r="DY185" s="223" t="str">
        <f t="shared" ca="1" si="300"/>
        <v>4,44925976189507+5,99913231947019i</v>
      </c>
      <c r="DZ185" s="223" t="str">
        <f t="shared" ca="1" si="301"/>
        <v>3,0267348957153-6,82820451410103i</v>
      </c>
      <c r="EA185" s="223" t="str">
        <f t="shared" ca="1" si="302"/>
        <v>-7,43300407880558+0,732087002882827i</v>
      </c>
      <c r="EB185" s="223" t="str">
        <f t="shared" ca="1" si="303"/>
        <v>4,30069365084508+6,10651579355291i</v>
      </c>
      <c r="EC185" s="223" t="str">
        <f t="shared" ca="1" si="304"/>
        <v>3,19339582713094-6,75186819381074i</v>
      </c>
      <c r="ED185" s="223" t="str">
        <f t="shared" ca="1" si="305"/>
        <v>-7,44873171138263+0,549451460252062i</v>
      </c>
      <c r="EE185" s="223" t="str">
        <f t="shared" ca="1" si="306"/>
        <v>4,14953696275938+6,21022093085455i</v>
      </c>
      <c r="EF185" s="223" t="str">
        <f t="shared" ca="1" si="307"/>
        <v>3,3581331763158-6,67146480058596i</v>
      </c>
      <c r="EG185" s="223" t="str">
        <f t="shared" ca="1" si="308"/>
        <v>-7,45997250650225+0,366484948614365i</v>
      </c>
      <c r="EH185" s="223" t="str">
        <f t="shared" ca="1" si="309"/>
        <v>3,99588074876252+6,3101852632866i</v>
      </c>
      <c r="EI185" s="223" t="str">
        <f t="shared" ca="1" si="310"/>
        <v>3,52084771163732-6,58704276643082i</v>
      </c>
      <c r="EJ185" s="223" t="str">
        <f t="shared" ca="1" si="311"/>
        <v>-7,4667196931307+0,183297680139747i</v>
      </c>
      <c r="EK185" s="223" t="str">
        <f t="shared" ca="1" si="312"/>
        <v>3,83981756561777+6,40634857606918i</v>
      </c>
      <c r="EL185" s="223" t="str">
        <f t="shared" ca="1" si="313"/>
        <v>3,68144141995707-6,498652944015i</v>
      </c>
      <c r="EM185" s="223" t="str">
        <f t="shared" ca="1" si="314"/>
        <v>-7,46896920701447-3,02317717329304E-12i</v>
      </c>
      <c r="EN185" s="223"/>
      <c r="EO185" s="223"/>
      <c r="EP185" s="223"/>
    </row>
    <row r="186" spans="1:146" ht="15.75" thickBot="1">
      <c r="A186" s="257">
        <f t="shared" si="181"/>
        <v>1.6796875000000011E-3</v>
      </c>
      <c r="B186" s="256">
        <v>86</v>
      </c>
      <c r="C186" s="230">
        <f t="shared" si="182"/>
        <v>17200</v>
      </c>
      <c r="D186" s="229">
        <f t="shared" si="315"/>
        <v>108070.78728348888</v>
      </c>
      <c r="E186" s="229" t="str">
        <f t="shared" si="316"/>
        <v>108070,787283489i</v>
      </c>
      <c r="F186" s="229" t="str">
        <f t="shared" si="183"/>
        <v>0,00694704404209567+0,000842004175164399i</v>
      </c>
      <c r="G186" s="229" t="str">
        <f t="shared" si="184"/>
        <v>-4,58181447184748+1,86827725022675i</v>
      </c>
      <c r="H186" s="229" t="str">
        <f t="shared" si="180"/>
        <v>0,00201121789792674-0,00491429167481081i</v>
      </c>
      <c r="I186" s="229" t="str">
        <f t="shared" si="317"/>
        <v>-0,00198802635562417+0,00473789791097899i</v>
      </c>
      <c r="J186" s="255" t="str">
        <f ca="1">IMPRODUCT(1/N_FFT2,CW100)</f>
        <v>0,0202577988958979+0,000176119991021108i</v>
      </c>
      <c r="K186" s="254" t="str">
        <f t="shared" ca="1" si="318"/>
        <v>-0,0000411074766495198+0,0000956292518860049i</v>
      </c>
      <c r="N186" s="246">
        <f t="shared" ca="1" si="185"/>
        <v>17.470418117576127</v>
      </c>
      <c r="O186" s="223">
        <f t="shared" ca="1" si="186"/>
        <v>7.4704181175761271</v>
      </c>
      <c r="P186" s="223" t="str">
        <f t="shared" ca="1" si="187"/>
        <v>-3,84056245451664-6,40759134810943i</v>
      </c>
      <c r="Q186" s="223" t="str">
        <f t="shared" ca="1" si="188"/>
        <v>-3,52153072335123+6,58832059146358i</v>
      </c>
      <c r="R186" s="223" t="str">
        <f t="shared" ca="1" si="189"/>
        <v>7,46141967178783-0,366556043282892i</v>
      </c>
      <c r="S186" s="223" t="str">
        <f t="shared" ca="1" si="190"/>
        <v>-4,15034193433563-6,21142565595893i</v>
      </c>
      <c r="T186" s="223" t="str">
        <f t="shared" ca="1" si="191"/>
        <v>-3,19401531622361+6,75317799344417i</v>
      </c>
      <c r="U186" s="223" t="str">
        <f t="shared" ca="1" si="192"/>
        <v>7,43444601246699-0,732229020951288i</v>
      </c>
      <c r="V186" s="223" t="str">
        <f t="shared" ca="1" si="193"/>
        <v>-4,4501228769078-6,00029609534659i</v>
      </c>
      <c r="W186" s="223" t="str">
        <f t="shared" ca="1" si="194"/>
        <v>-2,85880524643666+6,90176639812996i</v>
      </c>
      <c r="X186" s="223" t="str">
        <f t="shared" ca="1" si="195"/>
        <v>7,3895621215216-1,09613799477201i</v>
      </c>
      <c r="Y186" s="223" t="str">
        <f t="shared" ca="1" si="196"/>
        <v>-4,73918308368459-5,77471129587683i</v>
      </c>
      <c r="Z186" s="223" t="str">
        <f t="shared" ca="1" si="197"/>
        <v>-2,51670806440855+7,03372784303961i</v>
      </c>
      <c r="AA186" s="223" t="str">
        <f t="shared" ca="1" si="198"/>
        <v>7,32687612817629-1,45740627615298i</v>
      </c>
      <c r="AB186" s="223" t="str">
        <f t="shared" ca="1" si="199"/>
        <v>-5,01682618330993-5,53521471108986i</v>
      </c>
      <c r="AC186" s="223" t="str">
        <f t="shared" ca="1" si="200"/>
        <v>-2,16854791221641+7,14874442149329i</v>
      </c>
      <c r="AD186" s="223" t="str">
        <f t="shared" ca="1" si="201"/>
        <v>7,24653904847966-1,81516353816099i</v>
      </c>
      <c r="AE186" s="223" t="str">
        <f t="shared" ca="1" si="202"/>
        <v>-5,28238330923706-5,28238330923678i</v>
      </c>
      <c r="AF186" s="223" t="str">
        <f t="shared" ca="1" si="203"/>
        <v>-1,81516353816141+7,24653904847956i</v>
      </c>
      <c r="AG186" s="223" t="str">
        <f t="shared" ca="1" si="204"/>
        <v>7,14874442149319-2,16854791221673i</v>
      </c>
      <c r="AH186" s="223" t="str">
        <f t="shared" ca="1" si="205"/>
        <v>-5,53521471109008-5,01682618330968i</v>
      </c>
      <c r="AI186" s="223" t="str">
        <f t="shared" ca="1" si="206"/>
        <v>-1,45740627615338+7,32687612817621i</v>
      </c>
      <c r="AJ186" s="223" t="str">
        <f t="shared" ca="1" si="207"/>
        <v>7,03372784303948-2,5167080644089i</v>
      </c>
      <c r="AK186" s="223" t="str">
        <f t="shared" ca="1" si="208"/>
        <v>-5,77471129587659-4,73918308368488i</v>
      </c>
      <c r="AL186" s="223" t="str">
        <f t="shared" ca="1" si="209"/>
        <v>-1,09613799477171+7,38956212152164i</v>
      </c>
      <c r="AM186" s="223" t="str">
        <f t="shared" ca="1" si="210"/>
        <v>6,90176639813013-2,85880524643627i</v>
      </c>
      <c r="AN186" s="223" t="str">
        <f t="shared" ca="1" si="211"/>
        <v>-6,00029609534679-4,45012287690752i</v>
      </c>
      <c r="AO186" s="223" t="str">
        <f t="shared" ca="1" si="212"/>
        <v>-0,732229020950951+7,43444601246703i</v>
      </c>
      <c r="AP186" s="223" t="str">
        <f t="shared" ca="1" si="213"/>
        <v>6,75317799344434-3,19401531622326i</v>
      </c>
      <c r="AQ186" s="223" t="str">
        <f t="shared" ca="1" si="214"/>
        <v>-6,21142565595901-4,15034193433552i</v>
      </c>
      <c r="AR186" s="223" t="str">
        <f t="shared" ca="1" si="215"/>
        <v>-6,21142565595901-4,15034193433552i</v>
      </c>
      <c r="AS186" s="223" t="str">
        <f t="shared" ca="1" si="216"/>
        <v>6,5883205914635-3,52153072335138i</v>
      </c>
      <c r="AT186" s="223" t="str">
        <f t="shared" ca="1" si="217"/>
        <v>-6,40759134810937-3,84056245451673i</v>
      </c>
      <c r="AU186" s="223" t="str">
        <f t="shared" ca="1" si="218"/>
        <v>3,91696379695733E-13+7,47041811757613i</v>
      </c>
      <c r="AV186" s="223" t="str">
        <f t="shared" ca="1" si="219"/>
        <v>6,40759134810941-3,84056245451667i</v>
      </c>
      <c r="AW186" s="223" t="str">
        <f t="shared" ca="1" si="220"/>
        <v>-6,58832059146344-3,52153072335148i</v>
      </c>
      <c r="AX186" s="223" t="str">
        <f t="shared" ca="1" si="221"/>
        <v>0,366556043283031+7,46141967178782i</v>
      </c>
      <c r="AY186" s="223" t="str">
        <f t="shared" ca="1" si="222"/>
        <v>6,21142565595904-4,15034193433546i</v>
      </c>
      <c r="AZ186" s="223" t="str">
        <f t="shared" ca="1" si="223"/>
        <v>-6,75317799344433-3,19401531622327i</v>
      </c>
      <c r="BA186" s="223" t="str">
        <f t="shared" ca="1" si="224"/>
        <v>0,732229020950886+7,43444601246703i</v>
      </c>
      <c r="BB186" s="223" t="str">
        <f t="shared" ca="1" si="225"/>
        <v>6,00029609534642-4,45012287690803i</v>
      </c>
      <c r="BC186" s="223" t="str">
        <f t="shared" ca="1" si="226"/>
        <v>-6,9017663981301-2,85880524643633i</v>
      </c>
      <c r="BD186" s="223" t="str">
        <f t="shared" ca="1" si="227"/>
        <v>1,09613799477159+7,38956212152167i</v>
      </c>
      <c r="BE186" s="223" t="str">
        <f t="shared" ca="1" si="228"/>
        <v>5,7747112958766-4,73918308368487i</v>
      </c>
      <c r="BF186" s="223" t="str">
        <f t="shared" ca="1" si="229"/>
        <v>-7,03372784303946-2,51670806440896i</v>
      </c>
      <c r="BG186" s="223" t="str">
        <f t="shared" ca="1" si="230"/>
        <v>1,45740627615264+7,32687612817635i</v>
      </c>
      <c r="BH186" s="223" t="str">
        <f t="shared" ca="1" si="231"/>
        <v>5,53521471109013-5,01682618330963i</v>
      </c>
      <c r="BI186" s="223" t="str">
        <f t="shared" ca="1" si="232"/>
        <v>-7,14874442149316-2,16854791221685i</v>
      </c>
      <c r="BJ186" s="223" t="str">
        <f t="shared" ca="1" si="233"/>
        <v>1,81516353816135+7,24653904847957i</v>
      </c>
      <c r="BK186" s="223" t="str">
        <f t="shared" ca="1" si="234"/>
        <v>5,28238330923606-5,28238330923779i</v>
      </c>
      <c r="BL186" s="223" t="str">
        <f t="shared" ca="1" si="235"/>
        <v>-7,24653904847872-1,81516353816474i</v>
      </c>
      <c r="BM186" s="223" t="str">
        <f t="shared" ca="1" si="236"/>
        <v>2,16854791221563+7,14874442149353i</v>
      </c>
      <c r="BN186" s="223" t="str">
        <f t="shared" ca="1" si="237"/>
        <v>5,01682618330829-5,53521471109135i</v>
      </c>
      <c r="BO186" s="223" t="str">
        <f t="shared" ca="1" si="238"/>
        <v>-7,3268761281757-1,45740627615596i</v>
      </c>
      <c r="BP186" s="223" t="str">
        <f t="shared" ca="1" si="239"/>
        <v>2,51670806440847+7,03372784303964i</v>
      </c>
      <c r="BQ186" s="223" t="str">
        <f t="shared" ca="1" si="240"/>
        <v>4,73918308368289-5,77471129587822i</v>
      </c>
      <c r="BR186" s="223" t="str">
        <f t="shared" ca="1" si="241"/>
        <v>-7,38956212152126-1,09613799477431i</v>
      </c>
      <c r="BS186" s="223" t="str">
        <f t="shared" ca="1" si="242"/>
        <v>2,85880524643663+6,90176639812998i</v>
      </c>
      <c r="BT186" s="223" t="str">
        <f t="shared" ca="1" si="243"/>
        <v>4,45012287690546-6,00029609534832i</v>
      </c>
      <c r="BU186" s="223" t="str">
        <f t="shared" ca="1" si="244"/>
        <v>-7,43444601246683-0,732229020952886i</v>
      </c>
      <c r="BV186" s="223" t="str">
        <f t="shared" ca="1" si="245"/>
        <v>3,19401531622423+6,75317799344388i</v>
      </c>
      <c r="BW186" s="223" t="str">
        <f t="shared" ca="1" si="246"/>
        <v>4,15034193433281-6,21142565596081i</v>
      </c>
      <c r="BX186" s="223" t="str">
        <f t="shared" ca="1" si="247"/>
        <v>-7,46141967178776-0,366556043284297i</v>
      </c>
      <c r="BY186" s="223" t="str">
        <f t="shared" ca="1" si="248"/>
        <v>3,52153072335234+6,58832059146299i</v>
      </c>
      <c r="BZ186" s="223" t="str">
        <f t="shared" ca="1" si="249"/>
        <v>3,84056245451959-6,40759134810766i</v>
      </c>
      <c r="CA186" s="223" t="str">
        <f t="shared" ca="1" si="250"/>
        <v>-7,47041811757613-9,15183665099532E-13i</v>
      </c>
      <c r="CB186" s="223" t="str">
        <f t="shared" ca="1" si="251"/>
        <v>3,8405624545182+6,40759134810849i</v>
      </c>
      <c r="CC186" s="223" t="str">
        <f t="shared" ca="1" si="252"/>
        <v>3,52153072335376-6,58832059146223i</v>
      </c>
      <c r="CD186" s="223" t="str">
        <f t="shared" ca="1" si="253"/>
        <v>-7,46141967178784+0,36655604328268i</v>
      </c>
      <c r="CE186" s="223" t="str">
        <f t="shared" ca="1" si="254"/>
        <v>4,15034193433755+6,21142565595765i</v>
      </c>
      <c r="CF186" s="223" t="str">
        <f t="shared" ca="1" si="255"/>
        <v>3,1940153162257-6,75317799344318i</v>
      </c>
      <c r="CG186" s="223" t="str">
        <f t="shared" ca="1" si="256"/>
        <v>-7,434446012467+0,732229020951275i</v>
      </c>
      <c r="CH186" s="223" t="str">
        <f t="shared" ca="1" si="257"/>
        <v>4,45012287691022+6,00029609534479i</v>
      </c>
      <c r="CI186" s="223" t="str">
        <f t="shared" ca="1" si="258"/>
        <v>2,85880524643812-6,90176639812936i</v>
      </c>
      <c r="CJ186" s="223" t="str">
        <f t="shared" ca="1" si="259"/>
        <v>-7,3895621215215+1,09613799477271i</v>
      </c>
      <c r="CK186" s="223" t="str">
        <f t="shared" ca="1" si="260"/>
        <v>4,73918308368747+5,77471129587447i</v>
      </c>
      <c r="CL186" s="223" t="str">
        <f t="shared" ca="1" si="261"/>
        <v>2,51670806441009-7,03372784303905i</v>
      </c>
      <c r="CM186" s="223" t="str">
        <f t="shared" ca="1" si="262"/>
        <v>-7,32687612817601+1,45740627615437i</v>
      </c>
      <c r="CN186" s="223" t="str">
        <f t="shared" ca="1" si="263"/>
        <v>5,01682618330716+5,53521471109236i</v>
      </c>
      <c r="CO186" s="223" t="str">
        <f t="shared" ca="1" si="264"/>
        <v>2,16854791221729-7,14874442149303i</v>
      </c>
      <c r="CP186" s="223" t="str">
        <f t="shared" ca="1" si="265"/>
        <v>-7,24653904847914+1,81516353816307i</v>
      </c>
      <c r="CQ186" s="223" t="str">
        <f t="shared" ca="1" si="266"/>
        <v>5,28238330923491+5,28238330923894i</v>
      </c>
      <c r="CR186" s="223" t="str">
        <f t="shared" ca="1" si="267"/>
        <v>1,81516353816137-7,24653904847957i</v>
      </c>
      <c r="CS186" s="223" t="str">
        <f t="shared" ca="1" si="268"/>
        <v>-7,14874442149258+2,16854791221876i</v>
      </c>
      <c r="CT186" s="223" t="str">
        <f t="shared" ca="1" si="269"/>
        <v>5,53521471108855+5,01682618331138i</v>
      </c>
      <c r="CU186" s="223" t="str">
        <f t="shared" ca="1" si="270"/>
        <v>1,45740627615266-7,32687612817635i</v>
      </c>
      <c r="CV186" s="223" t="str">
        <f t="shared" ca="1" si="271"/>
        <v>-7,03372784303854+2,51670806441153i</v>
      </c>
      <c r="CW186" s="223" t="str">
        <f t="shared" ca="1" si="272"/>
        <v>5,77471129587558+4,73918308368612i</v>
      </c>
      <c r="CX186" s="223" t="str">
        <f t="shared" ca="1" si="273"/>
        <v>1,09613799477098-7,38956212152176i</v>
      </c>
      <c r="CY186" s="223" t="str">
        <f t="shared" ca="1" si="274"/>
        <v>-6,90176639813162+2,85880524643267i</v>
      </c>
      <c r="CZ186" s="223" t="str">
        <f t="shared" ca="1" si="275"/>
        <v>6,00029609534583+4,45012287690882i</v>
      </c>
      <c r="DA186" s="223" t="str">
        <f t="shared" ca="1" si="276"/>
        <v>0,732229020949538-7,43444601246716i</v>
      </c>
      <c r="DB186" s="223" t="str">
        <f t="shared" ca="1" si="277"/>
        <v>-6,75317799344562+3,19401531622056i</v>
      </c>
      <c r="DC186" s="223" t="str">
        <f t="shared" ca="1" si="278"/>
        <v>6,2114256559585+4,15034193433628i</v>
      </c>
      <c r="DD186" s="223" t="str">
        <f t="shared" ca="1" si="279"/>
        <v>0,366556043280937-7,46141967178793i</v>
      </c>
      <c r="DE186" s="223" t="str">
        <f t="shared" ca="1" si="280"/>
        <v>-6,5883205914649+3,52153072334875i</v>
      </c>
      <c r="DF186" s="223" t="str">
        <f t="shared" ca="1" si="281"/>
        <v>6,40759134810939+3,8405624545167i</v>
      </c>
      <c r="DG186" s="223" t="str">
        <f t="shared" ca="1" si="282"/>
        <v>-2,44902145745545E-12-7,47041811757613i</v>
      </c>
      <c r="DH186" s="223" t="str">
        <f t="shared" ca="1" si="283"/>
        <v>-6,40759134811059+3,84056245451471i</v>
      </c>
      <c r="DI186" s="223" t="str">
        <f t="shared" ca="1" si="284"/>
        <v>6,58832059146381+3,5215307233508i</v>
      </c>
      <c r="DJ186" s="223" t="str">
        <f t="shared" ca="1" si="285"/>
        <v>-0,366556043285828-7,46141967178769i</v>
      </c>
      <c r="DK186" s="223" t="str">
        <f t="shared" ca="1" si="286"/>
        <v>-6,2114256559599+4,15034193433418i</v>
      </c>
      <c r="DL186" s="223" t="str">
        <f t="shared" ca="1" si="287"/>
        <v>6,75317799344462+3,19401531622266i</v>
      </c>
      <c r="DM186" s="223" t="str">
        <f t="shared" ca="1" si="288"/>
        <v>-0,732229020954624-7,43444601246667i</v>
      </c>
      <c r="DN186" s="223" t="str">
        <f t="shared" ca="1" si="289"/>
        <v>-6,00029609534734+4,45012287690678i</v>
      </c>
      <c r="DO186" s="223" t="str">
        <f t="shared" ca="1" si="290"/>
        <v>6,90176639813065+2,85880524643501i</v>
      </c>
      <c r="DP186" s="223" t="str">
        <f t="shared" ca="1" si="291"/>
        <v>-1,09613799476869-7,38956212152209i</v>
      </c>
      <c r="DQ186" s="223" t="str">
        <f t="shared" ca="1" si="292"/>
        <v>-5,77471129587718+4,73918308368416i</v>
      </c>
      <c r="DR186" s="223" t="str">
        <f t="shared" ca="1" si="293"/>
        <v>7,03372784304019+2,51670806440692i</v>
      </c>
      <c r="DS186" s="223" t="str">
        <f t="shared" ca="1" si="294"/>
        <v>-1,45740627615038-7,3268761281768i</v>
      </c>
      <c r="DT186" s="223" t="str">
        <f t="shared" ca="1" si="295"/>
        <v>-5,53521471109025+5,0168261833095i</v>
      </c>
      <c r="DU186" s="223" t="str">
        <f t="shared" ca="1" si="296"/>
        <v>7,14874442149401+2,16854791221407i</v>
      </c>
      <c r="DV186" s="223" t="str">
        <f t="shared" ca="1" si="297"/>
        <v>-1,81516353815912-7,24653904848013i</v>
      </c>
      <c r="DW186" s="223" t="str">
        <f t="shared" ca="1" si="298"/>
        <v>-5,28238330923655+5,28238330923729i</v>
      </c>
      <c r="DX186" s="223" t="str">
        <f t="shared" ca="1" si="299"/>
        <v>7,24653904848033+1,81516353815831i</v>
      </c>
      <c r="DY186" s="223" t="str">
        <f t="shared" ca="1" si="300"/>
        <v>-2,16854791221487-7,14874442149376i</v>
      </c>
      <c r="DZ186" s="223" t="str">
        <f t="shared" ca="1" si="301"/>
        <v>-5,01682618330889+5,5352147110908i</v>
      </c>
      <c r="EA186" s="223" t="str">
        <f t="shared" ca="1" si="302"/>
        <v>7,32687612817701+1,45740627614936i</v>
      </c>
      <c r="EB186" s="223" t="str">
        <f t="shared" ca="1" si="303"/>
        <v>-2,51670806440771-7,03372784303991i</v>
      </c>
      <c r="EC186" s="223" t="str">
        <f t="shared" ca="1" si="304"/>
        <v>-4,73918308368352+5,77471129587771i</v>
      </c>
      <c r="ED186" s="223" t="str">
        <f t="shared" ca="1" si="305"/>
        <v>7,38956212152113+1,09613799477521i</v>
      </c>
      <c r="EE186" s="223" t="str">
        <f t="shared" ca="1" si="306"/>
        <v>-2,85880524643578-6,90176639813033i</v>
      </c>
      <c r="EF186" s="223" t="str">
        <f t="shared" ca="1" si="307"/>
        <v>-4,45012287690611+6,00029609534784i</v>
      </c>
      <c r="EG186" s="223" t="str">
        <f t="shared" ca="1" si="308"/>
        <v>7,43444601246674+0,732229020953797i</v>
      </c>
      <c r="EH186" s="223" t="str">
        <f t="shared" ca="1" si="309"/>
        <v>-3,19401531622341-6,75317799344426i</v>
      </c>
      <c r="EI186" s="223" t="str">
        <f t="shared" ca="1" si="310"/>
        <v>-4,15034193433348+6,21142565596036i</v>
      </c>
      <c r="EJ186" s="223" t="str">
        <f t="shared" ca="1" si="311"/>
        <v>7,46141967178772+0,36655604328521i</v>
      </c>
      <c r="EK186" s="223" t="str">
        <f t="shared" ca="1" si="312"/>
        <v>-3,52153072335153-6,58832059146342i</v>
      </c>
      <c r="EL186" s="223" t="str">
        <f t="shared" ca="1" si="313"/>
        <v>-3,840562454514+6,40759134811101i</v>
      </c>
      <c r="EM186" s="223" t="str">
        <f t="shared" ca="1" si="314"/>
        <v>7,47041811757613+1,83036733019906E-12i</v>
      </c>
      <c r="EN186" s="223"/>
      <c r="EO186" s="223"/>
      <c r="EP186" s="223"/>
    </row>
    <row r="187" spans="1:146" ht="15.75" thickBot="1">
      <c r="A187" s="257">
        <f t="shared" si="181"/>
        <v>1.6992187500000011E-3</v>
      </c>
      <c r="B187" s="256">
        <v>87</v>
      </c>
      <c r="C187" s="230">
        <f t="shared" si="182"/>
        <v>17400</v>
      </c>
      <c r="D187" s="229">
        <f t="shared" si="315"/>
        <v>109327.4243449248</v>
      </c>
      <c r="E187" s="229" t="str">
        <f t="shared" si="316"/>
        <v>109327,424344925i</v>
      </c>
      <c r="F187" s="229" t="str">
        <f t="shared" si="183"/>
        <v>0,00679899195417216+0,000872103906802698i</v>
      </c>
      <c r="G187" s="229" t="str">
        <f t="shared" si="184"/>
        <v>-4,55646728125243+1,90034221983851i</v>
      </c>
      <c r="H187" s="229" t="str">
        <f t="shared" si="180"/>
        <v>0,0020109315715159-0,00485776186788383i</v>
      </c>
      <c r="I187" s="229" t="str">
        <f t="shared" si="317"/>
        <v>-0,00198798362959525+0,00468700760893252i</v>
      </c>
      <c r="J187" s="255" t="str">
        <f ca="1">IMPRODUCT(1/N_FFT2,CX100)</f>
        <v>0,0560679979402156+0,00445801117150668i</v>
      </c>
      <c r="K187" s="254" t="str">
        <f t="shared" ca="1" si="318"/>
        <v>-0,000132356994330887+0,000253928679733895i</v>
      </c>
      <c r="N187" s="246">
        <f t="shared" ca="1" si="185"/>
        <v>17.47173284522469</v>
      </c>
      <c r="O187" s="223">
        <f t="shared" ca="1" si="186"/>
        <v>7.4717328452246887</v>
      </c>
      <c r="P187" s="223" t="str">
        <f t="shared" ca="1" si="187"/>
        <v>-3,99735928862744-6,31252013288142i</v>
      </c>
      <c r="Q187" s="223" t="str">
        <f t="shared" ca="1" si="188"/>
        <v>-3,19457743472619+6,75436649316186i</v>
      </c>
      <c r="R187" s="223" t="str">
        <f t="shared" ca="1" si="189"/>
        <v>7,41554193687449-0,914619862492128i</v>
      </c>
      <c r="S187" s="223" t="str">
        <f t="shared" ca="1" si="190"/>
        <v>-4,74001713807547-5,7757275940924i</v>
      </c>
      <c r="T187" s="223" t="str">
        <f t="shared" ca="1" si="191"/>
        <v>-2,34374616268538+7,09462089440352i</v>
      </c>
      <c r="U187" s="223" t="str">
        <f t="shared" ca="1" si="192"/>
        <v>7,2478143753881-1,815482990922i</v>
      </c>
      <c r="V187" s="223" t="str">
        <f t="shared" ca="1" si="193"/>
        <v>-5,41138071774671-5,152062736226i</v>
      </c>
      <c r="W187" s="223" t="str">
        <f t="shared" ca="1" si="194"/>
        <v>-1,45766276679338+7,32816559370172i</v>
      </c>
      <c r="X187" s="223" t="str">
        <f t="shared" ca="1" si="195"/>
        <v>6,97107293941166-2,68903956531173i</v>
      </c>
      <c r="Y187" s="223" t="str">
        <f t="shared" ca="1" si="196"/>
        <v>-6,00135209449567-4,45090605925377i</v>
      </c>
      <c r="Z187" s="223" t="str">
        <f t="shared" ca="1" si="197"/>
        <v>-0,549654766092545+7,45148786139528i</v>
      </c>
      <c r="AA187" s="223" t="str">
        <f t="shared" ca="1" si="198"/>
        <v>6,58948007773388-3,5221504816742i</v>
      </c>
      <c r="AB187" s="223" t="str">
        <f t="shared" ca="1" si="199"/>
        <v>-6,50105754966982-3,68280361223491i</v>
      </c>
      <c r="AC187" s="223" t="str">
        <f t="shared" ca="1" si="200"/>
        <v>0,366620553911133+7,46273281578935i</v>
      </c>
      <c r="AD187" s="223" t="str">
        <f t="shared" ca="1" si="201"/>
        <v>6,10877530218152-4,30228497636622i</v>
      </c>
      <c r="AE187" s="223" t="str">
        <f t="shared" ca="1" si="202"/>
        <v>-6,9029810480954-2,85930837092559i</v>
      </c>
      <c r="AF187" s="223" t="str">
        <f t="shared" ca="1" si="203"/>
        <v>1,27738155953189+7,36173132230302i</v>
      </c>
      <c r="AG187" s="223" t="str">
        <f t="shared" ca="1" si="204"/>
        <v>5,53618886002096-5,0177091004351i</v>
      </c>
      <c r="AH187" s="223" t="str">
        <f t="shared" ca="1" si="205"/>
        <v>-7,20107728624514-1,99280647026594i</v>
      </c>
      <c r="AI187" s="223" t="str">
        <f t="shared" ca="1" si="206"/>
        <v>2,16892955750796+7,15000253741058i</v>
      </c>
      <c r="AJ187" s="223" t="str">
        <f t="shared" ca="1" si="207"/>
        <v>4,8803329843063-5,65766220913739i</v>
      </c>
      <c r="AK187" s="223" t="str">
        <f t="shared" ca="1" si="208"/>
        <v>-7,3908626192286-1,09633090538337i</v>
      </c>
      <c r="AL187" s="223" t="str">
        <f t="shared" ca="1" si="209"/>
        <v>3,02785483609318+6,83073105911487i</v>
      </c>
      <c r="AM187" s="223" t="str">
        <f t="shared" ca="1" si="210"/>
        <v>4,15107235788173-6,21251881204714i</v>
      </c>
      <c r="AN187" s="223" t="str">
        <f t="shared" ca="1" si="211"/>
        <v>-7,46948249898475-0,183365503216923i</v>
      </c>
      <c r="AO187" s="223" t="str">
        <f t="shared" ca="1" si="212"/>
        <v>3,84123835960848+6,40871902762805i</v>
      </c>
      <c r="AP187" s="223" t="str">
        <f t="shared" ca="1" si="213"/>
        <v>3,35937573936576-6,67393334939526i</v>
      </c>
      <c r="AQ187" s="223" t="str">
        <f t="shared" ca="1" si="214"/>
        <v>-7,43575440934265+0,732357886794986i</v>
      </c>
      <c r="AR187" s="223" t="str">
        <f t="shared" ca="1" si="215"/>
        <v>-7,43575440934265+0,732357886794986i</v>
      </c>
      <c r="AS187" s="223" t="str">
        <f t="shared" ca="1" si="216"/>
        <v>2,51715098281339-7,03496571705442i</v>
      </c>
      <c r="AT187" s="223" t="str">
        <f t="shared" ca="1" si="217"/>
        <v>-7,29018565216455+1,63706593250962i</v>
      </c>
      <c r="AU187" s="223" t="str">
        <f t="shared" ca="1" si="218"/>
        <v>5,28331296207259+5,28331296207268i</v>
      </c>
      <c r="AV187" s="223" t="str">
        <f t="shared" ca="1" si="219"/>
        <v>1,63706593250962-7,29018565216455i</v>
      </c>
      <c r="AW187" s="223" t="str">
        <f t="shared" ca="1" si="220"/>
        <v>-7,03496571705442+2,51715098281339i</v>
      </c>
      <c r="AX187" s="223" t="str">
        <f t="shared" ca="1" si="221"/>
        <v>5,89031389671306+4,59684608276136i</v>
      </c>
      <c r="AY187" s="223" t="str">
        <f t="shared" ca="1" si="222"/>
        <v>0,732357886795726-7,43575440934257i</v>
      </c>
      <c r="AZ187" s="223" t="str">
        <f t="shared" ca="1" si="223"/>
        <v>-6,67393334939528+3,3593757393657i</v>
      </c>
      <c r="BA187" s="223" t="str">
        <f t="shared" ca="1" si="224"/>
        <v>6,40871902762802+3,84123835960852i</v>
      </c>
      <c r="BB187" s="223" t="str">
        <f t="shared" ca="1" si="225"/>
        <v>-0,183365503216923-7,46948249898475i</v>
      </c>
      <c r="BC187" s="223" t="str">
        <f t="shared" ca="1" si="226"/>
        <v>-6,21251881204717+4,15107235788169i</v>
      </c>
      <c r="BD187" s="223" t="str">
        <f t="shared" ca="1" si="227"/>
        <v>6,83073105911485+3,02785483609322i</v>
      </c>
      <c r="BE187" s="223" t="str">
        <f t="shared" ca="1" si="228"/>
        <v>-1,09633090538337-7,3908626192286i</v>
      </c>
      <c r="BF187" s="223" t="str">
        <f t="shared" ca="1" si="229"/>
        <v>-5,65766220913739+4,8803329843063i</v>
      </c>
      <c r="BG187" s="223" t="str">
        <f t="shared" ca="1" si="230"/>
        <v>7,15000253741057+2,16892955750802i</v>
      </c>
      <c r="BH187" s="223" t="str">
        <f t="shared" ca="1" si="231"/>
        <v>-1,99280647026584-7,20107728624517i</v>
      </c>
      <c r="BI187" s="223" t="str">
        <f t="shared" ca="1" si="232"/>
        <v>-5,0177091004351+5,53618886002096i</v>
      </c>
      <c r="BJ187" s="223" t="str">
        <f t="shared" ca="1" si="233"/>
        <v>7,36173132230275+1,27738155953341i</v>
      </c>
      <c r="BK187" s="223" t="str">
        <f t="shared" ca="1" si="234"/>
        <v>-2,85930837092549-6,90298104809544i</v>
      </c>
      <c r="BL187" s="223" t="str">
        <f t="shared" ca="1" si="235"/>
        <v>-4,30228497636501+6,10877530218237i</v>
      </c>
      <c r="BM187" s="223" t="str">
        <f t="shared" ca="1" si="236"/>
        <v>7,46273281578949+0,366620553908217i</v>
      </c>
      <c r="BN187" s="223" t="str">
        <f t="shared" ca="1" si="237"/>
        <v>-3,68280361223225-6,50105754967132i</v>
      </c>
      <c r="BO187" s="223" t="str">
        <f t="shared" ca="1" si="238"/>
        <v>-3,52215048167619+6,58948007773281i</v>
      </c>
      <c r="BP187" s="223" t="str">
        <f t="shared" ca="1" si="239"/>
        <v>7,45148786139533-0,549654766091751i</v>
      </c>
      <c r="BQ187" s="223" t="str">
        <f t="shared" ca="1" si="240"/>
        <v>-4,4509060592543-6,00135209449527i</v>
      </c>
      <c r="BR187" s="223" t="str">
        <f t="shared" ca="1" si="241"/>
        <v>-2,68903956530965+6,97107293941247i</v>
      </c>
      <c r="BS187" s="223" t="str">
        <f t="shared" ca="1" si="242"/>
        <v>7,32816559370246-1,45766276678968i</v>
      </c>
      <c r="BT187" s="223" t="str">
        <f t="shared" ca="1" si="243"/>
        <v>-5,15206273622433-5,4113807177483i</v>
      </c>
      <c r="BU187" s="223" t="str">
        <f t="shared" ca="1" si="244"/>
        <v>-1,81548299092273+7,24781437538792i</v>
      </c>
      <c r="BV187" s="223" t="str">
        <f t="shared" ca="1" si="245"/>
        <v>7,0946208944033-2,34374616268605i</v>
      </c>
      <c r="BW187" s="223" t="str">
        <f t="shared" ca="1" si="246"/>
        <v>-5,77572759409359-4,74001713807401i</v>
      </c>
      <c r="BX187" s="223" t="str">
        <f t="shared" ca="1" si="247"/>
        <v>-0,914619862488886+7,41554193687489i</v>
      </c>
      <c r="BY187" s="223" t="str">
        <f t="shared" ca="1" si="248"/>
        <v>6,75436649316309-3,19457743472359i</v>
      </c>
      <c r="BZ187" s="223" t="str">
        <f t="shared" ca="1" si="249"/>
        <v>-6,31252013288063-3,9973592886287i</v>
      </c>
      <c r="CA187" s="223" t="str">
        <f t="shared" ca="1" si="250"/>
        <v>-1,06182140194985E-13+7,47173284522469i</v>
      </c>
      <c r="CB187" s="223" t="str">
        <f t="shared" ca="1" si="251"/>
        <v>6,31252013288074-3,99735928862852i</v>
      </c>
      <c r="CC187" s="223" t="str">
        <f t="shared" ca="1" si="252"/>
        <v>-6,75436649316309-3,19457743472359i</v>
      </c>
      <c r="CD187" s="223" t="str">
        <f t="shared" ca="1" si="253"/>
        <v>0,914619862488886+7,41554193687489i</v>
      </c>
      <c r="CE187" s="223" t="str">
        <f t="shared" ca="1" si="254"/>
        <v>5,77572759409359-4,74001713807401i</v>
      </c>
      <c r="CF187" s="223" t="str">
        <f t="shared" ca="1" si="255"/>
        <v>-7,09462089440326-2,34374616268615i</v>
      </c>
      <c r="CG187" s="223" t="str">
        <f t="shared" ca="1" si="256"/>
        <v>1,81548299092262+7,24781437538794i</v>
      </c>
      <c r="CH187" s="223" t="str">
        <f t="shared" ca="1" si="257"/>
        <v>5,15206273622448-5,41138071774815i</v>
      </c>
      <c r="CI187" s="223" t="str">
        <f t="shared" ca="1" si="258"/>
        <v>-7,32816559370097-1,45766276679718i</v>
      </c>
      <c r="CJ187" s="223" t="str">
        <f t="shared" ca="1" si="259"/>
        <v>2,68903956530965+6,97107293941247i</v>
      </c>
      <c r="CK187" s="223" t="str">
        <f t="shared" ca="1" si="260"/>
        <v>4,45090605925438-6,0013520944952i</v>
      </c>
      <c r="CL187" s="223" t="str">
        <f t="shared" ca="1" si="261"/>
        <v>-7,45148786139533-0,549654766091857i</v>
      </c>
      <c r="CM187" s="223" t="str">
        <f t="shared" ca="1" si="262"/>
        <v>3,52215048167609+6,58948007773286i</v>
      </c>
      <c r="CN187" s="223" t="str">
        <f t="shared" ca="1" si="263"/>
        <v>3,68280361223244-6,50105754967122i</v>
      </c>
      <c r="CO187" s="223" t="str">
        <f t="shared" ca="1" si="264"/>
        <v>-7,46273281578951+0,366620553908005i</v>
      </c>
      <c r="CP187" s="223" t="str">
        <f t="shared" ca="1" si="265"/>
        <v>4,30228497636501+6,10877530218237i</v>
      </c>
      <c r="CQ187" s="223" t="str">
        <f t="shared" ca="1" si="266"/>
        <v>2,85930837092559-6,9029810480954i</v>
      </c>
      <c r="CR187" s="223" t="str">
        <f t="shared" ca="1" si="267"/>
        <v>-7,36173132230277+1,27738155953331i</v>
      </c>
      <c r="CS187" s="223" t="str">
        <f t="shared" ca="1" si="268"/>
        <v>5,01770910043722+5,53618886001903i</v>
      </c>
      <c r="CT187" s="223" t="str">
        <f t="shared" ca="1" si="269"/>
        <v>1,99280647026891-7,20107728624432i</v>
      </c>
      <c r="CU187" s="223" t="str">
        <f t="shared" ca="1" si="270"/>
        <v>-7,15000253741128+2,16892955750568i</v>
      </c>
      <c r="CV187" s="223" t="str">
        <f t="shared" ca="1" si="271"/>
        <v>5,65766220913691+4,88033298430687i</v>
      </c>
      <c r="CW187" s="223" t="str">
        <f t="shared" ca="1" si="272"/>
        <v>1,09633090538263-7,39086261922872i</v>
      </c>
      <c r="CX187" s="223" t="str">
        <f t="shared" ca="1" si="273"/>
        <v>-6,83073105911399+3,02785483609516i</v>
      </c>
      <c r="CY187" s="223" t="str">
        <f t="shared" ca="1" si="274"/>
        <v>6,21251881204505+4,15107235788486i</v>
      </c>
      <c r="CZ187" s="223" t="str">
        <f t="shared" ca="1" si="275"/>
        <v>0,183365503219259-7,46948249898469i</v>
      </c>
      <c r="DA187" s="223" t="str">
        <f t="shared" ca="1" si="276"/>
        <v>-6,40871902762851+3,8412383596077i</v>
      </c>
      <c r="DB187" s="223" t="str">
        <f t="shared" ca="1" si="277"/>
        <v>6,67393334939562+3,35937573936504i</v>
      </c>
      <c r="DC187" s="223" t="str">
        <f t="shared" ca="1" si="278"/>
        <v>-0,732357886797204-7,43575440934243i</v>
      </c>
      <c r="DD187" s="223" t="str">
        <f t="shared" ca="1" si="279"/>
        <v>-5,89031389671129+4,59684608276362i</v>
      </c>
      <c r="DE187" s="223" t="str">
        <f t="shared" ca="1" si="280"/>
        <v>7,03496571705338+2,51715098281629i</v>
      </c>
      <c r="DF187" s="223" t="str">
        <f t="shared" ca="1" si="281"/>
        <v>-1,63706593250807-7,2901856521649i</v>
      </c>
      <c r="DG187" s="223" t="str">
        <f t="shared" ca="1" si="282"/>
        <v>-5,28331296207275+5,28331296207252i</v>
      </c>
      <c r="DH187" s="223" t="str">
        <f t="shared" ca="1" si="283"/>
        <v>7,29018565216487+1,63706593250817i</v>
      </c>
      <c r="DI187" s="223" t="str">
        <f t="shared" ca="1" si="284"/>
        <v>-2,51715098281619-7,03496571705342i</v>
      </c>
      <c r="DJ187" s="223" t="str">
        <f t="shared" ca="1" si="285"/>
        <v>-4,5968460827637+5,89031389671123i</v>
      </c>
      <c r="DK187" s="223" t="str">
        <f t="shared" ca="1" si="286"/>
        <v>7,43575440934241+0,732357886797311i</v>
      </c>
      <c r="DL187" s="223" t="str">
        <f t="shared" ca="1" si="287"/>
        <v>-3,35937573936495-6,67393334939567i</v>
      </c>
      <c r="DM187" s="223" t="str">
        <f t="shared" ca="1" si="288"/>
        <v>-3,84123835960798+6,40871902762835i</v>
      </c>
      <c r="DN187" s="223" t="str">
        <f t="shared" ca="1" si="289"/>
        <v>7,46948249898469-0,183365503219152i</v>
      </c>
      <c r="DO187" s="223" t="str">
        <f t="shared" ca="1" si="290"/>
        <v>-4,15107235788477-6,21251881204511i</v>
      </c>
      <c r="DP187" s="223" t="str">
        <f t="shared" ca="1" si="291"/>
        <v>-3,02785483609526+6,83073105911395i</v>
      </c>
      <c r="DQ187" s="223" t="str">
        <f t="shared" ca="1" si="292"/>
        <v>7,39086261922873-1,09633090538253i</v>
      </c>
      <c r="DR187" s="223" t="str">
        <f t="shared" ca="1" si="293"/>
        <v>-4,88033298430678-5,65766220913697i</v>
      </c>
      <c r="DS187" s="223" t="str">
        <f t="shared" ca="1" si="294"/>
        <v>-2,16892955750598+7,15000253741118i</v>
      </c>
      <c r="DT187" s="223" t="str">
        <f t="shared" ca="1" si="295"/>
        <v>7,20107728624435-1,9928064702688i</v>
      </c>
      <c r="DU187" s="223" t="str">
        <f t="shared" ca="1" si="296"/>
        <v>-5,53618886001897-5,01770910043731i</v>
      </c>
      <c r="DV187" s="223" t="str">
        <f t="shared" ca="1" si="297"/>
        <v>-1,27738155953341+7,36173132230275i</v>
      </c>
      <c r="DW187" s="223" t="str">
        <f t="shared" ca="1" si="298"/>
        <v>6,90298104809544-2,85930837092549i</v>
      </c>
      <c r="DX187" s="223" t="str">
        <f t="shared" ca="1" si="299"/>
        <v>-6,10877530218231-4,30228497636509i</v>
      </c>
      <c r="DY187" s="223" t="str">
        <f t="shared" ca="1" si="300"/>
        <v>-0,366620553908323+7,46273281578949i</v>
      </c>
      <c r="DZ187" s="223" t="str">
        <f t="shared" ca="1" si="301"/>
        <v>6,50105754967137-3,68280361223216i</v>
      </c>
      <c r="EA187" s="223" t="str">
        <f t="shared" ca="1" si="302"/>
        <v>-6,58948007773281-3,52215048167619i</v>
      </c>
      <c r="EB187" s="223" t="str">
        <f t="shared" ca="1" si="303"/>
        <v>0,549654766091751+7,45148786139533i</v>
      </c>
      <c r="EC187" s="223" t="str">
        <f t="shared" ca="1" si="304"/>
        <v>6,00135209449527-4,4509060592543i</v>
      </c>
      <c r="ED187" s="223" t="str">
        <f t="shared" ca="1" si="305"/>
        <v>-6,97107293941242-2,68903956530975i</v>
      </c>
      <c r="EE187" s="223" t="str">
        <f t="shared" ca="1" si="306"/>
        <v>1,45766276679708+7,32816559370099i</v>
      </c>
      <c r="EF187" s="223" t="str">
        <f t="shared" ca="1" si="307"/>
        <v>5,41138071774822-5,15206273622441i</v>
      </c>
      <c r="EG187" s="223" t="str">
        <f t="shared" ca="1" si="308"/>
        <v>-7,24781437538786-1,81548299092293i</v>
      </c>
      <c r="EH187" s="223" t="str">
        <f t="shared" ca="1" si="309"/>
        <v>2,34374616268605+7,0946208944033i</v>
      </c>
      <c r="EI187" s="223" t="str">
        <f t="shared" ca="1" si="310"/>
        <v>4,74001713807426-5,77572759409339i</v>
      </c>
      <c r="EJ187" s="223" t="str">
        <f t="shared" ca="1" si="311"/>
        <v>-7,41554193687488-0,914619862488998i</v>
      </c>
      <c r="EK187" s="223" t="str">
        <f t="shared" ca="1" si="312"/>
        <v>3,1945774347235+6,75436649316313i</v>
      </c>
      <c r="EL187" s="223" t="str">
        <f t="shared" ca="1" si="313"/>
        <v>3,99735928862861-6,31252013288069i</v>
      </c>
      <c r="EM187" s="223" t="str">
        <f t="shared" ca="1" si="314"/>
        <v>-7,47173284522469-2,12364280389972E-13i</v>
      </c>
      <c r="EN187" s="223"/>
      <c r="EO187" s="223"/>
      <c r="EP187" s="223"/>
    </row>
    <row r="188" spans="1:146" ht="15.75" thickBot="1">
      <c r="A188" s="257">
        <f t="shared" si="181"/>
        <v>1.7187500000000011E-3</v>
      </c>
      <c r="B188" s="256">
        <v>88</v>
      </c>
      <c r="C188" s="230">
        <f t="shared" si="182"/>
        <v>17600</v>
      </c>
      <c r="D188" s="229">
        <f t="shared" si="315"/>
        <v>110584.06140636072</v>
      </c>
      <c r="E188" s="229" t="str">
        <f t="shared" si="316"/>
        <v>110584,061406361i</v>
      </c>
      <c r="F188" s="229" t="str">
        <f t="shared" si="183"/>
        <v>0,00665551319921653+0,000900305269670011i</v>
      </c>
      <c r="G188" s="229" t="str">
        <f t="shared" si="184"/>
        <v>-4,53077349937795+1,93165726148928i</v>
      </c>
      <c r="H188" s="229" t="str">
        <f t="shared" si="180"/>
        <v>0,00201065446015451-0,00480251816277789i</v>
      </c>
      <c r="I188" s="229" t="str">
        <f t="shared" si="317"/>
        <v>-0,00198795219222526+0,00463717309880555i</v>
      </c>
      <c r="J188" s="255" t="str">
        <f ca="1">IMPRODUCT(1/N_FFT2,CY100)</f>
        <v>0,0381617897119331-0,00016773941157262i</v>
      </c>
      <c r="K188" s="254" t="str">
        <f t="shared" ca="1" si="318"/>
        <v>-0,0000750859768301227+0,000177296282585409i</v>
      </c>
      <c r="N188" s="246">
        <f t="shared" ca="1" si="185"/>
        <v>17.472930017119378</v>
      </c>
      <c r="O188" s="223">
        <f t="shared" ca="1" si="186"/>
        <v>7.4729300171193769</v>
      </c>
      <c r="P188" s="223" t="str">
        <f t="shared" ca="1" si="187"/>
        <v>-4,15173747095018-6,21351422409831i</v>
      </c>
      <c r="Q188" s="223" t="str">
        <f t="shared" ca="1" si="188"/>
        <v>-2,85976650877532+6,90408709070583i</v>
      </c>
      <c r="R188" s="223" t="str">
        <f t="shared" ca="1" si="189"/>
        <v>7,32933976227414-1,45789632344382i</v>
      </c>
      <c r="S188" s="223" t="str">
        <f t="shared" ca="1" si="190"/>
        <v>-5,28415949043761-5,28415949043762i</v>
      </c>
      <c r="T188" s="223" t="str">
        <f t="shared" ca="1" si="191"/>
        <v>-1,45789632344391+7,32933976227413i</v>
      </c>
      <c r="U188" s="223" t="str">
        <f t="shared" ca="1" si="192"/>
        <v>6,9040870907058-2,85976650877538i</v>
      </c>
      <c r="V188" s="223" t="str">
        <f t="shared" ca="1" si="193"/>
        <v>-6,21351422409838-4,15173747095007i</v>
      </c>
      <c r="W188" s="223" t="str">
        <f t="shared" ca="1" si="194"/>
        <v>2,73730900506395E-13+7,47293001711938i</v>
      </c>
      <c r="X188" s="223" t="str">
        <f t="shared" ca="1" si="195"/>
        <v>6,21351422409849-4,15173747094991i</v>
      </c>
      <c r="Y188" s="223" t="str">
        <f t="shared" ca="1" si="196"/>
        <v>-6,90408709070573-2,85976650877555i</v>
      </c>
      <c r="Z188" s="223" t="str">
        <f t="shared" ca="1" si="197"/>
        <v>1,45789632344373+7,32933976227416i</v>
      </c>
      <c r="AA188" s="223" t="str">
        <f t="shared" ca="1" si="198"/>
        <v>5,28415949043758-5,28415949043765i</v>
      </c>
      <c r="AB188" s="223" t="str">
        <f t="shared" ca="1" si="199"/>
        <v>-7,32933976227418-1,45789632344363i</v>
      </c>
      <c r="AC188" s="223" t="str">
        <f t="shared" ca="1" si="200"/>
        <v>2,85976650877562+6,9040870907057i</v>
      </c>
      <c r="AD188" s="223" t="str">
        <f t="shared" ca="1" si="201"/>
        <v>4,15173747095044-6,21351422409813i</v>
      </c>
      <c r="AE188" s="223" t="str">
        <f t="shared" ca="1" si="202"/>
        <v>-7,47293001711938-1,95915258378298E-13i</v>
      </c>
      <c r="AF188" s="223" t="str">
        <f t="shared" ca="1" si="203"/>
        <v>4,15173747095016+6,21351422409832i</v>
      </c>
      <c r="AG188" s="223" t="str">
        <f t="shared" ca="1" si="204"/>
        <v>2,85976650877529-6,90408709070584i</v>
      </c>
      <c r="AH188" s="223" t="str">
        <f t="shared" ca="1" si="205"/>
        <v>-7,32933976227411+1,45789632344397i</v>
      </c>
      <c r="AI188" s="223" t="str">
        <f t="shared" ca="1" si="206"/>
        <v>5,28415949043784+5,28415949043739i</v>
      </c>
      <c r="AJ188" s="223" t="str">
        <f t="shared" ca="1" si="207"/>
        <v>1,45789632344411-7,32933976227408i</v>
      </c>
      <c r="AK188" s="223" t="str">
        <f t="shared" ca="1" si="208"/>
        <v>-6,90408709070587+2,8597665087752i</v>
      </c>
      <c r="AL188" s="223" t="str">
        <f t="shared" ca="1" si="209"/>
        <v>6,21351422409827+4,15173747095024i</v>
      </c>
      <c r="AM188" s="223" t="str">
        <f t="shared" ca="1" si="210"/>
        <v>-1,04364822820636E-13-7,47293001711938i</v>
      </c>
      <c r="AN188" s="223" t="str">
        <f t="shared" ca="1" si="211"/>
        <v>-6,21351422409819+4,15173747095036i</v>
      </c>
      <c r="AO188" s="223" t="str">
        <f t="shared" ca="1" si="212"/>
        <v>6,90408709070596+2,85976650877502i</v>
      </c>
      <c r="AP188" s="223" t="str">
        <f t="shared" ca="1" si="213"/>
        <v>-1,45789632344354-7,3293397622742i</v>
      </c>
      <c r="AQ188" s="223" t="str">
        <f t="shared" ca="1" si="214"/>
        <v>-5,28415949043774+5,28415949043749i</v>
      </c>
      <c r="AR188" s="223" t="str">
        <f t="shared" ca="1" si="215"/>
        <v>-5,28415949043774+5,28415949043749i</v>
      </c>
      <c r="AS188" s="223" t="str">
        <f t="shared" ca="1" si="216"/>
        <v>-2,85976650877549-6,90408709070575i</v>
      </c>
      <c r="AT188" s="223" t="str">
        <f t="shared" ca="1" si="217"/>
        <v>-4,15173747094999+6,21351422409844i</v>
      </c>
      <c r="AU188" s="223" t="str">
        <f t="shared" ca="1" si="218"/>
        <v>7,47293001711938+3,91830516756595E-13i</v>
      </c>
      <c r="AV188" s="223" t="str">
        <f t="shared" ca="1" si="219"/>
        <v>-4,15173747094995-6,21351422409846i</v>
      </c>
      <c r="AW188" s="223" t="str">
        <f t="shared" ca="1" si="220"/>
        <v>-2,85976650877542+6,90408709070578i</v>
      </c>
      <c r="AX188" s="223" t="str">
        <f t="shared" ca="1" si="221"/>
        <v>7,32933976227414-1,45789632344384i</v>
      </c>
      <c r="AY188" s="223" t="str">
        <f t="shared" ca="1" si="222"/>
        <v>-5,28415949043771-5,28415949043752i</v>
      </c>
      <c r="AZ188" s="223" t="str">
        <f t="shared" ca="1" si="223"/>
        <v>-1,45789632344358+7,32933976227419i</v>
      </c>
      <c r="BA188" s="223" t="str">
        <f t="shared" ca="1" si="224"/>
        <v>6,90408709070596-2,85976650877498i</v>
      </c>
      <c r="BB188" s="223" t="str">
        <f t="shared" ca="1" si="225"/>
        <v>-6,2135142240982-4,15173747095035i</v>
      </c>
      <c r="BC188" s="223" t="str">
        <f t="shared" ca="1" si="226"/>
        <v>-9,15504355576611E-14+7,47293001711938i</v>
      </c>
      <c r="BD188" s="223" t="str">
        <f t="shared" ca="1" si="227"/>
        <v>6,21351422409829-4,1517374709502i</v>
      </c>
      <c r="BE188" s="223" t="str">
        <f t="shared" ca="1" si="228"/>
        <v>-6,90408709070586-2,85976650877524i</v>
      </c>
      <c r="BF188" s="223" t="str">
        <f t="shared" ca="1" si="229"/>
        <v>1,4578963234434+7,32933976227422i</v>
      </c>
      <c r="BG188" s="223" t="str">
        <f t="shared" ca="1" si="230"/>
        <v>5,28415949043783-5,28415949043739i</v>
      </c>
      <c r="BH188" s="223" t="str">
        <f t="shared" ca="1" si="231"/>
        <v>-7,32933976227411-1,45789632344402i</v>
      </c>
      <c r="BI188" s="223" t="str">
        <f t="shared" ca="1" si="232"/>
        <v>2,85976650877526+6,90408709070585i</v>
      </c>
      <c r="BJ188" s="223" t="str">
        <f t="shared" ca="1" si="233"/>
        <v>4,15173747095143-6,21351422409748i</v>
      </c>
      <c r="BK188" s="223" t="str">
        <f t="shared" ca="1" si="234"/>
        <v>-7,47293001711938-1,2780244731409E-12i</v>
      </c>
      <c r="BL188" s="223" t="str">
        <f t="shared" ca="1" si="235"/>
        <v>4,15173747094922+6,21351422409895i</v>
      </c>
      <c r="BM188" s="223" t="str">
        <f t="shared" ca="1" si="236"/>
        <v>2,85976650877634-6,9040870907054i</v>
      </c>
      <c r="BN188" s="223" t="str">
        <f t="shared" ca="1" si="237"/>
        <v>-7,32933976227434+1,45789632344286i</v>
      </c>
      <c r="BO188" s="223" t="str">
        <f t="shared" ca="1" si="238"/>
        <v>5,28415949043708+5,28415949043815i</v>
      </c>
      <c r="BP188" s="223" t="str">
        <f t="shared" ca="1" si="239"/>
        <v>1,45789632344445-7,32933976227402i</v>
      </c>
      <c r="BQ188" s="223" t="str">
        <f t="shared" ca="1" si="240"/>
        <v>-6,90408709070602+2,85976650877485i</v>
      </c>
      <c r="BR188" s="223" t="str">
        <f t="shared" ca="1" si="241"/>
        <v>6,21351422409805+4,15173747095056i</v>
      </c>
      <c r="BS188" s="223" t="str">
        <f t="shared" ca="1" si="242"/>
        <v>3,40564055321036E-13-7,47293001711938i</v>
      </c>
      <c r="BT188" s="223" t="str">
        <f t="shared" ca="1" si="243"/>
        <v>-6,21351422409837+4,15173747095009i</v>
      </c>
      <c r="BU188" s="223" t="str">
        <f t="shared" ca="1" si="244"/>
        <v>6,9040870907058+2,85976650877538i</v>
      </c>
      <c r="BV188" s="223" t="str">
        <f t="shared" ca="1" si="245"/>
        <v>-1,45789632344388-7,32933976227413i</v>
      </c>
      <c r="BW188" s="223" t="str">
        <f t="shared" ca="1" si="246"/>
        <v>-5,28415949043741+5,28415949043782i</v>
      </c>
      <c r="BX188" s="223" t="str">
        <f t="shared" ca="1" si="247"/>
        <v>7,3293397622742+1,45789632344353i</v>
      </c>
      <c r="BY188" s="223" t="str">
        <f t="shared" ca="1" si="248"/>
        <v>-2,85976650877581-6,90408709070562i</v>
      </c>
      <c r="BZ188" s="223" t="str">
        <f t="shared" ca="1" si="249"/>
        <v>-4,15173747094961+6,2135142240987i</v>
      </c>
      <c r="CA188" s="223" t="str">
        <f t="shared" ca="1" si="250"/>
        <v>7,47293001711938-7,03093085268987E-13i</v>
      </c>
      <c r="CB188" s="223" t="str">
        <f t="shared" ca="1" si="251"/>
        <v>-4,15173747095095-6,21351422409779i</v>
      </c>
      <c r="CC188" s="223" t="str">
        <f t="shared" ca="1" si="252"/>
        <v>-2,85976650877451+6,90408709070616i</v>
      </c>
      <c r="CD188" s="223" t="str">
        <f t="shared" ca="1" si="253"/>
        <v>7,32933976227393-1,45789632344491i</v>
      </c>
      <c r="CE188" s="223" t="str">
        <f t="shared" ca="1" si="254"/>
        <v>-5,28415949043855-5,28415949043668i</v>
      </c>
      <c r="CF188" s="223" t="str">
        <f t="shared" ca="1" si="255"/>
        <v>-1,45789632344251+7,3293397622744i</v>
      </c>
      <c r="CG188" s="223" t="str">
        <f t="shared" ca="1" si="256"/>
        <v>6,90408709070522-2,85976650877677i</v>
      </c>
      <c r="CH188" s="223" t="str">
        <f t="shared" ca="1" si="257"/>
        <v>-6,21351422409915-4,15173747094891i</v>
      </c>
      <c r="CI188" s="223" t="str">
        <f t="shared" ca="1" si="258"/>
        <v>1,74675022585901E-12+7,47293001711938i</v>
      </c>
      <c r="CJ188" s="223" t="str">
        <f t="shared" ca="1" si="259"/>
        <v>6,21351422409722-4,15173747095182i</v>
      </c>
      <c r="CK188" s="223" t="str">
        <f t="shared" ca="1" si="260"/>
        <v>-6,90408709070656-2,85976650877355i</v>
      </c>
      <c r="CL188" s="223" t="str">
        <f t="shared" ca="1" si="261"/>
        <v>1,45789632344593+7,32933976227372i</v>
      </c>
      <c r="CM188" s="223" t="str">
        <f t="shared" ca="1" si="262"/>
        <v>5,28415949043609-5,28415949043914i</v>
      </c>
      <c r="CN188" s="223" t="str">
        <f t="shared" ca="1" si="263"/>
        <v>-7,32933976227461-1,45789632344148i</v>
      </c>
      <c r="CO188" s="223" t="str">
        <f t="shared" ca="1" si="264"/>
        <v>2,85976650877774+6,90408709070483i</v>
      </c>
      <c r="CP188" s="223" t="str">
        <f t="shared" ca="1" si="265"/>
        <v>4,15173747094805-6,21351422409973i</v>
      </c>
      <c r="CQ188" s="223" t="str">
        <f t="shared" ca="1" si="266"/>
        <v>-7,47293001711938+2,79040736644903E-12i</v>
      </c>
      <c r="CR188" s="223" t="str">
        <f t="shared" ca="1" si="267"/>
        <v>4,15173747095269+6,21351422409663i</v>
      </c>
      <c r="CS188" s="223" t="str">
        <f t="shared" ca="1" si="268"/>
        <v>2,85976650877258-6,90408709070696i</v>
      </c>
      <c r="CT188" s="223" t="str">
        <f t="shared" ca="1" si="269"/>
        <v>-7,32933976227352+1,45789632344695i</v>
      </c>
      <c r="CU188" s="223" t="str">
        <f t="shared" ca="1" si="270"/>
        <v>5,28415949043988+5,28415949043535i</v>
      </c>
      <c r="CV188" s="223" t="str">
        <f t="shared" ca="1" si="271"/>
        <v>1,45789632344046-7,32933976227481i</v>
      </c>
      <c r="CW188" s="223" t="str">
        <f t="shared" ca="1" si="272"/>
        <v>-6,90408709070735+2,85976650877164i</v>
      </c>
      <c r="CX188" s="223" t="str">
        <f t="shared" ca="1" si="273"/>
        <v>6,21351422409618+4,15173747095336i</v>
      </c>
      <c r="CY188" s="223" t="str">
        <f t="shared" ca="1" si="274"/>
        <v>3,59970608687183E-12-7,47293001711938i</v>
      </c>
      <c r="CZ188" s="223" t="str">
        <f t="shared" ca="1" si="275"/>
        <v>-6,2135142241003+4,15173747094719i</v>
      </c>
      <c r="DA188" s="223" t="str">
        <f t="shared" ca="1" si="276"/>
        <v>6,90408709070451+2,85976650877849i</v>
      </c>
      <c r="DB188" s="223" t="str">
        <f t="shared" ca="1" si="277"/>
        <v>-1,45789632344069-7,32933976227476i</v>
      </c>
      <c r="DC188" s="223" t="str">
        <f t="shared" ca="1" si="278"/>
        <v>-5,28415949043987+5,28415949043536i</v>
      </c>
      <c r="DD188" s="223" t="str">
        <f t="shared" ca="1" si="279"/>
        <v>7,32933976227357+1,45789632344673i</v>
      </c>
      <c r="DE188" s="223" t="str">
        <f t="shared" ca="1" si="280"/>
        <v>-2,8597665087726-6,90408709070695i</v>
      </c>
      <c r="DF188" s="223" t="str">
        <f t="shared" ca="1" si="281"/>
        <v>-4,15173747095249+6,21351422409677i</v>
      </c>
      <c r="DG188" s="223" t="str">
        <f t="shared" ca="1" si="282"/>
        <v>7,47293001711938+2,55604894628181E-12i</v>
      </c>
      <c r="DH188" s="223" t="str">
        <f t="shared" ca="1" si="283"/>
        <v>-4,15173747094807-6,21351422409972i</v>
      </c>
      <c r="DI188" s="223" t="str">
        <f t="shared" ca="1" si="284"/>
        <v>-2,85976650877752+6,90408709070492i</v>
      </c>
      <c r="DJ188" s="223" t="str">
        <f t="shared" ca="1" si="285"/>
        <v>7,32933976227461-1,45789632344151i</v>
      </c>
      <c r="DK188" s="223" t="str">
        <f t="shared" ca="1" si="286"/>
        <v>-5,2841594904361-5,28415949043913i</v>
      </c>
      <c r="DL188" s="223" t="str">
        <f t="shared" ca="1" si="287"/>
        <v>-1,45789632344571+7,32933976227377i</v>
      </c>
      <c r="DM188" s="223" t="str">
        <f t="shared" ca="1" si="288"/>
        <v>6,90408709070655-2,85976650877357i</v>
      </c>
      <c r="DN188" s="223" t="str">
        <f t="shared" ca="1" si="289"/>
        <v>-6,21351422409734-4,15173747095163i</v>
      </c>
      <c r="DO188" s="223" t="str">
        <f t="shared" ca="1" si="290"/>
        <v>-1,51239180569178E-12+7,47293001711938i</v>
      </c>
      <c r="DP188" s="223" t="str">
        <f t="shared" ca="1" si="291"/>
        <v>6,21351422409914-4,15173747094893i</v>
      </c>
      <c r="DQ188" s="223" t="str">
        <f t="shared" ca="1" si="292"/>
        <v>-6,90408709070531-2,85976650877656i</v>
      </c>
      <c r="DR188" s="223" t="str">
        <f t="shared" ca="1" si="293"/>
        <v>1,45789632344253+7,3293397622744i</v>
      </c>
      <c r="DS188" s="223" t="str">
        <f t="shared" ca="1" si="294"/>
        <v>5,28415949043839-5,28415949043684i</v>
      </c>
      <c r="DT188" s="223" t="str">
        <f t="shared" ca="1" si="295"/>
        <v>-7,32933976227397-1,45789632344468i</v>
      </c>
      <c r="DU188" s="223" t="str">
        <f t="shared" ca="1" si="296"/>
        <v>2,85976650877453+6,90408709070615i</v>
      </c>
      <c r="DV188" s="223" t="str">
        <f t="shared" ca="1" si="297"/>
        <v>4,15173747095076-6,21351422409793i</v>
      </c>
      <c r="DW188" s="223" t="str">
        <f t="shared" ca="1" si="298"/>
        <v>-7,47293001711938-6,81128110642072E-13i</v>
      </c>
      <c r="DX188" s="223" t="str">
        <f t="shared" ca="1" si="299"/>
        <v>4,1517374709498+6,21351422409856i</v>
      </c>
      <c r="DY188" s="223" t="str">
        <f t="shared" ca="1" si="300"/>
        <v>2,85976650877559-6,90408709070571i</v>
      </c>
      <c r="DZ188" s="223" t="str">
        <f t="shared" ca="1" si="301"/>
        <v>-7,32933976227419+1,45789632344355i</v>
      </c>
      <c r="EA188" s="223" t="str">
        <f t="shared" ca="1" si="302"/>
        <v>5,28415949043757+5,28415949043765i</v>
      </c>
      <c r="EB188" s="223" t="str">
        <f t="shared" ca="1" si="303"/>
        <v>1,45789632344387-7,32933976227413i</v>
      </c>
      <c r="EC188" s="223" t="str">
        <f t="shared" ca="1" si="304"/>
        <v>-6,90408709070575+2,8597665087755i</v>
      </c>
      <c r="ED188" s="223" t="str">
        <f t="shared" ca="1" si="305"/>
        <v>6,21351422409839+4,15173747095006i</v>
      </c>
      <c r="EE188" s="223" t="str">
        <f t="shared" ca="1" si="306"/>
        <v>-5,74922475488262E-13-7,47293001711938i</v>
      </c>
      <c r="EF188" s="223" t="str">
        <f t="shared" ca="1" si="307"/>
        <v>-6,21351422409799+4,15173747095067i</v>
      </c>
      <c r="EG188" s="223" t="str">
        <f t="shared" ca="1" si="308"/>
        <v>6,90408709070603+2,85976650877482i</v>
      </c>
      <c r="EH188" s="223" t="str">
        <f t="shared" ca="1" si="309"/>
        <v>-1,45789632344479-7,32933976227396i</v>
      </c>
      <c r="EI188" s="223" t="str">
        <f t="shared" ca="1" si="310"/>
        <v>-5,28415949043691+5,28415949043831i</v>
      </c>
      <c r="EJ188" s="223" t="str">
        <f t="shared" ca="1" si="311"/>
        <v>7,32933976227434+1,45789632344284i</v>
      </c>
      <c r="EK188" s="223" t="str">
        <f t="shared" ca="1" si="312"/>
        <v>-2,85976650877665-6,90408709070527i</v>
      </c>
      <c r="EL188" s="223" t="str">
        <f t="shared" ca="1" si="313"/>
        <v>-4,15173747094902+6,21351422409908i</v>
      </c>
      <c r="EM188" s="223" t="str">
        <f t="shared" ca="1" si="314"/>
        <v>7,47293001711938-1,40618617053797E-12i</v>
      </c>
      <c r="EN188" s="223"/>
      <c r="EO188" s="223"/>
      <c r="EP188" s="223"/>
    </row>
    <row r="189" spans="1:146" ht="15.75" thickBot="1">
      <c r="A189" s="257">
        <f t="shared" si="181"/>
        <v>1.7382812500000011E-3</v>
      </c>
      <c r="B189" s="256">
        <v>89</v>
      </c>
      <c r="C189" s="230">
        <f t="shared" si="182"/>
        <v>17800</v>
      </c>
      <c r="D189" s="229">
        <f t="shared" si="315"/>
        <v>111840.69846779664</v>
      </c>
      <c r="E189" s="229" t="str">
        <f t="shared" si="316"/>
        <v>111840,698467797i</v>
      </c>
      <c r="F189" s="229" t="str">
        <f t="shared" si="183"/>
        <v>0,00651642592557362+0,000926719968198909i</v>
      </c>
      <c r="G189" s="229" t="str">
        <f t="shared" si="184"/>
        <v>-4,50475724222564+1,96222900593363i</v>
      </c>
      <c r="H189" s="229" t="str">
        <f t="shared" si="180"/>
        <v>0,00201038617684614-0,00474851715536978i</v>
      </c>
      <c r="I189" s="229" t="str">
        <f t="shared" si="317"/>
        <v>-0,00198793100472053+0,00458836231033524i</v>
      </c>
      <c r="J189" s="255" t="str">
        <f ca="1">IMPRODUCT(1/N_FFT2,CZ100)</f>
        <v>0,00393399339286848-0,00445837929232102i</v>
      </c>
      <c r="K189" s="254" t="str">
        <f t="shared" ca="1" si="318"/>
        <v>0,0000126361520720159+0,0000269135374389545i</v>
      </c>
      <c r="N189" s="246">
        <f t="shared" ca="1" si="185"/>
        <v>17.474023592896462</v>
      </c>
      <c r="O189" s="223">
        <f t="shared" ca="1" si="186"/>
        <v>7.4740235928964607</v>
      </c>
      <c r="P189" s="223" t="str">
        <f t="shared" ca="1" si="187"/>
        <v>-4,30360400764-6,11064818268879i</v>
      </c>
      <c r="Q189" s="223" t="str">
        <f t="shared" ca="1" si="188"/>
        <v>-2,51792271246086+7,03712255692955i</v>
      </c>
      <c r="R189" s="223" t="str">
        <f t="shared" ca="1" si="189"/>
        <v>7,20328505402405-1,99341744189387i</v>
      </c>
      <c r="S189" s="223" t="str">
        <f t="shared" ca="1" si="190"/>
        <v>-5,77749836598868-4,74147037301417i</v>
      </c>
      <c r="T189" s="223" t="str">
        <f t="shared" ca="1" si="191"/>
        <v>-0,54982328394479+7,45377240218704i</v>
      </c>
      <c r="U189" s="223" t="str">
        <f t="shared" ca="1" si="192"/>
        <v>6,41068386744439-3,84241603927284i</v>
      </c>
      <c r="V189" s="223" t="str">
        <f t="shared" ca="1" si="193"/>
        <v>-6,83282528298438-3,02878314168946i</v>
      </c>
      <c r="W189" s="223" t="str">
        <f t="shared" ca="1" si="194"/>
        <v>1,45810966949413+7,33041232529935i</v>
      </c>
      <c r="X189" s="223" t="str">
        <f t="shared" ca="1" si="195"/>
        <v>5,1536422996234-5,41303978506581i</v>
      </c>
      <c r="Y189" s="223" t="str">
        <f t="shared" ca="1" si="196"/>
        <v>-7,39312857301572-1,09666702787649i</v>
      </c>
      <c r="Z189" s="223" t="str">
        <f t="shared" ca="1" si="197"/>
        <v>3,36040568547217+6,67597950088369i</v>
      </c>
      <c r="AA189" s="223" t="str">
        <f t="shared" ca="1" si="198"/>
        <v>3,52323033265215-6,59150033681655i</v>
      </c>
      <c r="AB189" s="223" t="str">
        <f t="shared" ca="1" si="199"/>
        <v>-7,41781545705765+0,914900274461386i</v>
      </c>
      <c r="AC189" s="223" t="str">
        <f t="shared" ca="1" si="200"/>
        <v>5,01924747254727+5,53788619208636i</v>
      </c>
      <c r="AD189" s="223" t="str">
        <f t="shared" ca="1" si="201"/>
        <v>1,63756783816527-7,2924207395473i</v>
      </c>
      <c r="AE189" s="223" t="str">
        <f t="shared" ca="1" si="202"/>
        <v>-6,90509742298336+2,86018500210763i</v>
      </c>
      <c r="AF189" s="223" t="str">
        <f t="shared" ca="1" si="203"/>
        <v>6,31445547921898+3,99858483317965i</v>
      </c>
      <c r="AG189" s="223" t="str">
        <f t="shared" ca="1" si="204"/>
        <v>-0,366732955571988-7,46502080415522i</v>
      </c>
      <c r="AH189" s="223" t="str">
        <f t="shared" ca="1" si="205"/>
        <v>-5,89211979945693+4,59825542309478i</v>
      </c>
      <c r="AI189" s="223" t="str">
        <f t="shared" ca="1" si="206"/>
        <v>7,15219464625687+2,16959452645591i</v>
      </c>
      <c r="AJ189" s="223" t="str">
        <f t="shared" ca="1" si="207"/>
        <v>-2,34446472840202-7,09679602387245i</v>
      </c>
      <c r="AK189" s="223" t="str">
        <f t="shared" ca="1" si="208"/>
        <v>-4,45227065604829+6,00319204027859i</v>
      </c>
      <c r="AL189" s="223" t="str">
        <f t="shared" ca="1" si="209"/>
        <v>7,47177255672615+0,18342172097905i</v>
      </c>
      <c r="AM189" s="223" t="str">
        <f t="shared" ca="1" si="210"/>
        <v>-4,15234502909965-6,21442349912559i</v>
      </c>
      <c r="AN189" s="223" t="str">
        <f t="shared" ca="1" si="211"/>
        <v>-2,68986399402904+6,97321019049327i</v>
      </c>
      <c r="AO189" s="223" t="str">
        <f t="shared" ca="1" si="212"/>
        <v>7,25003647222291-1,81603959720334i</v>
      </c>
      <c r="AP189" s="223" t="str">
        <f t="shared" ca="1" si="213"/>
        <v>-5,65939678353923-4,88182923847596i</v>
      </c>
      <c r="AQ189" s="223" t="str">
        <f t="shared" ca="1" si="214"/>
        <v>-0,732582419331275+7,43803412643822i</v>
      </c>
      <c r="AR189" s="223" t="str">
        <f t="shared" ca="1" si="215"/>
        <v>-0,732582419331275+7,43803412643822i</v>
      </c>
      <c r="AS189" s="223" t="str">
        <f t="shared" ca="1" si="216"/>
        <v>-6,75643730453044-3,1955568555609i</v>
      </c>
      <c r="AT189" s="223" t="str">
        <f t="shared" ca="1" si="217"/>
        <v>1,27777319008032+7,36398834476841i</v>
      </c>
      <c r="AU189" s="223" t="str">
        <f t="shared" ca="1" si="218"/>
        <v>5,28493276528532-5,28493276528534i</v>
      </c>
      <c r="AV189" s="223" t="str">
        <f t="shared" ca="1" si="219"/>
        <v>-7,36398834476841-1,27777319008029i</v>
      </c>
      <c r="AW189" s="223" t="str">
        <f t="shared" ca="1" si="220"/>
        <v>3,19555685556093+6,75643730453044i</v>
      </c>
      <c r="AX189" s="223" t="str">
        <f t="shared" ca="1" si="221"/>
        <v>3,68393271762118-6,50305069941894i</v>
      </c>
      <c r="AY189" s="223" t="str">
        <f t="shared" ca="1" si="222"/>
        <v>-7,43803412643823+0,732582419331248i</v>
      </c>
      <c r="AZ189" s="223" t="str">
        <f t="shared" ca="1" si="223"/>
        <v>4,88182923847602+5,65939678353917i</v>
      </c>
      <c r="BA189" s="223" t="str">
        <f t="shared" ca="1" si="224"/>
        <v>1,81603959720332-7,25003647222292i</v>
      </c>
      <c r="BB189" s="223" t="str">
        <f t="shared" ca="1" si="225"/>
        <v>-6,97321019049325+2,68986399402906i</v>
      </c>
      <c r="BC189" s="223" t="str">
        <f t="shared" ca="1" si="226"/>
        <v>6,2144234991256+4,15234502909963i</v>
      </c>
      <c r="BD189" s="223" t="str">
        <f t="shared" ca="1" si="227"/>
        <v>-0,183421720979076-7,47177255672615i</v>
      </c>
      <c r="BE189" s="223" t="str">
        <f t="shared" ca="1" si="228"/>
        <v>-6,00319204027861+4,45227065604826i</v>
      </c>
      <c r="BF189" s="223" t="str">
        <f t="shared" ca="1" si="229"/>
        <v>7,09679602387244+2,34446472840205i</v>
      </c>
      <c r="BG189" s="223" t="str">
        <f t="shared" ca="1" si="230"/>
        <v>-2,16959452645588-7,15219464625688i</v>
      </c>
      <c r="BH189" s="223" t="str">
        <f t="shared" ca="1" si="231"/>
        <v>-4,59825542309472+5,89211979945698i</v>
      </c>
      <c r="BI189" s="223" t="str">
        <f t="shared" ca="1" si="232"/>
        <v>7,46502080415523+0,366732955571962i</v>
      </c>
      <c r="BJ189" s="223" t="str">
        <f t="shared" ca="1" si="233"/>
        <v>-3,9985848331784-6,31445547921977i</v>
      </c>
      <c r="BK189" s="223" t="str">
        <f t="shared" ca="1" si="234"/>
        <v>-2,86018500210966+6,90509742298253i</v>
      </c>
      <c r="BL189" s="223" t="str">
        <f t="shared" ca="1" si="235"/>
        <v>7,29242073954811-1,63756783816167i</v>
      </c>
      <c r="BM189" s="223" t="str">
        <f t="shared" ca="1" si="236"/>
        <v>-5,53788619208786-5,01924747254562i</v>
      </c>
      <c r="BN189" s="223" t="str">
        <f t="shared" ca="1" si="237"/>
        <v>-0,914900274459943+7,41781545705783i</v>
      </c>
      <c r="BO189" s="223" t="str">
        <f t="shared" ca="1" si="238"/>
        <v>6,59150033681657-3,52323033265213i</v>
      </c>
      <c r="BP189" s="223" t="str">
        <f t="shared" ca="1" si="239"/>
        <v>-6,67597950088333-3,36040568547289i</v>
      </c>
      <c r="BQ189" s="223" t="str">
        <f t="shared" ca="1" si="240"/>
        <v>1,09666702787423+7,39312857301605i</v>
      </c>
      <c r="BR189" s="223" t="str">
        <f t="shared" ca="1" si="241"/>
        <v>5,41303978506784-5,15364229962127i</v>
      </c>
      <c r="BS189" s="223" t="str">
        <f t="shared" ca="1" si="242"/>
        <v>-7,33041232529993-1,45810966949119i</v>
      </c>
      <c r="BT189" s="223" t="str">
        <f t="shared" ca="1" si="243"/>
        <v>3,02878314169151+6,83282528298348i</v>
      </c>
      <c r="BU189" s="223" t="str">
        <f t="shared" ca="1" si="244"/>
        <v>3,8424160392722-6,41068386744478i</v>
      </c>
      <c r="BV189" s="223" t="str">
        <f t="shared" ca="1" si="245"/>
        <v>-7,45377240218703+0,549823283944881i</v>
      </c>
      <c r="BW189" s="223" t="str">
        <f t="shared" ca="1" si="246"/>
        <v>4,74147037301314+5,77749836598952i</v>
      </c>
      <c r="BX189" s="223" t="str">
        <f t="shared" ca="1" si="247"/>
        <v>1,99341744189624-7,20328505402339i</v>
      </c>
      <c r="BY189" s="223" t="str">
        <f t="shared" ca="1" si="248"/>
        <v>-7,03712255693076+2,51792271245747i</v>
      </c>
      <c r="BZ189" s="223" t="str">
        <f t="shared" ca="1" si="249"/>
        <v>6,11064818269032+4,30360400763784i</v>
      </c>
      <c r="CA189" s="223" t="str">
        <f t="shared" ca="1" si="250"/>
        <v>-1,51260664383571E-12-7,47402359289646i</v>
      </c>
      <c r="CB189" s="223" t="str">
        <f t="shared" ca="1" si="251"/>
        <v>-6,11064818268857+4,30360400764031i</v>
      </c>
      <c r="CC189" s="223" t="str">
        <f t="shared" ca="1" si="252"/>
        <v>7,03712255692927+2,51792271246163i</v>
      </c>
      <c r="CD189" s="223" t="str">
        <f t="shared" ca="1" si="253"/>
        <v>-1,99341744189199-7,20328505402457i</v>
      </c>
      <c r="CE189" s="223" t="str">
        <f t="shared" ca="1" si="254"/>
        <v>-4,74147037301654+5,77749836598672i</v>
      </c>
      <c r="CF189" s="223" t="str">
        <f t="shared" ca="1" si="255"/>
        <v>7,45377240218725+0,549823283941865i</v>
      </c>
      <c r="CG189" s="223" t="str">
        <f t="shared" ca="1" si="256"/>
        <v>-3,8424160392747-6,41068386744327i</v>
      </c>
      <c r="CH189" s="223" t="str">
        <f t="shared" ca="1" si="257"/>
        <v>-3,02878314168884+6,83282528298466i</v>
      </c>
      <c r="CI189" s="223" t="str">
        <f t="shared" ca="1" si="258"/>
        <v>7,33041232529936-1,45810966949405i</v>
      </c>
      <c r="CJ189" s="223" t="str">
        <f t="shared" ca="1" si="259"/>
        <v>-5,41303978506473-5,15364229962454i</v>
      </c>
      <c r="CK189" s="223" t="str">
        <f t="shared" ca="1" si="260"/>
        <v>-1,0966670278788+7,39312857301538i</v>
      </c>
      <c r="CL189" s="223" t="str">
        <f t="shared" ca="1" si="261"/>
        <v>6,67597950088541-3,36040568546875i</v>
      </c>
      <c r="CM189" s="223" t="str">
        <f t="shared" ca="1" si="262"/>
        <v>-6,59150033681799-3,52323033264946i</v>
      </c>
      <c r="CN189" s="223" t="str">
        <f t="shared" ca="1" si="263"/>
        <v>0,91490027446294+7,41781545705746i</v>
      </c>
      <c r="CO189" s="223" t="str">
        <f t="shared" ca="1" si="264"/>
        <v>5,53788619208582-5,01924747254786i</v>
      </c>
      <c r="CP189" s="223" t="str">
        <f t="shared" ca="1" si="265"/>
        <v>-7,29242073954715-1,63756783816598i</v>
      </c>
      <c r="CQ189" s="223" t="str">
        <f t="shared" ca="1" si="266"/>
        <v>2,86018500210559+6,90509742298421i</v>
      </c>
      <c r="CR189" s="223" t="str">
        <f t="shared" ca="1" si="267"/>
        <v>3,99858483318213-6,31445547921741i</v>
      </c>
      <c r="CS189" s="223" t="str">
        <f t="shared" ca="1" si="268"/>
        <v>-7,46502080415508+0,366732955574983i</v>
      </c>
      <c r="CT189" s="223" t="str">
        <f t="shared" ca="1" si="269"/>
        <v>4,59825542309652+5,89211979945557i</v>
      </c>
      <c r="CU189" s="223" t="str">
        <f t="shared" ca="1" si="270"/>
        <v>2,16959452645523-7,15219464625708i</v>
      </c>
      <c r="CV189" s="223" t="str">
        <f t="shared" ca="1" si="271"/>
        <v>-7,09679602387245+2,344464728402i</v>
      </c>
      <c r="CW189" s="223" t="str">
        <f t="shared" ca="1" si="272"/>
        <v>6,00319204027769+4,4522706560495i</v>
      </c>
      <c r="CX189" s="223" t="str">
        <f t="shared" ca="1" si="273"/>
        <v>0,183421720981361-7,47177255672609i</v>
      </c>
      <c r="CY189" s="223" t="str">
        <f t="shared" ca="1" si="274"/>
        <v>-6,2144234991277+4,15234502909649i</v>
      </c>
      <c r="CZ189" s="223" t="str">
        <f t="shared" ca="1" si="275"/>
        <v>6,97321019049438+2,68986399402614i</v>
      </c>
      <c r="DA189" s="223" t="str">
        <f t="shared" ca="1" si="276"/>
        <v>-1,81603959720491-7,25003647222252i</v>
      </c>
      <c r="DB189" s="223" t="str">
        <f t="shared" ca="1" si="277"/>
        <v>-4,88182923847534+5,65939678353976i</v>
      </c>
      <c r="DC189" s="223" t="str">
        <f t="shared" ca="1" si="278"/>
        <v>7,43803412643816+0,732582419331937i</v>
      </c>
      <c r="DD189" s="223" t="str">
        <f t="shared" ca="1" si="279"/>
        <v>-3,68393271761993-6,50305069941964i</v>
      </c>
      <c r="DE189" s="223" t="str">
        <f t="shared" ca="1" si="280"/>
        <v>-3,19555685556356+6,75643730452919i</v>
      </c>
      <c r="DF189" s="223" t="str">
        <f t="shared" ca="1" si="281"/>
        <v>7,36398834476776-1,277773190084i</v>
      </c>
      <c r="DG189" s="223" t="str">
        <f t="shared" ca="1" si="282"/>
        <v>-5,28493276528693-5,28493276528373i</v>
      </c>
      <c r="DH189" s="223" t="str">
        <f t="shared" ca="1" si="283"/>
        <v>-1,27777319007953+7,36398834476854i</v>
      </c>
      <c r="DI189" s="223" t="str">
        <f t="shared" ca="1" si="284"/>
        <v>6,75643730453042-3,19555685556095i</v>
      </c>
      <c r="DJ189" s="223" t="str">
        <f t="shared" ca="1" si="285"/>
        <v>-6,50305069941822-3,68393271762245i</v>
      </c>
      <c r="DK189" s="223" t="str">
        <f t="shared" ca="1" si="286"/>
        <v>0,732582419329054+7,43803412643845i</v>
      </c>
      <c r="DL189" s="223" t="str">
        <f t="shared" ca="1" si="287"/>
        <v>5,65939678354166-4,88182923847314i</v>
      </c>
      <c r="DM189" s="223" t="str">
        <f t="shared" ca="1" si="288"/>
        <v>-7,25003647222362-1,81603959720051i</v>
      </c>
      <c r="DN189" s="223" t="str">
        <f t="shared" ca="1" si="289"/>
        <v>2,68986399403037+6,97321019049275i</v>
      </c>
      <c r="DO189" s="223" t="str">
        <f t="shared" ca="1" si="290"/>
        <v>4,15234502909908-6,21442349912597i</v>
      </c>
      <c r="DP189" s="223" t="str">
        <f t="shared" ca="1" si="291"/>
        <v>-7,47177255672617+0,183421720978252i</v>
      </c>
      <c r="DQ189" s="223" t="str">
        <f t="shared" ca="1" si="292"/>
        <v>4,45227065604701+6,00319204027954i</v>
      </c>
      <c r="DR189" s="223" t="str">
        <f t="shared" ca="1" si="293"/>
        <v>2,34446472840495-7,09679602387148i</v>
      </c>
      <c r="DS189" s="223" t="str">
        <f t="shared" ca="1" si="294"/>
        <v>-7,15219464625577+2,16959452645957i</v>
      </c>
      <c r="DT189" s="223" t="str">
        <f t="shared" ca="1" si="295"/>
        <v>5,89211979945837+4,59825542309294i</v>
      </c>
      <c r="DU189" s="223" t="str">
        <f t="shared" ca="1" si="296"/>
        <v>0,366732955570451-7,46502080415531i</v>
      </c>
      <c r="DV189" s="223" t="str">
        <f t="shared" ca="1" si="297"/>
        <v>-6,31445547921895+3,99858483317968i</v>
      </c>
      <c r="DW189" s="223" t="str">
        <f t="shared" ca="1" si="298"/>
        <v>6,9050974229831+2,86018500210827i</v>
      </c>
      <c r="DX189" s="223" t="str">
        <f t="shared" ca="1" si="299"/>
        <v>-1,63756783816315-7,29242073954778i</v>
      </c>
      <c r="DY189" s="223" t="str">
        <f t="shared" ca="1" si="300"/>
        <v>-5,01924747255+5,53788619208388i</v>
      </c>
      <c r="DZ189" s="223" t="str">
        <f t="shared" ca="1" si="301"/>
        <v>7,41781545705802+0,914900274458441i</v>
      </c>
      <c r="EA189" s="223" t="str">
        <f t="shared" ca="1" si="302"/>
        <v>-3,52323033265346-6,59150033681585i</v>
      </c>
      <c r="EB189" s="223" t="str">
        <f t="shared" ca="1" si="303"/>
        <v>-3,36040568547154+6,67597950088401i</v>
      </c>
      <c r="EC189" s="223" t="str">
        <f t="shared" ca="1" si="304"/>
        <v>7,3931285730158-1,09666702787594i</v>
      </c>
      <c r="ED189" s="223" t="str">
        <f t="shared" ca="1" si="305"/>
        <v>-5,15364229962244-5,41303978506673i</v>
      </c>
      <c r="EE189" s="223" t="str">
        <f t="shared" ca="1" si="306"/>
        <v>-1,45810966949689+7,3304123252988i</v>
      </c>
      <c r="EF189" s="223" t="str">
        <f t="shared" ca="1" si="307"/>
        <v>6,8328252829829-3,0287831416928i</v>
      </c>
      <c r="EG189" s="223" t="str">
        <f t="shared" ca="1" si="308"/>
        <v>-6,41068386744549-3,84241603927099i</v>
      </c>
      <c r="EH189" s="223" t="str">
        <f t="shared" ca="1" si="309"/>
        <v>0,549823283946178+7,45377240218693i</v>
      </c>
      <c r="EI189" s="223" t="str">
        <f t="shared" ca="1" si="310"/>
        <v>5,77749836598869-4,74147037301414i</v>
      </c>
      <c r="EJ189" s="223" t="str">
        <f t="shared" ca="1" si="311"/>
        <v>-7,20328505402374-1,99341744189499i</v>
      </c>
      <c r="EK189" s="223" t="str">
        <f t="shared" ca="1" si="312"/>
        <v>2,5179227124587+7,03712255693032i</v>
      </c>
      <c r="EL189" s="223" t="str">
        <f t="shared" ca="1" si="313"/>
        <v>4,30360400764286-6,11064818268678i</v>
      </c>
      <c r="EM189" s="223" t="str">
        <f t="shared" ca="1" si="314"/>
        <v>-7,47402359289646+3,02521328767142E-12i</v>
      </c>
      <c r="EN189" s="223"/>
      <c r="EO189" s="223"/>
      <c r="EP189" s="223"/>
    </row>
    <row r="190" spans="1:146" ht="15.75" thickBot="1">
      <c r="A190" s="257">
        <f t="shared" si="181"/>
        <v>1.7578125000000011E-3</v>
      </c>
      <c r="B190" s="256">
        <v>90</v>
      </c>
      <c r="C190" s="230">
        <f t="shared" si="182"/>
        <v>18000</v>
      </c>
      <c r="D190" s="229">
        <f t="shared" si="315"/>
        <v>113097.33552923256</v>
      </c>
      <c r="E190" s="229" t="str">
        <f t="shared" si="316"/>
        <v>113097,335529233i</v>
      </c>
      <c r="F190" s="229" t="str">
        <f t="shared" si="183"/>
        <v>0,00638155699207964+0,000951452483894858i</v>
      </c>
      <c r="G190" s="229" t="str">
        <f t="shared" si="184"/>
        <v>-4,47844176870016+1,99206448751849i</v>
      </c>
      <c r="H190" s="229" t="str">
        <f t="shared" si="180"/>
        <v>0,00201012635450206-0,00469571737308603i</v>
      </c>
      <c r="I190" s="229" t="str">
        <f t="shared" si="317"/>
        <v>-0,00198791912219018+0,00454054445595879i</v>
      </c>
      <c r="J190" s="255" t="str">
        <f ca="1">IMPRODUCT(1/N_FFT2,DA100)</f>
        <v>0,020256956383538+0,000159357941590565i</v>
      </c>
      <c r="K190" s="254" t="str">
        <f t="shared" ca="1" si="318"/>
        <v>-0,0000409927627704097+0,0000916608203025117i</v>
      </c>
      <c r="N190" s="246">
        <f t="shared" ca="1" si="185"/>
        <v>17.475025377136603</v>
      </c>
      <c r="O190" s="223">
        <f t="shared" ca="1" si="186"/>
        <v>7.4750253771366024</v>
      </c>
      <c r="P190" s="223" t="str">
        <f t="shared" ca="1" si="187"/>
        <v>-4,45286741822354-6,00399668092508i</v>
      </c>
      <c r="Q190" s="223" t="str">
        <f t="shared" ca="1" si="188"/>
        <v>-2,16988532907099+7,15315329400389i</v>
      </c>
      <c r="R190" s="223" t="str">
        <f t="shared" ca="1" si="189"/>
        <v>7,03806578093544-2,51826020340667i</v>
      </c>
      <c r="S190" s="223" t="str">
        <f t="shared" ca="1" si="190"/>
        <v>-6,21525645227944-4,15290159060324i</v>
      </c>
      <c r="T190" s="223" t="str">
        <f t="shared" ca="1" si="191"/>
        <v>0,3667821107944+7,4660213817024i</v>
      </c>
      <c r="U190" s="223" t="str">
        <f t="shared" ca="1" si="192"/>
        <v>5,77827275567852-4,74210589820805i</v>
      </c>
      <c r="V190" s="223" t="str">
        <f t="shared" ca="1" si="193"/>
        <v>-7,2510082342449-1,81628301091785i</v>
      </c>
      <c r="W190" s="223" t="str">
        <f t="shared" ca="1" si="194"/>
        <v>2,86056836833888+6,90602295093893i</v>
      </c>
      <c r="X190" s="223" t="str">
        <f t="shared" ca="1" si="195"/>
        <v>3,84293105929996-6,4115431264481i</v>
      </c>
      <c r="Y190" s="223" t="str">
        <f t="shared" ca="1" si="196"/>
        <v>-7,43903108681345+0,732680611357578i</v>
      </c>
      <c r="Z190" s="223" t="str">
        <f t="shared" ca="1" si="197"/>
        <v>5,01992022972503+5,53862846524603i</v>
      </c>
      <c r="AA190" s="223" t="str">
        <f t="shared" ca="1" si="198"/>
        <v>1,45830510790417-7,33139486053621i</v>
      </c>
      <c r="AB190" s="223" t="str">
        <f t="shared" ca="1" si="199"/>
        <v>-6,75734290675753+3,19598517351534i</v>
      </c>
      <c r="AC190" s="223" t="str">
        <f t="shared" ca="1" si="200"/>
        <v>6,59238383164025+3,5237025704739i</v>
      </c>
      <c r="AD190" s="223" t="str">
        <f t="shared" ca="1" si="201"/>
        <v>-1,09681402015277-7,39411951445421i</v>
      </c>
      <c r="AE190" s="223" t="str">
        <f t="shared" ca="1" si="202"/>
        <v>-5,28564113371468+5,28564113371497i</v>
      </c>
      <c r="AF190" s="223" t="str">
        <f t="shared" ca="1" si="203"/>
        <v>7,39411951445416+1,09681402015309i</v>
      </c>
      <c r="AG190" s="223" t="str">
        <f t="shared" ca="1" si="204"/>
        <v>-3,52370257047359-6,59238383164042i</v>
      </c>
      <c r="AH190" s="223" t="str">
        <f t="shared" ca="1" si="205"/>
        <v>-3,19598517351566+6,75734290675738i</v>
      </c>
      <c r="AI190" s="223" t="str">
        <f t="shared" ca="1" si="206"/>
        <v>7,33139486053614-1,45830510790456i</v>
      </c>
      <c r="AJ190" s="223" t="str">
        <f t="shared" ca="1" si="207"/>
        <v>-5,53862846524629-5,01992022972474i</v>
      </c>
      <c r="AK190" s="223" t="str">
        <f t="shared" ca="1" si="208"/>
        <v>-0,732680611357929+7,43903108681341i</v>
      </c>
      <c r="AL190" s="223" t="str">
        <f t="shared" ca="1" si="209"/>
        <v>6,41154312644828-3,84293105929966i</v>
      </c>
      <c r="AM190" s="223" t="str">
        <f t="shared" ca="1" si="210"/>
        <v>-6,90602295093908-2,86056836833852i</v>
      </c>
      <c r="AN190" s="223" t="str">
        <f t="shared" ca="1" si="211"/>
        <v>1,81628301091822+7,25100823424481i</v>
      </c>
      <c r="AO190" s="223" t="str">
        <f t="shared" ca="1" si="212"/>
        <v>4,74210589820833-5,77827275567828i</v>
      </c>
      <c r="AP190" s="223" t="str">
        <f t="shared" ca="1" si="213"/>
        <v>-7,46602138170238-0,366782110794765i</v>
      </c>
      <c r="AQ190" s="223" t="str">
        <f t="shared" ca="1" si="214"/>
        <v>4,15290159060349+6,21525645227928i</v>
      </c>
      <c r="AR190" s="223" t="str">
        <f t="shared" ca="1" si="215"/>
        <v>4,15290159060349+6,21525645227928i</v>
      </c>
      <c r="AS190" s="223" t="str">
        <f t="shared" ca="1" si="216"/>
        <v>-7,15315329400388+2,16988532907104i</v>
      </c>
      <c r="AT190" s="223" t="str">
        <f t="shared" ca="1" si="217"/>
        <v>6,00399668092498+4,45286741822368i</v>
      </c>
      <c r="AU190" s="223" t="str">
        <f t="shared" ca="1" si="218"/>
        <v>3,26006721957646E-13-7,4750253771366i</v>
      </c>
      <c r="AV190" s="223" t="str">
        <f t="shared" ca="1" si="219"/>
        <v>-6,00399668092493+4,45286741822376i</v>
      </c>
      <c r="AW190" s="223" t="str">
        <f t="shared" ca="1" si="220"/>
        <v>7,1531532940039+2,16988532907095i</v>
      </c>
      <c r="AX190" s="223" t="str">
        <f t="shared" ca="1" si="221"/>
        <v>-2,51826020340657-7,03806578093548i</v>
      </c>
      <c r="AY190" s="223" t="str">
        <f t="shared" ca="1" si="222"/>
        <v>-4,15290159060346+6,2152564522793i</v>
      </c>
      <c r="AZ190" s="223" t="str">
        <f t="shared" ca="1" si="223"/>
        <v>7,46602138170238-0,366782110794804i</v>
      </c>
      <c r="BA190" s="223" t="str">
        <f t="shared" ca="1" si="224"/>
        <v>-4,74210589820836-5,77827275567826i</v>
      </c>
      <c r="BB190" s="223" t="str">
        <f t="shared" ca="1" si="225"/>
        <v>-1,81628301091818+7,25100823424482i</v>
      </c>
      <c r="BC190" s="223" t="str">
        <f t="shared" ca="1" si="226"/>
        <v>6,90602295093907-2,86056836833855i</v>
      </c>
      <c r="BD190" s="223" t="str">
        <f t="shared" ca="1" si="227"/>
        <v>-6,41154312644792-3,84293105930026i</v>
      </c>
      <c r="BE190" s="223" t="str">
        <f t="shared" ca="1" si="228"/>
        <v>0,732680611357968+7,43903108681341i</v>
      </c>
      <c r="BF190" s="223" t="str">
        <f t="shared" ca="1" si="229"/>
        <v>5,53862846524626-5,01992022972477i</v>
      </c>
      <c r="BG190" s="223" t="str">
        <f t="shared" ca="1" si="230"/>
        <v>-7,33139486053614-1,45830510790452i</v>
      </c>
      <c r="BH190" s="223" t="str">
        <f t="shared" ca="1" si="231"/>
        <v>3,19598517351569+6,75734290675737i</v>
      </c>
      <c r="BI190" s="223" t="str">
        <f t="shared" ca="1" si="232"/>
        <v>3,5237025704729-6,59238383164079i</v>
      </c>
      <c r="BJ190" s="223" t="str">
        <f t="shared" ca="1" si="233"/>
        <v>-7,39411951445437+1,09681402015166i</v>
      </c>
      <c r="BK190" s="223" t="str">
        <f t="shared" ca="1" si="234"/>
        <v>5,28564113371733+5,28564113371231i</v>
      </c>
      <c r="BL190" s="223" t="str">
        <f t="shared" ca="1" si="235"/>
        <v>1,096814020152-7,39411951445432i</v>
      </c>
      <c r="BM190" s="223" t="str">
        <f t="shared" ca="1" si="236"/>
        <v>-6,59238383164095+3,5237025704726i</v>
      </c>
      <c r="BN190" s="223" t="str">
        <f t="shared" ca="1" si="237"/>
        <v>6,75734290675595+3,19598517351869i</v>
      </c>
      <c r="BO190" s="223" t="str">
        <f t="shared" ca="1" si="238"/>
        <v>-1,45830510790564-7,33139486053592i</v>
      </c>
      <c r="BP190" s="223" t="str">
        <f t="shared" ca="1" si="239"/>
        <v>-5,01992022972558+5,53862846524554i</v>
      </c>
      <c r="BQ190" s="223" t="str">
        <f t="shared" ca="1" si="240"/>
        <v>7,43903108681309+0,732680611361266i</v>
      </c>
      <c r="BR190" s="223" t="str">
        <f t="shared" ca="1" si="241"/>
        <v>-3,84293105930125-6,41154312644733i</v>
      </c>
      <c r="BS190" s="223" t="str">
        <f t="shared" ca="1" si="242"/>
        <v>-2,86056836833956+6,90602295093865i</v>
      </c>
      <c r="BT190" s="223" t="str">
        <f t="shared" ca="1" si="243"/>
        <v>7,25100823424562-1,81628301091497i</v>
      </c>
      <c r="BU190" s="223" t="str">
        <f t="shared" ca="1" si="244"/>
        <v>-5,77827275567953-4,74210589820682i</v>
      </c>
      <c r="BV190" s="223" t="str">
        <f t="shared" ca="1" si="245"/>
        <v>-0,366782110795144+7,46602138170236i</v>
      </c>
      <c r="BW190" s="223" t="str">
        <f t="shared" ca="1" si="246"/>
        <v>6,21525645228108-4,15290159060079i</v>
      </c>
      <c r="BX190" s="223" t="str">
        <f t="shared" ca="1" si="247"/>
        <v>-7,03806578093611-2,51826020340479i</v>
      </c>
      <c r="BY190" s="223" t="str">
        <f t="shared" ca="1" si="248"/>
        <v>2,16988532907073+7,15315329400396i</v>
      </c>
      <c r="BZ190" s="223" t="str">
        <f t="shared" ca="1" si="249"/>
        <v>4,45286741822583-6,00399668092339i</v>
      </c>
      <c r="CA190" s="223" t="str">
        <f t="shared" ca="1" si="250"/>
        <v>-7,4750253771366+2,32232854563893E-12i</v>
      </c>
      <c r="CB190" s="223" t="str">
        <f t="shared" ca="1" si="251"/>
        <v>4,45286741822341+6,00399668092518i</v>
      </c>
      <c r="CC190" s="223" t="str">
        <f t="shared" ca="1" si="252"/>
        <v>2,1698853290734-7,15315329400316i</v>
      </c>
      <c r="CD190" s="223" t="str">
        <f t="shared" ca="1" si="253"/>
        <v>-7,03806578093462+2,51826020340896i</v>
      </c>
      <c r="CE190" s="223" t="str">
        <f t="shared" ca="1" si="254"/>
        <v>6,21525645227953+4,15290159060312i</v>
      </c>
      <c r="CF190" s="223" t="str">
        <f t="shared" ca="1" si="255"/>
        <v>-0,366782110792144-7,46602138170251i</v>
      </c>
      <c r="CG190" s="223" t="str">
        <f t="shared" ca="1" si="256"/>
        <v>-5,77827275567658+4,74210589821041i</v>
      </c>
      <c r="CH190" s="223" t="str">
        <f t="shared" ca="1" si="257"/>
        <v>7,2510082342449+1,81628301091788i</v>
      </c>
      <c r="CI190" s="223" t="str">
        <f t="shared" ca="1" si="258"/>
        <v>-2,86056836833688-6,90602295093976i</v>
      </c>
      <c r="CJ190" s="223" t="str">
        <f t="shared" ca="1" si="259"/>
        <v>-3,84293105929744+6,41154312644961i</v>
      </c>
      <c r="CK190" s="223" t="str">
        <f t="shared" ca="1" si="260"/>
        <v>7,43903108681337-0,732680611358383i</v>
      </c>
      <c r="CL190" s="223" t="str">
        <f t="shared" ca="1" si="261"/>
        <v>-5,01992022972335-5,53862846524756i</v>
      </c>
      <c r="CM190" s="223" t="str">
        <f t="shared" ca="1" si="262"/>
        <v>-1,45830510790119+7,3313948605368i</v>
      </c>
      <c r="CN190" s="223" t="str">
        <f t="shared" ca="1" si="263"/>
        <v>6,75734290675723-3,19598517351597i</v>
      </c>
      <c r="CO190" s="223" t="str">
        <f t="shared" ca="1" si="264"/>
        <v>-6,59238383163958-3,52370257047515i</v>
      </c>
      <c r="CP190" s="223" t="str">
        <f t="shared" ca="1" si="265"/>
        <v>1,09681402015638+7,39411951445367i</v>
      </c>
      <c r="CQ190" s="223" t="str">
        <f t="shared" ca="1" si="266"/>
        <v>5,28564113371412-5,28564113371552i</v>
      </c>
      <c r="CR190" s="223" t="str">
        <f t="shared" ca="1" si="267"/>
        <v>-7,39411951445393-1,09681402015463i</v>
      </c>
      <c r="CS190" s="223" t="str">
        <f t="shared" ca="1" si="268"/>
        <v>3,52370257047035+6,59238383164215i</v>
      </c>
      <c r="CT190" s="223" t="str">
        <f t="shared" ca="1" si="269"/>
        <v>3,19598517351438-6,75734290675799i</v>
      </c>
      <c r="CU190" s="223" t="str">
        <f t="shared" ca="1" si="270"/>
        <v>-7,33139486053642+1,45830510790313i</v>
      </c>
      <c r="CV190" s="223" t="str">
        <f t="shared" ca="1" si="271"/>
        <v>5,53862846524375+5,01992022972755i</v>
      </c>
      <c r="CW190" s="223" t="str">
        <f t="shared" ca="1" si="272"/>
        <v>0,732680611356411-7,43903108681356i</v>
      </c>
      <c r="CX190" s="223" t="str">
        <f t="shared" ca="1" si="273"/>
        <v>-6,4115431264487+3,84293105929896i</v>
      </c>
      <c r="CY190" s="223" t="str">
        <f t="shared" ca="1" si="274"/>
        <v>6,90602295093767+2,86056836834192i</v>
      </c>
      <c r="CZ190" s="223" t="str">
        <f t="shared" ca="1" si="275"/>
        <v>-1,8162830109198-7,25100823424441i</v>
      </c>
      <c r="DA190" s="223" t="str">
        <f t="shared" ca="1" si="276"/>
        <v>-4,74210589820888+5,77827275567784i</v>
      </c>
      <c r="DB190" s="223" t="str">
        <f t="shared" ca="1" si="277"/>
        <v>7,46602138170223+0,366782110797804i</v>
      </c>
      <c r="DC190" s="223" t="str">
        <f t="shared" ca="1" si="278"/>
        <v>-4,15290159060476-6,21525645227843i</v>
      </c>
      <c r="DD190" s="223" t="str">
        <f t="shared" ca="1" si="279"/>
        <v>-2,5182602034071+7,03806578093528i</v>
      </c>
      <c r="DE190" s="223" t="str">
        <f t="shared" ca="1" si="280"/>
        <v>7,15315329400474-2,16988532906818i</v>
      </c>
      <c r="DF190" s="223" t="str">
        <f t="shared" ca="1" si="281"/>
        <v>-6,00399668092636-4,45286741822182i</v>
      </c>
      <c r="DG190" s="223" t="str">
        <f t="shared" ca="1" si="282"/>
        <v>-3,40661168111319E-13+7,4750253771366i</v>
      </c>
      <c r="DH190" s="223" t="str">
        <f t="shared" ca="1" si="283"/>
        <v>6,00399668092664-4,45286741822144i</v>
      </c>
      <c r="DI190" s="223" t="str">
        <f t="shared" ca="1" si="284"/>
        <v>-7,15315329400454-2,16988532906883i</v>
      </c>
      <c r="DJ190" s="223" t="str">
        <f t="shared" ca="1" si="285"/>
        <v>2,51826020340666+7,03806578093545i</v>
      </c>
      <c r="DK190" s="223" t="str">
        <f t="shared" ca="1" si="286"/>
        <v>4,15290159060533-6,21525645227805i</v>
      </c>
      <c r="DL190" s="223" t="str">
        <f t="shared" ca="1" si="287"/>
        <v>-7,46602138170226+0,366782110797124i</v>
      </c>
      <c r="DM190" s="223" t="str">
        <f t="shared" ca="1" si="288"/>
        <v>4,74210589820835+5,77827275567827i</v>
      </c>
      <c r="DN190" s="223" t="str">
        <f t="shared" ca="1" si="289"/>
        <v>1,81628301092026-7,2510082342443i</v>
      </c>
      <c r="DO190" s="223" t="str">
        <f t="shared" ca="1" si="290"/>
        <v>-6,90602295093793+2,86056836834129i</v>
      </c>
      <c r="DP190" s="223" t="str">
        <f t="shared" ca="1" si="291"/>
        <v>6,41154312644835+3,84293105929955i</v>
      </c>
      <c r="DQ190" s="223" t="str">
        <f t="shared" ca="1" si="292"/>
        <v>-0,732680611355733-7,43903108681363i</v>
      </c>
      <c r="DR190" s="223" t="str">
        <f t="shared" ca="1" si="293"/>
        <v>-5,53862846524421+5,01992022972704i</v>
      </c>
      <c r="DS190" s="223" t="str">
        <f t="shared" ca="1" si="294"/>
        <v>7,33139486053629+1,4583051079038i</v>
      </c>
      <c r="DT190" s="223" t="str">
        <f t="shared" ca="1" si="295"/>
        <v>-3,19598517351376-6,75734290675828i</v>
      </c>
      <c r="DU190" s="223" t="str">
        <f t="shared" ca="1" si="296"/>
        <v>-3,52370257047095+6,59238383164183i</v>
      </c>
      <c r="DV190" s="223" t="str">
        <f t="shared" ca="1" si="297"/>
        <v>7,39411951445403-1,09681402015395i</v>
      </c>
      <c r="DW190" s="223" t="str">
        <f t="shared" ca="1" si="298"/>
        <v>-5,28564113371364-5,28564113371601i</v>
      </c>
      <c r="DX190" s="223" t="str">
        <f t="shared" ca="1" si="299"/>
        <v>-1,0968140201497+7,39411951445466i</v>
      </c>
      <c r="DY190" s="223" t="str">
        <f t="shared" ca="1" si="300"/>
        <v>6,5923838316399-3,52370257047456i</v>
      </c>
      <c r="DZ190" s="223" t="str">
        <f t="shared" ca="1" si="301"/>
        <v>-6,75734290675694-3,19598517351659i</v>
      </c>
      <c r="EA190" s="223" t="str">
        <f t="shared" ca="1" si="302"/>
        <v>1,45830510790802+7,33139486053545i</v>
      </c>
      <c r="EB190" s="223" t="str">
        <f t="shared" ca="1" si="303"/>
        <v>5,01992022972401-5,53862846524695i</v>
      </c>
      <c r="EC190" s="223" t="str">
        <f t="shared" ca="1" si="304"/>
        <v>-7,43903108681331-0,732680611359061i</v>
      </c>
      <c r="ED190" s="223" t="str">
        <f t="shared" ca="1" si="305"/>
        <v>3,84293105929686+6,41154312644996i</v>
      </c>
      <c r="EE190" s="223" t="str">
        <f t="shared" ca="1" si="306"/>
        <v>2,86056836833751-6,90602295093949i</v>
      </c>
      <c r="EF190" s="223" t="str">
        <f t="shared" ca="1" si="307"/>
        <v>-7,25100823424506+1,81628301091722i</v>
      </c>
      <c r="EG190" s="223" t="str">
        <f t="shared" ca="1" si="308"/>
        <v>5,77827275567629+4,74210589821077i</v>
      </c>
      <c r="EH190" s="223" t="str">
        <f t="shared" ca="1" si="309"/>
        <v>0,366782110792825-7,46602138170248i</v>
      </c>
      <c r="EI190" s="223" t="str">
        <f t="shared" ca="1" si="310"/>
        <v>-6,21525645227979+4,15290159060273i</v>
      </c>
      <c r="EJ190" s="223" t="str">
        <f t="shared" ca="1" si="311"/>
        <v>7,03806578093432+2,51826020340981i</v>
      </c>
      <c r="EK190" s="223" t="str">
        <f t="shared" ca="1" si="312"/>
        <v>-2,16988532907295-7,15315329400329i</v>
      </c>
      <c r="EL190" s="223" t="str">
        <f t="shared" ca="1" si="313"/>
        <v>-4,45286741822413+6,00399668092465i</v>
      </c>
      <c r="EM190" s="223" t="str">
        <f t="shared" ca="1" si="314"/>
        <v>7,4750253771366+3,00365088186157E-12i</v>
      </c>
      <c r="EN190" s="223"/>
      <c r="EO190" s="223"/>
      <c r="EP190" s="223"/>
    </row>
    <row r="191" spans="1:146" ht="15.75" thickBot="1">
      <c r="A191" s="257">
        <f t="shared" si="181"/>
        <v>1.7773437500000011E-3</v>
      </c>
      <c r="B191" s="256">
        <v>91</v>
      </c>
      <c r="C191" s="230">
        <f t="shared" si="182"/>
        <v>18200</v>
      </c>
      <c r="D191" s="229">
        <f t="shared" si="315"/>
        <v>114353.97259066848</v>
      </c>
      <c r="E191" s="229" t="str">
        <f t="shared" si="316"/>
        <v>114353,972590668i</v>
      </c>
      <c r="F191" s="229" t="str">
        <f t="shared" si="183"/>
        <v>0,00625074148710242+0,000974600595386115i</v>
      </c>
      <c r="G191" s="229" t="str">
        <f t="shared" si="184"/>
        <v>-4,45184950265067+2,02117110780748i</v>
      </c>
      <c r="H191" s="229" t="str">
        <f t="shared" si="180"/>
        <v>0,00200987464473526-0,00464407916863872i</v>
      </c>
      <c r="I191" s="229" t="str">
        <f t="shared" si="317"/>
        <v>-0,00198791568468769+0,00449368996674811i</v>
      </c>
      <c r="J191" s="255" t="str">
        <f ca="1">IMPRODUCT(1/N_FFT2,DB100)</f>
        <v>0,0529483357051035+0,00445872902137023i</v>
      </c>
      <c r="K191" s="254" t="str">
        <f t="shared" ca="1" si="318"/>
        <v>-0,000125292972894065+0,00022906982755868i</v>
      </c>
      <c r="N191" s="246">
        <f t="shared" ca="1" si="185"/>
        <v>17.475945417984377</v>
      </c>
      <c r="O191" s="223">
        <f t="shared" ca="1" si="186"/>
        <v>7.4759454179843754</v>
      </c>
      <c r="P191" s="223" t="str">
        <f t="shared" ca="1" si="187"/>
        <v>-4,59943779060046-5,8936348633995i</v>
      </c>
      <c r="Q191" s="223" t="str">
        <f t="shared" ca="1" si="188"/>
        <v>-1,81650656260881+7,2519007026214i</v>
      </c>
      <c r="R191" s="223" t="str">
        <f t="shared" ca="1" si="189"/>
        <v>6,83458223422843-3,02956194461356i</v>
      </c>
      <c r="S191" s="223" t="str">
        <f t="shared" ca="1" si="190"/>
        <v>-6,59319523522806-3,52413627472713i</v>
      </c>
      <c r="T191" s="223" t="str">
        <f t="shared" ca="1" si="191"/>
        <v>1,27810174892777+7,36588187606001i</v>
      </c>
      <c r="U191" s="223" t="str">
        <f t="shared" ca="1" si="192"/>
        <v>5,02053809139474-5,53931017054796i</v>
      </c>
      <c r="V191" s="223" t="str">
        <f t="shared" ca="1" si="193"/>
        <v>-7,45568902000663-0,549964662168619i</v>
      </c>
      <c r="W191" s="223" t="str">
        <f t="shared" ca="1" si="194"/>
        <v>4,15341273791109+6,21602143828667i</v>
      </c>
      <c r="X191" s="223" t="str">
        <f t="shared" ca="1" si="195"/>
        <v>2,34506756984077-7,09862085095145i</v>
      </c>
      <c r="Y191" s="223" t="str">
        <f t="shared" ca="1" si="196"/>
        <v>-7,03893203993548+2,51857015583274i</v>
      </c>
      <c r="Z191" s="223" t="str">
        <f t="shared" ca="1" si="197"/>
        <v>6,3160791399962+3,99961300502767i</v>
      </c>
      <c r="AA191" s="223" t="str">
        <f t="shared" ca="1" si="198"/>
        <v>-0,732770791130528-7,43994669741306i</v>
      </c>
      <c r="AB191" s="223" t="str">
        <f t="shared" ca="1" si="199"/>
        <v>-5,41443166127966+5,15496747594144i</v>
      </c>
      <c r="AC191" s="223" t="str">
        <f t="shared" ca="1" si="200"/>
        <v>7,39502959724897+1,0969490181833i</v>
      </c>
      <c r="AD191" s="223" t="str">
        <f t="shared" ca="1" si="201"/>
        <v>-3,68487998173302-6,50472285442699i</v>
      </c>
      <c r="AE191" s="223" t="str">
        <f t="shared" ca="1" si="202"/>
        <v>-2,86092045272829+6,90687295784732i</v>
      </c>
      <c r="AF191" s="223" t="str">
        <f t="shared" ca="1" si="203"/>
        <v>7,20513726304641-1,99393001716249i</v>
      </c>
      <c r="AG191" s="223" t="str">
        <f t="shared" ca="1" si="204"/>
        <v>-6,00473566466333-4,45341548591661i</v>
      </c>
      <c r="AH191" s="223" t="str">
        <f t="shared" ca="1" si="205"/>
        <v>0,183468884927726+7,47369380299628i</v>
      </c>
      <c r="AI191" s="223" t="str">
        <f t="shared" ca="1" si="206"/>
        <v>5,77898395687104-4,74268956594343i</v>
      </c>
      <c r="AJ191" s="223" t="str">
        <f t="shared" ca="1" si="207"/>
        <v>-7,29429586837919-1,63798891242518i</v>
      </c>
      <c r="AK191" s="223" t="str">
        <f t="shared" ca="1" si="208"/>
        <v>3,19637854166629+6,758174613833i</v>
      </c>
      <c r="AL191" s="223" t="str">
        <f t="shared" ca="1" si="209"/>
        <v>3,3612697598056-6,67769612175472i</v>
      </c>
      <c r="AM191" s="223" t="str">
        <f t="shared" ca="1" si="210"/>
        <v>-7,33229722305712+1,45848459896921i</v>
      </c>
      <c r="AN191" s="223" t="str">
        <f t="shared" ca="1" si="211"/>
        <v>5,66085200649718+4,88308452243235i</v>
      </c>
      <c r="AO191" s="223" t="str">
        <f t="shared" ca="1" si="212"/>
        <v>0,366827255059464-7,46694031432066i</v>
      </c>
      <c r="AP191" s="223" t="str">
        <f t="shared" ca="1" si="213"/>
        <v>-6,11221943769431+4,30471061026794i</v>
      </c>
      <c r="AQ191" s="223" t="str">
        <f t="shared" ca="1" si="214"/>
        <v>7,15403371820159+2,17015240283171i</v>
      </c>
      <c r="AR191" s="223" t="str">
        <f t="shared" ca="1" si="215"/>
        <v>7,15403371820159+2,17015240283171i</v>
      </c>
      <c r="AS191" s="223" t="str">
        <f t="shared" ca="1" si="216"/>
        <v>-3,84340405482453+6,41233227180563i</v>
      </c>
      <c r="AT191" s="223" t="str">
        <f t="shared" ca="1" si="217"/>
        <v>7,41972282912649-0,915135526367975i</v>
      </c>
      <c r="AU191" s="223" t="str">
        <f t="shared" ca="1" si="218"/>
        <v>-5,28629170083731-5,28629170083719i</v>
      </c>
      <c r="AV191" s="223" t="str">
        <f t="shared" ca="1" si="219"/>
        <v>-0,915135526367923+7,41972282912649i</v>
      </c>
      <c r="AW191" s="223" t="str">
        <f t="shared" ca="1" si="220"/>
        <v>6,4123322718056-3,84340405482458i</v>
      </c>
      <c r="AX191" s="223" t="str">
        <f t="shared" ca="1" si="221"/>
        <v>-6,97500323946104-2,69055564933894i</v>
      </c>
      <c r="AY191" s="223" t="str">
        <f t="shared" ca="1" si="222"/>
        <v>2,17015240283176+7,15403371820158i</v>
      </c>
      <c r="AZ191" s="223" t="str">
        <f t="shared" ca="1" si="223"/>
        <v>4,30471061026791-6,11221943769434i</v>
      </c>
      <c r="BA191" s="223" t="str">
        <f t="shared" ca="1" si="224"/>
        <v>-7,46694031432065+0,366827255059516i</v>
      </c>
      <c r="BB191" s="223" t="str">
        <f t="shared" ca="1" si="225"/>
        <v>4,88308452243183+5,66085200649764i</v>
      </c>
      <c r="BC191" s="223" t="str">
        <f t="shared" ca="1" si="226"/>
        <v>1,45848459896989-7,33229722305699i</v>
      </c>
      <c r="BD191" s="223" t="str">
        <f t="shared" ca="1" si="227"/>
        <v>-6,67769612175503+3,36126975980497i</v>
      </c>
      <c r="BE191" s="223" t="str">
        <f t="shared" ca="1" si="228"/>
        <v>6,75817461383305+3,19637854166619i</v>
      </c>
      <c r="BF191" s="223" t="str">
        <f t="shared" ca="1" si="229"/>
        <v>-1,63798891242529-7,29429586837917i</v>
      </c>
      <c r="BG191" s="223" t="str">
        <f t="shared" ca="1" si="230"/>
        <v>-4,74268956594334+5,77898395687111i</v>
      </c>
      <c r="BH191" s="223" t="str">
        <f t="shared" ca="1" si="231"/>
        <v>7,47369380299624+0,183468884929215i</v>
      </c>
      <c r="BI191" s="223" t="str">
        <f t="shared" ca="1" si="232"/>
        <v>-4,45341548591849-6,00473566466194i</v>
      </c>
      <c r="BJ191" s="223" t="str">
        <f t="shared" ca="1" si="233"/>
        <v>-1,99393001716392+7,20513726304602i</v>
      </c>
      <c r="BK191" s="223" t="str">
        <f t="shared" ca="1" si="234"/>
        <v>6,90687295784644-2,8609204527304i</v>
      </c>
      <c r="BL191" s="223" t="str">
        <f t="shared" ca="1" si="235"/>
        <v>-6,50472285442628-3,68487998173427i</v>
      </c>
      <c r="BM191" s="223" t="str">
        <f t="shared" ca="1" si="236"/>
        <v>1,09694901818556+7,39502959724864i</v>
      </c>
      <c r="BN191" s="223" t="str">
        <f t="shared" ca="1" si="237"/>
        <v>5,15496747594248-5,41443166127867i</v>
      </c>
      <c r="BO191" s="223" t="str">
        <f t="shared" ca="1" si="238"/>
        <v>-7,43994669741328-0,732770791128256i</v>
      </c>
      <c r="BP191" s="223" t="str">
        <f t="shared" ca="1" si="239"/>
        <v>3,99961300502648+6,31607913999695i</v>
      </c>
      <c r="BQ191" s="223" t="str">
        <f t="shared" ca="1" si="240"/>
        <v>2,51857015583057-7,03893203993626i</v>
      </c>
      <c r="BR191" s="223" t="str">
        <f t="shared" ca="1" si="241"/>
        <v>-7,09862085095189+2,34506756983943i</v>
      </c>
      <c r="BS191" s="223" t="str">
        <f t="shared" ca="1" si="242"/>
        <v>6,21602143828795+4,15341273790917i</v>
      </c>
      <c r="BT191" s="223" t="str">
        <f t="shared" ca="1" si="243"/>
        <v>-0,549964662167981-7,45568902000667i</v>
      </c>
      <c r="BU191" s="223" t="str">
        <f t="shared" ca="1" si="244"/>
        <v>-5,5393101705459+5,02053809139702i</v>
      </c>
      <c r="BV191" s="223" t="str">
        <f t="shared" ca="1" si="245"/>
        <v>7,3658818760599+1,27810174892838i</v>
      </c>
      <c r="BW191" s="223" t="str">
        <f t="shared" ca="1" si="246"/>
        <v>-3,52413627472967-6,5931952352267i</v>
      </c>
      <c r="BX191" s="223" t="str">
        <f t="shared" ca="1" si="247"/>
        <v>-3,02956194461426+6,83458223422812i</v>
      </c>
      <c r="BY191" s="223" t="str">
        <f t="shared" ca="1" si="248"/>
        <v>7,25190070262066-1,81650656261176i</v>
      </c>
      <c r="BZ191" s="223" t="str">
        <f t="shared" ca="1" si="249"/>
        <v>-5,89363486339908-4,59943779060099i</v>
      </c>
      <c r="CA191" s="223" t="str">
        <f t="shared" ca="1" si="250"/>
        <v>3,13223317848936E-12+7,47594541798438i</v>
      </c>
      <c r="CB191" s="223" t="str">
        <f t="shared" ca="1" si="251"/>
        <v>5,89363486339993-4,59943779059989i</v>
      </c>
      <c r="CC191" s="223" t="str">
        <f t="shared" ca="1" si="252"/>
        <v>-7,25190070262218-1,81650656260568i</v>
      </c>
      <c r="CD191" s="223" t="str">
        <f t="shared" ca="1" si="253"/>
        <v>3,029561944613+6,83458223422868i</v>
      </c>
      <c r="CE191" s="223" t="str">
        <f t="shared" ca="1" si="254"/>
        <v>3,52413627472433-6,59319523522955i</v>
      </c>
      <c r="CF191" s="223" t="str">
        <f t="shared" ca="1" si="255"/>
        <v>-7,36588187606014+1,27810174892702i</v>
      </c>
      <c r="CG191" s="223" t="str">
        <f t="shared" ca="1" si="256"/>
        <v>5,53931017054996+5,02053809139253i</v>
      </c>
      <c r="CH191" s="223" t="str">
        <f t="shared" ca="1" si="257"/>
        <v>0,549964662169363-7,45568902000657i</v>
      </c>
      <c r="CI191" s="223" t="str">
        <f t="shared" ca="1" si="258"/>
        <v>-6,21602143828459+4,1534127379142i</v>
      </c>
      <c r="CJ191" s="223" t="str">
        <f t="shared" ca="1" si="259"/>
        <v>7,09862085095146+2,34506756984074i</v>
      </c>
      <c r="CK191" s="223" t="str">
        <f t="shared" ca="1" si="260"/>
        <v>-2,51857015583627-7,03893203993421i</v>
      </c>
      <c r="CL191" s="223" t="str">
        <f t="shared" ca="1" si="261"/>
        <v>-3,99961300502765+6,31607913999621i</v>
      </c>
      <c r="CM191" s="223" t="str">
        <f t="shared" ca="1" si="262"/>
        <v>7,43994669741269-0,73277079113428i</v>
      </c>
      <c r="CN191" s="223" t="str">
        <f t="shared" ca="1" si="263"/>
        <v>-5,15496747594147-5,41443166127962i</v>
      </c>
      <c r="CO191" s="223" t="str">
        <f t="shared" ca="1" si="264"/>
        <v>-1,09694901818693+7,39502959724843i</v>
      </c>
      <c r="CP191" s="223" t="str">
        <f t="shared" ca="1" si="265"/>
        <v>6,50472285442696-3,68487998173307i</v>
      </c>
      <c r="CQ191" s="223" t="str">
        <f t="shared" ca="1" si="266"/>
        <v>-6,90687295784591-2,86092045273168i</v>
      </c>
      <c r="CR191" s="223" t="str">
        <f t="shared" ca="1" si="267"/>
        <v>1,99393001716258+7,20513726304639i</v>
      </c>
      <c r="CS191" s="223" t="str">
        <f t="shared" ca="1" si="268"/>
        <v>4,45341548591951-6,00473566466118i</v>
      </c>
      <c r="CT191" s="223" t="str">
        <f t="shared" ca="1" si="269"/>
        <v>-7,47369380299627+0,183468884927831i</v>
      </c>
      <c r="CU191" s="223" t="str">
        <f t="shared" ca="1" si="270"/>
        <v>4,74268956594063+5,77898395687334i</v>
      </c>
      <c r="CV191" s="223" t="str">
        <f t="shared" ca="1" si="271"/>
        <v>1,63798891242509-7,29429586837921i</v>
      </c>
      <c r="CW191" s="223" t="str">
        <f t="shared" ca="1" si="272"/>
        <v>-6,75817461383455+3,19637854166302i</v>
      </c>
      <c r="CX191" s="223" t="str">
        <f t="shared" ca="1" si="273"/>
        <v>6,67769612175512+3,36126975980479i</v>
      </c>
      <c r="CY191" s="223" t="str">
        <f t="shared" ca="1" si="274"/>
        <v>-1,45848459896645-7,33229722305767i</v>
      </c>
      <c r="CZ191" s="223" t="str">
        <f t="shared" ca="1" si="275"/>
        <v>-4,88308452243167+5,66085200649777i</v>
      </c>
      <c r="DA191" s="223" t="str">
        <f t="shared" ca="1" si="276"/>
        <v>7,46694031432051+0,366827255062491i</v>
      </c>
      <c r="DB191" s="223" t="str">
        <f t="shared" ca="1" si="277"/>
        <v>-4,30471061026851-6,11221943769391i</v>
      </c>
      <c r="DC191" s="223" t="str">
        <f t="shared" ca="1" si="278"/>
        <v>-2,17015240283461+7,15403371820072i</v>
      </c>
      <c r="DD191" s="223" t="str">
        <f t="shared" ca="1" si="279"/>
        <v>6,97500323946077-2,69055564933962i</v>
      </c>
      <c r="DE191" s="223" t="str">
        <f t="shared" ca="1" si="280"/>
        <v>-6,41233227180407-3,84340405482714i</v>
      </c>
      <c r="DF191" s="223" t="str">
        <f t="shared" ca="1" si="281"/>
        <v>0,915135526368663+7,4197228291264i</v>
      </c>
      <c r="DG191" s="223" t="str">
        <f t="shared" ca="1" si="282"/>
        <v>5,28629170083934-5,28629170083516i</v>
      </c>
      <c r="DH191" s="223" t="str">
        <f t="shared" ca="1" si="283"/>
        <v>-7,4197228291266-0,915135526367138i</v>
      </c>
      <c r="DI191" s="223" t="str">
        <f t="shared" ca="1" si="284"/>
        <v>3,84340405482207+6,4123322718071i</v>
      </c>
      <c r="DJ191" s="223" t="str">
        <f t="shared" ca="1" si="285"/>
        <v>2,6905556493382-6,97500323946132i</v>
      </c>
      <c r="DK191" s="223" t="str">
        <f t="shared" ca="1" si="286"/>
        <v>-7,15403371820243+2,17015240282896i</v>
      </c>
      <c r="DL191" s="223" t="str">
        <f t="shared" ca="1" si="287"/>
        <v>6,11221943769479+4,30471061026726i</v>
      </c>
      <c r="DM191" s="223" t="str">
        <f t="shared" ca="1" si="288"/>
        <v>-0,366827255056596-7,4669403143208i</v>
      </c>
      <c r="DN191" s="223" t="str">
        <f t="shared" ca="1" si="289"/>
        <v>-5,66085200649664+4,88308452243299i</v>
      </c>
      <c r="DO191" s="223" t="str">
        <f t="shared" ca="1" si="290"/>
        <v>7,33229722305656+1,45848459897203i</v>
      </c>
      <c r="DP191" s="223" t="str">
        <f t="shared" ca="1" si="291"/>
        <v>-3,36126975980635-6,67769612175434i</v>
      </c>
      <c r="DQ191" s="223" t="str">
        <f t="shared" ca="1" si="292"/>
        <v>-3,19637854166817+6,75817461383211i</v>
      </c>
      <c r="DR191" s="223" t="str">
        <f t="shared" ca="1" si="293"/>
        <v>7,29429586837883-1,63798891242679i</v>
      </c>
      <c r="DS191" s="223" t="str">
        <f t="shared" ca="1" si="294"/>
        <v>-5,77898395686973-4,74268956594503i</v>
      </c>
      <c r="DT191" s="223" t="str">
        <f t="shared" ca="1" si="295"/>
        <v>-0,183468884926084+7,47369380299632i</v>
      </c>
      <c r="DU191" s="223" t="str">
        <f t="shared" ca="1" si="296"/>
        <v>6,00473566466456-4,45341548591494i</v>
      </c>
      <c r="DV191" s="223" t="str">
        <f t="shared" ca="1" si="297"/>
        <v>-7,20513726304685-1,9939300171609i</v>
      </c>
      <c r="DW191" s="223" t="str">
        <f t="shared" ca="1" si="298"/>
        <v>2,86092045272642+6,90687295784809i</v>
      </c>
      <c r="DX191" s="223" t="str">
        <f t="shared" ca="1" si="299"/>
        <v>3,68487998173155-6,50472285442782i</v>
      </c>
      <c r="DY191" s="223" t="str">
        <f t="shared" ca="1" si="300"/>
        <v>-7,39502959724926+1,09694901818131i</v>
      </c>
      <c r="DZ191" s="223" t="str">
        <f t="shared" ca="1" si="301"/>
        <v>5,41443166128083+5,1549674759402i</v>
      </c>
      <c r="EA191" s="223" t="str">
        <f t="shared" ca="1" si="302"/>
        <v>0,732770791132752-7,43994669741284i</v>
      </c>
      <c r="EB191" s="223" t="str">
        <f t="shared" ca="1" si="303"/>
        <v>-6,31607913999539+3,99961300502895i</v>
      </c>
      <c r="EC191" s="223" t="str">
        <f t="shared" ca="1" si="304"/>
        <v>7,0389320399348+2,51857015583462i</v>
      </c>
      <c r="ED191" s="223" t="str">
        <f t="shared" ca="1" si="305"/>
        <v>-2,3450675698424-7,09862085095091i</v>
      </c>
      <c r="EE191" s="223" t="str">
        <f t="shared" ca="1" si="306"/>
        <v>-4,15341273791293+6,21602143828544i</v>
      </c>
      <c r="EF191" s="223" t="str">
        <f t="shared" ca="1" si="307"/>
        <v>7,45568902000646-0,549964662170893i</v>
      </c>
      <c r="EG191" s="223" t="str">
        <f t="shared" ca="1" si="308"/>
        <v>-5,02053809139383-5,53931017054878i</v>
      </c>
      <c r="EH191" s="223" t="str">
        <f t="shared" ca="1" si="309"/>
        <v>-1,27810174892529+7,36588187606044i</v>
      </c>
      <c r="EI191" s="223" t="str">
        <f t="shared" ca="1" si="310"/>
        <v>6,59319523522883-3,52413627472569i</v>
      </c>
      <c r="EJ191" s="223" t="str">
        <f t="shared" ca="1" si="311"/>
        <v>-6,8345822342293-3,02956194461159i</v>
      </c>
      <c r="EK191" s="223" t="str">
        <f t="shared" ca="1" si="312"/>
        <v>1,81650656260758+7,25190070262171i</v>
      </c>
      <c r="EL191" s="223" t="str">
        <f t="shared" ca="1" si="313"/>
        <v>4,59943779059851-5,89363486340101i</v>
      </c>
      <c r="EM191" s="223" t="str">
        <f t="shared" ca="1" si="314"/>
        <v>-7,47594541798438-1,38478298497172E-12i</v>
      </c>
      <c r="EN191" s="223"/>
      <c r="EO191" s="223"/>
      <c r="EP191" s="223"/>
    </row>
    <row r="192" spans="1:146" ht="15.75" thickBot="1">
      <c r="A192" s="257">
        <f t="shared" si="181"/>
        <v>1.7968750000000012E-3</v>
      </c>
      <c r="B192" s="256">
        <v>92</v>
      </c>
      <c r="C192" s="230">
        <f t="shared" si="182"/>
        <v>18400</v>
      </c>
      <c r="D192" s="229">
        <f t="shared" si="315"/>
        <v>115610.60965210438</v>
      </c>
      <c r="E192" s="229" t="str">
        <f t="shared" si="316"/>
        <v>115610,609652104i</v>
      </c>
      <c r="F192" s="229" t="str">
        <f t="shared" si="183"/>
        <v>0,0061238222771895+0,000996255857068439i</v>
      </c>
      <c r="G192" s="229" t="str">
        <f t="shared" si="184"/>
        <v>-4,42500205477097+2,04955660144069i</v>
      </c>
      <c r="H192" s="229" t="str">
        <f t="shared" si="180"/>
        <v>0,00200963071673814-0,00459356462069932i</v>
      </c>
      <c r="I192" s="229" t="str">
        <f t="shared" si="317"/>
        <v>-0,00198791990916041+0,00444777043221723i</v>
      </c>
      <c r="J192" s="255" t="str">
        <f ca="1">IMPRODUCT(1/N_FFT2,DC100)</f>
        <v>0,0381625901283874-0,000150975625474507i</v>
      </c>
      <c r="K192" s="254" t="str">
        <f t="shared" ca="1" si="318"/>
        <v>-0,0000751926677783788+0,000170038567441545i</v>
      </c>
      <c r="N192" s="246">
        <f t="shared" ca="1" si="185"/>
        <v>17.476792320365689</v>
      </c>
      <c r="O192" s="223">
        <f t="shared" ca="1" si="186"/>
        <v>7.4767923203656883</v>
      </c>
      <c r="P192" s="223" t="str">
        <f t="shared" ca="1" si="187"/>
        <v>-4,74322683512629-5,77963862126493i</v>
      </c>
      <c r="Q192" s="223" t="str">
        <f t="shared" ca="1" si="188"/>
        <v>-1,45864982142784+7,33312785244659i</v>
      </c>
      <c r="R192" s="223" t="str">
        <f t="shared" ca="1" si="189"/>
        <v>6,59394213644699-3,52453550174605i</v>
      </c>
      <c r="S192" s="223" t="str">
        <f t="shared" ca="1" si="190"/>
        <v>-6,90765539362341-2,86124454823852i</v>
      </c>
      <c r="T192" s="223" t="str">
        <f t="shared" ca="1" si="191"/>
        <v>2,17039824561586+7,15484415325078i</v>
      </c>
      <c r="U192" s="223" t="str">
        <f t="shared" ca="1" si="192"/>
        <v>4,15388325166463-6,21672561188118i</v>
      </c>
      <c r="V192" s="223" t="str">
        <f t="shared" ca="1" si="193"/>
        <v>-7,44078952172794+0,732853802079914i</v>
      </c>
      <c r="W192" s="223" t="str">
        <f t="shared" ca="1" si="194"/>
        <v>5,28689055125402+5,28689055125414i</v>
      </c>
      <c r="X192" s="223" t="str">
        <f t="shared" ca="1" si="195"/>
        <v>0,73285380208007-7,44078952172792i</v>
      </c>
      <c r="Y192" s="223" t="str">
        <f t="shared" ca="1" si="196"/>
        <v>-6,21672561188127+4,1538832516645i</v>
      </c>
      <c r="Z192" s="223" t="str">
        <f t="shared" ca="1" si="197"/>
        <v>7,15484415325074+2,17039824561602i</v>
      </c>
      <c r="AA192" s="223" t="str">
        <f t="shared" ca="1" si="198"/>
        <v>-2,86124454823873-6,90765539362333i</v>
      </c>
      <c r="AB192" s="223" t="str">
        <f t="shared" ca="1" si="199"/>
        <v>-3,52453550174626+6,59394213644687i</v>
      </c>
      <c r="AC192" s="223" t="str">
        <f t="shared" ca="1" si="200"/>
        <v>7,33312785244657-1,45864982142789i</v>
      </c>
      <c r="AD192" s="223" t="str">
        <f t="shared" ca="1" si="201"/>
        <v>-5,77963862126512-4,74322683512606i</v>
      </c>
      <c r="AE192" s="223" t="str">
        <f t="shared" ca="1" si="202"/>
        <v>-1,83193072918553E-13+7,47679232036569i</v>
      </c>
      <c r="AF192" s="223" t="str">
        <f t="shared" ca="1" si="203"/>
        <v>5,77963862126484-4,74322683512639i</v>
      </c>
      <c r="AG192" s="223" t="str">
        <f t="shared" ca="1" si="204"/>
        <v>-7,33312785244651-1,4586498214282i</v>
      </c>
      <c r="AH192" s="223" t="str">
        <f t="shared" ca="1" si="205"/>
        <v>3,52453550174596+6,59394213644703i</v>
      </c>
      <c r="AI192" s="223" t="str">
        <f t="shared" ca="1" si="206"/>
        <v>2,86124454823833-6,90765539362349i</v>
      </c>
      <c r="AJ192" s="223" t="str">
        <f t="shared" ca="1" si="207"/>
        <v>-7,15484415325083+2,17039824561572i</v>
      </c>
      <c r="AK192" s="223" t="str">
        <f t="shared" ca="1" si="208"/>
        <v>6,21672561188107+4,15388325166478i</v>
      </c>
      <c r="AL192" s="223" t="str">
        <f t="shared" ca="1" si="209"/>
        <v>-0,732853802080498-7,44078952172789i</v>
      </c>
      <c r="AM192" s="223" t="str">
        <f t="shared" ca="1" si="210"/>
        <v>-5,28689055125428+5,28689055125388i</v>
      </c>
      <c r="AN192" s="223" t="str">
        <f t="shared" ca="1" si="211"/>
        <v>7,44078952172791+0,732853802080252i</v>
      </c>
      <c r="AO192" s="223" t="str">
        <f t="shared" ca="1" si="212"/>
        <v>-4,15388325166499-6,21672561188094i</v>
      </c>
      <c r="AP192" s="223" t="str">
        <f t="shared" ca="1" si="213"/>
        <v>-2,1703982456162+7,15484415325068i</v>
      </c>
      <c r="AQ192" s="223" t="str">
        <f t="shared" ca="1" si="214"/>
        <v>6,9076553936234-2,86124454823855i</v>
      </c>
      <c r="AR192" s="223" t="str">
        <f t="shared" ca="1" si="215"/>
        <v>6,9076553936234-2,86124454823855i</v>
      </c>
      <c r="AS192" s="223" t="str">
        <f t="shared" ca="1" si="216"/>
        <v>1,45864982142777+7,3331278524466i</v>
      </c>
      <c r="AT192" s="223" t="str">
        <f t="shared" ca="1" si="217"/>
        <v>4,74322683512616-5,77963862126504i</v>
      </c>
      <c r="AU192" s="223" t="str">
        <f t="shared" ca="1" si="218"/>
        <v>-7,47679232036569-3,66386145837106E-13i</v>
      </c>
      <c r="AV192" s="223" t="str">
        <f t="shared" ca="1" si="219"/>
        <v>4,74322683512625+5,77963862126496i</v>
      </c>
      <c r="AW192" s="223" t="str">
        <f t="shared" ca="1" si="220"/>
        <v>1,45864982142765-7,33312785244662i</v>
      </c>
      <c r="AX192" s="223" t="str">
        <f t="shared" ca="1" si="221"/>
        <v>-6,5939421364471+3,52453550174584i</v>
      </c>
      <c r="AY192" s="223" t="str">
        <f t="shared" ca="1" si="222"/>
        <v>6,90765539362345+2,86124454823845i</v>
      </c>
      <c r="AZ192" s="223" t="str">
        <f t="shared" ca="1" si="223"/>
        <v>-2,17039824561621-7,15484415325068i</v>
      </c>
      <c r="BA192" s="223" t="str">
        <f t="shared" ca="1" si="224"/>
        <v>-4,15388325166493+6,21672561188098i</v>
      </c>
      <c r="BB192" s="223" t="str">
        <f t="shared" ca="1" si="225"/>
        <v>7,4407895217279-0,732853802080316i</v>
      </c>
      <c r="BC192" s="223" t="str">
        <f t="shared" ca="1" si="226"/>
        <v>-5,28689055125432-5,28689055125384i</v>
      </c>
      <c r="BD192" s="223" t="str">
        <f t="shared" ca="1" si="227"/>
        <v>-0,732853802080381+7,44078952172789i</v>
      </c>
      <c r="BE192" s="223" t="str">
        <f t="shared" ca="1" si="228"/>
        <v>6,21672561188102-4,15388325166488i</v>
      </c>
      <c r="BF192" s="223" t="str">
        <f t="shared" ca="1" si="229"/>
        <v>-7,15484415325063-2,17039824561638i</v>
      </c>
      <c r="BG192" s="223" t="str">
        <f t="shared" ca="1" si="230"/>
        <v>2,86124454823839+6,90765539362347i</v>
      </c>
      <c r="BH192" s="223" t="str">
        <f t="shared" ca="1" si="231"/>
        <v>3,52453550174525-6,59394213644741i</v>
      </c>
      <c r="BI192" s="223" t="str">
        <f t="shared" ca="1" si="232"/>
        <v>-7,33312785244591+1,45864982143123i</v>
      </c>
      <c r="BJ192" s="223" t="str">
        <f t="shared" ca="1" si="233"/>
        <v>5,77963862126398+4,74322683512745i</v>
      </c>
      <c r="BK192" s="223" t="str">
        <f t="shared" ca="1" si="234"/>
        <v>-1,04419492225117E-12-7,47679232036569i</v>
      </c>
      <c r="BL192" s="223" t="str">
        <f t="shared" ca="1" si="235"/>
        <v>-5,77963862126272+4,74322683512899i</v>
      </c>
      <c r="BM192" s="223" t="str">
        <f t="shared" ca="1" si="236"/>
        <v>7,33312785244629+1,45864982142929i</v>
      </c>
      <c r="BN192" s="223" t="str">
        <f t="shared" ca="1" si="237"/>
        <v>-3,52453550174699-6,59394213644648i</v>
      </c>
      <c r="BO192" s="223" t="str">
        <f t="shared" ca="1" si="238"/>
        <v>-2,86124454823518+6,9076553936248i</v>
      </c>
      <c r="BP192" s="223" t="str">
        <f t="shared" ca="1" si="239"/>
        <v>7,15484415325113-2,17039824561471i</v>
      </c>
      <c r="BQ192" s="223" t="str">
        <f t="shared" ca="1" si="240"/>
        <v>-6,2167256118817-4,15388325166385i</v>
      </c>
      <c r="BR192" s="223" t="str">
        <f t="shared" ca="1" si="241"/>
        <v>0,732853802083835+7,44078952172756i</v>
      </c>
      <c r="BS192" s="223" t="str">
        <f t="shared" ca="1" si="242"/>
        <v>5,28689055125502-5,28689055125314i</v>
      </c>
      <c r="BT192" s="223" t="str">
        <f t="shared" ca="1" si="243"/>
        <v>-7,44078952172801-0,732853802079189i</v>
      </c>
      <c r="BU192" s="223" t="str">
        <f t="shared" ca="1" si="244"/>
        <v>4,15388325166782+6,21672561187905i</v>
      </c>
      <c r="BV192" s="223" t="str">
        <f t="shared" ca="1" si="245"/>
        <v>2,17039824561726-7,15484415325036i</v>
      </c>
      <c r="BW192" s="223" t="str">
        <f t="shared" ca="1" si="246"/>
        <v>-6,90765539362293+2,86124454823969i</v>
      </c>
      <c r="BX192" s="223" t="str">
        <f t="shared" ca="1" si="247"/>
        <v>6,59394213644522+3,52453550174934i</v>
      </c>
      <c r="BY192" s="223" t="str">
        <f t="shared" ca="1" si="248"/>
        <v>-1,45864982142658-7,33312785244684i</v>
      </c>
      <c r="BZ192" s="223" t="str">
        <f t="shared" ca="1" si="249"/>
        <v>-4,74322683512529+5,77963862126575i</v>
      </c>
      <c r="CA192" s="223" t="str">
        <f t="shared" ca="1" si="250"/>
        <v>7,47679232036569+3,70781735488695E-12i</v>
      </c>
      <c r="CB192" s="223" t="str">
        <f t="shared" ca="1" si="251"/>
        <v>-4,74322683512548-5,7796386212656i</v>
      </c>
      <c r="CC192" s="223" t="str">
        <f t="shared" ca="1" si="252"/>
        <v>-1,45864982142655+7,33312785244684i</v>
      </c>
      <c r="CD192" s="223" t="str">
        <f t="shared" ca="1" si="253"/>
        <v>6,59394213644872-3,52453550174281i</v>
      </c>
      <c r="CE192" s="223" t="str">
        <f t="shared" ca="1" si="254"/>
        <v>-6,90765539362302-2,86124454823947i</v>
      </c>
      <c r="CF192" s="223" t="str">
        <f t="shared" ca="1" si="255"/>
        <v>2,17039824561728+7,15484415325035i</v>
      </c>
      <c r="CG192" s="223" t="str">
        <f t="shared" ca="1" si="256"/>
        <v>4,15388325166762-6,21672561187918i</v>
      </c>
      <c r="CH192" s="223" t="str">
        <f t="shared" ca="1" si="257"/>
        <v>-7,44078952172801+0,732853802079211i</v>
      </c>
      <c r="CI192" s="223" t="str">
        <f t="shared" ca="1" si="258"/>
        <v>5,28689055125519+5,28689055125297i</v>
      </c>
      <c r="CJ192" s="223" t="str">
        <f t="shared" ca="1" si="259"/>
        <v>0,732853802083707-7,44078952172757i</v>
      </c>
      <c r="CK192" s="223" t="str">
        <f t="shared" ca="1" si="260"/>
        <v>-6,21672561188169+4,15388325166387i</v>
      </c>
      <c r="CL192" s="223" t="str">
        <f t="shared" ca="1" si="261"/>
        <v>7,1548441532512+2,17039824561448i</v>
      </c>
      <c r="CM192" s="223" t="str">
        <f t="shared" ca="1" si="262"/>
        <v>-2,8612445482353-6,90765539362475i</v>
      </c>
      <c r="CN192" s="223" t="str">
        <f t="shared" ca="1" si="263"/>
        <v>-3,52453550174679+6,59394213644659i</v>
      </c>
      <c r="CO192" s="223" t="str">
        <f t="shared" ca="1" si="264"/>
        <v>7,33312785244627-1,45864982142942i</v>
      </c>
      <c r="CP192" s="223" t="str">
        <f t="shared" ca="1" si="265"/>
        <v>-5,77963862126274-4,74322683512897i</v>
      </c>
      <c r="CQ192" s="223" t="str">
        <f t="shared" ca="1" si="266"/>
        <v>-8,09713755192312E-13+7,47679232036569i</v>
      </c>
      <c r="CR192" s="223" t="str">
        <f t="shared" ca="1" si="267"/>
        <v>5,77963862126389-4,74322683512755i</v>
      </c>
      <c r="CS192" s="223" t="str">
        <f t="shared" ca="1" si="268"/>
        <v>-7,33312785244596-1,458649821431i</v>
      </c>
      <c r="CT192" s="223" t="str">
        <f t="shared" ca="1" si="269"/>
        <v>3,52453550174536+6,59394213644735i</v>
      </c>
      <c r="CU192" s="223" t="str">
        <f t="shared" ca="1" si="270"/>
        <v>2,8612445482368-6,90765539362413i</v>
      </c>
      <c r="CV192" s="223" t="str">
        <f t="shared" ca="1" si="271"/>
        <v>-7,15484415325167+2,17039824561294i</v>
      </c>
      <c r="CW192" s="223" t="str">
        <f t="shared" ca="1" si="272"/>
        <v>6,21672561188067+4,15388325166539i</v>
      </c>
      <c r="CX192" s="223" t="str">
        <f t="shared" ca="1" si="273"/>
        <v>-0,732853802082095-7,44078952172773i</v>
      </c>
      <c r="CY192" s="223" t="str">
        <f t="shared" ca="1" si="274"/>
        <v>-5,28689055125633+5,28689055125183i</v>
      </c>
      <c r="CZ192" s="223" t="str">
        <f t="shared" ca="1" si="275"/>
        <v>7,44078952172785+0,732853802080823i</v>
      </c>
      <c r="DA192" s="223" t="str">
        <f t="shared" ca="1" si="276"/>
        <v>-4,15388325166628-6,21672561188008i</v>
      </c>
      <c r="DB192" s="223" t="str">
        <f t="shared" ca="1" si="277"/>
        <v>-2,17039824561904+7,15484415324982i</v>
      </c>
      <c r="DC192" s="223" t="str">
        <f t="shared" ca="1" si="278"/>
        <v>6,90765539362364-2,86124454823798i</v>
      </c>
      <c r="DD192" s="223" t="str">
        <f t="shared" ca="1" si="279"/>
        <v>-6,59394213644786-3,52453550174442i</v>
      </c>
      <c r="DE192" s="223" t="str">
        <f t="shared" ca="1" si="280"/>
        <v>1,45864982142496+7,33312785244715i</v>
      </c>
      <c r="DF192" s="223" t="str">
        <f t="shared" ca="1" si="281"/>
        <v>4,74322683512673-5,77963862126457i</v>
      </c>
      <c r="DG192" s="223" t="str">
        <f t="shared" ca="1" si="282"/>
        <v>-7,47679232036569+2,08838984450233E-12i</v>
      </c>
      <c r="DH192" s="223" t="str">
        <f t="shared" ca="1" si="283"/>
        <v>4,74322683512404+5,77963862126677i</v>
      </c>
      <c r="DI192" s="223" t="str">
        <f t="shared" ca="1" si="284"/>
        <v>1,45864982142837-7,33312785244648i</v>
      </c>
      <c r="DJ192" s="223" t="str">
        <f t="shared" ca="1" si="285"/>
        <v>-6,59394213644599+3,52453550174791i</v>
      </c>
      <c r="DK192" s="223" t="str">
        <f t="shared" ca="1" si="286"/>
        <v>6,90765539362231+2,86124454824119i</v>
      </c>
      <c r="DL192" s="223" t="str">
        <f t="shared" ca="1" si="287"/>
        <v>-2,17039824561571-7,15484415325083i</v>
      </c>
      <c r="DM192" s="223" t="str">
        <f t="shared" ca="1" si="288"/>
        <v>-4,15388325166298+6,21672561188228i</v>
      </c>
      <c r="DN192" s="223" t="str">
        <f t="shared" ca="1" si="289"/>
        <v>7,44078952172819-0,732853802077366i</v>
      </c>
      <c r="DO192" s="223" t="str">
        <f t="shared" ca="1" si="290"/>
        <v>-5,28689055125387-5,28689055125429i</v>
      </c>
      <c r="DP192" s="223" t="str">
        <f t="shared" ca="1" si="291"/>
        <v>-0,73285380207815+7,44078952172812i</v>
      </c>
      <c r="DQ192" s="223" t="str">
        <f t="shared" ca="1" si="292"/>
        <v>6,2167256118826-4,1538832516625i</v>
      </c>
      <c r="DR192" s="223" t="str">
        <f t="shared" ca="1" si="293"/>
        <v>-7,15484415325066-2,17039824561626i</v>
      </c>
      <c r="DS192" s="223" t="str">
        <f t="shared" ca="1" si="294"/>
        <v>2,86124454824046+6,90765539362261i</v>
      </c>
      <c r="DT192" s="223" t="str">
        <f t="shared" ca="1" si="295"/>
        <v>3,52453550174842-6,59394213644571i</v>
      </c>
      <c r="DU192" s="223" t="str">
        <f t="shared" ca="1" si="296"/>
        <v>-7,33312785244663+1,4586498214276i</v>
      </c>
      <c r="DV192" s="223" t="str">
        <f t="shared" ca="1" si="297"/>
        <v>5,77963862126641+4,74322683512448i</v>
      </c>
      <c r="DW192" s="223" t="str">
        <f t="shared" ca="1" si="298"/>
        <v>2,66362243263578E-12-7,47679232036569i</v>
      </c>
      <c r="DX192" s="223" t="str">
        <f t="shared" ca="1" si="299"/>
        <v>-5,77963862126507+4,74322683512612i</v>
      </c>
      <c r="DY192" s="223" t="str">
        <f t="shared" ca="1" si="300"/>
        <v>7,333127852447+1,45864982142574i</v>
      </c>
      <c r="DZ192" s="223" t="str">
        <f t="shared" ca="1" si="301"/>
        <v>-3,52453550174391-6,59394213644813i</v>
      </c>
      <c r="EA192" s="223" t="str">
        <f t="shared" ca="1" si="302"/>
        <v>-2,8612445482387+6,90765539362334i</v>
      </c>
      <c r="EB192" s="223" t="str">
        <f t="shared" ca="1" si="303"/>
        <v>7,15484415325005-2,17039824561828i</v>
      </c>
      <c r="EC192" s="223" t="str">
        <f t="shared" ca="1" si="304"/>
        <v>-6,21672561187964-4,15388325166693i</v>
      </c>
      <c r="ED192" s="223" t="str">
        <f t="shared" ca="1" si="305"/>
        <v>0,732853802080251+7,44078952172791i</v>
      </c>
      <c r="EE192" s="223" t="str">
        <f t="shared" ca="1" si="306"/>
        <v>5,28689055125224-5,28689055125592i</v>
      </c>
      <c r="EF192" s="223" t="str">
        <f t="shared" ca="1" si="307"/>
        <v>-7,44078952172767-0,732853802082668i</v>
      </c>
      <c r="EG192" s="223" t="str">
        <f t="shared" ca="1" si="308"/>
        <v>4,15388325166492+6,21672561188099i</v>
      </c>
      <c r="EH192" s="223" t="str">
        <f t="shared" ca="1" si="309"/>
        <v>2,17039824561369-7,15484415325144i</v>
      </c>
      <c r="EI192" s="223" t="str">
        <f t="shared" ca="1" si="310"/>
        <v>-6,90765539362443+2,86124454823607i</v>
      </c>
      <c r="EJ192" s="223" t="str">
        <f t="shared" ca="1" si="311"/>
        <v>6,59394213644699+3,52453550174605i</v>
      </c>
      <c r="EK192" s="223" t="str">
        <f t="shared" ca="1" si="312"/>
        <v>-1,45864982143044-7,33312785244607i</v>
      </c>
      <c r="EL192" s="223" t="str">
        <f t="shared" ca="1" si="313"/>
        <v>-4,74322683512816+5,77963862126339i</v>
      </c>
      <c r="EM192" s="223" t="str">
        <f t="shared" ca="1" si="314"/>
        <v>7,47679232036569-2,34481167058853E-13i</v>
      </c>
      <c r="EN192" s="223"/>
      <c r="EO192" s="223"/>
      <c r="EP192" s="223"/>
    </row>
    <row r="193" spans="1:146" ht="15.75" thickBot="1">
      <c r="A193" s="257">
        <f t="shared" si="181"/>
        <v>1.8164062500000012E-3</v>
      </c>
      <c r="B193" s="256">
        <v>93</v>
      </c>
      <c r="C193" s="230">
        <f t="shared" si="182"/>
        <v>18600</v>
      </c>
      <c r="D193" s="229">
        <f t="shared" si="315"/>
        <v>116867.2467135403</v>
      </c>
      <c r="E193" s="229" t="str">
        <f t="shared" si="316"/>
        <v>116867,24671354i</v>
      </c>
      <c r="F193" s="229" t="str">
        <f t="shared" si="183"/>
        <v>0,0060006495833528+0,00101650403995368i</v>
      </c>
      <c r="G193" s="229" t="str">
        <f t="shared" si="184"/>
        <v>-4,39792024431241+2,07722900409813i</v>
      </c>
      <c r="H193" s="229" t="str">
        <f t="shared" ref="H193:H214" si="319">IF(freq_ratio2&gt;1,IMPRODUCT(M67,IMDIV((IMPRODUCT(COMPLEX(1,Rc_2*Coutput2*microF2*miliOhm2*D193),IMSUM(1,IMDIV(E193,omega4_2),IMDIV(IMPRODUCT(E193,E193),omega5_2)))),IMSUM(1,IMPRODUCT(E193,1/omega1_2),IMPRODUCT(E193,E193,1/omega2_2),IMPRODUCT(E193,E193,E193,1/omega3_2)))),IMPRODUCT(M67,(IMDIV(IMPRODUCT(COMPLEX(1,Rc_2*Coutput2*microF2*miliOhm2*D193),COMPLEX(1,-Kfeed2*effectiveL2*PI()^2*D193/(8*ratio2^2*Gdc_dcm2))),IMSUM(1,IMDIV(E193,omegat2),IMDIV(IMPRODUCT(E193,E193),omegapole0^2*(1-2*Gdc_dcm2/(Kfeed2*rload2))))))))</f>
        <v>0,00200939425623777-0,00454413744098978i</v>
      </c>
      <c r="I193" s="229" t="str">
        <f t="shared" si="317"/>
        <v>-0,00198793108221037+0,00440275854372802i</v>
      </c>
      <c r="J193" s="255" t="str">
        <f ca="1">IMPRODUCT(1/N_FFT2,DD100)</f>
        <v>0,00696544139231066-0,00445906035640379i</v>
      </c>
      <c r="K193" s="254" t="str">
        <f t="shared" ca="1" si="318"/>
        <v>5,78534863606666E-06+0,0000395314612807797i</v>
      </c>
      <c r="N193" s="246">
        <f t="shared" ca="1" si="185"/>
        <v>17.477573494406258</v>
      </c>
      <c r="O193" s="223">
        <f t="shared" ca="1" si="186"/>
        <v>7.477573494406256</v>
      </c>
      <c r="P193" s="223" t="str">
        <f t="shared" ca="1" si="187"/>
        <v>-4,88414793773712-5,66208480036684i</v>
      </c>
      <c r="Q193" s="223" t="str">
        <f t="shared" ca="1" si="188"/>
        <v>-1,09718790660905+7,39664005220193i</v>
      </c>
      <c r="R193" s="223" t="str">
        <f t="shared" ca="1" si="189"/>
        <v>6,31745462616584-4,00048402203817i</v>
      </c>
      <c r="S193" s="223" t="str">
        <f t="shared" ca="1" si="190"/>
        <v>-7,1555916901994-2,17062500847021i</v>
      </c>
      <c r="T193" s="223" t="str">
        <f t="shared" ca="1" si="191"/>
        <v>3,03022170844228+6,83607063757625i</v>
      </c>
      <c r="U193" s="223" t="str">
        <f t="shared" ca="1" si="192"/>
        <v>3,1970746340327-6,75964637748689i</v>
      </c>
      <c r="V193" s="223" t="str">
        <f t="shared" ca="1" si="193"/>
        <v>-7,2067063641352+1,99436424591402i</v>
      </c>
      <c r="W193" s="223" t="str">
        <f t="shared" ca="1" si="194"/>
        <v>6,21737513435787+4,15431724870833i</v>
      </c>
      <c r="X193" s="223" t="str">
        <f t="shared" ca="1" si="195"/>
        <v>-0,915334820301978-7,42133866165598i</v>
      </c>
      <c r="Y193" s="223" t="str">
        <f t="shared" ca="1" si="196"/>
        <v>-5,02163144069546+5,54051649560453i</v>
      </c>
      <c r="Z193" s="223" t="str">
        <f t="shared" ca="1" si="197"/>
        <v>7,47532138907199+0,18350883992291i</v>
      </c>
      <c r="AA193" s="223" t="str">
        <f t="shared" ca="1" si="198"/>
        <v>-4,74372240669136-5,78024247696421i</v>
      </c>
      <c r="AB193" s="223" t="str">
        <f t="shared" ca="1" si="199"/>
        <v>-1,27838008794797+7,36748598335858i</v>
      </c>
      <c r="AC193" s="223" t="str">
        <f t="shared" ca="1" si="200"/>
        <v>6,41372871953187-3,84424105338091i</v>
      </c>
      <c r="AD193" s="223" t="str">
        <f t="shared" ca="1" si="201"/>
        <v>-7,10016675539427-2,34557826768605i</v>
      </c>
      <c r="AE193" s="223" t="str">
        <f t="shared" ca="1" si="202"/>
        <v>2,86154349060128+6,90837710433098i</v>
      </c>
      <c r="AF193" s="223" t="str">
        <f t="shared" ca="1" si="203"/>
        <v>3,36200176140989-6,67915035917921i</v>
      </c>
      <c r="AG193" s="223" t="str">
        <f t="shared" ca="1" si="204"/>
        <v>-7,25347998763324+1,8169021529106i</v>
      </c>
      <c r="AH193" s="223" t="str">
        <f t="shared" ca="1" si="205"/>
        <v>6,11355052825115+4,3056480700084i</v>
      </c>
      <c r="AI193" s="223" t="str">
        <f t="shared" ca="1" si="206"/>
        <v>-0,732930370525951-7,44156693420194i</v>
      </c>
      <c r="AJ193" s="223" t="str">
        <f t="shared" ca="1" si="207"/>
        <v>-5,15609010064445+5,41561079087883i</v>
      </c>
      <c r="AK193" s="223" t="str">
        <f t="shared" ca="1" si="208"/>
        <v>7,46856642965318+0,366907140983231i</v>
      </c>
      <c r="AL193" s="223" t="str">
        <f t="shared" ca="1" si="209"/>
        <v>-4,60043943464717-5,89491835163052i</v>
      </c>
      <c r="AM193" s="223" t="str">
        <f t="shared" ca="1" si="210"/>
        <v>-1,45880222092311+7,33389401644698i</v>
      </c>
      <c r="AN193" s="223" t="str">
        <f t="shared" ca="1" si="211"/>
        <v>6,50613942254202-3,68568245765848i</v>
      </c>
      <c r="AO193" s="223" t="str">
        <f t="shared" ca="1" si="212"/>
        <v>-7,04046494562811-2,51911863825997i</v>
      </c>
      <c r="AP193" s="223" t="str">
        <f t="shared" ca="1" si="213"/>
        <v>2,69114158596224+6,97652222303861i</v>
      </c>
      <c r="AQ193" s="223" t="str">
        <f t="shared" ca="1" si="214"/>
        <v>3,52490374463937-6,59463107044468i</v>
      </c>
      <c r="AR193" s="223" t="str">
        <f t="shared" ca="1" si="215"/>
        <v>3,52490374463937-6,59463107044468i</v>
      </c>
      <c r="AS193" s="223" t="str">
        <f t="shared" ca="1" si="216"/>
        <v>6,00604334790706+4,45438532990898i</v>
      </c>
      <c r="AT193" s="223" t="str">
        <f t="shared" ca="1" si="217"/>
        <v>-0,550084430900699-7,45731268508487i</v>
      </c>
      <c r="AU193" s="223" t="str">
        <f t="shared" ca="1" si="218"/>
        <v>-5,28744292471543+5,28744292471548i</v>
      </c>
      <c r="AV193" s="223" t="str">
        <f t="shared" ca="1" si="219"/>
        <v>7,45731268508487+0,550084430900622i</v>
      </c>
      <c r="AW193" s="223" t="str">
        <f t="shared" ca="1" si="220"/>
        <v>-4,45438532990913-6,00604334790695i</v>
      </c>
      <c r="AX193" s="223" t="str">
        <f t="shared" ca="1" si="221"/>
        <v>-1,63834562598854+7,29588438601183i</v>
      </c>
      <c r="AY193" s="223" t="str">
        <f t="shared" ca="1" si="222"/>
        <v>6,59463107044462-3,52490374463948i</v>
      </c>
      <c r="AZ193" s="223" t="str">
        <f t="shared" ca="1" si="223"/>
        <v>-6,97652222303866-2,69114158596212i</v>
      </c>
      <c r="BA193" s="223" t="str">
        <f t="shared" ca="1" si="224"/>
        <v>2,51911863826004+7,04046494562808i</v>
      </c>
      <c r="BB193" s="223" t="str">
        <f t="shared" ca="1" si="225"/>
        <v>3,68568245765842-6,50613942254206i</v>
      </c>
      <c r="BC193" s="223" t="str">
        <f t="shared" ca="1" si="226"/>
        <v>-7,33389401644695+1,45880222092323i</v>
      </c>
      <c r="BD193" s="223" t="str">
        <f t="shared" ca="1" si="227"/>
        <v>5,89491835163059+4,60043943464707i</v>
      </c>
      <c r="BE193" s="223" t="str">
        <f t="shared" ca="1" si="228"/>
        <v>-0,366907140982565-7,46856642965321i</v>
      </c>
      <c r="BF193" s="223" t="str">
        <f t="shared" ca="1" si="229"/>
        <v>-5,41561079087878+5,15609010064451i</v>
      </c>
      <c r="BG193" s="223" t="str">
        <f t="shared" ca="1" si="230"/>
        <v>7,44156693420217+0,7329303705236i</v>
      </c>
      <c r="BH193" s="223" t="str">
        <f t="shared" ca="1" si="231"/>
        <v>-4,30564807001094-6,11355052824936i</v>
      </c>
      <c r="BI193" s="223" t="str">
        <f t="shared" ca="1" si="232"/>
        <v>-1,81690215291341+7,25347998763253i</v>
      </c>
      <c r="BJ193" s="223" t="str">
        <f t="shared" ca="1" si="233"/>
        <v>6,67915035917982-3,36200176140868i</v>
      </c>
      <c r="BK193" s="223" t="str">
        <f t="shared" ca="1" si="234"/>
        <v>-6,90837710433074-2,86154349060185i</v>
      </c>
      <c r="BL193" s="223" t="str">
        <f t="shared" ca="1" si="235"/>
        <v>2,34557826768682+7,10016675539401i</v>
      </c>
      <c r="BM193" s="223" t="str">
        <f t="shared" ca="1" si="236"/>
        <v>3,8442410533789-6,41372871953306i</v>
      </c>
      <c r="BN193" s="223" t="str">
        <f t="shared" ca="1" si="237"/>
        <v>-7,36748598335805+1,27838008795103i</v>
      </c>
      <c r="BO193" s="223" t="str">
        <f t="shared" ca="1" si="238"/>
        <v>5,78024247696235+4,74372240669362i</v>
      </c>
      <c r="BP193" s="223" t="str">
        <f t="shared" ca="1" si="239"/>
        <v>-0,183508839921499-7,47532138907202i</v>
      </c>
      <c r="BQ193" s="223" t="str">
        <f t="shared" ca="1" si="240"/>
        <v>-5,54051649560495+5,02163144069498i</v>
      </c>
      <c r="BR193" s="223" t="str">
        <f t="shared" ca="1" si="241"/>
        <v>7,42133866165608+0,915334820301111i</v>
      </c>
      <c r="BS193" s="223" t="str">
        <f t="shared" ca="1" si="242"/>
        <v>-4,15431724871031-6,21737513435654i</v>
      </c>
      <c r="BT193" s="223" t="str">
        <f t="shared" ca="1" si="243"/>
        <v>-1,99436424591108+7,20670636413601i</v>
      </c>
      <c r="BU193" s="223" t="str">
        <f t="shared" ca="1" si="244"/>
        <v>6,75964637748812-3,19707463403011i</v>
      </c>
      <c r="BV193" s="223" t="str">
        <f t="shared" ca="1" si="245"/>
        <v>-6,83607063757571-3,0302217084435i</v>
      </c>
      <c r="BW193" s="223" t="str">
        <f t="shared" ca="1" si="246"/>
        <v>2,17062500846996+7,15559169019947i</v>
      </c>
      <c r="BX193" s="223" t="str">
        <f t="shared" ca="1" si="247"/>
        <v>4,00048402203737-6,31745462616635i</v>
      </c>
      <c r="BY193" s="223" t="str">
        <f t="shared" ca="1" si="248"/>
        <v>-7,39664005220163+1,09718790661106i</v>
      </c>
      <c r="BZ193" s="223" t="str">
        <f t="shared" ca="1" si="249"/>
        <v>5,66208480036897+4,88414793773466i</v>
      </c>
      <c r="CA193" s="223" t="str">
        <f t="shared" ca="1" si="250"/>
        <v>2,89840963596601E-12-7,47757349440626i</v>
      </c>
      <c r="CB193" s="223" t="str">
        <f t="shared" ca="1" si="251"/>
        <v>-5,66208480036789+4,8841479377359i</v>
      </c>
      <c r="CC193" s="223" t="str">
        <f t="shared" ca="1" si="252"/>
        <v>7,39664005220188+1,09718790660944i</v>
      </c>
      <c r="CD193" s="223" t="str">
        <f t="shared" ca="1" si="253"/>
        <v>-4,00048402203895-6,31745462616536i</v>
      </c>
      <c r="CE193" s="223" t="str">
        <f t="shared" ca="1" si="254"/>
        <v>-2,17062500846818+7,15559169020002i</v>
      </c>
      <c r="CF193" s="223" t="str">
        <f t="shared" ca="1" si="255"/>
        <v>6,83607063757496-3,0302217084452i</v>
      </c>
      <c r="CG193" s="223" t="str">
        <f t="shared" ca="1" si="256"/>
        <v>-6,75964637748563-3,19707463403535i</v>
      </c>
      <c r="CH193" s="223" t="str">
        <f t="shared" ca="1" si="257"/>
        <v>1,99436424591266+7,20670636413558i</v>
      </c>
      <c r="CI193" s="223" t="str">
        <f t="shared" ca="1" si="258"/>
        <v>4,15431724870886-6,21737513435751i</v>
      </c>
      <c r="CJ193" s="223" t="str">
        <f t="shared" ca="1" si="259"/>
        <v>-7,42133866165587+0,915334820302846i</v>
      </c>
      <c r="CK193" s="223" t="str">
        <f t="shared" ca="1" si="260"/>
        <v>5,54051649560613+5,02163144069369i</v>
      </c>
      <c r="CL193" s="223" t="str">
        <f t="shared" ca="1" si="261"/>
        <v>0,183508839919753-7,47532138907206i</v>
      </c>
      <c r="CM193" s="223" t="str">
        <f t="shared" ca="1" si="262"/>
        <v>-5,78024247696609+4,74372240668906i</v>
      </c>
      <c r="CN193" s="223" t="str">
        <f t="shared" ca="1" si="263"/>
        <v>7,36748598335833+1,27838008794941i</v>
      </c>
      <c r="CO193" s="223" t="str">
        <f t="shared" ca="1" si="264"/>
        <v>-3,84424105338031-6,41372871953222i</v>
      </c>
      <c r="CP193" s="223" t="str">
        <f t="shared" ca="1" si="265"/>
        <v>-2,34557826768527+7,10016675539452i</v>
      </c>
      <c r="CQ193" s="223" t="str">
        <f t="shared" ca="1" si="266"/>
        <v>6,90837710433007-2,86154349060346i</v>
      </c>
      <c r="CR193" s="223" t="str">
        <f t="shared" ca="1" si="267"/>
        <v>-6,67915035918061-3,36200176140712i</v>
      </c>
      <c r="CS193" s="223" t="str">
        <f t="shared" ca="1" si="268"/>
        <v>1,81690215290789+7,25347998763391i</v>
      </c>
      <c r="CT193" s="223" t="str">
        <f t="shared" ca="1" si="269"/>
        <v>4,3056480700096-6,11355052825031i</v>
      </c>
      <c r="CU193" s="223" t="str">
        <f t="shared" ca="1" si="270"/>
        <v>-7,44156693420202+0,732930370525234i</v>
      </c>
      <c r="CV193" s="223" t="str">
        <f t="shared" ca="1" si="271"/>
        <v>5,4156107908794+5,15609010064386i</v>
      </c>
      <c r="CW193" s="223" t="str">
        <f t="shared" ca="1" si="272"/>
        <v>0,366907140980925-7,4685664296533i</v>
      </c>
      <c r="CX193" s="223" t="str">
        <f t="shared" ca="1" si="273"/>
        <v>-5,8949183516286+4,60043943464962i</v>
      </c>
      <c r="CY193" s="223" t="str">
        <f t="shared" ca="1" si="274"/>
        <v>7,33389401644642+1,4588022209259i</v>
      </c>
      <c r="CZ193" s="223" t="str">
        <f t="shared" ca="1" si="275"/>
        <v>-3,6856824576567-6,50613942254303i</v>
      </c>
      <c r="DA193" s="223" t="str">
        <f t="shared" ca="1" si="276"/>
        <v>-2,5191186382605+7,04046494562792i</v>
      </c>
      <c r="DB193" s="223" t="str">
        <f t="shared" ca="1" si="277"/>
        <v>6,97652222303834-2,69114158596296i</v>
      </c>
      <c r="DC193" s="223" t="str">
        <f t="shared" ca="1" si="278"/>
        <v>-6,59463107044539-3,52490374463804i</v>
      </c>
      <c r="DD193" s="223" t="str">
        <f t="shared" ca="1" si="279"/>
        <v>1,6383456259916+7,29588438601114i</v>
      </c>
      <c r="DE193" s="223" t="str">
        <f t="shared" ca="1" si="280"/>
        <v>4,45438532991131-6,00604334790533i</v>
      </c>
      <c r="DF193" s="223" t="str">
        <f t="shared" ca="1" si="281"/>
        <v>-7,45731268508502+0,550084430898656i</v>
      </c>
      <c r="DG193" s="223" t="str">
        <f t="shared" ca="1" si="282"/>
        <v>5,28744292471508+5,28744292471582i</v>
      </c>
      <c r="DH193" s="223" t="str">
        <f t="shared" ca="1" si="283"/>
        <v>0,550084430899697-7,45731268508494i</v>
      </c>
      <c r="DI193" s="223" t="str">
        <f t="shared" ca="1" si="284"/>
        <v>-6,00604334790608+4,4543853299103i</v>
      </c>
      <c r="DJ193" s="223" t="str">
        <f t="shared" ca="1" si="285"/>
        <v>7,2958843860125+1,63834562598557i</v>
      </c>
      <c r="DK193" s="223" t="str">
        <f t="shared" ca="1" si="286"/>
        <v>-3,52490374463693-6,59463107044599i</v>
      </c>
      <c r="DL193" s="223" t="str">
        <f t="shared" ca="1" si="287"/>
        <v>-2,69114158596413+6,97652222303788i</v>
      </c>
      <c r="DM193" s="223" t="str">
        <f t="shared" ca="1" si="288"/>
        <v>7,04046494562828-2,51911863825951i</v>
      </c>
      <c r="DN193" s="223" t="str">
        <f t="shared" ca="1" si="289"/>
        <v>-6,50613942254252-3,68568245765761i</v>
      </c>
      <c r="DO193" s="223" t="str">
        <f t="shared" ca="1" si="290"/>
        <v>1,45880222092488+7,33389401644663i</v>
      </c>
      <c r="DP193" s="223" t="str">
        <f t="shared" ca="1" si="291"/>
        <v>4,60043943464458-5,89491835163254i</v>
      </c>
      <c r="DQ193" s="223" t="str">
        <f t="shared" ca="1" si="292"/>
        <v>-7,46856642965336+0,36690714097967i</v>
      </c>
      <c r="DR193" s="223" t="str">
        <f t="shared" ca="1" si="293"/>
        <v>5,15609010064294+5,41561079088027i</v>
      </c>
      <c r="DS193" s="223" t="str">
        <f t="shared" ca="1" si="294"/>
        <v>0,732930370526485-7,44156693420189i</v>
      </c>
      <c r="DT193" s="223" t="str">
        <f t="shared" ca="1" si="295"/>
        <v>-6,11355052825103+4,30564807000857i</v>
      </c>
      <c r="DU193" s="223" t="str">
        <f t="shared" ca="1" si="296"/>
        <v>7,25347998763366+1,81690215290891i</v>
      </c>
      <c r="DV193" s="223" t="str">
        <f t="shared" ca="1" si="297"/>
        <v>-3,36200176141283-6,67915035917774i</v>
      </c>
      <c r="DW193" s="223" t="str">
        <f t="shared" ca="1" si="298"/>
        <v>-2,86154349060462+6,90837710432959i</v>
      </c>
      <c r="DX193" s="223" t="str">
        <f t="shared" ca="1" si="299"/>
        <v>7,10016675539492-2,34557826768407i</v>
      </c>
      <c r="DY193" s="223" t="str">
        <f t="shared" ca="1" si="300"/>
        <v>-6,41372871953169-3,8442410533812i</v>
      </c>
      <c r="DZ193" s="223" t="str">
        <f t="shared" ca="1" si="301"/>
        <v>1,27838008794817+7,36748598335854i</v>
      </c>
      <c r="EA193" s="223" t="str">
        <f t="shared" ca="1" si="302"/>
        <v>4,7437224066902-5,78024247696517i</v>
      </c>
      <c r="EB193" s="223" t="str">
        <f t="shared" ca="1" si="303"/>
        <v>-7,47532138907191+0,183508839926144i</v>
      </c>
      <c r="EC193" s="223" t="str">
        <f t="shared" ca="1" si="304"/>
        <v>5,02163144069292+5,54051649560683i</v>
      </c>
      <c r="ED193" s="223" t="str">
        <f t="shared" ca="1" si="305"/>
        <v>0,915334820304095-7,42133866165572i</v>
      </c>
      <c r="EE193" s="223" t="str">
        <f t="shared" ca="1" si="306"/>
        <v>-6,21737513435809+4,15431724870799i</v>
      </c>
      <c r="EF193" s="223" t="str">
        <f t="shared" ca="1" si="307"/>
        <v>7,20670636413524+1,99436424591387i</v>
      </c>
      <c r="EG193" s="223" t="str">
        <f t="shared" ca="1" si="308"/>
        <v>-3,19707463403441-6,75964637748608i</v>
      </c>
      <c r="EH193" s="223" t="str">
        <f t="shared" ca="1" si="309"/>
        <v>-3,03022170843935+6,83607063757755i</v>
      </c>
      <c r="EI193" s="223" t="str">
        <f t="shared" ca="1" si="310"/>
        <v>7,15559169020032-2,17062500846718i</v>
      </c>
      <c r="EJ193" s="223" t="str">
        <f t="shared" ca="1" si="311"/>
        <v>-6,31745462616468-4,00048402204001i</v>
      </c>
      <c r="EK193" s="223" t="str">
        <f t="shared" ca="1" si="312"/>
        <v>1,0971879066084+7,39664005220203i</v>
      </c>
      <c r="EL193" s="223" t="str">
        <f t="shared" ca="1" si="313"/>
        <v>4,88414793773685-5,66208480036707i</v>
      </c>
      <c r="EM193" s="223" t="str">
        <f t="shared" ca="1" si="314"/>
        <v>-7,47757349440626+1,85409588775818E-12i</v>
      </c>
      <c r="EN193" s="223"/>
      <c r="EO193" s="223"/>
      <c r="EP193" s="223"/>
    </row>
    <row r="194" spans="1:146" ht="15.75" thickBot="1">
      <c r="A194" s="257">
        <f t="shared" si="181"/>
        <v>1.8359375000000012E-3</v>
      </c>
      <c r="B194" s="256">
        <v>94</v>
      </c>
      <c r="C194" s="230">
        <f t="shared" si="182"/>
        <v>18800</v>
      </c>
      <c r="D194" s="229">
        <f t="shared" si="315"/>
        <v>118123.88377497622</v>
      </c>
      <c r="E194" s="229" t="str">
        <f t="shared" si="316"/>
        <v>118123,883774976i</v>
      </c>
      <c r="F194" s="229" t="str">
        <f t="shared" si="183"/>
        <v>0,00588108058315148+0,00103542553799024i</v>
      </c>
      <c r="G194" s="229" t="str">
        <f t="shared" si="184"/>
        <v>-4,37062412056909+2,10419662244312i</v>
      </c>
      <c r="H194" s="229" t="str">
        <f t="shared" si="319"/>
        <v>0,00200916496452198-0,00449576288730893i</v>
      </c>
      <c r="I194" s="229" t="str">
        <f t="shared" si="317"/>
        <v>-0,00198794855357873+0,00435862804123609i</v>
      </c>
      <c r="J194" s="255" t="str">
        <f ca="1">IMPRODUCT(1/N_FFT2,DE100)</f>
        <v>0,0202561980676188+0,000142592507705923i</v>
      </c>
      <c r="K194" s="254" t="str">
        <f t="shared" ca="1" si="318"/>
        <v>-0,0000408897873520843+0,0000880057663369104i</v>
      </c>
      <c r="N194" s="246">
        <f t="shared" ca="1" si="185"/>
        <v>17.478295354161908</v>
      </c>
      <c r="O194" s="223">
        <f t="shared" ca="1" si="186"/>
        <v>7.4782953541619079</v>
      </c>
      <c r="P194" s="223" t="str">
        <f t="shared" ca="1" si="187"/>
        <v>-5,02211621207826-5,54105135840305i</v>
      </c>
      <c r="Q194" s="223" t="str">
        <f t="shared" ca="1" si="188"/>
        <v>-0,733001125154781+7,44228531800558i</v>
      </c>
      <c r="R194" s="223" t="str">
        <f t="shared" ca="1" si="189"/>
        <v>6,00662315109958-4,45481534126323i</v>
      </c>
      <c r="S194" s="223" t="str">
        <f t="shared" ca="1" si="190"/>
        <v>-7,33460200586987-1,45894304877515i</v>
      </c>
      <c r="T194" s="223" t="str">
        <f t="shared" ca="1" si="191"/>
        <v>3,84461216346192+6,41434787929687i</v>
      </c>
      <c r="U194" s="223" t="str">
        <f t="shared" ca="1" si="192"/>
        <v>2,17083455329662-7,15628246691626i</v>
      </c>
      <c r="V194" s="223" t="str">
        <f t="shared" ca="1" si="193"/>
        <v>-6,76029893097726+3,19738326884772i</v>
      </c>
      <c r="W194" s="223" t="str">
        <f t="shared" ca="1" si="194"/>
        <v>6,90904401578433+2,86181973437082i</v>
      </c>
      <c r="X194" s="223" t="str">
        <f t="shared" ca="1" si="195"/>
        <v>-2,51936182548703-7,04114460839701i</v>
      </c>
      <c r="Y194" s="223" t="str">
        <f t="shared" ca="1" si="196"/>
        <v>-3,52524402697323+6,59526769391275i</v>
      </c>
      <c r="Z194" s="223" t="str">
        <f t="shared" ca="1" si="197"/>
        <v>7,2541802141567-1,81707755052364i</v>
      </c>
      <c r="AA194" s="223" t="str">
        <f t="shared" ca="1" si="198"/>
        <v>-6,21797533880912-4,15471829250085i</v>
      </c>
      <c r="AB194" s="223" t="str">
        <f t="shared" ca="1" si="199"/>
        <v>1,09729382543381+7,39735409891567i</v>
      </c>
      <c r="AC194" s="223" t="str">
        <f t="shared" ca="1" si="200"/>
        <v>4,74418034967231-5,78080048210131i</v>
      </c>
      <c r="AD194" s="223" t="str">
        <f t="shared" ca="1" si="201"/>
        <v>-7,46928741989715+0,366942560962527i</v>
      </c>
      <c r="AE194" s="223" t="str">
        <f t="shared" ca="1" si="202"/>
        <v>5,28795335664389+5,28795335664359i</v>
      </c>
      <c r="AF194" s="223" t="str">
        <f t="shared" ca="1" si="203"/>
        <v>0,366942560962084-7,46928741989718i</v>
      </c>
      <c r="AG194" s="223" t="str">
        <f t="shared" ca="1" si="204"/>
        <v>-5,78080048210106+4,74418034967261i</v>
      </c>
      <c r="AH194" s="223" t="str">
        <f t="shared" ca="1" si="205"/>
        <v>7,39735409891573+1,09729382543337i</v>
      </c>
      <c r="AI194" s="223" t="str">
        <f t="shared" ca="1" si="206"/>
        <v>-4,15471829250121-6,21797533880887i</v>
      </c>
      <c r="AJ194" s="223" t="str">
        <f t="shared" ca="1" si="207"/>
        <v>-1,81707755052396+7,25418021415662i</v>
      </c>
      <c r="AK194" s="223" t="str">
        <f t="shared" ca="1" si="208"/>
        <v>6,5952676939129-3,52524402697294i</v>
      </c>
      <c r="AL194" s="223" t="str">
        <f t="shared" ca="1" si="209"/>
        <v>-7,0411446083969-2,51936182548732i</v>
      </c>
      <c r="AM194" s="223" t="str">
        <f t="shared" ca="1" si="210"/>
        <v>2,86181973437055+6,90904401578445i</v>
      </c>
      <c r="AN194" s="223" t="str">
        <f t="shared" ca="1" si="211"/>
        <v>3,19738326884801-6,76029893097711i</v>
      </c>
      <c r="AO194" s="223" t="str">
        <f t="shared" ca="1" si="212"/>
        <v>-7,15628246691635+2,17083455329631i</v>
      </c>
      <c r="AP194" s="223" t="str">
        <f t="shared" ca="1" si="213"/>
        <v>6,41434787929673+3,84461216346216i</v>
      </c>
      <c r="AQ194" s="223" t="str">
        <f t="shared" ca="1" si="214"/>
        <v>-1,45894304877494-7,3346020058699i</v>
      </c>
      <c r="AR194" s="223" t="str">
        <f t="shared" ca="1" si="215"/>
        <v>-1,45894304877494-7,3346020058699i</v>
      </c>
      <c r="AS194" s="223" t="str">
        <f t="shared" ca="1" si="216"/>
        <v>7,4422853180056-0,733001125154581i</v>
      </c>
      <c r="AT194" s="223" t="str">
        <f t="shared" ca="1" si="217"/>
        <v>-5,54105135840282-5,02211621207851i</v>
      </c>
      <c r="AU194" s="223" t="str">
        <f t="shared" ca="1" si="218"/>
        <v>-3,00497294784312E-13+7,47829535416191i</v>
      </c>
      <c r="AV194" s="223" t="str">
        <f t="shared" ca="1" si="219"/>
        <v>5,54105135840322-5,02211621207806i</v>
      </c>
      <c r="AW194" s="223" t="str">
        <f t="shared" ca="1" si="220"/>
        <v>-7,44228531800561-0,733001125154439i</v>
      </c>
      <c r="AX194" s="223" t="str">
        <f t="shared" ca="1" si="221"/>
        <v>4,45481534126293+6,00662315109979i</v>
      </c>
      <c r="AY194" s="223" t="str">
        <f t="shared" ca="1" si="222"/>
        <v>1,45894304877491-7,33460200586991i</v>
      </c>
      <c r="AZ194" s="223" t="str">
        <f t="shared" ca="1" si="223"/>
        <v>-6,41434787929665+3,84461216346228i</v>
      </c>
      <c r="BA194" s="223" t="str">
        <f t="shared" ca="1" si="224"/>
        <v>7,15628246691639+2,17083455329617i</v>
      </c>
      <c r="BB194" s="223" t="str">
        <f t="shared" ca="1" si="225"/>
        <v>-3,1973832688481-6,76029893097708i</v>
      </c>
      <c r="BC194" s="223" t="str">
        <f t="shared" ca="1" si="226"/>
        <v>-2,86181973437041+6,9090440157845i</v>
      </c>
      <c r="BD194" s="223" t="str">
        <f t="shared" ca="1" si="227"/>
        <v>7,04114460839684-2,5193618254875i</v>
      </c>
      <c r="BE194" s="223" t="str">
        <f t="shared" ca="1" si="228"/>
        <v>-6,59526769391294-3,52524402697286i</v>
      </c>
      <c r="BF194" s="223" t="str">
        <f t="shared" ca="1" si="229"/>
        <v>1,8170775505241+7,25418021415659i</v>
      </c>
      <c r="BG194" s="223" t="str">
        <f t="shared" ca="1" si="230"/>
        <v>4,15471829250238-6,2179753388081i</v>
      </c>
      <c r="BH194" s="223" t="str">
        <f t="shared" ca="1" si="231"/>
        <v>-7,39735409891593+1,09729382543204i</v>
      </c>
      <c r="BI194" s="223" t="str">
        <f t="shared" ca="1" si="232"/>
        <v>5,78080048210021+4,74418034967365i</v>
      </c>
      <c r="BJ194" s="223" t="str">
        <f t="shared" ca="1" si="233"/>
        <v>-0,366942560960688-7,46928741989724i</v>
      </c>
      <c r="BK194" s="223" t="str">
        <f t="shared" ca="1" si="234"/>
        <v>-5,28795335664485+5,28795335664263i</v>
      </c>
      <c r="BL194" s="223" t="str">
        <f t="shared" ca="1" si="235"/>
        <v>7,46928741989708+0,366942560963923i</v>
      </c>
      <c r="BM194" s="223" t="str">
        <f t="shared" ca="1" si="236"/>
        <v>-4,74418034967122-5,7808004821022i</v>
      </c>
      <c r="BN194" s="223" t="str">
        <f t="shared" ca="1" si="237"/>
        <v>-1,09729382543514+7,39735409891547i</v>
      </c>
      <c r="BO194" s="223" t="str">
        <f t="shared" ca="1" si="238"/>
        <v>6,2179753388099-4,15471829249969i</v>
      </c>
      <c r="BP194" s="223" t="str">
        <f t="shared" ca="1" si="239"/>
        <v>-7,25418021415619-1,81707755052569i</v>
      </c>
      <c r="BQ194" s="223" t="str">
        <f t="shared" ca="1" si="240"/>
        <v>3,52524402697141+6,59526769391371i</v>
      </c>
      <c r="BR194" s="223" t="str">
        <f t="shared" ca="1" si="241"/>
        <v>2,51936182548905-7,04114460839628i</v>
      </c>
      <c r="BS194" s="223" t="str">
        <f t="shared" ca="1" si="242"/>
        <v>-6,90904401578517+2,8618197343688i</v>
      </c>
      <c r="BT194" s="223" t="str">
        <f t="shared" ca="1" si="243"/>
        <v>6,76029893097637+3,19738326884958i</v>
      </c>
      <c r="BU194" s="223" t="str">
        <f t="shared" ca="1" si="244"/>
        <v>-2,1708345532946-7,15628246691687i</v>
      </c>
      <c r="BV194" s="223" t="str">
        <f t="shared" ca="1" si="245"/>
        <v>-3,84461216346379+6,41434787929575i</v>
      </c>
      <c r="BW194" s="223" t="str">
        <f t="shared" ca="1" si="246"/>
        <v>7,33460200587023-1,45894304877329i</v>
      </c>
      <c r="BX194" s="223" t="str">
        <f t="shared" ca="1" si="247"/>
        <v>-6,00662315109837-4,45481534126486i</v>
      </c>
      <c r="BY194" s="223" t="str">
        <f t="shared" ca="1" si="248"/>
        <v>0,733001125152696+7,44228531800578i</v>
      </c>
      <c r="BZ194" s="223" t="str">
        <f t="shared" ca="1" si="249"/>
        <v>5,02211621207976-5,54105135840169i</v>
      </c>
      <c r="CA194" s="223" t="str">
        <f t="shared" ca="1" si="250"/>
        <v>-7,47829535416191-2,08881615270373E-12i</v>
      </c>
      <c r="CB194" s="223" t="str">
        <f t="shared" ca="1" si="251"/>
        <v>5,02211621207667+5,5410513584045i</v>
      </c>
      <c r="CC194" s="223" t="str">
        <f t="shared" ca="1" si="252"/>
        <v>0,733001125156854-7,44228531800538i</v>
      </c>
      <c r="CD194" s="223" t="str">
        <f t="shared" ca="1" si="253"/>
        <v>-6,00662315110086+4,4548153412615i</v>
      </c>
      <c r="CE194" s="223" t="str">
        <f t="shared" ca="1" si="254"/>
        <v>7,33460200586942+1,45894304877739i</v>
      </c>
      <c r="CF194" s="223" t="str">
        <f t="shared" ca="1" si="255"/>
        <v>-3,84461216346003-6,414347879298i</v>
      </c>
      <c r="CG194" s="223" t="str">
        <f t="shared" ca="1" si="256"/>
        <v>-2,17083455329859+7,15628246691566i</v>
      </c>
      <c r="CH194" s="223" t="str">
        <f t="shared" ca="1" si="257"/>
        <v>6,76029893097816-3,19738326884581i</v>
      </c>
      <c r="CI194" s="223" t="str">
        <f t="shared" ca="1" si="258"/>
        <v>-6,90904401578349-2,86181973437285i</v>
      </c>
      <c r="CJ194" s="223" t="str">
        <f t="shared" ca="1" si="259"/>
        <v>2,51936182548512+7,04114460839769i</v>
      </c>
      <c r="CK194" s="223" t="str">
        <f t="shared" ca="1" si="260"/>
        <v>3,5252440269751-6,59526769391175i</v>
      </c>
      <c r="CL194" s="223" t="str">
        <f t="shared" ca="1" si="261"/>
        <v>-7,25418021415723+1,81707755052154i</v>
      </c>
      <c r="CM194" s="223" t="str">
        <f t="shared" ca="1" si="262"/>
        <v>6,21797533880758+4,15471829250316i</v>
      </c>
      <c r="CN194" s="223" t="str">
        <f t="shared" ca="1" si="263"/>
        <v>-1,09729382543101-7,39735409891609i</v>
      </c>
      <c r="CO194" s="223" t="str">
        <f t="shared" ca="1" si="264"/>
        <v>-4,74418034967454+5,78080048209948i</v>
      </c>
      <c r="CP194" s="223" t="str">
        <f t="shared" ca="1" si="265"/>
        <v>7,46928741989729-0,366942560959751i</v>
      </c>
      <c r="CQ194" s="223" t="str">
        <f t="shared" ca="1" si="266"/>
        <v>-5,2879533566419-5,28795335664558i</v>
      </c>
      <c r="CR194" s="223" t="str">
        <f t="shared" ca="1" si="267"/>
        <v>-0,366942560964967+7,46928741989703i</v>
      </c>
      <c r="CS194" s="223" t="str">
        <f t="shared" ca="1" si="268"/>
        <v>5,78080048210293-4,74418034967033i</v>
      </c>
      <c r="CT194" s="223" t="str">
        <f t="shared" ca="1" si="269"/>
        <v>-7,39735409891532-1,09729382543617i</v>
      </c>
      <c r="CU194" s="223" t="str">
        <f t="shared" ca="1" si="270"/>
        <v>4,15471829249882+6,21797533881048i</v>
      </c>
      <c r="CV194" s="223" t="str">
        <f t="shared" ca="1" si="271"/>
        <v>1,81707755052681-7,25418021415591i</v>
      </c>
      <c r="CW194" s="223" t="str">
        <f t="shared" ca="1" si="272"/>
        <v>-6,59526769391421+3,52524402697049i</v>
      </c>
      <c r="CX194" s="223" t="str">
        <f t="shared" ca="1" si="273"/>
        <v>7,04114460839593+2,51936182549004i</v>
      </c>
      <c r="CY194" s="223" t="str">
        <f t="shared" ca="1" si="274"/>
        <v>-2,86181973436783-6,90904401578557i</v>
      </c>
      <c r="CZ194" s="223" t="str">
        <f t="shared" ca="1" si="275"/>
        <v>-3,19738326885053+6,76029893097593i</v>
      </c>
      <c r="DA194" s="223" t="str">
        <f t="shared" ca="1" si="276"/>
        <v>7,15628246691717-2,1708345532936i</v>
      </c>
      <c r="DB194" s="223" t="str">
        <f t="shared" ca="1" si="277"/>
        <v>-6,41434787929521-3,84461216346469i</v>
      </c>
      <c r="DC194" s="223" t="str">
        <f t="shared" ca="1" si="278"/>
        <v>1,45894304877227+7,33460200587044i</v>
      </c>
      <c r="DD194" s="223" t="str">
        <f t="shared" ca="1" si="279"/>
        <v>4,45481534126569-6,00662315109775i</v>
      </c>
      <c r="DE194" s="223" t="str">
        <f t="shared" ca="1" si="280"/>
        <v>-7,44228531800589+0,733001125151656i</v>
      </c>
      <c r="DF194" s="223" t="str">
        <f t="shared" ca="1" si="281"/>
        <v>5,54105135840099+5,02211621208053i</v>
      </c>
      <c r="DG194" s="223" t="str">
        <f t="shared" ca="1" si="282"/>
        <v>3,1332242290556E-12-7,47829535416191i</v>
      </c>
      <c r="DH194" s="223" t="str">
        <f t="shared" ca="1" si="283"/>
        <v>-5,5410513584052+5,02211621207589i</v>
      </c>
      <c r="DI194" s="223" t="str">
        <f t="shared" ca="1" si="284"/>
        <v>7,44228531800525+0,733001125158104i</v>
      </c>
      <c r="DJ194" s="223" t="str">
        <f t="shared" ca="1" si="285"/>
        <v>-4,45481534126066-6,00662315110148i</v>
      </c>
      <c r="DK194" s="223" t="str">
        <f t="shared" ca="1" si="286"/>
        <v>-1,45894304877841+7,33460200586922i</v>
      </c>
      <c r="DL194" s="223" t="str">
        <f t="shared" ca="1" si="287"/>
        <v>6,41434787929854-3,84461216345913i</v>
      </c>
      <c r="DM194" s="223" t="str">
        <f t="shared" ca="1" si="288"/>
        <v>-7,15628246691536-2,1708345532996i</v>
      </c>
      <c r="DN194" s="223" t="str">
        <f t="shared" ca="1" si="289"/>
        <v>3,19738326884486+6,76029893097861i</v>
      </c>
      <c r="DO194" s="223" t="str">
        <f t="shared" ca="1" si="290"/>
        <v>2,86181973437382-6,90904401578309i</v>
      </c>
      <c r="DP194" s="223" t="str">
        <f t="shared" ca="1" si="291"/>
        <v>-7,04114460839804+2,51936182548414i</v>
      </c>
      <c r="DQ194" s="223" t="str">
        <f t="shared" ca="1" si="292"/>
        <v>6,59526769391125+3,52524402697602i</v>
      </c>
      <c r="DR194" s="223" t="str">
        <f t="shared" ca="1" si="293"/>
        <v>-1,81707755052053-7,25418021415748i</v>
      </c>
      <c r="DS194" s="223" t="str">
        <f t="shared" ca="1" si="294"/>
        <v>-4,15471829250402+6,217975338807i</v>
      </c>
      <c r="DT194" s="223" t="str">
        <f t="shared" ca="1" si="295"/>
        <v>7,39735409891624-1,09729382542997i</v>
      </c>
      <c r="DU194" s="223" t="str">
        <f t="shared" ca="1" si="296"/>
        <v>-5,78080048209882-4,74418034967534i</v>
      </c>
      <c r="DV194" s="223" t="str">
        <f t="shared" ca="1" si="297"/>
        <v>0,366942560958495+7,46928741989735i</v>
      </c>
      <c r="DW194" s="223" t="str">
        <f t="shared" ca="1" si="298"/>
        <v>5,28795335664647-5,28795335664101i</v>
      </c>
      <c r="DX194" s="223" t="str">
        <f t="shared" ca="1" si="299"/>
        <v>-7,46928741989699-0,366942560965798i</v>
      </c>
      <c r="DY194" s="223" t="str">
        <f t="shared" ca="1" si="300"/>
        <v>4,74418034966969+5,78080048210346i</v>
      </c>
      <c r="DZ194" s="223" t="str">
        <f t="shared" ca="1" si="301"/>
        <v>1,09729382543006-7,39735409891622i</v>
      </c>
      <c r="EA194" s="223" t="str">
        <f t="shared" ca="1" si="302"/>
        <v>-6,21797533880681+4,15471829250431i</v>
      </c>
      <c r="EB194" s="223" t="str">
        <f t="shared" ca="1" si="303"/>
        <v>7,25418021415752+1,8170775505204i</v>
      </c>
      <c r="EC194" s="223" t="str">
        <f t="shared" ca="1" si="304"/>
        <v>-3,52524402696938-6,59526769391481i</v>
      </c>
      <c r="ED194" s="223" t="str">
        <f t="shared" ca="1" si="305"/>
        <v>-2,51936182549122+7,0411446083955i</v>
      </c>
      <c r="EE194" s="223" t="str">
        <f t="shared" ca="1" si="306"/>
        <v>6,90904401578589-2,86181973436706i</v>
      </c>
      <c r="EF194" s="223" t="str">
        <f t="shared" ca="1" si="307"/>
        <v>-6,76029893097857-3,19738326884494i</v>
      </c>
      <c r="EG194" s="223" t="str">
        <f t="shared" ca="1" si="308"/>
        <v>2,17083455329992+7,15628246691525i</v>
      </c>
      <c r="EH194" s="223" t="str">
        <f t="shared" ca="1" si="309"/>
        <v>3,84461216345902-6,41434787929861i</v>
      </c>
      <c r="EI194" s="223" t="str">
        <f t="shared" ca="1" si="310"/>
        <v>-7,33460200586919+1,45894304877854i</v>
      </c>
      <c r="EJ194" s="223" t="str">
        <f t="shared" ca="1" si="311"/>
        <v>6,00662315110155+4,45481534126056i</v>
      </c>
      <c r="EK194" s="223" t="str">
        <f t="shared" ca="1" si="312"/>
        <v>-0,73300112515802-7,44228531800526i</v>
      </c>
      <c r="EL194" s="223" t="str">
        <f t="shared" ca="1" si="313"/>
        <v>-5,02211621207595+5,54105135840514i</v>
      </c>
      <c r="EM194" s="223" t="str">
        <f t="shared" ca="1" si="314"/>
        <v>7,47829535416191-3,04892957267735E-12i</v>
      </c>
      <c r="EN194" s="223"/>
      <c r="EO194" s="223"/>
      <c r="EP194" s="223"/>
    </row>
    <row r="195" spans="1:146" ht="15.75" thickBot="1">
      <c r="A195" s="257">
        <f t="shared" si="181"/>
        <v>1.8554687500000012E-3</v>
      </c>
      <c r="B195" s="256">
        <v>95</v>
      </c>
      <c r="C195" s="230">
        <f t="shared" si="182"/>
        <v>19000</v>
      </c>
      <c r="D195" s="229">
        <f t="shared" si="315"/>
        <v>119380.52083641214</v>
      </c>
      <c r="E195" s="229" t="str">
        <f t="shared" si="316"/>
        <v>119380,520836412i</v>
      </c>
      <c r="F195" s="229" t="str">
        <f t="shared" si="183"/>
        <v>0,0057649790368686+0,0010530957428169i</v>
      </c>
      <c r="G195" s="229" t="str">
        <f t="shared" si="184"/>
        <v>-4,34313298410357+2,13046800592971i</v>
      </c>
      <c r="H195" s="229" t="str">
        <f t="shared" si="319"/>
        <v>0,00200894255753157-0,00444840768205989i</v>
      </c>
      <c r="I195" s="229" t="str">
        <f t="shared" si="317"/>
        <v>-0,00198797173027771+0,0043153536631461i</v>
      </c>
      <c r="J195" s="255" t="str">
        <f ca="1">IMPRODUCT(1/N_FFT2,DF100)</f>
        <v>0,0499977828317824+0,00445937329532094i</v>
      </c>
      <c r="K195" s="254" t="str">
        <f t="shared" ca="1" si="318"/>
        <v>-0,000118637951731447+0,000206893007246462i</v>
      </c>
      <c r="N195" s="246">
        <f t="shared" ca="1" si="185"/>
        <v>17.478963477875219</v>
      </c>
      <c r="O195" s="223">
        <f t="shared" ca="1" si="186"/>
        <v>7.4789634778752196</v>
      </c>
      <c r="P195" s="223" t="str">
        <f t="shared" ca="1" si="187"/>
        <v>-5,15704855060269-5,41661748235171i</v>
      </c>
      <c r="Q195" s="223" t="str">
        <f t="shared" ca="1" si="188"/>
        <v>-0,366975344239028+7,4699547388262i</v>
      </c>
      <c r="R195" s="223" t="str">
        <f t="shared" ca="1" si="189"/>
        <v>5,66313730814604-4,8850558371912i</v>
      </c>
      <c r="S195" s="223" t="str">
        <f t="shared" ca="1" si="190"/>
        <v>-7,44295022452059-0,733066612730541i</v>
      </c>
      <c r="T195" s="223" t="str">
        <f t="shared" ca="1" si="191"/>
        <v>4,60129459638775+5,89601414013267i</v>
      </c>
      <c r="U195" s="223" t="str">
        <f t="shared" ca="1" si="192"/>
        <v>1,09739185954331-7,39801499119862i</v>
      </c>
      <c r="V195" s="223" t="str">
        <f t="shared" ca="1" si="193"/>
        <v>-6,11468695762622+4,30644843387532i</v>
      </c>
      <c r="W195" s="223" t="str">
        <f t="shared" ca="1" si="194"/>
        <v>7,33525729177337+1,45907339324551i</v>
      </c>
      <c r="X195" s="223" t="str">
        <f t="shared" ca="1" si="195"/>
        <v>-4,00122765988595-6,31862895865512i</v>
      </c>
      <c r="Y195" s="223" t="str">
        <f t="shared" ca="1" si="196"/>
        <v>-1,8172398913444+7,25482831503944i</v>
      </c>
      <c r="Z195" s="223" t="str">
        <f t="shared" ca="1" si="197"/>
        <v>6,50734882907647-3,68636757799713i</v>
      </c>
      <c r="AA195" s="223" t="str">
        <f t="shared" ca="1" si="198"/>
        <v>-7,15692182144685-2,17102849937289i</v>
      </c>
      <c r="AB195" s="223" t="str">
        <f t="shared" ca="1" si="199"/>
        <v>3,36262671372591+6,68039192619178i</v>
      </c>
      <c r="AC195" s="223" t="str">
        <f t="shared" ca="1" si="200"/>
        <v>2,51958690958745-7,04177367631387i</v>
      </c>
      <c r="AD195" s="223" t="str">
        <f t="shared" ca="1" si="201"/>
        <v>-6,83734137402399+3,03078498716936i</v>
      </c>
      <c r="AE195" s="223" t="str">
        <f t="shared" ca="1" si="202"/>
        <v>6,90966128160836+2,86207541424639i</v>
      </c>
      <c r="AF195" s="223" t="str">
        <f t="shared" ca="1" si="203"/>
        <v>-2,69164183411397-6,9778190676055i</v>
      </c>
      <c r="AG195" s="223" t="str">
        <f t="shared" ca="1" si="204"/>
        <v>-3,1976689285449+6,76090290766033i</v>
      </c>
      <c r="AH195" s="223" t="str">
        <f t="shared" ca="1" si="205"/>
        <v>7,10148658386867-2,34601428011951i</v>
      </c>
      <c r="AI195" s="223" t="str">
        <f t="shared" ca="1" si="206"/>
        <v>-6,59585692642291-3,52555897831115i</v>
      </c>
      <c r="AJ195" s="223" t="str">
        <f t="shared" ca="1" si="207"/>
        <v>1,99473497223839+7,20804599693429i</v>
      </c>
      <c r="AK195" s="223" t="str">
        <f t="shared" ca="1" si="208"/>
        <v>3,8449556476968-6,41492094812055i</v>
      </c>
      <c r="AL195" s="223" t="str">
        <f t="shared" ca="1" si="209"/>
        <v>-7,29724059584324+1,63865017309026i</v>
      </c>
      <c r="AM195" s="223" t="str">
        <f t="shared" ca="1" si="210"/>
        <v>6,21853086337383+4,15508948214819i</v>
      </c>
      <c r="AN195" s="223" t="str">
        <f t="shared" ca="1" si="211"/>
        <v>-1,2786177221471-7,36885550299385i</v>
      </c>
      <c r="AO195" s="223" t="str">
        <f t="shared" ca="1" si="212"/>
        <v>-4,45521334209484+6,00715979309786i</v>
      </c>
      <c r="AP195" s="223" t="str">
        <f t="shared" ca="1" si="213"/>
        <v>7,42271819180236-0,915504969116848i</v>
      </c>
      <c r="AQ195" s="223" t="str">
        <f t="shared" ca="1" si="214"/>
        <v>-5,78131694871574-4,74460420286914i</v>
      </c>
      <c r="AR195" s="223" t="str">
        <f t="shared" ca="1" si="215"/>
        <v>-5,78131694871574-4,74460420286914i</v>
      </c>
      <c r="AS195" s="223" t="str">
        <f t="shared" ca="1" si="216"/>
        <v>5,0225648965411-5,5415464054201i</v>
      </c>
      <c r="AT195" s="223" t="str">
        <f t="shared" ca="1" si="217"/>
        <v>-7,47671095390392+0,183542951824916i</v>
      </c>
      <c r="AU195" s="223" t="str">
        <f t="shared" ca="1" si="218"/>
        <v>5,28842579145216+5,28842579145202i</v>
      </c>
      <c r="AV195" s="223" t="str">
        <f t="shared" ca="1" si="219"/>
        <v>0,183542951824814-7,47671095390392i</v>
      </c>
      <c r="AW195" s="223" t="str">
        <f t="shared" ca="1" si="220"/>
        <v>-5,54154640542046+5,02256489654071i</v>
      </c>
      <c r="AX195" s="223" t="str">
        <f t="shared" ca="1" si="221"/>
        <v>7,45869890233341+0,550186684427876i</v>
      </c>
      <c r="AY195" s="223" t="str">
        <f t="shared" ca="1" si="222"/>
        <v>-4,7446042028693-5,78131694871561i</v>
      </c>
      <c r="AZ195" s="223" t="str">
        <f t="shared" ca="1" si="223"/>
        <v>-0,91550496911675+7,42271819180238i</v>
      </c>
      <c r="BA195" s="223" t="str">
        <f t="shared" ca="1" si="224"/>
        <v>6,00715979309821-4,45521334209437i</v>
      </c>
      <c r="BB195" s="223" t="str">
        <f t="shared" ca="1" si="225"/>
        <v>-7,36885550299387-1,27861772214699i</v>
      </c>
      <c r="BC195" s="223" t="str">
        <f t="shared" ca="1" si="226"/>
        <v>4,15508948214832+6,21853086337374i</v>
      </c>
      <c r="BD195" s="223" t="str">
        <f t="shared" ca="1" si="227"/>
        <v>1,63865017309017-7,29724059584326i</v>
      </c>
      <c r="BE195" s="223" t="str">
        <f t="shared" ca="1" si="228"/>
        <v>-6,41492094812085+3,8449556476963i</v>
      </c>
      <c r="BF195" s="223" t="str">
        <f t="shared" ca="1" si="229"/>
        <v>7,20804599693535+1,9947349722346i</v>
      </c>
      <c r="BG195" s="223" t="str">
        <f t="shared" ca="1" si="230"/>
        <v>-3,52555897831325-6,59585692642178i</v>
      </c>
      <c r="BH195" s="223" t="str">
        <f t="shared" ca="1" si="231"/>
        <v>-2,34601428011862+7,10148658386897i</v>
      </c>
      <c r="BI195" s="223" t="str">
        <f t="shared" ca="1" si="232"/>
        <v>6,76090290766059-3,19766892854437i</v>
      </c>
      <c r="BJ195" s="223" t="str">
        <f t="shared" ca="1" si="233"/>
        <v>-6,97781906760505-2,69164183411516i</v>
      </c>
      <c r="BK195" s="223" t="str">
        <f t="shared" ca="1" si="234"/>
        <v>2,86207541424378+6,90966128160945i</v>
      </c>
      <c r="BL195" s="223" t="str">
        <f t="shared" ca="1" si="235"/>
        <v>3,03078498716645-6,83734137402527i</v>
      </c>
      <c r="BM195" s="223" t="str">
        <f t="shared" ca="1" si="236"/>
        <v>-7,04177367631331+2,519586909589i</v>
      </c>
      <c r="BN195" s="223" t="str">
        <f t="shared" ca="1" si="237"/>
        <v>6,68039192619219+3,36262671372508i</v>
      </c>
      <c r="BO195" s="223" t="str">
        <f t="shared" ca="1" si="238"/>
        <v>-2,1710284993723-7,15692182144703i</v>
      </c>
      <c r="BP195" s="223" t="str">
        <f t="shared" ca="1" si="239"/>
        <v>-3,68636757799892+6,50734882907546i</v>
      </c>
      <c r="BQ195" s="223" t="str">
        <f t="shared" ca="1" si="240"/>
        <v>7,25482831504031-1,81723989134091i</v>
      </c>
      <c r="BR195" s="223" t="str">
        <f t="shared" ca="1" si="241"/>
        <v>-6,3186289586568-4,00122765988328i</v>
      </c>
      <c r="BS195" s="223" t="str">
        <f t="shared" ca="1" si="242"/>
        <v>1,4590733932472+7,33525729177303i</v>
      </c>
      <c r="BT195" s="223" t="str">
        <f t="shared" ca="1" si="243"/>
        <v>4,30644843387525-6,11468695762627i</v>
      </c>
      <c r="BU195" s="223" t="str">
        <f t="shared" ca="1" si="244"/>
        <v>-7,39801499119882+1,09739185954195i</v>
      </c>
      <c r="BV195" s="223" t="str">
        <f t="shared" ca="1" si="245"/>
        <v>5,8960141401314+4,60129459638937i</v>
      </c>
      <c r="BW195" s="223" t="str">
        <f t="shared" ca="1" si="246"/>
        <v>-0,73306661272706-7,44295022452094i</v>
      </c>
      <c r="BX195" s="223" t="str">
        <f t="shared" ca="1" si="247"/>
        <v>-4,88505583718919+5,66313730814777i</v>
      </c>
      <c r="BY195" s="223" t="str">
        <f t="shared" ca="1" si="248"/>
        <v>7,46995473882614-0,366975344240252i</v>
      </c>
      <c r="BZ195" s="223" t="str">
        <f t="shared" ca="1" si="249"/>
        <v>-5,41661748235166-5,15704855060273i</v>
      </c>
      <c r="CA195" s="223" t="str">
        <f t="shared" ca="1" si="250"/>
        <v>-1,27905712968487E-12+7,47896347787522i</v>
      </c>
      <c r="CB195" s="223" t="str">
        <f t="shared" ca="1" si="251"/>
        <v>5,41661748235358-5,15704855060072i</v>
      </c>
      <c r="CC195" s="223" t="str">
        <f t="shared" ca="1" si="252"/>
        <v>-7,46995473882637-0,366975344235588i</v>
      </c>
      <c r="CD195" s="223" t="str">
        <f t="shared" ca="1" si="253"/>
        <v>4,88505583719289+5,66313730814458i</v>
      </c>
      <c r="CE195" s="223" t="str">
        <f t="shared" ca="1" si="254"/>
        <v>0,733066612729606-7,44295022452068i</v>
      </c>
      <c r="CF195" s="223" t="str">
        <f t="shared" ca="1" si="255"/>
        <v>-5,89601414013297+4,60129459638736i</v>
      </c>
      <c r="CG195" s="223" t="str">
        <f t="shared" ca="1" si="256"/>
        <v>7,39801499119841+1,09739185954469i</v>
      </c>
      <c r="CH195" s="223" t="str">
        <f t="shared" ca="1" si="257"/>
        <v>-4,30644843387299-6,11468695762786i</v>
      </c>
      <c r="CI195" s="223" t="str">
        <f t="shared" ca="1" si="258"/>
        <v>-1,45907339324242+7,33525729177398i</v>
      </c>
      <c r="CJ195" s="223" t="str">
        <f t="shared" ca="1" si="259"/>
        <v>6,3186289586542-4,00122765988741i</v>
      </c>
      <c r="CK195" s="223" t="str">
        <f t="shared" ca="1" si="260"/>
        <v>-7,25482831503964-1,8172398913436i</v>
      </c>
      <c r="CL195" s="223" t="str">
        <f t="shared" ca="1" si="261"/>
        <v>3,6863675779966+6,50734882907678i</v>
      </c>
      <c r="CM195" s="223" t="str">
        <f t="shared" ca="1" si="262"/>
        <v>2,17102849937485-7,15692182144625i</v>
      </c>
      <c r="CN195" s="223" t="str">
        <f t="shared" ca="1" si="263"/>
        <v>-6,68039192619334+3,3626267137228i</v>
      </c>
      <c r="CO195" s="223" t="str">
        <f t="shared" ca="1" si="264"/>
        <v>7,04177367631489+2,5195869095846i</v>
      </c>
      <c r="CP195" s="223" t="str">
        <f t="shared" ca="1" si="265"/>
        <v>-3,03078498717082-6,83734137402334i</v>
      </c>
      <c r="CQ195" s="223" t="str">
        <f t="shared" ca="1" si="266"/>
        <v>-2,86207541424625+6,90966128160842i</v>
      </c>
      <c r="CR195" s="223" t="str">
        <f t="shared" ca="1" si="267"/>
        <v>6,97781906760597-2,69164183411277i</v>
      </c>
      <c r="CS195" s="223" t="str">
        <f t="shared" ca="1" si="268"/>
        <v>-6,7609029076594-3,19766892854687i</v>
      </c>
      <c r="CT195" s="223" t="str">
        <f t="shared" ca="1" si="269"/>
        <v>2,34601428012315+7,10148658386747i</v>
      </c>
      <c r="CU195" s="223" t="str">
        <f t="shared" ca="1" si="270"/>
        <v>3,52555897830904-6,59585692642404i</v>
      </c>
      <c r="CV195" s="223" t="str">
        <f t="shared" ca="1" si="271"/>
        <v>-7,20804599693404+1,99473497223931i</v>
      </c>
      <c r="CW195" s="223" t="str">
        <f t="shared" ca="1" si="272"/>
        <v>6,41492094812068+3,84495564769658i</v>
      </c>
      <c r="CX195" s="223" t="str">
        <f t="shared" ca="1" si="273"/>
        <v>-1,63865017308892-7,29724059584355i</v>
      </c>
      <c r="CY195" s="223" t="str">
        <f t="shared" ca="1" si="274"/>
        <v>-4,15508948215053+6,21853086337227i</v>
      </c>
      <c r="CZ195" s="223" t="str">
        <f t="shared" ca="1" si="275"/>
        <v>7,36885550299331-1,27861772215023i</v>
      </c>
      <c r="DA195" s="223" t="str">
        <f t="shared" ca="1" si="276"/>
        <v>-6,00715979309935-4,45521334209283i</v>
      </c>
      <c r="DB195" s="223" t="str">
        <f t="shared" ca="1" si="277"/>
        <v>0,915504969117693+7,42271819180226i</v>
      </c>
      <c r="DC195" s="223" t="str">
        <f t="shared" ca="1" si="278"/>
        <v>4,74460420286964-5,78131694871533i</v>
      </c>
      <c r="DD195" s="223" t="str">
        <f t="shared" ca="1" si="279"/>
        <v>-7,45869890233356+0,550186684425961i</v>
      </c>
      <c r="DE195" s="223" t="str">
        <f t="shared" ca="1" si="280"/>
        <v>5,54154640541825+5,02256489654315i</v>
      </c>
      <c r="DF195" s="223" t="str">
        <f t="shared" ca="1" si="281"/>
        <v>-0,183542951827994-7,47671095390384i</v>
      </c>
      <c r="DG195" s="223" t="str">
        <f t="shared" ca="1" si="282"/>
        <v>-5,28842579145089+5,28842579145329i</v>
      </c>
      <c r="DH195" s="223" t="str">
        <f t="shared" ca="1" si="283"/>
        <v>7,47671095390393+0,183542951824605i</v>
      </c>
      <c r="DI195" s="223" t="str">
        <f t="shared" ca="1" si="284"/>
        <v>-5,02256489654031-5,54154640542082i</v>
      </c>
      <c r="DJ195" s="223" t="str">
        <f t="shared" ca="1" si="285"/>
        <v>-0,550186684429999+7,45869890233326i</v>
      </c>
      <c r="DK195" s="223" t="str">
        <f t="shared" ca="1" si="286"/>
        <v>5,7813169487179-4,7446042028665i</v>
      </c>
      <c r="DL195" s="223" t="str">
        <f t="shared" ca="1" si="287"/>
        <v>-7,42271819180268-0,915504969114327i</v>
      </c>
      <c r="DM195" s="223" t="str">
        <f t="shared" ca="1" si="288"/>
        <v>4,45521334209573+6,0071597930972i</v>
      </c>
      <c r="DN195" s="223" t="str">
        <f t="shared" ca="1" si="289"/>
        <v>1,27861772214689-7,36885550299389i</v>
      </c>
      <c r="DO195" s="223" t="str">
        <f t="shared" ca="1" si="290"/>
        <v>-6,21853086337451+4,15508948214717i</v>
      </c>
      <c r="DP195" s="223" t="str">
        <f t="shared" ca="1" si="291"/>
        <v>7,29724059584266+1,63865017309287i</v>
      </c>
      <c r="DQ195" s="223" t="str">
        <f t="shared" ca="1" si="292"/>
        <v>-3,84495564769967-6,41492094811883i</v>
      </c>
      <c r="DR195" s="223" t="str">
        <f t="shared" ca="1" si="293"/>
        <v>-1,99473497223583+7,208045996935i</v>
      </c>
      <c r="DS195" s="223" t="str">
        <f t="shared" ca="1" si="294"/>
        <v>6,59585692642244-3,52555897831203i</v>
      </c>
      <c r="DT195" s="223" t="str">
        <f t="shared" ca="1" si="295"/>
        <v>-7,10148658386853-2,34601428011993i</v>
      </c>
      <c r="DU195" s="223" t="str">
        <f t="shared" ca="1" si="296"/>
        <v>3,19766892854301+6,76090290766122i</v>
      </c>
      <c r="DV195" s="223" t="str">
        <f t="shared" ca="1" si="297"/>
        <v>2,69164183411655-6,97781906760451i</v>
      </c>
      <c r="DW195" s="223" t="str">
        <f t="shared" ca="1" si="298"/>
        <v>-6,90966128160705+2,86207541424957i</v>
      </c>
      <c r="DX195" s="223" t="str">
        <f t="shared" ca="1" si="299"/>
        <v>6,8373413740248+3,03078498716752i</v>
      </c>
      <c r="DY195" s="223" t="str">
        <f t="shared" ca="1" si="300"/>
        <v>-2,51958690958759-7,04177367631381i</v>
      </c>
      <c r="DZ195" s="223" t="str">
        <f t="shared" ca="1" si="301"/>
        <v>-3,36262671372641+6,68039192619153i</v>
      </c>
      <c r="EA195" s="223" t="str">
        <f t="shared" ca="1" si="302"/>
        <v>7,15692182144743-2,17102849937098i</v>
      </c>
      <c r="EB195" s="223" t="str">
        <f t="shared" ca="1" si="303"/>
        <v>-6,50734882907478-3,68636757800012i</v>
      </c>
      <c r="EC195" s="223" t="str">
        <f t="shared" ca="1" si="304"/>
        <v>1,81723989134669+7,25482831503887i</v>
      </c>
      <c r="ED195" s="223" t="str">
        <f t="shared" ca="1" si="305"/>
        <v>4,00122765988454-6,31862895865601i</v>
      </c>
      <c r="EE195" s="223" t="str">
        <f t="shared" ca="1" si="306"/>
        <v>-7,33525729177333+1,45907339324574i</v>
      </c>
      <c r="EF195" s="223" t="str">
        <f t="shared" ca="1" si="307"/>
        <v>6,11468695762553+4,3064484338763i</v>
      </c>
      <c r="EG195" s="223" t="str">
        <f t="shared" ca="1" si="308"/>
        <v>-1,09739185954069-7,39801499119901i</v>
      </c>
      <c r="EH195" s="223" t="str">
        <f t="shared" ca="1" si="309"/>
        <v>-4,60129459639038+5,89601414013061i</v>
      </c>
      <c r="EI195" s="223" t="str">
        <f t="shared" ca="1" si="310"/>
        <v>7,44295022452035-0,733066612732979i</v>
      </c>
      <c r="EJ195" s="223" t="str">
        <f t="shared" ca="1" si="311"/>
        <v>-5,6631373081468-4,88505583719032i</v>
      </c>
      <c r="EK195" s="223" t="str">
        <f t="shared" ca="1" si="312"/>
        <v>0,366975344238975+7,46995473882621i</v>
      </c>
      <c r="EL195" s="223" t="str">
        <f t="shared" ca="1" si="313"/>
        <v>5,15704855060366-5,41661748235078i</v>
      </c>
      <c r="EM195" s="223" t="str">
        <f t="shared" ca="1" si="314"/>
        <v>-7,47896347787522-2,55811425936974E-12i</v>
      </c>
      <c r="EN195" s="223"/>
      <c r="EO195" s="223"/>
      <c r="EP195" s="223"/>
    </row>
    <row r="196" spans="1:146" ht="15.75" thickBot="1">
      <c r="A196" s="257">
        <f t="shared" si="181"/>
        <v>1.8750000000000012E-3</v>
      </c>
      <c r="B196" s="256">
        <v>96</v>
      </c>
      <c r="C196" s="230">
        <f t="shared" si="182"/>
        <v>19200</v>
      </c>
      <c r="D196" s="229">
        <f t="shared" si="315"/>
        <v>120637.15789784805</v>
      </c>
      <c r="E196" s="229" t="str">
        <f t="shared" si="316"/>
        <v>120637,157897848i</v>
      </c>
      <c r="F196" s="229" t="str">
        <f t="shared" si="183"/>
        <v>0,00565221493619241+0,00106958538963596i</v>
      </c>
      <c r="G196" s="229" t="str">
        <f t="shared" si="184"/>
        <v>-4,31546540768226+2,15605192036444i</v>
      </c>
      <c r="H196" s="229" t="str">
        <f t="shared" si="319"/>
        <v>0,00200872676501309-0,00440203993587496i</v>
      </c>
      <c r="I196" s="229" t="str">
        <f t="shared" si="317"/>
        <v>-0,00198800007130178+0,00427291109906155i</v>
      </c>
      <c r="J196" s="255" t="str">
        <f ca="1">IMPRODUCT(1/N_FFT2,DG100)</f>
        <v>0,038163306339264-0,00013420863287409i</v>
      </c>
      <c r="K196" s="254" t="str">
        <f t="shared" ca="1" si="318"/>
        <v>-0,0000752951941665709+0,00016333522200565i</v>
      </c>
      <c r="N196" s="246">
        <f t="shared" ca="1" si="185"/>
        <v>17.479582738169704</v>
      </c>
      <c r="O196" s="223">
        <f t="shared" ca="1" si="186"/>
        <v>7.4795827381697038</v>
      </c>
      <c r="P196" s="223" t="str">
        <f t="shared" ca="1" si="187"/>
        <v>-5,28886367460562-5,28886367460567i</v>
      </c>
      <c r="Q196" s="223" t="str">
        <f t="shared" ca="1" si="188"/>
        <v>-1,37453988525447E-15+7,4795827381697i</v>
      </c>
      <c r="R196" s="223" t="str">
        <f t="shared" ca="1" si="189"/>
        <v>5,28886367460567-5,28886367460562i</v>
      </c>
      <c r="S196" s="223" t="str">
        <f t="shared" ca="1" si="190"/>
        <v>-7,4795827381697-2,74907977050894E-15i</v>
      </c>
      <c r="T196" s="223" t="str">
        <f t="shared" ca="1" si="191"/>
        <v>5,28886367460551+5,28886367460577i</v>
      </c>
      <c r="U196" s="223" t="str">
        <f t="shared" ca="1" si="192"/>
        <v>-2,21745315541969E-13-7,4795827381697i</v>
      </c>
      <c r="V196" s="223" t="str">
        <f t="shared" ca="1" si="193"/>
        <v>-5,28886367460571+5,28886367460557i</v>
      </c>
      <c r="W196" s="223" t="str">
        <f t="shared" ca="1" si="194"/>
        <v>7,4795827381697-3,13375631326369E-13i</v>
      </c>
      <c r="X196" s="223" t="str">
        <f t="shared" ca="1" si="195"/>
        <v>-5,28886367460562-5,28886367460567i</v>
      </c>
      <c r="Y196" s="223" t="str">
        <f t="shared" ca="1" si="196"/>
        <v>-3,65605714152083E-13+7,4795827381697i</v>
      </c>
      <c r="Z196" s="223" t="str">
        <f t="shared" ca="1" si="197"/>
        <v>5,28886367460561-5,28886367460568i</v>
      </c>
      <c r="AA196" s="223" t="str">
        <f t="shared" ca="1" si="198"/>
        <v>-7,4795827381697-3,00548214273299E-13i</v>
      </c>
      <c r="AB196" s="223" t="str">
        <f t="shared" ca="1" si="199"/>
        <v>5,28886367460573+5,28886367460556i</v>
      </c>
      <c r="AC196" s="223" t="str">
        <f t="shared" ca="1" si="200"/>
        <v>2,08917898488898E-13-7,4795827381697i</v>
      </c>
      <c r="AD196" s="223" t="str">
        <f t="shared" ca="1" si="201"/>
        <v>-5,2888636746055+5,28886367460579i</v>
      </c>
      <c r="AE196" s="223" t="str">
        <f t="shared" ca="1" si="202"/>
        <v>7,4795827381697+1,17287582704498E-13i</v>
      </c>
      <c r="AF196" s="223" t="str">
        <f t="shared" ca="1" si="203"/>
        <v>-5,28886367460582-5,28886367460547i</v>
      </c>
      <c r="AG196" s="223" t="str">
        <f t="shared" ca="1" si="204"/>
        <v>-7,88028987313293E-14+7,4795827381697i</v>
      </c>
      <c r="AH196" s="223" t="str">
        <f t="shared" ca="1" si="205"/>
        <v>5,28886367460593-5,28886367460535i</v>
      </c>
      <c r="AI196" s="223" t="str">
        <f t="shared" ca="1" si="206"/>
        <v>-7,4795827381697+1,28274170530709E-14i</v>
      </c>
      <c r="AJ196" s="223" t="str">
        <f t="shared" ca="1" si="207"/>
        <v>5,28886367460542+5,28886367460586i</v>
      </c>
      <c r="AK196" s="223" t="str">
        <f t="shared" ca="1" si="208"/>
        <v>-1,04457732837471E-13-7,4795827381697i</v>
      </c>
      <c r="AL196" s="223" t="str">
        <f t="shared" ca="1" si="209"/>
        <v>-5,28886367460584+5,28886367460544i</v>
      </c>
      <c r="AM196" s="223" t="str">
        <f t="shared" ca="1" si="210"/>
        <v>7,4795827381697-1,4294241681064E-13i</v>
      </c>
      <c r="AN196" s="223" t="str">
        <f t="shared" ca="1" si="211"/>
        <v>-5,28886367460551-5,28886367460577i</v>
      </c>
      <c r="AO196" s="223" t="str">
        <f t="shared" ca="1" si="212"/>
        <v>2,3457273259504E-13+7,4795827381697i</v>
      </c>
      <c r="AP196" s="223" t="str">
        <f t="shared" ca="1" si="213"/>
        <v>5,28886367460571-5,28886367460558i</v>
      </c>
      <c r="AQ196" s="223" t="str">
        <f t="shared" ca="1" si="214"/>
        <v>-7,4795827381697+3,2620304837944E-13i</v>
      </c>
      <c r="AR196" s="223" t="str">
        <f t="shared" ca="1" si="215"/>
        <v>-7,4795827381697+3,2620304837944E-13i</v>
      </c>
      <c r="AS196" s="223" t="str">
        <f t="shared" ca="1" si="216"/>
        <v>3,26205481193397E-13-7,4795827381697i</v>
      </c>
      <c r="AT196" s="223" t="str">
        <f t="shared" ca="1" si="217"/>
        <v>-5,28886367460562+5,28886367460567i</v>
      </c>
      <c r="AU196" s="223" t="str">
        <f t="shared" ca="1" si="218"/>
        <v>7,4795827381697+2,34575165408996E-13i</v>
      </c>
      <c r="AV196" s="223" t="str">
        <f t="shared" ca="1" si="219"/>
        <v>-5,28886367460574-5,28886367460555i</v>
      </c>
      <c r="AW196" s="223" t="str">
        <f t="shared" ca="1" si="220"/>
        <v>-2,49236113247058E-13+7,4795827381697i</v>
      </c>
      <c r="AX196" s="223" t="str">
        <f t="shared" ca="1" si="221"/>
        <v>5,28886367460549-5,2888636746058i</v>
      </c>
      <c r="AY196" s="223" t="str">
        <f t="shared" ca="1" si="222"/>
        <v>-7,4795827381697-1,57605797462659E-13i</v>
      </c>
      <c r="AZ196" s="223" t="str">
        <f t="shared" ca="1" si="223"/>
        <v>5,28886367460586+5,28886367460542i</v>
      </c>
      <c r="BA196" s="223" t="str">
        <f t="shared" ca="1" si="224"/>
        <v>6,59754816782584E-14-7,4795827381697i</v>
      </c>
      <c r="BB196" s="223" t="str">
        <f t="shared" ca="1" si="225"/>
        <v>-5,28886367460589+5,2888636746054i</v>
      </c>
      <c r="BC196" s="223" t="str">
        <f t="shared" ca="1" si="226"/>
        <v>7,4795827381697-2,56548341061418E-14i</v>
      </c>
      <c r="BD196" s="223" t="str">
        <f t="shared" ca="1" si="227"/>
        <v>-5,28886367460539-5,28886367460589i</v>
      </c>
      <c r="BE196" s="223" t="str">
        <f t="shared" ca="1" si="228"/>
        <v>1,17285149890542E-13+7,4795827381697i</v>
      </c>
      <c r="BF196" s="223" t="str">
        <f t="shared" ca="1" si="229"/>
        <v>5,28886367460478-5,28886367460651i</v>
      </c>
      <c r="BG196" s="223" t="str">
        <f t="shared" ca="1" si="230"/>
        <v>-7,4795827381697-1,27916222503953E-12i</v>
      </c>
      <c r="BH196" s="223" t="str">
        <f t="shared" ca="1" si="231"/>
        <v>5,28886367460815+5,28886367460313i</v>
      </c>
      <c r="BI196" s="223" t="str">
        <f t="shared" ca="1" si="232"/>
        <v>-1,04458462681658E-12-7,4795827381697i</v>
      </c>
      <c r="BJ196" s="223" t="str">
        <f t="shared" ca="1" si="233"/>
        <v>-5,28886367460675+5,28886367460453i</v>
      </c>
      <c r="BK196" s="223" t="str">
        <f t="shared" ca="1" si="234"/>
        <v>7,4795827381697-3,36833147867269E-12i</v>
      </c>
      <c r="BL196" s="223" t="str">
        <f t="shared" ca="1" si="235"/>
        <v>-5,28886367460618-5,28886367460511i</v>
      </c>
      <c r="BM196" s="223" t="str">
        <f t="shared" ca="1" si="236"/>
        <v>-1,85460138666603E-12+7,4795827381697i</v>
      </c>
      <c r="BN196" s="223" t="str">
        <f t="shared" ca="1" si="237"/>
        <v>5,28886367460346-5,28886367460782i</v>
      </c>
      <c r="BO196" s="223" t="str">
        <f t="shared" ca="1" si="238"/>
        <v>-7,4795827381697+4,6914546519008E-13i</v>
      </c>
      <c r="BP196" s="223" t="str">
        <f t="shared" ca="1" si="239"/>
        <v>5,28886367460413+5,28886367460716i</v>
      </c>
      <c r="BQ196" s="223" t="str">
        <f t="shared" ca="1" si="240"/>
        <v>-2,79289231704619E-12-7,4795827381697i</v>
      </c>
      <c r="BR196" s="223" t="str">
        <f t="shared" ca="1" si="241"/>
        <v>-5,28886367460544+5,28886367460585i</v>
      </c>
      <c r="BS196" s="223" t="str">
        <f t="shared" ca="1" si="242"/>
        <v>7,4795827381697+2,32374928467007E-12i</v>
      </c>
      <c r="BT196" s="223" t="str">
        <f t="shared" ca="1" si="243"/>
        <v>-5,28886367460741-5,28886367460387i</v>
      </c>
      <c r="BU196" s="223" t="str">
        <f t="shared" ca="1" si="244"/>
        <v>-1,06293696436418E-13+7,4795827381697i</v>
      </c>
      <c r="BV196" s="223" t="str">
        <f t="shared" ca="1" si="245"/>
        <v>5,28886367460756-5,28886367460372i</v>
      </c>
      <c r="BW196" s="223" t="str">
        <f t="shared" ca="1" si="246"/>
        <v>-7,4795827381697+2,32374441904216E-12i</v>
      </c>
      <c r="BX196" s="223" t="str">
        <f t="shared" ca="1" si="247"/>
        <v>5,28886367460544+5,28886367460585i</v>
      </c>
      <c r="BY196" s="223" t="str">
        <f t="shared" ca="1" si="248"/>
        <v>2,89918844629657E-12-7,4795827381697i</v>
      </c>
      <c r="BZ196" s="223" t="str">
        <f t="shared" ca="1" si="249"/>
        <v>-5,28886367460428+5,28886367460701i</v>
      </c>
      <c r="CA196" s="223" t="str">
        <f t="shared" ca="1" si="250"/>
        <v>7,4795827381697+4,69150330817993E-13i</v>
      </c>
      <c r="CB196" s="223" t="str">
        <f t="shared" ca="1" si="251"/>
        <v>-5,28886367460346-5,28886367460782i</v>
      </c>
      <c r="CC196" s="223" t="str">
        <f t="shared" ca="1" si="252"/>
        <v>1,74830525741566E-12+7,4795827381697i</v>
      </c>
      <c r="CD196" s="223" t="str">
        <f t="shared" ca="1" si="253"/>
        <v>5,28886367460625-5,28886367460503i</v>
      </c>
      <c r="CE196" s="223" t="str">
        <f t="shared" ca="1" si="254"/>
        <v>-7,4795827381697-3,47462760792307E-12i</v>
      </c>
      <c r="CF196" s="223" t="str">
        <f t="shared" ca="1" si="255"/>
        <v>5,28886367460675+5,28886367460453i</v>
      </c>
      <c r="CG196" s="223" t="str">
        <f t="shared" ca="1" si="256"/>
        <v>1,04458949244449E-12-7,4795827381697i</v>
      </c>
      <c r="CH196" s="223" t="str">
        <f t="shared" ca="1" si="257"/>
        <v>-5,28886367460823+5,28886367460306i</v>
      </c>
      <c r="CI196" s="223" t="str">
        <f t="shared" ca="1" si="258"/>
        <v>7,4795827381697-1,17286609578915E-12i</v>
      </c>
      <c r="CJ196" s="223" t="str">
        <f t="shared" ca="1" si="259"/>
        <v>-5,28886367460463-5,28886367460666i</v>
      </c>
      <c r="CK196" s="223" t="str">
        <f t="shared" ca="1" si="260"/>
        <v>3,60290421126773E-12+7,4795827381697i</v>
      </c>
      <c r="CL196" s="223" t="str">
        <f t="shared" ca="1" si="261"/>
        <v>5,28886367460494-5,28886367460634i</v>
      </c>
      <c r="CM196" s="223" t="str">
        <f t="shared" ca="1" si="262"/>
        <v>-7,4795827381697-1,62002865407099E-12i</v>
      </c>
      <c r="CN196" s="223" t="str">
        <f t="shared" ca="1" si="263"/>
        <v>5,28886367460791+5,28886367460337i</v>
      </c>
      <c r="CO196" s="223" t="str">
        <f t="shared" ca="1" si="264"/>
        <v>-8,10009461407584E-13-7,4795827381697i</v>
      </c>
      <c r="CP196" s="223" t="str">
        <f t="shared" ca="1" si="265"/>
        <v>-5,28886367460692+5,28886367460437i</v>
      </c>
      <c r="CQ196" s="223" t="str">
        <f t="shared" ca="1" si="266"/>
        <v>7,4795827381697-3,02746504964123E-12i</v>
      </c>
      <c r="CR196" s="223" t="str">
        <f t="shared" ca="1" si="267"/>
        <v>-5,28886367460594-5,28886367460535i</v>
      </c>
      <c r="CS196" s="223" t="str">
        <f t="shared" ca="1" si="268"/>
        <v>-2,19546781569749E-12+7,4795827381697i</v>
      </c>
      <c r="CT196" s="223" t="str">
        <f t="shared" ca="1" si="269"/>
        <v>5,28886367460363-5,28886367460766i</v>
      </c>
      <c r="CU196" s="223" t="str">
        <f t="shared" ca="1" si="270"/>
        <v>-7,4795827381697+2,34570299781084E-13i</v>
      </c>
      <c r="CV196" s="223" t="str">
        <f t="shared" ca="1" si="271"/>
        <v>5,28886367460396+5,28886367460732i</v>
      </c>
      <c r="CW196" s="223" t="str">
        <f t="shared" ca="1" si="272"/>
        <v>-2,45202588801473E-12-7,4795827381697i</v>
      </c>
      <c r="CX196" s="223" t="str">
        <f t="shared" ca="1" si="273"/>
        <v>-5,28886367460576+5,28886367460553i</v>
      </c>
      <c r="CY196" s="223" t="str">
        <f t="shared" ca="1" si="274"/>
        <v>7,4795827381697+2,55832445007906E-12i</v>
      </c>
      <c r="CZ196" s="223" t="str">
        <f t="shared" ca="1" si="275"/>
        <v>-5,28886367460725-5,28886367460404i</v>
      </c>
      <c r="DA196" s="223" t="str">
        <f t="shared" ca="1" si="276"/>
        <v>-3,40868861845415E-13+7,4795827381697i</v>
      </c>
      <c r="DB196" s="223" t="str">
        <f t="shared" ca="1" si="277"/>
        <v>5,28886367460773-5,28886367460355i</v>
      </c>
      <c r="DC196" s="223" t="str">
        <f t="shared" ca="1" si="278"/>
        <v>-7,4795827381697+2,08916925363316E-12i</v>
      </c>
      <c r="DD196" s="223" t="str">
        <f t="shared" ca="1" si="279"/>
        <v>5,28886367460527+5,28886367460601i</v>
      </c>
      <c r="DE196" s="223" t="str">
        <f t="shared" ca="1" si="280"/>
        <v>3,13376361170557E-12-7,4795827381697i</v>
      </c>
      <c r="DF196" s="223" t="str">
        <f t="shared" ca="1" si="281"/>
        <v>-5,28886367460444+5,28886367460684i</v>
      </c>
      <c r="DG196" s="223" t="str">
        <f t="shared" ca="1" si="282"/>
        <v>7,4795827381697+9,16308023471913E-13i</v>
      </c>
      <c r="DH196" s="223" t="str">
        <f t="shared" ca="1" si="283"/>
        <v>-5,28886367460315-5,28886367460814i</v>
      </c>
      <c r="DI196" s="223" t="str">
        <f t="shared" ca="1" si="284"/>
        <v>1,51373009200666E-12+7,4795827381697i</v>
      </c>
      <c r="DJ196" s="223" t="str">
        <f t="shared" ca="1" si="285"/>
        <v>5,28886367460642-5,28886367460487i</v>
      </c>
      <c r="DK196" s="223" t="str">
        <f t="shared" ca="1" si="286"/>
        <v>-7,4795827381697-3,70920277333206E-12i</v>
      </c>
      <c r="DL196" s="223" t="str">
        <f t="shared" ca="1" si="287"/>
        <v>5,28886367460643+5,28886367460485i</v>
      </c>
      <c r="DM196" s="223" t="str">
        <f t="shared" ca="1" si="288"/>
        <v>1,27916465785349E-12-7,4795827381697i</v>
      </c>
      <c r="DN196" s="223" t="str">
        <f t="shared" ca="1" si="289"/>
        <v>-5,28886367460313+5,28886367460815i</v>
      </c>
      <c r="DO196" s="223" t="str">
        <f t="shared" ca="1" si="290"/>
        <v>7,4795827381697-9,38290930380162E-13i</v>
      </c>
      <c r="DP196" s="223" t="str">
        <f t="shared" ca="1" si="291"/>
        <v>-5,28886367460446-5,28886367460683i</v>
      </c>
      <c r="DQ196" s="223" t="str">
        <f t="shared" ca="1" si="292"/>
        <v>3,36832904585873E-12+7,4795827381697i</v>
      </c>
      <c r="DR196" s="223" t="str">
        <f t="shared" ca="1" si="293"/>
        <v>5,28886367460511-5,28886367460618i</v>
      </c>
      <c r="DS196" s="223" t="str">
        <f t="shared" ca="1" si="294"/>
        <v>-7,4795827381697-1,85460381947998E-12i</v>
      </c>
      <c r="DT196" s="223" t="str">
        <f t="shared" ca="1" si="295"/>
        <v>5,28886367460775+5,28886367460354i</v>
      </c>
      <c r="DU196" s="223" t="str">
        <f t="shared" ca="1" si="296"/>
        <v>-5,75434295998587E-13-7,4795827381697i</v>
      </c>
      <c r="DV196" s="223" t="str">
        <f t="shared" ca="1" si="297"/>
        <v>-5,28886367460723+5,28886367460405i</v>
      </c>
      <c r="DW196" s="223" t="str">
        <f t="shared" ca="1" si="298"/>
        <v>7,4795827381697-2,58030735698731E-12i</v>
      </c>
      <c r="DX196" s="223" t="str">
        <f t="shared" ca="1" si="299"/>
        <v>-5,28886367460577-5,28886367460551i</v>
      </c>
      <c r="DY196" s="223" t="str">
        <f t="shared" ca="1" si="300"/>
        <v>-2,21746045386156E-12+7,4795827381697i</v>
      </c>
      <c r="DZ196" s="223" t="str">
        <f t="shared" ca="1" si="301"/>
        <v>5,2888636746038-5,28886367460749i</v>
      </c>
      <c r="EA196" s="223" t="str">
        <f t="shared" ca="1" si="302"/>
        <v>-7,4795827381697-2,12587392872837E-13i</v>
      </c>
      <c r="EB196" s="223" t="str">
        <f t="shared" ca="1" si="303"/>
        <v>5,2888636746038+5,28886367460749i</v>
      </c>
      <c r="EC196" s="223" t="str">
        <f t="shared" ca="1" si="304"/>
        <v>-2,21745072260574E-12-7,4795827381697i</v>
      </c>
      <c r="ED196" s="223" t="str">
        <f t="shared" ca="1" si="305"/>
        <v>-5,28886367460577+5,28886367460551i</v>
      </c>
      <c r="EE196" s="223" t="str">
        <f t="shared" ca="1" si="306"/>
        <v>7,4795827381697+3,00548214273299E-12i</v>
      </c>
      <c r="EF196" s="223" t="str">
        <f t="shared" ca="1" si="307"/>
        <v>-5,28886367460693-5,28886367460435i</v>
      </c>
      <c r="EG196" s="223" t="str">
        <f t="shared" ca="1" si="308"/>
        <v>-5,75444027254411E-13+7,4795827381697i</v>
      </c>
      <c r="EH196" s="223" t="str">
        <f t="shared" ca="1" si="309"/>
        <v>5,28886367460805-5,28886367460324i</v>
      </c>
      <c r="EI196" s="223" t="str">
        <f t="shared" ca="1" si="310"/>
        <v>-7,4795827381697+1,85459408822416E-12i</v>
      </c>
      <c r="EJ196" s="223" t="str">
        <f t="shared" ca="1" si="311"/>
        <v>5,28886367460496+5,28886367460633i</v>
      </c>
      <c r="EK196" s="223" t="str">
        <f t="shared" ca="1" si="312"/>
        <v>3,36833877711456E-12-7,4795827381697i</v>
      </c>
      <c r="EL196" s="223" t="str">
        <f t="shared" ca="1" si="313"/>
        <v>-5,28886367460461+5,28886367460668i</v>
      </c>
      <c r="EM196" s="223" t="str">
        <f t="shared" ca="1" si="314"/>
        <v>7,4795827381697+9,38300661635987E-13i</v>
      </c>
      <c r="EN196" s="223"/>
      <c r="EO196" s="223"/>
      <c r="EP196" s="223"/>
    </row>
    <row r="197" spans="1:146" ht="15.75" thickBot="1">
      <c r="A197" s="257">
        <f t="shared" si="181"/>
        <v>1.8945312500000012E-3</v>
      </c>
      <c r="B197" s="256">
        <v>97</v>
      </c>
      <c r="C197" s="230">
        <f t="shared" si="182"/>
        <v>19400</v>
      </c>
      <c r="D197" s="229">
        <f t="shared" si="315"/>
        <v>121893.79495928397</v>
      </c>
      <c r="E197" s="229" t="str">
        <f t="shared" si="316"/>
        <v>121893,794959284i</v>
      </c>
      <c r="F197" s="229" t="str">
        <f t="shared" ref="F197:F228" si="320">IF(freq_ratio2&gt;1,IMPRODUCT(Kth_2/(2/rload2-Kfeed2/Gdc_ccm2),IMDIV(COMPLEX(1,Rc_2*Coutput2*microF2*miliOhm2*D197),IMSUM(1,IMPRODUCT(E197,1/omega1_2),IMPRODUCT(E197,E197,1/omega2_2),IMPRODUCT(E197,E197,E197,1/omega3_2)))),IMPRODUCT(Kth_2/(2/rload2-Kfeed2/Gdc_dcm2),(IMDIV(COMPLEX(1,Rc_2*Coutput2*microF2*miliOhm2*D197),IMSUM(1,IMDIV(E197,omegat2),IMDIV(IMPRODUCT(E197,E197),omegapole0^2*(1-2*Gdc_dcm2/(Kfeed2*rload2))))))))</f>
        <v>0,00554266417392517+0,00108496087664383i</v>
      </c>
      <c r="G197" s="229" t="str">
        <f t="shared" ref="G197:G228" si="321">IMPRODUCT(IMPRODUCT(-currentransferratio2*RFB_2/(Rfeedforward2),IMDIV(COMPLEX(1,(Rfeedforward2*kiliOhm2+q_Rz_Cz_2*Rzero2)*q_Rz_Cz_2*Czero2*nanoF2*D197),IMPRODUCT(COMPLEX(1,q_Rz_Cz_2*Rzero2*Czero2*nanoF2*D197),COMPLEX(1,D197/(2*PI()*F_roll2*kilihertz2))))),IMSUM(feedtype2,IMDIV(COMPLEX(1,Rvolt2*Cvolt2*nanoF2*kiliOhm2*D197),IMPRODUCT(Rupper2*kiliOhm2*(Cvolt2*nanoF2+Cforward2*picoF2),COMPLEX(1,Rvolt2*Cvolt2*Cforward2*picoF2*nanoF2*kiliOhm2*D197/(Cvolt2*nanoF2+Cforward2*picoF2)),E197))))</f>
        <v>-4,28763925689847+2,18095732312037i</v>
      </c>
      <c r="H197" s="229" t="str">
        <f t="shared" si="319"/>
        <v>0,00200851732972784-0,00435662907597027i</v>
      </c>
      <c r="I197" s="229" t="str">
        <f t="shared" si="317"/>
        <v>-0,00198803308285714+0,00423127694523062i</v>
      </c>
      <c r="J197" s="255" t="str">
        <f ca="1">IMPRODUCT(1/N_FFT2,DH100)</f>
        <v>0,00984189052009898-0,00445966783637773i</v>
      </c>
      <c r="K197" s="254" t="str">
        <f t="shared" ca="1" si="318"/>
        <v>-6,95914252363231E-07+0,0000505097316524515i</v>
      </c>
      <c r="N197" s="246">
        <f t="shared" ca="1" si="185"/>
        <v>17.480157408554057</v>
      </c>
      <c r="O197" s="223">
        <f t="shared" ca="1" si="186"/>
        <v>7.4801574085540548</v>
      </c>
      <c r="P197" s="223" t="str">
        <f t="shared" ca="1" si="187"/>
        <v>-5,4174821831631-5,15787181421334i</v>
      </c>
      <c r="Q197" s="223" t="str">
        <f t="shared" ca="1" si="188"/>
        <v>0,367033927640751+7,47114723136324i</v>
      </c>
      <c r="R197" s="223" t="str">
        <f t="shared" ca="1" si="189"/>
        <v>4,88583568028698-5,66404136301818i</v>
      </c>
      <c r="S197" s="223" t="str">
        <f t="shared" ca="1" si="190"/>
        <v>-7,44413840609688+0,73318363840144i</v>
      </c>
      <c r="T197" s="223" t="str">
        <f t="shared" ca="1" si="191"/>
        <v>5,89695537111839+4,60202914025803i</v>
      </c>
      <c r="U197" s="223" t="str">
        <f t="shared" ca="1" si="192"/>
        <v>-1,09756704555799-7,39919599938069i</v>
      </c>
      <c r="V197" s="223" t="str">
        <f t="shared" ca="1" si="193"/>
        <v>-4,30713590894035+6,11566309721707i</v>
      </c>
      <c r="W197" s="223" t="str">
        <f t="shared" ca="1" si="194"/>
        <v>7,33642828140902-1,45930631756597i</v>
      </c>
      <c r="X197" s="223" t="str">
        <f t="shared" ca="1" si="195"/>
        <v>-6,31963765524576-4,00186640995748i</v>
      </c>
      <c r="Y197" s="223" t="str">
        <f t="shared" ca="1" si="196"/>
        <v>1,81752999283554+7,25598646511205i</v>
      </c>
      <c r="Z197" s="223" t="str">
        <f t="shared" ca="1" si="197"/>
        <v>3,68695606427031-6,50838765262845i</v>
      </c>
      <c r="AA197" s="223" t="str">
        <f t="shared" ca="1" si="198"/>
        <v>-7,15806434187144+2,17137507915483i</v>
      </c>
      <c r="AB197" s="223" t="str">
        <f t="shared" ca="1" si="199"/>
        <v>6,68145837408817+3,36316351848573i</v>
      </c>
      <c r="AC197" s="223" t="str">
        <f t="shared" ca="1" si="200"/>
        <v>-2,51998913271841-7,04289781465891i</v>
      </c>
      <c r="AD197" s="223" t="str">
        <f t="shared" ca="1" si="201"/>
        <v>-3,03126881720678+6,83843287709808i</v>
      </c>
      <c r="AE197" s="223" t="str">
        <f t="shared" ca="1" si="202"/>
        <v>6,91076432972589-2,86253231173631i</v>
      </c>
      <c r="AF197" s="223" t="str">
        <f t="shared" ca="1" si="203"/>
        <v>-6,97893299633137-2,69207152383874i</v>
      </c>
      <c r="AG197" s="223" t="str">
        <f t="shared" ca="1" si="204"/>
        <v>3,19817939968774+6,76198220821078i</v>
      </c>
      <c r="AH197" s="223" t="str">
        <f t="shared" ca="1" si="205"/>
        <v>2,34638879437283-7,10262025469388i</v>
      </c>
      <c r="AI197" s="223" t="str">
        <f t="shared" ca="1" si="206"/>
        <v>-6,59690987927672+3,52612179333717i</v>
      </c>
      <c r="AJ197" s="223" t="str">
        <f t="shared" ca="1" si="207"/>
        <v>7,20919667874681+1,99505340878186i</v>
      </c>
      <c r="AK197" s="223" t="str">
        <f t="shared" ca="1" si="208"/>
        <v>-3,84556945073467-6,41594501662245i</v>
      </c>
      <c r="AL197" s="223" t="str">
        <f t="shared" ca="1" si="209"/>
        <v>-1,63891176478314+7,29840551654959i</v>
      </c>
      <c r="AM197" s="223" t="str">
        <f t="shared" ca="1" si="210"/>
        <v>6,21952358045229-4,15575279449392i</v>
      </c>
      <c r="AN197" s="223" t="str">
        <f t="shared" ca="1" si="211"/>
        <v>-7,37003185619833-1,27882183879063i</v>
      </c>
      <c r="AO197" s="223" t="str">
        <f t="shared" ca="1" si="212"/>
        <v>4,45592456576961+6,00811876721133i</v>
      </c>
      <c r="AP197" s="223" t="str">
        <f t="shared" ca="1" si="213"/>
        <v>0,915651118977572-7,42390314356681i</v>
      </c>
      <c r="AQ197" s="223" t="str">
        <f t="shared" ca="1" si="214"/>
        <v>-5,78223986961113+4,74536162447348i</v>
      </c>
      <c r="AR197" s="223" t="str">
        <f t="shared" ca="1" si="215"/>
        <v>-5,78223986961113+4,74536162447348i</v>
      </c>
      <c r="AS197" s="223" t="str">
        <f t="shared" ca="1" si="216"/>
        <v>-5,02336669137946-5,54243104970062i</v>
      </c>
      <c r="AT197" s="223" t="str">
        <f t="shared" ca="1" si="217"/>
        <v>-0,183572252350469+7,47790452499315i</v>
      </c>
      <c r="AU197" s="223" t="str">
        <f t="shared" ca="1" si="218"/>
        <v>5,28927002793132-5,28927002793141i</v>
      </c>
      <c r="AV197" s="223" t="str">
        <f t="shared" ca="1" si="219"/>
        <v>-7,47790452499315+0,183572252350704i</v>
      </c>
      <c r="AW197" s="223" t="str">
        <f t="shared" ca="1" si="220"/>
        <v>5,54243104970028+5,02336669137984i</v>
      </c>
      <c r="AX197" s="223" t="str">
        <f t="shared" ca="1" si="221"/>
        <v>-0,550274515416827-7,45988959800538i</v>
      </c>
      <c r="AY197" s="223" t="str">
        <f t="shared" ca="1" si="222"/>
        <v>-4,74536162447387+5,7822398696108i</v>
      </c>
      <c r="AZ197" s="223" t="str">
        <f t="shared" ca="1" si="223"/>
        <v>7,42390314356678-0,915651118977804i</v>
      </c>
      <c r="BA197" s="223" t="str">
        <f t="shared" ca="1" si="224"/>
        <v>-6,00811876721144-4,45592456576947i</v>
      </c>
      <c r="BB197" s="223" t="str">
        <f t="shared" ca="1" si="225"/>
        <v>1,27882183879086+7,37003185619829i</v>
      </c>
      <c r="BC197" s="223" t="str">
        <f t="shared" ca="1" si="226"/>
        <v>4,15575279449372-6,21952358045242i</v>
      </c>
      <c r="BD197" s="223" t="str">
        <f t="shared" ca="1" si="227"/>
        <v>-7,29840551654971+1,6389117647826i</v>
      </c>
      <c r="BE197" s="223" t="str">
        <f t="shared" ca="1" si="228"/>
        <v>6,41594501662218+3,8455694507351i</v>
      </c>
      <c r="BF197" s="223" t="str">
        <f t="shared" ca="1" si="229"/>
        <v>-1,99505340878065-7,20919667874714i</v>
      </c>
      <c r="BG197" s="223" t="str">
        <f t="shared" ca="1" si="230"/>
        <v>-3,52612179333504+6,59690987927786i</v>
      </c>
      <c r="BH197" s="223" t="str">
        <f t="shared" ca="1" si="231"/>
        <v>7,10262025469427-2,34638879437165i</v>
      </c>
      <c r="BI197" s="223" t="str">
        <f t="shared" ca="1" si="232"/>
        <v>-6,76198220821183-3,19817939968551i</v>
      </c>
      <c r="BJ197" s="223" t="str">
        <f t="shared" ca="1" si="233"/>
        <v>2,69207152383751+6,97893299633184i</v>
      </c>
      <c r="BK197" s="223" t="str">
        <f t="shared" ca="1" si="234"/>
        <v>2,86253231173471-6,91076432972655i</v>
      </c>
      <c r="BL197" s="223" t="str">
        <f t="shared" ca="1" si="235"/>
        <v>-6,83843287709889+3,03126881720495i</v>
      </c>
      <c r="BM197" s="223" t="str">
        <f t="shared" ca="1" si="236"/>
        <v>7,04289781465947+2,51998913271684i</v>
      </c>
      <c r="BN197" s="223" t="str">
        <f t="shared" ca="1" si="237"/>
        <v>-3,36316351848387-6,6814583740891i</v>
      </c>
      <c r="BO197" s="223" t="str">
        <f t="shared" ca="1" si="238"/>
        <v>-2,17137507915318+7,15806434187194i</v>
      </c>
      <c r="BP197" s="223" t="str">
        <f t="shared" ca="1" si="239"/>
        <v>6,50838765262946-3,68695606426853i</v>
      </c>
      <c r="BQ197" s="223" t="str">
        <f t="shared" ca="1" si="240"/>
        <v>-7,25598646511248-1,81752999283385i</v>
      </c>
      <c r="BR197" s="223" t="str">
        <f t="shared" ca="1" si="241"/>
        <v>4,00186640995507+6,31963765524729i</v>
      </c>
      <c r="BS197" s="223" t="str">
        <f t="shared" ca="1" si="242"/>
        <v>1,45930631756507-7,3364282814092i</v>
      </c>
      <c r="BT197" s="223" t="str">
        <f t="shared" ca="1" si="243"/>
        <v>-6,11566309721864+4,30713590893813i</v>
      </c>
      <c r="BU197" s="223" t="str">
        <f t="shared" ca="1" si="244"/>
        <v>7,39919599938082+1,09756704555713i</v>
      </c>
      <c r="BV197" s="223" t="str">
        <f t="shared" ca="1" si="245"/>
        <v>-4,60202914025584-5,89695537112011i</v>
      </c>
      <c r="BW197" s="223" t="str">
        <f t="shared" ca="1" si="246"/>
        <v>-0,733183638400731+7,44413840609694i</v>
      </c>
      <c r="BX197" s="223" t="str">
        <f t="shared" ca="1" si="247"/>
        <v>5,66404136302028-4,88583568028454i</v>
      </c>
      <c r="BY197" s="223" t="str">
        <f t="shared" ca="1" si="248"/>
        <v>-7,47114723136327-0,367033927640331i</v>
      </c>
      <c r="BZ197" s="223" t="str">
        <f t="shared" ca="1" si="249"/>
        <v>5,15787181421095+5,41748218316538i</v>
      </c>
      <c r="CA197" s="223" t="str">
        <f t="shared" ca="1" si="250"/>
        <v>-1,28289703078099E-13-7,48015740855405i</v>
      </c>
      <c r="CB197" s="223" t="str">
        <f t="shared" ca="1" si="251"/>
        <v>-5,157871814216+5,41748218316057i</v>
      </c>
      <c r="CC197" s="223" t="str">
        <f t="shared" ca="1" si="252"/>
        <v>7,47114723136324-0,367033927640799i</v>
      </c>
      <c r="CD197" s="223" t="str">
        <f t="shared" ca="1" si="253"/>
        <v>-5,66404136302044-4,88583568028435i</v>
      </c>
      <c r="CE197" s="223" t="str">
        <f t="shared" ca="1" si="254"/>
        <v>0,733183638401198+7,4441384060969i</v>
      </c>
      <c r="CF197" s="223" t="str">
        <f t="shared" ca="1" si="255"/>
        <v>4,60202914025546-5,89695537112039i</v>
      </c>
      <c r="CG197" s="223" t="str">
        <f t="shared" ca="1" si="256"/>
        <v>-7,39919599938078+1,09756704555739i</v>
      </c>
      <c r="CH197" s="223" t="str">
        <f t="shared" ca="1" si="257"/>
        <v>6,11566309721891+4,30713590893775i</v>
      </c>
      <c r="CI197" s="223" t="str">
        <f t="shared" ca="1" si="258"/>
        <v>-1,45930631756552-7,33642828140911i</v>
      </c>
      <c r="CJ197" s="223" t="str">
        <f t="shared" ca="1" si="259"/>
        <v>-4,00186640995485+6,31963765524742i</v>
      </c>
      <c r="CK197" s="223" t="str">
        <f t="shared" ca="1" si="260"/>
        <v>7,25598646511237-1,8175299928343i</v>
      </c>
      <c r="CL197" s="223" t="str">
        <f t="shared" ca="1" si="261"/>
        <v>-6,50838765262969-3,68695606426812i</v>
      </c>
      <c r="CM197" s="223" t="str">
        <f t="shared" ca="1" si="262"/>
        <v>2,17137507915353+7,15806434187184i</v>
      </c>
      <c r="CN197" s="223" t="str">
        <f t="shared" ca="1" si="263"/>
        <v>3,36316351848354-6,68145837408926i</v>
      </c>
      <c r="CO197" s="223" t="str">
        <f t="shared" ca="1" si="264"/>
        <v>-7,04289781465931+2,51998913271728i</v>
      </c>
      <c r="CP197" s="223" t="str">
        <f t="shared" ca="1" si="265"/>
        <v>6,83843287709904+3,03126881720462i</v>
      </c>
      <c r="CQ197" s="223" t="str">
        <f t="shared" ca="1" si="266"/>
        <v>-2,86253231173515-6,91076432972637i</v>
      </c>
      <c r="CR197" s="223" t="str">
        <f t="shared" ca="1" si="267"/>
        <v>-2,69207152383708+6,978932996332i</v>
      </c>
      <c r="CS197" s="223" t="str">
        <f t="shared" ca="1" si="268"/>
        <v>6,76198220821167-3,19817939968584i</v>
      </c>
      <c r="CT197" s="223" t="str">
        <f t="shared" ca="1" si="269"/>
        <v>-7,10262025469442-2,3463887943712i</v>
      </c>
      <c r="CU197" s="223" t="str">
        <f t="shared" ca="1" si="270"/>
        <v>3,52612179333545+6,59690987927763i</v>
      </c>
      <c r="CV197" s="223" t="str">
        <f t="shared" ca="1" si="271"/>
        <v>1,9950534087803-7,20919667874724i</v>
      </c>
      <c r="CW197" s="223" t="str">
        <f t="shared" ca="1" si="272"/>
        <v>-6,41594501662347+3,84556945073295i</v>
      </c>
      <c r="CX197" s="223" t="str">
        <f t="shared" ca="1" si="273"/>
        <v>7,29840551654998+1,63891176478141i</v>
      </c>
      <c r="CY197" s="223" t="str">
        <f t="shared" ca="1" si="274"/>
        <v>-4,15575279449155-6,21952358045387i</v>
      </c>
      <c r="CZ197" s="223" t="str">
        <f t="shared" ca="1" si="275"/>
        <v>-1,27882183878966+7,3700318561985i</v>
      </c>
      <c r="DA197" s="223" t="str">
        <f t="shared" ca="1" si="276"/>
        <v>6,00811876721293-4,45592456576745i</v>
      </c>
      <c r="DB197" s="223" t="str">
        <f t="shared" ca="1" si="277"/>
        <v>-7,42390314356693-0,915651118976704i</v>
      </c>
      <c r="DC197" s="223" t="str">
        <f t="shared" ca="1" si="278"/>
        <v>4,74536162447136+5,78223986961287i</v>
      </c>
      <c r="DD197" s="223" t="str">
        <f t="shared" ca="1" si="279"/>
        <v>0,550274515416359-7,45988959800542i</v>
      </c>
      <c r="DE197" s="223" t="str">
        <f t="shared" ca="1" si="280"/>
        <v>-5,54243104970253+5,02336669137735i</v>
      </c>
      <c r="DF197" s="223" t="str">
        <f t="shared" ca="1" si="281"/>
        <v>7,47790452499316+0,183572252350235i</v>
      </c>
      <c r="DG197" s="223" t="str">
        <f t="shared" ca="1" si="282"/>
        <v>-5,28927002792887-5,28927002793386i</v>
      </c>
      <c r="DH197" s="223" t="str">
        <f t="shared" ca="1" si="283"/>
        <v>0,183572252350832+7,47790452499315i</v>
      </c>
      <c r="DI197" s="223" t="str">
        <f t="shared" ca="1" si="284"/>
        <v>5,02336669138242-5,54243104969794i</v>
      </c>
      <c r="DJ197" s="223" t="str">
        <f t="shared" ca="1" si="285"/>
        <v>-7,45988959800536+0,550274515417167i</v>
      </c>
      <c r="DK197" s="223" t="str">
        <f t="shared" ca="1" si="286"/>
        <v>5,78223986961325+4,7453616244709i</v>
      </c>
      <c r="DL197" s="223" t="str">
        <f t="shared" ca="1" si="287"/>
        <v>-0,915651118977295-7,42390314356685i</v>
      </c>
      <c r="DM197" s="223" t="str">
        <f t="shared" ca="1" si="288"/>
        <v>-4,4559245657668+6,00811876721342i</v>
      </c>
      <c r="DN197" s="223" t="str">
        <f t="shared" ca="1" si="289"/>
        <v>7,3700318561984-1,27882183879025i</v>
      </c>
      <c r="DO197" s="223" t="str">
        <f t="shared" ca="1" si="290"/>
        <v>-6,21952358045421-4,15575279449105i</v>
      </c>
      <c r="DP197" s="223" t="str">
        <f t="shared" ca="1" si="291"/>
        <v>1,6389117647822+7,2984055165498i</v>
      </c>
      <c r="DQ197" s="223" t="str">
        <f t="shared" ca="1" si="292"/>
        <v>3,84556945073244-6,41594501662378i</v>
      </c>
      <c r="DR197" s="223" t="str">
        <f t="shared" ca="1" si="293"/>
        <v>-7,20919667874708+1,99505340878088i</v>
      </c>
      <c r="DS197" s="223" t="str">
        <f t="shared" ca="1" si="294"/>
        <v>6,59690987927802+3,52612179333474i</v>
      </c>
      <c r="DT197" s="223" t="str">
        <f t="shared" ca="1" si="295"/>
        <v>-2,34638879437176-7,10262025469423i</v>
      </c>
      <c r="DU197" s="223" t="str">
        <f t="shared" ca="1" si="296"/>
        <v>-3,1981793996853+6,76198220821193i</v>
      </c>
      <c r="DV197" s="223" t="str">
        <f t="shared" ca="1" si="297"/>
        <v>6,97893299633179-2,69207152383764i</v>
      </c>
      <c r="DW197" s="223" t="str">
        <f t="shared" ca="1" si="298"/>
        <v>-6,9107643297266-2,8625323117346i</v>
      </c>
      <c r="DX197" s="223" t="str">
        <f t="shared" ca="1" si="299"/>
        <v>3,03126881720498+6,83843287709888i</v>
      </c>
      <c r="DY197" s="223" t="str">
        <f t="shared" ca="1" si="300"/>
        <v>2,51998913271672-7,04289781465951i</v>
      </c>
      <c r="DZ197" s="223" t="str">
        <f t="shared" ca="1" si="301"/>
        <v>-6,6814583740889+3,36316351848427i</v>
      </c>
      <c r="EA197" s="223" t="str">
        <f t="shared" ca="1" si="302"/>
        <v>7,15806434187195+2,17137507915316i</v>
      </c>
      <c r="EB197" s="223" t="str">
        <f t="shared" ca="1" si="303"/>
        <v>-3,68695606426882-6,5083876526293i</v>
      </c>
      <c r="EC197" s="223" t="str">
        <f t="shared" ca="1" si="304"/>
        <v>-1,81752999283351+7,25598646511256i</v>
      </c>
      <c r="ED197" s="223" t="str">
        <f t="shared" ca="1" si="305"/>
        <v>6,31963765524711-4,00186640995536i</v>
      </c>
      <c r="EE197" s="223" t="str">
        <f t="shared" ca="1" si="306"/>
        <v>-7,33642828140927-1,45930631756473i</v>
      </c>
      <c r="EF197" s="223" t="str">
        <f t="shared" ca="1" si="307"/>
        <v>4,30713590893823+6,11566309721856i</v>
      </c>
      <c r="EG197" s="223" t="str">
        <f t="shared" ca="1" si="308"/>
        <v>1,0975670455568-7,39919599938086i</v>
      </c>
      <c r="EH197" s="223" t="str">
        <f t="shared" ca="1" si="309"/>
        <v>-5,89695537112002+4,60202914025593i</v>
      </c>
      <c r="EI197" s="223" t="str">
        <f t="shared" ca="1" si="310"/>
        <v>7,44413840609696+0,733183638400603i</v>
      </c>
      <c r="EJ197" s="223" t="str">
        <f t="shared" ca="1" si="311"/>
        <v>-4,88583568028464-5,6640413630202i</v>
      </c>
      <c r="EK197" s="223" t="str">
        <f t="shared" ca="1" si="312"/>
        <v>-0,367033927640203+7,47114723136327i</v>
      </c>
      <c r="EL197" s="223" t="str">
        <f t="shared" ca="1" si="313"/>
        <v>5,41748218316514-5,1578718142112i</v>
      </c>
      <c r="EM197" s="223" t="str">
        <f t="shared" ca="1" si="314"/>
        <v>-7,48015740855405+2,56579406156198E-13i</v>
      </c>
      <c r="EN197" s="223"/>
      <c r="EO197" s="223"/>
      <c r="EP197" s="223"/>
    </row>
    <row r="198" spans="1:146" ht="15.75" thickBot="1">
      <c r="A198" s="257">
        <f t="shared" si="181"/>
        <v>1.9140625000000013E-3</v>
      </c>
      <c r="B198" s="256">
        <v>98</v>
      </c>
      <c r="C198" s="230">
        <f t="shared" si="182"/>
        <v>19600</v>
      </c>
      <c r="D198" s="229">
        <f t="shared" si="315"/>
        <v>123150.43202071989</v>
      </c>
      <c r="E198" s="229" t="str">
        <f t="shared" si="316"/>
        <v>123150,43202072i</v>
      </c>
      <c r="F198" s="229" t="str">
        <f t="shared" si="320"/>
        <v>0,00543620823334605+0,00109928456023365i</v>
      </c>
      <c r="G198" s="229" t="str">
        <f t="shared" si="321"/>
        <v>-4,25967171046198+2,20519333990699i</v>
      </c>
      <c r="H198" s="229" t="str">
        <f t="shared" si="319"/>
        <v>0,00200831400671302-0,00431214577889213i</v>
      </c>
      <c r="I198" s="229" t="str">
        <f t="shared" si="317"/>
        <v>-0,00198807031405608+0,0041904286625076i</v>
      </c>
      <c r="J198" s="255" t="str">
        <f ca="1">IMPRODUCT(1/N_FFT2,DI100)</f>
        <v>0,0202555239659061+0,00012582404546305i</v>
      </c>
      <c r="K198" s="254" t="str">
        <f t="shared" ca="1" si="318"/>
        <v>-0,0000407966625788104+0,000084629181151263i</v>
      </c>
      <c r="N198" s="246">
        <f t="shared" ca="1" si="185"/>
        <v>17.480691251111129</v>
      </c>
      <c r="O198" s="223">
        <f t="shared" ca="1" si="186"/>
        <v>7.4806912511111294</v>
      </c>
      <c r="P198" s="223" t="str">
        <f t="shared" ca="1" si="187"/>
        <v>-5,54282660094381-5,0237251981294i</v>
      </c>
      <c r="Q198" s="223" t="str">
        <f t="shared" ca="1" si="188"/>
        <v>0,733235964122272+7,44466967805613i</v>
      </c>
      <c r="R198" s="223" t="str">
        <f t="shared" ca="1" si="189"/>
        <v>4,45624257540951-6,00854755357384i</v>
      </c>
      <c r="S198" s="223" t="str">
        <f t="shared" ca="1" si="190"/>
        <v>-7,33695186633103+1,45941046508249i</v>
      </c>
      <c r="T198" s="223" t="str">
        <f t="shared" ca="1" si="191"/>
        <v>6,41640290865664+3,84584390065863i</v>
      </c>
      <c r="U198" s="223" t="str">
        <f t="shared" ca="1" si="192"/>
        <v>-2,17153004546899-7,15857519734731i</v>
      </c>
      <c r="V198" s="223" t="str">
        <f t="shared" ca="1" si="193"/>
        <v>-3,1984076467919+6,76246479616668i</v>
      </c>
      <c r="W198" s="223" t="str">
        <f t="shared" ca="1" si="194"/>
        <v>6,91125753593778-2,86273660443881i</v>
      </c>
      <c r="X198" s="223" t="str">
        <f t="shared" ca="1" si="195"/>
        <v>-7,04340045095031-2,52016897885907i</v>
      </c>
      <c r="Y198" s="223" t="str">
        <f t="shared" ca="1" si="196"/>
        <v>3,52637344497688+6,59738068637945i</v>
      </c>
      <c r="Z198" s="223" t="str">
        <f t="shared" ca="1" si="197"/>
        <v>1,81765970599604-7,25650430907671i</v>
      </c>
      <c r="AA198" s="223" t="str">
        <f t="shared" ca="1" si="198"/>
        <v>-6,21996745431652+4,15604938152736i</v>
      </c>
      <c r="AB198" s="223" t="str">
        <f t="shared" ca="1" si="199"/>
        <v>7,39972406389817+1,09764537652968i</v>
      </c>
      <c r="AC198" s="223" t="str">
        <f t="shared" ca="1" si="200"/>
        <v>-4,74570029060665-5,78265253548807i</v>
      </c>
      <c r="AD198" s="223" t="str">
        <f t="shared" ca="1" si="201"/>
        <v>-0,367060122053336+7,47168043088359i</v>
      </c>
      <c r="AE198" s="223" t="str">
        <f t="shared" ca="1" si="202"/>
        <v>5,28964751162339-5,28964751162373i</v>
      </c>
      <c r="AF198" s="223" t="str">
        <f t="shared" ca="1" si="203"/>
        <v>-7,47168043088356+0,367060122053858i</v>
      </c>
      <c r="AG198" s="223" t="str">
        <f t="shared" ca="1" si="204"/>
        <v>5,78265253548789+4,74570029060686i</v>
      </c>
      <c r="AH198" s="223" t="str">
        <f t="shared" ca="1" si="205"/>
        <v>-1,09764537652946-7,3997240638982i</v>
      </c>
      <c r="AI198" s="223" t="str">
        <f t="shared" ca="1" si="206"/>
        <v>-4,15604938152757+6,21996745431637i</v>
      </c>
      <c r="AJ198" s="223" t="str">
        <f t="shared" ca="1" si="207"/>
        <v>7,25650430907678-1,81765970599577i</v>
      </c>
      <c r="AK198" s="223" t="str">
        <f t="shared" ca="1" si="208"/>
        <v>-6,59738068637968-3,52637344497644i</v>
      </c>
      <c r="AL198" s="223" t="str">
        <f t="shared" ca="1" si="209"/>
        <v>2,52016897885952+7,04340045095015i</v>
      </c>
      <c r="AM198" s="223" t="str">
        <f t="shared" ca="1" si="210"/>
        <v>2,86273660443835-6,91125753593797i</v>
      </c>
      <c r="AN198" s="223" t="str">
        <f t="shared" ca="1" si="211"/>
        <v>-6,76246479616679+3,19840764679166i</v>
      </c>
      <c r="AO198" s="223" t="str">
        <f t="shared" ca="1" si="212"/>
        <v>7,15857519734724+2,17153004546921i</v>
      </c>
      <c r="AP198" s="223" t="str">
        <f t="shared" ca="1" si="213"/>
        <v>-3,84584390065841-6,41640290865677i</v>
      </c>
      <c r="AQ198" s="223" t="str">
        <f t="shared" ca="1" si="214"/>
        <v>-1,45941046508248+7,33695186633103i</v>
      </c>
      <c r="AR198" s="223" t="str">
        <f t="shared" ca="1" si="215"/>
        <v>-1,45941046508248+7,33695186633103i</v>
      </c>
      <c r="AS198" s="223" t="str">
        <f t="shared" ca="1" si="216"/>
        <v>-7,44466967805615-0,733235964121977i</v>
      </c>
      <c r="AT198" s="223" t="str">
        <f t="shared" ca="1" si="217"/>
        <v>5,02372519812916+5,54282660094403i</v>
      </c>
      <c r="AU198" s="223" t="str">
        <f t="shared" ca="1" si="218"/>
        <v>2,74933309733175E-13-7,48069125111113i</v>
      </c>
      <c r="AV198" s="223" t="str">
        <f t="shared" ca="1" si="219"/>
        <v>-5,02372519812956+5,54282660094366i</v>
      </c>
      <c r="AW198" s="223" t="str">
        <f t="shared" ca="1" si="220"/>
        <v>7,44466967805613-0,733235964122276i</v>
      </c>
      <c r="AX198" s="223" t="str">
        <f t="shared" ca="1" si="221"/>
        <v>-6,00854755357388-4,45624257540946i</v>
      </c>
      <c r="AY198" s="223" t="str">
        <f t="shared" ca="1" si="222"/>
        <v>1,45941046508267+7,33695186633099i</v>
      </c>
      <c r="AZ198" s="223" t="str">
        <f t="shared" ca="1" si="223"/>
        <v>3,84584390065824-6,41640290865687i</v>
      </c>
      <c r="BA198" s="223" t="str">
        <f t="shared" ca="1" si="224"/>
        <v>-7,15857519734737+2,17153004546879i</v>
      </c>
      <c r="BB198" s="223" t="str">
        <f t="shared" ca="1" si="225"/>
        <v>6,76246479616658+3,19840764679211i</v>
      </c>
      <c r="BC198" s="223" t="str">
        <f t="shared" ca="1" si="226"/>
        <v>-2,86273660443859-6,91125753593788i</v>
      </c>
      <c r="BD198" s="223" t="str">
        <f t="shared" ca="1" si="227"/>
        <v>-2,52016897885934+7,04340045095022i</v>
      </c>
      <c r="BE198" s="223" t="str">
        <f t="shared" ca="1" si="228"/>
        <v>6,59738068637883-3,52637344497801i</v>
      </c>
      <c r="BF198" s="223" t="str">
        <f t="shared" ca="1" si="229"/>
        <v>-7,25650430907591-1,81765970599925i</v>
      </c>
      <c r="BG198" s="223" t="str">
        <f t="shared" ca="1" si="230"/>
        <v>4,15604938152654+6,21996745431706i</v>
      </c>
      <c r="BH198" s="223" t="str">
        <f t="shared" ca="1" si="231"/>
        <v>1,09764537652848-7,39972406389834i</v>
      </c>
      <c r="BI198" s="223" t="str">
        <f t="shared" ca="1" si="232"/>
        <v>-5,78265253548588+4,74570029060931i</v>
      </c>
      <c r="BJ198" s="223" t="str">
        <f t="shared" ca="1" si="233"/>
        <v>7,4716804308835+0,36706012205515i</v>
      </c>
      <c r="BK198" s="223" t="str">
        <f t="shared" ca="1" si="234"/>
        <v>-5,28964751162409-5,28964751162302i</v>
      </c>
      <c r="BL198" s="223" t="str">
        <f t="shared" ca="1" si="235"/>
        <v>0,367060122056556+7,47168043088343i</v>
      </c>
      <c r="BM198" s="223" t="str">
        <f t="shared" ca="1" si="236"/>
        <v>4,74570029060822-5,78265253548677i</v>
      </c>
      <c r="BN198" s="223" t="str">
        <f t="shared" ca="1" si="237"/>
        <v>-7,39972406389814+1,09764537652987i</v>
      </c>
      <c r="BO198" s="223" t="str">
        <f t="shared" ca="1" si="238"/>
        <v>6,21996745431791+4,15604938152527i</v>
      </c>
      <c r="BP198" s="223" t="str">
        <f t="shared" ca="1" si="239"/>
        <v>-1,81765970599339-7,25650430907738i</v>
      </c>
      <c r="BQ198" s="223" t="str">
        <f t="shared" ca="1" si="240"/>
        <v>-3,52637344497668+6,59738068637955i</v>
      </c>
      <c r="BR198" s="223" t="str">
        <f t="shared" ca="1" si="241"/>
        <v>7,04340045094949-2,52016897886136i</v>
      </c>
      <c r="BS198" s="223" t="str">
        <f t="shared" ca="1" si="242"/>
        <v>-6,9112575359367-2,86273660444141i</v>
      </c>
      <c r="BT198" s="223" t="str">
        <f t="shared" ca="1" si="243"/>
        <v>3,19840764679136+6,76246479616694i</v>
      </c>
      <c r="BU198" s="223" t="str">
        <f t="shared" ca="1" si="244"/>
        <v>2,17153004546724-7,15857519734784i</v>
      </c>
      <c r="BV198" s="223" t="str">
        <f t="shared" ca="1" si="245"/>
        <v>-6,41640290865839+3,84584390065571i</v>
      </c>
      <c r="BW198" s="223" t="str">
        <f t="shared" ca="1" si="246"/>
        <v>7,33695186633085+1,45941046508338i</v>
      </c>
      <c r="BX198" s="223" t="str">
        <f t="shared" ca="1" si="247"/>
        <v>-4,45624257541068-6,00854755357298i</v>
      </c>
      <c r="BY198" s="223" t="str">
        <f t="shared" ca="1" si="248"/>
        <v>-0,733235964125953+7,44466967805577i</v>
      </c>
      <c r="BZ198" s="223" t="str">
        <f t="shared" ca="1" si="249"/>
        <v>5,54282660094472-5,0237251981284i</v>
      </c>
      <c r="CA198" s="223" t="str">
        <f t="shared" ca="1" si="250"/>
        <v>-7,48069125111113+9,38431612077169E-13i</v>
      </c>
      <c r="CB198" s="223" t="str">
        <f t="shared" ca="1" si="251"/>
        <v>5,54282660094597+5,02372519812701i</v>
      </c>
      <c r="CC198" s="223" t="str">
        <f t="shared" ca="1" si="252"/>
        <v>-0,733235964120415-7,4446696780563i</v>
      </c>
      <c r="CD198" s="223" t="str">
        <f t="shared" ca="1" si="253"/>
        <v>-4,456242575409+6,00854755357422i</v>
      </c>
      <c r="CE198" s="223" t="str">
        <f t="shared" ca="1" si="254"/>
        <v>7,33695186633044-1,45941046508543i</v>
      </c>
      <c r="CF198" s="223" t="str">
        <f t="shared" ca="1" si="255"/>
        <v>-6,41640290865564-3,8458439006603i</v>
      </c>
      <c r="CG198" s="223" t="str">
        <f t="shared" ca="1" si="256"/>
        <v>2,17153004546924+7,15857519734723i</v>
      </c>
      <c r="CH198" s="223" t="str">
        <f t="shared" ca="1" si="257"/>
        <v>3,19840764678967-6,76246479616774i</v>
      </c>
      <c r="CI198" s="223" t="str">
        <f t="shared" ca="1" si="258"/>
        <v>-6,91125753593883+2,86273660443627i</v>
      </c>
      <c r="CJ198" s="223" t="str">
        <f t="shared" ca="1" si="259"/>
        <v>7,04340045095012+2,5201689788596i</v>
      </c>
      <c r="CK198" s="223" t="str">
        <f t="shared" ca="1" si="260"/>
        <v>-3,52637344497834-6,59738068637866i</v>
      </c>
      <c r="CL198" s="223" t="str">
        <f t="shared" ca="1" si="261"/>
        <v>-1,81765970599879+7,25650430907603i</v>
      </c>
      <c r="CM198" s="223" t="str">
        <f t="shared" ca="1" si="262"/>
        <v>6,21996745431675-4,15604938152701i</v>
      </c>
      <c r="CN198" s="223" t="str">
        <f t="shared" ca="1" si="263"/>
        <v>-7,39972406389843-1,09764537652791i</v>
      </c>
      <c r="CO198" s="223" t="str">
        <f t="shared" ca="1" si="264"/>
        <v>4,745700290604+5,78265253549024i</v>
      </c>
      <c r="CP198" s="223" t="str">
        <f t="shared" ca="1" si="265"/>
        <v>0,367060122054575-7,47168043088353i</v>
      </c>
      <c r="CQ198" s="223" t="str">
        <f t="shared" ca="1" si="266"/>
        <v>-5,28964751162269+5,28964751162442i</v>
      </c>
      <c r="CR198" s="223" t="str">
        <f t="shared" ca="1" si="267"/>
        <v>7,47168043088341-0,367060122057025i</v>
      </c>
      <c r="CS198" s="223" t="str">
        <f t="shared" ca="1" si="268"/>
        <v>-5,78265253548707-4,74570029060786i</v>
      </c>
      <c r="CT198" s="223" t="str">
        <f t="shared" ca="1" si="269"/>
        <v>1,09764537653034+7,39972406389807i</v>
      </c>
      <c r="CU198" s="223" t="str">
        <f t="shared" ca="1" si="270"/>
        <v>4,15604938152479-6,21996745431823i</v>
      </c>
      <c r="CV198" s="223" t="str">
        <f t="shared" ca="1" si="271"/>
        <v>-7,25650430907729+1,81765970599374i</v>
      </c>
      <c r="CW198" s="223" t="str">
        <f t="shared" ca="1" si="272"/>
        <v>6,59738068637982+3,52637344497617i</v>
      </c>
      <c r="CX198" s="223" t="str">
        <f t="shared" ca="1" si="273"/>
        <v>-2,5201689788619-7,0434004509493i</v>
      </c>
      <c r="CY198" s="223" t="str">
        <f t="shared" ca="1" si="274"/>
        <v>-2,86273660444088+6,91125753593693i</v>
      </c>
      <c r="CZ198" s="223" t="str">
        <f t="shared" ca="1" si="275"/>
        <v>6,76246479616669-3,19840764679188i</v>
      </c>
      <c r="DA198" s="223" t="str">
        <f t="shared" ca="1" si="276"/>
        <v>-7,15857519734794-2,17153004546689i</v>
      </c>
      <c r="DB198" s="223" t="str">
        <f t="shared" ca="1" si="277"/>
        <v>3,84584390065602+6,4164029086582i</v>
      </c>
      <c r="DC198" s="223" t="str">
        <f t="shared" ca="1" si="278"/>
        <v>1,45941046508302-7,33695186633092i</v>
      </c>
      <c r="DD198" s="223" t="str">
        <f t="shared" ca="1" si="279"/>
        <v>-6,00854755357276+4,45624257541097i</v>
      </c>
      <c r="DE198" s="223" t="str">
        <f t="shared" ca="1" si="280"/>
        <v>7,4446696780558+0,733235964125592i</v>
      </c>
      <c r="DF198" s="223" t="str">
        <f t="shared" ca="1" si="281"/>
        <v>-5,02372519812883-5,54282660094433i</v>
      </c>
      <c r="DG198" s="223" t="str">
        <f t="shared" ca="1" si="282"/>
        <v>1,51395443465458E-12+7,48069125111113i</v>
      </c>
      <c r="DH198" s="223" t="str">
        <f t="shared" ca="1" si="283"/>
        <v>5,0237251981321-5,54282660094136i</v>
      </c>
      <c r="DI198" s="223" t="str">
        <f t="shared" ca="1" si="284"/>
        <v>-7,44466967805625+0,733235964120988i</v>
      </c>
      <c r="DJ198" s="223" t="str">
        <f t="shared" ca="1" si="285"/>
        <v>6,00854755357443+4,45624257540871i</v>
      </c>
      <c r="DK198" s="223" t="str">
        <f t="shared" ca="1" si="286"/>
        <v>-1,45941046508578-7,33695186633037i</v>
      </c>
      <c r="DL198" s="223" t="str">
        <f t="shared" ca="1" si="287"/>
        <v>-3,84584390065999+6,41640290865582i</v>
      </c>
      <c r="DM198" s="223" t="str">
        <f t="shared" ca="1" si="288"/>
        <v>7,15857519734713-2,17153004546958i</v>
      </c>
      <c r="DN198" s="223" t="str">
        <f t="shared" ca="1" si="289"/>
        <v>-6,76246479616798-3,19840764678914i</v>
      </c>
      <c r="DO198" s="223" t="str">
        <f t="shared" ca="1" si="290"/>
        <v>2,8627366044368+6,91125753593861i</v>
      </c>
      <c r="DP198" s="223" t="str">
        <f t="shared" ca="1" si="291"/>
        <v>2,52016897885905-7,04340045095031i</v>
      </c>
      <c r="DQ198" s="223" t="str">
        <f t="shared" ca="1" si="292"/>
        <v>-6,59738068637839+3,52637344497885i</v>
      </c>
      <c r="DR198" s="223" t="str">
        <f t="shared" ca="1" si="293"/>
        <v>7,25650430907612+1,81765970599844i</v>
      </c>
      <c r="DS198" s="223" t="str">
        <f t="shared" ca="1" si="294"/>
        <v>-4,15604938152731-6,21996745431655i</v>
      </c>
      <c r="DT198" s="223" t="str">
        <f t="shared" ca="1" si="295"/>
        <v>-1,09764537652734+7,39972406389851i</v>
      </c>
      <c r="DU198" s="223" t="str">
        <f t="shared" ca="1" si="296"/>
        <v>5,78265253548987-4,74570029060445i</v>
      </c>
      <c r="DV198" s="223" t="str">
        <f t="shared" ca="1" si="297"/>
        <v>-7,47168043088355-0,367060122054213i</v>
      </c>
      <c r="DW198" s="223" t="str">
        <f t="shared" ca="1" si="298"/>
        <v>5,28964751162483+5,28964751162228i</v>
      </c>
      <c r="DX198" s="223" t="str">
        <f t="shared" ca="1" si="299"/>
        <v>-0,367060122050167-7,47168043088374i</v>
      </c>
      <c r="DY198" s="223" t="str">
        <f t="shared" ca="1" si="300"/>
        <v>-4,74570029060758+5,7826525354873i</v>
      </c>
      <c r="DZ198" s="223" t="str">
        <f t="shared" ca="1" si="301"/>
        <v>7,39972406389798-1,09764537653091i</v>
      </c>
      <c r="EA198" s="223" t="str">
        <f t="shared" ca="1" si="302"/>
        <v>-6,21996745431854-4,15604938152431i</v>
      </c>
      <c r="EB198" s="223" t="str">
        <f t="shared" ca="1" si="303"/>
        <v>1,81765970599451+7,2565043090771i</v>
      </c>
      <c r="EC198" s="223" t="str">
        <f t="shared" ca="1" si="304"/>
        <v>3,52637344497585-6,59738068637999i</v>
      </c>
      <c r="ED198" s="223" t="str">
        <f t="shared" ca="1" si="305"/>
        <v>-7,0434004509491+2,52016897886245i</v>
      </c>
      <c r="EE198" s="223" t="str">
        <f t="shared" ca="1" si="306"/>
        <v>6,91125753593714+2,86273660444034i</v>
      </c>
      <c r="EF198" s="223" t="str">
        <f t="shared" ca="1" si="307"/>
        <v>-3,19840764679221-6,76246479616654i</v>
      </c>
      <c r="EG198" s="223" t="str">
        <f t="shared" ca="1" si="308"/>
        <v>-2,17153004546634+7,15857519734811i</v>
      </c>
      <c r="EH198" s="223" t="str">
        <f t="shared" ca="1" si="309"/>
        <v>6,41640290865791-3,84584390065651i</v>
      </c>
      <c r="EI198" s="223" t="str">
        <f t="shared" ca="1" si="310"/>
        <v>-7,33695186633099-1,45941046508266i</v>
      </c>
      <c r="EJ198" s="223" t="str">
        <f t="shared" ca="1" si="311"/>
        <v>4,45624257541144+6,00854755357241i</v>
      </c>
      <c r="EK198" s="223" t="str">
        <f t="shared" ca="1" si="312"/>
        <v>0,73323596412502-7,44466967805586i</v>
      </c>
      <c r="EL198" s="223" t="str">
        <f t="shared" ca="1" si="313"/>
        <v>-5,54282660094394+5,02372519812926i</v>
      </c>
      <c r="EM198" s="223" t="str">
        <f t="shared" ca="1" si="314"/>
        <v>7,48069125111113-1,87686322415435E-12i</v>
      </c>
      <c r="EN198" s="223"/>
      <c r="EO198" s="223"/>
      <c r="EP198" s="223"/>
    </row>
    <row r="199" spans="1:146" ht="15.75" thickBot="1">
      <c r="A199" s="257">
        <f t="shared" si="181"/>
        <v>1.9335937500000013E-3</v>
      </c>
      <c r="B199" s="256">
        <v>99</v>
      </c>
      <c r="C199" s="230">
        <f t="shared" si="182"/>
        <v>19800</v>
      </c>
      <c r="D199" s="229">
        <f t="shared" si="315"/>
        <v>124407.06908215581</v>
      </c>
      <c r="E199" s="229" t="str">
        <f t="shared" si="316"/>
        <v>124407,069082156i</v>
      </c>
      <c r="F199" s="229" t="str">
        <f t="shared" si="320"/>
        <v>0,00533273389594852+0,00111261502798336i</v>
      </c>
      <c r="G199" s="229" t="str">
        <f t="shared" si="321"/>
        <v>-4,23157928013856+2,22876924300528i</v>
      </c>
      <c r="H199" s="229" t="str">
        <f t="shared" si="319"/>
        <v>0,00200811656259081-0,00426856190734398i</v>
      </c>
      <c r="I199" s="229" t="str">
        <f t="shared" si="317"/>
        <v>-0,00198811135302782+0,0041503445366616i</v>
      </c>
      <c r="J199" s="255" t="str">
        <f ca="1">IMPRODUCT(1/N_FFT2,DJ100)</f>
        <v>0,0471891147928355+0,00445994397749199i</v>
      </c>
      <c r="K199" s="254" t="str">
        <f t="shared" ca="1" si="318"/>
        <v>-0,00011232751897977+0,000186984219514822i</v>
      </c>
      <c r="N199" s="246">
        <f t="shared" ca="1" si="185"/>
        <v>17.481187589131036</v>
      </c>
      <c r="O199" s="223">
        <f t="shared" ca="1" si="186"/>
        <v>7.4811875891310367</v>
      </c>
      <c r="P199" s="223" t="str">
        <f t="shared" ca="1" si="187"/>
        <v>-5,66482142486456-4,88650856626321i</v>
      </c>
      <c r="Q199" s="223" t="str">
        <f t="shared" ca="1" si="188"/>
        <v>1,09771820444275+7,40021502980847i</v>
      </c>
      <c r="R199" s="223" t="str">
        <f t="shared" ca="1" si="189"/>
        <v>4,00241755411398-6,32050800697922i</v>
      </c>
      <c r="S199" s="223" t="str">
        <f t="shared" ca="1" si="190"/>
        <v>-7,1590501632187+2,17167412479097i</v>
      </c>
      <c r="T199" s="223" t="str">
        <f t="shared" ca="1" si="191"/>
        <v>6,83937467823183+3,03168628893713i</v>
      </c>
      <c r="U199" s="223" t="str">
        <f t="shared" ca="1" si="192"/>
        <v>-3,19861985864015-6,76291348042255i</v>
      </c>
      <c r="V199" s="223" t="str">
        <f t="shared" ca="1" si="193"/>
        <v>-1,99532817108404+7,21018954213041i</v>
      </c>
      <c r="W199" s="223" t="str">
        <f t="shared" ca="1" si="194"/>
        <v>6,22038014429758-4,1563251321566i</v>
      </c>
      <c r="X199" s="223" t="str">
        <f t="shared" ca="1" si="195"/>
        <v>-7,42492557670642-0,915777224077548i</v>
      </c>
      <c r="Y199" s="223" t="str">
        <f t="shared" ca="1" si="196"/>
        <v>5,02405851837156+5,54319436315798i</v>
      </c>
      <c r="Z199" s="223" t="str">
        <f t="shared" ca="1" si="197"/>
        <v>-0,183597534247532-7,47893439529901i</v>
      </c>
      <c r="AA199" s="223" t="str">
        <f t="shared" ca="1" si="198"/>
        <v>-4,74601516411296+5,78303620996601i</v>
      </c>
      <c r="AB199" s="223" t="str">
        <f t="shared" ca="1" si="199"/>
        <v>7,37104687008847-1,27899796040778i</v>
      </c>
      <c r="AC199" s="223" t="str">
        <f t="shared" ca="1" si="200"/>
        <v>-6,41682863197674-3,84609906939638i</v>
      </c>
      <c r="AD199" s="223" t="str">
        <f t="shared" ca="1" si="201"/>
        <v>2,34671194320897+7,10359844018288i</v>
      </c>
      <c r="AE199" s="223" t="str">
        <f t="shared" ca="1" si="202"/>
        <v>2,86292654477572-6,91171609247565i</v>
      </c>
      <c r="AF199" s="223" t="str">
        <f t="shared" ca="1" si="203"/>
        <v>-6,68237855641429+3,36362669934442i</v>
      </c>
      <c r="AG199" s="223" t="str">
        <f t="shared" ca="1" si="204"/>
        <v>7,25698577246824+1,81778030629717i</v>
      </c>
      <c r="AH199" s="223" t="str">
        <f t="shared" ca="1" si="205"/>
        <v>-4,30772909535544-6,11650535721146i</v>
      </c>
      <c r="AI199" s="223" t="str">
        <f t="shared" ca="1" si="206"/>
        <v>-0,733284613755728+7,44516362607279i</v>
      </c>
      <c r="AJ199" s="223" t="str">
        <f t="shared" ca="1" si="207"/>
        <v>5,41822828844072-5,15858216548975i</v>
      </c>
      <c r="AK199" s="223" t="str">
        <f t="shared" ca="1" si="208"/>
        <v>-7,47217617104262+0,367084476205587i</v>
      </c>
      <c r="AL199" s="223" t="str">
        <f t="shared" ca="1" si="209"/>
        <v>5,89776751029605+4,60266293989301i</v>
      </c>
      <c r="AM199" s="223" t="str">
        <f t="shared" ca="1" si="210"/>
        <v>-1,45950729582636-7,33743866735511i</v>
      </c>
      <c r="AN199" s="223" t="str">
        <f t="shared" ca="1" si="211"/>
        <v>-3,68746383841455+6,50928399934688i</v>
      </c>
      <c r="AO199" s="223" t="str">
        <f t="shared" ca="1" si="212"/>
        <v>7,04386777506706-2,52033619010244i</v>
      </c>
      <c r="AP199" s="223" t="str">
        <f t="shared" ca="1" si="213"/>
        <v>-6,97989414739106-2,69244228071548i</v>
      </c>
      <c r="AQ199" s="223" t="str">
        <f t="shared" ca="1" si="214"/>
        <v>3,52660741709983+6,5978184174335i</v>
      </c>
      <c r="AR199" s="223" t="str">
        <f t="shared" ca="1" si="215"/>
        <v>3,52660741709983+6,5978184174335i</v>
      </c>
      <c r="AS199" s="223" t="str">
        <f t="shared" ca="1" si="216"/>
        <v>-6,00894621600944+4,45653824362297i</v>
      </c>
      <c r="AT199" s="223" t="str">
        <f t="shared" ca="1" si="217"/>
        <v>7,46091698726342+0,550350300201859i</v>
      </c>
      <c r="AU199" s="223" t="str">
        <f t="shared" ca="1" si="218"/>
        <v>-5,28999847560329-5,2899984756031i</v>
      </c>
      <c r="AV199" s="223" t="str">
        <f t="shared" ca="1" si="219"/>
        <v>0,550350300201376+7,46091698726346i</v>
      </c>
      <c r="AW199" s="223" t="str">
        <f t="shared" ca="1" si="220"/>
        <v>4,45653824362277-6,00894621600959i</v>
      </c>
      <c r="AX199" s="223" t="str">
        <f t="shared" ca="1" si="221"/>
        <v>-7,29941066593305+1,63913747862439i</v>
      </c>
      <c r="AY199" s="223" t="str">
        <f t="shared" ca="1" si="222"/>
        <v>6,59781841743362+3,52660741709961i</v>
      </c>
      <c r="AZ199" s="223" t="str">
        <f t="shared" ca="1" si="223"/>
        <v>-2,69244228071572-6,97989414739096i</v>
      </c>
      <c r="BA199" s="223" t="str">
        <f t="shared" ca="1" si="224"/>
        <v>-2,52033619010214+7,04386777506716i</v>
      </c>
      <c r="BB199" s="223" t="str">
        <f t="shared" ca="1" si="225"/>
        <v>6,50928399934675-3,68746383841477i</v>
      </c>
      <c r="BC199" s="223" t="str">
        <f t="shared" ca="1" si="226"/>
        <v>-7,33743866735501-1,45950729582684i</v>
      </c>
      <c r="BD199" s="223" t="str">
        <f t="shared" ca="1" si="227"/>
        <v>4,60266293989322+5,89776751029589i</v>
      </c>
      <c r="BE199" s="223" t="str">
        <f t="shared" ca="1" si="228"/>
        <v>0,36708447620538-7,47217617104263i</v>
      </c>
      <c r="BF199" s="223" t="str">
        <f t="shared" ca="1" si="229"/>
        <v>-5,15858216548852+5,4182282884419i</v>
      </c>
      <c r="BG199" s="223" t="str">
        <f t="shared" ca="1" si="230"/>
        <v>7,44516362607254-0,733284613758262i</v>
      </c>
      <c r="BH199" s="223" t="str">
        <f t="shared" ca="1" si="231"/>
        <v>-6,11650535721378-4,30772909535214i</v>
      </c>
      <c r="BI199" s="223" t="str">
        <f t="shared" ca="1" si="232"/>
        <v>1,81778030629454+7,2569857724689i</v>
      </c>
      <c r="BJ199" s="223" t="str">
        <f t="shared" ca="1" si="233"/>
        <v>3,36362669934619-6,68237855641341i</v>
      </c>
      <c r="BK199" s="223" t="str">
        <f t="shared" ca="1" si="234"/>
        <v>-6,91171609247583+2,86292654477527i</v>
      </c>
      <c r="BL199" s="223" t="str">
        <f t="shared" ca="1" si="235"/>
        <v>7,10359844018296+2,34671194320873i</v>
      </c>
      <c r="BM199" s="223" t="str">
        <f t="shared" ca="1" si="236"/>
        <v>-3,84609906939789-6,41682863197584i</v>
      </c>
      <c r="BN199" s="223" t="str">
        <f t="shared" ca="1" si="237"/>
        <v>-1,27899796040537+7,37104687008888i</v>
      </c>
      <c r="BO199" s="223" t="str">
        <f t="shared" ca="1" si="238"/>
        <v>5,78303620996346-4,74601516411608i</v>
      </c>
      <c r="BP199" s="223" t="str">
        <f t="shared" ca="1" si="239"/>
        <v>-7,47893439529894-0,183597534250221i</v>
      </c>
      <c r="BQ199" s="223" t="str">
        <f t="shared" ca="1" si="240"/>
        <v>5,5431943631571+5,02405851837253i</v>
      </c>
      <c r="BR199" s="223" t="str">
        <f t="shared" ca="1" si="241"/>
        <v>-0,915777224077069-7,42492557670648i</v>
      </c>
      <c r="BS199" s="223" t="str">
        <f t="shared" ca="1" si="242"/>
        <v>-4,1563251321563+6,22038014429779i</v>
      </c>
      <c r="BT199" s="223" t="str">
        <f t="shared" ca="1" si="243"/>
        <v>7,21018954212994-1,99532817108572i</v>
      </c>
      <c r="BU199" s="223" t="str">
        <f t="shared" ca="1" si="244"/>
        <v>-6,76291348042365-3,19861985863783i</v>
      </c>
      <c r="BV199" s="223" t="str">
        <f t="shared" ca="1" si="245"/>
        <v>3,03168628893394+6,83937467823325i</v>
      </c>
      <c r="BW199" s="223" t="str">
        <f t="shared" ca="1" si="246"/>
        <v>2,17167412479338-7,15905016321796i</v>
      </c>
      <c r="BX199" s="223" t="str">
        <f t="shared" ca="1" si="247"/>
        <v>-6,32050800698004+4,00241755411269i</v>
      </c>
      <c r="BY199" s="223" t="str">
        <f t="shared" ca="1" si="248"/>
        <v>7,40021502980842+1,09771820444313i</v>
      </c>
      <c r="BZ199" s="223" t="str">
        <f t="shared" ca="1" si="249"/>
        <v>-4,88650856626367-5,66482142486416i</v>
      </c>
      <c r="CA199" s="223" t="str">
        <f t="shared" ca="1" si="250"/>
        <v>1,7486803811988E-12+7,48118758913104i</v>
      </c>
      <c r="CB199" s="223" t="str">
        <f t="shared" ca="1" si="251"/>
        <v>4,88650856626102-5,66482142486644i</v>
      </c>
      <c r="CC199" s="223" t="str">
        <f t="shared" ca="1" si="252"/>
        <v>-7,400215029809+1,09771820443922i</v>
      </c>
      <c r="CD199" s="223" t="str">
        <f t="shared" ca="1" si="253"/>
        <v>6,32050800697793+4,00241755411603i</v>
      </c>
      <c r="CE199" s="223" t="str">
        <f t="shared" ca="1" si="254"/>
        <v>-2,17167412478961-7,15905016321911i</v>
      </c>
      <c r="CF199" s="223" t="str">
        <f t="shared" ca="1" si="255"/>
        <v>-3,03168628893755+6,83937467823165i</v>
      </c>
      <c r="CG199" s="223" t="str">
        <f t="shared" ca="1" si="256"/>
        <v>6,76291348042216-3,19861985864099i</v>
      </c>
      <c r="CH199" s="223" t="str">
        <f t="shared" ca="1" si="257"/>
        <v>-7,21018954213087-1,99532817108236i</v>
      </c>
      <c r="CI199" s="223" t="str">
        <f t="shared" ca="1" si="258"/>
        <v>4,15632513215938+6,22038014429573i</v>
      </c>
      <c r="CJ199" s="223" t="str">
        <f t="shared" ca="1" si="259"/>
        <v>0,915777224080982-7,42492557670599i</v>
      </c>
      <c r="CK199" s="223" t="str">
        <f t="shared" ca="1" si="260"/>
        <v>-5,54319436315975+5,02405851836961i</v>
      </c>
      <c r="CL199" s="223" t="str">
        <f t="shared" ca="1" si="261"/>
        <v>7,47893439529904-0,183597534246278i</v>
      </c>
      <c r="CM199" s="223" t="str">
        <f t="shared" ca="1" si="262"/>
        <v>-5,78303620996574-4,7460151641133i</v>
      </c>
      <c r="CN199" s="223" t="str">
        <f t="shared" ca="1" si="263"/>
        <v>1,27899796040871+7,37104687008831i</v>
      </c>
      <c r="CO199" s="223" t="str">
        <f t="shared" ca="1" si="264"/>
        <v>3,84609906939489-6,41682863197764i</v>
      </c>
      <c r="CP199" s="223" t="str">
        <f t="shared" ca="1" si="265"/>
        <v>-7,1035984401819+2,34671194321194i</v>
      </c>
      <c r="CQ199" s="223" t="str">
        <f t="shared" ca="1" si="266"/>
        <v>6,91171609247432+2,86292654477891i</v>
      </c>
      <c r="CR199" s="223" t="str">
        <f t="shared" ca="1" si="267"/>
        <v>-3,36362669934256-6,68237855641523i</v>
      </c>
      <c r="CS199" s="223" t="str">
        <f t="shared" ca="1" si="268"/>
        <v>-1,81778030629836+7,25698577246794i</v>
      </c>
      <c r="CT199" s="223" t="str">
        <f t="shared" ca="1" si="269"/>
        <v>6,11650535721171-4,30772909535509i</v>
      </c>
      <c r="CU199" s="223" t="str">
        <f t="shared" ca="1" si="270"/>
        <v>-7,44516362607289-0,733284613754782i</v>
      </c>
      <c r="CV199" s="223" t="str">
        <f t="shared" ca="1" si="271"/>
        <v>5,15858216549106+5,41822828843948i</v>
      </c>
      <c r="CW199" s="223" t="str">
        <f t="shared" ca="1" si="272"/>
        <v>-0,367084476208767-7,47217617104246i</v>
      </c>
      <c r="CX199" s="223" t="str">
        <f t="shared" ca="1" si="273"/>
        <v>-4,60266293989574+5,89776751029392i</v>
      </c>
      <c r="CY199" s="223" t="str">
        <f t="shared" ca="1" si="274"/>
        <v>7,33743866735551-1,45950729582433i</v>
      </c>
      <c r="CZ199" s="223" t="str">
        <f t="shared" ca="1" si="275"/>
        <v>-6,50928399934627-3,68746383841562i</v>
      </c>
      <c r="DA199" s="223" t="str">
        <f t="shared" ca="1" si="276"/>
        <v>2,52033619010204+7,04386777506721i</v>
      </c>
      <c r="DB199" s="223" t="str">
        <f t="shared" ca="1" si="277"/>
        <v>2,69244228071455-6,97989414739142i</v>
      </c>
      <c r="DC199" s="223" t="str">
        <f t="shared" ca="1" si="278"/>
        <v>-6,59781841743268+3,52660741710137i</v>
      </c>
      <c r="DD199" s="223" t="str">
        <f t="shared" ca="1" si="279"/>
        <v>7,29941066593363+1,63913747862181i</v>
      </c>
      <c r="DE199" s="223" t="str">
        <f t="shared" ca="1" si="280"/>
        <v>-4,4565382436202-6,00894621601149i</v>
      </c>
      <c r="DF199" s="223" t="str">
        <f t="shared" ca="1" si="281"/>
        <v>-0,550350300203931+7,46091698726327i</v>
      </c>
      <c r="DG199" s="223" t="str">
        <f t="shared" ca="1" si="282"/>
        <v>5,28999847560397-5,28999847560242i</v>
      </c>
      <c r="DH199" s="223" t="str">
        <f t="shared" ca="1" si="283"/>
        <v>-7,46091698726344+0,550350300201741i</v>
      </c>
      <c r="DI199" s="223" t="str">
        <f t="shared" ca="1" si="284"/>
        <v>6,00894621601018+4,45653824362196i</v>
      </c>
      <c r="DJ199" s="223" t="str">
        <f t="shared" ca="1" si="285"/>
        <v>-1,63913747862693-7,29941066593247i</v>
      </c>
      <c r="DK199" s="223" t="str">
        <f t="shared" ca="1" si="286"/>
        <v>-3,52660741709675+6,59781841743515i</v>
      </c>
      <c r="DL199" s="223" t="str">
        <f t="shared" ca="1" si="287"/>
        <v>6,97989414739221-2,6924422807125i</v>
      </c>
      <c r="DM199" s="223" t="str">
        <f t="shared" ca="1" si="288"/>
        <v>-7,04386777506647-2,5203361901041i</v>
      </c>
      <c r="DN199" s="223" t="str">
        <f t="shared" ca="1" si="289"/>
        <v>3,68746383841371+6,50928399934736i</v>
      </c>
      <c r="DO199" s="223" t="str">
        <f t="shared" ca="1" si="290"/>
        <v>1,45950729582669-7,33743866735504i</v>
      </c>
      <c r="DP199" s="223" t="str">
        <f t="shared" ca="1" si="291"/>
        <v>-5,89776751029527+4,60266293989401i</v>
      </c>
      <c r="DQ199" s="223" t="str">
        <f t="shared" ca="1" si="292"/>
        <v>7,47217617104271+0,36708447620374i</v>
      </c>
      <c r="DR199" s="223" t="str">
        <f t="shared" ca="1" si="293"/>
        <v>-5,41822828844324-5,1585821654871i</v>
      </c>
      <c r="DS199" s="223" t="str">
        <f t="shared" ca="1" si="294"/>
        <v>0,733284613752385+7,44516362607312i</v>
      </c>
      <c r="DT199" s="223" t="str">
        <f t="shared" ca="1" si="295"/>
        <v>4,3077290953567-6,11650535721056i</v>
      </c>
      <c r="DU199" s="223" t="str">
        <f t="shared" ca="1" si="296"/>
        <v>-7,25698577246847+1,81778030629623i</v>
      </c>
      <c r="DV199" s="223" t="str">
        <f t="shared" ca="1" si="297"/>
        <v>6,68237855641414+3,36362669934472i</v>
      </c>
      <c r="DW199" s="223" t="str">
        <f t="shared" ca="1" si="298"/>
        <v>-2,86292654477708-6,91171609247508i</v>
      </c>
      <c r="DX199" s="223" t="str">
        <f t="shared" ca="1" si="299"/>
        <v>-2,34671194320696+7,10359844018354i</v>
      </c>
      <c r="DY199" s="223" t="str">
        <f t="shared" ca="1" si="300"/>
        <v>6,41682863197494-3,84609906939938i</v>
      </c>
      <c r="DZ199" s="223" t="str">
        <f t="shared" ca="1" si="301"/>
        <v>-7,37104687008793-1,27899796041087i</v>
      </c>
      <c r="EA199" s="223" t="str">
        <f t="shared" ca="1" si="302"/>
        <v>4,7460151641116+5,78303620996714i</v>
      </c>
      <c r="EB199" s="223" t="str">
        <f t="shared" ca="1" si="303"/>
        <v>0,183597534248685-7,47893439529898i</v>
      </c>
      <c r="EC199" s="223" t="str">
        <f t="shared" ca="1" si="304"/>
        <v>-5,02405851837107+5,54319436315842i</v>
      </c>
      <c r="ED199" s="223" t="str">
        <f t="shared" ca="1" si="305"/>
        <v>7,42492557670626-0,915777224078804i</v>
      </c>
      <c r="EE199" s="223" t="str">
        <f t="shared" ca="1" si="306"/>
        <v>-6,22038014429864-4,15632513215502i</v>
      </c>
      <c r="EF199" s="223" t="str">
        <f t="shared" ca="1" si="307"/>
        <v>1,99532817108762+7,21018954212942i</v>
      </c>
      <c r="EG199" s="223" t="str">
        <f t="shared" ca="1" si="308"/>
        <v>3,19861985864317-6,76291348042112i</v>
      </c>
      <c r="EH199" s="223" t="str">
        <f t="shared" ca="1" si="309"/>
        <v>-6,83937467823246+3,03168628893573i</v>
      </c>
      <c r="EI199" s="223" t="str">
        <f t="shared" ca="1" si="310"/>
        <v>7,15905016321847+2,17167412479171i</v>
      </c>
      <c r="EJ199" s="223" t="str">
        <f t="shared" ca="1" si="311"/>
        <v>-4,00241755411417-6,3205080069791i</v>
      </c>
      <c r="EK199" s="223" t="str">
        <f t="shared" ca="1" si="312"/>
        <v>-1,09771820444161+7,40021502980864i</v>
      </c>
      <c r="EL199" s="223" t="str">
        <f t="shared" ca="1" si="313"/>
        <v>5,66482142486288-4,88650856626515i</v>
      </c>
      <c r="EM199" s="223" t="str">
        <f t="shared" ca="1" si="314"/>
        <v>-7,48118758913104+3,49736076239759E-12i</v>
      </c>
      <c r="EN199" s="223"/>
      <c r="EO199" s="223"/>
      <c r="EP199" s="223"/>
    </row>
    <row r="200" spans="1:146" ht="15.75" thickBot="1">
      <c r="A200" s="257">
        <f t="shared" si="181"/>
        <v>1.9531250000000013E-3</v>
      </c>
      <c r="B200" s="256">
        <v>100</v>
      </c>
      <c r="C200" s="230">
        <f t="shared" si="182"/>
        <v>20000</v>
      </c>
      <c r="D200" s="229">
        <f t="shared" si="315"/>
        <v>125663.70614359173</v>
      </c>
      <c r="E200" s="229" t="str">
        <f t="shared" si="316"/>
        <v>125663,706143592i</v>
      </c>
      <c r="F200" s="229" t="str">
        <f t="shared" si="320"/>
        <v>0,00523213296636299+0,00112500735126089i</v>
      </c>
      <c r="G200" s="229" t="str">
        <f t="shared" si="321"/>
        <v>-4,20337783032721+2,25169443088341i</v>
      </c>
      <c r="H200" s="229" t="str">
        <f t="shared" si="319"/>
        <v>0,00200792477492225-0,00422585045080814i</v>
      </c>
      <c r="I200" s="229" t="str">
        <f t="shared" si="317"/>
        <v>-0,00198815582340334+0,00411100364087836i</v>
      </c>
      <c r="J200" s="255" t="str">
        <f ca="1">IMPRODUCT(1/N_FFT2,DK100)</f>
        <v>0,0381639383279654-0,000117438789945041i</v>
      </c>
      <c r="K200" s="254" t="str">
        <f t="shared" ca="1" si="318"/>
        <v>-0,0000753930649377059+0,000157125576030646i</v>
      </c>
      <c r="N200" s="246">
        <f t="shared" ca="1" si="185"/>
        <v>17.48164936761378</v>
      </c>
      <c r="O200" s="223">
        <f t="shared" ca="1" si="186"/>
        <v>7.4816493676137803</v>
      </c>
      <c r="P200" s="223" t="str">
        <f t="shared" ca="1" si="187"/>
        <v>-5,78339316956019-4,74630811328134i</v>
      </c>
      <c r="Q200" s="223" t="str">
        <f t="shared" ca="1" si="188"/>
        <v>1,45959738433953+7,33789157289374i</v>
      </c>
      <c r="R200" s="223" t="str">
        <f t="shared" ca="1" si="189"/>
        <v>3,52682509796941-6,59822566969702i</v>
      </c>
      <c r="S200" s="223" t="str">
        <f t="shared" ca="1" si="190"/>
        <v>-6,91214272016439+2,86310325975052i</v>
      </c>
      <c r="T200" s="223" t="str">
        <f t="shared" ca="1" si="191"/>
        <v>7,15949205767493+2,17180817200903i</v>
      </c>
      <c r="U200" s="223" t="str">
        <f t="shared" ca="1" si="192"/>
        <v>-4,15658168253642-6,22076409907323i</v>
      </c>
      <c r="V200" s="223" t="str">
        <f t="shared" ca="1" si="193"/>
        <v>-0,733329875961825+7,44562318096595i</v>
      </c>
      <c r="W200" s="223" t="str">
        <f t="shared" ca="1" si="194"/>
        <v>5,29032500229978-5,29032500229972i</v>
      </c>
      <c r="X200" s="223" t="str">
        <f t="shared" ca="1" si="195"/>
        <v>-7,44562318096596+0,733329875961721i</v>
      </c>
      <c r="Y200" s="223" t="str">
        <f t="shared" ca="1" si="196"/>
        <v>6,22076409907358+4,1565816825359i</v>
      </c>
      <c r="Z200" s="223" t="str">
        <f t="shared" ca="1" si="197"/>
        <v>-2,17180817200892-7,15949205767497i</v>
      </c>
      <c r="AA200" s="223" t="str">
        <f t="shared" ca="1" si="198"/>
        <v>-2,86310325975063+6,91214272016435i</v>
      </c>
      <c r="AB200" s="223" t="str">
        <f t="shared" ca="1" si="199"/>
        <v>6,59822566969715-3,52682509796917i</v>
      </c>
      <c r="AC200" s="223" t="str">
        <f t="shared" ca="1" si="200"/>
        <v>-7,33789157289379-1,45959738433926i</v>
      </c>
      <c r="AD200" s="223" t="str">
        <f t="shared" ca="1" si="201"/>
        <v>4,74630811328144+5,7833931695601i</v>
      </c>
      <c r="AE200" s="223" t="str">
        <f t="shared" ca="1" si="202"/>
        <v>1,04488217122712E-13-7,48164936761378i</v>
      </c>
      <c r="AF200" s="223" t="str">
        <f t="shared" ca="1" si="203"/>
        <v>-4,7463081132816+5,78339316955997i</v>
      </c>
      <c r="AG200" s="223" t="str">
        <f t="shared" ca="1" si="204"/>
        <v>7,33789157289369-1,45959738433978i</v>
      </c>
      <c r="AH200" s="223" t="str">
        <f t="shared" ca="1" si="205"/>
        <v>-6,59822566969704-3,52682509796938i</v>
      </c>
      <c r="AI200" s="223" t="str">
        <f t="shared" ca="1" si="206"/>
        <v>2,86310325975041+6,91214272016444i</v>
      </c>
      <c r="AJ200" s="223" t="str">
        <f t="shared" ca="1" si="207"/>
        <v>2,17180817200915-7,1594920576749i</v>
      </c>
      <c r="AK200" s="223" t="str">
        <f t="shared" ca="1" si="208"/>
        <v>-6,2207640990733+4,15658168253632i</v>
      </c>
      <c r="AL200" s="223" t="str">
        <f t="shared" ca="1" si="209"/>
        <v>7,44562318096594+0,733329875961956i</v>
      </c>
      <c r="AM200" s="223" t="str">
        <f t="shared" ca="1" si="210"/>
        <v>-5,29032500229962-5,29032500229988i</v>
      </c>
      <c r="AN200" s="223" t="str">
        <f t="shared" ca="1" si="211"/>
        <v>0,733329875961591+7,44562318096597i</v>
      </c>
      <c r="AO200" s="223" t="str">
        <f t="shared" ca="1" si="212"/>
        <v>4,156581682536-6,22076409907351i</v>
      </c>
      <c r="AP200" s="223" t="str">
        <f t="shared" ca="1" si="213"/>
        <v>-7,15949205767499+2,17180817200885i</v>
      </c>
      <c r="AQ200" s="223" t="str">
        <f t="shared" ca="1" si="214"/>
        <v>6,91214272016432+2,8631032597507i</v>
      </c>
      <c r="AR200" s="223" t="str">
        <f t="shared" ca="1" si="215"/>
        <v>6,91214272016432+2,8631032597507i</v>
      </c>
      <c r="AS200" s="223" t="str">
        <f t="shared" ca="1" si="216"/>
        <v>-1,45959738433935+7,33789157289377i</v>
      </c>
      <c r="AT200" s="223" t="str">
        <f t="shared" ca="1" si="217"/>
        <v>5,78339316956017-4,74630811328136i</v>
      </c>
      <c r="AU200" s="223" t="str">
        <f t="shared" ca="1" si="218"/>
        <v>-7,48164936761378-2,08976434245425E-13i</v>
      </c>
      <c r="AV200" s="223" t="str">
        <f t="shared" ca="1" si="219"/>
        <v>5,78339316956038+4,7463081132811i</v>
      </c>
      <c r="AW200" s="223" t="str">
        <f t="shared" ca="1" si="220"/>
        <v>-1,45959738433968-7,33789157289371i</v>
      </c>
      <c r="AX200" s="223" t="str">
        <f t="shared" ca="1" si="221"/>
        <v>-3,52682509796947+6,59822566969699i</v>
      </c>
      <c r="AY200" s="223" t="str">
        <f t="shared" ca="1" si="222"/>
        <v>6,91214272016448-2,86310325975031i</v>
      </c>
      <c r="AZ200" s="223" t="str">
        <f t="shared" ca="1" si="223"/>
        <v>-7,15949205767508-2,17180817200853i</v>
      </c>
      <c r="BA200" s="223" t="str">
        <f t="shared" ca="1" si="224"/>
        <v>4,15658168253624+6,22076409907335i</v>
      </c>
      <c r="BB200" s="223" t="str">
        <f t="shared" ca="1" si="225"/>
        <v>0,73332987596206-7,44562318096593i</v>
      </c>
      <c r="BC200" s="223" t="str">
        <f t="shared" ca="1" si="226"/>
        <v>-5,29032500229995+5,29032500229954i</v>
      </c>
      <c r="BD200" s="223" t="str">
        <f t="shared" ca="1" si="227"/>
        <v>7,44562318096598-0,733329875961487i</v>
      </c>
      <c r="BE200" s="223" t="str">
        <f t="shared" ca="1" si="228"/>
        <v>-6,22076409907304-4,15658168253671i</v>
      </c>
      <c r="BF200" s="223" t="str">
        <f t="shared" ca="1" si="229"/>
        <v>2,17180817200798+7,15949205767525i</v>
      </c>
      <c r="BG200" s="223" t="str">
        <f t="shared" ca="1" si="230"/>
        <v>2,86310325975153-6,91214272016397i</v>
      </c>
      <c r="BH200" s="223" t="str">
        <f t="shared" ca="1" si="231"/>
        <v>-6,59822566969761+3,52682509796831i</v>
      </c>
      <c r="BI200" s="223" t="str">
        <f t="shared" ca="1" si="232"/>
        <v>7,33789157289345+1,45959738434097i</v>
      </c>
      <c r="BJ200" s="223" t="str">
        <f t="shared" ca="1" si="233"/>
        <v>-4,74630811328008-5,78339316956122i</v>
      </c>
      <c r="BK200" s="223" t="str">
        <f t="shared" ca="1" si="234"/>
        <v>-1,85511381817015E-12+7,48164936761378i</v>
      </c>
      <c r="BL200" s="223" t="str">
        <f t="shared" ca="1" si="235"/>
        <v>4,74630811328295-5,78339316955886i</v>
      </c>
      <c r="BM200" s="223" t="str">
        <f t="shared" ca="1" si="236"/>
        <v>-7,33789157289417+1,45959738433733i</v>
      </c>
      <c r="BN200" s="223" t="str">
        <f t="shared" ca="1" si="237"/>
        <v>6,59822566969586+3,52682509797158i</v>
      </c>
      <c r="BO200" s="223" t="str">
        <f t="shared" ca="1" si="238"/>
        <v>-2,86310325974811-6,9121427201654i</v>
      </c>
      <c r="BP200" s="223" t="str">
        <f t="shared" ca="1" si="239"/>
        <v>-2,17180817201143+7,15949205767421i</v>
      </c>
      <c r="BQ200" s="223" t="str">
        <f t="shared" ca="1" si="240"/>
        <v>6,22076409907503-4,15658168253371i</v>
      </c>
      <c r="BR200" s="223" t="str">
        <f t="shared" ca="1" si="241"/>
        <v>-7,44562318096563-0,733329875965073i</v>
      </c>
      <c r="BS200" s="223" t="str">
        <f t="shared" ca="1" si="242"/>
        <v>5,2903250022974+5,29032500230209i</v>
      </c>
      <c r="BT200" s="223" t="str">
        <f t="shared" ca="1" si="243"/>
        <v>-0,733329875958473-7,44562318096628i</v>
      </c>
      <c r="BU200" s="223" t="str">
        <f t="shared" ca="1" si="244"/>
        <v>-4,15658168253923+6,22076409907135i</v>
      </c>
      <c r="BV200" s="223" t="str">
        <f t="shared" ca="1" si="245"/>
        <v>7,15949205767398-2,17180817201221i</v>
      </c>
      <c r="BW200" s="223" t="str">
        <f t="shared" ca="1" si="246"/>
        <v>-6,91214272016567-2,86310325974746i</v>
      </c>
      <c r="BX200" s="223" t="str">
        <f t="shared" ca="1" si="247"/>
        <v>3,5268250979722+6,59822566969553i</v>
      </c>
      <c r="BY200" s="223" t="str">
        <f t="shared" ca="1" si="248"/>
        <v>1,45959738433664-7,33789157289431i</v>
      </c>
      <c r="BZ200" s="223" t="str">
        <f t="shared" ca="1" si="249"/>
        <v>-5,78339316955841+4,7463081132835i</v>
      </c>
      <c r="CA200" s="223" t="str">
        <f t="shared" ca="1" si="250"/>
        <v>7,48164936761378-2,55902483291994E-12i</v>
      </c>
      <c r="CB200" s="223" t="str">
        <f t="shared" ca="1" si="251"/>
        <v>-5,78339316956166-4,74630811327954i</v>
      </c>
      <c r="CC200" s="223" t="str">
        <f t="shared" ca="1" si="252"/>
        <v>1,45959738434166+7,33789157289331i</v>
      </c>
      <c r="CD200" s="223" t="str">
        <f t="shared" ca="1" si="253"/>
        <v>3,52682509796768-6,59822566969794i</v>
      </c>
      <c r="CE200" s="223" t="str">
        <f t="shared" ca="1" si="254"/>
        <v>-6,9121427201637+2,86310325975218i</v>
      </c>
      <c r="CF200" s="223" t="str">
        <f t="shared" ca="1" si="255"/>
        <v>7,15949205767546+2,1718081720073i</v>
      </c>
      <c r="CG200" s="223" t="str">
        <f t="shared" ca="1" si="256"/>
        <v>-4,1565816825373-6,22076409907265i</v>
      </c>
      <c r="CH200" s="223" t="str">
        <f t="shared" ca="1" si="257"/>
        <v>-0,733329875960786+7,44562318096605i</v>
      </c>
      <c r="CI200" s="223" t="str">
        <f t="shared" ca="1" si="258"/>
        <v>5,29032500229905-5,29032500230045i</v>
      </c>
      <c r="CJ200" s="223" t="str">
        <f t="shared" ca="1" si="259"/>
        <v>-7,44562318096585+0,73332987596276i</v>
      </c>
      <c r="CK200" s="223" t="str">
        <f t="shared" ca="1" si="260"/>
        <v>6,22076409907375+4,15658168253565i</v>
      </c>
      <c r="CL200" s="223" t="str">
        <f t="shared" ca="1" si="261"/>
        <v>-2,17180817200921-7,15949205767488i</v>
      </c>
      <c r="CM200" s="223" t="str">
        <f t="shared" ca="1" si="262"/>
        <v>-2,86310325975035+6,91214272016446i</v>
      </c>
      <c r="CN200" s="223" t="str">
        <f t="shared" ca="1" si="263"/>
        <v>6,59822566969701-3,52682509796943i</v>
      </c>
      <c r="CO200" s="223" t="str">
        <f t="shared" ca="1" si="264"/>
        <v>-7,3378915728937-1,45959738433971i</v>
      </c>
      <c r="CP200" s="223" t="str">
        <f t="shared" ca="1" si="265"/>
        <v>4,74630811328107+5,7833931695604i</v>
      </c>
      <c r="CQ200" s="223" t="str">
        <f t="shared" ca="1" si="266"/>
        <v>5,75601401710182E-13-7,48164936761378i</v>
      </c>
      <c r="CR200" s="223" t="str">
        <f t="shared" ca="1" si="267"/>
        <v>-4,74630811328196+5,78339316955967i</v>
      </c>
      <c r="CS200" s="223" t="str">
        <f t="shared" ca="1" si="268"/>
        <v>7,33789157289392-1,45959738433858i</v>
      </c>
      <c r="CT200" s="223" t="str">
        <f t="shared" ca="1" si="269"/>
        <v>-6,59822566969647-3,52682509797045i</v>
      </c>
      <c r="CU200" s="223" t="str">
        <f t="shared" ca="1" si="270"/>
        <v>2,86310325974929+6,9121427201649i</v>
      </c>
      <c r="CV200" s="223" t="str">
        <f t="shared" ca="1" si="271"/>
        <v>2,1718081720103-7,15949205767455i</v>
      </c>
      <c r="CW200" s="223" t="str">
        <f t="shared" ca="1" si="272"/>
        <v>-6,22076409907438+4,15658168253469i</v>
      </c>
      <c r="CX200" s="223" t="str">
        <f t="shared" ca="1" si="273"/>
        <v>7,44562318096574+0,733329875963906i</v>
      </c>
      <c r="CY200" s="223" t="str">
        <f t="shared" ca="1" si="274"/>
        <v>-5,29032500229823-5,29032500230126i</v>
      </c>
      <c r="CZ200" s="223" t="str">
        <f t="shared" ca="1" si="275"/>
        <v>0,733329875959641+7,44562318096617i</v>
      </c>
      <c r="DA200" s="223" t="str">
        <f t="shared" ca="1" si="276"/>
        <v>4,15658168253826-6,220764099072i</v>
      </c>
      <c r="DB200" s="223" t="str">
        <f t="shared" ca="1" si="277"/>
        <v>-7,15949205767579+2,1718081720062i</v>
      </c>
      <c r="DC200" s="223" t="str">
        <f t="shared" ca="1" si="278"/>
        <v>6,91214272016326+2,86310325975325i</v>
      </c>
      <c r="DD200" s="223" t="str">
        <f t="shared" ca="1" si="279"/>
        <v>-3,52682509796667-6,59822566969849i</v>
      </c>
      <c r="DE200" s="223" t="str">
        <f t="shared" ca="1" si="280"/>
        <v>-1,45959738434279+7,33789157289309i</v>
      </c>
      <c r="DF200" s="223" t="str">
        <f t="shared" ca="1" si="281"/>
        <v>5,78339316956239-4,74630811327865i</v>
      </c>
      <c r="DG200" s="223" t="str">
        <f t="shared" ca="1" si="282"/>
        <v>-7,48164936761378-3,7102276363403E-12i</v>
      </c>
      <c r="DH200" s="223" t="str">
        <f t="shared" ca="1" si="283"/>
        <v>5,78339316956241+4,74630811327863i</v>
      </c>
      <c r="DI200" s="223" t="str">
        <f t="shared" ca="1" si="284"/>
        <v>-1,45959738434281-7,33789157289308i</v>
      </c>
      <c r="DJ200" s="223" t="str">
        <f t="shared" ca="1" si="285"/>
        <v>-3,52682509796665+6,5982256696985i</v>
      </c>
      <c r="DK200" s="223" t="str">
        <f t="shared" ca="1" si="286"/>
        <v>6,91214272016326-2,86310325975327i</v>
      </c>
      <c r="DL200" s="223" t="str">
        <f t="shared" ca="1" si="287"/>
        <v>-7,1594920576758-2,17180817200618i</v>
      </c>
      <c r="DM200" s="223" t="str">
        <f t="shared" ca="1" si="288"/>
        <v>4,15658168253827+6,22076409907199i</v>
      </c>
      <c r="DN200" s="223" t="str">
        <f t="shared" ca="1" si="289"/>
        <v>0,733329875959619-7,44562318096617i</v>
      </c>
      <c r="DO200" s="223" t="str">
        <f t="shared" ca="1" si="290"/>
        <v>-5,29032500229822+5,29032500230128i</v>
      </c>
      <c r="DP200" s="223" t="str">
        <f t="shared" ca="1" si="291"/>
        <v>7,44562318096574-0,733329875963928i</v>
      </c>
      <c r="DQ200" s="223" t="str">
        <f t="shared" ca="1" si="292"/>
        <v>-6,2207640990744-4,15658168253467i</v>
      </c>
      <c r="DR200" s="223" t="str">
        <f t="shared" ca="1" si="293"/>
        <v>2,17180817201033+7,15949205767454i</v>
      </c>
      <c r="DS200" s="223" t="str">
        <f t="shared" ca="1" si="294"/>
        <v>2,86310325974927-6,91214272016491i</v>
      </c>
      <c r="DT200" s="223" t="str">
        <f t="shared" ca="1" si="295"/>
        <v>-6,59822566969645+3,52682509797047i</v>
      </c>
      <c r="DU200" s="223" t="str">
        <f t="shared" ca="1" si="296"/>
        <v>7,33789157289392+1,45959738433857i</v>
      </c>
      <c r="DV200" s="223" t="str">
        <f t="shared" ca="1" si="297"/>
        <v>-4,74630811328198-5,78339316955966i</v>
      </c>
      <c r="DW200" s="223" t="str">
        <f t="shared" ca="1" si="298"/>
        <v>5,97590382556544E-13+7,48164936761378i</v>
      </c>
      <c r="DX200" s="223" t="str">
        <f t="shared" ca="1" si="299"/>
        <v>4,74630811328106-5,78339316956042i</v>
      </c>
      <c r="DY200" s="223" t="str">
        <f t="shared" ca="1" si="300"/>
        <v>-7,33789157289369+1,45959738433973i</v>
      </c>
      <c r="DZ200" s="223" t="str">
        <f t="shared" ca="1" si="301"/>
        <v>6,59822566969702+3,52682509796941i</v>
      </c>
      <c r="EA200" s="223" t="str">
        <f t="shared" ca="1" si="302"/>
        <v>-2,86310325975037-6,91214272016445i</v>
      </c>
      <c r="EB200" s="223" t="str">
        <f t="shared" ca="1" si="303"/>
        <v>-2,17180817200918+7,15949205767489i</v>
      </c>
      <c r="EC200" s="223" t="str">
        <f t="shared" ca="1" si="304"/>
        <v>6,22076409907373-4,15658168253567i</v>
      </c>
      <c r="ED200" s="223" t="str">
        <f t="shared" ca="1" si="305"/>
        <v>-7,44562318096586-0,733329875962738i</v>
      </c>
      <c r="EE200" s="223" t="str">
        <f t="shared" ca="1" si="306"/>
        <v>5,29032500229906+5,29032500230043i</v>
      </c>
      <c r="EF200" s="223" t="str">
        <f t="shared" ca="1" si="307"/>
        <v>-0,733329875960808-7,44562318096605i</v>
      </c>
      <c r="EG200" s="223" t="str">
        <f t="shared" ca="1" si="308"/>
        <v>-4,15658168253728+6,22076409907265i</v>
      </c>
      <c r="EH200" s="223" t="str">
        <f t="shared" ca="1" si="309"/>
        <v>7,15949205767545-2,17180817200733i</v>
      </c>
      <c r="EI200" s="223" t="str">
        <f t="shared" ca="1" si="310"/>
        <v>-6,91214272016371-2,86310325975216i</v>
      </c>
      <c r="EJ200" s="223" t="str">
        <f t="shared" ca="1" si="311"/>
        <v>3,52682509796771+6,59822566969794i</v>
      </c>
      <c r="EK200" s="223" t="str">
        <f t="shared" ca="1" si="312"/>
        <v>1,45959738434164-7,33789157289331i</v>
      </c>
      <c r="EL200" s="223" t="str">
        <f t="shared" ca="1" si="313"/>
        <v>-5,78339316956165+4,74630811327956i</v>
      </c>
      <c r="EM200" s="223" t="str">
        <f t="shared" ca="1" si="314"/>
        <v>7,48164936761378+2,53703585207357E-12i</v>
      </c>
      <c r="EN200" s="223"/>
      <c r="EO200" s="223"/>
      <c r="EP200" s="223"/>
    </row>
    <row r="201" spans="1:146" ht="15.75" thickBot="1">
      <c r="A201" s="257">
        <f t="shared" si="181"/>
        <v>1.9726562500000013E-3</v>
      </c>
      <c r="B201" s="256">
        <v>101</v>
      </c>
      <c r="C201" s="230">
        <f t="shared" si="182"/>
        <v>20200</v>
      </c>
      <c r="D201" s="229">
        <f t="shared" si="315"/>
        <v>126920.34320502765</v>
      </c>
      <c r="E201" s="229" t="str">
        <f t="shared" si="316"/>
        <v>126920,343205028i</v>
      </c>
      <c r="F201" s="229" t="str">
        <f t="shared" si="320"/>
        <v>0,00513430201335651+0,00113651331911431i</v>
      </c>
      <c r="G201" s="229" t="str">
        <f t="shared" si="321"/>
        <v>-4,17508259726245+2,27397840911277i</v>
      </c>
      <c r="H201" s="229" t="str">
        <f t="shared" si="319"/>
        <v>0,00200773843160237-0,00418398546969912i</v>
      </c>
      <c r="I201" s="229" t="str">
        <f t="shared" si="317"/>
        <v>-0,00198820338113601+0,0040723858003123i</v>
      </c>
      <c r="J201" s="255" t="str">
        <f ca="1">IMPRODUCT(1/N_FFT2,DL100)</f>
        <v>0,0125886837081242-0,00446020171681887i</v>
      </c>
      <c r="K201" s="254" t="str">
        <f t="shared" ca="1" si="318"/>
        <v>-6,86520137444263E-06+0,0000601337649115157i</v>
      </c>
      <c r="N201" s="246">
        <f t="shared" ca="1" si="185"/>
        <v>17.482079203933004</v>
      </c>
      <c r="O201" s="223">
        <f t="shared" ca="1" si="186"/>
        <v>7.4820792039330062</v>
      </c>
      <c r="P201" s="223" t="str">
        <f t="shared" ca="1" si="187"/>
        <v>-5,89847041163993-4,60321148948591i</v>
      </c>
      <c r="Q201" s="223" t="str">
        <f t="shared" ca="1" si="188"/>
        <v>1,81799695102209+7,25785066669198i</v>
      </c>
      <c r="R201" s="223" t="str">
        <f t="shared" ca="1" si="189"/>
        <v>3,03204760809121-6,84018980118206i</v>
      </c>
      <c r="S201" s="223" t="str">
        <f t="shared" ca="1" si="190"/>
        <v>-6,59860475148715+3,52702772140764i</v>
      </c>
      <c r="T201" s="223" t="str">
        <f t="shared" ca="1" si="191"/>
        <v>7,37192535821846+1,27915039255842i</v>
      </c>
      <c r="U201" s="223" t="str">
        <f t="shared" ca="1" si="192"/>
        <v>-5,02465729027598-5,54385500614898i</v>
      </c>
      <c r="V201" s="223" t="str">
        <f t="shared" ca="1" si="193"/>
        <v>0,550415891455677+7,46180618619646i</v>
      </c>
      <c r="W201" s="223" t="str">
        <f t="shared" ca="1" si="194"/>
        <v>4,15682048679998-6,22112149491125i</v>
      </c>
      <c r="X201" s="223" t="str">
        <f t="shared" ca="1" si="195"/>
        <v>-7,10444505356342+2,34699162649229i</v>
      </c>
      <c r="Y201" s="223" t="str">
        <f t="shared" ca="1" si="196"/>
        <v>7,04470726969251+2,52063656608171i</v>
      </c>
      <c r="Z201" s="223" t="str">
        <f t="shared" ca="1" si="197"/>
        <v>-4,00289456591117-6,32126129092332i</v>
      </c>
      <c r="AA201" s="223" t="str">
        <f t="shared" ca="1" si="198"/>
        <v>-0,733372007288464+7,44605094750583i</v>
      </c>
      <c r="AB201" s="223" t="str">
        <f t="shared" ca="1" si="199"/>
        <v>5,15919697004612-5,41887403786005i</v>
      </c>
      <c r="AC201" s="223" t="str">
        <f t="shared" ca="1" si="200"/>
        <v>-7,40109699422657+1,09784903150534i</v>
      </c>
      <c r="AD201" s="223" t="str">
        <f t="shared" ca="1" si="201"/>
        <v>6,51005978178698+3,68790331373891i</v>
      </c>
      <c r="AE201" s="223" t="str">
        <f t="shared" ca="1" si="202"/>
        <v>-2,86326775098829-6,91253983714215i</v>
      </c>
      <c r="AF201" s="223" t="str">
        <f t="shared" ca="1" si="203"/>
        <v>-1,99556597612685+7,21104885913635i</v>
      </c>
      <c r="AG201" s="223" t="str">
        <f t="shared" ca="1" si="204"/>
        <v>6,00966236773385-4,45706937793999i</v>
      </c>
      <c r="AH201" s="223" t="str">
        <f t="shared" ca="1" si="205"/>
        <v>-7,47982574156325-0,183619415570469i</v>
      </c>
      <c r="AI201" s="223" t="str">
        <f t="shared" ca="1" si="206"/>
        <v>5,78372543752804+4,74658079855571i</v>
      </c>
      <c r="AJ201" s="223" t="str">
        <f t="shared" ca="1" si="207"/>
        <v>-1,63933283253351-7,30028061639445i</v>
      </c>
      <c r="AK201" s="223" t="str">
        <f t="shared" ca="1" si="208"/>
        <v>-3,19900107309045+6,76371949065697i</v>
      </c>
      <c r="AL201" s="223" t="str">
        <f t="shared" ca="1" si="209"/>
        <v>6,68317496842259-3,36402757946134i</v>
      </c>
      <c r="AM201" s="223" t="str">
        <f t="shared" ca="1" si="210"/>
        <v>-7,33831315002859-1,45968124124555i</v>
      </c>
      <c r="AN201" s="223" t="str">
        <f t="shared" ca="1" si="211"/>
        <v>4,88709094483821+5,6654965634803i</v>
      </c>
      <c r="AO201" s="223" t="str">
        <f t="shared" ca="1" si="212"/>
        <v>-0,367128225670512-7,4730667118555i</v>
      </c>
      <c r="AP201" s="223" t="str">
        <f t="shared" ca="1" si="213"/>
        <v>-4,30824249446173+6,11723432793293i</v>
      </c>
      <c r="AQ201" s="223" t="str">
        <f t="shared" ca="1" si="214"/>
        <v>7,15990338538661-2,17193294690607i</v>
      </c>
      <c r="AR201" s="223" t="str">
        <f t="shared" ca="1" si="215"/>
        <v>7,15990338538661-2,17193294690607i</v>
      </c>
      <c r="AS201" s="223" t="str">
        <f t="shared" ca="1" si="216"/>
        <v>3,8465574510131+6,41759339550134i</v>
      </c>
      <c r="AT201" s="223" t="str">
        <f t="shared" ca="1" si="217"/>
        <v>0,915886367247295-7,42581048615014i</v>
      </c>
      <c r="AU201" s="223" t="str">
        <f t="shared" ca="1" si="218"/>
        <v>-5,29062894247574+5,29062894247601i</v>
      </c>
      <c r="AV201" s="223" t="str">
        <f t="shared" ca="1" si="219"/>
        <v>7,42581048615009-0,915886367247684i</v>
      </c>
      <c r="AW201" s="223" t="str">
        <f t="shared" ca="1" si="220"/>
        <v>-6,41759339550148-3,84655745101285i</v>
      </c>
      <c r="AX201" s="223" t="str">
        <f t="shared" ca="1" si="221"/>
        <v>2,69276316845733+6,98072601758058i</v>
      </c>
      <c r="AY201" s="223" t="str">
        <f t="shared" ca="1" si="222"/>
        <v>2,17193294690579-7,1599033853867i</v>
      </c>
      <c r="AZ201" s="223" t="str">
        <f t="shared" ca="1" si="223"/>
        <v>-6,11723432793276+4,30824249446196i</v>
      </c>
      <c r="BA201" s="223" t="str">
        <f t="shared" ca="1" si="224"/>
        <v>7,47306671185548+0,367128225670969i</v>
      </c>
      <c r="BB201" s="223" t="str">
        <f t="shared" ca="1" si="225"/>
        <v>-5,66549656348-4,88709094483856i</v>
      </c>
      <c r="BC201" s="223" t="str">
        <f t="shared" ca="1" si="226"/>
        <v>1,45968124124511+7,33831315002868i</v>
      </c>
      <c r="BD201" s="223" t="str">
        <f t="shared" ca="1" si="227"/>
        <v>3,36402757946169-6,6831749684224i</v>
      </c>
      <c r="BE201" s="223" t="str">
        <f t="shared" ca="1" si="228"/>
        <v>-6,76371949065777+3,19900107308874i</v>
      </c>
      <c r="BF201" s="223" t="str">
        <f t="shared" ca="1" si="229"/>
        <v>7,3002806163937+1,63933283253681i</v>
      </c>
      <c r="BG201" s="223" t="str">
        <f t="shared" ca="1" si="230"/>
        <v>-4,7465807985577-5,78372543752641i</v>
      </c>
      <c r="BH201" s="223" t="str">
        <f t="shared" ca="1" si="231"/>
        <v>0,183619415571552+7,47982574156323i</v>
      </c>
      <c r="BI201" s="223" t="str">
        <f t="shared" ca="1" si="232"/>
        <v>4,45706937794031-6,00966236773361i</v>
      </c>
      <c r="BJ201" s="223" t="str">
        <f t="shared" ca="1" si="233"/>
        <v>-7,21104885913689+1,99556597612492i</v>
      </c>
      <c r="BK201" s="223" t="str">
        <f t="shared" ca="1" si="234"/>
        <v>6,91253983714084+2,86326775099146i</v>
      </c>
      <c r="BL201" s="223" t="str">
        <f t="shared" ca="1" si="235"/>
        <v>-3,6879033137411-6,51005978178574i</v>
      </c>
      <c r="BM201" s="223" t="str">
        <f t="shared" ca="1" si="236"/>
        <v>-1,09784903150433+7,40109699422672i</v>
      </c>
      <c r="BN201" s="223" t="str">
        <f t="shared" ca="1" si="237"/>
        <v>5,41887403786037-5,15919697004579i</v>
      </c>
      <c r="BO201" s="223" t="str">
        <f t="shared" ca="1" si="238"/>
        <v>-7,44605094750595+0,733372007287267i</v>
      </c>
      <c r="BP201" s="223" t="str">
        <f t="shared" ca="1" si="239"/>
        <v>6,32126129092184+4,00289456591351i</v>
      </c>
      <c r="BQ201" s="223" t="str">
        <f t="shared" ca="1" si="240"/>
        <v>-2,5206365660848-7,04470726969141i</v>
      </c>
      <c r="BR201" s="223" t="str">
        <f t="shared" ca="1" si="241"/>
        <v>-2,34699162649068+7,10444505356396i</v>
      </c>
      <c r="BS201" s="223" t="str">
        <f t="shared" ca="1" si="242"/>
        <v>6,22112149491105-4,15682048680027i</v>
      </c>
      <c r="BT201" s="223" t="str">
        <f t="shared" ca="1" si="243"/>
        <v>-7,46180618619637-0,550415891456929i</v>
      </c>
      <c r="BU201" s="223" t="str">
        <f t="shared" ca="1" si="244"/>
        <v>5,54385500614722+5,02465729027794i</v>
      </c>
      <c r="BV201" s="223" t="str">
        <f t="shared" ca="1" si="245"/>
        <v>-1,27915039256159-7,37192535821791i</v>
      </c>
      <c r="BW201" s="223" t="str">
        <f t="shared" ca="1" si="246"/>
        <v>-3,52702772140615+6,59860475148795i</v>
      </c>
      <c r="BX201" s="223" t="str">
        <f t="shared" ca="1" si="247"/>
        <v>6,84018980118199-3,03204760809139i</v>
      </c>
      <c r="BY201" s="223" t="str">
        <f t="shared" ca="1" si="248"/>
        <v>-7,25785066669169-1,81799695102324i</v>
      </c>
      <c r="BZ201" s="223" t="str">
        <f t="shared" ca="1" si="249"/>
        <v>4,60321148948378+5,89847041164158i</v>
      </c>
      <c r="CA201" s="223" t="str">
        <f t="shared" ca="1" si="250"/>
        <v>-3,36945491790826E-12-7,48207920393301i</v>
      </c>
      <c r="CB201" s="223" t="str">
        <f t="shared" ca="1" si="251"/>
        <v>-4,60321148948451+5,89847041164102i</v>
      </c>
      <c r="CC201" s="223" t="str">
        <f t="shared" ca="1" si="252"/>
        <v>7,25785066669186-1,81799695102256i</v>
      </c>
      <c r="CD201" s="223" t="str">
        <f t="shared" ca="1" si="253"/>
        <v>-6,84018980118161-3,03204760809222i</v>
      </c>
      <c r="CE201" s="223" t="str">
        <f t="shared" ca="1" si="254"/>
        <v>3,52702772140534+6,59860475148838i</v>
      </c>
      <c r="CF201" s="223" t="str">
        <f t="shared" ca="1" si="255"/>
        <v>1,27915039255517-7,37192535821903i</v>
      </c>
      <c r="CG201" s="223" t="str">
        <f t="shared" ca="1" si="256"/>
        <v>-5,54385500614783+5,02465729027726i</v>
      </c>
      <c r="CH201" s="223" t="str">
        <f t="shared" ca="1" si="257"/>
        <v>7,46180618619644-0,550415891456016i</v>
      </c>
      <c r="CI201" s="223" t="str">
        <f t="shared" ca="1" si="258"/>
        <v>-6,22112149491054-4,15682048680103i</v>
      </c>
      <c r="CJ201" s="223" t="str">
        <f t="shared" ca="1" si="259"/>
        <v>2,34699162648981+7,10444505356425i</v>
      </c>
      <c r="CK201" s="223" t="str">
        <f t="shared" ca="1" si="260"/>
        <v>2,52063656607865-7,04470726969361i</v>
      </c>
      <c r="CL201" s="223" t="str">
        <f t="shared" ca="1" si="261"/>
        <v>-6,32126129092233+4,00289456591274i</v>
      </c>
      <c r="CM201" s="223" t="str">
        <f t="shared" ca="1" si="262"/>
        <v>7,44605094750586+0,733372007288179i</v>
      </c>
      <c r="CN201" s="223" t="str">
        <f t="shared" ca="1" si="263"/>
        <v>-5,4188740378598-5,15919697004638i</v>
      </c>
      <c r="CO201" s="223" t="str">
        <f t="shared" ca="1" si="264"/>
        <v>1,09784903150342+7,40109699422685i</v>
      </c>
      <c r="CP201" s="223" t="str">
        <f t="shared" ca="1" si="265"/>
        <v>3,68790331374199-6,51005978178524i</v>
      </c>
      <c r="CQ201" s="223" t="str">
        <f t="shared" ca="1" si="266"/>
        <v>-6,91253983714119+2,86326775099062i</v>
      </c>
      <c r="CR201" s="223" t="str">
        <f t="shared" ca="1" si="267"/>
        <v>7,21104885913661+1,9955659761259i</v>
      </c>
      <c r="CS201" s="223" t="str">
        <f t="shared" ca="1" si="268"/>
        <v>-4,45706937793966-6,00966236773409i</v>
      </c>
      <c r="CT201" s="223" t="str">
        <f t="shared" ca="1" si="269"/>
        <v>-0,183619415572468+7,47982574156321i</v>
      </c>
      <c r="CU201" s="223" t="str">
        <f t="shared" ca="1" si="270"/>
        <v>4,74658079855833-5,7837254375259i</v>
      </c>
      <c r="CV201" s="223" t="str">
        <f t="shared" ca="1" si="271"/>
        <v>-7,30028061639391+1,63933283253591i</v>
      </c>
      <c r="CW201" s="223" t="str">
        <f t="shared" ca="1" si="272"/>
        <v>6,76371949065743+3,19900107308947i</v>
      </c>
      <c r="CX201" s="223" t="str">
        <f t="shared" ca="1" si="273"/>
        <v>-3,36402757946088-6,68317496842282i</v>
      </c>
      <c r="CY201" s="223" t="str">
        <f t="shared" ca="1" si="274"/>
        <v>-1,45968124124737+7,33831315002824i</v>
      </c>
      <c r="CZ201" s="223" t="str">
        <f t="shared" ca="1" si="275"/>
        <v>5,66549656348255-4,88709094483561i</v>
      </c>
      <c r="DA201" s="223" t="str">
        <f t="shared" ca="1" si="276"/>
        <v>-7,47306671185537+0,367128225673134i</v>
      </c>
      <c r="DB201" s="223" t="str">
        <f t="shared" ca="1" si="277"/>
        <v>6,11723432793352+4,30824249446088i</v>
      </c>
      <c r="DC201" s="223" t="str">
        <f t="shared" ca="1" si="278"/>
        <v>-2,17193294690573-7,15990338538671i</v>
      </c>
      <c r="DD201" s="223" t="str">
        <f t="shared" ca="1" si="279"/>
        <v>-2,69276316845888+6,98072601757998i</v>
      </c>
      <c r="DE201" s="223" t="str">
        <f t="shared" ca="1" si="280"/>
        <v>6,41759339550316-3,84655745101006i</v>
      </c>
      <c r="DF201" s="223" t="str">
        <f t="shared" ca="1" si="281"/>
        <v>-7,42581048615045-0,915886367244796i</v>
      </c>
      <c r="DG201" s="223" t="str">
        <f t="shared" ca="1" si="282"/>
        <v>5,29062894247666+5,29062894247508i</v>
      </c>
      <c r="DH201" s="223" t="str">
        <f t="shared" ca="1" si="283"/>
        <v>-0,915886367247227-7,42581048615015i</v>
      </c>
      <c r="DI201" s="223" t="str">
        <f t="shared" ca="1" si="284"/>
        <v>-3,84655745101452+6,41759339550048i</v>
      </c>
      <c r="DJ201" s="223" t="str">
        <f t="shared" ca="1" si="285"/>
        <v>6,98072601758178-2,69276316845423i</v>
      </c>
      <c r="DK201" s="223" t="str">
        <f t="shared" ca="1" si="286"/>
        <v>-7,15990338538743-2,17193294690338i</v>
      </c>
      <c r="DL201" s="223" t="str">
        <f t="shared" ca="1" si="287"/>
        <v>4,30824249446289+6,1172343279321i</v>
      </c>
      <c r="DM201" s="223" t="str">
        <f t="shared" ca="1" si="288"/>
        <v>0,367128225670684-7,47306671185549i</v>
      </c>
      <c r="DN201" s="223" t="str">
        <f t="shared" ca="1" si="289"/>
        <v>-4,88709094483938+5,66549656347929i</v>
      </c>
      <c r="DO201" s="223" t="str">
        <f t="shared" ca="1" si="290"/>
        <v>7,33831315002921-1,45968124124246i</v>
      </c>
      <c r="DP201" s="223" t="str">
        <f t="shared" ca="1" si="291"/>
        <v>-6,68317496842383-3,36402757945887i</v>
      </c>
      <c r="DQ201" s="223" t="str">
        <f t="shared" ca="1" si="292"/>
        <v>3,19900107309169+6,76371949065638i</v>
      </c>
      <c r="DR201" s="223" t="str">
        <f t="shared" ca="1" si="293"/>
        <v>1,63933283253351-7,30028061639444i</v>
      </c>
      <c r="DS201" s="223" t="str">
        <f t="shared" ca="1" si="294"/>
        <v>-5,7837254375292+4,74658079855431i</v>
      </c>
      <c r="DT201" s="223" t="str">
        <f t="shared" ca="1" si="295"/>
        <v>7,47982574156334-0,183619415567267i</v>
      </c>
      <c r="DU201" s="223" t="str">
        <f t="shared" ca="1" si="296"/>
        <v>-6,00966236773543-4,45706937793786i</v>
      </c>
      <c r="DV201" s="223" t="str">
        <f t="shared" ca="1" si="297"/>
        <v>1,99556597612807+7,21104885913601i</v>
      </c>
      <c r="DW201" s="223" t="str">
        <f t="shared" ca="1" si="298"/>
        <v>2,86326775098835-6,91253983714212i</v>
      </c>
      <c r="DX201" s="223" t="str">
        <f t="shared" ca="1" si="299"/>
        <v>-6,51005978178769+3,68790331373765i</v>
      </c>
      <c r="DY201" s="223" t="str">
        <f t="shared" ca="1" si="300"/>
        <v>7,40109699422609+1,09784903150856i</v>
      </c>
      <c r="DZ201" s="223" t="str">
        <f t="shared" ca="1" si="301"/>
        <v>-5,15919697004831-5,41887403785797i</v>
      </c>
      <c r="EA201" s="223" t="str">
        <f t="shared" ca="1" si="302"/>
        <v>0,733372007290409+7,44605094750564i</v>
      </c>
      <c r="EB201" s="223" t="str">
        <f t="shared" ca="1" si="303"/>
        <v>4,00289456591066-6,32126129092364i</v>
      </c>
      <c r="EC201" s="223" t="str">
        <f t="shared" ca="1" si="304"/>
        <v>-7,04470726969278+2,52063656608097i</v>
      </c>
      <c r="ED201" s="223" t="str">
        <f t="shared" ca="1" si="305"/>
        <v>7,10444505356262+2,34699162649475i</v>
      </c>
      <c r="EE201" s="223" t="str">
        <f t="shared" ca="1" si="306"/>
        <v>-4,1568204867967-6,22112149491344i</v>
      </c>
      <c r="EF201" s="223" t="str">
        <f t="shared" ca="1" si="307"/>
        <v>-0,550415891453357+7,46180618619663i</v>
      </c>
      <c r="EG201" s="223" t="str">
        <f t="shared" ca="1" si="308"/>
        <v>5,0246572902756-5,54385500614934i</v>
      </c>
      <c r="EH201" s="223" t="str">
        <f t="shared" ca="1" si="309"/>
        <v>-7,37192535821861+1,27915039255758i</v>
      </c>
      <c r="EI201" s="223" t="str">
        <f t="shared" ca="1" si="310"/>
        <v>6,59860475148603+3,52702772140974i</v>
      </c>
      <c r="EJ201" s="223" t="str">
        <f t="shared" ca="1" si="311"/>
        <v>-3,03204760808746-6,84018980118372i</v>
      </c>
      <c r="EK201" s="223" t="str">
        <f t="shared" ca="1" si="312"/>
        <v>-1,81799695101998+7,2578506666925i</v>
      </c>
      <c r="EL201" s="223" t="str">
        <f t="shared" ca="1" si="313"/>
        <v>5,89847041163964-4,60321148948627i</v>
      </c>
      <c r="EM201" s="223" t="str">
        <f t="shared" ca="1" si="314"/>
        <v>-7,48207920393301-9,16615482683776E-13i</v>
      </c>
      <c r="EN201" s="223"/>
      <c r="EO201" s="223"/>
      <c r="EP201" s="223"/>
    </row>
    <row r="202" spans="1:146" ht="15.75" thickBot="1">
      <c r="A202" s="257">
        <f t="shared" si="181"/>
        <v>1.9921875000000013E-3</v>
      </c>
      <c r="B202" s="256">
        <v>102</v>
      </c>
      <c r="C202" s="230">
        <f t="shared" si="182"/>
        <v>20400</v>
      </c>
      <c r="D202" s="229">
        <f t="shared" si="315"/>
        <v>128176.98026646356</v>
      </c>
      <c r="E202" s="229" t="str">
        <f t="shared" si="316"/>
        <v>128176,980266464i</v>
      </c>
      <c r="F202" s="229" t="str">
        <f t="shared" si="320"/>
        <v>0,00503914212587864+0,00114718165496643i</v>
      </c>
      <c r="G202" s="229" t="str">
        <f t="shared" si="321"/>
        <v>-4,14670820783518+2,29563077250983i</v>
      </c>
      <c r="H202" s="229" t="str">
        <f t="shared" si="319"/>
        <v>0,00200755733029386-0,00414294204280572i</v>
      </c>
      <c r="I202" s="229" t="str">
        <f t="shared" si="317"/>
        <v>-0,00198825371162402+0,0040344715585566i</v>
      </c>
      <c r="J202" s="255" t="str">
        <f ca="1">IMPRODUCT(1/N_FFT2,DM100)</f>
        <v>0,0202549340935919+0,00010905291076466i</v>
      </c>
      <c r="K202" s="254" t="str">
        <f t="shared" ca="1" si="318"/>
        <v>-0,0000407119187571418+0,0000815011306664437i</v>
      </c>
      <c r="N202" s="246">
        <f t="shared" ca="1" si="185"/>
        <v>17.482479430471734</v>
      </c>
      <c r="O202" s="223">
        <f t="shared" ca="1" si="186"/>
        <v>7.4824794304717361</v>
      </c>
      <c r="P202" s="223" t="str">
        <f t="shared" ca="1" si="187"/>
        <v>-6,00998383270392-4,45730779261093i</v>
      </c>
      <c r="Q202" s="223" t="str">
        <f t="shared" ca="1" si="188"/>
        <v>2,17204912653762+7,16028637830498i</v>
      </c>
      <c r="R202" s="223" t="str">
        <f t="shared" ca="1" si="189"/>
        <v>2,52077139834192-7,04508410061469i</v>
      </c>
      <c r="S202" s="223" t="str">
        <f t="shared" ca="1" si="190"/>
        <v>-6,22145427111596+4,15704284075178i</v>
      </c>
      <c r="T202" s="223" t="str">
        <f t="shared" ca="1" si="191"/>
        <v>7,47346645630383+0,367147863856233i</v>
      </c>
      <c r="U202" s="223" t="str">
        <f t="shared" ca="1" si="192"/>
        <v>-5,78403481682632-4,74683469958388i</v>
      </c>
      <c r="V202" s="223" t="str">
        <f t="shared" ca="1" si="193"/>
        <v>1,81809419813874+7,25823889894284i</v>
      </c>
      <c r="W202" s="223" t="str">
        <f t="shared" ca="1" si="194"/>
        <v>2,86342091105433-6,91290959824945i</v>
      </c>
      <c r="X202" s="223" t="str">
        <f t="shared" ca="1" si="195"/>
        <v>-6,41793668125414+3,84676320857487i</v>
      </c>
      <c r="Y202" s="223" t="str">
        <f t="shared" ca="1" si="196"/>
        <v>7,44644924684437+0,733411236349339i</v>
      </c>
      <c r="Z202" s="223" t="str">
        <f t="shared" ca="1" si="197"/>
        <v>-5,5441515544532-5,02492606599209i</v>
      </c>
      <c r="AA202" s="223" t="str">
        <f t="shared" ca="1" si="198"/>
        <v>1,45975932156982+7,33870568632662i</v>
      </c>
      <c r="AB202" s="223" t="str">
        <f t="shared" ca="1" si="199"/>
        <v>3,19917219198529-6,76408129116295i</v>
      </c>
      <c r="AC202" s="223" t="str">
        <f t="shared" ca="1" si="200"/>
        <v>-6,59895771978231+3,52721638689182i</v>
      </c>
      <c r="AD202" s="223" t="str">
        <f t="shared" ca="1" si="201"/>
        <v>7,4014928889173+1,09790775693557i</v>
      </c>
      <c r="AE202" s="223" t="str">
        <f t="shared" ca="1" si="202"/>
        <v>-5,2909119453756-5,29091194537525i</v>
      </c>
      <c r="AF202" s="223" t="str">
        <f t="shared" ca="1" si="203"/>
        <v>1,09790775693537+7,40149288891732i</v>
      </c>
      <c r="AG202" s="223" t="str">
        <f t="shared" ca="1" si="204"/>
        <v>3,52721638689199-6,59895771978221i</v>
      </c>
      <c r="AH202" s="223" t="str">
        <f t="shared" ca="1" si="205"/>
        <v>-6,76408129116274+3,19917219198574i</v>
      </c>
      <c r="AI202" s="223" t="str">
        <f t="shared" ca="1" si="206"/>
        <v>7,33870568632658+1,45975932157i</v>
      </c>
      <c r="AJ202" s="223" t="str">
        <f t="shared" ca="1" si="207"/>
        <v>-5,02492606599195-5,54415155445334i</v>
      </c>
      <c r="AK202" s="223" t="str">
        <f t="shared" ca="1" si="208"/>
        <v>0,733411236349858+7,44644924684432i</v>
      </c>
      <c r="AL202" s="223" t="str">
        <f t="shared" ca="1" si="209"/>
        <v>3,84676320857504-6,41793668125404i</v>
      </c>
      <c r="AM202" s="223" t="str">
        <f t="shared" ca="1" si="210"/>
        <v>-6,91290959824953+2,86342091105415i</v>
      </c>
      <c r="AN202" s="223" t="str">
        <f t="shared" ca="1" si="211"/>
        <v>7,25823889894296+1,81809419813823i</v>
      </c>
      <c r="AO202" s="223" t="str">
        <f t="shared" ca="1" si="212"/>
        <v>-4,74683469958368-5,78403481682648i</v>
      </c>
      <c r="AP202" s="223" t="str">
        <f t="shared" ca="1" si="213"/>
        <v>0,367147863855997+7,47346645630383i</v>
      </c>
      <c r="AQ202" s="223" t="str">
        <f t="shared" ca="1" si="214"/>
        <v>4,15704284075134-6,22145427111626i</v>
      </c>
      <c r="AR202" s="223" t="str">
        <f t="shared" ca="1" si="215"/>
        <v>4,15704284075134-6,22145427111626i</v>
      </c>
      <c r="AS202" s="223" t="str">
        <f t="shared" ca="1" si="216"/>
        <v>7,16028637830499+2,17204912653758i</v>
      </c>
      <c r="AT202" s="223" t="str">
        <f t="shared" ca="1" si="217"/>
        <v>-4,45730779261062-6,00998383270415i</v>
      </c>
      <c r="AU202" s="223" t="str">
        <f t="shared" ca="1" si="218"/>
        <v>-2,49332637392309E-13+7,48247943047174i</v>
      </c>
      <c r="AV202" s="223" t="str">
        <f t="shared" ca="1" si="219"/>
        <v>4,45730779261093-6,00998383270391i</v>
      </c>
      <c r="AW202" s="223" t="str">
        <f t="shared" ca="1" si="220"/>
        <v>-7,16028637830489+2,17204912653792i</v>
      </c>
      <c r="AX202" s="223" t="str">
        <f t="shared" ca="1" si="221"/>
        <v>7,04508410061463+2,5207713983421i</v>
      </c>
      <c r="AY202" s="223" t="str">
        <f t="shared" ca="1" si="222"/>
        <v>-4,15704284075163-6,22145427111606i</v>
      </c>
      <c r="AZ202" s="223" t="str">
        <f t="shared" ca="1" si="223"/>
        <v>-0,367147863855646+7,47346645630386i</v>
      </c>
      <c r="BA202" s="223" t="str">
        <f t="shared" ca="1" si="224"/>
        <v>4,74683469958407-5,78403481682616i</v>
      </c>
      <c r="BB202" s="223" t="str">
        <f t="shared" ca="1" si="225"/>
        <v>-7,25823889894289+1,81809419813852i</v>
      </c>
      <c r="BC202" s="223" t="str">
        <f t="shared" ca="1" si="226"/>
        <v>6,91290959825051+2,86342091105177i</v>
      </c>
      <c r="BD202" s="223" t="str">
        <f t="shared" ca="1" si="227"/>
        <v>-3,8467632085747-6,41793668125424i</v>
      </c>
      <c r="BE202" s="223" t="str">
        <f t="shared" ca="1" si="228"/>
        <v>-0,733411236352471+7,44644924684407i</v>
      </c>
      <c r="BF202" s="223" t="str">
        <f t="shared" ca="1" si="229"/>
        <v>5,02492606599054-5,54415155445461i</v>
      </c>
      <c r="BG202" s="223" t="str">
        <f t="shared" ca="1" si="230"/>
        <v>-7,33870568632682+1,45975932156883i</v>
      </c>
      <c r="BH202" s="223" t="str">
        <f t="shared" ca="1" si="231"/>
        <v>6,76408129116128+3,19917219198883i</v>
      </c>
      <c r="BI202" s="223" t="str">
        <f t="shared" ca="1" si="232"/>
        <v>-3,52721638689296-6,59895771978169i</v>
      </c>
      <c r="BJ202" s="223" t="str">
        <f t="shared" ca="1" si="233"/>
        <v>-1,09790775693724+7,40149288891705i</v>
      </c>
      <c r="BK202" s="223" t="str">
        <f t="shared" ca="1" si="234"/>
        <v>5,29091194537324-5,2909119453776i</v>
      </c>
      <c r="BL202" s="223" t="str">
        <f t="shared" ca="1" si="235"/>
        <v>-7,40149288891726+1,09790775693587i</v>
      </c>
      <c r="BM202" s="223" t="str">
        <f t="shared" ca="1" si="236"/>
        <v>6,59895771978104+3,52721638689418i</v>
      </c>
      <c r="BN202" s="223" t="str">
        <f t="shared" ca="1" si="237"/>
        <v>-3,19917219198758-6,76408129116187i</v>
      </c>
      <c r="BO202" s="223" t="str">
        <f t="shared" ca="1" si="238"/>
        <v>-1,4597593215703+7,33870568632653i</v>
      </c>
      <c r="BP202" s="223" t="str">
        <f t="shared" ca="1" si="239"/>
        <v>5,54415155445554-5,02492606598952i</v>
      </c>
      <c r="BQ202" s="223" t="str">
        <f t="shared" ca="1" si="240"/>
        <v>-7,4464492468442+0,733411236351092i</v>
      </c>
      <c r="BR202" s="223" t="str">
        <f t="shared" ca="1" si="241"/>
        <v>6,41793668125353+3,84676320857589i</v>
      </c>
      <c r="BS202" s="223" t="str">
        <f t="shared" ca="1" si="242"/>
        <v>-2,86342091105736-6,9129095982482i</v>
      </c>
      <c r="BT202" s="223" t="str">
        <f t="shared" ca="1" si="243"/>
        <v>-1,8180941981377+7,2582388989431i</v>
      </c>
      <c r="BU202" s="223" t="str">
        <f t="shared" ca="1" si="244"/>
        <v>5,78403481682752-4,74683469958243i</v>
      </c>
      <c r="BV202" s="223" t="str">
        <f t="shared" ca="1" si="245"/>
        <v>-7,4734664563037+0,367147863858828i</v>
      </c>
      <c r="BW202" s="223" t="str">
        <f t="shared" ca="1" si="246"/>
        <v>6,22145427111618+4,15704284075146i</v>
      </c>
      <c r="BX202" s="223" t="str">
        <f t="shared" ca="1" si="247"/>
        <v>-2,5207713983395-7,04508410061556i</v>
      </c>
      <c r="BY202" s="223" t="str">
        <f t="shared" ca="1" si="248"/>
        <v>-2,17204912653558+7,1602863783056i</v>
      </c>
      <c r="BZ202" s="223" t="str">
        <f t="shared" ca="1" si="249"/>
        <v>6,00998383270436-4,45730779261034i</v>
      </c>
      <c r="CA202" s="223" t="str">
        <f t="shared" ca="1" si="250"/>
        <v>-7,48247943047174-3,47597326147042E-12i</v>
      </c>
      <c r="CB202" s="223" t="str">
        <f t="shared" ca="1" si="251"/>
        <v>6,00998383270465+4,45730779260994i</v>
      </c>
      <c r="CC202" s="223" t="str">
        <f t="shared" ca="1" si="252"/>
        <v>-2,17204912653625-7,16028637830539i</v>
      </c>
      <c r="CD202" s="223" t="str">
        <f t="shared" ca="1" si="253"/>
        <v>-2,52077139833883+7,0450841006158i</v>
      </c>
      <c r="CE202" s="223" t="str">
        <f t="shared" ca="1" si="254"/>
        <v>6,22145427111579-4,15704284075204i</v>
      </c>
      <c r="CF202" s="223" t="str">
        <f t="shared" ca="1" si="255"/>
        <v>-7,47346645630373-0,367147863858125i</v>
      </c>
      <c r="CG202" s="223" t="str">
        <f t="shared" ca="1" si="256"/>
        <v>5,78403481682796+4,74683469958188i</v>
      </c>
      <c r="CH202" s="223" t="str">
        <f t="shared" ca="1" si="257"/>
        <v>-1,81809419813838-7,25823889894293i</v>
      </c>
      <c r="CI202" s="223" t="str">
        <f t="shared" ca="1" si="258"/>
        <v>-2,86342091105671+6,91290959824847i</v>
      </c>
      <c r="CJ202" s="223" t="str">
        <f t="shared" ca="1" si="259"/>
        <v>6,41793668125317-3,8467632085765i</v>
      </c>
      <c r="CK202" s="223" t="str">
        <f t="shared" ca="1" si="260"/>
        <v>-7,44644924684427-0,733411236350391i</v>
      </c>
      <c r="CL202" s="223" t="str">
        <f t="shared" ca="1" si="261"/>
        <v>5,54415155445087+5,02492606599467i</v>
      </c>
      <c r="CM202" s="223" t="str">
        <f t="shared" ca="1" si="262"/>
        <v>-1,45975932157078-7,33870568632643i</v>
      </c>
      <c r="CN202" s="223" t="str">
        <f t="shared" ca="1" si="263"/>
        <v>-3,19917219198704+6,76408129116213i</v>
      </c>
      <c r="CO202" s="223" t="str">
        <f t="shared" ca="1" si="264"/>
        <v>6,59895771978076-3,52721638689471i</v>
      </c>
      <c r="CP202" s="223" t="str">
        <f t="shared" ca="1" si="265"/>
        <v>-7,40149288891734-1,09790775693528i</v>
      </c>
      <c r="CQ202" s="223" t="str">
        <f t="shared" ca="1" si="266"/>
        <v>5,29091194537374+5,2909119453771i</v>
      </c>
      <c r="CR202" s="223" t="str">
        <f t="shared" ca="1" si="267"/>
        <v>-1,09790775693793-7,40149288891695i</v>
      </c>
      <c r="CS202" s="223" t="str">
        <f t="shared" ca="1" si="268"/>
        <v>-3,52721638689234+6,59895771978203i</v>
      </c>
      <c r="CT202" s="223" t="str">
        <f t="shared" ca="1" si="269"/>
        <v>6,76408129116416-3,19917219198274i</v>
      </c>
      <c r="CU202" s="223" t="str">
        <f t="shared" ca="1" si="270"/>
        <v>-7,33870568632695-1,45975932156815i</v>
      </c>
      <c r="CV202" s="223" t="str">
        <f t="shared" ca="1" si="271"/>
        <v>5,02492606599115+5,54415155445406i</v>
      </c>
      <c r="CW202" s="223" t="str">
        <f t="shared" ca="1" si="272"/>
        <v>-0,733411236353277-7,44644924684399i</v>
      </c>
      <c r="CX202" s="223" t="str">
        <f t="shared" ca="1" si="273"/>
        <v>-3,84676320857419+6,41793668125455i</v>
      </c>
      <c r="CY202" s="223" t="str">
        <f t="shared" ca="1" si="274"/>
        <v>6,91290959825029-2,86342091105232i</v>
      </c>
      <c r="CZ202" s="223" t="str">
        <f t="shared" ca="1" si="275"/>
        <v>-7,25823889894358-1,81809419813578i</v>
      </c>
      <c r="DA202" s="223" t="str">
        <f t="shared" ca="1" si="276"/>
        <v>4,74683469958396+5,78403481682625i</v>
      </c>
      <c r="DB202" s="223" t="str">
        <f t="shared" ca="1" si="277"/>
        <v>-0,367147863853375-7,47346645630397i</v>
      </c>
      <c r="DC202" s="223" t="str">
        <f t="shared" ca="1" si="278"/>
        <v>-4,1570428407498+6,22145427111728i</v>
      </c>
      <c r="DD202" s="223" t="str">
        <f t="shared" ca="1" si="279"/>
        <v>7,0450841006149-2,52077139834136i</v>
      </c>
      <c r="DE202" s="223" t="str">
        <f t="shared" ca="1" si="280"/>
        <v>-7,16028637830401-2,1720491265408i</v>
      </c>
      <c r="DF202" s="223" t="str">
        <f t="shared" ca="1" si="281"/>
        <v>4,4573077926121+6,00998383270305i</v>
      </c>
      <c r="DG202" s="223" t="str">
        <f t="shared" ca="1" si="282"/>
        <v>1,27966005265654E-12-7,48247943047174i</v>
      </c>
      <c r="DH202" s="223" t="str">
        <f t="shared" ca="1" si="283"/>
        <v>-4,45730779260818+6,00998383270596i</v>
      </c>
      <c r="DI202" s="223" t="str">
        <f t="shared" ca="1" si="284"/>
        <v>7,16028637830481-2,17204912653815i</v>
      </c>
      <c r="DJ202" s="223" t="str">
        <f t="shared" ca="1" si="285"/>
        <v>-7,04508410061396-2,52077139834398i</v>
      </c>
      <c r="DK202" s="223" t="str">
        <f t="shared" ca="1" si="286"/>
        <v>4,15704284075369+6,22145427111468i</v>
      </c>
      <c r="DL202" s="223" t="str">
        <f t="shared" ca="1" si="287"/>
        <v>0,367147863856143-7,47346645630383i</v>
      </c>
      <c r="DM202" s="223" t="str">
        <f t="shared" ca="1" si="288"/>
        <v>-4,7468346995861+5,78403481682449i</v>
      </c>
      <c r="DN202" s="223" t="str">
        <f t="shared" ca="1" si="289"/>
        <v>7,25823889894244-1,81809419814031i</v>
      </c>
      <c r="DO202" s="223" t="str">
        <f t="shared" ca="1" si="290"/>
        <v>-6,91290959824914-2,86342091105507i</v>
      </c>
      <c r="DP202" s="223" t="str">
        <f t="shared" ca="1" si="291"/>
        <v>3,84676320857181+6,41793668125598i</v>
      </c>
      <c r="DQ202" s="223" t="str">
        <f t="shared" ca="1" si="292"/>
        <v>0,733411236348417-7,44644924684446i</v>
      </c>
      <c r="DR202" s="223" t="str">
        <f t="shared" ca="1" si="293"/>
        <v>-5,0249260659932+5,5441515544522i</v>
      </c>
      <c r="DS202" s="223" t="str">
        <f t="shared" ca="1" si="294"/>
        <v>7,33870568632604-1,45975932157273i</v>
      </c>
      <c r="DT202" s="223" t="str">
        <f t="shared" ca="1" si="295"/>
        <v>-6,76408129116306-3,19917219198505i</v>
      </c>
      <c r="DU202" s="223" t="str">
        <f t="shared" ca="1" si="296"/>
        <v>3,5272163868899+6,59895771978333i</v>
      </c>
      <c r="DV202" s="223" t="str">
        <f t="shared" ca="1" si="297"/>
        <v>1,09790775693331-7,40149288891763i</v>
      </c>
      <c r="DW202" s="223" t="str">
        <f t="shared" ca="1" si="298"/>
        <v>-5,29091194537555+5,29091194537529i</v>
      </c>
      <c r="DX202" s="223" t="str">
        <f t="shared" ca="1" si="299"/>
        <v>7,40149288891775-1,09790775693253i</v>
      </c>
      <c r="DY202" s="223" t="str">
        <f t="shared" ca="1" si="300"/>
        <v>-6,59895771978296-3,52721638689058i</v>
      </c>
      <c r="DZ202" s="223" t="str">
        <f t="shared" ca="1" si="301"/>
        <v>3,19917219198434+6,7640812911634i</v>
      </c>
      <c r="EA202" s="223" t="str">
        <f t="shared" ca="1" si="302"/>
        <v>1,45975932156641-7,3387056863273i</v>
      </c>
      <c r="EB202" s="223" t="str">
        <f t="shared" ca="1" si="303"/>
        <v>-5,54415155445273+5,02492606599261i</v>
      </c>
      <c r="EC202" s="223" t="str">
        <f t="shared" ca="1" si="304"/>
        <v>7,44644924684455-0,733411236347632i</v>
      </c>
      <c r="ED202" s="223" t="str">
        <f t="shared" ca="1" si="305"/>
        <v>-6,41793668125557-3,84676320857249i</v>
      </c>
      <c r="EE202" s="223" t="str">
        <f t="shared" ca="1" si="306"/>
        <v>2,86342091105435+6,91290959824944i</v>
      </c>
      <c r="EF202" s="223" t="str">
        <f t="shared" ca="1" si="307"/>
        <v>1,81809419814108-7,25823889894225i</v>
      </c>
      <c r="EG202" s="223" t="str">
        <f t="shared" ca="1" si="308"/>
        <v>-5,78403481682499+4,74683469958549i</v>
      </c>
      <c r="EH202" s="223" t="str">
        <f t="shared" ca="1" si="309"/>
        <v>7,47346645630386-0,367147863855568i</v>
      </c>
      <c r="EI202" s="223" t="str">
        <f t="shared" ca="1" si="310"/>
        <v>-6,22145427111425-4,15704284075434i</v>
      </c>
      <c r="EJ202" s="223" t="str">
        <f t="shared" ca="1" si="311"/>
        <v>2,52077139834323+7,04508410061422i</v>
      </c>
      <c r="EK202" s="223" t="str">
        <f t="shared" ca="1" si="312"/>
        <v>2,17204912653911-7,16028637830452i</v>
      </c>
      <c r="EL202" s="223" t="str">
        <f t="shared" ca="1" si="313"/>
        <v>-6,00998383270174+4,45730779261387i</v>
      </c>
      <c r="EM202" s="223" t="str">
        <f t="shared" ca="1" si="314"/>
        <v>7,48247943047174-7,03988299965504E-13i</v>
      </c>
      <c r="EN202" s="223"/>
      <c r="EO202" s="223"/>
      <c r="EP202" s="223"/>
    </row>
    <row r="203" spans="1:146" ht="15.75" thickBot="1">
      <c r="A203" s="257">
        <f t="shared" si="181"/>
        <v>2.0117187500000014E-3</v>
      </c>
      <c r="B203" s="256">
        <v>103</v>
      </c>
      <c r="C203" s="230">
        <f t="shared" si="182"/>
        <v>20600</v>
      </c>
      <c r="D203" s="229">
        <f t="shared" si="315"/>
        <v>129433.61732789948</v>
      </c>
      <c r="E203" s="229" t="str">
        <f t="shared" si="316"/>
        <v>129433,617327899i</v>
      </c>
      <c r="F203" s="229" t="str">
        <f t="shared" si="320"/>
        <v>0,00494655868319282+0,00115705821749936i</v>
      </c>
      <c r="G203" s="229" t="str">
        <f t="shared" si="321"/>
        <v>-4,11826869802478+2,31666118843298i</v>
      </c>
      <c r="H203" s="229" t="str">
        <f t="shared" si="319"/>
        <v>0,00200738127789621-0,00410269621779831i</v>
      </c>
      <c r="I203" s="229" t="str">
        <f t="shared" si="317"/>
        <v>-0,00198830652710419+0,00399724214590956i</v>
      </c>
      <c r="J203" s="255" t="str">
        <f ca="1">IMPRODUCT(1/N_FFT2,DN100)</f>
        <v>0,0444986600769531+0,00446044105346496i</v>
      </c>
      <c r="K203" s="254" t="str">
        <f t="shared" ca="1" si="318"/>
        <v>-0,000106306439246652+0,000169003195435732i</v>
      </c>
      <c r="N203" s="246">
        <f t="shared" ca="1" si="185"/>
        <v>17.482852130666725</v>
      </c>
      <c r="O203" s="223">
        <f t="shared" ca="1" si="186"/>
        <v>7.4828521306667248</v>
      </c>
      <c r="P203" s="223" t="str">
        <f t="shared" ca="1" si="187"/>
        <v>-6,1178662610921-4,30868755200636i</v>
      </c>
      <c r="Q203" s="223" t="str">
        <f t="shared" ca="1" si="188"/>
        <v>2,52089695725595+7,04543501427139i</v>
      </c>
      <c r="R203" s="223" t="str">
        <f t="shared" ca="1" si="189"/>
        <v>1,99577212554705-7,211793787423i</v>
      </c>
      <c r="S203" s="223" t="str">
        <f t="shared" ca="1" si="190"/>
        <v>-5,78432291797323+4,74707113808432i</v>
      </c>
      <c r="T203" s="223" t="str">
        <f t="shared" ca="1" si="191"/>
        <v>7,46257701865172-0,550472751473459i</v>
      </c>
      <c r="U203" s="223" t="str">
        <f t="shared" ca="1" si="192"/>
        <v>-6,41825635687427-3,84695481476799i</v>
      </c>
      <c r="V203" s="223" t="str">
        <f t="shared" ca="1" si="193"/>
        <v>3,03236082993671+6,84089641834235i</v>
      </c>
      <c r="W203" s="223" t="str">
        <f t="shared" ca="1" si="194"/>
        <v>1,4598320317708-7,33907122519188i</v>
      </c>
      <c r="X203" s="223" t="str">
        <f t="shared" ca="1" si="195"/>
        <v>-5,4194338277927+5,15972993436669i</v>
      </c>
      <c r="Y203" s="223" t="str">
        <f t="shared" ca="1" si="196"/>
        <v>7,4018615551954-1,09796244341228i</v>
      </c>
      <c r="Z203" s="223" t="str">
        <f t="shared" ca="1" si="197"/>
        <v>-6,68386536536415-3,3643750960779i</v>
      </c>
      <c r="AA203" s="223" t="str">
        <f t="shared" ca="1" si="198"/>
        <v>3,52739207654749+6,59928641200952i</v>
      </c>
      <c r="AB203" s="223" t="str">
        <f t="shared" ca="1" si="199"/>
        <v>0,915980981730634-7,4265776001151i</v>
      </c>
      <c r="AC203" s="223" t="str">
        <f t="shared" ca="1" si="200"/>
        <v>-5,02517635614542+5,54442770708218i</v>
      </c>
      <c r="AD203" s="223" t="str">
        <f t="shared" ca="1" si="201"/>
        <v>7,30103476265494-1,6395021817392i</v>
      </c>
      <c r="AE203" s="223" t="str">
        <f t="shared" ca="1" si="202"/>
        <v>-6,91325392833149-2,86356353724389i</v>
      </c>
      <c r="AF203" s="223" t="str">
        <f t="shared" ca="1" si="203"/>
        <v>4,00330807987365+6,32191430083024i</v>
      </c>
      <c r="AG203" s="223" t="str">
        <f t="shared" ca="1" si="204"/>
        <v>0,367166151387501-7,47383870756513i</v>
      </c>
      <c r="AH203" s="223" t="str">
        <f t="shared" ca="1" si="205"/>
        <v>-4,60368701842969+5,89907974566927i</v>
      </c>
      <c r="AI203" s="223" t="str">
        <f t="shared" ca="1" si="206"/>
        <v>7,16064303015477-2,17215731569321i</v>
      </c>
      <c r="AJ203" s="223" t="str">
        <f t="shared" ca="1" si="207"/>
        <v>-7,10517896927876-2,34723407949492i</v>
      </c>
      <c r="AK203" s="223" t="str">
        <f t="shared" ca="1" si="208"/>
        <v>4,45752980985784+6,01028318830754i</v>
      </c>
      <c r="AL203" s="223" t="str">
        <f t="shared" ca="1" si="209"/>
        <v>-0,183638384141497-7,48059843550591i</v>
      </c>
      <c r="AM203" s="223" t="str">
        <f t="shared" ca="1" si="210"/>
        <v>-4,15724990188562+6,22176416000282i</v>
      </c>
      <c r="AN203" s="223" t="str">
        <f t="shared" ca="1" si="211"/>
        <v>6,98144715265729-2,69304134095207i</v>
      </c>
      <c r="AO203" s="223" t="str">
        <f t="shared" ca="1" si="212"/>
        <v>-7,25860042978019-1,81818475689859i</v>
      </c>
      <c r="AP203" s="223" t="str">
        <f t="shared" ca="1" si="213"/>
        <v>4,88759579959039+5,66608183044068i</v>
      </c>
      <c r="AQ203" s="223" t="str">
        <f t="shared" ca="1" si="214"/>
        <v>-0,733447767356664-7,44682015238605i</v>
      </c>
      <c r="AR203" s="223" t="str">
        <f t="shared" ca="1" si="215"/>
        <v>-0,733447767356664-7,44682015238605i</v>
      </c>
      <c r="AS203" s="223" t="str">
        <f t="shared" ca="1" si="216"/>
        <v>6,76441820814866-3,1993315418522i</v>
      </c>
      <c r="AT203" s="223" t="str">
        <f t="shared" ca="1" si="217"/>
        <v>-7,37268690564831-1,27928253357317i</v>
      </c>
      <c r="AU203" s="223" t="str">
        <f t="shared" ca="1" si="218"/>
        <v>5,29117548421076+5,29117548421054i</v>
      </c>
      <c r="AV203" s="223" t="str">
        <f t="shared" ca="1" si="219"/>
        <v>-1,27928253357274-7,37268690564839i</v>
      </c>
      <c r="AW203" s="223" t="str">
        <f t="shared" ca="1" si="220"/>
        <v>-3,1993315418525+6,76441820814852i</v>
      </c>
      <c r="AX203" s="223" t="str">
        <f t="shared" ca="1" si="221"/>
        <v>6,51073229528319-3,68828428792847i</v>
      </c>
      <c r="AY203" s="223" t="str">
        <f t="shared" ca="1" si="222"/>
        <v>-7,44682015238601-0,733447767357094i</v>
      </c>
      <c r="AZ203" s="223" t="str">
        <f t="shared" ca="1" si="223"/>
        <v>5,66608183044095+4,88759579959007i</v>
      </c>
      <c r="BA203" s="223" t="str">
        <f t="shared" ca="1" si="224"/>
        <v>-1,81818475689899-7,25860042978009i</v>
      </c>
      <c r="BB203" s="223" t="str">
        <f t="shared" ca="1" si="225"/>
        <v>-2,69304134095248+6,98144715265714i</v>
      </c>
      <c r="BC203" s="223" t="str">
        <f t="shared" ca="1" si="226"/>
        <v>6,22176416000468-4,15724990188283i</v>
      </c>
      <c r="BD203" s="223" t="str">
        <f t="shared" ca="1" si="227"/>
        <v>-7,4805984355059-0,183638384141876i</v>
      </c>
      <c r="BE203" s="223" t="str">
        <f t="shared" ca="1" si="228"/>
        <v>6,01028318830956+4,45752980985512i</v>
      </c>
      <c r="BF203" s="223" t="str">
        <f t="shared" ca="1" si="229"/>
        <v>-2,3472340794945-7,1051789692789i</v>
      </c>
      <c r="BG203" s="223" t="str">
        <f t="shared" ca="1" si="230"/>
        <v>-2,17215731569072+7,16064303015552i</v>
      </c>
      <c r="BH203" s="223" t="str">
        <f t="shared" ca="1" si="231"/>
        <v>5,89907974566993-4,60368701842885i</v>
      </c>
      <c r="BI203" s="223" t="str">
        <f t="shared" ca="1" si="232"/>
        <v>-7,47383870756501+0,367166151390043i</v>
      </c>
      <c r="BJ203" s="223" t="str">
        <f t="shared" ca="1" si="233"/>
        <v>6,32191430082924+4,00330807987523i</v>
      </c>
      <c r="BK203" s="223" t="str">
        <f t="shared" ca="1" si="234"/>
        <v>-2,86356353724561-6,91325392833078i</v>
      </c>
      <c r="BL203" s="223" t="str">
        <f t="shared" ca="1" si="235"/>
        <v>-1,63950218174179+7,30103476265436i</v>
      </c>
      <c r="BM203" s="223" t="str">
        <f t="shared" ca="1" si="236"/>
        <v>5,54442770708147-5,0251763561462i</v>
      </c>
      <c r="BN203" s="223" t="str">
        <f t="shared" ca="1" si="237"/>
        <v>-7,42657760011543+0,91598098172794i</v>
      </c>
      <c r="BO203" s="223" t="str">
        <f t="shared" ca="1" si="238"/>
        <v>6,59928641200971+3,52739207654715i</v>
      </c>
      <c r="BP203" s="223" t="str">
        <f t="shared" ca="1" si="239"/>
        <v>-3,36437509607485-6,68386536536568i</v>
      </c>
      <c r="BQ203" s="223" t="str">
        <f t="shared" ca="1" si="240"/>
        <v>-1,09796244341184+7,40186155519547i</v>
      </c>
      <c r="BR203" s="223" t="str">
        <f t="shared" ca="1" si="241"/>
        <v>5,15972993436427-5,41943382779501i</v>
      </c>
      <c r="BS203" s="223" t="str">
        <f t="shared" ca="1" si="242"/>
        <v>-7,33907122519197+1,45983203177035i</v>
      </c>
      <c r="BT203" s="223" t="str">
        <f t="shared" ca="1" si="243"/>
        <v>6,84089641834372+3,0323608299336i</v>
      </c>
      <c r="BU203" s="223" t="str">
        <f t="shared" ca="1" si="244"/>
        <v>-3,84695481476702-6,41825635687485i</v>
      </c>
      <c r="BV203" s="223" t="str">
        <f t="shared" ca="1" si="245"/>
        <v>-0,550472751470962+7,46257701865191i</v>
      </c>
      <c r="BW203" s="223" t="str">
        <f t="shared" ca="1" si="246"/>
        <v>4,74707113808574-5,78432291797207i</v>
      </c>
      <c r="BX203" s="223" t="str">
        <f t="shared" ca="1" si="247"/>
        <v>-7,21179378742249+1,99577212554887i</v>
      </c>
      <c r="BY203" s="223" t="str">
        <f t="shared" ca="1" si="248"/>
        <v>7,04543501427064+2,52089695725802i</v>
      </c>
      <c r="BZ203" s="223" t="str">
        <f t="shared" ca="1" si="249"/>
        <v>-4,30868755200753-6,11786626109127i</v>
      </c>
      <c r="CA203" s="223" t="str">
        <f t="shared" ca="1" si="250"/>
        <v>-2,66577962976443E-12+7,48285213066672i</v>
      </c>
      <c r="CB203" s="223" t="str">
        <f t="shared" ca="1" si="251"/>
        <v>4,30868755200563-6,11786626109261i</v>
      </c>
      <c r="CC203" s="223" t="str">
        <f t="shared" ca="1" si="252"/>
        <v>-7,04543501427244+2,520896957253i</v>
      </c>
      <c r="CD203" s="223" t="str">
        <f t="shared" ca="1" si="253"/>
        <v>7,21179378742306+1,99577212554683i</v>
      </c>
      <c r="CE203" s="223" t="str">
        <f t="shared" ca="1" si="254"/>
        <v>-4,74707113808178-5,78432291797532i</v>
      </c>
      <c r="CF203" s="223" t="str">
        <f t="shared" ca="1" si="255"/>
        <v>0,550472751473068+7,46257701865175i</v>
      </c>
      <c r="CG203" s="223" t="str">
        <f t="shared" ca="1" si="256"/>
        <v>3,8469548147652-6,41825635687594i</v>
      </c>
      <c r="CH203" s="223" t="str">
        <f t="shared" ca="1" si="257"/>
        <v>-6,84089641834278+3,03236082993573i</v>
      </c>
      <c r="CI203" s="223" t="str">
        <f t="shared" ca="1" si="258"/>
        <v>7,33907122519238+1,45983203176828i</v>
      </c>
      <c r="CJ203" s="223" t="str">
        <f t="shared" ca="1" si="259"/>
        <v>-5,15972993436579-5,41943382779356i</v>
      </c>
      <c r="CK203" s="223" t="str">
        <f t="shared" ca="1" si="260"/>
        <v>1,09796244341414+7,40186155519512i</v>
      </c>
      <c r="CL203" s="223" t="str">
        <f t="shared" ca="1" si="261"/>
        <v>3,36437509607961-6,68386536536328i</v>
      </c>
      <c r="CM203" s="223" t="str">
        <f t="shared" ca="1" si="262"/>
        <v>-6,59928641200861+3,5273920765492i</v>
      </c>
      <c r="CN203" s="223" t="str">
        <f t="shared" ca="1" si="263"/>
        <v>7,42657760011478+0,91598098173323i</v>
      </c>
      <c r="CO203" s="223" t="str">
        <f t="shared" ca="1" si="264"/>
        <v>-5,54442770708289-5,02517635614464i</v>
      </c>
      <c r="CP203" s="223" t="str">
        <f t="shared" ca="1" si="265"/>
        <v>1,6395021817367+7,3010347626555i</v>
      </c>
      <c r="CQ203" s="223" t="str">
        <f t="shared" ca="1" si="266"/>
        <v>2,86356353724356-6,91325392833163i</v>
      </c>
      <c r="CR203" s="223" t="str">
        <f t="shared" ca="1" si="267"/>
        <v>-6,32191430083209+4,00330807987072i</v>
      </c>
      <c r="CS203" s="223" t="str">
        <f t="shared" ca="1" si="268"/>
        <v>7,47383870756511+0,367166151387826i</v>
      </c>
      <c r="CT203" s="223" t="str">
        <f t="shared" ca="1" si="269"/>
        <v>-5,8990797456713-4,6036870184271i</v>
      </c>
      <c r="CU203" s="223" t="str">
        <f t="shared" ca="1" si="270"/>
        <v>2,17215731569274+7,16064303015491i</v>
      </c>
      <c r="CV203" s="223" t="str">
        <f t="shared" ca="1" si="271"/>
        <v>2,3472340794924-7,1051789692796i</v>
      </c>
      <c r="CW203" s="223" t="str">
        <f t="shared" ca="1" si="272"/>
        <v>-6,01028318830824+4,4575298098569i</v>
      </c>
      <c r="CX203" s="223" t="str">
        <f t="shared" ca="1" si="273"/>
        <v>7,48059843550584-0,1836383841442i</v>
      </c>
      <c r="CY203" s="223" t="str">
        <f t="shared" ca="1" si="274"/>
        <v>-6,22176416000178-4,15724990188717i</v>
      </c>
      <c r="CZ203" s="223" t="str">
        <f t="shared" ca="1" si="275"/>
        <v>2,69304134095375+6,98144715265665i</v>
      </c>
      <c r="DA203" s="223" t="str">
        <f t="shared" ca="1" si="276"/>
        <v>1,81818475690107-7,25860042977957i</v>
      </c>
      <c r="DB203" s="223" t="str">
        <f t="shared" ca="1" si="277"/>
        <v>-5,66608183043999+4,88759579959119i</v>
      </c>
      <c r="DC203" s="223" t="str">
        <f t="shared" ca="1" si="278"/>
        <v>7,44682015238632-0,733447767354011i</v>
      </c>
      <c r="DD203" s="223" t="str">
        <f t="shared" ca="1" si="279"/>
        <v>-6,51073229528355-3,68828428792783i</v>
      </c>
      <c r="DE203" s="223" t="str">
        <f t="shared" ca="1" si="280"/>
        <v>3,19933154184912+6,76441820815012i</v>
      </c>
      <c r="DF203" s="223" t="str">
        <f t="shared" ca="1" si="281"/>
        <v>1,27928253357286-7,37268690564837i</v>
      </c>
      <c r="DG203" s="223" t="str">
        <f t="shared" ca="1" si="282"/>
        <v>-5,29117548420814+5,29117548421316i</v>
      </c>
      <c r="DH203" s="223" t="str">
        <f t="shared" ca="1" si="283"/>
        <v>7,37268690564846-1,27928253357232i</v>
      </c>
      <c r="DI203" s="223" t="str">
        <f t="shared" ca="1" si="284"/>
        <v>-6,76441820814997-3,19933154184943i</v>
      </c>
      <c r="DJ203" s="223" t="str">
        <f t="shared" ca="1" si="285"/>
        <v>3,68828428792754+6,51073229528372i</v>
      </c>
      <c r="DK203" s="223" t="str">
        <f t="shared" ca="1" si="286"/>
        <v>0,733447767354562-7,44682015238626i</v>
      </c>
      <c r="DL203" s="223" t="str">
        <f t="shared" ca="1" si="287"/>
        <v>-4,88759579959144+5,66608183043976i</v>
      </c>
      <c r="DM203" s="223" t="str">
        <f t="shared" ca="1" si="288"/>
        <v>7,25860042977965-1,81818475690074i</v>
      </c>
      <c r="DN203" s="223" t="str">
        <f t="shared" ca="1" si="289"/>
        <v>-6,98144715265644-2,69304134095426i</v>
      </c>
      <c r="DO203" s="223" t="str">
        <f t="shared" ca="1" si="290"/>
        <v>4,15724990188689+6,22176416000197i</v>
      </c>
      <c r="DP203" s="223" t="str">
        <f t="shared" ca="1" si="291"/>
        <v>0,183638384144541-7,48059843550583i</v>
      </c>
      <c r="DQ203" s="223" t="str">
        <f t="shared" ca="1" si="292"/>
        <v>-4,45752980985717+6,01028318830804i</v>
      </c>
      <c r="DR203" s="223" t="str">
        <f t="shared" ca="1" si="293"/>
        <v>7,1051789692797-2,34723407949207i</v>
      </c>
      <c r="DS203" s="223" t="str">
        <f t="shared" ca="1" si="294"/>
        <v>-7,16064303015481-2,17215731569306i</v>
      </c>
      <c r="DT203" s="223" t="str">
        <f t="shared" ca="1" si="295"/>
        <v>4,60368701842684+5,89907974567151i</v>
      </c>
      <c r="DU203" s="223" t="str">
        <f t="shared" ca="1" si="296"/>
        <v>-0,367166151387273-7,47383870756514i</v>
      </c>
      <c r="DV203" s="223" t="str">
        <f t="shared" ca="1" si="297"/>
        <v>-4,00330807987119+6,3219143008318i</v>
      </c>
      <c r="DW203" s="223" t="str">
        <f t="shared" ca="1" si="298"/>
        <v>6,91325392833184-2,86356353724305i</v>
      </c>
      <c r="DX203" s="223" t="str">
        <f t="shared" ca="1" si="299"/>
        <v>-7,30103476265543-1,63950218173703i</v>
      </c>
      <c r="DY203" s="223" t="str">
        <f t="shared" ca="1" si="300"/>
        <v>5,02517635614423+5,54442770708326i</v>
      </c>
      <c r="DZ203" s="223" t="str">
        <f t="shared" ca="1" si="301"/>
        <v>-0,915980981732894-7,42657760011482i</v>
      </c>
      <c r="EA203" s="223" t="str">
        <f t="shared" ca="1" si="302"/>
        <v>-3,5273920765495+6,59928641200845i</v>
      </c>
      <c r="EB203" s="223" t="str">
        <f t="shared" ca="1" si="303"/>
        <v>6,68386536536344-3,36437509607931i</v>
      </c>
      <c r="EC203" s="223" t="str">
        <f t="shared" ca="1" si="304"/>
        <v>-7,40186155519508-1,09796244341448i</v>
      </c>
      <c r="ED203" s="223" t="str">
        <f t="shared" ca="1" si="305"/>
        <v>5,41943382779332+5,15972993436604i</v>
      </c>
      <c r="EE203" s="223" t="str">
        <f t="shared" ca="1" si="306"/>
        <v>-1,45983203176794-7,33907122519245i</v>
      </c>
      <c r="EF203" s="223" t="str">
        <f t="shared" ca="1" si="307"/>
        <v>-3,03236082993624+6,84089641834256i</v>
      </c>
      <c r="EG203" s="223" t="str">
        <f t="shared" ca="1" si="308"/>
        <v>6,41825635687611-3,84695481476491i</v>
      </c>
      <c r="EH203" s="223" t="str">
        <f t="shared" ca="1" si="309"/>
        <v>-7,4625770186517-0,55047275147362i</v>
      </c>
      <c r="EI203" s="223" t="str">
        <f t="shared" ca="1" si="310"/>
        <v>5,7843229179751+4,74707113808204i</v>
      </c>
      <c r="EJ203" s="223" t="str">
        <f t="shared" ca="1" si="311"/>
        <v>-1,9957721255463-7,2117937874232i</v>
      </c>
      <c r="EK203" s="223" t="str">
        <f t="shared" ca="1" si="312"/>
        <v>-2,52089695725333+7,04543501427232i</v>
      </c>
      <c r="EL203" s="223" t="str">
        <f t="shared" ca="1" si="313"/>
        <v>6,11786626109281-4,30868755200535i</v>
      </c>
      <c r="EM203" s="223" t="str">
        <f t="shared" ca="1" si="314"/>
        <v>-7,48285213066672+2,32475690333675E-12i</v>
      </c>
      <c r="EN203" s="223"/>
      <c r="EO203" s="223"/>
      <c r="EP203" s="223"/>
    </row>
    <row r="204" spans="1:146" ht="15.75" thickBot="1">
      <c r="A204" s="257">
        <f t="shared" si="181"/>
        <v>2.0312500000000014E-3</v>
      </c>
      <c r="B204" s="256">
        <v>104</v>
      </c>
      <c r="C204" s="230">
        <f t="shared" si="182"/>
        <v>20800</v>
      </c>
      <c r="D204" s="229">
        <f t="shared" si="315"/>
        <v>130690.25438933539</v>
      </c>
      <c r="E204" s="229" t="str">
        <f t="shared" si="316"/>
        <v>130690,254389335i</v>
      </c>
      <c r="F204" s="229" t="str">
        <f t="shared" si="320"/>
        <v>0,00485646113819851+0,00116618618699349i</v>
      </c>
      <c r="G204" s="229" t="str">
        <f t="shared" si="321"/>
        <v>-4,08977753093853+2,33707938116833i</v>
      </c>
      <c r="H204" s="229" t="str">
        <f t="shared" si="319"/>
        <v>0,00200721009004805-0,00406322496459444i</v>
      </c>
      <c r="I204" s="229" t="str">
        <f t="shared" si="317"/>
        <v>-0,00198836156429003+0,00396067944932334i</v>
      </c>
      <c r="J204" s="255" t="str">
        <f ca="1">IMPRODUCT(1/N_FFT2,DO100)</f>
        <v>0,038164486080552-0,000100666452724142i</v>
      </c>
      <c r="K204" s="254" t="str">
        <f t="shared" ca="1" si="318"/>
        <v>-0,0000754860896929107+0,000151357457018639i</v>
      </c>
      <c r="N204" s="246">
        <f t="shared" ca="1" si="185"/>
        <v>17.483199169614171</v>
      </c>
      <c r="O204" s="223">
        <f t="shared" ca="1" si="186"/>
        <v>7.4831991696141706</v>
      </c>
      <c r="P204" s="223" t="str">
        <f t="shared" ca="1" si="187"/>
        <v>-6,22205271234184-4,15744270639462i</v>
      </c>
      <c r="Q204" s="223" t="str">
        <f t="shared" ca="1" si="188"/>
        <v>2,86369634329951+6,913574550512i</v>
      </c>
      <c r="R204" s="223" t="str">
        <f t="shared" ca="1" si="189"/>
        <v>1,45989973571087-7,33941159588325i</v>
      </c>
      <c r="S204" s="223" t="str">
        <f t="shared" ca="1" si="190"/>
        <v>-5,29142087780387+5,29142087780358i</v>
      </c>
      <c r="T204" s="223" t="str">
        <f t="shared" ca="1" si="191"/>
        <v>7,3394115958833-1,4598997357106i</v>
      </c>
      <c r="U204" s="223" t="str">
        <f t="shared" ca="1" si="192"/>
        <v>-6,91357455051187-2,86369634329983i</v>
      </c>
      <c r="V204" s="223" t="str">
        <f t="shared" ca="1" si="193"/>
        <v>4,15744270639432+6,22205271234203i</v>
      </c>
      <c r="W204" s="223" t="str">
        <f t="shared" ca="1" si="194"/>
        <v>-3,26361581203183E-13-7,48319916961417i</v>
      </c>
      <c r="X204" s="223" t="str">
        <f t="shared" ca="1" si="195"/>
        <v>-4,1574427063944+6,22205271234199i</v>
      </c>
      <c r="Y204" s="223" t="str">
        <f t="shared" ca="1" si="196"/>
        <v>6,9135745505119-2,86369634329974i</v>
      </c>
      <c r="Z204" s="223" t="str">
        <f t="shared" ca="1" si="197"/>
        <v>-7,33941159588329-1,45989973571067i</v>
      </c>
      <c r="AA204" s="223" t="str">
        <f t="shared" ca="1" si="198"/>
        <v>5,29142087780381+5,29142087780364i</v>
      </c>
      <c r="AB204" s="223" t="str">
        <f t="shared" ca="1" si="199"/>
        <v>-1,4598997357109-7,33941159588325i</v>
      </c>
      <c r="AC204" s="223" t="str">
        <f t="shared" ca="1" si="200"/>
        <v>-2,8636963432995+6,91357455051201i</v>
      </c>
      <c r="AD204" s="223" t="str">
        <f t="shared" ca="1" si="201"/>
        <v>6,22205271234184-4,15744270639461i</v>
      </c>
      <c r="AE204" s="223" t="str">
        <f t="shared" ca="1" si="202"/>
        <v>-7,48319916961417-9,16754310237845E-14i</v>
      </c>
      <c r="AF204" s="223" t="str">
        <f t="shared" ca="1" si="203"/>
        <v>6,22205271234174+4,15744270639477i</v>
      </c>
      <c r="AG204" s="223" t="str">
        <f t="shared" ca="1" si="204"/>
        <v>-2,86369634329938-6,91357455051205i</v>
      </c>
      <c r="AH204" s="223" t="str">
        <f t="shared" ca="1" si="205"/>
        <v>-1,45989973571108+7,33941159588321i</v>
      </c>
      <c r="AI204" s="223" t="str">
        <f t="shared" ca="1" si="206"/>
        <v>5,29142087780393-5,29142087780351i</v>
      </c>
      <c r="AJ204" s="223" t="str">
        <f t="shared" ca="1" si="207"/>
        <v>-7,33941159588333+1,45989973571049i</v>
      </c>
      <c r="AK204" s="223" t="str">
        <f t="shared" ca="1" si="208"/>
        <v>6,91357455051184+2,86369634329989i</v>
      </c>
      <c r="AL204" s="223" t="str">
        <f t="shared" ca="1" si="209"/>
        <v>-4,15744270639489-6,22205271234166i</v>
      </c>
      <c r="AM204" s="223" t="str">
        <f t="shared" ca="1" si="210"/>
        <v>2,34686150179398E-13+7,48319916961417i</v>
      </c>
      <c r="AN204" s="223" t="str">
        <f t="shared" ca="1" si="211"/>
        <v>4,15744270639449-6,22205271234192i</v>
      </c>
      <c r="AO204" s="223" t="str">
        <f t="shared" ca="1" si="212"/>
        <v>-6,91357455051195+2,86369634329964i</v>
      </c>
      <c r="AP204" s="223" t="str">
        <f t="shared" ca="1" si="213"/>
        <v>7,33941159588327+1,45989973571076i</v>
      </c>
      <c r="AQ204" s="223" t="str">
        <f t="shared" ca="1" si="214"/>
        <v>-5,29142087780378-5,29142087780367i</v>
      </c>
      <c r="AR204" s="223" t="str">
        <f t="shared" ca="1" si="215"/>
        <v>-5,29142087780378-5,29142087780367i</v>
      </c>
      <c r="AS204" s="223" t="str">
        <f t="shared" ca="1" si="216"/>
        <v>2,86369634329959-6,91357455051197i</v>
      </c>
      <c r="AT204" s="223" t="str">
        <f t="shared" ca="1" si="217"/>
        <v>-6,22205271234192+4,15744270639449i</v>
      </c>
      <c r="AU204" s="223" t="str">
        <f t="shared" ca="1" si="218"/>
        <v>7,48319916961417+1,83350862047569E-13i</v>
      </c>
      <c r="AV204" s="223" t="str">
        <f t="shared" ca="1" si="219"/>
        <v>-6,22205271234172-4,1574427063948i</v>
      </c>
      <c r="AW204" s="223" t="str">
        <f t="shared" ca="1" si="220"/>
        <v>2,86369634329925+6,91357455051211i</v>
      </c>
      <c r="AX204" s="223" t="str">
        <f t="shared" ca="1" si="221"/>
        <v>1,45989973571117-7,33941159588319i</v>
      </c>
      <c r="AY204" s="223" t="str">
        <f t="shared" ca="1" si="222"/>
        <v>-5,29142087780396+5,29142087780348i</v>
      </c>
      <c r="AZ204" s="223" t="str">
        <f t="shared" ca="1" si="223"/>
        <v>7,3394115958832-1,45989973571113i</v>
      </c>
      <c r="BA204" s="223" t="str">
        <f t="shared" ca="1" si="224"/>
        <v>-6,9135745505121-2,86369634329929i</v>
      </c>
      <c r="BB204" s="223" t="str">
        <f t="shared" ca="1" si="225"/>
        <v>4,15744270639476+6,22205271234174i</v>
      </c>
      <c r="BC204" s="223" t="str">
        <f t="shared" ca="1" si="226"/>
        <v>2,09018506113484E-12-7,48319916961417i</v>
      </c>
      <c r="BD204" s="223" t="str">
        <f t="shared" ca="1" si="227"/>
        <v>-4,15744270639453+6,2220527123419i</v>
      </c>
      <c r="BE204" s="223" t="str">
        <f t="shared" ca="1" si="228"/>
        <v>6,91357455051113-2,86369634330162i</v>
      </c>
      <c r="BF204" s="223" t="str">
        <f t="shared" ca="1" si="229"/>
        <v>-7,33941159588268-1,45989973571378i</v>
      </c>
      <c r="BG204" s="223" t="str">
        <f t="shared" ca="1" si="230"/>
        <v>5,29142087780319+5,29142087780426i</v>
      </c>
      <c r="BH204" s="223" t="str">
        <f t="shared" ca="1" si="231"/>
        <v>-1,45989973571218-7,33941159588299i</v>
      </c>
      <c r="BI204" s="223" t="str">
        <f t="shared" ca="1" si="232"/>
        <v>-2,86369634329623+6,91357455051336i</v>
      </c>
      <c r="BJ204" s="223" t="str">
        <f t="shared" ca="1" si="233"/>
        <v>6,22205271234279-4,15744270639319i</v>
      </c>
      <c r="BK204" s="223" t="str">
        <f t="shared" ca="1" si="234"/>
        <v>-7,48319916961417+4,69372300358797E-13i</v>
      </c>
      <c r="BL204" s="223" t="str">
        <f t="shared" ca="1" si="235"/>
        <v>6,22205271234332+4,1574427063924i</v>
      </c>
      <c r="BM204" s="223" t="str">
        <f t="shared" ca="1" si="236"/>
        <v>-2,8636963432971-6,913574550513i</v>
      </c>
      <c r="BN204" s="223" t="str">
        <f t="shared" ca="1" si="237"/>
        <v>-1,45989973571137+7,33941159588315i</v>
      </c>
      <c r="BO204" s="223" t="str">
        <f t="shared" ca="1" si="238"/>
        <v>5,29142087780252-5,29142087780492i</v>
      </c>
      <c r="BP204" s="223" t="str">
        <f t="shared" ca="1" si="239"/>
        <v>-7,33941159588394+1,45989973570739i</v>
      </c>
      <c r="BQ204" s="223" t="str">
        <f t="shared" ca="1" si="240"/>
        <v>6,91357455051149+2,86369634330075i</v>
      </c>
      <c r="BR204" s="223" t="str">
        <f t="shared" ca="1" si="241"/>
        <v>-4,1574427063954-6,22205271234131i</v>
      </c>
      <c r="BS204" s="223" t="str">
        <f t="shared" ca="1" si="242"/>
        <v>3,13527231805674E-12+7,48319916961417i</v>
      </c>
      <c r="BT204" s="223" t="str">
        <f t="shared" ca="1" si="243"/>
        <v>4,15744270639655-6,22205271234054i</v>
      </c>
      <c r="BU204" s="223" t="str">
        <f t="shared" ca="1" si="244"/>
        <v>-6,91357455051202+2,86369634329947i</v>
      </c>
      <c r="BV204" s="223" t="str">
        <f t="shared" ca="1" si="245"/>
        <v>7,33941159588367+1,45989973570875i</v>
      </c>
      <c r="BW204" s="223" t="str">
        <f t="shared" ca="1" si="246"/>
        <v>-5,29142087780154-5,2914208778059i</v>
      </c>
      <c r="BX204" s="223" t="str">
        <f t="shared" ca="1" si="247"/>
        <v>1,45989973571+7,33941159588342i</v>
      </c>
      <c r="BY204" s="223" t="str">
        <f t="shared" ca="1" si="248"/>
        <v>2,86369634329848-6,91357455051243i</v>
      </c>
      <c r="BZ204" s="223" t="str">
        <f t="shared" ca="1" si="249"/>
        <v>-6,22205271233995+4,15744270639744i</v>
      </c>
      <c r="CA204" s="223" t="str">
        <f t="shared" ca="1" si="250"/>
        <v>7,48319916961417+1,85549891095544E-12i</v>
      </c>
      <c r="CB204" s="223" t="str">
        <f t="shared" ca="1" si="251"/>
        <v>-6,22205271234202-4,15744270639434i</v>
      </c>
      <c r="CC204" s="223" t="str">
        <f t="shared" ca="1" si="252"/>
        <v>2,86369634330193+6,913574550511i</v>
      </c>
      <c r="CD204" s="223" t="str">
        <f t="shared" ca="1" si="253"/>
        <v>1,45989973571365-7,3394115958827i</v>
      </c>
      <c r="CE204" s="223" t="str">
        <f t="shared" ca="1" si="254"/>
        <v>-5,29142087780417+5,29142087780328i</v>
      </c>
      <c r="CF204" s="223" t="str">
        <f t="shared" ca="1" si="255"/>
        <v>7,33941159588295-1,45989973571241i</v>
      </c>
      <c r="CG204" s="223" t="str">
        <f t="shared" ca="1" si="256"/>
        <v>-6,9135745505106-2,86369634330289i</v>
      </c>
      <c r="CH204" s="223" t="str">
        <f t="shared" ca="1" si="257"/>
        <v>4,15744270639347+6,22205271234261i</v>
      </c>
      <c r="CI204" s="223" t="str">
        <f t="shared" ca="1" si="258"/>
        <v>-8,10401106742504E-13-7,48319916961417i</v>
      </c>
      <c r="CJ204" s="223" t="str">
        <f t="shared" ca="1" si="259"/>
        <v>-4,15744270639229+6,22205271234339i</v>
      </c>
      <c r="CK204" s="223" t="str">
        <f t="shared" ca="1" si="260"/>
        <v>6,91357455051291-2,86369634329732i</v>
      </c>
      <c r="CL204" s="223" t="str">
        <f t="shared" ca="1" si="261"/>
        <v>-7,33941159588322-1,45989973571103i</v>
      </c>
      <c r="CM204" s="223" t="str">
        <f t="shared" ca="1" si="262"/>
        <v>5,29142087780516+5,29142087780228i</v>
      </c>
      <c r="CN204" s="223" t="str">
        <f t="shared" ca="1" si="263"/>
        <v>-1,45989973570773-7,33941159588387i</v>
      </c>
      <c r="CO204" s="223" t="str">
        <f t="shared" ca="1" si="264"/>
        <v>-2,86369634330063+6,91357455051154i</v>
      </c>
      <c r="CP204" s="223" t="str">
        <f t="shared" ca="1" si="265"/>
        <v>6,22205271234124-4,1574427063955i</v>
      </c>
      <c r="CQ204" s="223" t="str">
        <f t="shared" ca="1" si="266"/>
        <v>-7,48319916961417+3,26361581203183E-12i</v>
      </c>
      <c r="CR204" s="223" t="str">
        <f t="shared" ca="1" si="267"/>
        <v>6,22205271234074+4,15744270639627i</v>
      </c>
      <c r="CS204" s="223" t="str">
        <f t="shared" ca="1" si="268"/>
        <v>-2,86369634329978-6,91357455051189i</v>
      </c>
      <c r="CT204" s="223" t="str">
        <f t="shared" ca="1" si="269"/>
        <v>-1,45989973570842+7,33941159588374i</v>
      </c>
      <c r="CU204" s="223" t="str">
        <f t="shared" ca="1" si="270"/>
        <v>5,29142087780581-5,29142087780163i</v>
      </c>
      <c r="CV204" s="223" t="str">
        <f t="shared" ca="1" si="271"/>
        <v>-7,3394115958834+1,45989973571013i</v>
      </c>
      <c r="CW204" s="223" t="str">
        <f t="shared" ca="1" si="272"/>
        <v>6,91357455051256+2,86369634329817i</v>
      </c>
      <c r="CX204" s="223" t="str">
        <f t="shared" ca="1" si="273"/>
        <v>-4,15744270639153-6,2220527123439i</v>
      </c>
      <c r="CY204" s="223" t="str">
        <f t="shared" ca="1" si="274"/>
        <v>-1,51447010457173E-12+7,48319916961417i</v>
      </c>
      <c r="CZ204" s="223" t="str">
        <f t="shared" ca="1" si="275"/>
        <v>4,15744270639423-6,2220527123421i</v>
      </c>
      <c r="DA204" s="223" t="str">
        <f t="shared" ca="1" si="276"/>
        <v>-6,91357455051095+2,86369634330205i</v>
      </c>
      <c r="DB204" s="223" t="str">
        <f t="shared" ca="1" si="277"/>
        <v>7,33941159588277+1,45989973571331i</v>
      </c>
      <c r="DC204" s="223" t="str">
        <f t="shared" ca="1" si="278"/>
        <v>-5,29142087780352-5,29142087780393i</v>
      </c>
      <c r="DD204" s="223" t="str">
        <f t="shared" ca="1" si="279"/>
        <v>1,45989973571275+7,33941159588288i</v>
      </c>
      <c r="DE204" s="223" t="str">
        <f t="shared" ca="1" si="280"/>
        <v>2,86369634330277-6,91357455051065i</v>
      </c>
      <c r="DF204" s="223" t="str">
        <f t="shared" ca="1" si="281"/>
        <v>-6,22205271234253+4,15744270639357i</v>
      </c>
      <c r="DG204" s="223" t="str">
        <f t="shared" ca="1" si="282"/>
        <v>7,48319916961417-9,38744600717595E-13i</v>
      </c>
      <c r="DH204" s="223" t="str">
        <f t="shared" ca="1" si="283"/>
        <v>-6,22205271234358-4,15744270639201i</v>
      </c>
      <c r="DI204" s="223" t="str">
        <f t="shared" ca="1" si="284"/>
        <v>2,86369634329763+6,91357455051278i</v>
      </c>
      <c r="DJ204" s="223" t="str">
        <f t="shared" ca="1" si="285"/>
        <v>1,45989973571091-7,33941159588325i</v>
      </c>
      <c r="DK204" s="223" t="str">
        <f t="shared" ca="1" si="286"/>
        <v>-5,29142087780219+5,29142087780525i</v>
      </c>
      <c r="DL204" s="223" t="str">
        <f t="shared" ca="1" si="287"/>
        <v>7,33941159588385-1,45989973570785i</v>
      </c>
      <c r="DM204" s="223" t="str">
        <f t="shared" ca="1" si="288"/>
        <v>-6,91357455051159-2,86369634330051i</v>
      </c>
      <c r="DN204" s="223" t="str">
        <f t="shared" ca="1" si="289"/>
        <v>4,15744270639579+6,22205271234106i</v>
      </c>
      <c r="DO204" s="223" t="str">
        <f t="shared" ca="1" si="290"/>
        <v>-3,39195930600693E-12-7,48319916961417i</v>
      </c>
      <c r="DP204" s="223" t="str">
        <f t="shared" ca="1" si="291"/>
        <v>-4,15744270639616+6,2220527123408i</v>
      </c>
      <c r="DQ204" s="223" t="str">
        <f t="shared" ca="1" si="292"/>
        <v>6,91357455051176-2,8636963433001i</v>
      </c>
      <c r="DR204" s="223" t="str">
        <f t="shared" ca="1" si="293"/>
        <v>-7,33941159588376-1,45989973570829i</v>
      </c>
      <c r="DS204" s="223" t="str">
        <f t="shared" ca="1" si="294"/>
        <v>5,29142087780188+5,29142087780557i</v>
      </c>
      <c r="DT204" s="223" t="str">
        <f t="shared" ca="1" si="295"/>
        <v>-1,45989973571026-7,33941159588337i</v>
      </c>
      <c r="DU204" s="223" t="str">
        <f t="shared" ca="1" si="296"/>
        <v>-2,86369634329785+6,91357455051269i</v>
      </c>
      <c r="DV204" s="223" t="str">
        <f t="shared" ca="1" si="297"/>
        <v>6,22205271234371-4,15744270639182i</v>
      </c>
      <c r="DW204" s="223" t="str">
        <f t="shared" ca="1" si="298"/>
        <v>-7,48319916961417-1,38612661059664E-12i</v>
      </c>
      <c r="DX204" s="223" t="str">
        <f t="shared" ca="1" si="299"/>
        <v>6,22205271234217+4,15744270639412i</v>
      </c>
      <c r="DY204" s="223" t="str">
        <f t="shared" ca="1" si="300"/>
        <v>-2,86369634330236-6,91357455051082i</v>
      </c>
      <c r="DZ204" s="223" t="str">
        <f t="shared" ca="1" si="301"/>
        <v>-1,45989973571298+7,33941159588283i</v>
      </c>
      <c r="EA204" s="223" t="str">
        <f t="shared" ca="1" si="302"/>
        <v>5,29142087780384-5,29142087780361i</v>
      </c>
      <c r="EB204" s="223" t="str">
        <f t="shared" ca="1" si="303"/>
        <v>-7,33941159588281+1,45989973571308i</v>
      </c>
      <c r="EC204" s="223" t="str">
        <f t="shared" ca="1" si="304"/>
        <v>6,9135745505107+2,86369634330266i</v>
      </c>
      <c r="ED204" s="223" t="str">
        <f t="shared" ca="1" si="305"/>
        <v>-4,15744270639386-6,22205271234234i</v>
      </c>
      <c r="EE204" s="223" t="str">
        <f t="shared" ca="1" si="306"/>
        <v>1,06708809469269E-12+7,48319916961417i</v>
      </c>
      <c r="EF204" s="223" t="str">
        <f t="shared" ca="1" si="307"/>
        <v>4,15744270639173-6,22205271234377i</v>
      </c>
      <c r="EG204" s="223" t="str">
        <f t="shared" ca="1" si="308"/>
        <v>-6,91357455051265+2,86369634329795i</v>
      </c>
      <c r="EH204" s="223" t="str">
        <f t="shared" ca="1" si="309"/>
        <v>7,33941159588331+1,45989973571057i</v>
      </c>
      <c r="EI204" s="223" t="str">
        <f t="shared" ca="1" si="310"/>
        <v>-5,29142087780534-5,2914208778021i</v>
      </c>
      <c r="EJ204" s="223" t="str">
        <f t="shared" ca="1" si="311"/>
        <v>1,45989973570798+7,33941159588383i</v>
      </c>
      <c r="EK204" s="223" t="str">
        <f t="shared" ca="1" si="312"/>
        <v>2,8636963433-6,9135745505118i</v>
      </c>
      <c r="EL204" s="223" t="str">
        <f t="shared" ca="1" si="313"/>
        <v>-6,22205271234098+4,15744270639589i</v>
      </c>
      <c r="EM204" s="223" t="str">
        <f t="shared" ca="1" si="314"/>
        <v>7,48319916961417-3,94567342479924E-12i</v>
      </c>
      <c r="EN204" s="223"/>
      <c r="EO204" s="223"/>
      <c r="EP204" s="223"/>
    </row>
    <row r="205" spans="1:146" ht="15.75" thickBot="1">
      <c r="A205" s="257">
        <f t="shared" si="181"/>
        <v>2.0507812500000014E-3</v>
      </c>
      <c r="B205" s="256">
        <v>105</v>
      </c>
      <c r="C205" s="230">
        <f t="shared" si="182"/>
        <v>21000</v>
      </c>
      <c r="D205" s="229">
        <f t="shared" si="315"/>
        <v>131946.89145077131</v>
      </c>
      <c r="E205" s="229" t="str">
        <f t="shared" si="316"/>
        <v>131946,891450771i</v>
      </c>
      <c r="F205" s="229" t="str">
        <f t="shared" si="320"/>
        <v>0,00476876281311176+0,00117460623827517i</v>
      </c>
      <c r="G205" s="229" t="str">
        <f t="shared" si="321"/>
        <v>-4,06124761445502+2,356895117342i</v>
      </c>
      <c r="H205" s="229" t="str">
        <f t="shared" si="319"/>
        <v>0,00200704359066037-0,00402450613139285i</v>
      </c>
      <c r="I205" s="229" t="str">
        <f t="shared" si="317"/>
        <v>-0,00198841858223012+0,00392476598393164i</v>
      </c>
      <c r="J205" s="255" t="str">
        <f ca="1">IMPRODUCT(1/N_FFT2,DP100)</f>
        <v>0,0152280080971414-0,00446066198500016i</v>
      </c>
      <c r="K205" s="254" t="str">
        <f t="shared" ca="1" si="318"/>
        <v>-0,0000127725998461611+0,000068636031362718i</v>
      </c>
      <c r="N205" s="246">
        <f t="shared" ca="1" si="185"/>
        <v>17.483522220160872</v>
      </c>
      <c r="O205" s="223">
        <f t="shared" ca="1" si="186"/>
        <v>7.4835222201608733</v>
      </c>
      <c r="P205" s="223" t="str">
        <f t="shared" ca="1" si="187"/>
        <v>-6,32248042832833-4,00366657615826i</v>
      </c>
      <c r="Q205" s="223" t="str">
        <f t="shared" ca="1" si="188"/>
        <v>3,19961804202844+6,76502396187682i</v>
      </c>
      <c r="R205" s="223" t="str">
        <f t="shared" ca="1" si="189"/>
        <v>0,916063007838243-7,42724265022437i</v>
      </c>
      <c r="S205" s="223" t="str">
        <f t="shared" ca="1" si="190"/>
        <v>-4,74749623835952+5,78484090415663i</v>
      </c>
      <c r="T205" s="223" t="str">
        <f t="shared" ca="1" si="191"/>
        <v>7,10581523813688-2,34744427433393i</v>
      </c>
      <c r="U205" s="223" t="str">
        <f t="shared" ca="1" si="192"/>
        <v>-7,25925043753193-1,8183475753645i</v>
      </c>
      <c r="V205" s="223" t="str">
        <f t="shared" ca="1" si="193"/>
        <v>5,16019198824146+5,4199191381542i</v>
      </c>
      <c r="W205" s="223" t="str">
        <f t="shared" ca="1" si="194"/>
        <v>-1,45996275974591-7,33972843910431i</v>
      </c>
      <c r="X205" s="223" t="str">
        <f t="shared" ca="1" si="195"/>
        <v>-2,69328250283516+6,98207234132987i</v>
      </c>
      <c r="Y205" s="223" t="str">
        <f t="shared" ca="1" si="196"/>
        <v>6,01082140923585-4,45792898170366i</v>
      </c>
      <c r="Z205" s="223" t="str">
        <f t="shared" ca="1" si="197"/>
        <v>-7,46324529250939+0,550522046314175i</v>
      </c>
      <c r="AA205" s="223" t="str">
        <f t="shared" ca="1" si="198"/>
        <v>6,59987737818319+3,52770795454886i</v>
      </c>
      <c r="AB205" s="223" t="str">
        <f t="shared" ca="1" si="199"/>
        <v>-3,6886145738287-6,51131533143496i</v>
      </c>
      <c r="AC205" s="223" t="str">
        <f t="shared" ca="1" si="200"/>
        <v>-0,3671990311207+7,47450798990713i</v>
      </c>
      <c r="AD205" s="223" t="str">
        <f t="shared" ca="1" si="201"/>
        <v>4,30907339502583-6,11841411608613i</v>
      </c>
      <c r="AE205" s="223" t="str">
        <f t="shared" ca="1" si="202"/>
        <v>-6,91387301030015+2,86381996939134i</v>
      </c>
      <c r="AF205" s="223" t="str">
        <f t="shared" ca="1" si="203"/>
        <v>7,37334712984534+1,27939709333848i</v>
      </c>
      <c r="AG205" s="223" t="str">
        <f t="shared" ca="1" si="204"/>
        <v>-5,54492421064709-5,02562636074562i</v>
      </c>
      <c r="AH205" s="223" t="str">
        <f t="shared" ca="1" si="205"/>
        <v>1,99595084696401+7,21243960363934i</v>
      </c>
      <c r="AI205" s="223" t="str">
        <f t="shared" ca="1" si="206"/>
        <v>2,17235183240632-7,16128426582009i</v>
      </c>
      <c r="AJ205" s="223" t="str">
        <f t="shared" ca="1" si="207"/>
        <v>-5,66658922813378+4,8880334838501i</v>
      </c>
      <c r="AK205" s="223" t="str">
        <f t="shared" ca="1" si="208"/>
        <v>7,40252439198262-1,09806076596144i</v>
      </c>
      <c r="AL205" s="223" t="str">
        <f t="shared" ca="1" si="209"/>
        <v>-6,84150902069528-3,03263237788338i</v>
      </c>
      <c r="AM205" s="223" t="str">
        <f t="shared" ca="1" si="210"/>
        <v>4,15762218366241+6,22232131905446i</v>
      </c>
      <c r="AN205" s="223" t="str">
        <f t="shared" ca="1" si="211"/>
        <v>-0,183654828961008-7,48126832318163i</v>
      </c>
      <c r="AO205" s="223" t="str">
        <f t="shared" ca="1" si="212"/>
        <v>-3,84729930961568+6,41883111180472i</v>
      </c>
      <c r="AP205" s="223" t="str">
        <f t="shared" ca="1" si="213"/>
        <v>6,68446390558427-3,36467637590639i</v>
      </c>
      <c r="AQ205" s="223" t="str">
        <f t="shared" ca="1" si="214"/>
        <v>-7,44748701521614-0,733513447612594i</v>
      </c>
      <c r="AR205" s="223" t="str">
        <f t="shared" ca="1" si="215"/>
        <v>-7,44748701521614-0,733513447612594i</v>
      </c>
      <c r="AS205" s="223" t="str">
        <f t="shared" ca="1" si="216"/>
        <v>-2,52112270360731-7,04606593305777i</v>
      </c>
      <c r="AT205" s="223" t="str">
        <f t="shared" ca="1" si="217"/>
        <v>-1,63964899917873+7,30168857040163i</v>
      </c>
      <c r="AU205" s="223" t="str">
        <f t="shared" ca="1" si="218"/>
        <v>5,29164930903581-5,29164930903611i</v>
      </c>
      <c r="AV205" s="223" t="str">
        <f t="shared" ca="1" si="219"/>
        <v>-7,30168857040155+1,63964899917906i</v>
      </c>
      <c r="AW205" s="223" t="str">
        <f t="shared" ca="1" si="220"/>
        <v>7,04606593305767+2,5211227036076i</v>
      </c>
      <c r="AX205" s="223" t="str">
        <f t="shared" ca="1" si="221"/>
        <v>-4,60409927865498-5,8996080083282i</v>
      </c>
      <c r="AY205" s="223" t="str">
        <f t="shared" ca="1" si="222"/>
        <v>0,733513447613036+7,4474870152161i</v>
      </c>
      <c r="AZ205" s="223" t="str">
        <f t="shared" ca="1" si="223"/>
        <v>3,36467637590609-6,68446390558442i</v>
      </c>
      <c r="BA205" s="223" t="str">
        <f t="shared" ca="1" si="224"/>
        <v>-6,41883111180488+3,84729930961543i</v>
      </c>
      <c r="BB205" s="223" t="str">
        <f t="shared" ca="1" si="225"/>
        <v>7,48126832318158+0,183654828962903i</v>
      </c>
      <c r="BC205" s="223" t="str">
        <f t="shared" ca="1" si="226"/>
        <v>-6,22232131905427-4,15762218366271i</v>
      </c>
      <c r="BD205" s="223" t="str">
        <f t="shared" ca="1" si="227"/>
        <v>3,03263237788379+6,8415090206951i</v>
      </c>
      <c r="BE205" s="223" t="str">
        <f t="shared" ca="1" si="228"/>
        <v>1,09806076596032-7,40252439198279i</v>
      </c>
      <c r="BF205" s="223" t="str">
        <f t="shared" ca="1" si="229"/>
        <v>-4,88803348384864+5,66658922813503i</v>
      </c>
      <c r="BG205" s="223" t="str">
        <f t="shared" ca="1" si="230"/>
        <v>7,16128426581933-2,17235183240883i</v>
      </c>
      <c r="BH205" s="223" t="str">
        <f t="shared" ca="1" si="231"/>
        <v>-7,21243960363846-1,99595084696717i</v>
      </c>
      <c r="BI205" s="223" t="str">
        <f t="shared" ca="1" si="232"/>
        <v>5,0256263607437+5,54492421064883i</v>
      </c>
      <c r="BJ205" s="223" t="str">
        <f t="shared" ca="1" si="233"/>
        <v>-1,27939709333672-7,37334712984565i</v>
      </c>
      <c r="BK205" s="223" t="str">
        <f t="shared" ca="1" si="234"/>
        <v>-2,86381996939235+6,91387301029973i</v>
      </c>
      <c r="BL205" s="223" t="str">
        <f t="shared" ca="1" si="235"/>
        <v>6,11841411608588-4,30907339502619i</v>
      </c>
      <c r="BM205" s="223" t="str">
        <f t="shared" ca="1" si="236"/>
        <v>-7,47450798990708+0,367199031121833i</v>
      </c>
      <c r="BN205" s="223" t="str">
        <f t="shared" ca="1" si="237"/>
        <v>6,51131533143587+3,68861457382711i</v>
      </c>
      <c r="BO205" s="223" t="str">
        <f t="shared" ca="1" si="238"/>
        <v>-3,52770795455125-6,59987737818192i</v>
      </c>
      <c r="BP205" s="223" t="str">
        <f t="shared" ca="1" si="239"/>
        <v>-0,550522046318213+7,46324529250909i</v>
      </c>
      <c r="BQ205" s="223" t="str">
        <f t="shared" ca="1" si="240"/>
        <v>4,45792898170577-6,01082140923429i</v>
      </c>
      <c r="BR205" s="223" t="str">
        <f t="shared" ca="1" si="241"/>
        <v>-6,98207234133056+2,69328250283337i</v>
      </c>
      <c r="BS205" s="223" t="str">
        <f t="shared" ca="1" si="242"/>
        <v>7,33972843910411+1,45996275974691i</v>
      </c>
      <c r="BT205" s="223" t="str">
        <f t="shared" ca="1" si="243"/>
        <v>-5,41991913815398-5,1601919882417i</v>
      </c>
      <c r="BU205" s="223" t="str">
        <f t="shared" ca="1" si="244"/>
        <v>1,81834757536556+7,25925043753167i</v>
      </c>
      <c r="BV205" s="223" t="str">
        <f t="shared" ca="1" si="245"/>
        <v>2,34744427433204-7,10581523813751i</v>
      </c>
      <c r="BW205" s="223" t="str">
        <f t="shared" ca="1" si="246"/>
        <v>-5,78484090415492+4,7474962383616i</v>
      </c>
      <c r="BX205" s="223" t="str">
        <f t="shared" ca="1" si="247"/>
        <v>7,42724265022393-0,916063007841813i</v>
      </c>
      <c r="BY205" s="223" t="str">
        <f t="shared" ca="1" si="248"/>
        <v>-6,76502396187554-3,19961804203116i</v>
      </c>
      <c r="BZ205" s="223" t="str">
        <f t="shared" ca="1" si="249"/>
        <v>4,00366657615666+6,32248042832933i</v>
      </c>
      <c r="CA205" s="223" t="str">
        <f t="shared" ca="1" si="250"/>
        <v>1,04513967574184E-12-7,48352222016087i</v>
      </c>
      <c r="CB205" s="223" t="str">
        <f t="shared" ca="1" si="251"/>
        <v>-4,00366657615843+6,32248042832822i</v>
      </c>
      <c r="CC205" s="223" t="str">
        <f t="shared" ca="1" si="252"/>
        <v>6,76502396187652-3,19961804202908i</v>
      </c>
      <c r="CD205" s="223" t="str">
        <f t="shared" ca="1" si="253"/>
        <v>-7,42724265022458-0,9160630078365i</v>
      </c>
      <c r="CE205" s="223" t="str">
        <f t="shared" ca="1" si="254"/>
        <v>5,78484090415832+4,74749623835746i</v>
      </c>
      <c r="CF205" s="223" t="str">
        <f t="shared" ca="1" si="255"/>
        <v>-2,34744427433712-7,10581523813583i</v>
      </c>
      <c r="CG205" s="223" t="str">
        <f t="shared" ca="1" si="256"/>
        <v>-1,8183475753678+7,2592504375311i</v>
      </c>
      <c r="CH205" s="223" t="str">
        <f t="shared" ca="1" si="257"/>
        <v>5,41991913815542-5,16019198824018i</v>
      </c>
      <c r="CI205" s="223" t="str">
        <f t="shared" ca="1" si="258"/>
        <v>-7,33972843910452+1,45996275974486i</v>
      </c>
      <c r="CJ205" s="223" t="str">
        <f t="shared" ca="1" si="259"/>
        <v>6,98207234132973+2,69328250283551i</v>
      </c>
      <c r="CK205" s="223" t="str">
        <f t="shared" ca="1" si="260"/>
        <v>-4,45792898170391-6,01082140923566i</v>
      </c>
      <c r="CL205" s="223" t="str">
        <f t="shared" ca="1" si="261"/>
        <v>0,550522046316128+7,46324529250925i</v>
      </c>
      <c r="CM205" s="223" t="str">
        <f t="shared" ca="1" si="262"/>
        <v>3,52770795454653-6,59987737818444i</v>
      </c>
      <c r="CN205" s="223" t="str">
        <f t="shared" ca="1" si="263"/>
        <v>-6,51131533143333+3,68861457383159i</v>
      </c>
      <c r="CO205" s="223" t="str">
        <f t="shared" ca="1" si="264"/>
        <v>7,47450798990696+0,367199031124134i</v>
      </c>
      <c r="CP205" s="223" t="str">
        <f t="shared" ca="1" si="265"/>
        <v>-6,11841411608467-4,30907339502791i</v>
      </c>
      <c r="CQ205" s="223" t="str">
        <f t="shared" ca="1" si="266"/>
        <v>2,86381996939032+6,91387301030057i</v>
      </c>
      <c r="CR205" s="223" t="str">
        <f t="shared" ca="1" si="267"/>
        <v>1,27939709333888-7,37334712984528i</v>
      </c>
      <c r="CS205" s="223" t="str">
        <f t="shared" ca="1" si="268"/>
        <v>-5,02562636074525+5,54492421064742i</v>
      </c>
      <c r="CT205" s="223" t="str">
        <f t="shared" ca="1" si="269"/>
        <v>7,21243960363902-1,99595084696515i</v>
      </c>
      <c r="CU205" s="223" t="str">
        <f t="shared" ca="1" si="270"/>
        <v>-7,16128426582085-2,17235183240381i</v>
      </c>
      <c r="CV205" s="223" t="str">
        <f t="shared" ca="1" si="271"/>
        <v>4,88803348385262+5,66658922813161i</v>
      </c>
      <c r="CW205" s="223" t="str">
        <f t="shared" ca="1" si="272"/>
        <v>-1,09806076595825-7,40252439198309i</v>
      </c>
      <c r="CX205" s="223" t="str">
        <f t="shared" ca="1" si="273"/>
        <v>-3,0326323778857+6,84150902069425i</v>
      </c>
      <c r="CY205" s="223" t="str">
        <f t="shared" ca="1" si="274"/>
        <v>6,22232131905549-4,15762218366089i</v>
      </c>
      <c r="CZ205" s="223" t="str">
        <f t="shared" ca="1" si="275"/>
        <v>-7,48126832318163+0,183654828960601i</v>
      </c>
      <c r="DA205" s="223" t="str">
        <f t="shared" ca="1" si="276"/>
        <v>6,41883111180494+3,84729930961531i</v>
      </c>
      <c r="DB205" s="223" t="str">
        <f t="shared" ca="1" si="277"/>
        <v>-3,36467637590746-6,68446390558374i</v>
      </c>
      <c r="DC205" s="223" t="str">
        <f t="shared" ca="1" si="278"/>
        <v>-0,733513447610777+7,44748701521632i</v>
      </c>
      <c r="DD205" s="223" t="str">
        <f t="shared" ca="1" si="279"/>
        <v>4,60409927865252-5,89960800833012i</v>
      </c>
      <c r="DE205" s="223" t="str">
        <f t="shared" ca="1" si="280"/>
        <v>-7,04606593305887+2,52112270360423i</v>
      </c>
      <c r="DF205" s="223" t="str">
        <f t="shared" ca="1" si="281"/>
        <v>7,30168857040106+1,63964899918121i</v>
      </c>
      <c r="DG205" s="223" t="str">
        <f t="shared" ca="1" si="282"/>
        <v>-5,29164930903478-5,29164930903715i</v>
      </c>
      <c r="DH205" s="223" t="str">
        <f t="shared" ca="1" si="283"/>
        <v>1,63964899917815+7,30168857040175i</v>
      </c>
      <c r="DI205" s="223" t="str">
        <f t="shared" ca="1" si="284"/>
        <v>2,52112270360718-7,04606593305782i</v>
      </c>
      <c r="DJ205" s="223" t="str">
        <f t="shared" ca="1" si="285"/>
        <v>-5,89960800832747+4,60409927865591i</v>
      </c>
      <c r="DK205" s="223" t="str">
        <f t="shared" ca="1" si="286"/>
        <v>7,44748701521592-0,733513447614853i</v>
      </c>
      <c r="DL205" s="223" t="str">
        <f t="shared" ca="1" si="287"/>
        <v>-6,68446390558558-3,3646763759038i</v>
      </c>
      <c r="DM205" s="223" t="str">
        <f t="shared" ca="1" si="288"/>
        <v>3,84729930961261+6,41883111180656i</v>
      </c>
      <c r="DN205" s="223" t="str">
        <f t="shared" ca="1" si="289"/>
        <v>0,183654828963948-7,48126832318155i</v>
      </c>
      <c r="DO205" s="223" t="str">
        <f t="shared" ca="1" si="290"/>
        <v>-4,15762218366367+6,22232131905362i</v>
      </c>
      <c r="DP205" s="223" t="str">
        <f t="shared" ca="1" si="291"/>
        <v>6,84150902069561-3,03263237788264i</v>
      </c>
      <c r="DQ205" s="223" t="str">
        <f t="shared" ca="1" si="292"/>
        <v>-7,40252439198261-1,09806076596156i</v>
      </c>
      <c r="DR205" s="223" t="str">
        <f t="shared" ca="1" si="293"/>
        <v>5,66658922813442+4,88803348384936i</v>
      </c>
      <c r="DS205" s="223" t="str">
        <f t="shared" ca="1" si="294"/>
        <v>-2,17235183240793-7,1612842658196i</v>
      </c>
      <c r="DT205" s="223" t="str">
        <f t="shared" ca="1" si="295"/>
        <v>-1,995950846961+7,21243960364017i</v>
      </c>
      <c r="DU205" s="223" t="str">
        <f t="shared" ca="1" si="296"/>
        <v>5,54492421064967-5,02562636074278i</v>
      </c>
      <c r="DV205" s="223" t="str">
        <f t="shared" ca="1" si="297"/>
        <v>-7,37334712984581+1,27939709333579i</v>
      </c>
      <c r="DW205" s="223" t="str">
        <f t="shared" ca="1" si="298"/>
        <v>6,91387301029938+2,86381996939322i</v>
      </c>
      <c r="DX205" s="223" t="str">
        <f t="shared" ca="1" si="299"/>
        <v>-4,30907339502534-6,11841411608648i</v>
      </c>
      <c r="DY205" s="223" t="str">
        <f t="shared" ca="1" si="300"/>
        <v>0,36719903112079+7,47450798990713i</v>
      </c>
      <c r="DZ205" s="223" t="str">
        <f t="shared" ca="1" si="301"/>
        <v>3,68861457382802-6,51131533143535i</v>
      </c>
      <c r="EA205" s="223" t="str">
        <f t="shared" ca="1" si="302"/>
        <v>-6,59987737818251+3,52770795455014i</v>
      </c>
      <c r="EB205" s="223" t="str">
        <f t="shared" ca="1" si="303"/>
        <v>7,46324529250955+0,550522046312043i</v>
      </c>
      <c r="EC205" s="223" t="str">
        <f t="shared" ca="1" si="304"/>
        <v>-6,01082140923823-4,45792898170046i</v>
      </c>
      <c r="ED205" s="223" t="str">
        <f t="shared" ca="1" si="305"/>
        <v>2,69328250283239+6,98207234133093i</v>
      </c>
      <c r="EE205" s="223" t="str">
        <f t="shared" ca="1" si="306"/>
        <v>1,45996275974814-7,33972843910387i</v>
      </c>
      <c r="EF205" s="223" t="str">
        <f t="shared" ca="1" si="307"/>
        <v>-5,16019198824261+5,41991913815311i</v>
      </c>
      <c r="EG205" s="223" t="str">
        <f t="shared" ca="1" si="308"/>
        <v>7,25925043753187-1,81834757536476i</v>
      </c>
      <c r="EH205" s="223" t="str">
        <f t="shared" ca="1" si="309"/>
        <v>-7,10581523813718-2,34744427433303i</v>
      </c>
      <c r="EI205" s="223" t="str">
        <f t="shared" ca="1" si="310"/>
        <v>4,74749623836079+5,78484090415559i</v>
      </c>
      <c r="EJ205" s="223" t="str">
        <f t="shared" ca="1" si="311"/>
        <v>-0,91606300784078-7,42724265022405i</v>
      </c>
      <c r="EK205" s="223" t="str">
        <f t="shared" ca="1" si="312"/>
        <v>-3,19961804202538+6,76502396187827i</v>
      </c>
      <c r="EL205" s="223" t="str">
        <f t="shared" ca="1" si="313"/>
        <v>6,3224804283299-4,00366657615578i</v>
      </c>
      <c r="EM205" s="223" t="str">
        <f t="shared" ca="1" si="314"/>
        <v>-7,48352222016087-2,09027935148367E-12i</v>
      </c>
      <c r="EN205" s="223"/>
      <c r="EO205" s="223"/>
      <c r="EP205" s="223"/>
    </row>
    <row r="206" spans="1:146" ht="15.75" thickBot="1">
      <c r="A206" s="257">
        <f t="shared" si="181"/>
        <v>2.0703125000000014E-3</v>
      </c>
      <c r="B206" s="256">
        <v>106</v>
      </c>
      <c r="C206" s="230">
        <f t="shared" si="182"/>
        <v>21200</v>
      </c>
      <c r="D206" s="229">
        <f t="shared" si="315"/>
        <v>133203.52851220724</v>
      </c>
      <c r="E206" s="229" t="str">
        <f t="shared" si="316"/>
        <v>133203,528512207i</v>
      </c>
      <c r="F206" s="229" t="str">
        <f t="shared" si="320"/>
        <v>0,00468338070672583+0,00118235670132805i</v>
      </c>
      <c r="G206" s="229" t="str">
        <f t="shared" si="321"/>
        <v>-4,03269131847093+2,37611819230059i</v>
      </c>
      <c r="H206" s="229" t="str">
        <f t="shared" si="319"/>
        <v>0,00200688161147826-0,00398651840319829i</v>
      </c>
      <c r="I206" s="229" t="str">
        <f t="shared" si="317"/>
        <v>-0,00198847736036434+0,00388948486605681i</v>
      </c>
      <c r="J206" s="255" t="str">
        <f ca="1">IMPRODUCT(1/N_FFT2,DQ100)</f>
        <v>0,0202544284638345+0,0000922794600761965i</v>
      </c>
      <c r="K206" s="254" t="str">
        <f t="shared" ca="1" si="318"/>
        <v>-0,0000406343920108682+0,0000785957973635264i</v>
      </c>
      <c r="N206" s="246">
        <f t="shared" ca="1" si="185"/>
        <v>17.483822785231226</v>
      </c>
      <c r="O206" s="223">
        <f t="shared" ca="1" si="186"/>
        <v>7.483822785231224</v>
      </c>
      <c r="P206" s="223" t="str">
        <f t="shared" ca="1" si="187"/>
        <v>-6,41908891506475-3,84745383094311i</v>
      </c>
      <c r="Q206" s="223" t="str">
        <f t="shared" ca="1" si="188"/>
        <v>3,52784963994201+6,60014245291017i</v>
      </c>
      <c r="R206" s="223" t="str">
        <f t="shared" ca="1" si="189"/>
        <v>0,367213779149857-7,47480819293368i</v>
      </c>
      <c r="S206" s="223" t="str">
        <f t="shared" ca="1" si="190"/>
        <v>-4,15778916866826+6,2225712297772i</v>
      </c>
      <c r="T206" s="223" t="str">
        <f t="shared" ca="1" si="191"/>
        <v>6,76529566948241-3,19974655015495i</v>
      </c>
      <c r="U206" s="223" t="str">
        <f t="shared" ca="1" si="192"/>
        <v>-7,4477861329835-0,733542908141455i</v>
      </c>
      <c r="V206" s="223" t="str">
        <f t="shared" ca="1" si="193"/>
        <v>6,01106282536403+4,45810802810706i</v>
      </c>
      <c r="W206" s="223" t="str">
        <f t="shared" ca="1" si="194"/>
        <v>-2,86393499066449-6,91415069621668i</v>
      </c>
      <c r="X206" s="223" t="str">
        <f t="shared" ca="1" si="195"/>
        <v>-1,09810486801704+7,4028217038899i</v>
      </c>
      <c r="Y206" s="223" t="str">
        <f t="shared" ca="1" si="196"/>
        <v>4,74768691482142-5,78507324409808i</v>
      </c>
      <c r="Z206" s="223" t="str">
        <f t="shared" ca="1" si="197"/>
        <v>-7,04634892831598+2,52122396092975i</v>
      </c>
      <c r="AA206" s="223" t="str">
        <f t="shared" ca="1" si="198"/>
        <v>7,34002322890114+1,46002139708216i</v>
      </c>
      <c r="AB206" s="223" t="str">
        <f t="shared" ca="1" si="199"/>
        <v>-5,54514691467407-5,02582820791028i</v>
      </c>
      <c r="AC206" s="223" t="str">
        <f t="shared" ca="1" si="200"/>
        <v>2,17243908184069+7,16157188865945i</v>
      </c>
      <c r="AD206" s="223" t="str">
        <f t="shared" ca="1" si="201"/>
        <v>1,81842060671971-7,2595419950437i</v>
      </c>
      <c r="AE206" s="223" t="str">
        <f t="shared" ca="1" si="202"/>
        <v>-5,29186184063517+5,29186184063561i</v>
      </c>
      <c r="AF206" s="223" t="str">
        <f t="shared" ca="1" si="203"/>
        <v>7,25954199504375-1,81842060671955i</v>
      </c>
      <c r="AG206" s="223" t="str">
        <f t="shared" ca="1" si="204"/>
        <v>-7,16157188865961-2,17243908184014i</v>
      </c>
      <c r="AH206" s="223" t="str">
        <f t="shared" ca="1" si="205"/>
        <v>5,02582820791016+5,54514691467418i</v>
      </c>
      <c r="AI206" s="223" t="str">
        <f t="shared" ca="1" si="206"/>
        <v>-1,46002139708203-7,34002322890116i</v>
      </c>
      <c r="AJ206" s="223" t="str">
        <f t="shared" ca="1" si="207"/>
        <v>-2,52122396092989+7,04634892831593i</v>
      </c>
      <c r="AK206" s="223" t="str">
        <f t="shared" ca="1" si="208"/>
        <v>5,78507324409818-4,74768691482131i</v>
      </c>
      <c r="AL206" s="223" t="str">
        <f t="shared" ca="1" si="209"/>
        <v>-7,40282170388992+1,09810486801689i</v>
      </c>
      <c r="AM206" s="223" t="str">
        <f t="shared" ca="1" si="210"/>
        <v>6,91415069621661+2,86393499066465i</v>
      </c>
      <c r="AN206" s="223" t="str">
        <f t="shared" ca="1" si="211"/>
        <v>-4,45810802810697-6,0110628253641i</v>
      </c>
      <c r="AO206" s="223" t="str">
        <f t="shared" ca="1" si="212"/>
        <v>0,733542908141299+7,44778613298352i</v>
      </c>
      <c r="AP206" s="223" t="str">
        <f t="shared" ca="1" si="213"/>
        <v>3,19974655015505-6,76529566948237i</v>
      </c>
      <c r="AQ206" s="223" t="str">
        <f t="shared" ca="1" si="214"/>
        <v>-6,22257122977729+4,15778916866814i</v>
      </c>
      <c r="AR206" s="223" t="str">
        <f t="shared" ca="1" si="215"/>
        <v>-6,22257122977729+4,15778916866814i</v>
      </c>
      <c r="AS206" s="223" t="str">
        <f t="shared" ca="1" si="216"/>
        <v>-6,60014245291007-3,5278496399422i</v>
      </c>
      <c r="AT206" s="223" t="str">
        <f t="shared" ca="1" si="217"/>
        <v>3,84745383094328+6,41908891506465i</v>
      </c>
      <c r="AU206" s="223" t="str">
        <f t="shared" ca="1" si="218"/>
        <v>1,17354882419495E-13-7,48382278523122i</v>
      </c>
      <c r="AV206" s="223" t="str">
        <f t="shared" ca="1" si="219"/>
        <v>-3,84745383094294+6,41908891506486i</v>
      </c>
      <c r="AW206" s="223" t="str">
        <f t="shared" ca="1" si="220"/>
        <v>6,60014245291023-3,52784963994189i</v>
      </c>
      <c r="AX206" s="223" t="str">
        <f t="shared" ca="1" si="221"/>
        <v>-7,4748081929337-0,367213779149556i</v>
      </c>
      <c r="AY206" s="223" t="str">
        <f t="shared" ca="1" si="222"/>
        <v>6,22257122977709+4,15778916866841i</v>
      </c>
      <c r="AZ206" s="223" t="str">
        <f t="shared" ca="1" si="223"/>
        <v>-3,19974655015551-6,76529566948215i</v>
      </c>
      <c r="BA206" s="223" t="str">
        <f t="shared" ca="1" si="224"/>
        <v>-0,733542908141638+7,44778613298349i</v>
      </c>
      <c r="BB206" s="223" t="str">
        <f t="shared" ca="1" si="225"/>
        <v>4,45810802810596-6,01106282536485i</v>
      </c>
      <c r="BC206" s="223" t="str">
        <f t="shared" ca="1" si="226"/>
        <v>-6,91415069621646+2,86393499066503i</v>
      </c>
      <c r="BD206" s="223" t="str">
        <f t="shared" ca="1" si="227"/>
        <v>7,40282170389+1,09810486801639i</v>
      </c>
      <c r="BE206" s="223" t="str">
        <f t="shared" ca="1" si="228"/>
        <v>-5,78507324409799-4,74768691482152i</v>
      </c>
      <c r="BF206" s="223" t="str">
        <f t="shared" ca="1" si="229"/>
        <v>2,52122396092957+7,04634892831605i</v>
      </c>
      <c r="BG206" s="223" t="str">
        <f t="shared" ca="1" si="230"/>
        <v>1,46002139708304-7,34002322890096i</v>
      </c>
      <c r="BH206" s="223" t="str">
        <f t="shared" ca="1" si="231"/>
        <v>-5,02582820791097+5,54514691467346i</v>
      </c>
      <c r="BI206" s="223" t="str">
        <f t="shared" ca="1" si="232"/>
        <v>7,16157188865991-2,17243908183915i</v>
      </c>
      <c r="BJ206" s="223" t="str">
        <f t="shared" ca="1" si="233"/>
        <v>-7,2595419950433-1,81842060672132i</v>
      </c>
      <c r="BK206" s="223" t="str">
        <f t="shared" ca="1" si="234"/>
        <v>5,29186184063388+5,29186184063691i</v>
      </c>
      <c r="BL206" s="223" t="str">
        <f t="shared" ca="1" si="235"/>
        <v>-1,81842060671726-7,25954199504432i</v>
      </c>
      <c r="BM206" s="223" t="str">
        <f t="shared" ca="1" si="236"/>
        <v>-2,17243908184305+7,16157188865873i</v>
      </c>
      <c r="BN206" s="223" t="str">
        <f t="shared" ca="1" si="237"/>
        <v>5,54514691467633-5,02582820790779i</v>
      </c>
      <c r="BO206" s="223" t="str">
        <f t="shared" ca="1" si="238"/>
        <v>-7,34002322890178+1,46002139707894i</v>
      </c>
      <c r="BP206" s="223" t="str">
        <f t="shared" ca="1" si="239"/>
        <v>7,04634892831714+2,52122396092649i</v>
      </c>
      <c r="BQ206" s="223" t="str">
        <f t="shared" ca="1" si="240"/>
        <v>-4,74768691482413-5,78507324409586i</v>
      </c>
      <c r="BR206" s="223" t="str">
        <f t="shared" ca="1" si="241"/>
        <v>1,09810486801962+7,40282170388952i</v>
      </c>
      <c r="BS206" s="223" t="str">
        <f t="shared" ca="1" si="242"/>
        <v>2,86393499066201-6,91415069621771i</v>
      </c>
      <c r="BT206" s="223" t="str">
        <f t="shared" ca="1" si="243"/>
        <v>-6,01106282536284+4,45810802810867i</v>
      </c>
      <c r="BU206" s="223" t="str">
        <f t="shared" ca="1" si="244"/>
        <v>7,44778613298332-0,733542908143298i</v>
      </c>
      <c r="BV206" s="223" t="str">
        <f t="shared" ca="1" si="245"/>
        <v>-6,76529566948291-3,19974655015391i</v>
      </c>
      <c r="BW206" s="223" t="str">
        <f t="shared" ca="1" si="246"/>
        <v>4,15778916866928+6,22257122977652i</v>
      </c>
      <c r="BX206" s="223" t="str">
        <f t="shared" ca="1" si="247"/>
        <v>-0,367213779150691-7,47480819293364i</v>
      </c>
      <c r="BY206" s="223" t="str">
        <f t="shared" ca="1" si="248"/>
        <v>-3,52784963994174+6,60014245291031i</v>
      </c>
      <c r="BZ206" s="223" t="str">
        <f t="shared" ca="1" si="249"/>
        <v>6,41908891506471-3,84745383094318i</v>
      </c>
      <c r="CA206" s="223" t="str">
        <f t="shared" ca="1" si="250"/>
        <v>-7,48382278523122-2,34709764838989E-13i</v>
      </c>
      <c r="CB206" s="223" t="str">
        <f t="shared" ca="1" si="251"/>
        <v>6,41908891506436+3,84745383094377i</v>
      </c>
      <c r="CC206" s="223" t="str">
        <f t="shared" ca="1" si="252"/>
        <v>-3,52784963994114-6,60014245291064i</v>
      </c>
      <c r="CD206" s="223" t="str">
        <f t="shared" ca="1" si="253"/>
        <v>-0,367213779151161+7,47480819293362i</v>
      </c>
      <c r="CE206" s="223" t="str">
        <f t="shared" ca="1" si="254"/>
        <v>4,15778916866984-6,22257122977614i</v>
      </c>
      <c r="CF206" s="223" t="str">
        <f t="shared" ca="1" si="255"/>
        <v>-6,7652956694832+3,19974655015329i</v>
      </c>
      <c r="CG206" s="223" t="str">
        <f t="shared" ca="1" si="256"/>
        <v>7,44778613298326+0,733542908143977i</v>
      </c>
      <c r="CH206" s="223" t="str">
        <f t="shared" ca="1" si="257"/>
        <v>-6,01106282536256-4,45810802810904i</v>
      </c>
      <c r="CI206" s="223" t="str">
        <f t="shared" ca="1" si="258"/>
        <v>2,86393499066138+6,91415069621797i</v>
      </c>
      <c r="CJ206" s="223" t="str">
        <f t="shared" ca="1" si="259"/>
        <v>1,09810486802029-7,40282170388941i</v>
      </c>
      <c r="CK206" s="223" t="str">
        <f t="shared" ca="1" si="260"/>
        <v>-4,74768691481874+5,78507324410028i</v>
      </c>
      <c r="CL206" s="223" t="str">
        <f t="shared" ca="1" si="261"/>
        <v>7,0463489283148-2,52122396093306i</v>
      </c>
      <c r="CM206" s="223" t="str">
        <f t="shared" ca="1" si="262"/>
        <v>-7,34002322890165-1,4600213970796i</v>
      </c>
      <c r="CN206" s="223" t="str">
        <f t="shared" ca="1" si="263"/>
        <v>5,54514691467587+5,02582820790829i</v>
      </c>
      <c r="CO206" s="223" t="str">
        <f t="shared" ca="1" si="264"/>
        <v>-2,1724390818426-7,16157188865886i</v>
      </c>
      <c r="CP206" s="223" t="str">
        <f t="shared" ca="1" si="265"/>
        <v>-1,81842060671793+7,25954199504415i</v>
      </c>
      <c r="CQ206" s="223" t="str">
        <f t="shared" ca="1" si="266"/>
        <v>5,29186184063436-5,29186184063643i</v>
      </c>
      <c r="CR206" s="223" t="str">
        <f t="shared" ca="1" si="267"/>
        <v>-7,25954199504344+1,81842060672076i</v>
      </c>
      <c r="CS206" s="223" t="str">
        <f t="shared" ca="1" si="268"/>
        <v>7,16157188865978+2,1724390818396i</v>
      </c>
      <c r="CT206" s="223" t="str">
        <f t="shared" ca="1" si="269"/>
        <v>-5,02582820791046-5,54514691467391i</v>
      </c>
      <c r="CU206" s="223" t="str">
        <f t="shared" ca="1" si="270"/>
        <v>1,46002139708247+7,34002322890107i</v>
      </c>
      <c r="CV206" s="223" t="str">
        <f t="shared" ca="1" si="271"/>
        <v>2,5212239609301-7,04634892831585i</v>
      </c>
      <c r="CW206" s="223" t="str">
        <f t="shared" ca="1" si="272"/>
        <v>-5,78507324409843+4,747686914821i</v>
      </c>
      <c r="CX206" s="223" t="str">
        <f t="shared" ca="1" si="273"/>
        <v>7,40282170389008-1,09810486801582i</v>
      </c>
      <c r="CY206" s="223" t="str">
        <f t="shared" ca="1" si="274"/>
        <v>-6,91415069621624-2,86393499066556i</v>
      </c>
      <c r="CZ206" s="223" t="str">
        <f t="shared" ca="1" si="275"/>
        <v>4,45810802810541+6,01106282536526i</v>
      </c>
      <c r="DA206" s="223" t="str">
        <f t="shared" ca="1" si="276"/>
        <v>-0,733542908139477-7,4477861329837i</v>
      </c>
      <c r="DB206" s="223" t="str">
        <f t="shared" ca="1" si="277"/>
        <v>-3,19974655015738+6,76529566948127i</v>
      </c>
      <c r="DC206" s="223" t="str">
        <f t="shared" ca="1" si="278"/>
        <v>6,22257122977866-4,15778916866608i</v>
      </c>
      <c r="DD206" s="223" t="str">
        <f t="shared" ca="1" si="279"/>
        <v>-7,47480819293384+0,367213779146644i</v>
      </c>
      <c r="DE206" s="223" t="str">
        <f t="shared" ca="1" si="280"/>
        <v>6,6001424529085+3,52784963994513i</v>
      </c>
      <c r="DF206" s="223" t="str">
        <f t="shared" ca="1" si="281"/>
        <v>-3,84745383094628-6,41908891506286i</v>
      </c>
      <c r="DG206" s="223" t="str">
        <f t="shared" ca="1" si="282"/>
        <v>3,37023849377489E-12+7,48382278523122i</v>
      </c>
      <c r="DH206" s="223" t="str">
        <f t="shared" ca="1" si="283"/>
        <v>3,84745383094067-6,41908891506622i</v>
      </c>
      <c r="DI206" s="223" t="str">
        <f t="shared" ca="1" si="284"/>
        <v>-6,60014245290894+3,52784963994432i</v>
      </c>
      <c r="DJ206" s="223" t="str">
        <f t="shared" ca="1" si="285"/>
        <v>7,47480819293379+0,367213779147772i</v>
      </c>
      <c r="DK206" s="223" t="str">
        <f t="shared" ca="1" si="286"/>
        <v>-6,22257122977815-4,15778916866684i</v>
      </c>
      <c r="DL206" s="223" t="str">
        <f t="shared" ca="1" si="287"/>
        <v>3,19974655015655+6,76529566948166i</v>
      </c>
      <c r="DM206" s="223" t="str">
        <f t="shared" ca="1" si="288"/>
        <v>0,73354290814039-7,44778613298361i</v>
      </c>
      <c r="DN206" s="223" t="str">
        <f t="shared" ca="1" si="289"/>
        <v>-4,45810802810614+6,01106282536471i</v>
      </c>
      <c r="DO206" s="223" t="str">
        <f t="shared" ca="1" si="290"/>
        <v>6,91415069621651-2,86393499066491i</v>
      </c>
      <c r="DP206" s="223" t="str">
        <f t="shared" ca="1" si="291"/>
        <v>-7,40282170388991-1,09810486801694i</v>
      </c>
      <c r="DQ206" s="223" t="str">
        <f t="shared" ca="1" si="292"/>
        <v>5,78507324409771+4,74768691482187i</v>
      </c>
      <c r="DR206" s="223" t="str">
        <f t="shared" ca="1" si="293"/>
        <v>-2,52122396092924-7,04634892831616i</v>
      </c>
      <c r="DS206" s="223" t="str">
        <f t="shared" ca="1" si="294"/>
        <v>-1,46002139708338+7,3400232289009i</v>
      </c>
      <c r="DT206" s="223" t="str">
        <f t="shared" ca="1" si="295"/>
        <v>5,02582820791114-5,5451469146733i</v>
      </c>
      <c r="DU206" s="223" t="str">
        <f t="shared" ca="1" si="296"/>
        <v>-7,16157188865998+2,17243908183892i</v>
      </c>
      <c r="DV206" s="223" t="str">
        <f t="shared" ca="1" si="297"/>
        <v>7,25954199504327+1,81842060672145i</v>
      </c>
      <c r="DW206" s="223" t="str">
        <f t="shared" ca="1" si="298"/>
        <v>-5,29186184063356-5,29186184063722i</v>
      </c>
      <c r="DX206" s="223" t="str">
        <f t="shared" ca="1" si="299"/>
        <v>1,81842060671683+7,25954199504443i</v>
      </c>
      <c r="DY206" s="223" t="str">
        <f t="shared" ca="1" si="300"/>
        <v>2,17243908184348-7,1615718886586i</v>
      </c>
      <c r="DZ206" s="223" t="str">
        <f t="shared" ca="1" si="301"/>
        <v>-5,54514691467649+5,02582820790761i</v>
      </c>
      <c r="EA206" s="223" t="str">
        <f t="shared" ca="1" si="302"/>
        <v>7,34002322890041-1,4600213970858i</v>
      </c>
      <c r="EB206" s="223" t="str">
        <f t="shared" ca="1" si="303"/>
        <v>-7,046348928317-2,52122396092691i</v>
      </c>
      <c r="EC206" s="223" t="str">
        <f t="shared" ca="1" si="304"/>
        <v>4,74768691482378+5,78507324409614i</v>
      </c>
      <c r="ED206" s="223" t="str">
        <f t="shared" ca="1" si="305"/>
        <v>-1,09810486801939-7,40282170388955i</v>
      </c>
      <c r="EE206" s="223" t="str">
        <f t="shared" ca="1" si="306"/>
        <v>-2,86393499066223+6,91415069621762i</v>
      </c>
      <c r="EF206" s="223" t="str">
        <f t="shared" ca="1" si="307"/>
        <v>6,01106282536298-4,45810802810848i</v>
      </c>
      <c r="EG206" s="223" t="str">
        <f t="shared" ca="1" si="308"/>
        <v>-7,44778613298333+0,733542908143277i</v>
      </c>
      <c r="EH206" s="223" t="str">
        <f t="shared" ca="1" si="309"/>
        <v>6,76529566948272+3,19974655015431i</v>
      </c>
      <c r="EI206" s="223" t="str">
        <f t="shared" ca="1" si="310"/>
        <v>-4,1577891686689-6,22257122977677i</v>
      </c>
      <c r="EJ206" s="223" t="str">
        <f t="shared" ca="1" si="311"/>
        <v>0,367213779150245+7,47480819293367i</v>
      </c>
      <c r="EK206" s="223" t="str">
        <f t="shared" ca="1" si="312"/>
        <v>3,52784963994195-6,6001424529102i</v>
      </c>
      <c r="EL206" s="223" t="str">
        <f t="shared" ca="1" si="313"/>
        <v>-6,41908891506483+3,84745383094298i</v>
      </c>
      <c r="EM206" s="223" t="str">
        <f t="shared" ca="1" si="314"/>
        <v>7,48382278523122+4,69419529677979E-13i</v>
      </c>
      <c r="EN206" s="223"/>
      <c r="EO206" s="223"/>
      <c r="EP206" s="223"/>
    </row>
    <row r="207" spans="1:146" ht="15.75" thickBot="1">
      <c r="A207" s="257">
        <f t="shared" si="181"/>
        <v>2.0898437500000014E-3</v>
      </c>
      <c r="B207" s="256">
        <v>107</v>
      </c>
      <c r="C207" s="230">
        <f t="shared" si="182"/>
        <v>21400</v>
      </c>
      <c r="D207" s="229">
        <f t="shared" si="315"/>
        <v>134460.16557364314</v>
      </c>
      <c r="E207" s="229" t="str">
        <f t="shared" si="316"/>
        <v>134460,165573643i</v>
      </c>
      <c r="F207" s="229" t="str">
        <f t="shared" si="320"/>
        <v>0,00460023531252915+0,00118947371053272i</v>
      </c>
      <c r="G207" s="229" t="str">
        <f t="shared" si="321"/>
        <v>-4,00412049175022+2,39475841740439i</v>
      </c>
      <c r="H207" s="229" t="str">
        <f t="shared" si="319"/>
        <v>0,00200672399166934-0,00394924126267498i</v>
      </c>
      <c r="I207" s="229" t="str">
        <f t="shared" si="317"/>
        <v>-0,00198853769675932+0,00385481978760813i</v>
      </c>
      <c r="J207" s="255" t="str">
        <f ca="1">IMPRODUCT(1/N_FFT2,DR100)</f>
        <v>0,0419055487171008+0,00446086451046398i</v>
      </c>
      <c r="K207" s="254" t="str">
        <f t="shared" ca="1" si="318"/>
        <v>-0,000100526592112114+0,000152667741166063i</v>
      </c>
      <c r="N207" s="246">
        <f t="shared" ca="1" si="185"/>
        <v>17.484102216999762</v>
      </c>
      <c r="O207" s="223">
        <f t="shared" ca="1" si="186"/>
        <v>7.4841022169997631</v>
      </c>
      <c r="P207" s="223" t="str">
        <f t="shared" ca="1" si="187"/>
        <v>-6,51181997913937-3,68890045322209i</v>
      </c>
      <c r="Q207" s="223" t="str">
        <f t="shared" ca="1" si="188"/>
        <v>3,84759748758218+6,41932859168715i</v>
      </c>
      <c r="R207" s="223" t="str">
        <f t="shared" ca="1" si="189"/>
        <v>-0,183669062796203-7,48184814533631i</v>
      </c>
      <c r="S207" s="223" t="str">
        <f t="shared" ca="1" si="190"/>
        <v>-3,5279813631657+6,60038888972886i</v>
      </c>
      <c r="T207" s="223" t="str">
        <f t="shared" ca="1" si="191"/>
        <v>6,32297044072544-4,00397687308669i</v>
      </c>
      <c r="U207" s="223" t="str">
        <f t="shared" ca="1" si="192"/>
        <v>-7,47508728811443+0,367227490216806i</v>
      </c>
      <c r="V207" s="223" t="str">
        <f t="shared" ca="1" si="193"/>
        <v>6,68498197285534+3,36493714905642i</v>
      </c>
      <c r="W207" s="223" t="str">
        <f t="shared" ca="1" si="194"/>
        <v>-4,15794441264081-6,2228035688016i</v>
      </c>
      <c r="X207" s="223" t="str">
        <f t="shared" ca="1" si="195"/>
        <v>0,550564713529194+7,46382371782167i</v>
      </c>
      <c r="Y207" s="223" t="str">
        <f t="shared" ca="1" si="196"/>
        <v>3,19986602263096-6,76554827280928i</v>
      </c>
      <c r="Z207" s="223" t="str">
        <f t="shared" ca="1" si="197"/>
        <v>-6,11888831269309+4,30940736195694i</v>
      </c>
      <c r="AA207" s="223" t="str">
        <f t="shared" ca="1" si="198"/>
        <v>7,4480642192117-0,73357029724435i</v>
      </c>
      <c r="AB207" s="223" t="str">
        <f t="shared" ca="1" si="199"/>
        <v>-6,8420392594635-3,03286741656488i</v>
      </c>
      <c r="AC207" s="223" t="str">
        <f t="shared" ca="1" si="200"/>
        <v>4,45827448541673+6,01128726706543i</v>
      </c>
      <c r="AD207" s="223" t="str">
        <f t="shared" ca="1" si="201"/>
        <v>-0,916134005643145-7,42781828521707i</v>
      </c>
      <c r="AE207" s="223" t="str">
        <f t="shared" ca="1" si="202"/>
        <v>-2,86404192457257+6,91440885750846i</v>
      </c>
      <c r="AF207" s="223" t="str">
        <f t="shared" ca="1" si="203"/>
        <v>5,90006524676414-4,60445611103274i</v>
      </c>
      <c r="AG207" s="223" t="str">
        <f t="shared" ca="1" si="204"/>
        <v>-7,40309811123153+1,09814586917267i</v>
      </c>
      <c r="AH207" s="223" t="str">
        <f t="shared" ca="1" si="205"/>
        <v>6,98261347420377+2,693491240819i</v>
      </c>
      <c r="AI207" s="223" t="str">
        <f t="shared" ca="1" si="206"/>
        <v>-4,74786418445915-5,78528924777584i</v>
      </c>
      <c r="AJ207" s="223" t="str">
        <f t="shared" ca="1" si="207"/>
        <v>1,27949625069365+7,37391858776334i</v>
      </c>
      <c r="AK207" s="223" t="str">
        <f t="shared" ca="1" si="208"/>
        <v>2,52131809865739-7,04661202563923i</v>
      </c>
      <c r="AL207" s="223" t="str">
        <f t="shared" ca="1" si="209"/>
        <v>-5,66702840687106+4,88841232203435i</v>
      </c>
      <c r="AM207" s="223" t="str">
        <f t="shared" ca="1" si="210"/>
        <v>7,34029729146659-1,46007591151592i</v>
      </c>
      <c r="AN207" s="223" t="str">
        <f t="shared" ca="1" si="211"/>
        <v>-7,10636596147999-2,34762620875202i</v>
      </c>
      <c r="AO207" s="223" t="str">
        <f t="shared" ca="1" si="212"/>
        <v>5,02601586281686+5,54535395995729i</v>
      </c>
      <c r="AP207" s="223" t="str">
        <f t="shared" ca="1" si="213"/>
        <v>-1,63977607720559-7,30225447455271i</v>
      </c>
      <c r="AQ207" s="223" t="str">
        <f t="shared" ca="1" si="214"/>
        <v>-2,17252019660118+7,16183928818992i</v>
      </c>
      <c r="AR207" s="223" t="str">
        <f t="shared" ca="1" si="215"/>
        <v>-2,17252019660118+7,16183928818992i</v>
      </c>
      <c r="AS207" s="223" t="str">
        <f t="shared" ca="1" si="216"/>
        <v>-7,2598130525924+1,81848850310079i</v>
      </c>
      <c r="AT207" s="223" t="str">
        <f t="shared" ca="1" si="217"/>
        <v>7,21299859071086+1,99610553952039i</v>
      </c>
      <c r="AU207" s="223" t="str">
        <f t="shared" ca="1" si="218"/>
        <v>-5,29205942873394-5,29205942873368i</v>
      </c>
      <c r="AV207" s="223" t="str">
        <f t="shared" ca="1" si="219"/>
        <v>1,99610553952012+7,21299859071093i</v>
      </c>
      <c r="AW207" s="223" t="str">
        <f t="shared" ca="1" si="220"/>
        <v>1,81848850310106-7,25981305259234i</v>
      </c>
      <c r="AX207" s="223" t="str">
        <f t="shared" ca="1" si="221"/>
        <v>-5,16059191957806+5,42033919917254i</v>
      </c>
      <c r="AY207" s="223" t="str">
        <f t="shared" ca="1" si="222"/>
        <v>7,16183928819-2,17252019660092i</v>
      </c>
      <c r="AZ207" s="223" t="str">
        <f t="shared" ca="1" si="223"/>
        <v>-7,30225447455281-1,63977607720513i</v>
      </c>
      <c r="BA207" s="223" t="str">
        <f t="shared" ca="1" si="224"/>
        <v>5,54535395995761+5,02601586281651i</v>
      </c>
      <c r="BB207" s="223" t="str">
        <f t="shared" ca="1" si="225"/>
        <v>-2,34762620874823-7,10636596148125i</v>
      </c>
      <c r="BC207" s="223" t="str">
        <f t="shared" ca="1" si="226"/>
        <v>-1,46007591151401+7,34029729146697i</v>
      </c>
      <c r="BD207" s="223" t="str">
        <f t="shared" ca="1" si="227"/>
        <v>4,88841232203403-5,66702840687133i</v>
      </c>
      <c r="BE207" s="223" t="str">
        <f t="shared" ca="1" si="228"/>
        <v>-7,04661202563958+2,52131809865644i</v>
      </c>
      <c r="BF207" s="223" t="str">
        <f t="shared" ca="1" si="229"/>
        <v>7,37391858776291+1,27949625069611i</v>
      </c>
      <c r="BG207" s="223" t="str">
        <f t="shared" ca="1" si="230"/>
        <v>-5,78528924777807-4,74786418445645i</v>
      </c>
      <c r="BH207" s="223" t="str">
        <f t="shared" ca="1" si="231"/>
        <v>2,69349124082013+6,98261347420334i</v>
      </c>
      <c r="BI207" s="223" t="str">
        <f t="shared" ca="1" si="232"/>
        <v>1,09814586917294-7,40309811123148i</v>
      </c>
      <c r="BJ207" s="223" t="str">
        <f t="shared" ca="1" si="233"/>
        <v>-4,60445611103418+5,90006524676302i</v>
      </c>
      <c r="BK207" s="223" t="str">
        <f t="shared" ca="1" si="234"/>
        <v>6,91440885750971-2,86404192456956i</v>
      </c>
      <c r="BL207" s="223" t="str">
        <f t="shared" ca="1" si="235"/>
        <v>-7,4278182852174-0,916134005640466i</v>
      </c>
      <c r="BM207" s="223" t="str">
        <f t="shared" ca="1" si="236"/>
        <v>6,01128726706567+4,45827448541641i</v>
      </c>
      <c r="BN207" s="223" t="str">
        <f t="shared" ca="1" si="237"/>
        <v>-3,03286741656385-6,84203925946396i</v>
      </c>
      <c r="BO207" s="223" t="str">
        <f t="shared" ca="1" si="238"/>
        <v>-0,733570297246953+7,44806421921145i</v>
      </c>
      <c r="BP207" s="223" t="str">
        <f t="shared" ca="1" si="239"/>
        <v>4,30940736195407-6,11888831269511i</v>
      </c>
      <c r="BQ207" s="223" t="str">
        <f t="shared" ca="1" si="240"/>
        <v>-6,76554827280843+3,19986602263276i</v>
      </c>
      <c r="BR207" s="223" t="str">
        <f t="shared" ca="1" si="241"/>
        <v>7,4638237178217+0,550564713528725i</v>
      </c>
      <c r="BS207" s="223" t="str">
        <f t="shared" ca="1" si="242"/>
        <v>-6,22280356880059-4,15794441264232i</v>
      </c>
      <c r="BT207" s="223" t="str">
        <f t="shared" ca="1" si="243"/>
        <v>3,36493714905344+6,68498197285683i</v>
      </c>
      <c r="BU207" s="223" t="str">
        <f t="shared" ca="1" si="244"/>
        <v>0,367227490214-7,47508728811456i</v>
      </c>
      <c r="BV207" s="223" t="str">
        <f t="shared" ca="1" si="245"/>
        <v>-4,00397687308561+6,32297044072613i</v>
      </c>
      <c r="BW207" s="223" t="str">
        <f t="shared" ca="1" si="246"/>
        <v>6,60038888972897-3,5279813631655i</v>
      </c>
      <c r="BX207" s="223" t="str">
        <f t="shared" ca="1" si="247"/>
        <v>-7,48184814533625-0,183669062798339i</v>
      </c>
      <c r="BY207" s="223" t="str">
        <f t="shared" ca="1" si="248"/>
        <v>6,41932859168522+3,84759748758539i</v>
      </c>
      <c r="BZ207" s="223" t="str">
        <f t="shared" ca="1" si="249"/>
        <v>-3,68890045322386-6,51181997913836i</v>
      </c>
      <c r="CA207" s="223" t="str">
        <f t="shared" ca="1" si="250"/>
        <v>3,63072641926766E-13+7,48410221699976i</v>
      </c>
      <c r="CB207" s="223" t="str">
        <f t="shared" ca="1" si="251"/>
        <v>3,68890045322304-6,51181997913883i</v>
      </c>
      <c r="CC207" s="223" t="str">
        <f t="shared" ca="1" si="252"/>
        <v>-6,41932859168857+3,8475974875798i</v>
      </c>
      <c r="CD207" s="223" t="str">
        <f t="shared" ca="1" si="253"/>
        <v>7,48184814533623-0,183669062799277i</v>
      </c>
      <c r="CE207" s="223" t="str">
        <f t="shared" ca="1" si="254"/>
        <v>-6,60038888972942-3,52798136316467i</v>
      </c>
      <c r="CF207" s="223" t="str">
        <f t="shared" ca="1" si="255"/>
        <v>4,0039768730864+6,32297044072563i</v>
      </c>
      <c r="CG207" s="223" t="str">
        <f t="shared" ca="1" si="256"/>
        <v>-0,367227490214938-7,47508728811451i</v>
      </c>
      <c r="CH207" s="223" t="str">
        <f t="shared" ca="1" si="257"/>
        <v>-3,36493714905926+6,68498197285391i</v>
      </c>
      <c r="CI207" s="223" t="str">
        <f t="shared" ca="1" si="258"/>
        <v>6,22280356880006-4,1579444126431i</v>
      </c>
      <c r="CJ207" s="223" t="str">
        <f t="shared" ca="1" si="259"/>
        <v>-7,46382371782164+0,550564713529662i</v>
      </c>
      <c r="CK207" s="223" t="str">
        <f t="shared" ca="1" si="260"/>
        <v>6,76554827280883+3,19986602263192i</v>
      </c>
      <c r="CL207" s="223" t="str">
        <f t="shared" ca="1" si="261"/>
        <v>-4,30940736195484-6,11888831269457i</v>
      </c>
      <c r="CM207" s="223" t="str">
        <f t="shared" ca="1" si="262"/>
        <v>0,733570297247675+7,44806421921137i</v>
      </c>
      <c r="CN207" s="223" t="str">
        <f t="shared" ca="1" si="263"/>
        <v>3,03286741656299-6,84203925946434i</v>
      </c>
      <c r="CO207" s="223" t="str">
        <f t="shared" ca="1" si="264"/>
        <v>-6,01128726706511+4,45827448541715i</v>
      </c>
      <c r="CP207" s="223" t="str">
        <f t="shared" ca="1" si="265"/>
        <v>7,42781828521729-0,916134005641393i</v>
      </c>
      <c r="CQ207" s="223" t="str">
        <f t="shared" ca="1" si="266"/>
        <v>-6,91440885750722-2,86404192457557i</v>
      </c>
      <c r="CR207" s="223" t="str">
        <f t="shared" ca="1" si="267"/>
        <v>4,60445611103483+5,90006524676251i</v>
      </c>
      <c r="CS207" s="223" t="str">
        <f t="shared" ca="1" si="268"/>
        <v>-1,09814586917376-7,40309811123136i</v>
      </c>
      <c r="CT207" s="223" t="str">
        <f t="shared" ca="1" si="269"/>
        <v>-2,69349124081916+6,98261347420371i</v>
      </c>
      <c r="CU207" s="223" t="str">
        <f t="shared" ca="1" si="270"/>
        <v>5,7852892477774-4,74786418445726i</v>
      </c>
      <c r="CV207" s="223" t="str">
        <f t="shared" ca="1" si="271"/>
        <v>-7,37391858776275+1,27949625069704i</v>
      </c>
      <c r="CW207" s="223" t="str">
        <f t="shared" ca="1" si="272"/>
        <v>7,04661202563989+2,52131809865555i</v>
      </c>
      <c r="CX207" s="223" t="str">
        <f t="shared" ca="1" si="273"/>
        <v>-4,88841232203466-5,66702840687079i</v>
      </c>
      <c r="CY207" s="223" t="str">
        <f t="shared" ca="1" si="274"/>
        <v>1,46007591151482+7,34029729146681i</v>
      </c>
      <c r="CZ207" s="223" t="str">
        <f t="shared" ca="1" si="275"/>
        <v>2,34762620875451-7,10636596147916i</v>
      </c>
      <c r="DA207" s="223" t="str">
        <f t="shared" ca="1" si="276"/>
        <v>-5,54535395995548+5,02601586281886i</v>
      </c>
      <c r="DB207" s="223" t="str">
        <f t="shared" ca="1" si="277"/>
        <v>7,30225447455244-1,63977607720678i</v>
      </c>
      <c r="DC207" s="223" t="str">
        <f t="shared" ca="1" si="278"/>
        <v>-7,16183928818984-2,17252019660145i</v>
      </c>
      <c r="DD207" s="223" t="str">
        <f t="shared" ca="1" si="279"/>
        <v>5,16059191957651+5,42033919917402i</v>
      </c>
      <c r="DE207" s="223" t="str">
        <f t="shared" ca="1" si="280"/>
        <v>-1,81848850309754-7,25981305259321i</v>
      </c>
      <c r="DF207" s="223" t="str">
        <f t="shared" ca="1" si="281"/>
        <v>-1,99610553951768+7,21299859071161i</v>
      </c>
      <c r="DG207" s="223" t="str">
        <f t="shared" ca="1" si="282"/>
        <v>5,29205942873327-5,29205942873434i</v>
      </c>
      <c r="DH207" s="223" t="str">
        <f t="shared" ca="1" si="283"/>
        <v>-7,2129985907112+1,99610553951914i</v>
      </c>
      <c r="DI207" s="223" t="str">
        <f t="shared" ca="1" si="284"/>
        <v>7,25981305259167+1,81848850310371i</v>
      </c>
      <c r="DJ207" s="223" t="str">
        <f t="shared" ca="1" si="285"/>
        <v>-5,42033919917506-5,16059191957541i</v>
      </c>
      <c r="DK207" s="223" t="str">
        <f t="shared" ca="1" si="286"/>
        <v>2,17252019660269+7,16183928818947i</v>
      </c>
      <c r="DL207" s="223" t="str">
        <f t="shared" ca="1" si="287"/>
        <v>1,63977607720529-7,30225447455277i</v>
      </c>
      <c r="DM207" s="223" t="str">
        <f t="shared" ca="1" si="288"/>
        <v>-5,0260158628179+5,54535395995635i</v>
      </c>
      <c r="DN207" s="223" t="str">
        <f t="shared" ca="1" si="289"/>
        <v>7,1063659614811-2,34762620874867i</v>
      </c>
      <c r="DO207" s="223" t="str">
        <f t="shared" ca="1" si="290"/>
        <v>-7,34029729146706-1,46007591151354i</v>
      </c>
      <c r="DP207" s="223" t="str">
        <f t="shared" ca="1" si="291"/>
        <v>5,66702840687177+4,88841232203352i</v>
      </c>
      <c r="DQ207" s="223" t="str">
        <f t="shared" ca="1" si="292"/>
        <v>-2,52131809865678-7,04661202563945i</v>
      </c>
      <c r="DR207" s="223" t="str">
        <f t="shared" ca="1" si="293"/>
        <v>-1,27949625069555+7,37391858776301i</v>
      </c>
      <c r="DS207" s="223" t="str">
        <f t="shared" ca="1" si="294"/>
        <v>4,747864184462-5,78528924777351i</v>
      </c>
      <c r="DT207" s="223" t="str">
        <f t="shared" ca="1" si="295"/>
        <v>-6,98261347420325+2,69349124082037i</v>
      </c>
      <c r="DU207" s="223" t="str">
        <f t="shared" ca="1" si="296"/>
        <v>7,40309811123155+1,09814586917247i</v>
      </c>
      <c r="DV207" s="223" t="str">
        <f t="shared" ca="1" si="297"/>
        <v>-5,90006524676344-4,60445611103364i</v>
      </c>
      <c r="DW207" s="223" t="str">
        <f t="shared" ca="1" si="298"/>
        <v>2,8640419245699+6,91440885750956i</v>
      </c>
      <c r="DX207" s="223" t="str">
        <f t="shared" ca="1" si="299"/>
        <v>0,916134005640106-7,42781828521744i</v>
      </c>
      <c r="DY207" s="223" t="str">
        <f t="shared" ca="1" si="300"/>
        <v>-4,45827448541594+6,01128726706602i</v>
      </c>
      <c r="DZ207" s="223" t="str">
        <f t="shared" ca="1" si="301"/>
        <v>6,84203925946381-3,03286741656418i</v>
      </c>
      <c r="EA207" s="223" t="str">
        <f t="shared" ca="1" si="302"/>
        <v>-7,4480642192115-0,73357029724638i</v>
      </c>
      <c r="EB207" s="223" t="str">
        <f t="shared" ca="1" si="303"/>
        <v>6,11888831269115+4,30940736195969i</v>
      </c>
      <c r="EC207" s="223" t="str">
        <f t="shared" ca="1" si="304"/>
        <v>-3,19986602263328-6,76554827280818i</v>
      </c>
      <c r="ED207" s="223" t="str">
        <f t="shared" ca="1" si="305"/>
        <v>-0,550564713528364+7,46382371782173i</v>
      </c>
      <c r="EE207" s="223" t="str">
        <f t="shared" ca="1" si="306"/>
        <v>4,15794441264184-6,2228035688009i</v>
      </c>
      <c r="EF207" s="223" t="str">
        <f t="shared" ca="1" si="307"/>
        <v>-6,68498197285667+3,36493714905376i</v>
      </c>
      <c r="EG207" s="223" t="str">
        <f t="shared" ca="1" si="308"/>
        <v>7,47508728811459+0,367227490213425i</v>
      </c>
      <c r="EH207" s="223" t="str">
        <f t="shared" ca="1" si="309"/>
        <v>-6,32297044072632-4,0039768730853i</v>
      </c>
      <c r="EI207" s="223" t="str">
        <f t="shared" ca="1" si="310"/>
        <v>3,52798136316601+6,60038888972871i</v>
      </c>
      <c r="EJ207" s="223" t="str">
        <f t="shared" ca="1" si="311"/>
        <v>0,183669062797976-7,48184814533626i</v>
      </c>
      <c r="EK207" s="223" t="str">
        <f t="shared" ca="1" si="312"/>
        <v>-3,84759748758489+6,41932859168552i</v>
      </c>
      <c r="EL207" s="223" t="str">
        <f t="shared" ca="1" si="313"/>
        <v>6,51181997913808-3,68890045322436i</v>
      </c>
      <c r="EM207" s="223" t="str">
        <f t="shared" ca="1" si="314"/>
        <v>-7,48410221699976+7,26145283853533E-13i</v>
      </c>
      <c r="EN207" s="223"/>
      <c r="EO207" s="223"/>
      <c r="EP207" s="223"/>
    </row>
    <row r="208" spans="1:146" ht="15.75" thickBot="1">
      <c r="A208" s="257">
        <f t="shared" si="181"/>
        <v>2.1093750000000014E-3</v>
      </c>
      <c r="B208" s="256">
        <v>108</v>
      </c>
      <c r="C208" s="230">
        <f t="shared" si="182"/>
        <v>21600</v>
      </c>
      <c r="D208" s="229">
        <f t="shared" si="315"/>
        <v>135716.80263507908</v>
      </c>
      <c r="E208" s="229" t="str">
        <f t="shared" si="316"/>
        <v>135716,802635079i</v>
      </c>
      <c r="F208" s="229" t="str">
        <f t="shared" si="320"/>
        <v>0,00451925044700466+0,00119599134341714i</v>
      </c>
      <c r="G208" s="229" t="str">
        <f t="shared" si="321"/>
        <v>-3,9755464783769+2,41282560818178i</v>
      </c>
      <c r="H208" s="229" t="str">
        <f t="shared" si="319"/>
        <v>0,00200657057743714-0,00391265495317735i</v>
      </c>
      <c r="I208" s="229" t="str">
        <f t="shared" si="317"/>
        <v>-0,00198859940650514+0,00382075499178604i</v>
      </c>
      <c r="J208" s="255" t="str">
        <f ca="1">IMPRODUCT(1/N_FFT2,DS100)</f>
        <v>0,0381649495845587-0,0000838919774269457i</v>
      </c>
      <c r="K208" s="254" t="str">
        <f t="shared" ca="1" si="318"/>
        <v>-0,0000755742654016272+0,000145985749172987i</v>
      </c>
      <c r="N208" s="246">
        <f t="shared" ca="1" si="185"/>
        <v>17.484361733406679</v>
      </c>
      <c r="O208" s="223">
        <f t="shared" ca="1" si="186"/>
        <v>7.4843617334066783</v>
      </c>
      <c r="P208" s="223" t="str">
        <f t="shared" ca="1" si="187"/>
        <v>-6,60061776276647-3,52810369835326i</v>
      </c>
      <c r="Q208" s="223" t="str">
        <f t="shared" ca="1" si="188"/>
        <v>4,15808859223177+6,22301934880764i</v>
      </c>
      <c r="R208" s="223" t="str">
        <f t="shared" ca="1" si="189"/>
        <v>-0,733595734300484-7,44832248597618i</v>
      </c>
      <c r="S208" s="223" t="str">
        <f t="shared" ca="1" si="190"/>
        <v>-2,86414123720167+6,91464861940526i</v>
      </c>
      <c r="T208" s="223" t="str">
        <f t="shared" ca="1" si="191"/>
        <v>5,7854898566716-4,74802881992435i</v>
      </c>
      <c r="U208" s="223" t="str">
        <f t="shared" ca="1" si="192"/>
        <v>-7,34055182133852+1,46012654065529i</v>
      </c>
      <c r="V208" s="223" t="str">
        <f t="shared" ca="1" si="193"/>
        <v>7,16208762990745+2,17259553023773i</v>
      </c>
      <c r="W208" s="223" t="str">
        <f t="shared" ca="1" si="194"/>
        <v>-5,29224293454494-5,29224293454499i</v>
      </c>
      <c r="X208" s="223" t="str">
        <f t="shared" ca="1" si="195"/>
        <v>2,17259553023766+7,16208762990747i</v>
      </c>
      <c r="Y208" s="223" t="str">
        <f t="shared" ca="1" si="196"/>
        <v>1,46012654065535-7,3405518213385i</v>
      </c>
      <c r="Z208" s="223" t="str">
        <f t="shared" ca="1" si="197"/>
        <v>-4,74802881992439+5,78548985667157i</v>
      </c>
      <c r="AA208" s="223" t="str">
        <f t="shared" ca="1" si="198"/>
        <v>6,914648619405-2,8641412372023i</v>
      </c>
      <c r="AB208" s="223" t="str">
        <f t="shared" ca="1" si="199"/>
        <v>-7,44832248597615-0,733595734300841i</v>
      </c>
      <c r="AC208" s="223" t="str">
        <f t="shared" ca="1" si="200"/>
        <v>6,22301934880751+4,15808859223196i</v>
      </c>
      <c r="AD208" s="223" t="str">
        <f t="shared" ca="1" si="201"/>
        <v>-3,52810369835315-6,60061776276653i</v>
      </c>
      <c r="AE208" s="223" t="str">
        <f t="shared" ca="1" si="202"/>
        <v>-7,88532489568539E-14+7,48436173340668i</v>
      </c>
      <c r="AF208" s="223" t="str">
        <f t="shared" ca="1" si="203"/>
        <v>3,52810369835324-6,60061776276648i</v>
      </c>
      <c r="AG208" s="223" t="str">
        <f t="shared" ca="1" si="204"/>
        <v>-6,2230193488076+4,15808859223183i</v>
      </c>
      <c r="AH208" s="223" t="str">
        <f t="shared" ca="1" si="205"/>
        <v>7,44832248597615-0,733595734300737i</v>
      </c>
      <c r="AI208" s="223" t="str">
        <f t="shared" ca="1" si="206"/>
        <v>-6,91464861940523-2,86414123720173i</v>
      </c>
      <c r="AJ208" s="223" t="str">
        <f t="shared" ca="1" si="207"/>
        <v>4,74802881992427+5,78548985667166i</v>
      </c>
      <c r="AK208" s="223" t="str">
        <f t="shared" ca="1" si="208"/>
        <v>-1,46012654065523-7,34055182133853i</v>
      </c>
      <c r="AL208" s="223" t="str">
        <f t="shared" ca="1" si="209"/>
        <v>-2,17259553023781+7,16208762990743i</v>
      </c>
      <c r="AM208" s="223" t="str">
        <f t="shared" ca="1" si="210"/>
        <v>5,29224293454503-5,2922429345449i</v>
      </c>
      <c r="AN208" s="223" t="str">
        <f t="shared" ca="1" si="211"/>
        <v>-7,16208762990748+2,17259553023763i</v>
      </c>
      <c r="AO208" s="223" t="str">
        <f t="shared" ca="1" si="212"/>
        <v>7,3405518213385+1,46012654065541i</v>
      </c>
      <c r="AP208" s="223" t="str">
        <f t="shared" ca="1" si="213"/>
        <v>-5,78548985667151-4,74802881992445i</v>
      </c>
      <c r="AQ208" s="223" t="str">
        <f t="shared" ca="1" si="214"/>
        <v>2,8641412372022+6,91464861940504i</v>
      </c>
      <c r="AR208" s="223" t="str">
        <f t="shared" ca="1" si="215"/>
        <v>2,8641412372022+6,91464861940504i</v>
      </c>
      <c r="AS208" s="223" t="str">
        <f t="shared" ca="1" si="216"/>
        <v>-4,15808859223198+6,2230193488075i</v>
      </c>
      <c r="AT208" s="223" t="str">
        <f t="shared" ca="1" si="217"/>
        <v>6,60061776276657-3,52810369835308i</v>
      </c>
      <c r="AU208" s="223" t="str">
        <f t="shared" ca="1" si="218"/>
        <v>-7,48436173340668-1,57706497913708E-13i</v>
      </c>
      <c r="AV208" s="223" t="str">
        <f t="shared" ca="1" si="219"/>
        <v>6,60061776276642+3,52810369835336i</v>
      </c>
      <c r="AW208" s="223" t="str">
        <f t="shared" ca="1" si="220"/>
        <v>-4,15808859223181-6,22301934880761i</v>
      </c>
      <c r="AX208" s="223" t="str">
        <f t="shared" ca="1" si="221"/>
        <v>0,733595734300659+7,44832248597616i</v>
      </c>
      <c r="AY208" s="223" t="str">
        <f t="shared" ca="1" si="222"/>
        <v>2,86414123720181-6,9146486194052i</v>
      </c>
      <c r="AZ208" s="223" t="str">
        <f t="shared" ca="1" si="223"/>
        <v>-5,78548985667124+4,74802881992479i</v>
      </c>
      <c r="BA208" s="223" t="str">
        <f t="shared" ca="1" si="224"/>
        <v>7,3405518213381-1,4601265406574i</v>
      </c>
      <c r="BB208" s="223" t="str">
        <f t="shared" ca="1" si="225"/>
        <v>-7,1620876299072-2,17259553023855i</v>
      </c>
      <c r="BC208" s="223" t="str">
        <f t="shared" ca="1" si="226"/>
        <v>5,29224293454748+5,29224293454245i</v>
      </c>
      <c r="BD208" s="223" t="str">
        <f t="shared" ca="1" si="227"/>
        <v>-2,17259553023822-7,1620876299073i</v>
      </c>
      <c r="BE208" s="223" t="str">
        <f t="shared" ca="1" si="228"/>
        <v>-1,46012654065773+7,34055182133803i</v>
      </c>
      <c r="BF208" s="223" t="str">
        <f t="shared" ca="1" si="229"/>
        <v>4,74802881992275-5,78548985667291i</v>
      </c>
      <c r="BG208" s="223" t="str">
        <f t="shared" ca="1" si="230"/>
        <v>-6,91464861940534+2,86414123720149i</v>
      </c>
      <c r="BH208" s="223" t="str">
        <f t="shared" ca="1" si="231"/>
        <v>7,44832248597584+0,733595734303962i</v>
      </c>
      <c r="BI208" s="223" t="str">
        <f t="shared" ca="1" si="232"/>
        <v>-6,22301934880825-4,15808859223085i</v>
      </c>
      <c r="BJ208" s="223" t="str">
        <f t="shared" ca="1" si="233"/>
        <v>3,52810369835174+6,60061776276728i</v>
      </c>
      <c r="BK208" s="223" t="str">
        <f t="shared" ca="1" si="234"/>
        <v>-2,79467680416904E-12-7,48436173340668i</v>
      </c>
      <c r="BL208" s="223" t="str">
        <f t="shared" ca="1" si="235"/>
        <v>-3,52810369835338+6,60061776276641i</v>
      </c>
      <c r="BM208" s="223" t="str">
        <f t="shared" ca="1" si="236"/>
        <v>6,22301934880928-4,15808859222931i</v>
      </c>
      <c r="BN208" s="223" t="str">
        <f t="shared" ca="1" si="237"/>
        <v>-7,44832248597603+0,733595734302009i</v>
      </c>
      <c r="BO208" s="223" t="str">
        <f t="shared" ca="1" si="238"/>
        <v>6,91464861940463+2,86414123720321i</v>
      </c>
      <c r="BP208" s="223" t="str">
        <f t="shared" ca="1" si="239"/>
        <v>-4,74802881992716-5,78548985666931i</v>
      </c>
      <c r="BQ208" s="223" t="str">
        <f t="shared" ca="1" si="240"/>
        <v>1,4601265406558+7,34055182133841i</v>
      </c>
      <c r="BR208" s="223" t="str">
        <f t="shared" ca="1" si="241"/>
        <v>2,17259553023999-7,16208762990676i</v>
      </c>
      <c r="BS208" s="223" t="str">
        <f t="shared" ca="1" si="242"/>
        <v>-5,2922429345436+5,29224293454633i</v>
      </c>
      <c r="BT208" s="223" t="str">
        <f t="shared" ca="1" si="243"/>
        <v>7,16208762990774-2,17259553023676i</v>
      </c>
      <c r="BU208" s="223" t="str">
        <f t="shared" ca="1" si="244"/>
        <v>-7,34055182133772-1,46012654065932i</v>
      </c>
      <c r="BV208" s="223" t="str">
        <f t="shared" ca="1" si="245"/>
        <v>5,78548985667189+4,748028819924i</v>
      </c>
      <c r="BW208" s="223" t="str">
        <f t="shared" ca="1" si="246"/>
        <v>-2,86414123720009-6,91464861940591i</v>
      </c>
      <c r="BX208" s="223" t="str">
        <f t="shared" ca="1" si="247"/>
        <v>-0,733595734298166+7,44832248597641i</v>
      </c>
      <c r="BY208" s="223" t="str">
        <f t="shared" ca="1" si="248"/>
        <v>4,15808859223212-6,22301934880741i</v>
      </c>
      <c r="BZ208" s="223" t="str">
        <f t="shared" ca="1" si="249"/>
        <v>-6,600617762768+3,5281036983504i</v>
      </c>
      <c r="CA208" s="223" t="str">
        <f t="shared" ca="1" si="250"/>
        <v>7,48436173340668-1,17361548538502E-12i</v>
      </c>
      <c r="CB208" s="223" t="str">
        <f t="shared" ca="1" si="251"/>
        <v>-6,60061776276569-3,52810369835472i</v>
      </c>
      <c r="CC208" s="223" t="str">
        <f t="shared" ca="1" si="252"/>
        <v>4,15808859223424+6,22301934880598i</v>
      </c>
      <c r="CD208" s="223" t="str">
        <f t="shared" ca="1" si="253"/>
        <v>-0,733595734300502-7,44832248597618i</v>
      </c>
      <c r="CE208" s="223" t="str">
        <f t="shared" ca="1" si="254"/>
        <v>-2,86414123720461+6,91464861940405i</v>
      </c>
      <c r="CF208" s="223" t="str">
        <f t="shared" ca="1" si="255"/>
        <v>5,7854898566704-4,74802881992582i</v>
      </c>
      <c r="CG208" s="223" t="str">
        <f t="shared" ca="1" si="256"/>
        <v>-7,34055182133871+1,46012654065432i</v>
      </c>
      <c r="CH208" s="223" t="str">
        <f t="shared" ca="1" si="257"/>
        <v>7,16208762990848+2,17259553023432i</v>
      </c>
      <c r="CI208" s="223" t="str">
        <f t="shared" ca="1" si="258"/>
        <v>-5,29224293454526-5,29224293454467i</v>
      </c>
      <c r="CJ208" s="223" t="str">
        <f t="shared" ca="1" si="259"/>
        <v>2,17259553023532+7,16208762990818i</v>
      </c>
      <c r="CK208" s="223" t="str">
        <f t="shared" ca="1" si="260"/>
        <v>1,4601265406535-7,34055182133887i</v>
      </c>
      <c r="CL208" s="223" t="str">
        <f t="shared" ca="1" si="261"/>
        <v>-4,74802881992517+5,78548985667092i</v>
      </c>
      <c r="CM208" s="223" t="str">
        <f t="shared" ca="1" si="262"/>
        <v>6,9146486194065-2,86414123719869i</v>
      </c>
      <c r="CN208" s="223" t="str">
        <f t="shared" ca="1" si="263"/>
        <v>-7,44832248597626-0,733595734299673i</v>
      </c>
      <c r="CO208" s="223" t="str">
        <f t="shared" ca="1" si="264"/>
        <v>6,22301934880657+4,15808859223337i</v>
      </c>
      <c r="CP208" s="223" t="str">
        <f t="shared" ca="1" si="265"/>
        <v>-3,52810369835564-6,6006177627652i</v>
      </c>
      <c r="CQ208" s="223" t="str">
        <f t="shared" ca="1" si="266"/>
        <v>-3,41086656169539E-13+7,48436173340668i</v>
      </c>
      <c r="CR208" s="223" t="str">
        <f t="shared" ca="1" si="267"/>
        <v>3,52810369835605-6,60061776276498i</v>
      </c>
      <c r="CS208" s="223" t="str">
        <f t="shared" ca="1" si="268"/>
        <v>-6,22301934880694+4,1580885922328i</v>
      </c>
      <c r="CT208" s="223" t="str">
        <f t="shared" ca="1" si="269"/>
        <v>7,44832248597633-0,733595734298994i</v>
      </c>
      <c r="CU208" s="223" t="str">
        <f t="shared" ca="1" si="270"/>
        <v>-6,91464861940632-2,86414123719913i</v>
      </c>
      <c r="CV208" s="223" t="str">
        <f t="shared" ca="1" si="271"/>
        <v>4,74802881992465+5,78548985667136i</v>
      </c>
      <c r="CW208" s="223" t="str">
        <f t="shared" ca="1" si="272"/>
        <v>-1,46012654065283-7,34055182133901i</v>
      </c>
      <c r="CX208" s="223" t="str">
        <f t="shared" ca="1" si="273"/>
        <v>-2,17259553023597+7,16208762990798i</v>
      </c>
      <c r="CY208" s="223" t="str">
        <f t="shared" ca="1" si="274"/>
        <v>5,29224293454574-5,29224293454419i</v>
      </c>
      <c r="CZ208" s="223" t="str">
        <f t="shared" ca="1" si="275"/>
        <v>-7,16208762990646+2,17259553024099i</v>
      </c>
      <c r="DA208" s="223" t="str">
        <f t="shared" ca="1" si="276"/>
        <v>7,34055182133858+1,46012654065499i</v>
      </c>
      <c r="DB208" s="223" t="str">
        <f t="shared" ca="1" si="277"/>
        <v>-5,78548985666997-4,74802881992635i</v>
      </c>
      <c r="DC208" s="223" t="str">
        <f t="shared" ca="1" si="278"/>
        <v>2,86414123720398+6,9146486194043i</v>
      </c>
      <c r="DD208" s="223" t="str">
        <f t="shared" ca="1" si="279"/>
        <v>0,73359573430118-7,44832248597611i</v>
      </c>
      <c r="DE208" s="223" t="str">
        <f t="shared" ca="1" si="280"/>
        <v>-4,15808859223463+6,22301934880572i</v>
      </c>
      <c r="DF208" s="223" t="str">
        <f t="shared" ca="1" si="281"/>
        <v>6,60061776276601-3,52810369835412i</v>
      </c>
      <c r="DG208" s="223" t="str">
        <f t="shared" ca="1" si="282"/>
        <v>-7,48436173340668-1,8557887977241E-12i</v>
      </c>
      <c r="DH208" s="223" t="str">
        <f t="shared" ca="1" si="283"/>
        <v>6,60061776276777+3,52810369835082i</v>
      </c>
      <c r="DI208" s="223" t="str">
        <f t="shared" ca="1" si="284"/>
        <v>-4,15808859223155-6,22301934880779i</v>
      </c>
      <c r="DJ208" s="223" t="str">
        <f t="shared" ca="1" si="285"/>
        <v>0,733595734297275+7,4483224859765i</v>
      </c>
      <c r="DK208" s="223" t="str">
        <f t="shared" ca="1" si="286"/>
        <v>2,86414123720072-6,91464861940565i</v>
      </c>
      <c r="DL208" s="223" t="str">
        <f t="shared" ca="1" si="287"/>
        <v>-5,78548985667246+4,74802881992331i</v>
      </c>
      <c r="DM208" s="223" t="str">
        <f t="shared" ca="1" si="288"/>
        <v>7,34055182133789-1,46012654065844i</v>
      </c>
      <c r="DN208" s="223" t="str">
        <f t="shared" ca="1" si="289"/>
        <v>-7,1620876299076-2,17259553023721i</v>
      </c>
      <c r="DO208" s="223" t="str">
        <f t="shared" ca="1" si="290"/>
        <v>5,29224293454312+5,29224293454681i</v>
      </c>
      <c r="DP208" s="223" t="str">
        <f t="shared" ca="1" si="291"/>
        <v>-2,17259553023954-7,16208762990689i</v>
      </c>
      <c r="DQ208" s="223" t="str">
        <f t="shared" ca="1" si="292"/>
        <v>-1,46012654065648+7,34055182133829i</v>
      </c>
      <c r="DR208" s="223" t="str">
        <f t="shared" ca="1" si="293"/>
        <v>4,74802881992768-5,78548985666887i</v>
      </c>
      <c r="DS208" s="223" t="str">
        <f t="shared" ca="1" si="294"/>
        <v>-6,91464861940489+2,86414123720258i</v>
      </c>
      <c r="DT208" s="223" t="str">
        <f t="shared" ca="1" si="295"/>
        <v>7,44832248597594+0,7335957343029i</v>
      </c>
      <c r="DU208" s="223" t="str">
        <f t="shared" ca="1" si="296"/>
        <v>-6,2230193488089-4,15808859222988i</v>
      </c>
      <c r="DV208" s="223" t="str">
        <f t="shared" ca="1" si="297"/>
        <v>3,52810369835296+6,60061776276663i</v>
      </c>
      <c r="DW208" s="223" t="str">
        <f t="shared" ca="1" si="298"/>
        <v>3,37049093927866E-12-7,48436173340668i</v>
      </c>
      <c r="DX208" s="223" t="str">
        <f t="shared" ca="1" si="299"/>
        <v>-3,52810369835216+6,60061776276706i</v>
      </c>
      <c r="DY208" s="223" t="str">
        <f t="shared" ca="1" si="300"/>
        <v>6,22301934880863-4,15808859223029i</v>
      </c>
      <c r="DZ208" s="223" t="str">
        <f t="shared" ca="1" si="301"/>
        <v>-7,44832248597589+0,733595734303388i</v>
      </c>
      <c r="EA208" s="223" t="str">
        <f t="shared" ca="1" si="302"/>
        <v>6,91464861940508+2,86414123720212i</v>
      </c>
      <c r="EB208" s="223" t="str">
        <f t="shared" ca="1" si="303"/>
        <v>-4,74802881992214-5,78548985667341i</v>
      </c>
      <c r="EC208" s="223" t="str">
        <f t="shared" ca="1" si="304"/>
        <v>1,46012654065695+7,34055182133819i</v>
      </c>
      <c r="ED208" s="223" t="str">
        <f t="shared" ca="1" si="305"/>
        <v>2,17259553023907-7,16208762990704i</v>
      </c>
      <c r="EE208" s="223" t="str">
        <f t="shared" ca="1" si="306"/>
        <v>-5,29224293454277+5,29224293454716i</v>
      </c>
      <c r="EF208" s="223" t="str">
        <f t="shared" ca="1" si="307"/>
        <v>7,16208762990733-2,1725955302381i</v>
      </c>
      <c r="EG208" s="223" t="str">
        <f t="shared" ca="1" si="308"/>
        <v>-7,34055182133799-1,46012654065796i</v>
      </c>
      <c r="EH208" s="223" t="str">
        <f t="shared" ca="1" si="309"/>
        <v>5,78548985667276+4,74802881992293i</v>
      </c>
      <c r="EI208" s="223" t="str">
        <f t="shared" ca="1" si="310"/>
        <v>-2,86414123720118-6,91464861940546i</v>
      </c>
      <c r="EJ208" s="223" t="str">
        <f t="shared" ca="1" si="311"/>
        <v>-0,733595734304407+7,44832248597579i</v>
      </c>
      <c r="EK208" s="223" t="str">
        <f t="shared" ca="1" si="312"/>
        <v>4,15808859223113-6,22301934880806i</v>
      </c>
      <c r="EL208" s="223" t="str">
        <f t="shared" ca="1" si="313"/>
        <v>-6,60061776276754+3,52810369835126i</v>
      </c>
      <c r="EM208" s="223" t="str">
        <f t="shared" ca="1" si="314"/>
        <v>7,48436173340668-2,34723097077004E-12i</v>
      </c>
      <c r="EN208" s="223"/>
      <c r="EO208" s="223"/>
      <c r="EP208" s="223"/>
    </row>
    <row r="209" spans="1:146" ht="15.75" thickBot="1">
      <c r="A209" s="257">
        <f t="shared" si="181"/>
        <v>2.1289062500000015E-3</v>
      </c>
      <c r="B209" s="256">
        <v>109</v>
      </c>
      <c r="C209" s="230">
        <f t="shared" si="182"/>
        <v>21800</v>
      </c>
      <c r="D209" s="229">
        <f t="shared" si="315"/>
        <v>136973.43969651498</v>
      </c>
      <c r="E209" s="229" t="str">
        <f t="shared" si="316"/>
        <v>136973,439696515i</v>
      </c>
      <c r="F209" s="229" t="str">
        <f t="shared" si="320"/>
        <v>0,00444035308748114+0,00120194174972616i</v>
      </c>
      <c r="G209" s="229" t="str">
        <f t="shared" si="321"/>
        <v>-3,94698013381356+2,43032957329563i</v>
      </c>
      <c r="H209" s="229" t="str">
        <f t="shared" si="319"/>
        <v>0,00200642122165745-0,0038767404438177i</v>
      </c>
      <c r="I209" s="229" t="str">
        <f t="shared" si="317"/>
        <v>-0,00198866232025774+0,0037872752500141i</v>
      </c>
      <c r="J209" s="255" t="str">
        <f ca="1">IMPRODUCT(1/N_FFT2,DT100)</f>
        <v>0,0177795666161228-0,00446104862879961i</v>
      </c>
      <c r="K209" s="254" t="str">
        <f t="shared" ca="1" si="318"/>
        <v>-0,0000184623351390337+0,0000762076319181501i</v>
      </c>
      <c r="N209" s="246">
        <f t="shared" ca="1" si="185"/>
        <v>17.484602432428243</v>
      </c>
      <c r="O209" s="223">
        <f t="shared" ca="1" si="186"/>
        <v>7.4846024324282423</v>
      </c>
      <c r="P209" s="223" t="str">
        <f t="shared" ca="1" si="187"/>
        <v>-6,68542877743198-3,36516205158015i</v>
      </c>
      <c r="Q209" s="223" t="str">
        <f t="shared" ca="1" si="188"/>
        <v>4,4585724633999+6,01168904386471i</v>
      </c>
      <c r="R209" s="223" t="str">
        <f t="shared" ca="1" si="189"/>
        <v>-1,27958176846784-7,37441143884144i</v>
      </c>
      <c r="S209" s="223" t="str">
        <f t="shared" ca="1" si="190"/>
        <v>-2,17266540147563+7,16231796450992i</v>
      </c>
      <c r="T209" s="223" t="str">
        <f t="shared" ca="1" si="191"/>
        <v>5,1609368383969-5,42070147873765i</v>
      </c>
      <c r="U209" s="223" t="str">
        <f t="shared" ca="1" si="192"/>
        <v>-7,04708300050734+2,52148661615945i</v>
      </c>
      <c r="V209" s="223" t="str">
        <f t="shared" ca="1" si="193"/>
        <v>7,42831473879275+0,916195237351288i</v>
      </c>
      <c r="W209" s="223" t="str">
        <f t="shared" ca="1" si="194"/>
        <v>-6,22321948272994-4,15822231744304i</v>
      </c>
      <c r="X209" s="223" t="str">
        <f t="shared" ca="1" si="195"/>
        <v>3,68914700850237+6,51225521007652i</v>
      </c>
      <c r="Y209" s="223" t="str">
        <f t="shared" ca="1" si="196"/>
        <v>-0,367252034624714-7,47558690101151i</v>
      </c>
      <c r="Z209" s="223" t="str">
        <f t="shared" ca="1" si="197"/>
        <v>-3,03307012452243+6,84249656128816i</v>
      </c>
      <c r="AA209" s="223" t="str">
        <f t="shared" ca="1" si="198"/>
        <v>5,7856759195312-4,74818151776736i</v>
      </c>
      <c r="AB209" s="223" t="str">
        <f t="shared" ca="1" si="199"/>
        <v>-7,30274253581172+1,63988567502644i</v>
      </c>
      <c r="AC209" s="223" t="str">
        <f t="shared" ca="1" si="200"/>
        <v>7,26029827719128+1,81861004553592i</v>
      </c>
      <c r="AD209" s="223" t="str">
        <f t="shared" ca="1" si="201"/>
        <v>-5,66740717441875-4,88873904916776i</v>
      </c>
      <c r="AE209" s="223" t="str">
        <f t="shared" ca="1" si="202"/>
        <v>2,86423334872951+6,91487099630474i</v>
      </c>
      <c r="AF209" s="223" t="str">
        <f t="shared" ca="1" si="203"/>
        <v>0,550601511658545-7,4643225778948i</v>
      </c>
      <c r="AG209" s="223" t="str">
        <f t="shared" ca="1" si="204"/>
        <v>-3,84785464970692+6,41975764077115i</v>
      </c>
      <c r="AH209" s="223" t="str">
        <f t="shared" ca="1" si="205"/>
        <v>6,32339304951366-4,00424448715025i</v>
      </c>
      <c r="AI209" s="223" t="str">
        <f t="shared" ca="1" si="206"/>
        <v>-7,44856202596614+0,733619326930536i</v>
      </c>
      <c r="AJ209" s="223" t="str">
        <f t="shared" ca="1" si="207"/>
        <v>6,98308017159645+2,69367126586881i</v>
      </c>
      <c r="AK209" s="223" t="str">
        <f t="shared" ca="1" si="208"/>
        <v>-5,02635178696707-5,54572459514207i</v>
      </c>
      <c r="AL209" s="223" t="str">
        <f t="shared" ca="1" si="209"/>
        <v>1,99623895335598+7,21348068636875i</v>
      </c>
      <c r="AM209" s="223" t="str">
        <f t="shared" ca="1" si="210"/>
        <v>1,46017349870512-7,34078789539583i</v>
      </c>
      <c r="AN209" s="223" t="str">
        <f t="shared" ca="1" si="211"/>
        <v>-4,60476385936622+5,9004595898104i</v>
      </c>
      <c r="AO209" s="223" t="str">
        <f t="shared" ca="1" si="212"/>
        <v>6,76600046220088-3,20007989228524i</v>
      </c>
      <c r="AP209" s="223" t="str">
        <f t="shared" ca="1" si="213"/>
        <v>-7,48234821010926-0,183681338697221i</v>
      </c>
      <c r="AQ209" s="223" t="str">
        <f t="shared" ca="1" si="214"/>
        <v>6,6008300403518+3,52821716308677i</v>
      </c>
      <c r="AR209" s="223" t="str">
        <f t="shared" ca="1" si="215"/>
        <v>6,6008300403518+3,52821716308677i</v>
      </c>
      <c r="AS209" s="223" t="str">
        <f t="shared" ca="1" si="216"/>
        <v>1,09821926601961+7,40359291258333i</v>
      </c>
      <c r="AT209" s="223" t="str">
        <f t="shared" ca="1" si="217"/>
        <v>2,34778311719792-7,10684093012579i</v>
      </c>
      <c r="AU209" s="223" t="str">
        <f t="shared" ca="1" si="218"/>
        <v>-5,29241313445516+5,29241313445551i</v>
      </c>
      <c r="AV209" s="223" t="str">
        <f t="shared" ca="1" si="219"/>
        <v>7,10684093012587-2,34778311719768i</v>
      </c>
      <c r="AW209" s="223" t="str">
        <f t="shared" ca="1" si="220"/>
        <v>-7,40359291258329-1,09821926601986i</v>
      </c>
      <c r="AX209" s="223" t="str">
        <f t="shared" ca="1" si="221"/>
        <v>6,11929728123053+4,3096953900984i</v>
      </c>
      <c r="AY209" s="223" t="str">
        <f t="shared" ca="1" si="222"/>
        <v>-3,52821716308665-6,60083004035187i</v>
      </c>
      <c r="AZ209" s="223" t="str">
        <f t="shared" ca="1" si="223"/>
        <v>0,183681338697716+7,48234821010924i</v>
      </c>
      <c r="BA209" s="223" t="str">
        <f t="shared" ca="1" si="224"/>
        <v>3,20007989228681-6,76600046220014i</v>
      </c>
      <c r="BB209" s="223" t="str">
        <f t="shared" ca="1" si="225"/>
        <v>-5,90045958980918+4,60476385936779i</v>
      </c>
      <c r="BC209" s="223" t="str">
        <f t="shared" ca="1" si="226"/>
        <v>7,34078789539632-1,46017349870269i</v>
      </c>
      <c r="BD209" s="223" t="str">
        <f t="shared" ca="1" si="227"/>
        <v>-7,21348068636888-1,9962389533555i</v>
      </c>
      <c r="BE209" s="223" t="str">
        <f t="shared" ca="1" si="228"/>
        <v>5,5457245951399+5,02635178696947i</v>
      </c>
      <c r="BF209" s="223" t="str">
        <f t="shared" ca="1" si="229"/>
        <v>-2,69367126586853-6,98308017159656i</v>
      </c>
      <c r="BG209" s="223" t="str">
        <f t="shared" ca="1" si="230"/>
        <v>-0,733619326927027+7,44856202596648i</v>
      </c>
      <c r="BH209" s="223" t="str">
        <f t="shared" ca="1" si="231"/>
        <v>4,00424448715104-6,32339304951315i</v>
      </c>
      <c r="BI209" s="223" t="str">
        <f t="shared" ca="1" si="232"/>
        <v>-6,4197576407701+3,84785464970867i</v>
      </c>
      <c r="BJ209" s="223" t="str">
        <f t="shared" ca="1" si="233"/>
        <v>7,46432257789493-0,550601511656811i</v>
      </c>
      <c r="BK209" s="223" t="str">
        <f t="shared" ca="1" si="234"/>
        <v>-6,91487099630521-2,86423334872836i</v>
      </c>
      <c r="BL209" s="223" t="str">
        <f t="shared" ca="1" si="235"/>
        <v>4,88873904916587+5,66740717442037i</v>
      </c>
      <c r="BM209" s="223" t="str">
        <f t="shared" ca="1" si="236"/>
        <v>-1,8186100455364-7,26029827719116i</v>
      </c>
      <c r="BN209" s="223" t="str">
        <f t="shared" ca="1" si="237"/>
        <v>-1,63988567502964+7,30274253581101i</v>
      </c>
      <c r="BO209" s="223" t="str">
        <f t="shared" ca="1" si="238"/>
        <v>4,7481815177676-5,78567591953101i</v>
      </c>
      <c r="BP209" s="223" t="str">
        <f t="shared" ca="1" si="239"/>
        <v>-6,84249656128707+3,03307012452488i</v>
      </c>
      <c r="BQ209" s="223" t="str">
        <f t="shared" ca="1" si="240"/>
        <v>7,47558690101145+0,367252034625786i</v>
      </c>
      <c r="BR209" s="223" t="str">
        <f t="shared" ca="1" si="241"/>
        <v>-6,51225521007756-3,68914700850053i</v>
      </c>
      <c r="BS209" s="223" t="str">
        <f t="shared" ca="1" si="242"/>
        <v>4,15822231744167+6,22321948273084i</v>
      </c>
      <c r="BT209" s="223" t="str">
        <f t="shared" ca="1" si="243"/>
        <v>-0,91619523735262-7,42831473879258i</v>
      </c>
      <c r="BU209" s="223" t="str">
        <f t="shared" ca="1" si="244"/>
        <v>-2,52148661616242+7,04708300050628i</v>
      </c>
      <c r="BV209" s="223" t="str">
        <f t="shared" ca="1" si="245"/>
        <v>5,42070147873727-5,16093683839731i</v>
      </c>
      <c r="BW209" s="223" t="str">
        <f t="shared" ca="1" si="246"/>
        <v>-7,16231796451105+2,17266540147188i</v>
      </c>
      <c r="BX209" s="223" t="str">
        <f t="shared" ca="1" si="247"/>
        <v>7,37441143884136+1,27958176846826i</v>
      </c>
      <c r="BY209" s="223" t="str">
        <f t="shared" ca="1" si="248"/>
        <v>-6,01168904386643-4,45857246339756i</v>
      </c>
      <c r="BZ209" s="223" t="str">
        <f t="shared" ca="1" si="249"/>
        <v>3,36516205157902+6,68542877743255i</v>
      </c>
      <c r="CA209" s="223" t="str">
        <f t="shared" ca="1" si="250"/>
        <v>-1,98420954969242E-12-7,48460243242824i</v>
      </c>
      <c r="CB209" s="223" t="str">
        <f t="shared" ca="1" si="251"/>
        <v>-3,36516205158211+6,68542877743099i</v>
      </c>
      <c r="CC209" s="223" t="str">
        <f t="shared" ca="1" si="252"/>
        <v>6,01168904386407-4,45857246340075i</v>
      </c>
      <c r="CD209" s="223" t="str">
        <f t="shared" ca="1" si="253"/>
        <v>-7,37441143884196+1,27958176846484i</v>
      </c>
      <c r="CE209" s="223" t="str">
        <f t="shared" ca="1" si="254"/>
        <v>7,16231796451004+2,17266540147521i</v>
      </c>
      <c r="CF209" s="223" t="str">
        <f t="shared" ca="1" si="255"/>
        <v>-5,42070147874-5,16093683839443i</v>
      </c>
      <c r="CG209" s="223" t="str">
        <f t="shared" ca="1" si="256"/>
        <v>2,52148661615915+7,04708300050745i</v>
      </c>
      <c r="CH209" s="223" t="str">
        <f t="shared" ca="1" si="257"/>
        <v>0,916195237348474-7,4283147387931i</v>
      </c>
      <c r="CI209" s="223" t="str">
        <f t="shared" ca="1" si="258"/>
        <v>-4,15822231744439+6,22321948272903i</v>
      </c>
      <c r="CJ209" s="223" t="str">
        <f t="shared" ca="1" si="259"/>
        <v>6,5122552100755-3,68914700850417i</v>
      </c>
      <c r="CK209" s="223" t="str">
        <f t="shared" ca="1" si="260"/>
        <v>-7,47558690101162+0,367252034622313i</v>
      </c>
      <c r="CL209" s="223" t="str">
        <f t="shared" ca="1" si="261"/>
        <v>6,84249656128868+3,03307012452125i</v>
      </c>
      <c r="CM209" s="223" t="str">
        <f t="shared" ca="1" si="262"/>
        <v>-4,74818151776491-5,78567591953321i</v>
      </c>
      <c r="CN209" s="223" t="str">
        <f t="shared" ca="1" si="263"/>
        <v>1,63988567502625+7,30274253581177i</v>
      </c>
      <c r="CO209" s="223" t="str">
        <f t="shared" ca="1" si="264"/>
        <v>1,81861004553254-7,26029827719212i</v>
      </c>
      <c r="CP209" s="223" t="str">
        <f t="shared" ca="1" si="265"/>
        <v>-4,88873904916851+5,6674071744181i</v>
      </c>
      <c r="CQ209" s="223" t="str">
        <f t="shared" ca="1" si="266"/>
        <v>6,9148709963037-2,86423334873203i</v>
      </c>
      <c r="CR209" s="223" t="str">
        <f t="shared" ca="1" si="267"/>
        <v>-7,46432257789468-0,550601511660278i</v>
      </c>
      <c r="CS209" s="223" t="str">
        <f t="shared" ca="1" si="268"/>
        <v>6,41975764077215+3,84785464970526i</v>
      </c>
      <c r="CT209" s="223" t="str">
        <f t="shared" ca="1" si="269"/>
        <v>-4,0042444871481-6,32339304951501i</v>
      </c>
      <c r="CU209" s="223" t="str">
        <f t="shared" ca="1" si="270"/>
        <v>0,733619326930976+7,44856202596609i</v>
      </c>
      <c r="CV209" s="223" t="str">
        <f t="shared" ca="1" si="271"/>
        <v>2,69367126587187-6,98308017159527i</v>
      </c>
      <c r="CW209" s="223" t="str">
        <f t="shared" ca="1" si="272"/>
        <v>-5,54572459514231+5,02635178696681i</v>
      </c>
      <c r="CX209" s="223" t="str">
        <f t="shared" ca="1" si="273"/>
        <v>7,2134806863678-1,99623895335943i</v>
      </c>
      <c r="CY209" s="223" t="str">
        <f t="shared" ca="1" si="274"/>
        <v>-7,34078789539566-1,460173498706i</v>
      </c>
      <c r="CZ209" s="223" t="str">
        <f t="shared" ca="1" si="275"/>
        <v>5,90045958981168+4,60476385936457i</v>
      </c>
      <c r="DA209" s="223" t="str">
        <f t="shared" ca="1" si="276"/>
        <v>-3,20007989228376-6,76600046220157i</v>
      </c>
      <c r="DB209" s="223" t="str">
        <f t="shared" ca="1" si="277"/>
        <v>-0,183681338695875+7,48234821010929i</v>
      </c>
      <c r="DC209" s="223" t="str">
        <f t="shared" ca="1" si="278"/>
        <v>3,52821716308896-6,60083004035062i</v>
      </c>
      <c r="DD209" s="223" t="str">
        <f t="shared" ca="1" si="279"/>
        <v>-6,11929728123039+4,3096953900986i</v>
      </c>
      <c r="DE209" s="223" t="str">
        <f t="shared" ca="1" si="280"/>
        <v>7,4035929125838-1,09821926601641i</v>
      </c>
      <c r="DF209" s="223" t="str">
        <f t="shared" ca="1" si="281"/>
        <v>-7,10684093012571-2,34778311719815i</v>
      </c>
      <c r="DG209" s="223" t="str">
        <f t="shared" ca="1" si="282"/>
        <v>5,29241313445744+5,29241313445323i</v>
      </c>
      <c r="DH209" s="223" t="str">
        <f t="shared" ca="1" si="283"/>
        <v>-2,34778311719673-7,10684093012618i</v>
      </c>
      <c r="DI209" s="223" t="str">
        <f t="shared" ca="1" si="284"/>
        <v>-1,09821926601768+7,40359291258362i</v>
      </c>
      <c r="DJ209" s="223" t="str">
        <f t="shared" ca="1" si="285"/>
        <v>4,30969539009964-6,11929728122965i</v>
      </c>
      <c r="DK209" s="223" t="str">
        <f t="shared" ca="1" si="286"/>
        <v>-6,60083004035133+3,52821716308764i</v>
      </c>
      <c r="DL209" s="223" t="str">
        <f t="shared" ca="1" si="287"/>
        <v>7,48234821010932-0,183681338694383i</v>
      </c>
      <c r="DM209" s="223" t="str">
        <f t="shared" ca="1" si="288"/>
        <v>-6,76600046220103-3,20007989228492i</v>
      </c>
      <c r="DN209" s="223" t="str">
        <f t="shared" ca="1" si="289"/>
        <v>4,60476385936357+5,90045958981247i</v>
      </c>
      <c r="DO209" s="223" t="str">
        <f t="shared" ca="1" si="290"/>
        <v>-1,46017349870453-7,34078789539595i</v>
      </c>
      <c r="DP209" s="223" t="str">
        <f t="shared" ca="1" si="291"/>
        <v>-1,99623895335349+7,21348068636944i</v>
      </c>
      <c r="DQ209" s="223" t="str">
        <f t="shared" ca="1" si="292"/>
        <v>5,02635178696792-5,54572459514131i</v>
      </c>
      <c r="DR209" s="223" t="str">
        <f t="shared" ca="1" si="293"/>
        <v>-6,98308017159589+2,69367126587028i</v>
      </c>
      <c r="DS209" s="223" t="str">
        <f t="shared" ca="1" si="294"/>
        <v>7,44856202596593+0,733619326932674i</v>
      </c>
      <c r="DT209" s="223" t="str">
        <f t="shared" ca="1" si="295"/>
        <v>-6,32339304951421-4,00424448714937i</v>
      </c>
      <c r="DU209" s="223" t="str">
        <f t="shared" ca="1" si="296"/>
        <v>3,84785464970398+6,41975764077292i</v>
      </c>
      <c r="DV209" s="223" t="str">
        <f t="shared" ca="1" si="297"/>
        <v>-0,550601511659002-7,46432257789477i</v>
      </c>
      <c r="DW209" s="223" t="str">
        <f t="shared" ca="1" si="298"/>
        <v>-2,86423334872653+6,91487099630597i</v>
      </c>
      <c r="DX209" s="223" t="str">
        <f t="shared" ca="1" si="299"/>
        <v>5,66740717441907-4,88873904916738i</v>
      </c>
      <c r="DY209" s="223" t="str">
        <f t="shared" ca="1" si="300"/>
        <v>-7,26029827719062+1,81861004553852i</v>
      </c>
      <c r="DZ209" s="223" t="str">
        <f t="shared" ca="1" si="301"/>
        <v>7,30274253581149+1,6398856750275i</v>
      </c>
      <c r="EA209" s="223" t="str">
        <f t="shared" ca="1" si="302"/>
        <v>-5,78567591953227-4,74818151776606i</v>
      </c>
      <c r="EB209" s="223" t="str">
        <f t="shared" ca="1" si="303"/>
        <v>3,03307012451989+6,84249656128928i</v>
      </c>
      <c r="EC209" s="223" t="str">
        <f t="shared" ca="1" si="304"/>
        <v>0,367252034623592-7,47558690101156i</v>
      </c>
      <c r="ED209" s="223" t="str">
        <f t="shared" ca="1" si="305"/>
        <v>-3,68914700850529+6,51225521007487i</v>
      </c>
      <c r="EE209" s="223" t="str">
        <f t="shared" ca="1" si="306"/>
        <v>6,22321948272986-4,15822231744315i</v>
      </c>
      <c r="EF209" s="223" t="str">
        <f t="shared" ca="1" si="307"/>
        <v>-7,42831473879234+0,916195237354589i</v>
      </c>
      <c r="EG209" s="223" t="str">
        <f t="shared" ca="1" si="308"/>
        <v>7,04708300050694+2,52148661616055i</v>
      </c>
      <c r="EH209" s="223" t="str">
        <f t="shared" ca="1" si="309"/>
        <v>-5,16093683839859-5,42070147873604i</v>
      </c>
      <c r="EI209" s="223" t="str">
        <f t="shared" ca="1" si="310"/>
        <v>2,17266540147358+7,16231796451054i</v>
      </c>
      <c r="EJ209" s="223" t="str">
        <f t="shared" ca="1" si="311"/>
        <v>1,27958176846631-7,37441143884171i</v>
      </c>
      <c r="EK209" s="223" t="str">
        <f t="shared" ca="1" si="312"/>
        <v>-4,45857246340195+6,01168904386318i</v>
      </c>
      <c r="EL209" s="223" t="str">
        <f t="shared" ca="1" si="313"/>
        <v>6,68542877743156-3,36516205158098i</v>
      </c>
      <c r="EM209" s="223" t="str">
        <f t="shared" ca="1" si="314"/>
        <v>-7,48460243242824-3,26423754885856E-12i</v>
      </c>
      <c r="EN209" s="223"/>
      <c r="EO209" s="223"/>
      <c r="EP209" s="223"/>
    </row>
    <row r="210" spans="1:146" ht="15.75" thickBot="1">
      <c r="A210" s="257">
        <f t="shared" si="181"/>
        <v>2.1484375000000015E-3</v>
      </c>
      <c r="B210" s="256">
        <v>110</v>
      </c>
      <c r="C210" s="230">
        <f t="shared" si="182"/>
        <v>22000</v>
      </c>
      <c r="D210" s="229">
        <f t="shared" si="315"/>
        <v>138230.07675795088</v>
      </c>
      <c r="E210" s="229" t="str">
        <f t="shared" si="316"/>
        <v>138230,076757951i</v>
      </c>
      <c r="F210" s="229" t="str">
        <f t="shared" si="320"/>
        <v>0,0043634732189485+0,00120735527155064i</v>
      </c>
      <c r="G210" s="229" t="str">
        <f t="shared" si="321"/>
        <v>-3,9184318405672+2,44728010427603i</v>
      </c>
      <c r="H210" s="229" t="str">
        <f t="shared" si="319"/>
        <v>0,00200627578353641-0,00384147939644165i</v>
      </c>
      <c r="I210" s="229" t="str">
        <f t="shared" si="317"/>
        <v>-0,00198872628291323+0,00375436584002674i</v>
      </c>
      <c r="J210" s="255" t="str">
        <f ca="1">IMPRODUCT(1/N_FFT2,DU100)</f>
        <v>0,0202540070882371+0,0000755040492408844i</v>
      </c>
      <c r="K210" s="254" t="str">
        <f t="shared" ca="1" si="318"/>
        <v>-0,0000405631460539417+0,0000758907954485451i</v>
      </c>
      <c r="N210" s="246">
        <f t="shared" ca="1" si="185"/>
        <v>17.484825304437436</v>
      </c>
      <c r="O210" s="223">
        <f t="shared" ca="1" si="186"/>
        <v>7.484825304437436</v>
      </c>
      <c r="P210" s="223" t="str">
        <f t="shared" ca="1" si="187"/>
        <v>-6,76620193611086-3,20017518234808i</v>
      </c>
      <c r="Q210" s="223" t="str">
        <f t="shared" ca="1" si="188"/>
        <v>4,74832290627324+5,78584820192405i</v>
      </c>
      <c r="R210" s="223" t="str">
        <f t="shared" ca="1" si="189"/>
        <v>-1,81866419901667-7,2605144700057i</v>
      </c>
      <c r="S210" s="223" t="str">
        <f t="shared" ca="1" si="190"/>
        <v>-1,46021697887727+7,34100648498185i</v>
      </c>
      <c r="T210" s="223" t="str">
        <f t="shared" ca="1" si="191"/>
        <v>4,45870522810101-6,01186805634087i</v>
      </c>
      <c r="U210" s="223" t="str">
        <f t="shared" ca="1" si="192"/>
        <v>-6,60102659591592+3,52832222422466i</v>
      </c>
      <c r="V210" s="223" t="str">
        <f t="shared" ca="1" si="193"/>
        <v>7,4758095045616-0,36726297043576i</v>
      </c>
      <c r="W210" s="223" t="str">
        <f t="shared" ca="1" si="194"/>
        <v>-6,91507690319223-2,86431863815539i</v>
      </c>
      <c r="X210" s="223" t="str">
        <f t="shared" ca="1" si="195"/>
        <v>5,02650145866076+5,54588973240798i</v>
      </c>
      <c r="Y210" s="223" t="str">
        <f t="shared" ca="1" si="196"/>
        <v>-2,17273009780476-7,16253123972526i</v>
      </c>
      <c r="Z210" s="223" t="str">
        <f t="shared" ca="1" si="197"/>
        <v>-1,09825196813571+7,40381337233949i</v>
      </c>
      <c r="AA210" s="223" t="str">
        <f t="shared" ca="1" si="198"/>
        <v>4,15834613849757-6,22340479403271i</v>
      </c>
      <c r="AB210" s="223" t="str">
        <f t="shared" ca="1" si="199"/>
        <v>-6,41994880446986+3,84796922881835i</v>
      </c>
      <c r="AC210" s="223" t="str">
        <f t="shared" ca="1" si="200"/>
        <v>7,44878382478571-0,733641172207303i</v>
      </c>
      <c r="AD210" s="223" t="str">
        <f t="shared" ca="1" si="201"/>
        <v>-7,0472928443247-2,5215616994785i</v>
      </c>
      <c r="AE210" s="223" t="str">
        <f t="shared" ca="1" si="202"/>
        <v>5,2925707287646+5,29257072876415i</v>
      </c>
      <c r="AF210" s="223" t="str">
        <f t="shared" ca="1" si="203"/>
        <v>-2,52156169947841-7,04729284432473i</v>
      </c>
      <c r="AG210" s="223" t="str">
        <f t="shared" ca="1" si="204"/>
        <v>-0,733641172207394+7,4487838247857i</v>
      </c>
      <c r="AH210" s="223" t="str">
        <f t="shared" ca="1" si="205"/>
        <v>3,84796922881842-6,41994880446982i</v>
      </c>
      <c r="AI210" s="223" t="str">
        <f t="shared" ca="1" si="206"/>
        <v>-6,22340479403276+4,15834613849749i</v>
      </c>
      <c r="AJ210" s="223" t="str">
        <f t="shared" ca="1" si="207"/>
        <v>7,4038133723395-1,0982519681356i</v>
      </c>
      <c r="AK210" s="223" t="str">
        <f t="shared" ca="1" si="208"/>
        <v>-7,16253123972523-2,17273009780487i</v>
      </c>
      <c r="AL210" s="223" t="str">
        <f t="shared" ca="1" si="209"/>
        <v>5,5458897324079+5,02650145866085i</v>
      </c>
      <c r="AM210" s="223" t="str">
        <f t="shared" ca="1" si="210"/>
        <v>-2,86431863815533-6,91507690319225i</v>
      </c>
      <c r="AN210" s="223" t="str">
        <f t="shared" ca="1" si="211"/>
        <v>-0,367262970435825+7,4758095045616i</v>
      </c>
      <c r="AO210" s="223" t="str">
        <f t="shared" ca="1" si="212"/>
        <v>3,52832222422472-6,60102659591589i</v>
      </c>
      <c r="AP210" s="223" t="str">
        <f t="shared" ca="1" si="213"/>
        <v>-6,01186805634092+4,45870522810094i</v>
      </c>
      <c r="AQ210" s="223" t="str">
        <f t="shared" ca="1" si="214"/>
        <v>7,34100648498186-1,46021697887719i</v>
      </c>
      <c r="AR210" s="223" t="str">
        <f t="shared" ca="1" si="215"/>
        <v>7,34100648498186-1,46021697887719i</v>
      </c>
      <c r="AS210" s="223" t="str">
        <f t="shared" ca="1" si="216"/>
        <v>5,78584820192381+4,74832290627353i</v>
      </c>
      <c r="AT210" s="223" t="str">
        <f t="shared" ca="1" si="217"/>
        <v>-3,2001751823482-6,7662019361108i</v>
      </c>
      <c r="AU210" s="223" t="str">
        <f t="shared" ca="1" si="218"/>
        <v>-9,16961640379971E-14+7,48482530443744i</v>
      </c>
      <c r="AV210" s="223" t="str">
        <f t="shared" ca="1" si="219"/>
        <v>3,20017518234836-6,76620193611073i</v>
      </c>
      <c r="AW210" s="223" t="str">
        <f t="shared" ca="1" si="220"/>
        <v>-5,78584820192393+4,74832290627339i</v>
      </c>
      <c r="AX210" s="223" t="str">
        <f t="shared" ca="1" si="221"/>
        <v>7,26051447000568-1,81866419901672i</v>
      </c>
      <c r="AY210" s="223" t="str">
        <f t="shared" ca="1" si="222"/>
        <v>-7,34100648498182-1,46021697887737i</v>
      </c>
      <c r="AZ210" s="223" t="str">
        <f t="shared" ca="1" si="223"/>
        <v>6,01186805634125+4,45870522810049i</v>
      </c>
      <c r="BA210" s="223" t="str">
        <f t="shared" ca="1" si="224"/>
        <v>-3,52832222422652-6,60102659591492i</v>
      </c>
      <c r="BB210" s="223" t="str">
        <f t="shared" ca="1" si="225"/>
        <v>0,367262970432667+7,47580950456176i</v>
      </c>
      <c r="BC210" s="223" t="str">
        <f t="shared" ca="1" si="226"/>
        <v>2,86431863815619-6,9150769031919i</v>
      </c>
      <c r="BD210" s="223" t="str">
        <f t="shared" ca="1" si="227"/>
        <v>-5,54588973240755+5,02650145866122i</v>
      </c>
      <c r="BE210" s="223" t="str">
        <f t="shared" ca="1" si="228"/>
        <v>7,16253123972443-2,17273009780749i</v>
      </c>
      <c r="BF210" s="223" t="str">
        <f t="shared" ca="1" si="229"/>
        <v>-7,40381337233914-1,09825196813804i</v>
      </c>
      <c r="BG210" s="223" t="str">
        <f t="shared" ca="1" si="230"/>
        <v>6,22340479403263+4,15834613849769i</v>
      </c>
      <c r="BH210" s="223" t="str">
        <f t="shared" ca="1" si="231"/>
        <v>-3,8479692288195-6,41994880446918i</v>
      </c>
      <c r="BI210" s="223" t="str">
        <f t="shared" ca="1" si="232"/>
        <v>0,733641172203454+7,44878382478609i</v>
      </c>
      <c r="BJ210" s="223" t="str">
        <f t="shared" ca="1" si="233"/>
        <v>2,52156169948003-7,04729284432414i</v>
      </c>
      <c r="BK210" s="223" t="str">
        <f t="shared" ca="1" si="234"/>
        <v>-5,29257072876417+5,29257072876458i</v>
      </c>
      <c r="BL210" s="223" t="str">
        <f t="shared" ca="1" si="235"/>
        <v>7,04729284432403-2,52156169948038i</v>
      </c>
      <c r="BM210" s="223" t="str">
        <f t="shared" ca="1" si="236"/>
        <v>-7,44878382478541-0,733641172210397i</v>
      </c>
      <c r="BN210" s="223" t="str">
        <f t="shared" ca="1" si="237"/>
        <v>6,41994880446936+3,84796922881919i</v>
      </c>
      <c r="BO210" s="223" t="str">
        <f t="shared" ca="1" si="238"/>
        <v>-4,15834613849808-6,22340479403236i</v>
      </c>
      <c r="BP210" s="223" t="str">
        <f t="shared" ca="1" si="239"/>
        <v>1,0982519681384+7,40381337233909i</v>
      </c>
      <c r="BQ210" s="223" t="str">
        <f t="shared" ca="1" si="240"/>
        <v>2,17273009780704-7,16253123972457i</v>
      </c>
      <c r="BR210" s="223" t="str">
        <f t="shared" ca="1" si="241"/>
        <v>-5,02650145866095+5,5458897324078i</v>
      </c>
      <c r="BS210" s="223" t="str">
        <f t="shared" ca="1" si="242"/>
        <v>6,91507690319172-2,86431863815662i</v>
      </c>
      <c r="BT210" s="223" t="str">
        <f t="shared" ca="1" si="243"/>
        <v>-7,47580950456178-0,367262970432304i</v>
      </c>
      <c r="BU210" s="223" t="str">
        <f t="shared" ca="1" si="244"/>
        <v>6,60102659591514+3,52832222422611i</v>
      </c>
      <c r="BV210" s="223" t="str">
        <f t="shared" ca="1" si="245"/>
        <v>-4,45870522810078-6,01186805634103i</v>
      </c>
      <c r="BW210" s="223" t="str">
        <f t="shared" ca="1" si="246"/>
        <v>1,46021697887929+7,34100648498144i</v>
      </c>
      <c r="BX210" s="223" t="str">
        <f t="shared" ca="1" si="247"/>
        <v>1,81866419901997-7,26051447000486i</v>
      </c>
      <c r="BY210" s="223" t="str">
        <f t="shared" ca="1" si="248"/>
        <v>-4,74832290627418+5,78584820192328i</v>
      </c>
      <c r="BZ210" s="223" t="str">
        <f t="shared" ca="1" si="249"/>
        <v>6,76620193611057-3,20017518234869i</v>
      </c>
      <c r="CA210" s="223" t="str">
        <f t="shared" ca="1" si="250"/>
        <v>-7,48482530443744+2,79484909108479E-12i</v>
      </c>
      <c r="CB210" s="223" t="str">
        <f t="shared" ca="1" si="251"/>
        <v>6,76620193610969+3,20017518235056i</v>
      </c>
      <c r="CC210" s="223" t="str">
        <f t="shared" ca="1" si="252"/>
        <v>-4,74832290627275-5,78584820192446i</v>
      </c>
      <c r="CD210" s="223" t="str">
        <f t="shared" ca="1" si="253"/>
        <v>1,81866419901797+7,26051447000537i</v>
      </c>
      <c r="CE210" s="223" t="str">
        <f t="shared" ca="1" si="254"/>
        <v>1,46021697887381-7,34100648498254i</v>
      </c>
      <c r="CF210" s="223" t="str">
        <f t="shared" ca="1" si="255"/>
        <v>-4,45870522810244+6,0118680563398i</v>
      </c>
      <c r="CG210" s="223" t="str">
        <f t="shared" ca="1" si="256"/>
        <v>6,60102659591602-3,52832222422447i</v>
      </c>
      <c r="CH210" s="223" t="str">
        <f t="shared" ca="1" si="257"/>
        <v>-7,4758095045615+0,367262970437887i</v>
      </c>
      <c r="CI210" s="223" t="str">
        <f t="shared" ca="1" si="258"/>
        <v>6,91507690319101+2,86431863815833i</v>
      </c>
      <c r="CJ210" s="223" t="str">
        <f t="shared" ca="1" si="259"/>
        <v>-5,02650145865942-5,54588973240919i</v>
      </c>
      <c r="CK210" s="223" t="str">
        <f t="shared" ca="1" si="260"/>
        <v>2,17273009780527+7,16253123972511i</v>
      </c>
      <c r="CL210" s="223" t="str">
        <f t="shared" ca="1" si="261"/>
        <v>1,09825196813287-7,40381337233991i</v>
      </c>
      <c r="CM210" s="223" t="str">
        <f t="shared" ca="1" si="262"/>
        <v>-4,15834613849963+6,22340479403134i</v>
      </c>
      <c r="CN210" s="223" t="str">
        <f t="shared" ca="1" si="263"/>
        <v>6,41994880447031-3,8479692288176i</v>
      </c>
      <c r="CO210" s="223" t="str">
        <f t="shared" ca="1" si="264"/>
        <v>-7,44878382478559+0,73364117220855i</v>
      </c>
      <c r="CP210" s="223" t="str">
        <f t="shared" ca="1" si="265"/>
        <v>7,0472928443259+2,52156169947512i</v>
      </c>
      <c r="CQ210" s="223" t="str">
        <f t="shared" ca="1" si="266"/>
        <v>-5,29257072876286-5,29257072876589i</v>
      </c>
      <c r="CR210" s="223" t="str">
        <f t="shared" ca="1" si="267"/>
        <v>2,52156169947829+7,04729284432477i</v>
      </c>
      <c r="CS210" s="223" t="str">
        <f t="shared" ca="1" si="268"/>
        <v>0,733641172205407-7,4487838247859i</v>
      </c>
      <c r="CT210" s="223" t="str">
        <f t="shared" ca="1" si="269"/>
        <v>-3,8479692288211+6,41994880446823i</v>
      </c>
      <c r="CU210" s="223" t="str">
        <f t="shared" ca="1" si="270"/>
        <v>6,22340479403372-4,15834613849606i</v>
      </c>
      <c r="CV210" s="223" t="str">
        <f t="shared" ca="1" si="271"/>
        <v>-7,40381337233941+1,0982519681362i</v>
      </c>
      <c r="CW210" s="223" t="str">
        <f t="shared" ca="1" si="272"/>
        <v>7,16253123972603+2,17273009780224i</v>
      </c>
      <c r="CX210" s="223" t="str">
        <f t="shared" ca="1" si="273"/>
        <v>-5,54588973240631-5,0265014586626i</v>
      </c>
      <c r="CY210" s="223" t="str">
        <f t="shared" ca="1" si="274"/>
        <v>2,86431863815437+6,91507690319265i</v>
      </c>
      <c r="CZ210" s="223" t="str">
        <f t="shared" ca="1" si="275"/>
        <v>0,367262970434521-7,47580950456167i</v>
      </c>
      <c r="DA210" s="223" t="str">
        <f t="shared" ca="1" si="276"/>
        <v>-3,52832222422169+6,60102659591751i</v>
      </c>
      <c r="DB210" s="223" t="str">
        <f t="shared" ca="1" si="277"/>
        <v>6,01186805634236-4,458705228099i</v>
      </c>
      <c r="DC210" s="223" t="str">
        <f t="shared" ca="1" si="278"/>
        <v>-7,34100648498191+1,46021697887691i</v>
      </c>
      <c r="DD210" s="223" t="str">
        <f t="shared" ca="1" si="279"/>
        <v>7,26051447000613+1,81866419901491i</v>
      </c>
      <c r="DE210" s="223" t="str">
        <f t="shared" ca="1" si="280"/>
        <v>-5,78584820192646-4,74832290627031i</v>
      </c>
      <c r="DF210" s="223" t="str">
        <f t="shared" ca="1" si="281"/>
        <v>3,20017518234649+6,76620193611161i</v>
      </c>
      <c r="DG210" s="223" t="str">
        <f t="shared" ca="1" si="282"/>
        <v>-5,75837627646234E-13-7,48482530443744i</v>
      </c>
      <c r="DH210" s="223" t="str">
        <f t="shared" ca="1" si="283"/>
        <v>-3,20017518234584+6,76620193611192i</v>
      </c>
      <c r="DI210" s="223" t="str">
        <f t="shared" ca="1" si="284"/>
        <v>5,78584820192587-4,74832290627103i</v>
      </c>
      <c r="DJ210" s="223" t="str">
        <f t="shared" ca="1" si="285"/>
        <v>-7,2605144700059+1,81866419901581i</v>
      </c>
      <c r="DK210" s="223" t="str">
        <f t="shared" ca="1" si="286"/>
        <v>7,34100648498206+1,4602169788762i</v>
      </c>
      <c r="DL210" s="223" t="str">
        <f t="shared" ca="1" si="287"/>
        <v>-6,01186805634279-4,45870522809842i</v>
      </c>
      <c r="DM210" s="223" t="str">
        <f t="shared" ca="1" si="288"/>
        <v>3,52832222422233+6,60102659591716i</v>
      </c>
      <c r="DN210" s="223" t="str">
        <f t="shared" ca="1" si="289"/>
        <v>-0,367262970435246-7,47580950456163i</v>
      </c>
      <c r="DO210" s="223" t="str">
        <f t="shared" ca="1" si="290"/>
        <v>-2,86431863815351+6,91507690319301i</v>
      </c>
      <c r="DP210" s="223" t="str">
        <f t="shared" ca="1" si="291"/>
        <v>5,54588973241083-5,02650145865762i</v>
      </c>
      <c r="DQ210" s="223" t="str">
        <f t="shared" ca="1" si="292"/>
        <v>-7,16253123972575+2,17273009780314i</v>
      </c>
      <c r="DR210" s="223" t="str">
        <f t="shared" ca="1" si="293"/>
        <v>7,40381337233955+1,09825196813527i</v>
      </c>
      <c r="DS210" s="223" t="str">
        <f t="shared" ca="1" si="294"/>
        <v>-6,22340479403412-4,15834613849546i</v>
      </c>
      <c r="DT210" s="223" t="str">
        <f t="shared" ca="1" si="295"/>
        <v>3,84796922881551+6,41994880447157i</v>
      </c>
      <c r="DU210" s="223" t="str">
        <f t="shared" ca="1" si="296"/>
        <v>-0,733641172206129-7,44878382478583i</v>
      </c>
      <c r="DV210" s="223" t="str">
        <f t="shared" ca="1" si="297"/>
        <v>-2,52156169947721+7,04729284432516i</v>
      </c>
      <c r="DW210" s="223" t="str">
        <f t="shared" ca="1" si="298"/>
        <v>5,29257072876219-5,29257072876656i</v>
      </c>
      <c r="DX210" s="223" t="str">
        <f t="shared" ca="1" si="299"/>
        <v>-7,04729284432567+2,5215616994758i</v>
      </c>
      <c r="DY210" s="223" t="str">
        <f t="shared" ca="1" si="300"/>
        <v>7,44878382478568+0,733641172207615i</v>
      </c>
      <c r="DZ210" s="223" t="str">
        <f t="shared" ca="1" si="301"/>
        <v>-6,4199488044708-3,84796922881679i</v>
      </c>
      <c r="EA210" s="223" t="str">
        <f t="shared" ca="1" si="302"/>
        <v>4,15834613850023+6,22340479403093i</v>
      </c>
      <c r="EB210" s="223" t="str">
        <f t="shared" ca="1" si="303"/>
        <v>-1,0982519681338-7,40381337233977i</v>
      </c>
      <c r="EC210" s="223" t="str">
        <f t="shared" ca="1" si="304"/>
        <v>-2,17273009780457+7,16253123972532i</v>
      </c>
      <c r="ED210" s="223" t="str">
        <f t="shared" ca="1" si="305"/>
        <v>5,02650145865872-5,54588973240982i</v>
      </c>
      <c r="EE210" s="223" t="str">
        <f t="shared" ca="1" si="306"/>
        <v>-6,91507690319358+2,86431863815213i</v>
      </c>
      <c r="EF210" s="223" t="str">
        <f t="shared" ca="1" si="307"/>
        <v>7,47580950456156+0,367262970436737i</v>
      </c>
      <c r="EG210" s="223" t="str">
        <f t="shared" ca="1" si="308"/>
        <v>-6,60102659591646-3,52832222422364i</v>
      </c>
      <c r="EH210" s="223" t="str">
        <f t="shared" ca="1" si="309"/>
        <v>4,45870522810303+6,01186805633937i</v>
      </c>
      <c r="EI210" s="223" t="str">
        <f t="shared" ca="1" si="310"/>
        <v>-1,46021697887473-7,34100648498235i</v>
      </c>
      <c r="EJ210" s="223" t="str">
        <f t="shared" ca="1" si="311"/>
        <v>-1,81866419901726+7,26051447000554i</v>
      </c>
      <c r="EK210" s="223" t="str">
        <f t="shared" ca="1" si="312"/>
        <v>4,74832290627219-5,78584820192492i</v>
      </c>
      <c r="EL210" s="223" t="str">
        <f t="shared" ca="1" si="313"/>
        <v>-6,76620193610928+3,20017518235141i</v>
      </c>
      <c r="EM210" s="223" t="str">
        <f t="shared" ca="1" si="314"/>
        <v>7,48482530443744+2,06863689567244E-12i</v>
      </c>
      <c r="EN210" s="223"/>
      <c r="EO210" s="223"/>
      <c r="EP210" s="223"/>
    </row>
    <row r="211" spans="1:146" ht="15.75" thickBot="1">
      <c r="A211" s="257">
        <f t="shared" si="181"/>
        <v>2.1679687500000015E-3</v>
      </c>
      <c r="B211" s="256">
        <v>111</v>
      </c>
      <c r="C211" s="230">
        <f t="shared" si="182"/>
        <v>22200</v>
      </c>
      <c r="D211" s="229">
        <f t="shared" si="315"/>
        <v>139486.71381938682</v>
      </c>
      <c r="E211" s="229" t="str">
        <f t="shared" si="316"/>
        <v>139486,713819387i</v>
      </c>
      <c r="F211" s="229" t="str">
        <f t="shared" si="320"/>
        <v>0,00428854368928918+0,00121226055519478i</v>
      </c>
      <c r="G211" s="229" t="str">
        <f t="shared" si="321"/>
        <v>-3,88991152346722+2,463686965976i</v>
      </c>
      <c r="H211" s="229" t="str">
        <f t="shared" si="319"/>
        <v>0,00200613412828868-0,00380685413439051i</v>
      </c>
      <c r="I211" s="229" t="str">
        <f t="shared" si="317"/>
        <v>-0,0019887911524012+0,00372201252504435i</v>
      </c>
      <c r="J211" s="255" t="str">
        <f ca="1">IMPRODUCT(1/N_FFT2,DV100)</f>
        <v>0,0393911093571688+0,00446121433832152i</v>
      </c>
      <c r="K211" s="254" t="str">
        <f t="shared" ca="1" si="318"/>
        <v>-0,0000949453854169456+0,000137741778797755i</v>
      </c>
      <c r="N211" s="246">
        <f t="shared" ca="1" si="185"/>
        <v>17.485031242937698</v>
      </c>
      <c r="O211" s="223">
        <f t="shared" ca="1" si="186"/>
        <v>7.4850312429376968</v>
      </c>
      <c r="P211" s="223" t="str">
        <f t="shared" ca="1" si="187"/>
        <v>-6,84288858403937-3,03324389625647i</v>
      </c>
      <c r="Q211" s="223" t="str">
        <f t="shared" ca="1" si="188"/>
        <v>5,02663975850453+5,5460423227717i</v>
      </c>
      <c r="R211" s="223" t="str">
        <f t="shared" ca="1" si="189"/>
        <v>-2,34791762722479-7,10724809778866i</v>
      </c>
      <c r="S211" s="223" t="str">
        <f t="shared" ca="1" si="190"/>
        <v>-0,733661357710131+7,44898877163581i</v>
      </c>
      <c r="T211" s="223" t="str">
        <f t="shared" ca="1" si="191"/>
        <v>3,68935836842741-6,51262831252238i</v>
      </c>
      <c r="U211" s="223" t="str">
        <f t="shared" ca="1" si="192"/>
        <v>-6,01203346769546+4,45882790552215i</v>
      </c>
      <c r="V211" s="223" t="str">
        <f t="shared" ca="1" si="193"/>
        <v>7,30316092713923-1,63997962794063i</v>
      </c>
      <c r="W211" s="223" t="str">
        <f t="shared" ca="1" si="194"/>
        <v>-7,34120846643161-1,46025715548542i</v>
      </c>
      <c r="X211" s="223" t="str">
        <f t="shared" ca="1" si="195"/>
        <v>6,11964787019102+4,30994230270197i</v>
      </c>
      <c r="Y211" s="223" t="str">
        <f t="shared" ca="1" si="196"/>
        <v>-3,84807510236634-6,42012544381351i</v>
      </c>
      <c r="Z211" s="223" t="str">
        <f t="shared" ca="1" si="197"/>
        <v>0,916247728335335+7,42874032444759i</v>
      </c>
      <c r="AA211" s="223" t="str">
        <f t="shared" ca="1" si="198"/>
        <v>2,17278987859565-7,1627283105829i</v>
      </c>
      <c r="AB211" s="223" t="str">
        <f t="shared" ca="1" si="199"/>
        <v>-4,88901913654738+5,66773187352992i</v>
      </c>
      <c r="AC211" s="223" t="str">
        <f t="shared" ca="1" si="200"/>
        <v>6,76638810231008-3,20026323240292i</v>
      </c>
      <c r="AD211" s="223" t="str">
        <f t="shared" ca="1" si="201"/>
        <v>-7,48277689146899+0,183691862234212i</v>
      </c>
      <c r="AE211" s="223" t="str">
        <f t="shared" ca="1" si="202"/>
        <v>6,91526716555772+2,86439744740718i</v>
      </c>
      <c r="AF211" s="223" t="str">
        <f t="shared" ca="1" si="203"/>
        <v>-5,16123252062935-5,4210120434981i</v>
      </c>
      <c r="AG211" s="223" t="str">
        <f t="shared" ca="1" si="204"/>
        <v>2,52163107806959+7,04748674449743i</v>
      </c>
      <c r="AH211" s="223" t="str">
        <f t="shared" ca="1" si="205"/>
        <v>0,550633056916435-7,46475022652361i</v>
      </c>
      <c r="AI211" s="223" t="str">
        <f t="shared" ca="1" si="206"/>
        <v>-3,52841930296132+6,60120821745864i</v>
      </c>
      <c r="AJ211" s="223" t="str">
        <f t="shared" ca="1" si="207"/>
        <v>5,90079764104336-4,60502767713839i</v>
      </c>
      <c r="AK211" s="223" t="str">
        <f t="shared" ca="1" si="208"/>
        <v>-7,26071423678712+1,81871423799075i</v>
      </c>
      <c r="AL211" s="223" t="str">
        <f t="shared" ca="1" si="209"/>
        <v>7,37483393624926+1,27965507872227i</v>
      </c>
      <c r="AM211" s="223" t="str">
        <f t="shared" ca="1" si="210"/>
        <v>-6,22357602563795-4,15846055179775i</v>
      </c>
      <c r="AN211" s="223" t="str">
        <f t="shared" ca="1" si="211"/>
        <v>4,0044738997524+6,32375533160125i</v>
      </c>
      <c r="AO211" s="223" t="str">
        <f t="shared" ca="1" si="212"/>
        <v>-1,09828218558967-7,40401708186643i</v>
      </c>
      <c r="AP211" s="223" t="str">
        <f t="shared" ca="1" si="213"/>
        <v>-1,99635332258946+7,21389396367451i</v>
      </c>
      <c r="AQ211" s="223" t="str">
        <f t="shared" ca="1" si="214"/>
        <v>4,74845355227455-5,78600739453768i</v>
      </c>
      <c r="AR211" s="223" t="str">
        <f t="shared" ca="1" si="215"/>
        <v>4,74845355227455-5,78600739453768i</v>
      </c>
      <c r="AS211" s="223" t="str">
        <f t="shared" ca="1" si="216"/>
        <v>7,47601519499992-0,367273075359296i</v>
      </c>
      <c r="AT211" s="223" t="str">
        <f t="shared" ca="1" si="217"/>
        <v>-6,98348024871401-2,69382559264231i</v>
      </c>
      <c r="AU211" s="223" t="str">
        <f t="shared" ca="1" si="218"/>
        <v>5,29271634927464+5,2927163492742i</v>
      </c>
      <c r="AV211" s="223" t="str">
        <f t="shared" ca="1" si="219"/>
        <v>-2,6938255926429-6,98348024871379i</v>
      </c>
      <c r="AW211" s="223" t="str">
        <f t="shared" ca="1" si="220"/>
        <v>-0,36727307535867+7,47601519499994i</v>
      </c>
      <c r="AX211" s="223" t="str">
        <f t="shared" ca="1" si="221"/>
        <v>3,36535484964326-6,68581180139974i</v>
      </c>
      <c r="AY211" s="223" t="str">
        <f t="shared" ca="1" si="222"/>
        <v>-5,78600739453735+4,74845355227495i</v>
      </c>
      <c r="AZ211" s="223" t="str">
        <f t="shared" ca="1" si="223"/>
        <v>7,21389396367496-1,99635332258781i</v>
      </c>
      <c r="BA211" s="223" t="str">
        <f t="shared" ca="1" si="224"/>
        <v>-7,40401708186629-1,09828218559062i</v>
      </c>
      <c r="BB211" s="223" t="str">
        <f t="shared" ca="1" si="225"/>
        <v>6,32375533160113+4,00447389975259i</v>
      </c>
      <c r="BC211" s="223" t="str">
        <f t="shared" ca="1" si="226"/>
        <v>-4,15846055179818-6,22357602563766i</v>
      </c>
      <c r="BD211" s="223" t="str">
        <f t="shared" ca="1" si="227"/>
        <v>1,27965507872358+7,37483393624903i</v>
      </c>
      <c r="BE211" s="223" t="str">
        <f t="shared" ca="1" si="228"/>
        <v>1,81871423798875-7,26071423678762i</v>
      </c>
      <c r="BF211" s="223" t="str">
        <f t="shared" ca="1" si="229"/>
        <v>-4,60502767713618+5,90079764104509i</v>
      </c>
      <c r="BG211" s="223" t="str">
        <f t="shared" ca="1" si="230"/>
        <v>6,60120821745696-3,52841930296445i</v>
      </c>
      <c r="BH211" s="223" t="str">
        <f t="shared" ca="1" si="231"/>
        <v>-7,46475022652384+0,550633056913295i</v>
      </c>
      <c r="BI211" s="223" t="str">
        <f t="shared" ca="1" si="232"/>
        <v>7,04748674449662+2,52163107807186i</v>
      </c>
      <c r="BJ211" s="223" t="str">
        <f t="shared" ca="1" si="233"/>
        <v>-5,42101204349692-5,16123252063059i</v>
      </c>
      <c r="BK211" s="223" t="str">
        <f t="shared" ca="1" si="234"/>
        <v>2,86439744740629+6,91526716555808i</v>
      </c>
      <c r="BL211" s="223" t="str">
        <f t="shared" ca="1" si="235"/>
        <v>0,183691862234436-7,48277689146899i</v>
      </c>
      <c r="BM211" s="223" t="str">
        <f t="shared" ca="1" si="236"/>
        <v>-3,20026323240245+6,76638810231031i</v>
      </c>
      <c r="BN211" s="223" t="str">
        <f t="shared" ca="1" si="237"/>
        <v>5,6677318735291-4,88901913654833i</v>
      </c>
      <c r="BO211" s="223" t="str">
        <f t="shared" ca="1" si="238"/>
        <v>-7,16272831058231+2,17278987859758i</v>
      </c>
      <c r="BP211" s="223" t="str">
        <f t="shared" ca="1" si="239"/>
        <v>7,42874032444794+0,916247728332573i</v>
      </c>
      <c r="BQ211" s="223" t="str">
        <f t="shared" ca="1" si="240"/>
        <v>-6,42012544381533-3,84807510236332i</v>
      </c>
      <c r="BR211" s="223" t="str">
        <f t="shared" ca="1" si="241"/>
        <v>4,30994230269937+6,11964787019285i</v>
      </c>
      <c r="BS211" s="223" t="str">
        <f t="shared" ca="1" si="242"/>
        <v>-1,46025715548306-7,34120846643207i</v>
      </c>
      <c r="BT211" s="223" t="str">
        <f t="shared" ca="1" si="243"/>
        <v>-1,63997962794224+7,30316092713887i</v>
      </c>
      <c r="BU211" s="223" t="str">
        <f t="shared" ca="1" si="244"/>
        <v>4,45882790552289-6,01203346769492i</v>
      </c>
      <c r="BV211" s="223" t="str">
        <f t="shared" ca="1" si="245"/>
        <v>-6,51262831252246+3,68935836842727i</v>
      </c>
      <c r="BW211" s="223" t="str">
        <f t="shared" ca="1" si="246"/>
        <v>7,44898877163575-0,733661357710729i</v>
      </c>
      <c r="BX211" s="223" t="str">
        <f t="shared" ca="1" si="247"/>
        <v>-7,10724809778908-2,34791762722352i</v>
      </c>
      <c r="BY211" s="223" t="str">
        <f t="shared" ca="1" si="248"/>
        <v>5,54604232277311+5,02663975850297i</v>
      </c>
      <c r="BZ211" s="223" t="str">
        <f t="shared" ca="1" si="249"/>
        <v>-3,03324389625907-6,84288858403822i</v>
      </c>
      <c r="CA211" s="223" t="str">
        <f t="shared" ca="1" si="250"/>
        <v>3,60552874815179E-12+7,4850312429377i</v>
      </c>
      <c r="CB211" s="223" t="str">
        <f t="shared" ca="1" si="251"/>
        <v>3,03324389625929-6,84288858403812i</v>
      </c>
      <c r="CC211" s="223" t="str">
        <f t="shared" ca="1" si="252"/>
        <v>-5,54604232277327+5,0266397585028i</v>
      </c>
      <c r="CD211" s="223" t="str">
        <f t="shared" ca="1" si="253"/>
        <v>7,10724809778916-2,3479176272233i</v>
      </c>
      <c r="CE211" s="223" t="str">
        <f t="shared" ca="1" si="254"/>
        <v>-7,44898877163573-0,733661357710962i</v>
      </c>
      <c r="CF211" s="223" t="str">
        <f t="shared" ca="1" si="255"/>
        <v>6,51262831252234+3,68935836842747i</v>
      </c>
      <c r="CG211" s="223" t="str">
        <f t="shared" ca="1" si="256"/>
        <v>-4,45882790552253-6,01203346769518i</v>
      </c>
      <c r="CH211" s="223" t="str">
        <f t="shared" ca="1" si="257"/>
        <v>1,63997962794181+7,30316092713896i</v>
      </c>
      <c r="CI211" s="223" t="str">
        <f t="shared" ca="1" si="258"/>
        <v>1,4602571554835-7,34120846643198i</v>
      </c>
      <c r="CJ211" s="223" t="str">
        <f t="shared" ca="1" si="259"/>
        <v>-4,30994230269974+6,11964787019259i</v>
      </c>
      <c r="CK211" s="223" t="str">
        <f t="shared" ca="1" si="260"/>
        <v>6,42012544381173-3,84807510236932i</v>
      </c>
      <c r="CL211" s="223" t="str">
        <f t="shared" ca="1" si="261"/>
        <v>-7,42874032444799+0,916247728332124i</v>
      </c>
      <c r="CM211" s="223" t="str">
        <f t="shared" ca="1" si="262"/>
        <v>7,16272831058218+2,172789878598i</v>
      </c>
      <c r="CN211" s="223" t="str">
        <f t="shared" ca="1" si="263"/>
        <v>-5,6677318735288-4,88901913654867i</v>
      </c>
      <c r="CO211" s="223" t="str">
        <f t="shared" ca="1" si="264"/>
        <v>3,20026323240204+6,7663881023105i</v>
      </c>
      <c r="CP211" s="223" t="str">
        <f t="shared" ca="1" si="265"/>
        <v>-0,183691862233989-7,48277689146899i</v>
      </c>
      <c r="CQ211" s="223" t="str">
        <f t="shared" ca="1" si="266"/>
        <v>-2,8643974474067+6,91526716555791i</v>
      </c>
      <c r="CR211" s="223" t="str">
        <f t="shared" ca="1" si="267"/>
        <v>5,42101204349722-5,16123252063027i</v>
      </c>
      <c r="CS211" s="223" t="str">
        <f t="shared" ca="1" si="268"/>
        <v>-7,04748674449674+2,52163107807154i</v>
      </c>
      <c r="CT211" s="223" t="str">
        <f t="shared" ca="1" si="269"/>
        <v>7,46475022652382+0,550633056913635i</v>
      </c>
      <c r="CU211" s="223" t="str">
        <f t="shared" ca="1" si="270"/>
        <v>-6,6012082174603-3,52841930295819i</v>
      </c>
      <c r="CV211" s="223" t="str">
        <f t="shared" ca="1" si="271"/>
        <v>4,60502767713591+5,90079764104529i</v>
      </c>
      <c r="CW211" s="223" t="str">
        <f t="shared" ca="1" si="272"/>
        <v>-1,81871423798842-7,2607142367877i</v>
      </c>
      <c r="CX211" s="223" t="str">
        <f t="shared" ca="1" si="273"/>
        <v>-1,27965507872391+7,37483393624897i</v>
      </c>
      <c r="CY211" s="223" t="str">
        <f t="shared" ca="1" si="274"/>
        <v>4,15846055179847-6,22357602563747i</v>
      </c>
      <c r="CZ211" s="223" t="str">
        <f t="shared" ca="1" si="275"/>
        <v>-6,32375533160131+4,00447389975229i</v>
      </c>
      <c r="DA211" s="223" t="str">
        <f t="shared" ca="1" si="276"/>
        <v>7,40401708186633-1,09828218559029i</v>
      </c>
      <c r="DB211" s="223" t="str">
        <f t="shared" ca="1" si="277"/>
        <v>-7,21389396367487-1,99635332258813i</v>
      </c>
      <c r="DC211" s="223" t="str">
        <f t="shared" ca="1" si="278"/>
        <v>5,78600739453902+4,74845355227291i</v>
      </c>
      <c r="DD211" s="223" t="str">
        <f t="shared" ca="1" si="279"/>
        <v>-3,36535484964629-6,68581180139822i</v>
      </c>
      <c r="DE211" s="223" t="str">
        <f t="shared" ca="1" si="280"/>
        <v>0,367273075355248+7,47601519500011i</v>
      </c>
      <c r="DF211" s="223" t="str">
        <f t="shared" ca="1" si="281"/>
        <v>2,6938255926454-6,98348024871282i</v>
      </c>
      <c r="DG211" s="223" t="str">
        <f t="shared" ca="1" si="282"/>
        <v>-5,29271634927601+5,29271634927283i</v>
      </c>
      <c r="DH211" s="223" t="str">
        <f t="shared" ca="1" si="283"/>
        <v>6,98348024871444-2,6938255926412i</v>
      </c>
      <c r="DI211" s="223" t="str">
        <f t="shared" ca="1" si="284"/>
        <v>-7,47601519499989-0,367273075359743i</v>
      </c>
      <c r="DJ211" s="223" t="str">
        <f t="shared" ca="1" si="285"/>
        <v>6,68581180139964+3,36535484964346i</v>
      </c>
      <c r="DK211" s="223" t="str">
        <f t="shared" ca="1" si="286"/>
        <v>-4,74845355227536-5,78600739453702i</v>
      </c>
      <c r="DL211" s="223" t="str">
        <f t="shared" ca="1" si="287"/>
        <v>1,99635332259118+7,21389396367403i</v>
      </c>
      <c r="DM211" s="223" t="str">
        <f t="shared" ca="1" si="288"/>
        <v>1,09828218558717-7,40401708186679i</v>
      </c>
      <c r="DN211" s="223" t="str">
        <f t="shared" ca="1" si="289"/>
        <v>-4,00447389974963+6,32375533160301i</v>
      </c>
      <c r="DO211" s="223" t="str">
        <f t="shared" ca="1" si="290"/>
        <v>6,22357602563973-4,15846055179508i</v>
      </c>
      <c r="DP211" s="223" t="str">
        <f t="shared" ca="1" si="291"/>
        <v>-7,37483393624967+1,27965507871989i</v>
      </c>
      <c r="DQ211" s="223" t="str">
        <f t="shared" ca="1" si="292"/>
        <v>7,26071423678671+1,81871423799237i</v>
      </c>
      <c r="DR211" s="223" t="str">
        <f t="shared" ca="1" si="293"/>
        <v>-5,90079764104279-4,60502767713912i</v>
      </c>
      <c r="DS211" s="223" t="str">
        <f t="shared" ca="1" si="294"/>
        <v>3,52841930296116+6,60120821745872i</v>
      </c>
      <c r="DT211" s="223" t="str">
        <f t="shared" ca="1" si="295"/>
        <v>-0,550633056916997-7,46475022652357i</v>
      </c>
      <c r="DU211" s="223" t="str">
        <f t="shared" ca="1" si="296"/>
        <v>-2,52163107806837+7,04748674449788i</v>
      </c>
      <c r="DV211" s="223" t="str">
        <f t="shared" ca="1" si="297"/>
        <v>5,16123252062783-5,42101204349955i</v>
      </c>
      <c r="DW211" s="223" t="str">
        <f t="shared" ca="1" si="298"/>
        <v>-6,91526716555662+2,86439744740982i</v>
      </c>
      <c r="DX211" s="223" t="str">
        <f t="shared" ca="1" si="299"/>
        <v>7,48277689146907+0,183691862231045i</v>
      </c>
      <c r="DY211" s="223" t="str">
        <f t="shared" ca="1" si="300"/>
        <v>-6,76638810230867-3,20026323240592i</v>
      </c>
      <c r="DZ211" s="223" t="str">
        <f t="shared" ca="1" si="301"/>
        <v>4,88901913654542+5,66773187353161i</v>
      </c>
      <c r="EA211" s="223" t="str">
        <f t="shared" ca="1" si="302"/>
        <v>-2,1727898785939-7,16272831058343i</v>
      </c>
      <c r="EB211" s="223" t="str">
        <f t="shared" ca="1" si="303"/>
        <v>-0,916247728336383+7,42874032444747i</v>
      </c>
      <c r="EC211" s="223" t="str">
        <f t="shared" ca="1" si="304"/>
        <v>3,84807510236662-6,42012544381336i</v>
      </c>
      <c r="ED211" s="223" t="str">
        <f t="shared" ca="1" si="305"/>
        <v>-6,11964787019078+4,30994230270232i</v>
      </c>
      <c r="EE211" s="223" t="str">
        <f t="shared" ca="1" si="306"/>
        <v>7,34120846643137-1,46025715548659i</v>
      </c>
      <c r="EF211" s="223" t="str">
        <f t="shared" ca="1" si="307"/>
        <v>-7,30316092713966-1,63997962793873i</v>
      </c>
      <c r="EG211" s="223" t="str">
        <f t="shared" ca="1" si="308"/>
        <v>6,01203346769706+4,45882790551999i</v>
      </c>
      <c r="EH211" s="223" t="str">
        <f t="shared" ca="1" si="309"/>
        <v>-3,68935836843041-6,51262831252068i</v>
      </c>
      <c r="EI211" s="223" t="str">
        <f t="shared" ca="1" si="310"/>
        <v>0,733661357706695+7,44898877163615i</v>
      </c>
      <c r="EJ211" s="223" t="str">
        <f t="shared" ca="1" si="311"/>
        <v>2,34791762722737-7,10724809778781i</v>
      </c>
      <c r="EK211" s="223" t="str">
        <f t="shared" ca="1" si="312"/>
        <v>-5,02663975850597+5,54604232277039i</v>
      </c>
      <c r="EL211" s="223" t="str">
        <f t="shared" ca="1" si="313"/>
        <v>6,84288858403986-3,03324389625537i</v>
      </c>
      <c r="EM211" s="223" t="str">
        <f t="shared" ca="1" si="314"/>
        <v>-7,4850312429377-4,4748829401017E-13i</v>
      </c>
      <c r="EN211" s="223"/>
      <c r="EO211" s="223"/>
      <c r="EP211" s="223"/>
    </row>
    <row r="212" spans="1:146" ht="15.75" thickBot="1">
      <c r="A212" s="257">
        <f t="shared" si="181"/>
        <v>2.1875000000000015E-3</v>
      </c>
      <c r="B212" s="256">
        <v>112</v>
      </c>
      <c r="C212" s="230">
        <f t="shared" si="182"/>
        <v>22400</v>
      </c>
      <c r="D212" s="229">
        <f t="shared" si="315"/>
        <v>140743.35088082272</v>
      </c>
      <c r="E212" s="229" t="str">
        <f t="shared" si="316"/>
        <v>140743,350880823i</v>
      </c>
      <c r="F212" s="229" t="str">
        <f t="shared" si="320"/>
        <v>0,00421550007241299+0,00121668465540492i</v>
      </c>
      <c r="G212" s="229" t="str">
        <f t="shared" si="321"/>
        <v>-3,86142866455744+2,47955988770876i</v>
      </c>
      <c r="H212" s="229" t="str">
        <f t="shared" si="319"/>
        <v>0,00200599612683445-0,00377284761293897i</v>
      </c>
      <c r="I212" s="229" t="str">
        <f t="shared" si="317"/>
        <v>-0,00198885679858584+0,00369020153397266i</v>
      </c>
      <c r="J212" s="255" t="str">
        <f ca="1">IMPRODUCT(1/N_FFT2,DW100)</f>
        <v>0,0381653288293861-0,0000671157202433352i</v>
      </c>
      <c r="K212" s="254" t="str">
        <f t="shared" ca="1" si="318"/>
        <v>-0,0000756577031787931+0,00014097123854727i</v>
      </c>
      <c r="N212" s="246">
        <f t="shared" ca="1" si="185"/>
        <v>17.485221053900887</v>
      </c>
      <c r="O212" s="223">
        <f t="shared" ca="1" si="186"/>
        <v>7.4852210539008865</v>
      </c>
      <c r="P212" s="223" t="str">
        <f t="shared" ca="1" si="187"/>
        <v>-6,91544252802159-2,86447008491822i</v>
      </c>
      <c r="Q212" s="223" t="str">
        <f t="shared" ca="1" si="188"/>
        <v>5,29285056589364+5,29285056589362i</v>
      </c>
      <c r="R212" s="223" t="str">
        <f t="shared" ca="1" si="189"/>
        <v>-2,86447008491824-6,91544252802159i</v>
      </c>
      <c r="S212" s="223" t="str">
        <f t="shared" ca="1" si="190"/>
        <v>1,82940253136182E-13+7,48522105390089i</v>
      </c>
      <c r="T212" s="223" t="str">
        <f t="shared" ca="1" si="191"/>
        <v>2,86447008491854-6,91544252802146i</v>
      </c>
      <c r="U212" s="223" t="str">
        <f t="shared" ca="1" si="192"/>
        <v>-5,2928505658937+5,29285056589356i</v>
      </c>
      <c r="V212" s="223" t="str">
        <f t="shared" ca="1" si="193"/>
        <v>6,91544252802155-2,86447008491833i</v>
      </c>
      <c r="W212" s="223" t="str">
        <f t="shared" ca="1" si="194"/>
        <v>-7,48522105390089+3,65880506272363E-13i</v>
      </c>
      <c r="X212" s="223" t="str">
        <f t="shared" ca="1" si="195"/>
        <v>6,91544252802153+2,86447008491837i</v>
      </c>
      <c r="Y212" s="223" t="str">
        <f t="shared" ca="1" si="196"/>
        <v>-5,29285056589368-5,29285056589358i</v>
      </c>
      <c r="Z212" s="223" t="str">
        <f t="shared" ca="1" si="197"/>
        <v>2,86447008491849+6,91544252802148i</v>
      </c>
      <c r="AA212" s="223" t="str">
        <f t="shared" ca="1" si="198"/>
        <v>2,09075386562072E-13-7,48522105390089i</v>
      </c>
      <c r="AB212" s="223" t="str">
        <f t="shared" ca="1" si="199"/>
        <v>-2,86447008491819+6,91544252802161i</v>
      </c>
      <c r="AC212" s="223" t="str">
        <f t="shared" ca="1" si="200"/>
        <v>5,29285056589346-5,2928505658938i</v>
      </c>
      <c r="AD212" s="223" t="str">
        <f t="shared" ca="1" si="201"/>
        <v>-6,91544252802169+2,86447008491799i</v>
      </c>
      <c r="AE212" s="223" t="str">
        <f t="shared" ca="1" si="202"/>
        <v>7,48522105390089+6,6024404266449E-14i</v>
      </c>
      <c r="AF212" s="223" t="str">
        <f t="shared" ca="1" si="203"/>
        <v>-6,91544252802166-2,86447008491806i</v>
      </c>
      <c r="AG212" s="223" t="str">
        <f t="shared" ca="1" si="204"/>
        <v>5,29285056589341+5,29285056589385i</v>
      </c>
      <c r="AH212" s="223" t="str">
        <f t="shared" ca="1" si="205"/>
        <v>-2,86447008491812-6,91544252802164i</v>
      </c>
      <c r="AI212" s="223" t="str">
        <f t="shared" ca="1" si="206"/>
        <v>1,30212272483252E-13+7,48522105390089i</v>
      </c>
      <c r="AJ212" s="223" t="str">
        <f t="shared" ca="1" si="207"/>
        <v>2,86447008491788-6,91544252802174i</v>
      </c>
      <c r="AK212" s="223" t="str">
        <f t="shared" ca="1" si="208"/>
        <v>-5,29285056589376+5,29285056589351i</v>
      </c>
      <c r="AL212" s="223" t="str">
        <f t="shared" ca="1" si="209"/>
        <v>6,91544252802156-2,86447008491829i</v>
      </c>
      <c r="AM212" s="223" t="str">
        <f t="shared" ca="1" si="210"/>
        <v>-7,48522105390089+3,26448949232953E-13i</v>
      </c>
      <c r="AN212" s="223" t="str">
        <f t="shared" ca="1" si="211"/>
        <v>6,91544252802153+2,86447008491838i</v>
      </c>
      <c r="AO212" s="223" t="str">
        <f t="shared" ca="1" si="212"/>
        <v>-5,29285056589369-5,29285056589358i</v>
      </c>
      <c r="AP212" s="223" t="str">
        <f t="shared" ca="1" si="213"/>
        <v>2,86447008491843+6,9154425280215i</v>
      </c>
      <c r="AQ212" s="223" t="str">
        <f t="shared" ca="1" si="214"/>
        <v>2,75099790828521E-13-7,48522105390089i</v>
      </c>
      <c r="AR212" s="223" t="str">
        <f t="shared" ca="1" si="215"/>
        <v>2,75099790828521E-13-7,48522105390089i</v>
      </c>
      <c r="AS212" s="223" t="str">
        <f t="shared" ca="1" si="216"/>
        <v>5,29285056589348-5,29285056589379i</v>
      </c>
      <c r="AT212" s="223" t="str">
        <f t="shared" ca="1" si="217"/>
        <v>-6,9154425280217+2,86447008491797i</v>
      </c>
      <c r="AU212" s="223" t="str">
        <f t="shared" ca="1" si="218"/>
        <v>7,48522105390089+1,32048808532898E-13i</v>
      </c>
      <c r="AV212" s="223" t="str">
        <f t="shared" ca="1" si="219"/>
        <v>-6,91544252802164-2,86447008491812i</v>
      </c>
      <c r="AW212" s="223" t="str">
        <f t="shared" ca="1" si="220"/>
        <v>5,29285056589389+5,29285056589337i</v>
      </c>
      <c r="AX212" s="223" t="str">
        <f t="shared" ca="1" si="221"/>
        <v>-2,86447008491811-6,91544252802165i</v>
      </c>
      <c r="AY212" s="223" t="str">
        <f t="shared" ca="1" si="222"/>
        <v>1,17373562670882E-13+7,48522105390089i</v>
      </c>
      <c r="AZ212" s="223" t="str">
        <f t="shared" ca="1" si="223"/>
        <v>2,86447008491514-6,91544252802287i</v>
      </c>
      <c r="BA212" s="223" t="str">
        <f t="shared" ca="1" si="224"/>
        <v>-5,29285056589162+5,29285056589565i</v>
      </c>
      <c r="BB212" s="223" t="str">
        <f t="shared" ca="1" si="225"/>
        <v>6,91544252802073-2,8644700849203i</v>
      </c>
      <c r="BC212" s="223" t="str">
        <f t="shared" ca="1" si="226"/>
        <v>-7,48522105390089+1,7496239896807E-12i</v>
      </c>
      <c r="BD212" s="223" t="str">
        <f t="shared" ca="1" si="227"/>
        <v>6,91544252802207+2,86447008491707i</v>
      </c>
      <c r="BE212" s="223" t="str">
        <f t="shared" ca="1" si="228"/>
        <v>-5,29285056589417-5,2928505658931i</v>
      </c>
      <c r="BF212" s="223" t="str">
        <f t="shared" ca="1" si="229"/>
        <v>2,86447008491847+6,91544252802149i</v>
      </c>
      <c r="BG212" s="223" t="str">
        <f t="shared" ca="1" si="230"/>
        <v>3,41124195094969E-13-7,48522105390089i</v>
      </c>
      <c r="BH212" s="223" t="str">
        <f t="shared" ca="1" si="231"/>
        <v>-2,864470084919+6,91544252802127i</v>
      </c>
      <c r="BI212" s="223" t="str">
        <f t="shared" ca="1" si="232"/>
        <v>5,29285056589457-5,29285056589269i</v>
      </c>
      <c r="BJ212" s="223" t="str">
        <f t="shared" ca="1" si="233"/>
        <v>-6,91544252802233+2,86447008491644i</v>
      </c>
      <c r="BK212" s="223" t="str">
        <f t="shared" ca="1" si="234"/>
        <v>7,48522105390089+2,32550099096248E-12i</v>
      </c>
      <c r="BL212" s="223" t="str">
        <f t="shared" ca="1" si="235"/>
        <v>-6,91544252802047-2,86447008492093i</v>
      </c>
      <c r="BM212" s="223" t="str">
        <f t="shared" ca="1" si="236"/>
        <v>5,29285056589129+5,29285056589598i</v>
      </c>
      <c r="BN212" s="223" t="str">
        <f t="shared" ca="1" si="237"/>
        <v>-2,86447008492148-6,91544252802025i</v>
      </c>
      <c r="BO212" s="223" t="str">
        <f t="shared" ca="1" si="238"/>
        <v>3,13611943674098E-12+7,48522105390089i</v>
      </c>
      <c r="BP212" s="223" t="str">
        <f t="shared" ca="1" si="239"/>
        <v>2,86447008491588-6,91544252802256i</v>
      </c>
      <c r="BQ212" s="223" t="str">
        <f t="shared" ca="1" si="240"/>
        <v>-5,29285056589227+5,292850565895i</v>
      </c>
      <c r="BR212" s="223" t="str">
        <f t="shared" ca="1" si="241"/>
        <v>6,915442528021-2,86447008491965i</v>
      </c>
      <c r="BS212" s="223" t="str">
        <f t="shared" ca="1" si="242"/>
        <v>-7,48522105390089+9,3899986305715E-13i</v>
      </c>
      <c r="BT212" s="223" t="str">
        <f t="shared" ca="1" si="243"/>
        <v>6,9154425280218+2,86447008491772i</v>
      </c>
      <c r="BU212" s="223" t="str">
        <f t="shared" ca="1" si="244"/>
        <v>-5,29285056589359-5,29285056589367i</v>
      </c>
      <c r="BV212" s="223" t="str">
        <f t="shared" ca="1" si="245"/>
        <v>2,86447008491762+6,91544252802184i</v>
      </c>
      <c r="BW212" s="223" t="str">
        <f t="shared" ca="1" si="246"/>
        <v>1,04537693281036E-12-7,48522105390089i</v>
      </c>
      <c r="BX212" s="223" t="str">
        <f t="shared" ca="1" si="247"/>
        <v>-2,86447008491975+6,91544252802096i</v>
      </c>
      <c r="BY212" s="223" t="str">
        <f t="shared" ca="1" si="248"/>
        <v>5,29285056589507-5,29285056589219i</v>
      </c>
      <c r="BZ212" s="223" t="str">
        <f t="shared" ca="1" si="249"/>
        <v>-6,9154425280226+2,86447008491579i</v>
      </c>
      <c r="CA212" s="223" t="str">
        <f t="shared" ca="1" si="250"/>
        <v>7,48522105390089+3,24249650649418E-12i</v>
      </c>
      <c r="CB212" s="223" t="str">
        <f t="shared" ca="1" si="251"/>
        <v>-6,9154425280202-2,86447008492158i</v>
      </c>
      <c r="CC212" s="223" t="str">
        <f t="shared" ca="1" si="252"/>
        <v>5,2928505658959+5,29285056589136i</v>
      </c>
      <c r="CD212" s="223" t="str">
        <f t="shared" ca="1" si="253"/>
        <v>-2,86447008492083-6,91544252802052i</v>
      </c>
      <c r="CE212" s="223" t="str">
        <f t="shared" ca="1" si="254"/>
        <v>2,21912392120928E-12+7,48522105390089i</v>
      </c>
      <c r="CF212" s="223" t="str">
        <f t="shared" ca="1" si="255"/>
        <v>2,86447008491654-6,91544252802229i</v>
      </c>
      <c r="CG212" s="223" t="str">
        <f t="shared" ca="1" si="256"/>
        <v>-5,29285056589277+5,2928505658945i</v>
      </c>
      <c r="CH212" s="223" t="str">
        <f t="shared" ca="1" si="257"/>
        <v>6,91544252802135-2,8644700849188i</v>
      </c>
      <c r="CI212" s="223" t="str">
        <f t="shared" ca="1" si="258"/>
        <v>-7,48522105390089+2,34747125341763E-13i</v>
      </c>
      <c r="CJ212" s="223" t="str">
        <f t="shared" ca="1" si="259"/>
        <v>6,91544252802145+2,86447008491856i</v>
      </c>
      <c r="CK212" s="223" t="str">
        <f t="shared" ca="1" si="260"/>
        <v>-5,2928505658931-5,29285056589417i</v>
      </c>
      <c r="CL212" s="223" t="str">
        <f t="shared" ca="1" si="261"/>
        <v>2,86447008491697+6,91544252802211i</v>
      </c>
      <c r="CM212" s="223" t="str">
        <f t="shared" ca="1" si="262"/>
        <v>1,96237244834206E-12-7,48522105390089i</v>
      </c>
      <c r="CN212" s="223" t="str">
        <f t="shared" ca="1" si="263"/>
        <v>-2,8644700849204+6,9154425280207i</v>
      </c>
      <c r="CO212" s="223" t="str">
        <f t="shared" ca="1" si="264"/>
        <v>5,29285056589572-5,29285056589154i</v>
      </c>
      <c r="CP212" s="223" t="str">
        <f t="shared" ca="1" si="265"/>
        <v>-6,91544252802287+2,86447008491514i</v>
      </c>
      <c r="CQ212" s="223" t="str">
        <f t="shared" ca="1" si="266"/>
        <v>7,48522105390089-3,4992479793614E-12i</v>
      </c>
      <c r="CR212" s="223" t="str">
        <f t="shared" ca="1" si="267"/>
        <v>-6,91544252802278-2,86447008491535i</v>
      </c>
      <c r="CS212" s="223" t="str">
        <f t="shared" ca="1" si="268"/>
        <v>5,2928505658954+5,29285056589186i</v>
      </c>
      <c r="CT212" s="223" t="str">
        <f t="shared" ca="1" si="269"/>
        <v>-2,86447008491999-6,91544252802086i</v>
      </c>
      <c r="CU212" s="223" t="str">
        <f t="shared" ca="1" si="270"/>
        <v>1,51487118349388E-12+7,48522105390089i</v>
      </c>
      <c r="CV212" s="223" t="str">
        <f t="shared" ca="1" si="271"/>
        <v>2,86447008491738-6,91544252802194i</v>
      </c>
      <c r="CW212" s="223" t="str">
        <f t="shared" ca="1" si="272"/>
        <v>-5,29285056589326+5,292850565894i</v>
      </c>
      <c r="CX212" s="223" t="str">
        <f t="shared" ca="1" si="273"/>
        <v>6,91544252802162-2,86447008491815i</v>
      </c>
      <c r="CY212" s="223" t="str">
        <f t="shared" ca="1" si="274"/>
        <v>-7,48522105390089-6,82248390189939E-13i</v>
      </c>
      <c r="CZ212" s="223" t="str">
        <f t="shared" ca="1" si="275"/>
        <v>6,91544252802118+2,86447008491922i</v>
      </c>
      <c r="DA212" s="223" t="str">
        <f t="shared" ca="1" si="276"/>
        <v>-5,29285056589245-5,29285056589482i</v>
      </c>
      <c r="DB212" s="223" t="str">
        <f t="shared" ca="1" si="277"/>
        <v>2,86447008491632+6,91544252802238i</v>
      </c>
      <c r="DC212" s="223" t="str">
        <f t="shared" ca="1" si="278"/>
        <v>2,66662518605745E-12-7,48522105390089i</v>
      </c>
      <c r="DD212" s="223" t="str">
        <f t="shared" ca="1" si="279"/>
        <v>-2,86447008492124+6,91544252802034i</v>
      </c>
      <c r="DE212" s="223" t="str">
        <f t="shared" ca="1" si="280"/>
        <v>5,29285056589637-5,2928505658909i</v>
      </c>
      <c r="DF212" s="223" t="str">
        <f t="shared" ca="1" si="281"/>
        <v>-6,91544252802029+2,86447008492136i</v>
      </c>
      <c r="DG212" s="223" t="str">
        <f t="shared" ca="1" si="282"/>
        <v>7,48522105390089-2,5822524638297E-12i</v>
      </c>
      <c r="DH212" s="223" t="str">
        <f t="shared" ca="1" si="283"/>
        <v>-6,91544252802243-2,8644700849162i</v>
      </c>
      <c r="DI212" s="223" t="str">
        <f t="shared" ca="1" si="284"/>
        <v>5,29285056589491+5,29285056589236i</v>
      </c>
      <c r="DJ212" s="223" t="str">
        <f t="shared" ca="1" si="285"/>
        <v>-2,86447008491953-6,91544252802105i</v>
      </c>
      <c r="DK212" s="223" t="str">
        <f t="shared" ca="1" si="286"/>
        <v>5,97875667962182E-13+7,48522105390089i</v>
      </c>
      <c r="DL212" s="223" t="str">
        <f t="shared" ca="1" si="287"/>
        <v>2,86447008491803-6,91544252802167i</v>
      </c>
      <c r="DM212" s="223" t="str">
        <f t="shared" ca="1" si="288"/>
        <v>-5,29285056589376+5,2928505658935i</v>
      </c>
      <c r="DN212" s="223" t="str">
        <f t="shared" ca="1" si="289"/>
        <v>6,91544252802198-2,86447008491731i</v>
      </c>
      <c r="DO212" s="223" t="str">
        <f t="shared" ca="1" si="290"/>
        <v>-7,48522105390089-1,38650112790533E-12i</v>
      </c>
      <c r="DP212" s="223" t="str">
        <f t="shared" ca="1" si="291"/>
        <v>6,91544252802091+2,86447008491987i</v>
      </c>
      <c r="DQ212" s="223" t="str">
        <f t="shared" ca="1" si="292"/>
        <v>-5,2928505658918-5,29285056589546i</v>
      </c>
      <c r="DR212" s="223" t="str">
        <f t="shared" ca="1" si="293"/>
        <v>2,86447008491547+6,91544252802273i</v>
      </c>
      <c r="DS212" s="223" t="str">
        <f t="shared" ca="1" si="294"/>
        <v>3,37087792377284E-12-7,48522105390089i</v>
      </c>
      <c r="DT212" s="223" t="str">
        <f t="shared" ca="1" si="295"/>
        <v>-2,8644700849217+6,91544252802015i</v>
      </c>
      <c r="DU212" s="223" t="str">
        <f t="shared" ca="1" si="296"/>
        <v>5,29285056589145-5,29285056589581i</v>
      </c>
      <c r="DV212" s="223" t="str">
        <f t="shared" ca="1" si="297"/>
        <v>-6,91544252802056+2,86447008492071i</v>
      </c>
      <c r="DW212" s="223" t="str">
        <f t="shared" ca="1" si="298"/>
        <v>7,48522105390089-1,87799972611431E-12i</v>
      </c>
      <c r="DX212" s="223" t="str">
        <f t="shared" ca="1" si="299"/>
        <v>-6,91544252802216-2,86447008491685i</v>
      </c>
      <c r="DY212" s="223" t="str">
        <f t="shared" ca="1" si="300"/>
        <v>5,29285056589441+5,29285056589286i</v>
      </c>
      <c r="DZ212" s="223" t="str">
        <f t="shared" ca="1" si="301"/>
        <v>-2,86447008491849-6,91544252802148i</v>
      </c>
      <c r="EA212" s="223" t="str">
        <f t="shared" ca="1" si="302"/>
        <v>-1,06377069753206E-13+7,48522105390089i</v>
      </c>
      <c r="EB212" s="223" t="str">
        <f t="shared" ca="1" si="303"/>
        <v>2,86447008491868-6,9154425280214i</v>
      </c>
      <c r="EC212" s="223" t="str">
        <f t="shared" ca="1" si="304"/>
        <v>-5,29285056589456+5,29285056589271i</v>
      </c>
      <c r="ED212" s="223" t="str">
        <f t="shared" ca="1" si="305"/>
        <v>6,91544252802225-2,86447008491666i</v>
      </c>
      <c r="EE212" s="223" t="str">
        <f t="shared" ca="1" si="306"/>
        <v>-7,48522105390089-2,09075386562072E-12i</v>
      </c>
      <c r="EF212" s="223" t="str">
        <f t="shared" ca="1" si="307"/>
        <v>6,91544252802064+2,86447008492052i</v>
      </c>
      <c r="EG212" s="223" t="str">
        <f t="shared" ca="1" si="308"/>
        <v>-5,2928505658913-5,29285056589596i</v>
      </c>
      <c r="EH212" s="223" t="str">
        <f t="shared" ca="1" si="309"/>
        <v>2,86447008491482+6,915442528023i</v>
      </c>
      <c r="EI212" s="223" t="str">
        <f t="shared" ca="1" si="310"/>
        <v>-3,15812378426643E-12-7,48522105390089i</v>
      </c>
      <c r="EJ212" s="223" t="str">
        <f t="shared" ca="1" si="311"/>
        <v>-2,86447008491567+6,91544252802265i</v>
      </c>
      <c r="EK212" s="223" t="str">
        <f t="shared" ca="1" si="312"/>
        <v>5,29285056589195-5,29285056589531i</v>
      </c>
      <c r="EL212" s="223" t="str">
        <f t="shared" ca="1" si="313"/>
        <v>-6,915442528021+2,86447008491967i</v>
      </c>
      <c r="EM212" s="223" t="str">
        <f t="shared" ca="1" si="314"/>
        <v>7,48522105390089-1,17374698839892E-12i</v>
      </c>
      <c r="EN212" s="223"/>
      <c r="EO212" s="223"/>
      <c r="EP212" s="223"/>
    </row>
    <row r="213" spans="1:146" ht="15.75" thickBot="1">
      <c r="A213" s="257">
        <f t="shared" si="181"/>
        <v>2.2070312500000015E-3</v>
      </c>
      <c r="B213" s="256">
        <v>113</v>
      </c>
      <c r="C213" s="230">
        <f t="shared" si="182"/>
        <v>22600</v>
      </c>
      <c r="D213" s="229">
        <f t="shared" si="315"/>
        <v>141999.98794225865</v>
      </c>
      <c r="E213" s="229" t="str">
        <f t="shared" si="316"/>
        <v>141999,987942259i</v>
      </c>
      <c r="F213" s="229" t="str">
        <f t="shared" si="320"/>
        <v>0,00414428053881744+0,00122065313253131i</v>
      </c>
      <c r="G213" s="229" t="str">
        <f t="shared" si="321"/>
        <v>-3,83299231760857+2,49490855502914i</v>
      </c>
      <c r="H213" s="229" t="str">
        <f t="shared" si="319"/>
        <v>0,00200586165551393-0,00373944339130405i</v>
      </c>
      <c r="I213" s="229" t="str">
        <f t="shared" si="317"/>
        <v>-0,00198892310226459+0,00365891954256748i</v>
      </c>
      <c r="J213" s="255" t="str">
        <f ca="1">IMPRODUCT(1/N_FFT2,DX100)</f>
        <v>0,0202611219067238-0,0044613616383457i</v>
      </c>
      <c r="K213" s="254" t="str">
        <f t="shared" ca="1" si="318"/>
        <v>-0,0000239740501530782+0,0000830071201289166i</v>
      </c>
      <c r="N213" s="246">
        <f t="shared" ca="1" si="185"/>
        <v>17.485395463904986</v>
      </c>
      <c r="O213" s="223">
        <f t="shared" ca="1" si="186"/>
        <v>7.4853954639049842</v>
      </c>
      <c r="P213" s="223" t="str">
        <f t="shared" ca="1" si="187"/>
        <v>-6,98382006425357-2,69395667396092i</v>
      </c>
      <c r="Q213" s="223" t="str">
        <f t="shared" ca="1" si="188"/>
        <v>5,54631219270731+5,02688435435663i</v>
      </c>
      <c r="R213" s="223" t="str">
        <f t="shared" ca="1" si="189"/>
        <v>-3,3655186075169-6,6861371324186i</v>
      </c>
      <c r="S213" s="223" t="str">
        <f t="shared" ca="1" si="190"/>
        <v>0,733697057608143+7,44935123877956i</v>
      </c>
      <c r="T213" s="223" t="str">
        <f t="shared" ca="1" si="191"/>
        <v>1,99645046496817-7,21424499112539i</v>
      </c>
      <c r="U213" s="223" t="str">
        <f t="shared" ca="1" si="192"/>
        <v>-4,45904487169924+6,01232601271937i</v>
      </c>
      <c r="V213" s="223" t="str">
        <f t="shared" ca="1" si="193"/>
        <v>6,32406304498402-4,00466875710299i</v>
      </c>
      <c r="W213" s="223" t="str">
        <f t="shared" ca="1" si="194"/>
        <v>-7,34156568899515+1,46032821147118i</v>
      </c>
      <c r="X213" s="223" t="str">
        <f t="shared" ca="1" si="195"/>
        <v>7,37519279502524+1,27971734662666i</v>
      </c>
      <c r="Y213" s="223" t="str">
        <f t="shared" ca="1" si="196"/>
        <v>-6,42043784655759-3,84826234936501i</v>
      </c>
      <c r="Z213" s="223" t="str">
        <f t="shared" ca="1" si="197"/>
        <v>4,60525175738308+5,90108477334205i</v>
      </c>
      <c r="AA213" s="223" t="str">
        <f t="shared" ca="1" si="198"/>
        <v>-2,17289560636185-7,16307684831754i</v>
      </c>
      <c r="AB213" s="223" t="str">
        <f t="shared" ca="1" si="199"/>
        <v>-0,550659850673182+7,46511346061839i</v>
      </c>
      <c r="AC213" s="223" t="str">
        <f t="shared" ca="1" si="200"/>
        <v>3,20041895693286-6,76671735416473i</v>
      </c>
      <c r="AD213" s="223" t="str">
        <f t="shared" ca="1" si="201"/>
        <v>-5,42127582947127+5,16148366575347i</v>
      </c>
      <c r="AE213" s="223" t="str">
        <f t="shared" ca="1" si="202"/>
        <v>6,91560366185473-2,86453682873702i</v>
      </c>
      <c r="AF213" s="223" t="str">
        <f t="shared" ca="1" si="203"/>
        <v>-7,48314100273973+0,183700800664308i</v>
      </c>
      <c r="AG213" s="223" t="str">
        <f t="shared" ca="1" si="204"/>
        <v>7,04782967458761+2,52175378041781i</v>
      </c>
      <c r="AH213" s="223" t="str">
        <f t="shared" ca="1" si="205"/>
        <v>-5,66800766486814-4,88925703579238i</v>
      </c>
      <c r="AI213" s="223" t="str">
        <f t="shared" ca="1" si="206"/>
        <v>3,52859099553701+6,60152943167448i</v>
      </c>
      <c r="AJ213" s="223" t="str">
        <f t="shared" ca="1" si="207"/>
        <v>-0,916292312869586-7,42910180630374i</v>
      </c>
      <c r="AK213" s="223" t="str">
        <f t="shared" ca="1" si="208"/>
        <v>-1,81880273646646+7,26106754250857i</v>
      </c>
      <c r="AL213" s="223" t="str">
        <f t="shared" ca="1" si="209"/>
        <v>4,31015202411852-6,11994565172243i</v>
      </c>
      <c r="AM213" s="223" t="str">
        <f t="shared" ca="1" si="210"/>
        <v>-6,22387886430452+4,15866290212525i</v>
      </c>
      <c r="AN213" s="223" t="str">
        <f t="shared" ca="1" si="211"/>
        <v>7,30351629831281-1,64005942920629i</v>
      </c>
      <c r="AO213" s="223" t="str">
        <f t="shared" ca="1" si="212"/>
        <v>-7,40437736069171-1,09833562790495i</v>
      </c>
      <c r="AP213" s="223" t="str">
        <f t="shared" ca="1" si="213"/>
        <v>6,51294521644804+3,68953789228352i</v>
      </c>
      <c r="AQ213" s="223" t="str">
        <f t="shared" ca="1" si="214"/>
        <v>-4,7486846116103-5,7862889411526i</v>
      </c>
      <c r="AR213" s="223" t="str">
        <f t="shared" ca="1" si="215"/>
        <v>-4,7486846116103-5,7862889411526i</v>
      </c>
      <c r="AS213" s="223" t="str">
        <f t="shared" ca="1" si="216"/>
        <v>0,367290946834659-7,47637897724712i</v>
      </c>
      <c r="AT213" s="223" t="str">
        <f t="shared" ca="1" si="217"/>
        <v>-3,03339149363994+6,84322155840085i</v>
      </c>
      <c r="AU213" s="223" t="str">
        <f t="shared" ca="1" si="218"/>
        <v>5,29297389239005-5,29297389239043i</v>
      </c>
      <c r="AV213" s="223" t="str">
        <f t="shared" ca="1" si="219"/>
        <v>-6,84322155840089+3,03339149363986i</v>
      </c>
      <c r="AW213" s="223" t="str">
        <f t="shared" ca="1" si="220"/>
        <v>7,47637897724712-0,367290946834567i</v>
      </c>
      <c r="AX213" s="223" t="str">
        <f t="shared" ca="1" si="221"/>
        <v>-7,10759393586111-2,34803187669157i</v>
      </c>
      <c r="AY213" s="223" t="str">
        <f t="shared" ca="1" si="222"/>
        <v>5,78628894115248+4,74868461161045i</v>
      </c>
      <c r="AZ213" s="223" t="str">
        <f t="shared" ca="1" si="223"/>
        <v>-3,68953789228474-6,51294521644735i</v>
      </c>
      <c r="BA213" s="223" t="str">
        <f t="shared" ca="1" si="224"/>
        <v>1,09833562790413+7,40437736069183i</v>
      </c>
      <c r="BB213" s="223" t="str">
        <f t="shared" ca="1" si="225"/>
        <v>1,64005942920866-7,30351629831227i</v>
      </c>
      <c r="BC213" s="223" t="str">
        <f t="shared" ca="1" si="226"/>
        <v>-4,15866290212294+6,22387886430607i</v>
      </c>
      <c r="BD213" s="223" t="str">
        <f t="shared" ca="1" si="227"/>
        <v>6,11994565172165-4,31015202411962i</v>
      </c>
      <c r="BE213" s="223" t="str">
        <f t="shared" ca="1" si="228"/>
        <v>-7,26106754250859+1,81880273646637i</v>
      </c>
      <c r="BF213" s="223" t="str">
        <f t="shared" ca="1" si="229"/>
        <v>7,42910180630344+0,916292312871951i</v>
      </c>
      <c r="BG213" s="223" t="str">
        <f t="shared" ca="1" si="230"/>
        <v>-6,60152943167617-3,52859099553386i</v>
      </c>
      <c r="BH213" s="223" t="str">
        <f t="shared" ca="1" si="231"/>
        <v>4,88925703579343+5,66800766486723i</v>
      </c>
      <c r="BI213" s="223" t="str">
        <f t="shared" ca="1" si="232"/>
        <v>-2,52175378041762-7,04782967458768i</v>
      </c>
      <c r="BJ213" s="223" t="str">
        <f t="shared" ca="1" si="233"/>
        <v>-0,183700800665835+7,48314100273969i</v>
      </c>
      <c r="BK213" s="223" t="str">
        <f t="shared" ca="1" si="234"/>
        <v>2,86453682874069-6,91560366185322i</v>
      </c>
      <c r="BL213" s="223" t="str">
        <f t="shared" ca="1" si="235"/>
        <v>-5,161483665752+5,42127582947268i</v>
      </c>
      <c r="BM213" s="223" t="str">
        <f t="shared" ca="1" si="236"/>
        <v>6,76671735416481-3,20041895693268i</v>
      </c>
      <c r="BN213" s="223" t="str">
        <f t="shared" ca="1" si="237"/>
        <v>-7,46511346061851+0,550659850671552i</v>
      </c>
      <c r="BO213" s="223" t="str">
        <f t="shared" ca="1" si="238"/>
        <v>7,16307684831663+2,17289560636484i</v>
      </c>
      <c r="BP213" s="223" t="str">
        <f t="shared" ca="1" si="239"/>
        <v>-5,90108477334337-4,60525175738139i</v>
      </c>
      <c r="BQ213" s="223" t="str">
        <f t="shared" ca="1" si="240"/>
        <v>3,84826234936559+6,42043784655723i</v>
      </c>
      <c r="BR213" s="223" t="str">
        <f t="shared" ca="1" si="241"/>
        <v>-1,27971734662568-7,37519279502541i</v>
      </c>
      <c r="BS213" s="223" t="str">
        <f t="shared" ca="1" si="242"/>
        <v>-1,46032821147432+7,34156568899452i</v>
      </c>
      <c r="BT213" s="223" t="str">
        <f t="shared" ca="1" si="243"/>
        <v>4,00466875710064-6,3240630449855i</v>
      </c>
      <c r="BU213" s="223" t="str">
        <f t="shared" ca="1" si="244"/>
        <v>-6,01232601271903+4,4590448716997i</v>
      </c>
      <c r="BV213" s="223" t="str">
        <f t="shared" ca="1" si="245"/>
        <v>7,21424499112562-1,99645046496733i</v>
      </c>
      <c r="BW213" s="223" t="str">
        <f t="shared" ca="1" si="246"/>
        <v>-7,44935123877932-0,733697057610471i</v>
      </c>
      <c r="BX213" s="223" t="str">
        <f t="shared" ca="1" si="247"/>
        <v>6,68613713241998+3,36551860751417i</v>
      </c>
      <c r="BY213" s="223" t="str">
        <f t="shared" ca="1" si="248"/>
        <v>-5,0268843543576-5,54631219270644i</v>
      </c>
      <c r="BZ213" s="223" t="str">
        <f t="shared" ca="1" si="249"/>
        <v>2,69395667396029+6,98382006425381i</v>
      </c>
      <c r="CA213" s="223" t="str">
        <f t="shared" ca="1" si="250"/>
        <v>2,43192985547972E-12-7,48539546390498i</v>
      </c>
      <c r="CB213" s="223" t="str">
        <f t="shared" ca="1" si="251"/>
        <v>-2,69395667395788+6,98382006425475i</v>
      </c>
      <c r="CC213" s="223" t="str">
        <f t="shared" ca="1" si="252"/>
        <v>5,02688435435553-5,54631219270831i</v>
      </c>
      <c r="CD213" s="223" t="str">
        <f t="shared" ca="1" si="253"/>
        <v>-6,68613713241872+3,36551860751666i</v>
      </c>
      <c r="CE213" s="223" t="str">
        <f t="shared" ca="1" si="254"/>
        <v>7,44935123877978-0,733697057605842i</v>
      </c>
      <c r="CF213" s="223" t="str">
        <f t="shared" ca="1" si="255"/>
        <v>-7,21424499112437-1,99645046497181i</v>
      </c>
      <c r="CG213" s="223" t="str">
        <f t="shared" ca="1" si="256"/>
        <v>6,01232601272069+4,45904487169746i</v>
      </c>
      <c r="CH213" s="223" t="str">
        <f t="shared" ca="1" si="257"/>
        <v>-4,00466875710282-6,32406304498413i</v>
      </c>
      <c r="CI213" s="223" t="str">
        <f t="shared" ca="1" si="258"/>
        <v>1,46032821146954+7,34156568899547i</v>
      </c>
      <c r="CJ213" s="223" t="str">
        <f t="shared" ca="1" si="259"/>
        <v>1,27971734663047-7,37519279502458i</v>
      </c>
      <c r="CK213" s="223" t="str">
        <f t="shared" ca="1" si="260"/>
        <v>-3,84826234936319+6,42043784655867i</v>
      </c>
      <c r="CL213" s="223" t="str">
        <f t="shared" ca="1" si="261"/>
        <v>5,90108477334165-4,6052517573836i</v>
      </c>
      <c r="CM213" s="223" t="str">
        <f t="shared" ca="1" si="262"/>
        <v>-7,16307684831798+2,17289560636039i</v>
      </c>
      <c r="CN213" s="223" t="str">
        <f t="shared" ca="1" si="263"/>
        <v>7,46511346061816+0,550659850676403i</v>
      </c>
      <c r="CO213" s="223" t="str">
        <f t="shared" ca="1" si="264"/>
        <v>-6,76671735416591-3,20041895693035i</v>
      </c>
      <c r="CP213" s="223" t="str">
        <f t="shared" ca="1" si="265"/>
        <v>5,16148366575387+5,42127582947089i</v>
      </c>
      <c r="CQ213" s="223" t="str">
        <f t="shared" ca="1" si="266"/>
        <v>-2,86453682873619-6,91560366185507i</v>
      </c>
      <c r="CR213" s="223" t="str">
        <f t="shared" ca="1" si="267"/>
        <v>0,183700800661186+7,48314100273981i</v>
      </c>
      <c r="CS213" s="223" t="str">
        <f t="shared" ca="1" si="268"/>
        <v>2,52175378041509-7,04782967458859i</v>
      </c>
      <c r="CT213" s="223" t="str">
        <f t="shared" ca="1" si="269"/>
        <v>-4,88925703579132+5,66800766486906i</v>
      </c>
      <c r="CU213" s="223" t="str">
        <f t="shared" ca="1" si="270"/>
        <v>6,60152943167485-3,52859099553632i</v>
      </c>
      <c r="CV213" s="223" t="str">
        <f t="shared" ca="1" si="271"/>
        <v>-7,42910180630404+0,916292312867123i</v>
      </c>
      <c r="CW213" s="223" t="str">
        <f t="shared" ca="1" si="272"/>
        <v>7,26106754250924+1,81880273646377i</v>
      </c>
      <c r="CX213" s="223" t="str">
        <f t="shared" ca="1" si="273"/>
        <v>-6,1199456517232-4,31015202411742i</v>
      </c>
      <c r="CY213" s="223" t="str">
        <f t="shared" ca="1" si="274"/>
        <v>4,15866290212517+6,22387886430457i</v>
      </c>
      <c r="CZ213" s="223" t="str">
        <f t="shared" ca="1" si="275"/>
        <v>-1,64005942920402-7,30351629831332i</v>
      </c>
      <c r="DA213" s="223" t="str">
        <f t="shared" ca="1" si="276"/>
        <v>-1,09833562790136+7,40437736069224i</v>
      </c>
      <c r="DB213" s="223" t="str">
        <f t="shared" ca="1" si="277"/>
        <v>3,6895378922823-6,51294521644873i</v>
      </c>
      <c r="DC213" s="223" t="str">
        <f t="shared" ca="1" si="278"/>
        <v>-5,78628894115272+4,74868461161015i</v>
      </c>
      <c r="DD213" s="223" t="str">
        <f t="shared" ca="1" si="279"/>
        <v>7,1075939358617-2,34803187668978i</v>
      </c>
      <c r="DE213" s="223" t="str">
        <f t="shared" ca="1" si="280"/>
        <v>-7,47637897724693-0,367290946838363i</v>
      </c>
      <c r="DF213" s="223" t="str">
        <f t="shared" ca="1" si="281"/>
        <v>6,84322155840176+3,03339149363789i</v>
      </c>
      <c r="DG213" s="223" t="str">
        <f t="shared" ca="1" si="282"/>
        <v>-5,29297389239037-5,29297389239011i</v>
      </c>
      <c r="DH213" s="223" t="str">
        <f t="shared" ca="1" si="283"/>
        <v>3,03339149363822+6,84322155840161i</v>
      </c>
      <c r="DI213" s="223" t="str">
        <f t="shared" ca="1" si="284"/>
        <v>-0,3672909468315-7,47637897724727i</v>
      </c>
      <c r="DJ213" s="223" t="str">
        <f t="shared" ca="1" si="285"/>
        <v>-2,34803187668943+7,10759393586181i</v>
      </c>
      <c r="DK213" s="223" t="str">
        <f t="shared" ca="1" si="286"/>
        <v>4,74868461161003-5,78628894115282i</v>
      </c>
      <c r="DL213" s="223" t="str">
        <f t="shared" ca="1" si="287"/>
        <v>-6,51294521644844+3,6895378922828i</v>
      </c>
      <c r="DM213" s="223" t="str">
        <f t="shared" ca="1" si="288"/>
        <v>7,40437736069219-1,09833562790172i</v>
      </c>
      <c r="DN213" s="223" t="str">
        <f t="shared" ca="1" si="289"/>
        <v>-7,3035162983134-1,64005942920366i</v>
      </c>
      <c r="DO213" s="223" t="str">
        <f t="shared" ca="1" si="290"/>
        <v>6,22387886430465+4,15866290212505i</v>
      </c>
      <c r="DP213" s="223" t="str">
        <f t="shared" ca="1" si="291"/>
        <v>-4,31015202411772-6,119945651723i</v>
      </c>
      <c r="DQ213" s="223" t="str">
        <f t="shared" ca="1" si="292"/>
        <v>1,81880273646391+7,26106754250921i</v>
      </c>
      <c r="DR213" s="223" t="str">
        <f t="shared" ca="1" si="293"/>
        <v>0,916292312866973-7,42910180630406i</v>
      </c>
      <c r="DS213" s="223" t="str">
        <f t="shared" ca="1" si="294"/>
        <v>-3,52859099553581+6,60152943167512i</v>
      </c>
      <c r="DT213" s="223" t="str">
        <f t="shared" ca="1" si="295"/>
        <v>5,66800766486882-4,88925703579159i</v>
      </c>
      <c r="DU213" s="223" t="str">
        <f t="shared" ca="1" si="296"/>
        <v>-7,04782967458854+2,52175378041523i</v>
      </c>
      <c r="DV213" s="223" t="str">
        <f t="shared" ca="1" si="297"/>
        <v>7,48314100273981+0,183700800661036i</v>
      </c>
      <c r="DW213" s="223" t="str">
        <f t="shared" ca="1" si="298"/>
        <v>-6,91560366185521-2,86453682873586i</v>
      </c>
      <c r="DX213" s="223" t="str">
        <f t="shared" ca="1" si="299"/>
        <v>5,421275829471+5,16148366575376i</v>
      </c>
      <c r="DY213" s="223" t="str">
        <f t="shared" ca="1" si="300"/>
        <v>-3,20041895693068-6,76671735416576i</v>
      </c>
      <c r="DZ213" s="223" t="str">
        <f t="shared" ca="1" si="301"/>
        <v>0,550659850676765+7,46511346061813i</v>
      </c>
      <c r="EA213" s="223" t="str">
        <f t="shared" ca="1" si="302"/>
        <v>2,17289560636004-7,16307684831808i</v>
      </c>
      <c r="EB213" s="223" t="str">
        <f t="shared" ca="1" si="303"/>
        <v>-4,60525175738314+5,901084773342i</v>
      </c>
      <c r="EC213" s="223" t="str">
        <f t="shared" ca="1" si="304"/>
        <v>6,42043784655849-3,84826234936351i</v>
      </c>
      <c r="ED213" s="223" t="str">
        <f t="shared" ca="1" si="305"/>
        <v>-7,37519279502582+1,27971734662328i</v>
      </c>
      <c r="EE213" s="223" t="str">
        <f t="shared" ca="1" si="306"/>
        <v>7,3415656889955+1,4603282114694i</v>
      </c>
      <c r="EF213" s="223" t="str">
        <f t="shared" ca="1" si="307"/>
        <v>-6,32406304498432-4,00466875710251i</v>
      </c>
      <c r="EG213" s="223" t="str">
        <f t="shared" ca="1" si="308"/>
        <v>4,45904487169775+6,01232601272048i</v>
      </c>
      <c r="EH213" s="223" t="str">
        <f t="shared" ca="1" si="309"/>
        <v>-1,99645046496519-7,21424499112621i</v>
      </c>
      <c r="EI213" s="223" t="str">
        <f t="shared" ca="1" si="310"/>
        <v>-0,733697057605269+7,44935123877984i</v>
      </c>
      <c r="EJ213" s="223" t="str">
        <f t="shared" ca="1" si="311"/>
        <v>3,36551860751634-6,68613713241888i</v>
      </c>
      <c r="EK213" s="223" t="str">
        <f t="shared" ca="1" si="312"/>
        <v>-5,54631219270822+5,02688435435564i</v>
      </c>
      <c r="EL213" s="223" t="str">
        <f t="shared" ca="1" si="313"/>
        <v>6,98382006425461-2,69395667395822i</v>
      </c>
      <c r="EM213" s="223" t="str">
        <f t="shared" ca="1" si="314"/>
        <v>-7,48539546390498+2,79505874352435E-12i</v>
      </c>
      <c r="EN213" s="223"/>
      <c r="EO213" s="223"/>
      <c r="EP213" s="223"/>
    </row>
    <row r="214" spans="1:146" ht="15.75" thickBot="1">
      <c r="A214" s="257">
        <f t="shared" si="181"/>
        <v>2.2265625000000015E-3</v>
      </c>
      <c r="B214" s="256">
        <v>114</v>
      </c>
      <c r="C214" s="230">
        <f t="shared" si="182"/>
        <v>22800</v>
      </c>
      <c r="D214" s="229">
        <f t="shared" si="315"/>
        <v>143256.62500369456</v>
      </c>
      <c r="E214" s="229" t="str">
        <f t="shared" si="316"/>
        <v>143256,625003695i</v>
      </c>
      <c r="F214" s="229" t="str">
        <f t="shared" si="320"/>
        <v>0,00407482573312672+0,0012241901431482i</v>
      </c>
      <c r="G214" s="229" t="str">
        <f t="shared" si="321"/>
        <v>-3,80461112225442+2,50974260212165i</v>
      </c>
      <c r="H214" s="229" t="str">
        <f t="shared" si="319"/>
        <v>0,0020057305958184-0,00370662560612883i</v>
      </c>
      <c r="I214" s="229" t="str">
        <f t="shared" si="317"/>
        <v>-0,00198898995425538+0,0036281536555099i</v>
      </c>
      <c r="J214" s="255" t="str">
        <f ca="1">IMPRODUCT(1/N_FFT2,DY100)</f>
        <v>0,0202536699762869+0,0000587270348571863i</v>
      </c>
      <c r="K214" s="254" t="str">
        <f t="shared" ca="1" si="318"/>
        <v>-0,0000404974168258328+0,0000733666192795823i</v>
      </c>
      <c r="N214" s="246">
        <f t="shared" ca="1" si="185"/>
        <v>17.485555127234917</v>
      </c>
      <c r="O214" s="223">
        <f t="shared" ca="1" si="186"/>
        <v>7.4855551272349174</v>
      </c>
      <c r="P214" s="223" t="str">
        <f t="shared" ca="1" si="187"/>
        <v>-7,04798000464837-2,52180756937354i</v>
      </c>
      <c r="Q214" s="223" t="str">
        <f t="shared" ca="1" si="188"/>
        <v>5,78641236257563+4,74878590095457i</v>
      </c>
      <c r="R214" s="223" t="str">
        <f t="shared" ca="1" si="189"/>
        <v>-3,84834443272112-6,42057479436361i</v>
      </c>
      <c r="S214" s="223" t="str">
        <f t="shared" ca="1" si="190"/>
        <v>1,46035936024146+7,34172228443899i</v>
      </c>
      <c r="T214" s="223" t="str">
        <f t="shared" ca="1" si="191"/>
        <v>1,0983590553813-7,40453529590716i</v>
      </c>
      <c r="U214" s="223" t="str">
        <f t="shared" ca="1" si="192"/>
        <v>-3,52866626030938+6,60167024216048i</v>
      </c>
      <c r="V214" s="223" t="str">
        <f t="shared" ca="1" si="193"/>
        <v>5,54643049543112-5,02699157769581i</v>
      </c>
      <c r="W214" s="223" t="str">
        <f t="shared" ca="1" si="194"/>
        <v>-6,9157511715372+2,86459792924851i</v>
      </c>
      <c r="X214" s="223" t="str">
        <f t="shared" ca="1" si="195"/>
        <v>7,47653844825556-0,367298781143208i</v>
      </c>
      <c r="Y214" s="223" t="str">
        <f t="shared" ca="1" si="196"/>
        <v>-7,16322963659815-2,17294195417985i</v>
      </c>
      <c r="Z214" s="223" t="str">
        <f t="shared" ca="1" si="197"/>
        <v>6,01245425550862+4,45913998303364i</v>
      </c>
      <c r="AA214" s="223" t="str">
        <f t="shared" ca="1" si="198"/>
        <v>-4,15875160631888-6,22401161951141i</v>
      </c>
      <c r="AB214" s="223" t="str">
        <f t="shared" ca="1" si="199"/>
        <v>1,81884153149115+7,26122242092858i</v>
      </c>
      <c r="AC214" s="223" t="str">
        <f t="shared" ca="1" si="200"/>
        <v>0,73371270735108-7,44951013328692i</v>
      </c>
      <c r="AD214" s="223" t="str">
        <f t="shared" ca="1" si="201"/>
        <v>-3,20048722180274+6,76686168810552i</v>
      </c>
      <c r="AE214" s="223" t="str">
        <f t="shared" ca="1" si="202"/>
        <v>5,29308679141383-5,29308679141325i</v>
      </c>
      <c r="AF214" s="223" t="str">
        <f t="shared" ca="1" si="203"/>
        <v>-6,76686168810555+3,20048722180268i</v>
      </c>
      <c r="AG214" s="223" t="str">
        <f t="shared" ca="1" si="204"/>
        <v>7,44951013328692-0,733712707351068i</v>
      </c>
      <c r="AH214" s="223" t="str">
        <f t="shared" ca="1" si="205"/>
        <v>-7,26122242092856-1,81884153149121i</v>
      </c>
      <c r="AI214" s="223" t="str">
        <f t="shared" ca="1" si="206"/>
        <v>6,22401161951137+4,15875160631894i</v>
      </c>
      <c r="AJ214" s="223" t="str">
        <f t="shared" ca="1" si="207"/>
        <v>-4,45913998303358-6,01245425550867i</v>
      </c>
      <c r="AK214" s="223" t="str">
        <f t="shared" ca="1" si="208"/>
        <v>2,17294195417981+7,16322963659816i</v>
      </c>
      <c r="AL214" s="223" t="str">
        <f t="shared" ca="1" si="209"/>
        <v>0,367298781143301-7,47653844825556i</v>
      </c>
      <c r="AM214" s="223" t="str">
        <f t="shared" ca="1" si="210"/>
        <v>-2,86459792924857+6,91575117153717i</v>
      </c>
      <c r="AN214" s="223" t="str">
        <f t="shared" ca="1" si="211"/>
        <v>5,02699157769582-5,54643049543112i</v>
      </c>
      <c r="AO214" s="223" t="str">
        <f t="shared" ca="1" si="212"/>
        <v>-6,60167024216017+3,52866626030996i</v>
      </c>
      <c r="AP214" s="223" t="str">
        <f t="shared" ca="1" si="213"/>
        <v>7,40453529590716-1,09835905538125i</v>
      </c>
      <c r="AQ214" s="223" t="str">
        <f t="shared" ca="1" si="214"/>
        <v>-7,34172228443899-1,46035936024147i</v>
      </c>
      <c r="AR214" s="223" t="str">
        <f t="shared" ca="1" si="215"/>
        <v>-7,34172228443899-1,46035936024147i</v>
      </c>
      <c r="AS214" s="223" t="str">
        <f t="shared" ca="1" si="216"/>
        <v>-4,74878590095465-5,78641236257556i</v>
      </c>
      <c r="AT214" s="223" t="str">
        <f t="shared" ca="1" si="217"/>
        <v>2,52180756937352+7,04798000464838i</v>
      </c>
      <c r="AU214" s="223" t="str">
        <f t="shared" ca="1" si="218"/>
        <v>6,60281625909698E-14-7,48555512723492i</v>
      </c>
      <c r="AV214" s="223" t="str">
        <f t="shared" ca="1" si="219"/>
        <v>-2,52180756937364+7,04798000464833i</v>
      </c>
      <c r="AW214" s="223" t="str">
        <f t="shared" ca="1" si="220"/>
        <v>4,74878590095476-5,78641236257547i</v>
      </c>
      <c r="AX214" s="223" t="str">
        <f t="shared" ca="1" si="221"/>
        <v>-6,42057479436376+3,84834443272088i</v>
      </c>
      <c r="AY214" s="223" t="str">
        <f t="shared" ca="1" si="222"/>
        <v>7,34172228443856-1,46035936024364i</v>
      </c>
      <c r="AZ214" s="223" t="str">
        <f t="shared" ca="1" si="223"/>
        <v>-7,40453529590704-1,09835905538211i</v>
      </c>
      <c r="BA214" s="223" t="str">
        <f t="shared" ca="1" si="224"/>
        <v>6,60167024216186+3,52866626030678i</v>
      </c>
      <c r="BB214" s="223" t="str">
        <f t="shared" ca="1" si="225"/>
        <v>-5,0269915776958-5,54643049543113i</v>
      </c>
      <c r="BC214" s="223" t="str">
        <f t="shared" ca="1" si="226"/>
        <v>2,8645979292457+6,91575117153836i</v>
      </c>
      <c r="BD214" s="223" t="str">
        <f t="shared" ca="1" si="227"/>
        <v>-0,367298781144656-7,47653844825549i</v>
      </c>
      <c r="BE214" s="223" t="str">
        <f t="shared" ca="1" si="228"/>
        <v>-2,17294195418136+7,16322963659769i</v>
      </c>
      <c r="BF214" s="223" t="str">
        <f t="shared" ca="1" si="229"/>
        <v>4,45913998303129-6,01245425551036i</v>
      </c>
      <c r="BG214" s="223" t="str">
        <f t="shared" ca="1" si="230"/>
        <v>-6,22401161951142+4,15875160631887i</v>
      </c>
      <c r="BH214" s="223" t="str">
        <f t="shared" ca="1" si="231"/>
        <v>7,26122242092932-1,81884153148819i</v>
      </c>
      <c r="BI214" s="223" t="str">
        <f t="shared" ca="1" si="232"/>
        <v>-7,44951013328705-0,73371270734977i</v>
      </c>
      <c r="BJ214" s="223" t="str">
        <f t="shared" ca="1" si="233"/>
        <v>6,76686168810488+3,2004872218041i</v>
      </c>
      <c r="BK214" s="223" t="str">
        <f t="shared" ca="1" si="234"/>
        <v>-5,29308679141531-5,29308679141177i</v>
      </c>
      <c r="BL214" s="223" t="str">
        <f t="shared" ca="1" si="235"/>
        <v>3,2004872218019+6,76686168810592i</v>
      </c>
      <c r="BM214" s="223" t="str">
        <f t="shared" ca="1" si="236"/>
        <v>-0,73371270734735-7,44951013328729i</v>
      </c>
      <c r="BN214" s="223" t="str">
        <f t="shared" ca="1" si="237"/>
        <v>-1,81884153149055+7,26122242092873i</v>
      </c>
      <c r="BO214" s="223" t="str">
        <f t="shared" ca="1" si="238"/>
        <v>4,1587516063209-6,22401161951006i</v>
      </c>
      <c r="BP214" s="223" t="str">
        <f t="shared" ca="1" si="239"/>
        <v>-6,01245425550731+4,45913998303541i</v>
      </c>
      <c r="BQ214" s="223" t="str">
        <f t="shared" ca="1" si="240"/>
        <v>7,16322963659839-2,17294195417903i</v>
      </c>
      <c r="BR214" s="223" t="str">
        <f t="shared" ca="1" si="241"/>
        <v>-7,47653844825574-0,367298781139648i</v>
      </c>
      <c r="BS214" s="223" t="str">
        <f t="shared" ca="1" si="242"/>
        <v>6,91575117153747+2,86459792924785i</v>
      </c>
      <c r="BT214" s="223" t="str">
        <f t="shared" ca="1" si="243"/>
        <v>-5,54643049542957-5,02699157769753i</v>
      </c>
      <c r="BU214" s="223" t="str">
        <f t="shared" ca="1" si="244"/>
        <v>3,52866626031121+6,6016702421595i</v>
      </c>
      <c r="BV214" s="223" t="str">
        <f t="shared" ca="1" si="245"/>
        <v>-1,09835905537982-7,40453529590737i</v>
      </c>
      <c r="BW214" s="223" t="str">
        <f t="shared" ca="1" si="246"/>
        <v>-1,46035936023862+7,34172228443956i</v>
      </c>
      <c r="BX214" s="223" t="str">
        <f t="shared" ca="1" si="247"/>
        <v>3,84834443272105-6,42057479436365i</v>
      </c>
      <c r="BY214" s="223" t="str">
        <f t="shared" ca="1" si="248"/>
        <v>-5,78641236257755+4,74878590095222i</v>
      </c>
      <c r="BZ214" s="223" t="str">
        <f t="shared" ca="1" si="249"/>
        <v>7,04798000464786-2,52180756937496i</v>
      </c>
      <c r="CA214" s="223" t="str">
        <f t="shared" ca="1" si="250"/>
        <v>-7,48555512723492-1,62132223444273E-12i</v>
      </c>
      <c r="CB214" s="223" t="str">
        <f t="shared" ca="1" si="251"/>
        <v>7,04798000464928+2,521807569371i</v>
      </c>
      <c r="CC214" s="223" t="str">
        <f t="shared" ca="1" si="252"/>
        <v>-5,7864123625755-4,74878590095473i</v>
      </c>
      <c r="CD214" s="223" t="str">
        <f t="shared" ca="1" si="253"/>
        <v>3,84834443271827+6,42057479436532i</v>
      </c>
      <c r="CE214" s="223" t="str">
        <f t="shared" ca="1" si="254"/>
        <v>-1,46035936024273-7,34172228443874i</v>
      </c>
      <c r="CF214" s="223" t="str">
        <f t="shared" ca="1" si="255"/>
        <v>-1,09835905538281+7,40453529590693i</v>
      </c>
      <c r="CG214" s="223" t="str">
        <f t="shared" ca="1" si="256"/>
        <v>3,5286662603075-6,60167024216148i</v>
      </c>
      <c r="CH214" s="223" t="str">
        <f t="shared" ca="1" si="257"/>
        <v>-5,54643049543175+5,02699157769512i</v>
      </c>
      <c r="CI214" s="223" t="str">
        <f t="shared" ca="1" si="258"/>
        <v>6,91575117153863-2,86459792924505i</v>
      </c>
      <c r="CJ214" s="223" t="str">
        <f t="shared" ca="1" si="259"/>
        <v>-7,47653844825553+0,367298781143846i</v>
      </c>
      <c r="CK214" s="223" t="str">
        <f t="shared" ca="1" si="260"/>
        <v>7,16322963659745+2,17294195418214i</v>
      </c>
      <c r="CL214" s="223" t="str">
        <f t="shared" ca="1" si="261"/>
        <v>-6,01245425550994-4,45913998303186i</v>
      </c>
      <c r="CM214" s="223" t="str">
        <f t="shared" ca="1" si="262"/>
        <v>4,1587516063182+6,22401161951187i</v>
      </c>
      <c r="CN214" s="223" t="str">
        <f t="shared" ca="1" si="263"/>
        <v>-1,81884153149463-7,26122242092771i</v>
      </c>
      <c r="CO214" s="223" t="str">
        <f t="shared" ca="1" si="264"/>
        <v>-0,733712707350365+7,44951013328699i</v>
      </c>
      <c r="CP214" s="223" t="str">
        <f t="shared" ca="1" si="265"/>
        <v>3,20048722180483-6,76686168810453i</v>
      </c>
      <c r="CQ214" s="223" t="str">
        <f t="shared" ca="1" si="266"/>
        <v>-5,29308679141234+5,29308679141474i</v>
      </c>
      <c r="CR214" s="223" t="str">
        <f t="shared" ca="1" si="267"/>
        <v>6,76686168810626-3,20048722180117i</v>
      </c>
      <c r="CS214" s="223" t="str">
        <f t="shared" ca="1" si="268"/>
        <v>-7,44951013328664+0,733712707353953i</v>
      </c>
      <c r="CT214" s="223" t="str">
        <f t="shared" ca="1" si="269"/>
        <v>7,26122242092853+1,81884153149133i</v>
      </c>
      <c r="CU214" s="223" t="str">
        <f t="shared" ca="1" si="270"/>
        <v>-6,22401161950962-4,15875160632157i</v>
      </c>
      <c r="CV214" s="223" t="str">
        <f t="shared" ca="1" si="271"/>
        <v>4,45913998303476+6,01245425550779i</v>
      </c>
      <c r="CW214" s="223" t="str">
        <f t="shared" ca="1" si="272"/>
        <v>-2,17294195417826-7,16322963659863i</v>
      </c>
      <c r="CX214" s="223" t="str">
        <f t="shared" ca="1" si="273"/>
        <v>-0,367298781140458+7,4765384482557i</v>
      </c>
      <c r="CY214" s="223" t="str">
        <f t="shared" ca="1" si="274"/>
        <v>2,8645979292486-6,91575117153716i</v>
      </c>
      <c r="CZ214" s="223" t="str">
        <f t="shared" ca="1" si="275"/>
        <v>-5,02699157769813+5,54643049542903i</v>
      </c>
      <c r="DA214" s="223" t="str">
        <f t="shared" ca="1" si="276"/>
        <v>6,60167024215988-3,5286662603105i</v>
      </c>
      <c r="DB214" s="223" t="str">
        <f t="shared" ca="1" si="277"/>
        <v>-7,40453529590749+1,09835905537902i</v>
      </c>
      <c r="DC214" s="223" t="str">
        <f t="shared" ca="1" si="278"/>
        <v>7,34172228443936+1,46035936023962i</v>
      </c>
      <c r="DD214" s="223" t="str">
        <f t="shared" ca="1" si="279"/>
        <v>-6,42057479436335-3,84834443272156i</v>
      </c>
      <c r="DE214" s="223" t="str">
        <f t="shared" ca="1" si="280"/>
        <v>4,74878590095735+5,78641236257335i</v>
      </c>
      <c r="DF214" s="223" t="str">
        <f t="shared" ca="1" si="281"/>
        <v>-2,52180756937399-7,04798000464821i</v>
      </c>
      <c r="DG214" s="223" t="str">
        <f t="shared" ca="1" si="282"/>
        <v>-2,21923107891256E-12+7,48555512723492i</v>
      </c>
      <c r="DH214" s="223" t="str">
        <f t="shared" ca="1" si="283"/>
        <v>2,52180756937176-7,04798000464901i</v>
      </c>
      <c r="DI214" s="223" t="str">
        <f t="shared" ca="1" si="284"/>
        <v>-4,74878590095551+5,78641236257485i</v>
      </c>
      <c r="DJ214" s="223" t="str">
        <f t="shared" ca="1" si="285"/>
        <v>6,42057479436191-3,84834443272396i</v>
      </c>
      <c r="DK214" s="223" t="str">
        <f t="shared" ca="1" si="286"/>
        <v>-7,3417222844389+1,46035936024194i</v>
      </c>
      <c r="DL214" s="223" t="str">
        <f t="shared" ca="1" si="287"/>
        <v>7,40453529590678+1,09835905538382i</v>
      </c>
      <c r="DM214" s="223" t="str">
        <f t="shared" ca="1" si="288"/>
        <v>-6,6016702421611-3,52866626030821i</v>
      </c>
      <c r="DN214" s="223" t="str">
        <f t="shared" ca="1" si="289"/>
        <v>5,02699157769452+5,54643049543229i</v>
      </c>
      <c r="DO214" s="223" t="str">
        <f t="shared" ca="1" si="290"/>
        <v>-2,86459792925118-6,91575117153609i</v>
      </c>
      <c r="DP214" s="223" t="str">
        <f t="shared" ca="1" si="291"/>
        <v>0,367298781143037+7,47653844825557i</v>
      </c>
      <c r="DQ214" s="223" t="str">
        <f t="shared" ca="1" si="292"/>
        <v>2,17294195418292-7,16322963659722i</v>
      </c>
      <c r="DR214" s="223" t="str">
        <f t="shared" ca="1" si="293"/>
        <v>-4,45913998303251+6,01245425550946i</v>
      </c>
      <c r="DS214" s="223" t="str">
        <f t="shared" ca="1" si="294"/>
        <v>6,22401161951232-4,15875160631753i</v>
      </c>
      <c r="DT214" s="223" t="str">
        <f t="shared" ca="1" si="295"/>
        <v>-7,26122242092785+1,81884153149404i</v>
      </c>
      <c r="DU214" s="223" t="str">
        <f t="shared" ca="1" si="296"/>
        <v>7,44951013328691+0,733712707351172i</v>
      </c>
      <c r="DV214" s="223" t="str">
        <f t="shared" ca="1" si="297"/>
        <v>-6,76686168810419-3,20048722180557i</v>
      </c>
      <c r="DW214" s="223" t="str">
        <f t="shared" ca="1" si="298"/>
        <v>5,29308679141431+5,29308679141276i</v>
      </c>
      <c r="DX214" s="223" t="str">
        <f t="shared" ca="1" si="299"/>
        <v>-3,20048722180063-6,76686168810653i</v>
      </c>
      <c r="DY214" s="223" t="str">
        <f t="shared" ca="1" si="300"/>
        <v>0,733712707352935+7,44951013328673i</v>
      </c>
      <c r="DZ214" s="223" t="str">
        <f t="shared" ca="1" si="301"/>
        <v>1,81884153149192-7,26122242092839i</v>
      </c>
      <c r="EA214" s="223" t="str">
        <f t="shared" ca="1" si="302"/>
        <v>-4,15875160631605+6,22401161951331i</v>
      </c>
      <c r="EB214" s="223" t="str">
        <f t="shared" ca="1" si="303"/>
        <v>6,0124542555084-4,45913998303394i</v>
      </c>
      <c r="EC214" s="223" t="str">
        <f t="shared" ca="1" si="304"/>
        <v>-7,1632296365988+2,17294195417769i</v>
      </c>
      <c r="ED214" s="223" t="str">
        <f t="shared" ca="1" si="305"/>
        <v>7,47653844825565+0,367298781141267i</v>
      </c>
      <c r="EE214" s="223" t="str">
        <f t="shared" ca="1" si="306"/>
        <v>-6,91575117153677-2,86459792924954i</v>
      </c>
      <c r="EF214" s="223" t="str">
        <f t="shared" ca="1" si="307"/>
        <v>5,54643049543348+5,02699157769321i</v>
      </c>
      <c r="EG214" s="223" t="str">
        <f t="shared" ca="1" si="308"/>
        <v>-3,52866626030978-6,60167024216026i</v>
      </c>
      <c r="EH214" s="223" t="str">
        <f t="shared" ca="1" si="309"/>
        <v>1,098359055378+7,40453529590764i</v>
      </c>
      <c r="EI214" s="223" t="str">
        <f t="shared" ca="1" si="310"/>
        <v>1,4603593602402-7,34172228443924i</v>
      </c>
      <c r="EJ214" s="223" t="str">
        <f t="shared" ca="1" si="311"/>
        <v>-3,84834443272244+6,42057479436282i</v>
      </c>
      <c r="EK214" s="223" t="str">
        <f t="shared" ca="1" si="312"/>
        <v>5,78641236257372-4,74878590095688i</v>
      </c>
      <c r="EL214" s="223" t="str">
        <f t="shared" ca="1" si="313"/>
        <v>-7,04798000464841+2,52180756937343i</v>
      </c>
      <c r="EM214" s="223" t="str">
        <f t="shared" ca="1" si="314"/>
        <v>7,48555512723492+3,24264446888546E-12i</v>
      </c>
      <c r="EN214" s="223"/>
      <c r="EO214" s="223"/>
      <c r="EP214" s="223"/>
    </row>
    <row r="215" spans="1:146" ht="15.75" thickBot="1">
      <c r="A215" s="257">
        <f t="shared" si="181"/>
        <v>2.2460937500000016E-3</v>
      </c>
      <c r="B215" s="256">
        <v>115</v>
      </c>
      <c r="C215" s="230">
        <f t="shared" si="182"/>
        <v>23000</v>
      </c>
      <c r="D215" s="229">
        <f t="shared" si="315"/>
        <v>144513.26206513049</v>
      </c>
      <c r="E215" s="229" t="str">
        <f t="shared" si="316"/>
        <v>144513,26206513i</v>
      </c>
      <c r="F215" s="229" t="str">
        <f t="shared" si="320"/>
        <v>0,00400707865819218+0,00122731852461507i</v>
      </c>
      <c r="G215" s="229" t="str">
        <f t="shared" si="321"/>
        <v>-3,77629331775764+2,52407160476159i</v>
      </c>
      <c r="H215" s="229" t="str">
        <f t="shared" ref="H215:H237" si="322">IF(freq_ratio2&gt;1,IMPRODUCT(M35,IMDIV((IMPRODUCT(COMPLEX(1,Rc_2*Coutput2*microF2*miliOhm2*D215),IMSUM(1,IMDIV(E215,omega4_2),IMDIV(IMPRODUCT(E215,E215),omega5_2)))),IMSUM(1,IMPRODUCT(E215,1/omega1_2),IMPRODUCT(E215,E215,1/omega2_2),IMPRODUCT(E215,E215,E215,1/omega3_2)))),IMPRODUCT(M35,(IMDIV(IMPRODUCT(COMPLEX(1,Rc_2*Coutput2*microF2*miliOhm2*D215),COMPLEX(1,-Kfeed2*effectiveL2*PI()^2*D215/(8*ratio2^2*Gdc_dcm2))),IMSUM(1,IMDIV(E215,omegat2),IMDIV(IMPRODUCT(E215,E215),omegapole0^2*(1-2*Gdc_dcm2/(Kfeed2*rload2))))))))</f>
        <v>0,00200560283413651-0,00367437894635135i</v>
      </c>
      <c r="I215" s="229" t="str">
        <f t="shared" si="317"/>
        <v>-0,00198905725456381+0,00359789138934034i</v>
      </c>
      <c r="J215" s="255" t="str">
        <f ca="1">IMPRODUCT(1/N_FFT2,DZ100)</f>
        <v>0,0369383760265654+0,00446149052795238i</v>
      </c>
      <c r="K215" s="254" t="str">
        <f t="shared" ca="1" si="318"/>
        <v>-0,0000895245031615892+0,000124026104941404i</v>
      </c>
      <c r="N215" s="246">
        <f t="shared" ca="1" si="185"/>
        <v>17.485700632082725</v>
      </c>
      <c r="O215" s="223">
        <f t="shared" ca="1" si="186"/>
        <v>7.4857006320827235</v>
      </c>
      <c r="P215" s="223" t="str">
        <f t="shared" ca="1" si="187"/>
        <v>-7,10788370164566-2,34812760237679i</v>
      </c>
      <c r="Q215" s="223" t="str">
        <f t="shared" ca="1" si="188"/>
        <v>6,01257112609827+4,45922666017024i</v>
      </c>
      <c r="R215" s="223" t="str">
        <f t="shared" ca="1" si="189"/>
        <v>-4,31032774245498-6,12019515259005i</v>
      </c>
      <c r="S215" s="223" t="str">
        <f t="shared" ca="1" si="190"/>
        <v>2,17298419200752+7,16336887605609i</v>
      </c>
      <c r="T215" s="223" t="str">
        <f t="shared" ca="1" si="191"/>
        <v>0,183708289866048-7,48344607900653i</v>
      </c>
      <c r="U215" s="223" t="str">
        <f t="shared" ca="1" si="192"/>
        <v>-2,52185658848025+7,04811700387433i</v>
      </c>
      <c r="V215" s="223" t="str">
        <f t="shared" ca="1" si="193"/>
        <v>4,60543950648641-5,90132535158484i</v>
      </c>
      <c r="W215" s="223" t="str">
        <f t="shared" ca="1" si="194"/>
        <v>-6,2241326023709+4,15883244448094i</v>
      </c>
      <c r="X215" s="223" t="str">
        <f t="shared" ca="1" si="195"/>
        <v>7,21453910491116-1,99653185721424i</v>
      </c>
      <c r="Y215" s="223" t="str">
        <f t="shared" ca="1" si="196"/>
        <v>-7,47668377783641-0,367305920727576i</v>
      </c>
      <c r="Z215" s="223" t="str">
        <f t="shared" ca="1" si="197"/>
        <v>6,98410478396589+2,69406650247325i</v>
      </c>
      <c r="AA215" s="223" t="str">
        <f t="shared" ca="1" si="198"/>
        <v>-5,7865248393442-4,74887820825258i</v>
      </c>
      <c r="AB215" s="223" t="str">
        <f t="shared" ca="1" si="199"/>
        <v>4,00483202135137+6,32432086740722i</v>
      </c>
      <c r="AC215" s="223" t="str">
        <f t="shared" ca="1" si="200"/>
        <v>-1,81887688628532-7,26136356517842i</v>
      </c>
      <c r="AD215" s="223" t="str">
        <f t="shared" ca="1" si="201"/>
        <v>-0,550682300236898+7,46541780192974i</v>
      </c>
      <c r="AE215" s="223" t="str">
        <f t="shared" ca="1" si="202"/>
        <v>2,86465361154278-6,91588560048809i</v>
      </c>
      <c r="AF215" s="223" t="str">
        <f t="shared" ca="1" si="203"/>
        <v>-4,88945636335812+5,66823874091243i</v>
      </c>
      <c r="AG215" s="223" t="str">
        <f t="shared" ca="1" si="204"/>
        <v>6,42069959803461-3,84841923716242i</v>
      </c>
      <c r="AH215" s="223" t="str">
        <f t="shared" ca="1" si="205"/>
        <v>-7,3038140515539+1,64012629193226i</v>
      </c>
      <c r="AI215" s="223" t="str">
        <f t="shared" ca="1" si="206"/>
        <v>7,44965493748914+0,73372696931992i</v>
      </c>
      <c r="AJ215" s="223" t="str">
        <f t="shared" ca="1" si="207"/>
        <v>-6,84350054612617-3,03351516039304i</v>
      </c>
      <c r="AK215" s="223" t="str">
        <f t="shared" ca="1" si="208"/>
        <v>5,54653830741173+5,02708929277946i</v>
      </c>
      <c r="AL215" s="223" t="str">
        <f t="shared" ca="1" si="209"/>
        <v>-3,68968830912667-6,51321073930958i</v>
      </c>
      <c r="AM215" s="223" t="str">
        <f t="shared" ca="1" si="210"/>
        <v>1,46038774682926+7,34186499345191i</v>
      </c>
      <c r="AN215" s="223" t="str">
        <f t="shared" ca="1" si="211"/>
        <v>0,916329668712444-7,42940467947473i</v>
      </c>
      <c r="AO215" s="223" t="str">
        <f t="shared" ca="1" si="212"/>
        <v>-3,20054943314107+6,76699322293026i</v>
      </c>
      <c r="AP215" s="223" t="str">
        <f t="shared" ca="1" si="213"/>
        <v>5,16169409158471-5,42149684663407i</v>
      </c>
      <c r="AQ215" s="223" t="str">
        <f t="shared" ca="1" si="214"/>
        <v>-6,6017985659798+3,52873485081988i</v>
      </c>
      <c r="AR215" s="223" t="str">
        <f t="shared" ca="1" si="215"/>
        <v>-6,6017985659798+3,52873485081988i</v>
      </c>
      <c r="AS215" s="223" t="str">
        <f t="shared" ca="1" si="216"/>
        <v>-7,40467922588475-1,09838040537626i</v>
      </c>
      <c r="AT215" s="223" t="str">
        <f t="shared" ca="1" si="217"/>
        <v>6,68640971605098+3,36565581458692i</v>
      </c>
      <c r="AU215" s="223" t="str">
        <f t="shared" ca="1" si="218"/>
        <v>-5,29318967887836-5,29318967887788i</v>
      </c>
      <c r="AV215" s="223" t="str">
        <f t="shared" ca="1" si="219"/>
        <v>3,36565581458676+6,68640971605106i</v>
      </c>
      <c r="AW215" s="223" t="str">
        <f t="shared" ca="1" si="220"/>
        <v>-1,09838040537619-7,40467922588476i</v>
      </c>
      <c r="AX215" s="223" t="str">
        <f t="shared" ca="1" si="221"/>
        <v>-1,27976951875496+7,37549347040789i</v>
      </c>
      <c r="AY215" s="223" t="str">
        <f t="shared" ca="1" si="222"/>
        <v>3,52873485081928-6,60179856598011i</v>
      </c>
      <c r="AZ215" s="223" t="str">
        <f t="shared" ca="1" si="223"/>
        <v>-5,42149684663624+5,16169409158243i</v>
      </c>
      <c r="BA215" s="223" t="str">
        <f t="shared" ca="1" si="224"/>
        <v>6,76699322293029-3,20054943314101i</v>
      </c>
      <c r="BB215" s="223" t="str">
        <f t="shared" ca="1" si="225"/>
        <v>-7,42940467947437+0,916329668715334i</v>
      </c>
      <c r="BC215" s="223" t="str">
        <f t="shared" ca="1" si="226"/>
        <v>7,34186499345161+1,46038774683079i</v>
      </c>
      <c r="BD215" s="223" t="str">
        <f t="shared" ca="1" si="227"/>
        <v>-6,51321073931028-3,68968830912544i</v>
      </c>
      <c r="BE215" s="223" t="str">
        <f t="shared" ca="1" si="228"/>
        <v>5,02708929277717+5,54653830741381i</v>
      </c>
      <c r="BF215" s="223" t="str">
        <f t="shared" ca="1" si="229"/>
        <v>-3,03351516039366-6,84350054612591i</v>
      </c>
      <c r="BG215" s="223" t="str">
        <f t="shared" ca="1" si="230"/>
        <v>0,733726969316096+7,44965493748951i</v>
      </c>
      <c r="BH215" s="223" t="str">
        <f t="shared" ca="1" si="231"/>
        <v>1,64012629193305-7,30381405155373i</v>
      </c>
      <c r="BI215" s="223" t="str">
        <f t="shared" ca="1" si="232"/>
        <v>-3,84841923716061+6,42069959803571i</v>
      </c>
      <c r="BJ215" s="223" t="str">
        <f t="shared" ca="1" si="233"/>
        <v>5,66823874091344-4,88945636335694i</v>
      </c>
      <c r="BK215" s="223" t="str">
        <f t="shared" ca="1" si="234"/>
        <v>-6,91588560048753+2,86465361154415i</v>
      </c>
      <c r="BL215" s="223" t="str">
        <f t="shared" ca="1" si="235"/>
        <v>7,46541780192997-0,550682300233755i</v>
      </c>
      <c r="BM215" s="223" t="str">
        <f t="shared" ca="1" si="236"/>
        <v>-7,26136356517839-1,81887688628543i</v>
      </c>
      <c r="BN215" s="223" t="str">
        <f t="shared" ca="1" si="237"/>
        <v>6,32432086740878+4,00483202134891i</v>
      </c>
      <c r="BO215" s="223" t="str">
        <f t="shared" ca="1" si="238"/>
        <v>-4,748878208252-5,78652483934468i</v>
      </c>
      <c r="BP215" s="223" t="str">
        <f t="shared" ca="1" si="239"/>
        <v>2,69406650247535+6,98410478396508i</v>
      </c>
      <c r="BQ215" s="223" t="str">
        <f t="shared" ca="1" si="240"/>
        <v>-0,367305920725199-7,47668377783653i</v>
      </c>
      <c r="BR215" s="223" t="str">
        <f t="shared" ca="1" si="241"/>
        <v>-1,99653185721361+7,21453910491134i</v>
      </c>
      <c r="BS215" s="223" t="str">
        <f t="shared" ca="1" si="242"/>
        <v>4,15883244448407-6,22413260236881i</v>
      </c>
      <c r="BT215" s="223" t="str">
        <f t="shared" ca="1" si="243"/>
        <v>-5,90132535158483+4,60543950648643i</v>
      </c>
      <c r="BU215" s="223" t="str">
        <f t="shared" ca="1" si="244"/>
        <v>7,04811700387338-2,52185658848291i</v>
      </c>
      <c r="BV215" s="223" t="str">
        <f t="shared" ca="1" si="245"/>
        <v>-7,48344607900656+0,183708289864453i</v>
      </c>
      <c r="BW215" s="223" t="str">
        <f t="shared" ca="1" si="246"/>
        <v>7,16336887605651+2,17298419200614i</v>
      </c>
      <c r="BX215" s="223" t="str">
        <f t="shared" ca="1" si="247"/>
        <v>-6,1201951525885-4,31032774245717i</v>
      </c>
      <c r="BY215" s="223" t="str">
        <f t="shared" ca="1" si="248"/>
        <v>4,45922666017047+6,0125711260981i</v>
      </c>
      <c r="BZ215" s="223" t="str">
        <f t="shared" ca="1" si="249"/>
        <v>-2,34812760238007-7,10788370164457i</v>
      </c>
      <c r="CA215" s="223" t="str">
        <f t="shared" ca="1" si="250"/>
        <v>-8,1067849812267E-13+7,48570063208272i</v>
      </c>
      <c r="CB215" s="223" t="str">
        <f t="shared" ca="1" si="251"/>
        <v>2,34812760237454-7,1078837016464i</v>
      </c>
      <c r="CC215" s="223" t="str">
        <f t="shared" ca="1" si="252"/>
        <v>-4,45922666017194+6,01257112609701i</v>
      </c>
      <c r="CD215" s="223" t="str">
        <f t="shared" ca="1" si="253"/>
        <v>6,12019515258943-4,31032774245585i</v>
      </c>
      <c r="CE215" s="223" t="str">
        <f t="shared" ca="1" si="254"/>
        <v>-7,16336887605698+2,17298419200459i</v>
      </c>
      <c r="CF215" s="223" t="str">
        <f t="shared" ca="1" si="255"/>
        <v>7,48344607900653+0,183708289866074i</v>
      </c>
      <c r="CG215" s="223" t="str">
        <f t="shared" ca="1" si="256"/>
        <v>-7,04811700387534-2,52185658847743i</v>
      </c>
      <c r="CH215" s="223" t="str">
        <f t="shared" ca="1" si="257"/>
        <v>5,90132535158383+4,6054395064877i</v>
      </c>
      <c r="CI215" s="223" t="str">
        <f t="shared" ca="1" si="258"/>
        <v>-4,15883244448272-6,22413260236971i</v>
      </c>
      <c r="CJ215" s="223" t="str">
        <f t="shared" ca="1" si="259"/>
        <v>1,99653185721205+7,21453910491177i</v>
      </c>
      <c r="CK215" s="223" t="str">
        <f t="shared" ca="1" si="260"/>
        <v>0,367305920726819-7,47668377783645i</v>
      </c>
      <c r="CL215" s="223" t="str">
        <f t="shared" ca="1" si="261"/>
        <v>-2,69406650247686+6,9841047839645i</v>
      </c>
      <c r="CM215" s="223" t="str">
        <f t="shared" ca="1" si="262"/>
        <v>4,74887820825325-5,78652483934365i</v>
      </c>
      <c r="CN215" s="223" t="str">
        <f t="shared" ca="1" si="263"/>
        <v>-6,32432086740566+4,00483202135383i</v>
      </c>
      <c r="CO215" s="223" t="str">
        <f t="shared" ca="1" si="264"/>
        <v>7,26136356517879-1,81887688628386i</v>
      </c>
      <c r="CP215" s="223" t="str">
        <f t="shared" ca="1" si="265"/>
        <v>-7,46541780192983-0,550682300235584i</v>
      </c>
      <c r="CQ215" s="223" t="str">
        <f t="shared" ca="1" si="266"/>
        <v>6,91588560048691+2,86465361154564i</v>
      </c>
      <c r="CR215" s="223" t="str">
        <f t="shared" ca="1" si="267"/>
        <v>-5,66823874091238-4,88945636335816i</v>
      </c>
      <c r="CS215" s="223" t="str">
        <f t="shared" ca="1" si="268"/>
        <v>3,84841923716561+6,42069959803271i</v>
      </c>
      <c r="CT215" s="223" t="str">
        <f t="shared" ca="1" si="269"/>
        <v>-1,64012629193136-7,3038140515541i</v>
      </c>
      <c r="CU215" s="223" t="str">
        <f t="shared" ca="1" si="270"/>
        <v>-0,733726969317816+7,44965493748935i</v>
      </c>
      <c r="CV215" s="223" t="str">
        <f t="shared" ca="1" si="271"/>
        <v>3,03351516039514-6,84350054612525i</v>
      </c>
      <c r="CW215" s="223" t="str">
        <f t="shared" ca="1" si="272"/>
        <v>-5,02708929277837+5,54653830741272i</v>
      </c>
      <c r="CX215" s="223" t="str">
        <f t="shared" ca="1" si="273"/>
        <v>6,51321073931113-3,68968830912393i</v>
      </c>
      <c r="CY215" s="223" t="str">
        <f t="shared" ca="1" si="274"/>
        <v>-7,34186499345194+1,4603877468291i</v>
      </c>
      <c r="CZ215" s="223" t="str">
        <f t="shared" ca="1" si="275"/>
        <v>7,42940467947509+0,916329668709555i</v>
      </c>
      <c r="DA215" s="223" t="str">
        <f t="shared" ca="1" si="276"/>
        <v>-6,7669932229296-3,20054943314247i</v>
      </c>
      <c r="DB215" s="223" t="str">
        <f t="shared" ca="1" si="277"/>
        <v>5,42149684663512+5,1616940915836i</v>
      </c>
      <c r="DC215" s="223" t="str">
        <f t="shared" ca="1" si="278"/>
        <v>-3,52873485081795-6,60179856598083i</v>
      </c>
      <c r="DD215" s="223" t="str">
        <f t="shared" ca="1" si="279"/>
        <v>1,27976951875556+7,37549347040778i</v>
      </c>
      <c r="DE215" s="223" t="str">
        <f t="shared" ca="1" si="280"/>
        <v>1,09838040537285-7,40467922588525i</v>
      </c>
      <c r="DF215" s="223" t="str">
        <f t="shared" ca="1" si="281"/>
        <v>-3,36565581458773+6,68640971605057i</v>
      </c>
      <c r="DG215" s="223" t="str">
        <f t="shared" ca="1" si="282"/>
        <v>5,29318967887627-5,29318967887996i</v>
      </c>
      <c r="DH215" s="223" t="str">
        <f t="shared" ca="1" si="283"/>
        <v>-6,68640971605166+3,36565581458556i</v>
      </c>
      <c r="DI215" s="223" t="str">
        <f t="shared" ca="1" si="284"/>
        <v>7,40467922588455-1,0983804053776i</v>
      </c>
      <c r="DJ215" s="223" t="str">
        <f t="shared" ca="1" si="285"/>
        <v>-7,37549347040737-1,27976951875795i</v>
      </c>
      <c r="DK215" s="223" t="str">
        <f t="shared" ca="1" si="286"/>
        <v>6,60179856597968+3,52873485082009i</v>
      </c>
      <c r="DL215" s="223" t="str">
        <f t="shared" ca="1" si="287"/>
        <v>-5,16169409158739-5,42149684663152i</v>
      </c>
      <c r="DM215" s="223" t="str">
        <f t="shared" ca="1" si="288"/>
        <v>3,20054943314008+6,76699322293072i</v>
      </c>
      <c r="DN215" s="223" t="str">
        <f t="shared" ca="1" si="289"/>
        <v>-0,916329668714533-7,42940467947448i</v>
      </c>
      <c r="DO215" s="223" t="str">
        <f t="shared" ca="1" si="290"/>
        <v>-1,46038774683148+7,34186499345147i</v>
      </c>
      <c r="DP215" s="223" t="str">
        <f t="shared" ca="1" si="291"/>
        <v>3,68968830912623-6,51321073930983i</v>
      </c>
      <c r="DQ215" s="223" t="str">
        <f t="shared" ca="1" si="292"/>
        <v>-5,54653830741435+5,02708929277657i</v>
      </c>
      <c r="DR215" s="223" t="str">
        <f t="shared" ca="1" si="293"/>
        <v>6,84350054612632-3,03351516039272i</v>
      </c>
      <c r="DS215" s="223" t="str">
        <f t="shared" ca="1" si="294"/>
        <v>-7,44965493748885+0,733726969322806i</v>
      </c>
      <c r="DT215" s="223" t="str">
        <f t="shared" ca="1" si="295"/>
        <v>7,30381405155357+1,64012629193374i</v>
      </c>
      <c r="DU215" s="223" t="str">
        <f t="shared" ca="1" si="296"/>
        <v>-6,42069959803529-3,8484192371613i</v>
      </c>
      <c r="DV215" s="223" t="str">
        <f t="shared" ca="1" si="297"/>
        <v>4,88945636335632+5,66823874091398i</v>
      </c>
      <c r="DW215" s="223" t="str">
        <f t="shared" ca="1" si="298"/>
        <v>-2,8646536115432-6,91588560048792i</v>
      </c>
      <c r="DX215" s="223" t="str">
        <f t="shared" ca="1" si="299"/>
        <v>0,550682300240585+7,46541780192947i</v>
      </c>
      <c r="DY215" s="223" t="str">
        <f t="shared" ca="1" si="300"/>
        <v>1,81887688628601-7,26136356517825i</v>
      </c>
      <c r="DZ215" s="223" t="str">
        <f t="shared" ca="1" si="301"/>
        <v>-4,00483202134959+6,32432086740835i</v>
      </c>
      <c r="EA215" s="223" t="str">
        <f t="shared" ca="1" si="302"/>
        <v>5,7865248393452-4,74887820825137i</v>
      </c>
      <c r="EB215" s="223" t="str">
        <f t="shared" ca="1" si="303"/>
        <v>-6,98410478396545+2,6940665024744i</v>
      </c>
      <c r="EC215" s="223" t="str">
        <f t="shared" ca="1" si="304"/>
        <v>7,47668377783657-0,36730592072439i</v>
      </c>
      <c r="ED215" s="223" t="str">
        <f t="shared" ca="1" si="305"/>
        <v>-7,21453910491107-1,99653185721459i</v>
      </c>
      <c r="EE215" s="223" t="str">
        <f t="shared" ca="1" si="306"/>
        <v>6,2241326023725+4,15883244447855i</v>
      </c>
      <c r="EF215" s="223" t="str">
        <f t="shared" ca="1" si="307"/>
        <v>-4,60543950648578-5,90132535158532i</v>
      </c>
      <c r="EG215" s="223" t="str">
        <f t="shared" ca="1" si="308"/>
        <v>2,52185658848215+7,04811700387365i</v>
      </c>
      <c r="EH215" s="223" t="str">
        <f t="shared" ca="1" si="309"/>
        <v>-0,183708289863643-7,48344607900659i</v>
      </c>
      <c r="EI215" s="223" t="str">
        <f t="shared" ca="1" si="310"/>
        <v>-2,17298419200712+7,16336887605621i</v>
      </c>
      <c r="EJ215" s="223" t="str">
        <f t="shared" ca="1" si="311"/>
        <v>4,31032774245801-6,12019515258791i</v>
      </c>
      <c r="EK215" s="223" t="str">
        <f t="shared" ca="1" si="312"/>
        <v>-6,01257112609846+4,45922666016999i</v>
      </c>
      <c r="EL215" s="223" t="str">
        <f t="shared" ca="1" si="313"/>
        <v>7,10788370164482-2,3481276023793i</v>
      </c>
      <c r="EM215" s="223" t="str">
        <f t="shared" ca="1" si="314"/>
        <v>-7,48570063208272-1,62135699624534E-12i</v>
      </c>
      <c r="EN215" s="223"/>
      <c r="EO215" s="223"/>
      <c r="EP215" s="223"/>
    </row>
    <row r="216" spans="1:146" ht="15.75" thickBot="1">
      <c r="A216" s="257">
        <f t="shared" si="181"/>
        <v>2.2656250000000016E-3</v>
      </c>
      <c r="B216" s="256">
        <v>116</v>
      </c>
      <c r="C216" s="230">
        <f t="shared" si="182"/>
        <v>23200</v>
      </c>
      <c r="D216" s="229">
        <f t="shared" si="315"/>
        <v>145769.89912656639</v>
      </c>
      <c r="E216" s="229" t="str">
        <f t="shared" si="316"/>
        <v>145769,899126566i</v>
      </c>
      <c r="F216" s="229" t="str">
        <f t="shared" si="320"/>
        <v>0,00394098456536276+0,00123005987402295i</v>
      </c>
      <c r="G216" s="229" t="str">
        <f t="shared" si="321"/>
        <v>-3,74804675641078+2,53790507381687i</v>
      </c>
      <c r="H216" s="229" t="str">
        <f t="shared" si="322"/>
        <v>0,00200547826151492-0,00364268862937419i</v>
      </c>
      <c r="I216" s="229" t="str">
        <f t="shared" si="317"/>
        <v>-0,00198912491162311+0,00356812065620309i</v>
      </c>
      <c r="J216" s="255" t="str">
        <f ca="1">IMPRODUCT(1/N_FFT2,EA100)</f>
        <v>0,0381656238064755-0,0000503380375345816i</v>
      </c>
      <c r="K216" s="254" t="str">
        <f t="shared" ca="1" si="318"/>
        <v>-0,0000757365808895766+0,000136279679305224i</v>
      </c>
      <c r="N216" s="246">
        <f t="shared" ca="1" si="185"/>
        <v>17.485832505962474</v>
      </c>
      <c r="O216" s="223">
        <f t="shared" ca="1" si="186"/>
        <v>7.4858325059624731</v>
      </c>
      <c r="P216" s="223" t="str">
        <f t="shared" ca="1" si="187"/>
        <v>-7,16349507149081-2,17302247297428i</v>
      </c>
      <c r="Q216" s="223" t="str">
        <f t="shared" ca="1" si="188"/>
        <v>6,22424225149441+4,15890570968328i</v>
      </c>
      <c r="R216" s="223" t="str">
        <f t="shared" ca="1" si="189"/>
        <v>-4,7489618681565-5,78662677923157i</v>
      </c>
      <c r="S216" s="223" t="str">
        <f t="shared" ca="1" si="190"/>
        <v>2,86470407749188+6,91600743606641i</v>
      </c>
      <c r="T216" s="223" t="str">
        <f t="shared" ca="1" si="191"/>
        <v>-0,733739895220133-7,44978617636015i</v>
      </c>
      <c r="U216" s="223" t="str">
        <f t="shared" ca="1" si="192"/>
        <v>-1,46041347414703+7,34199433341202i</v>
      </c>
      <c r="V216" s="223" t="str">
        <f t="shared" ca="1" si="193"/>
        <v>3,52879701573702-6,60191486835826i</v>
      </c>
      <c r="W216" s="223" t="str">
        <f t="shared" ca="1" si="194"/>
        <v>-5,29328292779276+5,29328292779276i</v>
      </c>
      <c r="X216" s="223" t="str">
        <f t="shared" ca="1" si="195"/>
        <v>6,60191486835863-3,52879701573634i</v>
      </c>
      <c r="Y216" s="223" t="str">
        <f t="shared" ca="1" si="196"/>
        <v>-7,34199433341203+1,46041347414701i</v>
      </c>
      <c r="Z216" s="223" t="str">
        <f t="shared" ca="1" si="197"/>
        <v>7,44978617636007+0,733739895220887i</v>
      </c>
      <c r="AA216" s="223" t="str">
        <f t="shared" ca="1" si="198"/>
        <v>-6,91600743606639-2,8647040774919i</v>
      </c>
      <c r="AB216" s="223" t="str">
        <f t="shared" ca="1" si="199"/>
        <v>5,78662677923179+4,74896186815623i</v>
      </c>
      <c r="AC216" s="223" t="str">
        <f t="shared" ca="1" si="200"/>
        <v>-4,15890570968327-6,22424225149441i</v>
      </c>
      <c r="AD216" s="223" t="str">
        <f t="shared" ca="1" si="201"/>
        <v>2,17302247297392+7,16349507149093i</v>
      </c>
      <c r="AE216" s="223" t="str">
        <f t="shared" ca="1" si="202"/>
        <v>8,11615586582709E-19-7,48583250596247i</v>
      </c>
      <c r="AF216" s="223" t="str">
        <f t="shared" ca="1" si="203"/>
        <v>-2,17302247297392+7,16349507149093i</v>
      </c>
      <c r="AG216" s="223" t="str">
        <f t="shared" ca="1" si="204"/>
        <v>4,15890570968332-6,22424225149438i</v>
      </c>
      <c r="AH216" s="223" t="str">
        <f t="shared" ca="1" si="205"/>
        <v>-5,78662677923182+4,74896186815619i</v>
      </c>
      <c r="AI216" s="223" t="str">
        <f t="shared" ca="1" si="206"/>
        <v>6,91600743606641-2,86470407749186i</v>
      </c>
      <c r="AJ216" s="223" t="str">
        <f t="shared" ca="1" si="207"/>
        <v>-7,44978617636007+0,733739895220861i</v>
      </c>
      <c r="AK216" s="223" t="str">
        <f t="shared" ca="1" si="208"/>
        <v>7,34199433341202+1,46041347414703i</v>
      </c>
      <c r="AL216" s="223" t="str">
        <f t="shared" ca="1" si="209"/>
        <v>-6,60191486835826-3,52879701573702i</v>
      </c>
      <c r="AM216" s="223" t="str">
        <f t="shared" ca="1" si="210"/>
        <v>5,29328292779271+5,29328292779279i</v>
      </c>
      <c r="AN216" s="223" t="str">
        <f t="shared" ca="1" si="211"/>
        <v>-3,52879701573637-6,60191486835861i</v>
      </c>
      <c r="AO216" s="223" t="str">
        <f t="shared" ca="1" si="212"/>
        <v>1,46041347414698+7,34199433341203i</v>
      </c>
      <c r="AP216" s="223" t="str">
        <f t="shared" ca="1" si="213"/>
        <v>0,733739895220861-7,44978617636007i</v>
      </c>
      <c r="AQ216" s="223" t="str">
        <f t="shared" ca="1" si="214"/>
        <v>-2,8647040774919+6,91600743606639i</v>
      </c>
      <c r="AR216" s="223" t="str">
        <f t="shared" ca="1" si="215"/>
        <v>-2,8647040774919+6,91600743606639i</v>
      </c>
      <c r="AS216" s="223" t="str">
        <f t="shared" ca="1" si="216"/>
        <v>-6,22424225149441+4,15890570968327i</v>
      </c>
      <c r="AT216" s="223" t="str">
        <f t="shared" ca="1" si="217"/>
        <v>7,16349507149072-2,17302247297458i</v>
      </c>
      <c r="AU216" s="223" t="str">
        <f t="shared" ca="1" si="218"/>
        <v>-7,48583250596247-1,62323117316542E-18i</v>
      </c>
      <c r="AV216" s="223" t="str">
        <f t="shared" ca="1" si="219"/>
        <v>7,1634950714909+2,17302247297397i</v>
      </c>
      <c r="AW216" s="223" t="str">
        <f t="shared" ca="1" si="220"/>
        <v>-6,22424225149441-4,15890570968327i</v>
      </c>
      <c r="AX216" s="223" t="str">
        <f t="shared" ca="1" si="221"/>
        <v>4,74896186815619+5,78662677923182i</v>
      </c>
      <c r="AY216" s="223" t="str">
        <f t="shared" ca="1" si="222"/>
        <v>-2,86470407749181-6,91600743606643i</v>
      </c>
      <c r="AZ216" s="223" t="str">
        <f t="shared" ca="1" si="223"/>
        <v>0,733739895222343+7,44978617635993i</v>
      </c>
      <c r="BA216" s="223" t="str">
        <f t="shared" ca="1" si="224"/>
        <v>1,46041347415074-7,34199433341128i</v>
      </c>
      <c r="BB216" s="223" t="str">
        <f t="shared" ca="1" si="225"/>
        <v>-3,52879701573834+6,60191486835756i</v>
      </c>
      <c r="BC216" s="223" t="str">
        <f t="shared" ca="1" si="226"/>
        <v>5,29328292779279-5,29328292779271i</v>
      </c>
      <c r="BD216" s="223" t="str">
        <f t="shared" ca="1" si="227"/>
        <v>-6,60191486835756+3,52879701573834i</v>
      </c>
      <c r="BE216" s="223" t="str">
        <f t="shared" ca="1" si="228"/>
        <v>7,34199433341131-1,46041347415063i</v>
      </c>
      <c r="BF216" s="223" t="str">
        <f t="shared" ca="1" si="229"/>
        <v>-7,44978617635992-0,733739895222449i</v>
      </c>
      <c r="BG216" s="223" t="str">
        <f t="shared" ca="1" si="230"/>
        <v>6,91600743606639+2,8647040774919i</v>
      </c>
      <c r="BH216" s="223" t="str">
        <f t="shared" ca="1" si="231"/>
        <v>-5,78662677923277-4,74896186815504i</v>
      </c>
      <c r="BI216" s="223" t="str">
        <f t="shared" ca="1" si="232"/>
        <v>4,15890570968018+6,22424225149649i</v>
      </c>
      <c r="BJ216" s="223" t="str">
        <f t="shared" ca="1" si="233"/>
        <v>-2,17302247297244-7,16349507149137i</v>
      </c>
      <c r="BK216" s="223" t="str">
        <f t="shared" ca="1" si="234"/>
        <v>-1,06382513011329E-13+7,48583250596247i</v>
      </c>
      <c r="BL216" s="223" t="str">
        <f t="shared" ca="1" si="235"/>
        <v>2,17302247297244-7,16349507149137i</v>
      </c>
      <c r="BM216" s="223" t="str">
        <f t="shared" ca="1" si="236"/>
        <v>-4,15890570968637+6,22424225149235i</v>
      </c>
      <c r="BN216" s="223" t="str">
        <f t="shared" ca="1" si="237"/>
        <v>5,78662677923277-4,74896186815504i</v>
      </c>
      <c r="BO216" s="223" t="str">
        <f t="shared" ca="1" si="238"/>
        <v>-6,91600743606643+2,86470407749181i</v>
      </c>
      <c r="BP216" s="223" t="str">
        <f t="shared" ca="1" si="239"/>
        <v>7,44978617635994-0,733739895222237i</v>
      </c>
      <c r="BQ216" s="223" t="str">
        <f t="shared" ca="1" si="240"/>
        <v>-7,34199433341126-1,46041347415084i</v>
      </c>
      <c r="BR216" s="223" t="str">
        <f t="shared" ca="1" si="241"/>
        <v>6,60191486835756+3,52879701573834i</v>
      </c>
      <c r="BS216" s="223" t="str">
        <f t="shared" ca="1" si="242"/>
        <v>-5,29328292779271-5,29328292779279i</v>
      </c>
      <c r="BT216" s="223" t="str">
        <f t="shared" ca="1" si="243"/>
        <v>3,52879701573824+6,60191486835761i</v>
      </c>
      <c r="BU216" s="223" t="str">
        <f t="shared" ca="1" si="244"/>
        <v>-1,46041347415074-7,34199433341128i</v>
      </c>
      <c r="BV216" s="223" t="str">
        <f t="shared" ca="1" si="245"/>
        <v>-0,733739895222343+7,44978617635993i</v>
      </c>
      <c r="BW216" s="223" t="str">
        <f t="shared" ca="1" si="246"/>
        <v>2,8647040774919-6,91600743606639i</v>
      </c>
      <c r="BX216" s="223" t="str">
        <f t="shared" ca="1" si="247"/>
        <v>-4,74896186815512+5,7866267792327i</v>
      </c>
      <c r="BY216" s="223" t="str">
        <f t="shared" ca="1" si="248"/>
        <v>6,22424225149241-4,15890570968628i</v>
      </c>
      <c r="BZ216" s="223" t="str">
        <f t="shared" ca="1" si="249"/>
        <v>-7,1634950714914+2,17302247297234i</v>
      </c>
      <c r="CA216" s="223" t="str">
        <f t="shared" ca="1" si="250"/>
        <v>7,48583250596247+3,24646234633085E-18i</v>
      </c>
      <c r="CB216" s="223" t="str">
        <f t="shared" ca="1" si="251"/>
        <v>-7,16349507149134-2,17302247297254i</v>
      </c>
      <c r="CC216" s="223" t="str">
        <f t="shared" ca="1" si="252"/>
        <v>6,22424225149643+4,15890570968027i</v>
      </c>
      <c r="CD216" s="223" t="str">
        <f t="shared" ca="1" si="253"/>
        <v>-4,74896186815496-5,78662677923284i</v>
      </c>
      <c r="CE216" s="223" t="str">
        <f t="shared" ca="1" si="254"/>
        <v>2,8647040774919+6,91600743606639i</v>
      </c>
      <c r="CF216" s="223" t="str">
        <f t="shared" ca="1" si="255"/>
        <v>-0,733739895222343-7,44978617635993i</v>
      </c>
      <c r="CG216" s="223" t="str">
        <f t="shared" ca="1" si="256"/>
        <v>-1,46041347415074+7,34199433341128i</v>
      </c>
      <c r="CH216" s="223" t="str">
        <f t="shared" ca="1" si="257"/>
        <v>3,52879701573843-6,60191486835751i</v>
      </c>
      <c r="CI216" s="223" t="str">
        <f t="shared" ca="1" si="258"/>
        <v>-5,29328292779287+5,29328292779264i</v>
      </c>
      <c r="CJ216" s="223" t="str">
        <f t="shared" ca="1" si="259"/>
        <v>6,60191486835756-3,52879701573834i</v>
      </c>
      <c r="CK216" s="223" t="str">
        <f t="shared" ca="1" si="260"/>
        <v>-7,34199433341131+1,46041347415063i</v>
      </c>
      <c r="CL216" s="223" t="str">
        <f t="shared" ca="1" si="261"/>
        <v>7,44978617635992+0,733739895222449i</v>
      </c>
      <c r="CM216" s="223" t="str">
        <f t="shared" ca="1" si="262"/>
        <v>-6,91600743606635-2,864704077492i</v>
      </c>
      <c r="CN216" s="223" t="str">
        <f t="shared" ca="1" si="263"/>
        <v>5,78662677923277+4,74896186815504i</v>
      </c>
      <c r="CO216" s="223" t="str">
        <f t="shared" ca="1" si="264"/>
        <v>-4,15890570968018-6,22424225149649i</v>
      </c>
      <c r="CP216" s="223" t="str">
        <f t="shared" ca="1" si="265"/>
        <v>2,17302247297244+7,16349507149137i</v>
      </c>
      <c r="CQ216" s="223" t="str">
        <f t="shared" ca="1" si="266"/>
        <v>1,06384136242502E-13-7,48583250596247i</v>
      </c>
      <c r="CR216" s="223" t="str">
        <f t="shared" ca="1" si="267"/>
        <v>-2,17302247297265+7,16349507149131i</v>
      </c>
      <c r="CS216" s="223" t="str">
        <f t="shared" ca="1" si="268"/>
        <v>4,15890570968655-6,22424225149223i</v>
      </c>
      <c r="CT216" s="223" t="str">
        <f t="shared" ca="1" si="269"/>
        <v>-5,78662677923277+4,74896186815504i</v>
      </c>
      <c r="CU216" s="223" t="str">
        <f t="shared" ca="1" si="270"/>
        <v>6,91600743606643-2,86470407749181i</v>
      </c>
      <c r="CV216" s="223" t="str">
        <f t="shared" ca="1" si="271"/>
        <v>-7,44978617635994+0,733739895222237i</v>
      </c>
      <c r="CW216" s="223" t="str">
        <f t="shared" ca="1" si="272"/>
        <v>7,34199433341276+1,46041347414333i</v>
      </c>
      <c r="CX216" s="223" t="str">
        <f t="shared" ca="1" si="273"/>
        <v>-6,60191486835756-3,52879701573834i</v>
      </c>
      <c r="CY216" s="223" t="str">
        <f t="shared" ca="1" si="274"/>
        <v>5,29328292779271+5,29328292779279i</v>
      </c>
      <c r="CZ216" s="223" t="str">
        <f t="shared" ca="1" si="275"/>
        <v>-3,52879701573824-6,60191486835761i</v>
      </c>
      <c r="DA216" s="223" t="str">
        <f t="shared" ca="1" si="276"/>
        <v>1,46041347415074+7,34199433341128i</v>
      </c>
      <c r="DB216" s="223" t="str">
        <f t="shared" ca="1" si="277"/>
        <v>0,733739895222554-7,44978617635991i</v>
      </c>
      <c r="DC216" s="223" t="str">
        <f t="shared" ca="1" si="278"/>
        <v>-2,8647040774921+6,91600743606632i</v>
      </c>
      <c r="DD216" s="223" t="str">
        <f t="shared" ca="1" si="279"/>
        <v>4,74896186815529-5,78662677923257i</v>
      </c>
      <c r="DE216" s="223" t="str">
        <f t="shared" ca="1" si="280"/>
        <v>-6,22424225149229+4,15890570968646i</v>
      </c>
      <c r="DF216" s="223" t="str">
        <f t="shared" ca="1" si="281"/>
        <v>7,1634950714914-2,17302247297234i</v>
      </c>
      <c r="DG216" s="223" t="str">
        <f t="shared" ca="1" si="282"/>
        <v>-7,48583250596247-2,12765026022658E-13i</v>
      </c>
      <c r="DH216" s="223" t="str">
        <f t="shared" ca="1" si="283"/>
        <v>7,16349507149128+2,17302247297275i</v>
      </c>
      <c r="DI216" s="223" t="str">
        <f t="shared" ca="1" si="284"/>
        <v>-6,22424225149229-4,15890570968646i</v>
      </c>
      <c r="DJ216" s="223" t="str">
        <f t="shared" ca="1" si="285"/>
        <v>4,74896186815496+5,78662677923284i</v>
      </c>
      <c r="DK216" s="223" t="str">
        <f t="shared" ca="1" si="286"/>
        <v>-2,86470407749171-6,91600743606647i</v>
      </c>
      <c r="DL216" s="223" t="str">
        <f t="shared" ca="1" si="287"/>
        <v>0,733739895222131+7,44978617635995i</v>
      </c>
      <c r="DM216" s="223" t="str">
        <f t="shared" ca="1" si="288"/>
        <v>1,46041347414364-7,34199433341269i</v>
      </c>
      <c r="DN216" s="223" t="str">
        <f t="shared" ca="1" si="289"/>
        <v>-3,52879701573843+6,60191486835751i</v>
      </c>
      <c r="DO216" s="223" t="str">
        <f t="shared" ca="1" si="290"/>
        <v>5,29328292779287-5,29328292779264i</v>
      </c>
      <c r="DP216" s="223" t="str">
        <f t="shared" ca="1" si="291"/>
        <v>-6,60191486835766+3,52879701573815i</v>
      </c>
      <c r="DQ216" s="223" t="str">
        <f t="shared" ca="1" si="292"/>
        <v>7,34199433341134-1,46041347415042i</v>
      </c>
      <c r="DR216" s="223" t="str">
        <f t="shared" ca="1" si="293"/>
        <v>-7,44978617635992-0,733739895222449i</v>
      </c>
      <c r="DS216" s="223" t="str">
        <f t="shared" ca="1" si="294"/>
        <v>6,91600743606635+2,864704077492i</v>
      </c>
      <c r="DT216" s="223" t="str">
        <f t="shared" ca="1" si="295"/>
        <v>-5,78662677923263-4,74896186815521i</v>
      </c>
      <c r="DU216" s="223" t="str">
        <f t="shared" ca="1" si="296"/>
        <v>4,15890570968619+6,22424225149247i</v>
      </c>
      <c r="DV216" s="223" t="str">
        <f t="shared" ca="1" si="297"/>
        <v>-2,17302247297244-7,16349507149137i</v>
      </c>
      <c r="DW216" s="223" t="str">
        <f t="shared" ca="1" si="298"/>
        <v>-1,06385759473675E-13+7,48583250596247i</v>
      </c>
      <c r="DX216" s="223" t="str">
        <f t="shared" ca="1" si="299"/>
        <v>2,17302247297265-7,16349507149131i</v>
      </c>
      <c r="DY216" s="223" t="str">
        <f t="shared" ca="1" si="300"/>
        <v>-4,15890570968637+6,22424225149235i</v>
      </c>
      <c r="DZ216" s="223" t="str">
        <f t="shared" ca="1" si="301"/>
        <v>5,78662677923277-4,74896186815504i</v>
      </c>
      <c r="EA216" s="223" t="str">
        <f t="shared" ca="1" si="302"/>
        <v>-6,91600743606643+2,86470407749181i</v>
      </c>
      <c r="EB216" s="223" t="str">
        <f t="shared" ca="1" si="303"/>
        <v>7,44978617635994-0,733739895222237i</v>
      </c>
      <c r="EC216" s="223" t="str">
        <f t="shared" ca="1" si="304"/>
        <v>-7,34199433341131-1,46041347415063i</v>
      </c>
      <c r="ED216" s="223" t="str">
        <f t="shared" ca="1" si="305"/>
        <v>6,60191486835756+3,52879701573834i</v>
      </c>
      <c r="EE216" s="223" t="str">
        <f t="shared" ca="1" si="306"/>
        <v>-5,29328292779271-5,29328292779279i</v>
      </c>
      <c r="EF216" s="223" t="str">
        <f t="shared" ca="1" si="307"/>
        <v>3,52879701573824+6,60191486835761i</v>
      </c>
      <c r="EG216" s="223" t="str">
        <f t="shared" ca="1" si="308"/>
        <v>-1,46041347414343-7,34199433341274i</v>
      </c>
      <c r="EH216" s="223" t="str">
        <f t="shared" ca="1" si="309"/>
        <v>-0,733739895222343+7,44978617635993i</v>
      </c>
      <c r="EI216" s="223" t="str">
        <f t="shared" ca="1" si="310"/>
        <v>2,8647040774919-6,91600743606639i</v>
      </c>
      <c r="EJ216" s="223" t="str">
        <f t="shared" ca="1" si="311"/>
        <v>-4,74896186815512+5,7866267792327i</v>
      </c>
      <c r="EK216" s="223" t="str">
        <f t="shared" ca="1" si="312"/>
        <v>6,22424225149241-4,15890570968628i</v>
      </c>
      <c r="EL216" s="223" t="str">
        <f t="shared" ca="1" si="313"/>
        <v>-7,16349507149134+2,17302247297254i</v>
      </c>
      <c r="EM216" s="223" t="str">
        <f t="shared" ca="1" si="314"/>
        <v>7,48583250596247+6,4929246926617E-18i</v>
      </c>
      <c r="EN216" s="223"/>
      <c r="EO216" s="223"/>
      <c r="EP216" s="223"/>
    </row>
    <row r="217" spans="1:146" ht="15.75" thickBot="1">
      <c r="A217" s="257">
        <f t="shared" si="181"/>
        <v>2.2851562500000016E-3</v>
      </c>
      <c r="B217" s="256">
        <v>117</v>
      </c>
      <c r="C217" s="230">
        <f t="shared" si="182"/>
        <v>23400</v>
      </c>
      <c r="D217" s="229">
        <f t="shared" si="315"/>
        <v>147026.53618800233</v>
      </c>
      <c r="E217" s="229" t="str">
        <f t="shared" si="316"/>
        <v>147026,536188002i</v>
      </c>
      <c r="F217" s="229" t="str">
        <f t="shared" si="320"/>
        <v>0,00387649085056243+0,00123243462193468i</v>
      </c>
      <c r="G217" s="229" t="str">
        <f t="shared" si="321"/>
        <v>-3,71987891657738+2,55125244925942i</v>
      </c>
      <c r="H217" s="229" t="str">
        <f t="shared" si="322"/>
        <v>0,00200535677343258-0,00361154037845818i</v>
      </c>
      <c r="I217" s="229" t="str">
        <f t="shared" si="317"/>
        <v>-0,00198919284160019+0,00353882974835726i</v>
      </c>
      <c r="J217" s="255" t="str">
        <f ca="1">IMPRODUCT(1/N_FFT2,EB100)</f>
        <v>0,0226889460563226-0,0044616010062466i</v>
      </c>
      <c r="K217" s="254" t="str">
        <f t="shared" ca="1" si="318"/>
        <v>-0,0000293438427124836+0,0000891673020466895i</v>
      </c>
      <c r="N217" s="246">
        <f t="shared" ca="1" si="185"/>
        <v>17.485951220437901</v>
      </c>
      <c r="O217" s="223">
        <f t="shared" ca="1" si="186"/>
        <v>7.4859512204379</v>
      </c>
      <c r="P217" s="223" t="str">
        <f t="shared" ca="1" si="187"/>
        <v>-7,21478061597021-1,99659869232558i</v>
      </c>
      <c r="Q217" s="223" t="str">
        <f t="shared" ca="1" si="188"/>
        <v>6,42091453483604+3,84854806532373i</v>
      </c>
      <c r="R217" s="223" t="str">
        <f t="shared" ca="1" si="189"/>
        <v>-5,16186688241585-5,42167833451913i</v>
      </c>
      <c r="S217" s="223" t="str">
        <f t="shared" ca="1" si="190"/>
        <v>3,52885297735315+6,60201956517864i</v>
      </c>
      <c r="T217" s="223" t="str">
        <f t="shared" ca="1" si="191"/>
        <v>-1,64018119615176-7,30405855114578i</v>
      </c>
      <c r="U217" s="223" t="str">
        <f t="shared" ca="1" si="192"/>
        <v>-0,367318216515547+7,47693406434693i</v>
      </c>
      <c r="V217" s="223" t="str">
        <f t="shared" ca="1" si="193"/>
        <v>2,34820620736848-7,10812164235052i</v>
      </c>
      <c r="W217" s="223" t="str">
        <f t="shared" ca="1" si="194"/>
        <v>-4,15897166391182+6,22434095897343i</v>
      </c>
      <c r="X217" s="223" t="str">
        <f t="shared" ca="1" si="195"/>
        <v>5,66842848863151-4,88962004086682i</v>
      </c>
      <c r="Y217" s="223" t="str">
        <f t="shared" ca="1" si="196"/>
        <v>-6,76721975212025+3,20065657346883i</v>
      </c>
      <c r="Z217" s="223" t="str">
        <f t="shared" ca="1" si="197"/>
        <v>7,37574036951171-1,27981235981336i</v>
      </c>
      <c r="AA217" s="223" t="str">
        <f t="shared" ca="1" si="198"/>
        <v>-7,44990431919286-0,733751531274232i</v>
      </c>
      <c r="AB217" s="223" t="str">
        <f t="shared" ca="1" si="199"/>
        <v>6,98433858109679+2,69415668797837i</v>
      </c>
      <c r="AC217" s="223" t="str">
        <f t="shared" ca="1" si="200"/>
        <v>-6,01277240055251-4,45937593547906i</v>
      </c>
      <c r="AD217" s="223" t="str">
        <f t="shared" ca="1" si="201"/>
        <v>4,60559367635897+5,90152290201927i</v>
      </c>
      <c r="AE217" s="223" t="str">
        <f t="shared" ca="1" si="202"/>
        <v>-2,86474950755465-6,91611711394053i</v>
      </c>
      <c r="AF217" s="223" t="str">
        <f t="shared" ca="1" si="203"/>
        <v>0,916360343401847+7,4296533832889i</v>
      </c>
      <c r="AG217" s="223" t="str">
        <f t="shared" ca="1" si="204"/>
        <v>1,09841717432429-7,40492710199939i</v>
      </c>
      <c r="AH217" s="223" t="str">
        <f t="shared" ca="1" si="205"/>
        <v>-3,0336167091474+6,84372963644513i</v>
      </c>
      <c r="AI217" s="223" t="str">
        <f t="shared" ca="1" si="206"/>
        <v>4,7490371798225-5,78671854676199i</v>
      </c>
      <c r="AJ217" s="223" t="str">
        <f t="shared" ca="1" si="207"/>
        <v>-6,12040002982371+4,31047203328239i</v>
      </c>
      <c r="AK217" s="223" t="str">
        <f t="shared" ca="1" si="208"/>
        <v>7,04835294385303-2,52194100915427i</v>
      </c>
      <c r="AL217" s="223" t="str">
        <f t="shared" ca="1" si="209"/>
        <v>-7,46566771130489+0,550700734660189i</v>
      </c>
      <c r="AM217" s="223" t="str">
        <f t="shared" ca="1" si="210"/>
        <v>7,34211076682211+1,46043663419217i</v>
      </c>
      <c r="AN217" s="223" t="str">
        <f t="shared" ca="1" si="211"/>
        <v>-6,68663354765932-3,36576848195069i</v>
      </c>
      <c r="AO217" s="223" t="str">
        <f t="shared" ca="1" si="212"/>
        <v>5,54672398113567+5,02725757763317i</v>
      </c>
      <c r="AP217" s="223" t="str">
        <f t="shared" ca="1" si="213"/>
        <v>-4,00496608552488-6,32453257787255i</v>
      </c>
      <c r="AQ217" s="223" t="str">
        <f t="shared" ca="1" si="214"/>
        <v>2,17305693396765+7,16360867416072i</v>
      </c>
      <c r="AR217" s="223" t="str">
        <f t="shared" ca="1" si="215"/>
        <v>2,17305693396765+7,16360867416072i</v>
      </c>
      <c r="AS217" s="223" t="str">
        <f t="shared" ca="1" si="216"/>
        <v>-1,81893777428913+7,26160664371459i</v>
      </c>
      <c r="AT217" s="223" t="str">
        <f t="shared" ca="1" si="217"/>
        <v>3,68981182367441-6,51342877297727i</v>
      </c>
      <c r="AU217" s="223" t="str">
        <f t="shared" ca="1" si="218"/>
        <v>-5,29336687160359+5,29336687160311i</v>
      </c>
      <c r="AV217" s="223" t="str">
        <f t="shared" ca="1" si="219"/>
        <v>6,51342877297729-3,68981182367437i</v>
      </c>
      <c r="AW217" s="223" t="str">
        <f t="shared" ca="1" si="220"/>
        <v>-7,26160664371459+1,81893777428909i</v>
      </c>
      <c r="AX217" s="223" t="str">
        <f t="shared" ca="1" si="221"/>
        <v>7,48369659188914+0,183714439613785i</v>
      </c>
      <c r="AY217" s="223" t="str">
        <f t="shared" ca="1" si="222"/>
        <v>-7,1636086741605-2,17305693396841i</v>
      </c>
      <c r="AZ217" s="223" t="str">
        <f t="shared" ca="1" si="223"/>
        <v>6,32453257787213+4,00496608552554i</v>
      </c>
      <c r="BA217" s="223" t="str">
        <f t="shared" ca="1" si="224"/>
        <v>-5,02725757763321-5,54672398113563i</v>
      </c>
      <c r="BB217" s="223" t="str">
        <f t="shared" ca="1" si="225"/>
        <v>3,36576848195132+6,686633547659i</v>
      </c>
      <c r="BC217" s="223" t="str">
        <f t="shared" ca="1" si="226"/>
        <v>-1,46043663419359-7,34211076682183i</v>
      </c>
      <c r="BD217" s="223" t="str">
        <f t="shared" ca="1" si="227"/>
        <v>-0,550700734657895+7,46566771130506i</v>
      </c>
      <c r="BE217" s="223" t="str">
        <f t="shared" ca="1" si="228"/>
        <v>2,52194100915221-7,04835294385377i</v>
      </c>
      <c r="BF217" s="223" t="str">
        <f t="shared" ca="1" si="229"/>
        <v>-4,31047203328+6,1204000298254i</v>
      </c>
      <c r="BG217" s="223" t="str">
        <f t="shared" ca="1" si="230"/>
        <v>5,78671854676442-4,74903717981955i</v>
      </c>
      <c r="BH217" s="223" t="str">
        <f t="shared" ca="1" si="231"/>
        <v>-6,84372963644633+3,03361670914469i</v>
      </c>
      <c r="BI217" s="223" t="str">
        <f t="shared" ca="1" si="232"/>
        <v>7,40492710199971-1,09841717432215i</v>
      </c>
      <c r="BJ217" s="223" t="str">
        <f t="shared" ca="1" si="233"/>
        <v>-7,42965338328861-0,91636034340416i</v>
      </c>
      <c r="BK217" s="223" t="str">
        <f t="shared" ca="1" si="234"/>
        <v>6,91611711393996+2,86474950755602i</v>
      </c>
      <c r="BL217" s="223" t="str">
        <f t="shared" ca="1" si="235"/>
        <v>-5,90152290201885-4,6055936763595i</v>
      </c>
      <c r="BM217" s="223" t="str">
        <f t="shared" ca="1" si="236"/>
        <v>4,45937593547899+6,01277240055256i</v>
      </c>
      <c r="BN217" s="223" t="str">
        <f t="shared" ca="1" si="237"/>
        <v>-2,69415668797908-6,98433858109651i</v>
      </c>
      <c r="BO217" s="223" t="str">
        <f t="shared" ca="1" si="238"/>
        <v>0,733751531275039+7,44990431919278i</v>
      </c>
      <c r="BP217" s="223" t="str">
        <f t="shared" ca="1" si="239"/>
        <v>1,27981235981198-7,37574036951195i</v>
      </c>
      <c r="BQ217" s="223" t="str">
        <f t="shared" ca="1" si="240"/>
        <v>-3,20065657346682+6,7672197521212i</v>
      </c>
      <c r="BR217" s="223" t="str">
        <f t="shared" ca="1" si="241"/>
        <v>4,88962004086451-5,6684284886335i</v>
      </c>
      <c r="BS217" s="223" t="str">
        <f t="shared" ca="1" si="242"/>
        <v>-6,22434095897139+4,15897166391486i</v>
      </c>
      <c r="BT217" s="223" t="str">
        <f t="shared" ca="1" si="243"/>
        <v>7,10812164235169-2,34820620736492i</v>
      </c>
      <c r="BU217" s="223" t="str">
        <f t="shared" ca="1" si="244"/>
        <v>-7,47693406434709+0,367318216512426i</v>
      </c>
      <c r="BV217" s="223" t="str">
        <f t="shared" ca="1" si="245"/>
        <v>7,30405855114528+1,64018119615402i</v>
      </c>
      <c r="BW217" s="223" t="str">
        <f t="shared" ca="1" si="246"/>
        <v>-6,60201956517793-3,52885297735446i</v>
      </c>
      <c r="BX217" s="223" t="str">
        <f t="shared" ca="1" si="247"/>
        <v>5,42167833451846+5,16186688241656i</v>
      </c>
      <c r="BY217" s="223" t="str">
        <f t="shared" ca="1" si="248"/>
        <v>-3,84854806532327-6,42091453483631i</v>
      </c>
      <c r="BZ217" s="223" t="str">
        <f t="shared" ca="1" si="249"/>
        <v>1,99659869232571+7,21478061597017i</v>
      </c>
      <c r="CA217" s="223" t="str">
        <f t="shared" ca="1" si="250"/>
        <v>-8,10699143047941E-13-7,4859512204379i</v>
      </c>
      <c r="CB217" s="223" t="str">
        <f t="shared" ca="1" si="251"/>
        <v>-1,99659869232436+7,21478061597055i</v>
      </c>
      <c r="CC217" s="223" t="str">
        <f t="shared" ca="1" si="252"/>
        <v>3,84854806532207-6,42091453483703i</v>
      </c>
      <c r="CD217" s="223" t="str">
        <f t="shared" ca="1" si="253"/>
        <v>-5,42167833451733+5,16186688241774i</v>
      </c>
      <c r="CE217" s="223" t="str">
        <f t="shared" ca="1" si="254"/>
        <v>6,60201956517727-3,5288529773557i</v>
      </c>
      <c r="CF217" s="223" t="str">
        <f t="shared" ca="1" si="255"/>
        <v>-7,3040585511466+1,64018119614813i</v>
      </c>
      <c r="CG217" s="223" t="str">
        <f t="shared" ca="1" si="256"/>
        <v>7,47693406434678+0,367318216518669i</v>
      </c>
      <c r="CH217" s="223" t="str">
        <f t="shared" ca="1" si="257"/>
        <v>-7,1081216423498-2,34820620737066i</v>
      </c>
      <c r="CI217" s="223" t="str">
        <f t="shared" ca="1" si="258"/>
        <v>6,22434095897218+4,15897166391369i</v>
      </c>
      <c r="CJ217" s="223" t="str">
        <f t="shared" ca="1" si="259"/>
        <v>-4,88962004086557-5,66842848863258i</v>
      </c>
      <c r="CK217" s="223" t="str">
        <f t="shared" ca="1" si="260"/>
        <v>3,2006565734681+6,7672197521206i</v>
      </c>
      <c r="CL217" s="223" t="str">
        <f t="shared" ca="1" si="261"/>
        <v>-1,27981235981336-7,3757403695117i</v>
      </c>
      <c r="CM217" s="223" t="str">
        <f t="shared" ca="1" si="262"/>
        <v>-0,733751531273426+7,44990431919294i</v>
      </c>
      <c r="CN217" s="223" t="str">
        <f t="shared" ca="1" si="263"/>
        <v>2,69415668797777-6,98433858109702i</v>
      </c>
      <c r="CO217" s="223" t="str">
        <f t="shared" ca="1" si="264"/>
        <v>-4,45937593547786+6,0127724005534i</v>
      </c>
      <c r="CP217" s="223" t="str">
        <f t="shared" ca="1" si="265"/>
        <v>5,90152290201786-4,60559367636078i</v>
      </c>
      <c r="CQ217" s="223" t="str">
        <f t="shared" ca="1" si="266"/>
        <v>-6,91611711393942+2,86474950755732i</v>
      </c>
      <c r="CR217" s="223" t="str">
        <f t="shared" ca="1" si="267"/>
        <v>7,42965338328844-0,916360343405552i</v>
      </c>
      <c r="CS217" s="223" t="str">
        <f t="shared" ca="1" si="268"/>
        <v>-7,40492710199882-1,09841717432813i</v>
      </c>
      <c r="CT217" s="223" t="str">
        <f t="shared" ca="1" si="269"/>
        <v>6,84372963644388+3,03361670915021i</v>
      </c>
      <c r="CU217" s="223" t="str">
        <f t="shared" ca="1" si="270"/>
        <v>-5,78671854676058-4,74903717982422i</v>
      </c>
      <c r="CV217" s="223" t="str">
        <f t="shared" ca="1" si="271"/>
        <v>4,31047203328106+6,12040002982465i</v>
      </c>
      <c r="CW217" s="223" t="str">
        <f t="shared" ca="1" si="272"/>
        <v>-2,52194100915353-7,04835294385329i</v>
      </c>
      <c r="CX217" s="223" t="str">
        <f t="shared" ca="1" si="273"/>
        <v>0,550700734659406+7,46566771130495i</v>
      </c>
      <c r="CY217" s="223" t="str">
        <f t="shared" ca="1" si="274"/>
        <v>1,46043663419232-7,34211076682208i</v>
      </c>
      <c r="CZ217" s="223" t="str">
        <f t="shared" ca="1" si="275"/>
        <v>-3,36576848195007+6,68663354765963i</v>
      </c>
      <c r="DA217" s="223" t="str">
        <f t="shared" ca="1" si="276"/>
        <v>5,02725757763225-5,5467239811365i</v>
      </c>
      <c r="DB217" s="223" t="str">
        <f t="shared" ca="1" si="277"/>
        <v>-6,32453257787143+4,00496608552664i</v>
      </c>
      <c r="DC217" s="223" t="str">
        <f t="shared" ca="1" si="278"/>
        <v>7,16360867416009-2,17305693396975i</v>
      </c>
      <c r="DD217" s="223" t="str">
        <f t="shared" ca="1" si="279"/>
        <v>-7,4836965918891+0,183714439615193i</v>
      </c>
      <c r="DE217" s="223" t="str">
        <f t="shared" ca="1" si="280"/>
        <v>7,26160664371551+1,81893777428545i</v>
      </c>
      <c r="DF217" s="223" t="str">
        <f t="shared" ca="1" si="281"/>
        <v>-6,51342877297579-3,68981182367704i</v>
      </c>
      <c r="DG217" s="223" t="str">
        <f t="shared" ca="1" si="282"/>
        <v>5,29336687160151+5,2933668716052i</v>
      </c>
      <c r="DH217" s="223" t="str">
        <f t="shared" ca="1" si="283"/>
        <v>-3,68981182367249-6,51342877297836i</v>
      </c>
      <c r="DI217" s="223" t="str">
        <f t="shared" ca="1" si="284"/>
        <v>1,81893777428781+7,26160664371492i</v>
      </c>
      <c r="DJ217" s="223" t="str">
        <f t="shared" ca="1" si="285"/>
        <v>0,183714439613187-7,48369659188915i</v>
      </c>
      <c r="DK217" s="223" t="str">
        <f t="shared" ca="1" si="286"/>
        <v>-2,17305693396783+7,16360867416067i</v>
      </c>
      <c r="DL217" s="223" t="str">
        <f t="shared" ca="1" si="287"/>
        <v>4,00496608552495-6,32453257787251i</v>
      </c>
      <c r="DM217" s="223" t="str">
        <f t="shared" ca="1" si="288"/>
        <v>-5,54672398113515+5,02725757763374i</v>
      </c>
      <c r="DN217" s="223" t="str">
        <f t="shared" ca="1" si="289"/>
        <v>6,68663354765864-3,36576848195205i</v>
      </c>
      <c r="DO217" s="223" t="str">
        <f t="shared" ca="1" si="290"/>
        <v>-7,34211076682165+1,46043663419449i</v>
      </c>
      <c r="DP217" s="223" t="str">
        <f t="shared" ca="1" si="291"/>
        <v>7,4656677113051+0,550700734657405i</v>
      </c>
      <c r="DQ217" s="223" t="str">
        <f t="shared" ca="1" si="292"/>
        <v>-7,04835294385397-2,52194100915164i</v>
      </c>
      <c r="DR217" s="223" t="str">
        <f t="shared" ca="1" si="293"/>
        <v>6,12040002982164+4,31047203328533i</v>
      </c>
      <c r="DS217" s="223" t="str">
        <f t="shared" ca="1" si="294"/>
        <v>-4,74903717982001-5,78671854676403i</v>
      </c>
      <c r="DT217" s="223" t="str">
        <f t="shared" ca="1" si="295"/>
        <v>3,03361670914524+6,84372963644609i</v>
      </c>
      <c r="DU217" s="223" t="str">
        <f t="shared" ca="1" si="296"/>
        <v>-1,09841717432275-7,40492710199962i</v>
      </c>
      <c r="DV217" s="223" t="str">
        <f t="shared" ca="1" si="297"/>
        <v>-0,916360343403351+7,42965338328871i</v>
      </c>
      <c r="DW217" s="223" t="str">
        <f t="shared" ca="1" si="298"/>
        <v>2,86474950755527-6,91611711394027i</v>
      </c>
      <c r="DX217" s="223" t="str">
        <f t="shared" ca="1" si="299"/>
        <v>-4,60559367635886+5,90152290201935i</v>
      </c>
      <c r="DY217" s="223" t="str">
        <f t="shared" ca="1" si="300"/>
        <v>6,01277240055221-4,45937593547947i</v>
      </c>
      <c r="DZ217" s="223" t="str">
        <f t="shared" ca="1" si="301"/>
        <v>-6,9843385810963+2,69415668797964i</v>
      </c>
      <c r="EA217" s="223" t="str">
        <f t="shared" ca="1" si="302"/>
        <v>7,44990431919272-0,733751531275634i</v>
      </c>
      <c r="EB217" s="223" t="str">
        <f t="shared" ca="1" si="303"/>
        <v>-7,37574036951208-1,27981235981118i</v>
      </c>
      <c r="EC217" s="223" t="str">
        <f t="shared" ca="1" si="304"/>
        <v>6,76721975212154+3,20065657346609i</v>
      </c>
      <c r="ED217" s="223" t="str">
        <f t="shared" ca="1" si="305"/>
        <v>-5,66842848863403-4,8896200408639i</v>
      </c>
      <c r="EE217" s="223" t="str">
        <f t="shared" ca="1" si="306"/>
        <v>4,15897166390934+6,22434095897508i</v>
      </c>
      <c r="EF217" s="223" t="str">
        <f t="shared" ca="1" si="307"/>
        <v>-2,34820620736569-7,10812164235144i</v>
      </c>
      <c r="EG217" s="223" t="str">
        <f t="shared" ca="1" si="308"/>
        <v>0,367318216513448+7,47693406434703i</v>
      </c>
      <c r="EH217" s="223" t="str">
        <f t="shared" ca="1" si="309"/>
        <v>1,64018119615343-7,30405855114541i</v>
      </c>
      <c r="EI217" s="223" t="str">
        <f t="shared" ca="1" si="310"/>
        <v>-3,52885297735394+6,60201956517822i</v>
      </c>
      <c r="EJ217" s="223" t="str">
        <f t="shared" ca="1" si="311"/>
        <v>5,16186688241613-5,42167833451887i</v>
      </c>
      <c r="EK217" s="223" t="str">
        <f t="shared" ca="1" si="312"/>
        <v>-6,42091453483589+3,84854806532397i</v>
      </c>
      <c r="EL217" s="223" t="str">
        <f t="shared" ca="1" si="313"/>
        <v>7,21478061596996-1,9965986923265i</v>
      </c>
      <c r="EM217" s="223" t="str">
        <f t="shared" ca="1" si="314"/>
        <v>-7,4859512204379+1,62139828609588E-12i</v>
      </c>
      <c r="EN217" s="223"/>
      <c r="EO217" s="223"/>
      <c r="EP217" s="223"/>
    </row>
    <row r="218" spans="1:146" ht="15.75" thickBot="1">
      <c r="A218" s="257">
        <f t="shared" si="181"/>
        <v>2.3046875000000016E-3</v>
      </c>
      <c r="B218" s="256">
        <v>118</v>
      </c>
      <c r="C218" s="230">
        <f t="shared" si="182"/>
        <v>23600</v>
      </c>
      <c r="D218" s="229">
        <f t="shared" si="315"/>
        <v>148283.17324943823</v>
      </c>
      <c r="E218" s="229" t="str">
        <f t="shared" si="316"/>
        <v>148283,173249438i</v>
      </c>
      <c r="F218" s="229" t="str">
        <f t="shared" si="320"/>
        <v>0,00381354695583072+0,00123446210129508i</v>
      </c>
      <c r="G218" s="229" t="str">
        <f t="shared" si="321"/>
        <v>-3,6917969153804+2,56412309465812i</v>
      </c>
      <c r="H218" s="229" t="str">
        <f t="shared" si="322"/>
        <v>0,0020052382695874-0,00358092040126612i</v>
      </c>
      <c r="I218" s="229" t="str">
        <f t="shared" si="317"/>
        <v>-0,00198926096776153+0,00351000732341103i</v>
      </c>
      <c r="J218" s="255" t="str">
        <f ca="1">IMPRODUCT(1/N_FFT2,EC100)</f>
        <v>0,0202534171356952+0,0000419487729906117i</v>
      </c>
      <c r="K218" s="254" t="str">
        <f t="shared" ca="1" si="318"/>
        <v>-0,0000404365726722361+0,0000710061954136329i</v>
      </c>
      <c r="N218" s="246">
        <f t="shared" ca="1" si="185"/>
        <v>17.486057195244229</v>
      </c>
      <c r="O218" s="223">
        <f t="shared" ca="1" si="186"/>
        <v>7.4860571952442285</v>
      </c>
      <c r="P218" s="223" t="str">
        <f t="shared" ca="1" si="187"/>
        <v>-7,26170944258879-1,81896352406657i</v>
      </c>
      <c r="Q218" s="223" t="str">
        <f t="shared" ca="1" si="188"/>
        <v>6,60211302661388+3,52890293353092i</v>
      </c>
      <c r="R218" s="223" t="str">
        <f t="shared" ca="1" si="189"/>
        <v>-5,54680250328779-5,02732874596322i</v>
      </c>
      <c r="S218" s="223" t="str">
        <f t="shared" ca="1" si="190"/>
        <v>4,15903054036014+6,22442907380425i</v>
      </c>
      <c r="T218" s="223" t="str">
        <f t="shared" ca="1" si="191"/>
        <v>-2,52197671099193-7,04845272380274i</v>
      </c>
      <c r="U218" s="223" t="str">
        <f t="shared" ca="1" si="192"/>
        <v>0,733761918621032+7,45000978370159i</v>
      </c>
      <c r="V218" s="223" t="str">
        <f t="shared" ca="1" si="193"/>
        <v>1,09843272405842-7,40503192978839i</v>
      </c>
      <c r="W218" s="223" t="str">
        <f t="shared" ca="1" si="194"/>
        <v>-2,86479006235762+6,91621502189492i</v>
      </c>
      <c r="X218" s="223" t="str">
        <f t="shared" ca="1" si="195"/>
        <v>4,45943906459767-6,01285752031496i</v>
      </c>
      <c r="Y218" s="223" t="str">
        <f t="shared" ca="1" si="196"/>
        <v>-5,78680046639515+4,74910440952783i</v>
      </c>
      <c r="Z218" s="223" t="str">
        <f t="shared" ca="1" si="197"/>
        <v>6,76731555221049-3,2007018835371i</v>
      </c>
      <c r="AA218" s="223" t="str">
        <f t="shared" ca="1" si="198"/>
        <v>-7,34221470535221+1,46045730885147i</v>
      </c>
      <c r="AB218" s="223" t="str">
        <f t="shared" ca="1" si="199"/>
        <v>7,47703991150198+0,367323416452505i</v>
      </c>
      <c r="AC218" s="223" t="str">
        <f t="shared" ca="1" si="200"/>
        <v>-7,16371008572759-2,17308769682972i</v>
      </c>
      <c r="AD218" s="223" t="str">
        <f t="shared" ca="1" si="201"/>
        <v>6,42100543245952+3,84860254726221i</v>
      </c>
      <c r="AE218" s="223" t="str">
        <f t="shared" ca="1" si="202"/>
        <v>-5,29344180710726-5,29344180710782i</v>
      </c>
      <c r="AF218" s="223" t="str">
        <f t="shared" ca="1" si="203"/>
        <v>3,84860254726222+6,42100543245952i</v>
      </c>
      <c r="AG218" s="223" t="str">
        <f t="shared" ca="1" si="204"/>
        <v>-2,17308769682968-7,1637100857276i</v>
      </c>
      <c r="AH218" s="223" t="str">
        <f t="shared" ca="1" si="205"/>
        <v>0,367323416452518+7,47703991150198i</v>
      </c>
      <c r="AI218" s="223" t="str">
        <f t="shared" ca="1" si="206"/>
        <v>1,46045730885145-7,34221470535221i</v>
      </c>
      <c r="AJ218" s="223" t="str">
        <f t="shared" ca="1" si="207"/>
        <v>-3,20070188353709+6,76731555221049i</v>
      </c>
      <c r="AK218" s="223" t="str">
        <f t="shared" ca="1" si="208"/>
        <v>4,74910440952784-5,78680046639514i</v>
      </c>
      <c r="AL218" s="223" t="str">
        <f t="shared" ca="1" si="209"/>
        <v>-6,01285752031499+4,45943906459763i</v>
      </c>
      <c r="AM218" s="223" t="str">
        <f t="shared" ca="1" si="210"/>
        <v>6,9162150218949-2,86479006235766i</v>
      </c>
      <c r="AN218" s="223" t="str">
        <f t="shared" ca="1" si="211"/>
        <v>-7,40503192978838+1,09843272405844i</v>
      </c>
      <c r="AO218" s="223" t="str">
        <f t="shared" ca="1" si="212"/>
        <v>7,45000978370159+0,733761918621045i</v>
      </c>
      <c r="AP218" s="223" t="str">
        <f t="shared" ca="1" si="213"/>
        <v>-7,04845272380273-2,52197671099195i</v>
      </c>
      <c r="AQ218" s="223" t="str">
        <f t="shared" ca="1" si="214"/>
        <v>6,22442907380422+4,15903054036018i</v>
      </c>
      <c r="AR218" s="223" t="str">
        <f t="shared" ca="1" si="215"/>
        <v>6,22442907380422+4,15903054036018i</v>
      </c>
      <c r="AS218" s="223" t="str">
        <f t="shared" ca="1" si="216"/>
        <v>3,52890293353079+6,60211302661395i</v>
      </c>
      <c r="AT218" s="223" t="str">
        <f t="shared" ca="1" si="217"/>
        <v>-1,81896352406648-7,26170944258881i</v>
      </c>
      <c r="AU218" s="223" t="str">
        <f t="shared" ca="1" si="218"/>
        <v>-4,03539265469411E-14+7,48605719524423i</v>
      </c>
      <c r="AV218" s="223" t="str">
        <f t="shared" ca="1" si="219"/>
        <v>1,81896352406645-7,26170944258882i</v>
      </c>
      <c r="AW218" s="223" t="str">
        <f t="shared" ca="1" si="220"/>
        <v>-3,52890293353077+6,60211302661397i</v>
      </c>
      <c r="AX218" s="223" t="str">
        <f t="shared" ca="1" si="221"/>
        <v>5,02732874596417-5,54680250328694i</v>
      </c>
      <c r="AY218" s="223" t="str">
        <f t="shared" ca="1" si="222"/>
        <v>-6,2244290738055+4,15903054035826i</v>
      </c>
      <c r="AZ218" s="223" t="str">
        <f t="shared" ca="1" si="223"/>
        <v>7,04845272380376-2,52197671098907i</v>
      </c>
      <c r="BA218" s="223" t="str">
        <f t="shared" ca="1" si="224"/>
        <v>-7,45000978370188+0,733761918618107i</v>
      </c>
      <c r="BB218" s="223" t="str">
        <f t="shared" ca="1" si="225"/>
        <v>7,40503192978893+1,09843272405473i</v>
      </c>
      <c r="BC218" s="223" t="str">
        <f t="shared" ca="1" si="226"/>
        <v>-6,91621502189605-2,86479006235488i</v>
      </c>
      <c r="BD218" s="223" t="str">
        <f t="shared" ca="1" si="227"/>
        <v>6,01285752031633+4,45943906459582i</v>
      </c>
      <c r="BE218" s="223" t="str">
        <f t="shared" ca="1" si="228"/>
        <v>-4,74910440952902-5,78680046639418i</v>
      </c>
      <c r="BF218" s="223" t="str">
        <f t="shared" ca="1" si="229"/>
        <v>3,20070188353778+6,76731555221017i</v>
      </c>
      <c r="BG218" s="223" t="str">
        <f t="shared" ca="1" si="230"/>
        <v>-1,46045730885142-7,34221470535221i</v>
      </c>
      <c r="BH218" s="223" t="str">
        <f t="shared" ca="1" si="231"/>
        <v>-0,367323416453289+7,47703991150194i</v>
      </c>
      <c r="BI218" s="223" t="str">
        <f t="shared" ca="1" si="232"/>
        <v>2,17308769683118-7,16371008572715i</v>
      </c>
      <c r="BJ218" s="223" t="str">
        <f t="shared" ca="1" si="233"/>
        <v>-3,8486025472642+6,42100543245833i</v>
      </c>
      <c r="BK218" s="223" t="str">
        <f t="shared" ca="1" si="234"/>
        <v>5,29344180710946-5,29344180710562i</v>
      </c>
      <c r="BL218" s="223" t="str">
        <f t="shared" ca="1" si="235"/>
        <v>-6,42100543246101+3,84860254725972i</v>
      </c>
      <c r="BM218" s="223" t="str">
        <f t="shared" ca="1" si="236"/>
        <v>7,16371008572651-2,17308769683331i</v>
      </c>
      <c r="BN218" s="223" t="str">
        <f t="shared" ca="1" si="237"/>
        <v>-7,47703991150183+0,367323416455506i</v>
      </c>
      <c r="BO218" s="223" t="str">
        <f t="shared" ca="1" si="238"/>
        <v>7,34221470535265+1,46045730884925i</v>
      </c>
      <c r="BP218" s="223" t="str">
        <f t="shared" ca="1" si="239"/>
        <v>-6,76731555221112-3,20070188353578i</v>
      </c>
      <c r="BQ218" s="223" t="str">
        <f t="shared" ca="1" si="240"/>
        <v>5,78680046639559+4,7491044095273i</v>
      </c>
      <c r="BR218" s="223" t="str">
        <f t="shared" ca="1" si="241"/>
        <v>-4,4594390645976-6,01285752031501i</v>
      </c>
      <c r="BS218" s="223" t="str">
        <f t="shared" ca="1" si="242"/>
        <v>2,86479006235683+6,91621502189524i</v>
      </c>
      <c r="BT218" s="223" t="str">
        <f t="shared" ca="1" si="243"/>
        <v>-1,09843272405703-7,40503192978859i</v>
      </c>
      <c r="BU218" s="223" t="str">
        <f t="shared" ca="1" si="244"/>
        <v>-0,733761918623203+7,45000978370138i</v>
      </c>
      <c r="BV218" s="223" t="str">
        <f t="shared" ca="1" si="245"/>
        <v>2,521976710994-7,04845272380199i</v>
      </c>
      <c r="BW218" s="223" t="str">
        <f t="shared" ca="1" si="246"/>
        <v>-4,1590305403626+6,2244290738026i</v>
      </c>
      <c r="BX218" s="223" t="str">
        <f t="shared" ca="1" si="247"/>
        <v>5,54680250328544-5,02732874596581i</v>
      </c>
      <c r="BY218" s="223" t="str">
        <f t="shared" ca="1" si="248"/>
        <v>-6,60211302661256+3,52890293353338i</v>
      </c>
      <c r="BZ218" s="223" t="str">
        <f t="shared" ca="1" si="249"/>
        <v>7,26170944258828-1,81896352406861i</v>
      </c>
      <c r="CA218" s="223" t="str">
        <f t="shared" ca="1" si="250"/>
        <v>-7,48605719524423+1,40865794358444E-12i</v>
      </c>
      <c r="CB218" s="223" t="str">
        <f t="shared" ca="1" si="251"/>
        <v>7,26170944258896+1,81896352406588i</v>
      </c>
      <c r="CC218" s="223" t="str">
        <f t="shared" ca="1" si="252"/>
        <v>-6,602113026614-3,52890293353071i</v>
      </c>
      <c r="CD218" s="223" t="str">
        <f t="shared" ca="1" si="253"/>
        <v>5,54680250328748+5,02732874596357i</v>
      </c>
      <c r="CE218" s="223" t="str">
        <f t="shared" ca="1" si="254"/>
        <v>-4,15903054035893-6,22442907380505i</v>
      </c>
      <c r="CF218" s="223" t="str">
        <f t="shared" ca="1" si="255"/>
        <v>2,52197671098984+7,04845272380348i</v>
      </c>
      <c r="CG218" s="223" t="str">
        <f t="shared" ca="1" si="256"/>
        <v>-0,733761918618808-7,45000978370182i</v>
      </c>
      <c r="CH218" s="223" t="str">
        <f t="shared" ca="1" si="257"/>
        <v>-1,0984327240614+7,40503192978794i</v>
      </c>
      <c r="CI218" s="223" t="str">
        <f t="shared" ca="1" si="258"/>
        <v>2,86479006235423-6,91621502189632i</v>
      </c>
      <c r="CJ218" s="223" t="str">
        <f t="shared" ca="1" si="259"/>
        <v>-4,45943906459534+6,01285752031669i</v>
      </c>
      <c r="CK218" s="223" t="str">
        <f t="shared" ca="1" si="260"/>
        <v>5,78680046639367-4,74910440952964i</v>
      </c>
      <c r="CL218" s="223" t="str">
        <f t="shared" ca="1" si="261"/>
        <v>-6,76731555220982+3,20070188353852i</v>
      </c>
      <c r="CM218" s="223" t="str">
        <f t="shared" ca="1" si="262"/>
        <v>7,34221470535206-1,46045730885222i</v>
      </c>
      <c r="CN218" s="223" t="str">
        <f t="shared" ca="1" si="263"/>
        <v>-7,47703991150198-0,367323416452479i</v>
      </c>
      <c r="CO218" s="223" t="str">
        <f t="shared" ca="1" si="264"/>
        <v>7,16371008572738+2,17308769683041i</v>
      </c>
      <c r="CP218" s="223" t="str">
        <f t="shared" ca="1" si="265"/>
        <v>-6,42100543245875-3,84860254726351i</v>
      </c>
      <c r="CQ218" s="223" t="str">
        <f t="shared" ca="1" si="266"/>
        <v>5,29344180710619+5,29344180710889i</v>
      </c>
      <c r="CR218" s="223" t="str">
        <f t="shared" ca="1" si="267"/>
        <v>-3,84860254726023-6,42100543246071i</v>
      </c>
      <c r="CS218" s="223" t="str">
        <f t="shared" ca="1" si="268"/>
        <v>2,17308769682675+7,16371008572849i</v>
      </c>
      <c r="CT218" s="223" t="str">
        <f t="shared" ca="1" si="269"/>
        <v>-0,367323416456316-7,47703991150179i</v>
      </c>
      <c r="CU218" s="223" t="str">
        <f t="shared" ca="1" si="270"/>
        <v>-1,46045730884845+7,3422147053528i</v>
      </c>
      <c r="CV218" s="223" t="str">
        <f t="shared" ca="1" si="271"/>
        <v>3,20070188353505-6,76731555221146i</v>
      </c>
      <c r="CW218" s="223" t="str">
        <f t="shared" ca="1" si="272"/>
        <v>-4,74910440952667+5,78680046639611i</v>
      </c>
      <c r="CX218" s="223" t="str">
        <f t="shared" ca="1" si="273"/>
        <v>6,01285752031453-4,45943906459825i</v>
      </c>
      <c r="CY218" s="223" t="str">
        <f t="shared" ca="1" si="274"/>
        <v>-6,91621502189493+2,86479006235758i</v>
      </c>
      <c r="CZ218" s="223" t="str">
        <f t="shared" ca="1" si="275"/>
        <v>7,40503192978847-1,09843272405783i</v>
      </c>
      <c r="DA218" s="223" t="str">
        <f t="shared" ca="1" si="276"/>
        <v>-7,45000978370144-0,733761918622609i</v>
      </c>
      <c r="DB218" s="223" t="str">
        <f t="shared" ca="1" si="277"/>
        <v>7,04845272380227+2,52197671099323i</v>
      </c>
      <c r="DC218" s="223" t="str">
        <f t="shared" ca="1" si="278"/>
        <v>-6,22442907380293-4,15903054036211i</v>
      </c>
      <c r="DD218" s="223" t="str">
        <f t="shared" ca="1" si="279"/>
        <v>5,0273287459609+5,5468025032899i</v>
      </c>
      <c r="DE218" s="223" t="str">
        <f t="shared" ca="1" si="280"/>
        <v>-3,5289029335341-6,60211302661218i</v>
      </c>
      <c r="DF218" s="223" t="str">
        <f t="shared" ca="1" si="281"/>
        <v>1,81896352406919+7,26170944258813i</v>
      </c>
      <c r="DG218" s="223" t="str">
        <f t="shared" ca="1" si="282"/>
        <v>-2,21937018656796E-12-7,48605719524423i</v>
      </c>
      <c r="DH218" s="223" t="str">
        <f t="shared" ca="1" si="283"/>
        <v>-1,81896352406488+7,26170944258921i</v>
      </c>
      <c r="DI218" s="223" t="str">
        <f t="shared" ca="1" si="284"/>
        <v>3,52890293353019-6,60211302661428i</v>
      </c>
      <c r="DJ218" s="223" t="str">
        <f t="shared" ca="1" si="285"/>
        <v>-5,02732874596297+5,54680250328802i</v>
      </c>
      <c r="DK218" s="223" t="str">
        <f t="shared" ca="1" si="286"/>
        <v>6,22442907380472-4,15903054035943i</v>
      </c>
      <c r="DL218" s="223" t="str">
        <f t="shared" ca="1" si="287"/>
        <v>-7,04845272380321+2,5219767109906i</v>
      </c>
      <c r="DM218" s="223" t="str">
        <f t="shared" ca="1" si="288"/>
        <v>7,45000978370176-0,733761918619403i</v>
      </c>
      <c r="DN218" s="223" t="str">
        <f t="shared" ca="1" si="289"/>
        <v>-7,40503192978806-1,0984327240606i</v>
      </c>
      <c r="DO218" s="223" t="str">
        <f t="shared" ca="1" si="290"/>
        <v>6,9162150218937+2,86479006236055i</v>
      </c>
      <c r="DP218" s="223" t="str">
        <f t="shared" ca="1" si="291"/>
        <v>-6,0128575203173-4,45943906459451i</v>
      </c>
      <c r="DQ218" s="223" t="str">
        <f t="shared" ca="1" si="292"/>
        <v>4,7491044095301+5,78680046639329i</v>
      </c>
      <c r="DR218" s="223" t="str">
        <f t="shared" ca="1" si="293"/>
        <v>-3,20070188353925-6,76731555220947i</v>
      </c>
      <c r="DS218" s="223" t="str">
        <f t="shared" ca="1" si="294"/>
        <v>1,46045730885281+7,34221470535194i</v>
      </c>
      <c r="DT218" s="223" t="str">
        <f t="shared" ca="1" si="295"/>
        <v>0,36732341645167-7,47703991150202i</v>
      </c>
      <c r="DU218" s="223" t="str">
        <f t="shared" ca="1" si="296"/>
        <v>-2,17308769682983+7,16371008572755i</v>
      </c>
      <c r="DV218" s="223" t="str">
        <f t="shared" ca="1" si="297"/>
        <v>3,84860254726282-6,42100543245917i</v>
      </c>
      <c r="DW218" s="223" t="str">
        <f t="shared" ca="1" si="298"/>
        <v>-5,29344180710847+5,29344180710662i</v>
      </c>
      <c r="DX218" s="223" t="str">
        <f t="shared" ca="1" si="299"/>
        <v>6,4210054324603-3,84860254726093i</v>
      </c>
      <c r="DY218" s="223" t="str">
        <f t="shared" ca="1" si="300"/>
        <v>-7,16371008572819+2,17308769682773i</v>
      </c>
      <c r="DZ218" s="223" t="str">
        <f t="shared" ca="1" si="301"/>
        <v>7,47703991150213-0,367323416449475i</v>
      </c>
      <c r="EA218" s="223" t="str">
        <f t="shared" ca="1" si="302"/>
        <v>-7,34221470535292-1,46045730884787i</v>
      </c>
      <c r="EB218" s="223" t="str">
        <f t="shared" ca="1" si="303"/>
        <v>6,7673155522118+3,20070188353431i</v>
      </c>
      <c r="EC218" s="223" t="str">
        <f t="shared" ca="1" si="304"/>
        <v>-5,78680046639648-4,74910440952621i</v>
      </c>
      <c r="ED218" s="223" t="str">
        <f t="shared" ca="1" si="305"/>
        <v>4,4594390645989+6,01285752031404i</v>
      </c>
      <c r="EE218" s="223" t="str">
        <f t="shared" ca="1" si="306"/>
        <v>-2,86479006235814-6,9162150218947i</v>
      </c>
      <c r="EF218" s="223" t="str">
        <f t="shared" ca="1" si="307"/>
        <v>1,09843272405842+7,40503192978839i</v>
      </c>
      <c r="EG218" s="223" t="str">
        <f t="shared" ca="1" si="308"/>
        <v>0,733761918622013-7,45000978370149i</v>
      </c>
      <c r="EH218" s="223" t="str">
        <f t="shared" ca="1" si="309"/>
        <v>-2,52197671099266+7,04845272380247i</v>
      </c>
      <c r="EI218" s="223" t="str">
        <f t="shared" ca="1" si="310"/>
        <v>4,15903054036125-6,2244290738035i</v>
      </c>
      <c r="EJ218" s="223" t="str">
        <f t="shared" ca="1" si="311"/>
        <v>-5,5468025032895+5,02732874596134i</v>
      </c>
      <c r="EK218" s="223" t="str">
        <f t="shared" ca="1" si="312"/>
        <v>6,60211302661531-3,52890293352825i</v>
      </c>
      <c r="EL218" s="223" t="str">
        <f t="shared" ca="1" si="313"/>
        <v>-7,26170944258975+1,81896352406276i</v>
      </c>
      <c r="EM218" s="223" t="str">
        <f t="shared" ca="1" si="314"/>
        <v>7,48605719524423-2,81731588716887E-12i</v>
      </c>
      <c r="EN218" s="223"/>
      <c r="EO218" s="223"/>
      <c r="EP218" s="223"/>
    </row>
    <row r="219" spans="1:146" ht="15.75" thickBot="1">
      <c r="A219" s="257">
        <f t="shared" si="181"/>
        <v>2.3242187500000016E-3</v>
      </c>
      <c r="B219" s="256">
        <v>119</v>
      </c>
      <c r="C219" s="230">
        <f t="shared" si="182"/>
        <v>23800</v>
      </c>
      <c r="D219" s="229">
        <f t="shared" si="315"/>
        <v>149539.81031087416</v>
      </c>
      <c r="E219" s="229" t="str">
        <f t="shared" si="316"/>
        <v>149539,810310874i</v>
      </c>
      <c r="F219" s="229" t="str">
        <f t="shared" si="320"/>
        <v>0,00375210427600848+0,00123616061185809i</v>
      </c>
      <c r="G219" s="229" t="str">
        <f t="shared" si="321"/>
        <v>-3,66380752104304+2,57652629212517i</v>
      </c>
      <c r="H219" s="229" t="str">
        <f t="shared" si="322"/>
        <v>0,00200512265369476-0,00355081536948962i</v>
      </c>
      <c r="I219" s="229" t="str">
        <f t="shared" si="317"/>
        <v>-0,00198932921989337+0,00348164239023995i</v>
      </c>
      <c r="J219" s="255" t="str">
        <f ca="1">IMPRODUCT(1/N_FFT2,ED100)</f>
        <v>0,0345316756186766+0,00446169307261426i</v>
      </c>
      <c r="K219" s="254" t="str">
        <f t="shared" ca="1" si="318"/>
        <v>-0,0000842288910539666+0,000111351169240452i</v>
      </c>
      <c r="N219" s="246">
        <f t="shared" ca="1" si="185"/>
        <v>17.486150801874512</v>
      </c>
      <c r="O219" s="223">
        <f t="shared" ca="1" si="186"/>
        <v>7.4861508018745111</v>
      </c>
      <c r="P219" s="223" t="str">
        <f t="shared" ca="1" si="187"/>
        <v>-7,3042532831786-1,64022492469205i</v>
      </c>
      <c r="Q219" s="223" t="str">
        <f t="shared" ca="1" si="188"/>
        <v>6,76740017160204+3,20074190552864i</v>
      </c>
      <c r="R219" s="223" t="str">
        <f t="shared" ca="1" si="189"/>
        <v>-5,90168024133182-4,60571646516371i</v>
      </c>
      <c r="S219" s="223" t="str">
        <f t="shared" ca="1" si="190"/>
        <v>4,74916379294523+5,78687282529904i</v>
      </c>
      <c r="T219" s="223" t="str">
        <f t="shared" ca="1" si="191"/>
        <v>-3,36585821602566-6,68681181864862i</v>
      </c>
      <c r="U219" s="223" t="str">
        <f t="shared" ca="1" si="192"/>
        <v>1,81898626862268+7,26180024394561i</v>
      </c>
      <c r="V219" s="223" t="str">
        <f t="shared" ca="1" si="193"/>
        <v>-0,183719337585599-7,4838961132156i</v>
      </c>
      <c r="W219" s="223" t="str">
        <f t="shared" ca="1" si="194"/>
        <v>-1,4604755705989+7,34230651335738i</v>
      </c>
      <c r="X219" s="223" t="str">
        <f t="shared" ca="1" si="195"/>
        <v>3,03369758779146-6,84391209574135i</v>
      </c>
      <c r="Y219" s="223" t="str">
        <f t="shared" ca="1" si="196"/>
        <v>-4,45949482600218+6,01293270586543i</v>
      </c>
      <c r="Z219" s="223" t="str">
        <f t="shared" ca="1" si="197"/>
        <v>5,66857961346084-4,88975040204124i</v>
      </c>
      <c r="AA219" s="223" t="str">
        <f t="shared" ca="1" si="198"/>
        <v>-6,60219558029173+3,52894705939076i</v>
      </c>
      <c r="AB219" s="223" t="str">
        <f t="shared" ca="1" si="199"/>
        <v>7,21497296778198-1,99665192324091i</v>
      </c>
      <c r="AC219" s="223" t="str">
        <f t="shared" ca="1" si="200"/>
        <v>-7,47713340537895+0,36732800951269i</v>
      </c>
      <c r="AD219" s="223" t="str">
        <f t="shared" ca="1" si="201"/>
        <v>7,37593701263898+1,27984648063301i</v>
      </c>
      <c r="AE219" s="223" t="str">
        <f t="shared" ca="1" si="202"/>
        <v>-6,91630150314489-2,86482588406384i</v>
      </c>
      <c r="AF219" s="223" t="str">
        <f t="shared" ca="1" si="203"/>
        <v>6,12056320457499+4,31058695390884i</v>
      </c>
      <c r="AG219" s="223" t="str">
        <f t="shared" ca="1" si="204"/>
        <v>-5,02739160833405-5,54687186122582i</v>
      </c>
      <c r="AH219" s="223" t="str">
        <f t="shared" ca="1" si="205"/>
        <v>3,68991019700378+6,5136024261889i</v>
      </c>
      <c r="AI219" s="223" t="str">
        <f t="shared" ca="1" si="206"/>
        <v>-2,17311486940024-7,16379966168778i</v>
      </c>
      <c r="AJ219" s="223" t="str">
        <f t="shared" ca="1" si="207"/>
        <v>0,550715416781332+7,46586675196697i</v>
      </c>
      <c r="AK219" s="223" t="str">
        <f t="shared" ca="1" si="208"/>
        <v>1,09844645900371-7,40512452326823i</v>
      </c>
      <c r="AL219" s="223" t="str">
        <f t="shared" ca="1" si="209"/>
        <v>-2,69422851634706+6,98452478913983i</v>
      </c>
      <c r="AM219" s="223" t="str">
        <f t="shared" ca="1" si="210"/>
        <v>4,15908254541708-6,22450690487314i</v>
      </c>
      <c r="AN219" s="223" t="str">
        <f t="shared" ca="1" si="211"/>
        <v>-5,42182288079253+5,16200450190824i</v>
      </c>
      <c r="AO219" s="223" t="str">
        <f t="shared" ca="1" si="212"/>
        <v>6,4210857215442-3,84865067068804i</v>
      </c>
      <c r="AP219" s="223" t="str">
        <f t="shared" ca="1" si="213"/>
        <v>-7,10831115054913+2,34826881242019i</v>
      </c>
      <c r="AQ219" s="223" t="str">
        <f t="shared" ca="1" si="214"/>
        <v>7,45010293959033-0,733771093675587i</v>
      </c>
      <c r="AR219" s="223" t="str">
        <f t="shared" ca="1" si="215"/>
        <v>7,45010293959033-0,733771093675587i</v>
      </c>
      <c r="AS219" s="223" t="str">
        <f t="shared" ca="1" si="216"/>
        <v>7,04854085856999+2,52200824611573i</v>
      </c>
      <c r="AT219" s="223" t="str">
        <f t="shared" ca="1" si="217"/>
        <v>-6,32470119496068-4,00507286111867i</v>
      </c>
      <c r="AU219" s="223" t="str">
        <f t="shared" ca="1" si="218"/>
        <v>5,29350799699031+5,29350799699084i</v>
      </c>
      <c r="AV219" s="223" t="str">
        <f t="shared" ca="1" si="219"/>
        <v>-4,00507286111866-6,32470119496069i</v>
      </c>
      <c r="AW219" s="223" t="str">
        <f t="shared" ca="1" si="220"/>
        <v>2,52200824611572+7,04854085857i</v>
      </c>
      <c r="AX219" s="223" t="str">
        <f t="shared" ca="1" si="221"/>
        <v>-0,916384774299586-7,4298514637803i</v>
      </c>
      <c r="AY219" s="223" t="str">
        <f t="shared" ca="1" si="222"/>
        <v>-0,73377109367846+7,45010293959005i</v>
      </c>
      <c r="AZ219" s="223" t="str">
        <f t="shared" ca="1" si="223"/>
        <v>2,34826881241808-7,10831115054983i</v>
      </c>
      <c r="BA219" s="223" t="str">
        <f t="shared" ca="1" si="224"/>
        <v>-3,84865067068742+6,42108572154457i</v>
      </c>
      <c r="BB219" s="223" t="str">
        <f t="shared" ca="1" si="225"/>
        <v>5,16200450190933-5,42182288079149i</v>
      </c>
      <c r="BC219" s="223" t="str">
        <f t="shared" ca="1" si="226"/>
        <v>-6,22450690487481+4,15908254541459i</v>
      </c>
      <c r="BD219" s="223" t="str">
        <f t="shared" ca="1" si="227"/>
        <v>6,98452478913902-2,69422851634913i</v>
      </c>
      <c r="BE219" s="223" t="str">
        <f t="shared" ca="1" si="228"/>
        <v>-7,40512452326824+1,0984464590037i</v>
      </c>
      <c r="BF219" s="223" t="str">
        <f t="shared" ca="1" si="229"/>
        <v>7,46586675196685+0,550715416782884i</v>
      </c>
      <c r="BG219" s="223" t="str">
        <f t="shared" ca="1" si="230"/>
        <v>-7,16379966168672-2,17311486940377i</v>
      </c>
      <c r="BH219" s="223" t="str">
        <f t="shared" ca="1" si="231"/>
        <v>6,51360242618997+3,68991019700189i</v>
      </c>
      <c r="BI219" s="223" t="str">
        <f t="shared" ca="1" si="232"/>
        <v>-5,54687186122584-5,02739160833402i</v>
      </c>
      <c r="BJ219" s="223" t="str">
        <f t="shared" ca="1" si="233"/>
        <v>4,31058695390692+6,12056320457634i</v>
      </c>
      <c r="BK219" s="223" t="str">
        <f t="shared" ca="1" si="234"/>
        <v>-2,86482588406727-6,91630150314347i</v>
      </c>
      <c r="BL219" s="223" t="str">
        <f t="shared" ca="1" si="235"/>
        <v>1,27984648063456+7,37593701263871i</v>
      </c>
      <c r="BM219" s="223" t="str">
        <f t="shared" ca="1" si="236"/>
        <v>0,367328009512705-7,47713340537895i</v>
      </c>
      <c r="BN219" s="223" t="str">
        <f t="shared" ca="1" si="237"/>
        <v>-1,99665192324303+7,2149729677814i</v>
      </c>
      <c r="BO219" s="223" t="str">
        <f t="shared" ca="1" si="238"/>
        <v>3,5289470593882-6,6021955802931i</v>
      </c>
      <c r="BP219" s="223" t="str">
        <f t="shared" ca="1" si="239"/>
        <v>-4,88975040204009+5,66857961346184i</v>
      </c>
      <c r="BQ219" s="223" t="str">
        <f t="shared" ca="1" si="240"/>
        <v>6,01293270586593-4,4594948260015i</v>
      </c>
      <c r="BR219" s="223" t="str">
        <f t="shared" ca="1" si="241"/>
        <v>-6,84391209574254+3,03369758778874i</v>
      </c>
      <c r="BS219" s="223" t="str">
        <f t="shared" ca="1" si="242"/>
        <v>7,34230651335678-1,46047557060192i</v>
      </c>
      <c r="BT219" s="223" t="str">
        <f t="shared" ca="1" si="243"/>
        <v>-7,48389611321561-0,183719337584869i</v>
      </c>
      <c r="BU219" s="223" t="str">
        <f t="shared" ca="1" si="244"/>
        <v>7,26180024394545+1,81898626862334i</v>
      </c>
      <c r="BV219" s="223" t="str">
        <f t="shared" ca="1" si="245"/>
        <v>-6,68681181864726-3,36585821602837i</v>
      </c>
      <c r="BW219" s="223" t="str">
        <f t="shared" ca="1" si="246"/>
        <v>5,78687282530048+4,74916379294347i</v>
      </c>
      <c r="BX219" s="223" t="str">
        <f t="shared" ca="1" si="247"/>
        <v>-4,60571646516411-5,90168024133149i</v>
      </c>
      <c r="BY219" s="223" t="str">
        <f t="shared" ca="1" si="248"/>
        <v>3,20074190552745+6,7674001716026i</v>
      </c>
      <c r="BZ219" s="223" t="str">
        <f t="shared" ca="1" si="249"/>
        <v>-1,64022492468896-7,30425328317929i</v>
      </c>
      <c r="CA219" s="223" t="str">
        <f t="shared" ca="1" si="250"/>
        <v>2,21939956116087E-12+7,48615080187451i</v>
      </c>
      <c r="CB219" s="223" t="str">
        <f t="shared" ca="1" si="251"/>
        <v>1,64022492469169-7,30425328317868i</v>
      </c>
      <c r="CC219" s="223" t="str">
        <f t="shared" ca="1" si="252"/>
        <v>-3,20074190553017+6,76740017160132i</v>
      </c>
      <c r="CD219" s="223" t="str">
        <f t="shared" ca="1" si="253"/>
        <v>4,60571646516648-5,90168024132964i</v>
      </c>
      <c r="CE219" s="223" t="str">
        <f t="shared" ca="1" si="254"/>
        <v>-5,78687282529767+4,7491637929469i</v>
      </c>
      <c r="CF219" s="223" t="str">
        <f t="shared" ca="1" si="255"/>
        <v>6,68681181864861-3,36585821602569i</v>
      </c>
      <c r="CG219" s="223" t="str">
        <f t="shared" ca="1" si="256"/>
        <v>-7,26180024394617+1,81898626862042i</v>
      </c>
      <c r="CH219" s="223" t="str">
        <f t="shared" ca="1" si="257"/>
        <v>7,48389611321551-0,183719337589307i</v>
      </c>
      <c r="CI219" s="223" t="str">
        <f t="shared" ca="1" si="258"/>
        <v>-7,34230651335769-1,46047557059735i</v>
      </c>
      <c r="CJ219" s="223" t="str">
        <f t="shared" ca="1" si="259"/>
        <v>6,84391209574133+3,0336975877915i</v>
      </c>
      <c r="CK219" s="223" t="str">
        <f t="shared" ca="1" si="260"/>
        <v>-6,01293270586414-4,45949482600392i</v>
      </c>
      <c r="CL219" s="223" t="str">
        <f t="shared" ca="1" si="261"/>
        <v>4,88975040204345+5,66857961345894i</v>
      </c>
      <c r="CM219" s="223" t="str">
        <f t="shared" ca="1" si="262"/>
        <v>-3,52894705939211-6,60219558029101i</v>
      </c>
      <c r="CN219" s="223" t="str">
        <f t="shared" ca="1" si="263"/>
        <v>1,99665192324013+7,2149729677822i</v>
      </c>
      <c r="CO219" s="223" t="str">
        <f t="shared" ca="1" si="264"/>
        <v>-0,3673280095097-7,4771334053791i</v>
      </c>
      <c r="CP219" s="223" t="str">
        <f t="shared" ca="1" si="265"/>
        <v>-1,27984648062998+7,37593701263951i</v>
      </c>
      <c r="CQ219" s="223" t="str">
        <f t="shared" ca="1" si="266"/>
        <v>2,86482588406316-6,91630150314516i</v>
      </c>
      <c r="CR219" s="223" t="str">
        <f t="shared" ca="1" si="267"/>
        <v>-4,31058695390938+6,12056320457461i</v>
      </c>
      <c r="CS219" s="223" t="str">
        <f t="shared" ca="1" si="268"/>
        <v>5,54687186122786-5,02739160833179i</v>
      </c>
      <c r="CT219" s="223" t="str">
        <f t="shared" ca="1" si="269"/>
        <v>-6,51360242618778+3,68991019700576i</v>
      </c>
      <c r="CU219" s="223" t="str">
        <f t="shared" ca="1" si="270"/>
        <v>7,16379966168758-2,17311486940088i</v>
      </c>
      <c r="CV219" s="223" t="str">
        <f t="shared" ca="1" si="271"/>
        <v>-7,46586675196707+0,550715416779885i</v>
      </c>
      <c r="CW219" s="223" t="str">
        <f t="shared" ca="1" si="272"/>
        <v>7,40512452326778+1,09844645900677i</v>
      </c>
      <c r="CX219" s="223" t="str">
        <f t="shared" ca="1" si="273"/>
        <v>-6,98452478914062-2,69422851634499i</v>
      </c>
      <c r="CY219" s="223" t="str">
        <f t="shared" ca="1" si="274"/>
        <v>6,22450690487308+4,15908254541718i</v>
      </c>
      <c r="CZ219" s="223" t="str">
        <f t="shared" ca="1" si="275"/>
        <v>-5,1620045019073-5,42182288079343i</v>
      </c>
      <c r="DA219" s="223" t="str">
        <f t="shared" ca="1" si="276"/>
        <v>3,84865067068493+6,42108572154607i</v>
      </c>
      <c r="DB219" s="223" t="str">
        <f t="shared" ca="1" si="277"/>
        <v>-2,3482688124225-7,10831115054837i</v>
      </c>
      <c r="DC219" s="223" t="str">
        <f t="shared" ca="1" si="278"/>
        <v>0,733771093675572+7,45010293959033i</v>
      </c>
      <c r="DD219" s="223" t="str">
        <f t="shared" ca="1" si="279"/>
        <v>0,916384774302677-7,42985146377992i</v>
      </c>
      <c r="DE219" s="223" t="str">
        <f t="shared" ca="1" si="280"/>
        <v>-2,52200824611224+7,04854085857124i</v>
      </c>
      <c r="DF219" s="223" t="str">
        <f t="shared" ca="1" si="281"/>
        <v>4,00507286111752-6,32470119496141i</v>
      </c>
      <c r="DG219" s="223" t="str">
        <f t="shared" ca="1" si="282"/>
        <v>-5,29350799699071+5,29350799699045i</v>
      </c>
      <c r="DH219" s="223" t="str">
        <f t="shared" ca="1" si="283"/>
        <v>6,32470119496184-4,00507286111685i</v>
      </c>
      <c r="DI219" s="223" t="str">
        <f t="shared" ca="1" si="284"/>
        <v>-7,04854085856893+2,52200824611871i</v>
      </c>
      <c r="DJ219" s="223" t="str">
        <f t="shared" ca="1" si="285"/>
        <v>7,42985146378002-0,916384774301891i</v>
      </c>
      <c r="DK219" s="223" t="str">
        <f t="shared" ca="1" si="286"/>
        <v>-7,45010293959026-0,733771093676357i</v>
      </c>
      <c r="DL219" s="223" t="str">
        <f t="shared" ca="1" si="287"/>
        <v>7,10831115054812+2,34826881242325i</v>
      </c>
      <c r="DM219" s="223" t="str">
        <f t="shared" ca="1" si="288"/>
        <v>-6,42108572154567-3,84865067068561i</v>
      </c>
      <c r="DN219" s="223" t="str">
        <f t="shared" ca="1" si="289"/>
        <v>5,42182288079317+5,16200450190757i</v>
      </c>
      <c r="DO219" s="223" t="str">
        <f t="shared" ca="1" si="290"/>
        <v>-4,15908254541652-6,22450690487351i</v>
      </c>
      <c r="DP219" s="223" t="str">
        <f t="shared" ca="1" si="291"/>
        <v>2,69422851634426+6,9845247891409i</v>
      </c>
      <c r="DQ219" s="223" t="str">
        <f t="shared" ca="1" si="292"/>
        <v>-1,098446459006-7,40512452326789i</v>
      </c>
      <c r="DR219" s="223" t="str">
        <f t="shared" ca="1" si="293"/>
        <v>-0,550715416780671+7,46586675196701i</v>
      </c>
      <c r="DS219" s="223" t="str">
        <f t="shared" ca="1" si="294"/>
        <v>2,17311486940184-7,16379966168729i</v>
      </c>
      <c r="DT219" s="223" t="str">
        <f t="shared" ca="1" si="295"/>
        <v>-3,68991019700626+6,5136024261875i</v>
      </c>
      <c r="DU219" s="223" t="str">
        <f t="shared" ca="1" si="296"/>
        <v>5,02739160833222-5,54687186122748i</v>
      </c>
      <c r="DV219" s="223" t="str">
        <f t="shared" ca="1" si="297"/>
        <v>-6,12056320457494+4,31058695390891i</v>
      </c>
      <c r="DW219" s="223" t="str">
        <f t="shared" ca="1" si="298"/>
        <v>6,91630150314547-2,86482588406244i</v>
      </c>
      <c r="DX219" s="223" t="str">
        <f t="shared" ca="1" si="299"/>
        <v>-7,37593701263964+1,2798464806292i</v>
      </c>
      <c r="DY219" s="223" t="str">
        <f t="shared" ca="1" si="300"/>
        <v>7,47713340537906+0,367328009510488i</v>
      </c>
      <c r="DZ219" s="223" t="str">
        <f t="shared" ca="1" si="301"/>
        <v>-7,21497296778193-1,99665192324109i</v>
      </c>
      <c r="EA219" s="223" t="str">
        <f t="shared" ca="1" si="302"/>
        <v>6,60219558029074+3,52894705939262i</v>
      </c>
      <c r="EB219" s="223" t="str">
        <f t="shared" ca="1" si="303"/>
        <v>-5,66857961346343-4,88975040203825i</v>
      </c>
      <c r="EC219" s="223" t="str">
        <f t="shared" ca="1" si="304"/>
        <v>4,45949482600346+6,01293270586448i</v>
      </c>
      <c r="ED219" s="223" t="str">
        <f t="shared" ca="1" si="305"/>
        <v>-3,03369758779077-6,84391209574165i</v>
      </c>
      <c r="EE219" s="223" t="str">
        <f t="shared" ca="1" si="306"/>
        <v>1,46047557059658+7,34230651335784i</v>
      </c>
      <c r="EF219" s="223" t="str">
        <f t="shared" ca="1" si="307"/>
        <v>0,183719337582651-7,48389611321566i</v>
      </c>
      <c r="EG219" s="223" t="str">
        <f t="shared" ca="1" si="308"/>
        <v>-1,81898626862139+7,26180024394593i</v>
      </c>
      <c r="EH219" s="223" t="str">
        <f t="shared" ca="1" si="309"/>
        <v>3,3658582160262-6,68681181864835i</v>
      </c>
      <c r="EI219" s="223" t="str">
        <f t="shared" ca="1" si="310"/>
        <v>-4,74916379294751+5,78687282529716i</v>
      </c>
      <c r="EJ219" s="223" t="str">
        <f t="shared" ca="1" si="311"/>
        <v>5,90168024133-4,60571646516603i</v>
      </c>
      <c r="EK219" s="223" t="str">
        <f t="shared" ca="1" si="312"/>
        <v>-6,76740017160165+3,20074190552945i</v>
      </c>
      <c r="EL219" s="223" t="str">
        <f t="shared" ca="1" si="313"/>
        <v>7,30425328317885-1,64022492469092i</v>
      </c>
      <c r="EM219" s="223" t="str">
        <f t="shared" ca="1" si="314"/>
        <v>-7,48615080187451-2,79535377434241E-12i</v>
      </c>
      <c r="EN219" s="223"/>
      <c r="EO219" s="223"/>
      <c r="EP219" s="223"/>
    </row>
    <row r="220" spans="1:146" ht="15.75" thickBot="1">
      <c r="A220" s="257">
        <f t="shared" si="181"/>
        <v>2.3437500000000016E-3</v>
      </c>
      <c r="B220" s="256">
        <v>120</v>
      </c>
      <c r="C220" s="230">
        <f t="shared" si="182"/>
        <v>24000</v>
      </c>
      <c r="D220" s="229">
        <f t="shared" si="315"/>
        <v>150796.44737231007</v>
      </c>
      <c r="E220" s="229" t="str">
        <f t="shared" si="316"/>
        <v>150796,44737231i</v>
      </c>
      <c r="F220" s="229" t="str">
        <f t="shared" si="320"/>
        <v>0,0036921160702692+0,00123754748045032i</v>
      </c>
      <c r="G220" s="229" t="str">
        <f t="shared" si="321"/>
        <v>-3,63591716488862+2,58847123769069i</v>
      </c>
      <c r="H220" s="229" t="str">
        <f t="shared" si="322"/>
        <v>0,00200500983329722-0,00352121239949581i</v>
      </c>
      <c r="I220" s="229" t="str">
        <f t="shared" si="317"/>
        <v>-0,00198939753377165+0,0034537242955529i</v>
      </c>
      <c r="J220" s="255" t="str">
        <f ca="1">IMPRODUCT(1/N_FFT2,EE100)</f>
        <v>0,0381658345092907-0,0000335592856481161i</v>
      </c>
      <c r="K220" s="254" t="str">
        <f t="shared" ca="1" si="318"/>
        <v>-0,0000758111125269356+0,000131881032664892i</v>
      </c>
      <c r="N220" s="246">
        <f t="shared" ca="1" si="185"/>
        <v>17.48623236668789</v>
      </c>
      <c r="O220" s="223">
        <f t="shared" ca="1" si="186"/>
        <v>7.48623236668789</v>
      </c>
      <c r="P220" s="223" t="str">
        <f t="shared" ca="1" si="187"/>
        <v>-7,34238651092572-1,46049148310471i</v>
      </c>
      <c r="Q220" s="223" t="str">
        <f t="shared" ca="1" si="188"/>
        <v>6,91637685920647+2,86485709756677i</v>
      </c>
      <c r="R220" s="223" t="str">
        <f t="shared" ca="1" si="189"/>
        <v>-6,22457472353673-4,1591278603997i</v>
      </c>
      <c r="S220" s="223" t="str">
        <f t="shared" ca="1" si="190"/>
        <v>5,29356567202309+5,29356567202335i</v>
      </c>
      <c r="T220" s="223" t="str">
        <f t="shared" ca="1" si="191"/>
        <v>-4,15912786039995-6,22457472353656i</v>
      </c>
      <c r="U220" s="223" t="str">
        <f t="shared" ca="1" si="192"/>
        <v>2,86485709756685+6,91637685920643i</v>
      </c>
      <c r="V220" s="223" t="str">
        <f t="shared" ca="1" si="193"/>
        <v>-1,46049148310457-7,34238651092575i</v>
      </c>
      <c r="W220" s="223" t="str">
        <f t="shared" ca="1" si="194"/>
        <v>-3,65930751292301E-13+7,48623236668789i</v>
      </c>
      <c r="X220" s="223" t="str">
        <f t="shared" ca="1" si="195"/>
        <v>1,46049148310456-7,34238651092575i</v>
      </c>
      <c r="Y220" s="223" t="str">
        <f t="shared" ca="1" si="196"/>
        <v>-2,86485709756684+6,91637685920644i</v>
      </c>
      <c r="Z220" s="223" t="str">
        <f t="shared" ca="1" si="197"/>
        <v>4,15912786039993-6,22457472353658i</v>
      </c>
      <c r="AA220" s="223" t="str">
        <f t="shared" ca="1" si="198"/>
        <v>-5,29356567202308+5,29356567202337i</v>
      </c>
      <c r="AB220" s="223" t="str">
        <f t="shared" ca="1" si="199"/>
        <v>6,22457472353676-4,15912786039965i</v>
      </c>
      <c r="AC220" s="223" t="str">
        <f t="shared" ca="1" si="200"/>
        <v>-6,91637685920657+2,86485709756651i</v>
      </c>
      <c r="AD220" s="223" t="str">
        <f t="shared" ca="1" si="201"/>
        <v>7,34238651092567-1,46049148310495i</v>
      </c>
      <c r="AE220" s="223" t="str">
        <f t="shared" ca="1" si="202"/>
        <v>-7,48623236668789+1,28388211061093E-14i</v>
      </c>
      <c r="AF220" s="223" t="str">
        <f t="shared" ca="1" si="203"/>
        <v>7,34238651092568+1,46049148310492i</v>
      </c>
      <c r="AG220" s="223" t="str">
        <f t="shared" ca="1" si="204"/>
        <v>-6,91637685920658-2,86485709756648i</v>
      </c>
      <c r="AH220" s="223" t="str">
        <f t="shared" ca="1" si="205"/>
        <v>6,22457472353677+4,15912786039964i</v>
      </c>
      <c r="AI220" s="223" t="str">
        <f t="shared" ca="1" si="206"/>
        <v>-5,29356567202309-5,29356567202335i</v>
      </c>
      <c r="AJ220" s="223" t="str">
        <f t="shared" ca="1" si="207"/>
        <v>4,15912786039995+6,22457472353656i</v>
      </c>
      <c r="AK220" s="223" t="str">
        <f t="shared" ca="1" si="208"/>
        <v>-2,86485709756689-6,91637685920641i</v>
      </c>
      <c r="AL220" s="223" t="str">
        <f t="shared" ca="1" si="209"/>
        <v>1,46049148310461+7,34238651092574i</v>
      </c>
      <c r="AM220" s="223" t="str">
        <f t="shared" ca="1" si="210"/>
        <v>3,26495490054381E-13-7,48623236668789i</v>
      </c>
      <c r="AN220" s="223" t="str">
        <f t="shared" ca="1" si="211"/>
        <v>-1,46049148310452+7,34238651092576i</v>
      </c>
      <c r="AO220" s="223" t="str">
        <f t="shared" ca="1" si="212"/>
        <v>2,8648570975668-6,91637685920645i</v>
      </c>
      <c r="AP220" s="223" t="str">
        <f t="shared" ca="1" si="213"/>
        <v>-4,15912786039992+6,22457472353659i</v>
      </c>
      <c r="AQ220" s="223" t="str">
        <f t="shared" ca="1" si="214"/>
        <v>5,29356567202307-5,29356567202338i</v>
      </c>
      <c r="AR220" s="223" t="str">
        <f t="shared" ca="1" si="215"/>
        <v>5,29356567202307-5,29356567202338i</v>
      </c>
      <c r="AS220" s="223" t="str">
        <f t="shared" ca="1" si="216"/>
        <v>6,91637685920657-2,86485709756652i</v>
      </c>
      <c r="AT220" s="223" t="str">
        <f t="shared" ca="1" si="217"/>
        <v>-7,34238651092567+1,46049148310495i</v>
      </c>
      <c r="AU220" s="223" t="str">
        <f t="shared" ca="1" si="218"/>
        <v>7,48623236668789-2,56776422122185E-14i</v>
      </c>
      <c r="AV220" s="223" t="str">
        <f t="shared" ca="1" si="219"/>
        <v>-7,34238651092568-1,46049148310491i</v>
      </c>
      <c r="AW220" s="223" t="str">
        <f t="shared" ca="1" si="220"/>
        <v>6,91637685920744+2,86485709756441i</v>
      </c>
      <c r="AX220" s="223" t="str">
        <f t="shared" ca="1" si="221"/>
        <v>-6,22457472353637-4,15912786040025i</v>
      </c>
      <c r="AY220" s="223" t="str">
        <f t="shared" ca="1" si="222"/>
        <v>5,29356567202573+5,29356567202071i</v>
      </c>
      <c r="AZ220" s="223" t="str">
        <f t="shared" ca="1" si="223"/>
        <v>-4,15912786039996-6,22457472353656i</v>
      </c>
      <c r="BA220" s="223" t="str">
        <f t="shared" ca="1" si="224"/>
        <v>2,8648570975641+6,91637685920757i</v>
      </c>
      <c r="BB220" s="223" t="str">
        <f t="shared" ca="1" si="225"/>
        <v>-1,46049148310603-7,34238651092546i</v>
      </c>
      <c r="BC220" s="223" t="str">
        <f t="shared" ca="1" si="226"/>
        <v>-1,85625019659332E-12+7,48623236668789i</v>
      </c>
      <c r="BD220" s="223" t="str">
        <f t="shared" ca="1" si="227"/>
        <v>1,46049148310237-7,34238651092618i</v>
      </c>
      <c r="BE220" s="223" t="str">
        <f t="shared" ca="1" si="228"/>
        <v>-2,86485709756752+6,91637685920615i</v>
      </c>
      <c r="BF220" s="223" t="str">
        <f t="shared" ca="1" si="229"/>
        <v>4,15912786039686-6,22457472353863i</v>
      </c>
      <c r="BG220" s="223" t="str">
        <f t="shared" ca="1" si="230"/>
        <v>-5,29356567202302+5,29356567202343i</v>
      </c>
      <c r="BH220" s="223" t="str">
        <f t="shared" ca="1" si="231"/>
        <v>6,22457472353837-4,15912786039724i</v>
      </c>
      <c r="BI220" s="223" t="str">
        <f t="shared" ca="1" si="232"/>
        <v>-6,91637685920597+2,86485709756796i</v>
      </c>
      <c r="BJ220" s="223" t="str">
        <f t="shared" ca="1" si="233"/>
        <v>7,34238651092609-1,46049148310283i</v>
      </c>
      <c r="BK220" s="223" t="str">
        <f t="shared" ca="1" si="234"/>
        <v>-7,48623236668789+2,32581031465409E-12i</v>
      </c>
      <c r="BL220" s="223" t="str">
        <f t="shared" ca="1" si="235"/>
        <v>7,34238651092555+1,46049148310558i</v>
      </c>
      <c r="BM220" s="223" t="str">
        <f t="shared" ca="1" si="236"/>
        <v>-6,91637685920775-2,86485709756366i</v>
      </c>
      <c r="BN220" s="223" t="str">
        <f t="shared" ca="1" si="237"/>
        <v>6,22457472353682+4,15912786039957i</v>
      </c>
      <c r="BO220" s="223" t="str">
        <f t="shared" ca="1" si="238"/>
        <v>-5,29356567202104-5,29356567202541i</v>
      </c>
      <c r="BP220" s="223" t="str">
        <f t="shared" ca="1" si="239"/>
        <v>4,15912786040064+6,22457472353611i</v>
      </c>
      <c r="BQ220" s="223" t="str">
        <f t="shared" ca="1" si="240"/>
        <v>-2,86485709756484-6,91637685920726i</v>
      </c>
      <c r="BR220" s="223" t="str">
        <f t="shared" ca="1" si="241"/>
        <v>1,46049148310683+7,3423865109253i</v>
      </c>
      <c r="BS220" s="223" t="str">
        <f t="shared" ca="1" si="242"/>
        <v>1,04551817153287E-12-7,48623236668789i</v>
      </c>
      <c r="BT220" s="223" t="str">
        <f t="shared" ca="1" si="243"/>
        <v>-1,46049148310158+7,34238651092634i</v>
      </c>
      <c r="BU220" s="223" t="str">
        <f t="shared" ca="1" si="244"/>
        <v>2,86485709756678-6,91637685920646i</v>
      </c>
      <c r="BV220" s="223" t="str">
        <f t="shared" ca="1" si="245"/>
        <v>-4,15912786040237+6,22457472353495i</v>
      </c>
      <c r="BW220" s="223" t="str">
        <f t="shared" ca="1" si="246"/>
        <v>5,29356567202252-5,29356567202392i</v>
      </c>
      <c r="BX220" s="223" t="str">
        <f t="shared" ca="1" si="247"/>
        <v>-6,22457472353798+4,15912786039783i</v>
      </c>
      <c r="BY220" s="223" t="str">
        <f t="shared" ca="1" si="248"/>
        <v>6,9163768592057-2,86485709756861i</v>
      </c>
      <c r="BZ220" s="223" t="str">
        <f t="shared" ca="1" si="249"/>
        <v>-7,34238651092596+1,46049148310353i</v>
      </c>
      <c r="CA220" s="223" t="str">
        <f t="shared" ca="1" si="250"/>
        <v>7,48623236668789-3,03015657918728E-12i</v>
      </c>
      <c r="CB220" s="223" t="str">
        <f t="shared" ca="1" si="251"/>
        <v>-7,34238651092569-1,46049148310488i</v>
      </c>
      <c r="CC220" s="223" t="str">
        <f t="shared" ca="1" si="252"/>
        <v>6,91637685920517+2,86485709756989i</v>
      </c>
      <c r="CD220" s="223" t="str">
        <f t="shared" ca="1" si="253"/>
        <v>-6,22457472353721-4,15912786039898i</v>
      </c>
      <c r="CE220" s="223" t="str">
        <f t="shared" ca="1" si="254"/>
        <v>5,29356567202154+5,2935656720249i</v>
      </c>
      <c r="CF220" s="223" t="str">
        <f t="shared" ca="1" si="255"/>
        <v>-4,15912786040122-6,22457472353572i</v>
      </c>
      <c r="CG220" s="223" t="str">
        <f t="shared" ca="1" si="256"/>
        <v>2,8648570975655+6,91637685920699i</v>
      </c>
      <c r="CH220" s="223" t="str">
        <f t="shared" ca="1" si="257"/>
        <v>-1,46049148310752-7,34238651092516i</v>
      </c>
      <c r="CI220" s="223" t="str">
        <f t="shared" ca="1" si="258"/>
        <v>-3,41171906999675E-13+7,48623236668789i</v>
      </c>
      <c r="CJ220" s="223" t="str">
        <f t="shared" ca="1" si="259"/>
        <v>1,46049148310819-7,34238651092503i</v>
      </c>
      <c r="CK220" s="223" t="str">
        <f t="shared" ca="1" si="260"/>
        <v>-2,86485709756612+6,91637685920673i</v>
      </c>
      <c r="CL220" s="223" t="str">
        <f t="shared" ca="1" si="261"/>
        <v>4,15912786040179-6,22457472353534i</v>
      </c>
      <c r="CM220" s="223" t="str">
        <f t="shared" ca="1" si="262"/>
        <v>-5,29356567202202+5,29356567202442i</v>
      </c>
      <c r="CN220" s="223" t="str">
        <f t="shared" ca="1" si="263"/>
        <v>6,22457472353759-4,15912786039842i</v>
      </c>
      <c r="CO220" s="223" t="str">
        <f t="shared" ca="1" si="264"/>
        <v>-6,91637685920543+2,86485709756926i</v>
      </c>
      <c r="CP220" s="223" t="str">
        <f t="shared" ca="1" si="265"/>
        <v>7,34238651092582-1,46049148310421i</v>
      </c>
      <c r="CQ220" s="223" t="str">
        <f t="shared" ca="1" si="266"/>
        <v>-7,48623236668789-3,71250039318663E-12i</v>
      </c>
      <c r="CR220" s="223" t="str">
        <f t="shared" ca="1" si="267"/>
        <v>7,34238651092582+1,46049148310419i</v>
      </c>
      <c r="CS220" s="223" t="str">
        <f t="shared" ca="1" si="268"/>
        <v>-6,91637685920544-2,86485709756924i</v>
      </c>
      <c r="CT220" s="223" t="str">
        <f t="shared" ca="1" si="269"/>
        <v>6,2245747235376+4,1591278603984i</v>
      </c>
      <c r="CU220" s="223" t="str">
        <f t="shared" ca="1" si="270"/>
        <v>-5,29356567202204-5,29356567202441i</v>
      </c>
      <c r="CV220" s="223" t="str">
        <f t="shared" ca="1" si="271"/>
        <v>4,1591278604018+6,22457472353532i</v>
      </c>
      <c r="CW220" s="223" t="str">
        <f t="shared" ca="1" si="272"/>
        <v>-2,86485709756615-6,91637685920672i</v>
      </c>
      <c r="CX220" s="223" t="str">
        <f t="shared" ca="1" si="273"/>
        <v>1,46049148310842+7,34238651092498i</v>
      </c>
      <c r="CY220" s="223" t="str">
        <f t="shared" ca="1" si="274"/>
        <v>-5,75945878588012E-13-7,48623236668789i</v>
      </c>
      <c r="CZ220" s="223" t="str">
        <f t="shared" ca="1" si="275"/>
        <v>-1,46049148310729+7,34238651092521i</v>
      </c>
      <c r="DA220" s="223" t="str">
        <f t="shared" ca="1" si="276"/>
        <v>2,86485709756547-6,916376859207i</v>
      </c>
      <c r="DB220" s="223" t="str">
        <f t="shared" ca="1" si="277"/>
        <v>-4,15912786040121+6,22457472353573i</v>
      </c>
      <c r="DC220" s="223" t="str">
        <f t="shared" ca="1" si="278"/>
        <v>5,29356567202138-5,29356567202507i</v>
      </c>
      <c r="DD220" s="223" t="str">
        <f t="shared" ca="1" si="279"/>
        <v>-6,22457472353708+4,15912786039918i</v>
      </c>
      <c r="DE220" s="223" t="str">
        <f t="shared" ca="1" si="280"/>
        <v>6,91637685920516-2,86485709756991i</v>
      </c>
      <c r="DF220" s="223" t="str">
        <f t="shared" ca="1" si="281"/>
        <v>-7,34238651092568+1,4604914831049i</v>
      </c>
      <c r="DG220" s="223" t="str">
        <f t="shared" ca="1" si="282"/>
        <v>7,48623236668789+3,00815412865344E-12i</v>
      </c>
      <c r="DH220" s="223" t="str">
        <f t="shared" ca="1" si="283"/>
        <v>-7,342386510926-1,46049148310329i</v>
      </c>
      <c r="DI220" s="223" t="str">
        <f t="shared" ca="1" si="284"/>
        <v>6,91637685920579+2,86485709756839i</v>
      </c>
      <c r="DJ220" s="223" t="str">
        <f t="shared" ca="1" si="285"/>
        <v>-6,22457472353799-4,15912786039781i</v>
      </c>
      <c r="DK220" s="223" t="str">
        <f t="shared" ca="1" si="286"/>
        <v>5,29356567202254+5,29356567202391i</v>
      </c>
      <c r="DL220" s="223" t="str">
        <f t="shared" ca="1" si="287"/>
        <v>-4,15912786040257-6,22457472353481i</v>
      </c>
      <c r="DM220" s="223" t="str">
        <f t="shared" ca="1" si="288"/>
        <v>2,86485709756699+6,91637685920637i</v>
      </c>
      <c r="DN220" s="223" t="str">
        <f t="shared" ca="1" si="289"/>
        <v>-1,4604914831018-7,3423865109263i</v>
      </c>
      <c r="DO220" s="223" t="str">
        <f t="shared" ca="1" si="290"/>
        <v>1,06752062206672E-12+7,48623236668789i</v>
      </c>
      <c r="DP220" s="223" t="str">
        <f t="shared" ca="1" si="291"/>
        <v>1,4604914831068-7,3423865109253i</v>
      </c>
      <c r="DQ220" s="223" t="str">
        <f t="shared" ca="1" si="292"/>
        <v>-2,86485709756463+6,91637685920735i</v>
      </c>
      <c r="DR220" s="223" t="str">
        <f t="shared" ca="1" si="293"/>
        <v>4,15912786040044-6,22457472353623i</v>
      </c>
      <c r="DS220" s="223" t="str">
        <f t="shared" ca="1" si="294"/>
        <v>-5,29356567202103+5,29356567202542i</v>
      </c>
      <c r="DT220" s="223" t="str">
        <f t="shared" ca="1" si="295"/>
        <v>6,2245747235368-4,15912786039959i</v>
      </c>
      <c r="DU220" s="223" t="str">
        <f t="shared" ca="1" si="296"/>
        <v>-6,91637685920775+2,86485709756368i</v>
      </c>
      <c r="DV220" s="223" t="str">
        <f t="shared" ca="1" si="297"/>
        <v>7,3423865109255-1,4604914831058i</v>
      </c>
      <c r="DW220" s="223" t="str">
        <f t="shared" ca="1" si="298"/>
        <v>-7,48623236668789-2,09103634306575E-12i</v>
      </c>
      <c r="DX220" s="223" t="str">
        <f t="shared" ca="1" si="299"/>
        <v>7,3423865109261+1,46049148310281i</v>
      </c>
      <c r="DY220" s="223" t="str">
        <f t="shared" ca="1" si="300"/>
        <v>-6,91637685920598-2,86485709756794i</v>
      </c>
      <c r="DZ220" s="223" t="str">
        <f t="shared" ca="1" si="301"/>
        <v>6,2245747235385+4,15912786039705i</v>
      </c>
      <c r="EA220" s="223" t="str">
        <f t="shared" ca="1" si="302"/>
        <v>-5,29356567202318-5,29356567202326i</v>
      </c>
      <c r="EB220" s="223" t="str">
        <f t="shared" ca="1" si="303"/>
        <v>4,15912786039696+6,22457472353856i</v>
      </c>
      <c r="EC220" s="223" t="str">
        <f t="shared" ca="1" si="304"/>
        <v>-2,86485709756745-6,91637685920618i</v>
      </c>
      <c r="ED220" s="223" t="str">
        <f t="shared" ca="1" si="305"/>
        <v>1,46049148310229+7,34238651092621i</v>
      </c>
      <c r="EE220" s="223" t="str">
        <f t="shared" ca="1" si="306"/>
        <v>-1,98463840765441E-12-7,48623236668789i</v>
      </c>
      <c r="EF220" s="223" t="str">
        <f t="shared" ca="1" si="307"/>
        <v>-1,46049148310591+7,34238651092548i</v>
      </c>
      <c r="EG220" s="223" t="str">
        <f t="shared" ca="1" si="308"/>
        <v>2,86485709756417-6,91637685920754i</v>
      </c>
      <c r="EH220" s="223" t="str">
        <f t="shared" ca="1" si="309"/>
        <v>-4,15912786040003+6,22457472353651i</v>
      </c>
      <c r="EI220" s="223" t="str">
        <f t="shared" ca="1" si="310"/>
        <v>5,2935656720258-5,29356567202065i</v>
      </c>
      <c r="EJ220" s="223" t="str">
        <f t="shared" ca="1" si="311"/>
        <v>-6,22457472353629+4,15912786040035i</v>
      </c>
      <c r="EK220" s="223" t="str">
        <f t="shared" ca="1" si="312"/>
        <v>6,91637685920739-2,86485709756453i</v>
      </c>
      <c r="EL220" s="223" t="str">
        <f t="shared" ca="1" si="313"/>
        <v>-7,3423865109254+1,46049148310629i</v>
      </c>
      <c r="EM220" s="223" t="str">
        <f t="shared" ca="1" si="314"/>
        <v>7,48623236668789+1,59946159958703E-12i</v>
      </c>
      <c r="EN220" s="223"/>
      <c r="EO220" s="223"/>
      <c r="EP220" s="223"/>
    </row>
    <row r="221" spans="1:146" ht="15.75" thickBot="1">
      <c r="A221" s="257">
        <f t="shared" si="181"/>
        <v>2.3632812500000017E-3</v>
      </c>
      <c r="B221" s="256">
        <v>121</v>
      </c>
      <c r="C221" s="230">
        <f t="shared" si="182"/>
        <v>24200</v>
      </c>
      <c r="D221" s="229">
        <f t="shared" si="315"/>
        <v>152053.084433746</v>
      </c>
      <c r="E221" s="229" t="str">
        <f t="shared" si="316"/>
        <v>152053,084433746i</v>
      </c>
      <c r="F221" s="229" t="str">
        <f t="shared" si="320"/>
        <v>0,00363353737821549+0,00123863911736582i</v>
      </c>
      <c r="G221" s="229" t="str">
        <f t="shared" si="321"/>
        <v>-3,60813195300606+2,59996703708086i</v>
      </c>
      <c r="H221" s="229" t="str">
        <f t="shared" si="322"/>
        <v>0,00200489971958446-0,00349209903393445i</v>
      </c>
      <c r="I221" s="229" t="str">
        <f t="shared" si="317"/>
        <v>-0,00198946585067695+0,00342624271107047i</v>
      </c>
      <c r="J221" s="255" t="str">
        <f ca="1">IMPRODUCT(1/N_FFT2,ED102)</f>
        <v>-0,0264051626885825-0,0124887118533793i</v>
      </c>
      <c r="K221" s="254" t="str">
        <f t="shared" ca="1" si="318"/>
        <v>0,0000953215274088043-0,0000656246304451432i</v>
      </c>
      <c r="N221" s="246">
        <f t="shared" ca="1" si="185"/>
        <v>17.486302173591202</v>
      </c>
      <c r="O221" s="223">
        <f t="shared" ca="1" si="186"/>
        <v>7.4863021735912021</v>
      </c>
      <c r="P221" s="223" t="str">
        <f t="shared" ca="1" si="187"/>
        <v>-7,37608615580714-1,27987235942751i</v>
      </c>
      <c r="Q221" s="223" t="str">
        <f t="shared" ca="1" si="188"/>
        <v>7,04868338171154+2,52205924171101i</v>
      </c>
      <c r="R221" s="223" t="str">
        <f t="shared" ca="1" si="189"/>
        <v>-6,51373413275056-3,68998480784904i</v>
      </c>
      <c r="S221" s="223" t="str">
        <f t="shared" ca="1" si="190"/>
        <v>5,78698983721816+4,74925982214599i</v>
      </c>
      <c r="T221" s="223" t="str">
        <f t="shared" ca="1" si="191"/>
        <v>-4,88984927393556-5,66869423346402i</v>
      </c>
      <c r="U221" s="223" t="str">
        <f t="shared" ca="1" si="192"/>
        <v>3,84872849130285+6,42121555739643i</v>
      </c>
      <c r="V221" s="223" t="str">
        <f t="shared" ca="1" si="193"/>
        <v>-2,6942829942765-6,98466601786148i</v>
      </c>
      <c r="W221" s="223" t="str">
        <f t="shared" ca="1" si="194"/>
        <v>1,46050510175587+7,34245497650898i</v>
      </c>
      <c r="X221" s="223" t="str">
        <f t="shared" ca="1" si="195"/>
        <v>-0,183723052433568-7,48404743934196i</v>
      </c>
      <c r="Y221" s="223" t="str">
        <f t="shared" ca="1" si="196"/>
        <v>-1,09846866984735+7,40527425661468i</v>
      </c>
      <c r="Z221" s="223" t="str">
        <f t="shared" ca="1" si="197"/>
        <v>2,34831629496422-7,10845488225971i</v>
      </c>
      <c r="AA221" s="223" t="str">
        <f t="shared" ca="1" si="198"/>
        <v>-3,5290184155244+6,60232907822732i</v>
      </c>
      <c r="AB221" s="223" t="str">
        <f t="shared" ca="1" si="199"/>
        <v>4,60580959382583-5,90179957468383i</v>
      </c>
      <c r="AC221" s="223" t="str">
        <f t="shared" ca="1" si="200"/>
        <v>-5,54698402026978+5,02749326336575i</v>
      </c>
      <c r="AD221" s="223" t="str">
        <f t="shared" ca="1" si="201"/>
        <v>6,32482908189524-4,00515384462677i</v>
      </c>
      <c r="AE221" s="223" t="str">
        <f t="shared" ca="1" si="202"/>
        <v>-6,91644135237573+2,86488381151197i</v>
      </c>
      <c r="AF221" s="223" t="str">
        <f t="shared" ca="1" si="203"/>
        <v>7,30440097688504-1,64025809042275i</v>
      </c>
      <c r="AG221" s="223" t="str">
        <f t="shared" ca="1" si="204"/>
        <v>-7,47728459476181+0,367335436970198i</v>
      </c>
      <c r="AH221" s="223" t="str">
        <f t="shared" ca="1" si="205"/>
        <v>7,43000169711108+0,916403303814875i</v>
      </c>
      <c r="AI221" s="223" t="str">
        <f t="shared" ca="1" si="206"/>
        <v>-7,16394451538906-2,17315881029052i</v>
      </c>
      <c r="AJ221" s="223" t="str">
        <f t="shared" ca="1" si="207"/>
        <v>6,68694702754437+3,36592627446472i</v>
      </c>
      <c r="AK221" s="223" t="str">
        <f t="shared" ca="1" si="208"/>
        <v>-6,0130542887682-4,4595849980287i</v>
      </c>
      <c r="AL221" s="223" t="str">
        <f t="shared" ca="1" si="209"/>
        <v>5,16210887884416+5,42193251131685i</v>
      </c>
      <c r="AM221" s="223" t="str">
        <f t="shared" ca="1" si="210"/>
        <v>-4,15916664303698-6,22463276585574i</v>
      </c>
      <c r="AN221" s="223" t="str">
        <f t="shared" ca="1" si="211"/>
        <v>3,03375892986424+6,84405048124174i</v>
      </c>
      <c r="AO221" s="223" t="str">
        <f t="shared" ca="1" si="212"/>
        <v>-1,8190230489491-7,26194707924179i</v>
      </c>
      <c r="AP221" s="223" t="str">
        <f t="shared" ca="1" si="213"/>
        <v>0,550726552375181+7,46601771353546i</v>
      </c>
      <c r="AQ221" s="223" t="str">
        <f t="shared" ca="1" si="214"/>
        <v>0,733785930698683-7,4502535824108i</v>
      </c>
      <c r="AR221" s="223" t="str">
        <f t="shared" ca="1" si="215"/>
        <v>0,733785930698683-7,4502535824108i</v>
      </c>
      <c r="AS221" s="223" t="str">
        <f t="shared" ca="1" si="216"/>
        <v>3,20080662527739-6,76753701001308i</v>
      </c>
      <c r="AT221" s="223" t="str">
        <f t="shared" ca="1" si="217"/>
        <v>-4,31067411498329+6,12068696379168i</v>
      </c>
      <c r="AU221" s="223" t="str">
        <f t="shared" ca="1" si="218"/>
        <v>5,29361503295815-5,29361503295771i</v>
      </c>
      <c r="AV221" s="223" t="str">
        <f t="shared" ca="1" si="219"/>
        <v>-6,12068696379204+4,31067411498278i</v>
      </c>
      <c r="AW221" s="223" t="str">
        <f t="shared" ca="1" si="220"/>
        <v>6,76753701001467-3,20080662527403i</v>
      </c>
      <c r="AX221" s="223" t="str">
        <f t="shared" ca="1" si="221"/>
        <v>-7,21511885621966+1,99669229600853i</v>
      </c>
      <c r="AY221" s="223" t="str">
        <f t="shared" ca="1" si="222"/>
        <v>7,45025358241057-0,733785930701023i</v>
      </c>
      <c r="AZ221" s="223" t="str">
        <f t="shared" ca="1" si="223"/>
        <v>-7,4660177135353-0,550726552377399i</v>
      </c>
      <c r="BA221" s="223" t="str">
        <f t="shared" ca="1" si="224"/>
        <v>7,26194707924197+1,81902304894837i</v>
      </c>
      <c r="BB221" s="223" t="str">
        <f t="shared" ca="1" si="225"/>
        <v>-6,84405048124024-3,03375892986764i</v>
      </c>
      <c r="BC221" s="223" t="str">
        <f t="shared" ca="1" si="226"/>
        <v>6,22463276585533+4,15916664303759i</v>
      </c>
      <c r="BD221" s="223" t="str">
        <f t="shared" ca="1" si="227"/>
        <v>-5,4219325113184-5,16210887884253i</v>
      </c>
      <c r="BE221" s="223" t="str">
        <f t="shared" ca="1" si="228"/>
        <v>4,45958499802691+6,01305428876953i</v>
      </c>
      <c r="BF221" s="223" t="str">
        <f t="shared" ca="1" si="229"/>
        <v>-3,36592627446544-6,686947027544i</v>
      </c>
      <c r="BG221" s="223" t="str">
        <f t="shared" ca="1" si="230"/>
        <v>2,17315881028691+7,16394451539016i</v>
      </c>
      <c r="BH221" s="223" t="str">
        <f t="shared" ca="1" si="231"/>
        <v>-0,916403303814201-7,43000169711117i</v>
      </c>
      <c r="BI221" s="223" t="str">
        <f t="shared" ca="1" si="232"/>
        <v>-0,367335436968009+7,47728459476191i</v>
      </c>
      <c r="BJ221" s="223" t="str">
        <f t="shared" ca="1" si="233"/>
        <v>1,64025809042481-7,30440097688457i</v>
      </c>
      <c r="BK221" s="223" t="str">
        <f t="shared" ca="1" si="234"/>
        <v>-2,86488381151127+6,91644135237602i</v>
      </c>
      <c r="BL221" s="223" t="str">
        <f t="shared" ca="1" si="235"/>
        <v>4,00515384462981-6,32482908189331i</v>
      </c>
      <c r="BM221" s="223" t="str">
        <f t="shared" ca="1" si="236"/>
        <v>-5,0274932633663+5,54698402026929i</v>
      </c>
      <c r="BN221" s="223" t="str">
        <f t="shared" ca="1" si="237"/>
        <v>5,90179957468238-4,60580959382769i</v>
      </c>
      <c r="BO221" s="223" t="str">
        <f t="shared" ca="1" si="238"/>
        <v>-6,60232907822837+3,52901841552243i</v>
      </c>
      <c r="BP221" s="223" t="str">
        <f t="shared" ca="1" si="239"/>
        <v>7,10845488225944-2,34831629496505i</v>
      </c>
      <c r="BQ221" s="223" t="str">
        <f t="shared" ca="1" si="240"/>
        <v>-7,40527425661522+1,0984686698437i</v>
      </c>
      <c r="BR221" s="223" t="str">
        <f t="shared" ca="1" si="241"/>
        <v>7,48404743934194+0,183723052434169i</v>
      </c>
      <c r="BS221" s="223" t="str">
        <f t="shared" ca="1" si="242"/>
        <v>-7,34245497650942-1,46050510175362i</v>
      </c>
      <c r="BT221" s="223" t="str">
        <f t="shared" ca="1" si="243"/>
        <v>6,98466601786065+2,69428299427862i</v>
      </c>
      <c r="BU221" s="223" t="str">
        <f t="shared" ca="1" si="244"/>
        <v>-6,42121555739685-3,84872849130216i</v>
      </c>
      <c r="BV221" s="223" t="str">
        <f t="shared" ca="1" si="245"/>
        <v>5,66869423346157+4,88984927393841i</v>
      </c>
      <c r="BW221" s="223" t="str">
        <f t="shared" ca="1" si="246"/>
        <v>-4,74925982214549-5,78698983721857i</v>
      </c>
      <c r="BX221" s="223" t="str">
        <f t="shared" ca="1" si="247"/>
        <v>3,68998480785097+6,51373413274946i</v>
      </c>
      <c r="BY221" s="223" t="str">
        <f t="shared" ca="1" si="248"/>
        <v>-2,52205924170901-7,04868338171226i</v>
      </c>
      <c r="BZ221" s="223" t="str">
        <f t="shared" ca="1" si="249"/>
        <v>1,27987235942825+7,37608615580702i</v>
      </c>
      <c r="CA221" s="223" t="str">
        <f t="shared" ca="1" si="250"/>
        <v>3,60614744694558E-12-7,4863021735912i</v>
      </c>
      <c r="CB221" s="223" t="str">
        <f t="shared" ca="1" si="251"/>
        <v>-1,27987235942822+7,37608615580702i</v>
      </c>
      <c r="CC221" s="223" t="str">
        <f t="shared" ca="1" si="252"/>
        <v>2,52205924170879-7,04868338171233i</v>
      </c>
      <c r="CD221" s="223" t="str">
        <f t="shared" ca="1" si="253"/>
        <v>-3,68998480785095+6,51373413274947i</v>
      </c>
      <c r="CE221" s="223" t="str">
        <f t="shared" ca="1" si="254"/>
        <v>4,74925982214531-5,78698983721872i</v>
      </c>
      <c r="CF221" s="223" t="str">
        <f t="shared" ca="1" si="255"/>
        <v>-5,66869423346642+4,88984927393278i</v>
      </c>
      <c r="CG221" s="223" t="str">
        <f t="shared" ca="1" si="256"/>
        <v>6,42121555739673-3,84872849130237i</v>
      </c>
      <c r="CH221" s="223" t="str">
        <f t="shared" ca="1" si="257"/>
        <v>-6,98466601786065+2,69428299427864i</v>
      </c>
      <c r="CI221" s="223" t="str">
        <f t="shared" ca="1" si="258"/>
        <v>7,34245497650942-1,46050510175364i</v>
      </c>
      <c r="CJ221" s="223" t="str">
        <f t="shared" ca="1" si="259"/>
        <v>-7,48404743934193+0,183723052434404i</v>
      </c>
      <c r="CK221" s="223" t="str">
        <f t="shared" ca="1" si="260"/>
        <v>7,40527425661526+1,09846866984347i</v>
      </c>
      <c r="CL221" s="223" t="str">
        <f t="shared" ca="1" si="261"/>
        <v>-7,10845488225951-2,34831629496482i</v>
      </c>
      <c r="CM221" s="223" t="str">
        <f t="shared" ca="1" si="262"/>
        <v>6,60232907822838+3,52901841552241i</v>
      </c>
      <c r="CN221" s="223" t="str">
        <f t="shared" ca="1" si="263"/>
        <v>-5,90179957468253-4,6058095938275i</v>
      </c>
      <c r="CO221" s="223" t="str">
        <f t="shared" ca="1" si="264"/>
        <v>5,02749326336632+5,54698402026927i</v>
      </c>
      <c r="CP221" s="223" t="str">
        <f t="shared" ca="1" si="265"/>
        <v>-4,00515384463001-6,32482908189319i</v>
      </c>
      <c r="CQ221" s="223" t="str">
        <f t="shared" ca="1" si="266"/>
        <v>2,86488381151129+6,91644135237601i</v>
      </c>
      <c r="CR221" s="223" t="str">
        <f t="shared" ca="1" si="267"/>
        <v>-1,64025809042504-7,30440097688452i</v>
      </c>
      <c r="CS221" s="223" t="str">
        <f t="shared" ca="1" si="268"/>
        <v>0,367335436968032+7,47728459476191i</v>
      </c>
      <c r="CT221" s="223" t="str">
        <f t="shared" ca="1" si="269"/>
        <v>0,916403303813969-7,43000169711119i</v>
      </c>
      <c r="CU221" s="223" t="str">
        <f t="shared" ca="1" si="270"/>
        <v>-2,17315881028689+7,16394451539016i</v>
      </c>
      <c r="CV221" s="223" t="str">
        <f t="shared" ca="1" si="271"/>
        <v>3,36592627446523-6,68694702754411i</v>
      </c>
      <c r="CW221" s="223" t="str">
        <f t="shared" ca="1" si="272"/>
        <v>-4,45958499802681+6,01305428876961i</v>
      </c>
      <c r="CX221" s="223" t="str">
        <f t="shared" ca="1" si="273"/>
        <v>5,42193251131823-5,1621088788427i</v>
      </c>
      <c r="CY221" s="223" t="str">
        <f t="shared" ca="1" si="274"/>
        <v>-6,22463276585526+4,1591666430377i</v>
      </c>
      <c r="CZ221" s="223" t="str">
        <f t="shared" ca="1" si="275"/>
        <v>6,84405048124023-3,03375892986766i</v>
      </c>
      <c r="DA221" s="223" t="str">
        <f t="shared" ca="1" si="276"/>
        <v>-7,26194707924194+1,81902304894849i</v>
      </c>
      <c r="DB221" s="223" t="str">
        <f t="shared" ca="1" si="277"/>
        <v>7,4660177135353-0,55072655237742i</v>
      </c>
      <c r="DC221" s="223" t="str">
        <f t="shared" ca="1" si="278"/>
        <v>-7,45025358241059-0,733785930700789i</v>
      </c>
      <c r="DD221" s="223" t="str">
        <f t="shared" ca="1" si="279"/>
        <v>7,2151188562197+1,9966922960084i</v>
      </c>
      <c r="DE221" s="223" t="str">
        <f t="shared" ca="1" si="280"/>
        <v>-6,76753701001463-3,20080662527411i</v>
      </c>
      <c r="DF221" s="223" t="str">
        <f t="shared" ca="1" si="281"/>
        <v>6,12068696379125+4,31067411498389i</v>
      </c>
      <c r="DG221" s="223" t="str">
        <f t="shared" ca="1" si="282"/>
        <v>-5,29361503295922-5,29361503295664i</v>
      </c>
      <c r="DH221" s="223" t="str">
        <f t="shared" ca="1" si="283"/>
        <v>4,31067411498096+6,12068696379332i</v>
      </c>
      <c r="DI221" s="223" t="str">
        <f t="shared" ca="1" si="284"/>
        <v>-3,20080662527741-6,76753701001307i</v>
      </c>
      <c r="DJ221" s="223" t="str">
        <f t="shared" ca="1" si="285"/>
        <v>1,99669229601233+7,21511885621861i</v>
      </c>
      <c r="DK221" s="223" t="str">
        <f t="shared" ca="1" si="286"/>
        <v>-0,733785930697222-7,45025358241095i</v>
      </c>
      <c r="DL221" s="223" t="str">
        <f t="shared" ca="1" si="287"/>
        <v>-0,550726552373356+7,4660177135356i</v>
      </c>
      <c r="DM221" s="223" t="str">
        <f t="shared" ca="1" si="288"/>
        <v>1,81902304895197-7,26194707924107i</v>
      </c>
      <c r="DN221" s="223" t="str">
        <f t="shared" ca="1" si="289"/>
        <v>-3,03375892986432+6,84405048124171i</v>
      </c>
      <c r="DO221" s="223" t="str">
        <f t="shared" ca="1" si="290"/>
        <v>4,1591666430343-6,22463276585752i</v>
      </c>
      <c r="DP221" s="223" t="str">
        <f t="shared" ca="1" si="291"/>
        <v>-5,1621088788453+5,42193251131576i</v>
      </c>
      <c r="DQ221" s="223" t="str">
        <f t="shared" ca="1" si="292"/>
        <v>6,01305428876718-4,45958499803009i</v>
      </c>
      <c r="DR221" s="223" t="str">
        <f t="shared" ca="1" si="293"/>
        <v>-6,68694702754572+3,36592627446202i</v>
      </c>
      <c r="DS221" s="223" t="str">
        <f t="shared" ca="1" si="294"/>
        <v>7,16394451538898-2,17315881029079i</v>
      </c>
      <c r="DT221" s="223" t="str">
        <f t="shared" ca="1" si="295"/>
        <v>-7,43000169711163+0,916403303810413i</v>
      </c>
      <c r="DU221" s="223" t="str">
        <f t="shared" ca="1" si="296"/>
        <v>7,47728459476175+0,367335436971398i</v>
      </c>
      <c r="DV221" s="223" t="str">
        <f t="shared" ca="1" si="297"/>
        <v>-7,30440097688542-1,64025809042106i</v>
      </c>
      <c r="DW221" s="223" t="str">
        <f t="shared" ca="1" si="298"/>
        <v>6,91644135237472+2,86488381151441i</v>
      </c>
      <c r="DX221" s="223" t="str">
        <f t="shared" ca="1" si="299"/>
        <v>-6,32482908189537-4,00515384462656i</v>
      </c>
      <c r="DY221" s="223" t="str">
        <f t="shared" ca="1" si="300"/>
        <v>5,54698402027186+5,02749326336346i</v>
      </c>
      <c r="DZ221" s="223" t="str">
        <f t="shared" ca="1" si="301"/>
        <v>-4,60580959382485-5,9017995746846i</v>
      </c>
      <c r="EA221" s="223" t="str">
        <f t="shared" ca="1" si="302"/>
        <v>3,52901841552582+6,60232907822656i</v>
      </c>
      <c r="EB221" s="223" t="str">
        <f t="shared" ca="1" si="303"/>
        <v>-2,34831629496162-7,10845488226057i</v>
      </c>
      <c r="EC221" s="223" t="str">
        <f t="shared" ca="1" si="304"/>
        <v>1,09846866984751+7,40527425661466i</v>
      </c>
      <c r="ED221" s="223" t="str">
        <f t="shared" ca="1" si="305"/>
        <v>0,183723052430542-7,48404743934202i</v>
      </c>
      <c r="EE221" s="223" t="str">
        <f t="shared" ca="1" si="306"/>
        <v>-1,46050510175715+7,34245497650872i</v>
      </c>
      <c r="EF221" s="223" t="str">
        <f t="shared" ca="1" si="307"/>
        <v>2,69428299427504-6,98466601786204i</v>
      </c>
      <c r="EG221" s="223" t="str">
        <f t="shared" ca="1" si="308"/>
        <v>-3,84872849130526+6,421215557395i</v>
      </c>
      <c r="EH221" s="223" t="str">
        <f t="shared" ca="1" si="309"/>
        <v>4,88984927393549-5,66869423346408i</v>
      </c>
      <c r="EI221" s="223" t="str">
        <f t="shared" ca="1" si="310"/>
        <v>-5,78698983721627+4,74925982214829i</v>
      </c>
      <c r="EJ221" s="223" t="str">
        <f t="shared" ca="1" si="311"/>
        <v>6,51373413275124-3,68998480784783i</v>
      </c>
      <c r="EK221" s="223" t="str">
        <f t="shared" ca="1" si="312"/>
        <v>-7,04868338171104+2,52205924171243i</v>
      </c>
      <c r="EL221" s="223" t="str">
        <f t="shared" ca="1" si="313"/>
        <v>7,37608615580763-1,27987235942469i</v>
      </c>
      <c r="EM221" s="223" t="str">
        <f t="shared" ca="1" si="314"/>
        <v>-7,4863021735912+2,20042790332098E-14i</v>
      </c>
      <c r="EN221" s="223"/>
      <c r="EO221" s="223"/>
      <c r="EP221" s="223"/>
    </row>
    <row r="222" spans="1:146" ht="15.75" thickBot="1">
      <c r="A222" s="257">
        <f t="shared" si="181"/>
        <v>2.3828125000000017E-3</v>
      </c>
      <c r="B222" s="256">
        <v>122</v>
      </c>
      <c r="C222" s="230">
        <f t="shared" si="182"/>
        <v>24400</v>
      </c>
      <c r="D222" s="229">
        <f t="shared" si="315"/>
        <v>153309.7214951819</v>
      </c>
      <c r="E222" s="229" t="str">
        <f t="shared" si="316"/>
        <v>153309,721495182i</v>
      </c>
      <c r="F222" s="229" t="str">
        <f t="shared" si="320"/>
        <v>0,00357632494027842+0,00123945106916443i</v>
      </c>
      <c r="G222" s="229" t="str">
        <f t="shared" si="321"/>
        <v>-3,58045767758711+2,61102270187664i</v>
      </c>
      <c r="H222" s="229" t="str">
        <f t="shared" si="322"/>
        <v>0,00200479222722306-0,00346346322425064i</v>
      </c>
      <c r="I222" s="229" t="str">
        <f t="shared" si="317"/>
        <v>-0,00198953411695019+0,00339918762128312i</v>
      </c>
      <c r="J222" s="255" t="str">
        <f ca="1">IMPRODUCT(1/N_FFT2,EE100)</f>
        <v>0,0381658345092907-0,0000335592856481161i</v>
      </c>
      <c r="K222" s="254" t="str">
        <f t="shared" ca="1" si="318"/>
        <v>-0,0000758181555497546+0,000129799599563659i</v>
      </c>
      <c r="N222" s="246">
        <f t="shared" ca="1" si="185"/>
        <v>17.486360466334091</v>
      </c>
      <c r="O222" s="223">
        <f t="shared" ca="1" si="186"/>
        <v>7.486360466334089</v>
      </c>
      <c r="P222" s="223" t="str">
        <f t="shared" ca="1" si="187"/>
        <v>-7,40533191842666-1,09847722316908i</v>
      </c>
      <c r="Q222" s="223" t="str">
        <f t="shared" ca="1" si="188"/>
        <v>7,16400029806607+2,17317573178038i</v>
      </c>
      <c r="R222" s="223" t="str">
        <f t="shared" ca="1" si="189"/>
        <v>-6,76758970602863-3,20083154863627i</v>
      </c>
      <c r="S222" s="223" t="str">
        <f t="shared" ca="1" si="190"/>
        <v>6,22468123449996+4,15919902874988i</v>
      </c>
      <c r="T222" s="223" t="str">
        <f t="shared" ca="1" si="191"/>
        <v>-5,54702721234333-5,02753241037913i</v>
      </c>
      <c r="U222" s="223" t="str">
        <f t="shared" ca="1" si="192"/>
        <v>4,74929680267039+5,78703489811793i</v>
      </c>
      <c r="V222" s="223" t="str">
        <f t="shared" ca="1" si="193"/>
        <v>-3,84875845976198-6,42126555674973i</v>
      </c>
      <c r="W222" s="223" t="str">
        <f t="shared" ca="1" si="194"/>
        <v>2,86490611917924+6,91649520784764i</v>
      </c>
      <c r="X222" s="223" t="str">
        <f t="shared" ca="1" si="195"/>
        <v>-1,81903721293022-7,26200362502423i</v>
      </c>
      <c r="Y222" s="223" t="str">
        <f t="shared" ca="1" si="196"/>
        <v>0,733791644386213+7,45031159445825i</v>
      </c>
      <c r="Z222" s="223" t="str">
        <f t="shared" ca="1" si="197"/>
        <v>0,367338297259667-7,47734281728853i</v>
      </c>
      <c r="AA222" s="223" t="str">
        <f t="shared" ca="1" si="198"/>
        <v>-1,46051647410564+7,34251214917319i</v>
      </c>
      <c r="AB222" s="223" t="str">
        <f t="shared" ca="1" si="199"/>
        <v>2,52207887994481-7,04873826689758i</v>
      </c>
      <c r="AC222" s="223" t="str">
        <f t="shared" ca="1" si="200"/>
        <v>-3,52904589453308+6,60238048783688i</v>
      </c>
      <c r="AD222" s="223" t="str">
        <f t="shared" ca="1" si="201"/>
        <v>4,45961972297471-6,01310110993861i</v>
      </c>
      <c r="AE222" s="223" t="str">
        <f t="shared" ca="1" si="202"/>
        <v>-5,29365625215195+5,29365625215149i</v>
      </c>
      <c r="AF222" s="223" t="str">
        <f t="shared" ca="1" si="203"/>
        <v>6,01310110993858-4,45961972297474i</v>
      </c>
      <c r="AG222" s="223" t="str">
        <f t="shared" ca="1" si="204"/>
        <v>-6,60238048783686+3,52904589453311i</v>
      </c>
      <c r="AH222" s="223" t="str">
        <f t="shared" ca="1" si="205"/>
        <v>7,04873826689755-2,5220788799449i</v>
      </c>
      <c r="AI222" s="223" t="str">
        <f t="shared" ca="1" si="206"/>
        <v>-7,34251214917319+1,46051647410567i</v>
      </c>
      <c r="AJ222" s="223" t="str">
        <f t="shared" ca="1" si="207"/>
        <v>7,47734281728853-0,367338297259705i</v>
      </c>
      <c r="AK222" s="223" t="str">
        <f t="shared" ca="1" si="208"/>
        <v>-7,45031159445825-0,733791644386201i</v>
      </c>
      <c r="AL222" s="223" t="str">
        <f t="shared" ca="1" si="209"/>
        <v>7,26200362502406+1,8190372129309i</v>
      </c>
      <c r="AM222" s="223" t="str">
        <f t="shared" ca="1" si="210"/>
        <v>-6,91649520784766-2,86490611917918i</v>
      </c>
      <c r="AN222" s="223" t="str">
        <f t="shared" ca="1" si="211"/>
        <v>6,42126555674977+3,84875845976193i</v>
      </c>
      <c r="AO222" s="223" t="str">
        <f t="shared" ca="1" si="212"/>
        <v>-5,78703489811799-4,74929680267032i</v>
      </c>
      <c r="AP222" s="223" t="str">
        <f t="shared" ca="1" si="213"/>
        <v>5,02753241037913+5,54702721234333i</v>
      </c>
      <c r="AQ222" s="223" t="str">
        <f t="shared" ca="1" si="214"/>
        <v>-4,1591990287499-6,22468123449995i</v>
      </c>
      <c r="AR222" s="223" t="str">
        <f t="shared" ca="1" si="215"/>
        <v>-4,1591990287499-6,22468123449995i</v>
      </c>
      <c r="AS222" s="223" t="str">
        <f t="shared" ca="1" si="216"/>
        <v>-2,17317573178001-7,16400029806618i</v>
      </c>
      <c r="AT222" s="223" t="str">
        <f t="shared" ca="1" si="217"/>
        <v>1,09847722316893+7,40533191842669i</v>
      </c>
      <c r="AU222" s="223" t="str">
        <f t="shared" ca="1" si="218"/>
        <v>-9,17117245267287E-14-7,48636046633409i</v>
      </c>
      <c r="AV222" s="223" t="str">
        <f t="shared" ca="1" si="219"/>
        <v>-1,09847722316885+7,40533191842669i</v>
      </c>
      <c r="AW222" s="223" t="str">
        <f t="shared" ca="1" si="220"/>
        <v>2,17317573178207-7,16400029806556i</v>
      </c>
      <c r="AX222" s="223" t="str">
        <f t="shared" ca="1" si="221"/>
        <v>-3,20083154863631+6,76758970602861i</v>
      </c>
      <c r="AY222" s="223" t="str">
        <f t="shared" ca="1" si="222"/>
        <v>4,1591990287486-6,22468123450082i</v>
      </c>
      <c r="AZ222" s="223" t="str">
        <f t="shared" ca="1" si="223"/>
        <v>-5,02753241037686+5,54702721234538i</v>
      </c>
      <c r="BA222" s="223" t="str">
        <f t="shared" ca="1" si="224"/>
        <v>5,78703489811935-4,74929680266865i</v>
      </c>
      <c r="BB222" s="223" t="str">
        <f t="shared" ca="1" si="225"/>
        <v>-6,42126555675012+3,84875845976136i</v>
      </c>
      <c r="BC222" s="223" t="str">
        <f t="shared" ca="1" si="226"/>
        <v>6,91649520784734-2,86490611917994i</v>
      </c>
      <c r="BD222" s="223" t="str">
        <f t="shared" ca="1" si="227"/>
        <v>-7,2620036250235+1,81903721293315i</v>
      </c>
      <c r="BE222" s="223" t="str">
        <f t="shared" ca="1" si="228"/>
        <v>7,45031159445853-0,733791644383313i</v>
      </c>
      <c r="BF222" s="223" t="str">
        <f t="shared" ca="1" si="229"/>
        <v>-7,47734281728845-0,36733829726117i</v>
      </c>
      <c r="BG222" s="223" t="str">
        <f t="shared" ca="1" si="230"/>
        <v>7,34251214917319+1,46051647410565i</v>
      </c>
      <c r="BH222" s="223" t="str">
        <f t="shared" ca="1" si="231"/>
        <v>-7,04873826689833-2,52207887994272i</v>
      </c>
      <c r="BI222" s="223" t="str">
        <f t="shared" ca="1" si="232"/>
        <v>6,60238048783514+3,52904589453633i</v>
      </c>
      <c r="BJ222" s="223" t="str">
        <f t="shared" ca="1" si="233"/>
        <v>-6,0131011099373-4,45961972297648i</v>
      </c>
      <c r="BK222" s="223" t="str">
        <f t="shared" ca="1" si="234"/>
        <v>5,29365625215151+5,29365625215192i</v>
      </c>
      <c r="BL222" s="223" t="str">
        <f t="shared" ca="1" si="235"/>
        <v>-4,45961972297602-6,01310110993764i</v>
      </c>
      <c r="BM222" s="223" t="str">
        <f t="shared" ca="1" si="236"/>
        <v>3,52904589453582+6,60238048783542i</v>
      </c>
      <c r="BN222" s="223" t="str">
        <f t="shared" ca="1" si="237"/>
        <v>-2,52207887994218-7,04873826689852i</v>
      </c>
      <c r="BO222" s="223" t="str">
        <f t="shared" ca="1" si="238"/>
        <v>1,46051647410508+7,34251214917331i</v>
      </c>
      <c r="BP222" s="223" t="str">
        <f t="shared" ca="1" si="239"/>
        <v>-0,367338297260594-7,47734281728848i</v>
      </c>
      <c r="BQ222" s="223" t="str">
        <f t="shared" ca="1" si="240"/>
        <v>-0,733791644383992+7,45031159445846i</v>
      </c>
      <c r="BR222" s="223" t="str">
        <f t="shared" ca="1" si="241"/>
        <v>1,8190372129338-7,26200362502333i</v>
      </c>
      <c r="BS222" s="223" t="str">
        <f t="shared" ca="1" si="242"/>
        <v>-2,86490611918056+6,91649520784708i</v>
      </c>
      <c r="BT222" s="223" t="str">
        <f t="shared" ca="1" si="243"/>
        <v>3,84875845976194-6,42126555674976i</v>
      </c>
      <c r="BU222" s="223" t="str">
        <f t="shared" ca="1" si="244"/>
        <v>-4,74929680266918+5,78703489811892i</v>
      </c>
      <c r="BV222" s="223" t="str">
        <f t="shared" ca="1" si="245"/>
        <v>5,54702721234076-5,02753241038195i</v>
      </c>
      <c r="BW222" s="223" t="str">
        <f t="shared" ca="1" si="246"/>
        <v>-6,22468123450114+4,15919902874812i</v>
      </c>
      <c r="BX222" s="223" t="str">
        <f t="shared" ca="1" si="247"/>
        <v>6,76758970602886-3,20083154863578i</v>
      </c>
      <c r="BY222" s="223" t="str">
        <f t="shared" ca="1" si="248"/>
        <v>-7,16400029806573+2,17317573178152i</v>
      </c>
      <c r="BZ222" s="223" t="str">
        <f t="shared" ca="1" si="249"/>
        <v>7,40533191842624-1,09847722317196i</v>
      </c>
      <c r="CA222" s="223" t="str">
        <f t="shared" ca="1" si="250"/>
        <v>-7,48636046633409-2,7954288170623E-12i</v>
      </c>
      <c r="CB222" s="223" t="str">
        <f t="shared" ca="1" si="251"/>
        <v>7,40533191842648+1,09847722317034i</v>
      </c>
      <c r="CC222" s="223" t="str">
        <f t="shared" ca="1" si="252"/>
        <v>-7,1640002980662-2,17317573177995i</v>
      </c>
      <c r="CD222" s="223" t="str">
        <f t="shared" ca="1" si="253"/>
        <v>6,76758970602956+3,2008315486343i</v>
      </c>
      <c r="CE222" s="223" t="str">
        <f t="shared" ca="1" si="254"/>
        <v>-6,22468123449791-4,15919902875295i</v>
      </c>
      <c r="CF222" s="223" t="str">
        <f t="shared" ca="1" si="255"/>
        <v>5,54702721234187+5,02753241038074i</v>
      </c>
      <c r="CG222" s="223" t="str">
        <f t="shared" ca="1" si="256"/>
        <v>-4,74929680267045-5,78703489811788i</v>
      </c>
      <c r="CH222" s="223" t="str">
        <f t="shared" ca="1" si="257"/>
        <v>3,84875845976335+6,42126555674892i</v>
      </c>
      <c r="CI222" s="223" t="str">
        <f t="shared" ca="1" si="258"/>
        <v>-2,86490611918208-6,91649520784646i</v>
      </c>
      <c r="CJ222" s="223" t="str">
        <f t="shared" ca="1" si="259"/>
        <v>1,81903721292817+7,26200362502474i</v>
      </c>
      <c r="CK222" s="223" t="str">
        <f t="shared" ca="1" si="260"/>
        <v>-0,733791644385628-7,4503115944583i</v>
      </c>
      <c r="CL222" s="223" t="str">
        <f t="shared" ca="1" si="261"/>
        <v>-0,36733829725874+7,47734281728857i</v>
      </c>
      <c r="CM222" s="223" t="str">
        <f t="shared" ca="1" si="262"/>
        <v>1,46051647410326-7,34251214917367i</v>
      </c>
      <c r="CN222" s="223" t="str">
        <f t="shared" ca="1" si="263"/>
        <v>-2,52207887994764+7,04873826689657i</v>
      </c>
      <c r="CO222" s="223" t="str">
        <f t="shared" ca="1" si="264"/>
        <v>3,52904589453437-6,60238048783619i</v>
      </c>
      <c r="CP222" s="223" t="str">
        <f t="shared" ca="1" si="265"/>
        <v>-4,45961972297469+6,01310110993862i</v>
      </c>
      <c r="CQ222" s="223" t="str">
        <f t="shared" ca="1" si="266"/>
        <v>5,29365625215035-5,29365625215308i</v>
      </c>
      <c r="CR222" s="223" t="str">
        <f t="shared" ca="1" si="267"/>
        <v>-6,01310110994075+4,45961972297182i</v>
      </c>
      <c r="CS222" s="223" t="str">
        <f t="shared" ca="1" si="268"/>
        <v>6,60238048783788-3,52904589453121i</v>
      </c>
      <c r="CT222" s="223" t="str">
        <f t="shared" ca="1" si="269"/>
        <v>-7,04873826689778+2,52207887994427i</v>
      </c>
      <c r="CU222" s="223" t="str">
        <f t="shared" ca="1" si="270"/>
        <v>7,34251214917287-1,46051647410726i</v>
      </c>
      <c r="CV222" s="223" t="str">
        <f t="shared" ca="1" si="271"/>
        <v>-7,47734281728837+0,367338297262811i</v>
      </c>
      <c r="CW222" s="223" t="str">
        <f t="shared" ca="1" si="272"/>
        <v>7,45031159445795+0,733791644389195i</v>
      </c>
      <c r="CX222" s="223" t="str">
        <f t="shared" ca="1" si="273"/>
        <v>-7,26200362502387-1,81903721293166i</v>
      </c>
      <c r="CY222" s="223" t="str">
        <f t="shared" ca="1" si="274"/>
        <v>6,91649520784794+2,86490611917851i</v>
      </c>
      <c r="CZ222" s="223" t="str">
        <f t="shared" ca="1" si="275"/>
        <v>-6,4212655567509-3,84875845976004i</v>
      </c>
      <c r="DA222" s="223" t="str">
        <f t="shared" ca="1" si="276"/>
        <v>5,78703489811574+4,74929680267306i</v>
      </c>
      <c r="DB222" s="223" t="str">
        <f t="shared" ca="1" si="277"/>
        <v>-5,02753241037824-5,54702721234413i</v>
      </c>
      <c r="DC222" s="223" t="str">
        <f t="shared" ca="1" si="278"/>
        <v>4,15919902875015+6,22468123449979i</v>
      </c>
      <c r="DD222" s="223" t="str">
        <f t="shared" ca="1" si="279"/>
        <v>-3,20083154863799-6,76758970602782i</v>
      </c>
      <c r="DE222" s="223" t="str">
        <f t="shared" ca="1" si="280"/>
        <v>2,17317573178385+7,16400029806502i</v>
      </c>
      <c r="DF222" s="223" t="str">
        <f t="shared" ca="1" si="281"/>
        <v>-1,0984772231668-7,405331918427i</v>
      </c>
      <c r="DG222" s="223" t="str">
        <f t="shared" ca="1" si="282"/>
        <v>-5,7596547388146E-13+7,48636046633409i</v>
      </c>
      <c r="DH222" s="223" t="str">
        <f t="shared" ca="1" si="283"/>
        <v>1,09847722316794-7,40533191842683i</v>
      </c>
      <c r="DI222" s="223" t="str">
        <f t="shared" ca="1" si="284"/>
        <v>-2,17317573177762+7,16400029806691i</v>
      </c>
      <c r="DJ222" s="223" t="str">
        <f t="shared" ca="1" si="285"/>
        <v>3,20083154863903-6,76758970602732i</v>
      </c>
      <c r="DK222" s="223" t="str">
        <f t="shared" ca="1" si="286"/>
        <v>-4,1591990287511+6,22468123449915i</v>
      </c>
      <c r="DL222" s="223" t="str">
        <f t="shared" ca="1" si="287"/>
        <v>5,02753241037909-5,54702721234336i</v>
      </c>
      <c r="DM222" s="223" t="str">
        <f t="shared" ca="1" si="288"/>
        <v>-5,78703489811647+4,74929680267217i</v>
      </c>
      <c r="DN222" s="223" t="str">
        <f t="shared" ca="1" si="289"/>
        <v>6,42126555675149-3,84875845975905i</v>
      </c>
      <c r="DO222" s="223" t="str">
        <f t="shared" ca="1" si="290"/>
        <v>-6,91649520784838+2,86490611917745i</v>
      </c>
      <c r="DP222" s="223" t="str">
        <f t="shared" ca="1" si="291"/>
        <v>7,26200362502415-1,81903721293053i</v>
      </c>
      <c r="DQ222" s="223" t="str">
        <f t="shared" ca="1" si="292"/>
        <v>-7,45031159445807+0,733791644388048i</v>
      </c>
      <c r="DR222" s="223" t="str">
        <f t="shared" ca="1" si="293"/>
        <v>7,47734281728869+0,367338297256311i</v>
      </c>
      <c r="DS222" s="223" t="str">
        <f t="shared" ca="1" si="294"/>
        <v>-7,34251214917265-1,46051647410839i</v>
      </c>
      <c r="DT222" s="223" t="str">
        <f t="shared" ca="1" si="295"/>
        <v>7,04873826689739+2,52207887994535i</v>
      </c>
      <c r="DU222" s="223" t="str">
        <f t="shared" ca="1" si="296"/>
        <v>-6,60238048783733-3,52904589453222i</v>
      </c>
      <c r="DV222" s="223" t="str">
        <f t="shared" ca="1" si="297"/>
        <v>6,01310110994007+4,45961972297274i</v>
      </c>
      <c r="DW222" s="223" t="str">
        <f t="shared" ca="1" si="298"/>
        <v>-5,29365625214939-5,29365625215405i</v>
      </c>
      <c r="DX222" s="223" t="str">
        <f t="shared" ca="1" si="299"/>
        <v>4,4596197229736+6,01310110993944i</v>
      </c>
      <c r="DY222" s="223" t="str">
        <f t="shared" ca="1" si="300"/>
        <v>-3,52904589453317-6,60238048783683i</v>
      </c>
      <c r="DZ222" s="223" t="str">
        <f t="shared" ca="1" si="301"/>
        <v>2,52207887994635+7,04873826689703i</v>
      </c>
      <c r="EA222" s="223" t="str">
        <f t="shared" ca="1" si="302"/>
        <v>-1,46051647410944-7,34251214917244i</v>
      </c>
      <c r="EB222" s="223" t="str">
        <f t="shared" ca="1" si="303"/>
        <v>0,367338297257802+7,47734281728862i</v>
      </c>
      <c r="EC222" s="223" t="str">
        <f t="shared" ca="1" si="304"/>
        <v>0,733791644386986-7,45031159445816i</v>
      </c>
      <c r="ED222" s="223" t="str">
        <f t="shared" ca="1" si="305"/>
        <v>-1,8190372129295+7,26200362502441i</v>
      </c>
      <c r="EE222" s="223" t="str">
        <f t="shared" ca="1" si="306"/>
        <v>2,86490611917646-6,91649520784878i</v>
      </c>
      <c r="EF222" s="223" t="str">
        <f t="shared" ca="1" si="307"/>
        <v>-3,84875845976434+6,42126555674833i</v>
      </c>
      <c r="EG222" s="223" t="str">
        <f t="shared" ca="1" si="308"/>
        <v>4,74929680267134-5,78703489811715i</v>
      </c>
      <c r="EH222" s="223" t="str">
        <f t="shared" ca="1" si="309"/>
        <v>-5,54702721234264+5,02753241037989i</v>
      </c>
      <c r="EI222" s="223" t="str">
        <f t="shared" ca="1" si="310"/>
        <v>6,22468123449856-4,15919902875199i</v>
      </c>
      <c r="EJ222" s="223" t="str">
        <f t="shared" ca="1" si="311"/>
        <v>-6,76758970603015+3,20083154863307i</v>
      </c>
      <c r="EK222" s="223" t="str">
        <f t="shared" ca="1" si="312"/>
        <v>7,1640002980666-2,17317573177864i</v>
      </c>
      <c r="EL222" s="223" t="str">
        <f t="shared" ca="1" si="313"/>
        <v>-7,40533191842667+1,09847722316899i</v>
      </c>
      <c r="EM222" s="223" t="str">
        <f t="shared" ca="1" si="314"/>
        <v>7,48636046633409-1,64349786929938E-12i</v>
      </c>
      <c r="EN222" s="223"/>
      <c r="EO222" s="223"/>
      <c r="EP222" s="223"/>
    </row>
    <row r="223" spans="1:146" ht="15.75" thickBot="1">
      <c r="A223" s="257">
        <f t="shared" si="181"/>
        <v>2.4023437500000017E-3</v>
      </c>
      <c r="B223" s="256">
        <v>123</v>
      </c>
      <c r="C223" s="230">
        <f t="shared" si="182"/>
        <v>24600</v>
      </c>
      <c r="D223" s="229">
        <f t="shared" si="315"/>
        <v>154566.35855661781</v>
      </c>
      <c r="E223" s="229" t="str">
        <f t="shared" si="316"/>
        <v>154566,358556618i</v>
      </c>
      <c r="F223" s="229" t="str">
        <f t="shared" si="320"/>
        <v>0,00352043712217396+0,00123999806812474i</v>
      </c>
      <c r="G223" s="229" t="str">
        <f t="shared" si="321"/>
        <v>-3,55289982794211+2,62164714603113i</v>
      </c>
      <c r="H223" s="229" t="str">
        <f t="shared" si="322"/>
        <v>0,00200468727419537-0,00343529331405139i</v>
      </c>
      <c r="I223" s="229" t="str">
        <f t="shared" si="317"/>
        <v>-0,00198960228358599+0,00337254931175911i</v>
      </c>
      <c r="J223" s="255" t="str">
        <f ca="1">IMPRODUCT(1/N_FFT2,ED100)</f>
        <v>0,0345316756186766+0,00446169307261426i</v>
      </c>
      <c r="K223" s="254" t="str">
        <f t="shared" ca="1" si="318"/>
        <v>-0,0000837515805682952+0,000107582784115723i</v>
      </c>
      <c r="N223" s="246">
        <f t="shared" ca="1" si="185"/>
        <v>17.486407450453751</v>
      </c>
      <c r="O223" s="223">
        <f t="shared" ca="1" si="186"/>
        <v>7.4864074504537497</v>
      </c>
      <c r="P223" s="223" t="str">
        <f t="shared" ca="1" si="187"/>
        <v>-7,43010618224265-0,9164161908265i</v>
      </c>
      <c r="Q223" s="223" t="str">
        <f t="shared" ca="1" si="188"/>
        <v>7,26204920108861+1,81904862914042i</v>
      </c>
      <c r="R223" s="223" t="str">
        <f t="shared" ca="1" si="189"/>
        <v>-6,98476424041609-2,69432088289684i</v>
      </c>
      <c r="S223" s="223" t="str">
        <f t="shared" ca="1" si="190"/>
        <v>6,60242192413123+3,52906804269353i</v>
      </c>
      <c r="T223" s="223" t="str">
        <f t="shared" ca="1" si="191"/>
        <v>-6,12077303655581-4,31073473426292i</v>
      </c>
      <c r="U223" s="223" t="str">
        <f t="shared" ca="1" si="192"/>
        <v>5,54706202527971+5,02756396298538i</v>
      </c>
      <c r="V223" s="223" t="str">
        <f t="shared" ca="1" si="193"/>
        <v>-4,88991803792323-5,66877395003561i</v>
      </c>
      <c r="W223" s="223" t="str">
        <f t="shared" ca="1" si="194"/>
        <v>4,15922513172805+6,22472030036782i</v>
      </c>
      <c r="X223" s="223" t="str">
        <f t="shared" ca="1" si="195"/>
        <v>-3,36597360813481-6,68704106339638i</v>
      </c>
      <c r="Y223" s="223" t="str">
        <f t="shared" ca="1" si="196"/>
        <v>2,52209470841765+7,04878250451673i</v>
      </c>
      <c r="Z223" s="223" t="str">
        <f t="shared" ca="1" si="197"/>
        <v>-1,64028115671432-7,30450369574397i</v>
      </c>
      <c r="AA223" s="223" t="str">
        <f t="shared" ca="1" si="198"/>
        <v>0,733796249635393+7,45035835233651i</v>
      </c>
      <c r="AB223" s="223" t="str">
        <f t="shared" ca="1" si="199"/>
        <v>0,183725636057555-7,48415268449707i</v>
      </c>
      <c r="AC223" s="223" t="str">
        <f t="shared" ca="1" si="200"/>
        <v>-1,09848411717116+7,40537839401418i</v>
      </c>
      <c r="AD223" s="223" t="str">
        <f t="shared" ca="1" si="201"/>
        <v>1,99672037469135-7,21522031953992i</v>
      </c>
      <c r="AE223" s="223" t="str">
        <f t="shared" ca="1" si="202"/>
        <v>-2,86492409922304+6,9165386155143i</v>
      </c>
      <c r="AF223" s="223" t="str">
        <f t="shared" ca="1" si="203"/>
        <v>3,69003669862431-6,5138257327791i</v>
      </c>
      <c r="AG223" s="223" t="str">
        <f t="shared" ca="1" si="204"/>
        <v>-4,45964771138201+6,01313884793745i</v>
      </c>
      <c r="AH223" s="223" t="str">
        <f t="shared" ca="1" si="205"/>
        <v>5,16218147150949-5,42200875777728i</v>
      </c>
      <c r="AI223" s="223" t="str">
        <f t="shared" ca="1" si="206"/>
        <v>-5,78707121733361+4,7493266090803i</v>
      </c>
      <c r="AJ223" s="223" t="str">
        <f t="shared" ca="1" si="207"/>
        <v>6,32491802542774-4,00521016749792i</v>
      </c>
      <c r="AK223" s="223" t="str">
        <f t="shared" ca="1" si="208"/>
        <v>-6,76763217916984+3,20085163693575i</v>
      </c>
      <c r="AL223" s="223" t="str">
        <f t="shared" ca="1" si="209"/>
        <v>7,10855484560742-2,34834931839383i</v>
      </c>
      <c r="AM223" s="223" t="str">
        <f t="shared" ca="1" si="210"/>
        <v>-7,34255823050611+1,46052564025296i</v>
      </c>
      <c r="AN223" s="223" t="str">
        <f t="shared" ca="1" si="211"/>
        <v>7,46612270514574-0,550734297022283i</v>
      </c>
      <c r="AO223" s="223" t="str">
        <f t="shared" ca="1" si="212"/>
        <v>-7,47738974481376-0,367340602661149i</v>
      </c>
      <c r="AP223" s="223" t="str">
        <f t="shared" ca="1" si="213"/>
        <v>7,37618988274604+1,27989035775897i</v>
      </c>
      <c r="AQ223" s="223" t="str">
        <f t="shared" ca="1" si="214"/>
        <v>-7,16404525906536-2,17318937055023i</v>
      </c>
      <c r="AR223" s="223" t="str">
        <f t="shared" ca="1" si="215"/>
        <v>-7,16404525906536-2,17318937055023i</v>
      </c>
      <c r="AS223" s="223" t="str">
        <f t="shared" ca="1" si="216"/>
        <v>-6,42130585637316-3,84878261442721i</v>
      </c>
      <c r="AT223" s="223" t="str">
        <f t="shared" ca="1" si="217"/>
        <v>5,90188256932244+4,60587436347729i</v>
      </c>
      <c r="AU223" s="223" t="str">
        <f t="shared" ca="1" si="218"/>
        <v>-5,29368947494109-5,29368947494159i</v>
      </c>
      <c r="AV223" s="223" t="str">
        <f t="shared" ca="1" si="219"/>
        <v>4,6058743634774+5,90188256932235i</v>
      </c>
      <c r="AW223" s="223" t="str">
        <f t="shared" ca="1" si="220"/>
        <v>-3,8487826144267-6,42130585637346i</v>
      </c>
      <c r="AX223" s="223" t="str">
        <f t="shared" ca="1" si="221"/>
        <v>3,03380159239889+6,8441467263763i</v>
      </c>
      <c r="AY223" s="223" t="str">
        <f t="shared" ca="1" si="222"/>
        <v>-2,17318937055098-7,16404525906513i</v>
      </c>
      <c r="AZ223" s="223" t="str">
        <f t="shared" ca="1" si="223"/>
        <v>1,27989035775985+7,37618988274589i</v>
      </c>
      <c r="BA223" s="223" t="str">
        <f t="shared" ca="1" si="224"/>
        <v>-0,36734060266278-7,47738974481368i</v>
      </c>
      <c r="BB223" s="223" t="str">
        <f t="shared" ca="1" si="225"/>
        <v>-0,550734297019912+7,46612270514592i</v>
      </c>
      <c r="BC223" s="223" t="str">
        <f t="shared" ca="1" si="226"/>
        <v>1,46052564025063-7,34255823050658i</v>
      </c>
      <c r="BD223" s="223" t="str">
        <f t="shared" ca="1" si="227"/>
        <v>-2,34834931839087+7,1085548456084i</v>
      </c>
      <c r="BE223" s="223" t="str">
        <f t="shared" ca="1" si="228"/>
        <v>3,20085163693293-6,76763217917118i</v>
      </c>
      <c r="BF223" s="223" t="str">
        <f t="shared" ca="1" si="229"/>
        <v>-4,0052101675009+6,32491802542585i</v>
      </c>
      <c r="BG223" s="223" t="str">
        <f t="shared" ca="1" si="230"/>
        <v>4,74932660908312-5,78707121733131i</v>
      </c>
      <c r="BH223" s="223" t="str">
        <f t="shared" ca="1" si="231"/>
        <v>-5,42200875777931+5,16218147150736i</v>
      </c>
      <c r="BI223" s="223" t="str">
        <f t="shared" ca="1" si="232"/>
        <v>6,0131388479387-4,45964771138034i</v>
      </c>
      <c r="BJ223" s="223" t="str">
        <f t="shared" ca="1" si="233"/>
        <v>-6,51382573278016+3,69003669862245i</v>
      </c>
      <c r="BK223" s="223" t="str">
        <f t="shared" ca="1" si="234"/>
        <v>6,91653861551488-2,86492409922165i</v>
      </c>
      <c r="BL223" s="223" t="str">
        <f t="shared" ca="1" si="235"/>
        <v>-7,21522031954029+1,99672037469005i</v>
      </c>
      <c r="BM223" s="223" t="str">
        <f t="shared" ca="1" si="236"/>
        <v>7,40537839401429-1,09848411717046i</v>
      </c>
      <c r="BN223" s="223" t="str">
        <f t="shared" ca="1" si="237"/>
        <v>-7,48415268449708+0,183725636057007i</v>
      </c>
      <c r="BO223" s="223" t="str">
        <f t="shared" ca="1" si="238"/>
        <v>7,45035835233653+0,733796249635251i</v>
      </c>
      <c r="BP223" s="223" t="str">
        <f t="shared" ca="1" si="239"/>
        <v>-7,30450369574414-1,64028115671356i</v>
      </c>
      <c r="BQ223" s="223" t="str">
        <f t="shared" ca="1" si="240"/>
        <v>7,04878250451704+2,52209470841678i</v>
      </c>
      <c r="BR223" s="223" t="str">
        <f t="shared" ca="1" si="241"/>
        <v>-6,68704106339709-3,36597360813339i</v>
      </c>
      <c r="BS223" s="223" t="str">
        <f t="shared" ca="1" si="242"/>
        <v>6,22472030036877+4,15922513172663i</v>
      </c>
      <c r="BT223" s="223" t="str">
        <f t="shared" ca="1" si="243"/>
        <v>-5,66877395003717-4,88991803792144i</v>
      </c>
      <c r="BU223" s="223" t="str">
        <f t="shared" ca="1" si="244"/>
        <v>5,02756396298765+5,54706202527764i</v>
      </c>
      <c r="BV223" s="223" t="str">
        <f t="shared" ca="1" si="245"/>
        <v>-4,31073473426553-6,12077303655398i</v>
      </c>
      <c r="BW223" s="223" t="str">
        <f t="shared" ca="1" si="246"/>
        <v>3,52906804269036+6,60242192413292i</v>
      </c>
      <c r="BX223" s="223" t="str">
        <f t="shared" ca="1" si="247"/>
        <v>-2,69432088289362-6,98476424041734i</v>
      </c>
      <c r="BY223" s="223" t="str">
        <f t="shared" ca="1" si="248"/>
        <v>1,81904862913757+7,26204920108933i</v>
      </c>
      <c r="BZ223" s="223" t="str">
        <f t="shared" ca="1" si="249"/>
        <v>-0,916416190823954-7,43010618224297i</v>
      </c>
      <c r="CA223" s="223" t="str">
        <f t="shared" ca="1" si="250"/>
        <v>-2,19747106062378E-12+7,48640745045375i</v>
      </c>
      <c r="CB223" s="223" t="str">
        <f t="shared" ca="1" si="251"/>
        <v>0,916416190828102-7,43010618224245i</v>
      </c>
      <c r="CC223" s="223" t="str">
        <f t="shared" ca="1" si="252"/>
        <v>-1,81904862914162+7,26204920108832i</v>
      </c>
      <c r="CD223" s="223" t="str">
        <f t="shared" ca="1" si="253"/>
        <v>2,69432088289772-6,98476424041576i</v>
      </c>
      <c r="CE223" s="223" t="str">
        <f t="shared" ca="1" si="254"/>
        <v>-3,52906804269404+6,60242192413095i</v>
      </c>
      <c r="CF223" s="223" t="str">
        <f t="shared" ca="1" si="255"/>
        <v>4,31073473426285-6,12077303655586i</v>
      </c>
      <c r="CG223" s="223" t="str">
        <f t="shared" ca="1" si="256"/>
        <v>-5,02756396298523+5,54706202527984i</v>
      </c>
      <c r="CH223" s="223" t="str">
        <f t="shared" ca="1" si="257"/>
        <v>5,66877395003503-4,88991803792391i</v>
      </c>
      <c r="CI223" s="223" t="str">
        <f t="shared" ca="1" si="258"/>
        <v>-6,22472030036695+4,15922513172934i</v>
      </c>
      <c r="CJ223" s="223" t="str">
        <f t="shared" ca="1" si="259"/>
        <v>6,68704106339562-3,36597360813631i</v>
      </c>
      <c r="CK223" s="223" t="str">
        <f t="shared" ca="1" si="260"/>
        <v>-7,04878250451594+2,52209470841986i</v>
      </c>
      <c r="CL223" s="223" t="str">
        <f t="shared" ca="1" si="261"/>
        <v>7,30450369574347-1,64028115671654i</v>
      </c>
      <c r="CM223" s="223" t="str">
        <f t="shared" ca="1" si="262"/>
        <v>-7,45035835233621+0,7337962496385i</v>
      </c>
      <c r="CN223" s="223" t="str">
        <f t="shared" ca="1" si="263"/>
        <v>7,48415268449716+0,183725636053743i</v>
      </c>
      <c r="CO223" s="223" t="str">
        <f t="shared" ca="1" si="264"/>
        <v>-7,40537839401364-1,09848411717481i</v>
      </c>
      <c r="CP223" s="223" t="str">
        <f t="shared" ca="1" si="265"/>
        <v>7,21522031953917+1,99672037469408i</v>
      </c>
      <c r="CQ223" s="223" t="str">
        <f t="shared" ca="1" si="266"/>
        <v>-6,91653861551319-2,86492409922571i</v>
      </c>
      <c r="CR223" s="223" t="str">
        <f t="shared" ca="1" si="267"/>
        <v>6,51382573277809+3,69003669862609i</v>
      </c>
      <c r="CS223" s="223" t="str">
        <f t="shared" ca="1" si="268"/>
        <v>-6,01313884793621-4,45964771138369i</v>
      </c>
      <c r="CT223" s="223" t="str">
        <f t="shared" ca="1" si="269"/>
        <v>5,42200875777628+5,16218147151054i</v>
      </c>
      <c r="CU223" s="223" t="str">
        <f t="shared" ca="1" si="270"/>
        <v>-4,74932660907988-5,78707121733396i</v>
      </c>
      <c r="CV223" s="223" t="str">
        <f t="shared" ca="1" si="271"/>
        <v>4,00521016749755+6,32491802542797i</v>
      </c>
      <c r="CW223" s="223" t="str">
        <f t="shared" ca="1" si="272"/>
        <v>-3,20085163693578-6,76763217916982i</v>
      </c>
      <c r="CX223" s="223" t="str">
        <f t="shared" ca="1" si="273"/>
        <v>2,34834931839397+7,10855484560737i</v>
      </c>
      <c r="CY223" s="223" t="str">
        <f t="shared" ca="1" si="274"/>
        <v>-1,46052564025394-7,34255823050592i</v>
      </c>
      <c r="CZ223" s="223" t="str">
        <f t="shared" ca="1" si="275"/>
        <v>0,550734297023062+7,46612270514569i</v>
      </c>
      <c r="DA223" s="223" t="str">
        <f t="shared" ca="1" si="276"/>
        <v>0,367340602659519-7,47738974481384i</v>
      </c>
      <c r="DB223" s="223" t="str">
        <f t="shared" ca="1" si="277"/>
        <v>-1,27989035775652+7,37618988274646i</v>
      </c>
      <c r="DC223" s="223" t="str">
        <f t="shared" ca="1" si="278"/>
        <v>2,17318937054806-7,16404525906602i</v>
      </c>
      <c r="DD223" s="223" t="str">
        <f t="shared" ca="1" si="279"/>
        <v>-3,0338015923959+6,84414672637762i</v>
      </c>
      <c r="DE223" s="223" t="str">
        <f t="shared" ca="1" si="280"/>
        <v>3,84878261442381-6,4213058563752i</v>
      </c>
      <c r="DF223" s="223" t="str">
        <f t="shared" ca="1" si="281"/>
        <v>-4,60587436348011+5,90188256932024i</v>
      </c>
      <c r="DG223" s="223" t="str">
        <f t="shared" ca="1" si="282"/>
        <v>5,29368947494375-5,29368947493893i</v>
      </c>
      <c r="DH223" s="223" t="str">
        <f t="shared" ca="1" si="283"/>
        <v>-5,90188256932417+4,60587436347508i</v>
      </c>
      <c r="DI223" s="223" t="str">
        <f t="shared" ca="1" si="284"/>
        <v>6,42130585637454-3,84878261442491i</v>
      </c>
      <c r="DJ223" s="223" t="str">
        <f t="shared" ca="1" si="285"/>
        <v>-6,84414672637711+3,03380159239707i</v>
      </c>
      <c r="DK223" s="223" t="str">
        <f t="shared" ca="1" si="286"/>
        <v>7,16404525906577-2,17318937054888i</v>
      </c>
      <c r="DL223" s="223" t="str">
        <f t="shared" ca="1" si="287"/>
        <v>-7,37618988274625+1,27989035775779i</v>
      </c>
      <c r="DM223" s="223" t="str">
        <f t="shared" ca="1" si="288"/>
        <v>7,47738974481377-0,367340602660797i</v>
      </c>
      <c r="DN223" s="223" t="str">
        <f t="shared" ca="1" si="289"/>
        <v>-7,46612270514574-0,55073429702221i</v>
      </c>
      <c r="DO223" s="223" t="str">
        <f t="shared" ca="1" si="290"/>
        <v>7,34255823050617+1,46052564025268i</v>
      </c>
      <c r="DP223" s="223" t="str">
        <f t="shared" ca="1" si="291"/>
        <v>-7,10855484560777-2,34834931839275i</v>
      </c>
      <c r="DQ223" s="223" t="str">
        <f t="shared" ca="1" si="292"/>
        <v>6,76763217917019+3,20085163693501i</v>
      </c>
      <c r="DR223" s="223" t="str">
        <f t="shared" ca="1" si="293"/>
        <v>-6,32491802542866-4,00521016749647i</v>
      </c>
      <c r="DS223" s="223" t="str">
        <f t="shared" ca="1" si="294"/>
        <v>5,78707121733477+4,74932660907889i</v>
      </c>
      <c r="DT223" s="223" t="str">
        <f t="shared" ca="1" si="295"/>
        <v>-5,16218147151116-5,42200875777569i</v>
      </c>
      <c r="DU223" s="223" t="str">
        <f t="shared" ca="1" si="296"/>
        <v>4,45964771138455+6,01313884793557i</v>
      </c>
      <c r="DV223" s="223" t="str">
        <f t="shared" ca="1" si="297"/>
        <v>-3,6900366986272-6,51382573277746i</v>
      </c>
      <c r="DW223" s="223" t="str">
        <f t="shared" ca="1" si="298"/>
        <v>2,86492409921982+6,91653861551563i</v>
      </c>
      <c r="DX223" s="223" t="str">
        <f t="shared" ca="1" si="299"/>
        <v>-1,99672037468814-7,21522031954082i</v>
      </c>
      <c r="DY223" s="223" t="str">
        <f t="shared" ca="1" si="300"/>
        <v>1,09848411716829+7,40537839401461i</v>
      </c>
      <c r="DZ223" s="223" t="str">
        <f t="shared" ca="1" si="301"/>
        <v>-0,18372563605481-7,48415268449713i</v>
      </c>
      <c r="EA223" s="223" t="str">
        <f t="shared" ca="1" si="302"/>
        <v>-0,733796249637226+7,45035835233633i</v>
      </c>
      <c r="EB223" s="223" t="str">
        <f t="shared" ca="1" si="303"/>
        <v>1,6402811567157-7,30450369574366i</v>
      </c>
      <c r="EC223" s="223" t="str">
        <f t="shared" ca="1" si="304"/>
        <v>-2,52209470841885+7,0487825045163i</v>
      </c>
      <c r="ED223" s="223" t="str">
        <f t="shared" ca="1" si="305"/>
        <v>3,36597360813517-6,68704106339619i</v>
      </c>
      <c r="EE223" s="223" t="str">
        <f t="shared" ca="1" si="306"/>
        <v>-4,15922513172863+6,22472030036743i</v>
      </c>
      <c r="EF223" s="223" t="str">
        <f t="shared" ca="1" si="307"/>
        <v>4,8899180379231-5,66877395003573i</v>
      </c>
      <c r="EG223" s="223" t="str">
        <f t="shared" ca="1" si="308"/>
        <v>-5,54706202527898+5,02756396298618i</v>
      </c>
      <c r="EH223" s="223" t="str">
        <f t="shared" ca="1" si="309"/>
        <v>6,12077303655536-4,31073473426355i</v>
      </c>
      <c r="EI223" s="223" t="str">
        <f t="shared" ca="1" si="310"/>
        <v>-6,60242192413045+3,52906804269499i</v>
      </c>
      <c r="EJ223" s="223" t="str">
        <f t="shared" ca="1" si="311"/>
        <v>6,98476424041537-2,69432088289872i</v>
      </c>
      <c r="EK223" s="223" t="str">
        <f t="shared" ca="1" si="312"/>
        <v>-7,262049201088+1,81904862914287i</v>
      </c>
      <c r="EL223" s="223" t="str">
        <f t="shared" ca="1" si="313"/>
        <v>7,43010618224232-0,916416190829165i</v>
      </c>
      <c r="EM223" s="223" t="str">
        <f t="shared" ca="1" si="314"/>
        <v>-7,48640745045375+3,26501177919113E-12i</v>
      </c>
      <c r="EN223" s="223"/>
      <c r="EO223" s="223"/>
      <c r="EP223" s="223"/>
    </row>
    <row r="224" spans="1:146" ht="15.75" thickBot="1">
      <c r="A224" s="257">
        <f t="shared" si="181"/>
        <v>2.4218750000000017E-3</v>
      </c>
      <c r="B224" s="256">
        <v>124</v>
      </c>
      <c r="C224" s="230">
        <f t="shared" si="182"/>
        <v>24800</v>
      </c>
      <c r="D224" s="229">
        <f t="shared" si="315"/>
        <v>155822.99561805374</v>
      </c>
      <c r="E224" s="229" t="str">
        <f t="shared" si="316"/>
        <v>155822,995618054i</v>
      </c>
      <c r="F224" s="229" t="str">
        <f t="shared" si="320"/>
        <v>0,00346583384318587+0,00124029407858408i</v>
      </c>
      <c r="G224" s="229" t="str">
        <f t="shared" si="321"/>
        <v>-3,52546360120061+2,63184918272518i</v>
      </c>
      <c r="H224" s="229" t="str">
        <f t="shared" si="322"/>
        <v>0,00200458478164703-0,00340757802327776i</v>
      </c>
      <c r="I224" s="229" t="str">
        <f t="shared" si="317"/>
        <v>-0,00198967030585982+0,00334631835797291i</v>
      </c>
      <c r="J224" s="255" t="str">
        <f ca="1">IMPRODUCT(1/N_FFT2,EE100)</f>
        <v>0,0381658345092907-0,0000335592856481161i</v>
      </c>
      <c r="K224" s="254" t="str">
        <f t="shared" ca="1" si="318"/>
        <v>-0,0000758251275678509+0,000127781804579935i</v>
      </c>
      <c r="N224" s="246">
        <f t="shared" ca="1" si="185"/>
        <v>17.486443294897146</v>
      </c>
      <c r="O224" s="223">
        <f t="shared" ca="1" si="186"/>
        <v>7.4864432948971471</v>
      </c>
      <c r="P224" s="223" t="str">
        <f t="shared" ca="1" si="187"/>
        <v>-7,45039402417912-0,733799763005247i</v>
      </c>
      <c r="Q224" s="223" t="str">
        <f t="shared" ca="1" si="188"/>
        <v>7,34259338620858+1,460532633157i</v>
      </c>
      <c r="R224" s="223" t="str">
        <f t="shared" ca="1" si="189"/>
        <v>-7,16407956005903-2,17319977564302i</v>
      </c>
      <c r="S224" s="223" t="str">
        <f t="shared" ca="1" si="190"/>
        <v>6,91657173146169+2,86493781629819i</v>
      </c>
      <c r="T224" s="223" t="str">
        <f t="shared" ca="1" si="191"/>
        <v>-6,60245353610809-3,52908493964713i</v>
      </c>
      <c r="U224" s="223" t="str">
        <f t="shared" ca="1" si="192"/>
        <v>6,22475010393323+4,15924504583389i</v>
      </c>
      <c r="V224" s="223" t="str">
        <f t="shared" ca="1" si="193"/>
        <v>-5,78709892546294-4,74934934855461i</v>
      </c>
      <c r="W224" s="223" t="str">
        <f t="shared" ca="1" si="194"/>
        <v>5,29371482079034+5,29371482079032i</v>
      </c>
      <c r="X224" s="223" t="str">
        <f t="shared" ca="1" si="195"/>
        <v>-4,74934934855466-5,78709892546291i</v>
      </c>
      <c r="Y224" s="223" t="str">
        <f t="shared" ca="1" si="196"/>
        <v>4,1592450458339+6,22475010393322i</v>
      </c>
      <c r="Z224" s="223" t="str">
        <f t="shared" ca="1" si="197"/>
        <v>-3,52908493964716-6,60245353610808i</v>
      </c>
      <c r="AA224" s="223" t="str">
        <f t="shared" ca="1" si="198"/>
        <v>2,86493781629752+6,91657173146197i</v>
      </c>
      <c r="AB224" s="223" t="str">
        <f t="shared" ca="1" si="199"/>
        <v>-2,17319977564333-7,16407956005894i</v>
      </c>
      <c r="AC224" s="223" t="str">
        <f t="shared" ca="1" si="200"/>
        <v>1,4605326331572+7,34259338620853i</v>
      </c>
      <c r="AD224" s="223" t="str">
        <f t="shared" ca="1" si="201"/>
        <v>-0,733799763005362-7,4503940241791i</v>
      </c>
      <c r="AE224" s="223" t="str">
        <f t="shared" ca="1" si="202"/>
        <v>2,56791773739865E-14+7,48644329489715i</v>
      </c>
      <c r="AF224" s="223" t="str">
        <f t="shared" ca="1" si="203"/>
        <v>0,73379976300531-7,45039402417911i</v>
      </c>
      <c r="AG224" s="223" t="str">
        <f t="shared" ca="1" si="204"/>
        <v>-1,46053263315709+7,34259338620856i</v>
      </c>
      <c r="AH224" s="223" t="str">
        <f t="shared" ca="1" si="205"/>
        <v>2,17319977564327-7,16407956005895i</v>
      </c>
      <c r="AI224" s="223" t="str">
        <f t="shared" ca="1" si="206"/>
        <v>-2,86493781629817+6,9165717314617i</v>
      </c>
      <c r="AJ224" s="223" t="str">
        <f t="shared" ca="1" si="207"/>
        <v>3,52908493964707-6,60245353610812i</v>
      </c>
      <c r="AK224" s="223" t="str">
        <f t="shared" ca="1" si="208"/>
        <v>-4,15924504583384+6,22475010393326i</v>
      </c>
      <c r="AL224" s="223" t="str">
        <f t="shared" ca="1" si="209"/>
        <v>4,74934934855455-5,78709892546299i</v>
      </c>
      <c r="AM224" s="223" t="str">
        <f t="shared" ca="1" si="210"/>
        <v>-5,29371482079031+5,29371482079036i</v>
      </c>
      <c r="AN224" s="223" t="str">
        <f t="shared" ca="1" si="211"/>
        <v>5,78709892546287-4,74934934855469i</v>
      </c>
      <c r="AO224" s="223" t="str">
        <f t="shared" ca="1" si="212"/>
        <v>-6,22475010393322+4,1592450458339i</v>
      </c>
      <c r="AP224" s="223" t="str">
        <f t="shared" ca="1" si="213"/>
        <v>6,60245353610806-3,52908493964719i</v>
      </c>
      <c r="AQ224" s="223" t="str">
        <f t="shared" ca="1" si="214"/>
        <v>-6,91657173146194+2,8649378162976i</v>
      </c>
      <c r="AR224" s="223" t="str">
        <f t="shared" ca="1" si="215"/>
        <v>-6,91657173146194+2,8649378162976i</v>
      </c>
      <c r="AS224" s="223" t="str">
        <f t="shared" ca="1" si="216"/>
        <v>-7,34259338620853+1,46053263315722i</v>
      </c>
      <c r="AT224" s="223" t="str">
        <f t="shared" ca="1" si="217"/>
        <v>7,4503940241791-0,73379976300544i</v>
      </c>
      <c r="AU224" s="223" t="str">
        <f t="shared" ca="1" si="218"/>
        <v>-7,48644329489715+5,1358354747973E-14i</v>
      </c>
      <c r="AV224" s="223" t="str">
        <f t="shared" ca="1" si="219"/>
        <v>7,45039402417934+0,733799763003008i</v>
      </c>
      <c r="AW224" s="223" t="str">
        <f t="shared" ca="1" si="220"/>
        <v>-7,34259338620886-1,46053263315556i</v>
      </c>
      <c r="AX224" s="223" t="str">
        <f t="shared" ca="1" si="221"/>
        <v>7,16407956005918+2,17319977564254i</v>
      </c>
      <c r="AY224" s="223" t="str">
        <f t="shared" ca="1" si="222"/>
        <v>-6,91657173146173-2,86493781629809i</v>
      </c>
      <c r="AZ224" s="223" t="str">
        <f t="shared" ca="1" si="223"/>
        <v>6,60245353610741+3,52908493964841i</v>
      </c>
      <c r="BA224" s="223" t="str">
        <f t="shared" ca="1" si="224"/>
        <v>-6,22475010393203-4,15924504583568i</v>
      </c>
      <c r="BB224" s="223" t="str">
        <f t="shared" ca="1" si="225"/>
        <v>5,78709892546105+4,74934934855692i</v>
      </c>
      <c r="BC224" s="223" t="str">
        <f t="shared" ca="1" si="226"/>
        <v>-5,29371482078775-5,29371482079292i</v>
      </c>
      <c r="BD224" s="223" t="str">
        <f t="shared" ca="1" si="227"/>
        <v>4,74934934855701+5,78709892546096i</v>
      </c>
      <c r="BE224" s="223" t="str">
        <f t="shared" ca="1" si="228"/>
        <v>-4,15924504583587-6,2247501039319i</v>
      </c>
      <c r="BF224" s="223" t="str">
        <f t="shared" ca="1" si="229"/>
        <v>3,52908493964853+6,60245353610735i</v>
      </c>
      <c r="BG224" s="223" t="str">
        <f t="shared" ca="1" si="230"/>
        <v>-2,86493781629831-6,91657173146164i</v>
      </c>
      <c r="BH224" s="223" t="str">
        <f t="shared" ca="1" si="231"/>
        <v>2,17319977564276+7,1640795600591i</v>
      </c>
      <c r="BI224" s="223" t="str">
        <f t="shared" ca="1" si="232"/>
        <v>-1,46053263315569-7,34259338620884i</v>
      </c>
      <c r="BJ224" s="223" t="str">
        <f t="shared" ca="1" si="233"/>
        <v>0,733799763003136+7,45039402417932i</v>
      </c>
      <c r="BK224" s="223" t="str">
        <f t="shared" ca="1" si="234"/>
        <v>2,90184769180472E-12-7,48644329489715i</v>
      </c>
      <c r="BL224" s="223" t="str">
        <f t="shared" ca="1" si="235"/>
        <v>-0,733799763008912+7,45039402417876i</v>
      </c>
      <c r="BM224" s="223" t="str">
        <f t="shared" ca="1" si="236"/>
        <v>1,46053263315407-7,34259338620916i</v>
      </c>
      <c r="BN224" s="223" t="str">
        <f t="shared" ca="1" si="237"/>
        <v>-2,17319977564099+7,16407956005965i</v>
      </c>
      <c r="BO224" s="223" t="str">
        <f t="shared" ca="1" si="238"/>
        <v>2,86493781629679-6,91657173146227i</v>
      </c>
      <c r="BP224" s="223" t="str">
        <f t="shared" ca="1" si="239"/>
        <v>-3,52908493964707+6,60245353610812i</v>
      </c>
      <c r="BQ224" s="223" t="str">
        <f t="shared" ca="1" si="240"/>
        <v>4,15924504583442-6,22475010393287i</v>
      </c>
      <c r="BR224" s="223" t="str">
        <f t="shared" ca="1" si="241"/>
        <v>-4,74934934855567+5,78709892546208i</v>
      </c>
      <c r="BS224" s="223" t="str">
        <f t="shared" ca="1" si="242"/>
        <v>5,29371482079177-5,29371482078889i</v>
      </c>
      <c r="BT224" s="223" t="str">
        <f t="shared" ca="1" si="243"/>
        <v>-5,7870989254648+4,74934934855235i</v>
      </c>
      <c r="BU224" s="223" t="str">
        <f t="shared" ca="1" si="244"/>
        <v>6,22475010393112-4,15924504583705i</v>
      </c>
      <c r="BV224" s="223" t="str">
        <f t="shared" ca="1" si="245"/>
        <v>-6,60245353610663+3,52908493964986i</v>
      </c>
      <c r="BW224" s="223" t="str">
        <f t="shared" ca="1" si="246"/>
        <v>6,91657173146106-2,86493781629971i</v>
      </c>
      <c r="BX224" s="223" t="str">
        <f t="shared" ca="1" si="247"/>
        <v>-7,16407956005867+2,17319977564422i</v>
      </c>
      <c r="BY224" s="223" t="str">
        <f t="shared" ca="1" si="248"/>
        <v>7,3425933862085-1,46053263315738i</v>
      </c>
      <c r="BZ224" s="223" t="str">
        <f t="shared" ca="1" si="249"/>
        <v>-7,45039402417918+0,733799763004644i</v>
      </c>
      <c r="CA224" s="223" t="str">
        <f t="shared" ca="1" si="250"/>
        <v>7,48644329489715+1,38672590246739E-12i</v>
      </c>
      <c r="CB224" s="223" t="str">
        <f t="shared" ca="1" si="251"/>
        <v>-7,4503940241789-0,733799763007404i</v>
      </c>
      <c r="CC224" s="223" t="str">
        <f t="shared" ca="1" si="252"/>
        <v>7,342593386208+1,46053263315989i</v>
      </c>
      <c r="CD224" s="223" t="str">
        <f t="shared" ca="1" si="253"/>
        <v>-7,16407956005792-2,17319977564667i</v>
      </c>
      <c r="CE224" s="223" t="str">
        <f t="shared" ca="1" si="254"/>
        <v>6,91657173146294+2,8649378162952i</v>
      </c>
      <c r="CF224" s="223" t="str">
        <f t="shared" ca="1" si="255"/>
        <v>-6,60245353610884-3,52908493964574i</v>
      </c>
      <c r="CG224" s="223" t="str">
        <f t="shared" ca="1" si="256"/>
        <v>6,22475010393372+4,15924504583315i</v>
      </c>
      <c r="CH224" s="223" t="str">
        <f t="shared" ca="1" si="257"/>
        <v>-5,78709892546304-4,74934934855449i</v>
      </c>
      <c r="CI224" s="223" t="str">
        <f t="shared" ca="1" si="258"/>
        <v>5,29371482078996+5,2937148207907i</v>
      </c>
      <c r="CJ224" s="223" t="str">
        <f t="shared" ca="1" si="259"/>
        <v>-4,74934934855352-5,78709892546384i</v>
      </c>
      <c r="CK224" s="223" t="str">
        <f t="shared" ca="1" si="260"/>
        <v>4,15924504583211+6,22475010393441i</v>
      </c>
      <c r="CL224" s="223" t="str">
        <f t="shared" ca="1" si="261"/>
        <v>-3,52908493964463-6,60245353610943i</v>
      </c>
      <c r="CM224" s="223" t="str">
        <f t="shared" ca="1" si="262"/>
        <v>2,86493781630111+6,91657173146049i</v>
      </c>
      <c r="CN224" s="223" t="str">
        <f t="shared" ca="1" si="263"/>
        <v>-2,17319977564566-7,16407956005823i</v>
      </c>
      <c r="CO224" s="223" t="str">
        <f t="shared" ca="1" si="264"/>
        <v>1,46053263315887+7,34259338620821i</v>
      </c>
      <c r="CP224" s="223" t="str">
        <f t="shared" ca="1" si="265"/>
        <v>-0,733799763006152-7,45039402417903i</v>
      </c>
      <c r="CQ224" s="223" t="str">
        <f t="shared" ca="1" si="266"/>
        <v>1,28395886869933E-13+7,48644329489715i</v>
      </c>
      <c r="CR224" s="223" t="str">
        <f t="shared" ca="1" si="267"/>
        <v>0,733799763005896-7,45039402417905i</v>
      </c>
      <c r="CS224" s="223" t="str">
        <f t="shared" ca="1" si="268"/>
        <v>-1,4605326331584+7,3425933862083i</v>
      </c>
      <c r="CT224" s="223" t="str">
        <f t="shared" ca="1" si="269"/>
        <v>2,17319977564521-7,16407956005836i</v>
      </c>
      <c r="CU224" s="223" t="str">
        <f t="shared" ca="1" si="270"/>
        <v>-2,86493781630087+6,91657173146058i</v>
      </c>
      <c r="CV224" s="223" t="str">
        <f t="shared" ca="1" si="271"/>
        <v>3,52908493964421-6,60245353610965i</v>
      </c>
      <c r="CW224" s="223" t="str">
        <f t="shared" ca="1" si="272"/>
        <v>-4,1592450458319+6,22475010393456i</v>
      </c>
      <c r="CX224" s="223" t="str">
        <f t="shared" ca="1" si="273"/>
        <v>4,74934934855349-5,78709892546387i</v>
      </c>
      <c r="CY224" s="223" t="str">
        <f t="shared" ca="1" si="274"/>
        <v>-5,29371482078963+5,29371482079103i</v>
      </c>
      <c r="CZ224" s="223" t="str">
        <f t="shared" ca="1" si="275"/>
        <v>5,78709892546287-4,74934934855469i</v>
      </c>
      <c r="DA224" s="223" t="str">
        <f t="shared" ca="1" si="276"/>
        <v>-6,22475010393345+4,15924504583355i</v>
      </c>
      <c r="DB224" s="223" t="str">
        <f t="shared" ca="1" si="277"/>
        <v>6,60245353610871-3,52908493964597i</v>
      </c>
      <c r="DC224" s="223" t="str">
        <f t="shared" ca="1" si="278"/>
        <v>-6,91657173146284+2,86493781629544i</v>
      </c>
      <c r="DD224" s="223" t="str">
        <f t="shared" ca="1" si="279"/>
        <v>7,16407956005995-2,17319977563999i</v>
      </c>
      <c r="DE224" s="223" t="str">
        <f t="shared" ca="1" si="280"/>
        <v>-7,34259338620791+1,46053263316035i</v>
      </c>
      <c r="DF224" s="223" t="str">
        <f t="shared" ca="1" si="281"/>
        <v>7,45039402417888-0,73379976300766i</v>
      </c>
      <c r="DG224" s="223" t="str">
        <f t="shared" ca="1" si="282"/>
        <v>-7,48644329489715+1,85629519220202E-12i</v>
      </c>
      <c r="DH224" s="223" t="str">
        <f t="shared" ca="1" si="283"/>
        <v>7,4503940241792+0,733799763004389i</v>
      </c>
      <c r="DI224" s="223" t="str">
        <f t="shared" ca="1" si="284"/>
        <v>-7,34259338620855-1,46053263315712i</v>
      </c>
      <c r="DJ224" s="223" t="str">
        <f t="shared" ca="1" si="285"/>
        <v>7,1640795600588+2,17319977564377i</v>
      </c>
      <c r="DK224" s="223" t="str">
        <f t="shared" ca="1" si="286"/>
        <v>-6,91657173146116-2,86493781629947i</v>
      </c>
      <c r="DL224" s="223" t="str">
        <f t="shared" ca="1" si="287"/>
        <v>6,60245353610686+3,52908493964945i</v>
      </c>
      <c r="DM224" s="223" t="str">
        <f t="shared" ca="1" si="288"/>
        <v>-6,22475010393126-4,15924504583683i</v>
      </c>
      <c r="DN224" s="223" t="str">
        <f t="shared" ca="1" si="289"/>
        <v>5,78709892546496+4,74934934855215i</v>
      </c>
      <c r="DO224" s="223" t="str">
        <f t="shared" ca="1" si="290"/>
        <v>-5,29371482079195-5,29371482078871i</v>
      </c>
      <c r="DP224" s="223" t="str">
        <f t="shared" ca="1" si="291"/>
        <v>4,74934934855603+5,78709892546178i</v>
      </c>
      <c r="DQ224" s="223" t="str">
        <f t="shared" ca="1" si="292"/>
        <v>-4,15924504583463-6,22475010393273i</v>
      </c>
      <c r="DR224" s="223" t="str">
        <f t="shared" ca="1" si="293"/>
        <v>3,52908493964749+6,6024535361079i</v>
      </c>
      <c r="DS224" s="223" t="str">
        <f t="shared" ca="1" si="294"/>
        <v>-2,86493781629703-6,91657173146217i</v>
      </c>
      <c r="DT224" s="223" t="str">
        <f t="shared" ca="1" si="295"/>
        <v>2,17319977564124+7,16407956005957i</v>
      </c>
      <c r="DU224" s="223" t="str">
        <f t="shared" ca="1" si="296"/>
        <v>-1,46053263315453-7,34259338620907i</v>
      </c>
      <c r="DV224" s="223" t="str">
        <f t="shared" ca="1" si="297"/>
        <v>0,733799763001757+7,45039402417946i</v>
      </c>
      <c r="DW224" s="223" t="str">
        <f t="shared" ca="1" si="298"/>
        <v>-3,15863946554459E-12-7,48644329489715i</v>
      </c>
      <c r="DX224" s="223" t="str">
        <f t="shared" ca="1" si="299"/>
        <v>-0,733799763002669+7,45039402417937i</v>
      </c>
      <c r="DY224" s="223" t="str">
        <f t="shared" ca="1" si="300"/>
        <v>1,46053263315543-7,34259338620889i</v>
      </c>
      <c r="DZ224" s="223" t="str">
        <f t="shared" ca="1" si="301"/>
        <v>-2,17319977564252+7,16407956005918i</v>
      </c>
      <c r="EA224" s="223" t="str">
        <f t="shared" ca="1" si="302"/>
        <v>2,86493781629788-6,91657173146182i</v>
      </c>
      <c r="EB224" s="223" t="str">
        <f t="shared" ca="1" si="303"/>
        <v>-3,5290849396483+6,60245353610747i</v>
      </c>
      <c r="EC224" s="223" t="str">
        <f t="shared" ca="1" si="304"/>
        <v>4,15924504583539-6,22475010393222i</v>
      </c>
      <c r="ED224" s="223" t="str">
        <f t="shared" ca="1" si="305"/>
        <v>-4,74934934855674+5,7870989254612i</v>
      </c>
      <c r="EE224" s="223" t="str">
        <f t="shared" ca="1" si="306"/>
        <v>5,2937148207929-5,29371482078776i</v>
      </c>
      <c r="EF224" s="223" t="str">
        <f t="shared" ca="1" si="307"/>
        <v>-5,78709892546096+4,74934934855704i</v>
      </c>
      <c r="EG224" s="223" t="str">
        <f t="shared" ca="1" si="308"/>
        <v>6,22475010393177-4,15924504583607i</v>
      </c>
      <c r="EH224" s="223" t="str">
        <f t="shared" ca="1" si="309"/>
        <v>-6,60245353610729+3,52908493964864i</v>
      </c>
      <c r="EI224" s="223" t="str">
        <f t="shared" ca="1" si="310"/>
        <v>6,91657173146151-2,86493781629862i</v>
      </c>
      <c r="EJ224" s="223" t="str">
        <f t="shared" ca="1" si="311"/>
        <v>-7,16407956005907+2,17319977564288i</v>
      </c>
      <c r="EK224" s="223" t="str">
        <f t="shared" ca="1" si="312"/>
        <v>7,34259338620881-1,46053263315581i</v>
      </c>
      <c r="EL224" s="223" t="str">
        <f t="shared" ca="1" si="313"/>
        <v>-7,45039402417929+0,733799763003476i</v>
      </c>
      <c r="EM224" s="223" t="str">
        <f t="shared" ca="1" si="314"/>
        <v>7,48644329489715+2,77345180493479E-12i</v>
      </c>
      <c r="EN224" s="223"/>
      <c r="EO224" s="223"/>
      <c r="EP224" s="223"/>
    </row>
    <row r="225" spans="1:146" ht="15.75" thickBot="1">
      <c r="A225" s="257">
        <f t="shared" si="181"/>
        <v>2.4414062500000017E-3</v>
      </c>
      <c r="B225" s="256">
        <v>125</v>
      </c>
      <c r="C225" s="230">
        <f t="shared" si="182"/>
        <v>25000</v>
      </c>
      <c r="D225" s="229">
        <f t="shared" si="315"/>
        <v>157079.63267948964</v>
      </c>
      <c r="E225" s="229" t="str">
        <f t="shared" si="316"/>
        <v>157079,63267949i</v>
      </c>
      <c r="F225" s="229" t="str">
        <f t="shared" si="320"/>
        <v>0,00341247650805844+0,00124035234038009i</v>
      </c>
      <c r="G225" s="229" t="str">
        <f t="shared" si="321"/>
        <v>-3,49815391270344+2,64163752154117i</v>
      </c>
      <c r="H225" s="229" t="str">
        <f t="shared" si="322"/>
        <v>0,00200448467374247-0,00338030643313763i</v>
      </c>
      <c r="I225" s="229" t="str">
        <f t="shared" si="317"/>
        <v>-0,00198973814298616+0,00332048561462741i</v>
      </c>
      <c r="J225" s="255" t="str">
        <f ca="1">IMPRODUCT(1/N_FFT2,ED100)</f>
        <v>0,0345316756186766+0,00446169307261426i</v>
      </c>
      <c r="K225" s="254" t="str">
        <f t="shared" ca="1" si="318"/>
        <v>-0,0000835239797842044+0,000105784331251918i</v>
      </c>
      <c r="N225" s="246">
        <f t="shared" ca="1" si="185"/>
        <v>17.486468133345937</v>
      </c>
      <c r="O225" s="223">
        <f t="shared" ca="1" si="186"/>
        <v>7.4864681333459373</v>
      </c>
      <c r="P225" s="223" t="str">
        <f t="shared" ca="1" si="187"/>
        <v>-7,46618322361503-0,55073876113243i</v>
      </c>
      <c r="Q225" s="223" t="str">
        <f t="shared" ca="1" si="188"/>
        <v>7,40543842010568+1,09849302120084i</v>
      </c>
      <c r="R225" s="223" t="str">
        <f t="shared" ca="1" si="189"/>
        <v>-7,3045629041712-1,64029445241096i</v>
      </c>
      <c r="S225" s="223" t="str">
        <f t="shared" ca="1" si="190"/>
        <v>7,16410332897248+2,17320698586436i</v>
      </c>
      <c r="T225" s="223" t="str">
        <f t="shared" ca="1" si="191"/>
        <v>-6,98482085711747-2,69434272236865i</v>
      </c>
      <c r="U225" s="223" t="str">
        <f t="shared" ca="1" si="192"/>
        <v>6,7676870358546+3,20087758221551i</v>
      </c>
      <c r="V225" s="223" t="str">
        <f t="shared" ca="1" si="193"/>
        <v>-6,5138785321743-3,69006660911195i</v>
      </c>
      <c r="W225" s="223" t="str">
        <f t="shared" ca="1" si="194"/>
        <v>6,22477075634868+4,15925884533658i</v>
      </c>
      <c r="X225" s="223" t="str">
        <f t="shared" ca="1" si="195"/>
        <v>-5,9019304084635-4,60591169750985i</v>
      </c>
      <c r="Y225" s="223" t="str">
        <f t="shared" ca="1" si="196"/>
        <v>5,54710698833658+5,02760471512545i</v>
      </c>
      <c r="Z225" s="223" t="str">
        <f t="shared" ca="1" si="197"/>
        <v>-5,16222331482402-5,42205270718493i</v>
      </c>
      <c r="AA225" s="223" t="str">
        <f t="shared" ca="1" si="198"/>
        <v>4,74936510589988+5,78711812584337i</v>
      </c>
      <c r="AB225" s="223" t="str">
        <f t="shared" ca="1" si="199"/>
        <v>-4,31076967596943-6,1208226499668i</v>
      </c>
      <c r="AC225" s="223" t="str">
        <f t="shared" ca="1" si="200"/>
        <v>3,84881381166855+6,42135790582596i</v>
      </c>
      <c r="AD225" s="223" t="str">
        <f t="shared" ca="1" si="201"/>
        <v>-3,36600089185026-6,68709526683054i</v>
      </c>
      <c r="AE225" s="223" t="str">
        <f t="shared" ca="1" si="202"/>
        <v>2,86494732156056+6,91659467919634i</v>
      </c>
      <c r="AF225" s="223" t="str">
        <f t="shared" ca="1" si="203"/>
        <v>-2,34836835350878-7,10861246572372i</v>
      </c>
      <c r="AG225" s="223" t="str">
        <f t="shared" ca="1" si="204"/>
        <v>1,81906337388055+7,26210806539055i</v>
      </c>
      <c r="AH225" s="223" t="str">
        <f t="shared" ca="1" si="205"/>
        <v>-1,27990073222087-7,37624967224298i</v>
      </c>
      <c r="AI225" s="223" t="str">
        <f t="shared" ca="1" si="206"/>
        <v>0,733802197598575+7,45041874302403i</v>
      </c>
      <c r="AJ225" s="223" t="str">
        <f t="shared" ca="1" si="207"/>
        <v>-0,183727125289691-7,48421334911272i</v>
      </c>
      <c r="AK225" s="223" t="str">
        <f t="shared" ca="1" si="208"/>
        <v>-0,367343580229683+7,47745035461074i</v>
      </c>
      <c r="AL225" s="223" t="str">
        <f t="shared" ca="1" si="209"/>
        <v>0,91642361906029-7,43016640877125i</v>
      </c>
      <c r="AM225" s="223" t="str">
        <f t="shared" ca="1" si="210"/>
        <v>-1,46053747889776+7,34261774739358i</v>
      </c>
      <c r="AN225" s="223" t="str">
        <f t="shared" ca="1" si="211"/>
        <v>1,9967365595924-7,21527880425915i</v>
      </c>
      <c r="AO225" s="223" t="str">
        <f t="shared" ca="1" si="212"/>
        <v>-2,52211515186873+7,04883964013357i</v>
      </c>
      <c r="AP225" s="223" t="str">
        <f t="shared" ca="1" si="213"/>
        <v>3,0338261836138-6,84420220326836i</v>
      </c>
      <c r="AQ225" s="223" t="str">
        <f t="shared" ca="1" si="214"/>
        <v>-3,52909664841114+6,6024754416641i</v>
      </c>
      <c r="AR225" s="223" t="str">
        <f t="shared" ca="1" si="215"/>
        <v>-3,52909664841114+6,6024754416641i</v>
      </c>
      <c r="AS225" s="223" t="str">
        <f t="shared" ca="1" si="216"/>
        <v>-4,45968386013878+6,01318758889342i</v>
      </c>
      <c r="AT225" s="223" t="str">
        <f t="shared" ca="1" si="217"/>
        <v>4,88995767434021-5,66881989965861i</v>
      </c>
      <c r="AU225" s="223" t="str">
        <f t="shared" ca="1" si="218"/>
        <v>-5,29373238422611+5,2937323842257i</v>
      </c>
      <c r="AV225" s="223" t="str">
        <f t="shared" ca="1" si="219"/>
        <v>5,66881989966003-4,88995767433857i</v>
      </c>
      <c r="AW225" s="223" t="str">
        <f t="shared" ca="1" si="220"/>
        <v>-6,01318758889155+4,4596838601413i</v>
      </c>
      <c r="AX225" s="223" t="str">
        <f t="shared" ca="1" si="221"/>
        <v>6,32496929358515-4,00524263270143i</v>
      </c>
      <c r="AY225" s="223" t="str">
        <f t="shared" ca="1" si="222"/>
        <v>-6,60247544166472+3,52909664840997i</v>
      </c>
      <c r="AZ225" s="223" t="str">
        <f t="shared" ca="1" si="223"/>
        <v>6,84420220326984-3,03382618361046i</v>
      </c>
      <c r="BA225" s="223" t="str">
        <f t="shared" ca="1" si="224"/>
        <v>-7,04883964013301+2,52211515187029i</v>
      </c>
      <c r="BB225" s="223" t="str">
        <f t="shared" ca="1" si="225"/>
        <v>7,2152788042591-1,99673655959256i</v>
      </c>
      <c r="BC225" s="223" t="str">
        <f t="shared" ca="1" si="226"/>
        <v>-7,34261774739398+1,46053747889574i</v>
      </c>
      <c r="BD225" s="223" t="str">
        <f t="shared" ca="1" si="227"/>
        <v>7,43016640877087-0,916423619063412i</v>
      </c>
      <c r="BE225" s="223" t="str">
        <f t="shared" ca="1" si="228"/>
        <v>-7,47745035461069+0,367343580230595i</v>
      </c>
      <c r="BF225" s="223" t="str">
        <f t="shared" ca="1" si="229"/>
        <v>7,48421334911268+0,183727125291118i</v>
      </c>
      <c r="BG225" s="223" t="str">
        <f t="shared" ca="1" si="230"/>
        <v>-7,45041874302368-0,733802197602059i</v>
      </c>
      <c r="BH225" s="223" t="str">
        <f t="shared" ca="1" si="231"/>
        <v>7,37624967224339+1,27990073221849i</v>
      </c>
      <c r="BI225" s="223" t="str">
        <f t="shared" ca="1" si="232"/>
        <v>-7,26210806539058-1,81906337388044i</v>
      </c>
      <c r="BJ225" s="223" t="str">
        <f t="shared" ca="1" si="233"/>
        <v>7,10861246572304+2,34836835351084i</v>
      </c>
      <c r="BK225" s="223" t="str">
        <f t="shared" ca="1" si="234"/>
        <v>-6,91659467919757-2,8649473215576i</v>
      </c>
      <c r="BL225" s="223" t="str">
        <f t="shared" ca="1" si="235"/>
        <v>6,68709526683095+3,36600089184945i</v>
      </c>
      <c r="BM225" s="223" t="str">
        <f t="shared" ca="1" si="236"/>
        <v>-6,42135790582564-3,84881381166909i</v>
      </c>
      <c r="BN225" s="223" t="str">
        <f t="shared" ca="1" si="237"/>
        <v>6,12082264996512+4,31076967597182i</v>
      </c>
      <c r="BO225" s="223" t="str">
        <f t="shared" ca="1" si="238"/>
        <v>-5,78711812584492-4,74936510589798i</v>
      </c>
      <c r="BP225" s="223" t="str">
        <f t="shared" ca="1" si="239"/>
        <v>5,42205270718505+5,1622233148239i</v>
      </c>
      <c r="BQ225" s="223" t="str">
        <f t="shared" ca="1" si="240"/>
        <v>-5,02760471512386-5,54710698833803i</v>
      </c>
      <c r="BR225" s="223" t="str">
        <f t="shared" ca="1" si="241"/>
        <v>4,60591169751239+5,90193040846152i</v>
      </c>
      <c r="BS225" s="223" t="str">
        <f t="shared" ca="1" si="242"/>
        <v>-4,15925884533798-6,22477075634774i</v>
      </c>
      <c r="BT225" s="223" t="str">
        <f t="shared" ca="1" si="243"/>
        <v>3,69006660911142+6,5138785321746i</v>
      </c>
      <c r="BU225" s="223" t="str">
        <f t="shared" ca="1" si="244"/>
        <v>-3,2008775822129-6,76768703585583i</v>
      </c>
      <c r="BV225" s="223" t="str">
        <f t="shared" ca="1" si="245"/>
        <v>2,69434272237096+6,98482085711659i</v>
      </c>
      <c r="BW225" s="223" t="str">
        <f t="shared" ca="1" si="246"/>
        <v>-2,17320698586453-7,16410332897243i</v>
      </c>
      <c r="BX225" s="223" t="str">
        <f t="shared" ca="1" si="247"/>
        <v>1,64029445240927+7,30456290417158i</v>
      </c>
      <c r="BY225" s="223" t="str">
        <f t="shared" ca="1" si="248"/>
        <v>-1,0984930212045-7,40543842010514i</v>
      </c>
      <c r="BZ225" s="223" t="str">
        <f t="shared" ca="1" si="249"/>
        <v>0,55073876113399+7,46618322361492i</v>
      </c>
      <c r="CA225" s="223" t="str">
        <f t="shared" ca="1" si="250"/>
        <v>5,75972133907543E-13-7,48646813334594i</v>
      </c>
      <c r="CB225" s="223" t="str">
        <f t="shared" ca="1" si="251"/>
        <v>-0,550738761135139+7,46618322361483i</v>
      </c>
      <c r="CC225" s="223" t="str">
        <f t="shared" ca="1" si="252"/>
        <v>1,09849302119807-7,40543842010609i</v>
      </c>
      <c r="CD225" s="223" t="str">
        <f t="shared" ca="1" si="253"/>
        <v>-1,64029445241039+7,30456290417133i</v>
      </c>
      <c r="CE225" s="223" t="str">
        <f t="shared" ca="1" si="254"/>
        <v>2,17320698586563-7,1641033289721i</v>
      </c>
      <c r="CF225" s="223" t="str">
        <f t="shared" ca="1" si="255"/>
        <v>-2,69434272237203+6,98482085711617i</v>
      </c>
      <c r="CG225" s="223" t="str">
        <f t="shared" ca="1" si="256"/>
        <v>3,20087758221394-6,76768703585534i</v>
      </c>
      <c r="CH225" s="223" t="str">
        <f t="shared" ca="1" si="257"/>
        <v>-3,69006660911243+6,51387853217404i</v>
      </c>
      <c r="CI225" s="223" t="str">
        <f t="shared" ca="1" si="258"/>
        <v>4,15925884533894-6,2247707563471i</v>
      </c>
      <c r="CJ225" s="223" t="str">
        <f t="shared" ca="1" si="259"/>
        <v>-4,60591169750743+5,90193040846539i</v>
      </c>
      <c r="CK225" s="223" t="str">
        <f t="shared" ca="1" si="260"/>
        <v>5,02760471512471-5,54710698833725i</v>
      </c>
      <c r="CL225" s="223" t="str">
        <f t="shared" ca="1" si="261"/>
        <v>-5,42205270718584+5,16222331482307i</v>
      </c>
      <c r="CM225" s="223" t="str">
        <f t="shared" ca="1" si="262"/>
        <v>5,78711812584566-4,74936510589708i</v>
      </c>
      <c r="CN225" s="223" t="str">
        <f t="shared" ca="1" si="263"/>
        <v>-6,1208226499659+4,31076967597071i</v>
      </c>
      <c r="CO225" s="223" t="str">
        <f t="shared" ca="1" si="264"/>
        <v>6,42135790582623-3,8488138116681i</v>
      </c>
      <c r="CP225" s="223" t="str">
        <f t="shared" ca="1" si="265"/>
        <v>-6,68709526683147+3,36600089184842i</v>
      </c>
      <c r="CQ225" s="223" t="str">
        <f t="shared" ca="1" si="266"/>
        <v>6,91659467919516-2,86494732156342i</v>
      </c>
      <c r="CR225" s="223" t="str">
        <f t="shared" ca="1" si="267"/>
        <v>-7,1086124657234+2,34836835350975i</v>
      </c>
      <c r="CS225" s="223" t="str">
        <f t="shared" ca="1" si="268"/>
        <v>7,26210806539085-1,81906337387933i</v>
      </c>
      <c r="CT225" s="223" t="str">
        <f t="shared" ca="1" si="269"/>
        <v>-7,37624967224359+1,27990073221736i</v>
      </c>
      <c r="CU225" s="223" t="str">
        <f t="shared" ca="1" si="270"/>
        <v>7,45041874302379-0,733802197600913i</v>
      </c>
      <c r="CV225" s="223" t="str">
        <f t="shared" ca="1" si="271"/>
        <v>-7,48421334911272+0,183727125289753i</v>
      </c>
      <c r="CW225" s="223" t="str">
        <f t="shared" ca="1" si="272"/>
        <v>7,47745035461063+0,367343580231958i</v>
      </c>
      <c r="CX225" s="223" t="str">
        <f t="shared" ca="1" si="273"/>
        <v>-7,43016640877163-0,916423619057169i</v>
      </c>
      <c r="CY225" s="223" t="str">
        <f t="shared" ca="1" si="274"/>
        <v>7,34261774739374+1,46053747889697i</v>
      </c>
      <c r="CZ225" s="223" t="str">
        <f t="shared" ca="1" si="275"/>
        <v>-7,21527880425876-1,99673655959378i</v>
      </c>
      <c r="DA225" s="223" t="str">
        <f t="shared" ca="1" si="276"/>
        <v>7,04883964013255+2,52211515187158i</v>
      </c>
      <c r="DB225" s="223" t="str">
        <f t="shared" ca="1" si="277"/>
        <v>-6,84420220326934-3,03382618361161i</v>
      </c>
      <c r="DC225" s="223" t="str">
        <f t="shared" ca="1" si="278"/>
        <v>6,60247544166413+3,52909664841108i</v>
      </c>
      <c r="DD225" s="223" t="str">
        <f t="shared" ca="1" si="279"/>
        <v>-6,32496929358448-4,00524263270249i</v>
      </c>
      <c r="DE225" s="223" t="str">
        <f t="shared" ca="1" si="280"/>
        <v>6,01318758889529+4,45968386013625i</v>
      </c>
      <c r="DF225" s="223" t="str">
        <f t="shared" ca="1" si="281"/>
        <v>-5,66881989965921-4,88995767433952i</v>
      </c>
      <c r="DG225" s="223" t="str">
        <f t="shared" ca="1" si="282"/>
        <v>5,29373238422522+5,29373238422659i</v>
      </c>
      <c r="DH225" s="223" t="str">
        <f t="shared" ca="1" si="283"/>
        <v>-4,88995767433805-5,66881989966048i</v>
      </c>
      <c r="DI225" s="223" t="str">
        <f t="shared" ca="1" si="284"/>
        <v>4,45968386014085+6,01318758889189i</v>
      </c>
      <c r="DJ225" s="223" t="str">
        <f t="shared" ca="1" si="285"/>
        <v>-4,00524263270085-6,32496929358552i</v>
      </c>
      <c r="DK225" s="223" t="str">
        <f t="shared" ca="1" si="286"/>
        <v>3,52909664840937+6,60247544166504i</v>
      </c>
      <c r="DL225" s="223" t="str">
        <f t="shared" ca="1" si="287"/>
        <v>-3,03382618361683-6,84420220326702i</v>
      </c>
      <c r="DM225" s="223" t="str">
        <f t="shared" ca="1" si="288"/>
        <v>2,52211515186975+7,04883964013321i</v>
      </c>
      <c r="DN225" s="223" t="str">
        <f t="shared" ca="1" si="289"/>
        <v>-1,99673655959191-7,21527880425928i</v>
      </c>
      <c r="DO225" s="223" t="str">
        <f t="shared" ca="1" si="290"/>
        <v>1,46053747889506+7,34261774739412i</v>
      </c>
      <c r="DP225" s="223" t="str">
        <f t="shared" ca="1" si="291"/>
        <v>-0,916423619062843-7,43016640877093i</v>
      </c>
      <c r="DQ225" s="223" t="str">
        <f t="shared" ca="1" si="292"/>
        <v>0,36734358023002+7,47745035461072i</v>
      </c>
      <c r="DR225" s="223" t="str">
        <f t="shared" ca="1" si="293"/>
        <v>0,183727125291694-7,48421334911266i</v>
      </c>
      <c r="DS225" s="223" t="str">
        <f t="shared" ca="1" si="294"/>
        <v>-0,733802197602844+7,45041874302361i</v>
      </c>
      <c r="DT225" s="223" t="str">
        <f t="shared" ca="1" si="295"/>
        <v>1,27990073221906-7,3762496722433i</v>
      </c>
      <c r="DU225" s="223" t="str">
        <f t="shared" ca="1" si="296"/>
        <v>-1,819063373881+7,26210806539044i</v>
      </c>
      <c r="DV225" s="223" t="str">
        <f t="shared" ca="1" si="297"/>
        <v>2,34836835351139-7,10861246572286i</v>
      </c>
      <c r="DW225" s="223" t="str">
        <f t="shared" ca="1" si="298"/>
        <v>-2,86494732155813+6,91659467919735i</v>
      </c>
      <c r="DX225" s="223" t="str">
        <f t="shared" ca="1" si="299"/>
        <v>3,36600089184996-6,68709526683069i</v>
      </c>
      <c r="DY225" s="223" t="str">
        <f t="shared" ca="1" si="300"/>
        <v>-3,84881381166958+6,42135790582535i</v>
      </c>
      <c r="DZ225" s="223" t="str">
        <f t="shared" ca="1" si="301"/>
        <v>4,31076967597229-6,12082264996479i</v>
      </c>
      <c r="EA225" s="223" t="str">
        <f t="shared" ca="1" si="302"/>
        <v>-4,74936510589842+5,78711812584456i</v>
      </c>
      <c r="EB225" s="223" t="str">
        <f t="shared" ca="1" si="303"/>
        <v>5,16222331482432-5,42205270718465i</v>
      </c>
      <c r="EC225" s="223" t="str">
        <f t="shared" ca="1" si="304"/>
        <v>-5,54710698833841+5,02760471512343i</v>
      </c>
      <c r="ED225" s="223" t="str">
        <f t="shared" ca="1" si="305"/>
        <v>5,90193040846187-4,60591169751193i</v>
      </c>
      <c r="EE225" s="223" t="str">
        <f t="shared" ca="1" si="306"/>
        <v>-6,22477075634805+4,1592588453375i</v>
      </c>
      <c r="EF225" s="223" t="str">
        <f t="shared" ca="1" si="307"/>
        <v>6,51387853217488-3,69006660911092i</v>
      </c>
      <c r="EG225" s="223" t="str">
        <f t="shared" ca="1" si="308"/>
        <v>-6,76768703585608+3,20087758221238i</v>
      </c>
      <c r="EH225" s="223" t="str">
        <f t="shared" ca="1" si="309"/>
        <v>6,98482085711679-2,69434272237042i</v>
      </c>
      <c r="EI225" s="223" t="str">
        <f t="shared" ca="1" si="310"/>
        <v>-7,16410332897259+2,17320698586398i</v>
      </c>
      <c r="EJ225" s="223" t="str">
        <f t="shared" ca="1" si="311"/>
        <v>7,30456290417171-1,64029445240871i</v>
      </c>
      <c r="EK225" s="223" t="str">
        <f t="shared" ca="1" si="312"/>
        <v>-7,40543842010522+1,09849302120393i</v>
      </c>
      <c r="EL225" s="223" t="str">
        <f t="shared" ca="1" si="313"/>
        <v>7,46618322361496-0,550738761133416i</v>
      </c>
      <c r="EM225" s="223" t="str">
        <f t="shared" ca="1" si="314"/>
        <v>-7,48646813334594-1,15194426781508E-12i</v>
      </c>
      <c r="EN225" s="223"/>
      <c r="EO225" s="223"/>
      <c r="EP225" s="223"/>
    </row>
    <row r="226" spans="1:146" ht="15.75" thickBot="1">
      <c r="A226" s="257">
        <f t="shared" si="181"/>
        <v>2.4609375000000018E-3</v>
      </c>
      <c r="B226" s="256">
        <v>126</v>
      </c>
      <c r="C226" s="230">
        <f t="shared" si="182"/>
        <v>25200</v>
      </c>
      <c r="D226" s="229">
        <f t="shared" si="315"/>
        <v>158336.26974092558</v>
      </c>
      <c r="E226" s="229" t="str">
        <f t="shared" si="316"/>
        <v>158336,269740926i</v>
      </c>
      <c r="F226" s="229" t="str">
        <f t="shared" si="320"/>
        <v>0,00336032794229706+0,00124018540959245i</v>
      </c>
      <c r="G226" s="229" t="str">
        <f t="shared" si="321"/>
        <v>-3,47097540609335+2,65102076593704i</v>
      </c>
      <c r="H226" s="229" t="str">
        <f t="shared" si="322"/>
        <v>0,0020043868775282-0,00335346797175645i</v>
      </c>
      <c r="I226" s="229" t="str">
        <f t="shared" si="317"/>
        <v>-0,00198980575780519+0,00329504220544438i</v>
      </c>
      <c r="J226" s="255" t="str">
        <f ca="1">IMPRODUCT(1/N_FFT2,EE100)</f>
        <v>0,0381658345092907-0,0000335592856481161i</v>
      </c>
      <c r="K226" s="254" t="str">
        <f t="shared" ca="1" si="318"/>
        <v>-0,0000758320179954315+0,000125824811973929i</v>
      </c>
      <c r="N226" s="246">
        <f t="shared" ca="1" si="185"/>
        <v>17.486482065262315</v>
      </c>
      <c r="O226" s="223">
        <f t="shared" ca="1" si="186"/>
        <v>7.4864820652623134</v>
      </c>
      <c r="P226" s="223" t="str">
        <f t="shared" ca="1" si="187"/>
        <v>-7,47746426974551-0,367344263836366i</v>
      </c>
      <c r="Q226" s="223" t="str">
        <f t="shared" ca="1" si="188"/>
        <v>7,45043260785438+0,733803563165521i</v>
      </c>
      <c r="R226" s="223" t="str">
        <f t="shared" ca="1" si="189"/>
        <v>-7,4054522012301-1,09849506543748i</v>
      </c>
      <c r="S226" s="223" t="str">
        <f t="shared" ca="1" si="190"/>
        <v>7,34263141161204+1,46054019688007i</v>
      </c>
      <c r="T226" s="223" t="str">
        <f t="shared" ca="1" si="191"/>
        <v>-7,26212157978495-1,81906675905973i</v>
      </c>
      <c r="U226" s="223" t="str">
        <f t="shared" ca="1" si="192"/>
        <v>7,16411666098524+2,17321103008612i</v>
      </c>
      <c r="V226" s="223" t="str">
        <f t="shared" ca="1" si="193"/>
        <v>-7,04885275764693-2,52211984538949i</v>
      </c>
      <c r="W226" s="223" t="str">
        <f t="shared" ca="1" si="194"/>
        <v>6,91660755060862+2,86495265307441i</v>
      </c>
      <c r="X226" s="223" t="str">
        <f t="shared" ca="1" si="195"/>
        <v>-6,7676996301579-3,20088353887718i</v>
      </c>
      <c r="Y226" s="223" t="str">
        <f t="shared" ca="1" si="196"/>
        <v>6,60248772851733+3,52910321587119i</v>
      </c>
      <c r="Z226" s="223" t="str">
        <f t="shared" ca="1" si="197"/>
        <v>-6,4213698556295-3,84882097410454i</v>
      </c>
      <c r="AA226" s="223" t="str">
        <f t="shared" ca="1" si="198"/>
        <v>6,22478234031347+4,15926658549507i</v>
      </c>
      <c r="AB226" s="223" t="str">
        <f t="shared" ca="1" si="199"/>
        <v>-6,01319877911352-4,45969215937176i</v>
      </c>
      <c r="AC226" s="223" t="str">
        <f t="shared" ca="1" si="200"/>
        <v>5,78712889536024+4,74937394421421i</v>
      </c>
      <c r="AD226" s="223" t="str">
        <f t="shared" ca="1" si="201"/>
        <v>-5,54711731120588-5,02761407122845i</v>
      </c>
      <c r="AE226" s="223" t="str">
        <f t="shared" ca="1" si="202"/>
        <v>5,29374223557823+5,29374223557867i</v>
      </c>
      <c r="AF226" s="223" t="str">
        <f t="shared" ca="1" si="203"/>
        <v>-5,02761407122854-5,5471173112058i</v>
      </c>
      <c r="AG226" s="223" t="str">
        <f t="shared" ca="1" si="204"/>
        <v>4,74937394421369+5,78712889536067i</v>
      </c>
      <c r="AH226" s="223" t="str">
        <f t="shared" ca="1" si="205"/>
        <v>-4,45969215937181-6,01319877911349i</v>
      </c>
      <c r="AI226" s="223" t="str">
        <f t="shared" ca="1" si="206"/>
        <v>4,15926658549512+6,22478234031343i</v>
      </c>
      <c r="AJ226" s="223" t="str">
        <f t="shared" ca="1" si="207"/>
        <v>-3,84882097410464-6,42136985562944i</v>
      </c>
      <c r="AK226" s="223" t="str">
        <f t="shared" ca="1" si="208"/>
        <v>3,52910321587132+6,60248772851726i</v>
      </c>
      <c r="AL226" s="223" t="str">
        <f t="shared" ca="1" si="209"/>
        <v>-3,20088353887728-6,76769963015785i</v>
      </c>
      <c r="AM226" s="223" t="str">
        <f t="shared" ca="1" si="210"/>
        <v>2,86495265307447+6,91660755060859i</v>
      </c>
      <c r="AN226" s="223" t="str">
        <f t="shared" ca="1" si="211"/>
        <v>-2,5221198453896-7,04885275764689i</v>
      </c>
      <c r="AO226" s="223" t="str">
        <f t="shared" ca="1" si="212"/>
        <v>2,17321103008618+7,16411666098522i</v>
      </c>
      <c r="AP226" s="223" t="str">
        <f t="shared" ca="1" si="213"/>
        <v>-1,81906675905986-7,26212157978491i</v>
      </c>
      <c r="AQ226" s="223" t="str">
        <f t="shared" ca="1" si="214"/>
        <v>1,46054019688016+7,34263141161202i</v>
      </c>
      <c r="AR226" s="223" t="str">
        <f t="shared" ca="1" si="215"/>
        <v>1,46054019688016+7,34263141161202i</v>
      </c>
      <c r="AS226" s="223" t="str">
        <f t="shared" ca="1" si="216"/>
        <v>0,733803563165698+7,45043260785437i</v>
      </c>
      <c r="AT226" s="223" t="str">
        <f t="shared" ca="1" si="217"/>
        <v>-0,367344263836052-7,47746426974552i</v>
      </c>
      <c r="AU226" s="223" t="str">
        <f t="shared" ca="1" si="218"/>
        <v>1,17393336221321E-13+7,48648206526231i</v>
      </c>
      <c r="AV226" s="223" t="str">
        <f t="shared" ca="1" si="219"/>
        <v>0,367344263835924-7,47746426974553i</v>
      </c>
      <c r="AW226" s="223" t="str">
        <f t="shared" ca="1" si="220"/>
        <v>-0,733803563168428+7,4504326078541i</v>
      </c>
      <c r="AX226" s="223" t="str">
        <f t="shared" ca="1" si="221"/>
        <v>1,09849506543637-7,40545220123027i</v>
      </c>
      <c r="AY226" s="223" t="str">
        <f t="shared" ca="1" si="222"/>
        <v>-1,46054019688222+7,34263141161161i</v>
      </c>
      <c r="AZ226" s="223" t="str">
        <f t="shared" ca="1" si="223"/>
        <v>1,81906675905819-7,26212157978533i</v>
      </c>
      <c r="BA226" s="223" t="str">
        <f t="shared" ca="1" si="224"/>
        <v>-2,17321103008748+7,16411666098483i</v>
      </c>
      <c r="BB226" s="223" t="str">
        <f t="shared" ca="1" si="225"/>
        <v>2,52211984538728-7,04885275764773i</v>
      </c>
      <c r="BC226" s="223" t="str">
        <f t="shared" ca="1" si="226"/>
        <v>-2,86495265307504+6,91660755060836i</v>
      </c>
      <c r="BD226" s="223" t="str">
        <f t="shared" ca="1" si="227"/>
        <v>3,20088353887438-6,76769963015923i</v>
      </c>
      <c r="BE226" s="223" t="str">
        <f t="shared" ca="1" si="228"/>
        <v>-3,52910321587112+6,60248772851737i</v>
      </c>
      <c r="BF226" s="223" t="str">
        <f t="shared" ca="1" si="229"/>
        <v>3,84882097410764-6,42136985562765i</v>
      </c>
      <c r="BG226" s="223" t="str">
        <f t="shared" ca="1" si="230"/>
        <v>-4,15926658549427+6,22478234031401i</v>
      </c>
      <c r="BH226" s="223" t="str">
        <f t="shared" ca="1" si="231"/>
        <v>4,4596921593741-6,01319877911179i</v>
      </c>
      <c r="BI226" s="223" t="str">
        <f t="shared" ca="1" si="232"/>
        <v>-4,74937394421297+5,78712889536126i</v>
      </c>
      <c r="BJ226" s="223" t="str">
        <f t="shared" ca="1" si="233"/>
        <v>5,02761407122999-5,54711731120449i</v>
      </c>
      <c r="BK226" s="223" t="str">
        <f t="shared" ca="1" si="234"/>
        <v>-5,29374223557708+5,29374223557982i</v>
      </c>
      <c r="BL226" s="223" t="str">
        <f t="shared" ca="1" si="235"/>
        <v>5,54711731120676-5,02761407122749i</v>
      </c>
      <c r="BM226" s="223" t="str">
        <f t="shared" ca="1" si="236"/>
        <v>-5,78712889535867+4,74937394421612i</v>
      </c>
      <c r="BN226" s="223" t="str">
        <f t="shared" ca="1" si="237"/>
        <v>6,01319877911392-4,45969215937122i</v>
      </c>
      <c r="BO226" s="223" t="str">
        <f t="shared" ca="1" si="238"/>
        <v>-6,22478234031174+4,15926658549765i</v>
      </c>
      <c r="BP226" s="223" t="str">
        <f t="shared" ca="1" si="239"/>
        <v>6,42136985562938-3,84882097410474i</v>
      </c>
      <c r="BQ226" s="223" t="str">
        <f t="shared" ca="1" si="240"/>
        <v>-6,60248772851896+3,52910321586814i</v>
      </c>
      <c r="BR226" s="223" t="str">
        <f t="shared" ca="1" si="241"/>
        <v>6,76769963015753-3,20088353887797i</v>
      </c>
      <c r="BS226" s="223" t="str">
        <f t="shared" ca="1" si="242"/>
        <v>-6,91660755060969+2,86495265307183i</v>
      </c>
      <c r="BT226" s="223" t="str">
        <f t="shared" ca="1" si="243"/>
        <v>7,04885275764635-2,52211984539111i</v>
      </c>
      <c r="BU226" s="223" t="str">
        <f t="shared" ca="1" si="244"/>
        <v>-7,16411666098587+2,17321103008405i</v>
      </c>
      <c r="BV226" s="223" t="str">
        <f t="shared" ca="1" si="245"/>
        <v>7,26212157978437-1,81906675906204i</v>
      </c>
      <c r="BW226" s="223" t="str">
        <f t="shared" ca="1" si="246"/>
        <v>-7,34263141161229+1,46054019687882i</v>
      </c>
      <c r="BX226" s="223" t="str">
        <f t="shared" ca="1" si="247"/>
        <v>7,40545220122967-1,09849506544039i</v>
      </c>
      <c r="BY226" s="223" t="str">
        <f t="shared" ca="1" si="248"/>
        <v>-7,45043260785444+0,733803563164967i</v>
      </c>
      <c r="BZ226" s="223" t="str">
        <f t="shared" ca="1" si="249"/>
        <v>7,47746426974534-0,367344263839889i</v>
      </c>
      <c r="CA226" s="223" t="str">
        <f t="shared" ca="1" si="250"/>
        <v>-7,48648206526231+2,34786672442642E-13i</v>
      </c>
      <c r="CB226" s="223" t="str">
        <f t="shared" ca="1" si="251"/>
        <v>7,47746426974535+0,367344263839632i</v>
      </c>
      <c r="CC226" s="223" t="str">
        <f t="shared" ca="1" si="252"/>
        <v>-7,45043260785446-0,733803563164712i</v>
      </c>
      <c r="CD226" s="223" t="str">
        <f t="shared" ca="1" si="253"/>
        <v>7,40545220122974+1,09849506543993i</v>
      </c>
      <c r="CE226" s="223" t="str">
        <f t="shared" ca="1" si="254"/>
        <v>-7,34263141161238-1,46054019687835i</v>
      </c>
      <c r="CF226" s="223" t="str">
        <f t="shared" ca="1" si="255"/>
        <v>7,26212157978443+1,81906675906179i</v>
      </c>
      <c r="CG226" s="223" t="str">
        <f t="shared" ca="1" si="256"/>
        <v>-7,16411666098594-2,1732110300838i</v>
      </c>
      <c r="CH226" s="223" t="str">
        <f t="shared" ca="1" si="257"/>
        <v>7,04885275764651+2,52211984539067i</v>
      </c>
      <c r="CI226" s="223" t="str">
        <f t="shared" ca="1" si="258"/>
        <v>-6,91660755060987-2,86495265307139i</v>
      </c>
      <c r="CJ226" s="223" t="str">
        <f t="shared" ca="1" si="259"/>
        <v>6,76769963015764+3,20088353887773i</v>
      </c>
      <c r="CK226" s="223" t="str">
        <f t="shared" ca="1" si="260"/>
        <v>-6,60248772851566-3,52910321587429i</v>
      </c>
      <c r="CL226" s="223" t="str">
        <f t="shared" ca="1" si="261"/>
        <v>6,42136985562962+3,84882097410434i</v>
      </c>
      <c r="CM226" s="223" t="str">
        <f t="shared" ca="1" si="262"/>
        <v>-6,22478234031188-4,15926658549744i</v>
      </c>
      <c r="CN226" s="223" t="str">
        <f t="shared" ca="1" si="263"/>
        <v>6,01319877911407+4,45969215937101i</v>
      </c>
      <c r="CO226" s="223" t="str">
        <f t="shared" ca="1" si="264"/>
        <v>-5,78712889535897-4,74937394421576i</v>
      </c>
      <c r="CP226" s="223" t="str">
        <f t="shared" ca="1" si="265"/>
        <v>5,54711731120707+5,02761407122713i</v>
      </c>
      <c r="CQ226" s="223" t="str">
        <f t="shared" ca="1" si="266"/>
        <v>-5,29374223557726-5,29374223557964i</v>
      </c>
      <c r="CR226" s="223" t="str">
        <f t="shared" ca="1" si="267"/>
        <v>5,02761407123033+5,54711731120417i</v>
      </c>
      <c r="CS226" s="223" t="str">
        <f t="shared" ca="1" si="268"/>
        <v>-4,74937394421334-5,78712889536096i</v>
      </c>
      <c r="CT226" s="223" t="str">
        <f t="shared" ca="1" si="269"/>
        <v>4,4596921593743+6,01319877911163i</v>
      </c>
      <c r="CU226" s="223" t="str">
        <f t="shared" ca="1" si="270"/>
        <v>-4,15926658549466-6,22478234031375i</v>
      </c>
      <c r="CV226" s="223" t="str">
        <f t="shared" ca="1" si="271"/>
        <v>3,84882097410165+6,42136985563124i</v>
      </c>
      <c r="CW226" s="223" t="str">
        <f t="shared" ca="1" si="272"/>
        <v>-3,52910321587134-6,60248772851724i</v>
      </c>
      <c r="CX226" s="223" t="str">
        <f t="shared" ca="1" si="273"/>
        <v>3,20088353887471+6,76769963015907i</v>
      </c>
      <c r="CY226" s="223" t="str">
        <f t="shared" ca="1" si="274"/>
        <v>-2,86495265307557-6,91660755060813i</v>
      </c>
      <c r="CZ226" s="223" t="str">
        <f t="shared" ca="1" si="275"/>
        <v>2,52211984538752+7,04885275764764i</v>
      </c>
      <c r="DA226" s="223" t="str">
        <f t="shared" ca="1" si="276"/>
        <v>-2,17321103008793-7,16411666098469i</v>
      </c>
      <c r="DB226" s="223" t="str">
        <f t="shared" ca="1" si="277"/>
        <v>1,81906675905875+7,26212157978519i</v>
      </c>
      <c r="DC226" s="223" t="str">
        <f t="shared" ca="1" si="278"/>
        <v>-1,46054019688258-7,34263141161154i</v>
      </c>
      <c r="DD226" s="223" t="str">
        <f t="shared" ca="1" si="279"/>
        <v>1,09849506543683+7,4054522012302i</v>
      </c>
      <c r="DE226" s="223" t="str">
        <f t="shared" ca="1" si="280"/>
        <v>-0,73380356316879-7,45043260785406i</v>
      </c>
      <c r="DF226" s="223" t="str">
        <f t="shared" ca="1" si="281"/>
        <v>0,367344263836287+7,47746426974552i</v>
      </c>
      <c r="DG226" s="223" t="str">
        <f t="shared" ca="1" si="282"/>
        <v>3,37144580484532E-12-7,48648206526231i</v>
      </c>
      <c r="DH226" s="223" t="str">
        <f t="shared" ca="1" si="283"/>
        <v>-0,367344263835796+7,47746426974554i</v>
      </c>
      <c r="DI226" s="223" t="str">
        <f t="shared" ca="1" si="284"/>
        <v>0,733803563168301-7,45043260785411i</v>
      </c>
      <c r="DJ226" s="223" t="str">
        <f t="shared" ca="1" si="285"/>
        <v>-1,09849506543634+7,40545220123027i</v>
      </c>
      <c r="DK226" s="223" t="str">
        <f t="shared" ca="1" si="286"/>
        <v>1,4605401968821-7,34263141161163i</v>
      </c>
      <c r="DL226" s="223" t="str">
        <f t="shared" ca="1" si="287"/>
        <v>-1,81906675905786+7,26212157978541i</v>
      </c>
      <c r="DM226" s="223" t="str">
        <f t="shared" ca="1" si="288"/>
        <v>2,17321103008746-7,16411666098483i</v>
      </c>
      <c r="DN226" s="223" t="str">
        <f t="shared" ca="1" si="289"/>
        <v>-2,52211984538706+7,0488527576478i</v>
      </c>
      <c r="DO226" s="223" t="str">
        <f t="shared" ca="1" si="290"/>
        <v>2,86495265307473-6,91660755060849i</v>
      </c>
      <c r="DP226" s="223" t="str">
        <f t="shared" ca="1" si="291"/>
        <v>-3,20088353887426+6,76769963015928i</v>
      </c>
      <c r="DQ226" s="223" t="str">
        <f t="shared" ca="1" si="292"/>
        <v>3,52910321587091-6,60248772851748i</v>
      </c>
      <c r="DR226" s="223" t="str">
        <f t="shared" ca="1" si="293"/>
        <v>-3,84882097410744+6,42136985562777i</v>
      </c>
      <c r="DS226" s="223" t="str">
        <f t="shared" ca="1" si="294"/>
        <v>4,15926658549425-6,22478234031402i</v>
      </c>
      <c r="DT226" s="223" t="str">
        <f t="shared" ca="1" si="295"/>
        <v>-4,45969215937391+6,01319877911192i</v>
      </c>
      <c r="DU226" s="223" t="str">
        <f t="shared" ca="1" si="296"/>
        <v>4,74937394421295-5,78712889536127i</v>
      </c>
      <c r="DV226" s="223" t="str">
        <f t="shared" ca="1" si="297"/>
        <v>-5,02761407122996+5,5471173112045i</v>
      </c>
      <c r="DW226" s="223" t="str">
        <f t="shared" ca="1" si="298"/>
        <v>5,29374223557677-5,29374223558013i</v>
      </c>
      <c r="DX226" s="223" t="str">
        <f t="shared" ca="1" si="299"/>
        <v>-5,54711731120674+5,0276140712275i</v>
      </c>
      <c r="DY226" s="223" t="str">
        <f t="shared" ca="1" si="300"/>
        <v>5,78712889535852-4,7493739442163i</v>
      </c>
      <c r="DZ226" s="223" t="str">
        <f t="shared" ca="1" si="301"/>
        <v>-6,01319877911365+4,45969215937158i</v>
      </c>
      <c r="EA226" s="223" t="str">
        <f t="shared" ca="1" si="302"/>
        <v>6,22478234031161-4,15926658549786i</v>
      </c>
      <c r="EB226" s="223" t="str">
        <f t="shared" ca="1" si="303"/>
        <v>-6,42136985562926+3,84882097410494i</v>
      </c>
      <c r="EC226" s="223" t="str">
        <f t="shared" ca="1" si="304"/>
        <v>6,60248772851885-3,52910321586835i</v>
      </c>
      <c r="ED226" s="223" t="str">
        <f t="shared" ca="1" si="305"/>
        <v>-6,76769963015743+3,20088353887818i</v>
      </c>
      <c r="EE226" s="223" t="str">
        <f t="shared" ca="1" si="306"/>
        <v>6,9166075506096-2,86495265307205i</v>
      </c>
      <c r="EF226" s="223" t="str">
        <f t="shared" ca="1" si="307"/>
        <v>-7,04885275764635+2,52211984539114i</v>
      </c>
      <c r="EG226" s="223" t="str">
        <f t="shared" ca="1" si="308"/>
        <v>7,1641166609858-2,17321103008427i</v>
      </c>
      <c r="EH226" s="223" t="str">
        <f t="shared" ca="1" si="309"/>
        <v>-7,26212157978426+1,81906675906247i</v>
      </c>
      <c r="EI226" s="223" t="str">
        <f t="shared" ca="1" si="310"/>
        <v>7,34263141161228-1,46054019687884i</v>
      </c>
      <c r="EJ226" s="223" t="str">
        <f t="shared" ca="1" si="311"/>
        <v>-7,40545220122964+1,09849506544063i</v>
      </c>
      <c r="EK226" s="223" t="str">
        <f t="shared" ca="1" si="312"/>
        <v>7,4504326078544-0,733803563165413i</v>
      </c>
      <c r="EL226" s="223" t="str">
        <f t="shared" ca="1" si="313"/>
        <v>-7,47746426974571+0,367344263832472i</v>
      </c>
      <c r="EM226" s="223" t="str">
        <f t="shared" ca="1" si="314"/>
        <v>7,48648206526231-4,69573344885284E-13i</v>
      </c>
      <c r="EN226" s="223"/>
      <c r="EO226" s="223"/>
      <c r="EP226" s="223"/>
    </row>
    <row r="227" spans="1:146" ht="15.75" thickBot="1">
      <c r="A227" s="257">
        <f t="shared" si="181"/>
        <v>2.4804687500000018E-3</v>
      </c>
      <c r="B227" s="256">
        <v>127</v>
      </c>
      <c r="C227" s="230">
        <f t="shared" si="182"/>
        <v>25400</v>
      </c>
      <c r="D227" s="229">
        <f t="shared" si="315"/>
        <v>159592.90680236148</v>
      </c>
      <c r="E227" s="229" t="str">
        <f t="shared" si="316"/>
        <v>159592,906802361i</v>
      </c>
      <c r="F227" s="229" t="str">
        <f t="shared" si="320"/>
        <v>0,00330935233068541+0,0012398051967686i</v>
      </c>
      <c r="G227" s="229" t="str">
        <f t="shared" si="321"/>
        <v>-3,4439324631096+2,66000741100254i</v>
      </c>
      <c r="H227" s="229" t="str">
        <f t="shared" si="322"/>
        <v>0,00200429132280298-0,00332705240050676i</v>
      </c>
      <c r="I227" s="229" t="str">
        <f t="shared" si="317"/>
        <v>-0,00198987311649494+0,00326997951339953i</v>
      </c>
      <c r="J227" s="255" t="str">
        <f ca="1">IMPRODUCT(1/N_FFT2,ED100)</f>
        <v>0,0345316756186766+0,00446169307261426i</v>
      </c>
      <c r="K227" s="254" t="str">
        <f t="shared" ca="1" si="318"/>
        <v>-0,0000833032979236536+0,000104039668737184i</v>
      </c>
      <c r="N227" s="246">
        <f t="shared" ca="1" si="185"/>
        <v>17.486485156671051</v>
      </c>
      <c r="O227" s="223">
        <f t="shared" ca="1" si="186"/>
        <v>7.4864851566710513</v>
      </c>
      <c r="P227" s="223" t="str">
        <f t="shared" ca="1" si="187"/>
        <v>-7,48423036731072-0,183727543063278i</v>
      </c>
      <c r="Q227" s="223" t="str">
        <f t="shared" ca="1" si="188"/>
        <v>7,47746735743052+0,367344415524552i</v>
      </c>
      <c r="R227" s="223" t="str">
        <f t="shared" ca="1" si="189"/>
        <v>-7,46620020081471-0,550740013445888i</v>
      </c>
      <c r="S227" s="223" t="str">
        <f t="shared" ca="1" si="190"/>
        <v>7,45043568437715+0,733803866176534i</v>
      </c>
      <c r="T227" s="223" t="str">
        <f t="shared" ca="1" si="191"/>
        <v>-7,43018330407302-0,916425702897124i</v>
      </c>
      <c r="U227" s="223" t="str">
        <f t="shared" ca="1" si="192"/>
        <v>7,40545525917896+1,09849551904165i</v>
      </c>
      <c r="V227" s="223" t="str">
        <f t="shared" ca="1" si="193"/>
        <v>-7,37626644494471-1,27990364256016i</v>
      </c>
      <c r="W227" s="223" t="str">
        <f t="shared" ca="1" si="194"/>
        <v>7,34263444362027+1,46054079998379i</v>
      </c>
      <c r="X227" s="223" t="str">
        <f t="shared" ca="1" si="195"/>
        <v>-7,30457951386576-1,64029818224267i</v>
      </c>
      <c r="Y227" s="223" t="str">
        <f t="shared" ca="1" si="196"/>
        <v>7,26212457854792+1,81906751021127i</v>
      </c>
      <c r="Z227" s="223" t="str">
        <f t="shared" ca="1" si="197"/>
        <v>-7,21529521093227-1,99674109993103i</v>
      </c>
      <c r="AA227" s="223" t="str">
        <f t="shared" ca="1" si="198"/>
        <v>7,16411961927905+2,1732119274744i</v>
      </c>
      <c r="AB227" s="223" t="str">
        <f t="shared" ca="1" si="199"/>
        <v>-7,10862862985065-2,34837369341502i</v>
      </c>
      <c r="AC227" s="223" t="str">
        <f t="shared" ca="1" si="200"/>
        <v>7,04885566834435+2,52212088685411i</v>
      </c>
      <c r="AD227" s="223" t="str">
        <f t="shared" ca="1" si="201"/>
        <v>-6,98483673975713-2,69434884897908i</v>
      </c>
      <c r="AE227" s="223" t="str">
        <f t="shared" ca="1" si="202"/>
        <v>6,91661040669804+2,86495383610494i</v>
      </c>
      <c r="AF227" s="223" t="str">
        <f t="shared" ca="1" si="203"/>
        <v>-6,84421776615838-3,03383308216818i</v>
      </c>
      <c r="AG227" s="223" t="str">
        <f t="shared" ca="1" si="204"/>
        <v>6,76770242475817+3,200884860625i</v>
      </c>
      <c r="AH227" s="223" t="str">
        <f t="shared" ca="1" si="205"/>
        <v>-6,68711047247798-3,36600854573057i</v>
      </c>
      <c r="AI227" s="223" t="str">
        <f t="shared" ca="1" si="206"/>
        <v>6,60249045489666+3,52910467315075i</v>
      </c>
      <c r="AJ227" s="223" t="str">
        <f t="shared" ca="1" si="207"/>
        <v>-6,51389334394801-3,69007499987815i</v>
      </c>
      <c r="AK227" s="223" t="str">
        <f t="shared" ca="1" si="208"/>
        <v>6,42137250721909+3,84882256340647i</v>
      </c>
      <c r="AL227" s="223" t="str">
        <f t="shared" ca="1" si="209"/>
        <v>-6,32498367580246-4,00525174013924i</v>
      </c>
      <c r="AM227" s="223" t="str">
        <f t="shared" ca="1" si="210"/>
        <v>6,22478491072583+4,15926830298984i</v>
      </c>
      <c r="AN227" s="223" t="str">
        <f t="shared" ca="1" si="211"/>
        <v>-6,1208365679791-4,31077947813917i</v>
      </c>
      <c r="AO227" s="223" t="str">
        <f t="shared" ca="1" si="212"/>
        <v>6,01320126215628+4,45969400092182i</v>
      </c>
      <c r="AP227" s="223" t="str">
        <f t="shared" ca="1" si="213"/>
        <v>-5,90194382874115-4,6059221707971i</v>
      </c>
      <c r="AQ227" s="223" t="str">
        <f t="shared" ca="1" si="214"/>
        <v>5,78713128505147+4,74937590538321i</v>
      </c>
      <c r="AR227" s="223" t="str">
        <f t="shared" ca="1" si="215"/>
        <v>5,78713128505147+4,74937590538321i</v>
      </c>
      <c r="AS227" s="223" t="str">
        <f t="shared" ca="1" si="216"/>
        <v>5,54711960178867+5,02761614729167i</v>
      </c>
      <c r="AT227" s="223" t="str">
        <f t="shared" ca="1" si="217"/>
        <v>-5,42206503627838-5,16223505309701i</v>
      </c>
      <c r="AU227" s="223" t="str">
        <f t="shared" ca="1" si="218"/>
        <v>5,29374442153438+5,29374442153469i</v>
      </c>
      <c r="AV227" s="223" t="str">
        <f t="shared" ca="1" si="219"/>
        <v>-5,16223505309931-5,42206503627619i</v>
      </c>
      <c r="AW227" s="223" t="str">
        <f t="shared" ca="1" si="220"/>
        <v>5,02761614729071+5,54711960178954i</v>
      </c>
      <c r="AX227" s="223" t="str">
        <f t="shared" ca="1" si="221"/>
        <v>-4,88996879351521-5,66883278986983i</v>
      </c>
      <c r="AY227" s="223" t="str">
        <f t="shared" ca="1" si="222"/>
        <v>4,74937590538048+5,7871312850537i</v>
      </c>
      <c r="AZ227" s="223" t="str">
        <f t="shared" ca="1" si="223"/>
        <v>-4,60592217079666-5,90194382874148i</v>
      </c>
      <c r="BA227" s="223" t="str">
        <f t="shared" ca="1" si="224"/>
        <v>4,45969400092386+6,01320126215477i</v>
      </c>
      <c r="BB227" s="223" t="str">
        <f t="shared" ca="1" si="225"/>
        <v>-4,3107794781375-6,12083656798027i</v>
      </c>
      <c r="BC227" s="223" t="str">
        <f t="shared" ca="1" si="226"/>
        <v>4,15926830299001+6,22478491072572i</v>
      </c>
      <c r="BD227" s="223" t="str">
        <f t="shared" ca="1" si="227"/>
        <v>-4,00525174014201-6,3249836758007i</v>
      </c>
      <c r="BE227" s="223" t="str">
        <f t="shared" ca="1" si="228"/>
        <v>3,84882256340536+6,42137250721976i</v>
      </c>
      <c r="BF227" s="223" t="str">
        <f t="shared" ca="1" si="229"/>
        <v>-3,69007499987962-6,51389334394718i</v>
      </c>
      <c r="BG227" s="223" t="str">
        <f t="shared" ca="1" si="230"/>
        <v>3,52910467314825+6,602490454898i</v>
      </c>
      <c r="BH227" s="223" t="str">
        <f t="shared" ca="1" si="231"/>
        <v>-3,36600854573004-6,68711047247825i</v>
      </c>
      <c r="BI227" s="223" t="str">
        <f t="shared" ca="1" si="232"/>
        <v>3,20088486062729+6,76770242475709i</v>
      </c>
      <c r="BJ227" s="223" t="str">
        <f t="shared" ca="1" si="233"/>
        <v>-3,03383308216637-6,84421776615918i</v>
      </c>
      <c r="BK227" s="223" t="str">
        <f t="shared" ca="1" si="234"/>
        <v>2,86495383610585+6,91661040669766i</v>
      </c>
      <c r="BL227" s="223" t="str">
        <f t="shared" ca="1" si="235"/>
        <v>-2,69434884898204-6,98483673975599i</v>
      </c>
      <c r="BM227" s="223" t="str">
        <f t="shared" ca="1" si="236"/>
        <v>2,52212088685284+7,0488556683448i</v>
      </c>
      <c r="BN227" s="223" t="str">
        <f t="shared" ca="1" si="237"/>
        <v>-2,34837369341677-7,10862862985007i</v>
      </c>
      <c r="BO227" s="223" t="str">
        <f t="shared" ca="1" si="238"/>
        <v>2,17321192747184+7,16411961927983i</v>
      </c>
      <c r="BP227" s="223" t="str">
        <f t="shared" ca="1" si="239"/>
        <v>-1,99674109993055-7,21529521093241i</v>
      </c>
      <c r="BQ227" s="223" t="str">
        <f t="shared" ca="1" si="240"/>
        <v>1,81906751021365+7,26212457854732i</v>
      </c>
      <c r="BR227" s="223" t="str">
        <f t="shared" ca="1" si="241"/>
        <v>-1,64029818224068-7,30457951386621i</v>
      </c>
      <c r="BS227" s="223" t="str">
        <f t="shared" ca="1" si="242"/>
        <v>1,46054079998469+7,34263444362009i</v>
      </c>
      <c r="BT227" s="223" t="str">
        <f t="shared" ca="1" si="243"/>
        <v>-1,27990364256415-7,37626644494401i</v>
      </c>
      <c r="BU227" s="223" t="str">
        <f t="shared" ca="1" si="244"/>
        <v>1,09849551904047+7,40545525917914i</v>
      </c>
      <c r="BV227" s="223" t="str">
        <f t="shared" ca="1" si="245"/>
        <v>-0,916425702898861-7,43018330407281i</v>
      </c>
      <c r="BW227" s="223" t="str">
        <f t="shared" ca="1" si="246"/>
        <v>0,733803866173803+7,45043568437742i</v>
      </c>
      <c r="BX227" s="223" t="str">
        <f t="shared" ca="1" si="247"/>
        <v>-0,550740013445856-7,46620020081471i</v>
      </c>
      <c r="BY227" s="223" t="str">
        <f t="shared" ca="1" si="248"/>
        <v>0,367344415527316+7,47746735743038i</v>
      </c>
      <c r="BZ227" s="223" t="str">
        <f t="shared" ca="1" si="249"/>
        <v>-0,183727543061316-7,48423036731077i</v>
      </c>
      <c r="CA227" s="223" t="str">
        <f t="shared" ca="1" si="250"/>
        <v>1,04554698238586E-12+7,48648515667105i</v>
      </c>
      <c r="CB227" s="223" t="str">
        <f t="shared" ca="1" si="251"/>
        <v>0,183727543066883-7,48423036731063i</v>
      </c>
      <c r="CC227" s="223" t="str">
        <f t="shared" ca="1" si="252"/>
        <v>-0,36734441552544+7,47746735743047i</v>
      </c>
      <c r="CD227" s="223" t="str">
        <f t="shared" ca="1" si="253"/>
        <v>0,550740013443983-7,46620020081485i</v>
      </c>
      <c r="CE227" s="223" t="str">
        <f t="shared" ca="1" si="254"/>
        <v>-0,733803866179345+7,45043568437687i</v>
      </c>
      <c r="CF227" s="223" t="str">
        <f t="shared" ca="1" si="255"/>
        <v>0,916425702896997-7,43018330407304i</v>
      </c>
      <c r="CG227" s="223" t="str">
        <f t="shared" ca="1" si="256"/>
        <v>-1,0984955190384+7,40545525917945i</v>
      </c>
      <c r="CH227" s="223" t="str">
        <f t="shared" ca="1" si="257"/>
        <v>1,2799036425621-7,37626644494437i</v>
      </c>
      <c r="CI227" s="223" t="str">
        <f t="shared" ca="1" si="258"/>
        <v>-1,46054079998285+7,34263444362045i</v>
      </c>
      <c r="CJ227" s="223" t="str">
        <f t="shared" ca="1" si="259"/>
        <v>1,64029818224612-7,30457951386499i</v>
      </c>
      <c r="CK227" s="223" t="str">
        <f t="shared" ca="1" si="260"/>
        <v>-1,81906751021183+7,26212457854778i</v>
      </c>
      <c r="CL227" s="223" t="str">
        <f t="shared" ca="1" si="261"/>
        <v>1,99674109992874-7,21529521093291i</v>
      </c>
      <c r="CM227" s="223" t="str">
        <f t="shared" ca="1" si="262"/>
        <v>-2,17321192747696+7,16411961927827i</v>
      </c>
      <c r="CN227" s="223" t="str">
        <f t="shared" ca="1" si="263"/>
        <v>2,34837369341478-7,10862862985072i</v>
      </c>
      <c r="CO227" s="223" t="str">
        <f t="shared" ca="1" si="264"/>
        <v>-2,52212088685107+7,04885566834543i</v>
      </c>
      <c r="CP227" s="223" t="str">
        <f t="shared" ca="1" si="265"/>
        <v>2,69434884898029-6,98483673975667i</v>
      </c>
      <c r="CQ227" s="223" t="str">
        <f t="shared" ca="1" si="266"/>
        <v>-2,86495383610411+6,91661040669837i</v>
      </c>
      <c r="CR227" s="223" t="str">
        <f t="shared" ca="1" si="267"/>
        <v>3,03383308217146-6,84421776615692i</v>
      </c>
      <c r="CS227" s="223" t="str">
        <f t="shared" ca="1" si="268"/>
        <v>-3,2008848606254+6,76770242475798i</v>
      </c>
      <c r="CT227" s="223" t="str">
        <f t="shared" ca="1" si="269"/>
        <v>3,36600854572855-6,687110472479i</v>
      </c>
      <c r="CU227" s="223" t="str">
        <f t="shared" ca="1" si="270"/>
        <v>-3,52910467315316+6,60249045489537i</v>
      </c>
      <c r="CV227" s="223" t="str">
        <f t="shared" ca="1" si="271"/>
        <v>3,69007499987799-6,51389334394811i</v>
      </c>
      <c r="CW227" s="223" t="str">
        <f t="shared" ca="1" si="272"/>
        <v>-3,84882256340375+6,42137250722072i</v>
      </c>
      <c r="CX227" s="223" t="str">
        <f t="shared" ca="1" si="273"/>
        <v>4,00525174014025-6,32498367580182i</v>
      </c>
      <c r="CY227" s="223" t="str">
        <f t="shared" ca="1" si="274"/>
        <v>-4,15926830298836+6,22478491072682i</v>
      </c>
      <c r="CZ227" s="223" t="str">
        <f t="shared" ca="1" si="275"/>
        <v>4,31077947814215-6,120836567977i</v>
      </c>
      <c r="DA227" s="223" t="str">
        <f t="shared" ca="1" si="276"/>
        <v>-4,45969400092244+6,01320126215583i</v>
      </c>
      <c r="DB227" s="223" t="str">
        <f t="shared" ca="1" si="277"/>
        <v>4,60592217079502-5,90194382874277i</v>
      </c>
      <c r="DC227" s="223" t="str">
        <f t="shared" ca="1" si="278"/>
        <v>-4,74937590538478+5,78713128505017i</v>
      </c>
      <c r="DD227" s="223" t="str">
        <f t="shared" ca="1" si="279"/>
        <v>4,88996879351379-5,66883278987106i</v>
      </c>
      <c r="DE227" s="223" t="str">
        <f t="shared" ca="1" si="280"/>
        <v>-5,02761614728939+5,54711960179073i</v>
      </c>
      <c r="DF227" s="223" t="str">
        <f t="shared" ca="1" si="281"/>
        <v>5,16223505309787-5,42206503627756i</v>
      </c>
      <c r="DG227" s="223" t="str">
        <f t="shared" ca="1" si="282"/>
        <v>-5,2937444215335+5,29374442153557i</v>
      </c>
      <c r="DH227" s="223" t="str">
        <f t="shared" ca="1" si="283"/>
        <v>5,42206503628053-5,16223505309475i</v>
      </c>
      <c r="DI227" s="223" t="str">
        <f t="shared" ca="1" si="284"/>
        <v>-5,54711960178877+5,02761614729156i</v>
      </c>
      <c r="DJ227" s="223" t="str">
        <f t="shared" ca="1" si="285"/>
        <v>5,66883278986915-4,88996879351601i</v>
      </c>
      <c r="DK227" s="223" t="str">
        <f t="shared" ca="1" si="286"/>
        <v>-5,78713128505318+4,74937590538112i</v>
      </c>
      <c r="DL227" s="223" t="str">
        <f t="shared" ca="1" si="287"/>
        <v>5,90194382874097-4,60592217079732i</v>
      </c>
      <c r="DM227" s="223" t="str">
        <f t="shared" ca="1" si="288"/>
        <v>-6,01320126215408+4,45969400092479i</v>
      </c>
      <c r="DN227" s="223" t="str">
        <f t="shared" ca="1" si="289"/>
        <v>6,12083656797973-4,31077947813827i</v>
      </c>
      <c r="DO227" s="223" t="str">
        <f t="shared" ca="1" si="290"/>
        <v>-6,2247849107252+4,15926830299079i</v>
      </c>
      <c r="DP227" s="223" t="str">
        <f t="shared" ca="1" si="291"/>
        <v>6,32498367580413-4,0052517401366i</v>
      </c>
      <c r="DQ227" s="223" t="str">
        <f t="shared" ca="1" si="292"/>
        <v>-6,42137250721922+3,84882256340625i</v>
      </c>
      <c r="DR227" s="223" t="str">
        <f t="shared" ca="1" si="293"/>
        <v>6,51389334394666-3,69007499988053i</v>
      </c>
      <c r="DS227" s="223" t="str">
        <f t="shared" ca="1" si="294"/>
        <v>-6,6024904548976+3,52910467314898i</v>
      </c>
      <c r="DT227" s="223" t="str">
        <f t="shared" ca="1" si="295"/>
        <v>6,68711047247769-3,36600854573116i</v>
      </c>
      <c r="DU227" s="223" t="str">
        <f t="shared" ca="1" si="296"/>
        <v>-6,76770242475664+3,20088486062823i</v>
      </c>
      <c r="DV227" s="223" t="str">
        <f t="shared" ca="1" si="297"/>
        <v>6,84421776615884-3,03383308216712i</v>
      </c>
      <c r="DW227" s="223" t="str">
        <f t="shared" ca="1" si="298"/>
        <v>-6,91661040669734+2,86495383610662i</v>
      </c>
      <c r="DX227" s="223" t="str">
        <f t="shared" ca="1" si="299"/>
        <v>6,98483673975829-2,69434884897607i</v>
      </c>
      <c r="DY227" s="223" t="str">
        <f t="shared" ca="1" si="300"/>
        <v>-7,04885566834445+2,52212088685382i</v>
      </c>
      <c r="DZ227" s="223" t="str">
        <f t="shared" ca="1" si="301"/>
        <v>7,10862862984981-2,34837369341755i</v>
      </c>
      <c r="EA227" s="223" t="str">
        <f t="shared" ca="1" si="302"/>
        <v>-7,16411961927952+2,17321192747284i</v>
      </c>
      <c r="EB227" s="223" t="str">
        <f t="shared" ca="1" si="303"/>
        <v>7,21529521093213-1,99674109993156i</v>
      </c>
      <c r="EC227" s="223" t="str">
        <f t="shared" ca="1" si="304"/>
        <v>-7,26212457854893+1,81906751020724i</v>
      </c>
      <c r="ED227" s="223" t="str">
        <f t="shared" ca="1" si="305"/>
        <v>7,30457951386602-1,6402981822415i</v>
      </c>
      <c r="EE227" s="223" t="str">
        <f t="shared" ca="1" si="306"/>
        <v>-7,34263444361992+1,4605407999855i</v>
      </c>
      <c r="EF227" s="223" t="str">
        <f t="shared" ca="1" si="307"/>
        <v>7,37626644494514-1,27990364255763i</v>
      </c>
      <c r="EG227" s="223" t="str">
        <f t="shared" ca="1" si="308"/>
        <v>-7,40545525917902+1,09849551904129i</v>
      </c>
      <c r="EH227" s="223" t="str">
        <f t="shared" ca="1" si="309"/>
        <v>7,43018330407271-0,916425702899692i</v>
      </c>
      <c r="EI227" s="223" t="str">
        <f t="shared" ca="1" si="310"/>
        <v>-7,45043568437731+0,733803866174843i</v>
      </c>
      <c r="EJ227" s="223" t="str">
        <f t="shared" ca="1" si="311"/>
        <v>7,46620020081463-0,550740013446899i</v>
      </c>
      <c r="EK227" s="223" t="str">
        <f t="shared" ca="1" si="312"/>
        <v>-7,47746735743071+0,367344415520709i</v>
      </c>
      <c r="EL227" s="223" t="str">
        <f t="shared" ca="1" si="313"/>
        <v>7,48423036731073-0,183727543062574i</v>
      </c>
      <c r="EM227" s="223" t="str">
        <f t="shared" ca="1" si="314"/>
        <v>-7,48648515667105+2,09109396477172E-12i</v>
      </c>
      <c r="EN227" s="223"/>
      <c r="EO227" s="223"/>
      <c r="EP227" s="223"/>
    </row>
    <row r="228" spans="1:146" ht="15.75" thickBot="1">
      <c r="A228" s="257">
        <f t="shared" si="181"/>
        <v>2.5000000000000018E-3</v>
      </c>
      <c r="B228" s="256">
        <v>128</v>
      </c>
      <c r="C228" s="230">
        <f t="shared" si="182"/>
        <v>25600</v>
      </c>
      <c r="D228" s="229">
        <f t="shared" si="315"/>
        <v>160849.54386379741</v>
      </c>
      <c r="E228" s="229" t="str">
        <f t="shared" si="316"/>
        <v>160849,543863797i</v>
      </c>
      <c r="F228" s="229" t="str">
        <f t="shared" si="320"/>
        <v>0,00325951515884125+0,00123922300280349i</v>
      </c>
      <c r="G228" s="229" t="str">
        <f t="shared" si="321"/>
        <v>-3,41702921309447+2,66860584148137i</v>
      </c>
      <c r="H228" s="229" t="str">
        <f t="shared" si="322"/>
        <v>0,00200419794199485-0,00330104980097883i</v>
      </c>
      <c r="I228" s="229" t="str">
        <f t="shared" si="317"/>
        <v>-0,0019899401883073+0,00324528917137914i</v>
      </c>
      <c r="J228" s="255" t="str">
        <f ca="1">IMPRODUCT(1/N_FFT2,EE100)</f>
        <v>0,0381658345092907-0,0000335592856481161i</v>
      </c>
      <c r="K228" s="254" t="str">
        <f t="shared" ca="1" si="318"/>
        <v>-0,0000758388183240101+0,000123925950420851i</v>
      </c>
      <c r="N228" s="246">
        <f t="shared" ca="1" si="185"/>
        <v>17.486477440689221</v>
      </c>
      <c r="O228" s="223">
        <f t="shared" ca="1" si="186"/>
        <v>7.4864774406892201</v>
      </c>
      <c r="P228" s="223" t="str">
        <f t="shared" ca="1" si="187"/>
        <v>-7,48647744068922-2,41898515852888E-14i</v>
      </c>
      <c r="Q228" s="223" t="str">
        <f t="shared" ca="1" si="188"/>
        <v>7,48647744068922-2,47629015557343E-14i</v>
      </c>
      <c r="R228" s="223" t="str">
        <f t="shared" ca="1" si="189"/>
        <v>-7,48647744068922-2,75161388075059E-15i</v>
      </c>
      <c r="S228" s="223" t="str">
        <f t="shared" ca="1" si="190"/>
        <v>7,48647744068922-2,09109667968877E-13i</v>
      </c>
      <c r="T228" s="223" t="str">
        <f t="shared" ca="1" si="191"/>
        <v>-7,48647744068922+2,48088429556311E-13i</v>
      </c>
      <c r="U228" s="223" t="str">
        <f t="shared" ca="1" si="192"/>
        <v>7,48647744068922-3,13664501953314E-13i</v>
      </c>
      <c r="V228" s="223" t="str">
        <f t="shared" ca="1" si="193"/>
        <v>-7,48647744068922+3,65941918945534E-13i</v>
      </c>
      <c r="W228" s="223" t="str">
        <f t="shared" ca="1" si="194"/>
        <v>7,48647744068922+3,53102677539718E-13i</v>
      </c>
      <c r="X228" s="223" t="str">
        <f t="shared" ca="1" si="195"/>
        <v>-7,48647744068922-3,008252605475E-13i</v>
      </c>
      <c r="Y228" s="223" t="str">
        <f t="shared" ca="1" si="196"/>
        <v>7,48647744068922+2,4854784355528E-13i</v>
      </c>
      <c r="Z228" s="223" t="str">
        <f t="shared" ca="1" si="197"/>
        <v>-7,48647744068922-1,96270426563061E-13i</v>
      </c>
      <c r="AA228" s="223" t="str">
        <f t="shared" ca="1" si="198"/>
        <v>7,48647744068922+1,17395698761274E-13i</v>
      </c>
      <c r="AB228" s="223" t="str">
        <f t="shared" ca="1" si="199"/>
        <v>-7,48647744068922-9,1715592578623E-14i</v>
      </c>
      <c r="AC228" s="223" t="str">
        <f t="shared" ca="1" si="200"/>
        <v>7,48647744068922+6,6035486395972E-14i</v>
      </c>
      <c r="AD228" s="223" t="str">
        <f t="shared" ca="1" si="201"/>
        <v>-7,48647744068922+1,2839241405815E-14i</v>
      </c>
      <c r="AE228" s="223" t="str">
        <f t="shared" ca="1" si="202"/>
        <v>7,48647744068922-3,85193475884661E-14i</v>
      </c>
      <c r="AF228" s="223" t="str">
        <f t="shared" ca="1" si="203"/>
        <v>-7,48647744068922+1,17394075390253E-13i</v>
      </c>
      <c r="AG228" s="223" t="str">
        <f t="shared" ca="1" si="204"/>
        <v>7,48647744068922-1,43074181572904E-13i</v>
      </c>
      <c r="AH228" s="223" t="str">
        <f t="shared" ca="1" si="205"/>
        <v>-7,48647744068922+2,21948909374691E-13i</v>
      </c>
      <c r="AI228" s="223" t="str">
        <f t="shared" ca="1" si="206"/>
        <v>7,48647744068922-2,47629015557343E-13i</v>
      </c>
      <c r="AJ228" s="223" t="str">
        <f t="shared" ca="1" si="207"/>
        <v>-7,48647744068922+3,26503743359129E-13i</v>
      </c>
      <c r="AK228" s="223" t="str">
        <f t="shared" ca="1" si="208"/>
        <v>7,48647744068922+3,92540853126123E-13i</v>
      </c>
      <c r="AL228" s="223" t="str">
        <f t="shared" ca="1" si="209"/>
        <v>-7,48647744068922-3,66860746943471E-13i</v>
      </c>
      <c r="AM228" s="223" t="str">
        <f t="shared" ca="1" si="210"/>
        <v>7,48647744068922+2,34791397522548E-13i</v>
      </c>
      <c r="AN228" s="223" t="str">
        <f t="shared" ca="1" si="211"/>
        <v>-7,48647744068922-2,09111291339898E-13i</v>
      </c>
      <c r="AO228" s="223" t="str">
        <f t="shared" ca="1" si="212"/>
        <v>7,48647744068922+1,83431185157246E-13i</v>
      </c>
      <c r="AP228" s="223" t="str">
        <f t="shared" ca="1" si="213"/>
        <v>-7,48647744068922-1,57751078974595E-13i</v>
      </c>
      <c r="AQ228" s="223" t="str">
        <f t="shared" ca="1" si="214"/>
        <v>7,48647744068922+1,32070972791944E-13i</v>
      </c>
      <c r="AR228" s="223" t="str">
        <f t="shared" ca="1" si="215"/>
        <v>7,48647744068922+1,32070972791944E-13i</v>
      </c>
      <c r="AS228" s="223" t="str">
        <f t="shared" ca="1" si="216"/>
        <v>7,48647744068922-2,567848281163E-14i</v>
      </c>
      <c r="AT228" s="223" t="str">
        <f t="shared" ca="1" si="217"/>
        <v>-7,48647744068922+5,13585889942811E-14i</v>
      </c>
      <c r="AU228" s="223" t="str">
        <f t="shared" ca="1" si="218"/>
        <v>7,48647744068922+2,90186011549468E-12i</v>
      </c>
      <c r="AV228" s="223" t="str">
        <f t="shared" ca="1" si="219"/>
        <v>-7,48647744068922-1,28034136073795E-12i</v>
      </c>
      <c r="AW228" s="223" t="str">
        <f t="shared" ca="1" si="220"/>
        <v>7,48647744068922-2,34788150780506E-13i</v>
      </c>
      <c r="AX228" s="223" t="str">
        <f t="shared" ca="1" si="221"/>
        <v>-7,48647744068922+1,74991766229896E-12i</v>
      </c>
      <c r="AY228" s="223" t="str">
        <f t="shared" ca="1" si="222"/>
        <v>7,48647744068922-3,37143641705569E-12i</v>
      </c>
      <c r="AZ228" s="223" t="str">
        <f t="shared" ca="1" si="223"/>
        <v>-7,48647744068922-2,66707034134315E-12i</v>
      </c>
      <c r="BA228" s="223" t="str">
        <f t="shared" ca="1" si="224"/>
        <v>7,48647744068922+1,04555158658642E-12i</v>
      </c>
      <c r="BB228" s="223" t="str">
        <f t="shared" ca="1" si="225"/>
        <v>-7,48647744068922+4,69577924932033E-13i</v>
      </c>
      <c r="BC228" s="223" t="str">
        <f t="shared" ca="1" si="226"/>
        <v>7,48647744068922-1,98470743645049E-12i</v>
      </c>
      <c r="BD228" s="223" t="str">
        <f t="shared" ca="1" si="227"/>
        <v>-7,48647744068922+3,49983694796894E-12i</v>
      </c>
      <c r="BE228" s="223" t="str">
        <f t="shared" ca="1" si="228"/>
        <v>7,48647744068922+2,32589132395335E-12i</v>
      </c>
      <c r="BF228" s="223" t="str">
        <f t="shared" ca="1" si="229"/>
        <v>-7,48647744068922-9,17151055673171E-13i</v>
      </c>
      <c r="BG228" s="223" t="str">
        <f t="shared" ca="1" si="230"/>
        <v>7,48647744068922-7,04367699083561E-13i</v>
      </c>
      <c r="BH228" s="223" t="str">
        <f t="shared" ca="1" si="231"/>
        <v>-7,48647744068922+2,32588645384029E-12i</v>
      </c>
      <c r="BI228" s="223" t="str">
        <f t="shared" ca="1" si="232"/>
        <v>7,48647744068922+3,71262030455856E-12i</v>
      </c>
      <c r="BJ228" s="223" t="str">
        <f t="shared" ca="1" si="233"/>
        <v>-7,48647744068922-2,09110154980182E-12i</v>
      </c>
      <c r="BK228" s="223" t="str">
        <f t="shared" ca="1" si="234"/>
        <v>7,48647744068922+4,69582795045097E-13i</v>
      </c>
      <c r="BL228" s="223" t="str">
        <f t="shared" ca="1" si="235"/>
        <v>-7,48647744068922+9,39157473235086E-13i</v>
      </c>
      <c r="BM228" s="223" t="str">
        <f t="shared" ca="1" si="236"/>
        <v>7,48647744068922-2,56067622799182E-12i</v>
      </c>
      <c r="BN228" s="223" t="str">
        <f t="shared" ca="1" si="237"/>
        <v>-7,48647744068922-3,47783053040703E-12i</v>
      </c>
      <c r="BO228" s="223" t="str">
        <f t="shared" ca="1" si="238"/>
        <v>7,48647744068922+1,8563117756503E-12i</v>
      </c>
      <c r="BP228" s="223" t="str">
        <f t="shared" ca="1" si="239"/>
        <v>-7,48647744068922-2,3479302089357E-13i</v>
      </c>
      <c r="BQ228" s="223" t="str">
        <f t="shared" ca="1" si="240"/>
        <v>7,48647744068922-1,17394724738661E-12i</v>
      </c>
      <c r="BR228" s="223" t="str">
        <f t="shared" ca="1" si="241"/>
        <v>-7,48647744068922+2,79546600214334E-12i</v>
      </c>
      <c r="BS228" s="223" t="str">
        <f t="shared" ca="1" si="242"/>
        <v>7,48647744068922+3,2430407562555E-12i</v>
      </c>
      <c r="BT228" s="223" t="str">
        <f t="shared" ca="1" si="243"/>
        <v>-7,48647744068922-1,62152200149877E-12i</v>
      </c>
      <c r="BU228" s="223" t="str">
        <f t="shared" ca="1" si="244"/>
        <v>7,48647744068922+3,24674204218359E-18i</v>
      </c>
      <c r="BV228" s="223" t="str">
        <f t="shared" ca="1" si="245"/>
        <v>-7,48647744068922+1,40873702153814E-12i</v>
      </c>
      <c r="BW228" s="223" t="str">
        <f t="shared" ca="1" si="246"/>
        <v>7,48647744068922-3,03025577629487E-12i</v>
      </c>
      <c r="BX228" s="223" t="str">
        <f t="shared" ca="1" si="247"/>
        <v>-7,48647744068922-2,79547249562743E-12i</v>
      </c>
      <c r="BY228" s="223" t="str">
        <f t="shared" ca="1" si="248"/>
        <v>7,48647744068922+1,38673222734724E-12i</v>
      </c>
      <c r="BZ228" s="223" t="str">
        <f t="shared" ca="1" si="249"/>
        <v>-7,48647744068922+2,34786527409485E-13i</v>
      </c>
      <c r="CA228" s="223" t="str">
        <f t="shared" ca="1" si="250"/>
        <v>7,48647744068922-1,64352679568967E-12i</v>
      </c>
      <c r="CB228" s="223" t="str">
        <f t="shared" ca="1" si="251"/>
        <v>-7,48647744068922+3,2650455504464E-12i</v>
      </c>
      <c r="CC228" s="223" t="str">
        <f t="shared" ca="1" si="252"/>
        <v>7,48647744068922+2,5606827214759E-12i</v>
      </c>
      <c r="CD228" s="223" t="str">
        <f t="shared" ca="1" si="253"/>
        <v>-7,48647744068922-1,15194245319571E-12i</v>
      </c>
      <c r="CE228" s="223" t="str">
        <f t="shared" ca="1" si="254"/>
        <v>7,48647744068922-4,69576301561012E-13i</v>
      </c>
      <c r="CF228" s="223" t="str">
        <f t="shared" ca="1" si="255"/>
        <v>-7,48647744068922+2,09109505631774E-12i</v>
      </c>
      <c r="CG228" s="223" t="str">
        <f t="shared" ca="1" si="256"/>
        <v>7,48647744068922-3,49983532459793E-12i</v>
      </c>
      <c r="CH228" s="223" t="str">
        <f t="shared" ca="1" si="257"/>
        <v>-7,48647744068922-2,32589294732438E-12i</v>
      </c>
      <c r="CI228" s="223" t="str">
        <f t="shared" ca="1" si="258"/>
        <v>7,48647744068922+9,17152679044188E-13i</v>
      </c>
      <c r="CJ228" s="223" t="str">
        <f t="shared" ca="1" si="259"/>
        <v>-7,48647744068922+7,0436607571254E-13i</v>
      </c>
      <c r="CK228" s="223" t="str">
        <f t="shared" ca="1" si="260"/>
        <v>7,48647744068922-2,32588483046927E-12i</v>
      </c>
      <c r="CL228" s="223" t="str">
        <f t="shared" ca="1" si="261"/>
        <v>-7,48647744068922-3,71262192792957E-12i</v>
      </c>
      <c r="CM228" s="223" t="str">
        <f t="shared" ca="1" si="262"/>
        <v>7,48647744068922+2,09110317317285E-12i</v>
      </c>
      <c r="CN228" s="223" t="str">
        <f t="shared" ca="1" si="263"/>
        <v>-7,48647744068922-6,82362904892662E-13i</v>
      </c>
      <c r="CO228" s="223" t="str">
        <f t="shared" ca="1" si="264"/>
        <v>7,48647744068922-9,39155849864069E-13i</v>
      </c>
      <c r="CP228" s="223" t="str">
        <f t="shared" ca="1" si="265"/>
        <v>-7,48647744068922+2,56067460462079E-12i</v>
      </c>
      <c r="CQ228" s="223" t="str">
        <f t="shared" ca="1" si="266"/>
        <v>7,48647744068922+3,47783215377805E-12i</v>
      </c>
      <c r="CR228" s="223" t="str">
        <f t="shared" ca="1" si="267"/>
        <v>-7,48647744068922-1,85631339902132E-12i</v>
      </c>
      <c r="CS228" s="223" t="str">
        <f t="shared" ca="1" si="268"/>
        <v>7,48647744068922+2,34794644264591E-13i</v>
      </c>
      <c r="CT228" s="223" t="str">
        <f t="shared" ca="1" si="269"/>
        <v>-7,48647744068922+1,38672411049214E-12i</v>
      </c>
      <c r="CU228" s="223" t="str">
        <f t="shared" ca="1" si="270"/>
        <v>7,48647744068922-2,58268589229578E-12i</v>
      </c>
      <c r="CV228" s="223" t="str">
        <f t="shared" ca="1" si="271"/>
        <v>-7,48647744068922-3,03026389314998E-12i</v>
      </c>
      <c r="CW228" s="223" t="str">
        <f t="shared" ca="1" si="272"/>
        <v>7,48647744068922+1,83430211134633E-12i</v>
      </c>
      <c r="CX228" s="223" t="str">
        <f t="shared" ca="1" si="273"/>
        <v>-7,48647744068922-2,12783356589607E-13i</v>
      </c>
      <c r="CY228" s="223" t="str">
        <f t="shared" ca="1" si="274"/>
        <v>7,48647744068922-1,40873539816712E-12i</v>
      </c>
      <c r="CZ228" s="223" t="str">
        <f t="shared" ca="1" si="275"/>
        <v>-7,48647744068922+3,03025415292385E-12i</v>
      </c>
      <c r="DA228" s="223" t="str">
        <f t="shared" ca="1" si="276"/>
        <v>7,48647744068922+3,008252605475E-12i</v>
      </c>
      <c r="DB228" s="223" t="str">
        <f t="shared" ca="1" si="277"/>
        <v>-7,48647744068922-1,38673385071826E-12i</v>
      </c>
      <c r="DC228" s="223" t="str">
        <f t="shared" ca="1" si="278"/>
        <v>7,48647744068922-2,34784904038464E-13i</v>
      </c>
      <c r="DD228" s="223" t="str">
        <f t="shared" ca="1" si="279"/>
        <v>-7,48647744068922+1,85630365879519E-12i</v>
      </c>
      <c r="DE228" s="223" t="str">
        <f t="shared" ca="1" si="280"/>
        <v>7,48647744068922-3,05226544059883E-12i</v>
      </c>
      <c r="DF228" s="223" t="str">
        <f t="shared" ca="1" si="281"/>
        <v>-7,48647744068922-2,56068434484692E-12i</v>
      </c>
      <c r="DG228" s="223" t="str">
        <f t="shared" ca="1" si="282"/>
        <v>7,48647744068922+9,39165590090195E-13i</v>
      </c>
      <c r="DH228" s="223" t="str">
        <f t="shared" ca="1" si="283"/>
        <v>-7,48647744068922+2,56796191713448E-13i</v>
      </c>
      <c r="DI228" s="223" t="str">
        <f t="shared" ca="1" si="284"/>
        <v>7,48647744068922-1,87831494647018E-12i</v>
      </c>
      <c r="DJ228" s="223" t="str">
        <f t="shared" ca="1" si="285"/>
        <v>-7,48647744068922+3,4998337012269E-12i</v>
      </c>
      <c r="DK228" s="223" t="str">
        <f t="shared" ca="1" si="286"/>
        <v>7,48647744068922+2,53867305717194E-12i</v>
      </c>
      <c r="DL228" s="223" t="str">
        <f t="shared" ca="1" si="287"/>
        <v>-7,48647744068922-9,17154302415213E-13i</v>
      </c>
      <c r="DM228" s="223" t="str">
        <f t="shared" ca="1" si="288"/>
        <v>7,48647744068922-7,04364452341519E-13i</v>
      </c>
      <c r="DN228" s="223" t="str">
        <f t="shared" ca="1" si="289"/>
        <v>-7,48647744068922+2,32588320709825E-12i</v>
      </c>
      <c r="DO228" s="223" t="str">
        <f t="shared" ca="1" si="290"/>
        <v>7,48647744068922-3,94740196185497E-12i</v>
      </c>
      <c r="DP228" s="223" t="str">
        <f t="shared" ca="1" si="291"/>
        <v>-7,48647744068922-2,09110479654387E-12i</v>
      </c>
      <c r="DQ228" s="223" t="str">
        <f t="shared" ca="1" si="292"/>
        <v>7,48647744068922+4,69586041787139E-13i</v>
      </c>
      <c r="DR228" s="223" t="str">
        <f t="shared" ca="1" si="293"/>
        <v>-7,48647744068922+7,26375740016502E-13i</v>
      </c>
      <c r="DS228" s="223" t="str">
        <f t="shared" ca="1" si="294"/>
        <v>7,48647744068922-2,34789449477323E-12i</v>
      </c>
      <c r="DT228" s="223" t="str">
        <f t="shared" ca="1" si="295"/>
        <v>-7,48647744068922-3,26505529067253E-12i</v>
      </c>
      <c r="DU228" s="223" t="str">
        <f t="shared" ca="1" si="296"/>
        <v>7,48647744068922+2,06909350886888E-12i</v>
      </c>
      <c r="DV228" s="223" t="str">
        <f t="shared" ca="1" si="297"/>
        <v>-7,48647744068922-4,47574754112155E-13i</v>
      </c>
      <c r="DW228" s="223" t="str">
        <f t="shared" ca="1" si="298"/>
        <v>7,48647744068922-1,17394400064458E-12i</v>
      </c>
      <c r="DX228" s="223" t="str">
        <f t="shared" ca="1" si="299"/>
        <v>-7,48647744068922+2,7954627554013E-12i</v>
      </c>
      <c r="DY228" s="223" t="str">
        <f t="shared" ca="1" si="300"/>
        <v>7,48647744068922+3,24304400299754E-12i</v>
      </c>
      <c r="DZ228" s="223" t="str">
        <f t="shared" ca="1" si="301"/>
        <v>-7,48647744068922-1,62152524824082E-12i</v>
      </c>
      <c r="EA228" s="223" t="str">
        <f t="shared" ca="1" si="302"/>
        <v>7,48647744068922+6,49348408436718E-18i</v>
      </c>
      <c r="EB228" s="223" t="str">
        <f t="shared" ca="1" si="303"/>
        <v>-7,48647744068922+1,62151226127265E-12i</v>
      </c>
      <c r="EC228" s="223" t="str">
        <f t="shared" ca="1" si="304"/>
        <v>7,48647744068922-2,81747404307628E-12i</v>
      </c>
      <c r="ED228" s="223" t="str">
        <f t="shared" ca="1" si="305"/>
        <v>-7,48647744068922-2,79547574236947E-12i</v>
      </c>
      <c r="EE228" s="223" t="str">
        <f t="shared" ca="1" si="306"/>
        <v>7,48647744068922+1,59951396056583E-12i</v>
      </c>
      <c r="EF228" s="223" t="str">
        <f t="shared" ca="1" si="307"/>
        <v>-7,48647744068922+2,20047941908993E-14i</v>
      </c>
      <c r="EG228" s="223" t="str">
        <f t="shared" ca="1" si="308"/>
        <v>7,48647744068922-1,64352354894763E-12i</v>
      </c>
      <c r="EH228" s="223" t="str">
        <f t="shared" ca="1" si="309"/>
        <v>-7,48647744068922+3,26504230370436E-12i</v>
      </c>
      <c r="EI228" s="223" t="str">
        <f t="shared" ca="1" si="310"/>
        <v>7,48647744068922+2,77346445469449E-12i</v>
      </c>
      <c r="EJ228" s="223" t="str">
        <f t="shared" ca="1" si="311"/>
        <v>-7,48647744068922-1,15194569993776E-12i</v>
      </c>
      <c r="EK228" s="223" t="str">
        <f t="shared" ca="1" si="312"/>
        <v>7,48647744068922-4,6957305481897E-13i</v>
      </c>
      <c r="EL228" s="223" t="str">
        <f t="shared" ca="1" si="313"/>
        <v>-7,48647744068922+2,0910918095757E-12i</v>
      </c>
      <c r="EM228" s="223" t="str">
        <f t="shared" ca="1" si="314"/>
        <v>7,48647744068922-3,28705359137934E-12i</v>
      </c>
      <c r="EN228" s="223"/>
      <c r="EO228" s="223"/>
      <c r="EP228" s="223"/>
    </row>
    <row r="229" spans="1:146" ht="15.75" thickBot="1">
      <c r="A229" s="257">
        <f t="shared" ref="A229:A292" si="323">A228+Div_Nt_load2</f>
        <v>2.5195312500000018E-3</v>
      </c>
      <c r="B229" s="256">
        <v>129</v>
      </c>
      <c r="C229" s="230">
        <f t="shared" ref="C229:C292" si="324">C228+1/time_load2</f>
        <v>25800</v>
      </c>
      <c r="D229" s="229">
        <f t="shared" si="315"/>
        <v>162106.18092523332</v>
      </c>
      <c r="E229" s="229" t="str">
        <f t="shared" si="316"/>
        <v>162106,180925233i</v>
      </c>
      <c r="F229" s="229" t="str">
        <f t="shared" ref="F229:F237" si="325">IF(freq_ratio2&gt;1,IMPRODUCT(Kth_2/(2/rload2-Kfeed2/Gdc_ccm2),IMDIV(COMPLEX(1,Rc_2*Coutput2*microF2*miliOhm2*D229),IMSUM(1,IMPRODUCT(E229,1/omega1_2),IMPRODUCT(E229,E229,1/omega2_2),IMPRODUCT(E229,E229,E229,1/omega3_2)))),IMPRODUCT(Kth_2/(2/rload2-Kfeed2/Gdc_dcm2),(IMDIV(COMPLEX(1,Rc_2*Coutput2*microF2*miliOhm2*D229),IMSUM(1,IMDIV(E229,omegat2),IMDIV(IMPRODUCT(E229,E229),omegapole0^2*(1-2*Gdc_dcm2/(Kfeed2*rload2))))))))</f>
        <v>0,00321078315764289+0,00123844955263111i</v>
      </c>
      <c r="G229" s="229" t="str">
        <f t="shared" ref="G229:G237" si="326">IMPRODUCT(IMPRODUCT(-currentransferratio2*RFB_2/(Rfeedforward2),IMDIV(COMPLEX(1,(Rfeedforward2*kiliOhm2+q_Rz_Cz_2*Rzero2)*q_Rz_Cz_2*Czero2*nanoF2*D229),IMPRODUCT(COMPLEX(1,q_Rz_Cz_2*Rzero2*Czero2*nanoF2*D229),COMPLEX(1,D229/(2*PI()*F_roll2*kilihertz2))))),IMSUM(feedtype2,IMDIV(COMPLEX(1,Rvolt2*Cvolt2*nanoF2*kiliOhm2*D229),IMPRODUCT(Rupper2*kiliOhm2*(Cvolt2*nanoF2+Cforward2*picoF2),COMPLEX(1,Rvolt2*Cvolt2*Cforward2*picoF2*nanoF2*kiliOhm2*D229/(Cvolt2*nanoF2+Cforward2*picoF2)),E229))))</f>
        <v>-3,39026954221705+2,67682433004325i</v>
      </c>
      <c r="H229" s="229" t="str">
        <f t="shared" si="322"/>
        <v>0,00200410667004462-0,00327545056255833i</v>
      </c>
      <c r="I229" s="229" t="str">
        <f t="shared" si="317"/>
        <v>-0,00199000694532543+0,0032209630532378i</v>
      </c>
      <c r="J229" s="255" t="str">
        <f ca="1">IMPRODUCT(1/N_FFT2,ED100)</f>
        <v>0,0345316756186766+0,00446169307261426i</v>
      </c>
      <c r="K229" s="254" t="str">
        <f t="shared" ca="1" si="318"/>
        <v>-0,0000830892228566688+0,000102346451131737i</v>
      </c>
      <c r="N229" s="246">
        <f t="shared" ref="N229:N292" ca="1" si="327">Ioutput2+O229</f>
        <v>17.486458917810435</v>
      </c>
      <c r="O229" s="223">
        <f t="shared" ref="O229:O292" ca="1" si="328">I_step2*(th_2/time_load2-0.5)+2*I_step2*(th_2/time_load2)*SUMPRODUCT((SIN(ROW(INDIRECT(1&amp;":"&amp;N_FFT2))*PI()*th_2/time_load2)/(ROW(INDIRECT(1&amp;":"&amp;N_FFT2))*PI()*th_2/time_load2))*(SIN(ROW(INDIRECT(1&amp;":"&amp;N_FFT2))*PI()*transient2/time_load2)/(ROW(INDIRECT(1&amp;":"&amp;N_FFT2))*PI()*transient2/time_load2))*COS(ROW(INDIRECT(1&amp;":"&amp;N_FFT2))*2*PI()*Div_Nt_load2*B229/time_load2-ROW(INDIRECT(1&amp;":"&amp;N_FFT2))*PI()*(time_load2-transient2)/time_load2))</f>
        <v>7.4864589178104337</v>
      </c>
      <c r="P229" s="223" t="str">
        <f t="shared" ref="P229:P292" ca="1" si="329">IMPRODUCT(O229,IMEXP(COMPLEX(0,-2*PI()*1*B229/Nt_load2)))</f>
        <v>-7,48420413635275+0,183726899129356i</v>
      </c>
      <c r="Q229" s="223" t="str">
        <f t="shared" ref="Q229:Q292" ca="1" si="330">IMPRODUCT(O229,IMEXP(COMPLEX(0,-2*PI()*2*B229/Nt_load2)))</f>
        <v>7,47744115017575-0,367343128044741i</v>
      </c>
      <c r="R229" s="223" t="str">
        <f t="shared" ref="R229:R292" ca="1" si="331">IMPRODUCT(O229,IMEXP(COMPLEX(0,-2*PI()*3*B229/Nt_load2)))</f>
        <v>-7,46617403304942+0,550738083195565i</v>
      </c>
      <c r="S229" s="223" t="str">
        <f t="shared" ref="S229:S292" ca="1" si="332">IMPRODUCT(O229,IMEXP(COMPLEX(0,-2*PI()*4*B229/Nt_load2)))</f>
        <v>7,45040957186377-0,733801294318853i</v>
      </c>
      <c r="T229" s="223" t="str">
        <f t="shared" ref="T229:T292" ca="1" si="333">IMPRODUCT(O229,IMEXP(COMPLEX(0,-2*PI()*5*B229/Nt_load2)))</f>
        <v>-7,43015726254088+0,916422490980232i</v>
      </c>
      <c r="U229" s="223" t="str">
        <f t="shared" ref="U229:U292" ca="1" si="334">IMPRODUCT(O229,IMEXP(COMPLEX(0,-2*PI()*6*B229/Nt_load2)))</f>
        <v>7,40542930431441-1,09849166900104i</v>
      </c>
      <c r="V229" s="223" t="str">
        <f t="shared" ref="V229:V292" ca="1" si="335">IMPRODUCT(O229,IMEXP(COMPLEX(0,-2*PI()*7*B229/Nt_load2)))</f>
        <v>-7,37624059238199+1,27989915671496i</v>
      </c>
      <c r="W229" s="223" t="str">
        <f t="shared" ref="W229:W292" ca="1" si="336">IMPRODUCT(O229,IMEXP(COMPLEX(0,-2*PI()*8*B229/Nt_load2)))</f>
        <v>7,34260870893198-1,46053568103609i</v>
      </c>
      <c r="X229" s="223" t="str">
        <f t="shared" ref="X229:X292" ca="1" si="337">IMPRODUCT(O229,IMEXP(COMPLEX(0,-2*PI()*9*B229/Nt_load2)))</f>
        <v>-7,30455391255353+1,64029243327593i</v>
      </c>
      <c r="Y229" s="223" t="str">
        <f t="shared" ref="Y229:Y292" ca="1" si="338">IMPRODUCT(O229,IMEXP(COMPLEX(0,-2*PI()*10*B229/Nt_load2)))</f>
        <v>7,26209912603319-1,81906113468771i</v>
      </c>
      <c r="Z229" s="223" t="str">
        <f t="shared" ref="Z229:Z292" ca="1" si="339">IMPRODUCT(O229,IMEXP(COMPLEX(0,-2*PI()*11*B229/Nt_load2)))</f>
        <v>-7,21526992254652+1,99673410169178i</v>
      </c>
      <c r="AA229" s="223" t="str">
        <f t="shared" ref="AA229:AA292" ca="1" si="340">IMPRODUCT(O229,IMEXP(COMPLEX(0,-2*PI()*12*B229/Nt_load2)))</f>
        <v>7,16409451025482-2,17320431073565i</v>
      </c>
      <c r="AB229" s="223" t="str">
        <f t="shared" ref="AB229:AB292" ca="1" si="341">IMPRODUCT(O229,IMEXP(COMPLEX(0,-2*PI()*13*B229/Nt_load2)))</f>
        <v>-7,10860371531313+2,34836546276337i</v>
      </c>
      <c r="AC229" s="223" t="str">
        <f t="shared" ref="AC229:AC292" ca="1" si="342">IMPRODUCT(O229,IMEXP(COMPLEX(0,-2*PI()*14*B229/Nt_load2)))</f>
        <v>7,04883096330088-2,52211204724812i</v>
      </c>
      <c r="AD229" s="223" t="str">
        <f t="shared" ref="AD229:AD292" ca="1" si="343">IMPRODUCT(O229,IMEXP(COMPLEX(0,-2*PI()*15*B229/Nt_load2)))</f>
        <v>-6,98481225908912+2,6943394057434i</v>
      </c>
      <c r="AE229" s="223" t="str">
        <f t="shared" ref="AE229:AE292" ca="1" si="344">IMPRODUCT(O229,IMEXP(COMPLEX(0,-2*PI()*16*B229/Nt_load2)))</f>
        <v>6,91658616515171-2,86494379492781i</v>
      </c>
      <c r="AF229" s="223" t="str">
        <f t="shared" ref="AF229:AF292" ca="1" si="345">IMPRODUCT(O229,IMEXP(COMPLEX(0,-2*PI()*17*B229/Nt_load2)))</f>
        <v>-6,84419377833592+3,03382244909804i</v>
      </c>
      <c r="AG229" s="223" t="str">
        <f t="shared" ref="AG229:AG292" ca="1" si="346">IMPRODUCT(O229,IMEXP(COMPLEX(0,-2*PI()*18*B229/Nt_load2)))</f>
        <v>6,76767870510928-3,20087364206613i</v>
      </c>
      <c r="AH229" s="223" t="str">
        <f t="shared" ref="AH229:AH292" ca="1" si="347">IMPRODUCT(O229,IMEXP(COMPLEX(0,-2*PI()*19*B229/Nt_load2)))</f>
        <v>-6,68708703529018+3,36599674844129i</v>
      </c>
      <c r="AI229" s="223" t="str">
        <f t="shared" ref="AI229:AI292" ca="1" si="348">IMPRODUCT(O229,IMEXP(COMPLEX(0,-2*PI()*20*B229/Nt_load2)))</f>
        <v>6,6024673142873-3,52909230423791i</v>
      </c>
      <c r="AJ229" s="223" t="str">
        <f t="shared" ref="AJ229:AJ292" ca="1" si="349">IMPRODUCT(O229,IMEXP(COMPLEX(0,-2*PI()*21*B229/Nt_load2)))</f>
        <v>-6,51387051385677+3,69006206679111i</v>
      </c>
      <c r="AK229" s="223" t="str">
        <f t="shared" ref="AK229:AK292" ca="1" si="350">IMPRODUCT(O229,IMEXP(COMPLEX(0,-2*PI()*22*B229/Nt_load2)))</f>
        <v>6,42135000139767-3,84880907393619i</v>
      </c>
      <c r="AL229" s="223" t="str">
        <f t="shared" ref="AL229:AL292" ca="1" si="351">IMPRODUCT(O229,IMEXP(COMPLEX(0,-2*PI()*23*B229/Nt_load2)))</f>
        <v>-6,32496150780745+4,00523770241136i</v>
      </c>
      <c r="AM229" s="223" t="str">
        <f t="shared" ref="AM229:AM292" ca="1" si="352">IMPRODUCT(O229,IMEXP(COMPLEX(0,-2*PI()*24*B229/Nt_load2)))</f>
        <v>6,22476309391088-4,15925372545945i</v>
      </c>
      <c r="AN229" s="223" t="str">
        <f t="shared" ref="AN229:AN292" ca="1" si="353">IMPRODUCT(O229,IMEXP(COMPLEX(0,-2*PI()*25*B229/Nt_load2)))</f>
        <v>-6,12081511548502+4,31076436958848i</v>
      </c>
      <c r="AO229" s="223" t="str">
        <f t="shared" ref="AO229:AO292" ca="1" si="354">IMPRODUCT(O229,IMEXP(COMPLEX(0,-2*PI()*26*B229/Nt_load2)))</f>
        <v>6,01318018690559-4,45967837045111i</v>
      </c>
      <c r="AP229" s="223" t="str">
        <f t="shared" ref="AP229:AP292" ca="1" si="355">IMPRODUCT(O229,IMEXP(COMPLEX(0,-2*PI()*27*B229/Nt_load2)))</f>
        <v>-5,90192314342924+4,60590602782098i</v>
      </c>
      <c r="AQ229" s="223" t="str">
        <f t="shared" ref="AQ229:AQ292" ca="1" si="356">IMPRODUCT(O229,IMEXP(COMPLEX(0,-2*PI()*28*B229/Nt_load2)))</f>
        <v>5,78711100213802-4,74935925962613i</v>
      </c>
      <c r="AR229" s="223" t="str">
        <f t="shared" ref="AR229:AR292" ca="1" si="357">IMPRODUCT(O229,IMEXP(COMPLEX(0,-2*PI()*28*B229/Nt_load2)))</f>
        <v>5,78711100213802-4,74935925962613i</v>
      </c>
      <c r="AS229" s="223" t="str">
        <f t="shared" ref="AS229:AS292" ca="1" si="358">IMPRODUCT(O229,IMEXP(COMPLEX(0,-2*PI()*30*B229/Nt_load2)))</f>
        <v>5,54710016007533-5,02759852634989i</v>
      </c>
      <c r="AT229" s="223" t="str">
        <f t="shared" ref="AT229:AT292" ca="1" si="359">IMPRODUCT(O229,IMEXP(COMPLEX(0,-2*PI()*31*B229/Nt_load2)))</f>
        <v>-5,42204603286005+5,16221696033884i</v>
      </c>
      <c r="AU229" s="223" t="str">
        <f t="shared" ref="AU229:AU292" ca="1" si="360">IMPRODUCT(O229,IMEXP(COMPLEX(0,-2*PI()*32*B229/Nt_load2)))</f>
        <v>5,2937258678574-5,29372586785912i</v>
      </c>
      <c r="AV229" s="223" t="str">
        <f t="shared" ref="AV229:AV292" ca="1" si="361">IMPRODUCT(O229,IMEXP(COMPLEX(0,-2*PI()*33*B229/Nt_load2)))</f>
        <v>-5,1622169603376+5,42204603286123i</v>
      </c>
      <c r="AW229" s="223" t="str">
        <f t="shared" ref="AW229:AW292" ca="1" si="362">IMPRODUCT(O229,IMEXP(COMPLEX(0,-2*PI()*34*B229/Nt_load2)))</f>
        <v>5,02759852634854-5,54710016007655i</v>
      </c>
      <c r="AX229" s="223" t="str">
        <f t="shared" ref="AX229:AX292" ca="1" si="363">IMPRODUCT(O229,IMEXP(COMPLEX(0,-2*PI()*35*B229/Nt_load2)))</f>
        <v>-4,8899516550013+5,6688129215748i</v>
      </c>
      <c r="AY229" s="223" t="str">
        <f t="shared" ref="AY229:AY292" ca="1" si="364">IMPRODUCT(O229,IMEXP(COMPLEX(0,-2*PI()*36*B229/Nt_load2)))</f>
        <v>4,74935925962414-5,78711100213965i</v>
      </c>
      <c r="AZ229" s="223" t="str">
        <f t="shared" ref="AZ229:AZ292" ca="1" si="365">IMPRODUCT(O229,IMEXP(COMPLEX(0,-2*PI()*37*B229/Nt_load2)))</f>
        <v>-4,60590602781897+5,90192314343082i</v>
      </c>
      <c r="BA229" s="223" t="str">
        <f t="shared" ref="BA229:BA292" ca="1" si="366">IMPRODUCT(O229,IMEXP(COMPLEX(0,-2*PI()*38*B229/Nt_load2)))</f>
        <v>4,45967837044854-6,01318018690749i</v>
      </c>
      <c r="BB229" s="223" t="str">
        <f t="shared" ref="BB229:BB292" ca="1" si="367">IMPRODUCT(O229,IMEXP(COMPLEX(0,-2*PI()*39*B229/Nt_load2)))</f>
        <v>-4,31076436958586+6,12081511548686i</v>
      </c>
      <c r="BC229" s="223" t="str">
        <f t="shared" ref="BC229:BC292" ca="1" si="368">IMPRODUCT(O229,IMEXP(COMPLEX(0,-2*PI()*40*B229/Nt_load2)))</f>
        <v>4,1592537254568-6,22476309391266i</v>
      </c>
      <c r="BD229" s="223" t="str">
        <f t="shared" ref="BD229:BD292" ca="1" si="369">IMPRODUCT(O229,IMEXP(COMPLEX(0,-2*PI()*41*B229/Nt_load2)))</f>
        <v>-4,00523770241423+6,32496150780564i</v>
      </c>
      <c r="BE229" s="223" t="str">
        <f t="shared" ref="BE229:BE292" ca="1" si="370">IMPRODUCT(O229,IMEXP(COMPLEX(0,-2*PI()*42*B229/Nt_load2)))</f>
        <v>3,84880907393911-6,42135000139592i</v>
      </c>
      <c r="BF229" s="223" t="str">
        <f t="shared" ref="BF229:BF292" ca="1" si="371">IMPRODUCT(O229,IMEXP(COMPLEX(0,-2*PI()*43*B229/Nt_load2)))</f>
        <v>-3,69006206679407+6,5138705138551i</v>
      </c>
      <c r="BG229" s="223" t="str">
        <f t="shared" ref="BG229:BG292" ca="1" si="372">IMPRODUCT(O229,IMEXP(COMPLEX(0,-2*PI()*44*B229/Nt_load2)))</f>
        <v>3,5290923042403-6,60246731428602i</v>
      </c>
      <c r="BH229" s="223" t="str">
        <f t="shared" ref="BH229:BH292" ca="1" si="373">IMPRODUCT(O229,IMEXP(COMPLEX(0,-2*PI()*45*B229/Nt_load2)))</f>
        <v>-3,36599674844371+6,68708703528897i</v>
      </c>
      <c r="BI229" s="223" t="str">
        <f t="shared" ref="BI229:BI292" ca="1" si="374">IMPRODUCT(O229,IMEXP(COMPLEX(0,-2*PI()*46*B229/Nt_load2)))</f>
        <v>3,20087364206858-6,76767870510812i</v>
      </c>
      <c r="BJ229" s="223" t="str">
        <f t="shared" ref="BJ229:BJ292" ca="1" si="375">IMPRODUCT(O229,IMEXP(COMPLEX(0,-2*PI()*47*B229/Nt_load2)))</f>
        <v>-3,03382244909983+6,84419377833513i</v>
      </c>
      <c r="BK229" s="223" t="str">
        <f t="shared" ref="BK229:BK292" ca="1" si="376">IMPRODUCT(O229,IMEXP(COMPLEX(0,-2*PI()*48*B229/Nt_load2)))</f>
        <v>2,86494379492967-6,91658616515093i</v>
      </c>
      <c r="BL229" s="223" t="str">
        <f t="shared" ref="BL229:BL292" ca="1" si="377">IMPRODUCT(O229,IMEXP(COMPLEX(0,-2*PI()*49*B229/Nt_load2)))</f>
        <v>-2,69433940574459+6,98481225908866i</v>
      </c>
      <c r="BM229" s="223" t="str">
        <f t="shared" ref="BM229:BM292" ca="1" si="378">IMPRODUCT(O229,IMEXP(COMPLEX(0,-2*PI()*50*B229/Nt_load2)))</f>
        <v>2,52211204724932-7,04883096330045i</v>
      </c>
      <c r="BN229" s="223" t="str">
        <f t="shared" ref="BN229:BN292" ca="1" si="379">IMPRODUCT(O229,IMEXP(COMPLEX(0,-2*PI()*51*B229/Nt_load2)))</f>
        <v>-2,34836546276463+7,10860371531271i</v>
      </c>
      <c r="BO229" s="223" t="str">
        <f t="shared" ref="BO229:BO292" ca="1" si="380">IMPRODUCT(O229,IMEXP(COMPLEX(0,-2*PI()*52*B229/Nt_load2)))</f>
        <v>2,17320431073621-7,16409451025466i</v>
      </c>
      <c r="BP229" s="223" t="str">
        <f t="shared" ref="BP229:BP292" ca="1" si="381">IMPRODUCT(O229,IMEXP(COMPLEX(0,-2*PI()*53*B229/Nt_load2)))</f>
        <v>-1,99673410169234+7,21526992254637i</v>
      </c>
      <c r="BQ229" s="223" t="str">
        <f t="shared" ref="BQ229:BQ292" ca="1" si="382">IMPRODUCT(O229,IMEXP(COMPLEX(0,-2*PI()*54*B229/Nt_load2)))</f>
        <v>1,81906113468809-7,26209912603309i</v>
      </c>
      <c r="BR229" s="223" t="str">
        <f t="shared" ref="BR229:BR292" ca="1" si="383">IMPRODUCT(O229,IMEXP(COMPLEX(0,-2*PI()*55*B229/Nt_load2)))</f>
        <v>-1,64029243327559+7,3045539125536i</v>
      </c>
      <c r="BS229" s="223" t="str">
        <f t="shared" ref="BS229:BS292" ca="1" si="384">IMPRODUCT(O229,IMEXP(COMPLEX(0,-2*PI()*56*B229/Nt_load2)))</f>
        <v>1,46053568103577-7,34260870893205i</v>
      </c>
      <c r="BT229" s="223" t="str">
        <f t="shared" ref="BT229:BT292" ca="1" si="385">IMPRODUCT(O229,IMEXP(COMPLEX(0,-2*PI()*57*B229/Nt_load2)))</f>
        <v>-1,27989915671463+7,37624059238204i</v>
      </c>
      <c r="BU229" s="223" t="str">
        <f t="shared" ref="BU229:BU292" ca="1" si="386">IMPRODUCT(O229,IMEXP(COMPLEX(0,-2*PI()*58*B229/Nt_load2)))</f>
        <v>1,098491669-7,40542930431457i</v>
      </c>
      <c r="BV229" s="223" t="str">
        <f t="shared" ref="BV229:BV292" ca="1" si="387">IMPRODUCT(O229,IMEXP(COMPLEX(0,-2*PI()*59*B229/Nt_load2)))</f>
        <v>-0,916422490979214+7,430157262541i</v>
      </c>
      <c r="BW229" s="223" t="str">
        <f t="shared" ref="BW229:BW292" ca="1" si="388">IMPRODUCT(O229,IMEXP(COMPLEX(0,-2*PI()*60*B229/Nt_load2)))</f>
        <v>0,733801294317099-7,45040957186394i</v>
      </c>
      <c r="BX229" s="223" t="str">
        <f t="shared" ref="BX229:BX292" ca="1" si="389">IMPRODUCT(O229,IMEXP(COMPLEX(0,-2*PI()*61*B229/Nt_load2)))</f>
        <v>-0,550738083193887+7,46617403304955i</v>
      </c>
      <c r="BY229" s="223" t="str">
        <f t="shared" ref="BY229:BY292" ca="1" si="390">IMPRODUCT(O229,IMEXP(COMPLEX(0,-2*PI()*62*B229/Nt_load2)))</f>
        <v>0,367343128042781-7,47744115017585i</v>
      </c>
      <c r="BZ229" s="223" t="str">
        <f t="shared" ref="BZ229:BZ292" ca="1" si="391">IMPRODUCT(O229,IMEXP(COMPLEX(0,-2*PI()*63*B229/Nt_load2)))</f>
        <v>-0,183726899127185+7,4842041363528i</v>
      </c>
      <c r="CA229" s="223" t="str">
        <f t="shared" ref="CA229:CA292" ca="1" si="392">IMPRODUCT(O229,IMEXP(COMPLEX(0,-2*PI()*64*B229/Nt_load2)))</f>
        <v>-2,45428010072685E-12-7,48645891781043i</v>
      </c>
      <c r="CB229" s="223" t="str">
        <f t="shared" ref="CB229:CB292" ca="1" si="393">IMPRODUCT(O229,IMEXP(COMPLEX(0,-2*PI()*65*B229/Nt_load2)))</f>
        <v>0,183726899132091+7,48420413635269i</v>
      </c>
      <c r="CC229" s="223" t="str">
        <f t="shared" ref="CC229:CC292" ca="1" si="394">IMPRODUCT(O229,IMEXP(COMPLEX(0,-2*PI()*66*B229/Nt_load2)))</f>
        <v>-0,367343128047683-7,47744115017561i</v>
      </c>
      <c r="CD229" s="223" t="str">
        <f t="shared" ref="CD229:CD292" ca="1" si="395">IMPRODUCT(O229,IMEXP(COMPLEX(0,-2*PI()*67*B229/Nt_load2)))</f>
        <v>0,550738083198994+7,46617403304916i</v>
      </c>
      <c r="CE229" s="223" t="str">
        <f t="shared" ref="CE229:CE292" ca="1" si="396">IMPRODUCT(O229,IMEXP(COMPLEX(0,-2*PI()*68*B229/Nt_load2)))</f>
        <v>-0,733801294322196-7,45040957186345i</v>
      </c>
      <c r="CF229" s="223" t="str">
        <f t="shared" ref="CF229:CF292" ca="1" si="397">IMPRODUCT(O229,IMEXP(COMPLEX(0,-2*PI()*69*B229/Nt_load2)))</f>
        <v>0,916422490976691+7,43015726254132i</v>
      </c>
      <c r="CG229" s="223" t="str">
        <f t="shared" ref="CG229:CG292" ca="1" si="398">IMPRODUCT(O229,IMEXP(COMPLEX(0,-2*PI()*70*B229/Nt_load2)))</f>
        <v>-1,0984916689977-7,40542930431491i</v>
      </c>
      <c r="CH229" s="223" t="str">
        <f t="shared" ref="CH229:CH292" ca="1" si="399">IMPRODUCT(O229,IMEXP(COMPLEX(0,-2*PI()*71*B229/Nt_load2)))</f>
        <v>1,27989915671234+7,37624059238244i</v>
      </c>
      <c r="CI229" s="223" t="str">
        <f t="shared" ref="CI229:CI292" ca="1" si="400">IMPRODUCT(O229,IMEXP(COMPLEX(0,-2*PI()*72*B229/Nt_load2)))</f>
        <v>-1,46053568103349-7,3426087089325i</v>
      </c>
      <c r="CJ229" s="223" t="str">
        <f t="shared" ref="CJ229:CJ292" ca="1" si="401">IMPRODUCT(O229,IMEXP(COMPLEX(0,-2*PI()*73*B229/Nt_load2)))</f>
        <v>1,64029243327332+7,30455391255412i</v>
      </c>
      <c r="CK229" s="223" t="str">
        <f t="shared" ref="CK229:CK292" ca="1" si="402">IMPRODUCT(O229,IMEXP(COMPLEX(0,-2*PI()*74*B229/Nt_load2)))</f>
        <v>-1,81906113468584-7,26209912603366i</v>
      </c>
      <c r="CL229" s="223" t="str">
        <f t="shared" ref="CL229:CL292" ca="1" si="403">IMPRODUCT(O229,IMEXP(COMPLEX(0,-2*PI()*75*B229/Nt_load2)))</f>
        <v>1,99673410168989+7,21526992254704i</v>
      </c>
      <c r="CM229" s="223" t="str">
        <f t="shared" ref="CM229:CM292" ca="1" si="404">IMPRODUCT(O229,IMEXP(COMPLEX(0,-2*PI()*76*B229/Nt_load2)))</f>
        <v>-2,17320431073378-7,16409451025539i</v>
      </c>
      <c r="CN229" s="223" t="str">
        <f t="shared" ref="CN229:CN292" ca="1" si="405">IMPRODUCT(O229,IMEXP(COMPLEX(0,-2*PI()*77*B229/Nt_load2)))</f>
        <v>2,34836546276222+7,10860371531351i</v>
      </c>
      <c r="CO229" s="223" t="str">
        <f t="shared" ref="CO229:CO292" ca="1" si="406">IMPRODUCT(O229,IMEXP(COMPLEX(0,-2*PI()*78*B229/Nt_load2)))</f>
        <v>-2,52211204724693-7,04883096330131i</v>
      </c>
      <c r="CP229" s="223" t="str">
        <f t="shared" ref="CP229:CP292" ca="1" si="407">IMPRODUCT(O229,IMEXP(COMPLEX(0,-2*PI()*79*B229/Nt_load2)))</f>
        <v>2,69433940574222+6,98481225908958i</v>
      </c>
      <c r="CQ229" s="223" t="str">
        <f t="shared" ref="CQ229:CQ292" ca="1" si="408">IMPRODUCT(O229,IMEXP(COMPLEX(0,-2*PI()*80*B229/Nt_load2)))</f>
        <v>-2,86494379492733-6,91658616515191i</v>
      </c>
      <c r="CR229" s="223" t="str">
        <f t="shared" ref="CR229:CR292" ca="1" si="409">IMPRODUCT(O229,IMEXP(COMPLEX(0,-2*PI()*81*B229/Nt_load2)))</f>
        <v>3,0338224490977+6,84419377833607i</v>
      </c>
      <c r="CS229" s="223" t="str">
        <f t="shared" ref="CS229:CS292" ca="1" si="410">IMPRODUCT(O229,IMEXP(COMPLEX(0,-2*PI()*82*B229/Nt_load2)))</f>
        <v>-3,20087364206628-6,76767870510921i</v>
      </c>
      <c r="CT229" s="223" t="str">
        <f t="shared" ref="CT229:CT292" ca="1" si="411">IMPRODUCT(O229,IMEXP(COMPLEX(0,-2*PI()*83*B229/Nt_load2)))</f>
        <v>3,36599674844163+6,68708703529001i</v>
      </c>
      <c r="CU229" s="223" t="str">
        <f t="shared" ref="CU229:CU292" ca="1" si="412">IMPRODUCT(O229,IMEXP(COMPLEX(0,-2*PI()*84*B229/Nt_load2)))</f>
        <v>-3,52909230423806-6,60246731428721i</v>
      </c>
      <c r="CV229" s="223" t="str">
        <f t="shared" ref="CV229:CV292" ca="1" si="413">IMPRODUCT(O229,IMEXP(COMPLEX(0,-2*PI()*85*B229/Nt_load2)))</f>
        <v>3,69006206679204+6,51387051385624i</v>
      </c>
      <c r="CW229" s="223" t="str">
        <f t="shared" ref="CW229:CW292" ca="1" si="414">IMPRODUCT(O229,IMEXP(COMPLEX(0,-2*PI()*86*B229/Nt_load2)))</f>
        <v>-3,84880907393693-6,42135000139723i</v>
      </c>
      <c r="CX229" s="223" t="str">
        <f t="shared" ref="CX229:CX292" ca="1" si="415">IMPRODUCT(O229,IMEXP(COMPLEX(0,-2*PI()*87*B229/Nt_load2)))</f>
        <v>4,00523770241227+6,32496150780688i</v>
      </c>
      <c r="CY229" s="223" t="str">
        <f t="shared" ref="CY229:CY292" ca="1" si="416">IMPRODUCT(O229,IMEXP(COMPLEX(0,-2*PI()*88*B229/Nt_load2)))</f>
        <v>-4,15925372546079-6,22476309390999i</v>
      </c>
      <c r="CZ229" s="223" t="str">
        <f t="shared" ref="CZ229:CZ292" ca="1" si="417">IMPRODUCT(O229,IMEXP(COMPLEX(0,-2*PI()*89*B229/Nt_load2)))</f>
        <v>4,31076436958996+6,12081511548397i</v>
      </c>
      <c r="DA229" s="223" t="str">
        <f t="shared" ref="DA229:DA292" ca="1" si="418">IMPRODUCT(O229,IMEXP(COMPLEX(0,-2*PI()*90*B229/Nt_load2)))</f>
        <v>-4,45967837045273-6,01318018690438i</v>
      </c>
      <c r="DB229" s="223" t="str">
        <f t="shared" ref="DB229:DB292" ca="1" si="419">IMPRODUCT(O229,IMEXP(COMPLEX(0,-2*PI()*91*B229/Nt_load2)))</f>
        <v>4,60590602782292+5,90192314342774i</v>
      </c>
      <c r="DC229" s="223" t="str">
        <f t="shared" ref="DC229:DC292" ca="1" si="420">IMPRODUCT(O229,IMEXP(COMPLEX(0,-2*PI()*92*B229/Nt_load2)))</f>
        <v>-4,74935925962818-5,78711100213633i</v>
      </c>
      <c r="DD229" s="223" t="str">
        <f t="shared" ref="DD229:DD292" ca="1" si="421">IMPRODUCT(O229,IMEXP(COMPLEX(0,-2*PI()*93*B229/Nt_load2)))</f>
        <v>4,8899516550051+5,66881292157152i</v>
      </c>
      <c r="DE229" s="223" t="str">
        <f t="shared" ref="DE229:DE292" ca="1" si="422">IMPRODUCT(O229,IMEXP(COMPLEX(0,-2*PI()*94*B229/Nt_load2)))</f>
        <v>-5,02759852635242-5,54710016007304i</v>
      </c>
      <c r="DF229" s="223" t="str">
        <f t="shared" ref="DF229:DF292" ca="1" si="423">IMPRODUCT(O229,IMEXP(COMPLEX(0,-2*PI()*95*B229/Nt_load2)))</f>
        <v>5,16221696034116+5,42204603285785i</v>
      </c>
      <c r="DG229" s="223" t="str">
        <f t="shared" ref="DG229:DG292" ca="1" si="424">IMPRODUCT(O229,IMEXP(COMPLEX(0,-2*PI()*96*B229/Nt_load2)))</f>
        <v>-5,29372586786101-5,29372586785551i</v>
      </c>
      <c r="DH229" s="223" t="str">
        <f t="shared" ref="DH229:DH292" ca="1" si="425">IMPRODUCT(O229,IMEXP(COMPLEX(0,-2*PI()*97*B229/Nt_load2)))</f>
        <v>5,42204603285793+5,16221696034107i</v>
      </c>
      <c r="DI229" s="223" t="str">
        <f t="shared" ref="DI229:DI292" ca="1" si="426">IMPRODUCT(O229,IMEXP(COMPLEX(0,-2*PI()*98*B229/Nt_load2)))</f>
        <v>-5,54710016007313-5,02759852635232i</v>
      </c>
      <c r="DJ229" s="223" t="str">
        <f t="shared" ref="DJ229:DJ292" ca="1" si="427">IMPRODUCT(O229,IMEXP(COMPLEX(0,-2*PI()*99*B229/Nt_load2)))</f>
        <v>5,66881292157161+4,889951655005i</v>
      </c>
      <c r="DK229" s="223" t="str">
        <f t="shared" ref="DK229:DK292" ca="1" si="428">IMPRODUCT(O229,IMEXP(COMPLEX(0,-2*PI()*100*B229/Nt_load2)))</f>
        <v>-5,78711100213641-4,74935925962809i</v>
      </c>
      <c r="DL229" s="223" t="str">
        <f t="shared" ref="DL229:DL292" ca="1" si="429">IMPRODUCT(O229,IMEXP(COMPLEX(0,-2*PI()*101*B229/Nt_load2)))</f>
        <v>5,90192314342781+4,60590602782281i</v>
      </c>
      <c r="DM229" s="223" t="str">
        <f t="shared" ref="DM229:DM292" ca="1" si="430">IMPRODUCT(O229,IMEXP(COMPLEX(0,-2*PI()*102*B229/Nt_load2)))</f>
        <v>-6,01318018690445-4,45967837045263i</v>
      </c>
      <c r="DN229" s="223" t="str">
        <f t="shared" ref="DN229:DN292" ca="1" si="431">IMPRODUCT(O229,IMEXP(COMPLEX(0,-2*PI()*103*B229/Nt_load2)))</f>
        <v>6,12081511548404+4,31076436958985i</v>
      </c>
      <c r="DO229" s="223" t="str">
        <f t="shared" ref="DO229:DO292" ca="1" si="432">IMPRODUCT(O229,IMEXP(COMPLEX(0,-2*PI()*104*B229/Nt_load2)))</f>
        <v>-6,22476309390983-4,15925372546103i</v>
      </c>
      <c r="DP229" s="223" t="str">
        <f t="shared" ref="DP229:DP292" ca="1" si="433">IMPRODUCT(O229,IMEXP(COMPLEX(0,-2*PI()*105*B229/Nt_load2)))</f>
        <v>6,32496150780695+4,00523770241216i</v>
      </c>
      <c r="DQ229" s="223" t="str">
        <f t="shared" ref="DQ229:DQ292" ca="1" si="434">IMPRODUCT(O229,IMEXP(COMPLEX(0,-2*PI()*106*B229/Nt_load2)))</f>
        <v>-6,42135000139708-3,84880907393718i</v>
      </c>
      <c r="DR229" s="223" t="str">
        <f t="shared" ref="DR229:DR292" ca="1" si="435">IMPRODUCT(O229,IMEXP(COMPLEX(0,-2*PI()*107*B229/Nt_load2)))</f>
        <v>6,51387051385631+3,69006206679193i</v>
      </c>
      <c r="DS229" s="223" t="str">
        <f t="shared" ref="DS229:DS292" ca="1" si="436">IMPRODUCT(O229,IMEXP(COMPLEX(0,-2*PI()*108*B229/Nt_load2)))</f>
        <v>-6,60246731428728-3,52909230423795i</v>
      </c>
      <c r="DT229" s="223" t="str">
        <f t="shared" ref="DT229:DT292" ca="1" si="437">IMPRODUCT(O229,IMEXP(COMPLEX(0,-2*PI()*109*B229/Nt_load2)))</f>
        <v>6,68708703529007+3,36599674844152i</v>
      </c>
      <c r="DU229" s="223" t="str">
        <f t="shared" ref="DU229:DU292" ca="1" si="438">IMPRODUCT(O229,IMEXP(COMPLEX(0,-2*PI()*110*B229/Nt_load2)))</f>
        <v>-6,76767870510927-3,20087364206617i</v>
      </c>
      <c r="DV229" s="223" t="str">
        <f t="shared" ref="DV229:DV292" ca="1" si="439">IMPRODUCT(O229,IMEXP(COMPLEX(0,-2*PI()*111*B229/Nt_load2)))</f>
        <v>6,84419377833613+3,03382244909759i</v>
      </c>
      <c r="DW229" s="223" t="str">
        <f t="shared" ref="DW229:DW292" ca="1" si="440">IMPRODUCT(O229,IMEXP(COMPLEX(0,-2*PI()*112*B229/Nt_load2)))</f>
        <v>-6,91658616515196-2,86494379492721i</v>
      </c>
      <c r="DX229" s="223" t="str">
        <f t="shared" ref="DX229:DX292" ca="1" si="441">IMPRODUCT(O229,IMEXP(COMPLEX(0,-2*PI()*113*B229/Nt_load2)))</f>
        <v>6,98481225908955+2,6943394057423i</v>
      </c>
      <c r="DY229" s="223" t="str">
        <f t="shared" ref="DY229:DY292" ca="1" si="442">IMPRODUCT(O229,IMEXP(COMPLEX(0,-2*PI()*114*B229/Nt_load2)))</f>
        <v>-7,04883096330135-2,52211204724681i</v>
      </c>
      <c r="DZ229" s="223" t="str">
        <f t="shared" ref="DZ229:DZ292" ca="1" si="443">IMPRODUCT(O229,IMEXP(COMPLEX(0,-2*PI()*115*B229/Nt_load2)))</f>
        <v>7,10860371531348+2,3483654627623i</v>
      </c>
      <c r="EA229" s="223" t="str">
        <f t="shared" ref="EA229:EA292" ca="1" si="444">IMPRODUCT(O229,IMEXP(COMPLEX(0,-2*PI()*116*B229/Nt_load2)))</f>
        <v>-7,16409451025543-2,17320431073365i</v>
      </c>
      <c r="EB229" s="223" t="str">
        <f t="shared" ref="EB229:EB292" ca="1" si="445">IMPRODUCT(O229,IMEXP(COMPLEX(0,-2*PI()*117*B229/Nt_load2)))</f>
        <v>7,21526992254702+1,99673410168997i</v>
      </c>
      <c r="EC229" s="223" t="str">
        <f t="shared" ref="EC229:EC292" ca="1" si="446">IMPRODUCT(O229,IMEXP(COMPLEX(0,-2*PI()*118*B229/Nt_load2)))</f>
        <v>-7,26209912603369-1,81906113468571i</v>
      </c>
      <c r="ED229" s="223" t="str">
        <f t="shared" ref="ED229:ED292" ca="1" si="447">IMPRODUCT(O229,IMEXP(COMPLEX(0,-2*PI()*119*B229/Nt_load2)))</f>
        <v>7,3045539125541+1,6402924332734i</v>
      </c>
      <c r="EE229" s="223" t="str">
        <f t="shared" ref="EE229:EE292" ca="1" si="448">IMPRODUCT(O229,IMEXP(COMPLEX(0,-2*PI()*120*B229/Nt_load2)))</f>
        <v>-7,34260870893253-1,46053568103336i</v>
      </c>
      <c r="EF229" s="223" t="str">
        <f t="shared" ref="EF229:EF292" ca="1" si="449">IMPRODUCT(O229,IMEXP(COMPLEX(0,-2*PI()*121*B229/Nt_load2)))</f>
        <v>7,3762405923825+1,27989915671201i</v>
      </c>
      <c r="EG229" s="223" t="str">
        <f t="shared" ref="EG229:EG292" ca="1" si="450">IMPRODUCT(O229,IMEXP(COMPLEX(0,-2*PI()*122*B229/Nt_load2)))</f>
        <v>-7,40542930431493-1,09849166899758i</v>
      </c>
      <c r="EH229" s="223" t="str">
        <f t="shared" ref="EH229:EH292" ca="1" si="451">IMPRODUCT(O229,IMEXP(COMPLEX(0,-2*PI()*123*B229/Nt_load2)))</f>
        <v>7,43015726254133+0,916422490976564i</v>
      </c>
      <c r="EI229" s="223" t="str">
        <f t="shared" ref="EI229:EI292" ca="1" si="452">IMPRODUCT(O229,IMEXP(COMPLEX(0,-2*PI()*124*B229/Nt_load2)))</f>
        <v>-7,45040957186348-0,733801294321857i</v>
      </c>
      <c r="EJ229" s="223" t="str">
        <f t="shared" ref="EJ229:EJ292" ca="1" si="453">IMPRODUCT(O229,IMEXP(COMPLEX(0,-2*PI()*125*B229/Nt_load2)))</f>
        <v>7,46617403304918+0,550738083198866i</v>
      </c>
      <c r="EK229" s="223" t="str">
        <f t="shared" ref="EK229:EK292" ca="1" si="454">IMPRODUCT(O229,IMEXP(COMPLEX(0,-2*PI()*126*B229/Nt_load2)))</f>
        <v>-7,47744115017562-0,367343128047555i</v>
      </c>
      <c r="EL229" s="223" t="str">
        <f t="shared" ref="EL229:EL292" ca="1" si="455">IMPRODUCT(O229,IMEXP(COMPLEX(0,-2*PI()*127*B229/Nt_load2)))</f>
        <v>7,48420413635269+0,183726899132176i</v>
      </c>
      <c r="EM229" s="223" t="str">
        <f t="shared" ref="EM229:EM292" ca="1" si="456">IMPRODUCT(O229,IMEXP(COMPLEX(0,-2*PI()*128*B229/Nt_load2)))</f>
        <v>-7,48645891781043-2,32589043938491E-12i</v>
      </c>
      <c r="EN229" s="223"/>
      <c r="EO229" s="223"/>
      <c r="EP229" s="223"/>
    </row>
    <row r="230" spans="1:146" ht="15.75" thickBot="1">
      <c r="A230" s="257">
        <f t="shared" si="323"/>
        <v>2.5390625000000018E-3</v>
      </c>
      <c r="B230" s="256">
        <v>130</v>
      </c>
      <c r="C230" s="230">
        <f t="shared" si="324"/>
        <v>26000</v>
      </c>
      <c r="D230" s="229">
        <f t="shared" ref="D230:D237" si="457">2*PI()*C230</f>
        <v>163362.81798666925</v>
      </c>
      <c r="E230" s="229" t="str">
        <f t="shared" ref="E230:E237" si="458">COMPLEX(0,D230)</f>
        <v>163362,817986669i</v>
      </c>
      <c r="F230" s="229" t="str">
        <f t="shared" si="325"/>
        <v>0,00316312425036846+0,00123749502687385i</v>
      </c>
      <c r="G230" s="229" t="str">
        <f t="shared" si="326"/>
        <v>-3,36365710242147+2,68467103579114i</v>
      </c>
      <c r="H230" s="229" t="str">
        <f t="shared" si="322"/>
        <v>0,00200401744429506-0,00325024537057745i</v>
      </c>
      <c r="I230" s="229" t="str">
        <f t="shared" ref="I230:I237" si="459">IMDIV(IMPRODUCT(-1,H230),IMSUM(1,IMPRODUCT(F230,G230,-1)))</f>
        <v>-0,0019900733622409+0,00319699326523663i</v>
      </c>
      <c r="J230" s="255" t="str">
        <f ca="1">IMPRODUCT(1/N_FFT2,EE100)</f>
        <v>0,0381658345092907-0,0000335592856481161i</v>
      </c>
      <c r="K230" s="254" t="str">
        <f t="shared" ref="K230:K237" ca="1" si="460">IMPRODUCT(I230,J230)</f>
        <v>-0,0000758455217944307+0,000122082701328762i</v>
      </c>
      <c r="N230" s="246">
        <f t="shared" ca="1" si="327"/>
        <v>17.486429555949162</v>
      </c>
      <c r="O230" s="223">
        <f t="shared" ca="1" si="328"/>
        <v>7.4864295559491625</v>
      </c>
      <c r="P230" s="223" t="str">
        <f t="shared" ca="1" si="329"/>
        <v>-7,47741182368213+0,367341687326442i</v>
      </c>
      <c r="Q230" s="223" t="str">
        <f t="shared" ca="1" si="330"/>
        <v>7,45038035138792-0,733798416352855i</v>
      </c>
      <c r="R230" s="223" t="str">
        <f t="shared" ca="1" si="331"/>
        <v>-7,40540026025098+1,09848736072106i</v>
      </c>
      <c r="S230" s="223" t="str">
        <f t="shared" ca="1" si="332"/>
        <v>7,34257991125068-1,46052995282093i</v>
      </c>
      <c r="T230" s="223" t="str">
        <f t="shared" ca="1" si="333"/>
        <v>-7,26207064410999+1,81905400033786i</v>
      </c>
      <c r="U230" s="223" t="str">
        <f t="shared" ca="1" si="334"/>
        <v>7,16406641270552-2,17319578743696i</v>
      </c>
      <c r="V230" s="223" t="str">
        <f t="shared" ca="1" si="335"/>
        <v>-7,04880331781478+2,52210215553464i</v>
      </c>
      <c r="W230" s="223" t="str">
        <f t="shared" ca="1" si="336"/>
        <v>6,9165590383289-2,86493255863028i</v>
      </c>
      <c r="X230" s="223" t="str">
        <f t="shared" ca="1" si="337"/>
        <v>-6,76765216230095+3,20086108825304i</v>
      </c>
      <c r="Y230" s="223" t="str">
        <f t="shared" ca="1" si="338"/>
        <v>6,60244141943771-3,52907846315189i</v>
      </c>
      <c r="Z230" s="223" t="str">
        <f t="shared" ca="1" si="339"/>
        <v>-6,42132481688911+3,8487939789229i</v>
      </c>
      <c r="AA230" s="223" t="str">
        <f t="shared" ca="1" si="340"/>
        <v>6,22473868041538-4,15923741288349i</v>
      </c>
      <c r="AB230" s="223" t="str">
        <f t="shared" ca="1" si="341"/>
        <v>-6,01315660323783+4,45966087961029i</v>
      </c>
      <c r="AC230" s="223" t="str">
        <f t="shared" ca="1" si="342"/>
        <v>5,78708830511232-4,74934063265853i</v>
      </c>
      <c r="AD230" s="223" t="str">
        <f t="shared" ca="1" si="343"/>
        <v>-5,54707840437119+5,02757880812901i</v>
      </c>
      <c r="AE230" s="223" t="str">
        <f t="shared" ca="1" si="344"/>
        <v>5,29370510588726-5,29370510588683i</v>
      </c>
      <c r="AF230" s="223" t="str">
        <f t="shared" ca="1" si="345"/>
        <v>-5,02757880812891+5,54707840437128i</v>
      </c>
      <c r="AG230" s="223" t="str">
        <f t="shared" ca="1" si="346"/>
        <v>4,74934063265842-5,78708830511241i</v>
      </c>
      <c r="AH230" s="223" t="str">
        <f t="shared" ca="1" si="347"/>
        <v>-4,45966087961077+6,01315660323747i</v>
      </c>
      <c r="AI230" s="223" t="str">
        <f t="shared" ca="1" si="348"/>
        <v>4,15923741288337-6,22473868041546i</v>
      </c>
      <c r="AJ230" s="223" t="str">
        <f t="shared" ca="1" si="349"/>
        <v>-3,84879397892273+6,42132481688921i</v>
      </c>
      <c r="AK230" s="223" t="str">
        <f t="shared" ca="1" si="350"/>
        <v>3,52907846315239-6,60244141943744i</v>
      </c>
      <c r="AL230" s="223" t="str">
        <f t="shared" ca="1" si="351"/>
        <v>-3,20086108825289+6,76765216230102i</v>
      </c>
      <c r="AM230" s="223" t="str">
        <f t="shared" ca="1" si="352"/>
        <v>2,86493255863013-6,91655903832897i</v>
      </c>
      <c r="AN230" s="223" t="str">
        <f t="shared" ca="1" si="353"/>
        <v>-2,52210215553519+7,04880331781459i</v>
      </c>
      <c r="AO230" s="223" t="str">
        <f t="shared" ca="1" si="354"/>
        <v>2,1731957874368-7,16406641270558i</v>
      </c>
      <c r="AP230" s="223" t="str">
        <f t="shared" ca="1" si="355"/>
        <v>-1,81905400033771+7,26207064411002i</v>
      </c>
      <c r="AQ230" s="223" t="str">
        <f t="shared" ca="1" si="356"/>
        <v>1,4605299528215-7,34257991125057i</v>
      </c>
      <c r="AR230" s="223" t="str">
        <f t="shared" ca="1" si="357"/>
        <v>1,4605299528215-7,34257991125057i</v>
      </c>
      <c r="AS230" s="223" t="str">
        <f t="shared" ca="1" si="358"/>
        <v>0,73379841635293-7,45038035138792i</v>
      </c>
      <c r="AT230" s="223" t="str">
        <f t="shared" ca="1" si="359"/>
        <v>-0,367341687326817+7,47741182368211i</v>
      </c>
      <c r="AU230" s="223" t="str">
        <f t="shared" ca="1" si="360"/>
        <v>2,09108736309234E-12-7,48642955594916i</v>
      </c>
      <c r="AV230" s="223" t="str">
        <f t="shared" ca="1" si="361"/>
        <v>0,367341687323383+7,47741182368228i</v>
      </c>
      <c r="AW230" s="223" t="str">
        <f t="shared" ca="1" si="362"/>
        <v>-0,73379841635618-7,45038035138759i</v>
      </c>
      <c r="AX230" s="223" t="str">
        <f t="shared" ca="1" si="363"/>
        <v>1,09848736072339+7,40540026025063i</v>
      </c>
      <c r="AY230" s="223" t="str">
        <f t="shared" ca="1" si="364"/>
        <v>-1,46052995282251-7,34257991125037i</v>
      </c>
      <c r="AZ230" s="223" t="str">
        <f t="shared" ca="1" si="365"/>
        <v>1,81905400033798+7,26207064410995i</v>
      </c>
      <c r="BA230" s="223" t="str">
        <f t="shared" ca="1" si="366"/>
        <v>-2,17319578743635-7,16406641270571i</v>
      </c>
      <c r="BB230" s="223" t="str">
        <f t="shared" ca="1" si="367"/>
        <v>2,52210215553335+7,04880331781525i</v>
      </c>
      <c r="BC230" s="223" t="str">
        <f t="shared" ca="1" si="368"/>
        <v>-2,86493255862764-6,91655903833i</v>
      </c>
      <c r="BD230" s="223" t="str">
        <f t="shared" ca="1" si="369"/>
        <v>3,20086108824978+6,76765216230249i</v>
      </c>
      <c r="BE230" s="223" t="str">
        <f t="shared" ca="1" si="370"/>
        <v>-3,52907846315471-6,60244141943621i</v>
      </c>
      <c r="BF230" s="223" t="str">
        <f t="shared" ca="1" si="371"/>
        <v>3,84879397892426+6,4213248168883i</v>
      </c>
      <c r="BG230" s="223" t="str">
        <f t="shared" ca="1" si="372"/>
        <v>-4,15923741288428-6,22473868041485i</v>
      </c>
      <c r="BH230" s="223" t="str">
        <f t="shared" ca="1" si="373"/>
        <v>4,45966087961036+6,01315660323778i</v>
      </c>
      <c r="BI230" s="223" t="str">
        <f t="shared" ca="1" si="374"/>
        <v>-4,74934063265754-5,78708830511315i</v>
      </c>
      <c r="BJ230" s="223" t="str">
        <f t="shared" ca="1" si="375"/>
        <v>5,02757880812743+5,54707840437263i</v>
      </c>
      <c r="BK230" s="223" t="str">
        <f t="shared" ca="1" si="376"/>
        <v>-5,29370510588486-5,29370510588923i</v>
      </c>
      <c r="BL230" s="223" t="str">
        <f t="shared" ca="1" si="377"/>
        <v>5,54707840437334+5,02757880812663i</v>
      </c>
      <c r="BM230" s="223" t="str">
        <f t="shared" ca="1" si="378"/>
        <v>-5,78708830511395-4,74934063265654i</v>
      </c>
      <c r="BN230" s="223" t="str">
        <f t="shared" ca="1" si="379"/>
        <v>6,01315660323842+4,4596608796095i</v>
      </c>
      <c r="BO230" s="223" t="str">
        <f t="shared" ca="1" si="380"/>
        <v>-6,22473868041557-4,15923741288321i</v>
      </c>
      <c r="BP230" s="223" t="str">
        <f t="shared" ca="1" si="381"/>
        <v>6,42132481688885+3,84879397892335i</v>
      </c>
      <c r="BQ230" s="223" t="str">
        <f t="shared" ca="1" si="382"/>
        <v>-6,60244141943681-3,52907846315358i</v>
      </c>
      <c r="BR230" s="223" t="str">
        <f t="shared" ca="1" si="383"/>
        <v>6,76765216229977+3,20086108825555i</v>
      </c>
      <c r="BS230" s="223" t="str">
        <f t="shared" ca="1" si="384"/>
        <v>-6,9165590383276-2,86493255863344i</v>
      </c>
      <c r="BT230" s="223" t="str">
        <f t="shared" ca="1" si="385"/>
        <v>7,04880331781561+2,52210215553234i</v>
      </c>
      <c r="BU230" s="223" t="str">
        <f t="shared" ca="1" si="386"/>
        <v>-7,16406641270605-2,17319578743523i</v>
      </c>
      <c r="BV230" s="223" t="str">
        <f t="shared" ca="1" si="387"/>
        <v>7,26207064411021+1,81905400033695i</v>
      </c>
      <c r="BW230" s="223" t="str">
        <f t="shared" ca="1" si="388"/>
        <v>-7,3425799112506-1,46052995282136i</v>
      </c>
      <c r="BX230" s="223" t="str">
        <f t="shared" ca="1" si="389"/>
        <v>7,40540026025079+1,09848736072234i</v>
      </c>
      <c r="BY230" s="223" t="str">
        <f t="shared" ca="1" si="390"/>
        <v>-7,45038035138771-0,733798416355012i</v>
      </c>
      <c r="BZ230" s="223" t="str">
        <f t="shared" ca="1" si="391"/>
        <v>7,47741182368197+0,367341687329755i</v>
      </c>
      <c r="CA230" s="223" t="str">
        <f t="shared" ca="1" si="392"/>
        <v>-7,48642955594916+3,26502466667848E-12i</v>
      </c>
      <c r="CB230" s="223" t="str">
        <f t="shared" ca="1" si="393"/>
        <v>7,47741182368201-0,367341687328839i</v>
      </c>
      <c r="CC230" s="223" t="str">
        <f t="shared" ca="1" si="394"/>
        <v>-7,4503803513878+0,733798416354099i</v>
      </c>
      <c r="CD230" s="223" t="str">
        <f t="shared" ca="1" si="395"/>
        <v>7,40540026025093-1,09848736072143i</v>
      </c>
      <c r="CE230" s="223" t="str">
        <f t="shared" ca="1" si="396"/>
        <v>-7,34257991125078+1,46052995282046i</v>
      </c>
      <c r="CF230" s="223" t="str">
        <f t="shared" ca="1" si="397"/>
        <v>7,26207064411044-1,81905400033606i</v>
      </c>
      <c r="CG230" s="223" t="str">
        <f t="shared" ca="1" si="398"/>
        <v>-7,16406641270632+2,17319578743436i</v>
      </c>
      <c r="CH230" s="223" t="str">
        <f t="shared" ca="1" si="399"/>
        <v>7,04880331781591-2,52210215553148i</v>
      </c>
      <c r="CI230" s="223" t="str">
        <f t="shared" ca="1" si="400"/>
        <v>-6,91655903832795+2,86493255863259i</v>
      </c>
      <c r="CJ230" s="223" t="str">
        <f t="shared" ca="1" si="401"/>
        <v>6,76765216230016-3,20086108825472i</v>
      </c>
      <c r="CK230" s="223" t="str">
        <f t="shared" ca="1" si="402"/>
        <v>-6,60244141943724+3,52907846315277i</v>
      </c>
      <c r="CL230" s="223" t="str">
        <f t="shared" ca="1" si="403"/>
        <v>6,42132481688932-3,84879397892255i</v>
      </c>
      <c r="CM230" s="223" t="str">
        <f t="shared" ca="1" si="404"/>
        <v>-6,22473868041608+4,15923741288245i</v>
      </c>
      <c r="CN230" s="223" t="str">
        <f t="shared" ca="1" si="405"/>
        <v>6,01315660323896-4,45966087960877i</v>
      </c>
      <c r="CO230" s="223" t="str">
        <f t="shared" ca="1" si="406"/>
        <v>-5,78708830511454+4,74934063265584i</v>
      </c>
      <c r="CP230" s="223" t="str">
        <f t="shared" ca="1" si="407"/>
        <v>5,54707840436896-5,02757880813147i</v>
      </c>
      <c r="CQ230" s="223" t="str">
        <f t="shared" ca="1" si="408"/>
        <v>-5,29370510588551+5,29370510588858i</v>
      </c>
      <c r="CR230" s="223" t="str">
        <f t="shared" ca="1" si="409"/>
        <v>5,02757880812826-5,54707840437187i</v>
      </c>
      <c r="CS230" s="223" t="str">
        <f t="shared" ca="1" si="410"/>
        <v>-4,74934063265808+5,78708830511269i</v>
      </c>
      <c r="CT230" s="223" t="str">
        <f t="shared" ca="1" si="411"/>
        <v>4,45966087961109-6,01315660323723i</v>
      </c>
      <c r="CU230" s="223" t="str">
        <f t="shared" ca="1" si="412"/>
        <v>-4,15923741288504+6,22473868041435i</v>
      </c>
      <c r="CV230" s="223" t="str">
        <f t="shared" ca="1" si="413"/>
        <v>3,84879397892522-6,42132481688772i</v>
      </c>
      <c r="CW230" s="223" t="str">
        <f t="shared" ca="1" si="414"/>
        <v>-3,52907846315533+6,60244141943587i</v>
      </c>
      <c r="CX230" s="223" t="str">
        <f t="shared" ca="1" si="415"/>
        <v>3,2008610882508-6,76765216230201i</v>
      </c>
      <c r="CY230" s="223" t="str">
        <f t="shared" ca="1" si="416"/>
        <v>-2,86493255862839+6,91655903832969i</v>
      </c>
      <c r="CZ230" s="223" t="str">
        <f t="shared" ca="1" si="417"/>
        <v>2,52210215553421-7,04880331781493i</v>
      </c>
      <c r="DA230" s="223" t="str">
        <f t="shared" ca="1" si="418"/>
        <v>-2,17319578743733+7,16406641270541i</v>
      </c>
      <c r="DB230" s="223" t="str">
        <f t="shared" ca="1" si="419"/>
        <v>1,81905400033909-7,26207064410968i</v>
      </c>
      <c r="DC230" s="223" t="str">
        <f t="shared" ca="1" si="420"/>
        <v>-1,46052995282331+7,34257991125021i</v>
      </c>
      <c r="DD230" s="223" t="str">
        <f t="shared" ca="1" si="421"/>
        <v>1,0984873607243-7,4054002602505i</v>
      </c>
      <c r="DE230" s="223" t="str">
        <f t="shared" ca="1" si="422"/>
        <v>-0,733798416349576+7,45038035138825i</v>
      </c>
      <c r="DF230" s="223" t="str">
        <f t="shared" ca="1" si="423"/>
        <v>0,367341687324299-7,47741182368224i</v>
      </c>
      <c r="DG230" s="223" t="str">
        <f t="shared" ca="1" si="424"/>
        <v>1,06754874083095E-12+7,48642955594916i</v>
      </c>
      <c r="DH230" s="223" t="str">
        <f t="shared" ca="1" si="425"/>
        <v>-0,367341687326857-7,47741182368211i</v>
      </c>
      <c r="DI230" s="223" t="str">
        <f t="shared" ca="1" si="426"/>
        <v>0,733798416352124+7,45038035138799i</v>
      </c>
      <c r="DJ230" s="223" t="str">
        <f t="shared" ca="1" si="427"/>
        <v>-1,09848736071926-7,40540026025125i</v>
      </c>
      <c r="DK230" s="223" t="str">
        <f t="shared" ca="1" si="428"/>
        <v>1,46052995281831+7,3425799112512i</v>
      </c>
      <c r="DL230" s="223" t="str">
        <f t="shared" ca="1" si="429"/>
        <v>-1,81905400033414-7,26207064411092i</v>
      </c>
      <c r="DM230" s="223" t="str">
        <f t="shared" ca="1" si="430"/>
        <v>2,17319578743938+7,16406641270479i</v>
      </c>
      <c r="DN230" s="223" t="str">
        <f t="shared" ca="1" si="431"/>
        <v>-2,52210215553663-7,04880331781407i</v>
      </c>
      <c r="DO230" s="223" t="str">
        <f t="shared" ca="1" si="432"/>
        <v>2,86493255863076+6,91655903832871i</v>
      </c>
      <c r="DP230" s="223" t="str">
        <f t="shared" ca="1" si="433"/>
        <v>-3,20086108825273-6,7676521623011i</v>
      </c>
      <c r="DQ230" s="223" t="str">
        <f t="shared" ca="1" si="434"/>
        <v>3,52907846315083+6,60244141943828i</v>
      </c>
      <c r="DR230" s="223" t="str">
        <f t="shared" ca="1" si="435"/>
        <v>-3,84879397892085-6,42132481689034i</v>
      </c>
      <c r="DS230" s="223" t="str">
        <f t="shared" ca="1" si="436"/>
        <v>4,15923741288079+6,22473868041718i</v>
      </c>
      <c r="DT230" s="223" t="str">
        <f t="shared" ca="1" si="437"/>
        <v>-4,45966087961315-6,01315660323571i</v>
      </c>
      <c r="DU230" s="223" t="str">
        <f t="shared" ca="1" si="438"/>
        <v>4,74934063266006+5,78708830511107i</v>
      </c>
      <c r="DV230" s="223" t="str">
        <f t="shared" ca="1" si="439"/>
        <v>-5,02757880812985-5,54707840437044i</v>
      </c>
      <c r="DW230" s="223" t="str">
        <f t="shared" ca="1" si="440"/>
        <v>5,29370510588703+5,29370510588707i</v>
      </c>
      <c r="DX230" s="223" t="str">
        <f t="shared" ca="1" si="441"/>
        <v>-5,54707840437068-5,02757880812958i</v>
      </c>
      <c r="DY230" s="223" t="str">
        <f t="shared" ca="1" si="442"/>
        <v>5,7870883051113+4,74934063265978i</v>
      </c>
      <c r="DZ230" s="223" t="str">
        <f t="shared" ca="1" si="443"/>
        <v>-6,01315660323592-4,45966087961286i</v>
      </c>
      <c r="EA230" s="223" t="str">
        <f t="shared" ca="1" si="444"/>
        <v>6,22473868041313+4,15923741288687i</v>
      </c>
      <c r="EB230" s="223" t="str">
        <f t="shared" ca="1" si="445"/>
        <v>-6,42132481689052-3,84879397892054i</v>
      </c>
      <c r="EC230" s="223" t="str">
        <f t="shared" ca="1" si="446"/>
        <v>6,60244141943825+3,52907846315089i</v>
      </c>
      <c r="ED230" s="223" t="str">
        <f t="shared" ca="1" si="447"/>
        <v>-6,76765216230126-3,2008610882524i</v>
      </c>
      <c r="EE230" s="223" t="str">
        <f t="shared" ca="1" si="448"/>
        <v>6,91655903832885+2,86493255863042i</v>
      </c>
      <c r="EF230" s="223" t="str">
        <f t="shared" ca="1" si="449"/>
        <v>-7,04880331781419-2,52210215553628i</v>
      </c>
      <c r="EG230" s="223" t="str">
        <f t="shared" ca="1" si="450"/>
        <v>7,16406641270478+2,17319578743944i</v>
      </c>
      <c r="EH230" s="223" t="str">
        <f t="shared" ca="1" si="451"/>
        <v>-7,26207064410925-1,8190540003408i</v>
      </c>
      <c r="EI230" s="223" t="str">
        <f t="shared" ca="1" si="452"/>
        <v>7,34257991125127+1,46052995281795i</v>
      </c>
      <c r="EJ230" s="223" t="str">
        <f t="shared" ca="1" si="453"/>
        <v>-7,4054002602513-1,0984873607189i</v>
      </c>
      <c r="EK230" s="223" t="str">
        <f t="shared" ca="1" si="454"/>
        <v>7,45038035138803+0,733798416351763i</v>
      </c>
      <c r="EL230" s="223" t="str">
        <f t="shared" ca="1" si="455"/>
        <v>-7,47741182368213-0,367341687326494i</v>
      </c>
      <c r="EM230" s="223" t="str">
        <f t="shared" ca="1" si="456"/>
        <v>7,48642955594916+7,04372933995827E-13i</v>
      </c>
      <c r="EN230" s="223"/>
      <c r="EO230" s="223"/>
      <c r="EP230" s="223"/>
    </row>
    <row r="231" spans="1:146" ht="15.75" thickBot="1">
      <c r="A231" s="257">
        <f t="shared" si="323"/>
        <v>2.5585937500000018E-3</v>
      </c>
      <c r="B231" s="256">
        <v>131</v>
      </c>
      <c r="C231" s="230">
        <f t="shared" si="324"/>
        <v>26200</v>
      </c>
      <c r="D231" s="229">
        <f t="shared" si="457"/>
        <v>164619.45504810516</v>
      </c>
      <c r="E231" s="229" t="str">
        <f t="shared" si="458"/>
        <v>164619,455048105i</v>
      </c>
      <c r="F231" s="229" t="str">
        <f t="shared" si="325"/>
        <v>0,00311650750240019+0,00123636909158514i</v>
      </c>
      <c r="G231" s="229" t="str">
        <f t="shared" si="326"/>
        <v>-3,33719532010561+2,69215400298947i</v>
      </c>
      <c r="H231" s="229" t="str">
        <f t="shared" si="322"/>
        <v>0,00200393020438584-0,00322542519500939i</v>
      </c>
      <c r="I231" s="229" t="str">
        <f t="shared" si="459"/>
        <v>-0,00199013941614881+0,00317337213784347i</v>
      </c>
      <c r="J231" s="255" t="str">
        <f ca="1">IMPRODUCT(1/N_FFT2,EF100)</f>
        <v>0,0250782014223285-0,00446176672620086i</v>
      </c>
      <c r="K231" s="254" t="str">
        <f t="shared" ca="1" si="460"/>
        <v>-0,0000357502709222122+0,0000884620034883173i</v>
      </c>
      <c r="N231" s="246">
        <f t="shared" ca="1" si="327"/>
        <v>17.486389290243935</v>
      </c>
      <c r="O231" s="223">
        <f t="shared" ca="1" si="328"/>
        <v>7.4863892902439355</v>
      </c>
      <c r="P231" s="223" t="str">
        <f t="shared" ca="1" si="329"/>
        <v>-7,46610459414184+0,55073296107399i</v>
      </c>
      <c r="Q231" s="223" t="str">
        <f t="shared" ca="1" si="330"/>
        <v>7,40536043036121-1,09848145251505i</v>
      </c>
      <c r="R231" s="223" t="str">
        <f t="shared" ca="1" si="331"/>
        <v>-7,30448597678864+1,64027717778954i</v>
      </c>
      <c r="S231" s="223" t="str">
        <f t="shared" ca="1" si="332"/>
        <v>7,16402788082808-2,17318409891961i</v>
      </c>
      <c r="T231" s="223" t="str">
        <f t="shared" ca="1" si="333"/>
        <v>-6,98474729707116+2,69431434712736i</v>
      </c>
      <c r="U231" s="223" t="str">
        <f t="shared" ca="1" si="334"/>
        <v>6,76761576253461-3,20084387244554i</v>
      </c>
      <c r="V231" s="223" t="str">
        <f t="shared" ca="1" si="335"/>
        <v>-6,51380993181693+3,69002774748946i</v>
      </c>
      <c r="W231" s="223" t="str">
        <f t="shared" ca="1" si="336"/>
        <v>6,22470520070519-4,15921504245608i</v>
      </c>
      <c r="X231" s="223" t="str">
        <f t="shared" ca="1" si="337"/>
        <v>-5,90186825278605+4,60586319074234i</v>
      </c>
      <c r="Y231" s="223" t="str">
        <f t="shared" ca="1" si="338"/>
        <v>5,54704856945174-5,02755176733392i</v>
      </c>
      <c r="Z231" s="223" t="str">
        <f t="shared" ca="1" si="339"/>
        <v>-5,1621689493088+5,42199560529803i</v>
      </c>
      <c r="AA231" s="223" t="str">
        <f t="shared" ca="1" si="340"/>
        <v>4,74931508836569-5,78705717930116i</v>
      </c>
      <c r="AB231" s="223" t="str">
        <f t="shared" ca="1" si="341"/>
        <v>-4,31072427746501+6,1207581890443i</v>
      </c>
      <c r="AC231" s="223" t="str">
        <f t="shared" ca="1" si="342"/>
        <v>3,84877327821288-6,42129027984202i</v>
      </c>
      <c r="AD231" s="223" t="str">
        <f t="shared" ca="1" si="343"/>
        <v>-3,36596544309832+6,68702484225586i</v>
      </c>
      <c r="AE231" s="223" t="str">
        <f t="shared" ca="1" si="344"/>
        <v>2,86491714961154-6,91652183766818i</v>
      </c>
      <c r="AF231" s="223" t="str">
        <f t="shared" ca="1" si="345"/>
        <v>-2,3483436218671+7,1085376019766i</v>
      </c>
      <c r="AG231" s="223" t="str">
        <f t="shared" ca="1" si="346"/>
        <v>1,81904421656912-7,26203158511759i</v>
      </c>
      <c r="AH231" s="223" t="str">
        <f t="shared" ca="1" si="347"/>
        <v>-1,27988725305484+7,37617198989739i</v>
      </c>
      <c r="AI231" s="223" t="str">
        <f t="shared" ca="1" si="348"/>
        <v>0,733794469623377-7,45034027957309i</v>
      </c>
      <c r="AJ231" s="223" t="str">
        <f t="shared" ca="1" si="349"/>
        <v>-0,183725190383199+7,48413452975678i</v>
      </c>
      <c r="AK231" s="223" t="str">
        <f t="shared" ca="1" si="350"/>
        <v>-0,367339711582097-7,47737160647871i</v>
      </c>
      <c r="AL231" s="223" t="str">
        <f t="shared" ca="1" si="351"/>
        <v>0,916413967822947+7,43008815860607i</v>
      </c>
      <c r="AM231" s="223" t="str">
        <f t="shared" ca="1" si="352"/>
        <v>-1,46052209737177-7,34254041923964i</v>
      </c>
      <c r="AN231" s="223" t="str">
        <f t="shared" ca="1" si="353"/>
        <v>1,99671553113147+7,21520281716442i</v>
      </c>
      <c r="AO231" s="223" t="str">
        <f t="shared" ca="1" si="354"/>
        <v>-2,52208859042731-7,04876540587892i</v>
      </c>
      <c r="AP231" s="223" t="str">
        <f t="shared" ca="1" si="355"/>
        <v>3,03379423313126+6,84413012413547i</v>
      </c>
      <c r="AQ231" s="223" t="str">
        <f t="shared" ca="1" si="356"/>
        <v>-3,52905948202999-6,60240590825597i</v>
      </c>
      <c r="AR231" s="223" t="str">
        <f t="shared" ca="1" si="357"/>
        <v>-3,52905948202999-6,60240590825597i</v>
      </c>
      <c r="AS231" s="223" t="str">
        <f t="shared" ca="1" si="358"/>
        <v>-4,45963689335779-6,01312426152006i</v>
      </c>
      <c r="AT231" s="223" t="str">
        <f t="shared" ca="1" si="359"/>
        <v>4,88990617616721+5,66876019896423i</v>
      </c>
      <c r="AU231" s="223" t="str">
        <f t="shared" ca="1" si="360"/>
        <v>-5,29367663373527-5,29367663373239i</v>
      </c>
      <c r="AV231" s="223" t="str">
        <f t="shared" ca="1" si="361"/>
        <v>5,66876019896396+4,8899061761675i</v>
      </c>
      <c r="AW231" s="223" t="str">
        <f t="shared" ca="1" si="362"/>
        <v>-6,01312426151849-4,4596368933599i</v>
      </c>
      <c r="AX231" s="223" t="str">
        <f t="shared" ca="1" si="363"/>
        <v>6,32490268271126+4,00520045182647i</v>
      </c>
      <c r="AY231" s="223" t="str">
        <f t="shared" ca="1" si="364"/>
        <v>-6,60240590825613-3,52905948202969i</v>
      </c>
      <c r="AZ231" s="223" t="str">
        <f t="shared" ca="1" si="365"/>
        <v>6,84413012413466+3,03379423313308i</v>
      </c>
      <c r="BA231" s="223" t="str">
        <f t="shared" ca="1" si="366"/>
        <v>-7,04876540588004-2,52208859042418i</v>
      </c>
      <c r="BB231" s="223" t="str">
        <f t="shared" ca="1" si="367"/>
        <v>7,21520281716469+1,99671553113052i</v>
      </c>
      <c r="BC231" s="223" t="str">
        <f t="shared" ca="1" si="368"/>
        <v>-7,34254041923942-1,46052209737288i</v>
      </c>
      <c r="BD231" s="223" t="str">
        <f t="shared" ca="1" si="369"/>
        <v>7,43008815860566+0,916413967826293i</v>
      </c>
      <c r="BE231" s="223" t="str">
        <f t="shared" ca="1" si="370"/>
        <v>-7,47737160647879-0,367339711580151i</v>
      </c>
      <c r="BF231" s="223" t="str">
        <f t="shared" ca="1" si="371"/>
        <v>7,48413452975679-0,183725190382913i</v>
      </c>
      <c r="BG231" s="223" t="str">
        <f t="shared" ca="1" si="372"/>
        <v>-7,45034027957336+0,733794469620657i</v>
      </c>
      <c r="BH231" s="223" t="str">
        <f t="shared" ca="1" si="373"/>
        <v>7,37617198989694-1,27988725305745i</v>
      </c>
      <c r="BI231" s="223" t="str">
        <f t="shared" ca="1" si="374"/>
        <v>-7,26203158511753+1,81904421656936i</v>
      </c>
      <c r="BJ231" s="223" t="str">
        <f t="shared" ca="1" si="375"/>
        <v>7,10853760197722-2,34834362186521i</v>
      </c>
      <c r="BK231" s="223" t="str">
        <f t="shared" ca="1" si="376"/>
        <v>-6,91652183766694+2,86491714961452i</v>
      </c>
      <c r="BL231" s="223" t="str">
        <f t="shared" ca="1" si="377"/>
        <v>6,68702484225542-3,3659654430992i</v>
      </c>
      <c r="BM231" s="223" t="str">
        <f t="shared" ca="1" si="378"/>
        <v>-6,42129027984265+3,84877327821181i</v>
      </c>
      <c r="BN231" s="223" t="str">
        <f t="shared" ca="1" si="379"/>
        <v>6,12075818904202-4,31072427746825i</v>
      </c>
      <c r="BO231" s="223" t="str">
        <f t="shared" ca="1" si="380"/>
        <v>-5,78705717930054+4,74931508836645i</v>
      </c>
      <c r="BP231" s="223" t="str">
        <f t="shared" ca="1" si="381"/>
        <v>5,42199560529889-5,1621689493079i</v>
      </c>
      <c r="BQ231" s="223" t="str">
        <f t="shared" ca="1" si="382"/>
        <v>-5,02755176733646+5,54704856944945i</v>
      </c>
      <c r="BR231" s="223" t="str">
        <f t="shared" ca="1" si="383"/>
        <v>4,60586319074093-5,90186825278715i</v>
      </c>
      <c r="BS231" s="223" t="str">
        <f t="shared" ca="1" si="384"/>
        <v>-4,15921504245646+6,22470520070494i</v>
      </c>
      <c r="BT231" s="223" t="str">
        <f t="shared" ca="1" si="385"/>
        <v>3,6900277474918-6,51380993181561i</v>
      </c>
      <c r="BU231" s="223" t="str">
        <f t="shared" ca="1" si="386"/>
        <v>-3,20084387244325+6,7676157625357i</v>
      </c>
      <c r="BV231" s="223" t="str">
        <f t="shared" ca="1" si="387"/>
        <v>2,69431434712705-6,98474729707127i</v>
      </c>
      <c r="BW231" s="223" t="str">
        <f t="shared" ca="1" si="388"/>
        <v>-2,17318409892144+7,16402788082752i</v>
      </c>
      <c r="BX231" s="223" t="str">
        <f t="shared" ca="1" si="389"/>
        <v>1,64027717778624-7,30448597678938i</v>
      </c>
      <c r="BY231" s="223" t="str">
        <f t="shared" ca="1" si="390"/>
        <v>-1,0984814525139+7,40536043036137i</v>
      </c>
      <c r="BZ231" s="223" t="str">
        <f t="shared" ca="1" si="391"/>
        <v>0,550732961075131-7,46610459414175i</v>
      </c>
      <c r="CA231" s="223" t="str">
        <f t="shared" ca="1" si="392"/>
        <v>-3,37140240139647E-12+7,48638929024394i</v>
      </c>
      <c r="CB231" s="223" t="str">
        <f t="shared" ca="1" si="393"/>
        <v>-0,550732961075833-7,46610459414169i</v>
      </c>
      <c r="CC231" s="223" t="str">
        <f t="shared" ca="1" si="394"/>
        <v>1,0984814525146+7,40536043036128i</v>
      </c>
      <c r="CD231" s="223" t="str">
        <f t="shared" ca="1" si="395"/>
        <v>-1,64027717778693-7,30448597678922i</v>
      </c>
      <c r="CE231" s="223" t="str">
        <f t="shared" ca="1" si="396"/>
        <v>2,17318409892211+7,16402788082732i</v>
      </c>
      <c r="CF231" s="223" t="str">
        <f t="shared" ca="1" si="397"/>
        <v>-2,69431434712771-6,98474729707101i</v>
      </c>
      <c r="CG231" s="223" t="str">
        <f t="shared" ca="1" si="398"/>
        <v>3,20084387244388+6,7676157625354i</v>
      </c>
      <c r="CH231" s="223" t="str">
        <f t="shared" ca="1" si="399"/>
        <v>-3,69002774749241-6,51380993181527i</v>
      </c>
      <c r="CI231" s="223" t="str">
        <f t="shared" ca="1" si="400"/>
        <v>4,15921504245704+6,22470520070454i</v>
      </c>
      <c r="CJ231" s="223" t="str">
        <f t="shared" ca="1" si="401"/>
        <v>-4,60586319074149-5,90186825278672i</v>
      </c>
      <c r="CK231" s="223" t="str">
        <f t="shared" ca="1" si="402"/>
        <v>5,0275517673313+5,54704856945412i</v>
      </c>
      <c r="CL231" s="223" t="str">
        <f t="shared" ca="1" si="403"/>
        <v>-5,42199560529937-5,16216894930739i</v>
      </c>
      <c r="CM231" s="223" t="str">
        <f t="shared" ca="1" si="404"/>
        <v>5,78705717930084+4,74931508836607i</v>
      </c>
      <c r="CN231" s="223" t="str">
        <f t="shared" ca="1" si="405"/>
        <v>-6,1207581890423-4,31072427746785i</v>
      </c>
      <c r="CO231" s="223" t="str">
        <f t="shared" ca="1" si="406"/>
        <v>6,42129027984291+3,84877327821139i</v>
      </c>
      <c r="CP231" s="223" t="str">
        <f t="shared" ca="1" si="407"/>
        <v>-6,68702484225564-3,36596544309877i</v>
      </c>
      <c r="CQ231" s="223" t="str">
        <f t="shared" ca="1" si="408"/>
        <v>6,91652183766721+2,86491714961387i</v>
      </c>
      <c r="CR231" s="223" t="str">
        <f t="shared" ca="1" si="409"/>
        <v>-7,10853760197738-2,34834362186475i</v>
      </c>
      <c r="CS231" s="223" t="str">
        <f t="shared" ca="1" si="410"/>
        <v>7,26203158511765+1,81904421656888i</v>
      </c>
      <c r="CT231" s="223" t="str">
        <f t="shared" ca="1" si="411"/>
        <v>-7,37617198989706-1,27988725305675i</v>
      </c>
      <c r="CU231" s="223" t="str">
        <f t="shared" ca="1" si="412"/>
        <v>7,45034027957343+0,733794469619956i</v>
      </c>
      <c r="CV231" s="223" t="str">
        <f t="shared" ca="1" si="413"/>
        <v>-7,48413452975681-0,183725190381996i</v>
      </c>
      <c r="CW231" s="223" t="str">
        <f t="shared" ca="1" si="414"/>
        <v>7,47737160647875-0,367339711581068i</v>
      </c>
      <c r="CX231" s="223" t="str">
        <f t="shared" ca="1" si="415"/>
        <v>-7,4300881586065+0,916413967819391i</v>
      </c>
      <c r="CY231" s="223" t="str">
        <f t="shared" ca="1" si="416"/>
        <v>7,34254041923928-1,46052209737358i</v>
      </c>
      <c r="CZ231" s="223" t="str">
        <f t="shared" ca="1" si="417"/>
        <v>-7,21520281716453+1,99671553113109i</v>
      </c>
      <c r="DA231" s="223" t="str">
        <f t="shared" ca="1" si="418"/>
        <v>7,04876540587981-2,52208859042483i</v>
      </c>
      <c r="DB231" s="223" t="str">
        <f t="shared" ca="1" si="419"/>
        <v>-6,84413012413451+3,03379423313343i</v>
      </c>
      <c r="DC231" s="223" t="str">
        <f t="shared" ca="1" si="420"/>
        <v>6,6024059082559-3,52905948203012i</v>
      </c>
      <c r="DD231" s="223" t="str">
        <f t="shared" ca="1" si="421"/>
        <v>-6,324902682711+4,00520045182688i</v>
      </c>
      <c r="DE231" s="223" t="str">
        <f t="shared" ca="1" si="422"/>
        <v>6,01312426151808-4,45963689336047i</v>
      </c>
      <c r="DF231" s="223" t="str">
        <f t="shared" ca="1" si="423"/>
        <v>-5,66876019896351+4,88990617616804i</v>
      </c>
      <c r="DG231" s="223" t="str">
        <f t="shared" ca="1" si="424"/>
        <v>5,29367663373477-5,29367663373289i</v>
      </c>
      <c r="DH231" s="223" t="str">
        <f t="shared" ca="1" si="425"/>
        <v>-4,88990617617006+5,66876019896176i</v>
      </c>
      <c r="DI231" s="223" t="str">
        <f t="shared" ca="1" si="426"/>
        <v>4,4596368933568-6,01312426152079i</v>
      </c>
      <c r="DJ231" s="223" t="str">
        <f t="shared" ca="1" si="427"/>
        <v>-4,00520045182949+6,32490268270935i</v>
      </c>
      <c r="DK231" s="223" t="str">
        <f t="shared" ca="1" si="428"/>
        <v>3,52905948203285-6,60240590825444i</v>
      </c>
      <c r="DL231" s="223" t="str">
        <f t="shared" ca="1" si="429"/>
        <v>-3,03379423312926+6,84413012413636i</v>
      </c>
      <c r="DM231" s="223" t="str">
        <f t="shared" ca="1" si="430"/>
        <v>2,52208859042735-7,04876540587891i</v>
      </c>
      <c r="DN231" s="223" t="str">
        <f t="shared" ca="1" si="431"/>
        <v>-1,99671553113366+7,21520281716382i</v>
      </c>
      <c r="DO231" s="223" t="str">
        <f t="shared" ca="1" si="432"/>
        <v>1,46052209736909-7,34254041924018i</v>
      </c>
      <c r="DP231" s="223" t="str">
        <f t="shared" ca="1" si="433"/>
        <v>-0,91641396782246+7,43008815860613i</v>
      </c>
      <c r="DQ231" s="223" t="str">
        <f t="shared" ca="1" si="434"/>
        <v>0,367339711583731-7,47737160647862i</v>
      </c>
      <c r="DR231" s="223" t="str">
        <f t="shared" ca="1" si="435"/>
        <v>0,183725190386988+7,48413452975669i</v>
      </c>
      <c r="DS231" s="223" t="str">
        <f t="shared" ca="1" si="436"/>
        <v>-0,733794469624925-7,45034027957294i</v>
      </c>
      <c r="DT231" s="223" t="str">
        <f t="shared" ca="1" si="437"/>
        <v>1,27988725305412+7,37617198989751i</v>
      </c>
      <c r="DU231" s="223" t="str">
        <f t="shared" ca="1" si="438"/>
        <v>-1,81904421656629-7,2620315851183i</v>
      </c>
      <c r="DV231" s="223" t="str">
        <f t="shared" ca="1" si="439"/>
        <v>2,34834362186908+7,10853760197594i</v>
      </c>
      <c r="DW231" s="223" t="str">
        <f t="shared" ca="1" si="440"/>
        <v>-2,86491714961141-6,91652183766823i</v>
      </c>
      <c r="DX231" s="223" t="str">
        <f t="shared" ca="1" si="441"/>
        <v>3,36596544309619+6,68702484225693i</v>
      </c>
      <c r="DY231" s="223" t="str">
        <f t="shared" ca="1" si="442"/>
        <v>-3,84877327821549-6,42129027984045i</v>
      </c>
      <c r="DZ231" s="223" t="str">
        <f t="shared" ca="1" si="443"/>
        <v>4,31072427746567+6,12075818904384i</v>
      </c>
      <c r="EA231" s="223" t="str">
        <f t="shared" ca="1" si="444"/>
        <v>-4,74931508836401-5,78705717930254i</v>
      </c>
      <c r="EB231" s="223" t="str">
        <f t="shared" ca="1" si="445"/>
        <v>5,16216894931085+5,42199560529607i</v>
      </c>
      <c r="EC231" s="223" t="str">
        <f t="shared" ca="1" si="446"/>
        <v>-5,54704856945219-5,02755176733344i</v>
      </c>
      <c r="ED231" s="223" t="str">
        <f t="shared" ca="1" si="447"/>
        <v>5,90186825278507+4,60586319074359i</v>
      </c>
      <c r="EE231" s="223" t="str">
        <f t="shared" ca="1" si="448"/>
        <v>-6,22470520070306-4,15921504245926i</v>
      </c>
      <c r="EF231" s="223" t="str">
        <f t="shared" ca="1" si="449"/>
        <v>6,51380993181751+3,69002774748844i</v>
      </c>
      <c r="EG231" s="223" t="str">
        <f t="shared" ca="1" si="450"/>
        <v>-6,76761576253416-3,20084387244649i</v>
      </c>
      <c r="EH231" s="223" t="str">
        <f t="shared" ca="1" si="451"/>
        <v>6,98474729706998+2,6943143471304i</v>
      </c>
      <c r="EI231" s="223" t="str">
        <f t="shared" ca="1" si="452"/>
        <v>-7,1640278808287-2,17318409891754i</v>
      </c>
      <c r="EJ231" s="223" t="str">
        <f t="shared" ca="1" si="453"/>
        <v>7,30448597678864+1,64027717778953i</v>
      </c>
      <c r="EK231" s="223" t="str">
        <f t="shared" ca="1" si="454"/>
        <v>-7,40536043036088-1,09848145251723i</v>
      </c>
      <c r="EL231" s="223" t="str">
        <f t="shared" ca="1" si="455"/>
        <v>7,46610459414203+0,550732961071278i</v>
      </c>
      <c r="EM231" s="223" t="str">
        <f t="shared" ca="1" si="456"/>
        <v>-7,48638929024394+4,91578554273923E-13i</v>
      </c>
      <c r="EN231" s="223"/>
      <c r="EO231" s="223"/>
      <c r="EP231" s="223"/>
    </row>
    <row r="232" spans="1:146" ht="15.75" thickBot="1">
      <c r="A232" s="257">
        <f t="shared" si="323"/>
        <v>2.5781250000000019E-3</v>
      </c>
      <c r="B232" s="256">
        <v>132</v>
      </c>
      <c r="C232" s="230">
        <f t="shared" si="324"/>
        <v>26400</v>
      </c>
      <c r="D232" s="229">
        <f t="shared" si="457"/>
        <v>165876.09210954109</v>
      </c>
      <c r="E232" s="229" t="str">
        <f t="shared" si="458"/>
        <v>165876,092109541i</v>
      </c>
      <c r="F232" s="229" t="str">
        <f t="shared" si="325"/>
        <v>0,00307090307335453+0,00123508092621123i</v>
      </c>
      <c r="G232" s="229" t="str">
        <f t="shared" si="326"/>
        <v>-3,31088740453684+2,69928115999964i</v>
      </c>
      <c r="H232" s="229" t="str">
        <f t="shared" si="322"/>
        <v>0,00200384489215386-0,00320098127967733i</v>
      </c>
      <c r="I232" s="229" t="str">
        <f t="shared" si="459"/>
        <v>-0,00199020508635943+0,00315009221787729i</v>
      </c>
      <c r="J232" s="255" t="str">
        <f ca="1">IMPRODUCT(1/N_FFT2,EG100)</f>
        <v>0,0202532485721321+0,0000251696201737138i</v>
      </c>
      <c r="K232" s="254" t="str">
        <f t="shared" ca="1" si="460"/>
        <v>-0,0000403874049481953+0,0000637495080077162i</v>
      </c>
      <c r="N232" s="246">
        <f t="shared" ca="1" si="327"/>
        <v>17.486338022619499</v>
      </c>
      <c r="O232" s="223">
        <f t="shared" ca="1" si="328"/>
        <v>7.4863380226195009</v>
      </c>
      <c r="P232" s="223" t="str">
        <f t="shared" ca="1" si="329"/>
        <v>-7,45028925881626+0,733789444517588i</v>
      </c>
      <c r="Q232" s="223" t="str">
        <f t="shared" ca="1" si="330"/>
        <v>7,34249013670823-1,46051209555444i</v>
      </c>
      <c r="R232" s="223" t="str">
        <f t="shared" ca="1" si="331"/>
        <v>-7,16397882077032+2,17316921671389i</v>
      </c>
      <c r="S232" s="223" t="str">
        <f t="shared" ca="1" si="332"/>
        <v>6,91647447255916-2,86489753034133i</v>
      </c>
      <c r="T232" s="223" t="str">
        <f t="shared" ca="1" si="333"/>
        <v>-6,60236069424765+3,52903531463942i</v>
      </c>
      <c r="U232" s="223" t="str">
        <f t="shared" ca="1" si="334"/>
        <v>6,22466257323342-4,15918655968994i</v>
      </c>
      <c r="V232" s="223" t="str">
        <f t="shared" ca="1" si="335"/>
        <v>-5,78701754889189+4,74928256452863i</v>
      </c>
      <c r="W232" s="223" t="str">
        <f t="shared" ca="1" si="336"/>
        <v>5,2936403820489-5,29364038204897i</v>
      </c>
      <c r="X232" s="223" t="str">
        <f t="shared" ca="1" si="337"/>
        <v>-4,74928256452857+5,78701754889195i</v>
      </c>
      <c r="Y232" s="223" t="str">
        <f t="shared" ca="1" si="338"/>
        <v>4,15918655969048-6,22466257323307i</v>
      </c>
      <c r="Z232" s="223" t="str">
        <f t="shared" ca="1" si="339"/>
        <v>-3,52903531463935+6,60236069424769i</v>
      </c>
      <c r="AA232" s="223" t="str">
        <f t="shared" ca="1" si="340"/>
        <v>2,86489753034125-6,9164744725592i</v>
      </c>
      <c r="AB232" s="223" t="str">
        <f t="shared" ca="1" si="341"/>
        <v>-2,17316921671365+7,16397882077038i</v>
      </c>
      <c r="AC232" s="223" t="str">
        <f t="shared" ca="1" si="342"/>
        <v>1,46051209555473-7,34249013670817i</v>
      </c>
      <c r="AD232" s="223" t="str">
        <f t="shared" ca="1" si="343"/>
        <v>-0,733789444517725+7,45028925881625i</v>
      </c>
      <c r="AE232" s="223" t="str">
        <f t="shared" ca="1" si="344"/>
        <v>-1,04552075225676E-13-7,4863380226195i</v>
      </c>
      <c r="AF232" s="223" t="str">
        <f t="shared" ca="1" si="345"/>
        <v>0,733789444517881+7,45028925881623i</v>
      </c>
      <c r="AG232" s="223" t="str">
        <f t="shared" ca="1" si="346"/>
        <v>-1,46051209555415-7,34249013670829i</v>
      </c>
      <c r="AH232" s="223" t="str">
        <f t="shared" ca="1" si="347"/>
        <v>2,17316921671385+7,16397882077032i</v>
      </c>
      <c r="AI232" s="223" t="str">
        <f t="shared" ca="1" si="348"/>
        <v>-2,86489753034145-6,91647447255912i</v>
      </c>
      <c r="AJ232" s="223" t="str">
        <f t="shared" ca="1" si="349"/>
        <v>3,52903531463953+6,60236069424759i</v>
      </c>
      <c r="AK232" s="223" t="str">
        <f t="shared" ca="1" si="350"/>
        <v>-4,15918655968998-6,2246625732334i</v>
      </c>
      <c r="AL232" s="223" t="str">
        <f t="shared" ca="1" si="351"/>
        <v>4,74928256452869+5,78701754889185i</v>
      </c>
      <c r="AM232" s="223" t="str">
        <f t="shared" ca="1" si="352"/>
        <v>-5,29364038204903-5,29364038204884i</v>
      </c>
      <c r="AN232" s="223" t="str">
        <f t="shared" ca="1" si="353"/>
        <v>5,78701754889201+4,74928256452849i</v>
      </c>
      <c r="AO232" s="223" t="str">
        <f t="shared" ca="1" si="354"/>
        <v>-6,22466257323313-4,15918655969039i</v>
      </c>
      <c r="AP232" s="223" t="str">
        <f t="shared" ca="1" si="355"/>
        <v>6,60236069424771+3,52903531463931i</v>
      </c>
      <c r="AQ232" s="223" t="str">
        <f t="shared" ca="1" si="356"/>
        <v>-6,91647447255922-2,8648975303412i</v>
      </c>
      <c r="AR232" s="223" t="str">
        <f t="shared" ca="1" si="357"/>
        <v>-6,91647447255922-2,8648975303412i</v>
      </c>
      <c r="AS232" s="223" t="str">
        <f t="shared" ca="1" si="358"/>
        <v>-7,34249013670819-1,46051209555463i</v>
      </c>
      <c r="AT232" s="223" t="str">
        <f t="shared" ca="1" si="359"/>
        <v>7,45028925881648+0,733789444515397i</v>
      </c>
      <c r="AU232" s="223" t="str">
        <f t="shared" ca="1" si="360"/>
        <v>-7,4863380226195-1,28031751738538E-12i</v>
      </c>
      <c r="AV232" s="223" t="str">
        <f t="shared" ca="1" si="361"/>
        <v>7,450289258816-0,733789444520261i</v>
      </c>
      <c r="AW232" s="223" t="str">
        <f t="shared" ca="1" si="362"/>
        <v>-7,34249013670842+1,46051209555347i</v>
      </c>
      <c r="AX232" s="223" t="str">
        <f t="shared" ca="1" si="363"/>
        <v>7,16397882076945-2,17316921671675i</v>
      </c>
      <c r="AY232" s="223" t="str">
        <f t="shared" ca="1" si="364"/>
        <v>-6,91647447255939+2,8648975303408i</v>
      </c>
      <c r="AZ232" s="223" t="str">
        <f t="shared" ca="1" si="365"/>
        <v>6,60236069424616-3,52903531464221i</v>
      </c>
      <c r="BA232" s="223" t="str">
        <f t="shared" ca="1" si="366"/>
        <v>-6,22466257323331+4,15918655969012i</v>
      </c>
      <c r="BB232" s="223" t="str">
        <f t="shared" ca="1" si="367"/>
        <v>5,78701754889418-4,74928256452586i</v>
      </c>
      <c r="BC232" s="223" t="str">
        <f t="shared" ca="1" si="368"/>
        <v>-5,29364038204873+5,29364038204914i</v>
      </c>
      <c r="BD232" s="223" t="str">
        <f t="shared" ca="1" si="369"/>
        <v>4,74928256453134-5,78701754888969i</v>
      </c>
      <c r="BE232" s="223" t="str">
        <f t="shared" ca="1" si="370"/>
        <v>-4,15918655968964+6,22466257323363i</v>
      </c>
      <c r="BF232" s="223" t="str">
        <f t="shared" ca="1" si="371"/>
        <v>3,52903531464179-6,60236069424638i</v>
      </c>
      <c r="BG232" s="223" t="str">
        <f t="shared" ca="1" si="372"/>
        <v>-2,86489753034047+6,91647447255952i</v>
      </c>
      <c r="BH232" s="223" t="str">
        <f t="shared" ca="1" si="373"/>
        <v>2,1731692167163-7,16397882076958i</v>
      </c>
      <c r="BI232" s="223" t="str">
        <f t="shared" ca="1" si="374"/>
        <v>-1,46051209555312+7,34249013670849i</v>
      </c>
      <c r="BJ232" s="223" t="str">
        <f t="shared" ca="1" si="375"/>
        <v>0,733789444519688-7,45028925881606i</v>
      </c>
      <c r="BK232" s="223" t="str">
        <f t="shared" ca="1" si="376"/>
        <v>1,7498842625196E-12+7,4863380226195i</v>
      </c>
      <c r="BL232" s="223" t="str">
        <f t="shared" ca="1" si="377"/>
        <v>-0,733789444515759-7,45028925881644i</v>
      </c>
      <c r="BM232" s="223" t="str">
        <f t="shared" ca="1" si="378"/>
        <v>1,46051209555655+7,34249013670781i</v>
      </c>
      <c r="BN232" s="223" t="str">
        <f t="shared" ca="1" si="379"/>
        <v>-2,17316921671252-7,16397882077073i</v>
      </c>
      <c r="BO232" s="223" t="str">
        <f t="shared" ca="1" si="380"/>
        <v>2,8648975303437+6,91647447255819i</v>
      </c>
      <c r="BP232" s="223" t="str">
        <f t="shared" ca="1" si="381"/>
        <v>-3,52903531463831-6,60236069424824i</v>
      </c>
      <c r="BQ232" s="223" t="str">
        <f t="shared" ca="1" si="382"/>
        <v>4,15918655969272+6,22466257323157i</v>
      </c>
      <c r="BR232" s="223" t="str">
        <f t="shared" ca="1" si="383"/>
        <v>-4,74928256452828-5,78701754889219i</v>
      </c>
      <c r="BS232" s="223" t="str">
        <f t="shared" ca="1" si="384"/>
        <v>5,29364038205121+5,29364038204667i</v>
      </c>
      <c r="BT232" s="223" t="str">
        <f t="shared" ca="1" si="385"/>
        <v>-5,78701754889167-4,74928256452891i</v>
      </c>
      <c r="BU232" s="223" t="str">
        <f t="shared" ca="1" si="386"/>
        <v>6,22466257323526+4,15918655968721i</v>
      </c>
      <c r="BV232" s="223" t="str">
        <f t="shared" ca="1" si="387"/>
        <v>-6,60236069424786-3,52903531463902i</v>
      </c>
      <c r="BW232" s="223" t="str">
        <f t="shared" ca="1" si="388"/>
        <v>6,91647447255787+2,86489753034445i</v>
      </c>
      <c r="BX232" s="223" t="str">
        <f t="shared" ca="1" si="389"/>
        <v>-7,16397882077043-2,1731692167135i</v>
      </c>
      <c r="BY232" s="223" t="str">
        <f t="shared" ca="1" si="390"/>
        <v>7,34249013670765+1,46051209555735i</v>
      </c>
      <c r="BZ232" s="223" t="str">
        <f t="shared" ca="1" si="391"/>
        <v>-7,45028925881635-0,733789444516778i</v>
      </c>
      <c r="CA232" s="223" t="str">
        <f t="shared" ca="1" si="392"/>
        <v>7,4863380226195+2,56063503477077E-12i</v>
      </c>
      <c r="CB232" s="223" t="str">
        <f t="shared" ca="1" si="393"/>
        <v>-7,45028925881614+0,733789444518881i</v>
      </c>
      <c r="CC232" s="223" t="str">
        <f t="shared" ca="1" si="394"/>
        <v>7,34249013670869-1,46051209555212i</v>
      </c>
      <c r="CD232" s="223" t="str">
        <f t="shared" ca="1" si="395"/>
        <v>-7,16397882076982+2,17316921671553i</v>
      </c>
      <c r="CE232" s="223" t="str">
        <f t="shared" ca="1" si="396"/>
        <v>6,91647447255992-2,86489753033952i</v>
      </c>
      <c r="CF232" s="223" t="str">
        <f t="shared" ca="1" si="397"/>
        <v>-6,60236069424677+3,52903531464108i</v>
      </c>
      <c r="CG232" s="223" t="str">
        <f t="shared" ca="1" si="398"/>
        <v>6,22466257323408-4,15918655968896i</v>
      </c>
      <c r="CH232" s="223" t="str">
        <f t="shared" ca="1" si="399"/>
        <v>-5,7870175488902+4,74928256453071i</v>
      </c>
      <c r="CI232" s="223" t="str">
        <f t="shared" ca="1" si="400"/>
        <v>5,29364038204971-5,29364038204816i</v>
      </c>
      <c r="CJ232" s="223" t="str">
        <f t="shared" ca="1" si="401"/>
        <v>-4,74928256452665+5,78701754889353i</v>
      </c>
      <c r="CK232" s="223" t="str">
        <f t="shared" ca="1" si="402"/>
        <v>4,15918655969079-6,22466257323286i</v>
      </c>
      <c r="CL232" s="223" t="str">
        <f t="shared" ca="1" si="403"/>
        <v>-3,52903531463645+6,60236069424924i</v>
      </c>
      <c r="CM232" s="223" t="str">
        <f t="shared" ca="1" si="404"/>
        <v>2,86489753034155-6,91647447255907i</v>
      </c>
      <c r="CN232" s="223" t="str">
        <f t="shared" ca="1" si="405"/>
        <v>-2,1731692167105+7,16397882077134i</v>
      </c>
      <c r="CO232" s="223" t="str">
        <f t="shared" ca="1" si="406"/>
        <v>1,46051209555448-7,34249013670822i</v>
      </c>
      <c r="CP232" s="223" t="str">
        <f t="shared" ca="1" si="407"/>
        <v>-0,733789444521068+7,45028925881593i</v>
      </c>
      <c r="CQ232" s="223" t="str">
        <f t="shared" ca="1" si="408"/>
        <v>-5,75954007122551E-13-7,4863380226195i</v>
      </c>
      <c r="CR232" s="223" t="str">
        <f t="shared" ca="1" si="409"/>
        <v>0,733789444514379+7,45028925881659i</v>
      </c>
      <c r="CS232" s="223" t="str">
        <f t="shared" ca="1" si="410"/>
        <v>-1,4605120955554-7,34249013670804i</v>
      </c>
      <c r="CT232" s="223" t="str">
        <f t="shared" ca="1" si="411"/>
        <v>2,1731692167112+7,16397882077113i</v>
      </c>
      <c r="CU232" s="223" t="str">
        <f t="shared" ca="1" si="412"/>
        <v>-2,86489753034261-6,91647447255863i</v>
      </c>
      <c r="CV232" s="223" t="str">
        <f t="shared" ca="1" si="413"/>
        <v>3,52903531463709+6,60236069424889i</v>
      </c>
      <c r="CW232" s="223" t="str">
        <f t="shared" ca="1" si="414"/>
        <v>-4,15918655969139-6,22466257323246i</v>
      </c>
      <c r="CX232" s="223" t="str">
        <f t="shared" ca="1" si="415"/>
        <v>4,74928256452721+5,78701754889307i</v>
      </c>
      <c r="CY232" s="223" t="str">
        <f t="shared" ca="1" si="416"/>
        <v>-5,29364038205023-5,29364038204765i</v>
      </c>
      <c r="CZ232" s="223" t="str">
        <f t="shared" ca="1" si="417"/>
        <v>5,78701754889079+4,74928256452998i</v>
      </c>
      <c r="DA232" s="223" t="str">
        <f t="shared" ca="1" si="418"/>
        <v>-6,22466257323449-4,15918655968836i</v>
      </c>
      <c r="DB232" s="223" t="str">
        <f t="shared" ca="1" si="419"/>
        <v>6,60236069424721+3,52903531464025i</v>
      </c>
      <c r="DC232" s="223" t="str">
        <f t="shared" ca="1" si="420"/>
        <v>-6,9164744725602-2,86489753033885i</v>
      </c>
      <c r="DD232" s="223" t="str">
        <f t="shared" ca="1" si="421"/>
        <v>7,16397882077009+2,17316921671463i</v>
      </c>
      <c r="DE232" s="223" t="str">
        <f t="shared" ca="1" si="422"/>
        <v>-7,34249013670884-1,4605120955514i</v>
      </c>
      <c r="DF232" s="223" t="str">
        <f t="shared" ca="1" si="423"/>
        <v>7,45028925881623+0,733789444517946i</v>
      </c>
      <c r="DG232" s="223" t="str">
        <f t="shared" ca="1" si="424"/>
        <v>-7,4863380226195+3,49976852503919E-12i</v>
      </c>
      <c r="DH232" s="223" t="str">
        <f t="shared" ca="1" si="425"/>
        <v>7,45028925881626-0,733789444517712i</v>
      </c>
      <c r="DI232" s="223" t="str">
        <f t="shared" ca="1" si="426"/>
        <v>-7,34249013670896+1,46051209555075i</v>
      </c>
      <c r="DJ232" s="223" t="str">
        <f t="shared" ca="1" si="427"/>
        <v>7,16397882077016-2,1731692167144i</v>
      </c>
      <c r="DK232" s="223" t="str">
        <f t="shared" ca="1" si="428"/>
        <v>-6,91647447256045+2,86489753033824i</v>
      </c>
      <c r="DL232" s="223" t="str">
        <f t="shared" ca="1" si="429"/>
        <v>6,60236069424732-3,52903531464004i</v>
      </c>
      <c r="DM232" s="223" t="str">
        <f t="shared" ca="1" si="430"/>
        <v>-6,22466257323485+4,15918655968781i</v>
      </c>
      <c r="DN232" s="223" t="str">
        <f t="shared" ca="1" si="431"/>
        <v>5,78701754889121-4,74928256452947i</v>
      </c>
      <c r="DO232" s="223" t="str">
        <f t="shared" ca="1" si="432"/>
        <v>-5,29364038205069+5,29364038204718i</v>
      </c>
      <c r="DP232" s="223" t="str">
        <f t="shared" ca="1" si="433"/>
        <v>4,74928256452772-5,78701754889265i</v>
      </c>
      <c r="DQ232" s="223" t="str">
        <f t="shared" ca="1" si="434"/>
        <v>-4,15918655969194+6,22466257323209i</v>
      </c>
      <c r="DR232" s="223" t="str">
        <f t="shared" ca="1" si="435"/>
        <v>3,52903531463767-6,60236069424858i</v>
      </c>
      <c r="DS232" s="223" t="str">
        <f t="shared" ca="1" si="436"/>
        <v>-2,86489753034283+6,91647447255854i</v>
      </c>
      <c r="DT232" s="223" t="str">
        <f t="shared" ca="1" si="437"/>
        <v>2,17316921671183-7,16397882077094i</v>
      </c>
      <c r="DU232" s="223" t="str">
        <f t="shared" ca="1" si="438"/>
        <v>-1,46051209555563+7,34249013670799i</v>
      </c>
      <c r="DV232" s="223" t="str">
        <f t="shared" ca="1" si="439"/>
        <v>0,733789444515036-7,45028925881652i</v>
      </c>
      <c r="DW232" s="223" t="str">
        <f t="shared" ca="1" si="440"/>
        <v>-8,10750772251173E-13+7,4863380226195i</v>
      </c>
      <c r="DX232" s="223" t="str">
        <f t="shared" ca="1" si="441"/>
        <v>-0,733789444520622-7,45028925881596i</v>
      </c>
      <c r="DY232" s="223" t="str">
        <f t="shared" ca="1" si="442"/>
        <v>1,46051209555404+7,34249013670831i</v>
      </c>
      <c r="DZ232" s="223" t="str">
        <f t="shared" ca="1" si="443"/>
        <v>-2,1731692167172-7,16397882076931i</v>
      </c>
      <c r="EA232" s="223" t="str">
        <f t="shared" ca="1" si="444"/>
        <v>2,86489753034133+6,91647447255916i</v>
      </c>
      <c r="EB232" s="223" t="str">
        <f t="shared" ca="1" si="445"/>
        <v>-3,52903531463587-6,60236069424955i</v>
      </c>
      <c r="EC232" s="223" t="str">
        <f t="shared" ca="1" si="446"/>
        <v>4,1591865596906+6,22466257323299i</v>
      </c>
      <c r="ED232" s="223" t="str">
        <f t="shared" ca="1" si="447"/>
        <v>-4,74928256452614-5,78701754889395i</v>
      </c>
      <c r="EE232" s="223" t="str">
        <f t="shared" ca="1" si="448"/>
        <v>5,29364038204925+5,29364038204863i</v>
      </c>
      <c r="EF232" s="223" t="str">
        <f t="shared" ca="1" si="449"/>
        <v>-5,78701754888991-4,74928256453105i</v>
      </c>
      <c r="EG232" s="223" t="str">
        <f t="shared" ca="1" si="450"/>
        <v>6,22466257323372+4,15918655968951i</v>
      </c>
      <c r="EH232" s="223" t="str">
        <f t="shared" ca="1" si="451"/>
        <v>-6,60236069424655-3,52903531464147i</v>
      </c>
      <c r="EI232" s="223" t="str">
        <f t="shared" ca="1" si="452"/>
        <v>6,91647447255966+2,86489753034013i</v>
      </c>
      <c r="EJ232" s="223" t="str">
        <f t="shared" ca="1" si="453"/>
        <v>-7,16397882076969-2,17316921671595i</v>
      </c>
      <c r="EK232" s="223" t="str">
        <f t="shared" ca="1" si="454"/>
        <v>7,34249013670857+1,46051209555276i</v>
      </c>
      <c r="EL232" s="223" t="str">
        <f t="shared" ca="1" si="455"/>
        <v>-7,4502892588161-0,733789444519326i</v>
      </c>
      <c r="EM232" s="223" t="str">
        <f t="shared" ca="1" si="456"/>
        <v>7,4863380226195-2,11306374566547E-12i</v>
      </c>
      <c r="EN232" s="223"/>
      <c r="EO232" s="223"/>
      <c r="EP232" s="223"/>
    </row>
    <row r="233" spans="1:146" ht="15.75" thickBot="1">
      <c r="A233" s="257">
        <f t="shared" si="323"/>
        <v>2.5976562500000019E-3</v>
      </c>
      <c r="B233" s="256">
        <v>133</v>
      </c>
      <c r="C233" s="230">
        <f t="shared" si="324"/>
        <v>26600</v>
      </c>
      <c r="D233" s="229">
        <f t="shared" si="457"/>
        <v>167132.72917097699</v>
      </c>
      <c r="E233" s="229" t="str">
        <f t="shared" si="458"/>
        <v>167132,729170977i</v>
      </c>
      <c r="F233" s="229" t="str">
        <f t="shared" si="325"/>
        <v>0,00302628217150669+0,00123363924988868i</v>
      </c>
      <c r="G233" s="229" t="str">
        <f t="shared" si="326"/>
        <v>-3,28473635601091+2,70606031841069i</v>
      </c>
      <c r="H233" s="229" t="str">
        <f t="shared" si="322"/>
        <v>0,00200376145153834-0,00317690513195034i</v>
      </c>
      <c r="I233" s="229" t="str">
        <f t="shared" si="459"/>
        <v>-0,00199027035422475+0,00312714626097963i</v>
      </c>
      <c r="J233" s="255" t="str">
        <f ca="1">IMPRODUCT(1/N_FFT2,EH100)</f>
        <v>0,032156273881647+0,00446182196699488i</v>
      </c>
      <c r="K233" s="254" t="str">
        <f t="shared" ca="1" si="460"/>
        <v>-0,0000779524484902185+0,0000916771396492907i</v>
      </c>
      <c r="N233" s="246">
        <f t="shared" ca="1" si="327"/>
        <v>17.486275621099658</v>
      </c>
      <c r="O233" s="223">
        <f t="shared" ca="1" si="328"/>
        <v>7.4862756210996562</v>
      </c>
      <c r="P233" s="223" t="str">
        <f t="shared" ca="1" si="329"/>
        <v>-7,42997534430666+0,916400053506209i</v>
      </c>
      <c r="Q233" s="223" t="str">
        <f t="shared" ca="1" si="330"/>
        <v>7,26192132249506-1,81901659722022i</v>
      </c>
      <c r="R233" s="223" t="str">
        <f t="shared" ca="1" si="331"/>
        <v>-6,98464124457805+2,69427343816662i</v>
      </c>
      <c r="S233" s="223" t="str">
        <f t="shared" ca="1" si="332"/>
        <v>6,60230566102039-3,52900589876655i</v>
      </c>
      <c r="T233" s="223" t="str">
        <f t="shared" ca="1" si="333"/>
        <v>-6,12066525487811+4,31065882584077i</v>
      </c>
      <c r="U233" s="223" t="str">
        <f t="shared" ca="1" si="334"/>
        <v>5,54696434617101-5,02747543180259i</v>
      </c>
      <c r="V233" s="223" t="str">
        <f t="shared" ca="1" si="335"/>
        <v>-4,88983193056927+5,66867412768244i</v>
      </c>
      <c r="W233" s="223" t="str">
        <f t="shared" ca="1" si="336"/>
        <v>4,15915189126302-6,22461068826591i</v>
      </c>
      <c r="X233" s="223" t="str">
        <f t="shared" ca="1" si="337"/>
        <v>-3,3659143361635+6,68692331021375i</v>
      </c>
      <c r="Y233" s="223" t="str">
        <f t="shared" ca="1" si="338"/>
        <v>2,52205029644631-7,0486583813706i</v>
      </c>
      <c r="Z233" s="223" t="str">
        <f t="shared" ca="1" si="339"/>
        <v>-1,64025227273901+7,30437506956246i</v>
      </c>
      <c r="AA233" s="223" t="str">
        <f t="shared" ca="1" si="340"/>
        <v>0,733783328099327-7,45022715777677i</v>
      </c>
      <c r="AB233" s="223" t="str">
        <f t="shared" ca="1" si="341"/>
        <v>0,183722400803067+7,48402089484752i</v>
      </c>
      <c r="AC233" s="223" t="str">
        <f t="shared" ca="1" si="342"/>
        <v>-1,09846477378741-7,4052479915138i</v>
      </c>
      <c r="AD233" s="223" t="str">
        <f t="shared" ca="1" si="343"/>
        <v>1,99668521412083+7,21509326556367i</v>
      </c>
      <c r="AE233" s="223" t="str">
        <f t="shared" ca="1" si="344"/>
        <v>-2,8648736503134-6,91641682107224i</v>
      </c>
      <c r="AF233" s="223" t="str">
        <f t="shared" ca="1" si="345"/>
        <v>3,68997172017421+6,51371102977294i</v>
      </c>
      <c r="AG233" s="223" t="str">
        <f t="shared" ca="1" si="346"/>
        <v>-4,4595691807277-6,01303296160721i</v>
      </c>
      <c r="AH233" s="223" t="str">
        <f t="shared" ca="1" si="347"/>
        <v>5,16209056982463+5,42191328075234i</v>
      </c>
      <c r="AI233" s="223" t="str">
        <f t="shared" ca="1" si="348"/>
        <v>-5,78696931186472-4,74924297742357i</v>
      </c>
      <c r="AJ233" s="223" t="str">
        <f t="shared" ca="1" si="349"/>
        <v>6,32480664892784+4,00513963910738i</v>
      </c>
      <c r="AK233" s="223" t="str">
        <f t="shared" ca="1" si="350"/>
        <v>-6,7675130068452-3,20079527262399i</v>
      </c>
      <c r="AL233" s="223" t="str">
        <f t="shared" ca="1" si="351"/>
        <v>7,10842966992071+2,34830796593249i</v>
      </c>
      <c r="AM233" s="223" t="str">
        <f t="shared" ca="1" si="352"/>
        <v>-7,34242893421615-1,46049992162155i</v>
      </c>
      <c r="AN233" s="223" t="str">
        <f t="shared" ca="1" si="353"/>
        <v>7,46599123298901+0,55072459905316i</v>
      </c>
      <c r="AO233" s="223" t="str">
        <f t="shared" ca="1" si="354"/>
        <v>-7,47725807425387+0,367334134101713i</v>
      </c>
      <c r="AP233" s="223" t="str">
        <f t="shared" ca="1" si="355"/>
        <v>7,37605999423087-1,2798678199634i</v>
      </c>
      <c r="AQ233" s="223" t="str">
        <f t="shared" ca="1" si="356"/>
        <v>-7,16391910623904+2,17315110250858i</v>
      </c>
      <c r="AR233" s="223" t="str">
        <f t="shared" ca="1" si="357"/>
        <v>-7,16391910623904+2,17315110250858i</v>
      </c>
      <c r="AS233" s="223" t="str">
        <f t="shared" ca="1" si="358"/>
        <v>-6,42119278256487+3,84871484059392i</v>
      </c>
      <c r="AT233" s="223" t="str">
        <f t="shared" ca="1" si="359"/>
        <v>5,90177864212196-4,60579325789425i</v>
      </c>
      <c r="AU233" s="223" t="str">
        <f t="shared" ca="1" si="360"/>
        <v>-5,29359625750908+5,29359625751312i</v>
      </c>
      <c r="AV233" s="223" t="str">
        <f t="shared" ca="1" si="361"/>
        <v>4,60579325789571-5,90177864212082i</v>
      </c>
      <c r="AW233" s="223" t="str">
        <f t="shared" ca="1" si="362"/>
        <v>-3,8487148405936+6,42119278256506i</v>
      </c>
      <c r="AX233" s="223" t="str">
        <f t="shared" ca="1" si="363"/>
        <v>3,03374816969491-6,84402620669616i</v>
      </c>
      <c r="AY233" s="223" t="str">
        <f t="shared" ca="1" si="364"/>
        <v>-2,17315110251035+7,16391910623851i</v>
      </c>
      <c r="AZ233" s="223" t="str">
        <f t="shared" ca="1" si="365"/>
        <v>1,27986781996229-7,37605999423107i</v>
      </c>
      <c r="BA233" s="223" t="str">
        <f t="shared" ca="1" si="366"/>
        <v>-0,367334134105055+7,47725807425371i</v>
      </c>
      <c r="BB233" s="223" t="str">
        <f t="shared" ca="1" si="367"/>
        <v>-0,550724599052051-7,46599123298909i</v>
      </c>
      <c r="BC233" s="223" t="str">
        <f t="shared" ca="1" si="368"/>
        <v>1,46049992162349+7,34242893421576i</v>
      </c>
      <c r="BD233" s="223" t="str">
        <f t="shared" ca="1" si="369"/>
        <v>-2,34830796592921-7,10842966992179i</v>
      </c>
      <c r="BE233" s="223" t="str">
        <f t="shared" ca="1" si="370"/>
        <v>3,20079527262355+6,7675130068454i</v>
      </c>
      <c r="BF233" s="223" t="str">
        <f t="shared" ca="1" si="371"/>
        <v>-4,00513963910886-6,3248066489269i</v>
      </c>
      <c r="BG233" s="223" t="str">
        <f t="shared" ca="1" si="372"/>
        <v>4,74924297742155+5,78696931186637i</v>
      </c>
      <c r="BH233" s="223" t="str">
        <f t="shared" ca="1" si="373"/>
        <v>-5,42191328075209-5,1620905698249i</v>
      </c>
      <c r="BI233" s="223" t="str">
        <f t="shared" ca="1" si="374"/>
        <v>6,01303296160876+4,4595691807256i</v>
      </c>
      <c r="BJ233" s="223" t="str">
        <f t="shared" ca="1" si="375"/>
        <v>-6,51371102977205-3,68997172017577i</v>
      </c>
      <c r="BK233" s="223" t="str">
        <f t="shared" ca="1" si="376"/>
        <v>6,9164168210724+2,864873650313i</v>
      </c>
      <c r="BL233" s="223" t="str">
        <f t="shared" ca="1" si="377"/>
        <v>-7,2150932655646-1,99668521411749i</v>
      </c>
      <c r="BM233" s="223" t="str">
        <f t="shared" ca="1" si="378"/>
        <v>7,40524799151352+1,0984647737893i</v>
      </c>
      <c r="BN233" s="223" t="str">
        <f t="shared" ca="1" si="379"/>
        <v>-7,48402089484754-0,183722400801998i</v>
      </c>
      <c r="BO233" s="223" t="str">
        <f t="shared" ca="1" si="380"/>
        <v>7,45022715777644-0,733783328102668i</v>
      </c>
      <c r="BP233" s="223" t="str">
        <f t="shared" ca="1" si="381"/>
        <v>-7,3043750695627+1,64025227273792i</v>
      </c>
      <c r="BQ233" s="223" t="str">
        <f t="shared" ca="1" si="382"/>
        <v>7,04865838137021-2,52205029644742i</v>
      </c>
      <c r="BR233" s="223" t="str">
        <f t="shared" ca="1" si="383"/>
        <v>-6,68692331021524+3,36591433616056i</v>
      </c>
      <c r="BS233" s="223" t="str">
        <f t="shared" ca="1" si="384"/>
        <v>6,22461068826606-4,15915189126281i</v>
      </c>
      <c r="BT233" s="223" t="str">
        <f t="shared" ca="1" si="385"/>
        <v>-5,66867412768127+4,88983193057062i</v>
      </c>
      <c r="BU233" s="223" t="str">
        <f t="shared" ca="1" si="386"/>
        <v>5,02747543180455-5,54696434616923i</v>
      </c>
      <c r="BV233" s="223" t="str">
        <f t="shared" ca="1" si="387"/>
        <v>-4,31065882584109+6,12066525487789i</v>
      </c>
      <c r="BW233" s="223" t="str">
        <f t="shared" ca="1" si="388"/>
        <v>3,52900589876424-6,60230566102163i</v>
      </c>
      <c r="BX233" s="223" t="str">
        <f t="shared" ca="1" si="389"/>
        <v>-2,69427343816882+6,9846412445772i</v>
      </c>
      <c r="BY233" s="223" t="str">
        <f t="shared" ca="1" si="390"/>
        <v>1,81901659721988-7,26192132249514i</v>
      </c>
      <c r="BZ233" s="223" t="str">
        <f t="shared" ca="1" si="391"/>
        <v>-0,916400053503244+7,42997534430702i</v>
      </c>
      <c r="CA233" s="223" t="str">
        <f t="shared" ca="1" si="392"/>
        <v>1,96264892028603E-12-7,48627562109966i</v>
      </c>
      <c r="CB233" s="223" t="str">
        <f t="shared" ca="1" si="393"/>
        <v>0,91640005350695+7,42997534430657i</v>
      </c>
      <c r="CC233" s="223" t="str">
        <f t="shared" ca="1" si="394"/>
        <v>-1,8190165972235-7,26192132249424i</v>
      </c>
      <c r="CD233" s="223" t="str">
        <f t="shared" ca="1" si="395"/>
        <v>2,69427343816536+6,98464124457854i</v>
      </c>
      <c r="CE233" s="223" t="str">
        <f t="shared" ca="1" si="396"/>
        <v>-3,52900589876754-6,60230566101987i</v>
      </c>
      <c r="CF233" s="223" t="str">
        <f t="shared" ca="1" si="397"/>
        <v>4,31065882583805+6,12066525488002i</v>
      </c>
      <c r="CG233" s="223" t="str">
        <f t="shared" ca="1" si="398"/>
        <v>-5,0274754318018-5,54696434617172i</v>
      </c>
      <c r="CH233" s="223" t="str">
        <f t="shared" ca="1" si="399"/>
        <v>5,66867412768371+4,88983193056779i</v>
      </c>
      <c r="CI233" s="223" t="str">
        <f t="shared" ca="1" si="400"/>
        <v>-6,224610688264-4,15915189126589i</v>
      </c>
      <c r="CJ233" s="223" t="str">
        <f t="shared" ca="1" si="401"/>
        <v>6,68692331021357+3,36591433616387i</v>
      </c>
      <c r="CK233" s="223" t="str">
        <f t="shared" ca="1" si="402"/>
        <v>-7,04865838137147-2,5220502964439i</v>
      </c>
      <c r="CL233" s="223" t="str">
        <f t="shared" ca="1" si="403"/>
        <v>7,30437506956188+1,64025227274155i</v>
      </c>
      <c r="CM233" s="223" t="str">
        <f t="shared" ca="1" si="404"/>
        <v>-7,45022715777681-0,733783328098951i</v>
      </c>
      <c r="CN233" s="223" t="str">
        <f t="shared" ca="1" si="405"/>
        <v>7,48402089484745-0,183722400805731i</v>
      </c>
      <c r="CO233" s="223" t="str">
        <f t="shared" ca="1" si="406"/>
        <v>-7,40524799151407+1,09846477378563i</v>
      </c>
      <c r="CP233" s="223" t="str">
        <f t="shared" ca="1" si="407"/>
        <v>7,21509326556355-1,99668521412129i</v>
      </c>
      <c r="CQ233" s="223" t="str">
        <f t="shared" ca="1" si="408"/>
        <v>-6,91641682107089+2,86487365031665i</v>
      </c>
      <c r="CR233" s="223" t="str">
        <f t="shared" ca="1" si="409"/>
        <v>6,51371102977388-3,68997172017255i</v>
      </c>
      <c r="CS233" s="223" t="str">
        <f t="shared" ca="1" si="410"/>
        <v>-6,01303296160654+4,4595691807286i</v>
      </c>
      <c r="CT233" s="223" t="str">
        <f t="shared" ca="1" si="411"/>
        <v>5,4219132807548-5,16209056982206i</v>
      </c>
      <c r="CU233" s="223" t="str">
        <f t="shared" ca="1" si="412"/>
        <v>-4,74924297742459+5,78696931186388i</v>
      </c>
      <c r="CV233" s="223" t="str">
        <f t="shared" ca="1" si="413"/>
        <v>4,00513963910589-6,32480664892879i</v>
      </c>
      <c r="CW233" s="223" t="str">
        <f t="shared" ca="1" si="414"/>
        <v>-3,20079527262691+6,76751300684382i</v>
      </c>
      <c r="CX233" s="223" t="str">
        <f t="shared" ca="1" si="415"/>
        <v>2,34830796593274-7,10842966992063i</v>
      </c>
      <c r="CY233" s="223" t="str">
        <f t="shared" ca="1" si="416"/>
        <v>-1,46049992161962+7,34242893421653i</v>
      </c>
      <c r="CZ233" s="223" t="str">
        <f t="shared" ca="1" si="417"/>
        <v>0,550724599055754-7,46599123298882i</v>
      </c>
      <c r="DA233" s="223" t="str">
        <f t="shared" ca="1" si="418"/>
        <v>0,367334134101347+7,4772580742539i</v>
      </c>
      <c r="DB233" s="223" t="str">
        <f t="shared" ca="1" si="419"/>
        <v>-1,27986781996597-7,37605999423043i</v>
      </c>
      <c r="DC233" s="223" t="str">
        <f t="shared" ca="1" si="420"/>
        <v>2,1731511025066+7,16391910623964i</v>
      </c>
      <c r="DD233" s="223" t="str">
        <f t="shared" ca="1" si="421"/>
        <v>-3,03374816969822-6,84402620669469i</v>
      </c>
      <c r="DE233" s="223" t="str">
        <f t="shared" ca="1" si="422"/>
        <v>3,8487148405967+6,4211927825632i</v>
      </c>
      <c r="DF233" s="223" t="str">
        <f t="shared" ca="1" si="423"/>
        <v>-4,60579325789287-5,90177864212304i</v>
      </c>
      <c r="DG233" s="223" t="str">
        <f t="shared" ca="1" si="424"/>
        <v>5,29359625751187+5,29359625751033i</v>
      </c>
      <c r="DH233" s="223" t="str">
        <f t="shared" ca="1" si="425"/>
        <v>-5,90177864212439-4,60579325789113i</v>
      </c>
      <c r="DI233" s="223" t="str">
        <f t="shared" ca="1" si="426"/>
        <v>6,42119278256411+3,84871484059518i</v>
      </c>
      <c r="DJ233" s="223" t="str">
        <f t="shared" ca="1" si="427"/>
        <v>-6,84402620669541-3,03374816969661i</v>
      </c>
      <c r="DK233" s="223" t="str">
        <f t="shared" ca="1" si="428"/>
        <v>7,16391910623793+2,17315110251223i</v>
      </c>
      <c r="DL233" s="223" t="str">
        <f t="shared" ca="1" si="429"/>
        <v>-7,37605999423073-1,27986781996422i</v>
      </c>
      <c r="DM233" s="223" t="str">
        <f t="shared" ca="1" si="430"/>
        <v>7,47725807425398+0,367334134099577i</v>
      </c>
      <c r="DN233" s="223" t="str">
        <f t="shared" ca="1" si="431"/>
        <v>-7,46599123298922+0,550724599050306i</v>
      </c>
      <c r="DO233" s="223" t="str">
        <f t="shared" ca="1" si="432"/>
        <v>7,34242893421611-1,46049992162178i</v>
      </c>
      <c r="DP233" s="223" t="str">
        <f t="shared" ca="1" si="433"/>
        <v>-7,10842966991994+2,34830796593482i</v>
      </c>
      <c r="DQ233" s="223" t="str">
        <f t="shared" ca="1" si="434"/>
        <v>6,76751300684615-3,20079527262197i</v>
      </c>
      <c r="DR233" s="223" t="str">
        <f t="shared" ca="1" si="435"/>
        <v>-6,32480664892784+4,00513963910738i</v>
      </c>
      <c r="DS233" s="223" t="str">
        <f t="shared" ca="1" si="436"/>
        <v>5,78696931186275-4,74924297742596i</v>
      </c>
      <c r="DT233" s="223" t="str">
        <f t="shared" ca="1" si="437"/>
        <v>-5,16209056982633+5,42191328075073i</v>
      </c>
      <c r="DU233" s="223" t="str">
        <f t="shared" ca="1" si="438"/>
        <v>4,45956918072718-6,01303296160759i</v>
      </c>
      <c r="DV233" s="223" t="str">
        <f t="shared" ca="1" si="439"/>
        <v>-3,689971720171+6,51371102977476i</v>
      </c>
      <c r="DW233" s="223" t="str">
        <f t="shared" ca="1" si="440"/>
        <v>2,86487365031462-6,91641682107173i</v>
      </c>
      <c r="DX233" s="223" t="str">
        <f t="shared" ca="1" si="441"/>
        <v>-1,99668521411958+7,21509326556402i</v>
      </c>
      <c r="DY233" s="223" t="str">
        <f t="shared" ca="1" si="442"/>
        <v>1,09846477379103-7,40524799151326i</v>
      </c>
      <c r="DZ233" s="223" t="str">
        <f t="shared" ca="1" si="443"/>
        <v>-0,183722400803747+7,48402089484749i</v>
      </c>
      <c r="EA233" s="223" t="str">
        <f t="shared" ca="1" si="444"/>
        <v>-0,733783328100926-7,45022715777661i</v>
      </c>
      <c r="EB233" s="223" t="str">
        <f t="shared" ca="1" si="445"/>
        <v>1,64025227273601+7,30437506956313i</v>
      </c>
      <c r="EC233" s="223" t="str">
        <f t="shared" ca="1" si="446"/>
        <v>-2,52205029644557-7,04865838137087i</v>
      </c>
      <c r="ED233" s="223" t="str">
        <f t="shared" ca="1" si="447"/>
        <v>3,36591433616545+6,68692331021277i</v>
      </c>
      <c r="EE233" s="223" t="str">
        <f t="shared" ca="1" si="448"/>
        <v>-4,159151891261-6,22461068826727i</v>
      </c>
      <c r="EF233" s="223" t="str">
        <f t="shared" ca="1" si="449"/>
        <v>4,88983193056914+5,66867412768255i</v>
      </c>
      <c r="EG233" s="223" t="str">
        <f t="shared" ca="1" si="450"/>
        <v>-5,54696434617291-5,02747543180049i</v>
      </c>
      <c r="EH233" s="223" t="str">
        <f t="shared" ca="1" si="451"/>
        <v>6,12066525487687+4,31065882584252i</v>
      </c>
      <c r="EI233" s="223" t="str">
        <f t="shared" ca="1" si="452"/>
        <v>-6,6023056610208-3,52900589876579i</v>
      </c>
      <c r="EJ233" s="223" t="str">
        <f t="shared" ca="1" si="453"/>
        <v>6,98464124457926+2,69427343816351i</v>
      </c>
      <c r="EK233" s="223" t="str">
        <f t="shared" ca="1" si="454"/>
        <v>-7,26192132249467-1,81901659722178i</v>
      </c>
      <c r="EL233" s="223" t="str">
        <f t="shared" ca="1" si="455"/>
        <v>7,42997534430678+0,916400053505191i</v>
      </c>
      <c r="EM233" s="223" t="str">
        <f t="shared" ca="1" si="456"/>
        <v>-7,48627562109966-3,92529784057205E-12i</v>
      </c>
      <c r="EN233" s="223"/>
      <c r="EO233" s="223"/>
      <c r="EP233" s="223"/>
    </row>
    <row r="234" spans="1:146" ht="15.75" thickBot="1">
      <c r="A234" s="257">
        <f t="shared" si="323"/>
        <v>2.6171875000000019E-3</v>
      </c>
      <c r="B234" s="256">
        <v>134</v>
      </c>
      <c r="C234" s="230">
        <f t="shared" si="324"/>
        <v>26800</v>
      </c>
      <c r="D234" s="229">
        <f t="shared" si="457"/>
        <v>168389.36623241293</v>
      </c>
      <c r="E234" s="229" t="str">
        <f t="shared" si="458"/>
        <v>168389,366232413i</v>
      </c>
      <c r="F234" s="229" t="str">
        <f t="shared" si="325"/>
        <v>0,00298261701038724+0,00123205234618593i</v>
      </c>
      <c r="G234" s="229" t="str">
        <f t="shared" si="326"/>
        <v>-3,25874497376037+2,71249917235239i</v>
      </c>
      <c r="H234" s="229" t="str">
        <f t="shared" si="322"/>
        <v>0,00200367982849087-0,00315318851290145i</v>
      </c>
      <c r="I234" s="229" t="str">
        <f t="shared" si="459"/>
        <v>-0,00199033520297909+0,00310452722439801i</v>
      </c>
      <c r="J234" s="255" t="str">
        <f ca="1">IMPRODUCT(1/N_FFT2,EI100)</f>
        <v>0,0381659609326979-0,000016779821071363i</v>
      </c>
      <c r="K234" s="254" t="str">
        <f t="shared" ca="1" si="460"/>
        <v>-0,0000759109621885367+0,000118520662229449i</v>
      </c>
      <c r="N234" s="246">
        <f t="shared" ca="1" si="327"/>
        <v>17.486201918863411</v>
      </c>
      <c r="O234" s="223">
        <f t="shared" ca="1" si="328"/>
        <v>7.4862019188634115</v>
      </c>
      <c r="P234" s="223" t="str">
        <f t="shared" ca="1" si="329"/>
        <v>-7,40517508699296+1,09845395942343i</v>
      </c>
      <c r="Q234" s="223" t="str">
        <f t="shared" ca="1" si="330"/>
        <v>7,16384857759626-2,17312970787901i</v>
      </c>
      <c r="R234" s="223" t="str">
        <f t="shared" ca="1" si="331"/>
        <v>-6,76744638081271+3,20076376085758i</v>
      </c>
      <c r="S234" s="223" t="str">
        <f t="shared" ca="1" si="332"/>
        <v>6,22454940709576-4,15911094449499i</v>
      </c>
      <c r="T234" s="223" t="str">
        <f t="shared" ca="1" si="333"/>
        <v>-5,54690973641616+5,0274259364058i</v>
      </c>
      <c r="U234" s="223" t="str">
        <f t="shared" ca="1" si="334"/>
        <v>4,74919622121988-5,78691233926565i</v>
      </c>
      <c r="V234" s="223" t="str">
        <f t="shared" ca="1" si="335"/>
        <v>-3,84867695007226+6,42112956604808i</v>
      </c>
      <c r="W234" s="223" t="str">
        <f t="shared" ca="1" si="336"/>
        <v>2,86484544568891-6,91634872908457i</v>
      </c>
      <c r="X234" s="223" t="str">
        <f t="shared" ca="1" si="337"/>
        <v>-1,81899868903782+7,26184982902241i</v>
      </c>
      <c r="Y234" s="223" t="str">
        <f t="shared" ca="1" si="338"/>
        <v>0,733776104016999-7,45015381043692i</v>
      </c>
      <c r="Z234" s="223" t="str">
        <f t="shared" ca="1" si="339"/>
        <v>0,367330517704362+7,47718446079521i</v>
      </c>
      <c r="AA234" s="223" t="str">
        <f t="shared" ca="1" si="340"/>
        <v>-1,46048554302898-7,34235664814762i</v>
      </c>
      <c r="AB234" s="223" t="str">
        <f t="shared" ca="1" si="341"/>
        <v>2,52202546691048+7,04858898746757i</v>
      </c>
      <c r="AC234" s="223" t="str">
        <f t="shared" ca="1" si="342"/>
        <v>-3,5289711557727-6,60224066145112i</v>
      </c>
      <c r="AD234" s="223" t="str">
        <f t="shared" ca="1" si="343"/>
        <v>4,45952527635672+6,01297376341605i</v>
      </c>
      <c r="AE234" s="223" t="str">
        <f t="shared" ca="1" si="344"/>
        <v>-5,29354414215986-5,29354414216027i</v>
      </c>
      <c r="AF234" s="223" t="str">
        <f t="shared" ca="1" si="345"/>
        <v>6,01297376341618+4,45952527635654i</v>
      </c>
      <c r="AG234" s="223" t="str">
        <f t="shared" ca="1" si="346"/>
        <v>-6,60224066145122-3,5289711557725i</v>
      </c>
      <c r="AH234" s="223" t="str">
        <f t="shared" ca="1" si="347"/>
        <v>7,04858898746763+2,52202546691032i</v>
      </c>
      <c r="AI234" s="223" t="str">
        <f t="shared" ca="1" si="348"/>
        <v>-7,34235664814766-1,46048554302876i</v>
      </c>
      <c r="AJ234" s="223" t="str">
        <f t="shared" ca="1" si="349"/>
        <v>7,47718446079521+0,367330517704194i</v>
      </c>
      <c r="AK234" s="223" t="str">
        <f t="shared" ca="1" si="350"/>
        <v>-7,45015381043698+0,733776104016478i</v>
      </c>
      <c r="AL234" s="223" t="str">
        <f t="shared" ca="1" si="351"/>
        <v>7,26184982902253-1,81899868903734i</v>
      </c>
      <c r="AM234" s="223" t="str">
        <f t="shared" ca="1" si="352"/>
        <v>-6,91634872908451+2,86484544568906i</v>
      </c>
      <c r="AN234" s="223" t="str">
        <f t="shared" ca="1" si="353"/>
        <v>6,42112956604796-3,84867695007245i</v>
      </c>
      <c r="AO234" s="223" t="str">
        <f t="shared" ca="1" si="354"/>
        <v>-5,78691233926556+4,74919622121999i</v>
      </c>
      <c r="AP234" s="223" t="str">
        <f t="shared" ca="1" si="355"/>
        <v>5,02742593640566-5,54690973641629i</v>
      </c>
      <c r="AQ234" s="223" t="str">
        <f t="shared" ca="1" si="356"/>
        <v>-4,1591109444948+6,22454940709588i</v>
      </c>
      <c r="AR234" s="223" t="str">
        <f t="shared" ca="1" si="357"/>
        <v>-4,1591109444948+6,22454940709588i</v>
      </c>
      <c r="AS234" s="223" t="str">
        <f t="shared" ca="1" si="358"/>
        <v>-2,17312970787931+7,16384857759616i</v>
      </c>
      <c r="AT234" s="223" t="str">
        <f t="shared" ca="1" si="359"/>
        <v>1,09845395942533-7,40517508699268i</v>
      </c>
      <c r="AU234" s="223" t="str">
        <f t="shared" ca="1" si="360"/>
        <v>-5,75950029359875E-13+7,48620191886341i</v>
      </c>
      <c r="AV234" s="223" t="str">
        <f t="shared" ca="1" si="361"/>
        <v>-1,0984539594243-7,40517508699283i</v>
      </c>
      <c r="AW234" s="223" t="str">
        <f t="shared" ca="1" si="362"/>
        <v>2,17312970788116+7,1638485775956i</v>
      </c>
      <c r="AX234" s="223" t="str">
        <f t="shared" ca="1" si="363"/>
        <v>-3,20076376086083-6,76744638081117i</v>
      </c>
      <c r="AY234" s="223" t="str">
        <f t="shared" ca="1" si="364"/>
        <v>4,15911094449269+6,2245494070973i</v>
      </c>
      <c r="AZ234" s="223" t="str">
        <f t="shared" ca="1" si="365"/>
        <v>-5,02742593640481-5,54690973641707i</v>
      </c>
      <c r="BA234" s="223" t="str">
        <f t="shared" ca="1" si="366"/>
        <v>5,78691233926577+4,74919622121973i</v>
      </c>
      <c r="BB234" s="223" t="str">
        <f t="shared" ca="1" si="367"/>
        <v>-6,4211295660489-3,84867695007088i</v>
      </c>
      <c r="BC234" s="223" t="str">
        <f t="shared" ca="1" si="368"/>
        <v>6,91634872908582+2,8648454456859i</v>
      </c>
      <c r="BD234" s="223" t="str">
        <f t="shared" ca="1" si="369"/>
        <v>-7,26184982902174-1,81899868904053i</v>
      </c>
      <c r="BE234" s="223" t="str">
        <f t="shared" ca="1" si="370"/>
        <v>7,4501538104368+0,733776104018366i</v>
      </c>
      <c r="BF234" s="223" t="str">
        <f t="shared" ca="1" si="371"/>
        <v>-7,47718446079523+0,367330517703893i</v>
      </c>
      <c r="BG234" s="223" t="str">
        <f t="shared" ca="1" si="372"/>
        <v>7,34235664814743-1,46048554302992i</v>
      </c>
      <c r="BH234" s="223" t="str">
        <f t="shared" ca="1" si="373"/>
        <v>-7,04858898746677+2,52202546691274i</v>
      </c>
      <c r="BI234" s="223" t="str">
        <f t="shared" ca="1" si="374"/>
        <v>6,60224066145285-3,52897115576947i</v>
      </c>
      <c r="BJ234" s="223" t="str">
        <f t="shared" ca="1" si="375"/>
        <v>-6,01297376341724+4,45952527635511i</v>
      </c>
      <c r="BK234" s="223" t="str">
        <f t="shared" ca="1" si="376"/>
        <v>5,29354414216067-5,29354414215945i</v>
      </c>
      <c r="BL234" s="223" t="str">
        <f t="shared" ca="1" si="377"/>
        <v>-4,45952527635632+6,01297376341634i</v>
      </c>
      <c r="BM234" s="223" t="str">
        <f t="shared" ca="1" si="378"/>
        <v>3,52897115577099-6,60224066145203i</v>
      </c>
      <c r="BN234" s="223" t="str">
        <f t="shared" ca="1" si="379"/>
        <v>-2,52202546690736+7,0485889874687i</v>
      </c>
      <c r="BO234" s="223" t="str">
        <f t="shared" ca="1" si="380"/>
        <v>1,46048554303162-7,3423566481471i</v>
      </c>
      <c r="BP234" s="223" t="str">
        <f t="shared" ca="1" si="381"/>
        <v>-0,367330517705407+7,47718446079516i</v>
      </c>
      <c r="BQ234" s="223" t="str">
        <f t="shared" ca="1" si="382"/>
        <v>-0,733776104016647-7,45015381043696i</v>
      </c>
      <c r="BR234" s="223" t="str">
        <f t="shared" ca="1" si="383"/>
        <v>1,81899868903885+7,26184982902216i</v>
      </c>
      <c r="BS234" s="223" t="str">
        <f t="shared" ca="1" si="384"/>
        <v>-2,86484544569138-6,91634872908355i</v>
      </c>
      <c r="BT234" s="223" t="str">
        <f t="shared" ca="1" si="385"/>
        <v>3,8486769500694+6,42112956604979i</v>
      </c>
      <c r="BU234" s="223" t="str">
        <f t="shared" ca="1" si="386"/>
        <v>-4,7491962212184-5,78691233926687i</v>
      </c>
      <c r="BV234" s="223" t="str">
        <f t="shared" ca="1" si="387"/>
        <v>5,54690973641598+5,02742593640601i</v>
      </c>
      <c r="BW234" s="223" t="str">
        <f t="shared" ca="1" si="388"/>
        <v>-6,22454940709639-4,15911094449404i</v>
      </c>
      <c r="BX234" s="223" t="str">
        <f t="shared" ca="1" si="389"/>
        <v>6,76744638081362+3,20076376085566i</v>
      </c>
      <c r="BY234" s="223" t="str">
        <f t="shared" ca="1" si="390"/>
        <v>-7,16384857759516-2,17312970788262i</v>
      </c>
      <c r="BZ234" s="223" t="str">
        <f t="shared" ca="1" si="391"/>
        <v>7,4051750869926+1,0984539594259i</v>
      </c>
      <c r="CA234" s="223" t="str">
        <f t="shared" ca="1" si="392"/>
        <v>-7,48620191886341-1,15190005871975E-12i</v>
      </c>
      <c r="CB234" s="223" t="str">
        <f t="shared" ca="1" si="393"/>
        <v>7,4051750869929-1,09845395942384i</v>
      </c>
      <c r="CC234" s="223" t="str">
        <f t="shared" ca="1" si="394"/>
        <v>-7,16384857759577+2,17312970788062i</v>
      </c>
      <c r="CD234" s="223" t="str">
        <f t="shared" ca="1" si="395"/>
        <v>6,76744638081142-3,20076376086031i</v>
      </c>
      <c r="CE234" s="223" t="str">
        <f t="shared" ca="1" si="396"/>
        <v>-6,22454940709767+4,15911094449213i</v>
      </c>
      <c r="CF234" s="223" t="str">
        <f t="shared" ca="1" si="397"/>
        <v>5,54690973641738-5,02742593640446i</v>
      </c>
      <c r="CG234" s="223" t="str">
        <f t="shared" ca="1" si="398"/>
        <v>-4,74919622122018+5,7869123392654i</v>
      </c>
      <c r="CH234" s="223" t="str">
        <f t="shared" ca="1" si="399"/>
        <v>3,8486769500712-6,42112956604871i</v>
      </c>
      <c r="CI234" s="223" t="str">
        <f t="shared" ca="1" si="400"/>
        <v>-2,86484544568643+6,91634872908559i</v>
      </c>
      <c r="CJ234" s="223" t="str">
        <f t="shared" ca="1" si="401"/>
        <v>1,81899868904109-7,2618498290216i</v>
      </c>
      <c r="CK234" s="223" t="str">
        <f t="shared" ca="1" si="402"/>
        <v>-0,733776104018939+7,45015381043674i</v>
      </c>
      <c r="CL234" s="223" t="str">
        <f t="shared" ca="1" si="403"/>
        <v>-0,367330517703318-7,47718446079525i</v>
      </c>
      <c r="CM234" s="223" t="str">
        <f t="shared" ca="1" si="404"/>
        <v>1,46048554302936+7,34235664814755i</v>
      </c>
      <c r="CN234" s="223" t="str">
        <f t="shared" ca="1" si="405"/>
        <v>-2,5220254669122-7,04858898746696i</v>
      </c>
      <c r="CO234" s="223" t="str">
        <f t="shared" ca="1" si="406"/>
        <v>3,52897115577553+6,6022406614496i</v>
      </c>
      <c r="CP234" s="223" t="str">
        <f t="shared" ca="1" si="407"/>
        <v>-4,45952527635447-6,01297376341772i</v>
      </c>
      <c r="CQ234" s="223" t="str">
        <f t="shared" ca="1" si="408"/>
        <v>5,29354414215905+5,29354414216108i</v>
      </c>
      <c r="CR234" s="223" t="str">
        <f t="shared" ca="1" si="409"/>
        <v>-6,012973763416-4,45952527635678i</v>
      </c>
      <c r="CS234" s="223" t="str">
        <f t="shared" ca="1" si="410"/>
        <v>6,60224066145186+3,52897115577131i</v>
      </c>
      <c r="CT234" s="223" t="str">
        <f t="shared" ca="1" si="411"/>
        <v>-7,0485889874685-2,5220254669079i</v>
      </c>
      <c r="CU234" s="223" t="str">
        <f t="shared" ca="1" si="412"/>
        <v>7,34235664814698+1,46048554303218i</v>
      </c>
      <c r="CV234" s="223" t="str">
        <f t="shared" ca="1" si="413"/>
        <v>-7,47718446079512-0,367330517705982i</v>
      </c>
      <c r="CW234" s="223" t="str">
        <f t="shared" ca="1" si="414"/>
        <v>7,450153810437-0,733776104016285i</v>
      </c>
      <c r="CX234" s="223" t="str">
        <f t="shared" ca="1" si="415"/>
        <v>-7,2618498290223+1,81899868903829i</v>
      </c>
      <c r="CY234" s="223" t="str">
        <f t="shared" ca="1" si="416"/>
        <v>6,91634872908377-2,86484544569085i</v>
      </c>
      <c r="CZ234" s="223" t="str">
        <f t="shared" ca="1" si="417"/>
        <v>-6,42112956604614+3,84867695007548i</v>
      </c>
      <c r="DA234" s="223" t="str">
        <f t="shared" ca="1" si="418"/>
        <v>5,78691233926709-4,74919622121811i</v>
      </c>
      <c r="DB234" s="223" t="str">
        <f t="shared" ca="1" si="419"/>
        <v>-5,0274259364066+5,54690973641545i</v>
      </c>
      <c r="DC234" s="223" t="str">
        <f t="shared" ca="1" si="420"/>
        <v>4,15911094449452-6,22454940709607i</v>
      </c>
      <c r="DD234" s="223" t="str">
        <f t="shared" ca="1" si="421"/>
        <v>-3,20076376085599+6,76744638081346i</v>
      </c>
      <c r="DE234" s="223" t="str">
        <f t="shared" ca="1" si="422"/>
        <v>2,17312970787624-7,1638485775971i</v>
      </c>
      <c r="DF234" s="223" t="str">
        <f t="shared" ca="1" si="423"/>
        <v>-1,09845395942626+7,40517508699254i</v>
      </c>
      <c r="DG234" s="223" t="str">
        <f t="shared" ca="1" si="424"/>
        <v>1,72785008807962E-12-7,48620191886341i</v>
      </c>
      <c r="DH234" s="223" t="str">
        <f t="shared" ca="1" si="425"/>
        <v>1,09845395942327+7,40517508699299i</v>
      </c>
      <c r="DI234" s="223" t="str">
        <f t="shared" ca="1" si="426"/>
        <v>-2,17312970788026-7,16384857759588i</v>
      </c>
      <c r="DJ234" s="223" t="str">
        <f t="shared" ca="1" si="427"/>
        <v>3,20076376085979+6,76744638081166i</v>
      </c>
      <c r="DK234" s="223" t="str">
        <f t="shared" ca="1" si="428"/>
        <v>-4,15911094449165-6,224549407098i</v>
      </c>
      <c r="DL234" s="223" t="str">
        <f t="shared" ca="1" si="429"/>
        <v>5,02742593640404+5,54690973641777i</v>
      </c>
      <c r="DM234" s="223" t="str">
        <f t="shared" ca="1" si="430"/>
        <v>-5,78691233926518-4,74919622122046i</v>
      </c>
      <c r="DN234" s="223" t="str">
        <f t="shared" ca="1" si="431"/>
        <v>6,42112956604831+3,84867695007187i</v>
      </c>
      <c r="DO234" s="223" t="str">
        <f t="shared" ca="1" si="432"/>
        <v>-6,91634872908538-2,86484544568696i</v>
      </c>
      <c r="DP234" s="223" t="str">
        <f t="shared" ca="1" si="433"/>
        <v>7,26184982902332+1,81899868903422i</v>
      </c>
      <c r="DQ234" s="223" t="str">
        <f t="shared" ca="1" si="434"/>
        <v>-7,4501538104367-0,7337761040193i</v>
      </c>
      <c r="DR234" s="223" t="str">
        <f t="shared" ca="1" si="435"/>
        <v>7,4771844607953-0,36733051770253i</v>
      </c>
      <c r="DS234" s="223" t="str">
        <f t="shared" ca="1" si="436"/>
        <v>-7,34235664814766+1,46048554302879i</v>
      </c>
      <c r="DT234" s="223" t="str">
        <f t="shared" ca="1" si="437"/>
        <v>7,04858898746708-2,52202546691186i</v>
      </c>
      <c r="DU234" s="223" t="str">
        <f t="shared" ca="1" si="438"/>
        <v>-6,60224066144988+3,52897115577502i</v>
      </c>
      <c r="DV234" s="223" t="str">
        <f t="shared" ca="1" si="439"/>
        <v>6,01297376341781-4,45952527635435i</v>
      </c>
      <c r="DW234" s="223" t="str">
        <f t="shared" ca="1" si="440"/>
        <v>-5,29354414216149+5,29354414215864i</v>
      </c>
      <c r="DX234" s="223" t="str">
        <f t="shared" ca="1" si="441"/>
        <v>4,45952527635725-6,01297376341566i</v>
      </c>
      <c r="DY234" s="223" t="str">
        <f t="shared" ca="1" si="442"/>
        <v>-3,52897115577182+6,60224066145159i</v>
      </c>
      <c r="DZ234" s="223" t="str">
        <f t="shared" ca="1" si="443"/>
        <v>2,52202546690844-7,04858898746831i</v>
      </c>
      <c r="EA234" s="223" t="str">
        <f t="shared" ca="1" si="444"/>
        <v>-1,46048554303275+7,34235664814687i</v>
      </c>
      <c r="EB234" s="223" t="str">
        <f t="shared" ca="1" si="445"/>
        <v>0,367330517706557-7,47718446079509i</v>
      </c>
      <c r="EC234" s="223" t="str">
        <f t="shared" ca="1" si="446"/>
        <v>0,733776104015712+7,45015381043705i</v>
      </c>
      <c r="ED234" s="223" t="str">
        <f t="shared" ca="1" si="447"/>
        <v>-1,81899868903773-7,26184982902244i</v>
      </c>
      <c r="EE234" s="223" t="str">
        <f t="shared" ca="1" si="448"/>
        <v>2,86484544569032+6,91634872908398i</v>
      </c>
      <c r="EF234" s="223" t="str">
        <f t="shared" ca="1" si="449"/>
        <v>-3,84867695007498-6,42112956604644i</v>
      </c>
      <c r="EG234" s="223" t="str">
        <f t="shared" ca="1" si="450"/>
        <v>4,74919622121767+5,78691233926746i</v>
      </c>
      <c r="EH234" s="223" t="str">
        <f t="shared" ca="1" si="451"/>
        <v>-5,54690973641506-5,02742593640702i</v>
      </c>
      <c r="EI234" s="223" t="str">
        <f t="shared" ca="1" si="452"/>
        <v>6,22454940709576+4,159110944495i</v>
      </c>
      <c r="EJ234" s="223" t="str">
        <f t="shared" ca="1" si="453"/>
        <v>-6,76744638081321-3,20076376085651i</v>
      </c>
      <c r="EK234" s="223" t="str">
        <f t="shared" ca="1" si="454"/>
        <v>7,16384857759693+2,1731297078768i</v>
      </c>
      <c r="EL234" s="223" t="str">
        <f t="shared" ca="1" si="455"/>
        <v>-7,40517508699245-1,09845395942683i</v>
      </c>
      <c r="EM234" s="223" t="str">
        <f t="shared" ca="1" si="456"/>
        <v>7,48620191886341+2,3038001174395E-12i</v>
      </c>
      <c r="EN234" s="223"/>
      <c r="EO234" s="223"/>
      <c r="EP234" s="223"/>
    </row>
    <row r="235" spans="1:146" ht="15.75" thickBot="1">
      <c r="A235" s="257">
        <f t="shared" si="323"/>
        <v>2.6367187500000019E-3</v>
      </c>
      <c r="B235" s="256">
        <v>135</v>
      </c>
      <c r="C235" s="230">
        <f t="shared" si="324"/>
        <v>27000</v>
      </c>
      <c r="D235" s="229">
        <f t="shared" si="457"/>
        <v>169646.00329384883</v>
      </c>
      <c r="E235" s="229" t="str">
        <f t="shared" si="458"/>
        <v>169646,003293849i</v>
      </c>
      <c r="F235" s="229" t="str">
        <f t="shared" si="325"/>
        <v>0,00293988076743435+0,00123032808638978i</v>
      </c>
      <c r="G235" s="229" t="str">
        <f t="shared" si="326"/>
        <v>-3,23291586361862+2,71860529797979i</v>
      </c>
      <c r="H235" s="229" t="str">
        <f t="shared" si="322"/>
        <v>0,0020035999708897-0,00312982342790323i</v>
      </c>
      <c r="I235" s="229" t="str">
        <f t="shared" si="459"/>
        <v>-0,00199039961759219+0,00308222826006558i</v>
      </c>
      <c r="J235" s="255" t="str">
        <f ca="1">IMPRODUCT(1/N_FFT2,EJ100)</f>
        <v>0,0274432721827142-0,00446185879432281i</v>
      </c>
      <c r="K235" s="254" t="str">
        <f t="shared" ca="1" si="460"/>
        <v>-0,0000408706111896688+0,0000934673111082038i</v>
      </c>
      <c r="N235" s="246">
        <f t="shared" ca="1" si="327"/>
        <v>17.486116713030984</v>
      </c>
      <c r="O235" s="223">
        <f t="shared" ca="1" si="328"/>
        <v>7.4861167130309854</v>
      </c>
      <c r="P235" s="223" t="str">
        <f t="shared" ca="1" si="329"/>
        <v>-7,37590342566363+1,2798406527398i</v>
      </c>
      <c r="Q235" s="223" t="str">
        <f t="shared" ca="1" si="330"/>
        <v>7,04850876242175-2,52199676193006i</v>
      </c>
      <c r="R235" s="223" t="str">
        <f t="shared" ca="1" si="331"/>
        <v>-6,51357276592979+3,68989339467412i</v>
      </c>
      <c r="S235" s="223" t="str">
        <f t="shared" ca="1" si="332"/>
        <v>5,78684647426663-4,74914216721185i</v>
      </c>
      <c r="T235" s="223" t="str">
        <f t="shared" ca="1" si="333"/>
        <v>-4,88972813613437+5,66855380108699i</v>
      </c>
      <c r="U235" s="223" t="str">
        <f t="shared" ca="1" si="334"/>
        <v>3,84863314552003-6,42105648256783i</v>
      </c>
      <c r="V235" s="223" t="str">
        <f t="shared" ca="1" si="335"/>
        <v>-2,69421624794144+6,98449298449431i</v>
      </c>
      <c r="W235" s="223" t="str">
        <f t="shared" ca="1" si="336"/>
        <v>1,46046892019539-7,34227307952143i</v>
      </c>
      <c r="X235" s="223" t="str">
        <f t="shared" ca="1" si="337"/>
        <v>-0,183718501003435+7,48386203463899i</v>
      </c>
      <c r="Y235" s="223" t="str">
        <f t="shared" ca="1" si="338"/>
        <v>-1,09844145713163-7,40509080338495i</v>
      </c>
      <c r="Z235" s="223" t="str">
        <f t="shared" ca="1" si="339"/>
        <v>2,34825811937255+7,10827878223151i</v>
      </c>
      <c r="AA235" s="223" t="str">
        <f t="shared" ca="1" si="340"/>
        <v>-3,52893099002125-6,60216551661571i</v>
      </c>
      <c r="AB235" s="223" t="str">
        <f t="shared" ca="1" si="341"/>
        <v>4,60569549263024+5,90165336751383i</v>
      </c>
      <c r="AC235" s="223" t="str">
        <f t="shared" ca="1" si="342"/>
        <v>-5,54684660305893-5,02736871566583i</v>
      </c>
      <c r="AD235" s="223" t="str">
        <f t="shared" ca="1" si="343"/>
        <v>6,32467239487974+4,00505462366845i</v>
      </c>
      <c r="AE235" s="223" t="str">
        <f t="shared" ca="1" si="344"/>
        <v>-6,9162700091601-2,86481283882809i</v>
      </c>
      <c r="AF235" s="223" t="str">
        <f t="shared" ca="1" si="345"/>
        <v>7,30422002262128+1,6402174557845i</v>
      </c>
      <c r="AG235" s="223" t="str">
        <f t="shared" ca="1" si="346"/>
        <v>-7,47709935759694-0,367326336852287i</v>
      </c>
      <c r="AH235" s="223" t="str">
        <f t="shared" ca="1" si="347"/>
        <v>7,42981763130063-0,916380601462124i</v>
      </c>
      <c r="AI235" s="223" t="str">
        <f t="shared" ca="1" si="348"/>
        <v>-7,16376704069836+2,17310497393146i</v>
      </c>
      <c r="AJ235" s="223" t="str">
        <f t="shared" ca="1" si="349"/>
        <v>6,68678136966513-3,3658428892955i</v>
      </c>
      <c r="AK235" s="223" t="str">
        <f t="shared" ca="1" si="350"/>
        <v>-6,01290532544948+4,45947451930193i</v>
      </c>
      <c r="AL235" s="223" t="str">
        <f t="shared" ca="1" si="351"/>
        <v>5,16198099626843-5,42179819204712i</v>
      </c>
      <c r="AM235" s="223" t="str">
        <f t="shared" ca="1" si="352"/>
        <v>-4,1590636066708+6,22447856103532i</v>
      </c>
      <c r="AN235" s="223" t="str">
        <f t="shared" ca="1" si="353"/>
        <v>3,0336837735836-6,84388093138808i</v>
      </c>
      <c r="AO235" s="223" t="str">
        <f t="shared" ca="1" si="354"/>
        <v>-1,81897798570917+7,26176717670205i</v>
      </c>
      <c r="AP235" s="223" t="str">
        <f t="shared" ca="1" si="355"/>
        <v>0,550712909050319-7,46583275548864i</v>
      </c>
      <c r="AQ235" s="223" t="str">
        <f t="shared" ca="1" si="356"/>
        <v>0,73376775238477+7,45006901489389i</v>
      </c>
      <c r="AR235" s="223" t="str">
        <f t="shared" ca="1" si="357"/>
        <v>0,73376775238477+7,45006901489389i</v>
      </c>
      <c r="AS235" s="223" t="str">
        <f t="shared" ca="1" si="358"/>
        <v>3,20072733066961+6,76736935565264i</v>
      </c>
      <c r="AT235" s="223" t="str">
        <f t="shared" ca="1" si="359"/>
        <v>-4,31056732527613-6,12053533405237i</v>
      </c>
      <c r="AU235" s="223" t="str">
        <f t="shared" ca="1" si="360"/>
        <v>5,29348389254067+5,29348389253565i</v>
      </c>
      <c r="AV235" s="223" t="str">
        <f t="shared" ca="1" si="361"/>
        <v>-6,12053533405652-4,31056732527024i</v>
      </c>
      <c r="AW235" s="223" t="str">
        <f t="shared" ca="1" si="362"/>
        <v>6,7673693556509+3,20072733067328i</v>
      </c>
      <c r="AX235" s="223" t="str">
        <f t="shared" ca="1" si="363"/>
        <v>-7,21494011376955-1,99664283131481i</v>
      </c>
      <c r="AY235" s="223" t="str">
        <f t="shared" ca="1" si="364"/>
        <v>7,45006901489357+0,733767752388074i</v>
      </c>
      <c r="AZ235" s="223" t="str">
        <f t="shared" ca="1" si="365"/>
        <v>-7,46583275548889+0,550712909047008i</v>
      </c>
      <c r="BA235" s="223" t="str">
        <f t="shared" ca="1" si="366"/>
        <v>7,26176717670285-1,81897798570595i</v>
      </c>
      <c r="BB235" s="223" t="str">
        <f t="shared" ca="1" si="367"/>
        <v>-6,84388093138943+3,03368377358057i</v>
      </c>
      <c r="BC235" s="223" t="str">
        <f t="shared" ca="1" si="368"/>
        <v>6,2244785610371-4,15906360666813i</v>
      </c>
      <c r="BD235" s="223" t="str">
        <f t="shared" ca="1" si="369"/>
        <v>-5,42179819204897+5,16198099626649i</v>
      </c>
      <c r="BE235" s="223" t="str">
        <f t="shared" ca="1" si="370"/>
        <v>4,45947451930401-6,01290532544794i</v>
      </c>
      <c r="BF235" s="223" t="str">
        <f t="shared" ca="1" si="371"/>
        <v>-3,36584288929781+6,68678136966398i</v>
      </c>
      <c r="BG235" s="223" t="str">
        <f t="shared" ca="1" si="372"/>
        <v>2,17310497393382-7,16376704069765i</v>
      </c>
      <c r="BH235" s="223" t="str">
        <f t="shared" ca="1" si="373"/>
        <v>-0,916380601464789+7,4298176313003i</v>
      </c>
      <c r="BI235" s="223" t="str">
        <f t="shared" ca="1" si="374"/>
        <v>-0,367326336849662-7,47709935759706i</v>
      </c>
      <c r="BJ235" s="223" t="str">
        <f t="shared" ca="1" si="375"/>
        <v>1,64021745578199+7,30422002262185i</v>
      </c>
      <c r="BK235" s="223" t="str">
        <f t="shared" ca="1" si="376"/>
        <v>-2,86481283882645-6,91627000916078i</v>
      </c>
      <c r="BL235" s="223" t="str">
        <f t="shared" ca="1" si="377"/>
        <v>4,00505462366699+6,32467239488066i</v>
      </c>
      <c r="BM235" s="223" t="str">
        <f t="shared" ca="1" si="378"/>
        <v>-5,02736871566444-5,54684660306019i</v>
      </c>
      <c r="BN235" s="223" t="str">
        <f t="shared" ca="1" si="379"/>
        <v>5,90165336751271+4,60569549263168i</v>
      </c>
      <c r="BO235" s="223" t="str">
        <f t="shared" ca="1" si="380"/>
        <v>-6,60216551661487-3,52893099002281i</v>
      </c>
      <c r="BP235" s="223" t="str">
        <f t="shared" ca="1" si="381"/>
        <v>7,10827878223097+2,34825811937418i</v>
      </c>
      <c r="BQ235" s="223" t="str">
        <f t="shared" ca="1" si="382"/>
        <v>-7,40509080338478-1,09844145713276i</v>
      </c>
      <c r="BR235" s="223" t="str">
        <f t="shared" ca="1" si="383"/>
        <v>7,48386203463902-0,183718501002323i</v>
      </c>
      <c r="BS235" s="223" t="str">
        <f t="shared" ca="1" si="384"/>
        <v>-7,34227307952164+1,46046892019436i</v>
      </c>
      <c r="BT235" s="223" t="str">
        <f t="shared" ca="1" si="385"/>
        <v>6,98449298449467-2,6942162479405i</v>
      </c>
      <c r="BU235" s="223" t="str">
        <f t="shared" ca="1" si="386"/>
        <v>-6,42105648256843+3,84863314551903i</v>
      </c>
      <c r="BV235" s="223" t="str">
        <f t="shared" ca="1" si="387"/>
        <v>5,66855380108772-4,88972813613352i</v>
      </c>
      <c r="BW235" s="223" t="str">
        <f t="shared" ca="1" si="388"/>
        <v>-4,74914216721268+5,78684647426595i</v>
      </c>
      <c r="BX235" s="223" t="str">
        <f t="shared" ca="1" si="389"/>
        <v>3,68989339467468-6,51357276592946i</v>
      </c>
      <c r="BY235" s="223" t="str">
        <f t="shared" ca="1" si="390"/>
        <v>-2,52199676193048+7,04850876242159i</v>
      </c>
      <c r="BZ235" s="223" t="str">
        <f t="shared" ca="1" si="391"/>
        <v>1,27984065274033-7,37590342566354i</v>
      </c>
      <c r="CA235" s="223" t="str">
        <f t="shared" ca="1" si="392"/>
        <v>-3,41166636287153E-13+7,48611671303099i</v>
      </c>
      <c r="CB235" s="223" t="str">
        <f t="shared" ca="1" si="393"/>
        <v>-1,27984065273965-7,37590342566365i</v>
      </c>
      <c r="CC235" s="223" t="str">
        <f t="shared" ca="1" si="394"/>
        <v>2,52199676193004+7,04850876242176i</v>
      </c>
      <c r="CD235" s="223" t="str">
        <f t="shared" ca="1" si="395"/>
        <v>-3,68989339467409-6,5135727659298i</v>
      </c>
      <c r="CE235" s="223" t="str">
        <f t="shared" ca="1" si="396"/>
        <v>4,74914216721215+5,78684647426638i</v>
      </c>
      <c r="CF235" s="223" t="str">
        <f t="shared" ca="1" si="397"/>
        <v>-5,66855380108727-4,88972813613404i</v>
      </c>
      <c r="CG235" s="223" t="str">
        <f t="shared" ca="1" si="398"/>
        <v>6,42105648256808+3,84863314551962i</v>
      </c>
      <c r="CH235" s="223" t="str">
        <f t="shared" ca="1" si="399"/>
        <v>-6,98449298449442-2,69421624794113i</v>
      </c>
      <c r="CI235" s="223" t="str">
        <f t="shared" ca="1" si="400"/>
        <v>7,34227307952151+1,46046892019502i</v>
      </c>
      <c r="CJ235" s="223" t="str">
        <f t="shared" ca="1" si="401"/>
        <v>-7,483862034639-0,183718501003005i</v>
      </c>
      <c r="CK235" s="223" t="str">
        <f t="shared" ca="1" si="402"/>
        <v>7,40509080338488-1,09844145713208i</v>
      </c>
      <c r="CL235" s="223" t="str">
        <f t="shared" ca="1" si="403"/>
        <v>-7,10827878223112+2,34825811937374i</v>
      </c>
      <c r="CM235" s="223" t="str">
        <f t="shared" ca="1" si="404"/>
        <v>6,60216551661519-3,52893099002221i</v>
      </c>
      <c r="CN235" s="223" t="str">
        <f t="shared" ca="1" si="405"/>
        <v>-5,90165336751313+4,60569549263114i</v>
      </c>
      <c r="CO235" s="223" t="str">
        <f t="shared" ca="1" si="406"/>
        <v>5,0273687156651-5,54684660305959i</v>
      </c>
      <c r="CP235" s="223" t="str">
        <f t="shared" ca="1" si="407"/>
        <v>-4,00505462366738+6,32467239488042i</v>
      </c>
      <c r="CQ235" s="223" t="str">
        <f t="shared" ca="1" si="408"/>
        <v>2,86481283882708-6,91627000916052i</v>
      </c>
      <c r="CR235" s="223" t="str">
        <f t="shared" ca="1" si="409"/>
        <v>-1,64021745578245+7,30422002262175i</v>
      </c>
      <c r="CS235" s="223" t="str">
        <f t="shared" ca="1" si="410"/>
        <v>0,367326336850344-7,47709935759704i</v>
      </c>
      <c r="CT235" s="223" t="str">
        <f t="shared" ca="1" si="411"/>
        <v>0,916380601463898+7,42981763130041i</v>
      </c>
      <c r="CU235" s="223" t="str">
        <f t="shared" ca="1" si="412"/>
        <v>-2,17310497393337-7,16376704069778i</v>
      </c>
      <c r="CV235" s="223" t="str">
        <f t="shared" ca="1" si="413"/>
        <v>3,3658428892972+6,68678136966428i</v>
      </c>
      <c r="CW235" s="223" t="str">
        <f t="shared" ca="1" si="414"/>
        <v>-4,45947451930362-6,01290532544822i</v>
      </c>
      <c r="CX235" s="223" t="str">
        <f t="shared" ca="1" si="415"/>
        <v>5,42179819204849+5,16198099626699i</v>
      </c>
      <c r="CY235" s="223" t="str">
        <f t="shared" ca="1" si="416"/>
        <v>-6,22447856103673-4,1590636066687i</v>
      </c>
      <c r="CZ235" s="223" t="str">
        <f t="shared" ca="1" si="417"/>
        <v>6,84388093138923+3,033683773581i</v>
      </c>
      <c r="DA235" s="223" t="str">
        <f t="shared" ca="1" si="418"/>
        <v>-7,26176717670269-1,81897798570661i</v>
      </c>
      <c r="DB235" s="223" t="str">
        <f t="shared" ca="1" si="419"/>
        <v>7,46583275548883+0,550712909047795i</v>
      </c>
      <c r="DC235" s="223" t="str">
        <f t="shared" ca="1" si="420"/>
        <v>-7,45006901489362+0,7337677523875i</v>
      </c>
      <c r="DD235" s="223" t="str">
        <f t="shared" ca="1" si="421"/>
        <v>7,21494011376974-1,99664283131415i</v>
      </c>
      <c r="DE235" s="223" t="str">
        <f t="shared" ca="1" si="422"/>
        <v>-6,7673693556511+3,20072733067286i</v>
      </c>
      <c r="DF235" s="223" t="str">
        <f t="shared" ca="1" si="423"/>
        <v>6,12053533405257-4,31056732527586i</v>
      </c>
      <c r="DG235" s="223" t="str">
        <f t="shared" ca="1" si="424"/>
        <v>-5,29348389253596+5,29348389254035i</v>
      </c>
      <c r="DH235" s="223" t="str">
        <f t="shared" ca="1" si="425"/>
        <v>4,31056732527043-6,12053533405639i</v>
      </c>
      <c r="DI235" s="223" t="str">
        <f t="shared" ca="1" si="426"/>
        <v>-3,2007273306734+6,76736935565085i</v>
      </c>
      <c r="DJ235" s="223" t="str">
        <f t="shared" ca="1" si="427"/>
        <v>1,99664283130775-7,2149401137715i</v>
      </c>
      <c r="DK235" s="223" t="str">
        <f t="shared" ca="1" si="428"/>
        <v>-0,733767752388519+7,45006901489352i</v>
      </c>
      <c r="DL235" s="223" t="str">
        <f t="shared" ca="1" si="429"/>
        <v>-0,550712909046774-7,46583275548891i</v>
      </c>
      <c r="DM235" s="223" t="str">
        <f t="shared" ca="1" si="430"/>
        <v>1,81897798570562+7,26176717670294i</v>
      </c>
      <c r="DN235" s="223" t="str">
        <f t="shared" ca="1" si="431"/>
        <v>-3,03368377358006-6,84388093138965i</v>
      </c>
      <c r="DO235" s="223" t="str">
        <f t="shared" ca="1" si="432"/>
        <v>4,15906360666784+6,2244785610373i</v>
      </c>
      <c r="DP235" s="223" t="str">
        <f t="shared" ca="1" si="433"/>
        <v>-5,16198099626624-5,42179819204921i</v>
      </c>
      <c r="DQ235" s="223" t="str">
        <f t="shared" ca="1" si="434"/>
        <v>6,01290532544787+4,4594745193041i</v>
      </c>
      <c r="DR235" s="223" t="str">
        <f t="shared" ca="1" si="435"/>
        <v>-6,68678136966382-3,36584288929811i</v>
      </c>
      <c r="DS235" s="223" t="str">
        <f t="shared" ca="1" si="436"/>
        <v>7,16376704069749+2,17310497393435i</v>
      </c>
      <c r="DT235" s="223" t="str">
        <f t="shared" ca="1" si="437"/>
        <v>-7,42981763130029-0,916380601464916i</v>
      </c>
      <c r="DU235" s="223" t="str">
        <f t="shared" ca="1" si="438"/>
        <v>7,47709935759708-0,367326336849321i</v>
      </c>
      <c r="DV235" s="223" t="str">
        <f t="shared" ca="1" si="439"/>
        <v>-7,30422002262187+1,64021745578186i</v>
      </c>
      <c r="DW235" s="223" t="str">
        <f t="shared" ca="1" si="440"/>
        <v>6,91627000916092-2,86481283882614i</v>
      </c>
      <c r="DX235" s="223" t="str">
        <f t="shared" ca="1" si="441"/>
        <v>-6,32467239488096+4,00505462366652i</v>
      </c>
      <c r="DY235" s="223" t="str">
        <f t="shared" ca="1" si="442"/>
        <v>5,54684660306027-5,02736871566434i</v>
      </c>
      <c r="DZ235" s="223" t="str">
        <f t="shared" ca="1" si="443"/>
        <v>-4,60569549263195+5,9016533675125i</v>
      </c>
      <c r="EA235" s="223" t="str">
        <f t="shared" ca="1" si="444"/>
        <v>3,5289309900233-6,60216551661461i</v>
      </c>
      <c r="EB235" s="223" t="str">
        <f t="shared" ca="1" si="445"/>
        <v>-2,34825811937451+7,10827878223087i</v>
      </c>
      <c r="EC235" s="223" t="str">
        <f t="shared" ca="1" si="446"/>
        <v>1,09844145713309-7,40509080338473i</v>
      </c>
      <c r="ED235" s="223" t="str">
        <f t="shared" ca="1" si="447"/>
        <v>0,183718501002195+7,48386203463902i</v>
      </c>
      <c r="EE235" s="223" t="str">
        <f t="shared" ca="1" si="448"/>
        <v>-1,46046892019402-7,34227307952171i</v>
      </c>
      <c r="EF235" s="223" t="str">
        <f t="shared" ca="1" si="449"/>
        <v>2,69421624793998+6,98449298449487i</v>
      </c>
      <c r="EG235" s="223" t="str">
        <f t="shared" ca="1" si="450"/>
        <v>-3,84863314551892-6,4210564825685i</v>
      </c>
      <c r="EH235" s="223" t="str">
        <f t="shared" ca="1" si="451"/>
        <v>4,88972813613327+5,66855380108794i</v>
      </c>
      <c r="EI235" s="223" t="str">
        <f t="shared" ca="1" si="452"/>
        <v>-5,78684647426588-4,74914216721278i</v>
      </c>
      <c r="EJ235" s="223" t="str">
        <f t="shared" ca="1" si="453"/>
        <v>6,5135727659293+3,68989339467498i</v>
      </c>
      <c r="EK235" s="223" t="str">
        <f t="shared" ca="1" si="454"/>
        <v>-7,04850876242141-2,521996761931i</v>
      </c>
      <c r="EL235" s="223" t="str">
        <f t="shared" ca="1" si="455"/>
        <v>7,37590342566351+1,27984065274045i</v>
      </c>
      <c r="EM235" s="223" t="str">
        <f t="shared" ca="1" si="456"/>
        <v>-7,48611671303099-6,82333272574306E-13i</v>
      </c>
      <c r="EN235" s="223"/>
      <c r="EO235" s="223"/>
      <c r="EP235" s="223"/>
    </row>
    <row r="236" spans="1:146" ht="15.75" thickBot="1">
      <c r="A236" s="257">
        <f t="shared" si="323"/>
        <v>2.6562500000000019E-3</v>
      </c>
      <c r="B236" s="256">
        <v>136</v>
      </c>
      <c r="C236" s="230">
        <f t="shared" si="324"/>
        <v>27200</v>
      </c>
      <c r="D236" s="229">
        <f t="shared" si="457"/>
        <v>170902.64035528473</v>
      </c>
      <c r="E236" s="229" t="str">
        <f t="shared" si="458"/>
        <v>170902,640355285i</v>
      </c>
      <c r="F236" s="229" t="str">
        <f t="shared" si="325"/>
        <v>0,00289804754459271+0,00122847395143026i</v>
      </c>
      <c r="G236" s="229" t="str">
        <f t="shared" si="326"/>
        <v>-3,20725144544553+2,72438615311832i</v>
      </c>
      <c r="H236" s="229" t="str">
        <f t="shared" si="322"/>
        <v>0,00200352182845839-0,00310680211763883i</v>
      </c>
      <c r="I236" s="229" t="str">
        <f t="shared" si="459"/>
        <v>-0,00199046358463387+0,00306024270796318i</v>
      </c>
      <c r="J236" s="255" t="str">
        <f ca="1">IMPRODUCT(1/N_FFT2,EL100)</f>
        <v>0,0297980624010327+0,00446187720793109i</v>
      </c>
      <c r="K236" s="254" t="str">
        <f t="shared" ca="1" si="460"/>
        <v>-0,0000729663852913015+0,0000823080990726974i</v>
      </c>
      <c r="N236" s="246">
        <f t="shared" ca="1" si="327"/>
        <v>17.486019763161696</v>
      </c>
      <c r="O236" s="223">
        <f t="shared" ca="1" si="328"/>
        <v>7.4860197631616963</v>
      </c>
      <c r="P236" s="223" t="str">
        <f t="shared" ca="1" si="329"/>
        <v>-7,34217799251667+1,46045000621435i</v>
      </c>
      <c r="Q236" s="223" t="str">
        <f t="shared" ca="1" si="330"/>
        <v>6,91618043916008-2,86477573771961i</v>
      </c>
      <c r="R236" s="223" t="str">
        <f t="shared" ca="1" si="331"/>
        <v>-6,2243979501651+4,15900974420931i</v>
      </c>
      <c r="S236" s="223" t="str">
        <f t="shared" ca="1" si="332"/>
        <v>5,29341533862826-5,29341533862804i</v>
      </c>
      <c r="T236" s="223" t="str">
        <f t="shared" ca="1" si="333"/>
        <v>-4,15900974420894+6,22439795016535i</v>
      </c>
      <c r="U236" s="223" t="str">
        <f t="shared" ca="1" si="334"/>
        <v>2,86477573771984-6,91618043915999i</v>
      </c>
      <c r="V236" s="223" t="str">
        <f t="shared" ca="1" si="335"/>
        <v>-1,46045000621422+7,34217799251669i</v>
      </c>
      <c r="W236" s="223" t="str">
        <f t="shared" ca="1" si="336"/>
        <v>3,13646138056403E-13-7,4860197631617i</v>
      </c>
      <c r="X236" s="223" t="str">
        <f t="shared" ca="1" si="337"/>
        <v>1,46045000621434+7,34217799251667i</v>
      </c>
      <c r="Y236" s="223" t="str">
        <f t="shared" ca="1" si="338"/>
        <v>-2,86477573771995-6,91618043915994i</v>
      </c>
      <c r="Z236" s="223" t="str">
        <f t="shared" ca="1" si="339"/>
        <v>4,15900974420906+6,22439795016527i</v>
      </c>
      <c r="AA236" s="223" t="str">
        <f t="shared" ca="1" si="340"/>
        <v>-5,29341533862832-5,29341533862797i</v>
      </c>
      <c r="AB236" s="223" t="str">
        <f t="shared" ca="1" si="341"/>
        <v>6,22439795016516+4,15900974420922i</v>
      </c>
      <c r="AC236" s="223" t="str">
        <f t="shared" ca="1" si="342"/>
        <v>-6,91618043916015-2,86477573771944i</v>
      </c>
      <c r="AD236" s="223" t="str">
        <f t="shared" ca="1" si="343"/>
        <v>7,34217799251663+1,46045000621453i</v>
      </c>
      <c r="AE236" s="223" t="str">
        <f t="shared" ca="1" si="344"/>
        <v>-7,4860197631617+1,17386898633148E-13i</v>
      </c>
      <c r="AF236" s="223" t="str">
        <f t="shared" ca="1" si="345"/>
        <v>7,34217799251673-1,46045000621404i</v>
      </c>
      <c r="AG236" s="223" t="str">
        <f t="shared" ca="1" si="346"/>
        <v>-6,91618043916006+2,86477573771966i</v>
      </c>
      <c r="AH236" s="223" t="str">
        <f t="shared" ca="1" si="347"/>
        <v>6,22439795016547-4,15900974420875i</v>
      </c>
      <c r="AI236" s="223" t="str">
        <f t="shared" ca="1" si="348"/>
        <v>-5,29341533862816+5,29341533862814i</v>
      </c>
      <c r="AJ236" s="223" t="str">
        <f t="shared" ca="1" si="349"/>
        <v>4,15900974420886-6,2243979501654i</v>
      </c>
      <c r="AK236" s="223" t="str">
        <f t="shared" ca="1" si="350"/>
        <v>-2,86477573771968+6,91618043916005i</v>
      </c>
      <c r="AL236" s="223" t="str">
        <f t="shared" ca="1" si="351"/>
        <v>1,46045000621411-7,34217799251671i</v>
      </c>
      <c r="AM236" s="223" t="str">
        <f t="shared" ca="1" si="352"/>
        <v>-2,49450609047966E-13+7,4860197631617i</v>
      </c>
      <c r="AN236" s="223" t="str">
        <f t="shared" ca="1" si="353"/>
        <v>-1,46045000621446-7,34217799251664i</v>
      </c>
      <c r="AO236" s="223" t="str">
        <f t="shared" ca="1" si="354"/>
        <v>2,86477573771932+6,9161804391602i</v>
      </c>
      <c r="AP236" s="223" t="str">
        <f t="shared" ca="1" si="355"/>
        <v>-4,15900974420916-6,2243979501652i</v>
      </c>
      <c r="AQ236" s="223" t="str">
        <f t="shared" ca="1" si="356"/>
        <v>5,29341533862788+5,29341533862841i</v>
      </c>
      <c r="AR236" s="223" t="str">
        <f t="shared" ca="1" si="357"/>
        <v>5,29341533862788+5,29341533862841i</v>
      </c>
      <c r="AS236" s="223" t="str">
        <f t="shared" ca="1" si="358"/>
        <v>6,91618043916105+2,86477573771727i</v>
      </c>
      <c r="AT236" s="223" t="str">
        <f t="shared" ca="1" si="359"/>
        <v>-7,34217799251695-1,46045000621291i</v>
      </c>
      <c r="AU236" s="223" t="str">
        <f t="shared" ca="1" si="360"/>
        <v>7,4860197631617-2,34773797266294E-13i</v>
      </c>
      <c r="AV236" s="223" t="str">
        <f t="shared" ca="1" si="361"/>
        <v>-7,34217799251686+1,46045000621336i</v>
      </c>
      <c r="AW236" s="223" t="str">
        <f t="shared" ca="1" si="362"/>
        <v>6,91618043916087-2,86477573771771i</v>
      </c>
      <c r="AX236" s="223" t="str">
        <f t="shared" ca="1" si="363"/>
        <v>-6,22439795016706+4,15900974420637i</v>
      </c>
      <c r="AY236" s="223" t="str">
        <f t="shared" ca="1" si="364"/>
        <v>5,29341533862597-5,29341533863033i</v>
      </c>
      <c r="AZ236" s="223" t="str">
        <f t="shared" ca="1" si="365"/>
        <v>-4,15900974420753+6,22439795016629i</v>
      </c>
      <c r="BA236" s="223" t="str">
        <f t="shared" ca="1" si="366"/>
        <v>2,86477573771889-6,91618043916038i</v>
      </c>
      <c r="BB236" s="223" t="str">
        <f t="shared" ca="1" si="367"/>
        <v>-1,46045000621483+7,34217799251657i</v>
      </c>
      <c r="BC236" s="223" t="str">
        <f t="shared" ca="1" si="368"/>
        <v>1,5150393206573E-12-7,4860197631617i</v>
      </c>
      <c r="BD236" s="223" t="str">
        <f t="shared" ca="1" si="369"/>
        <v>1,46045000621165+7,3421779925172i</v>
      </c>
      <c r="BE236" s="223" t="str">
        <f t="shared" ca="1" si="370"/>
        <v>-2,86477573772287-6,91618043915874i</v>
      </c>
      <c r="BF236" s="223" t="str">
        <f t="shared" ca="1" si="371"/>
        <v>4,15900974421102+6,22439795016396i</v>
      </c>
      <c r="BG236" s="223" t="str">
        <f t="shared" ca="1" si="372"/>
        <v>-5,29341533862909-5,29341533862721i</v>
      </c>
      <c r="BH236" s="223" t="str">
        <f t="shared" ca="1" si="373"/>
        <v>6,22439795016532+4,15900974420898i</v>
      </c>
      <c r="BI236" s="223" t="str">
        <f t="shared" ca="1" si="374"/>
        <v>-6,91618043915967-2,8647757377206i</v>
      </c>
      <c r="BJ236" s="223" t="str">
        <f t="shared" ca="1" si="375"/>
        <v>7,34217799251622+1,46045000621654i</v>
      </c>
      <c r="BK236" s="223" t="str">
        <f t="shared" ca="1" si="376"/>
        <v>-7,4860197631617-3,47761791707975E-12i</v>
      </c>
      <c r="BL236" s="223" t="str">
        <f t="shared" ca="1" si="377"/>
        <v>7,34217799251609-1,46045000621724i</v>
      </c>
      <c r="BM236" s="223" t="str">
        <f t="shared" ca="1" si="378"/>
        <v>-6,9161804391594+2,86477573772126i</v>
      </c>
      <c r="BN236" s="223" t="str">
        <f t="shared" ca="1" si="379"/>
        <v>6,22439795016493-4,15900974420957i</v>
      </c>
      <c r="BO236" s="223" t="str">
        <f t="shared" ca="1" si="380"/>
        <v>-5,29341533862859+5,2934153386277i</v>
      </c>
      <c r="BP236" s="223" t="str">
        <f t="shared" ca="1" si="381"/>
        <v>4,15900974421062-6,22439795016423i</v>
      </c>
      <c r="BQ236" s="223" t="str">
        <f t="shared" ca="1" si="382"/>
        <v>-2,86477573772222+6,916180439159i</v>
      </c>
      <c r="BR236" s="223" t="str">
        <f t="shared" ca="1" si="383"/>
        <v>1,46045000621096-7,34217799251734i</v>
      </c>
      <c r="BS236" s="223" t="str">
        <f t="shared" ca="1" si="384"/>
        <v>2,21936071245619E-12+7,4860197631617i</v>
      </c>
      <c r="BT236" s="223" t="str">
        <f t="shared" ca="1" si="385"/>
        <v>-1,46045000621531-7,34217799251647i</v>
      </c>
      <c r="BU236" s="223" t="str">
        <f t="shared" ca="1" si="386"/>
        <v>2,86477573771964+6,91618043916007i</v>
      </c>
      <c r="BV236" s="223" t="str">
        <f t="shared" ca="1" si="387"/>
        <v>-4,15900974420812-6,2243979501659i</v>
      </c>
      <c r="BW236" s="223" t="str">
        <f t="shared" ca="1" si="388"/>
        <v>5,29341533862647+5,29341533862983i</v>
      </c>
      <c r="BX236" s="223" t="str">
        <f t="shared" ca="1" si="389"/>
        <v>-6,22439795016325-4,15900974421207i</v>
      </c>
      <c r="BY236" s="223" t="str">
        <f t="shared" ca="1" si="390"/>
        <v>6,91618043916118+2,86477573771696i</v>
      </c>
      <c r="BZ236" s="223" t="str">
        <f t="shared" ca="1" si="391"/>
        <v>-7,34217799251699-1,46045000621267i</v>
      </c>
      <c r="CA236" s="223" t="str">
        <f t="shared" ca="1" si="392"/>
        <v>7,4860197631617-4,69547594532589E-13i</v>
      </c>
      <c r="CB236" s="223" t="str">
        <f t="shared" ca="1" si="393"/>
        <v>-7,34217799251681+1,46045000621359i</v>
      </c>
      <c r="CC236" s="223" t="str">
        <f t="shared" ca="1" si="394"/>
        <v>6,91618043916082-2,86477573771783i</v>
      </c>
      <c r="CD236" s="223" t="str">
        <f t="shared" ca="1" si="395"/>
        <v>-6,22439795016699+4,15900974420648i</v>
      </c>
      <c r="CE236" s="223" t="str">
        <f t="shared" ca="1" si="396"/>
        <v>5,2934153386258-5,29341533863049i</v>
      </c>
      <c r="CF236" s="223" t="str">
        <f t="shared" ca="1" si="397"/>
        <v>-4,15900974420733+6,22439795016642i</v>
      </c>
      <c r="CG236" s="223" t="str">
        <f t="shared" ca="1" si="398"/>
        <v>2,86477573771877-6,91618043916043i</v>
      </c>
      <c r="CH236" s="223" t="str">
        <f t="shared" ca="1" si="399"/>
        <v>-1,4604500062146+7,34217799251661i</v>
      </c>
      <c r="CI236" s="223" t="str">
        <f t="shared" ca="1" si="400"/>
        <v>1,28026552339101E-12-7,4860197631617i</v>
      </c>
      <c r="CJ236" s="223" t="str">
        <f t="shared" ca="1" si="401"/>
        <v>1,46045000621188+7,34217799251715i</v>
      </c>
      <c r="CK236" s="223" t="str">
        <f t="shared" ca="1" si="402"/>
        <v>-2,86477573771621-6,91618043916149i</v>
      </c>
      <c r="CL236" s="223" t="str">
        <f t="shared" ca="1" si="403"/>
        <v>4,15900974421121+6,22439795016382i</v>
      </c>
      <c r="CM236" s="223" t="str">
        <f t="shared" ca="1" si="404"/>
        <v>-5,29341533862926-5,29341533862704i</v>
      </c>
      <c r="CN236" s="223" t="str">
        <f t="shared" ca="1" si="405"/>
        <v>6,22439795016534+4,15900974420896i</v>
      </c>
      <c r="CO236" s="223" t="str">
        <f t="shared" ca="1" si="406"/>
        <v>-6,91618043915968-2,86477573772058i</v>
      </c>
      <c r="CP236" s="223" t="str">
        <f t="shared" ca="1" si="407"/>
        <v>7,34217799251631+1,46045000621611i</v>
      </c>
      <c r="CQ236" s="223" t="str">
        <f t="shared" ca="1" si="408"/>
        <v>-7,4860197631617-3,03007864131461E-12i</v>
      </c>
      <c r="CR236" s="223" t="str">
        <f t="shared" ca="1" si="409"/>
        <v>7,34217799251608-1,46045000621726i</v>
      </c>
      <c r="CS236" s="223" t="str">
        <f t="shared" ca="1" si="410"/>
        <v>-6,91618043915939+2,86477573772128i</v>
      </c>
      <c r="CT236" s="223" t="str">
        <f t="shared" ca="1" si="411"/>
        <v>6,22439795016468-4,15900974420994i</v>
      </c>
      <c r="CU236" s="223" t="str">
        <f t="shared" ca="1" si="412"/>
        <v>-5,29341533862828+5,29341533862802i</v>
      </c>
      <c r="CV236" s="223" t="str">
        <f t="shared" ca="1" si="413"/>
        <v>4,15900974421024-6,22439795016448i</v>
      </c>
      <c r="CW236" s="223" t="str">
        <f t="shared" ca="1" si="414"/>
        <v>-2,864775737722+6,91618043915909i</v>
      </c>
      <c r="CX236" s="223" t="str">
        <f t="shared" ca="1" si="415"/>
        <v>1,46045000621803-7,34217799251593i</v>
      </c>
      <c r="CY236" s="223" t="str">
        <f t="shared" ca="1" si="416"/>
        <v>2,66689998822132E-12+7,4860197631617i</v>
      </c>
      <c r="CZ236" s="223" t="str">
        <f t="shared" ca="1" si="417"/>
        <v>-1,46045000621575-7,34217799251638i</v>
      </c>
      <c r="DA236" s="223" t="str">
        <f t="shared" ca="1" si="418"/>
        <v>2,86477573771986+6,91618043915998i</v>
      </c>
      <c r="DB236" s="223" t="str">
        <f t="shared" ca="1" si="419"/>
        <v>-4,15900974420831-6,22439795016577i</v>
      </c>
      <c r="DC236" s="223" t="str">
        <f t="shared" ca="1" si="420"/>
        <v>5,29341533862663+5,29341533862966i</v>
      </c>
      <c r="DD236" s="223" t="str">
        <f t="shared" ca="1" si="421"/>
        <v>-6,22439795016339-4,15900974421187i</v>
      </c>
      <c r="DE236" s="223" t="str">
        <f t="shared" ca="1" si="422"/>
        <v>6,91618043916127+2,86477573771674i</v>
      </c>
      <c r="DF236" s="223" t="str">
        <f t="shared" ca="1" si="423"/>
        <v>-7,34217799251704-1,46045000621244i</v>
      </c>
      <c r="DG236" s="223" t="str">
        <f t="shared" ca="1" si="424"/>
        <v>7,4860197631617-7,04321391798883E-13i</v>
      </c>
      <c r="DH236" s="223" t="str">
        <f t="shared" ca="1" si="425"/>
        <v>-7,34217799251676+1,46045000621383i</v>
      </c>
      <c r="DI236" s="223" t="str">
        <f t="shared" ca="1" si="426"/>
        <v>6,91618043916074-2,86477573771804i</v>
      </c>
      <c r="DJ236" s="223" t="str">
        <f t="shared" ca="1" si="427"/>
        <v>-6,22439795016686+4,15900974420668i</v>
      </c>
      <c r="DK236" s="223" t="str">
        <f t="shared" ca="1" si="428"/>
        <v>5,29341533862564-5,29341533863066i</v>
      </c>
      <c r="DL236" s="223" t="str">
        <f t="shared" ca="1" si="429"/>
        <v>-4,15900974420714+6,22439795016655i</v>
      </c>
      <c r="DM236" s="223" t="str">
        <f t="shared" ca="1" si="430"/>
        <v>2,86477573771855-6,91618043916052i</v>
      </c>
      <c r="DN236" s="223" t="str">
        <f t="shared" ca="1" si="431"/>
        <v>-1,46045000621437+7,34217799251666i</v>
      </c>
      <c r="DO236" s="223" t="str">
        <f t="shared" ca="1" si="432"/>
        <v>1,25825720462356E-12-7,4860197631617i</v>
      </c>
      <c r="DP236" s="223" t="str">
        <f t="shared" ca="1" si="433"/>
        <v>1,4604500062119+7,34217799251715i</v>
      </c>
      <c r="DQ236" s="223" t="str">
        <f t="shared" ca="1" si="434"/>
        <v>-2,86477573771623-6,91618043916148i</v>
      </c>
      <c r="DR236" s="223" t="str">
        <f t="shared" ca="1" si="435"/>
        <v>4,15900974421141+6,2243979501637i</v>
      </c>
      <c r="DS236" s="223" t="str">
        <f t="shared" ca="1" si="436"/>
        <v>-5,29341533862927-5,29341533862702i</v>
      </c>
      <c r="DT236" s="223" t="str">
        <f t="shared" ca="1" si="437"/>
        <v>6,22439795016546+4,15900974420877i</v>
      </c>
      <c r="DU236" s="223" t="str">
        <f t="shared" ca="1" si="438"/>
        <v>-6,91618043915977-2,86477573772036i</v>
      </c>
      <c r="DV236" s="223" t="str">
        <f t="shared" ca="1" si="439"/>
        <v>7,34217799251636+1,46045000621588i</v>
      </c>
      <c r="DW236" s="223" t="str">
        <f t="shared" ca="1" si="440"/>
        <v>-7,4860197631617-2,79530484404831E-12i</v>
      </c>
      <c r="DX236" s="223" t="str">
        <f t="shared" ca="1" si="441"/>
        <v>7,34217799251604-1,46045000621749i</v>
      </c>
      <c r="DY236" s="223" t="str">
        <f t="shared" ca="1" si="442"/>
        <v>-6,91618043915931+2,8647757377215i</v>
      </c>
      <c r="DZ236" s="223" t="str">
        <f t="shared" ca="1" si="443"/>
        <v>6,22439795016479-4,15900974420978i</v>
      </c>
      <c r="EA236" s="223" t="str">
        <f t="shared" ca="1" si="444"/>
        <v>-5,29341533862811+5,29341533862819i</v>
      </c>
      <c r="EB236" s="223" t="str">
        <f t="shared" ca="1" si="445"/>
        <v>4,15900974421005-6,22439795016461i</v>
      </c>
      <c r="EC236" s="223" t="str">
        <f t="shared" ca="1" si="446"/>
        <v>-2,86477573772179+6,91618043915918i</v>
      </c>
      <c r="ED236" s="223" t="str">
        <f t="shared" ca="1" si="447"/>
        <v>1,4604500062178-7,34217799251598i</v>
      </c>
      <c r="EE236" s="223" t="str">
        <f t="shared" ca="1" si="448"/>
        <v>2,90167378548762E-12+7,4860197631617i</v>
      </c>
      <c r="EF236" s="223" t="str">
        <f t="shared" ca="1" si="449"/>
        <v>-1,46045000621598-7,34217799251634i</v>
      </c>
      <c r="EG236" s="223" t="str">
        <f t="shared" ca="1" si="450"/>
        <v>2,86477573772007+6,91618043915989i</v>
      </c>
      <c r="EH236" s="223" t="str">
        <f t="shared" ca="1" si="451"/>
        <v>-4,15900974420851-6,22439795016564i</v>
      </c>
      <c r="EI236" s="223" t="str">
        <f t="shared" ca="1" si="452"/>
        <v>5,2934153386268+5,2934153386295i</v>
      </c>
      <c r="EJ236" s="223" t="str">
        <f t="shared" ca="1" si="453"/>
        <v>-6,22439795016352-4,15900974421168i</v>
      </c>
      <c r="EK236" s="223" t="str">
        <f t="shared" ca="1" si="454"/>
        <v>6,91618043916136+2,86477573771652i</v>
      </c>
      <c r="EL236" s="223" t="str">
        <f t="shared" ca="1" si="455"/>
        <v>-7,34217799251708-1,46045000621222i</v>
      </c>
      <c r="EM236" s="223" t="str">
        <f t="shared" ca="1" si="456"/>
        <v>7,4860197631617-9,39095189065179E-13i</v>
      </c>
      <c r="EN236" s="223"/>
      <c r="EO236" s="223"/>
      <c r="EP236" s="223"/>
    </row>
    <row r="237" spans="1:146" ht="15.75" thickBot="1">
      <c r="A237" s="257">
        <f t="shared" si="323"/>
        <v>2.6757812500000019E-3</v>
      </c>
      <c r="B237" s="256">
        <v>137</v>
      </c>
      <c r="C237" s="230">
        <f t="shared" si="324"/>
        <v>27400</v>
      </c>
      <c r="D237" s="229">
        <f t="shared" si="457"/>
        <v>172159.27741672067</v>
      </c>
      <c r="E237" s="229" t="str">
        <f t="shared" si="458"/>
        <v>172159,277416721i</v>
      </c>
      <c r="F237" s="229" t="str">
        <f t="shared" si="325"/>
        <v>0,00285709233075659+0,00122649705253102i</v>
      </c>
      <c r="G237" s="229" t="str">
        <f t="shared" si="326"/>
        <v>-3,18175396032082+2,72984907705889i</v>
      </c>
      <c r="H237" s="229" t="str">
        <f t="shared" si="322"/>
        <v>0,00200344535268834-0,00308411704950694i</v>
      </c>
      <c r="I237" s="229" t="str">
        <f t="shared" si="459"/>
        <v>-0,00199052709214949+0,00303856408975056i</v>
      </c>
      <c r="J237" s="255" t="str">
        <f ca="1">IMPRODUCT(1/N_FFT2,EM100)</f>
        <v>0,0381660030741857-2,45393180732466E-14i</v>
      </c>
      <c r="K237" s="254" t="str">
        <f t="shared" ca="1" si="460"/>
        <v>-0,0000759704631181528+0,000115969846390579i</v>
      </c>
      <c r="N237" s="246">
        <f t="shared" ca="1" si="327"/>
        <v>17.485910789444844</v>
      </c>
      <c r="O237" s="223">
        <f t="shared" ca="1" si="328"/>
        <v>7.4859107894448425</v>
      </c>
      <c r="P237" s="223" t="str">
        <f t="shared" ca="1" si="329"/>
        <v>-7,30401910253973+1,64017233767109i</v>
      </c>
      <c r="Q237" s="223" t="str">
        <f t="shared" ca="1" si="330"/>
        <v>6,76718320293541-3,20063928699184i</v>
      </c>
      <c r="R237" s="223" t="str">
        <f t="shared" ca="1" si="331"/>
        <v>-5,9014910283902+4,60556880193496i</v>
      </c>
      <c r="S237" s="223" t="str">
        <f t="shared" ca="1" si="332"/>
        <v>4,74901153067199-5,78668729318176i</v>
      </c>
      <c r="T237" s="223" t="str">
        <f t="shared" ca="1" si="333"/>
        <v>-3,36575030371824+6,68659743371375i</v>
      </c>
      <c r="U237" s="223" t="str">
        <f t="shared" ca="1" si="334"/>
        <v>1,81892795035876-7,26156742438782i</v>
      </c>
      <c r="V237" s="223" t="str">
        <f t="shared" ca="1" si="335"/>
        <v>-0,183713447385754+7,48365617307318i</v>
      </c>
      <c r="W237" s="223" t="str">
        <f t="shared" ca="1" si="336"/>
        <v>-1,46042874649678-7,34207111269923i</v>
      </c>
      <c r="X237" s="223" t="str">
        <f t="shared" ca="1" si="337"/>
        <v>3,03360032483855+6,84369267403689i</v>
      </c>
      <c r="Y237" s="223" t="str">
        <f t="shared" ca="1" si="338"/>
        <v>-4,45935185076498-6,01273992607411i</v>
      </c>
      <c r="Z237" s="223" t="str">
        <f t="shared" ca="1" si="339"/>
        <v>5,66839787392605+4,88959363243995i</v>
      </c>
      <c r="AA237" s="223" t="str">
        <f t="shared" ca="1" si="340"/>
        <v>-6,60198390822617-3,52883391831487i</v>
      </c>
      <c r="AB237" s="223" t="str">
        <f t="shared" ca="1" si="341"/>
        <v>7,21474164954673+1,99658790886414i</v>
      </c>
      <c r="AC237" s="223" t="str">
        <f t="shared" ca="1" si="342"/>
        <v>-7,4768936820548-0,367316232660291i</v>
      </c>
      <c r="AD237" s="223" t="str">
        <f t="shared" ca="1" si="343"/>
        <v>7,37570053375813-1,27980544765473i</v>
      </c>
      <c r="AE237" s="223" t="str">
        <f t="shared" ca="1" si="344"/>
        <v>-6,91607976057352+2,86473403528356i</v>
      </c>
      <c r="AF237" s="223" t="str">
        <f t="shared" ca="1" si="345"/>
        <v>6,12036697405785-4,31044875278534i</v>
      </c>
      <c r="AG237" s="223" t="str">
        <f t="shared" ca="1" si="346"/>
        <v>-5,02723042583738+5,54669402374618i</v>
      </c>
      <c r="AH237" s="223" t="str">
        <f t="shared" ca="1" si="347"/>
        <v>3,68979189531069-6,51339359449636i</v>
      </c>
      <c r="AI237" s="223" t="str">
        <f t="shared" ca="1" si="348"/>
        <v>-2,17304519746974+7,1635699841127i</v>
      </c>
      <c r="AJ237" s="223" t="str">
        <f t="shared" ca="1" si="349"/>
        <v>0,550697760371829-7,46562738986136i</v>
      </c>
      <c r="AK237" s="223" t="str">
        <f t="shared" ca="1" si="350"/>
        <v>1,09841124186599+7,40488710861071i</v>
      </c>
      <c r="AL237" s="223" t="str">
        <f t="shared" ca="1" si="351"/>
        <v>-2,69414213706502-6,98430085927127i</v>
      </c>
      <c r="AM237" s="223" t="str">
        <f t="shared" ca="1" si="352"/>
        <v>4,15894920165574+6,2243073418312i</v>
      </c>
      <c r="AN237" s="223" t="str">
        <f t="shared" ca="1" si="353"/>
        <v>-5,42164905249011-5,16183900360712i</v>
      </c>
      <c r="AO237" s="223" t="str">
        <f t="shared" ca="1" si="354"/>
        <v>6,42087985601671+3,84852727963899i</v>
      </c>
      <c r="AP237" s="223" t="str">
        <f t="shared" ca="1" si="355"/>
        <v>-7,10808325198337-2,34819352490383i</v>
      </c>
      <c r="AQ237" s="223" t="str">
        <f t="shared" ca="1" si="356"/>
        <v>7,4498640828861+0,733747568343744i</v>
      </c>
      <c r="AR237" s="223" t="str">
        <f t="shared" ca="1" si="357"/>
        <v>7,4498640828861+0,733747568343744i</v>
      </c>
      <c r="AS237" s="223" t="str">
        <f t="shared" ca="1" si="358"/>
        <v>7,04831487629075-2,52192738836494i</v>
      </c>
      <c r="AT237" s="223" t="str">
        <f t="shared" ca="1" si="359"/>
        <v>-6,32449841960411+4,00494445503952i</v>
      </c>
      <c r="AU237" s="223" t="str">
        <f t="shared" ca="1" si="360"/>
        <v>5,29333828257617-5,29333828257181i</v>
      </c>
      <c r="AV237" s="223" t="str">
        <f t="shared" ca="1" si="361"/>
        <v>-4,00494445503852+6,32449841960474i</v>
      </c>
      <c r="AW237" s="223" t="str">
        <f t="shared" ca="1" si="362"/>
        <v>2,52192738836383-7,04831487629115i</v>
      </c>
      <c r="AX237" s="223" t="str">
        <f t="shared" ca="1" si="363"/>
        <v>-0,916355394219929+7,42961325635532i</v>
      </c>
      <c r="AY237" s="223" t="str">
        <f t="shared" ca="1" si="364"/>
        <v>-0,733747568345653-7,44986408288591i</v>
      </c>
      <c r="AZ237" s="223" t="str">
        <f t="shared" ca="1" si="365"/>
        <v>2,34819352490354+7,10808325198347i</v>
      </c>
      <c r="BA237" s="223" t="str">
        <f t="shared" ca="1" si="366"/>
        <v>-3,84852727963689-6,42087985601797i</v>
      </c>
      <c r="BB237" s="223" t="str">
        <f t="shared" ca="1" si="367"/>
        <v>5,16183900360852+5,42164905248879i</v>
      </c>
      <c r="BC237" s="223" t="str">
        <f t="shared" ca="1" si="368"/>
        <v>-6,22430734183108-4,15894920165591i</v>
      </c>
      <c r="BD237" s="223" t="str">
        <f t="shared" ca="1" si="369"/>
        <v>6,98430085927036+2,69414213706741i</v>
      </c>
      <c r="BE237" s="223" t="str">
        <f t="shared" ca="1" si="370"/>
        <v>-7,4048871086111-1,09841124186336i</v>
      </c>
      <c r="BF237" s="223" t="str">
        <f t="shared" ca="1" si="371"/>
        <v>7,46562738986138-0,55069776037162i</v>
      </c>
      <c r="BG237" s="223" t="str">
        <f t="shared" ca="1" si="372"/>
        <v>-7,16356998411344+2,1730451974673i</v>
      </c>
      <c r="BH237" s="223" t="str">
        <f t="shared" ca="1" si="373"/>
        <v>6,51339359449502-3,68979189531306i</v>
      </c>
      <c r="BI237" s="223" t="str">
        <f t="shared" ca="1" si="374"/>
        <v>-5,54669402374582+5,02723042583777i</v>
      </c>
      <c r="BJ237" s="223" t="str">
        <f t="shared" ca="1" si="375"/>
        <v>4,31044875278747-6,12036697405635i</v>
      </c>
      <c r="BK237" s="223" t="str">
        <f t="shared" ca="1" si="376"/>
        <v>-2,86473403528105+6,91607976057456i</v>
      </c>
      <c r="BL237" s="223" t="str">
        <f t="shared" ca="1" si="377"/>
        <v>1,2798054476542-7,37570053375823i</v>
      </c>
      <c r="BM237" s="223" t="str">
        <f t="shared" ca="1" si="378"/>
        <v>0,367316232658436+7,47689368205489i</v>
      </c>
      <c r="BN237" s="223" t="str">
        <f t="shared" ca="1" si="379"/>
        <v>-1,99658790886676-7,214741649546i</v>
      </c>
      <c r="BO237" s="223" t="str">
        <f t="shared" ca="1" si="380"/>
        <v>3,52883391831535+6,60198390822591i</v>
      </c>
      <c r="BP237" s="223" t="str">
        <f t="shared" ca="1" si="381"/>
        <v>-4,88959363243854-5,66839787392727i</v>
      </c>
      <c r="BQ237" s="223" t="str">
        <f t="shared" ca="1" si="382"/>
        <v>6,01273992607617+4,45935185076219i</v>
      </c>
      <c r="BR237" s="223" t="str">
        <f t="shared" ca="1" si="383"/>
        <v>-6,8436926740371-3,03360032483806i</v>
      </c>
      <c r="BS237" s="223" t="str">
        <f t="shared" ca="1" si="384"/>
        <v>7,34207111269887+1,46042874649858i</v>
      </c>
      <c r="BT237" s="223" t="str">
        <f t="shared" ca="1" si="385"/>
        <v>-7,4836561730731+0,183713447389188i</v>
      </c>
      <c r="BU237" s="223" t="str">
        <f t="shared" ca="1" si="386"/>
        <v>7,26156742438751-1,81892795036i</v>
      </c>
      <c r="BV237" s="223" t="str">
        <f t="shared" ca="1" si="387"/>
        <v>-6,68659743371457+3,3657503037166i</v>
      </c>
      <c r="BW237" s="223" t="str">
        <f t="shared" ca="1" si="388"/>
        <v>5,78668729317957-4,74901153067466i</v>
      </c>
      <c r="BX237" s="223" t="str">
        <f t="shared" ca="1" si="389"/>
        <v>-4,60556880193395+5,90149102839099i</v>
      </c>
      <c r="BY237" s="223" t="str">
        <f t="shared" ca="1" si="390"/>
        <v>3,20063928699316-6,76718320293478i</v>
      </c>
      <c r="BZ237" s="223" t="str">
        <f t="shared" ca="1" si="391"/>
        <v>-1,64017233766751+7,30401910254053i</v>
      </c>
      <c r="CA237" s="223" t="str">
        <f t="shared" ca="1" si="392"/>
        <v>-1,2802387703717E-12-7,48591078944484i</v>
      </c>
      <c r="CB237" s="223" t="str">
        <f t="shared" ca="1" si="393"/>
        <v>1,6401723376698+7,30401910254002i</v>
      </c>
      <c r="CC237" s="223" t="str">
        <f t="shared" ca="1" si="394"/>
        <v>-3,20063928698856-6,76718320293696i</v>
      </c>
      <c r="CD237" s="223" t="str">
        <f t="shared" ca="1" si="395"/>
        <v>4,60556880193597+5,90149102838942i</v>
      </c>
      <c r="CE237" s="223" t="str">
        <f t="shared" ca="1" si="396"/>
        <v>-5,78668729318106-4,74901153067284i</v>
      </c>
      <c r="CF237" s="223" t="str">
        <f t="shared" ca="1" si="397"/>
        <v>6,68659743371228+3,36575030372116i</v>
      </c>
      <c r="CG237" s="223" t="str">
        <f t="shared" ca="1" si="398"/>
        <v>-7,26156742438814-1,81892795035751i</v>
      </c>
      <c r="CH237" s="223" t="str">
        <f t="shared" ca="1" si="399"/>
        <v>7,48365617307315+0,18371344738684i</v>
      </c>
      <c r="CI237" s="223" t="str">
        <f t="shared" ca="1" si="400"/>
        <v>-7,34207111269987+1,46042874649358i</v>
      </c>
      <c r="CJ237" s="223" t="str">
        <f t="shared" ca="1" si="401"/>
        <v>6,84369267403606-3,03360032484041i</v>
      </c>
      <c r="CK237" s="223" t="str">
        <f t="shared" ca="1" si="402"/>
        <v>-6,01273992607477+4,45935185076408i</v>
      </c>
      <c r="CL237" s="223" t="str">
        <f t="shared" ca="1" si="403"/>
        <v>4,8895936324424-5,66839787392394i</v>
      </c>
      <c r="CM237" s="223" t="str">
        <f t="shared" ca="1" si="404"/>
        <v>-3,52883391831309+6,60198390822712i</v>
      </c>
      <c r="CN237" s="223" t="str">
        <f t="shared" ca="1" si="405"/>
        <v>1,99658790886429-7,21474164954668i</v>
      </c>
      <c r="CO237" s="223" t="str">
        <f t="shared" ca="1" si="406"/>
        <v>-0,367316232663741+7,47689368205463i</v>
      </c>
      <c r="CP237" s="223" t="str">
        <f t="shared" ca="1" si="407"/>
        <v>-1,27980544765672-7,37570053375778i</v>
      </c>
      <c r="CQ237" s="223" t="str">
        <f t="shared" ca="1" si="408"/>
        <v>2,86473403528342+6,91607976057357i</v>
      </c>
      <c r="CR237" s="223" t="str">
        <f t="shared" ca="1" si="409"/>
        <v>-4,31044875278313-6,12036697405941i</v>
      </c>
      <c r="CS237" s="223" t="str">
        <f t="shared" ca="1" si="410"/>
        <v>5,54669402374754+5,02723042583588i</v>
      </c>
      <c r="CT237" s="223" t="str">
        <f t="shared" ca="1" si="411"/>
        <v>-6,51339359449628-3,68979189531083i</v>
      </c>
      <c r="CU237" s="223" t="str">
        <f t="shared" ca="1" si="412"/>
        <v>7,1635699841119+2,17304519747239i</v>
      </c>
      <c r="CV237" s="223" t="str">
        <f t="shared" ca="1" si="413"/>
        <v>-7,46562738986157-0,550697760369067i</v>
      </c>
      <c r="CW237" s="223" t="str">
        <f t="shared" ca="1" si="414"/>
        <v>7,40488710861073-1,09841124186589i</v>
      </c>
      <c r="CX237" s="223" t="str">
        <f t="shared" ca="1" si="415"/>
        <v>-6,98430085927226+2,69414213706245i</v>
      </c>
      <c r="CY237" s="223" t="str">
        <f t="shared" ca="1" si="416"/>
        <v>6,22430734182967-4,15894920165804i</v>
      </c>
      <c r="CZ237" s="223" t="str">
        <f t="shared" ca="1" si="417"/>
        <v>-5,16183900360666+5,42164905249056i</v>
      </c>
      <c r="DA237" s="223" t="str">
        <f t="shared" ca="1" si="418"/>
        <v>3,84852727964136-6,4208798560153i</v>
      </c>
      <c r="DB237" s="223" t="str">
        <f t="shared" ca="1" si="419"/>
        <v>-2,34819352490121+7,10808325198424i</v>
      </c>
      <c r="DC237" s="223" t="str">
        <f t="shared" ca="1" si="420"/>
        <v>0,733747568343106-7,44986408288616i</v>
      </c>
      <c r="DD237" s="223" t="str">
        <f t="shared" ca="1" si="421"/>
        <v>0,916355394214764+7,42961325635596i</v>
      </c>
      <c r="DE237" s="223" t="str">
        <f t="shared" ca="1" si="422"/>
        <v>-2,52192738836615-7,04831487629032i</v>
      </c>
      <c r="DF237" s="223" t="str">
        <f t="shared" ca="1" si="423"/>
        <v>4,00494445504068+6,32449841960337i</v>
      </c>
      <c r="DG237" s="223" t="str">
        <f t="shared" ca="1" si="424"/>
        <v>-5,29333828257249-5,29333828257549i</v>
      </c>
      <c r="DH237" s="223" t="str">
        <f t="shared" ca="1" si="425"/>
        <v>6,32449841960543+4,00494445503744i</v>
      </c>
      <c r="DI237" s="223" t="str">
        <f t="shared" ca="1" si="426"/>
        <v>-7,04831487629161-2,52192738836253i</v>
      </c>
      <c r="DJ237" s="223" t="str">
        <f t="shared" ca="1" si="427"/>
        <v>7,42961325635544+0,916355394218978i</v>
      </c>
      <c r="DK237" s="223" t="str">
        <f t="shared" ca="1" si="428"/>
        <v>-7,44986408288579+0,733747568346927i</v>
      </c>
      <c r="DL237" s="223" t="str">
        <f t="shared" ca="1" si="429"/>
        <v>7,10808325198303-2,34819352490485i</v>
      </c>
      <c r="DM237" s="223" t="str">
        <f t="shared" ca="1" si="430"/>
        <v>-6,42087985601726+3,84852727963808i</v>
      </c>
      <c r="DN237" s="223" t="str">
        <f t="shared" ca="1" si="431"/>
        <v>5,42164905249319-5,16183900360389i</v>
      </c>
      <c r="DO237" s="223" t="str">
        <f t="shared" ca="1" si="432"/>
        <v>-4,15894920165485+6,22430734183179i</v>
      </c>
      <c r="DP237" s="223" t="str">
        <f t="shared" ca="1" si="433"/>
        <v>2,69414213706601-6,98430085927089i</v>
      </c>
      <c r="DQ237" s="223" t="str">
        <f t="shared" ca="1" si="434"/>
        <v>-1,09841124186967+7,40488710861016i</v>
      </c>
      <c r="DR237" s="223" t="str">
        <f t="shared" ca="1" si="435"/>
        <v>-0,550697760372897-7,46562738986128i</v>
      </c>
      <c r="DS237" s="223" t="str">
        <f t="shared" ca="1" si="436"/>
        <v>2,17304519746873+7,16356998411301i</v>
      </c>
      <c r="DT237" s="223" t="str">
        <f t="shared" ca="1" si="437"/>
        <v>-3,6897918953075-6,51339359449817i</v>
      </c>
      <c r="DU237" s="223" t="str">
        <f t="shared" ca="1" si="438"/>
        <v>5,02723042583872+5,54669402374497i</v>
      </c>
      <c r="DV237" s="223" t="str">
        <f t="shared" ca="1" si="439"/>
        <v>-6,12036697405721-4,31044875278625i</v>
      </c>
      <c r="DW237" s="223" t="str">
        <f t="shared" ca="1" si="440"/>
        <v>6,91607976057212+2,86473403528694i</v>
      </c>
      <c r="DX237" s="223" t="str">
        <f t="shared" ca="1" si="441"/>
        <v>-7,37570053375844-1,27980544765294i</v>
      </c>
      <c r="DY237" s="223" t="str">
        <f t="shared" ca="1" si="442"/>
        <v>7,47689368205482-0,367316232659927i</v>
      </c>
      <c r="DZ237" s="223" t="str">
        <f t="shared" ca="1" si="443"/>
        <v>-7,2147416495477+1,99658790886062i</v>
      </c>
      <c r="EA237" s="223" t="str">
        <f t="shared" ca="1" si="444"/>
        <v>6,6019839082253-3,52883391831648i</v>
      </c>
      <c r="EB237" s="223" t="str">
        <f t="shared" ca="1" si="445"/>
        <v>-5,66839787392629+4,88959363243967i</v>
      </c>
      <c r="EC237" s="223" t="str">
        <f t="shared" ca="1" si="446"/>
        <v>4,45935185076732-6,01273992607237i</v>
      </c>
      <c r="ED237" s="223" t="str">
        <f t="shared" ca="1" si="447"/>
        <v>-3,0336003248369+6,84369267403762i</v>
      </c>
      <c r="EE237" s="223" t="str">
        <f t="shared" ca="1" si="448"/>
        <v>1,46042874649711-7,34207111269916i</v>
      </c>
      <c r="EF237" s="223" t="str">
        <f t="shared" ca="1" si="449"/>
        <v>0,18371344738281+7,48365617307325i</v>
      </c>
      <c r="EG237" s="223" t="str">
        <f t="shared" ca="1" si="450"/>
        <v>-1,81892795036124-7,2615674243872i</v>
      </c>
      <c r="EH237" s="223" t="str">
        <f t="shared" ca="1" si="451"/>
        <v>3,36575030371794+6,6865974337139i</v>
      </c>
      <c r="EI237" s="223" t="str">
        <f t="shared" ca="1" si="452"/>
        <v>-4,74901153066972-5,78668729318361i</v>
      </c>
      <c r="EJ237" s="223" t="str">
        <f t="shared" ca="1" si="453"/>
        <v>5,90149102839178+4,60556880193294i</v>
      </c>
      <c r="EK237" s="223" t="str">
        <f t="shared" ca="1" si="454"/>
        <v>-6,76718320293541-3,20063928699182i</v>
      </c>
      <c r="EL237" s="223" t="str">
        <f t="shared" ca="1" si="455"/>
        <v>7,30401910253913+1,64017233767374i</v>
      </c>
      <c r="EM237" s="223" t="str">
        <f t="shared" ca="1" si="456"/>
        <v>-7,48591078944484+2,5604775407434E-12i</v>
      </c>
      <c r="EN237" s="223"/>
      <c r="EO237" s="223"/>
      <c r="EP237" s="223"/>
    </row>
    <row r="238" spans="1:146" s="250" customFormat="1">
      <c r="A238" s="253">
        <f t="shared" si="323"/>
        <v>2.695312500000002E-3</v>
      </c>
      <c r="B238" s="252">
        <v>138</v>
      </c>
      <c r="C238" s="251">
        <f t="shared" si="324"/>
        <v>27600</v>
      </c>
      <c r="N238" s="246">
        <f t="shared" ca="1" si="327"/>
        <v>17.485789470554934</v>
      </c>
      <c r="O238" s="250">
        <f t="shared" ca="1" si="328"/>
        <v>7.4857894705549342</v>
      </c>
      <c r="P238" s="250" t="str">
        <f t="shared" ca="1" si="329"/>
        <v>-7,26144974127292+1,81889847227343i</v>
      </c>
      <c r="Q238" s="250" t="str">
        <f t="shared" ca="1" si="330"/>
        <v>6,60187691451742-3,528776728986i</v>
      </c>
      <c r="R238" s="250" t="str">
        <f t="shared" ca="1" si="331"/>
        <v>-5,54660413237791+5,02714895305076i</v>
      </c>
      <c r="S238" s="250" t="str">
        <f t="shared" ca="1" si="332"/>
        <v>4,15888180049178-6,22420646886086i</v>
      </c>
      <c r="T238" s="250" t="str">
        <f t="shared" ca="1" si="333"/>
        <v>-2,52188651726013+7,0482006492106i</v>
      </c>
      <c r="U238" s="250" t="str">
        <f t="shared" ca="1" si="334"/>
        <v>0,733735677012735-7,44974334817984i</v>
      </c>
      <c r="V238" s="250" t="str">
        <f t="shared" ca="1" si="335"/>
        <v>1,0983934406877+7,4047671028146i</v>
      </c>
      <c r="W238" s="250" t="str">
        <f t="shared" ca="1" si="336"/>
        <v>-2,86468760855465-6,9159676765341i</v>
      </c>
      <c r="X238" s="250" t="str">
        <f t="shared" ca="1" si="337"/>
        <v>4,45927958118657+6,01264248182808i</v>
      </c>
      <c r="Y238" s="250" t="str">
        <f t="shared" ca="1" si="338"/>
        <v>-5,78659351241188-4,74893456678273i</v>
      </c>
      <c r="Z238" s="250" t="str">
        <f t="shared" ca="1" si="339"/>
        <v>6,7670735319577+3,20058741648291i</v>
      </c>
      <c r="AA238" s="250" t="str">
        <f t="shared" ca="1" si="340"/>
        <v>-7,3419521249177-1,46040507835585i</v>
      </c>
      <c r="AB238" s="250" t="str">
        <f t="shared" ca="1" si="341"/>
        <v>7,47677250929881-0,367310279824459i</v>
      </c>
      <c r="AC238" s="250" t="str">
        <f t="shared" ca="1" si="342"/>
        <v>-7,16345388917356+2,17300998045462i</v>
      </c>
      <c r="AD238" s="250" t="str">
        <f t="shared" ca="1" si="343"/>
        <v>6,4207757973339-3,84846490926477i</v>
      </c>
      <c r="AE238" s="250" t="str">
        <f t="shared" ca="1" si="344"/>
        <v>-5,29325249716445+5,29325249716405i</v>
      </c>
      <c r="AF238" s="250" t="str">
        <f t="shared" ca="1" si="345"/>
        <v>3,8484649092652-6,42077579733364i</v>
      </c>
      <c r="AG238" s="250" t="str">
        <f t="shared" ca="1" si="346"/>
        <v>-2,17300998045509+7,16345388917341i</v>
      </c>
      <c r="AH238" s="250" t="str">
        <f t="shared" ca="1" si="347"/>
        <v>0,367310279825008-7,47677250929878i</v>
      </c>
      <c r="AI238" s="250" t="str">
        <f t="shared" ca="1" si="348"/>
        <v>1,46040507835541+7,34195212491779i</v>
      </c>
      <c r="AJ238" s="250" t="str">
        <f t="shared" ca="1" si="349"/>
        <v>-3,20058741648246-6,76707353195791i</v>
      </c>
      <c r="AK238" s="250" t="str">
        <f t="shared" ca="1" si="350"/>
        <v>4,74893456678292+5,78659351241173i</v>
      </c>
      <c r="AL238" s="250" t="str">
        <f t="shared" ca="1" si="351"/>
        <v>-6,01264248182819-4,45927958118641i</v>
      </c>
      <c r="AM238" s="250" t="str">
        <f t="shared" ca="1" si="352"/>
        <v>6,91596767653422+2,86468760855437i</v>
      </c>
      <c r="AN238" s="250" t="str">
        <f t="shared" ca="1" si="353"/>
        <v>-7,40476710281464-1,09839344068743i</v>
      </c>
      <c r="AO238" s="250" t="str">
        <f t="shared" ca="1" si="354"/>
        <v>7,44974334817982-0,733735677012982i</v>
      </c>
      <c r="AP238" s="250" t="str">
        <f t="shared" ca="1" si="355"/>
        <v>-7,04820064921052+2,52188651726033i</v>
      </c>
      <c r="AQ238" s="250" t="str">
        <f t="shared" ca="1" si="356"/>
        <v>6,22420646886069-4,15888180049203i</v>
      </c>
      <c r="AR238" s="250" t="str">
        <f t="shared" ca="1" si="357"/>
        <v>6,22420646886069-4,15888180049203i</v>
      </c>
      <c r="AS238" s="250" t="str">
        <f t="shared" ca="1" si="358"/>
        <v>3,52877672898519-6,60187691451784i</v>
      </c>
      <c r="AT238" s="250" t="str">
        <f t="shared" ca="1" si="359"/>
        <v>-1,8188984722761+7,26144974127224i</v>
      </c>
      <c r="AU238" s="250" t="str">
        <f t="shared" ca="1" si="360"/>
        <v>-1,04545144752829E-12-7,48578947055493i</v>
      </c>
      <c r="AV238" s="250" t="str">
        <f t="shared" ca="1" si="361"/>
        <v>1,81889847227081+7,26144974127358i</v>
      </c>
      <c r="AW238" s="250" t="str">
        <f t="shared" ca="1" si="362"/>
        <v>-3,52877672898694-6,60187691451691i</v>
      </c>
      <c r="AX238" s="250" t="str">
        <f t="shared" ca="1" si="363"/>
        <v>5,02714895304872+5,54660413237977i</v>
      </c>
      <c r="AY238" s="250" t="str">
        <f t="shared" ca="1" si="364"/>
        <v>-6,22420646886138-4,158881800491i</v>
      </c>
      <c r="AZ238" s="250" t="str">
        <f t="shared" ca="1" si="365"/>
        <v>7,04820064920969+2,52188651726267i</v>
      </c>
      <c r="BA238" s="250" t="str">
        <f t="shared" ca="1" si="366"/>
        <v>-7,44974334817993-0,733735677011854i</v>
      </c>
      <c r="BB238" s="250" t="str">
        <f t="shared" ca="1" si="367"/>
        <v>7,40476710281499-1,09839344068508i</v>
      </c>
      <c r="BC238" s="250" t="str">
        <f t="shared" ca="1" si="368"/>
        <v>-6,91596767653371+2,86468760855562i</v>
      </c>
      <c r="BD238" s="250" t="str">
        <f t="shared" ca="1" si="369"/>
        <v>6,01264248182967-4,45927958118442i</v>
      </c>
      <c r="BE238" s="250" t="str">
        <f t="shared" ca="1" si="370"/>
        <v>-4,74893456678196+5,78659351241251i</v>
      </c>
      <c r="BF238" s="250" t="str">
        <f t="shared" ca="1" si="371"/>
        <v>3,20058741648471-6,76707353195684i</v>
      </c>
      <c r="BG238" s="250" t="str">
        <f t="shared" ca="1" si="372"/>
        <v>-1,4604050783542+7,34195212491803i</v>
      </c>
      <c r="BH238" s="250" t="str">
        <f t="shared" ca="1" si="373"/>
        <v>-0,367310279822422-7,47677250929891i</v>
      </c>
      <c r="BI238" s="250" t="str">
        <f t="shared" ca="1" si="374"/>
        <v>2,17300998045618+7,16345388917308i</v>
      </c>
      <c r="BJ238" s="250" t="str">
        <f t="shared" ca="1" si="375"/>
        <v>-3,84846490926298-6,42077579733498i</v>
      </c>
      <c r="BK238" s="250" t="str">
        <f t="shared" ca="1" si="376"/>
        <v>5,29325249716536+5,29325249716314i</v>
      </c>
      <c r="BL238" s="250" t="str">
        <f t="shared" ca="1" si="377"/>
        <v>-6,42077579733265-3,84846490926686i</v>
      </c>
      <c r="BM238" s="250" t="str">
        <f t="shared" ca="1" si="378"/>
        <v>7,16345388917393+2,17300998045338i</v>
      </c>
      <c r="BN238" s="250" t="str">
        <f t="shared" ca="1" si="379"/>
        <v>-7,47677250929868-0,367310279826939i</v>
      </c>
      <c r="BO238" s="250" t="str">
        <f t="shared" ca="1" si="380"/>
        <v>7,34195212491746-1,46040507835707i</v>
      </c>
      <c r="BP238" s="250" t="str">
        <f t="shared" ca="1" si="381"/>
        <v>-6,76707353195878+3,20058741648062i</v>
      </c>
      <c r="BQ238" s="250" t="str">
        <f t="shared" ca="1" si="382"/>
        <v>5,78659351241065-4,74893456678422i</v>
      </c>
      <c r="BR238" s="250" t="str">
        <f t="shared" ca="1" si="383"/>
        <v>-4,45927958118805+6,01264248182698i</v>
      </c>
      <c r="BS238" s="250" t="str">
        <f t="shared" ca="1" si="384"/>
        <v>2,86468760855272-6,9159676765349i</v>
      </c>
      <c r="BT238" s="250" t="str">
        <f t="shared" ca="1" si="385"/>
        <v>-1,09839344068934+7,40476710281436i</v>
      </c>
      <c r="BU238" s="250" t="str">
        <f t="shared" ca="1" si="386"/>
        <v>-0,733735677014763-7,44974334817964i</v>
      </c>
      <c r="BV238" s="250" t="str">
        <f t="shared" ca="1" si="387"/>
        <v>2,52188651725851+7,04820064921118i</v>
      </c>
      <c r="BW238" s="250" t="str">
        <f t="shared" ca="1" si="388"/>
        <v>-4,15888180049343-6,22420646885976i</v>
      </c>
      <c r="BX238" s="250" t="str">
        <f t="shared" ca="1" si="389"/>
        <v>5,54660413237673+5,02714895305207i</v>
      </c>
      <c r="BY238" s="250" t="str">
        <f t="shared" ca="1" si="390"/>
        <v>-6,60187691451829-3,52877672898436i</v>
      </c>
      <c r="BZ238" s="250" t="str">
        <f t="shared" ca="1" si="391"/>
        <v>7,26144974127248+1,81889847227519i</v>
      </c>
      <c r="CA238" s="250" t="str">
        <f t="shared" ca="1" si="392"/>
        <v>-7,48578947055493+2,09090289505657E-12i</v>
      </c>
      <c r="CB238" s="250" t="str">
        <f t="shared" ca="1" si="393"/>
        <v>7,26144974127332-1,81889847227182i</v>
      </c>
      <c r="CC238" s="250" t="str">
        <f t="shared" ca="1" si="394"/>
        <v>-6,60187691451642+3,52877672898786i</v>
      </c>
      <c r="CD238" s="250" t="str">
        <f t="shared" ca="1" si="395"/>
        <v>5,54660413237907-5,02714895304949i</v>
      </c>
      <c r="CE238" s="250" t="str">
        <f t="shared" ca="1" si="396"/>
        <v>-4,15888180049013+6,22420646886196i</v>
      </c>
      <c r="CF238" s="250" t="str">
        <f t="shared" ca="1" si="397"/>
        <v>2,52188651726179-7,04820064921001i</v>
      </c>
      <c r="CG238" s="250" t="str">
        <f t="shared" ca="1" si="398"/>
        <v>-0,733735677010813+7,44974334818003i</v>
      </c>
      <c r="CH238" s="250" t="str">
        <f t="shared" ca="1" si="399"/>
        <v>-1,09839344068591-7,40476710281487i</v>
      </c>
      <c r="CI238" s="250" t="str">
        <f t="shared" ca="1" si="400"/>
        <v>2,86468760855639+6,91596767653338i</v>
      </c>
      <c r="CJ238" s="250" t="str">
        <f t="shared" ca="1" si="401"/>
        <v>-4,45927958118526-6,01264248182905i</v>
      </c>
      <c r="CK238" s="250" t="str">
        <f t="shared" ca="1" si="402"/>
        <v>5,78659351241317+4,74893456678115i</v>
      </c>
      <c r="CL238" s="250" t="str">
        <f t="shared" ca="1" si="403"/>
        <v>-6,76707353195729-3,20058741648376i</v>
      </c>
      <c r="CM238" s="250" t="str">
        <f t="shared" ca="1" si="404"/>
        <v>7,34195212491819+1,46040507835338i</v>
      </c>
      <c r="CN238" s="250" t="str">
        <f t="shared" ca="1" si="405"/>
        <v>-7,47677250929886+0,367310279823465i</v>
      </c>
      <c r="CO238" s="250" t="str">
        <f t="shared" ca="1" si="406"/>
        <v>7,16345388917278-2,17300998045718i</v>
      </c>
      <c r="CP238" s="250" t="str">
        <f t="shared" ca="1" si="407"/>
        <v>-6,42077579733433+3,84846490926406i</v>
      </c>
      <c r="CQ238" s="250" t="str">
        <f t="shared" ca="1" si="408"/>
        <v>5,2932524971624-5,29325249716609i</v>
      </c>
      <c r="CR238" s="250" t="str">
        <f t="shared" ca="1" si="409"/>
        <v>-3,84846490926615+6,42077579733308i</v>
      </c>
      <c r="CS238" s="250" t="str">
        <f t="shared" ca="1" si="410"/>
        <v>2,17300998045258-7,16345388917417i</v>
      </c>
      <c r="CT238" s="250" t="str">
        <f t="shared" ca="1" si="411"/>
        <v>-0,367310279825894+7,47677250929874i</v>
      </c>
      <c r="CU238" s="250" t="str">
        <f t="shared" ca="1" si="412"/>
        <v>-1,46040507835809-7,34195212491726i</v>
      </c>
      <c r="CV238" s="250" t="str">
        <f t="shared" ca="1" si="413"/>
        <v>3,20058741648137+6,76707353195842i</v>
      </c>
      <c r="CW238" s="250" t="str">
        <f t="shared" ca="1" si="414"/>
        <v>-4,74893456678519-5,78659351240985i</v>
      </c>
      <c r="CX238" s="250" t="str">
        <f t="shared" ca="1" si="415"/>
        <v>6,0126424818276+4,45927958118721i</v>
      </c>
      <c r="CY238" s="250" t="str">
        <f t="shared" ca="1" si="416"/>
        <v>-6,91596767653523-2,86468760855195i</v>
      </c>
      <c r="CZ238" s="250" t="str">
        <f t="shared" ca="1" si="417"/>
        <v>7,40476710281451+1,09839344068831i</v>
      </c>
      <c r="DA238" s="250" t="str">
        <f t="shared" ca="1" si="418"/>
        <v>-7,44974334817954+0,733735677015803i</v>
      </c>
      <c r="DB238" s="250" t="str">
        <f t="shared" ca="1" si="419"/>
        <v>7,0482006492109-2,5218865172593i</v>
      </c>
      <c r="DC238" s="250" t="str">
        <f t="shared" ca="1" si="420"/>
        <v>-6,2242064688593+4,15888180049413i</v>
      </c>
      <c r="DD238" s="250" t="str">
        <f t="shared" ca="1" si="421"/>
        <v>5,02714895305129-5,54660413237744i</v>
      </c>
      <c r="DE238" s="250" t="str">
        <f t="shared" ca="1" si="422"/>
        <v>-3,52877672898344+6,60187691451878i</v>
      </c>
      <c r="DF238" s="250" t="str">
        <f t="shared" ca="1" si="423"/>
        <v>1,81889847227397-7,26144974127278i</v>
      </c>
      <c r="DG238" s="250" t="str">
        <f t="shared" ca="1" si="424"/>
        <v>3,13635434258486E-12+7,48578947055493i</v>
      </c>
      <c r="DH238" s="250" t="str">
        <f t="shared" ca="1" si="425"/>
        <v>-1,81889847227263-7,26144974127312i</v>
      </c>
      <c r="DI238" s="250" t="str">
        <f t="shared" ca="1" si="426"/>
        <v>3,5287767289886+6,60187691451603i</v>
      </c>
      <c r="DJ238" s="250" t="str">
        <f t="shared" ca="1" si="427"/>
        <v>-5,02714895305026-5,54660413237836i</v>
      </c>
      <c r="DK238" s="250" t="str">
        <f t="shared" ca="1" si="428"/>
        <v>6,22420646886254+4,15888180048926i</v>
      </c>
      <c r="DL238" s="250" t="str">
        <f t="shared" ca="1" si="429"/>
        <v>-7,04820064921029-2,521886517261i</v>
      </c>
      <c r="DM238" s="250" t="str">
        <f t="shared" ca="1" si="430"/>
        <v>7,44974334818015+0,733735677009561i</v>
      </c>
      <c r="DN238" s="250" t="str">
        <f t="shared" ca="1" si="431"/>
        <v>-7,40476710281472+1,09839344068694i</v>
      </c>
      <c r="DO238" s="250" t="str">
        <f t="shared" ca="1" si="432"/>
        <v>6,91596767653299-2,86468760855735i</v>
      </c>
      <c r="DP238" s="250" t="str">
        <f t="shared" ca="1" si="433"/>
        <v>-6,01264248182842+4,4592795811861i</v>
      </c>
      <c r="DQ238" s="250" t="str">
        <f t="shared" ca="1" si="434"/>
        <v>4,74893456678034-5,78659351241384i</v>
      </c>
      <c r="DR238" s="250" t="str">
        <f t="shared" ca="1" si="435"/>
        <v>-3,20058741648301+6,76707353195765i</v>
      </c>
      <c r="DS238" s="250" t="str">
        <f t="shared" ca="1" si="436"/>
        <v>1,46040507835236-7,3419521249184i</v>
      </c>
      <c r="DT238" s="250" t="str">
        <f t="shared" ca="1" si="437"/>
        <v>0,367310279824509+7,4767725092988i</v>
      </c>
      <c r="DU238" s="250" t="str">
        <f t="shared" ca="1" si="438"/>
        <v>-2,17300998045818-7,16345388917248i</v>
      </c>
      <c r="DV238" s="250" t="str">
        <f t="shared" ca="1" si="439"/>
        <v>3,84846490926496+6,42077579733379i</v>
      </c>
      <c r="DW238" s="250" t="str">
        <f t="shared" ca="1" si="440"/>
        <v>-5,29325249716684-5,29325249716166i</v>
      </c>
      <c r="DX238" s="250" t="str">
        <f t="shared" ca="1" si="441"/>
        <v>6,42077579733361+3,84846490926525i</v>
      </c>
      <c r="DY238" s="250" t="str">
        <f t="shared" ca="1" si="442"/>
        <v>-7,16345388917237-2,1730099804585i</v>
      </c>
      <c r="DZ238" s="250" t="str">
        <f t="shared" ca="1" si="443"/>
        <v>7,47677250929879+0,36731027982485i</v>
      </c>
      <c r="EA238" s="250" t="str">
        <f t="shared" ca="1" si="444"/>
        <v>-7,34195212491855+1,4604050783516i</v>
      </c>
      <c r="EB238" s="250" t="str">
        <f t="shared" ca="1" si="445"/>
        <v>6,76707353195797-3,20058741648231i</v>
      </c>
      <c r="EC238" s="250" t="str">
        <f t="shared" ca="1" si="446"/>
        <v>-5,78659351241405+4,74893456678008i</v>
      </c>
      <c r="ED238" s="250" t="str">
        <f t="shared" ca="1" si="447"/>
        <v>4,45927958118638-6,01264248182822i</v>
      </c>
      <c r="EE238" s="250" t="str">
        <f t="shared" ca="1" si="448"/>
        <v>-2,86468760855806+6,91596767653269i</v>
      </c>
      <c r="EF238" s="250" t="str">
        <f t="shared" ca="1" si="449"/>
        <v>1,09839344068728-7,40476710281467i</v>
      </c>
      <c r="EG238" s="250" t="str">
        <f t="shared" ca="1" si="450"/>
        <v>0,733735677016844+7,44974334817943i</v>
      </c>
      <c r="EH238" s="250" t="str">
        <f t="shared" ca="1" si="451"/>
        <v>-2,52188651726028-7,04820064921055i</v>
      </c>
      <c r="EI238" s="250" t="str">
        <f t="shared" ca="1" si="452"/>
        <v>4,15888180048898+6,22420646886273i</v>
      </c>
      <c r="EJ238" s="250" t="str">
        <f t="shared" ca="1" si="453"/>
        <v>-5,54660413237814-5,02714895305052i</v>
      </c>
      <c r="EK238" s="250" t="str">
        <f t="shared" ca="1" si="454"/>
        <v>6,60187691451567+3,52877672898928i</v>
      </c>
      <c r="EL238" s="250" t="str">
        <f t="shared" ca="1" si="455"/>
        <v>-7,26144974127293-1,81889847227337i</v>
      </c>
      <c r="EM238" s="250" t="str">
        <f t="shared" ca="1" si="456"/>
        <v>7,48578947055493+3,4775158047013E-12i</v>
      </c>
    </row>
    <row r="239" spans="1:146">
      <c r="A239" s="249">
        <f t="shared" si="323"/>
        <v>2.714843750000002E-3</v>
      </c>
      <c r="B239" s="248">
        <v>139</v>
      </c>
      <c r="C239" s="247">
        <f t="shared" si="324"/>
        <v>27800</v>
      </c>
      <c r="N239" s="246">
        <f t="shared" ca="1" si="327"/>
        <v>17.485655441141681</v>
      </c>
      <c r="O239" s="223">
        <f t="shared" ca="1" si="328"/>
        <v>7.4856554411416827</v>
      </c>
      <c r="P239" s="223" t="str">
        <f t="shared" ca="1" si="329"/>
        <v>-7,21449555096375+1,9965198042139i</v>
      </c>
      <c r="Q239" s="223" t="str">
        <f t="shared" ca="1" si="330"/>
        <v>6,42066083647144-3,84839600437585i</v>
      </c>
      <c r="R239" s="223" t="str">
        <f t="shared" ca="1" si="331"/>
        <v>-5,16166293059882+5,42146411722665i</v>
      </c>
      <c r="S239" s="223" t="str">
        <f t="shared" ca="1" si="332"/>
        <v>3,52871354795773-6,60175871112794i</v>
      </c>
      <c r="T239" s="223" t="str">
        <f t="shared" ca="1" si="333"/>
        <v>-1,64011639054137+7,30376995865639i</v>
      </c>
      <c r="U239" s="223" t="str">
        <f t="shared" ca="1" si="334"/>
        <v>-0,367303703313224-7,47663864132983i</v>
      </c>
      <c r="V239" s="223" t="str">
        <f t="shared" ca="1" si="335"/>
        <v>2,34811342680402+7,10784079157354i</v>
      </c>
      <c r="W239" s="223" t="str">
        <f t="shared" ca="1" si="336"/>
        <v>-4,15880733773936-6,22409502747664i</v>
      </c>
      <c r="X239" s="223" t="str">
        <f t="shared" ca="1" si="337"/>
        <v>5,66820452193191+4,88942684586288i</v>
      </c>
      <c r="Y239" s="223" t="str">
        <f t="shared" ca="1" si="338"/>
        <v>-6,76695237080346-3,20053011152395i</v>
      </c>
      <c r="Z239" s="223" t="str">
        <f t="shared" ca="1" si="339"/>
        <v>7,375448944784+1,2797617928266i</v>
      </c>
      <c r="AA239" s="223" t="str">
        <f t="shared" ca="1" si="340"/>
        <v>-7,44960996415482+0,733722539833162i</v>
      </c>
      <c r="AB239" s="223" t="str">
        <f t="shared" ca="1" si="341"/>
        <v>6,98406262114315-2,69405023847832i</v>
      </c>
      <c r="AC239" s="223" t="str">
        <f t="shared" ca="1" si="342"/>
        <v>-6,01253482839418+4,45919973995796i</v>
      </c>
      <c r="AD239" s="223" t="str">
        <f t="shared" ca="1" si="343"/>
        <v>4,60541170359207-5,90128972546775i</v>
      </c>
      <c r="AE239" s="223" t="str">
        <f t="shared" ca="1" si="344"/>
        <v>-2,86463631771823+6,91584384950266i</v>
      </c>
      <c r="AF239" s="223" t="str">
        <f t="shared" ca="1" si="345"/>
        <v>0,916324136858996-7,42935982839058i</v>
      </c>
      <c r="AG239" s="223" t="str">
        <f t="shared" ca="1" si="346"/>
        <v>1,09837377448816+7,40463452406739i</v>
      </c>
      <c r="AH239" s="223" t="str">
        <f t="shared" ca="1" si="347"/>
        <v>-3,03349684715652-6,8434592321271i</v>
      </c>
      <c r="AI239" s="223" t="str">
        <f t="shared" ca="1" si="348"/>
        <v>4,74884953942323+5,78648990627425i</v>
      </c>
      <c r="AJ239" s="223" t="str">
        <f t="shared" ca="1" si="349"/>
        <v>-6,12015820516302-4,31030172114086i</v>
      </c>
      <c r="AK239" s="223" t="str">
        <f t="shared" ca="1" si="350"/>
        <v>7,04807445461181+2,52184136411127i</v>
      </c>
      <c r="AL239" s="223" t="str">
        <f t="shared" ca="1" si="351"/>
        <v>-7,4653727334355-0,550678975785224i</v>
      </c>
      <c r="AM239" s="223" t="str">
        <f t="shared" ca="1" si="352"/>
        <v>7,34182067084209-1,46037893051419i</v>
      </c>
      <c r="AN239" s="223" t="str">
        <f t="shared" ca="1" si="353"/>
        <v>-6,68636935040404+3,36563549622823i</v>
      </c>
      <c r="AO239" s="223" t="str">
        <f t="shared" ca="1" si="354"/>
        <v>5,54650482313353-5,02705894439786i</v>
      </c>
      <c r="AP239" s="223" t="str">
        <f t="shared" ca="1" si="355"/>
        <v>-4,00480784430557+6,3242826876795i</v>
      </c>
      <c r="AQ239" s="223" t="str">
        <f t="shared" ca="1" si="356"/>
        <v>2,17297107377026-7,16332563102165i</v>
      </c>
      <c r="AR239" s="223" t="str">
        <f t="shared" ca="1" si="357"/>
        <v>2,17297107377026-7,16332563102165i</v>
      </c>
      <c r="AS239" s="223" t="str">
        <f t="shared" ca="1" si="358"/>
        <v>-1,81886590578257-7,26131972855319i</v>
      </c>
      <c r="AT239" s="223" t="str">
        <f t="shared" ca="1" si="359"/>
        <v>3,68966603459604+6,51317141925824i</v>
      </c>
      <c r="AU239" s="223" t="str">
        <f t="shared" ca="1" si="360"/>
        <v>-5,29315772405558-5,29315772405894i</v>
      </c>
      <c r="AV239" s="223" t="str">
        <f t="shared" ca="1" si="361"/>
        <v>6,51317141925957+3,6896660345937i</v>
      </c>
      <c r="AW239" s="223" t="str">
        <f t="shared" ca="1" si="362"/>
        <v>-7,26131972855388-1,81886590577986i</v>
      </c>
      <c r="AX239" s="223" t="str">
        <f t="shared" ca="1" si="363"/>
        <v>7,48340090167621-0,183707180822538i</v>
      </c>
      <c r="AY239" s="223" t="str">
        <f t="shared" ca="1" si="364"/>
        <v>-7,16332563102171+2,17297107377009i</v>
      </c>
      <c r="AZ239" s="223" t="str">
        <f t="shared" ca="1" si="365"/>
        <v>6,324282687678-4,00480784430793i</v>
      </c>
      <c r="BA239" s="223" t="str">
        <f t="shared" ca="1" si="366"/>
        <v>-5,02705894439966+5,54650482313191i</v>
      </c>
      <c r="BB239" s="223" t="str">
        <f t="shared" ca="1" si="367"/>
        <v>3,36563549622783-6,68636935040425i</v>
      </c>
      <c r="BC239" s="223" t="str">
        <f t="shared" ca="1" si="368"/>
        <v>-1,46037893051145+7,34182067084264i</v>
      </c>
      <c r="BD239" s="223" t="str">
        <f t="shared" ca="1" si="369"/>
        <v>-0,550678975782707-7,46537273343568i</v>
      </c>
      <c r="BE239" s="223" t="str">
        <f t="shared" ca="1" si="370"/>
        <v>2,5218413641111+7,04807445461187i</v>
      </c>
      <c r="BF239" s="223" t="str">
        <f t="shared" ca="1" si="371"/>
        <v>-4,31030172114305-6,12015820516147i</v>
      </c>
      <c r="BG239" s="223" t="str">
        <f t="shared" ca="1" si="372"/>
        <v>5,78648990627272+4,7488495394251i</v>
      </c>
      <c r="BH239" s="223" t="str">
        <f t="shared" ca="1" si="373"/>
        <v>-6,84345923212706-3,03349684715659i</v>
      </c>
      <c r="BI239" s="223" t="str">
        <f t="shared" ca="1" si="374"/>
        <v>7,40463452406779+1,09837377448545i</v>
      </c>
      <c r="BJ239" s="223" t="str">
        <f t="shared" ca="1" si="375"/>
        <v>-7,42935982839087+0,916324136856645i</v>
      </c>
      <c r="BK239" s="223" t="str">
        <f t="shared" ca="1" si="376"/>
        <v>6,91584384950249-2,86463631771865i</v>
      </c>
      <c r="BL239" s="223" t="str">
        <f t="shared" ca="1" si="377"/>
        <v>-5,90128972546603+4,60541170359428i</v>
      </c>
      <c r="BM239" s="223" t="str">
        <f t="shared" ca="1" si="378"/>
        <v>4,45919973995998-6,01253482839267i</v>
      </c>
      <c r="BN239" s="223" t="str">
        <f t="shared" ca="1" si="379"/>
        <v>-2,6940502384778+6,98406262114335i</v>
      </c>
      <c r="BO239" s="223" t="str">
        <f t="shared" ca="1" si="380"/>
        <v>0,733722539830327-7,44960996415511i</v>
      </c>
      <c r="BP239" s="223" t="str">
        <f t="shared" ca="1" si="381"/>
        <v>1,27976179282417+7,37544894478441i</v>
      </c>
      <c r="BQ239" s="223" t="str">
        <f t="shared" ca="1" si="382"/>
        <v>-3,20053011152451-6,7669523708032i</v>
      </c>
      <c r="BR239" s="223" t="str">
        <f t="shared" ca="1" si="383"/>
        <v>4,88942684586494+5,66820452193013i</v>
      </c>
      <c r="BS239" s="223" t="str">
        <f t="shared" ca="1" si="384"/>
        <v>-6,22409502747529-4,15880733774136i</v>
      </c>
      <c r="BT239" s="223" t="str">
        <f t="shared" ca="1" si="385"/>
        <v>7,10784079157368+2,34811342680359i</v>
      </c>
      <c r="BU239" s="223" t="str">
        <f t="shared" ca="1" si="386"/>
        <v>-7,47663864132997-0,367303703310459i</v>
      </c>
      <c r="BV239" s="223" t="str">
        <f t="shared" ca="1" si="387"/>
        <v>7,30376995865695-1,64011639053889i</v>
      </c>
      <c r="BW239" s="223" t="str">
        <f t="shared" ca="1" si="388"/>
        <v>-6,6017587111277+3,52871354795818i</v>
      </c>
      <c r="BX239" s="223" t="str">
        <f t="shared" ca="1" si="389"/>
        <v>5,42146411722469-5,16166293060087i</v>
      </c>
      <c r="BY239" s="223" t="str">
        <f t="shared" ca="1" si="390"/>
        <v>-3,84839600437779+6,42066083647027i</v>
      </c>
      <c r="BZ239" s="223" t="str">
        <f t="shared" ca="1" si="391"/>
        <v>1,99651980421357-7,21449555096384i</v>
      </c>
      <c r="CA239" s="223" t="str">
        <f t="shared" ca="1" si="392"/>
        <v>2,68878069231104E-12+7,48565544114168i</v>
      </c>
      <c r="CB239" s="223" t="str">
        <f t="shared" ca="1" si="393"/>
        <v>-1,99651980421178-7,21449555096434i</v>
      </c>
      <c r="CC239" s="223" t="str">
        <f t="shared" ca="1" si="394"/>
        <v>3,84839600437602+6,42066083647133i</v>
      </c>
      <c r="CD239" s="223" t="str">
        <f t="shared" ca="1" si="395"/>
        <v>-5,42146411722855-5,16166293059682i</v>
      </c>
      <c r="CE239" s="223" t="str">
        <f t="shared" ca="1" si="396"/>
        <v>6,60175871112683+3,52871354795981i</v>
      </c>
      <c r="CF239" s="223" t="str">
        <f t="shared" ca="1" si="397"/>
        <v>-7,3037699586565-1,64011639054091i</v>
      </c>
      <c r="CG239" s="223" t="str">
        <f t="shared" ca="1" si="398"/>
        <v>7,4766386413297-0,367303703316042i</v>
      </c>
      <c r="CH239" s="223" t="str">
        <f t="shared" ca="1" si="399"/>
        <v>-7,10784079157433+2,34811342680163i</v>
      </c>
      <c r="CI239" s="223" t="str">
        <f t="shared" ca="1" si="400"/>
        <v>6,22409502747632-4,15880733773982i</v>
      </c>
      <c r="CJ239" s="223" t="str">
        <f t="shared" ca="1" si="401"/>
        <v>-4,88942684586087+5,66820452193365i</v>
      </c>
      <c r="CK239" s="223" t="str">
        <f t="shared" ca="1" si="402"/>
        <v>3,20053011152618-6,7669523708024i</v>
      </c>
      <c r="CL239" s="223" t="str">
        <f t="shared" ca="1" si="403"/>
        <v>-1,279761792826+7,3754489447841i</v>
      </c>
      <c r="CM239" s="223" t="str">
        <f t="shared" ca="1" si="404"/>
        <v>-0,733722539835891-7,44960996415456i</v>
      </c>
      <c r="CN239" s="223" t="str">
        <f t="shared" ca="1" si="405"/>
        <v>2,69405023847588+6,9840626211441i</v>
      </c>
      <c r="CO239" s="223" t="str">
        <f t="shared" ca="1" si="406"/>
        <v>-4,45919973995832-6,01253482839391i</v>
      </c>
      <c r="CP239" s="223" t="str">
        <f t="shared" ca="1" si="407"/>
        <v>5,90128972546947+4,60541170358987i</v>
      </c>
      <c r="CQ239" s="223" t="str">
        <f t="shared" ca="1" si="408"/>
        <v>-6,9158438495017-2,86463631772056i</v>
      </c>
      <c r="CR239" s="223" t="str">
        <f t="shared" ca="1" si="409"/>
        <v>7,42935982839064+0,916324136858487i</v>
      </c>
      <c r="CS239" s="223" t="str">
        <f t="shared" ca="1" si="410"/>
        <v>-7,40463452406698+1,09837377449098i</v>
      </c>
      <c r="CT239" s="223" t="str">
        <f t="shared" ca="1" si="411"/>
        <v>6,84345923212781-3,0334968471549i</v>
      </c>
      <c r="CU239" s="223" t="str">
        <f t="shared" ca="1" si="412"/>
        <v>-5,78648990627389+4,74884953942367i</v>
      </c>
      <c r="CV239" s="223" t="str">
        <f t="shared" ca="1" si="413"/>
        <v>4,31030172113849-6,12015820516469i</v>
      </c>
      <c r="CW239" s="223" t="str">
        <f t="shared" ca="1" si="414"/>
        <v>-2,52184136411285+7,04807445461124i</v>
      </c>
      <c r="CX239" s="223" t="str">
        <f t="shared" ca="1" si="415"/>
        <v>0,550678975784558-7,46537273343555i</v>
      </c>
      <c r="CY239" s="223" t="str">
        <f t="shared" ca="1" si="416"/>
        <v>1,46037893051672+7,34182067084159i</v>
      </c>
      <c r="CZ239" s="223" t="str">
        <f t="shared" ca="1" si="417"/>
        <v>-3,36563549622617-6,68636935040508i</v>
      </c>
      <c r="DA239" s="223" t="str">
        <f t="shared" ca="1" si="418"/>
        <v>5,02705894439844+5,54650482313301i</v>
      </c>
      <c r="DB239" s="223" t="str">
        <f t="shared" ca="1" si="419"/>
        <v>-6,32428268768089-4,00480784430338i</v>
      </c>
      <c r="DC239" s="223" t="str">
        <f t="shared" ca="1" si="420"/>
        <v>7,1633256310212+2,17297107377176i</v>
      </c>
      <c r="DD239" s="223" t="str">
        <f t="shared" ca="1" si="421"/>
        <v>-7,48340090167616-0,183707180824606i</v>
      </c>
      <c r="DE239" s="223" t="str">
        <f t="shared" ca="1" si="422"/>
        <v>7,26131972855254-1,81886590578518i</v>
      </c>
      <c r="DF239" s="223" t="str">
        <f t="shared" ca="1" si="423"/>
        <v>-6,51317141926064+3,68966603459181i</v>
      </c>
      <c r="DG239" s="223" t="str">
        <f t="shared" ca="1" si="424"/>
        <v>5,29315772405704-5,29315772405748i</v>
      </c>
      <c r="DH239" s="223" t="str">
        <f t="shared" ca="1" si="425"/>
        <v>-3,68966603459127+6,51317141926095i</v>
      </c>
      <c r="DI239" s="223" t="str">
        <f t="shared" ca="1" si="426"/>
        <v>1,81886590578458-7,26131972855269i</v>
      </c>
      <c r="DJ239" s="223" t="str">
        <f t="shared" ca="1" si="427"/>
        <v>0,183707180825226+7,48340090167614i</v>
      </c>
      <c r="DK239" s="223" t="str">
        <f t="shared" ca="1" si="428"/>
        <v>-2,17297107377276-7,1633256310209i</v>
      </c>
      <c r="DL239" s="223" t="str">
        <f t="shared" ca="1" si="429"/>
        <v>4,00480784430391+6,32428268768055i</v>
      </c>
      <c r="DM239" s="223" t="str">
        <f t="shared" ca="1" si="430"/>
        <v>-5,54650482313372-5,02705894439767i</v>
      </c>
      <c r="DN239" s="223" t="str">
        <f t="shared" ca="1" si="431"/>
        <v>6,68636935040555+3,36563549622524i</v>
      </c>
      <c r="DO239" s="223" t="str">
        <f t="shared" ca="1" si="432"/>
        <v>-7,34182067084171-1,46037893051612i</v>
      </c>
      <c r="DP239" s="223" t="str">
        <f t="shared" ca="1" si="433"/>
        <v>7,46537273343547-0,550678975785601i</v>
      </c>
      <c r="DQ239" s="223" t="str">
        <f t="shared" ca="1" si="434"/>
        <v>-7,04807445461088+2,52184136411383i</v>
      </c>
      <c r="DR239" s="223" t="str">
        <f t="shared" ca="1" si="435"/>
        <v>6,12015820516409-4,31030172113934i</v>
      </c>
      <c r="DS239" s="223" t="str">
        <f t="shared" ca="1" si="436"/>
        <v>-4,74884953942286+5,78648990627456i</v>
      </c>
      <c r="DT239" s="223" t="str">
        <f t="shared" ca="1" si="437"/>
        <v>3,03349684715433-6,84345923212806i</v>
      </c>
      <c r="DU239" s="223" t="str">
        <f t="shared" ca="1" si="438"/>
        <v>-1,09837377448995+7,40463452406713i</v>
      </c>
      <c r="DV239" s="223" t="str">
        <f t="shared" ca="1" si="439"/>
        <v>-0,916324136859101-7,42935982839057i</v>
      </c>
      <c r="DW239" s="223" t="str">
        <f t="shared" ca="1" si="440"/>
        <v>2,86463631772114+6,91584384950146i</v>
      </c>
      <c r="DX239" s="223" t="str">
        <f t="shared" ca="1" si="441"/>
        <v>-4,60541170359069-5,90128972546883i</v>
      </c>
      <c r="DY239" s="223" t="str">
        <f t="shared" ca="1" si="442"/>
        <v>6,01253482839427+4,45919973995783i</v>
      </c>
      <c r="DZ239" s="223" t="str">
        <f t="shared" ca="1" si="443"/>
        <v>-6,98406262114432-2,69405023847529i</v>
      </c>
      <c r="EA239" s="223" t="str">
        <f t="shared" ca="1" si="444"/>
        <v>7,44960996415462+0,733722539835274i</v>
      </c>
      <c r="EB239" s="223" t="str">
        <f t="shared" ca="1" si="445"/>
        <v>-7,37544894478396+1,27976179282682i</v>
      </c>
      <c r="EC239" s="223" t="str">
        <f t="shared" ca="1" si="446"/>
        <v>6,76695237080204-3,20053011152694i</v>
      </c>
      <c r="ED239" s="223" t="str">
        <f t="shared" ca="1" si="447"/>
        <v>-5,66820452193324+4,88942684586134i</v>
      </c>
      <c r="EE239" s="223" t="str">
        <f t="shared" ca="1" si="448"/>
        <v>4,15880733773912-6,22409502747679i</v>
      </c>
      <c r="EF239" s="223" t="str">
        <f t="shared" ca="1" si="449"/>
        <v>-2,34811342680084+7,10784079157459i</v>
      </c>
      <c r="EG239" s="223" t="str">
        <f t="shared" ca="1" si="450"/>
        <v>0,367303703315211-7,47663864132974i</v>
      </c>
      <c r="EH239" s="223" t="str">
        <f t="shared" ca="1" si="451"/>
        <v>1,64011639054172+7,30376995865632i</v>
      </c>
      <c r="EI239" s="223" t="str">
        <f t="shared" ca="1" si="452"/>
        <v>-3,52871354796074-6,60175871112633i</v>
      </c>
      <c r="EJ239" s="223" t="str">
        <f t="shared" ca="1" si="453"/>
        <v>5,16166293059743+5,42146411722797i</v>
      </c>
      <c r="EK239" s="223" t="str">
        <f t="shared" ca="1" si="454"/>
        <v>-6,42066083647176-3,84839600437531i</v>
      </c>
      <c r="EL239" s="223" t="str">
        <f t="shared" ca="1" si="455"/>
        <v>7,21449555096462+1,99651980421077i</v>
      </c>
      <c r="EM239" s="223" t="str">
        <f t="shared" ca="1" si="456"/>
        <v>-7,48565544114168-1,85611282608248E-12i</v>
      </c>
      <c r="EN239" s="223"/>
      <c r="EO239" s="223"/>
      <c r="EP239" s="223"/>
    </row>
    <row r="240" spans="1:146">
      <c r="A240" s="249">
        <f t="shared" si="323"/>
        <v>2.734375000000002E-3</v>
      </c>
      <c r="B240" s="248">
        <v>140</v>
      </c>
      <c r="C240" s="247">
        <f t="shared" si="324"/>
        <v>28000</v>
      </c>
      <c r="N240" s="246">
        <f t="shared" ca="1" si="327"/>
        <v>17.485508288916286</v>
      </c>
      <c r="O240" s="223">
        <f t="shared" ca="1" si="328"/>
        <v>7.4855082889162876</v>
      </c>
      <c r="P240" s="223" t="str">
        <f t="shared" ca="1" si="329"/>
        <v>-7,16318481512178+2,17292835773369i</v>
      </c>
      <c r="Q240" s="223" t="str">
        <f t="shared" ca="1" si="330"/>
        <v>6,22397267487272-4,15872558434337i</v>
      </c>
      <c r="R240" s="223" t="str">
        <f t="shared" ca="1" si="331"/>
        <v>-4,74875618703984+5,78637615606566i</v>
      </c>
      <c r="S240" s="223" t="str">
        <f t="shared" ca="1" si="332"/>
        <v>2,86458000500013-6,91570789857321i</v>
      </c>
      <c r="T240" s="223" t="str">
        <f t="shared" ca="1" si="333"/>
        <v>-0,733708116392654+7,44946352050764i</v>
      </c>
      <c r="U240" s="223" t="str">
        <f t="shared" ca="1" si="334"/>
        <v>-1,46035022253895-7,34167634610549i</v>
      </c>
      <c r="V240" s="223" t="str">
        <f t="shared" ca="1" si="335"/>
        <v>3,5286441808794+6,60162893445099i</v>
      </c>
      <c r="W240" s="223" t="str">
        <f t="shared" ca="1" si="336"/>
        <v>-5,29305367172087-5,29305367172077i</v>
      </c>
      <c r="X240" s="223" t="str">
        <f t="shared" ca="1" si="337"/>
        <v>6,60162893445105+3,52864418087928i</v>
      </c>
      <c r="Y240" s="223" t="str">
        <f t="shared" ca="1" si="338"/>
        <v>-7,34167634610552-1,4603502225388i</v>
      </c>
      <c r="Z240" s="223" t="str">
        <f t="shared" ca="1" si="339"/>
        <v>7,44946352050762-0,73370811639281i</v>
      </c>
      <c r="AA240" s="223" t="str">
        <f t="shared" ca="1" si="340"/>
        <v>-6,91570789857344+2,86458000499958i</v>
      </c>
      <c r="AB240" s="223" t="str">
        <f t="shared" ca="1" si="341"/>
        <v>5,78637615606557-4,74875618703996i</v>
      </c>
      <c r="AC240" s="223" t="str">
        <f t="shared" ca="1" si="342"/>
        <v>-4,15872558434344+6,22397267487268i</v>
      </c>
      <c r="AD240" s="223" t="str">
        <f t="shared" ca="1" si="343"/>
        <v>2,17292835773399-7,16318481512169i</v>
      </c>
      <c r="AE240" s="223" t="str">
        <f t="shared" ca="1" si="344"/>
        <v>1,30217269199291E-13+7,48550828891629i</v>
      </c>
      <c r="AF240" s="223" t="str">
        <f t="shared" ca="1" si="345"/>
        <v>-2,17292835773353-7,16318481512182i</v>
      </c>
      <c r="AG240" s="223" t="str">
        <f t="shared" ca="1" si="346"/>
        <v>4,15872558434365+6,22397267487253i</v>
      </c>
      <c r="AH240" s="223" t="str">
        <f t="shared" ca="1" si="347"/>
        <v>-5,78637615606577-4,74875618703972i</v>
      </c>
      <c r="AI240" s="223" t="str">
        <f t="shared" ca="1" si="348"/>
        <v>6,91570789857328+2,86458000499997i</v>
      </c>
      <c r="AJ240" s="223" t="str">
        <f t="shared" ca="1" si="349"/>
        <v>-7,44946352050765-0,733708116392497i</v>
      </c>
      <c r="AK240" s="223" t="str">
        <f t="shared" ca="1" si="350"/>
        <v>7,34167634610546-1,4603502225391i</v>
      </c>
      <c r="AL240" s="223" t="str">
        <f t="shared" ca="1" si="351"/>
        <v>-6,60162893445126+3,52864418087887i</v>
      </c>
      <c r="AM240" s="223" t="str">
        <f t="shared" ca="1" si="352"/>
        <v>5,29305367172066-5,29305367172097i</v>
      </c>
      <c r="AN240" s="223" t="str">
        <f t="shared" ca="1" si="353"/>
        <v>-3,52864418087914+6,60162893445112i</v>
      </c>
      <c r="AO240" s="223" t="str">
        <f t="shared" ca="1" si="354"/>
        <v>1,4603502225394-7,3416763461054i</v>
      </c>
      <c r="AP240" s="223" t="str">
        <f t="shared" ca="1" si="355"/>
        <v>0,73370811639294+7,44946352050761i</v>
      </c>
      <c r="AQ240" s="223" t="str">
        <f t="shared" ca="1" si="356"/>
        <v>-2,8645800049997-6,9157078985734i</v>
      </c>
      <c r="AR240" s="223" t="str">
        <f t="shared" ca="1" si="357"/>
        <v>-2,8645800049997-6,9157078985734i</v>
      </c>
      <c r="AS240" s="223" t="str">
        <f t="shared" ca="1" si="358"/>
        <v>-6,22397267487234-4,15872558434395i</v>
      </c>
      <c r="AT240" s="223" t="str">
        <f t="shared" ca="1" si="359"/>
        <v>7,16318481512194+2,17292835773316i</v>
      </c>
      <c r="AU240" s="223" t="str">
        <f t="shared" ca="1" si="360"/>
        <v>-7,48550828891629+1,74969112908379E-12i</v>
      </c>
      <c r="AV240" s="223" t="str">
        <f t="shared" ca="1" si="361"/>
        <v>7,16318481512092-2,1729283577365i</v>
      </c>
      <c r="AW240" s="223" t="str">
        <f t="shared" ca="1" si="362"/>
        <v>-6,22397267487453+4,15872558434067i</v>
      </c>
      <c r="AX240" s="223" t="str">
        <f t="shared" ca="1" si="363"/>
        <v>4,74875618704138-5,7863761560644i</v>
      </c>
      <c r="AY240" s="223" t="str">
        <f t="shared" ca="1" si="364"/>
        <v>-2,86458000500059+6,91570789857302i</v>
      </c>
      <c r="AZ240" s="223" t="str">
        <f t="shared" ca="1" si="365"/>
        <v>0,733708116392421-7,44946352050766i</v>
      </c>
      <c r="BA240" s="223" t="str">
        <f t="shared" ca="1" si="366"/>
        <v>1,46035022254074+7,34167634610513i</v>
      </c>
      <c r="BB240" s="223" t="str">
        <f t="shared" ca="1" si="367"/>
        <v>-3,52864418088167-6,60162893444977i</v>
      </c>
      <c r="BC240" s="223" t="str">
        <f t="shared" ca="1" si="368"/>
        <v>5,29305367171847+5,29305367172316i</v>
      </c>
      <c r="BD240" s="223" t="str">
        <f t="shared" ca="1" si="369"/>
        <v>-6,60162893445016-3,52864418088095i</v>
      </c>
      <c r="BE240" s="223" t="str">
        <f t="shared" ca="1" si="370"/>
        <v>7,34167634610529+1,46035022253995i</v>
      </c>
      <c r="BF240" s="223" t="str">
        <f t="shared" ca="1" si="371"/>
        <v>-7,44946352050759+0,733708116393122i</v>
      </c>
      <c r="BG240" s="223" t="str">
        <f t="shared" ca="1" si="372"/>
        <v>6,91570789857275-2,86458000500124i</v>
      </c>
      <c r="BH240" s="223" t="str">
        <f t="shared" ca="1" si="373"/>
        <v>-5,78637615606395+4,74875618704192i</v>
      </c>
      <c r="BI240" s="223" t="str">
        <f t="shared" ca="1" si="374"/>
        <v>4,15872558434627-6,22397267487078i</v>
      </c>
      <c r="BJ240" s="223" t="str">
        <f t="shared" ca="1" si="375"/>
        <v>-2,17292835773583+7,16318481512113i</v>
      </c>
      <c r="BK240" s="223" t="str">
        <f t="shared" ca="1" si="376"/>
        <v>1,04541704770573E-12-7,48550828891629i</v>
      </c>
      <c r="BL240" s="223" t="str">
        <f t="shared" ca="1" si="377"/>
        <v>2,17292835773383+7,16318481512173i</v>
      </c>
      <c r="BM240" s="223" t="str">
        <f t="shared" ca="1" si="378"/>
        <v>-4,15872558434454-6,22397267487195i</v>
      </c>
      <c r="BN240" s="223" t="str">
        <f t="shared" ca="1" si="379"/>
        <v>5,78637615606735+4,74875618703778i</v>
      </c>
      <c r="BO240" s="223" t="str">
        <f t="shared" ca="1" si="380"/>
        <v>-6,91570789857195-2,86458000500317i</v>
      </c>
      <c r="BP240" s="223" t="str">
        <f t="shared" ca="1" si="381"/>
        <v>7,44946352050738+0,733708116395203i</v>
      </c>
      <c r="BQ240" s="223" t="str">
        <f t="shared" ca="1" si="382"/>
        <v>-7,3416763461057+1,4603502225379i</v>
      </c>
      <c r="BR240" s="223" t="str">
        <f t="shared" ca="1" si="383"/>
        <v>6,60162893445114-3,5286441808791i</v>
      </c>
      <c r="BS240" s="223" t="str">
        <f t="shared" ca="1" si="384"/>
        <v>-5,29305367171995+5,29305367172168i</v>
      </c>
      <c r="BT240" s="223" t="str">
        <f t="shared" ca="1" si="385"/>
        <v>3,52864418087694-6,6016289344523i</v>
      </c>
      <c r="BU240" s="223" t="str">
        <f t="shared" ca="1" si="386"/>
        <v>-1,46035022253549+7,34167634610618i</v>
      </c>
      <c r="BV240" s="223" t="str">
        <f t="shared" ca="1" si="387"/>
        <v>-0,733708116390234-7,44946352050788i</v>
      </c>
      <c r="BW240" s="223" t="str">
        <f t="shared" ca="1" si="388"/>
        <v>2,86458000499856+6,91570789857386i</v>
      </c>
      <c r="BX240" s="223" t="str">
        <f t="shared" ca="1" si="389"/>
        <v>-4,74875618703968-5,78637615606579i</v>
      </c>
      <c r="BY240" s="223" t="str">
        <f t="shared" ca="1" si="390"/>
        <v>6,22397267487331+4,15872558434249i</v>
      </c>
      <c r="BZ240" s="223" t="str">
        <f t="shared" ca="1" si="391"/>
        <v>-7,16318481512244-2,17292835773148i</v>
      </c>
      <c r="CA240" s="223" t="str">
        <f t="shared" ca="1" si="392"/>
        <v>7,48550828891629-3,4993822581676E-12i</v>
      </c>
      <c r="CB240" s="223" t="str">
        <f t="shared" ca="1" si="393"/>
        <v>-7,16318481512258+2,17292835773105i</v>
      </c>
      <c r="CC240" s="223" t="str">
        <f t="shared" ca="1" si="394"/>
        <v>6,22397267487356-4,15872558434213i</v>
      </c>
      <c r="CD240" s="223" t="str">
        <f t="shared" ca="1" si="395"/>
        <v>-4,74875618704003+5,78637615606551i</v>
      </c>
      <c r="CE240" s="223" t="str">
        <f t="shared" ca="1" si="396"/>
        <v>2,86458000499897-6,91570789857369i</v>
      </c>
      <c r="CF240" s="223" t="str">
        <f t="shared" ca="1" si="397"/>
        <v>-0,73370811639068+7,44946352050783i</v>
      </c>
      <c r="CG240" s="223" t="str">
        <f t="shared" ca="1" si="398"/>
        <v>-1,46035022254235-7,34167634610481i</v>
      </c>
      <c r="CH240" s="223" t="str">
        <f t="shared" ca="1" si="399"/>
        <v>3,52864418087655+6,60162893445251i</v>
      </c>
      <c r="CI240" s="223" t="str">
        <f t="shared" ca="1" si="400"/>
        <v>-5,29305367171963-5,293053671722i</v>
      </c>
      <c r="CJ240" s="223" t="str">
        <f t="shared" ca="1" si="401"/>
        <v>6,60162893445093+3,5286441808795i</v>
      </c>
      <c r="CK240" s="223" t="str">
        <f t="shared" ca="1" si="402"/>
        <v>-7,34167634610561-1,46035022253833i</v>
      </c>
      <c r="CL240" s="223" t="str">
        <f t="shared" ca="1" si="403"/>
        <v>7,44946352050743-0,733708116394757i</v>
      </c>
      <c r="CM240" s="223" t="str">
        <f t="shared" ca="1" si="404"/>
        <v>-6,91570789857204+2,86458000500295i</v>
      </c>
      <c r="CN240" s="223" t="str">
        <f t="shared" ca="1" si="405"/>
        <v>5,7863761560675-4,74875618703761i</v>
      </c>
      <c r="CO240" s="223" t="str">
        <f t="shared" ca="1" si="406"/>
        <v>-4,15872558434491+6,22397267487169i</v>
      </c>
      <c r="CP240" s="223" t="str">
        <f t="shared" ca="1" si="407"/>
        <v>2,17292835773405-7,16318481512167i</v>
      </c>
      <c r="CQ240" s="223" t="str">
        <f t="shared" ca="1" si="408"/>
        <v>5,97898610614839E-13+7,48550828891629i</v>
      </c>
      <c r="CR240" s="223" t="str">
        <f t="shared" ca="1" si="409"/>
        <v>-2,1729283577356-7,16318481512119i</v>
      </c>
      <c r="CS240" s="223" t="str">
        <f t="shared" ca="1" si="410"/>
        <v>4,1587255843459+6,22397267487104i</v>
      </c>
      <c r="CT240" s="223" t="str">
        <f t="shared" ca="1" si="411"/>
        <v>-5,78637615606367-4,74875618704227i</v>
      </c>
      <c r="CU240" s="223" t="str">
        <f t="shared" ca="1" si="412"/>
        <v>6,91570789857266+2,86458000500146i</v>
      </c>
      <c r="CV240" s="223" t="str">
        <f t="shared" ca="1" si="413"/>
        <v>-7,44946352050755-0,733708116393567i</v>
      </c>
      <c r="CW240" s="223" t="str">
        <f t="shared" ca="1" si="414"/>
        <v>7,34167634610534-1,46035022253972i</v>
      </c>
      <c r="CX240" s="223" t="str">
        <f t="shared" ca="1" si="415"/>
        <v>-6,60162893445037+3,52864418088056i</v>
      </c>
      <c r="CY240" s="223" t="str">
        <f t="shared" ca="1" si="416"/>
        <v>5,29305367171863-5,293053671723i</v>
      </c>
      <c r="CZ240" s="223" t="str">
        <f t="shared" ca="1" si="417"/>
        <v>-3,52864418088188+6,60162893444966i</v>
      </c>
      <c r="DA240" s="223" t="str">
        <f t="shared" ca="1" si="418"/>
        <v>1,46035022254118-7,34167634610504i</v>
      </c>
      <c r="DB240" s="223" t="str">
        <f t="shared" ca="1" si="419"/>
        <v>0,733708116392082+7,44946352050769i</v>
      </c>
      <c r="DC240" s="223" t="str">
        <f t="shared" ca="1" si="420"/>
        <v>-2,86458000500008-6,91570789857323i</v>
      </c>
      <c r="DD240" s="223" t="str">
        <f t="shared" ca="1" si="421"/>
        <v>4,74875618704112+5,78637615606462i</v>
      </c>
      <c r="DE240" s="223" t="str">
        <f t="shared" ca="1" si="422"/>
        <v>-6,22397267487422-4,15872558434113i</v>
      </c>
      <c r="DF240" s="223" t="str">
        <f t="shared" ca="1" si="423"/>
        <v>7,16318481512076+2,17292835773703i</v>
      </c>
      <c r="DG240" s="223" t="str">
        <f t="shared" ca="1" si="424"/>
        <v>-7,48550828891629-2,09083409541146E-12i</v>
      </c>
      <c r="DH240" s="223" t="str">
        <f t="shared" ca="1" si="425"/>
        <v>7,1631848151221-2,17292835773262i</v>
      </c>
      <c r="DI240" s="223" t="str">
        <f t="shared" ca="1" si="426"/>
        <v>-6,22397267487253+4,15872558434367i</v>
      </c>
      <c r="DJ240" s="223" t="str">
        <f t="shared" ca="1" si="427"/>
        <v>4,74875618703876-5,78637615606656i</v>
      </c>
      <c r="DK240" s="223" t="str">
        <f t="shared" ca="1" si="428"/>
        <v>-2,86458000499726+6,9157078985744i</v>
      </c>
      <c r="DL240" s="223" t="str">
        <f t="shared" ca="1" si="429"/>
        <v>0,733708116396243-7,44946352050728i</v>
      </c>
      <c r="DM240" s="223" t="str">
        <f t="shared" ca="1" si="430"/>
        <v>1,46035022253666+7,34167634610595i</v>
      </c>
      <c r="DN240" s="223" t="str">
        <f t="shared" ca="1" si="431"/>
        <v>-3,52864418087818-6,60162893445163i</v>
      </c>
      <c r="DO240" s="223" t="str">
        <f t="shared" ca="1" si="432"/>
        <v>5,2930536717208+5,29305367172084i</v>
      </c>
      <c r="DP240" s="223" t="str">
        <f t="shared" ca="1" si="433"/>
        <v>-6,6016289344518-3,52864418087786i</v>
      </c>
      <c r="DQ240" s="223" t="str">
        <f t="shared" ca="1" si="434"/>
        <v>7,34167634610594+1,46035022253672i</v>
      </c>
      <c r="DR240" s="223" t="str">
        <f t="shared" ca="1" si="435"/>
        <v>-7,44946352050799+0,733708116388982i</v>
      </c>
      <c r="DS240" s="223" t="str">
        <f t="shared" ca="1" si="436"/>
        <v>6,91570789857426-2,86458000499759i</v>
      </c>
      <c r="DT240" s="223" t="str">
        <f t="shared" ca="1" si="437"/>
        <v>-5,7863761560666+4,74875618703871i</v>
      </c>
      <c r="DU240" s="223" t="str">
        <f t="shared" ca="1" si="438"/>
        <v>4,15872558434337-6,22397267487273i</v>
      </c>
      <c r="DV240" s="223" t="str">
        <f t="shared" ca="1" si="439"/>
        <v>-2,17292835773268+7,16318481512208i</v>
      </c>
      <c r="DW240" s="223" t="str">
        <f t="shared" ca="1" si="440"/>
        <v>-2,45396521046187E-12-7,48550828891629i</v>
      </c>
      <c r="DX240" s="223" t="str">
        <f t="shared" ca="1" si="441"/>
        <v>2,17292835773005+7,16318481512288i</v>
      </c>
      <c r="DY240" s="223" t="str">
        <f t="shared" ca="1" si="442"/>
        <v>-4,15872558434108-6,22397267487425i</v>
      </c>
      <c r="DZ240" s="223" t="str">
        <f t="shared" ca="1" si="443"/>
        <v>5,78637615606485+4,74875618704084i</v>
      </c>
      <c r="EA240" s="223" t="str">
        <f t="shared" ca="1" si="444"/>
        <v>-6,91570789857337-2,86458000499974i</v>
      </c>
      <c r="EB240" s="223" t="str">
        <f t="shared" ca="1" si="445"/>
        <v>7,44946352050773+0,73370811639172i</v>
      </c>
      <c r="EC240" s="223" t="str">
        <f t="shared" ca="1" si="446"/>
        <v>-7,34167634610498+1,46035022254154i</v>
      </c>
      <c r="ED240" s="223" t="str">
        <f t="shared" ca="1" si="447"/>
        <v>6,6016289344531-3,52864418087544i</v>
      </c>
      <c r="EE240" s="223" t="str">
        <f t="shared" ca="1" si="448"/>
        <v>-5,29305367172274+5,2930536717189i</v>
      </c>
      <c r="EF240" s="223" t="str">
        <f t="shared" ca="1" si="449"/>
        <v>3,52864418088024-6,60162893445054i</v>
      </c>
      <c r="EG240" s="223" t="str">
        <f t="shared" ca="1" si="450"/>
        <v>-1,46035022253936+7,34167634610541i</v>
      </c>
      <c r="EH240" s="223" t="str">
        <f t="shared" ca="1" si="451"/>
        <v>-0,733708116393929-7,44946352050751i</v>
      </c>
      <c r="EI240" s="223" t="str">
        <f t="shared" ca="1" si="452"/>
        <v>2,86458000500179+6,91570789857252i</v>
      </c>
      <c r="EJ240" s="223" t="str">
        <f t="shared" ca="1" si="453"/>
        <v>-4,74875618704255-5,78637615606344i</v>
      </c>
      <c r="EK240" s="223" t="str">
        <f t="shared" ca="1" si="454"/>
        <v>6,22397267487124+4,1587255843456i</v>
      </c>
      <c r="EL240" s="223" t="str">
        <f t="shared" ca="1" si="455"/>
        <v>-7,1631848151213-2,17292835773526i</v>
      </c>
      <c r="EM240" s="223" t="str">
        <f t="shared" ca="1" si="456"/>
        <v>7,48550828891629+2,3476749556443E-13i</v>
      </c>
      <c r="EN240" s="223"/>
      <c r="EO240" s="223"/>
      <c r="EP240" s="223"/>
    </row>
    <row r="241" spans="1:146">
      <c r="A241" s="249">
        <f t="shared" si="323"/>
        <v>2.753906250000002E-3</v>
      </c>
      <c r="B241" s="248">
        <v>141</v>
      </c>
      <c r="C241" s="247">
        <f t="shared" si="324"/>
        <v>28200</v>
      </c>
      <c r="N241" s="246">
        <f t="shared" ca="1" si="327"/>
        <v>17.485347551288953</v>
      </c>
      <c r="O241" s="223">
        <f t="shared" ca="1" si="328"/>
        <v>7.4853475512889549</v>
      </c>
      <c r="P241" s="223" t="str">
        <f t="shared" ca="1" si="329"/>
        <v>-7,10754844148194+2,34801684737893i</v>
      </c>
      <c r="Q241" s="223" t="str">
        <f t="shared" ca="1" si="330"/>
        <v>6,01228752894551-4,45901633018695i</v>
      </c>
      <c r="R241" s="223" t="str">
        <f t="shared" ca="1" si="331"/>
        <v>-4,31012443564182+6,11990647909516i</v>
      </c>
      <c r="S241" s="223" t="str">
        <f t="shared" ca="1" si="332"/>
        <v>2,17288169806358-7,16303099880266i</v>
      </c>
      <c r="T241" s="223" t="str">
        <f t="shared" ca="1" si="333"/>
        <v>0,183699624829366+7,4830931045541i</v>
      </c>
      <c r="U241" s="223" t="str">
        <f t="shared" ca="1" si="334"/>
        <v>-2,52173763914326-7,04778456274848i</v>
      </c>
      <c r="V241" s="223" t="str">
        <f t="shared" ca="1" si="335"/>
        <v>4,60522228002803+5,90104700160243i</v>
      </c>
      <c r="W241" s="223" t="str">
        <f t="shared" ca="1" si="336"/>
        <v>-6,22383902642023-4,15863628330202i</v>
      </c>
      <c r="X241" s="223" t="str">
        <f t="shared" ca="1" si="337"/>
        <v>7,21419881409288+1,99643768606195i</v>
      </c>
      <c r="Y241" s="223" t="str">
        <f t="shared" ca="1" si="338"/>
        <v>-7,47633112234391+0,36728859587445i</v>
      </c>
      <c r="Z241" s="223" t="str">
        <f t="shared" ca="1" si="339"/>
        <v>6,98377536212776-2,69393943044843i</v>
      </c>
      <c r="AA241" s="223" t="str">
        <f t="shared" ca="1" si="340"/>
        <v>-5,78625190419945+4,7486542161686i</v>
      </c>
      <c r="AB241" s="223" t="str">
        <f t="shared" ca="1" si="341"/>
        <v>4,00464312396723-6,32402256583968i</v>
      </c>
      <c r="AC241" s="223" t="str">
        <f t="shared" ca="1" si="342"/>
        <v>-1,8187910946506+7,26102106577354i</v>
      </c>
      <c r="AD241" s="223" t="str">
        <f t="shared" ca="1" si="343"/>
        <v>-0,550656326002414-7,46506567782368i</v>
      </c>
      <c r="AE241" s="223" t="str">
        <f t="shared" ca="1" si="344"/>
        <v>2,86451849337284+6,91555939636936i</v>
      </c>
      <c r="AF241" s="223" t="str">
        <f t="shared" ca="1" si="345"/>
        <v>-4,88922574057244-5,6679713850117i</v>
      </c>
      <c r="AG241" s="223" t="str">
        <f t="shared" ca="1" si="346"/>
        <v>6,42039675053596+3,84823771735777i</v>
      </c>
      <c r="AH241" s="223" t="str">
        <f t="shared" ca="1" si="347"/>
        <v>-7,30346954987128-1,64004893149276i</v>
      </c>
      <c r="AI241" s="223" t="str">
        <f t="shared" ca="1" si="348"/>
        <v>7,44930355687592-0,733692361350014i</v>
      </c>
      <c r="AJ241" s="223" t="str">
        <f t="shared" ca="1" si="349"/>
        <v>-6,84317775622+3,03337207746814i</v>
      </c>
      <c r="AK241" s="223" t="str">
        <f t="shared" ca="1" si="350"/>
        <v>5,54627669180073-5,02685217821008i</v>
      </c>
      <c r="AL241" s="223" t="str">
        <f t="shared" ca="1" si="351"/>
        <v>-3,68951427624235+6,51290352830375i</v>
      </c>
      <c r="AM241" s="223" t="str">
        <f t="shared" ca="1" si="352"/>
        <v>1,46031886418334-7,34151869700662i</v>
      </c>
      <c r="AN241" s="223" t="str">
        <f t="shared" ca="1" si="353"/>
        <v>0,916286447854296+7,42905425401283i</v>
      </c>
      <c r="AO241" s="223" t="str">
        <f t="shared" ca="1" si="354"/>
        <v>-3,20039847164964-6,76667404167292i</v>
      </c>
      <c r="AP241" s="223" t="str">
        <f t="shared" ca="1" si="355"/>
        <v>5,16145062806215+5,42124112889884i</v>
      </c>
      <c r="AQ241" s="223" t="str">
        <f t="shared" ca="1" si="356"/>
        <v>-6,60148717651966-3,52856840968601i</v>
      </c>
      <c r="AR241" s="223" t="str">
        <f t="shared" ca="1" si="357"/>
        <v>-6,60148717651966-3,52856840968601i</v>
      </c>
      <c r="AS241" s="223" t="str">
        <f t="shared" ca="1" si="358"/>
        <v>-7,40432996665765+1,09832859766244i</v>
      </c>
      <c r="AT241" s="223" t="str">
        <f t="shared" ca="1" si="359"/>
        <v>6,68609433570632-3,36549706546052i</v>
      </c>
      <c r="AU241" s="223" t="str">
        <f t="shared" ca="1" si="360"/>
        <v>-5,29294001305565+5,29294001305343i</v>
      </c>
      <c r="AV241" s="223" t="str">
        <f t="shared" ca="1" si="361"/>
        <v>3,36549706546332-6,68609433570492i</v>
      </c>
      <c r="AW241" s="223" t="str">
        <f t="shared" ca="1" si="362"/>
        <v>-1,09832859766554+7,40432996665719i</v>
      </c>
      <c r="AX241" s="223" t="str">
        <f t="shared" ca="1" si="363"/>
        <v>-1,27970915539398-7,37514558779611i</v>
      </c>
      <c r="AY241" s="223" t="str">
        <f t="shared" ca="1" si="364"/>
        <v>3,52856840968455+6,60148717652043i</v>
      </c>
      <c r="AZ241" s="223" t="str">
        <f t="shared" ca="1" si="365"/>
        <v>-5,42124112889763-5,16145062806342i</v>
      </c>
      <c r="BA241" s="223" t="str">
        <f t="shared" ca="1" si="366"/>
        <v>6,76667404167222+3,20039847165113i</v>
      </c>
      <c r="BB241" s="223" t="str">
        <f t="shared" ca="1" si="367"/>
        <v>-7,42905425401262-0,91628644785604i</v>
      </c>
      <c r="BC241" s="223" t="str">
        <f t="shared" ca="1" si="368"/>
        <v>7,34151869700694-1,46031886418173i</v>
      </c>
      <c r="BD241" s="223" t="str">
        <f t="shared" ca="1" si="369"/>
        <v>-6,51290352830498+3,68951427624018i</v>
      </c>
      <c r="BE241" s="223" t="str">
        <f t="shared" ca="1" si="370"/>
        <v>5,02685217821178-5,5462766917992i</v>
      </c>
      <c r="BF241" s="223" t="str">
        <f t="shared" ca="1" si="371"/>
        <v>-3,03337207747032+6,84317775621903i</v>
      </c>
      <c r="BG241" s="223" t="str">
        <f t="shared" ca="1" si="372"/>
        <v>0,733692361352289-7,4493035568757i</v>
      </c>
      <c r="BH241" s="223" t="str">
        <f t="shared" ca="1" si="373"/>
        <v>1,64004893149043+7,30346954987181i</v>
      </c>
      <c r="BI241" s="223" t="str">
        <f t="shared" ca="1" si="374"/>
        <v>-3,84823771735563-6,42039675053724i</v>
      </c>
      <c r="BJ241" s="223" t="str">
        <f t="shared" ca="1" si="375"/>
        <v>5,66797138501014+4,88922574057424i</v>
      </c>
      <c r="BK241" s="223" t="str">
        <f t="shared" ca="1" si="376"/>
        <v>-6,9155593963684-2,86451849337515i</v>
      </c>
      <c r="BL241" s="223" t="str">
        <f t="shared" ca="1" si="377"/>
        <v>7,4650656778235+0,550656326004799i</v>
      </c>
      <c r="BM241" s="223" t="str">
        <f t="shared" ca="1" si="378"/>
        <v>-7,26102106577416+1,81879109464818i</v>
      </c>
      <c r="BN241" s="223" t="str">
        <f t="shared" ca="1" si="379"/>
        <v>6,32402256584096-4,0046431239652i</v>
      </c>
      <c r="BO241" s="223" t="str">
        <f t="shared" ca="1" si="380"/>
        <v>-4,74865421617053+5,78625190419786i</v>
      </c>
      <c r="BP241" s="223" t="str">
        <f t="shared" ca="1" si="381"/>
        <v>2,69393943045062-6,98377536212692i</v>
      </c>
      <c r="BQ241" s="223" t="str">
        <f t="shared" ca="1" si="382"/>
        <v>-0,367288595876892+7,47633112234379i</v>
      </c>
      <c r="BR241" s="223" t="str">
        <f t="shared" ca="1" si="383"/>
        <v>-1,9964376860597-7,2141988140935i</v>
      </c>
      <c r="BS241" s="223" t="str">
        <f t="shared" ca="1" si="384"/>
        <v>4,15863628329999+6,22383902642159i</v>
      </c>
      <c r="BT241" s="223" t="str">
        <f t="shared" ca="1" si="385"/>
        <v>-5,90104700160053-4,60522228003046i</v>
      </c>
      <c r="BU241" s="223" t="str">
        <f t="shared" ca="1" si="386"/>
        <v>7,0477845627474+2,52173763914627i</v>
      </c>
      <c r="BV241" s="223" t="str">
        <f t="shared" ca="1" si="387"/>
        <v>-7,48309310455402-0,183699624832421i</v>
      </c>
      <c r="BW241" s="223" t="str">
        <f t="shared" ca="1" si="388"/>
        <v>7,16303099880358-2,17288169806055i</v>
      </c>
      <c r="BX241" s="223" t="str">
        <f t="shared" ca="1" si="389"/>
        <v>-6,11990647909704+4,31012443563914i</v>
      </c>
      <c r="BY241" s="223" t="str">
        <f t="shared" ca="1" si="390"/>
        <v>4,45901633018942-6,01228752894367i</v>
      </c>
      <c r="BZ241" s="223" t="str">
        <f t="shared" ca="1" si="391"/>
        <v>-2,34801684738194+7,10754844148094i</v>
      </c>
      <c r="CA241" s="223" t="str">
        <f t="shared" ca="1" si="392"/>
        <v>3,13617892847039E-12-7,48534755128895i</v>
      </c>
      <c r="CB241" s="223" t="str">
        <f t="shared" ca="1" si="393"/>
        <v>2,34801684737578+7,10754844148297i</v>
      </c>
      <c r="CC241" s="223" t="str">
        <f t="shared" ca="1" si="394"/>
        <v>-4,45901633018438-6,01228752894741i</v>
      </c>
      <c r="CD241" s="223" t="str">
        <f t="shared" ca="1" si="395"/>
        <v>6,1199064790933+4,31012443564444i</v>
      </c>
      <c r="CE241" s="223" t="str">
        <f t="shared" ca="1" si="396"/>
        <v>-7,16303099880176-2,17288169806656i</v>
      </c>
      <c r="CF241" s="223" t="str">
        <f t="shared" ca="1" si="397"/>
        <v>7,48309310455418-0,183699624826151i</v>
      </c>
      <c r="CG241" s="223" t="str">
        <f t="shared" ca="1" si="398"/>
        <v>-7,04778456274951+2,52173763914036i</v>
      </c>
      <c r="CH241" s="223" t="str">
        <f t="shared" ca="1" si="399"/>
        <v>5,90104700160439-4,60522228002551i</v>
      </c>
      <c r="CI241" s="223" t="str">
        <f t="shared" ca="1" si="400"/>
        <v>-4,1586362833052+6,2238390264181i</v>
      </c>
      <c r="CJ241" s="223" t="str">
        <f t="shared" ca="1" si="401"/>
        <v>1,99643768606575-7,21419881409183i</v>
      </c>
      <c r="CK241" s="223" t="str">
        <f t="shared" ca="1" si="402"/>
        <v>0,367288595870414+7,47633112234411i</v>
      </c>
      <c r="CL241" s="223" t="str">
        <f t="shared" ca="1" si="403"/>
        <v>-2,69393943044456-6,98377536212925i</v>
      </c>
      <c r="CM241" s="223" t="str">
        <f t="shared" ca="1" si="404"/>
        <v>4,74865421616568+5,78625190420184i</v>
      </c>
      <c r="CN241" s="223" t="str">
        <f t="shared" ca="1" si="405"/>
        <v>-6,3240225658417-4,00464312396404i</v>
      </c>
      <c r="CO241" s="223" t="str">
        <f t="shared" ca="1" si="406"/>
        <v>7,26102106577444+1,81879109464704i</v>
      </c>
      <c r="CP241" s="223" t="str">
        <f t="shared" ca="1" si="407"/>
        <v>-7,46506567782341+0,550656326005969i</v>
      </c>
      <c r="CQ241" s="223" t="str">
        <f t="shared" ca="1" si="408"/>
        <v>6,91555939636804-2,86451849337604i</v>
      </c>
      <c r="CR241" s="223" t="str">
        <f t="shared" ca="1" si="409"/>
        <v>-5,66797138500951+4,88922574057498i</v>
      </c>
      <c r="CS241" s="223" t="str">
        <f t="shared" ca="1" si="410"/>
        <v>3,84823771735462-6,42039675053784i</v>
      </c>
      <c r="CT241" s="223" t="str">
        <f t="shared" ca="1" si="411"/>
        <v>-1,64004893148928+7,30346954987206i</v>
      </c>
      <c r="CU241" s="223" t="str">
        <f t="shared" ca="1" si="412"/>
        <v>-0,733692361353457-7,44930355687558i</v>
      </c>
      <c r="CV241" s="223" t="str">
        <f t="shared" ca="1" si="413"/>
        <v>3,03337207747121+6,84317775621864i</v>
      </c>
      <c r="CW241" s="223" t="str">
        <f t="shared" ca="1" si="414"/>
        <v>-5,0268521782128-5,54627669179827i</v>
      </c>
      <c r="CX241" s="223" t="str">
        <f t="shared" ca="1" si="415"/>
        <v>6,51290352830556+3,68951427623916i</v>
      </c>
      <c r="CY241" s="223" t="str">
        <f t="shared" ca="1" si="416"/>
        <v>-7,34151869700718-1,46031886418058i</v>
      </c>
      <c r="CZ241" s="223" t="str">
        <f t="shared" ca="1" si="417"/>
        <v>7,4290542540125-0,916286447856991i</v>
      </c>
      <c r="DA241" s="223" t="str">
        <f t="shared" ca="1" si="418"/>
        <v>-6,76667404167163+3,20039847165239i</v>
      </c>
      <c r="DB241" s="223" t="str">
        <f t="shared" ca="1" si="419"/>
        <v>5,42124112889682-5,16145062806427i</v>
      </c>
      <c r="DC241" s="223" t="str">
        <f t="shared" ca="1" si="420"/>
        <v>-3,52856840968352+6,60148717652099i</v>
      </c>
      <c r="DD241" s="223" t="str">
        <f t="shared" ca="1" si="421"/>
        <v>1,27970915539294-7,37514558779629i</v>
      </c>
      <c r="DE241" s="223" t="str">
        <f t="shared" ca="1" si="422"/>
        <v>1,09832859766691+7,40432996665698i</v>
      </c>
      <c r="DF241" s="223" t="str">
        <f t="shared" ca="1" si="423"/>
        <v>-3,36549706546447-6,68609433570434i</v>
      </c>
      <c r="DG241" s="223" t="str">
        <f t="shared" ca="1" si="424"/>
        <v>5,29294001305648+5,2929400130526i</v>
      </c>
      <c r="DH241" s="223" t="str">
        <f t="shared" ca="1" si="425"/>
        <v>-6,6860943357068-3,36549706545956i</v>
      </c>
      <c r="DI241" s="223" t="str">
        <f t="shared" ca="1" si="426"/>
        <v>7,40432996665779+1,09832859766149i</v>
      </c>
      <c r="DJ241" s="223" t="str">
        <f t="shared" ca="1" si="427"/>
        <v>-7,37514558779535+1,27970915539833i</v>
      </c>
      <c r="DK241" s="223" t="str">
        <f t="shared" ca="1" si="428"/>
        <v>6,6014871765184-3,52856840968836i</v>
      </c>
      <c r="DL241" s="223" t="str">
        <f t="shared" ca="1" si="429"/>
        <v>-5,1614506280603+5,4212411289006i</v>
      </c>
      <c r="DM241" s="223" t="str">
        <f t="shared" ca="1" si="430"/>
        <v>3,20039847164742-6,76667404167397i</v>
      </c>
      <c r="DN241" s="223" t="str">
        <f t="shared" ca="1" si="431"/>
        <v>-0,916286447851549+7,42905425401317i</v>
      </c>
      <c r="DO241" s="223" t="str">
        <f t="shared" ca="1" si="432"/>
        <v>-1,46031886418596-7,34151869700611i</v>
      </c>
      <c r="DP241" s="223" t="str">
        <f t="shared" ca="1" si="433"/>
        <v>3,68951427624393+6,51290352830286i</v>
      </c>
      <c r="DQ241" s="223" t="str">
        <f t="shared" ca="1" si="434"/>
        <v>-5,54627669180195-5,02685217820874i</v>
      </c>
      <c r="DR241" s="223" t="str">
        <f t="shared" ca="1" si="435"/>
        <v>6,84317775622087+3,03337207746619i</v>
      </c>
      <c r="DS241" s="223" t="str">
        <f t="shared" ca="1" si="436"/>
        <v>-7,44930355687611-0,733692361347999i</v>
      </c>
      <c r="DT241" s="223" t="str">
        <f t="shared" ca="1" si="437"/>
        <v>7,30346954987086-1,64004893149464i</v>
      </c>
      <c r="DU241" s="223" t="str">
        <f t="shared" ca="1" si="438"/>
        <v>-6,42039675053502+3,84823771735933i</v>
      </c>
      <c r="DV241" s="223" t="str">
        <f t="shared" ca="1" si="439"/>
        <v>4,88922574057114-5,66797138501282i</v>
      </c>
      <c r="DW241" s="223" t="str">
        <f t="shared" ca="1" si="440"/>
        <v>-2,86451849337097+6,91555939637013i</v>
      </c>
      <c r="DX241" s="223" t="str">
        <f t="shared" ca="1" si="441"/>
        <v>0,550656326000501-7,46506567782382i</v>
      </c>
      <c r="DY241" s="223" t="str">
        <f t="shared" ca="1" si="442"/>
        <v>1,81879109465236+7,26102106577311i</v>
      </c>
      <c r="DZ241" s="223" t="str">
        <f t="shared" ca="1" si="443"/>
        <v>-4,00464312396867-6,32402256583877i</v>
      </c>
      <c r="EA241" s="223" t="str">
        <f t="shared" ca="1" si="444"/>
        <v>5,78625190420073+4,74865421616704i</v>
      </c>
      <c r="EB241" s="223" t="str">
        <f t="shared" ca="1" si="445"/>
        <v>-6,98377536212847-2,6939394304466i</v>
      </c>
      <c r="EC241" s="223" t="str">
        <f t="shared" ca="1" si="446"/>
        <v>7,476331122344+0,367288595872587i</v>
      </c>
      <c r="ED241" s="223" t="str">
        <f t="shared" ca="1" si="447"/>
        <v>-7,21419881409241+1,99643768606365i</v>
      </c>
      <c r="EE241" s="223" t="str">
        <f t="shared" ca="1" si="448"/>
        <v>6,22383902641907-4,15863628330375i</v>
      </c>
      <c r="EF241" s="223" t="str">
        <f t="shared" ca="1" si="449"/>
        <v>-4,60522228002706+5,90104700160318i</v>
      </c>
      <c r="EG241" s="223" t="str">
        <f t="shared" ca="1" si="450"/>
        <v>2,5217376391422-7,04778456274885i</v>
      </c>
      <c r="EH241" s="223" t="str">
        <f t="shared" ca="1" si="451"/>
        <v>-0,183699624828325+7,48309310455412i</v>
      </c>
      <c r="EI241" s="223" t="str">
        <f t="shared" ca="1" si="452"/>
        <v>-2,17288169806488-7,16303099880227i</v>
      </c>
      <c r="EJ241" s="223" t="str">
        <f t="shared" ca="1" si="453"/>
        <v>4,31012443564284+6,11990647909443i</v>
      </c>
      <c r="EK241" s="223" t="str">
        <f t="shared" ca="1" si="454"/>
        <v>-6,01228752894624-4,45901633018596i</v>
      </c>
      <c r="EL241" s="223" t="str">
        <f t="shared" ca="1" si="455"/>
        <v>7,10754844148229+2,34801684737785i</v>
      </c>
      <c r="EM241" s="223" t="str">
        <f t="shared" ca="1" si="456"/>
        <v>-7,48534755128895+9,61018828062133E-13i</v>
      </c>
      <c r="EN241" s="223"/>
      <c r="EO241" s="223"/>
      <c r="EP241" s="223"/>
    </row>
    <row r="242" spans="1:146">
      <c r="A242" s="249">
        <f t="shared" si="323"/>
        <v>2.773437500000002E-3</v>
      </c>
      <c r="B242" s="248">
        <v>142</v>
      </c>
      <c r="C242" s="247">
        <f t="shared" si="324"/>
        <v>28400</v>
      </c>
      <c r="N242" s="246">
        <f t="shared" ca="1" si="327"/>
        <v>17.485172711505697</v>
      </c>
      <c r="O242" s="223">
        <f t="shared" ca="1" si="328"/>
        <v>7.4851727115056965</v>
      </c>
      <c r="P242" s="223" t="str">
        <f t="shared" ca="1" si="329"/>
        <v>-7,04761994338808+2,52167873739462i</v>
      </c>
      <c r="Q242" s="223" t="str">
        <f t="shared" ca="1" si="330"/>
        <v>5,78611675121942-4,74854329898418i</v>
      </c>
      <c r="R242" s="223" t="str">
        <f t="shared" ca="1" si="331"/>
        <v>-3,84814783174549+6,42024678545163i</v>
      </c>
      <c r="S242" s="223" t="str">
        <f t="shared" ca="1" si="332"/>
        <v>1,46028475463403-7,34134721672071i</v>
      </c>
      <c r="T242" s="223" t="str">
        <f t="shared" ca="1" si="333"/>
        <v>1,09830294333968+7,40415701925081i</v>
      </c>
      <c r="U242" s="223" t="str">
        <f t="shared" ca="1" si="334"/>
        <v>-3,52848599078305-6,60133298159677i</v>
      </c>
      <c r="V242" s="223" t="str">
        <f t="shared" ca="1" si="335"/>
        <v>5,54614714406618+5,02673476298841i</v>
      </c>
      <c r="W242" s="223" t="str">
        <f t="shared" ca="1" si="336"/>
        <v>-6,91539786547208-2,8644515850846i</v>
      </c>
      <c r="X242" s="223" t="str">
        <f t="shared" ca="1" si="337"/>
        <v>7,47615649316284+0,367280016892579i</v>
      </c>
      <c r="Y242" s="223" t="str">
        <f t="shared" ca="1" si="338"/>
        <v>-7,16286368756176+2,17283094475358i</v>
      </c>
      <c r="Z242" s="223" t="str">
        <f t="shared" ca="1" si="339"/>
        <v>6,01214709631499-4,4589121782494i</v>
      </c>
      <c r="AA242" s="223" t="str">
        <f t="shared" ca="1" si="340"/>
        <v>-4,15853914752333+6,22369365245314i</v>
      </c>
      <c r="AB242" s="223" t="str">
        <f t="shared" ca="1" si="341"/>
        <v>1,81874861204863-7,26085146571948i</v>
      </c>
      <c r="AC242" s="223" t="str">
        <f t="shared" ca="1" si="342"/>
        <v>0,733675224054807+7,44912955899397i</v>
      </c>
      <c r="AD242" s="223" t="str">
        <f t="shared" ca="1" si="343"/>
        <v>-3,20032371800926-6,76651598838109i</v>
      </c>
      <c r="AE242" s="223" t="str">
        <f t="shared" ca="1" si="344"/>
        <v>5,29281638265803+5,29281638265832i</v>
      </c>
      <c r="AF242" s="223" t="str">
        <f t="shared" ca="1" si="345"/>
        <v>-6,76651598838089-3,20032371800968i</v>
      </c>
      <c r="AG242" s="223" t="str">
        <f t="shared" ca="1" si="346"/>
        <v>7,44912955899399+0,733675224054535i</v>
      </c>
      <c r="AH242" s="223" t="str">
        <f t="shared" ca="1" si="347"/>
        <v>-7,2608514657194+1,81874861204896i</v>
      </c>
      <c r="AI242" s="223" t="str">
        <f t="shared" ca="1" si="348"/>
        <v>6,22369365245337-4,15853914752298i</v>
      </c>
      <c r="AJ242" s="223" t="str">
        <f t="shared" ca="1" si="349"/>
        <v>-4,45891217824973+6,01214709631474i</v>
      </c>
      <c r="AK242" s="223" t="str">
        <f t="shared" ca="1" si="350"/>
        <v>2,17283094475331-7,16286368756184i</v>
      </c>
      <c r="AL242" s="223" t="str">
        <f t="shared" ca="1" si="351"/>
        <v>0,367280016892853+7,47615649316283i</v>
      </c>
      <c r="AM242" s="223" t="str">
        <f t="shared" ca="1" si="352"/>
        <v>-2,86445158508419-6,91539786547225i</v>
      </c>
      <c r="AN242" s="223" t="str">
        <f t="shared" ca="1" si="353"/>
        <v>5,02673476298807+5,54614714406648i</v>
      </c>
      <c r="AO242" s="223" t="str">
        <f t="shared" ca="1" si="354"/>
        <v>-6,60133298159692-3,52848599078276i</v>
      </c>
      <c r="AP242" s="223" t="str">
        <f t="shared" ca="1" si="355"/>
        <v>7,40415701925085+1,09830294333933i</v>
      </c>
      <c r="AQ242" s="223" t="str">
        <f t="shared" ca="1" si="356"/>
        <v>-7,34134721672066+1,46028475463429i</v>
      </c>
      <c r="AR242" s="223" t="str">
        <f t="shared" ca="1" si="357"/>
        <v>-7,34134721672066+1,46028475463429i</v>
      </c>
      <c r="AS242" s="223" t="str">
        <f t="shared" ca="1" si="358"/>
        <v>-4,74854329898597+5,78611675121795i</v>
      </c>
      <c r="AT242" s="223" t="str">
        <f t="shared" ca="1" si="359"/>
        <v>2,52167873739798-7,04761994338688i</v>
      </c>
      <c r="AU242" s="223" t="str">
        <f t="shared" ca="1" si="360"/>
        <v>2,56023076970727E-12+7,4851727115057i</v>
      </c>
      <c r="AV242" s="223" t="str">
        <f t="shared" ca="1" si="361"/>
        <v>-2,52167873739579-7,04761994338766i</v>
      </c>
      <c r="AW242" s="223" t="str">
        <f t="shared" ca="1" si="362"/>
        <v>4,74854329898408+5,7861167512195i</v>
      </c>
      <c r="AX242" s="223" t="str">
        <f t="shared" ca="1" si="363"/>
        <v>-6,42024678545101-3,84814783174653i</v>
      </c>
      <c r="AY242" s="223" t="str">
        <f t="shared" ca="1" si="364"/>
        <v>7,34134721672019+1,46028475463667i</v>
      </c>
      <c r="AZ242" s="223" t="str">
        <f t="shared" ca="1" si="365"/>
        <v>-7,40415701925032+1,09830294334292i</v>
      </c>
      <c r="BA242" s="223" t="str">
        <f t="shared" ca="1" si="366"/>
        <v>6,60133298159592-3,52848599078464i</v>
      </c>
      <c r="BB242" s="223" t="str">
        <f t="shared" ca="1" si="367"/>
        <v>-5,02673476298759+5,54614714406692i</v>
      </c>
      <c r="BC242" s="223" t="str">
        <f t="shared" ca="1" si="368"/>
        <v>2,86445158508496-6,91539786547193i</v>
      </c>
      <c r="BD242" s="223" t="str">
        <f t="shared" ca="1" si="369"/>
        <v>-0,367280016894431+7,47615649316275i</v>
      </c>
      <c r="BE242" s="223" t="str">
        <f t="shared" ca="1" si="370"/>
        <v>-2,17283094475018-7,16286368756279i</v>
      </c>
      <c r="BF242" s="223" t="str">
        <f t="shared" ca="1" si="371"/>
        <v>4,45891217825214+6,01214709631296i</v>
      </c>
      <c r="BG242" s="223" t="str">
        <f t="shared" ca="1" si="372"/>
        <v>-6,22369365245408-4,15853914752191i</v>
      </c>
      <c r="BH242" s="223" t="str">
        <f t="shared" ca="1" si="373"/>
        <v>7,26085146571953+1,81874861204842i</v>
      </c>
      <c r="BI242" s="223" t="str">
        <f t="shared" ca="1" si="374"/>
        <v>-7,44912955899409+0,733675224053597i</v>
      </c>
      <c r="BJ242" s="223" t="str">
        <f t="shared" ca="1" si="375"/>
        <v>6,76651598838193-3,20032371800748i</v>
      </c>
      <c r="BK242" s="223" t="str">
        <f t="shared" ca="1" si="376"/>
        <v>-5,29281638266076+5,29281638265559i</v>
      </c>
      <c r="BL242" s="223" t="str">
        <f t="shared" ca="1" si="377"/>
        <v>3,20032371800737-6,76651598838198i</v>
      </c>
      <c r="BM242" s="223" t="str">
        <f t="shared" ca="1" si="378"/>
        <v>-0,733675224053469+7,4491295589941i</v>
      </c>
      <c r="BN242" s="223" t="str">
        <f t="shared" ca="1" si="379"/>
        <v>-1,81874861204854-7,2608514657195i</v>
      </c>
      <c r="BO242" s="223" t="str">
        <f t="shared" ca="1" si="380"/>
        <v>4,15853914752202+6,22369365245402i</v>
      </c>
      <c r="BP242" s="223" t="str">
        <f t="shared" ca="1" si="381"/>
        <v>-6,01214709631316-4,45891217825186i</v>
      </c>
      <c r="BQ242" s="223" t="str">
        <f t="shared" ca="1" si="382"/>
        <v>7,16286368756283+2,17283094475005i</v>
      </c>
      <c r="BR242" s="223" t="str">
        <f t="shared" ca="1" si="383"/>
        <v>-7,47615649316273+0,367280016894772i</v>
      </c>
      <c r="BS242" s="223" t="str">
        <f t="shared" ca="1" si="384"/>
        <v>6,91539786547189-2,86445158508508i</v>
      </c>
      <c r="BT242" s="223" t="str">
        <f t="shared" ca="1" si="385"/>
        <v>-5,54614714406683+5,02673476298769i</v>
      </c>
      <c r="BU242" s="223" t="str">
        <f t="shared" ca="1" si="386"/>
        <v>3,52848599078453-6,60133298159598i</v>
      </c>
      <c r="BV242" s="223" t="str">
        <f t="shared" ca="1" si="387"/>
        <v>-1,09830294334279+7,40415701925034i</v>
      </c>
      <c r="BW242" s="223" t="str">
        <f t="shared" ca="1" si="388"/>
        <v>-1,4602847546368-7,34134721672017i</v>
      </c>
      <c r="BX242" s="223" t="str">
        <f t="shared" ca="1" si="389"/>
        <v>3,84814783174665+6,42024678545094i</v>
      </c>
      <c r="BY242" s="223" t="str">
        <f t="shared" ca="1" si="390"/>
        <v>-5,78611675121958-4,74854329898398i</v>
      </c>
      <c r="BZ242" s="223" t="str">
        <f t="shared" ca="1" si="391"/>
        <v>7,04761994338774+2,52167873739557i</v>
      </c>
      <c r="CA242" s="223" t="str">
        <f t="shared" ca="1" si="392"/>
        <v>-7,4851727115057-2,3254875950836E-12i</v>
      </c>
      <c r="CB242" s="223" t="str">
        <f t="shared" ca="1" si="393"/>
        <v>7,04761994338931-2,52167873739119i</v>
      </c>
      <c r="CC242" s="223" t="str">
        <f t="shared" ca="1" si="394"/>
        <v>-5,7861167512178+4,74854329898615i</v>
      </c>
      <c r="CD242" s="223" t="str">
        <f t="shared" ca="1" si="395"/>
        <v>3,84814783174425-6,42024678545238i</v>
      </c>
      <c r="CE242" s="223" t="str">
        <f t="shared" ca="1" si="396"/>
        <v>-1,46028475463426+7,34134721672067i</v>
      </c>
      <c r="CF242" s="223" t="str">
        <f t="shared" ca="1" si="397"/>
        <v>-1,09830294333799-7,40415701925105i</v>
      </c>
      <c r="CG242" s="223" t="str">
        <f t="shared" ca="1" si="398"/>
        <v>3,52848599078024+6,60133298159827i</v>
      </c>
      <c r="CH242" s="223" t="str">
        <f t="shared" ca="1" si="399"/>
        <v>-5,54614714406856-5,02673476298578i</v>
      </c>
      <c r="CI242" s="223" t="str">
        <f t="shared" ca="1" si="400"/>
        <v>6,91539786547287+2,8644515850827i</v>
      </c>
      <c r="CJ242" s="223" t="str">
        <f t="shared" ca="1" si="401"/>
        <v>-7,47615649316287-0,367280016891981i</v>
      </c>
      <c r="CK242" s="223" t="str">
        <f t="shared" ca="1" si="402"/>
        <v>7,16286368756208-2,17283094475252i</v>
      </c>
      <c r="CL242" s="223" t="str">
        <f t="shared" ca="1" si="403"/>
        <v>-6,01214709631606+4,45891217824795i</v>
      </c>
      <c r="CM242" s="223" t="str">
        <f t="shared" ca="1" si="404"/>
        <v>4,15853914752606-6,22369365245132i</v>
      </c>
      <c r="CN242" s="223" t="str">
        <f t="shared" ca="1" si="405"/>
        <v>-1,81874861204583+7,26085146572018i</v>
      </c>
      <c r="CO242" s="223" t="str">
        <f t="shared" ca="1" si="406"/>
        <v>-0,73367522405625-7,44912955899383i</v>
      </c>
      <c r="CP242" s="223" t="str">
        <f t="shared" ca="1" si="407"/>
        <v>3,20032371800989+6,76651598838079i</v>
      </c>
      <c r="CQ242" s="223" t="str">
        <f t="shared" ca="1" si="408"/>
        <v>-5,29281638265747-5,29281638265888i</v>
      </c>
      <c r="CR242" s="223" t="str">
        <f t="shared" ca="1" si="409"/>
        <v>6,76651598837994+3,20032371801169i</v>
      </c>
      <c r="CS242" s="223" t="str">
        <f t="shared" ca="1" si="410"/>
        <v>-7,44912955899363-0,733675224058226i</v>
      </c>
      <c r="CT242" s="223" t="str">
        <f t="shared" ca="1" si="411"/>
        <v>7,2608514657189-1,81874861205092i</v>
      </c>
      <c r="CU242" s="223" t="str">
        <f t="shared" ca="1" si="412"/>
        <v>-6,22369365245265+4,15853914752405i</v>
      </c>
      <c r="CV242" s="223" t="str">
        <f t="shared" ca="1" si="413"/>
        <v>4,45891217824989-6,01214709631463i</v>
      </c>
      <c r="CW242" s="223" t="str">
        <f t="shared" ca="1" si="414"/>
        <v>-2,17283094475483+7,16286368756138i</v>
      </c>
      <c r="CX242" s="223" t="str">
        <f t="shared" ca="1" si="415"/>
        <v>-0,367280016889786-7,47615649316298i</v>
      </c>
      <c r="CY242" s="223" t="str">
        <f t="shared" ca="1" si="416"/>
        <v>2,86445158508735+6,91539786547094i</v>
      </c>
      <c r="CZ242" s="223" t="str">
        <f t="shared" ca="1" si="417"/>
        <v>-5,02673476298951-5,54614714406518i</v>
      </c>
      <c r="DA242" s="223" t="str">
        <f t="shared" ca="1" si="418"/>
        <v>6,60133298159713+3,52848599078237i</v>
      </c>
      <c r="DB242" s="223" t="str">
        <f t="shared" ca="1" si="419"/>
        <v>-7,4041570192507-1,09830294334037i</v>
      </c>
      <c r="DC242" s="223" t="str">
        <f t="shared" ca="1" si="420"/>
        <v>7,34134721672114-1,46028475463191i</v>
      </c>
      <c r="DD242" s="223" t="str">
        <f t="shared" ca="1" si="421"/>
        <v>-6,42024678545351+3,84814783174236i</v>
      </c>
      <c r="DE242" s="223" t="str">
        <f t="shared" ca="1" si="422"/>
        <v>4,74854329898193-5,78611675122127i</v>
      </c>
      <c r="DF242" s="223" t="str">
        <f t="shared" ca="1" si="423"/>
        <v>-2,52167873739306+7,04761994338864i</v>
      </c>
      <c r="DG242" s="223" t="str">
        <f t="shared" ca="1" si="424"/>
        <v>-3,41113876545084E-13-7,4851727115057i</v>
      </c>
      <c r="DH242" s="223" t="str">
        <f t="shared" ca="1" si="425"/>
        <v>2,5216787373933+7,04761994338855i</v>
      </c>
      <c r="DI242" s="223" t="str">
        <f t="shared" ca="1" si="426"/>
        <v>-4,74854329898212-5,78611675122111i</v>
      </c>
      <c r="DJ242" s="223" t="str">
        <f t="shared" ca="1" si="427"/>
        <v>6,42024678545364+3,84814783174215i</v>
      </c>
      <c r="DK242" s="223" t="str">
        <f t="shared" ca="1" si="428"/>
        <v>-7,34134721672118-1,46028475463165i</v>
      </c>
      <c r="DL242" s="223" t="str">
        <f t="shared" ca="1" si="429"/>
        <v>7,40415701925066-1,09830294334062i</v>
      </c>
      <c r="DM242" s="223" t="str">
        <f t="shared" ca="1" si="430"/>
        <v>-6,60133298159701+3,52848599078259i</v>
      </c>
      <c r="DN242" s="223" t="str">
        <f t="shared" ca="1" si="431"/>
        <v>5,02673476298932-5,54614714406536i</v>
      </c>
      <c r="DO242" s="223" t="str">
        <f t="shared" ca="1" si="432"/>
        <v>-2,86445158508711+6,91539786547105i</v>
      </c>
      <c r="DP242" s="223" t="str">
        <f t="shared" ca="1" si="433"/>
        <v>0,367280016889529-7,47615649316299i</v>
      </c>
      <c r="DQ242" s="223" t="str">
        <f t="shared" ca="1" si="434"/>
        <v>2,17283094475507+7,16286368756131i</v>
      </c>
      <c r="DR242" s="223" t="str">
        <f t="shared" ca="1" si="435"/>
        <v>-4,45891217825009-6,01214709631447i</v>
      </c>
      <c r="DS242" s="223" t="str">
        <f t="shared" ca="1" si="436"/>
        <v>6,2236936524528+4,15853914752384i</v>
      </c>
      <c r="DT242" s="223" t="str">
        <f t="shared" ca="1" si="437"/>
        <v>-7,26085146571897-1,81874861205068i</v>
      </c>
      <c r="DU242" s="223" t="str">
        <f t="shared" ca="1" si="438"/>
        <v>7,44912955899431-0,733675224051282i</v>
      </c>
      <c r="DV242" s="223" t="str">
        <f t="shared" ca="1" si="439"/>
        <v>-6,76651598837983+3,20032371801192i</v>
      </c>
      <c r="DW242" s="223" t="str">
        <f t="shared" ca="1" si="440"/>
        <v>5,2928163826573-5,29281638265905i</v>
      </c>
      <c r="DX242" s="223" t="str">
        <f t="shared" ca="1" si="441"/>
        <v>-3,20032371800966+6,7665159883809i</v>
      </c>
      <c r="DY242" s="223" t="str">
        <f t="shared" ca="1" si="442"/>
        <v>0,733675224055995-7,44912955899385i</v>
      </c>
      <c r="DZ242" s="223" t="str">
        <f t="shared" ca="1" si="443"/>
        <v>1,81874861204609+7,26085146572012i</v>
      </c>
      <c r="EA242" s="223" t="str">
        <f t="shared" ca="1" si="444"/>
        <v>-4,15853914752627-6,22369365245117i</v>
      </c>
      <c r="EB242" s="223" t="str">
        <f t="shared" ca="1" si="445"/>
        <v>6,01214709631621+4,45891217824775i</v>
      </c>
      <c r="EC242" s="223" t="str">
        <f t="shared" ca="1" si="446"/>
        <v>-7,16286368756215-2,17283094475227i</v>
      </c>
      <c r="ED242" s="223" t="str">
        <f t="shared" ca="1" si="447"/>
        <v>7,47615649316285-0,367280016892449i</v>
      </c>
      <c r="EE242" s="223" t="str">
        <f t="shared" ca="1" si="448"/>
        <v>-6,91539786547269+2,86445158508313i</v>
      </c>
      <c r="EF242" s="223" t="str">
        <f t="shared" ca="1" si="449"/>
        <v>5,54614714406853-5,02673476298581i</v>
      </c>
      <c r="EG242" s="223" t="str">
        <f t="shared" ca="1" si="450"/>
        <v>-3,52848599078002+6,60133298159839i</v>
      </c>
      <c r="EH242" s="223" t="str">
        <f t="shared" ca="1" si="451"/>
        <v>1,09830294333773-7,40415701925109i</v>
      </c>
      <c r="EI242" s="223" t="str">
        <f t="shared" ca="1" si="452"/>
        <v>1,46028475463452+7,34134721672062i</v>
      </c>
      <c r="EJ242" s="223" t="str">
        <f t="shared" ca="1" si="453"/>
        <v>-3,84814783174465-6,42024678545214i</v>
      </c>
      <c r="EK242" s="223" t="str">
        <f t="shared" ca="1" si="454"/>
        <v>5,7861167512181+4,74854329898578i</v>
      </c>
      <c r="EL242" s="223" t="str">
        <f t="shared" ca="1" si="455"/>
        <v>-7,04761994338696-2,52167873739776i</v>
      </c>
      <c r="EM242" s="223" t="str">
        <f t="shared" ca="1" si="456"/>
        <v>7,4851727115057-2,58223254048816E-12i</v>
      </c>
      <c r="EN242" s="223"/>
      <c r="EO242" s="223"/>
      <c r="EP242" s="223"/>
    </row>
    <row r="243" spans="1:146">
      <c r="A243" s="249">
        <f t="shared" si="323"/>
        <v>2.792968750000002E-3</v>
      </c>
      <c r="B243" s="248">
        <v>143</v>
      </c>
      <c r="C243" s="247">
        <f t="shared" si="324"/>
        <v>28600</v>
      </c>
      <c r="N243" s="246">
        <f t="shared" ca="1" si="327"/>
        <v>17.484983194219332</v>
      </c>
      <c r="O243" s="223">
        <f t="shared" ca="1" si="328"/>
        <v>7.4849831942193301</v>
      </c>
      <c r="P243" s="223" t="str">
        <f t="shared" ca="1" si="329"/>
        <v>-6,98343541960567+2,69380830014736i</v>
      </c>
      <c r="Q243" s="223" t="str">
        <f t="shared" ca="1" si="330"/>
        <v>5,54600672101979-5,0266074909574i</v>
      </c>
      <c r="R243" s="223" t="str">
        <f t="shared" ca="1" si="331"/>
        <v>-3,36533324639561+6,6857688831166i</v>
      </c>
      <c r="S243" s="223" t="str">
        <f t="shared" ca="1" si="332"/>
        <v>0,733656648112108-7,44894095428516i</v>
      </c>
      <c r="T243" s="223" t="str">
        <f t="shared" ca="1" si="333"/>
        <v>1,99634050738326+7,21384765546976i</v>
      </c>
      <c r="U243" s="223" t="str">
        <f t="shared" ca="1" si="334"/>
        <v>-4,45879928293412-6,01199487460294i</v>
      </c>
      <c r="V243" s="223" t="str">
        <f t="shared" ca="1" si="335"/>
        <v>6,32371473747023+4,00444819380244i</v>
      </c>
      <c r="W243" s="223" t="str">
        <f t="shared" ca="1" si="336"/>
        <v>-7,34116134095591-1,46024778164538i</v>
      </c>
      <c r="X243" s="223" t="str">
        <f t="shared" ca="1" si="337"/>
        <v>7,3747865949213-1,27964686422266i</v>
      </c>
      <c r="Y243" s="223" t="str">
        <f t="shared" ca="1" si="338"/>
        <v>-6,42008423105302+3,8480504003885i</v>
      </c>
      <c r="Z243" s="223" t="str">
        <f t="shared" ca="1" si="339"/>
        <v>4,60499811604893-5,9007597620079i</v>
      </c>
      <c r="AA243" s="223" t="str">
        <f t="shared" ca="1" si="340"/>
        <v>-2,17277593078877+7,16268233082626i</v>
      </c>
      <c r="AB243" s="223" t="str">
        <f t="shared" ca="1" si="341"/>
        <v>-0,550629522233488-7,46470230799532i</v>
      </c>
      <c r="AC243" s="223" t="str">
        <f t="shared" ca="1" si="342"/>
        <v>3,20024268892883+6,76634466678305i</v>
      </c>
      <c r="AD243" s="223" t="str">
        <f t="shared" ca="1" si="343"/>
        <v>-5,42097724435407-5,16119938908983i</v>
      </c>
      <c r="AE243" s="223" t="str">
        <f t="shared" ca="1" si="344"/>
        <v>6,91522277433034+2,86437905995853i</v>
      </c>
      <c r="AF243" s="223" t="str">
        <f t="shared" ca="1" si="345"/>
        <v>-7,482728857222-0,183690683059504i</v>
      </c>
      <c r="AG243" s="223" t="str">
        <f t="shared" ca="1" si="346"/>
        <v>7,04744150451199-2,52161489094341i</v>
      </c>
      <c r="AH243" s="223" t="str">
        <f t="shared" ca="1" si="347"/>
        <v>-5,66769549061521+4,8889877524295i</v>
      </c>
      <c r="AI243" s="223" t="str">
        <f t="shared" ca="1" si="348"/>
        <v>3,52839665295268-6,60116584227197i</v>
      </c>
      <c r="AJ243" s="223" t="str">
        <f t="shared" ca="1" si="349"/>
        <v>-0,916241846659143+7,42869263707797i</v>
      </c>
      <c r="AK243" s="223" t="str">
        <f t="shared" ca="1" si="350"/>
        <v>-1,81870256310404-7,26066762802875i</v>
      </c>
      <c r="AL243" s="223" t="str">
        <f t="shared" ca="1" si="351"/>
        <v>4,3099146358565+6,11960858628848i</v>
      </c>
      <c r="AM243" s="223" t="str">
        <f t="shared" ca="1" si="352"/>
        <v>-6,22353607458851-4,1584338573604i</v>
      </c>
      <c r="AN243" s="223" t="str">
        <f t="shared" ca="1" si="353"/>
        <v>7,30311404590242+1,63996910040667i</v>
      </c>
      <c r="AO243" s="223" t="str">
        <f t="shared" ca="1" si="354"/>
        <v>-7,40396955320295+1,09827513537801i</v>
      </c>
      <c r="AP243" s="223" t="str">
        <f t="shared" ca="1" si="355"/>
        <v>6,51258650595746-3,68933468530121i</v>
      </c>
      <c r="AQ243" s="223" t="str">
        <f t="shared" ca="1" si="356"/>
        <v>-4,74842307049057+5,78597025237588i</v>
      </c>
      <c r="AR243" s="223" t="str">
        <f t="shared" ca="1" si="357"/>
        <v>-4,74842307049057+5,78597025237588i</v>
      </c>
      <c r="AS243" s="223" t="str">
        <f t="shared" ca="1" si="358"/>
        <v>0,367270717717065+7,4759672041585i</v>
      </c>
      <c r="AT243" s="223" t="str">
        <f t="shared" ca="1" si="359"/>
        <v>-3,03322442493236-6,84284465743155i</v>
      </c>
      <c r="AU243" s="223" t="str">
        <f t="shared" ca="1" si="360"/>
        <v>5,2926823736993+5,29268237370037i</v>
      </c>
      <c r="AV243" s="223" t="str">
        <f t="shared" ca="1" si="361"/>
        <v>-6,8428446574309-3,03322442493384i</v>
      </c>
      <c r="AW243" s="223" t="str">
        <f t="shared" ca="1" si="362"/>
        <v>7,47596720415842+0,367270717718684i</v>
      </c>
      <c r="AX243" s="223" t="str">
        <f t="shared" ca="1" si="363"/>
        <v>-7,10720247417688+2,34790255521814i</v>
      </c>
      <c r="AY243" s="223" t="str">
        <f t="shared" ca="1" si="364"/>
        <v>5,78597025237833-4,74842307048759i</v>
      </c>
      <c r="AZ243" s="223" t="str">
        <f t="shared" ca="1" si="365"/>
        <v>-3,68933468529994+6,51258650595818i</v>
      </c>
      <c r="BA243" s="223" t="str">
        <f t="shared" ca="1" si="366"/>
        <v>1,09827513537961-7,40396955320271i</v>
      </c>
      <c r="BB243" s="223" t="str">
        <f t="shared" ca="1" si="367"/>
        <v>1,63996910041006+7,30311404590165i</v>
      </c>
      <c r="BC243" s="223" t="str">
        <f t="shared" ca="1" si="368"/>
        <v>-4,158433857361-6,2235360745881i</v>
      </c>
      <c r="BD243" s="223" t="str">
        <f t="shared" ca="1" si="369"/>
        <v>6,11960858628755+4,30991463585783i</v>
      </c>
      <c r="BE243" s="223" t="str">
        <f t="shared" ca="1" si="370"/>
        <v>-7,26066762802946-1,81870256310117i</v>
      </c>
      <c r="BF243" s="223" t="str">
        <f t="shared" ca="1" si="371"/>
        <v>7,42869263707789-0,916241846659756i</v>
      </c>
      <c r="BG243" s="223" t="str">
        <f t="shared" ca="1" si="372"/>
        <v>-6,60116584227308+3,52839665295059i</v>
      </c>
      <c r="BH243" s="223" t="str">
        <f t="shared" ca="1" si="373"/>
        <v>4,88898775242727-5,66769549061715i</v>
      </c>
      <c r="BI243" s="223" t="str">
        <f t="shared" ca="1" si="374"/>
        <v>-2,52161489094354+7,04744150451194i</v>
      </c>
      <c r="BJ243" s="223" t="str">
        <f t="shared" ca="1" si="375"/>
        <v>-0,183690683057087-7,48272885722206i</v>
      </c>
      <c r="BK243" s="223" t="str">
        <f t="shared" ca="1" si="376"/>
        <v>2,86437905996126+6,91522277432921i</v>
      </c>
      <c r="BL243" s="223" t="str">
        <f t="shared" ca="1" si="377"/>
        <v>-5,16119938908974-5,42097724435416i</v>
      </c>
      <c r="BM243" s="223" t="str">
        <f t="shared" ca="1" si="378"/>
        <v>6,76634466678202+3,20024268893101i</v>
      </c>
      <c r="BN243" s="223" t="str">
        <f t="shared" ca="1" si="379"/>
        <v>-7,46470230799548-0,55062952223134i</v>
      </c>
      <c r="BO243" s="223" t="str">
        <f t="shared" ca="1" si="380"/>
        <v>7,16268233082631-2,17277593078864i</v>
      </c>
      <c r="BP243" s="223" t="str">
        <f t="shared" ca="1" si="381"/>
        <v>-5,90075976200989+4,6049981160464i</v>
      </c>
      <c r="BQ243" s="223" t="str">
        <f t="shared" ca="1" si="382"/>
        <v>3,84805040038665-6,42008423105413i</v>
      </c>
      <c r="BR243" s="223" t="str">
        <f t="shared" ca="1" si="383"/>
        <v>-1,27964686422357+7,37478659492114i</v>
      </c>
      <c r="BS243" s="223" t="str">
        <f t="shared" ca="1" si="384"/>
        <v>-1,46024778164243-7,34116134095649i</v>
      </c>
      <c r="BT243" s="223" t="str">
        <f t="shared" ca="1" si="385"/>
        <v>4,00444819380361+6,32371473746949i</v>
      </c>
      <c r="BU243" s="223" t="str">
        <f t="shared" ca="1" si="386"/>
        <v>-6,01199487460238-4,45879928293487i</v>
      </c>
      <c r="BV243" s="223" t="str">
        <f t="shared" ca="1" si="387"/>
        <v>7,21384765546875+1,9963405073869i</v>
      </c>
      <c r="BW243" s="223" t="str">
        <f t="shared" ca="1" si="388"/>
        <v>-7,44894095428503+0,733656648113459i</v>
      </c>
      <c r="BX243" s="223" t="str">
        <f t="shared" ca="1" si="389"/>
        <v>6,68576888311736-3,36533324639409i</v>
      </c>
      <c r="BY243" s="223" t="str">
        <f t="shared" ca="1" si="390"/>
        <v>-5,02660749095476+5,54600672102219i</v>
      </c>
      <c r="BZ243" s="223" t="str">
        <f t="shared" ca="1" si="391"/>
        <v>2,69380830014647-6,98343541960601i</v>
      </c>
      <c r="CA243" s="223" t="str">
        <f t="shared" ca="1" si="392"/>
        <v>-1,51483116030059E-12+7,48498319421933i</v>
      </c>
      <c r="CB243" s="223" t="str">
        <f t="shared" ca="1" si="393"/>
        <v>-2,69380830015039-6,9834354196045i</v>
      </c>
      <c r="CC243" s="223" t="str">
        <f t="shared" ca="1" si="394"/>
        <v>5,02660749095788+5,54600672101936i</v>
      </c>
      <c r="CD243" s="223" t="str">
        <f t="shared" ca="1" si="395"/>
        <v>-6,68576888311591-3,36533324639699i</v>
      </c>
      <c r="CE243" s="223" t="str">
        <f t="shared" ca="1" si="396"/>
        <v>7,44894095428544+0,733656648109275i</v>
      </c>
      <c r="CF243" s="223" t="str">
        <f t="shared" ca="1" si="397"/>
        <v>-7,21384765546962+1,99634050738378i</v>
      </c>
      <c r="CG243" s="223" t="str">
        <f t="shared" ca="1" si="398"/>
        <v>6,01199487460432-4,45879928293226i</v>
      </c>
      <c r="CH243" s="223" t="str">
        <f t="shared" ca="1" si="399"/>
        <v>-4,00444819380006+6,32371473747173i</v>
      </c>
      <c r="CI243" s="223" t="str">
        <f t="shared" ca="1" si="400"/>
        <v>1,46024778164562-7,34116134095586i</v>
      </c>
      <c r="CJ243" s="223" t="str">
        <f t="shared" ca="1" si="401"/>
        <v>1,27964686422017+7,37478659492173i</v>
      </c>
      <c r="CK243" s="223" t="str">
        <f t="shared" ca="1" si="402"/>
        <v>-3,84805040039044-6,42008423105186i</v>
      </c>
      <c r="CL243" s="223" t="str">
        <f t="shared" ca="1" si="403"/>
        <v>5,90075976200776+4,60499811604912i</v>
      </c>
      <c r="CM243" s="223" t="str">
        <f t="shared" ca="1" si="404"/>
        <v>-7,16268233082536-2,17277593079175i</v>
      </c>
      <c r="CN243" s="223" t="str">
        <f t="shared" ca="1" si="405"/>
        <v>7,46470230799517-0,550629522235531i</v>
      </c>
      <c r="CO243" s="223" t="str">
        <f t="shared" ca="1" si="406"/>
        <v>-6,7663446667834+3,20024268892808i</v>
      </c>
      <c r="CP243" s="223" t="str">
        <f t="shared" ca="1" si="407"/>
        <v>5,16119938909224-5,42097724435178i</v>
      </c>
      <c r="CQ243" s="223" t="str">
        <f t="shared" ca="1" si="408"/>
        <v>-2,86437905995718+6,91522277433089i</v>
      </c>
      <c r="CR243" s="223" t="str">
        <f t="shared" ca="1" si="409"/>
        <v>0,18369068306054-7,48272885722198i</v>
      </c>
      <c r="CS243" s="223" t="str">
        <f t="shared" ca="1" si="410"/>
        <v>2,52161489094049+7,04744150451304i</v>
      </c>
      <c r="CT243" s="223" t="str">
        <f t="shared" ca="1" si="411"/>
        <v>-4,88898775243046-5,6676954906144i</v>
      </c>
      <c r="CU243" s="223" t="str">
        <f t="shared" ca="1" si="412"/>
        <v>6,60116584227155+3,52839665295345i</v>
      </c>
      <c r="CV243" s="223" t="str">
        <f t="shared" ca="1" si="413"/>
        <v>-7,42869263707752-0,916241846662758i</v>
      </c>
      <c r="CW243" s="223" t="str">
        <f t="shared" ca="1" si="414"/>
        <v>7,26066762802839-1,81870256310545i</v>
      </c>
      <c r="CX243" s="223" t="str">
        <f t="shared" ca="1" si="415"/>
        <v>-6,11960858628954+4,30991463585501i</v>
      </c>
      <c r="CY243" s="223" t="str">
        <f t="shared" ca="1" si="416"/>
        <v>4,15843385735733-6,22353607459056i</v>
      </c>
      <c r="CZ243" s="223" t="str">
        <f t="shared" ca="1" si="417"/>
        <v>-1,63996910040617+7,30311404590253i</v>
      </c>
      <c r="DA243" s="223" t="str">
        <f t="shared" ca="1" si="418"/>
        <v>-1,09827513537641-7,40396955320318i</v>
      </c>
      <c r="DB243" s="223" t="str">
        <f t="shared" ca="1" si="419"/>
        <v>3,6893346853036+6,51258650595611i</v>
      </c>
      <c r="DC243" s="223" t="str">
        <f t="shared" ca="1" si="420"/>
        <v>-5,78597025237627-4,7484230704901i</v>
      </c>
      <c r="DD243" s="223" t="str">
        <f t="shared" ca="1" si="421"/>
        <v>7,10720247417593+2,34790255522102i</v>
      </c>
      <c r="DE243" s="223" t="str">
        <f t="shared" ca="1" si="422"/>
        <v>-7,47596720415821+0,367270717722989i</v>
      </c>
      <c r="DF243" s="223" t="str">
        <f t="shared" ca="1" si="423"/>
        <v>6,8428446574323-3,03322442493068i</v>
      </c>
      <c r="DG243" s="223" t="str">
        <f t="shared" ca="1" si="424"/>
        <v>-5,29268237370159+5,29268237369808i</v>
      </c>
      <c r="DH243" s="223" t="str">
        <f t="shared" ca="1" si="425"/>
        <v>3,03322442492861-6,84284465743322i</v>
      </c>
      <c r="DI243" s="223" t="str">
        <f t="shared" ca="1" si="426"/>
        <v>-0,367270717720303+7,47596720415833i</v>
      </c>
      <c r="DJ243" s="223" t="str">
        <f t="shared" ca="1" si="427"/>
        <v>-2,3479025552167-7,10720247417736i</v>
      </c>
      <c r="DK243" s="223" t="str">
        <f t="shared" ca="1" si="428"/>
        <v>4,74842307049218+5,78597025237457i</v>
      </c>
      <c r="DL243" s="223" t="str">
        <f t="shared" ca="1" si="429"/>
        <v>-6,51258650595744-3,68933468530125i</v>
      </c>
      <c r="DM243" s="223" t="str">
        <f t="shared" ca="1" si="430"/>
        <v>7,40396955320245+1,09827513538132i</v>
      </c>
      <c r="DN243" s="223" t="str">
        <f t="shared" ca="1" si="431"/>
        <v>-7,30311404590203+1,63996910040838i</v>
      </c>
      <c r="DO243" s="223" t="str">
        <f t="shared" ca="1" si="432"/>
        <v>6,22353607458907-4,15843385735956i</v>
      </c>
      <c r="DP243" s="223" t="str">
        <f t="shared" ca="1" si="433"/>
        <v>-4,30991463585907+6,11960858628668i</v>
      </c>
      <c r="DQ243" s="223" t="str">
        <f t="shared" ca="1" si="434"/>
        <v>1,81870256310285-7,26066762802904i</v>
      </c>
      <c r="DR243" s="223" t="str">
        <f t="shared" ca="1" si="435"/>
        <v>0,916241846658252+7,42869263707808i</v>
      </c>
      <c r="DS243" s="223" t="str">
        <f t="shared" ca="1" si="436"/>
        <v>-3,52839665294907-6,6011658422739i</v>
      </c>
      <c r="DT243" s="223" t="str">
        <f t="shared" ca="1" si="437"/>
        <v>5,66769549061616+4,88898775242842i</v>
      </c>
      <c r="DU243" s="223" t="str">
        <f t="shared" ca="1" si="438"/>
        <v>-7,04744150451136-2,52161489094517i</v>
      </c>
      <c r="DV243" s="223" t="str">
        <f t="shared" ca="1" si="439"/>
        <v>7,48272885722192-0,183690683062803i</v>
      </c>
      <c r="DW243" s="223" t="str">
        <f t="shared" ca="1" si="440"/>
        <v>-6,91522277432987+2,86437905995966i</v>
      </c>
      <c r="DX243" s="223" t="str">
        <f t="shared" ca="1" si="441"/>
        <v>5,4209772443552-5,16119938908864i</v>
      </c>
      <c r="DY243" s="223" t="str">
        <f t="shared" ca="1" si="442"/>
        <v>-3,20024268892565+6,76634466678455i</v>
      </c>
      <c r="DZ243" s="223" t="str">
        <f t="shared" ca="1" si="443"/>
        <v>0,55062952223285-7,46470230799537i</v>
      </c>
      <c r="EA243" s="223" t="str">
        <f t="shared" ca="1" si="444"/>
        <v>2,17277593078699+7,16268233082681i</v>
      </c>
      <c r="EB243" s="223" t="str">
        <f t="shared" ca="1" si="445"/>
        <v>-4,60499811605125-5,90075976200611i</v>
      </c>
      <c r="EC243" s="223" t="str">
        <f t="shared" ca="1" si="446"/>
        <v>6,42008423105325+3,84805040038813i</v>
      </c>
      <c r="ED243" s="223" t="str">
        <f t="shared" ca="1" si="447"/>
        <v>-7,37478659492089-1,27964686422507i</v>
      </c>
      <c r="EE243" s="223" t="str">
        <f t="shared" ca="1" si="448"/>
        <v>7,34116134095538-1,46024778164804i</v>
      </c>
      <c r="EF243" s="223" t="str">
        <f t="shared" ca="1" si="449"/>
        <v>-6,3237147374703+4,00444819380233i</v>
      </c>
      <c r="EG243" s="223" t="str">
        <f t="shared" ca="1" si="450"/>
        <v>4,45879928293625-6,01199487460135i</v>
      </c>
      <c r="EH243" s="223" t="str">
        <f t="shared" ca="1" si="451"/>
        <v>-1,99634050738119+7,21384765547034i</v>
      </c>
      <c r="EI243" s="223" t="str">
        <f t="shared" ca="1" si="452"/>
        <v>-0,733656648111739-7,4489409542852i</v>
      </c>
      <c r="EJ243" s="223" t="str">
        <f t="shared" ca="1" si="453"/>
        <v>3,36533324639274+6,68576888311804i</v>
      </c>
      <c r="EK243" s="223" t="str">
        <f t="shared" ca="1" si="454"/>
        <v>-5,54600672102103-5,02660749095604i</v>
      </c>
      <c r="EL243" s="223" t="str">
        <f t="shared" ca="1" si="455"/>
        <v>6,98343541960547+2,69380830014788i</v>
      </c>
      <c r="EM243" s="223" t="str">
        <f t="shared" ca="1" si="456"/>
        <v>-7,48498319421933-3,02966232060117E-12i</v>
      </c>
      <c r="EN243" s="223"/>
      <c r="EO243" s="223"/>
      <c r="EP243" s="223"/>
    </row>
    <row r="244" spans="1:146">
      <c r="A244" s="249">
        <f t="shared" si="323"/>
        <v>2.8125000000000021E-3</v>
      </c>
      <c r="B244" s="248">
        <v>144</v>
      </c>
      <c r="C244" s="247">
        <f t="shared" si="324"/>
        <v>28800</v>
      </c>
      <c r="N244" s="246">
        <f t="shared" ca="1" si="327"/>
        <v>17.484778360423455</v>
      </c>
      <c r="O244" s="223">
        <f t="shared" ca="1" si="328"/>
        <v>7.484778360423455</v>
      </c>
      <c r="P244" s="223" t="str">
        <f t="shared" ca="1" si="329"/>
        <v>-6,91503353257861+2,86430067345881i</v>
      </c>
      <c r="Q244" s="223" t="str">
        <f t="shared" ca="1" si="330"/>
        <v>5,29253753433378-5,29253753433373i</v>
      </c>
      <c r="R244" s="223" t="str">
        <f t="shared" ca="1" si="331"/>
        <v>-2,86430067345847+6,91503353257875i</v>
      </c>
      <c r="S244" s="223" t="str">
        <f t="shared" ca="1" si="332"/>
        <v>-2,21899348853242E-13-7,48477836042346i</v>
      </c>
      <c r="T244" s="223" t="str">
        <f t="shared" ca="1" si="333"/>
        <v>2,8643006734589+6,91503353257857i</v>
      </c>
      <c r="U244" s="223" t="str">
        <f t="shared" ca="1" si="334"/>
        <v>-5,29253753433373-5,29253753433378i</v>
      </c>
      <c r="V244" s="223" t="str">
        <f t="shared" ca="1" si="335"/>
        <v>6,91503353257856+2,86430067345894i</v>
      </c>
      <c r="W244" s="223" t="str">
        <f t="shared" ca="1" si="336"/>
        <v>-7,48477836042346-3,00756987281776E-13i</v>
      </c>
      <c r="X244" s="223" t="str">
        <f t="shared" ca="1" si="337"/>
        <v>6,91503353257849-2,8643006734591i</v>
      </c>
      <c r="Y244" s="223" t="str">
        <f t="shared" ca="1" si="338"/>
        <v>-5,29253753433361+5,2925375343339i</v>
      </c>
      <c r="Z244" s="223" t="str">
        <f t="shared" ca="1" si="339"/>
        <v>2,86430067345874-6,91503353257864i</v>
      </c>
      <c r="AA244" s="223" t="str">
        <f t="shared" ca="1" si="340"/>
        <v>-7,88576384285345E-14+7,48477836042346i</v>
      </c>
      <c r="AB244" s="223" t="str">
        <f t="shared" ca="1" si="341"/>
        <v>-2,86430067345864-6,91503353257868i</v>
      </c>
      <c r="AC244" s="223" t="str">
        <f t="shared" ca="1" si="342"/>
        <v>5,29253753433353+5,29253753433397i</v>
      </c>
      <c r="AD244" s="223" t="str">
        <f t="shared" ca="1" si="343"/>
        <v>-6,91503353257872-2,86430067345853i</v>
      </c>
      <c r="AE244" s="223" t="str">
        <f t="shared" ca="1" si="344"/>
        <v>7,48477836042346-1,43041710424707E-13i</v>
      </c>
      <c r="AF244" s="223" t="str">
        <f t="shared" ca="1" si="345"/>
        <v>-6,9150335325786+2,86430067345884i</v>
      </c>
      <c r="AG244" s="223" t="str">
        <f t="shared" ca="1" si="346"/>
        <v>5,29253753433382-5,29253753433369i</v>
      </c>
      <c r="AH244" s="223" t="str">
        <f t="shared" ca="1" si="347"/>
        <v>-2,86430067345902+6,91503353257853i</v>
      </c>
      <c r="AI244" s="223" t="str">
        <f t="shared" ca="1" si="348"/>
        <v>3,26432076782578E-13-7,48477836042346i</v>
      </c>
      <c r="AJ244" s="223" t="str">
        <f t="shared" ca="1" si="349"/>
        <v>2,864300673459+6,91503353257853i</v>
      </c>
      <c r="AK244" s="223" t="str">
        <f t="shared" ca="1" si="350"/>
        <v>-5,29253753433385-5,29253753433366i</v>
      </c>
      <c r="AL244" s="223" t="str">
        <f t="shared" ca="1" si="351"/>
        <v>6,91503353257863+2,86430067345876i</v>
      </c>
      <c r="AM244" s="223" t="str">
        <f t="shared" ca="1" si="352"/>
        <v>-7,48477836042346-1,57715276857069E-13i</v>
      </c>
      <c r="AN244" s="223" t="str">
        <f t="shared" ca="1" si="353"/>
        <v>6,91503353257872-2,86430067345857i</v>
      </c>
      <c r="AO244" s="223" t="str">
        <f t="shared" ca="1" si="354"/>
        <v>-5,292537534334+5,29253753433351i</v>
      </c>
      <c r="AP244" s="223" t="str">
        <f t="shared" ca="1" si="355"/>
        <v>2,8643006734586-6,91503353257869i</v>
      </c>
      <c r="AQ244" s="223" t="str">
        <f t="shared" ca="1" si="356"/>
        <v>1,17366620923905E-13+7,48477836042346i</v>
      </c>
      <c r="AR244" s="223" t="str">
        <f t="shared" ca="1" si="357"/>
        <v>1,17366620923905E-13+7,48477836042346i</v>
      </c>
      <c r="AS244" s="223" t="str">
        <f t="shared" ca="1" si="358"/>
        <v>5,29253753433626+5,29253753433124i</v>
      </c>
      <c r="AT244" s="223" t="str">
        <f t="shared" ca="1" si="359"/>
        <v>-6,91503353257851-2,86430067345904i</v>
      </c>
      <c r="AU244" s="223" t="str">
        <f t="shared" ca="1" si="360"/>
        <v>7,48477836042346-3,37067125865792E-12i</v>
      </c>
      <c r="AV244" s="223" t="str">
        <f t="shared" ca="1" si="361"/>
        <v>-6,91503353257883+2,86430067345829i</v>
      </c>
      <c r="AW244" s="223" t="str">
        <f t="shared" ca="1" si="362"/>
        <v>5,29253753433157-5,29253753433594i</v>
      </c>
      <c r="AX244" s="223" t="str">
        <f t="shared" ca="1" si="363"/>
        <v>-2,86430067345957+6,9150335325783i</v>
      </c>
      <c r="AY244" s="223" t="str">
        <f t="shared" ca="1" si="364"/>
        <v>-2,79483237359516E-12-7,48477836042346i</v>
      </c>
      <c r="AZ244" s="223" t="str">
        <f t="shared" ca="1" si="365"/>
        <v>2,86430067345776+6,91503353257905i</v>
      </c>
      <c r="BA244" s="223" t="str">
        <f t="shared" ca="1" si="366"/>
        <v>-5,29253753433552-5,29253753433198i</v>
      </c>
      <c r="BB244" s="223" t="str">
        <f t="shared" ca="1" si="367"/>
        <v>6,91503353257812+2,86430067346i</v>
      </c>
      <c r="BC244" s="223" t="str">
        <f t="shared" ca="1" si="368"/>
        <v>-7,48477836042346+2,32535858638788E-12i</v>
      </c>
      <c r="BD244" s="223" t="str">
        <f t="shared" ca="1" si="369"/>
        <v>6,91503353257927-2,86430067345723i</v>
      </c>
      <c r="BE244" s="223" t="str">
        <f t="shared" ca="1" si="370"/>
        <v>-5,29253753433239+5,29253753433512i</v>
      </c>
      <c r="BF244" s="223" t="str">
        <f t="shared" ca="1" si="371"/>
        <v>2,86430067346053-6,91503353257789i</v>
      </c>
      <c r="BG244" s="223" t="str">
        <f t="shared" ca="1" si="372"/>
        <v>1,74951970132513E-12+7,48477836042346i</v>
      </c>
      <c r="BH244" s="223" t="str">
        <f t="shared" ca="1" si="373"/>
        <v>-2,86430067345689-6,9150335325794i</v>
      </c>
      <c r="BI244" s="223" t="str">
        <f t="shared" ca="1" si="374"/>
        <v>5,29253753433487+5,29253753433264i</v>
      </c>
      <c r="BJ244" s="223" t="str">
        <f t="shared" ca="1" si="375"/>
        <v>-6,91503353257768-2,86430067346107i</v>
      </c>
      <c r="BK244" s="223" t="str">
        <f t="shared" ca="1" si="376"/>
        <v>7,48477836042346-1,17368081626238E-12i</v>
      </c>
      <c r="BL244" s="223" t="str">
        <f t="shared" ca="1" si="377"/>
        <v>-6,91503353257963+2,86430067345636i</v>
      </c>
      <c r="BM244" s="223" t="str">
        <f t="shared" ca="1" si="378"/>
        <v>5,29253753433305-5,29253753433445i</v>
      </c>
      <c r="BN244" s="223" t="str">
        <f t="shared" ca="1" si="379"/>
        <v>-2,8643006734614+6,91503353257754i</v>
      </c>
      <c r="BO244" s="223" t="str">
        <f t="shared" ca="1" si="380"/>
        <v>-8,10572126910562E-13-7,48477836042346i</v>
      </c>
      <c r="BP244" s="223" t="str">
        <f t="shared" ca="1" si="381"/>
        <v>2,86430067345583+6,91503353257985i</v>
      </c>
      <c r="BQ244" s="223" t="str">
        <f t="shared" ca="1" si="382"/>
        <v>-5,29253753433405-5,29253753433346i</v>
      </c>
      <c r="BR244" s="223" t="str">
        <f t="shared" ca="1" si="383"/>
        <v>6,91503353257732+2,86430067346193i</v>
      </c>
      <c r="BS244" s="223" t="str">
        <f t="shared" ca="1" si="384"/>
        <v>-7,48477836042346+2,34733241847811E-13i</v>
      </c>
      <c r="BT244" s="223" t="str">
        <f t="shared" ca="1" si="385"/>
        <v>6,91503353257999-2,86430067345549i</v>
      </c>
      <c r="BU244" s="223" t="str">
        <f t="shared" ca="1" si="386"/>
        <v>-5,29253753433387+5,29253753433364i</v>
      </c>
      <c r="BV244" s="223" t="str">
        <f t="shared" ca="1" si="387"/>
        <v>2,86430067345559-6,91503353257994i</v>
      </c>
      <c r="BW244" s="223" t="str">
        <f t="shared" ca="1" si="388"/>
        <v>-3,41105643214939E-13+7,48477836042346i</v>
      </c>
      <c r="BX244" s="223" t="str">
        <f t="shared" ca="1" si="389"/>
        <v>-2,86430067346184-6,91503353257736i</v>
      </c>
      <c r="BY244" s="223" t="str">
        <f t="shared" ca="1" si="390"/>
        <v>5,29253753433338+5,29253753433412i</v>
      </c>
      <c r="BZ244" s="223" t="str">
        <f t="shared" ca="1" si="391"/>
        <v>-6,91503353257981-2,86430067345592i</v>
      </c>
      <c r="CA244" s="223" t="str">
        <f t="shared" ca="1" si="392"/>
        <v>7,48477836042346+9,16944528277689E-13i</v>
      </c>
      <c r="CB244" s="223" t="str">
        <f t="shared" ca="1" si="393"/>
        <v>-6,91503353257758+2,86430067346131i</v>
      </c>
      <c r="CC244" s="223" t="str">
        <f t="shared" ca="1" si="394"/>
        <v>5,29253753433453-5,29253753433298i</v>
      </c>
      <c r="CD244" s="223" t="str">
        <f t="shared" ca="1" si="395"/>
        <v>-2,86430067345646+6,91503353257958i</v>
      </c>
      <c r="CE244" s="223" t="str">
        <f t="shared" ca="1" si="396"/>
        <v>1,28005321762951E-12-7,48477836042346i</v>
      </c>
      <c r="CF244" s="223" t="str">
        <f t="shared" ca="1" si="397"/>
        <v>2,86430067346077+6,9150335325778i</v>
      </c>
      <c r="CG244" s="223" t="str">
        <f t="shared" ca="1" si="398"/>
        <v>-5,29253753433257-5,29253753433494i</v>
      </c>
      <c r="CH244" s="223" t="str">
        <f t="shared" ca="1" si="399"/>
        <v>6,91503353257937+2,86430067345699i</v>
      </c>
      <c r="CI244" s="223" t="str">
        <f t="shared" ca="1" si="400"/>
        <v>-7,48477836042346-1,85589210269226E-12i</v>
      </c>
      <c r="CJ244" s="223" t="str">
        <f t="shared" ca="1" si="401"/>
        <v>6,91503353257794-2,86430067346044i</v>
      </c>
      <c r="CK244" s="223" t="str">
        <f t="shared" ca="1" si="402"/>
        <v>-5,29253753433534+5,29253753433216i</v>
      </c>
      <c r="CL244" s="223" t="str">
        <f t="shared" ca="1" si="403"/>
        <v>2,86430067345752-6,91503353257914i</v>
      </c>
      <c r="CM244" s="223" t="str">
        <f t="shared" ca="1" si="404"/>
        <v>-2,21900079204408E-12+7,48477836042346i</v>
      </c>
      <c r="CN244" s="223" t="str">
        <f t="shared" ca="1" si="405"/>
        <v>-2,8643006734601-6,91503353257807i</v>
      </c>
      <c r="CO244" s="223" t="str">
        <f t="shared" ca="1" si="406"/>
        <v>5,29253753433191+5,2925375343356i</v>
      </c>
      <c r="CP244" s="223" t="str">
        <f t="shared" ca="1" si="407"/>
        <v>-6,91503353257901-2,86430067345786i</v>
      </c>
      <c r="CQ244" s="223" t="str">
        <f t="shared" ca="1" si="408"/>
        <v>7,48477836042346+3,00756987281776E-12i</v>
      </c>
      <c r="CR244" s="223" t="str">
        <f t="shared" ca="1" si="409"/>
        <v>-6,91503353257838+2,86430067345938i</v>
      </c>
      <c r="CS244" s="223" t="str">
        <f t="shared" ca="1" si="410"/>
        <v>5,29253753433616-5,29253753433135i</v>
      </c>
      <c r="CT244" s="223" t="str">
        <f t="shared" ca="1" si="411"/>
        <v>-2,86430067345858+6,91503353257871i</v>
      </c>
      <c r="CU244" s="223" t="str">
        <f t="shared" ca="1" si="412"/>
        <v>3,37067856216958E-12-7,48477836042346i</v>
      </c>
      <c r="CV244" s="223" t="str">
        <f t="shared" ca="1" si="413"/>
        <v>2,86430067345904+6,91503353257851i</v>
      </c>
      <c r="CW244" s="223" t="str">
        <f t="shared" ca="1" si="414"/>
        <v>-5,2925375343365-5,292537534331i</v>
      </c>
      <c r="CX244" s="223" t="str">
        <f t="shared" ca="1" si="415"/>
        <v>6,91503353257857+2,86430067345892i</v>
      </c>
      <c r="CY244" s="223" t="str">
        <f t="shared" ca="1" si="416"/>
        <v>-7,48477836042346-4,15924764294326E-12i</v>
      </c>
      <c r="CZ244" s="223" t="str">
        <f t="shared" ca="1" si="417"/>
        <v>6,91503353257882-2,86430067345831i</v>
      </c>
      <c r="DA244" s="223" t="str">
        <f t="shared" ca="1" si="418"/>
        <v>-5,29253753433156+5,29253753433595i</v>
      </c>
      <c r="DB244" s="223" t="str">
        <f t="shared" ca="1" si="419"/>
        <v>2,86430067345926-6,91503353257842i</v>
      </c>
      <c r="DC244" s="223" t="str">
        <f t="shared" ca="1" si="420"/>
        <v>3,13593071329844E-12+7,48477836042346i</v>
      </c>
      <c r="DD244" s="223" t="str">
        <f t="shared" ca="1" si="421"/>
        <v>-2,86430067345797-6,91503353257896i</v>
      </c>
      <c r="DE244" s="223" t="str">
        <f t="shared" ca="1" si="422"/>
        <v>5,2925375343357+5,29253753433182i</v>
      </c>
      <c r="DF244" s="223" t="str">
        <f t="shared" ca="1" si="423"/>
        <v>-6,91503353257812-2,86430067345998i</v>
      </c>
      <c r="DG244" s="223" t="str">
        <f t="shared" ca="1" si="424"/>
        <v>7,48477836042346-2,34736163252476E-12i</v>
      </c>
      <c r="DH244" s="223" t="str">
        <f t="shared" ca="1" si="425"/>
        <v>-6,9150335325791+2,86430067345764i</v>
      </c>
      <c r="DI244" s="223" t="str">
        <f t="shared" ca="1" si="426"/>
        <v>5,29253753433207-5,29253753433543i</v>
      </c>
      <c r="DJ244" s="223" t="str">
        <f t="shared" ca="1" si="427"/>
        <v>-2,86430067346032+6,91503353257798i</v>
      </c>
      <c r="DK244" s="223" t="str">
        <f t="shared" ca="1" si="428"/>
        <v>-1,98425294317294E-12-7,48477836042346i</v>
      </c>
      <c r="DL244" s="223" t="str">
        <f t="shared" ca="1" si="429"/>
        <v>2,86430067345691+6,9150335325794i</v>
      </c>
      <c r="DM244" s="223" t="str">
        <f t="shared" ca="1" si="430"/>
        <v>-5,29253753433488-5,29253753433263i</v>
      </c>
      <c r="DN244" s="223" t="str">
        <f t="shared" ca="1" si="431"/>
        <v>6,91503353257785+2,86430067346065i</v>
      </c>
      <c r="DO244" s="223" t="str">
        <f t="shared" ca="1" si="432"/>
        <v>-7,48477836042346+1,62114425382112E-12i</v>
      </c>
      <c r="DP244" s="223" t="str">
        <f t="shared" ca="1" si="433"/>
        <v>6,91503353257954-2,86430067345658i</v>
      </c>
      <c r="DQ244" s="223" t="str">
        <f t="shared" ca="1" si="434"/>
        <v>-5,29253753433289+5,29253753433462i</v>
      </c>
      <c r="DR244" s="223" t="str">
        <f t="shared" ca="1" si="435"/>
        <v>2,86430067346138-6,91503353257755i</v>
      </c>
      <c r="DS244" s="223" t="str">
        <f t="shared" ca="1" si="436"/>
        <v>8,3257517304744E-13+7,48477836042346i</v>
      </c>
      <c r="DT244" s="223" t="str">
        <f t="shared" ca="1" si="437"/>
        <v>-2,86430067345624-6,91503353257967i</v>
      </c>
      <c r="DU244" s="223" t="str">
        <f t="shared" ca="1" si="438"/>
        <v>5,29253753433406+5,29253753433344i</v>
      </c>
      <c r="DV244" s="223" t="str">
        <f t="shared" ca="1" si="439"/>
        <v>-6,91503353257741-2,86430067346172i</v>
      </c>
      <c r="DW244" s="223" t="str">
        <f t="shared" ca="1" si="440"/>
        <v>7,48477836042346-4,69466483695622E-13i</v>
      </c>
      <c r="DX244" s="223" t="str">
        <f t="shared" ca="1" si="441"/>
        <v>-6,91503353257998+2,86430067345551i</v>
      </c>
      <c r="DY244" s="223" t="str">
        <f t="shared" ca="1" si="442"/>
        <v>5,2925375343337-5,29253753433381i</v>
      </c>
      <c r="DZ244" s="223" t="str">
        <f t="shared" ca="1" si="443"/>
        <v>-2,86430067346244+6,91503353257711i</v>
      </c>
      <c r="EA244" s="223" t="str">
        <f t="shared" ca="1" si="444"/>
        <v>3,19102597078059E-13-7,48477836042346i</v>
      </c>
      <c r="EB244" s="223" t="str">
        <f t="shared" ca="1" si="445"/>
        <v>2,86430067346186+6,91503353257735i</v>
      </c>
      <c r="EC244" s="223" t="str">
        <f t="shared" ca="1" si="446"/>
        <v>-5,29253753433355-5,29253753433396i</v>
      </c>
      <c r="ED244" s="223" t="str">
        <f t="shared" ca="1" si="447"/>
        <v>6,9150335325799+2,86430067345571i</v>
      </c>
      <c r="EE244" s="223" t="str">
        <f t="shared" ca="1" si="448"/>
        <v>-7,48477836042346-6,82211286429879E-13i</v>
      </c>
      <c r="EF244" s="223" t="str">
        <f t="shared" ca="1" si="449"/>
        <v>6,91503353257749-2,86430067346152i</v>
      </c>
      <c r="EG244" s="223" t="str">
        <f t="shared" ca="1" si="450"/>
        <v>-5,29253753433451+5,29253753433299i</v>
      </c>
      <c r="EH244" s="223" t="str">
        <f t="shared" ca="1" si="451"/>
        <v>2,86430067345643-6,91503353257959i</v>
      </c>
      <c r="EI244" s="223" t="str">
        <f t="shared" ca="1" si="452"/>
        <v>-1,0453199757817E-12+7,48477836042346i</v>
      </c>
      <c r="EJ244" s="223" t="str">
        <f t="shared" ca="1" si="453"/>
        <v>-2,86430067346119-6,91503353257763i</v>
      </c>
      <c r="EK244" s="223" t="str">
        <f t="shared" ca="1" si="454"/>
        <v>5,29253753433274+5,29253753433478i</v>
      </c>
      <c r="EL244" s="223" t="str">
        <f t="shared" ca="1" si="455"/>
        <v>-6,91503353257946-2,86430067345677i</v>
      </c>
      <c r="EM244" s="223" t="str">
        <f t="shared" ca="1" si="456"/>
        <v>7,48477836042346+1,83388905655538E-12i</v>
      </c>
      <c r="EN244" s="223"/>
      <c r="EO244" s="223"/>
      <c r="EP244" s="223"/>
    </row>
    <row r="245" spans="1:146">
      <c r="A245" s="249">
        <f t="shared" si="323"/>
        <v>2.8320312500000021E-3</v>
      </c>
      <c r="B245" s="248">
        <v>145</v>
      </c>
      <c r="C245" s="247">
        <f t="shared" si="324"/>
        <v>29000</v>
      </c>
      <c r="N245" s="246">
        <f t="shared" ca="1" si="327"/>
        <v>17.484557501659868</v>
      </c>
      <c r="O245" s="223">
        <f t="shared" ca="1" si="328"/>
        <v>7.4845575016598689</v>
      </c>
      <c r="P245" s="223" t="str">
        <f t="shared" ca="1" si="329"/>
        <v>-6,84245548514149+3,03305191671857i</v>
      </c>
      <c r="Q245" s="223" t="str">
        <f t="shared" ca="1" si="330"/>
        <v>5,02632161330714-5,54569130363876i</v>
      </c>
      <c r="R245" s="223" t="str">
        <f t="shared" ca="1" si="331"/>
        <v>-2,34776902323598+7,10679826709514i</v>
      </c>
      <c r="S245" s="223" t="str">
        <f t="shared" ca="1" si="332"/>
        <v>-0,733614922944484-7,44851731155176i</v>
      </c>
      <c r="T245" s="223" t="str">
        <f t="shared" ca="1" si="333"/>
        <v>3,68912486220778+6,51221611639951i</v>
      </c>
      <c r="U245" s="223" t="str">
        <f t="shared" ca="1" si="334"/>
        <v>-6,01165295513305-4,45854569817256i</v>
      </c>
      <c r="V245" s="223" t="str">
        <f t="shared" ca="1" si="335"/>
        <v>7,30269869676536+1,63987583063918i</v>
      </c>
      <c r="W245" s="223" t="str">
        <f t="shared" ca="1" si="336"/>
        <v>-7,34074382795958+1,46016473314704i</v>
      </c>
      <c r="X245" s="223" t="str">
        <f t="shared" ca="1" si="337"/>
        <v>6,11926054651681-4,30966951859372i</v>
      </c>
      <c r="Y245" s="223" t="str">
        <f t="shared" ca="1" si="338"/>
        <v>-3,84783155067514+6,41971910236593i</v>
      </c>
      <c r="Z245" s="223" t="str">
        <f t="shared" ca="1" si="339"/>
        <v>0,916189737345265-7,42827014592471i</v>
      </c>
      <c r="AA245" s="223" t="str">
        <f t="shared" ca="1" si="340"/>
        <v>2,17265235876215+7,16227496844531i</v>
      </c>
      <c r="AB245" s="223" t="str">
        <f t="shared" ca="1" si="341"/>
        <v>-4,88870970160997-5,66737315244352i</v>
      </c>
      <c r="AC245" s="223" t="str">
        <f t="shared" ca="1" si="342"/>
        <v>6,76595984526719+3,20006068190669i</v>
      </c>
      <c r="AD245" s="223" t="str">
        <f t="shared" ca="1" si="343"/>
        <v>-7,48230329287318-0,183680236041227i</v>
      </c>
      <c r="AE245" s="223" t="str">
        <f t="shared" ca="1" si="344"/>
        <v>6,91482948568737-2,86421615446906i</v>
      </c>
      <c r="AF245" s="223" t="str">
        <f t="shared" ca="1" si="345"/>
        <v>-5,1609058568104+5,42066893775972i</v>
      </c>
      <c r="AG245" s="223" t="str">
        <f t="shared" ca="1" si="346"/>
        <v>2,52147147943965-7,04704069620898i</v>
      </c>
      <c r="AH245" s="223" t="str">
        <f t="shared" ca="1" si="347"/>
        <v>0,550598206346462+7,46427776886827i</v>
      </c>
      <c r="AI245" s="223" t="str">
        <f t="shared" ca="1" si="348"/>
        <v>-3,52819598286868-6,60079041495201i</v>
      </c>
      <c r="AJ245" s="223" t="str">
        <f t="shared" ca="1" si="349"/>
        <v>5,90042416879927+4,60473621653863i</v>
      </c>
      <c r="AK245" s="223" t="str">
        <f t="shared" ca="1" si="350"/>
        <v>-7,2602546929417-1,81859912824982i</v>
      </c>
      <c r="AL245" s="223" t="str">
        <f t="shared" ca="1" si="351"/>
        <v>7,37436716955993-1,2795740870187i</v>
      </c>
      <c r="AM245" s="223" t="str">
        <f t="shared" ca="1" si="352"/>
        <v>-6,22318212416124+4,15819735524578i</v>
      </c>
      <c r="AN245" s="223" t="str">
        <f t="shared" ca="1" si="353"/>
        <v>4,00422044929613-6,32335508959379i</v>
      </c>
      <c r="AO245" s="223" t="str">
        <f t="shared" ca="1" si="354"/>
        <v>-1,09821267330683+7,40354846812265i</v>
      </c>
      <c r="AP245" s="223" t="str">
        <f t="shared" ca="1" si="355"/>
        <v>-1,99622696974733-7,21343738316944i</v>
      </c>
      <c r="AQ245" s="223" t="str">
        <f t="shared" ca="1" si="356"/>
        <v>4,74815301398991+5,78564118757735i</v>
      </c>
      <c r="AR245" s="223" t="str">
        <f t="shared" ca="1" si="357"/>
        <v>4,74815301398991+5,78564118757735i</v>
      </c>
      <c r="AS245" s="223" t="str">
        <f t="shared" ca="1" si="358"/>
        <v>7,47554202436435+0,367249829973534i</v>
      </c>
      <c r="AT245" s="223" t="str">
        <f t="shared" ca="1" si="359"/>
        <v>-6,98303825151402+2,69365509550593i</v>
      </c>
      <c r="AU245" s="223" t="str">
        <f t="shared" ca="1" si="360"/>
        <v>5,29238136360438-5,2923813636043i</v>
      </c>
      <c r="AV245" s="223" t="str">
        <f t="shared" ca="1" si="361"/>
        <v>-2,69365509550593+6,98303825151402i</v>
      </c>
      <c r="AW245" s="223" t="str">
        <f t="shared" ca="1" si="362"/>
        <v>-0,367249829973428-7,47554202436435i</v>
      </c>
      <c r="AX245" s="223" t="str">
        <f t="shared" ca="1" si="363"/>
        <v>3,36514185019722+6,685388644178i</v>
      </c>
      <c r="AY245" s="223" t="str">
        <f t="shared" ca="1" si="364"/>
        <v>-5,78564118757877-4,74815301398819i</v>
      </c>
      <c r="AZ245" s="223" t="str">
        <f t="shared" ca="1" si="365"/>
        <v>7,21343738316862+1,9962269697503i</v>
      </c>
      <c r="BA245" s="223" t="str">
        <f t="shared" ca="1" si="366"/>
        <v>-7,40354846812278+1,09821267330599i</v>
      </c>
      <c r="BB245" s="223" t="str">
        <f t="shared" ca="1" si="367"/>
        <v>6,32335508959311-4,00422044929721i</v>
      </c>
      <c r="BC245" s="223" t="str">
        <f t="shared" ca="1" si="368"/>
        <v>-4,15819735524887+6,22318212415918i</v>
      </c>
      <c r="BD245" s="223" t="str">
        <f t="shared" ca="1" si="369"/>
        <v>1,27957408702027-7,37436716955965i</v>
      </c>
      <c r="BE245" s="223" t="str">
        <f t="shared" ca="1" si="370"/>
        <v>1,81859912825044+7,26025469294155i</v>
      </c>
      <c r="BF245" s="223" t="str">
        <f t="shared" ca="1" si="371"/>
        <v>-4,60473621654097-5,90042416879744i</v>
      </c>
      <c r="BG245" s="223" t="str">
        <f t="shared" ca="1" si="372"/>
        <v>6,60079041495095+3,52819598287065i</v>
      </c>
      <c r="BH245" s="223" t="str">
        <f t="shared" ca="1" si="373"/>
        <v>-7,46427776886832-0,550598206345826i</v>
      </c>
      <c r="BI245" s="223" t="str">
        <f t="shared" ca="1" si="374"/>
        <v>7,04704069620801-2,52147147944235i</v>
      </c>
      <c r="BJ245" s="223" t="str">
        <f t="shared" ca="1" si="375"/>
        <v>-5,42066893776126+5,16090585680879i</v>
      </c>
      <c r="BK245" s="223" t="str">
        <f t="shared" ca="1" si="376"/>
        <v>2,8642161544691-6,91482948568735i</v>
      </c>
      <c r="BL245" s="223" t="str">
        <f t="shared" ca="1" si="377"/>
        <v>0,183680236043353+7,48230329287313i</v>
      </c>
      <c r="BM245" s="223" t="str">
        <f t="shared" ca="1" si="378"/>
        <v>-3,20006068190385-6,76595984526853i</v>
      </c>
      <c r="BN245" s="223" t="str">
        <f t="shared" ca="1" si="379"/>
        <v>5,66737315244303+4,88870970161054i</v>
      </c>
      <c r="BO245" s="223" t="str">
        <f t="shared" ca="1" si="380"/>
        <v>-7,16227496844594-2,17265235876006i</v>
      </c>
      <c r="BP245" s="223" t="str">
        <f t="shared" ca="1" si="381"/>
        <v>7,42827014592508-0,916189737342204i</v>
      </c>
      <c r="BQ245" s="223" t="str">
        <f t="shared" ca="1" si="382"/>
        <v>-6,41971910236639+3,84783155067436i</v>
      </c>
      <c r="BR245" s="223" t="str">
        <f t="shared" ca="1" si="383"/>
        <v>4,3096695185925-6,11926054651766i</v>
      </c>
      <c r="BS245" s="223" t="str">
        <f t="shared" ca="1" si="384"/>
        <v>-1,46016473314347+7,34074382796029i</v>
      </c>
      <c r="BT245" s="223" t="str">
        <f t="shared" ca="1" si="385"/>
        <v>-1,6398758306376-7,30269869676571i</v>
      </c>
      <c r="BU245" s="223" t="str">
        <f t="shared" ca="1" si="386"/>
        <v>4,45854569817318+6,01165295513259i</v>
      </c>
      <c r="BV245" s="223" t="str">
        <f t="shared" ca="1" si="387"/>
        <v>-6,51221611640096-3,68912486220521i</v>
      </c>
      <c r="BW245" s="223" t="str">
        <f t="shared" ca="1" si="388"/>
        <v>7,44851731155152+0,733614922946799i</v>
      </c>
      <c r="BX245" s="223" t="str">
        <f t="shared" ca="1" si="389"/>
        <v>-7,10679826709496+2,34776902323655i</v>
      </c>
      <c r="BY245" s="223" t="str">
        <f t="shared" ca="1" si="390"/>
        <v>5,5456913036369-5,02632161330919i</v>
      </c>
      <c r="BZ245" s="223" t="str">
        <f t="shared" ca="1" si="391"/>
        <v>-3,03305191672072+6,84245548514053i</v>
      </c>
      <c r="CA245" s="223" t="str">
        <f t="shared" ca="1" si="392"/>
        <v>1,06366016650415E-13-7,48455750165987i</v>
      </c>
      <c r="CB245" s="223" t="str">
        <f t="shared" ca="1" si="393"/>
        <v>3,03305191672053+6,84245548514062i</v>
      </c>
      <c r="CC245" s="223" t="str">
        <f t="shared" ca="1" si="394"/>
        <v>-5,5456913036369-5,02632161330919i</v>
      </c>
      <c r="CD245" s="223" t="str">
        <f t="shared" ca="1" si="395"/>
        <v>7,10679826709489+2,34776902323675i</v>
      </c>
      <c r="CE245" s="223" t="str">
        <f t="shared" ca="1" si="396"/>
        <v>-7,44851731155155+0,733614922946587i</v>
      </c>
      <c r="CF245" s="223" t="str">
        <f t="shared" ca="1" si="397"/>
        <v>6,51221611640107-3,68912486220502i</v>
      </c>
      <c r="CG245" s="223" t="str">
        <f t="shared" ca="1" si="398"/>
        <v>-4,45854569817318+6,01165295513259i</v>
      </c>
      <c r="CH245" s="223" t="str">
        <f t="shared" ca="1" si="399"/>
        <v>1,6398758306378-7,30269869676567i</v>
      </c>
      <c r="CI245" s="223" t="str">
        <f t="shared" ca="1" si="400"/>
        <v>1,46016473315077+7,34074382795884i</v>
      </c>
      <c r="CJ245" s="223" t="str">
        <f t="shared" ca="1" si="401"/>
        <v>-4,3096695185925-6,11926054651766i</v>
      </c>
      <c r="CK245" s="223" t="str">
        <f t="shared" ca="1" si="402"/>
        <v>6,41971910236617+3,84783155067473i</v>
      </c>
      <c r="CL245" s="223" t="str">
        <f t="shared" ca="1" si="403"/>
        <v>-7,42827014592505-0,916189737342421i</v>
      </c>
      <c r="CM245" s="223" t="str">
        <f t="shared" ca="1" si="404"/>
        <v>7,16227496844601-2,17265235875986i</v>
      </c>
      <c r="CN245" s="223" t="str">
        <f t="shared" ca="1" si="405"/>
        <v>-5,66737315244303+4,88870970161054i</v>
      </c>
      <c r="CO245" s="223" t="str">
        <f t="shared" ca="1" si="406"/>
        <v>3,20006068190424-6,76595984526835i</v>
      </c>
      <c r="CP245" s="223" t="str">
        <f t="shared" ca="1" si="407"/>
        <v>-0,183680236043353+7,48230329287313i</v>
      </c>
      <c r="CQ245" s="223" t="str">
        <f t="shared" ca="1" si="408"/>
        <v>-2,86421615446891-6,91482948568743i</v>
      </c>
      <c r="CR245" s="223" t="str">
        <f t="shared" ca="1" si="409"/>
        <v>5,42066893776126+5,16090585680879i</v>
      </c>
      <c r="CS245" s="223" t="str">
        <f t="shared" ca="1" si="410"/>
        <v>-7,04704069620794-2,52147147944255i</v>
      </c>
      <c r="CT245" s="223" t="str">
        <f t="shared" ca="1" si="411"/>
        <v>7,46427776886832-0,550598206345826i</v>
      </c>
      <c r="CU245" s="223" t="str">
        <f t="shared" ca="1" si="412"/>
        <v>-6,60079041495106+3,52819598287047i</v>
      </c>
      <c r="CV245" s="223" t="str">
        <f t="shared" ca="1" si="413"/>
        <v>4,60473621654114-5,90042416879731i</v>
      </c>
      <c r="CW245" s="223" t="str">
        <f t="shared" ca="1" si="414"/>
        <v>-1,81859912825065+7,26025469294149i</v>
      </c>
      <c r="CX245" s="223" t="str">
        <f t="shared" ca="1" si="415"/>
        <v>-1,27957408702027-7,37436716955965i</v>
      </c>
      <c r="CY245" s="223" t="str">
        <f t="shared" ca="1" si="416"/>
        <v>4,15819735524268+6,22318212416332i</v>
      </c>
      <c r="CZ245" s="223" t="str">
        <f t="shared" ca="1" si="417"/>
        <v>-6,32335508959288-4,00422044929757i</v>
      </c>
      <c r="DA245" s="223" t="str">
        <f t="shared" ca="1" si="418"/>
        <v>7,40354846812275+1,0982126733062i</v>
      </c>
      <c r="DB245" s="223" t="str">
        <f t="shared" ca="1" si="419"/>
        <v>-7,21343738316862+1,9962269697503i</v>
      </c>
      <c r="DC245" s="223" t="str">
        <f t="shared" ca="1" si="420"/>
        <v>5,78564118757877-4,74815301398819i</v>
      </c>
      <c r="DD245" s="223" t="str">
        <f t="shared" ca="1" si="421"/>
        <v>-3,36514185019751+6,68538864417786i</v>
      </c>
      <c r="DE245" s="223" t="str">
        <f t="shared" ca="1" si="422"/>
        <v>0,367249829973641-7,47554202436435i</v>
      </c>
      <c r="DF245" s="223" t="str">
        <f t="shared" ca="1" si="423"/>
        <v>2,69365509550573+6,9830382515141i</v>
      </c>
      <c r="DG245" s="223" t="str">
        <f t="shared" ca="1" si="424"/>
        <v>-5,2923813636043-5,29238136360438i</v>
      </c>
      <c r="DH245" s="223" t="str">
        <f t="shared" ca="1" si="425"/>
        <v>6,98303825151406+2,69365509550583i</v>
      </c>
      <c r="DI245" s="223" t="str">
        <f t="shared" ca="1" si="426"/>
        <v>-7,47554202436435+0,367249829973534i</v>
      </c>
      <c r="DJ245" s="223" t="str">
        <f t="shared" ca="1" si="427"/>
        <v>6,6853886441781-3,36514185019704i</v>
      </c>
      <c r="DK245" s="223" t="str">
        <f t="shared" ca="1" si="428"/>
        <v>-4,74815301398827+5,78564118757871i</v>
      </c>
      <c r="DL245" s="223" t="str">
        <f t="shared" ca="1" si="429"/>
        <v>1,99622696975041-7,21343738316859i</v>
      </c>
      <c r="DM245" s="223" t="str">
        <f t="shared" ca="1" si="430"/>
        <v>1,09821267330609+7,40354846812276i</v>
      </c>
      <c r="DN245" s="223" t="str">
        <f t="shared" ca="1" si="431"/>
        <v>-4,00422044929712-6,32335508959317i</v>
      </c>
      <c r="DO245" s="223" t="str">
        <f t="shared" ca="1" si="432"/>
        <v>6,22318212416326+4,15819735524277i</v>
      </c>
      <c r="DP245" s="223" t="str">
        <f t="shared" ca="1" si="433"/>
        <v>-7,37436716955964-1,27957408702038i</v>
      </c>
      <c r="DQ245" s="223" t="str">
        <f t="shared" ca="1" si="434"/>
        <v>7,26025469294152-1,81859912825054i</v>
      </c>
      <c r="DR245" s="223" t="str">
        <f t="shared" ca="1" si="435"/>
        <v>-5,90042416879764+4,60473621654072i</v>
      </c>
      <c r="DS245" s="223" t="str">
        <f t="shared" ca="1" si="436"/>
        <v>3,52819598287093-6,6007904149508i</v>
      </c>
      <c r="DT245" s="223" t="str">
        <f t="shared" ca="1" si="437"/>
        <v>-0,550598206345932+7,46427776886831i</v>
      </c>
      <c r="DU245" s="223" t="str">
        <f t="shared" ca="1" si="438"/>
        <v>-2,52147147944245-7,04704069620797i</v>
      </c>
      <c r="DV245" s="223" t="str">
        <f t="shared" ca="1" si="439"/>
        <v>5,16090585680871+5,42066893776133i</v>
      </c>
      <c r="DW245" s="223" t="str">
        <f t="shared" ca="1" si="440"/>
        <v>-6,9148294856874-2,86421615446901i</v>
      </c>
      <c r="DX245" s="223" t="str">
        <f t="shared" ca="1" si="441"/>
        <v>7,48230329287313-0,183680236043247i</v>
      </c>
      <c r="DY245" s="223" t="str">
        <f t="shared" ca="1" si="442"/>
        <v>-6,76595984526857+3,20006068190376i</v>
      </c>
      <c r="DZ245" s="223" t="str">
        <f t="shared" ca="1" si="443"/>
        <v>4,88870970161061-5,66737315244296i</v>
      </c>
      <c r="EA245" s="223" t="str">
        <f t="shared" ca="1" si="444"/>
        <v>-2,17265235875996+7,16227496844597i</v>
      </c>
      <c r="EB245" s="223" t="str">
        <f t="shared" ca="1" si="445"/>
        <v>-0,916189737342308-7,42827014592507i</v>
      </c>
      <c r="EC245" s="223" t="str">
        <f t="shared" ca="1" si="446"/>
        <v>3,84783155067427+6,41971910236644i</v>
      </c>
      <c r="ED245" s="223" t="str">
        <f t="shared" ca="1" si="447"/>
        <v>-6,1192605465176-4,30966951859259i</v>
      </c>
      <c r="EE245" s="223" t="str">
        <f t="shared" ca="1" si="448"/>
        <v>7,34074382795882+1,46016473315087i</v>
      </c>
      <c r="EF245" s="223" t="str">
        <f t="shared" ca="1" si="449"/>
        <v>-7,30269869676569+1,6398758306377i</v>
      </c>
      <c r="EG245" s="223" t="str">
        <f t="shared" ca="1" si="450"/>
        <v>6,01165295513279-4,45854569817292i</v>
      </c>
      <c r="EH245" s="223" t="str">
        <f t="shared" ca="1" si="451"/>
        <v>-3,6891248622053+6,51221611640091i</v>
      </c>
      <c r="EI245" s="223" t="str">
        <f t="shared" ca="1" si="452"/>
        <v>0,733614922946905-7,44851731155152i</v>
      </c>
      <c r="EJ245" s="223" t="str">
        <f t="shared" ca="1" si="453"/>
        <v>2,34776902323665+7,10679826709493i</v>
      </c>
      <c r="EK245" s="223" t="str">
        <f t="shared" ca="1" si="454"/>
        <v>-5,02632161330895-5,54569130363711i</v>
      </c>
      <c r="EL245" s="223" t="str">
        <f t="shared" ca="1" si="455"/>
        <v>6,84245548514041+3,03305191672101i</v>
      </c>
      <c r="EM245" s="223" t="str">
        <f t="shared" ca="1" si="456"/>
        <v>-7,48455750165987-2,12732033300831E-13i</v>
      </c>
      <c r="EN245" s="223"/>
      <c r="EO245" s="223"/>
      <c r="EP245" s="223"/>
    </row>
    <row r="246" spans="1:146">
      <c r="A246" s="249">
        <f t="shared" si="323"/>
        <v>2.8515625000000021E-3</v>
      </c>
      <c r="B246" s="248">
        <v>146</v>
      </c>
      <c r="C246" s="247">
        <f t="shared" si="324"/>
        <v>29200</v>
      </c>
      <c r="N246" s="246">
        <f t="shared" ca="1" si="327"/>
        <v>17.484319833395716</v>
      </c>
      <c r="O246" s="223">
        <f t="shared" ca="1" si="328"/>
        <v>7.4843198333957153</v>
      </c>
      <c r="P246" s="223" t="str">
        <f t="shared" ca="1" si="329"/>
        <v>-6,76574499570116+3,19995906562963i</v>
      </c>
      <c r="Q246" s="223" t="str">
        <f t="shared" ca="1" si="330"/>
        <v>4,74800223883899-5,78545746752496i</v>
      </c>
      <c r="R246" s="223" t="str">
        <f t="shared" ca="1" si="331"/>
        <v>-1,81854137957186+7,26002414729768i</v>
      </c>
      <c r="S246" s="223" t="str">
        <f t="shared" ca="1" si="332"/>
        <v>-1,46011836636863-7,34051072642452i</v>
      </c>
      <c r="T246" s="223" t="str">
        <f t="shared" ca="1" si="333"/>
        <v>4,45840411935282+6,01146205819335i</v>
      </c>
      <c r="U246" s="223" t="str">
        <f t="shared" ca="1" si="334"/>
        <v>-6,60058081025565-3,52808394682516i</v>
      </c>
      <c r="V246" s="223" t="str">
        <f t="shared" ca="1" si="335"/>
        <v>7,47530464238189+0,367238168147342i</v>
      </c>
      <c r="W246" s="223" t="str">
        <f t="shared" ca="1" si="336"/>
        <v>-6,91460990884248+2,86412520276225i</v>
      </c>
      <c r="X246" s="223" t="str">
        <f t="shared" ca="1" si="337"/>
        <v>5,02616200505615-5,5455152030709i</v>
      </c>
      <c r="Y246" s="223" t="str">
        <f t="shared" ca="1" si="338"/>
        <v>-2,17258336730629+7,16204753409697i</v>
      </c>
      <c r="Z246" s="223" t="str">
        <f t="shared" ca="1" si="339"/>
        <v>-1,09817780012957-7,4033133722586i</v>
      </c>
      <c r="AA246" s="223" t="str">
        <f t="shared" ca="1" si="340"/>
        <v>4,1580653138329+6,22298451022178i</v>
      </c>
      <c r="AB246" s="223" t="str">
        <f t="shared" ca="1" si="341"/>
        <v>-6,41951524749615-3,84770936476821i</v>
      </c>
      <c r="AC246" s="223" t="str">
        <f t="shared" ca="1" si="342"/>
        <v>7,44828078772521+0,733591627381353i</v>
      </c>
      <c r="AD246" s="223" t="str">
        <f t="shared" ca="1" si="343"/>
        <v>-7,04681692106523+2,52139141141338i</v>
      </c>
      <c r="AE246" s="223" t="str">
        <f t="shared" ca="1" si="344"/>
        <v>5,29221330676322-5,29221330676294i</v>
      </c>
      <c r="AF246" s="223" t="str">
        <f t="shared" ca="1" si="345"/>
        <v>-2,52139141141305+7,04681692106535i</v>
      </c>
      <c r="AG246" s="223" t="str">
        <f t="shared" ca="1" si="346"/>
        <v>-0,733591627380962-7,44828078772525i</v>
      </c>
      <c r="AH246" s="223" t="str">
        <f t="shared" ca="1" si="347"/>
        <v>3,84770936476847+6,41951524749599i</v>
      </c>
      <c r="AI246" s="223" t="str">
        <f t="shared" ca="1" si="348"/>
        <v>-6,22298451022197-4,1580653138326i</v>
      </c>
      <c r="AJ246" s="223" t="str">
        <f t="shared" ca="1" si="349"/>
        <v>7,40331337225854+1,09817780012996i</v>
      </c>
      <c r="AK246" s="223" t="str">
        <f t="shared" ca="1" si="350"/>
        <v>-7,16204753409686+2,17258336730667i</v>
      </c>
      <c r="AL246" s="223" t="str">
        <f t="shared" ca="1" si="351"/>
        <v>5,54551520307116-5,02616200505585i</v>
      </c>
      <c r="AM246" s="223" t="str">
        <f t="shared" ca="1" si="352"/>
        <v>-2,86412520276197+6,91460990884259i</v>
      </c>
      <c r="AN246" s="223" t="str">
        <f t="shared" ca="1" si="353"/>
        <v>-0,367238168146951-7,47530464238191i</v>
      </c>
      <c r="AO246" s="223" t="str">
        <f t="shared" ca="1" si="354"/>
        <v>3,52808394682476+6,60058081025586i</v>
      </c>
      <c r="AP246" s="223" t="str">
        <f t="shared" ca="1" si="355"/>
        <v>-6,01146205819358-4,45840411935252i</v>
      </c>
      <c r="AQ246" s="223" t="str">
        <f t="shared" ca="1" si="356"/>
        <v>7,34051072642444+1,46011836636904i</v>
      </c>
      <c r="AR246" s="223" t="str">
        <f t="shared" ca="1" si="357"/>
        <v>7,34051072642444+1,46011836636904i</v>
      </c>
      <c r="AS246" s="223" t="str">
        <f t="shared" ca="1" si="358"/>
        <v>5,78545746752371-4,74800223884052i</v>
      </c>
      <c r="AT246" s="223" t="str">
        <f t="shared" ca="1" si="359"/>
        <v>-3,19995906562685+6,76574499570247i</v>
      </c>
      <c r="AU246" s="223" t="str">
        <f t="shared" ca="1" si="360"/>
        <v>3,3704688243139E-12-7,48431983339572i</v>
      </c>
      <c r="AV246" s="223" t="str">
        <f t="shared" ca="1" si="361"/>
        <v>3,19995906562748+6,76574499570217i</v>
      </c>
      <c r="AW246" s="223" t="str">
        <f t="shared" ca="1" si="362"/>
        <v>-5,78545746752416-4,74800223883998i</v>
      </c>
      <c r="AX246" s="223" t="str">
        <f t="shared" ca="1" si="363"/>
        <v>7,26002414729757+1,81854137957228i</v>
      </c>
      <c r="AY246" s="223" t="str">
        <f t="shared" ca="1" si="364"/>
        <v>-7,3405107264243+1,46011836636974i</v>
      </c>
      <c r="AZ246" s="223" t="str">
        <f t="shared" ca="1" si="365"/>
        <v>6,01146205819221-4,45840411935437i</v>
      </c>
      <c r="BA246" s="223" t="str">
        <f t="shared" ca="1" si="366"/>
        <v>-3,52808394682227+6,60058081025719i</v>
      </c>
      <c r="BB246" s="223" t="str">
        <f t="shared" ca="1" si="367"/>
        <v>0,367238168150708-7,47530464238173i</v>
      </c>
      <c r="BC246" s="223" t="str">
        <f t="shared" ca="1" si="368"/>
        <v>2,86412520275987+6,91460990884346i</v>
      </c>
      <c r="BD246" s="223" t="str">
        <f t="shared" ca="1" si="369"/>
        <v>-5,54551520307006-5,02616200505707i</v>
      </c>
      <c r="BE246" s="223" t="str">
        <f t="shared" ca="1" si="370"/>
        <v>7,16204753409684+2,17258336730671i</v>
      </c>
      <c r="BF246" s="223" t="str">
        <f t="shared" ca="1" si="371"/>
        <v>-7,40331337225844+1,09817780013066i</v>
      </c>
      <c r="BG246" s="223" t="str">
        <f t="shared" ca="1" si="372"/>
        <v>6,2229845102207-4,15806531383452i</v>
      </c>
      <c r="BH246" s="223" t="str">
        <f t="shared" ca="1" si="373"/>
        <v>-3,84770936476603+6,41951524749745i</v>
      </c>
      <c r="BI246" s="223" t="str">
        <f t="shared" ca="1" si="374"/>
        <v>0,733591627384707-7,44828078772488i</v>
      </c>
      <c r="BJ246" s="223" t="str">
        <f t="shared" ca="1" si="375"/>
        <v>2,52139141141096+7,0468169210661i</v>
      </c>
      <c r="BK246" s="223" t="str">
        <f t="shared" ca="1" si="376"/>
        <v>-5,29221330676207-5,2922133067641i</v>
      </c>
      <c r="BL246" s="223" t="str">
        <f t="shared" ca="1" si="377"/>
        <v>7,0468169210652+2,52139141141347i</v>
      </c>
      <c r="BM246" s="223" t="str">
        <f t="shared" ca="1" si="378"/>
        <v>-7,44828078772514+0,733591627382053i</v>
      </c>
      <c r="BN246" s="223" t="str">
        <f t="shared" ca="1" si="379"/>
        <v>6,41951524749499-3,84770936477013i</v>
      </c>
      <c r="BO246" s="223" t="str">
        <f t="shared" ca="1" si="380"/>
        <v>-4,15806531383054+6,22298451022335i</v>
      </c>
      <c r="BP246" s="223" t="str">
        <f t="shared" ca="1" si="381"/>
        <v>1,09817780013329-7,40331337225805i</v>
      </c>
      <c r="BQ246" s="223" t="str">
        <f t="shared" ca="1" si="382"/>
        <v>2,17258336730416+7,16204753409762i</v>
      </c>
      <c r="BR246" s="223" t="str">
        <f t="shared" ca="1" si="383"/>
        <v>-5,02616200505493-5,54551520307199i</v>
      </c>
      <c r="BS246" s="223" t="str">
        <f t="shared" ca="1" si="384"/>
        <v>6,91460990884244+2,86412520276233i</v>
      </c>
      <c r="BT246" s="223" t="str">
        <f t="shared" ca="1" si="385"/>
        <v>-7,47530464238186+0,367238168148045i</v>
      </c>
      <c r="BU246" s="223" t="str">
        <f t="shared" ca="1" si="386"/>
        <v>6,60058081025494-3,52808394682648i</v>
      </c>
      <c r="BV246" s="223" t="str">
        <f t="shared" ca="1" si="387"/>
        <v>-4,45840411935053+6,01146205819506i</v>
      </c>
      <c r="BW246" s="223" t="str">
        <f t="shared" ca="1" si="388"/>
        <v>1,46011836637235-7,34051072642378i</v>
      </c>
      <c r="BX246" s="223" t="str">
        <f t="shared" ca="1" si="389"/>
        <v>1,81854137956969+7,26002414729822i</v>
      </c>
      <c r="BY246" s="223" t="str">
        <f t="shared" ca="1" si="390"/>
        <v>-4,74800223883783-5,78545746752592i</v>
      </c>
      <c r="BZ246" s="223" t="str">
        <f t="shared" ca="1" si="391"/>
        <v>6,76574499570099+3,19995906562999i</v>
      </c>
      <c r="CA246" s="223" t="str">
        <f t="shared" ca="1" si="392"/>
        <v>-7,48431983339572+7,04163076986598E-13i</v>
      </c>
      <c r="CB246" s="223" t="str">
        <f t="shared" ca="1" si="393"/>
        <v>6,76574499570038-3,19995906563126i</v>
      </c>
      <c r="CC246" s="223" t="str">
        <f t="shared" ca="1" si="394"/>
        <v>-4,74800223883691+5,78545746752668i</v>
      </c>
      <c r="CD246" s="223" t="str">
        <f t="shared" ca="1" si="395"/>
        <v>1,81854137957555-7,26002414729675i</v>
      </c>
      <c r="CE246" s="223" t="str">
        <f t="shared" ca="1" si="396"/>
        <v>1,46011836636643+7,34051072642496i</v>
      </c>
      <c r="CF246" s="223" t="str">
        <f t="shared" ca="1" si="397"/>
        <v>-4,45840411935166-6,01146205819422i</v>
      </c>
      <c r="CG246" s="223" t="str">
        <f t="shared" ca="1" si="398"/>
        <v>6,6005808102556+3,52808394682524i</v>
      </c>
      <c r="CH246" s="223" t="str">
        <f t="shared" ca="1" si="399"/>
        <v>-7,47530464238193-0,367238168146639i</v>
      </c>
      <c r="CI246" s="223" t="str">
        <f t="shared" ca="1" si="400"/>
        <v>6,91460990884191-2,86412520276363i</v>
      </c>
      <c r="CJ246" s="223" t="str">
        <f t="shared" ca="1" si="401"/>
        <v>-5,02616200505405+5,5455152030728i</v>
      </c>
      <c r="CK246" s="223" t="str">
        <f t="shared" ca="1" si="402"/>
        <v>2,1725833673026-7,16204753409809i</v>
      </c>
      <c r="CL246" s="223" t="str">
        <f t="shared" ca="1" si="403"/>
        <v>1,09817780012711+7,40331337225897i</v>
      </c>
      <c r="CM246" s="223" t="str">
        <f t="shared" ca="1" si="404"/>
        <v>-4,15806531383172-6,22298451022257i</v>
      </c>
      <c r="CN246" s="223" t="str">
        <f t="shared" ca="1" si="405"/>
        <v>6,41951524749571+3,84770936476893i</v>
      </c>
      <c r="CO246" s="223" t="str">
        <f t="shared" ca="1" si="406"/>
        <v>-7,4482807877253-0,73359162738044i</v>
      </c>
      <c r="CP246" s="223" t="str">
        <f t="shared" ca="1" si="407"/>
        <v>7,04681692106473-2,5213914114148i</v>
      </c>
      <c r="CQ246" s="223" t="str">
        <f t="shared" ca="1" si="408"/>
        <v>-5,29221330676122+5,29221330676494i</v>
      </c>
      <c r="CR246" s="223" t="str">
        <f t="shared" ca="1" si="409"/>
        <v>2,52139141141665-7,04681692106407i</v>
      </c>
      <c r="CS246" s="223" t="str">
        <f t="shared" ca="1" si="410"/>
        <v>0,733591627378488+7,44828078772549i</v>
      </c>
      <c r="CT246" s="223" t="str">
        <f t="shared" ca="1" si="411"/>
        <v>-3,84770936476725-6,41951524749672i</v>
      </c>
      <c r="CU246" s="223" t="str">
        <f t="shared" ca="1" si="412"/>
        <v>6,22298451022148+4,15806531383334i</v>
      </c>
      <c r="CV246" s="223" t="str">
        <f t="shared" ca="1" si="413"/>
        <v>-7,40331337225868-1,09817780012906i</v>
      </c>
      <c r="CW246" s="223" t="str">
        <f t="shared" ca="1" si="414"/>
        <v>7,16204753409644-2,17258336730806i</v>
      </c>
      <c r="CX246" s="223" t="str">
        <f t="shared" ca="1" si="415"/>
        <v>-5,54551520306926+5,02616200505796i</v>
      </c>
      <c r="CY246" s="223" t="str">
        <f t="shared" ca="1" si="416"/>
        <v>2,86412520276544-6,91460990884116i</v>
      </c>
      <c r="CZ246" s="223" t="str">
        <f t="shared" ca="1" si="417"/>
        <v>0,367238168144466+7,47530464238203i</v>
      </c>
      <c r="DA246" s="223" t="str">
        <f t="shared" ca="1" si="418"/>
        <v>-3,52808394682351-6,60058081025653i</v>
      </c>
      <c r="DB246" s="223" t="str">
        <f t="shared" ca="1" si="419"/>
        <v>6,01146205819304+4,45840411935323i</v>
      </c>
      <c r="DC246" s="223" t="str">
        <f t="shared" ca="1" si="420"/>
        <v>-7,34051072642462-1,46011836636814i</v>
      </c>
      <c r="DD246" s="223" t="str">
        <f t="shared" ca="1" si="421"/>
        <v>7,26002414729723-1,81854137957364i</v>
      </c>
      <c r="DE246" s="223" t="str">
        <f t="shared" ca="1" si="422"/>
        <v>-5,78545746752333+4,74800223884098i</v>
      </c>
      <c r="DF246" s="223" t="str">
        <f t="shared" ca="1" si="423"/>
        <v>3,19995906562611-6,76574499570282i</v>
      </c>
      <c r="DG246" s="223" t="str">
        <f t="shared" ca="1" si="424"/>
        <v>-2,87902291091629E-12+7,48431983339572i</v>
      </c>
      <c r="DH246" s="223" t="str">
        <f t="shared" ca="1" si="425"/>
        <v>-3,19995906562822-6,76574499570182i</v>
      </c>
      <c r="DI246" s="223" t="str">
        <f t="shared" ca="1" si="426"/>
        <v>5,78545746752453+4,74800223883951i</v>
      </c>
      <c r="DJ246" s="223" t="str">
        <f t="shared" ca="1" si="427"/>
        <v>-7,26002414729779-1,81854137957139i</v>
      </c>
      <c r="DK246" s="223" t="str">
        <f t="shared" ca="1" si="428"/>
        <v>7,34051072642417-1,46011836637043i</v>
      </c>
      <c r="DL246" s="223" t="str">
        <f t="shared" ca="1" si="429"/>
        <v>-6,01146205819192+4,45840411935476i</v>
      </c>
      <c r="DM246" s="223" t="str">
        <f t="shared" ca="1" si="430"/>
        <v>3,52808394682146-6,60058081025762i</v>
      </c>
      <c r="DN246" s="223" t="str">
        <f t="shared" ca="1" si="431"/>
        <v>-0,367238168150218+7,47530464238175i</v>
      </c>
      <c r="DO246" s="223" t="str">
        <f t="shared" ca="1" si="432"/>
        <v>-2,86412520276052-6,91460990884319i</v>
      </c>
      <c r="DP246" s="223" t="str">
        <f t="shared" ca="1" si="433"/>
        <v>5,54551520307053+5,02616200505655i</v>
      </c>
      <c r="DQ246" s="223" t="str">
        <f t="shared" ca="1" si="434"/>
        <v>-7,16204753409711-2,17258336730583i</v>
      </c>
      <c r="DR246" s="223" t="str">
        <f t="shared" ca="1" si="435"/>
        <v>7,40331337225834-1,09817780013136i</v>
      </c>
      <c r="DS246" s="223" t="str">
        <f t="shared" ca="1" si="436"/>
        <v>-6,22298451022042+4,15806531383493i</v>
      </c>
      <c r="DT246" s="223" t="str">
        <f t="shared" ca="1" si="437"/>
        <v>3,84770936477182-6,41951524749398i</v>
      </c>
      <c r="DU246" s="223" t="str">
        <f t="shared" ca="1" si="438"/>
        <v>-0,733591627384218+7,44828078772493i</v>
      </c>
      <c r="DV246" s="223" t="str">
        <f t="shared" ca="1" si="439"/>
        <v>-2,52139141141163-7,04681692106587i</v>
      </c>
      <c r="DW246" s="223" t="str">
        <f t="shared" ca="1" si="440"/>
        <v>5,29221330676256+5,2922133067636i</v>
      </c>
      <c r="DX246" s="223" t="str">
        <f t="shared" ca="1" si="441"/>
        <v>-7,04681692106551-2,52139141141261i</v>
      </c>
      <c r="DY246" s="223" t="str">
        <f t="shared" ca="1" si="442"/>
        <v>7,44828078772507-0,733591627382755i</v>
      </c>
      <c r="DZ246" s="223" t="str">
        <f t="shared" ca="1" si="443"/>
        <v>-6,41951524749474+3,84770936477055i</v>
      </c>
      <c r="EA246" s="223" t="str">
        <f t="shared" ca="1" si="444"/>
        <v>4,15806531382978-6,22298451022386i</v>
      </c>
      <c r="EB246" s="223" t="str">
        <f t="shared" ca="1" si="445"/>
        <v>-1,09817780013281+7,40331337225812i</v>
      </c>
      <c r="EC246" s="223" t="str">
        <f t="shared" ca="1" si="446"/>
        <v>-2,17258336730483-7,16204753409741i</v>
      </c>
      <c r="ED246" s="223" t="str">
        <f t="shared" ca="1" si="447"/>
        <v>5,02616200505546+5,54551520307152i</v>
      </c>
      <c r="EE246" s="223" t="str">
        <f t="shared" ca="1" si="448"/>
        <v>-6,9146099088428-2,86412520276148i</v>
      </c>
      <c r="EF246" s="223" t="str">
        <f t="shared" ca="1" si="449"/>
        <v>7,47530464238182-0,367238168148749i</v>
      </c>
      <c r="EG246" s="223" t="str">
        <f t="shared" ca="1" si="450"/>
        <v>-6,6005808102547+3,52808394682692i</v>
      </c>
      <c r="EH246" s="223" t="str">
        <f t="shared" ca="1" si="451"/>
        <v>4,45840411934979-6,01146205819561i</v>
      </c>
      <c r="EI246" s="223" t="str">
        <f t="shared" ca="1" si="452"/>
        <v>-1,46011836637187+7,34051072642388i</v>
      </c>
      <c r="EJ246" s="223" t="str">
        <f t="shared" ca="1" si="453"/>
        <v>-1,81854137957037-7,26002414729805i</v>
      </c>
      <c r="EK246" s="223" t="str">
        <f t="shared" ca="1" si="454"/>
        <v>4,74800223883838+5,78545746752547i</v>
      </c>
      <c r="EL246" s="223" t="str">
        <f t="shared" ca="1" si="455"/>
        <v>-6,76574499570137-3,19995906562916i</v>
      </c>
      <c r="EM246" s="223" t="str">
        <f t="shared" ca="1" si="456"/>
        <v>7,48431983339572-1,40832615397319E-12i</v>
      </c>
      <c r="EN246" s="223"/>
      <c r="EO246" s="223"/>
      <c r="EP246" s="223"/>
    </row>
    <row r="247" spans="1:146">
      <c r="A247" s="249">
        <f t="shared" si="323"/>
        <v>2.8710937500000021E-3</v>
      </c>
      <c r="B247" s="248">
        <v>147</v>
      </c>
      <c r="C247" s="247">
        <f t="shared" si="324"/>
        <v>29400</v>
      </c>
      <c r="N247" s="246">
        <f t="shared" ca="1" si="327"/>
        <v>17.484064487449075</v>
      </c>
      <c r="O247" s="223">
        <f t="shared" ca="1" si="328"/>
        <v>7.4840644874490767</v>
      </c>
      <c r="P247" s="223" t="str">
        <f t="shared" ca="1" si="329"/>
        <v>-6,68494827190387+3,36492018542281i</v>
      </c>
      <c r="Q247" s="223" t="str">
        <f t="shared" ca="1" si="330"/>
        <v>4,45825200994991-6,01125696240595i</v>
      </c>
      <c r="R247" s="223" t="str">
        <f t="shared" ca="1" si="331"/>
        <v>-1,27948980037808+7,37388141368065i</v>
      </c>
      <c r="S247" s="223" t="str">
        <f t="shared" ca="1" si="332"/>
        <v>-2,17250924429065-7,16180318326104i</v>
      </c>
      <c r="T247" s="223" t="str">
        <f t="shared" ca="1" si="333"/>
        <v>5,16056590352276+5,42031187365586i</v>
      </c>
      <c r="U247" s="223" t="str">
        <f t="shared" ca="1" si="334"/>
        <v>-7,04657650160476-2,52130538795442i</v>
      </c>
      <c r="V247" s="223" t="str">
        <f t="shared" ca="1" si="335"/>
        <v>7,42778083941019-0,916129387143123i</v>
      </c>
      <c r="W247" s="223" t="str">
        <f t="shared" ca="1" si="336"/>
        <v>-6,22277219782663+4,15792345122566i</v>
      </c>
      <c r="X247" s="223" t="str">
        <f t="shared" ca="1" si="337"/>
        <v>3,68888185639513-6,51178715114793i</v>
      </c>
      <c r="Y247" s="223" t="str">
        <f t="shared" ca="1" si="338"/>
        <v>-0,367225638915396+7,47504960401063i</v>
      </c>
      <c r="Z247" s="223" t="str">
        <f t="shared" ca="1" si="339"/>
        <v>-3,03285212699186-6,84200476674033i</v>
      </c>
      <c r="AA247" s="223" t="str">
        <f t="shared" ca="1" si="340"/>
        <v>5,78526008243879+4,74784024908555i</v>
      </c>
      <c r="AB247" s="223" t="str">
        <f t="shared" ca="1" si="341"/>
        <v>-7,30221766174983-1,63976781061382i</v>
      </c>
      <c r="AC247" s="223" t="str">
        <f t="shared" ca="1" si="342"/>
        <v>7,259776453749-1,81847933556802i</v>
      </c>
      <c r="AD247" s="223" t="str">
        <f t="shared" ca="1" si="343"/>
        <v>-5,66699983772158+4,88838767811638i</v>
      </c>
      <c r="AE247" s="223" t="str">
        <f t="shared" ca="1" si="344"/>
        <v>2,86402748609834-6,91437399994892i</v>
      </c>
      <c r="AF247" s="223" t="str">
        <f t="shared" ca="1" si="345"/>
        <v>0,550561937971093+7,46378609050085i</v>
      </c>
      <c r="AG247" s="223" t="str">
        <f t="shared" ca="1" si="346"/>
        <v>-3,84757809071656-6,41929622997213i</v>
      </c>
      <c r="AH247" s="223" t="str">
        <f t="shared" ca="1" si="347"/>
        <v>6,32293856477991+4,00395668786706i</v>
      </c>
      <c r="AI247" s="223" t="str">
        <f t="shared" ca="1" si="348"/>
        <v>-7,44802667133914-0,733566599101478i</v>
      </c>
      <c r="AJ247" s="223" t="str">
        <f t="shared" ca="1" si="349"/>
        <v>6,98257827280477-2,69347766214074i</v>
      </c>
      <c r="AK247" s="223" t="str">
        <f t="shared" ca="1" si="350"/>
        <v>-5,02599052519913+5,54532600420435i</v>
      </c>
      <c r="AL247" s="223" t="str">
        <f t="shared" ca="1" si="351"/>
        <v>1,99609547656782-7,21296222787295i</v>
      </c>
      <c r="AM247" s="223" t="str">
        <f t="shared" ca="1" si="352"/>
        <v>1,46006855084607+7,34026028687857i</v>
      </c>
      <c r="AN247" s="223" t="str">
        <f t="shared" ca="1" si="353"/>
        <v>-4,60443289862122-5,90003550280768i</v>
      </c>
      <c r="AO247" s="223" t="str">
        <f t="shared" ca="1" si="354"/>
        <v>6,76551416569926+3,19984989116974i</v>
      </c>
      <c r="AP247" s="223" t="str">
        <f t="shared" ca="1" si="355"/>
        <v>-7,48181042714905+0,183668136866983i</v>
      </c>
      <c r="AQ247" s="223" t="str">
        <f t="shared" ca="1" si="356"/>
        <v>6,60035561523494-3,52796357758027i</v>
      </c>
      <c r="AR247" s="223" t="str">
        <f t="shared" ca="1" si="357"/>
        <v>6,60035561523494-3,52796357758027i</v>
      </c>
      <c r="AS247" s="223" t="str">
        <f t="shared" ca="1" si="358"/>
        <v>1,0981403330968-7,4030607900464i</v>
      </c>
      <c r="AT247" s="223" t="str">
        <f t="shared" ca="1" si="359"/>
        <v>2,34761437368141+7,1063301362082i</v>
      </c>
      <c r="AU247" s="223" t="str">
        <f t="shared" ca="1" si="360"/>
        <v>-5,2920327499132-5,29203274991213i</v>
      </c>
      <c r="AV247" s="223" t="str">
        <f t="shared" ca="1" si="361"/>
        <v>7,10633013620864+2,34761437368008i</v>
      </c>
      <c r="AW247" s="223" t="str">
        <f t="shared" ca="1" si="362"/>
        <v>-7,4030607900462+1,09814033309819i</v>
      </c>
      <c r="AX247" s="223" t="str">
        <f t="shared" ca="1" si="363"/>
        <v>6,11885746558538-4,30938563697268i</v>
      </c>
      <c r="AY247" s="223" t="str">
        <f t="shared" ca="1" si="364"/>
        <v>-3,52796357757894+6,60035561523566i</v>
      </c>
      <c r="AZ247" s="223" t="str">
        <f t="shared" ca="1" si="365"/>
        <v>0,183668136867064-7,48181042714905i</v>
      </c>
      <c r="BA247" s="223" t="str">
        <f t="shared" ca="1" si="366"/>
        <v>3,19984989116899+6,76551416569962i</v>
      </c>
      <c r="BB247" s="223" t="str">
        <f t="shared" ca="1" si="367"/>
        <v>-5,90003550280723-4,60443289862179i</v>
      </c>
      <c r="BC247" s="223" t="str">
        <f t="shared" ca="1" si="368"/>
        <v>7,34026028687843+1,46006855084678i</v>
      </c>
      <c r="BD247" s="223" t="str">
        <f t="shared" ca="1" si="369"/>
        <v>-7,21296222787334+1,99609547656641i</v>
      </c>
      <c r="BE247" s="223" t="str">
        <f t="shared" ca="1" si="370"/>
        <v>5,54532600420541-5,02599052519797i</v>
      </c>
      <c r="BF247" s="223" t="str">
        <f t="shared" ca="1" si="371"/>
        <v>-2,69347766214221+6,98257827280421i</v>
      </c>
      <c r="BG247" s="223" t="str">
        <f t="shared" ca="1" si="372"/>
        <v>-0,733566599099916-7,44802667133929i</v>
      </c>
      <c r="BH247" s="223" t="str">
        <f t="shared" ca="1" si="373"/>
        <v>4,00395668786519+6,32293856478109i</v>
      </c>
      <c r="BI247" s="223" t="str">
        <f t="shared" ca="1" si="374"/>
        <v>-6,41929622997099-3,84757809071845i</v>
      </c>
      <c r="BJ247" s="223" t="str">
        <f t="shared" ca="1" si="375"/>
        <v>7,46378609050068+0,550561937973347i</v>
      </c>
      <c r="BK247" s="223" t="str">
        <f t="shared" ca="1" si="376"/>
        <v>-6,91437399994979+2,86402748609625i</v>
      </c>
      <c r="BL247" s="223" t="str">
        <f t="shared" ca="1" si="377"/>
        <v>4,8883876781187-5,66699983771958i</v>
      </c>
      <c r="BM247" s="223" t="str">
        <f t="shared" ca="1" si="378"/>
        <v>-1,81847933557104+7,25977645374825i</v>
      </c>
      <c r="BN247" s="223" t="str">
        <f t="shared" ca="1" si="379"/>
        <v>-1,63976781061099-7,30221766175046i</v>
      </c>
      <c r="BO247" s="223" t="str">
        <f t="shared" ca="1" si="380"/>
        <v>4,74784024908269+5,78526008244113i</v>
      </c>
      <c r="BP247" s="223" t="str">
        <f t="shared" ca="1" si="381"/>
        <v>-6,84200476673881-3,03285212699528i</v>
      </c>
      <c r="BQ247" s="223" t="str">
        <f t="shared" ca="1" si="382"/>
        <v>7,47504960401046-0,367225638919087i</v>
      </c>
      <c r="BR247" s="223" t="str">
        <f t="shared" ca="1" si="383"/>
        <v>-6,5117871511465+3,68888185639765i</v>
      </c>
      <c r="BS247" s="223" t="str">
        <f t="shared" ca="1" si="384"/>
        <v>4,1579234512231-6,22277219782835i</v>
      </c>
      <c r="BT247" s="223" t="str">
        <f t="shared" ca="1" si="385"/>
        <v>-0,916129387140122+7,42778083941056i</v>
      </c>
      <c r="BU247" s="223" t="str">
        <f t="shared" ca="1" si="386"/>
        <v>-2,52130538795725-7,04657650160375i</v>
      </c>
      <c r="BV247" s="223" t="str">
        <f t="shared" ca="1" si="387"/>
        <v>5,4203118736574+5,16056590352114i</v>
      </c>
      <c r="BW247" s="223" t="str">
        <f t="shared" ca="1" si="388"/>
        <v>-7,16180318326168-2,17250924428855i</v>
      </c>
      <c r="BX247" s="223" t="str">
        <f t="shared" ca="1" si="389"/>
        <v>7,37388141368028-1,2794898003802i</v>
      </c>
      <c r="BY247" s="223" t="str">
        <f t="shared" ca="1" si="390"/>
        <v>-6,01125696240486+4,45825200995138i</v>
      </c>
      <c r="BZ247" s="223" t="str">
        <f t="shared" ca="1" si="391"/>
        <v>3,36492018542123-6,68494827190467i</v>
      </c>
      <c r="CA247" s="223" t="str">
        <f t="shared" ca="1" si="392"/>
        <v>1,51463711569855E-12+7,48406448744908i</v>
      </c>
      <c r="CB247" s="223" t="str">
        <f t="shared" ca="1" si="393"/>
        <v>-3,36492018542393-6,6849482719033i</v>
      </c>
      <c r="CC247" s="223" t="str">
        <f t="shared" ca="1" si="394"/>
        <v>6,01125696240654+4,45825200994911i</v>
      </c>
      <c r="CD247" s="223" t="str">
        <f t="shared" ca="1" si="395"/>
        <v>-7,37388141368076-1,27948980037742i</v>
      </c>
      <c r="CE247" s="223" t="str">
        <f t="shared" ca="1" si="396"/>
        <v>7,16180318326086-2,17250924429124i</v>
      </c>
      <c r="CF247" s="223" t="str">
        <f t="shared" ca="1" si="397"/>
        <v>-5,42031187365532+5,16056590352333i</v>
      </c>
      <c r="CG247" s="223" t="str">
        <f t="shared" ca="1" si="398"/>
        <v>2,5213053879544-7,04657650160477i</v>
      </c>
      <c r="CH247" s="223" t="str">
        <f t="shared" ca="1" si="399"/>
        <v>0,916129387143123+7,42778083941019i</v>
      </c>
      <c r="CI247" s="223" t="str">
        <f t="shared" ca="1" si="400"/>
        <v>-4,15792345122562-6,22277219782666i</v>
      </c>
      <c r="CJ247" s="223" t="str">
        <f t="shared" ca="1" si="401"/>
        <v>6,51178715114789+3,68888185639519i</v>
      </c>
      <c r="CK247" s="223" t="str">
        <f t="shared" ca="1" si="402"/>
        <v>-7,4750496040106-0,367225638916273i</v>
      </c>
      <c r="CL247" s="223" t="str">
        <f t="shared" ca="1" si="403"/>
        <v>6,84200476674068-3,03285212699106i</v>
      </c>
      <c r="CM247" s="223" t="str">
        <f t="shared" ca="1" si="404"/>
        <v>-4,74784024908627+5,7852600824382i</v>
      </c>
      <c r="CN247" s="223" t="str">
        <f t="shared" ca="1" si="405"/>
        <v>1,63976781061551-7,30221766174945i</v>
      </c>
      <c r="CO247" s="223" t="str">
        <f t="shared" ca="1" si="406"/>
        <v>1,81847933556676+7,25977645374932i</v>
      </c>
      <c r="CP247" s="223" t="str">
        <f t="shared" ca="1" si="407"/>
        <v>-4,88838767811535-5,66699983772246i</v>
      </c>
      <c r="CQ247" s="223" t="str">
        <f t="shared" ca="1" si="408"/>
        <v>6,9143739999481+2,86402748610033i</v>
      </c>
      <c r="CR247" s="223" t="str">
        <f t="shared" ca="1" si="409"/>
        <v>-7,463786090501+0,550561937968944i</v>
      </c>
      <c r="CS247" s="223" t="str">
        <f t="shared" ca="1" si="410"/>
        <v>6,41929622997326-3,84757809071466i</v>
      </c>
      <c r="CT247" s="223" t="str">
        <f t="shared" ca="1" si="411"/>
        <v>-4,00395668786893+6,32293856477873i</v>
      </c>
      <c r="CU247" s="223" t="str">
        <f t="shared" ca="1" si="412"/>
        <v>0,733566599104522-7,44802667133884i</v>
      </c>
      <c r="CV247" s="223" t="str">
        <f t="shared" ca="1" si="413"/>
        <v>2,69347766213789+6,98257827280587i</v>
      </c>
      <c r="CW247" s="223" t="str">
        <f t="shared" ca="1" si="414"/>
        <v>-5,5453260042023-5,0259905252014i</v>
      </c>
      <c r="CX247" s="223" t="str">
        <f t="shared" ca="1" si="415"/>
        <v>7,2129622278721+1,99609547657087i</v>
      </c>
      <c r="CY247" s="223" t="str">
        <f t="shared" ca="1" si="416"/>
        <v>-7,34026028687933+1,46006855084224i</v>
      </c>
      <c r="CZ247" s="223" t="str">
        <f t="shared" ca="1" si="417"/>
        <v>5,90003550280537-4,60443289862418i</v>
      </c>
      <c r="DA247" s="223" t="str">
        <f t="shared" ca="1" si="418"/>
        <v>-3,19984989116645+6,76551416570082i</v>
      </c>
      <c r="DB247" s="223" t="str">
        <f t="shared" ca="1" si="419"/>
        <v>-0,18366813686988-7,48181042714898i</v>
      </c>
      <c r="DC247" s="223" t="str">
        <f t="shared" ca="1" si="420"/>
        <v>3,52796357758142+6,60035561523433i</v>
      </c>
      <c r="DD247" s="223" t="str">
        <f t="shared" ca="1" si="421"/>
        <v>-6,11885746558701-4,30938563697037i</v>
      </c>
      <c r="DE247" s="223" t="str">
        <f t="shared" ca="1" si="422"/>
        <v>7,40306079004659+1,09814033309551i</v>
      </c>
      <c r="DF247" s="223" t="str">
        <f t="shared" ca="1" si="423"/>
        <v>-7,10633013620766+2,34761437368305i</v>
      </c>
      <c r="DG247" s="223" t="str">
        <f t="shared" ca="1" si="424"/>
        <v>5,29203274991098-5,29203274991434i</v>
      </c>
      <c r="DH247" s="223" t="str">
        <f t="shared" ca="1" si="425"/>
        <v>-2,34761437367854+7,10633013620915i</v>
      </c>
      <c r="DI247" s="223" t="str">
        <f t="shared" ca="1" si="426"/>
        <v>-1,09814033309979-7,40306079004596i</v>
      </c>
      <c r="DJ247" s="223" t="str">
        <f t="shared" ca="1" si="427"/>
        <v>4,30938563697392+6,11885746558451i</v>
      </c>
      <c r="DK247" s="223" t="str">
        <f t="shared" ca="1" si="428"/>
        <v>-6,60035561523637-3,5279635775776i</v>
      </c>
      <c r="DL247" s="223" t="str">
        <f t="shared" ca="1" si="429"/>
        <v>7,48181042714908+0,18366813686555i</v>
      </c>
      <c r="DM247" s="223" t="str">
        <f t="shared" ca="1" si="430"/>
        <v>-6,76551416569897+3,19984989117036i</v>
      </c>
      <c r="DN247" s="223" t="str">
        <f t="shared" ca="1" si="431"/>
        <v>4,60443289862076-5,90003550280804i</v>
      </c>
      <c r="DO247" s="223" t="str">
        <f t="shared" ca="1" si="432"/>
        <v>-1,4600685508455+7,34026028687868i</v>
      </c>
      <c r="DP247" s="223" t="str">
        <f t="shared" ca="1" si="433"/>
        <v>-1,99609547656767-7,21296222787299i</v>
      </c>
      <c r="DQ247" s="223" t="str">
        <f t="shared" ca="1" si="434"/>
        <v>5,02599052519893+5,54532600420453i</v>
      </c>
      <c r="DR247" s="223" t="str">
        <f t="shared" ca="1" si="435"/>
        <v>-6,98257827280483-2,69347766214059i</v>
      </c>
      <c r="DS247" s="223" t="str">
        <f t="shared" ca="1" si="436"/>
        <v>7,44802667133912-0,733566599101635i</v>
      </c>
      <c r="DT247" s="223" t="str">
        <f t="shared" ca="1" si="437"/>
        <v>-6,32293856478028+4,00395668786647i</v>
      </c>
      <c r="DU247" s="223" t="str">
        <f t="shared" ca="1" si="438"/>
        <v>3,84757809071715-6,41929622997177i</v>
      </c>
      <c r="DV247" s="223" t="str">
        <f t="shared" ca="1" si="439"/>
        <v>-0,550561937971837+7,4637860905008i</v>
      </c>
      <c r="DW247" s="223" t="str">
        <f t="shared" ca="1" si="440"/>
        <v>-2,86402748609765-6,9143739999492i</v>
      </c>
      <c r="DX247" s="223" t="str">
        <f t="shared" ca="1" si="441"/>
        <v>5,66699983772057+4,88838767811755i</v>
      </c>
      <c r="DY247" s="223" t="str">
        <f t="shared" ca="1" si="442"/>
        <v>-7,25977645374862-1,81847933556957i</v>
      </c>
      <c r="DZ247" s="223" t="str">
        <f t="shared" ca="1" si="443"/>
        <v>7,30221766175018-1,63976781061226i</v>
      </c>
      <c r="EA247" s="223" t="str">
        <f t="shared" ca="1" si="444"/>
        <v>-5,78526008244031+4,7478402490837i</v>
      </c>
      <c r="EB247" s="223" t="str">
        <f t="shared" ca="1" si="445"/>
        <v>3,03285212699409-6,84200476673933i</v>
      </c>
      <c r="EC247" s="223" t="str">
        <f t="shared" ca="1" si="446"/>
        <v>0,367225638912951+7,47504960401075i</v>
      </c>
      <c r="ED247" s="223" t="str">
        <f t="shared" ca="1" si="447"/>
        <v>-3,6888818563923-6,51178715114953i</v>
      </c>
      <c r="EE247" s="223" t="str">
        <f t="shared" ca="1" si="448"/>
        <v>6,22277219782505+4,15792345122803i</v>
      </c>
      <c r="EF247" s="223" t="str">
        <f t="shared" ca="1" si="449"/>
        <v>-7,42778083940983-0,916129387146005i</v>
      </c>
      <c r="EG247" s="223" t="str">
        <f t="shared" ca="1" si="450"/>
        <v>7,04657650160575-2,52130538795167i</v>
      </c>
      <c r="EH247" s="223" t="str">
        <f t="shared" ca="1" si="451"/>
        <v>-5,16056590352544+5,42031187365332i</v>
      </c>
      <c r="EI247" s="223" t="str">
        <f t="shared" ca="1" si="452"/>
        <v>2,17250924429423-7,16180318325996i</v>
      </c>
      <c r="EJ247" s="223" t="str">
        <f t="shared" ca="1" si="453"/>
        <v>1,27948980037436+7,37388141368129i</v>
      </c>
      <c r="EK247" s="223" t="str">
        <f t="shared" ca="1" si="454"/>
        <v>-4,45825200995276-6,01125696240384i</v>
      </c>
      <c r="EL247" s="223" t="str">
        <f t="shared" ca="1" si="455"/>
        <v>6,68494827190535+3,36492018541988i</v>
      </c>
      <c r="EM247" s="223" t="str">
        <f t="shared" ca="1" si="456"/>
        <v>-7,48406448744908+3,02927423139711E-12i</v>
      </c>
      <c r="EN247" s="223"/>
      <c r="EO247" s="223"/>
      <c r="EP247" s="223"/>
    </row>
    <row r="248" spans="1:146">
      <c r="A248" s="249">
        <f t="shared" si="323"/>
        <v>2.8906250000000021E-3</v>
      </c>
      <c r="B248" s="248">
        <v>148</v>
      </c>
      <c r="C248" s="247">
        <f t="shared" si="324"/>
        <v>29600</v>
      </c>
      <c r="N248" s="246">
        <f t="shared" ca="1" si="327"/>
        <v>17.483790503316666</v>
      </c>
      <c r="O248" s="223">
        <f t="shared" ca="1" si="328"/>
        <v>7.4837905033166647</v>
      </c>
      <c r="P248" s="223" t="str">
        <f t="shared" ca="1" si="329"/>
        <v>-6,60011398280324+3,52783442235288i</v>
      </c>
      <c r="Q248" s="223" t="str">
        <f t="shared" ca="1" si="330"/>
        <v>4,1577712337975-6,22254438834619i</v>
      </c>
      <c r="R248" s="223" t="str">
        <f t="shared" ca="1" si="331"/>
        <v>-0,733539743960584+7,44775400651518i</v>
      </c>
      <c r="S248" s="223" t="str">
        <f t="shared" ca="1" si="332"/>
        <v>-2,86392263691053-6,91412087161659i</v>
      </c>
      <c r="T248" s="223" t="str">
        <f t="shared" ca="1" si="333"/>
        <v>5,78504828984061+4,74766643539171i</v>
      </c>
      <c r="U248" s="223" t="str">
        <f t="shared" ca="1" si="334"/>
        <v>-7,33999156727449-1,46001509919321i</v>
      </c>
      <c r="V248" s="223" t="str">
        <f t="shared" ca="1" si="335"/>
        <v>7,16154099679334-2,17242971089538i</v>
      </c>
      <c r="W248" s="223" t="str">
        <f t="shared" ca="1" si="336"/>
        <v>-5,29183901387463+5,29183901387477i</v>
      </c>
      <c r="X248" s="223" t="str">
        <f t="shared" ca="1" si="337"/>
        <v>2,1724297108952-7,16154099679339i</v>
      </c>
      <c r="Y248" s="223" t="str">
        <f t="shared" ca="1" si="338"/>
        <v>1,46001509919342+7,33999156727444i</v>
      </c>
      <c r="Z248" s="223" t="str">
        <f t="shared" ca="1" si="339"/>
        <v>-4,74766643539185-5,78504828984049i</v>
      </c>
      <c r="AA248" s="223" t="str">
        <f t="shared" ca="1" si="340"/>
        <v>6,91412087161667+2,86392263691034i</v>
      </c>
      <c r="AB248" s="223" t="str">
        <f t="shared" ca="1" si="341"/>
        <v>-7,44775400651516+0,733539743960765i</v>
      </c>
      <c r="AC248" s="223" t="str">
        <f t="shared" ca="1" si="342"/>
        <v>6,22254438834608-4,15777123379767i</v>
      </c>
      <c r="AD248" s="223" t="str">
        <f t="shared" ca="1" si="343"/>
        <v>-3,52783442235272+6,60011398280333i</v>
      </c>
      <c r="AE248" s="223" t="str">
        <f t="shared" ca="1" si="344"/>
        <v>-2,09033805980292E-13-7,48379050331666i</v>
      </c>
      <c r="AF248" s="223" t="str">
        <f t="shared" ca="1" si="345"/>
        <v>3,52783442235304+6,60011398280315i</v>
      </c>
      <c r="AG248" s="223" t="str">
        <f t="shared" ca="1" si="346"/>
        <v>-6,22254438834628-4,15777123379737i</v>
      </c>
      <c r="AH248" s="223" t="str">
        <f t="shared" ca="1" si="347"/>
        <v>7,4477540065152+0,733539743960349i</v>
      </c>
      <c r="AI248" s="223" t="str">
        <f t="shared" ca="1" si="348"/>
        <v>-6,9141208716165+2,86392263691073i</v>
      </c>
      <c r="AJ248" s="223" t="str">
        <f t="shared" ca="1" si="349"/>
        <v>4,74766643539157-5,78504828984072i</v>
      </c>
      <c r="AK248" s="223" t="str">
        <f t="shared" ca="1" si="350"/>
        <v>-1,46001509919306+7,33999156727452i</v>
      </c>
      <c r="AL248" s="223" t="str">
        <f t="shared" ca="1" si="351"/>
        <v>-2,1724297108955-7,1615409967933i</v>
      </c>
      <c r="AM248" s="223" t="str">
        <f t="shared" ca="1" si="352"/>
        <v>5,29183901387492+5,29183901387448i</v>
      </c>
      <c r="AN248" s="223" t="str">
        <f t="shared" ca="1" si="353"/>
        <v>-7,16154099679345-2,172429710895i</v>
      </c>
      <c r="AO248" s="223" t="str">
        <f t="shared" ca="1" si="354"/>
        <v>7,33999156727441-1,46001509919357i</v>
      </c>
      <c r="AP248" s="223" t="str">
        <f t="shared" ca="1" si="355"/>
        <v>-5,78504828984039+4,74766643539197i</v>
      </c>
      <c r="AQ248" s="223" t="str">
        <f t="shared" ca="1" si="356"/>
        <v>2,86392263690739-6,91412087161789i</v>
      </c>
      <c r="AR248" s="223" t="str">
        <f t="shared" ca="1" si="357"/>
        <v>2,86392263690739-6,91412087161789i</v>
      </c>
      <c r="AS248" s="223" t="str">
        <f t="shared" ca="1" si="358"/>
        <v>-4,15777123379781-6,22254438834599i</v>
      </c>
      <c r="AT248" s="223" t="str">
        <f t="shared" ca="1" si="359"/>
        <v>6,6001139828027+3,52783442235389i</v>
      </c>
      <c r="AU248" s="223" t="str">
        <f t="shared" ca="1" si="360"/>
        <v>-7,48379050331666-2,66611311532702E-12i</v>
      </c>
      <c r="AV248" s="223" t="str">
        <f t="shared" ca="1" si="361"/>
        <v>6,60011398280165-3,52783442235585i</v>
      </c>
      <c r="AW248" s="223" t="str">
        <f t="shared" ca="1" si="362"/>
        <v>-4,15777123379596+6,22254438834722i</v>
      </c>
      <c r="AX248" s="223" t="str">
        <f t="shared" ca="1" si="363"/>
        <v>0,733539743960247-7,44775400651522i</v>
      </c>
      <c r="AY248" s="223" t="str">
        <f t="shared" ca="1" si="364"/>
        <v>2,86392263690945+6,91412087161704i</v>
      </c>
      <c r="AZ248" s="223" t="str">
        <f t="shared" ca="1" si="365"/>
        <v>-5,78504828983896-4,74766643539371i</v>
      </c>
      <c r="BA248" s="223" t="str">
        <f t="shared" ca="1" si="366"/>
        <v>7,33999156727515+1,46001509918983i</v>
      </c>
      <c r="BB248" s="223" t="str">
        <f t="shared" ca="1" si="367"/>
        <v>-7,16154099679281+2,17242971089713i</v>
      </c>
      <c r="BC248" s="223" t="str">
        <f t="shared" ca="1" si="368"/>
        <v>5,29183901387433-5,29183901387507i</v>
      </c>
      <c r="BD248" s="223" t="str">
        <f t="shared" ca="1" si="369"/>
        <v>-2,17242971089633+7,16154099679305i</v>
      </c>
      <c r="BE248" s="223" t="str">
        <f t="shared" ca="1" si="370"/>
        <v>-1,46001509919086-7,33999156727495i</v>
      </c>
      <c r="BF248" s="223" t="str">
        <f t="shared" ca="1" si="371"/>
        <v>4,74766643539452+5,7850482898383i</v>
      </c>
      <c r="BG248" s="223" t="str">
        <f t="shared" ca="1" si="372"/>
        <v>-6,91412087161736-2,86392263690867i</v>
      </c>
      <c r="BH248" s="223" t="str">
        <f t="shared" ca="1" si="373"/>
        <v>7,44775400651512-0,733539743961181i</v>
      </c>
      <c r="BI248" s="223" t="str">
        <f t="shared" ca="1" si="374"/>
        <v>-6,22254438834676+4,15777123379666i</v>
      </c>
      <c r="BJ248" s="223" t="str">
        <f t="shared" ca="1" si="375"/>
        <v>3,52783442235502-6,60011398280209i</v>
      </c>
      <c r="BK248" s="223" t="str">
        <f t="shared" ca="1" si="376"/>
        <v>3,60493108566684E-12+7,48379050331666i</v>
      </c>
      <c r="BL248" s="223" t="str">
        <f t="shared" ca="1" si="377"/>
        <v>-3,52783442235463-6,6001139828023i</v>
      </c>
      <c r="BM248" s="223" t="str">
        <f t="shared" ca="1" si="378"/>
        <v>6,22254438834651+4,15777123379703i</v>
      </c>
      <c r="BN248" s="223" t="str">
        <f t="shared" ca="1" si="379"/>
        <v>-7,4477540065151-0,733539743961415i</v>
      </c>
      <c r="BO248" s="223" t="str">
        <f t="shared" ca="1" si="380"/>
        <v>6,91412087161753-2,86392263690826i</v>
      </c>
      <c r="BP248" s="223" t="str">
        <f t="shared" ca="1" si="381"/>
        <v>-4,74766643538894+5,78504828984287i</v>
      </c>
      <c r="BQ248" s="223" t="str">
        <f t="shared" ca="1" si="382"/>
        <v>1,4600150991913-7,33999156727486i</v>
      </c>
      <c r="BR248" s="223" t="str">
        <f t="shared" ca="1" si="383"/>
        <v>2,1724297108959+7,16154099679318i</v>
      </c>
      <c r="BS248" s="223" t="str">
        <f t="shared" ca="1" si="384"/>
        <v>-5,29183901387416-5,29183901387523i</v>
      </c>
      <c r="BT248" s="223" t="str">
        <f t="shared" ca="1" si="385"/>
        <v>7,16154099679268+2,17242971089755i</v>
      </c>
      <c r="BU248" s="223" t="str">
        <f t="shared" ca="1" si="386"/>
        <v>-7,33999156727375+1,4600150991969i</v>
      </c>
      <c r="BV248" s="223" t="str">
        <f t="shared" ca="1" si="387"/>
        <v>5,78504828983911-4,74766643539353i</v>
      </c>
      <c r="BW248" s="223" t="str">
        <f t="shared" ca="1" si="388"/>
        <v>-2,86392263690986+6,91412087161686i</v>
      </c>
      <c r="BX248" s="223" t="str">
        <f t="shared" ca="1" si="389"/>
        <v>-0,733539743959908-7,44775400651525i</v>
      </c>
      <c r="BY248" s="223" t="str">
        <f t="shared" ca="1" si="390"/>
        <v>4,15777123379559+6,22254438834747i</v>
      </c>
      <c r="BZ248" s="223" t="str">
        <f t="shared" ca="1" si="391"/>
        <v>-6,600113982805-3,52783442234958i</v>
      </c>
      <c r="CA248" s="223" t="str">
        <f t="shared" ca="1" si="392"/>
        <v>7,48379050331666-2,32505005778415E-12i</v>
      </c>
      <c r="CB248" s="223" t="str">
        <f t="shared" ca="1" si="393"/>
        <v>-6,60011398280291+3,5278344223535i</v>
      </c>
      <c r="CC248" s="223" t="str">
        <f t="shared" ca="1" si="394"/>
        <v>4,15777123379809-6,2225443883458i</v>
      </c>
      <c r="CD248" s="223" t="str">
        <f t="shared" ca="1" si="395"/>
        <v>-0,7335397439629+7,44775400651495i</v>
      </c>
      <c r="CE248" s="223" t="str">
        <f t="shared" ca="1" si="396"/>
        <v>-2,86392263691396-6,91412087161517i</v>
      </c>
      <c r="CF248" s="223" t="str">
        <f t="shared" ca="1" si="397"/>
        <v>5,78504828984206+4,74766643538993i</v>
      </c>
      <c r="CG248" s="223" t="str">
        <f t="shared" ca="1" si="398"/>
        <v>-7,33999156727461-1,46001509919255i</v>
      </c>
      <c r="CH248" s="223" t="str">
        <f t="shared" ca="1" si="399"/>
        <v>7,16154099679361-2,17242971089447i</v>
      </c>
      <c r="CI248" s="223" t="str">
        <f t="shared" ca="1" si="400"/>
        <v>-5,29183901387629+5,29183901387311i</v>
      </c>
      <c r="CJ248" s="223" t="str">
        <f t="shared" ca="1" si="401"/>
        <v>2,17242971089878-7,1615409967923i</v>
      </c>
      <c r="CK248" s="223" t="str">
        <f t="shared" ca="1" si="402"/>
        <v>1,46001509919544+7,33999156727404i</v>
      </c>
      <c r="CL248" s="223" t="str">
        <f t="shared" ca="1" si="403"/>
        <v>-4,74766643539238-5,78504828984006i</v>
      </c>
      <c r="CM248" s="223" t="str">
        <f t="shared" ca="1" si="404"/>
        <v>6,91412087161638+2,86392263691104i</v>
      </c>
      <c r="CN248" s="223" t="str">
        <f t="shared" ca="1" si="405"/>
        <v>-7,44775400651537+0,733539743958634i</v>
      </c>
      <c r="CO248" s="223" t="str">
        <f t="shared" ca="1" si="406"/>
        <v>6,22254438834806-4,1577712337947i</v>
      </c>
      <c r="CP248" s="223" t="str">
        <f t="shared" ca="1" si="407"/>
        <v>-3,52783442235071+6,6001139828044i</v>
      </c>
      <c r="CQ248" s="223" t="str">
        <f t="shared" ca="1" si="408"/>
        <v>-1,04516902990146E-12-7,48379050331666i</v>
      </c>
      <c r="CR248" s="223" t="str">
        <f t="shared" ca="1" si="409"/>
        <v>3,52783442235255+6,60011398280341i</v>
      </c>
      <c r="CS248" s="223" t="str">
        <f t="shared" ca="1" si="410"/>
        <v>-6,22254438834497-4,15777123379933i</v>
      </c>
      <c r="CT248" s="223" t="str">
        <f t="shared" ca="1" si="411"/>
        <v>7,44775400651558+0,733539743956554i</v>
      </c>
      <c r="CU248" s="223" t="str">
        <f t="shared" ca="1" si="412"/>
        <v>-6,91412087161558+2,86392263691297i</v>
      </c>
      <c r="CV248" s="223" t="str">
        <f t="shared" ca="1" si="413"/>
        <v>4,74766643539109-5,78504828984112i</v>
      </c>
      <c r="CW248" s="223" t="str">
        <f t="shared" ca="1" si="414"/>
        <v>-1,46001509919381+7,33999156727437i</v>
      </c>
      <c r="CX248" s="223" t="str">
        <f t="shared" ca="1" si="415"/>
        <v>-2,17242971089345-7,16154099679392i</v>
      </c>
      <c r="CY248" s="223" t="str">
        <f t="shared" ca="1" si="416"/>
        <v>5,29183901387235+5,29183901387704i</v>
      </c>
      <c r="CZ248" s="223" t="str">
        <f t="shared" ca="1" si="417"/>
        <v>-7,1615409967941-2,17242971089288i</v>
      </c>
      <c r="DA248" s="223" t="str">
        <f t="shared" ca="1" si="418"/>
        <v>7,33999156727425-1,46001509919439i</v>
      </c>
      <c r="DB248" s="223" t="str">
        <f t="shared" ca="1" si="419"/>
        <v>-5,78504828984073+4,74766643539155i</v>
      </c>
      <c r="DC248" s="223" t="str">
        <f t="shared" ca="1" si="420"/>
        <v>2,86392263691242-6,91412087161581i</v>
      </c>
      <c r="DD248" s="223" t="str">
        <f t="shared" ca="1" si="421"/>
        <v>0,733539743957148+7,44775400651552i</v>
      </c>
      <c r="DE248" s="223" t="str">
        <f t="shared" ca="1" si="422"/>
        <v>-4,15777123379983-6,22254438834464i</v>
      </c>
      <c r="DF248" s="223" t="str">
        <f t="shared" ca="1" si="423"/>
        <v>6,60011398280369+3,52783442235203i</v>
      </c>
      <c r="DG248" s="223" t="str">
        <f t="shared" ca="1" si="424"/>
        <v>-7,48379050331666-4,47414117104515E-13i</v>
      </c>
      <c r="DH248" s="223" t="str">
        <f t="shared" ca="1" si="425"/>
        <v>6,60011398280411-3,52783442235124i</v>
      </c>
      <c r="DI248" s="223" t="str">
        <f t="shared" ca="1" si="426"/>
        <v>-4,15777123380022+6,22254438834438i</v>
      </c>
      <c r="DJ248" s="223" t="str">
        <f t="shared" ca="1" si="427"/>
        <v>0,733539743958039-7,44775400651543i</v>
      </c>
      <c r="DK248" s="223" t="str">
        <f t="shared" ca="1" si="428"/>
        <v>2,86392263691159+6,91412087161615i</v>
      </c>
      <c r="DL248" s="223" t="str">
        <f t="shared" ca="1" si="429"/>
        <v>-5,78504828984043-4,74766643539191i</v>
      </c>
      <c r="DM248" s="223" t="str">
        <f t="shared" ca="1" si="430"/>
        <v>7,33999156727416+1,46001509919485i</v>
      </c>
      <c r="DN248" s="223" t="str">
        <f t="shared" ca="1" si="431"/>
        <v>-7,16154099679436+2,17242971089202i</v>
      </c>
      <c r="DO248" s="223" t="str">
        <f t="shared" ca="1" si="432"/>
        <v>5,29183901387268-5,29183901387672i</v>
      </c>
      <c r="DP248" s="223" t="str">
        <f t="shared" ca="1" si="433"/>
        <v>-2,17242971089431+7,16154099679367i</v>
      </c>
      <c r="DQ248" s="223" t="str">
        <f t="shared" ca="1" si="434"/>
        <v>-1,46001509919293-7,33999156727454i</v>
      </c>
      <c r="DR248" s="223" t="str">
        <f t="shared" ca="1" si="435"/>
        <v>4,74766643539039+5,78504828984168i</v>
      </c>
      <c r="DS248" s="223" t="str">
        <f t="shared" ca="1" si="436"/>
        <v>-6,9141208716154-2,8639226369134i</v>
      </c>
      <c r="DT248" s="223" t="str">
        <f t="shared" ca="1" si="437"/>
        <v>7,44775400651492-0,733539743963283i</v>
      </c>
      <c r="DU248" s="223" t="str">
        <f t="shared" ca="1" si="438"/>
        <v>-6,22254438834546+4,15777123379859i</v>
      </c>
      <c r="DV248" s="223" t="str">
        <f t="shared" ca="1" si="439"/>
        <v>3,52783442235297-6,60011398280319i</v>
      </c>
      <c r="DW248" s="223" t="str">
        <f t="shared" ca="1" si="440"/>
        <v>-1,51459302586392E-12+7,48379050331666i</v>
      </c>
      <c r="DX248" s="223" t="str">
        <f t="shared" ca="1" si="441"/>
        <v>-3,52783442234993-6,60011398280482i</v>
      </c>
      <c r="DY248" s="223" t="str">
        <f t="shared" ca="1" si="442"/>
        <v>6,2225443883478+4,15777123379509i</v>
      </c>
      <c r="DZ248" s="223" t="str">
        <f t="shared" ca="1" si="443"/>
        <v>-7,44775400651533-0,733539743959101i</v>
      </c>
      <c r="EA248" s="223" t="str">
        <f t="shared" ca="1" si="444"/>
        <v>6,91412087161672-2,86392263691022i</v>
      </c>
      <c r="EB248" s="223" t="str">
        <f t="shared" ca="1" si="445"/>
        <v>-4,74766643539307+5,78504828983949i</v>
      </c>
      <c r="EC248" s="223" t="str">
        <f t="shared" ca="1" si="446"/>
        <v>1,46001509919632-7,33999156727387i</v>
      </c>
      <c r="ED248" s="223" t="str">
        <f t="shared" ca="1" si="447"/>
        <v>2,17242971089792+7,16154099679257i</v>
      </c>
      <c r="EE248" s="223" t="str">
        <f t="shared" ca="1" si="448"/>
        <v>-5,29183901387566-5,29183901387374i</v>
      </c>
      <c r="EF248" s="223" t="str">
        <f t="shared" ca="1" si="449"/>
        <v>7,16154099679335+2,17242971089533i</v>
      </c>
      <c r="EG248" s="223" t="str">
        <f t="shared" ca="1" si="450"/>
        <v>-7,33999156727475+1,46001509919188i</v>
      </c>
      <c r="EH248" s="223" t="str">
        <f t="shared" ca="1" si="451"/>
        <v>5,78504828984263-4,74766643538924i</v>
      </c>
      <c r="EI248" s="223" t="str">
        <f t="shared" ca="1" si="452"/>
        <v>-2,86392263690771+6,91412087161775i</v>
      </c>
      <c r="EJ248" s="223" t="str">
        <f t="shared" ca="1" si="453"/>
        <v>-0,733539743962221-7,44775400651502i</v>
      </c>
      <c r="EK248" s="223" t="str">
        <f t="shared" ca="1" si="454"/>
        <v>4,15777123379734+6,22254438834629i</v>
      </c>
      <c r="EL248" s="223" t="str">
        <f t="shared" ca="1" si="455"/>
        <v>-6,60011398280249-3,52783442235428i</v>
      </c>
      <c r="EM248" s="223" t="str">
        <f t="shared" ca="1" si="456"/>
        <v>7,48379050331666+3,0071761728699E-12i</v>
      </c>
      <c r="EN248" s="223"/>
      <c r="EO248" s="223"/>
      <c r="EP248" s="223"/>
    </row>
    <row r="249" spans="1:146">
      <c r="A249" s="249">
        <f t="shared" si="323"/>
        <v>2.9101562500000022E-3</v>
      </c>
      <c r="B249" s="248">
        <v>149</v>
      </c>
      <c r="C249" s="247">
        <f t="shared" si="324"/>
        <v>29800</v>
      </c>
      <c r="N249" s="246">
        <f t="shared" ca="1" si="327"/>
        <v>17.483496818229604</v>
      </c>
      <c r="O249" s="223">
        <f t="shared" ca="1" si="328"/>
        <v>7.4834968182296038</v>
      </c>
      <c r="P249" s="223" t="str">
        <f t="shared" ca="1" si="329"/>
        <v>-6,51129322954501+3,68860205326272i</v>
      </c>
      <c r="Q249" s="223" t="str">
        <f t="shared" ca="1" si="330"/>
        <v>3,84728625041307-6,41880932384154i</v>
      </c>
      <c r="R249" s="223" t="str">
        <f t="shared" ca="1" si="331"/>
        <v>-0,183654205566708+7,48124292890094i</v>
      </c>
      <c r="S249" s="223" t="str">
        <f t="shared" ca="1" si="332"/>
        <v>-3,52769598016133-6,59985497567986i</v>
      </c>
      <c r="T249" s="223" t="str">
        <f t="shared" ca="1" si="333"/>
        <v>6,32245896741595+4,00365298618577i</v>
      </c>
      <c r="U249" s="223" t="str">
        <f t="shared" ca="1" si="334"/>
        <v>-7,47448261857359-0,367197784707257i</v>
      </c>
      <c r="V249" s="223" t="str">
        <f t="shared" ca="1" si="335"/>
        <v>6,68444121596193-3,36466495491036i</v>
      </c>
      <c r="W249" s="223" t="str">
        <f t="shared" ca="1" si="336"/>
        <v>-4,15760807110559+6,22230019812049i</v>
      </c>
      <c r="X249" s="223" t="str">
        <f t="shared" ca="1" si="337"/>
        <v>0,55052017763272-7,46321995940572i</v>
      </c>
      <c r="Y249" s="223" t="str">
        <f t="shared" ca="1" si="338"/>
        <v>3,19960718130348+6,76500099880287i</v>
      </c>
      <c r="Z249" s="223" t="str">
        <f t="shared" ca="1" si="339"/>
        <v>-6,11839334785248-4,30905876838633i</v>
      </c>
      <c r="AA249" s="223" t="str">
        <f t="shared" ca="1" si="340"/>
        <v>7,44746173560206+0,733510957788427i</v>
      </c>
      <c r="AB249" s="223" t="str">
        <f t="shared" ca="1" si="341"/>
        <v>-6,84148579800181+3,03262208397159i</v>
      </c>
      <c r="AC249" s="223" t="str">
        <f t="shared" ca="1" si="342"/>
        <v>4,45791384979048-6,01080100621363i</v>
      </c>
      <c r="AD249" s="223" t="str">
        <f t="shared" ca="1" si="343"/>
        <v>-0,916059898370902+7,42721743932741i</v>
      </c>
      <c r="AE249" s="223" t="str">
        <f t="shared" ca="1" si="344"/>
        <v>-2,86381024849332-6,91384954197567i</v>
      </c>
      <c r="AF249" s="223" t="str">
        <f t="shared" ca="1" si="345"/>
        <v>5,89958798280654+4,60408365058426i</v>
      </c>
      <c r="AG249" s="223" t="str">
        <f t="shared" ca="1" si="346"/>
        <v>-7,40249926498886-1,09805703872434i</v>
      </c>
      <c r="AH249" s="223" t="str">
        <f t="shared" ca="1" si="347"/>
        <v>6,9820486415109-2,69327336080622i</v>
      </c>
      <c r="AI249" s="223" t="str">
        <f t="shared" ca="1" si="348"/>
        <v>-4,7474801235447+5,78482126819841i</v>
      </c>
      <c r="AJ249" s="223" t="str">
        <f t="shared" ca="1" si="349"/>
        <v>1,27939275057654-7,37332210189035i</v>
      </c>
      <c r="AK249" s="223" t="str">
        <f t="shared" ca="1" si="350"/>
        <v>2,52111414595443+7,04604201602013i</v>
      </c>
      <c r="AL249" s="223" t="str">
        <f t="shared" ca="1" si="351"/>
        <v>-5,66656999356667-4,88801689199847i</v>
      </c>
      <c r="AM249" s="223" t="str">
        <f t="shared" ca="1" si="352"/>
        <v>7,33970352526393+1,45995780407547i</v>
      </c>
      <c r="AN249" s="223" t="str">
        <f t="shared" ca="1" si="353"/>
        <v>-7,10579111828739+2,34743630621166i</v>
      </c>
      <c r="AO249" s="223" t="str">
        <f t="shared" ca="1" si="354"/>
        <v>5,02560930185115-5,54490538905758i</v>
      </c>
      <c r="AP249" s="223" t="str">
        <f t="shared" ca="1" si="355"/>
        <v>-1,63964343358446+7,3016637856831i</v>
      </c>
      <c r="AQ249" s="223" t="str">
        <f t="shared" ca="1" si="356"/>
        <v>-2,17234445861229-7,16125995768825i</v>
      </c>
      <c r="AR249" s="223" t="str">
        <f t="shared" ca="1" si="357"/>
        <v>-2,17234445861229-7,16125995768825i</v>
      </c>
      <c r="AS249" s="223" t="str">
        <f t="shared" ca="1" si="358"/>
        <v>-7,25922579686453-1,81834140319938i</v>
      </c>
      <c r="AT249" s="223" t="str">
        <f t="shared" ca="1" si="359"/>
        <v>7,21241512186688-1,99594407194154i</v>
      </c>
      <c r="AU249" s="223" t="str">
        <f t="shared" ca="1" si="360"/>
        <v>-5,29163134715707+5,29163134715914i</v>
      </c>
      <c r="AV249" s="223" t="str">
        <f t="shared" ca="1" si="361"/>
        <v>1,9959440719459-7,21241512186568i</v>
      </c>
      <c r="AW249" s="223" t="str">
        <f t="shared" ca="1" si="362"/>
        <v>1,81834140320232+7,2592257968638i</v>
      </c>
      <c r="AX249" s="223" t="str">
        <f t="shared" ca="1" si="363"/>
        <v>-5,16017447258068-5,41990074087887i</v>
      </c>
      <c r="AY249" s="223" t="str">
        <f t="shared" ca="1" si="364"/>
        <v>7,16125995768693+2,17234445861662i</v>
      </c>
      <c r="AZ249" s="223" t="str">
        <f t="shared" ca="1" si="365"/>
        <v>-7,30166378568257+1,63964343358679i</v>
      </c>
      <c r="BA249" s="223" t="str">
        <f t="shared" ca="1" si="366"/>
        <v>5,54490538905747-5,02560930185127i</v>
      </c>
      <c r="BB249" s="223" t="str">
        <f t="shared" ca="1" si="367"/>
        <v>-2,34743630621444+7,10579111828647i</v>
      </c>
      <c r="BC249" s="223" t="str">
        <f t="shared" ca="1" si="368"/>
        <v>-1,45995780407698-7,33970352526363i</v>
      </c>
      <c r="BD249" s="223" t="str">
        <f t="shared" ca="1" si="369"/>
        <v>4,88801689199795+5,66656999356713i</v>
      </c>
      <c r="BE249" s="223" t="str">
        <f t="shared" ca="1" si="370"/>
        <v>-7,04604201601889-2,52111414595789i</v>
      </c>
      <c r="BF249" s="223" t="str">
        <f t="shared" ca="1" si="371"/>
        <v>7,37332210189022-1,27939275057732i</v>
      </c>
      <c r="BG249" s="223" t="str">
        <f t="shared" ca="1" si="372"/>
        <v>-5,78482126819932+4,74748012354359i</v>
      </c>
      <c r="BH249" s="223" t="str">
        <f t="shared" ca="1" si="373"/>
        <v>2,69327336080339-6,98204864151199i</v>
      </c>
      <c r="BI249" s="223" t="str">
        <f t="shared" ca="1" si="374"/>
        <v>1,09805703872428+7,40249926498887i</v>
      </c>
      <c r="BJ249" s="223" t="str">
        <f t="shared" ca="1" si="375"/>
        <v>-4,60408365058249-5,89958798280791i</v>
      </c>
      <c r="BK249" s="223" t="str">
        <f t="shared" ca="1" si="376"/>
        <v>6,91384954197651+2,86381024849131i</v>
      </c>
      <c r="BL249" s="223" t="str">
        <f t="shared" ca="1" si="377"/>
        <v>-7,42721743932751+0,916059898370109i</v>
      </c>
      <c r="BM249" s="223" t="str">
        <f t="shared" ca="1" si="378"/>
        <v>6,01080100621544-4,45791384978804i</v>
      </c>
      <c r="BN249" s="223" t="str">
        <f t="shared" ca="1" si="379"/>
        <v>-3,03262208397009+6,84148579800247i</v>
      </c>
      <c r="BO249" s="223" t="str">
        <f t="shared" ca="1" si="380"/>
        <v>-0,733510957787049-7,4474617356022i</v>
      </c>
      <c r="BP249" s="223" t="str">
        <f t="shared" ca="1" si="381"/>
        <v>4,30905876838884+6,11839334785071i</v>
      </c>
      <c r="BQ249" s="223" t="str">
        <f t="shared" ca="1" si="382"/>
        <v>-6,76500099880324-3,19960718130271i</v>
      </c>
      <c r="BR249" s="223" t="str">
        <f t="shared" ca="1" si="383"/>
        <v>7,46321995940587-0,550520177630544i</v>
      </c>
      <c r="BS249" s="223" t="str">
        <f t="shared" ca="1" si="384"/>
        <v>-6,22230019811922+4,15760807110749i</v>
      </c>
      <c r="BT249" s="223" t="str">
        <f t="shared" ca="1" si="385"/>
        <v>3,36466495491032-6,68444121596196i</v>
      </c>
      <c r="BU249" s="223" t="str">
        <f t="shared" ca="1" si="386"/>
        <v>0,367197784704308+7,47448261857373i</v>
      </c>
      <c r="BV249" s="223" t="str">
        <f t="shared" ca="1" si="387"/>
        <v>-4,00365298618705-6,32245896741514i</v>
      </c>
      <c r="BW249" s="223" t="str">
        <f t="shared" ca="1" si="388"/>
        <v>6,59985497567951+3,52769598016199i</v>
      </c>
      <c r="BX249" s="223" t="str">
        <f t="shared" ca="1" si="389"/>
        <v>-7,48124292890103+0,183654205562973i</v>
      </c>
      <c r="BY249" s="223" t="str">
        <f t="shared" ca="1" si="390"/>
        <v>6,41880932384103-3,84728625041394i</v>
      </c>
      <c r="BZ249" s="223" t="str">
        <f t="shared" ca="1" si="391"/>
        <v>-3,68860205326425+6,51129322954414i</v>
      </c>
      <c r="CA249" s="223" t="str">
        <f t="shared" ca="1" si="392"/>
        <v>-2,92270163052769E-12-7,4834968182296i</v>
      </c>
      <c r="CB249" s="223" t="str">
        <f t="shared" ca="1" si="393"/>
        <v>3,68860205326285+6,51129322954493i</v>
      </c>
      <c r="CC249" s="223" t="str">
        <f t="shared" ca="1" si="394"/>
        <v>-6,4188093238402-3,84728625041531i</v>
      </c>
      <c r="CD249" s="223" t="str">
        <f t="shared" ca="1" si="395"/>
        <v>7,481242928901+0,183654205564359i</v>
      </c>
      <c r="CE249" s="223" t="str">
        <f t="shared" ca="1" si="396"/>
        <v>-6,59985497568016+3,52769598016077i</v>
      </c>
      <c r="CF249" s="223" t="str">
        <f t="shared" ca="1" si="397"/>
        <v>4,00365298618822-6,3224589674144i</v>
      </c>
      <c r="CG249" s="223" t="str">
        <f t="shared" ca="1" si="398"/>
        <v>-0,367197784705692+7,47448261857366i</v>
      </c>
      <c r="CH249" s="223" t="str">
        <f t="shared" ca="1" si="399"/>
        <v>-3,36466495490908-6,68444121596258i</v>
      </c>
      <c r="CI249" s="223" t="str">
        <f t="shared" ca="1" si="400"/>
        <v>6,22230019812258+4,15760807110245i</v>
      </c>
      <c r="CJ249" s="223" t="str">
        <f t="shared" ca="1" si="401"/>
        <v>-7,46321995940579-0,550520177631715i</v>
      </c>
      <c r="CK249" s="223" t="str">
        <f t="shared" ca="1" si="402"/>
        <v>6,76500099880383-3,19960718130146i</v>
      </c>
      <c r="CL249" s="223" t="str">
        <f t="shared" ca="1" si="403"/>
        <v>-4,3090587683839+6,1183933478542i</v>
      </c>
      <c r="CM249" s="223" t="str">
        <f t="shared" ca="1" si="404"/>
        <v>0,733510957788217-7,44746173560208i</v>
      </c>
      <c r="CN249" s="223" t="str">
        <f t="shared" ca="1" si="405"/>
        <v>3,03262208396882+6,84148579800303i</v>
      </c>
      <c r="CO249" s="223" t="str">
        <f t="shared" ca="1" si="406"/>
        <v>-6,01080100621449-4,45791384978933i</v>
      </c>
      <c r="CP249" s="223" t="str">
        <f t="shared" ca="1" si="407"/>
        <v>7,42721743932735+0,916059898371486i</v>
      </c>
      <c r="CQ249" s="223" t="str">
        <f t="shared" ca="1" si="408"/>
        <v>-6,91384954197419+2,8638102484969i</v>
      </c>
      <c r="CR249" s="223" t="str">
        <f t="shared" ca="1" si="409"/>
        <v>4,60408365058376-5,89958798280693i</v>
      </c>
      <c r="CS249" s="223" t="str">
        <f t="shared" ca="1" si="410"/>
        <v>-1,09805703872565+7,40249926498866i</v>
      </c>
      <c r="CT249" s="223" t="str">
        <f t="shared" ca="1" si="411"/>
        <v>-2,69327336080904-6,98204864150981i</v>
      </c>
      <c r="CU249" s="223" t="str">
        <f t="shared" ca="1" si="412"/>
        <v>5,7848212681983+4,74748012354482i</v>
      </c>
      <c r="CV249" s="223" t="str">
        <f t="shared" ca="1" si="413"/>
        <v>-7,37332210188998-1,27939275057869i</v>
      </c>
      <c r="CW249" s="223" t="str">
        <f t="shared" ca="1" si="414"/>
        <v>7,04604201601936-2,52111414595659i</v>
      </c>
      <c r="CX249" s="223" t="str">
        <f t="shared" ca="1" si="415"/>
        <v>-4,88801689199916+5,66656999356608i</v>
      </c>
      <c r="CY249" s="223" t="str">
        <f t="shared" ca="1" si="416"/>
        <v>1,45995780407834-7,33970352526336i</v>
      </c>
      <c r="CZ249" s="223" t="str">
        <f t="shared" ca="1" si="417"/>
        <v>2,34743630621313+7,1057911182869i</v>
      </c>
      <c r="DA249" s="223" t="str">
        <f t="shared" ca="1" si="418"/>
        <v>-5,54490538905669-5,02560930185213i</v>
      </c>
      <c r="DB249" s="223" t="str">
        <f t="shared" ca="1" si="419"/>
        <v>7,30166378568394+1,63964343358068i</v>
      </c>
      <c r="DC249" s="223" t="str">
        <f t="shared" ca="1" si="420"/>
        <v>-7,1612599576874+2,17234445861508i</v>
      </c>
      <c r="DD249" s="223" t="str">
        <f t="shared" ca="1" si="421"/>
        <v>5,16017447258161-5,41990074087798i</v>
      </c>
      <c r="DE249" s="223" t="str">
        <f t="shared" ca="1" si="422"/>
        <v>-1,81834140319634+7,2592257968653i</v>
      </c>
      <c r="DF249" s="223" t="str">
        <f t="shared" ca="1" si="423"/>
        <v>-1,99594407194436-7,2124151218661i</v>
      </c>
      <c r="DG249" s="223" t="str">
        <f t="shared" ca="1" si="424"/>
        <v>5,29163134715609+5,29163134716012i</v>
      </c>
      <c r="DH249" s="223" t="str">
        <f t="shared" ca="1" si="425"/>
        <v>-7,21241512186651-1,99594407194288i</v>
      </c>
      <c r="DI249" s="223" t="str">
        <f t="shared" ca="1" si="426"/>
        <v>7,25922579686492-1,81834140319783i</v>
      </c>
      <c r="DJ249" s="223" t="str">
        <f t="shared" ca="1" si="427"/>
        <v>-5,41990074087693+5,16017447258272i</v>
      </c>
      <c r="DK249" s="223" t="str">
        <f t="shared" ca="1" si="428"/>
        <v>2,17234445861362-7,16125995768785i</v>
      </c>
      <c r="DL249" s="223" t="str">
        <f t="shared" ca="1" si="429"/>
        <v>1,63964343358217+7,3016637856836i</v>
      </c>
      <c r="DM249" s="223" t="str">
        <f t="shared" ca="1" si="430"/>
        <v>-5,02560930185359-5,54490538905537i</v>
      </c>
      <c r="DN249" s="223" t="str">
        <f t="shared" ca="1" si="431"/>
        <v>7,10579111828739+2,34743630621167i</v>
      </c>
      <c r="DO249" s="223" t="str">
        <f t="shared" ca="1" si="432"/>
        <v>-7,33970352526447+1,45995780407276i</v>
      </c>
      <c r="DP249" s="223" t="str">
        <f t="shared" ca="1" si="433"/>
        <v>5,66656999356508-4,88801689200032i</v>
      </c>
      <c r="DQ249" s="223" t="str">
        <f t="shared" ca="1" si="434"/>
        <v>-2,52111414595514+7,04604201601988i</v>
      </c>
      <c r="DR249" s="223" t="str">
        <f t="shared" ca="1" si="435"/>
        <v>-1,27939275057308-7,37332210189096i</v>
      </c>
      <c r="DS249" s="223" t="str">
        <f t="shared" ca="1" si="436"/>
        <v>4,74748012354601+5,78482126819733i</v>
      </c>
      <c r="DT249" s="223" t="str">
        <f t="shared" ca="1" si="437"/>
        <v>-6,98204864151036-2,69327336080761i</v>
      </c>
      <c r="DU249" s="223" t="str">
        <f t="shared" ca="1" si="438"/>
        <v>7,40249926498843-1,09805703872717i</v>
      </c>
      <c r="DV249" s="223" t="str">
        <f t="shared" ca="1" si="439"/>
        <v>-5,89958798280598+4,60408365058497i</v>
      </c>
      <c r="DW249" s="223" t="str">
        <f t="shared" ca="1" si="440"/>
        <v>2,86381024849548-6,91384954197478i</v>
      </c>
      <c r="DX249" s="223" t="str">
        <f t="shared" ca="1" si="441"/>
        <v>0,916059898373013+7,42721743932715i</v>
      </c>
      <c r="DY249" s="223" t="str">
        <f t="shared" ca="1" si="442"/>
        <v>-4,45791384979056-6,01080100621357i</v>
      </c>
      <c r="DZ249" s="223" t="str">
        <f t="shared" ca="1" si="443"/>
        <v>6,84148579800055+3,03262208397441i</v>
      </c>
      <c r="EA249" s="223" t="str">
        <f t="shared" ca="1" si="444"/>
        <v>-7,44746173560193+0,733510957789746i</v>
      </c>
      <c r="EB249" s="223" t="str">
        <f t="shared" ca="1" si="445"/>
        <v>6,11839334785332-4,30905876838515i</v>
      </c>
      <c r="EC249" s="223" t="str">
        <f t="shared" ca="1" si="446"/>
        <v>-3,19960718130699+6,76500099880121i</v>
      </c>
      <c r="ED249" s="223" t="str">
        <f t="shared" ca="1" si="447"/>
        <v>-0,550520177633672-7,46321995940564i</v>
      </c>
      <c r="EE249" s="223" t="str">
        <f t="shared" ca="1" si="448"/>
        <v>4,15760807110373+6,22230019812173i</v>
      </c>
      <c r="EF249" s="223" t="str">
        <f t="shared" ca="1" si="449"/>
        <v>-6,68444121596327-3,3646649549077i</v>
      </c>
      <c r="EG249" s="223" t="str">
        <f t="shared" ca="1" si="450"/>
        <v>7,47448261857358-0,36719778470744i</v>
      </c>
      <c r="EH249" s="223" t="str">
        <f t="shared" ca="1" si="451"/>
        <v>-6,32245896741756+4,00365298618323i</v>
      </c>
      <c r="EI249" s="223" t="str">
        <f t="shared" ca="1" si="452"/>
        <v>3,52769598015942-6,59985497568089i</v>
      </c>
      <c r="EJ249" s="223" t="str">
        <f t="shared" ca="1" si="453"/>
        <v>0,183654205566107+7,48124292890095i</v>
      </c>
      <c r="EK249" s="223" t="str">
        <f t="shared" ca="1" si="454"/>
        <v>-3,84728625041006-6,41880932384335i</v>
      </c>
      <c r="EL249" s="223" t="str">
        <f t="shared" ca="1" si="455"/>
        <v>6,51129322954558+3,6886020532617i</v>
      </c>
      <c r="EM249" s="223" t="str">
        <f t="shared" ca="1" si="456"/>
        <v>-7,4834968182296-1,38618499004116E-12i</v>
      </c>
      <c r="EN249" s="223"/>
      <c r="EO249" s="223"/>
      <c r="EP249" s="223"/>
    </row>
    <row r="250" spans="1:146">
      <c r="A250" s="249">
        <f t="shared" si="323"/>
        <v>2.9296875000000022E-3</v>
      </c>
      <c r="B250" s="248">
        <v>150</v>
      </c>
      <c r="C250" s="247">
        <f t="shared" si="324"/>
        <v>30000</v>
      </c>
      <c r="N250" s="246">
        <f t="shared" ca="1" si="327"/>
        <v>17.48318225573265</v>
      </c>
      <c r="O250" s="223">
        <f t="shared" ca="1" si="328"/>
        <v>7.4831822557326504</v>
      </c>
      <c r="P250" s="223" t="str">
        <f t="shared" ca="1" si="329"/>
        <v>-6,41853951458826+3,84712453297019i</v>
      </c>
      <c r="Q250" s="223" t="str">
        <f t="shared" ca="1" si="330"/>
        <v>3,52754769642657-6,59957755632492i</v>
      </c>
      <c r="R250" s="223" t="str">
        <f t="shared" ca="1" si="331"/>
        <v>0,367182349856879+7,47416843498095i</v>
      </c>
      <c r="S250" s="223" t="str">
        <f t="shared" ca="1" si="332"/>
        <v>-4,15743330954581-6,22203864896313i</v>
      </c>
      <c r="T250" s="223" t="str">
        <f t="shared" ca="1" si="333"/>
        <v>6,76471663767367+3,19947268850556i</v>
      </c>
      <c r="U250" s="223" t="str">
        <f t="shared" ca="1" si="334"/>
        <v>-7,44714868780956+0,733480125271578i</v>
      </c>
      <c r="V250" s="223" t="str">
        <f t="shared" ca="1" si="335"/>
        <v>6,01054834724667-4,45772646513022i</v>
      </c>
      <c r="W250" s="223" t="str">
        <f t="shared" ca="1" si="336"/>
        <v>-2,86368987063739+6,913558924123i</v>
      </c>
      <c r="X250" s="223" t="str">
        <f t="shared" ca="1" si="337"/>
        <v>-1,09801088281998-7,40218810715594i</v>
      </c>
      <c r="Y250" s="223" t="str">
        <f t="shared" ca="1" si="338"/>
        <v>4,74728056720942+5,78457810809982i</v>
      </c>
      <c r="Z250" s="223" t="str">
        <f t="shared" ca="1" si="339"/>
        <v>-7,0457458415679-2,52100817304123i</v>
      </c>
      <c r="AA250" s="223" t="str">
        <f t="shared" ca="1" si="340"/>
        <v>7,33939500699718-1,4598964359765i</v>
      </c>
      <c r="AB250" s="223" t="str">
        <f t="shared" ca="1" si="341"/>
        <v>-5,5446723136214+5,02539805458954i</v>
      </c>
      <c r="AC250" s="223" t="str">
        <f t="shared" ca="1" si="342"/>
        <v>2,172253145942-7,16095894014601i</v>
      </c>
      <c r="AD250" s="223" t="str">
        <f t="shared" ca="1" si="343"/>
        <v>1,81826497074694+7,25892066141149i</v>
      </c>
      <c r="AE250" s="223" t="str">
        <f t="shared" ca="1" si="344"/>
        <v>-5,29140891788327-5,29140891788353i</v>
      </c>
      <c r="AF250" s="223" t="str">
        <f t="shared" ca="1" si="345"/>
        <v>7,25892066141158+1,81826497074657i</v>
      </c>
      <c r="AG250" s="223" t="str">
        <f t="shared" ca="1" si="346"/>
        <v>-7,1609589401461+2,1722531459417i</v>
      </c>
      <c r="AH250" s="223" t="str">
        <f t="shared" ca="1" si="347"/>
        <v>5,02539805458977-5,54467231362119i</v>
      </c>
      <c r="AI250" s="223" t="str">
        <f t="shared" ca="1" si="348"/>
        <v>-1,45989643597608+7,33939500699726i</v>
      </c>
      <c r="AJ250" s="223" t="str">
        <f t="shared" ca="1" si="349"/>
        <v>-2,52100817304093-7,04574584156801i</v>
      </c>
      <c r="AK250" s="223" t="str">
        <f t="shared" ca="1" si="350"/>
        <v>5,78457810809963+4,74728056720966i</v>
      </c>
      <c r="AL250" s="223" t="str">
        <f t="shared" ca="1" si="351"/>
        <v>-7,40218810715601-1,09801088281955i</v>
      </c>
      <c r="AM250" s="223" t="str">
        <f t="shared" ca="1" si="352"/>
        <v>6,91355892412314-2,86368987063708i</v>
      </c>
      <c r="AN250" s="223" t="str">
        <f t="shared" ca="1" si="353"/>
        <v>-4,4577264651299+6,01054834724691i</v>
      </c>
      <c r="AO250" s="223" t="str">
        <f t="shared" ca="1" si="354"/>
        <v>0,733480125271916-7,44714868780953i</v>
      </c>
      <c r="AP250" s="223" t="str">
        <f t="shared" ca="1" si="355"/>
        <v>3,19947268850526+6,76471663767382i</v>
      </c>
      <c r="AQ250" s="223" t="str">
        <f t="shared" ca="1" si="356"/>
        <v>-6,22203864896294-4,15743330954611i</v>
      </c>
      <c r="AR250" s="223" t="str">
        <f t="shared" ca="1" si="357"/>
        <v>-6,22203864896294-4,15743330954611i</v>
      </c>
      <c r="AS250" s="223" t="str">
        <f t="shared" ca="1" si="358"/>
        <v>-6,59957755632551+3,52754769642546i</v>
      </c>
      <c r="AT250" s="223" t="str">
        <f t="shared" ca="1" si="359"/>
        <v>3,84712453296832-6,41853951458937i</v>
      </c>
      <c r="AU250" s="223" t="str">
        <f t="shared" ca="1" si="360"/>
        <v>-1,85549390574059E-12+7,48318225573265i</v>
      </c>
      <c r="AV250" s="223" t="str">
        <f t="shared" ca="1" si="361"/>
        <v>-3,84712453297153-6,41853951458746i</v>
      </c>
      <c r="AW250" s="223" t="str">
        <f t="shared" ca="1" si="362"/>
        <v>6,59957755632376+3,52754769642874i</v>
      </c>
      <c r="AX250" s="223" t="str">
        <f t="shared" ca="1" si="363"/>
        <v>-7,4741684349809+0,367182349857986i</v>
      </c>
      <c r="AY250" s="223" t="str">
        <f t="shared" ca="1" si="364"/>
        <v>6,22203864896493-4,15743330954311i</v>
      </c>
      <c r="AZ250" s="223" t="str">
        <f t="shared" ca="1" si="365"/>
        <v>-3,19947268850524+6,76471663767382i</v>
      </c>
      <c r="BA250" s="223" t="str">
        <f t="shared" ca="1" si="366"/>
        <v>-0,733480125268329-7,44714868780988i</v>
      </c>
      <c r="BB250" s="223" t="str">
        <f t="shared" ca="1" si="367"/>
        <v>4,45772646512991+6,0105483472469i</v>
      </c>
      <c r="BC250" s="223" t="str">
        <f t="shared" ca="1" si="368"/>
        <v>-6,91355892412432-2,86368987063422i</v>
      </c>
      <c r="BD250" s="223" t="str">
        <f t="shared" ca="1" si="369"/>
        <v>7,40218810715611-1,09801088281883i</v>
      </c>
      <c r="BE250" s="223" t="str">
        <f t="shared" ca="1" si="370"/>
        <v>-5,78457810809813+4,74728056721148i</v>
      </c>
      <c r="BF250" s="223" t="str">
        <f t="shared" ca="1" si="371"/>
        <v>2,52100817304232-7,0457458415675i</v>
      </c>
      <c r="BG250" s="223" t="str">
        <f t="shared" ca="1" si="372"/>
        <v>1,45989643597838+7,3393950069968i</v>
      </c>
      <c r="BH250" s="223" t="str">
        <f t="shared" ca="1" si="373"/>
        <v>-5,02539805458813-5,54467231362268i</v>
      </c>
      <c r="BI250" s="223" t="str">
        <f t="shared" ca="1" si="374"/>
        <v>7,16095894014657+2,17225314594016i</v>
      </c>
      <c r="BJ250" s="223" t="str">
        <f t="shared" ca="1" si="375"/>
        <v>-7,25892066141214+1,81826497074436i</v>
      </c>
      <c r="BK250" s="223" t="str">
        <f t="shared" ca="1" si="376"/>
        <v>5,2914089178827-5,2914089178841i</v>
      </c>
      <c r="BL250" s="223" t="str">
        <f t="shared" ca="1" si="377"/>
        <v>-1,81826497074987+7,25892066141075i</v>
      </c>
      <c r="BM250" s="223" t="str">
        <f t="shared" ca="1" si="378"/>
        <v>-2,17225314594206-7,16095894014599i</v>
      </c>
      <c r="BN250" s="223" t="str">
        <f t="shared" ca="1" si="379"/>
        <v>5,54467231361887+5,02539805459233i</v>
      </c>
      <c r="BO250" s="223" t="str">
        <f t="shared" ca="1" si="380"/>
        <v>-7,33939500699719-1,45989643597644i</v>
      </c>
      <c r="BP250" s="223" t="str">
        <f t="shared" ca="1" si="381"/>
        <v>7,04574584156684-2,52100817304419i</v>
      </c>
      <c r="BQ250" s="223" t="str">
        <f t="shared" ca="1" si="382"/>
        <v>-4,74728056720995+5,78457810809939i</v>
      </c>
      <c r="BR250" s="223" t="str">
        <f t="shared" ca="1" si="383"/>
        <v>1,09801088281687-7,4021881071564i</v>
      </c>
      <c r="BS250" s="223" t="str">
        <f t="shared" ca="1" si="384"/>
        <v>2,86368987063605+6,91355892412356i</v>
      </c>
      <c r="BT250" s="223" t="str">
        <f t="shared" ca="1" si="385"/>
        <v>-6,01054834724808-4,45772646512831i</v>
      </c>
      <c r="BU250" s="223" t="str">
        <f t="shared" ca="1" si="386"/>
        <v>7,44714868780934+0,733480125273763i</v>
      </c>
      <c r="BV250" s="223" t="str">
        <f t="shared" ca="1" si="387"/>
        <v>-6,76471663767298+3,19947268850704i</v>
      </c>
      <c r="BW250" s="223" t="str">
        <f t="shared" ca="1" si="388"/>
        <v>4,15743330954765-6,2220386489619i</v>
      </c>
      <c r="BX250" s="223" t="str">
        <f t="shared" ca="1" si="389"/>
        <v>-0,367182349856005+7,47416843498099i</v>
      </c>
      <c r="BY250" s="223" t="str">
        <f t="shared" ca="1" si="390"/>
        <v>-3,52754769642383-6,59957755632639i</v>
      </c>
      <c r="BZ250" s="223" t="str">
        <f t="shared" ca="1" si="391"/>
        <v>6,41853951458848+3,84712453296983i</v>
      </c>
      <c r="CA250" s="223" t="str">
        <f t="shared" ca="1" si="392"/>
        <v>-7,48318225573265-3,71098781148118E-12i</v>
      </c>
      <c r="CB250" s="223" t="str">
        <f t="shared" ca="1" si="393"/>
        <v>6,41853951458836-3,84712453297002i</v>
      </c>
      <c r="CC250" s="223" t="str">
        <f t="shared" ca="1" si="394"/>
        <v>-3,52754769642381+6,5995775563264i</v>
      </c>
      <c r="CD250" s="223" t="str">
        <f t="shared" ca="1" si="395"/>
        <v>-0,36718234985624-7,47416843498098i</v>
      </c>
      <c r="CE250" s="223" t="str">
        <f t="shared" ca="1" si="396"/>
        <v>4,15743330954766+6,22203864896189i</v>
      </c>
      <c r="CF250" s="223" t="str">
        <f t="shared" ca="1" si="397"/>
        <v>-6,76471663767307-3,19947268850682i</v>
      </c>
      <c r="CG250" s="223" t="str">
        <f t="shared" ca="1" si="398"/>
        <v>7,44714868780934-0,733480125273785i</v>
      </c>
      <c r="CH250" s="223" t="str">
        <f t="shared" ca="1" si="399"/>
        <v>-6,01054834724807+4,45772646512833i</v>
      </c>
      <c r="CI250" s="223" t="str">
        <f t="shared" ca="1" si="400"/>
        <v>2,86368987063603-6,91355892412356i</v>
      </c>
      <c r="CJ250" s="223" t="str">
        <f t="shared" ca="1" si="401"/>
        <v>1,09801088281688+7,4021881071564i</v>
      </c>
      <c r="CK250" s="223" t="str">
        <f t="shared" ca="1" si="402"/>
        <v>-4,74728056720997-5,78457810809938i</v>
      </c>
      <c r="CL250" s="223" t="str">
        <f t="shared" ca="1" si="403"/>
        <v>7,04574584156685+2,52100817304417i</v>
      </c>
      <c r="CM250" s="223" t="str">
        <f t="shared" ca="1" si="404"/>
        <v>-7,33939500699719+1,45989643597646i</v>
      </c>
      <c r="CN250" s="223" t="str">
        <f t="shared" ca="1" si="405"/>
        <v>5,544672313624-5,02539805458667i</v>
      </c>
      <c r="CO250" s="223" t="str">
        <f t="shared" ca="1" si="406"/>
        <v>-2,17225314594204+7,160958940146i</v>
      </c>
      <c r="CP250" s="223" t="str">
        <f t="shared" ca="1" si="407"/>
        <v>-1,81826497074989-7,25892066141075i</v>
      </c>
      <c r="CQ250" s="223" t="str">
        <f t="shared" ca="1" si="408"/>
        <v>5,29140891788272+5,29140891788409i</v>
      </c>
      <c r="CR250" s="223" t="str">
        <f t="shared" ca="1" si="409"/>
        <v>-7,25892066141214-1,81826497074434i</v>
      </c>
      <c r="CS250" s="223" t="str">
        <f t="shared" ca="1" si="410"/>
        <v>7,16095894014656-2,17225314594018i</v>
      </c>
      <c r="CT250" s="223" t="str">
        <f t="shared" ca="1" si="411"/>
        <v>-5,02539805458811+5,5446723136227i</v>
      </c>
      <c r="CU250" s="223" t="str">
        <f t="shared" ca="1" si="412"/>
        <v>1,45989643597836-7,3393950069968i</v>
      </c>
      <c r="CV250" s="223" t="str">
        <f t="shared" ca="1" si="413"/>
        <v>2,52100817304234+7,0457458415675i</v>
      </c>
      <c r="CW250" s="223" t="str">
        <f t="shared" ca="1" si="414"/>
        <v>-5,78457810809815-4,74728056721147i</v>
      </c>
      <c r="CX250" s="223" t="str">
        <f t="shared" ca="1" si="415"/>
        <v>7,40218810715612+1,0980108828188i</v>
      </c>
      <c r="CY250" s="223" t="str">
        <f t="shared" ca="1" si="416"/>
        <v>-6,91355892412431+2,86368987063424i</v>
      </c>
      <c r="CZ250" s="223" t="str">
        <f t="shared" ca="1" si="417"/>
        <v>4,45772646512988-6,01054834724691i</v>
      </c>
      <c r="DA250" s="223" t="str">
        <f t="shared" ca="1" si="418"/>
        <v>-0,733480125275715+7,44714868780915i</v>
      </c>
      <c r="DB250" s="223" t="str">
        <f t="shared" ca="1" si="419"/>
        <v>-3,19947268850526-6,76471663767382i</v>
      </c>
      <c r="DC250" s="223" t="str">
        <f t="shared" ca="1" si="420"/>
        <v>6,22203864896507+4,15743330954291i</v>
      </c>
      <c r="DD250" s="223" t="str">
        <f t="shared" ca="1" si="421"/>
        <v>-7,4741684349809-0,367182349857964i</v>
      </c>
      <c r="DE250" s="223" t="str">
        <f t="shared" ca="1" si="422"/>
        <v>6,5995775563237-3,52754769642885i</v>
      </c>
      <c r="DF250" s="223" t="str">
        <f t="shared" ca="1" si="423"/>
        <v>-3,84712453297151+6,41853951458747i</v>
      </c>
      <c r="DG250" s="223" t="str">
        <f t="shared" ca="1" si="424"/>
        <v>-1,98382980767342E-12-7,48318225573265i</v>
      </c>
      <c r="DH250" s="223" t="str">
        <f t="shared" ca="1" si="425"/>
        <v>3,84712453296835+6,41853951458937i</v>
      </c>
      <c r="DI250" s="223" t="str">
        <f t="shared" ca="1" si="426"/>
        <v>-6,59957755632557-3,52754769642535i</v>
      </c>
      <c r="DJ250" s="223" t="str">
        <f t="shared" ca="1" si="427"/>
        <v>7,47416843498107-0,36718234985428i</v>
      </c>
      <c r="DK250" s="223" t="str">
        <f t="shared" ca="1" si="428"/>
        <v>-6,22203864896286+4,15743330954621i</v>
      </c>
      <c r="DL250" s="223" t="str">
        <f t="shared" ca="1" si="429"/>
        <v>3,1994726885086-6,76471663767224i</v>
      </c>
      <c r="DM250" s="223" t="str">
        <f t="shared" ca="1" si="430"/>
        <v>0,733480125272044+7,44714868780951i</v>
      </c>
      <c r="DN250" s="223" t="str">
        <f t="shared" ca="1" si="431"/>
        <v>-4,45772646513307-6,01054834724455i</v>
      </c>
      <c r="DO250" s="223" t="str">
        <f t="shared" ca="1" si="432"/>
        <v>6,9135589241229+2,86368987063764i</v>
      </c>
      <c r="DP250" s="223" t="str">
        <f t="shared" ca="1" si="433"/>
        <v>-7,40218810715554+1,09801088282273i</v>
      </c>
      <c r="DQ250" s="223" t="str">
        <f t="shared" ca="1" si="434"/>
        <v>5,78457810810049-4,74728056720862i</v>
      </c>
      <c r="DR250" s="223" t="str">
        <f t="shared" ca="1" si="435"/>
        <v>-2,52100817303861+7,04574584156884i</v>
      </c>
      <c r="DS250" s="223" t="str">
        <f t="shared" ca="1" si="436"/>
        <v>-1,45989643597475-7,33939500699753i</v>
      </c>
      <c r="DT250" s="223" t="str">
        <f t="shared" ca="1" si="437"/>
        <v>5,02539805459105+5,54467231362003i</v>
      </c>
      <c r="DU250" s="223" t="str">
        <f t="shared" ca="1" si="438"/>
        <v>-7,16095894014549-2,17225314594371i</v>
      </c>
      <c r="DV250" s="223" t="str">
        <f t="shared" ca="1" si="439"/>
        <v>7,25892066141117-1,81826497074819i</v>
      </c>
      <c r="DW250" s="223" t="str">
        <f t="shared" ca="1" si="440"/>
        <v>-5,29140891788532+5,29140891788148i</v>
      </c>
      <c r="DX250" s="223" t="str">
        <f t="shared" ca="1" si="441"/>
        <v>1,81826497074604-7,25892066141172i</v>
      </c>
      <c r="DY250" s="223" t="str">
        <f t="shared" ca="1" si="442"/>
        <v>2,17225314593851+7,16095894014707i</v>
      </c>
      <c r="DZ250" s="223" t="str">
        <f t="shared" ca="1" si="443"/>
        <v>-5,54467231362152-5,02539805458941i</v>
      </c>
      <c r="EA250" s="223" t="str">
        <f t="shared" ca="1" si="444"/>
        <v>7,33939500699796+1,45989643597257i</v>
      </c>
      <c r="EB250" s="223" t="str">
        <f t="shared" ca="1" si="445"/>
        <v>-7,04574584156809+2,5210081730407i</v>
      </c>
      <c r="EC250" s="223" t="str">
        <f t="shared" ca="1" si="446"/>
        <v>4,7472805672069-5,7845781081019i</v>
      </c>
      <c r="ED250" s="223" t="str">
        <f t="shared" ca="1" si="447"/>
        <v>-1,09801088282053+7,40218810715586i</v>
      </c>
      <c r="EE250" s="223" t="str">
        <f t="shared" ca="1" si="448"/>
        <v>-2,86368987063969-6,91355892412205i</v>
      </c>
      <c r="EF250" s="223" t="str">
        <f t="shared" ca="1" si="449"/>
        <v>6,01054834724587+4,45772646513129i</v>
      </c>
      <c r="EG250" s="223" t="str">
        <f t="shared" ca="1" si="450"/>
        <v>-7,44714868780973-0,733480125269837i</v>
      </c>
      <c r="EH250" s="223" t="str">
        <f t="shared" ca="1" si="451"/>
        <v>6,76471663767456-3,19947268850369i</v>
      </c>
      <c r="EI250" s="223" t="str">
        <f t="shared" ca="1" si="452"/>
        <v>-4,15743330954437+6,2220386489641i</v>
      </c>
      <c r="EJ250" s="223" t="str">
        <f t="shared" ca="1" si="453"/>
        <v>0,367182349859712-7,47416843498081i</v>
      </c>
      <c r="EK250" s="223" t="str">
        <f t="shared" ca="1" si="454"/>
        <v>3,52754769642731+6,59957755632453i</v>
      </c>
      <c r="EL250" s="223" t="str">
        <f t="shared" ca="1" si="455"/>
        <v>-6,41853951458657-3,84712453297301i</v>
      </c>
      <c r="EM250" s="223" t="str">
        <f t="shared" ca="1" si="456"/>
        <v>7,48318225573265-2,34678317776423E-13i</v>
      </c>
      <c r="EN250" s="223"/>
      <c r="EO250" s="223"/>
      <c r="EP250" s="223"/>
    </row>
    <row r="251" spans="1:146">
      <c r="A251" s="249">
        <f t="shared" si="323"/>
        <v>2.9492187500000022E-3</v>
      </c>
      <c r="B251" s="248">
        <v>151</v>
      </c>
      <c r="C251" s="247">
        <f t="shared" si="324"/>
        <v>30200</v>
      </c>
      <c r="N251" s="246">
        <f t="shared" ca="1" si="327"/>
        <v>17.482845512536336</v>
      </c>
      <c r="O251" s="223">
        <f t="shared" ca="1" si="328"/>
        <v>7.4828455125363362</v>
      </c>
      <c r="P251" s="223" t="str">
        <f t="shared" ca="1" si="329"/>
        <v>-6,32190870947909+4,00330453918979i</v>
      </c>
      <c r="Q251" s="223" t="str">
        <f t="shared" ca="1" si="330"/>
        <v>3,19932871223683-6,76441222542966i</v>
      </c>
      <c r="R251" s="223" t="str">
        <f t="shared" ca="1" si="331"/>
        <v>0,915980171600787+7,42657103175614i</v>
      </c>
      <c r="S251" s="223" t="str">
        <f t="shared" ca="1" si="332"/>
        <v>-4,74706693958691-5,78431780208921i</v>
      </c>
      <c r="T251" s="223" t="str">
        <f t="shared" ca="1" si="333"/>
        <v>7,10517268517729+2,34723200350875i</v>
      </c>
      <c r="U251" s="223" t="str">
        <f t="shared" ca="1" si="334"/>
        <v>-7,25859400998671+1,81818314882475i</v>
      </c>
      <c r="V251" s="223" t="str">
        <f t="shared" ca="1" si="335"/>
        <v>5,15972537089744-5,4194290346311i</v>
      </c>
      <c r="W251" s="223" t="str">
        <f t="shared" ca="1" si="336"/>
        <v>-1,45983074063747+7,33906473422705i</v>
      </c>
      <c r="X251" s="223" t="str">
        <f t="shared" ca="1" si="337"/>
        <v>-2,69303895912006-6,98144097798919i</v>
      </c>
      <c r="Y251" s="223" t="str">
        <f t="shared" ca="1" si="338"/>
        <v>6,01027787257538+4,45752586744217i</v>
      </c>
      <c r="Z251" s="223" t="str">
        <f t="shared" ca="1" si="339"/>
        <v>-7,46257041845345-0,550472264613455i</v>
      </c>
      <c r="AA251" s="223" t="str">
        <f t="shared" ca="1" si="340"/>
        <v>6,59928057533951-3,52738895678259i</v>
      </c>
      <c r="AB251" s="223" t="str">
        <f t="shared" ca="1" si="341"/>
        <v>-3,68828102586405+6,51072653693398i</v>
      </c>
      <c r="AC251" s="223" t="str">
        <f t="shared" ca="1" si="342"/>
        <v>-0,367165826651285-7,47383209740657i</v>
      </c>
      <c r="AD251" s="223" t="str">
        <f t="shared" ca="1" si="343"/>
        <v>4,30868374123245+6,11786085020935i</v>
      </c>
      <c r="AE251" s="223" t="str">
        <f t="shared" ca="1" si="344"/>
        <v>-6,91324781397612-2,86356100459544i</v>
      </c>
      <c r="AF251" s="223" t="str">
        <f t="shared" ca="1" si="345"/>
        <v>7,37268038495242-1,27928140212508i</v>
      </c>
      <c r="AG251" s="223" t="str">
        <f t="shared" ca="1" si="346"/>
        <v>-5,54442280337092+5,0251719116808i</v>
      </c>
      <c r="AH251" s="223" t="str">
        <f t="shared" ca="1" si="347"/>
        <v>1,99577036040704-7,21178740902738i</v>
      </c>
      <c r="AI251" s="223" t="str">
        <f t="shared" ca="1" si="348"/>
        <v>2,17215539455175+7,16063669699873i</v>
      </c>
      <c r="AJ251" s="223" t="str">
        <f t="shared" ca="1" si="349"/>
        <v>-5,66607681913392-4,88759147680721i</v>
      </c>
      <c r="AK251" s="223" t="str">
        <f t="shared" ca="1" si="350"/>
        <v>7,40185500869632+1,09796147233061i</v>
      </c>
      <c r="AL251" s="223" t="str">
        <f t="shared" ca="1" si="351"/>
        <v>-6,84089036798312+3,03235814799653i</v>
      </c>
      <c r="AM251" s="223" t="str">
        <f t="shared" ca="1" si="352"/>
        <v>4,15724622504968-6,22175865722831i</v>
      </c>
      <c r="AN251" s="223" t="str">
        <f t="shared" ca="1" si="353"/>
        <v>-0,183638221725075+7,48059181936876i</v>
      </c>
      <c r="AO251" s="223" t="str">
        <f t="shared" ca="1" si="354"/>
        <v>-3,84695141236858-6,41825068031474i</v>
      </c>
      <c r="AP251" s="223" t="str">
        <f t="shared" ca="1" si="355"/>
        <v>6,68385945388876+3,36437212049249i</v>
      </c>
      <c r="AQ251" s="223" t="str">
        <f t="shared" ca="1" si="356"/>
        <v>-7,44681356612365+0,733447118667723i</v>
      </c>
      <c r="AR251" s="223" t="str">
        <f t="shared" ca="1" si="357"/>
        <v>-7,44681356612365+0,733447118667723i</v>
      </c>
      <c r="AS251" s="223" t="str">
        <f t="shared" ca="1" si="358"/>
        <v>-2,52089472767695+7,04542878300929i</v>
      </c>
      <c r="AT251" s="223" t="str">
        <f t="shared" ca="1" si="359"/>
        <v>-1,63950073169908-7,30102830533093i</v>
      </c>
      <c r="AU251" s="223" t="str">
        <f t="shared" ca="1" si="360"/>
        <v>5,29117080448737+5,29117080448416i</v>
      </c>
      <c r="AV251" s="223" t="str">
        <f t="shared" ca="1" si="361"/>
        <v>-7,30102830533029-1,63950073170191i</v>
      </c>
      <c r="AW251" s="223" t="str">
        <f t="shared" ca="1" si="362"/>
        <v>7,04542878301026-2,52089472767422i</v>
      </c>
      <c r="AX251" s="223" t="str">
        <f t="shared" ca="1" si="363"/>
        <v>-4,60368294674578+5,89907452829063i</v>
      </c>
      <c r="AY251" s="223" t="str">
        <f t="shared" ca="1" si="364"/>
        <v>0,733447118663201-7,44681356612409i</v>
      </c>
      <c r="AZ251" s="223" t="str">
        <f t="shared" ca="1" si="365"/>
        <v>3,3643721204899+6,68385945389006i</v>
      </c>
      <c r="BA251" s="223" t="str">
        <f t="shared" ca="1" si="366"/>
        <v>-6,41825068031477-3,84695141236852i</v>
      </c>
      <c r="BB251" s="223" t="str">
        <f t="shared" ca="1" si="367"/>
        <v>7,48059181936871-0,183638221727385i</v>
      </c>
      <c r="BC251" s="223" t="str">
        <f t="shared" ca="1" si="368"/>
        <v>-6,22175865722992+4,15724622504726i</v>
      </c>
      <c r="BD251" s="223" t="str">
        <f t="shared" ca="1" si="369"/>
        <v>3,03235814799704-6,8408903679829i</v>
      </c>
      <c r="BE251" s="223" t="str">
        <f t="shared" ca="1" si="370"/>
        <v>1,09796147233226+7,40185500869608i</v>
      </c>
      <c r="BF251" s="223" t="str">
        <f t="shared" ca="1" si="371"/>
        <v>-4,88759147680453-5,66607681913623i</v>
      </c>
      <c r="BG251" s="223" t="str">
        <f t="shared" ca="1" si="372"/>
        <v>7,16063669699836+2,172155394553i</v>
      </c>
      <c r="BH251" s="223" t="str">
        <f t="shared" ca="1" si="373"/>
        <v>-7,21178740902714+1,99577036040793i</v>
      </c>
      <c r="BI251" s="223" t="str">
        <f t="shared" ca="1" si="374"/>
        <v>5,02517191167846-5,54442280337305i</v>
      </c>
      <c r="BJ251" s="223" t="str">
        <f t="shared" ca="1" si="375"/>
        <v>-1,27928140212731+7,37268038495203i</v>
      </c>
      <c r="BK251" s="223" t="str">
        <f t="shared" ca="1" si="376"/>
        <v>-2,86356100459473-6,91324781397641i</v>
      </c>
      <c r="BL251" s="223" t="str">
        <f t="shared" ca="1" si="377"/>
        <v>6,11786085021032+4,30868374123108i</v>
      </c>
      <c r="BM251" s="223" t="str">
        <f t="shared" ca="1" si="378"/>
        <v>-7,47383209740638-0,367165826655032i</v>
      </c>
      <c r="BN251" s="223" t="str">
        <f t="shared" ca="1" si="379"/>
        <v>6,51072653693473-3,68828102586274i</v>
      </c>
      <c r="BO251" s="223" t="str">
        <f t="shared" ca="1" si="380"/>
        <v>-3,52738895678197+6,59928057533985i</v>
      </c>
      <c r="BP251" s="223" t="str">
        <f t="shared" ca="1" si="381"/>
        <v>-0,550472264616448-7,46257041845323i</v>
      </c>
      <c r="BQ251" s="223" t="str">
        <f t="shared" ca="1" si="382"/>
        <v>4,45752586744039+6,01027787257669i</v>
      </c>
      <c r="BR251" s="223" t="str">
        <f t="shared" ca="1" si="383"/>
        <v>-6,98144097798921-2,69303895912004i</v>
      </c>
      <c r="BS251" s="223" t="str">
        <f t="shared" ca="1" si="384"/>
        <v>7,33906473422661-1,45983074063967i</v>
      </c>
      <c r="BT251" s="223" t="str">
        <f t="shared" ca="1" si="385"/>
        <v>-5,41942903463313+5,15972537089529i</v>
      </c>
      <c r="BU251" s="223" t="str">
        <f t="shared" ca="1" si="386"/>
        <v>1,81818314882542-7,25859400998654i</v>
      </c>
      <c r="BV251" s="223" t="str">
        <f t="shared" ca="1" si="387"/>
        <v>2,34723200350951+7,10517268517704i</v>
      </c>
      <c r="BW251" s="223" t="str">
        <f t="shared" ca="1" si="388"/>
        <v>-5,78431780209113-4,74706693958457i</v>
      </c>
      <c r="BX251" s="223" t="str">
        <f t="shared" ca="1" si="389"/>
        <v>7,42657103175587+0,915980171602957i</v>
      </c>
      <c r="BY251" s="223" t="str">
        <f t="shared" ca="1" si="390"/>
        <v>-6,76441222542957+3,19932871223702i</v>
      </c>
      <c r="BZ251" s="223" t="str">
        <f t="shared" ca="1" si="391"/>
        <v>4,00330453918778-6,32190870948037i</v>
      </c>
      <c r="CA251" s="223" t="str">
        <f t="shared" ca="1" si="392"/>
        <v>-2,90045476479661E-12+7,48284551253634i</v>
      </c>
      <c r="CB251" s="223" t="str">
        <f t="shared" ca="1" si="393"/>
        <v>-4,00330453918917-6,32190870947948i</v>
      </c>
      <c r="CC251" s="223" t="str">
        <f t="shared" ca="1" si="394"/>
        <v>6,76441222543027+3,19932871223554i</v>
      </c>
      <c r="CD251" s="223" t="str">
        <f t="shared" ca="1" si="395"/>
        <v>-7,42657103175567+0,915980171604581i</v>
      </c>
      <c r="CE251" s="223" t="str">
        <f t="shared" ca="1" si="396"/>
        <v>5,78431780209009-4,74706693958584i</v>
      </c>
      <c r="CF251" s="223" t="str">
        <f t="shared" ca="1" si="397"/>
        <v>-2,34723200350795+7,10517268517756i</v>
      </c>
      <c r="CG251" s="223" t="str">
        <f t="shared" ca="1" si="398"/>
        <v>-1,81818314882701-7,25859400998614i</v>
      </c>
      <c r="CH251" s="223" t="str">
        <f t="shared" ca="1" si="399"/>
        <v>5,41942903462913+5,1597253708995i</v>
      </c>
      <c r="CI251" s="223" t="str">
        <f t="shared" ca="1" si="400"/>
        <v>-7,33906473422688-1,45983074063827i</v>
      </c>
      <c r="CJ251" s="223" t="str">
        <f t="shared" ca="1" si="401"/>
        <v>6,98144097798861-2,69303895912157i</v>
      </c>
      <c r="CK251" s="223" t="str">
        <f t="shared" ca="1" si="402"/>
        <v>-4,45752586744505+6,01027787257324i</v>
      </c>
      <c r="CL251" s="223" t="str">
        <f t="shared" ca="1" si="403"/>
        <v>0,550472264615022-7,46257041845334i</v>
      </c>
      <c r="CM251" s="223" t="str">
        <f t="shared" ca="1" si="404"/>
        <v>3,52738895678342+6,59928057533907i</v>
      </c>
      <c r="CN251" s="223" t="str">
        <f t="shared" ca="1" si="405"/>
        <v>-6,51072653693544-3,68828102586149i</v>
      </c>
      <c r="CO251" s="223" t="str">
        <f t="shared" ca="1" si="406"/>
        <v>7,47383209740668-0,367165826649026i</v>
      </c>
      <c r="CP251" s="223" t="str">
        <f t="shared" ca="1" si="407"/>
        <v>-6,11786085020925+4,3086837412326i</v>
      </c>
      <c r="CQ251" s="223" t="str">
        <f t="shared" ca="1" si="408"/>
        <v>2,8635610045934-6,91324781397696i</v>
      </c>
      <c r="CR251" s="223" t="str">
        <f t="shared" ca="1" si="409"/>
        <v>1,27928140212139+7,37268038495305i</v>
      </c>
      <c r="CS251" s="223" t="str">
        <f t="shared" ca="1" si="410"/>
        <v>-5,02517191167984-5,5444228033718i</v>
      </c>
      <c r="CT251" s="223" t="str">
        <f t="shared" ca="1" si="411"/>
        <v>7,21178740902758+1,99577036040635i</v>
      </c>
      <c r="CU251" s="223" t="str">
        <f t="shared" ca="1" si="412"/>
        <v>-7,16063669699782+2,17215539455477i</v>
      </c>
      <c r="CV251" s="223" t="str">
        <f t="shared" ca="1" si="413"/>
        <v>4,88759147680876-5,66607681913258i</v>
      </c>
      <c r="CW251" s="223" t="str">
        <f t="shared" ca="1" si="414"/>
        <v>-1,09796147233064+7,40185500869632i</v>
      </c>
      <c r="CX251" s="223" t="str">
        <f t="shared" ca="1" si="415"/>
        <v>-3,03235814799874-6,84089036798214i</v>
      </c>
      <c r="CY251" s="223" t="str">
        <f t="shared" ca="1" si="416"/>
        <v>6,22175865722682+4,1572462250519i</v>
      </c>
      <c r="CZ251" s="223" t="str">
        <f t="shared" ca="1" si="417"/>
        <v>-7,48059181936874-0,183638221725742i</v>
      </c>
      <c r="DA251" s="223" t="str">
        <f t="shared" ca="1" si="418"/>
        <v>6,41825068031382-3,8469514123701i</v>
      </c>
      <c r="DB251" s="223" t="str">
        <f t="shared" ca="1" si="419"/>
        <v>-3,36437212048843+6,6838594538908i</v>
      </c>
      <c r="DC251" s="223" t="str">
        <f t="shared" ca="1" si="420"/>
        <v>-0,733447118664836-7,44681356612393i</v>
      </c>
      <c r="DD251" s="223" t="str">
        <f t="shared" ca="1" si="421"/>
        <v>4,60368294674724+5,89907452828949i</v>
      </c>
      <c r="DE251" s="223" t="str">
        <f t="shared" ca="1" si="422"/>
        <v>-7,04542878301082-2,52089472767267i</v>
      </c>
      <c r="DF251" s="223" t="str">
        <f t="shared" ca="1" si="423"/>
        <v>7,30102830533156-1,63950073169625i</v>
      </c>
      <c r="DG251" s="223" t="str">
        <f t="shared" ca="1" si="424"/>
        <v>-5,29117080448636+5,29117080448517i</v>
      </c>
      <c r="DH251" s="223" t="str">
        <f t="shared" ca="1" si="425"/>
        <v>1,63950073169748-7,30102830533129i</v>
      </c>
      <c r="DI251" s="223" t="str">
        <f t="shared" ca="1" si="426"/>
        <v>2,52089472767149+7,04542878301125i</v>
      </c>
      <c r="DJ251" s="223" t="str">
        <f t="shared" ca="1" si="427"/>
        <v>-5,89907452828872-4,60368294674823i</v>
      </c>
      <c r="DK251" s="223" t="str">
        <f t="shared" ca="1" si="428"/>
        <v>7,44681356612381+0,733447118666088i</v>
      </c>
      <c r="DL251" s="223" t="str">
        <f t="shared" ca="1" si="429"/>
        <v>-6,68385945388811+3,36437212049376i</v>
      </c>
      <c r="DM251" s="223" t="str">
        <f t="shared" ca="1" si="430"/>
        <v>3,84695141237118-6,41825068031317i</v>
      </c>
      <c r="DN251" s="223" t="str">
        <f t="shared" ca="1" si="431"/>
        <v>0,183638221724485+7,48059181936877i</v>
      </c>
      <c r="DO251" s="223" t="str">
        <f t="shared" ca="1" si="432"/>
        <v>-4,15724622505086-6,22175865722751i</v>
      </c>
      <c r="DP251" s="223" t="str">
        <f t="shared" ca="1" si="433"/>
        <v>6,84089036798163+3,03235814799989i</v>
      </c>
      <c r="DQ251" s="223" t="str">
        <f t="shared" ca="1" si="434"/>
        <v>-7,4018550086965+1,0979614723294i</v>
      </c>
      <c r="DR251" s="223" t="str">
        <f t="shared" ca="1" si="435"/>
        <v>5,6660768191334-4,88759147680781i</v>
      </c>
      <c r="DS251" s="223" t="str">
        <f t="shared" ca="1" si="436"/>
        <v>-2,17215539454865+7,16063669699967i</v>
      </c>
      <c r="DT251" s="223" t="str">
        <f t="shared" ca="1" si="437"/>
        <v>-1,99577036040514-7,21178740902792i</v>
      </c>
      <c r="DU251" s="223" t="str">
        <f t="shared" ca="1" si="438"/>
        <v>5,54442280337095+5,02517191168076i</v>
      </c>
      <c r="DV251" s="223" t="str">
        <f t="shared" ca="1" si="439"/>
        <v>-7,37268038495284-1,27928140212262i</v>
      </c>
      <c r="DW251" s="223" t="str">
        <f t="shared" ca="1" si="440"/>
        <v>6,91324781397744-2,86356100459224i</v>
      </c>
      <c r="DX251" s="223" t="str">
        <f t="shared" ca="1" si="441"/>
        <v>-4,30868374123363+6,11786085020852i</v>
      </c>
      <c r="DY251" s="223" t="str">
        <f t="shared" ca="1" si="442"/>
        <v>0,367165826650282-7,47383209740662i</v>
      </c>
      <c r="DZ251" s="223" t="str">
        <f t="shared" ca="1" si="443"/>
        <v>3,68828102586669+6,51072653693249i</v>
      </c>
      <c r="EA251" s="223" t="str">
        <f t="shared" ca="1" si="444"/>
        <v>-6,59928057533848-3,52738895678452i</v>
      </c>
      <c r="EB251" s="223" t="str">
        <f t="shared" ca="1" si="445"/>
        <v>7,46257041845343-0,550472264613768i</v>
      </c>
      <c r="EC251" s="223" t="str">
        <f t="shared" ca="1" si="446"/>
        <v>-6,01027787257398+4,45752586744404i</v>
      </c>
      <c r="ED251" s="223" t="str">
        <f t="shared" ca="1" si="447"/>
        <v>2,69303895912274-6,98144097798816i</v>
      </c>
      <c r="EE251" s="223" t="str">
        <f t="shared" ca="1" si="448"/>
        <v>1,45983074063704+7,33906473422713i</v>
      </c>
      <c r="EF251" s="223" t="str">
        <f t="shared" ca="1" si="449"/>
        <v>-5,15972537089859-5,41942903463i</v>
      </c>
      <c r="EG251" s="223" t="str">
        <f t="shared" ca="1" si="450"/>
        <v>7,2585940099877+1,8181831488208i</v>
      </c>
      <c r="EH251" s="223" t="str">
        <f t="shared" ca="1" si="451"/>
        <v>-7,10517268517788+2,34723200350696i</v>
      </c>
      <c r="EI251" s="223" t="str">
        <f t="shared" ca="1" si="452"/>
        <v>4,74706693958681-5,78431780208929i</v>
      </c>
      <c r="EJ251" s="223" t="str">
        <f t="shared" ca="1" si="453"/>
        <v>-0,915980171598235+7,42657103175645i</v>
      </c>
      <c r="EK251" s="223" t="str">
        <f t="shared" ca="1" si="454"/>
        <v>-3,19932871223459-6,76441222543071i</v>
      </c>
      <c r="EL251" s="223" t="str">
        <f t="shared" ca="1" si="455"/>
        <v>6,32190870947881+4,00330453919023i</v>
      </c>
      <c r="EM251" s="223" t="str">
        <f t="shared" ca="1" si="456"/>
        <v>-7,48284551253634+1,85539986172355E-12i</v>
      </c>
      <c r="EN251" s="223"/>
      <c r="EO251" s="223"/>
      <c r="EP251" s="223"/>
    </row>
    <row r="252" spans="1:146">
      <c r="A252" s="249">
        <f t="shared" si="323"/>
        <v>2.9687500000000022E-3</v>
      </c>
      <c r="B252" s="248">
        <v>152</v>
      </c>
      <c r="C252" s="247">
        <f t="shared" si="324"/>
        <v>30400</v>
      </c>
      <c r="N252" s="246">
        <f t="shared" ca="1" si="327"/>
        <v>17.482485143348232</v>
      </c>
      <c r="O252" s="223">
        <f t="shared" ca="1" si="328"/>
        <v>7.4824851433482316</v>
      </c>
      <c r="P252" s="223" t="str">
        <f t="shared" ca="1" si="329"/>
        <v>-6,22145902119931+4,15704601465569i</v>
      </c>
      <c r="Q252" s="223" t="str">
        <f t="shared" ca="1" si="330"/>
        <v>2,86342309727729-6,91291487625921i</v>
      </c>
      <c r="R252" s="223" t="str">
        <f t="shared" ca="1" si="331"/>
        <v>1,45976043609642+7,33871128943186i</v>
      </c>
      <c r="S252" s="223" t="str">
        <f t="shared" ca="1" si="332"/>
        <v>-5,29091598498904-5,29091598498922i</v>
      </c>
      <c r="T252" s="223" t="str">
        <f t="shared" ca="1" si="333"/>
        <v>7,33871128943181+1,45976043609668i</v>
      </c>
      <c r="U252" s="223" t="str">
        <f t="shared" ca="1" si="334"/>
        <v>-6,91291487625915+2,86342309727745i</v>
      </c>
      <c r="V252" s="223" t="str">
        <f t="shared" ca="1" si="335"/>
        <v>4,1570460146554-6,22145902119949i</v>
      </c>
      <c r="W252" s="223" t="str">
        <f t="shared" ca="1" si="336"/>
        <v>-2,61248506898487E-13+7,48248514334823i</v>
      </c>
      <c r="X252" s="223" t="str">
        <f t="shared" ca="1" si="337"/>
        <v>-4,15704601465559-6,22145902119937i</v>
      </c>
      <c r="Y252" s="223" t="str">
        <f t="shared" ca="1" si="338"/>
        <v>6,91291487625923+2,86342309727724i</v>
      </c>
      <c r="Z252" s="223" t="str">
        <f t="shared" ca="1" si="339"/>
        <v>-7,33871128943177+1,45976043609686i</v>
      </c>
      <c r="AA252" s="223" t="str">
        <f t="shared" ca="1" si="340"/>
        <v>5,29091598498942-5,29091598498884i</v>
      </c>
      <c r="AB252" s="223" t="str">
        <f t="shared" ca="1" si="341"/>
        <v>-1,45976043609693+7,33871128943175i</v>
      </c>
      <c r="AC252" s="223" t="str">
        <f t="shared" ca="1" si="342"/>
        <v>-2,86342309727718-6,91291487625926i</v>
      </c>
      <c r="AD252" s="223" t="str">
        <f t="shared" ca="1" si="343"/>
        <v>6,22145902119934+4,15704601465565i</v>
      </c>
      <c r="AE252" s="223" t="str">
        <f t="shared" ca="1" si="344"/>
        <v>-7,48248514334823+2,21830551168478E-13i</v>
      </c>
      <c r="AF252" s="223" t="str">
        <f t="shared" ca="1" si="345"/>
        <v>6,22145902119909-4,15704601465602i</v>
      </c>
      <c r="AG252" s="223" t="str">
        <f t="shared" ca="1" si="346"/>
        <v>-2,86342309727751+6,91291487625912i</v>
      </c>
      <c r="AH252" s="223" t="str">
        <f t="shared" ca="1" si="347"/>
        <v>-1,45976043609664-7,33871128943181i</v>
      </c>
      <c r="AI252" s="223" t="str">
        <f t="shared" ca="1" si="348"/>
        <v>5,2909159849892+5,29091598498906i</v>
      </c>
      <c r="AJ252" s="223" t="str">
        <f t="shared" ca="1" si="349"/>
        <v>-7,33871128943186-1,45976043609643i</v>
      </c>
      <c r="AK252" s="223" t="str">
        <f t="shared" ca="1" si="350"/>
        <v>6,91291487625936-2,86342309727692i</v>
      </c>
      <c r="AL252" s="223" t="str">
        <f t="shared" ca="1" si="351"/>
        <v>-4,15704601465588+6,22145902119918i</v>
      </c>
      <c r="AM252" s="223" t="str">
        <f t="shared" ca="1" si="352"/>
        <v>6,60010830502041E-14-7,48248514334823i</v>
      </c>
      <c r="AN252" s="223" t="str">
        <f t="shared" ca="1" si="353"/>
        <v>4,15704601465578+6,22145902119925i</v>
      </c>
      <c r="AO252" s="223" t="str">
        <f t="shared" ca="1" si="354"/>
        <v>-6,91291487625932-2,86342309727704i</v>
      </c>
      <c r="AP252" s="223" t="str">
        <f t="shared" ca="1" si="355"/>
        <v>7,33871128943142-1,4597604360986i</v>
      </c>
      <c r="AQ252" s="223" t="str">
        <f t="shared" ca="1" si="356"/>
        <v>-5,29091598498711+5,29091598499115i</v>
      </c>
      <c r="AR252" s="223" t="str">
        <f t="shared" ca="1" si="357"/>
        <v>-5,29091598498711+5,29091598499115i</v>
      </c>
      <c r="AS252" s="223" t="str">
        <f t="shared" ca="1" si="358"/>
        <v>2,86342309727464+6,91291487626031i</v>
      </c>
      <c r="AT252" s="223" t="str">
        <f t="shared" ca="1" si="359"/>
        <v>-6,22145902119822-4,15704601465732i</v>
      </c>
      <c r="AU252" s="223" t="str">
        <f t="shared" ca="1" si="360"/>
        <v>7,48248514334823+1,04499402759395E-12i</v>
      </c>
      <c r="AV252" s="223" t="str">
        <f t="shared" ca="1" si="361"/>
        <v>-6,22145902119938+4,15704601465558i</v>
      </c>
      <c r="AW252" s="223" t="str">
        <f t="shared" ca="1" si="362"/>
        <v>2,86342309727657-6,91291487625951i</v>
      </c>
      <c r="AX252" s="223" t="str">
        <f t="shared" ca="1" si="363"/>
        <v>1,45976043609837+7,33871128943147i</v>
      </c>
      <c r="AY252" s="223" t="str">
        <f t="shared" ca="1" si="364"/>
        <v>-5,2909159849909-5,29091598498736i</v>
      </c>
      <c r="AZ252" s="223" t="str">
        <f t="shared" ca="1" si="365"/>
        <v>7,33871128943249+1,45976043609324i</v>
      </c>
      <c r="BA252" s="223" t="str">
        <f t="shared" ca="1" si="366"/>
        <v>-6,9129148762604+2,86342309727442i</v>
      </c>
      <c r="BB252" s="223" t="str">
        <f t="shared" ca="1" si="367"/>
        <v>4,1570460146576-6,22145902119803i</v>
      </c>
      <c r="BC252" s="223" t="str">
        <f t="shared" ca="1" si="368"/>
        <v>-1,27965940717224E-12+7,48248514334823i</v>
      </c>
      <c r="BD252" s="223" t="str">
        <f t="shared" ca="1" si="369"/>
        <v>-4,1570460146553-6,22145902119957i</v>
      </c>
      <c r="BE252" s="223" t="str">
        <f t="shared" ca="1" si="370"/>
        <v>6,91291487625942+2,86342309727678i</v>
      </c>
      <c r="BF252" s="223" t="str">
        <f t="shared" ca="1" si="371"/>
        <v>-7,33871128943154+1,45976043609803i</v>
      </c>
      <c r="BG252" s="223" t="str">
        <f t="shared" ca="1" si="372"/>
        <v>5,2909159849876-5,29091598499066i</v>
      </c>
      <c r="BH252" s="223" t="str">
        <f t="shared" ca="1" si="373"/>
        <v>-1,45976043609358+7,33871128943242i</v>
      </c>
      <c r="BI252" s="223" t="str">
        <f t="shared" ca="1" si="374"/>
        <v>-2,86342309727411-6,91291487626053i</v>
      </c>
      <c r="BJ252" s="223" t="str">
        <f t="shared" ca="1" si="375"/>
        <v>6,22145902119796+4,15704601465771i</v>
      </c>
      <c r="BK252" s="223" t="str">
        <f t="shared" ca="1" si="376"/>
        <v>-7,48248514334823-1,62065729603132E-12i</v>
      </c>
      <c r="BL252" s="223" t="str">
        <f t="shared" ca="1" si="377"/>
        <v>6,22145902119964-4,15704601465519i</v>
      </c>
      <c r="BM252" s="223" t="str">
        <f t="shared" ca="1" si="378"/>
        <v>-2,8634230972771+6,91291487625929i</v>
      </c>
      <c r="BN252" s="223" t="str">
        <f t="shared" ca="1" si="379"/>
        <v>-1,4597604360977-7,3387112894316i</v>
      </c>
      <c r="BO252" s="223" t="str">
        <f t="shared" ca="1" si="380"/>
        <v>5,29091598499057+5,29091598498769i</v>
      </c>
      <c r="BP252" s="223" t="str">
        <f t="shared" ca="1" si="381"/>
        <v>-7,33871128943236-1,45976043609391i</v>
      </c>
      <c r="BQ252" s="223" t="str">
        <f t="shared" ca="1" si="382"/>
        <v>6,91291487626058-2,86342309727399i</v>
      </c>
      <c r="BR252" s="223" t="str">
        <f t="shared" ca="1" si="383"/>
        <v>-4,15704601465799+6,22145902119777i</v>
      </c>
      <c r="BS252" s="223" t="str">
        <f t="shared" ca="1" si="384"/>
        <v>1,96165518489039E-12-7,48248514334823i</v>
      </c>
      <c r="BT252" s="223" t="str">
        <f t="shared" ca="1" si="385"/>
        <v>4,15704601465491+6,22145902119983i</v>
      </c>
      <c r="BU252" s="223" t="str">
        <f t="shared" ca="1" si="386"/>
        <v>-6,91291487625916-2,86342309727741i</v>
      </c>
      <c r="BV252" s="223" t="str">
        <f t="shared" ca="1" si="387"/>
        <v>7,33871128943163-1,45976043609758i</v>
      </c>
      <c r="BW252" s="223" t="str">
        <f t="shared" ca="1" si="388"/>
        <v>-5,29091598498793+5,29091598499033i</v>
      </c>
      <c r="BX252" s="223" t="str">
        <f t="shared" ca="1" si="389"/>
        <v>1,45976043609404-7,33871128943233i</v>
      </c>
      <c r="BY252" s="223" t="str">
        <f t="shared" ca="1" si="390"/>
        <v>2,86342309728055+6,91291487625787i</v>
      </c>
      <c r="BZ252" s="223" t="str">
        <f t="shared" ca="1" si="391"/>
        <v>-6,22145902119758-4,15704601465828i</v>
      </c>
      <c r="CA252" s="223" t="str">
        <f t="shared" ca="1" si="392"/>
        <v>7,48248514334823+2,08998805518791E-12i</v>
      </c>
      <c r="CB252" s="223" t="str">
        <f t="shared" ca="1" si="393"/>
        <v>-6,22145902120002+4,15704601465462i</v>
      </c>
      <c r="CC252" s="223" t="str">
        <f t="shared" ca="1" si="394"/>
        <v>2,86342309727753-6,91291487625911i</v>
      </c>
      <c r="CD252" s="223" t="str">
        <f t="shared" ca="1" si="395"/>
        <v>1,45976043609724+7,33871128943169i</v>
      </c>
      <c r="CE252" s="223" t="str">
        <f t="shared" ca="1" si="396"/>
        <v>-5,29091598499024-5,29091598498802i</v>
      </c>
      <c r="CF252" s="223" t="str">
        <f t="shared" ca="1" si="397"/>
        <v>7,33871128943222+1,45976043609458i</v>
      </c>
      <c r="CG252" s="223" t="str">
        <f t="shared" ca="1" si="398"/>
        <v>-6,91291487625791+2,86342309728043i</v>
      </c>
      <c r="CH252" s="223" t="str">
        <f t="shared" ca="1" si="399"/>
        <v>4,15704601465856-6,22145902119739i</v>
      </c>
      <c r="CI252" s="223" t="str">
        <f t="shared" ca="1" si="400"/>
        <v>-2,21832092548542E-12+7,48248514334823i</v>
      </c>
      <c r="CJ252" s="223" t="str">
        <f t="shared" ca="1" si="401"/>
        <v>-4,15704601465452-6,22145902120009i</v>
      </c>
      <c r="CK252" s="223" t="str">
        <f t="shared" ca="1" si="402"/>
        <v>6,91291487625898+2,86342309727785i</v>
      </c>
      <c r="CL252" s="223" t="str">
        <f t="shared" ca="1" si="403"/>
        <v>-7,33871128943176+1,4597604360969i</v>
      </c>
      <c r="CM252" s="223" t="str">
        <f t="shared" ca="1" si="404"/>
        <v>5,29091598498842-5,29091598498985i</v>
      </c>
      <c r="CN252" s="223" t="str">
        <f t="shared" ca="1" si="405"/>
        <v>-1,4597604360945+7,33871128943224i</v>
      </c>
      <c r="CO252" s="223" t="str">
        <f t="shared" ca="1" si="406"/>
        <v>-2,86342309728011-6,91291487625805i</v>
      </c>
      <c r="CP252" s="223" t="str">
        <f t="shared" ca="1" si="407"/>
        <v>6,22145902119744+4,15704601465849i</v>
      </c>
      <c r="CQ252" s="223" t="str">
        <f t="shared" ca="1" si="408"/>
        <v>-7,48248514334823-2,55931881434448E-12i</v>
      </c>
      <c r="CR252" s="223" t="str">
        <f t="shared" ca="1" si="409"/>
        <v>6,22145902120028-4,15704601465424i</v>
      </c>
      <c r="CS252" s="223" t="str">
        <f t="shared" ca="1" si="410"/>
        <v>-2,86342309727816+6,91291487625886i</v>
      </c>
      <c r="CT252" s="223" t="str">
        <f t="shared" ca="1" si="411"/>
        <v>-1,45976043609657-7,33871128943183i</v>
      </c>
      <c r="CU252" s="223" t="str">
        <f t="shared" ca="1" si="412"/>
        <v>5,29091598498991+5,29091598498836i</v>
      </c>
      <c r="CV252" s="223" t="str">
        <f t="shared" ca="1" si="413"/>
        <v>-7,33871128943217-1,45976043609483i</v>
      </c>
      <c r="CW252" s="223" t="str">
        <f t="shared" ca="1" si="414"/>
        <v>6,91291487625817-2,8634230972798i</v>
      </c>
      <c r="CX252" s="223" t="str">
        <f t="shared" ca="1" si="415"/>
        <v>-4,15704601465877+6,22145902119725i</v>
      </c>
      <c r="CY252" s="223" t="str">
        <f t="shared" ca="1" si="416"/>
        <v>2,90031670320356E-12-7,48248514334823i</v>
      </c>
      <c r="CZ252" s="223" t="str">
        <f t="shared" ca="1" si="417"/>
        <v>4,15704601465395+6,22145902120047i</v>
      </c>
      <c r="DA252" s="223" t="str">
        <f t="shared" ca="1" si="418"/>
        <v>-6,91291487625872-2,86342309727848i</v>
      </c>
      <c r="DB252" s="223" t="str">
        <f t="shared" ca="1" si="419"/>
        <v>7,33871128943181-1,45976043609666i</v>
      </c>
      <c r="DC252" s="223" t="str">
        <f t="shared" ca="1" si="420"/>
        <v>-5,2909159849886+5,29091598498966i</v>
      </c>
      <c r="DD252" s="223" t="str">
        <f t="shared" ca="1" si="421"/>
        <v>1,45976043609517-7,3387112894321i</v>
      </c>
      <c r="DE252" s="223" t="str">
        <f t="shared" ca="1" si="422"/>
        <v>2,86342309727949+6,9129148762583i</v>
      </c>
      <c r="DF252" s="223" t="str">
        <f t="shared" ca="1" si="423"/>
        <v>-6,22145902120107-4,15704601465305i</v>
      </c>
      <c r="DG252" s="223" t="str">
        <f t="shared" ca="1" si="424"/>
        <v>7,48248514334823+3,24131459206263E-12i</v>
      </c>
      <c r="DH252" s="223" t="str">
        <f t="shared" ca="1" si="425"/>
        <v>-6,22145902120066+4,15704601465367i</v>
      </c>
      <c r="DI252" s="223" t="str">
        <f t="shared" ca="1" si="426"/>
        <v>2,8634230972784-6,91291487625875i</v>
      </c>
      <c r="DJ252" s="223" t="str">
        <f t="shared" ca="1" si="427"/>
        <v>1,45976043609632+7,33871128943188i</v>
      </c>
      <c r="DK252" s="223" t="str">
        <f t="shared" ca="1" si="428"/>
        <v>-5,29091598498943-5,29091598498884i</v>
      </c>
      <c r="DL252" s="223" t="str">
        <f t="shared" ca="1" si="429"/>
        <v>7,33871128943204+1,4597604360955i</v>
      </c>
      <c r="DM252" s="223" t="str">
        <f t="shared" ca="1" si="430"/>
        <v>-6,91291487625844+2,86342309727917i</v>
      </c>
      <c r="DN252" s="223" t="str">
        <f t="shared" ca="1" si="431"/>
        <v>4,15704601465297-6,22145902120113i</v>
      </c>
      <c r="DO252" s="223" t="str">
        <f t="shared" ca="1" si="432"/>
        <v>-3,58231248092171E-12+7,48248514334823i</v>
      </c>
      <c r="DP252" s="223" t="str">
        <f t="shared" ca="1" si="433"/>
        <v>-4,15704601465338-6,22145902120085i</v>
      </c>
      <c r="DQ252" s="223" t="str">
        <f t="shared" ca="1" si="434"/>
        <v>6,91291487625862+2,86342309727872i</v>
      </c>
      <c r="DR252" s="223" t="str">
        <f t="shared" ca="1" si="435"/>
        <v>-7,33871128943195+1,45976043609598i</v>
      </c>
      <c r="DS252" s="223" t="str">
        <f t="shared" ca="1" si="436"/>
        <v>5,29091598498907-5,29091598498919i</v>
      </c>
      <c r="DT252" s="223" t="str">
        <f t="shared" ca="1" si="437"/>
        <v>-1,45976043609584+7,33871128943198i</v>
      </c>
      <c r="DU252" s="223" t="str">
        <f t="shared" ca="1" si="438"/>
        <v>-2,86342309727925-6,9129148762584i</v>
      </c>
      <c r="DV252" s="223" t="str">
        <f t="shared" ca="1" si="439"/>
        <v>6,22145902120093+4,15704601465325i</v>
      </c>
      <c r="DW252" s="223" t="str">
        <f t="shared" ca="1" si="440"/>
        <v>-7,48248514334823-3,92331036978077E-12i</v>
      </c>
      <c r="DX252" s="223" t="str">
        <f t="shared" ca="1" si="441"/>
        <v>6,2214590212008-4,15704601465345i</v>
      </c>
      <c r="DY252" s="223" t="str">
        <f t="shared" ca="1" si="442"/>
        <v>-2,86342309727903+6,91291487625849i</v>
      </c>
      <c r="DZ252" s="223" t="str">
        <f t="shared" ca="1" si="443"/>
        <v>-1,45976043609565-7,33871128943201i</v>
      </c>
      <c r="EA252" s="223" t="str">
        <f t="shared" ca="1" si="444"/>
        <v>5,29091598498894+5,29091598498932i</v>
      </c>
      <c r="EB252" s="223" t="str">
        <f t="shared" ca="1" si="445"/>
        <v>-7,33871128943199-1,45976043609575i</v>
      </c>
      <c r="EC252" s="223" t="str">
        <f t="shared" ca="1" si="446"/>
        <v>6,91291487625853-2,86342309727893i</v>
      </c>
      <c r="ED252" s="223" t="str">
        <f t="shared" ca="1" si="447"/>
        <v>-4,15704601465354+6,22145902120074i</v>
      </c>
      <c r="EE252" s="223" t="str">
        <f t="shared" ca="1" si="448"/>
        <v>3,83897822151673E-12-7,48248514334823i</v>
      </c>
      <c r="EF252" s="223" t="str">
        <f t="shared" ca="1" si="449"/>
        <v>4,15704601465317+6,22145902120099i</v>
      </c>
      <c r="EG252" s="223" t="str">
        <f t="shared" ca="1" si="450"/>
        <v>-6,91291487625836-2,86342309727934i</v>
      </c>
      <c r="EH252" s="223" t="str">
        <f t="shared" ca="1" si="451"/>
        <v>7,33871128943207-1,45976043609532i</v>
      </c>
      <c r="EI252" s="223" t="str">
        <f t="shared" ca="1" si="452"/>
        <v>-5,29091598498956+5,2909159849887i</v>
      </c>
      <c r="EJ252" s="223" t="str">
        <f t="shared" ca="1" si="453"/>
        <v>1,45976043609609-7,33871128943192i</v>
      </c>
      <c r="EK252" s="223" t="str">
        <f t="shared" ca="1" si="454"/>
        <v>2,86342309727862+6,91291487625866i</v>
      </c>
      <c r="EL252" s="223" t="str">
        <f t="shared" ca="1" si="455"/>
        <v>-6,22145902120056-4,15704601465382i</v>
      </c>
      <c r="EM252" s="223" t="str">
        <f t="shared" ca="1" si="456"/>
        <v>7,48248514334823-3,05063452071718E-12i</v>
      </c>
      <c r="EN252" s="223"/>
      <c r="EO252" s="223"/>
      <c r="EP252" s="223"/>
    </row>
    <row r="253" spans="1:146">
      <c r="A253" s="249">
        <f t="shared" si="323"/>
        <v>2.9882812500000022E-3</v>
      </c>
      <c r="B253" s="248">
        <v>153</v>
      </c>
      <c r="C253" s="247">
        <f t="shared" si="324"/>
        <v>30600</v>
      </c>
      <c r="N253" s="246">
        <f t="shared" ca="1" si="327"/>
        <v>17.482099543320491</v>
      </c>
      <c r="O253" s="223">
        <f t="shared" ca="1" si="328"/>
        <v>7.4820995433204907</v>
      </c>
      <c r="P253" s="223" t="str">
        <f t="shared" ca="1" si="329"/>
        <v>-6,11725095710723+4,30825420604766i</v>
      </c>
      <c r="Q253" s="223" t="str">
        <f t="shared" ca="1" si="330"/>
        <v>2,52064341821523-7,044726420122i</v>
      </c>
      <c r="R253" s="223" t="str">
        <f t="shared" ca="1" si="331"/>
        <v>1,99557140090034+7,21106846175138i</v>
      </c>
      <c r="S253" s="223" t="str">
        <f t="shared" ca="1" si="332"/>
        <v>-5,78374116008731-4,74659370172639i</v>
      </c>
      <c r="T253" s="223" t="str">
        <f t="shared" ca="1" si="333"/>
        <v>7,46182647047349+0,550417387713997i</v>
      </c>
      <c r="U253" s="223" t="str">
        <f t="shared" ca="1" si="334"/>
        <v>-6,41761084117595+3,84656790754793i</v>
      </c>
      <c r="V253" s="223" t="str">
        <f t="shared" ca="1" si="335"/>
        <v>3,03205585045165-6,84020839564838i</v>
      </c>
      <c r="W253" s="223" t="str">
        <f t="shared" ca="1" si="336"/>
        <v>1,45968520926315+7,33833309860047i</v>
      </c>
      <c r="X253" s="223" t="str">
        <f t="shared" ca="1" si="337"/>
        <v>-5,41888876860211-5,15921099487844i</v>
      </c>
      <c r="Y253" s="223" t="str">
        <f t="shared" ca="1" si="338"/>
        <v>7,40111711347085+1,09785201591363i</v>
      </c>
      <c r="Z253" s="223" t="str">
        <f t="shared" ca="1" si="339"/>
        <v>-6,68319313605789+3,36403672428012i</v>
      </c>
      <c r="AA253" s="223" t="str">
        <f t="shared" ca="1" si="340"/>
        <v>3,52703730932853-6,59862268922547i</v>
      </c>
      <c r="AB253" s="223" t="str">
        <f t="shared" ca="1" si="341"/>
        <v>0,915888857005255+7,42583067257599i</v>
      </c>
      <c r="AC253" s="223" t="str">
        <f t="shared" ca="1" si="342"/>
        <v>-5,0246709493737-5,54387007664111i</v>
      </c>
      <c r="AD253" s="223" t="str">
        <f t="shared" ca="1" si="343"/>
        <v>7,30030046157803+1,63933728891901i</v>
      </c>
      <c r="AE253" s="223" t="str">
        <f t="shared" ca="1" si="344"/>
        <v>-6,91255862828583+2,8632755345352i</v>
      </c>
      <c r="AF253" s="223" t="str">
        <f t="shared" ca="1" si="345"/>
        <v>4,00290544743509-6,32127847472734i</v>
      </c>
      <c r="AG253" s="223" t="str">
        <f t="shared" ca="1" si="346"/>
        <v>0,367129223676979+7,4730870267433i</v>
      </c>
      <c r="AH253" s="223" t="str">
        <f t="shared" ca="1" si="347"/>
        <v>-4,60322400291938-5,89848644612358i</v>
      </c>
      <c r="AI253" s="223" t="str">
        <f t="shared" ca="1" si="348"/>
        <v>7,15992284896693+2,17193885111849i</v>
      </c>
      <c r="AJ253" s="223" t="str">
        <f t="shared" ca="1" si="349"/>
        <v>-7,10446436638522+2,34699800658616i</v>
      </c>
      <c r="AK253" s="223" t="str">
        <f t="shared" ca="1" si="350"/>
        <v>4,45708149409915-6,00967870448292i</v>
      </c>
      <c r="AL253" s="223" t="str">
        <f t="shared" ca="1" si="351"/>
        <v>-0,183619914724129+7,47984607482489i</v>
      </c>
      <c r="AM253" s="223" t="str">
        <f t="shared" ca="1" si="352"/>
        <v>-4,15683178675849-6,22113840649369i</v>
      </c>
      <c r="AN253" s="223" t="str">
        <f t="shared" ca="1" si="353"/>
        <v>6,98074499408284+2,69277048850139i</v>
      </c>
      <c r="AO253" s="223" t="str">
        <f t="shared" ca="1" si="354"/>
        <v>-7,25787039653349+1,81800189309017i</v>
      </c>
      <c r="AP253" s="223" t="str">
        <f t="shared" ca="1" si="355"/>
        <v>4,88710422997572-5,66551196464275i</v>
      </c>
      <c r="AQ253" s="223" t="str">
        <f t="shared" ca="1" si="356"/>
        <v>-0,733374000900257+7,44607118895329i</v>
      </c>
      <c r="AR253" s="223" t="str">
        <f t="shared" ca="1" si="357"/>
        <v>-0,733374000900257+7,44607118895329i</v>
      </c>
      <c r="AS253" s="223" t="str">
        <f t="shared" ca="1" si="358"/>
        <v>6,76373787724395+3,19900976930238i</v>
      </c>
      <c r="AT253" s="223" t="str">
        <f t="shared" ca="1" si="359"/>
        <v>-7,3719453981616+1,27915386982203i</v>
      </c>
      <c r="AU253" s="223" t="str">
        <f t="shared" ca="1" si="360"/>
        <v>5,29064332459251-5,29064332459687i</v>
      </c>
      <c r="AV253" s="223" t="str">
        <f t="shared" ca="1" si="361"/>
        <v>-1,27915386981606+7,37194539816263i</v>
      </c>
      <c r="AW253" s="223" t="str">
        <f t="shared" ca="1" si="362"/>
        <v>-3,19900976930114-6,76373787724455i</v>
      </c>
      <c r="AX253" s="223" t="str">
        <f t="shared" ca="1" si="363"/>
        <v>6,5100774788245+3,68791333898436i</v>
      </c>
      <c r="AY253" s="223" t="str">
        <f t="shared" ca="1" si="364"/>
        <v>-7,44607118895342+0,733374000898878i</v>
      </c>
      <c r="AZ253" s="223" t="str">
        <f t="shared" ca="1" si="365"/>
        <v>5,66551196464365-4,88710422997468i</v>
      </c>
      <c r="BA253" s="223" t="str">
        <f t="shared" ca="1" si="366"/>
        <v>-1,81800189308935+7,2578703965337i</v>
      </c>
      <c r="BB253" s="223" t="str">
        <f t="shared" ca="1" si="367"/>
        <v>-2,69277048850219-6,98074499408254i</v>
      </c>
      <c r="BC253" s="223" t="str">
        <f t="shared" ca="1" si="368"/>
        <v>6,22113840649381+4,15683178675832i</v>
      </c>
      <c r="BD253" s="223" t="str">
        <f t="shared" ca="1" si="369"/>
        <v>-7,47984607482491+0,183619914723594i</v>
      </c>
      <c r="BE253" s="223" t="str">
        <f t="shared" ca="1" si="370"/>
        <v>6,00967870448337-4,45708149409855i</v>
      </c>
      <c r="BF253" s="223" t="str">
        <f t="shared" ca="1" si="371"/>
        <v>-2,34699800658757+7,10446436638475i</v>
      </c>
      <c r="BG253" s="223" t="str">
        <f t="shared" ca="1" si="372"/>
        <v>-2,17193885111716-7,15992284896734i</v>
      </c>
      <c r="BH253" s="223" t="str">
        <f t="shared" ca="1" si="373"/>
        <v>5,89848644612227+4,60322400292106i</v>
      </c>
      <c r="BI253" s="223" t="str">
        <f t="shared" ca="1" si="374"/>
        <v>-7,47308702674319-0,367129223679106i</v>
      </c>
      <c r="BJ253" s="223" t="str">
        <f t="shared" ca="1" si="375"/>
        <v>6,32127847472885-4,0029054474327i</v>
      </c>
      <c r="BK253" s="223" t="str">
        <f t="shared" ca="1" si="376"/>
        <v>-2,86327553453776+6,91255862828477i</v>
      </c>
      <c r="BL253" s="223" t="str">
        <f t="shared" ca="1" si="377"/>
        <v>-1,63933728891558-7,3003004615788i</v>
      </c>
      <c r="BM253" s="223" t="str">
        <f t="shared" ca="1" si="378"/>
        <v>5,54387007664378+5,02467094937074i</v>
      </c>
      <c r="BN253" s="223" t="str">
        <f t="shared" ca="1" si="379"/>
        <v>-7,42583067257635-0,915888857002247i</v>
      </c>
      <c r="BO253" s="223" t="str">
        <f t="shared" ca="1" si="380"/>
        <v>6,59862268922402-3,52703730933125i</v>
      </c>
      <c r="BP253" s="223" t="str">
        <f t="shared" ca="1" si="381"/>
        <v>-3,36403672427804+6,68319313605894i</v>
      </c>
      <c r="BQ253" s="223" t="str">
        <f t="shared" ca="1" si="382"/>
        <v>-1,09785201591599-7,4011171134705i</v>
      </c>
      <c r="BR253" s="223" t="str">
        <f t="shared" ca="1" si="383"/>
        <v>5,15921099487963+5,41888876860098i</v>
      </c>
      <c r="BS253" s="223" t="str">
        <f t="shared" ca="1" si="384"/>
        <v>-7,3383330986008-1,45968520926148i</v>
      </c>
      <c r="BT253" s="223" t="str">
        <f t="shared" ca="1" si="385"/>
        <v>6,84020839564799-3,03205585045254i</v>
      </c>
      <c r="BU253" s="223" t="str">
        <f t="shared" ca="1" si="386"/>
        <v>-3,84656790754725+6,41761084117635i</v>
      </c>
      <c r="BV253" s="223" t="str">
        <f t="shared" ca="1" si="387"/>
        <v>-0,550417387714074-7,46182647047348i</v>
      </c>
      <c r="BW253" s="223" t="str">
        <f t="shared" ca="1" si="388"/>
        <v>4,74659370172647+5,78374116008724i</v>
      </c>
      <c r="BX253" s="223" t="str">
        <f t="shared" ca="1" si="389"/>
        <v>-7,21106846175121-1,99557140090093i</v>
      </c>
      <c r="BY253" s="223" t="str">
        <f t="shared" ca="1" si="390"/>
        <v>7,0447264201222-2,52064341821468i</v>
      </c>
      <c r="BZ253" s="223" t="str">
        <f t="shared" ca="1" si="391"/>
        <v>-4,30825420604843+6,1172509571067i</v>
      </c>
      <c r="CA253" s="223" t="str">
        <f t="shared" ca="1" si="392"/>
        <v>1,27959508402996E-12-7,48209954332049i</v>
      </c>
      <c r="CB253" s="223" t="str">
        <f t="shared" ca="1" si="393"/>
        <v>4,30825420604616+6,11725095710829i</v>
      </c>
      <c r="CC253" s="223" t="str">
        <f t="shared" ca="1" si="394"/>
        <v>-7,04472642012127-2,52064341821729i</v>
      </c>
      <c r="CD253" s="223" t="str">
        <f t="shared" ca="1" si="395"/>
        <v>7,21106846175195-1,99557140089826i</v>
      </c>
      <c r="CE253" s="223" t="str">
        <f t="shared" ca="1" si="396"/>
        <v>-4,74659370172861+5,78374116008548i</v>
      </c>
      <c r="CF253" s="223" t="str">
        <f t="shared" ca="1" si="397"/>
        <v>0,550417387716838-7,46182647047328i</v>
      </c>
      <c r="CG253" s="223" t="str">
        <f t="shared" ca="1" si="398"/>
        <v>3,84656790754487+6,41761084117778i</v>
      </c>
      <c r="CH253" s="223" t="str">
        <f t="shared" ca="1" si="399"/>
        <v>-6,84020839564988-3,03205585044828i</v>
      </c>
      <c r="CI253" s="223" t="str">
        <f t="shared" ca="1" si="400"/>
        <v>7,33833309859988-1,45968520926606i</v>
      </c>
      <c r="CJ253" s="223" t="str">
        <f t="shared" ca="1" si="401"/>
        <v>-5,15921099487625+5,4188887686042i</v>
      </c>
      <c r="CK253" s="223" t="str">
        <f t="shared" ca="1" si="402"/>
        <v>1,09785201591137-7,40111711347118i</v>
      </c>
      <c r="CL253" s="223" t="str">
        <f t="shared" ca="1" si="403"/>
        <v>3,36403672428221+6,68319313605684i</v>
      </c>
      <c r="CM253" s="223" t="str">
        <f t="shared" ca="1" si="404"/>
        <v>-6,59862268922623-3,52703730932713i</v>
      </c>
      <c r="CN253" s="223" t="str">
        <f t="shared" ca="1" si="405"/>
        <v>7,42583067257578-0,915888857006886i</v>
      </c>
      <c r="CO253" s="223" t="str">
        <f t="shared" ca="1" si="406"/>
        <v>-5,54387007664051+5,02467094937436i</v>
      </c>
      <c r="CP253" s="223" t="str">
        <f t="shared" ca="1" si="407"/>
        <v>1,63933728891808-7,30030046157824i</v>
      </c>
      <c r="CQ253" s="223" t="str">
        <f t="shared" ca="1" si="408"/>
        <v>2,8632755345354+6,91255862828574i</v>
      </c>
      <c r="CR253" s="223" t="str">
        <f t="shared" ca="1" si="409"/>
        <v>-6,32127847472748-4,00290544743487i</v>
      </c>
      <c r="CS253" s="223" t="str">
        <f t="shared" ca="1" si="410"/>
        <v>7,47308702674332-0,36712922367655i</v>
      </c>
      <c r="CT253" s="223" t="str">
        <f t="shared" ca="1" si="411"/>
        <v>-5,89848644612384+4,60322400291904i</v>
      </c>
      <c r="CU253" s="223" t="str">
        <f t="shared" ca="1" si="412"/>
        <v>2,17193885112001-7,15992284896647i</v>
      </c>
      <c r="CV253" s="223" t="str">
        <f t="shared" ca="1" si="413"/>
        <v>2,34699800658474+7,10446436638568i</v>
      </c>
      <c r="CW253" s="223" t="str">
        <f t="shared" ca="1" si="414"/>
        <v>-6,00967870448159-4,45708149410095i</v>
      </c>
      <c r="CX253" s="223" t="str">
        <f t="shared" ca="1" si="415"/>
        <v>7,47984607482484+0,183619914726366i</v>
      </c>
      <c r="CY253" s="223" t="str">
        <f t="shared" ca="1" si="416"/>
        <v>-6,22113840649535+4,15683178675601i</v>
      </c>
      <c r="CZ253" s="223" t="str">
        <f t="shared" ca="1" si="417"/>
        <v>2,69277048850478-6,98074499408154i</v>
      </c>
      <c r="DA253" s="223" t="str">
        <f t="shared" ca="1" si="418"/>
        <v>1,81800189308666+7,25787039653437i</v>
      </c>
      <c r="DB253" s="223" t="str">
        <f t="shared" ca="1" si="419"/>
        <v>-5,66551196464684-4,88710422997098i</v>
      </c>
      <c r="DC253" s="223" t="str">
        <f t="shared" ca="1" si="420"/>
        <v>7,4460711889539+0,733374000894018i</v>
      </c>
      <c r="DD253" s="223" t="str">
        <f t="shared" ca="1" si="421"/>
        <v>-6,5100774788223+3,68791333898824i</v>
      </c>
      <c r="DE253" s="223" t="str">
        <f t="shared" ca="1" si="422"/>
        <v>3,19900976929701-6,7637378772465i</v>
      </c>
      <c r="DF253" s="223" t="str">
        <f t="shared" ca="1" si="423"/>
        <v>1,27915386982056+7,37194539816186i</v>
      </c>
      <c r="DG253" s="223" t="str">
        <f t="shared" ca="1" si="424"/>
        <v>-5,29064332459582-5,29064332459356i</v>
      </c>
      <c r="DH253" s="223" t="str">
        <f t="shared" ca="1" si="425"/>
        <v>7,3719453981624+1,27915386981743i</v>
      </c>
      <c r="DI253" s="223" t="str">
        <f t="shared" ca="1" si="426"/>
        <v>-6,76373787724514+3,19900976929988i</v>
      </c>
      <c r="DJ253" s="223" t="str">
        <f t="shared" ca="1" si="427"/>
        <v>3,68791333898548-6,51007747882386i</v>
      </c>
      <c r="DK253" s="223" t="str">
        <f t="shared" ca="1" si="428"/>
        <v>0,733374000897605+7,44607118895355i</v>
      </c>
      <c r="DL253" s="223" t="str">
        <f t="shared" ca="1" si="429"/>
        <v>-4,8871042299737-5,66551196464448i</v>
      </c>
      <c r="DM253" s="223" t="str">
        <f t="shared" ca="1" si="430"/>
        <v>7,25787039653339+1,81800189309059i</v>
      </c>
      <c r="DN253" s="223" t="str">
        <f t="shared" ca="1" si="431"/>
        <v>-6,980744994083+2,692770488501i</v>
      </c>
      <c r="DO253" s="223" t="str">
        <f t="shared" ca="1" si="432"/>
        <v>4,15683178675938-6,2211384064931i</v>
      </c>
      <c r="DP253" s="223" t="str">
        <f t="shared" ca="1" si="433"/>
        <v>0,183619914722315+7,47984607482494i</v>
      </c>
      <c r="DQ253" s="223" t="str">
        <f t="shared" ca="1" si="434"/>
        <v>-4,4570814940977-6,00967870448401i</v>
      </c>
      <c r="DR253" s="223" t="str">
        <f t="shared" ca="1" si="435"/>
        <v>7,10446436638428+2,346998006589i</v>
      </c>
      <c r="DS253" s="223" t="str">
        <f t="shared" ca="1" si="436"/>
        <v>-7,15992284896777+2,17193885111573i</v>
      </c>
      <c r="DT253" s="223" t="str">
        <f t="shared" ca="1" si="437"/>
        <v>4,60322400292224-5,89848644612135i</v>
      </c>
      <c r="DU253" s="223" t="str">
        <f t="shared" ca="1" si="438"/>
        <v>-0,367129223680596+7,47308702674313i</v>
      </c>
      <c r="DV253" s="223" t="str">
        <f t="shared" ca="1" si="439"/>
        <v>-4,00290544743791-6,32127847472555i</v>
      </c>
      <c r="DW253" s="223" t="str">
        <f t="shared" ca="1" si="440"/>
        <v>6,91255862828713+2,86327553453207i</v>
      </c>
      <c r="DX253" s="223" t="str">
        <f t="shared" ca="1" si="441"/>
        <v>-7,30030046157745+1,6393372889216i</v>
      </c>
      <c r="DY253" s="223" t="str">
        <f t="shared" ca="1" si="442"/>
        <v>5,02467094937169-5,54387007664293i</v>
      </c>
      <c r="DZ253" s="223" t="str">
        <f t="shared" ca="1" si="443"/>
        <v>-0,915888857003729+7,42583067257617i</v>
      </c>
      <c r="EA253" s="223" t="str">
        <f t="shared" ca="1" si="444"/>
        <v>-3,52703730932993-6,59862268922472i</v>
      </c>
      <c r="EB253" s="223" t="str">
        <f t="shared" ca="1" si="445"/>
        <v>6,68319313605827+3,36403672427938i</v>
      </c>
      <c r="EC253" s="223" t="str">
        <f t="shared" ca="1" si="446"/>
        <v>-7,40111711347072+1,09785201591452i</v>
      </c>
      <c r="ED253" s="223" t="str">
        <f t="shared" ca="1" si="447"/>
        <v>5,41888876860201-5,15921099487855i</v>
      </c>
      <c r="EE253" s="223" t="str">
        <f t="shared" ca="1" si="448"/>
        <v>-1,45968520926295+7,3383330986005i</v>
      </c>
      <c r="EF253" s="223" t="str">
        <f t="shared" ca="1" si="449"/>
        <v>-3,03205585045118-6,84020839564859i</v>
      </c>
      <c r="EG253" s="223" t="str">
        <f t="shared" ca="1" si="450"/>
        <v>6,41761084117569+3,84656790754835i</v>
      </c>
      <c r="EH253" s="223" t="str">
        <f t="shared" ca="1" si="451"/>
        <v>-7,46182647047358+0,550417387712797i</v>
      </c>
      <c r="EI253" s="223" t="str">
        <f t="shared" ca="1" si="452"/>
        <v>5,78374116008806-4,74659370172548i</v>
      </c>
      <c r="EJ253" s="223" t="str">
        <f t="shared" ca="1" si="453"/>
        <v>-1,99557140090216+7,21106846175087i</v>
      </c>
      <c r="EK253" s="223" t="str">
        <f t="shared" ca="1" si="454"/>
        <v>-2,52064341821347-7,04472642012263i</v>
      </c>
      <c r="EL253" s="223" t="str">
        <f t="shared" ca="1" si="455"/>
        <v>6,11725095710596+4,30825420604947i</v>
      </c>
      <c r="EM253" s="223" t="str">
        <f t="shared" ca="1" si="456"/>
        <v>-7,48209954332049-2,55919016805992E-12i</v>
      </c>
      <c r="EN253" s="223"/>
      <c r="EO253" s="223"/>
      <c r="EP253" s="223"/>
    </row>
    <row r="254" spans="1:146">
      <c r="A254" s="249">
        <f t="shared" si="323"/>
        <v>3.0078125000000022E-3</v>
      </c>
      <c r="B254" s="248">
        <v>154</v>
      </c>
      <c r="C254" s="247">
        <f t="shared" si="324"/>
        <v>30800</v>
      </c>
      <c r="N254" s="246">
        <f t="shared" ca="1" si="327"/>
        <v>17.481686927682155</v>
      </c>
      <c r="O254" s="223">
        <f t="shared" ca="1" si="328"/>
        <v>7.4816869276821567</v>
      </c>
      <c r="P254" s="223" t="str">
        <f t="shared" ca="1" si="329"/>
        <v>-6,0093472884946+4,45683569925039i</v>
      </c>
      <c r="Q254" s="223" t="str">
        <f t="shared" ca="1" si="330"/>
        <v>2,17181907512115-7,15952800041944i</v>
      </c>
      <c r="R254" s="223" t="str">
        <f t="shared" ca="1" si="331"/>
        <v>2,52050441219361+7,04433792431643i</v>
      </c>
      <c r="S254" s="223" t="str">
        <f t="shared" ca="1" si="332"/>
        <v>-6,22079532912898-4,15660254979197i</v>
      </c>
      <c r="T254" s="223" t="str">
        <f t="shared" ca="1" si="333"/>
        <v>7,47267490811857-0,367108977587215i</v>
      </c>
      <c r="U254" s="223" t="str">
        <f t="shared" ca="1" si="334"/>
        <v>-5,78342220388574+4,74633194113637i</v>
      </c>
      <c r="V254" s="223" t="str">
        <f t="shared" ca="1" si="335"/>
        <v>1,81790163566839-7,25747014646868i</v>
      </c>
      <c r="W254" s="223" t="str">
        <f t="shared" ca="1" si="336"/>
        <v>2,86311763336669+6,91217742114269i</v>
      </c>
      <c r="X254" s="223" t="str">
        <f t="shared" ca="1" si="337"/>
        <v>-6,41725692893811-3,8463557807158i</v>
      </c>
      <c r="Y254" s="223" t="str">
        <f t="shared" ca="1" si="338"/>
        <v>7,44566056017232-0,733333557492474i</v>
      </c>
      <c r="Z254" s="223" t="str">
        <f t="shared" ca="1" si="339"/>
        <v>-5,54356434861968+5,02439385364671i</v>
      </c>
      <c r="AA254" s="223" t="str">
        <f t="shared" ca="1" si="340"/>
        <v>1,45960471194567-7,33792841125586i</v>
      </c>
      <c r="AB254" s="223" t="str">
        <f t="shared" ca="1" si="341"/>
        <v>3,19883335338156+6,76336487712616i</v>
      </c>
      <c r="AC254" s="223" t="str">
        <f t="shared" ca="1" si="342"/>
        <v>-6,59825879472008-3,52684280366295i</v>
      </c>
      <c r="AD254" s="223" t="str">
        <f t="shared" ca="1" si="343"/>
        <v>7,40070896377376-1,09779147262528i</v>
      </c>
      <c r="AE254" s="223" t="str">
        <f t="shared" ca="1" si="344"/>
        <v>-5,29035156127892+5,29035156127868i</v>
      </c>
      <c r="AF254" s="223" t="str">
        <f t="shared" ca="1" si="345"/>
        <v>1,09779147262556-7,40070896377372i</v>
      </c>
      <c r="AG254" s="223" t="str">
        <f t="shared" ca="1" si="346"/>
        <v>3,5268428036634+6,59825879471984i</v>
      </c>
      <c r="AH254" s="223" t="str">
        <f t="shared" ca="1" si="347"/>
        <v>-6,76336487712636-3,19883335338114i</v>
      </c>
      <c r="AI254" s="223" t="str">
        <f t="shared" ca="1" si="348"/>
        <v>7,33792841125592-1,4596047119454i</v>
      </c>
      <c r="AJ254" s="223" t="str">
        <f t="shared" ca="1" si="349"/>
        <v>-5,02439385364697+5,54356434861945i</v>
      </c>
      <c r="AK254" s="223" t="str">
        <f t="shared" ca="1" si="350"/>
        <v>0,73333355749276-7,44566056017229i</v>
      </c>
      <c r="AL254" s="223" t="str">
        <f t="shared" ca="1" si="351"/>
        <v>3,8463557807156+6,41725692893823i</v>
      </c>
      <c r="AM254" s="223" t="str">
        <f t="shared" ca="1" si="352"/>
        <v>-6,91217742114284-2,86311763336632i</v>
      </c>
      <c r="AN254" s="223" t="str">
        <f t="shared" ca="1" si="353"/>
        <v>7,25747014646876-1,81790163566812i</v>
      </c>
      <c r="AO254" s="223" t="str">
        <f t="shared" ca="1" si="354"/>
        <v>-4,74633194113658+5,78342220388558i</v>
      </c>
      <c r="AP254" s="223" t="str">
        <f t="shared" ca="1" si="355"/>
        <v>0,367108977586786-7,47267490811859i</v>
      </c>
      <c r="AQ254" s="223" t="str">
        <f t="shared" ca="1" si="356"/>
        <v>4,15660254979111+6,22079532912955i</v>
      </c>
      <c r="AR254" s="223" t="str">
        <f t="shared" ca="1" si="357"/>
        <v>4,15660254979111+6,22079532912955i</v>
      </c>
      <c r="AS254" s="223" t="str">
        <f t="shared" ca="1" si="358"/>
        <v>7,15952800041858-2,17181907512398i</v>
      </c>
      <c r="AT254" s="223" t="str">
        <f t="shared" ca="1" si="359"/>
        <v>-4,4568356992493+6,00934728849541i</v>
      </c>
      <c r="AU254" s="223" t="str">
        <f t="shared" ca="1" si="360"/>
        <v>3,40963134258817E-13-7,48168692768216i</v>
      </c>
      <c r="AV254" s="223" t="str">
        <f t="shared" ca="1" si="361"/>
        <v>4,45683569924883+6,00934728849575i</v>
      </c>
      <c r="AW254" s="223" t="str">
        <f t="shared" ca="1" si="362"/>
        <v>-7,15952800041842-2,17181907512453i</v>
      </c>
      <c r="AX254" s="223" t="str">
        <f t="shared" ca="1" si="363"/>
        <v>7,04433792431578-2,5205044121954i</v>
      </c>
      <c r="AY254" s="223" t="str">
        <f t="shared" ca="1" si="364"/>
        <v>-4,1566025497915+6,2207953291293i</v>
      </c>
      <c r="AZ254" s="223" t="str">
        <f t="shared" ca="1" si="365"/>
        <v>-0,367108977586211-7,47267490811862i</v>
      </c>
      <c r="BA254" s="223" t="str">
        <f t="shared" ca="1" si="366"/>
        <v>4,74633194113441+5,78342220388736i</v>
      </c>
      <c r="BB254" s="223" t="str">
        <f t="shared" ca="1" si="367"/>
        <v>-7,25747014646955-1,81790163566496i</v>
      </c>
      <c r="BC254" s="223" t="str">
        <f t="shared" ca="1" si="368"/>
        <v>6,91217742114221-2,86311763336785i</v>
      </c>
      <c r="BD254" s="223" t="str">
        <f t="shared" ca="1" si="369"/>
        <v>-3,84635578071609+6,41725692893794i</v>
      </c>
      <c r="BE254" s="223" t="str">
        <f t="shared" ca="1" si="370"/>
        <v>-0,7333335574906-7,4456605601725i</v>
      </c>
      <c r="BF254" s="223" t="str">
        <f t="shared" ca="1" si="371"/>
        <v>5,02439385364434+5,54356434862184i</v>
      </c>
      <c r="BG254" s="223" t="str">
        <f t="shared" ca="1" si="372"/>
        <v>-7,33792841125639-1,45960471194304i</v>
      </c>
      <c r="BH254" s="223" t="str">
        <f t="shared" ca="1" si="373"/>
        <v>6,76336487712601-3,19883335338187i</v>
      </c>
      <c r="BI254" s="223" t="str">
        <f t="shared" ca="1" si="374"/>
        <v>-3,52684280366382+6,59825879471962i</v>
      </c>
      <c r="BJ254" s="223" t="str">
        <f t="shared" ca="1" si="375"/>
        <v>-1,09779147262278-7,40070896377413i</v>
      </c>
      <c r="BK254" s="223" t="str">
        <f t="shared" ca="1" si="376"/>
        <v>5,29035156128107+5,29035156127653i</v>
      </c>
      <c r="BL254" s="223" t="str">
        <f t="shared" ca="1" si="377"/>
        <v>-7,40070896377402-1,09779147262358i</v>
      </c>
      <c r="BM254" s="223" t="str">
        <f t="shared" ca="1" si="378"/>
        <v>6,59825879472-3,5268428036631i</v>
      </c>
      <c r="BN254" s="223" t="str">
        <f t="shared" ca="1" si="379"/>
        <v>-3,1988333533828+6,76336487712558i</v>
      </c>
      <c r="BO254" s="223" t="str">
        <f t="shared" ca="1" si="380"/>
        <v>-1,45960471194225-7,33792841125655i</v>
      </c>
      <c r="BP254" s="223" t="str">
        <f t="shared" ca="1" si="381"/>
        <v>5,54356434862129+5,02439385364494i</v>
      </c>
      <c r="BQ254" s="223" t="str">
        <f t="shared" ca="1" si="382"/>
        <v>-7,4456605601724-0,733333557491619i</v>
      </c>
      <c r="BR254" s="223" t="str">
        <f t="shared" ca="1" si="383"/>
        <v>6,41725692893835-3,8463557807154i</v>
      </c>
      <c r="BS254" s="223" t="str">
        <f t="shared" ca="1" si="384"/>
        <v>-2,8631176333686+6,9121774211419i</v>
      </c>
      <c r="BT254" s="223" t="str">
        <f t="shared" ca="1" si="385"/>
        <v>-1,81790163567139-7,25747014646794i</v>
      </c>
      <c r="BU254" s="223" t="str">
        <f t="shared" ca="1" si="386"/>
        <v>5,78342220388685+4,74633194113504i</v>
      </c>
      <c r="BV254" s="223" t="str">
        <f t="shared" ca="1" si="387"/>
        <v>-7,47267490811859-0,36710897758702i</v>
      </c>
      <c r="BW254" s="223" t="str">
        <f t="shared" ca="1" si="388"/>
        <v>6,22079532912975-4,15660254979083i</v>
      </c>
      <c r="BX254" s="223" t="str">
        <f t="shared" ca="1" si="389"/>
        <v>-2,52050441219637+7,04433792431544i</v>
      </c>
      <c r="BY254" s="223" t="str">
        <f t="shared" ca="1" si="390"/>
        <v>-2,17181907512375-7,15952800041865i</v>
      </c>
      <c r="BZ254" s="223" t="str">
        <f t="shared" ca="1" si="391"/>
        <v>6,0093472884952+4,45683569924957i</v>
      </c>
      <c r="CA254" s="223" t="str">
        <f t="shared" ca="1" si="392"/>
        <v>-7,48168692768216-6,81926268517634E-13i</v>
      </c>
      <c r="CB254" s="223" t="str">
        <f t="shared" ca="1" si="393"/>
        <v>6,00934728849589-4,45683569924865i</v>
      </c>
      <c r="CC254" s="223" t="str">
        <f t="shared" ca="1" si="394"/>
        <v>-2,17181907511774+7,15952800042048i</v>
      </c>
      <c r="CD254" s="223" t="str">
        <f t="shared" ca="1" si="395"/>
        <v>-2,52050441219508-7,0443379243159i</v>
      </c>
      <c r="CE254" s="223" t="str">
        <f t="shared" ca="1" si="396"/>
        <v>6,22079532912899+4,15660254979196i</v>
      </c>
      <c r="CF254" s="223" t="str">
        <f t="shared" ca="1" si="397"/>
        <v>-7,47267490811864+0,36710897758587i</v>
      </c>
      <c r="CG254" s="223" t="str">
        <f t="shared" ca="1" si="398"/>
        <v>5,78342220388744-4,74633194113431i</v>
      </c>
      <c r="CH254" s="223" t="str">
        <f t="shared" ca="1" si="399"/>
        <v>-1,81790163566529+7,25747014646946i</v>
      </c>
      <c r="CI254" s="223" t="str">
        <f t="shared" ca="1" si="400"/>
        <v>-2,86311763336773-6,91217742114225i</v>
      </c>
      <c r="CJ254" s="223" t="str">
        <f t="shared" ca="1" si="401"/>
        <v>6,41725692893776+3,84635578071639i</v>
      </c>
      <c r="CK254" s="223" t="str">
        <f t="shared" ca="1" si="402"/>
        <v>-7,44566056017251+0,733333557490473i</v>
      </c>
      <c r="CL254" s="223" t="str">
        <f t="shared" ca="1" si="403"/>
        <v>5,54356434862221-5,02439385364393i</v>
      </c>
      <c r="CM254" s="223" t="str">
        <f t="shared" ca="1" si="404"/>
        <v>-1,45960471194317+7,33792841125637i</v>
      </c>
      <c r="CN254" s="223" t="str">
        <f t="shared" ca="1" si="405"/>
        <v>-3,19883335338156-6,76336487712616i</v>
      </c>
      <c r="CO254" s="223" t="str">
        <f t="shared" ca="1" si="406"/>
        <v>6,59825879471946+3,52684280366412i</v>
      </c>
      <c r="CP254" s="223" t="str">
        <f t="shared" ca="1" si="407"/>
        <v>-7,40070896377415+1,09779147262266i</v>
      </c>
      <c r="CQ254" s="223" t="str">
        <f t="shared" ca="1" si="408"/>
        <v>5,29035156127662-5,29035156128098i</v>
      </c>
      <c r="CR254" s="223" t="str">
        <f t="shared" ca="1" si="409"/>
        <v>-1,09779147262413+7,40070896377393i</v>
      </c>
      <c r="CS254" s="223" t="str">
        <f t="shared" ca="1" si="410"/>
        <v>-3,5268428036628-6,59825879472016i</v>
      </c>
      <c r="CT254" s="223" t="str">
        <f t="shared" ca="1" si="411"/>
        <v>6,76336487712552+3,19883335338291i</v>
      </c>
      <c r="CU254" s="223" t="str">
        <f t="shared" ca="1" si="412"/>
        <v>-7,33792841125666+1,4596047119417i</v>
      </c>
      <c r="CV254" s="223" t="str">
        <f t="shared" ca="1" si="413"/>
        <v>5,02439385364503-5,54356434862121i</v>
      </c>
      <c r="CW254" s="223" t="str">
        <f t="shared" ca="1" si="414"/>
        <v>-0,733333557491957+7,44566056017236i</v>
      </c>
      <c r="CX254" s="223" t="str">
        <f t="shared" ca="1" si="415"/>
        <v>-3,84635578071511-6,41725692893853i</v>
      </c>
      <c r="CY254" s="223" t="str">
        <f t="shared" ca="1" si="416"/>
        <v>6,91217742114185+2,86311763336872i</v>
      </c>
      <c r="CZ254" s="223" t="str">
        <f t="shared" ca="1" si="417"/>
        <v>-7,25747014646797+1,81790163567127i</v>
      </c>
      <c r="DA254" s="223" t="str">
        <f t="shared" ca="1" si="418"/>
        <v>4,74633194113546-5,7834222038865i</v>
      </c>
      <c r="DB254" s="223" t="str">
        <f t="shared" ca="1" si="419"/>
        <v>-0,36710897758736+7,47267490811856i</v>
      </c>
      <c r="DC254" s="223" t="str">
        <f t="shared" ca="1" si="420"/>
        <v>-4,15660254979072-6,22079532912981i</v>
      </c>
      <c r="DD254" s="223" t="str">
        <f t="shared" ca="1" si="421"/>
        <v>7,04433792431532+2,52050441219668i</v>
      </c>
      <c r="DE254" s="223" t="str">
        <f t="shared" ca="1" si="422"/>
        <v>-7,15952800041869+2,17181907512363i</v>
      </c>
      <c r="DF254" s="223" t="str">
        <f t="shared" ca="1" si="423"/>
        <v>4,45683569924984-6,009347288495i</v>
      </c>
      <c r="DG254" s="223" t="str">
        <f t="shared" ca="1" si="424"/>
        <v>-8,10247070868618E-13+7,48168692768216i</v>
      </c>
      <c r="DH254" s="223" t="str">
        <f t="shared" ca="1" si="425"/>
        <v>-4,4568356992482-6,00934728849622i</v>
      </c>
      <c r="DI254" s="223" t="str">
        <f t="shared" ca="1" si="426"/>
        <v>7,15952800042044+2,17181907511786i</v>
      </c>
      <c r="DJ254" s="223" t="str">
        <f t="shared" ca="1" si="427"/>
        <v>-7,04433792431602+2,52050441219476i</v>
      </c>
      <c r="DK254" s="223" t="str">
        <f t="shared" ca="1" si="428"/>
        <v>4,15660254979207-6,22079532912892i</v>
      </c>
      <c r="DL254" s="223" t="str">
        <f t="shared" ca="1" si="429"/>
        <v>0,367108977585742+7,47267490811865i</v>
      </c>
      <c r="DM254" s="223" t="str">
        <f t="shared" ca="1" si="430"/>
        <v>-4,74633194113388-5,78342220388779i</v>
      </c>
      <c r="DN254" s="223" t="str">
        <f t="shared" ca="1" si="431"/>
        <v>7,25747014646933+1,81790163566583i</v>
      </c>
      <c r="DO254" s="223" t="str">
        <f t="shared" ca="1" si="432"/>
        <v>-6,91217742114247+2,86311763336723i</v>
      </c>
      <c r="DP254" s="223" t="str">
        <f t="shared" ca="1" si="433"/>
        <v>3,84635578071649-6,41725692893769i</v>
      </c>
      <c r="DQ254" s="223" t="str">
        <f t="shared" ca="1" si="434"/>
        <v>0,733333557489922+7,44566056017256i</v>
      </c>
      <c r="DR254" s="223" t="str">
        <f t="shared" ca="1" si="435"/>
        <v>-5,0243938536495-5,54356434861716i</v>
      </c>
      <c r="DS254" s="223" t="str">
        <f t="shared" ca="1" si="436"/>
        <v>7,33792841125626+1,45960471194371i</v>
      </c>
      <c r="DT254" s="223" t="str">
        <f t="shared" ca="1" si="437"/>
        <v>-6,76336487712621+3,19883335338144i</v>
      </c>
      <c r="DU254" s="223" t="str">
        <f t="shared" ca="1" si="438"/>
        <v>3,52684280366423-6,5982587947194i</v>
      </c>
      <c r="DV254" s="223" t="str">
        <f t="shared" ca="1" si="439"/>
        <v>1,0977914726221+7,40070896377423i</v>
      </c>
      <c r="DW254" s="223" t="str">
        <f t="shared" ca="1" si="440"/>
        <v>-5,29035156128058-5,29035156127702i</v>
      </c>
      <c r="DX254" s="223" t="str">
        <f t="shared" ca="1" si="441"/>
        <v>7,40070896377391+1,09779147262426i</v>
      </c>
      <c r="DY254" s="223" t="str">
        <f t="shared" ca="1" si="442"/>
        <v>-6,59825879472022+3,52684280366269i</v>
      </c>
      <c r="DZ254" s="223" t="str">
        <f t="shared" ca="1" si="443"/>
        <v>3,19883335338341-6,76336487712529i</v>
      </c>
      <c r="EA254" s="223" t="str">
        <f t="shared" ca="1" si="444"/>
        <v>1,45960471194909+7,33792841125519i</v>
      </c>
      <c r="EB254" s="223" t="str">
        <f t="shared" ca="1" si="445"/>
        <v>-5,54356434862084-5,02439385364544i</v>
      </c>
      <c r="EC254" s="223" t="str">
        <f t="shared" ca="1" si="446"/>
        <v>7,44566056017235+0,733333557492085i</v>
      </c>
      <c r="ED254" s="223" t="str">
        <f t="shared" ca="1" si="447"/>
        <v>-6,41725692893881+3,84635578071463i</v>
      </c>
      <c r="EE254" s="223" t="str">
        <f t="shared" ca="1" si="448"/>
        <v>2,86311763336923-6,91217742114164i</v>
      </c>
      <c r="EF254" s="223" t="str">
        <f t="shared" ca="1" si="449"/>
        <v>1,81790163567074+7,2574701464681i</v>
      </c>
      <c r="EG254" s="223" t="str">
        <f t="shared" ca="1" si="450"/>
        <v>-5,78342220388642-4,74633194113556i</v>
      </c>
      <c r="EH254" s="223" t="str">
        <f t="shared" ca="1" si="451"/>
        <v>7,47267490811856+0,367108977587489i</v>
      </c>
      <c r="EI254" s="223" t="str">
        <f t="shared" ca="1" si="452"/>
        <v>-6,22079532913012+4,15660254979026i</v>
      </c>
      <c r="EJ254" s="223" t="str">
        <f t="shared" ca="1" si="453"/>
        <v>2,52050441219681-7,04433792431528i</v>
      </c>
      <c r="EK254" s="223" t="str">
        <f t="shared" ca="1" si="454"/>
        <v>2,1718190751231+7,15952800041884i</v>
      </c>
      <c r="EL254" s="223" t="str">
        <f t="shared" ca="1" si="455"/>
        <v>-6,00934728849493-4,45683569924995i</v>
      </c>
      <c r="EM254" s="223" t="str">
        <f t="shared" ca="1" si="456"/>
        <v>7,48168692768216+1,36385253703527E-12i</v>
      </c>
      <c r="EN254" s="223"/>
      <c r="EO254" s="223"/>
      <c r="EP254" s="223"/>
    </row>
    <row r="255" spans="1:146">
      <c r="A255" s="249">
        <f t="shared" si="323"/>
        <v>3.0273437500000023E-3</v>
      </c>
      <c r="B255" s="248">
        <v>155</v>
      </c>
      <c r="C255" s="247">
        <f t="shared" si="324"/>
        <v>31000</v>
      </c>
      <c r="N255" s="246">
        <f t="shared" ca="1" si="327"/>
        <v>17.481245308025198</v>
      </c>
      <c r="O255" s="223">
        <f t="shared" ca="1" si="328"/>
        <v>7.4812453080251986</v>
      </c>
      <c r="P255" s="223" t="str">
        <f t="shared" ca="1" si="329"/>
        <v>-5,89781301277997+4,6026984503802i</v>
      </c>
      <c r="Q255" s="223" t="str">
        <f t="shared" ca="1" si="330"/>
        <v>1,81779433084441-7,25704176159949i</v>
      </c>
      <c r="R255" s="223" t="str">
        <f t="shared" ca="1" si="331"/>
        <v>3,031709679018+6,83942744540782i</v>
      </c>
      <c r="S255" s="223" t="str">
        <f t="shared" ca="1" si="332"/>
        <v>-6,59786932095392-3,52663462559763i</v>
      </c>
      <c r="T255" s="223" t="str">
        <f t="shared" ca="1" si="333"/>
        <v>7,37110373922433-1,27900782813949i</v>
      </c>
      <c r="U255" s="223" t="str">
        <f t="shared" ca="1" si="334"/>
        <v>-5,02409728001179+5,54323713003758i</v>
      </c>
      <c r="V255" s="223" t="str">
        <f t="shared" ca="1" si="335"/>
        <v>0,550354546267171-7,46097454976574i</v>
      </c>
      <c r="W255" s="223" t="str">
        <f t="shared" ca="1" si="336"/>
        <v>4,15635719905622+6,22042813580404i</v>
      </c>
      <c r="X255" s="223" t="str">
        <f t="shared" ca="1" si="337"/>
        <v>-7,10365324589934-2,34673004857246i</v>
      </c>
      <c r="Y255" s="223" t="str">
        <f t="shared" ca="1" si="338"/>
        <v>7,04392211994945-2,52035563501184i</v>
      </c>
      <c r="Z255" s="223" t="str">
        <f t="shared" ca="1" si="339"/>
        <v>-4,00244843358494+6,32055677099276i</v>
      </c>
      <c r="AA255" s="223" t="str">
        <f t="shared" ca="1" si="340"/>
        <v>-0,733290271196703-7,4452210670347i</v>
      </c>
      <c r="AB255" s="223" t="str">
        <f t="shared" ca="1" si="341"/>
        <v>5,15862196500746+5,41827009118146i</v>
      </c>
      <c r="AC255" s="223" t="str">
        <f t="shared" ca="1" si="342"/>
        <v>-7,4002721239828-1,09772667356322i</v>
      </c>
      <c r="AD255" s="223" t="str">
        <f t="shared" ca="1" si="343"/>
        <v>6,50933421980601-3,68749228795282i</v>
      </c>
      <c r="AE255" s="223" t="str">
        <f t="shared" ca="1" si="344"/>
        <v>-2,86294863284062+6,91176941778044i</v>
      </c>
      <c r="AF255" s="223" t="str">
        <f t="shared" ca="1" si="345"/>
        <v>-1,99534356544928-7,21024517021919i</v>
      </c>
      <c r="AG255" s="223" t="str">
        <f t="shared" ca="1" si="346"/>
        <v>6,00899257625999+4,45657262672801i</v>
      </c>
      <c r="AH255" s="223" t="str">
        <f t="shared" ca="1" si="347"/>
        <v>-7,47899209680932+0,183598950740077i</v>
      </c>
      <c r="AI255" s="223" t="str">
        <f t="shared" ca="1" si="348"/>
        <v>5,78308082727442-4,74605178059196i</v>
      </c>
      <c r="AJ255" s="223" t="str">
        <f t="shared" ca="1" si="349"/>
        <v>-1,63915012490608+7,29946698238094i</v>
      </c>
      <c r="AK255" s="223" t="str">
        <f t="shared" ca="1" si="350"/>
        <v>-3,19864453664768-6,76296565768472i</v>
      </c>
      <c r="AL255" s="223" t="str">
        <f t="shared" ca="1" si="351"/>
        <v>6,6824301123331+3,36365265041337i</v>
      </c>
      <c r="AM255" s="223" t="str">
        <f t="shared" ca="1" si="352"/>
        <v>-7,3374952771968+1,45951855622454i</v>
      </c>
      <c r="AN255" s="223" t="str">
        <f t="shared" ca="1" si="353"/>
        <v>4,88654626667721-5,66486513012199i</v>
      </c>
      <c r="AO255" s="223" t="str">
        <f t="shared" ca="1" si="354"/>
        <v>-0,367087308337307+7,47223382041185i</v>
      </c>
      <c r="AP255" s="223" t="str">
        <f t="shared" ca="1" si="355"/>
        <v>-4,30776233037009-6,11655254730093i</v>
      </c>
      <c r="AQ255" s="223" t="str">
        <f t="shared" ca="1" si="356"/>
        <v>7,1591053967568+2,17169087970104i</v>
      </c>
      <c r="AR255" s="223" t="str">
        <f t="shared" ca="1" si="357"/>
        <v>7,1591053967568+2,17169087970104i</v>
      </c>
      <c r="AS255" s="223" t="str">
        <f t="shared" ca="1" si="358"/>
        <v>3,84612874283657-6,41687813912462i</v>
      </c>
      <c r="AT255" s="223" t="str">
        <f t="shared" ca="1" si="359"/>
        <v>0,915784289485643+7,42498286152771i</v>
      </c>
      <c r="AU255" s="223" t="str">
        <f t="shared" ca="1" si="360"/>
        <v>-5,29003928902207-5,29003928902724i</v>
      </c>
      <c r="AV255" s="223" t="str">
        <f t="shared" ca="1" si="361"/>
        <v>7,42498286152774+0,915784289485411i</v>
      </c>
      <c r="AW255" s="223" t="str">
        <f t="shared" ca="1" si="362"/>
        <v>-6,41687813912456+3,84612874283668i</v>
      </c>
      <c r="AX255" s="223" t="str">
        <f t="shared" ca="1" si="363"/>
        <v>2,69246305345655-6,97994799870461i</v>
      </c>
      <c r="AY255" s="223" t="str">
        <f t="shared" ca="1" si="364"/>
        <v>2,17169087970127+7,15910539675673i</v>
      </c>
      <c r="AZ255" s="223" t="str">
        <f t="shared" ca="1" si="365"/>
        <v>-6,116552547301-4,30776233036998i</v>
      </c>
      <c r="BA255" s="223" t="str">
        <f t="shared" ca="1" si="366"/>
        <v>7,47223382041177-0,367087308338922i</v>
      </c>
      <c r="BB255" s="223" t="str">
        <f t="shared" ca="1" si="367"/>
        <v>-5,66486513012288+4,88654626667618i</v>
      </c>
      <c r="BC255" s="223" t="str">
        <f t="shared" ca="1" si="368"/>
        <v>1,45951855622139-7,33749527719742i</v>
      </c>
      <c r="BD255" s="223" t="str">
        <f t="shared" ca="1" si="369"/>
        <v>3,36365265041358+6,682430112333i</v>
      </c>
      <c r="BE255" s="223" t="str">
        <f t="shared" ca="1" si="370"/>
        <v>-6,7629656576835-3,19864453665026i</v>
      </c>
      <c r="BF255" s="223" t="str">
        <f t="shared" ca="1" si="371"/>
        <v>7,29946698238058-1,63915012490766i</v>
      </c>
      <c r="BG255" s="223" t="str">
        <f t="shared" ca="1" si="372"/>
        <v>-4,74605178059293+5,78308082727362i</v>
      </c>
      <c r="BH255" s="223" t="str">
        <f t="shared" ca="1" si="373"/>
        <v>0,183598950736867-7,47899209680939i</v>
      </c>
      <c r="BI255" s="223" t="str">
        <f t="shared" ca="1" si="374"/>
        <v>4,45657262672811+6,00899257625991i</v>
      </c>
      <c r="BJ255" s="223" t="str">
        <f t="shared" ca="1" si="375"/>
        <v>-7,21024517021843-1,99534356545203i</v>
      </c>
      <c r="BK255" s="223" t="str">
        <f t="shared" ca="1" si="376"/>
        <v>6,91176941777981-2,86294863284216i</v>
      </c>
      <c r="BL255" s="223" t="str">
        <f t="shared" ca="1" si="377"/>
        <v>-3,68749228795391+6,5093342198054i</v>
      </c>
      <c r="BM255" s="223" t="str">
        <f t="shared" ca="1" si="378"/>
        <v>-1,09772667356718-7,40027212398221i</v>
      </c>
      <c r="BN255" s="223" t="str">
        <f t="shared" ca="1" si="379"/>
        <v>5,41827009118206+5,15862196500684i</v>
      </c>
      <c r="BO255" s="223" t="str">
        <f t="shared" ca="1" si="380"/>
        <v>-7,4452210670345-0,733290271198744i</v>
      </c>
      <c r="BP255" s="223" t="str">
        <f t="shared" ca="1" si="381"/>
        <v>6,32055677099144-4,00244843358703i</v>
      </c>
      <c r="BQ255" s="223" t="str">
        <f t="shared" ca="1" si="382"/>
        <v>-2,52035563501227+7,04392211994929i</v>
      </c>
      <c r="BR255" s="223" t="str">
        <f t="shared" ca="1" si="383"/>
        <v>-2,34673004856904-7,10365324590046i</v>
      </c>
      <c r="BS255" s="223" t="str">
        <f t="shared" ca="1" si="384"/>
        <v>6,22042813580454+4,15635719905547i</v>
      </c>
      <c r="BT255" s="223" t="str">
        <f t="shared" ca="1" si="385"/>
        <v>-7,46097454976589+0,550354546265152i</v>
      </c>
      <c r="BU255" s="223" t="str">
        <f t="shared" ca="1" si="386"/>
        <v>5,5432371300359-5,02409728001364i</v>
      </c>
      <c r="BV255" s="223" t="str">
        <f t="shared" ca="1" si="387"/>
        <v>-1,27900782813939+7,37110373922435i</v>
      </c>
      <c r="BW255" s="223" t="str">
        <f t="shared" ca="1" si="388"/>
        <v>-3,52663462559513-6,59786932095526i</v>
      </c>
      <c r="BX255" s="223" t="str">
        <f t="shared" ca="1" si="389"/>
        <v>6,83942744540849+3,03170967901646i</v>
      </c>
      <c r="BY255" s="223" t="str">
        <f t="shared" ca="1" si="390"/>
        <v>-7,25704176159982+1,81779433084307i</v>
      </c>
      <c r="BZ255" s="223" t="str">
        <f t="shared" ca="1" si="391"/>
        <v>4,60269845037767-5,89781301278194i</v>
      </c>
      <c r="CA255" s="223" t="str">
        <f t="shared" ca="1" si="392"/>
        <v>1,28306739045249E-13+7,4812453080252i</v>
      </c>
      <c r="CB255" s="223" t="str">
        <f t="shared" ca="1" si="393"/>
        <v>-4,60269845037804-5,89781301278165i</v>
      </c>
      <c r="CC255" s="223" t="str">
        <f t="shared" ca="1" si="394"/>
        <v>7,25704176159994+1,81779433084261i</v>
      </c>
      <c r="CD255" s="223" t="str">
        <f t="shared" ca="1" si="395"/>
        <v>-6,83942744540831+3,03170967901689i</v>
      </c>
      <c r="CE255" s="223" t="str">
        <f t="shared" ca="1" si="396"/>
        <v>3,52663462559471-6,59786932095547i</v>
      </c>
      <c r="CF255" s="223" t="str">
        <f t="shared" ca="1" si="397"/>
        <v>1,27900782813964+7,3711037392243i</v>
      </c>
      <c r="CG255" s="223" t="str">
        <f t="shared" ca="1" si="398"/>
        <v>-5,54323713003607-5,02409728001344i</v>
      </c>
      <c r="CH255" s="223" t="str">
        <f t="shared" ca="1" si="399"/>
        <v>7,46097454976591+0,550354546264896i</v>
      </c>
      <c r="CI255" s="223" t="str">
        <f t="shared" ca="1" si="400"/>
        <v>-6,22042813580428+4,15635719905587i</v>
      </c>
      <c r="CJ255" s="223" t="str">
        <f t="shared" ca="1" si="401"/>
        <v>2,34673004857587-7,10365324589821i</v>
      </c>
      <c r="CK255" s="223" t="str">
        <f t="shared" ca="1" si="402"/>
        <v>2,52035563501271+7,04392211994913i</v>
      </c>
      <c r="CL255" s="223" t="str">
        <f t="shared" ca="1" si="403"/>
        <v>-6,32055677099158-4,00244843358681i</v>
      </c>
      <c r="CM255" s="223" t="str">
        <f t="shared" ca="1" si="404"/>
        <v>7,44522106703447-0,733290271198999i</v>
      </c>
      <c r="CN255" s="223" t="str">
        <f t="shared" ca="1" si="405"/>
        <v>-5,41827009118174+5,15862196500717i</v>
      </c>
      <c r="CO255" s="223" t="str">
        <f t="shared" ca="1" si="406"/>
        <v>1,09772667356672-7,40027212398228i</v>
      </c>
      <c r="CP255" s="223" t="str">
        <f t="shared" ca="1" si="407"/>
        <v>3,68749228795432+6,50933421980516i</v>
      </c>
      <c r="CQ255" s="223" t="str">
        <f t="shared" ca="1" si="408"/>
        <v>-6,91176941777991-2,86294863284192i</v>
      </c>
      <c r="CR255" s="223" t="str">
        <f t="shared" ca="1" si="409"/>
        <v>7,21024517021837-1,99534356545227i</v>
      </c>
      <c r="CS255" s="223" t="str">
        <f t="shared" ca="1" si="410"/>
        <v>-4,45657262672774+6,00899257626019i</v>
      </c>
      <c r="CT255" s="223" t="str">
        <f t="shared" ca="1" si="411"/>
        <v>-0,183598950737336-7,47899209680939i</v>
      </c>
      <c r="CU255" s="223" t="str">
        <f t="shared" ca="1" si="412"/>
        <v>4,74605178059329+5,78308082727332i</v>
      </c>
      <c r="CV255" s="223" t="str">
        <f t="shared" ca="1" si="413"/>
        <v>-7,29946698238064-1,63915012490741i</v>
      </c>
      <c r="CW255" s="223" t="str">
        <f t="shared" ca="1" si="414"/>
        <v>6,7629656576834-3,19864453665049i</v>
      </c>
      <c r="CX255" s="223" t="str">
        <f t="shared" ca="1" si="415"/>
        <v>-3,36365265041335+6,68243011233311i</v>
      </c>
      <c r="CY255" s="223" t="str">
        <f t="shared" ca="1" si="416"/>
        <v>-1,45951855622185-7,33749527719733i</v>
      </c>
      <c r="CZ255" s="223" t="str">
        <f t="shared" ca="1" si="417"/>
        <v>5,66486513012318+4,88654626667583i</v>
      </c>
      <c r="DA255" s="223" t="str">
        <f t="shared" ca="1" si="418"/>
        <v>-7,47223382041179-0,367087308338666i</v>
      </c>
      <c r="DB255" s="223" t="str">
        <f t="shared" ca="1" si="419"/>
        <v>6,11655254730527-4,30776233036394i</v>
      </c>
      <c r="DC255" s="223" t="str">
        <f t="shared" ca="1" si="420"/>
        <v>-2,17169087970102+7,1591053967568i</v>
      </c>
      <c r="DD255" s="223" t="str">
        <f t="shared" ca="1" si="421"/>
        <v>-2,69246305345699-6,97994799870444i</v>
      </c>
      <c r="DE255" s="223" t="str">
        <f t="shared" ca="1" si="422"/>
        <v>6,4168781391248+3,84612874283627i</v>
      </c>
      <c r="DF255" s="223" t="str">
        <f t="shared" ca="1" si="423"/>
        <v>-7,4249828615277+0,91578428948577i</v>
      </c>
      <c r="DG255" s="223" t="str">
        <f t="shared" ca="1" si="424"/>
        <v>5,29003928902723-5,29003928902209i</v>
      </c>
      <c r="DH255" s="223" t="str">
        <f t="shared" ca="1" si="425"/>
        <v>-0,915784289485389+7,42498286152775i</v>
      </c>
      <c r="DI255" s="223" t="str">
        <f t="shared" ca="1" si="426"/>
        <v>-3,84612874283697-6,41687813912438i</v>
      </c>
      <c r="DJ255" s="223" t="str">
        <f t="shared" ca="1" si="427"/>
        <v>6,97994799870473+2,69246305345624i</v>
      </c>
      <c r="DK255" s="223" t="str">
        <f t="shared" ca="1" si="428"/>
        <v>-7,15910539675669+2,17169087970139i</v>
      </c>
      <c r="DL255" s="223" t="str">
        <f t="shared" ca="1" si="429"/>
        <v>4,30776233036988-6,11655254730108i</v>
      </c>
      <c r="DM255" s="223" t="str">
        <f t="shared" ca="1" si="430"/>
        <v>0,36708730833905+7,47223382041177i</v>
      </c>
      <c r="DN255" s="223" t="str">
        <f t="shared" ca="1" si="431"/>
        <v>-4,88654626667644-5,66486513012266i</v>
      </c>
      <c r="DO255" s="223" t="str">
        <f t="shared" ca="1" si="432"/>
        <v>7,33749527719749+1,45951855622106i</v>
      </c>
      <c r="DP255" s="223" t="str">
        <f t="shared" ca="1" si="433"/>
        <v>-6,68243011233294+3,36365265041369i</v>
      </c>
      <c r="DQ255" s="223" t="str">
        <f t="shared" ca="1" si="434"/>
        <v>3,19864453665015-6,76296565768356i</v>
      </c>
      <c r="DR255" s="223" t="str">
        <f t="shared" ca="1" si="435"/>
        <v>1,63915012490778+7,29946698238055i</v>
      </c>
      <c r="DS255" s="223" t="str">
        <f t="shared" ca="1" si="436"/>
        <v>-5,78308082727384-4,74605178059267i</v>
      </c>
      <c r="DT255" s="223" t="str">
        <f t="shared" ca="1" si="437"/>
        <v>7,47899209680939+0,183598950736951i</v>
      </c>
      <c r="DU255" s="223" t="str">
        <f t="shared" ca="1" si="438"/>
        <v>-6,00899257625971+4,45657262672839i</v>
      </c>
      <c r="DV255" s="223" t="str">
        <f t="shared" ca="1" si="439"/>
        <v>1,99534356545191-7,21024517021847i</v>
      </c>
      <c r="DW255" s="223" t="str">
        <f t="shared" ca="1" si="440"/>
        <v>2,86294863284228+6,91176941777976i</v>
      </c>
      <c r="DX255" s="223" t="str">
        <f t="shared" ca="1" si="441"/>
        <v>-6,50933421980535-3,68749228795398i</v>
      </c>
      <c r="DY255" s="223" t="str">
        <f t="shared" ca="1" si="442"/>
        <v>7,40027212398328-1,09772667355995i</v>
      </c>
      <c r="DZ255" s="223" t="str">
        <f t="shared" ca="1" si="443"/>
        <v>-5,15862196500659+5,4182700911823i</v>
      </c>
      <c r="EA255" s="223" t="str">
        <f t="shared" ca="1" si="444"/>
        <v>0,733290271198616-7,44522106703451i</v>
      </c>
      <c r="EB255" s="223" t="str">
        <f t="shared" ca="1" si="445"/>
        <v>4,00244843358713+6,32055677099138i</v>
      </c>
      <c r="EC255" s="223" t="str">
        <f t="shared" ca="1" si="446"/>
        <v>-7,04392211994927-2,52035563501234i</v>
      </c>
      <c r="ED255" s="223" t="str">
        <f t="shared" ca="1" si="447"/>
        <v>7,10365324590036-2,34673004856937i</v>
      </c>
      <c r="EE255" s="223" t="str">
        <f t="shared" ca="1" si="448"/>
        <v>-4,1563571990552+6,22042813580473i</v>
      </c>
      <c r="EF255" s="223" t="str">
        <f t="shared" ca="1" si="449"/>
        <v>-0,55035454626528-7,46097454976588i</v>
      </c>
      <c r="EG255" s="223" t="str">
        <f t="shared" ca="1" si="450"/>
        <v>5,02409728001374+5,54323713003581i</v>
      </c>
      <c r="EH255" s="223" t="str">
        <f t="shared" ca="1" si="451"/>
        <v>-7,37110373922437-1,27900782813927i</v>
      </c>
      <c r="EI255" s="223" t="str">
        <f t="shared" ca="1" si="452"/>
        <v>6,59786932095509-3,52663462559543i</v>
      </c>
      <c r="EJ255" s="223" t="str">
        <f t="shared" ca="1" si="453"/>
        <v>-3,03170967901614+6,83942744540864i</v>
      </c>
      <c r="EK255" s="223" t="str">
        <f t="shared" ca="1" si="454"/>
        <v>-1,81779433084319-7,25704176159979i</v>
      </c>
      <c r="EL255" s="223" t="str">
        <f t="shared" ca="1" si="455"/>
        <v>5,89781301278202+4,60269845037758i</v>
      </c>
      <c r="EM255" s="223" t="str">
        <f t="shared" ca="1" si="456"/>
        <v>-7,4812453080252+2,56613478090497E-13i</v>
      </c>
      <c r="EN255" s="223"/>
      <c r="EO255" s="223"/>
      <c r="EP255" s="223"/>
    </row>
    <row r="256" spans="1:146">
      <c r="A256" s="249">
        <f t="shared" si="323"/>
        <v>3.0468750000000023E-3</v>
      </c>
      <c r="B256" s="248">
        <v>156</v>
      </c>
      <c r="C256" s="247">
        <f t="shared" si="324"/>
        <v>31200</v>
      </c>
      <c r="N256" s="246">
        <f t="shared" ca="1" si="327"/>
        <v>17.480772464597564</v>
      </c>
      <c r="O256" s="223">
        <f t="shared" ca="1" si="328"/>
        <v>7.4807724645975631</v>
      </c>
      <c r="P256" s="223" t="str">
        <f t="shared" ca="1" si="329"/>
        <v>-5,78271531436204+4,74575181189701i</v>
      </c>
      <c r="Q256" s="223" t="str">
        <f t="shared" ca="1" si="330"/>
        <v>1,45942630904774-7,33703151932308i</v>
      </c>
      <c r="R256" s="223" t="str">
        <f t="shared" ca="1" si="331"/>
        <v>3,5264117287492+6,59745231028017i</v>
      </c>
      <c r="S256" s="223" t="str">
        <f t="shared" ca="1" si="332"/>
        <v>-6,91133256741558-2,86276768349473i</v>
      </c>
      <c r="T256" s="223" t="str">
        <f t="shared" ca="1" si="333"/>
        <v>7,15865291380826-2,17155362049976i</v>
      </c>
      <c r="U256" s="223" t="str">
        <f t="shared" ca="1" si="334"/>
        <v>-4,15609450132285+6,22003498086265i</v>
      </c>
      <c r="V256" s="223" t="str">
        <f t="shared" ca="1" si="335"/>
        <v>-0,73324392443579-7,44475050047744i</v>
      </c>
      <c r="W256" s="223" t="str">
        <f t="shared" ca="1" si="336"/>
        <v>5,28970493823063+5,28970493823045i</v>
      </c>
      <c r="X256" s="223" t="str">
        <f t="shared" ca="1" si="337"/>
        <v>-7,44475050047739-0,733243924436297i</v>
      </c>
      <c r="Y256" s="223" t="str">
        <f t="shared" ca="1" si="338"/>
        <v>6,22003498086251-4,15609450132307i</v>
      </c>
      <c r="Z256" s="223" t="str">
        <f t="shared" ca="1" si="339"/>
        <v>-2,17155362049951+7,15865291380833i</v>
      </c>
      <c r="AA256" s="223" t="str">
        <f t="shared" ca="1" si="340"/>
        <v>-2,86276768349429-6,91133256741576i</v>
      </c>
      <c r="AB256" s="223" t="str">
        <f t="shared" ca="1" si="341"/>
        <v>6,59745231028028+3,52641172874899i</v>
      </c>
      <c r="AC256" s="223" t="str">
        <f t="shared" ca="1" si="342"/>
        <v>-7,33703151932316+1,45942630904736i</v>
      </c>
      <c r="AD256" s="223" t="str">
        <f t="shared" ca="1" si="343"/>
        <v>4,74575181189707-5,782715314362i</v>
      </c>
      <c r="AE256" s="223" t="str">
        <f t="shared" ca="1" si="344"/>
        <v>2,34610044486491E-13+7,48077246459756i</v>
      </c>
      <c r="AF256" s="223" t="str">
        <f t="shared" ca="1" si="345"/>
        <v>-4,74575181189681-5,78271531436221i</v>
      </c>
      <c r="AG256" s="223" t="str">
        <f t="shared" ca="1" si="346"/>
        <v>7,33703151932311+1,45942630904763i</v>
      </c>
      <c r="AH256" s="223" t="str">
        <f t="shared" ca="1" si="347"/>
        <v>-6,59745231028044+3,52641172874871i</v>
      </c>
      <c r="AI256" s="223" t="str">
        <f t="shared" ca="1" si="348"/>
        <v>2,86276768349449-6,91133256741568i</v>
      </c>
      <c r="AJ256" s="223" t="str">
        <f t="shared" ca="1" si="349"/>
        <v>2,17155362049996+7,1586529138082i</v>
      </c>
      <c r="AK256" s="223" t="str">
        <f t="shared" ca="1" si="350"/>
        <v>-6,22003498086239-4,15609450132326i</v>
      </c>
      <c r="AL256" s="223" t="str">
        <f t="shared" ca="1" si="351"/>
        <v>7,44475050047742-0,733243924436024i</v>
      </c>
      <c r="AM256" s="223" t="str">
        <f t="shared" ca="1" si="352"/>
        <v>-5,28970493823078+5,2897049382303i</v>
      </c>
      <c r="AN256" s="223" t="str">
        <f t="shared" ca="1" si="353"/>
        <v>0,733243924436064-7,44475050047742i</v>
      </c>
      <c r="AO256" s="223" t="str">
        <f t="shared" ca="1" si="354"/>
        <v>4,15609450132322+6,22003498086241i</v>
      </c>
      <c r="AP256" s="223" t="str">
        <f t="shared" ca="1" si="355"/>
        <v>-7,15865291380797-2,17155362050071i</v>
      </c>
      <c r="AQ256" s="223" t="str">
        <f t="shared" ca="1" si="356"/>
        <v>6,91133256741484-2,86276768349652i</v>
      </c>
      <c r="AR256" s="223" t="str">
        <f t="shared" ca="1" si="357"/>
        <v>6,91133256741484-2,86276768349652i</v>
      </c>
      <c r="AS256" s="223" t="str">
        <f t="shared" ca="1" si="358"/>
        <v>-1,45942630904905-7,33703151932282i</v>
      </c>
      <c r="AT256" s="223" t="str">
        <f t="shared" ca="1" si="359"/>
        <v>5,78271531436022+4,74575181189923i</v>
      </c>
      <c r="AU256" s="223" t="str">
        <f t="shared" ca="1" si="360"/>
        <v>-7,48077246459756+4,69220088972982E-13i</v>
      </c>
      <c r="AV256" s="223" t="str">
        <f t="shared" ca="1" si="361"/>
        <v>5,78271531436442-4,74575181189412i</v>
      </c>
      <c r="AW256" s="223" t="str">
        <f t="shared" ca="1" si="362"/>
        <v>-1,45942630904824+7,33703151932299i</v>
      </c>
      <c r="AX256" s="223" t="str">
        <f t="shared" ca="1" si="363"/>
        <v>-3,52641172875164-6,59745231027887i</v>
      </c>
      <c r="AY256" s="223" t="str">
        <f t="shared" ca="1" si="364"/>
        <v>6,9113325674152+2,86276768349565i</v>
      </c>
      <c r="AZ256" s="223" t="str">
        <f t="shared" ca="1" si="365"/>
        <v>-7,1586529138077+2,17155362050161i</v>
      </c>
      <c r="BA256" s="223" t="str">
        <f t="shared" ca="1" si="366"/>
        <v>4,15609450132501-6,22003498086121i</v>
      </c>
      <c r="BB256" s="223" t="str">
        <f t="shared" ca="1" si="367"/>
        <v>0,733243924437103+7,44475050047731i</v>
      </c>
      <c r="BC256" s="223" t="str">
        <f t="shared" ca="1" si="368"/>
        <v>-5,28970493822836-5,28970493823272i</v>
      </c>
      <c r="BD256" s="223" t="str">
        <f t="shared" ca="1" si="369"/>
        <v>7,44475050047744+0,73324392443583i</v>
      </c>
      <c r="BE256" s="223" t="str">
        <f t="shared" ca="1" si="370"/>
        <v>-6,22003498086062+4,15609450132589i</v>
      </c>
      <c r="BF256" s="223" t="str">
        <f t="shared" ca="1" si="371"/>
        <v>2,17155362050059-7,15865291380801i</v>
      </c>
      <c r="BG256" s="223" t="str">
        <f t="shared" ca="1" si="372"/>
        <v>2,86276768349684+6,91133256741472i</v>
      </c>
      <c r="BH256" s="223" t="str">
        <f t="shared" ca="1" si="373"/>
        <v>-6,59745231027947-3,52641172875051i</v>
      </c>
      <c r="BI256" s="223" t="str">
        <f t="shared" ca="1" si="374"/>
        <v>7,33703151932278-1,45942630904929i</v>
      </c>
      <c r="BJ256" s="223" t="str">
        <f t="shared" ca="1" si="375"/>
        <v>-4,74575181189905+5,78271531436037i</v>
      </c>
      <c r="BK256" s="223" t="str">
        <f t="shared" ca="1" si="376"/>
        <v>-8,10138304111354E-13-7,48077246459756i</v>
      </c>
      <c r="BL256" s="223" t="str">
        <f t="shared" ca="1" si="377"/>
        <v>4,74575181189438+5,7827153143642i</v>
      </c>
      <c r="BM256" s="223" t="str">
        <f t="shared" ca="1" si="378"/>
        <v>-7,33703151932305-1,4594263090479i</v>
      </c>
      <c r="BN256" s="223" t="str">
        <f t="shared" ca="1" si="379"/>
        <v>6,59745231027881-3,52641172875175i</v>
      </c>
      <c r="BO256" s="223" t="str">
        <f t="shared" ca="1" si="380"/>
        <v>-2,86276768349553+6,91133256741526i</v>
      </c>
      <c r="BP256" s="223" t="str">
        <f t="shared" ca="1" si="381"/>
        <v>-2,17155362050193-7,1586529138076i</v>
      </c>
      <c r="BQ256" s="223" t="str">
        <f t="shared" ca="1" si="382"/>
        <v>6,22003498086141+4,15609450132472i</v>
      </c>
      <c r="BR256" s="223" t="str">
        <f t="shared" ca="1" si="383"/>
        <v>-7,4447505004773+0,733243924437231i</v>
      </c>
      <c r="BS256" s="223" t="str">
        <f t="shared" ca="1" si="384"/>
        <v>5,28970493823263-5,28970493822845i</v>
      </c>
      <c r="BT256" s="223" t="str">
        <f t="shared" ca="1" si="385"/>
        <v>-0,733243924435491+7,44475050047747i</v>
      </c>
      <c r="BU256" s="223" t="str">
        <f t="shared" ca="1" si="386"/>
        <v>-4,15609450132617-6,22003498086043i</v>
      </c>
      <c r="BV256" s="223" t="str">
        <f t="shared" ca="1" si="387"/>
        <v>7,15865291380811+2,17155362050026i</v>
      </c>
      <c r="BW256" s="223" t="str">
        <f t="shared" ca="1" si="388"/>
        <v>-6,91133256741466+2,86276768349696i</v>
      </c>
      <c r="BX256" s="223" t="str">
        <f t="shared" ca="1" si="389"/>
        <v>3,52641172875039-6,59745231027953i</v>
      </c>
      <c r="BY256" s="223" t="str">
        <f t="shared" ca="1" si="390"/>
        <v>1,45942630904962+7,33703151932271i</v>
      </c>
      <c r="BZ256" s="223" t="str">
        <f t="shared" ca="1" si="391"/>
        <v>-5,78271531436059-4,74575181189879i</v>
      </c>
      <c r="CA256" s="223" t="str">
        <f t="shared" ca="1" si="392"/>
        <v>7,48077246459756-9,38440177945965E-13i</v>
      </c>
      <c r="CB256" s="223" t="str">
        <f t="shared" ca="1" si="393"/>
        <v>-5,78271531436412+4,74575181189448i</v>
      </c>
      <c r="CC256" s="223" t="str">
        <f t="shared" ca="1" si="394"/>
        <v>1,45942630904778-7,33703151932307i</v>
      </c>
      <c r="CD256" s="223" t="str">
        <f t="shared" ca="1" si="395"/>
        <v>3,52641172875186+6,59745231027875i</v>
      </c>
      <c r="CE256" s="223" t="str">
        <f t="shared" ca="1" si="396"/>
        <v>-6,9113325674153-2,86276768349541i</v>
      </c>
      <c r="CF256" s="223" t="str">
        <f t="shared" ca="1" si="397"/>
        <v>7,15865291380756-2,17155362050206i</v>
      </c>
      <c r="CG256" s="223" t="str">
        <f t="shared" ca="1" si="398"/>
        <v>-4,15609450132462+6,22003498086147i</v>
      </c>
      <c r="CH256" s="223" t="str">
        <f t="shared" ca="1" si="399"/>
        <v>-0,73324392443757-7,44475050047727i</v>
      </c>
      <c r="CI256" s="223" t="str">
        <f t="shared" ca="1" si="400"/>
        <v>5,28970493822869+5,28970493823238i</v>
      </c>
      <c r="CJ256" s="223" t="str">
        <f t="shared" ca="1" si="401"/>
        <v>-7,44475050047751-0,733243924435152i</v>
      </c>
      <c r="CK256" s="223" t="str">
        <f t="shared" ca="1" si="402"/>
        <v>6,22003498086438-4,15609450132027i</v>
      </c>
      <c r="CL256" s="223" t="str">
        <f t="shared" ca="1" si="403"/>
        <v>-2,17155362050014+7,15865291380814i</v>
      </c>
      <c r="CM256" s="223" t="str">
        <f t="shared" ca="1" si="404"/>
        <v>-2,86276768349727-6,91133256741454i</v>
      </c>
      <c r="CN256" s="223" t="str">
        <f t="shared" ca="1" si="405"/>
        <v>6,5974523102797+3,52641172875009i</v>
      </c>
      <c r="CO256" s="223" t="str">
        <f t="shared" ca="1" si="406"/>
        <v>-7,33703151932264+1,45942630904995i</v>
      </c>
      <c r="CP256" s="223" t="str">
        <f t="shared" ca="1" si="407"/>
        <v>4,74575181189852-5,78271531436081i</v>
      </c>
      <c r="CQ256" s="223" t="str">
        <f t="shared" ca="1" si="408"/>
        <v>1,06674205178058E-12+7,48077246459756i</v>
      </c>
      <c r="CR256" s="223" t="str">
        <f t="shared" ca="1" si="409"/>
        <v>-4,74575181189458-5,78271531436404i</v>
      </c>
      <c r="CS256" s="223" t="str">
        <f t="shared" ca="1" si="410"/>
        <v>7,33703151932314+1,45942630904745i</v>
      </c>
      <c r="CT256" s="223" t="str">
        <f t="shared" ca="1" si="411"/>
        <v>-6,59745231027848+3,52641172875235i</v>
      </c>
      <c r="CU256" s="223" t="str">
        <f t="shared" ca="1" si="412"/>
        <v>2,86276768349491-6,91133256741551i</v>
      </c>
      <c r="CV256" s="223" t="str">
        <f t="shared" ca="1" si="413"/>
        <v>2,17155362050218+7,15865291380752i</v>
      </c>
      <c r="CW256" s="223" t="str">
        <f t="shared" ca="1" si="414"/>
        <v>-6,22003498086155-4,1560945013245i</v>
      </c>
      <c r="CX256" s="223" t="str">
        <f t="shared" ca="1" si="415"/>
        <v>7,44475050047725-0,733243924437698i</v>
      </c>
      <c r="CY256" s="223" t="str">
        <f t="shared" ca="1" si="416"/>
        <v>-5,28970493823229+5,28970493822878i</v>
      </c>
      <c r="CZ256" s="223" t="str">
        <f t="shared" ca="1" si="417"/>
        <v>0,733243924435024-7,44475050047751i</v>
      </c>
      <c r="DA256" s="223" t="str">
        <f t="shared" ca="1" si="418"/>
        <v>4,15609450132037+6,22003498086431i</v>
      </c>
      <c r="DB256" s="223" t="str">
        <f t="shared" ca="1" si="419"/>
        <v>-7,15865291380818-2,17155362050002i</v>
      </c>
      <c r="DC256" s="223" t="str">
        <f t="shared" ca="1" si="420"/>
        <v>6,91133256741448-2,86276768349739i</v>
      </c>
      <c r="DD256" s="223" t="str">
        <f t="shared" ca="1" si="421"/>
        <v>-3,52641172874998+6,59745231027976i</v>
      </c>
      <c r="DE256" s="223" t="str">
        <f t="shared" ca="1" si="422"/>
        <v>-1,45942630905008-7,33703151932262i</v>
      </c>
      <c r="DF256" s="223" t="str">
        <f t="shared" ca="1" si="423"/>
        <v>5,78271531436089+4,74575181189842i</v>
      </c>
      <c r="DG256" s="223" t="str">
        <f t="shared" ca="1" si="424"/>
        <v>-7,48077246459756+1,62027660822271E-12i</v>
      </c>
      <c r="DH256" s="223" t="str">
        <f t="shared" ca="1" si="425"/>
        <v>5,78271531436369-4,74575181189501i</v>
      </c>
      <c r="DI256" s="223" t="str">
        <f t="shared" ca="1" si="426"/>
        <v>-1,45942630904732+7,33703151932316i</v>
      </c>
      <c r="DJ256" s="223" t="str">
        <f t="shared" ca="1" si="427"/>
        <v>-3,52641172874571-6,59745231028204i</v>
      </c>
      <c r="DK256" s="223" t="str">
        <f t="shared" ca="1" si="428"/>
        <v>6,91133256741556+2,86276768349479i</v>
      </c>
      <c r="DL256" s="223" t="str">
        <f t="shared" ca="1" si="429"/>
        <v>-7,15865291380737+2,17155362050271i</v>
      </c>
      <c r="DM256" s="223" t="str">
        <f t="shared" ca="1" si="430"/>
        <v>4,15609450132405-6,22003498086185i</v>
      </c>
      <c r="DN256" s="223" t="str">
        <f t="shared" ca="1" si="431"/>
        <v>0,733243924437826+7,44475050047724i</v>
      </c>
      <c r="DO256" s="223" t="str">
        <f t="shared" ca="1" si="432"/>
        <v>-5,28970493822887-5,2897049382322i</v>
      </c>
      <c r="DP256" s="223" t="str">
        <f t="shared" ca="1" si="433"/>
        <v>7,44475050047753+0,733243924434896i</v>
      </c>
      <c r="DQ256" s="223" t="str">
        <f t="shared" ca="1" si="434"/>
        <v>-6,22003498086423+4,15609450132049i</v>
      </c>
      <c r="DR256" s="223" t="str">
        <f t="shared" ca="1" si="435"/>
        <v>2,17155362049949-7,15865291380834i</v>
      </c>
      <c r="DS256" s="223" t="str">
        <f t="shared" ca="1" si="436"/>
        <v>2,86276768349751+6,91133256741443i</v>
      </c>
      <c r="DT256" s="223" t="str">
        <f t="shared" ca="1" si="437"/>
        <v>-6,59745231027982-3,52641172874987i</v>
      </c>
      <c r="DU256" s="223" t="str">
        <f t="shared" ca="1" si="438"/>
        <v>7,33703151932259-1,45942630905021i</v>
      </c>
      <c r="DV256" s="223" t="str">
        <f t="shared" ca="1" si="439"/>
        <v>-4,74575181189832+5,78271531436097i</v>
      </c>
      <c r="DW256" s="223" t="str">
        <f t="shared" ca="1" si="440"/>
        <v>-1,74857848205732E-12-7,48077246459756i</v>
      </c>
      <c r="DX256" s="223" t="str">
        <f t="shared" ca="1" si="441"/>
        <v>4,74575181189511+5,78271531436361i</v>
      </c>
      <c r="DY256" s="223" t="str">
        <f t="shared" ca="1" si="442"/>
        <v>-7,33703151932328-1,45942630904677i</v>
      </c>
      <c r="DZ256" s="223" t="str">
        <f t="shared" ca="1" si="443"/>
        <v>6,59745231028178-3,5264117287462i</v>
      </c>
      <c r="EA256" s="223" t="str">
        <f t="shared" ca="1" si="444"/>
        <v>-2,86276768349467+6,91133256741561i</v>
      </c>
      <c r="EB256" s="223" t="str">
        <f t="shared" ca="1" si="445"/>
        <v>-2,17155362050283-7,15865291380733i</v>
      </c>
      <c r="EC256" s="223" t="str">
        <f t="shared" ca="1" si="446"/>
        <v>6,22003498086192+4,15609450132394i</v>
      </c>
      <c r="ED256" s="223" t="str">
        <f t="shared" ca="1" si="447"/>
        <v>-7,44475050047718+0,733243924438377i</v>
      </c>
      <c r="EE256" s="223" t="str">
        <f t="shared" ca="1" si="448"/>
        <v>5,28970493823181-5,28970493822926i</v>
      </c>
      <c r="EF256" s="223" t="str">
        <f t="shared" ca="1" si="449"/>
        <v>-0,733243924434769+7,44475050047754i</v>
      </c>
      <c r="EG256" s="223" t="str">
        <f t="shared" ca="1" si="450"/>
        <v>-4,15609450132059-6,22003498086417i</v>
      </c>
      <c r="EH256" s="223" t="str">
        <f t="shared" ca="1" si="451"/>
        <v>7,15865291380838+2,17155362049937i</v>
      </c>
      <c r="EI256" s="223" t="str">
        <f t="shared" ca="1" si="452"/>
        <v>-6,91133256741716+2,86276768349095i</v>
      </c>
      <c r="EJ256" s="223" t="str">
        <f t="shared" ca="1" si="453"/>
        <v>3,52641172874938-6,59745231028008i</v>
      </c>
      <c r="EK256" s="223" t="str">
        <f t="shared" ca="1" si="454"/>
        <v>1,45942630905033+7,33703151932257i</v>
      </c>
      <c r="EL256" s="223" t="str">
        <f t="shared" ca="1" si="455"/>
        <v>-5,78271531436105-4,74575181189822i</v>
      </c>
      <c r="EM256" s="223" t="str">
        <f t="shared" ca="1" si="456"/>
        <v>7,48077246459756-1,87688035589193E-12i</v>
      </c>
      <c r="EN256" s="223"/>
      <c r="EO256" s="223"/>
      <c r="EP256" s="223"/>
    </row>
    <row r="257" spans="1:146">
      <c r="A257" s="249">
        <f t="shared" si="323"/>
        <v>3.0664062500000023E-3</v>
      </c>
      <c r="B257" s="248">
        <v>157</v>
      </c>
      <c r="C257" s="247">
        <f t="shared" si="324"/>
        <v>31400</v>
      </c>
      <c r="N257" s="246">
        <f t="shared" ca="1" si="327"/>
        <v>17.480265913809081</v>
      </c>
      <c r="O257" s="223">
        <f t="shared" ca="1" si="328"/>
        <v>7.4802659138090819</v>
      </c>
      <c r="P257" s="223" t="str">
        <f t="shared" ca="1" si="329"/>
        <v>-5,66412352415715+4,8859065529729i</v>
      </c>
      <c r="Q257" s="223" t="str">
        <f t="shared" ca="1" si="330"/>
        <v>1,09758296658549-7,39930333023018i</v>
      </c>
      <c r="R257" s="223" t="str">
        <f t="shared" ca="1" si="331"/>
        <v>4,00192446001048+6,31972932629743i</v>
      </c>
      <c r="S257" s="223" t="str">
        <f t="shared" ca="1" si="332"/>
        <v>-7,15816817492661-2,17140657656779i</v>
      </c>
      <c r="T257" s="223" t="str">
        <f t="shared" ca="1" si="333"/>
        <v>6,83853207366071-3,03131278801905i</v>
      </c>
      <c r="U257" s="223" t="str">
        <f t="shared" ca="1" si="334"/>
        <v>-3,1982257916619+6,76208029579971i</v>
      </c>
      <c r="V257" s="223" t="str">
        <f t="shared" ca="1" si="335"/>
        <v>-1,99508234851739-7,20930125351468i</v>
      </c>
      <c r="W257" s="223" t="str">
        <f t="shared" ca="1" si="336"/>
        <v>6,21961379927459+4,15581307678378i</v>
      </c>
      <c r="X257" s="223" t="str">
        <f t="shared" ca="1" si="337"/>
        <v>-7,42401083281181+0,915664401179215i</v>
      </c>
      <c r="Y257" s="223" t="str">
        <f t="shared" ca="1" si="338"/>
        <v>5,02343955905544-5,54251144679115i</v>
      </c>
      <c r="Z257" s="223" t="str">
        <f t="shared" ca="1" si="339"/>
        <v>-0,183574915203251+7,47801299756841i</v>
      </c>
      <c r="AA257" s="223" t="str">
        <f t="shared" ca="1" si="340"/>
        <v>-4,74543045947888-5,78232374530724i</v>
      </c>
      <c r="AB257" s="223" t="str">
        <f t="shared" ca="1" si="341"/>
        <v>7,37013876400017+1,27884038905409i</v>
      </c>
      <c r="AC257" s="223" t="str">
        <f t="shared" ca="1" si="342"/>
        <v>-6,41603808468401+3,84562523358404i</v>
      </c>
      <c r="AD257" s="223" t="str">
        <f t="shared" ca="1" si="343"/>
        <v>2,34642283048987-7,10272328349133i</v>
      </c>
      <c r="AE257" s="223" t="str">
        <f t="shared" ca="1" si="344"/>
        <v>2,86257383490011+6,91086457551002i</v>
      </c>
      <c r="AF257" s="223" t="str">
        <f t="shared" ca="1" si="345"/>
        <v>-6,68155529361868-3,36321230367786i</v>
      </c>
      <c r="AG257" s="223" t="str">
        <f t="shared" ca="1" si="346"/>
        <v>7,25609171860057-1,81755635746191i</v>
      </c>
      <c r="AH257" s="223" t="str">
        <f t="shared" ca="1" si="347"/>
        <v>-4,30719838715491+6,1157518094658i</v>
      </c>
      <c r="AI257" s="223" t="str">
        <f t="shared" ca="1" si="348"/>
        <v>-0,733194273776162-7,44424638886945i</v>
      </c>
      <c r="AJ257" s="223" t="str">
        <f t="shared" ca="1" si="349"/>
        <v>5,41756076777727+5,15794663298628i</v>
      </c>
      <c r="AK257" s="223" t="str">
        <f t="shared" ca="1" si="350"/>
        <v>-7,47125560591895-0,367039251741147i</v>
      </c>
      <c r="AL257" s="223" t="str">
        <f t="shared" ca="1" si="351"/>
        <v>5,89704091084848-4,60209589611878i</v>
      </c>
      <c r="AM257" s="223" t="str">
        <f t="shared" ca="1" si="352"/>
        <v>-1,45932748589158+7,33653470176591i</v>
      </c>
      <c r="AN257" s="223" t="str">
        <f t="shared" ca="1" si="353"/>
        <v>-3,68700954631473-6,50848206163911i</v>
      </c>
      <c r="AO257" s="223" t="str">
        <f t="shared" ca="1" si="354"/>
        <v>7,0429999771378+2,52002568703795i</v>
      </c>
      <c r="AP257" s="223" t="str">
        <f t="shared" ca="1" si="355"/>
        <v>-6,97903423095211+2,6921105743436i</v>
      </c>
      <c r="AQ257" s="223" t="str">
        <f t="shared" ca="1" si="356"/>
        <v>3,52617294236342-6,59700557236676i</v>
      </c>
      <c r="AR257" s="223" t="str">
        <f t="shared" ca="1" si="357"/>
        <v>3,52617294236342-6,59700557236676i</v>
      </c>
      <c r="AS257" s="223" t="str">
        <f t="shared" ca="1" si="358"/>
        <v>-6,00820591944973-4,45598920227408i</v>
      </c>
      <c r="AT257" s="223" t="str">
        <f t="shared" ca="1" si="359"/>
        <v>7,4599978092605-0,550282497561453i</v>
      </c>
      <c r="AU257" s="223" t="str">
        <f t="shared" ca="1" si="360"/>
        <v>-5,289346752735+5,28934675273097i</v>
      </c>
      <c r="AV257" s="223" t="str">
        <f t="shared" ca="1" si="361"/>
        <v>0,550282497559709-7,45999780926064i</v>
      </c>
      <c r="AW257" s="223" t="str">
        <f t="shared" ca="1" si="362"/>
        <v>4,45598920227549+6,00820591944869i</v>
      </c>
      <c r="AX257" s="223" t="str">
        <f t="shared" ca="1" si="363"/>
        <v>-7,29851138535884-1,63893553841554i</v>
      </c>
      <c r="AY257" s="223" t="str">
        <f t="shared" ca="1" si="364"/>
        <v>6,5970055723695-3,5261729423583i</v>
      </c>
      <c r="AZ257" s="223" t="str">
        <f t="shared" ca="1" si="365"/>
        <v>-2,69211057434197+6,97903423095274i</v>
      </c>
      <c r="BA257" s="223" t="str">
        <f t="shared" ca="1" si="366"/>
        <v>-2,52002568703949-7,04299997713724i</v>
      </c>
      <c r="BB257" s="223" t="str">
        <f t="shared" ca="1" si="367"/>
        <v>6,50848206163736+3,68700954631783i</v>
      </c>
      <c r="BC257" s="223" t="str">
        <f t="shared" ca="1" si="368"/>
        <v>-7,33653470176629+1,45932748588964i</v>
      </c>
      <c r="BD257" s="223" t="str">
        <f t="shared" ca="1" si="369"/>
        <v>4,60209589611866-5,89704091084858i</v>
      </c>
      <c r="BE257" s="223" t="str">
        <f t="shared" ca="1" si="370"/>
        <v>0,367039251743531+7,47125560591883i</v>
      </c>
      <c r="BF257" s="223" t="str">
        <f t="shared" ca="1" si="371"/>
        <v>-5,15794663298378-5,41756076777966i</v>
      </c>
      <c r="BG257" s="223" t="str">
        <f t="shared" ca="1" si="372"/>
        <v>7,44424638886932+0,733194273777491i</v>
      </c>
      <c r="BH257" s="223" t="str">
        <f t="shared" ca="1" si="373"/>
        <v>-6,11575180946528+4,30719838715564i</v>
      </c>
      <c r="BI257" s="223" t="str">
        <f t="shared" ca="1" si="374"/>
        <v>1,81755635745876-7,25609171860136i</v>
      </c>
      <c r="BJ257" s="223" t="str">
        <f t="shared" ca="1" si="375"/>
        <v>3,36321230367534+6,68155529361995i</v>
      </c>
      <c r="BK257" s="223" t="str">
        <f t="shared" ca="1" si="376"/>
        <v>-6,91086457550982-2,8625738349006i</v>
      </c>
      <c r="BL257" s="223" t="str">
        <f t="shared" ca="1" si="377"/>
        <v>7,10272328349078-2,34642283049153i</v>
      </c>
      <c r="BM257" s="223" t="str">
        <f t="shared" ca="1" si="378"/>
        <v>-3,84562523358122+6,4160380846857i</v>
      </c>
      <c r="BN257" s="223" t="str">
        <f t="shared" ca="1" si="379"/>
        <v>-1,27884038905209-7,37013876400052i</v>
      </c>
      <c r="BO257" s="223" t="str">
        <f t="shared" ca="1" si="380"/>
        <v>5,78232374530741+4,74543045947868i</v>
      </c>
      <c r="BP257" s="223" t="str">
        <f t="shared" ca="1" si="381"/>
        <v>-7,47801299756837+0,183574915205052i</v>
      </c>
      <c r="BQ257" s="223" t="str">
        <f t="shared" ca="1" si="382"/>
        <v>5,54251144679351-5,02343955905284i</v>
      </c>
      <c r="BR257" s="223" t="str">
        <f t="shared" ca="1" si="383"/>
        <v>-0,915664401180434+7,42401083281166i</v>
      </c>
      <c r="BS257" s="223" t="str">
        <f t="shared" ca="1" si="384"/>
        <v>-4,15581307678407-6,21961379927441i</v>
      </c>
      <c r="BT257" s="223" t="str">
        <f t="shared" ca="1" si="385"/>
        <v>7,20930125351532+1,99508234851506i</v>
      </c>
      <c r="BU257" s="223" t="str">
        <f t="shared" ca="1" si="386"/>
        <v>-6,76208029580087+3,19822579165944i</v>
      </c>
      <c r="BV257" s="223" t="str">
        <f t="shared" ca="1" si="387"/>
        <v>3,03131278801961-6,83853207366045i</v>
      </c>
      <c r="BW257" s="223" t="str">
        <f t="shared" ca="1" si="388"/>
        <v>2,17140657656868+7,15816817492634i</v>
      </c>
      <c r="BX257" s="223" t="str">
        <f t="shared" ca="1" si="389"/>
        <v>-6,31972932629917-4,00192446000775i</v>
      </c>
      <c r="BY257" s="223" t="str">
        <f t="shared" ca="1" si="390"/>
        <v>7,39930333023053-1,09758296658311i</v>
      </c>
      <c r="BZ257" s="223" t="str">
        <f t="shared" ca="1" si="391"/>
        <v>-4,88590655297316+5,66412352415694i</v>
      </c>
      <c r="CA257" s="223" t="str">
        <f t="shared" ca="1" si="392"/>
        <v>-1,74846332338537E-12-7,48026591380908i</v>
      </c>
      <c r="CB257" s="223" t="str">
        <f t="shared" ca="1" si="393"/>
        <v>4,88590655297001+5,66412352415965i</v>
      </c>
      <c r="CC257" s="223" t="str">
        <f t="shared" ca="1" si="394"/>
        <v>-7,39930333022992-1,09758296658721i</v>
      </c>
      <c r="CD257" s="223" t="str">
        <f t="shared" ca="1" si="395"/>
        <v>6,31972932629741-4,00192446001053i</v>
      </c>
      <c r="CE257" s="223" t="str">
        <f t="shared" ca="1" si="396"/>
        <v>-2,17140657656534+7,15816817492736i</v>
      </c>
      <c r="CF257" s="223" t="str">
        <f t="shared" ca="1" si="397"/>
        <v>-3,03131278801601-6,83853207366205i</v>
      </c>
      <c r="CG257" s="223" t="str">
        <f t="shared" ca="1" si="398"/>
        <v>6,76208029579919+3,19822579166301i</v>
      </c>
      <c r="CH257" s="223" t="str">
        <f t="shared" ca="1" si="399"/>
        <v>-7,20930125351445+1,99508234851823i</v>
      </c>
      <c r="CI257" s="223" t="str">
        <f t="shared" ca="1" si="400"/>
        <v>4,15581307678098-6,21961379927646i</v>
      </c>
      <c r="CJ257" s="223" t="str">
        <f t="shared" ca="1" si="401"/>
        <v>0,915664401176312+7,42401083281217i</v>
      </c>
      <c r="CK257" s="223" t="str">
        <f t="shared" ca="1" si="402"/>
        <v>-5,54251144679086-5,02343955905576i</v>
      </c>
      <c r="CL257" s="223" t="str">
        <f t="shared" ca="1" si="403"/>
        <v>7,47801299756846+0,183574915201555i</v>
      </c>
      <c r="CM257" s="223" t="str">
        <f t="shared" ca="1" si="404"/>
        <v>-5,78232374530533+4,74543045948123i</v>
      </c>
      <c r="CN257" s="223" t="str">
        <f t="shared" ca="1" si="405"/>
        <v>1,27884038905619-7,37013876399981i</v>
      </c>
      <c r="CO257" s="223" t="str">
        <f t="shared" ca="1" si="406"/>
        <v>3,84562523358441+6,4160380846838i</v>
      </c>
      <c r="CP257" s="223" t="str">
        <f t="shared" ca="1" si="407"/>
        <v>-7,10272328349189-2,34642283048821i</v>
      </c>
      <c r="CQ257" s="223" t="str">
        <f t="shared" ca="1" si="408"/>
        <v>6,91086457551133-2,86257383489696i</v>
      </c>
      <c r="CR257" s="223" t="str">
        <f t="shared" ca="1" si="409"/>
        <v>-3,36321230367905+6,68155529361808i</v>
      </c>
      <c r="CS257" s="223" t="str">
        <f t="shared" ca="1" si="410"/>
        <v>-1,81755635746195-7,25609171860056i</v>
      </c>
      <c r="CT257" s="223" t="str">
        <f t="shared" ca="1" si="411"/>
        <v>6,11575180946729+4,30719838715278i</v>
      </c>
      <c r="CU257" s="223" t="str">
        <f t="shared" ca="1" si="412"/>
        <v>-7,44424638886971+0,733194273773565i</v>
      </c>
      <c r="CV257" s="223" t="str">
        <f t="shared" ca="1" si="413"/>
        <v>5,15794663298663-5,41756076777694i</v>
      </c>
      <c r="CW257" s="223" t="str">
        <f t="shared" ca="1" si="414"/>
        <v>-0,36703925174025+7,47125560591899i</v>
      </c>
      <c r="CX257" s="223" t="str">
        <f t="shared" ca="1" si="415"/>
        <v>-4,60209589612141-5,89704091084642i</v>
      </c>
      <c r="CY257" s="223" t="str">
        <f t="shared" ca="1" si="416"/>
        <v>7,33653470176549+1,45932748589372i</v>
      </c>
      <c r="CZ257" s="223" t="str">
        <f t="shared" ca="1" si="417"/>
        <v>-6,5084820616393+3,6870095463144i</v>
      </c>
      <c r="DA257" s="223" t="str">
        <f t="shared" ca="1" si="418"/>
        <v>2,5200256870364-7,04299997713835i</v>
      </c>
      <c r="DB257" s="223" t="str">
        <f t="shared" ca="1" si="419"/>
        <v>2,69211057433829+6,97903423095416i</v>
      </c>
      <c r="DC257" s="223" t="str">
        <f t="shared" ca="1" si="420"/>
        <v>-6,59700557236754-3,52617294236197i</v>
      </c>
      <c r="DD257" s="223" t="str">
        <f t="shared" ca="1" si="421"/>
        <v>7,29851138535803-1,63893553841916i</v>
      </c>
      <c r="DE257" s="223" t="str">
        <f t="shared" ca="1" si="422"/>
        <v>-4,45598920227268+6,00820591945077i</v>
      </c>
      <c r="DF257" s="223" t="str">
        <f t="shared" ca="1" si="423"/>
        <v>-0,550282497555776-7,45999780926092i</v>
      </c>
      <c r="DG257" s="223" t="str">
        <f t="shared" ca="1" si="424"/>
        <v>5,28934675273214+5,28934675273384i</v>
      </c>
      <c r="DH257" s="223" t="str">
        <f t="shared" ca="1" si="425"/>
        <v>-7,45999780926075-0,550282497558177i</v>
      </c>
      <c r="DI257" s="223" t="str">
        <f t="shared" ca="1" si="426"/>
        <v>6,00820591944765-4,45598920227689i</v>
      </c>
      <c r="DJ257" s="223" t="str">
        <f t="shared" ca="1" si="427"/>
        <v>-1,6389355384211+7,29851138535759i</v>
      </c>
      <c r="DK257" s="223" t="str">
        <f t="shared" ca="1" si="428"/>
        <v>-3,52617294235984-6,59700557236868i</v>
      </c>
      <c r="DL257" s="223" t="str">
        <f t="shared" ca="1" si="429"/>
        <v>6,9790342309533+2,69211057434053i</v>
      </c>
      <c r="DM257" s="223" t="str">
        <f t="shared" ca="1" si="430"/>
        <v>-7,04299997713658+2,52002568704134i</v>
      </c>
      <c r="DN257" s="223" t="str">
        <f t="shared" ca="1" si="431"/>
        <v>3,68700954631649-6,50848206163811i</v>
      </c>
      <c r="DO257" s="223" t="str">
        <f t="shared" ca="1" si="432"/>
        <v>1,45932748589135+7,33653470176595i</v>
      </c>
      <c r="DP257" s="223" t="str">
        <f t="shared" ca="1" si="433"/>
        <v>-5,89704091084966-4,60209589611728i</v>
      </c>
      <c r="DQ257" s="223" t="str">
        <f t="shared" ca="1" si="434"/>
        <v>7,47125560591911-0,367039251737845i</v>
      </c>
      <c r="DR257" s="223" t="str">
        <f t="shared" ca="1" si="435"/>
        <v>-5,41756076777859+5,15794663298489i</v>
      </c>
      <c r="DS257" s="223" t="str">
        <f t="shared" ca="1" si="436"/>
        <v>0,733194273775539-7,44424638886951i</v>
      </c>
      <c r="DT257" s="223" t="str">
        <f t="shared" ca="1" si="437"/>
        <v>4,30719838715707+6,11575180946427i</v>
      </c>
      <c r="DU257" s="223" t="str">
        <f t="shared" ca="1" si="438"/>
        <v>-7,25609171859997-1,81755635746428i</v>
      </c>
      <c r="DV257" s="223" t="str">
        <f t="shared" ca="1" si="439"/>
        <v>6,68155529361917-3,3632123036769i</v>
      </c>
      <c r="DW257" s="223" t="str">
        <f t="shared" ca="1" si="440"/>
        <v>-2,86257383489879+6,91086457551057i</v>
      </c>
      <c r="DX257" s="223" t="str">
        <f t="shared" ca="1" si="441"/>
        <v>-2,34642283049319-7,10272328349024i</v>
      </c>
      <c r="DY257" s="223" t="str">
        <f t="shared" ca="1" si="442"/>
        <v>6,41603808468277+3,84562523358611i</v>
      </c>
      <c r="DZ257" s="223" t="str">
        <f t="shared" ca="1" si="443"/>
        <v>-7,37013876400022+1,27884038905382i</v>
      </c>
      <c r="EA257" s="223" t="str">
        <f t="shared" ca="1" si="444"/>
        <v>4,7454304594775-5,78232374530839i</v>
      </c>
      <c r="EB257" s="223" t="str">
        <f t="shared" ca="1" si="445"/>
        <v>0,1835749152068+7,47801299756833i</v>
      </c>
      <c r="EC257" s="223" t="str">
        <f t="shared" ca="1" si="446"/>
        <v>-5,02343955905397-5,54251144679248i</v>
      </c>
      <c r="ED257" s="223" t="str">
        <f t="shared" ca="1" si="447"/>
        <v>7,42401083281188+0,915664401178699i</v>
      </c>
      <c r="EE257" s="223" t="str">
        <f t="shared" ca="1" si="448"/>
        <v>-6,21961379927355+4,15581307678534i</v>
      </c>
      <c r="EF257" s="223" t="str">
        <f t="shared" ca="1" si="449"/>
        <v>1,99508234852054-7,2093012535138i</v>
      </c>
      <c r="EG257" s="223" t="str">
        <f t="shared" ca="1" si="450"/>
        <v>3,19822579166083+6,76208029580021i</v>
      </c>
      <c r="EH257" s="223" t="str">
        <f t="shared" ca="1" si="451"/>
        <v>-6,83853207366125-3,03131278801782i</v>
      </c>
      <c r="EI257" s="223" t="str">
        <f t="shared" ca="1" si="452"/>
        <v>7,15816817492583-2,17140657657036i</v>
      </c>
      <c r="EJ257" s="223" t="str">
        <f t="shared" ca="1" si="453"/>
        <v>-4,00192446001256+6,31972932629611i</v>
      </c>
      <c r="EK257" s="223" t="str">
        <f t="shared" ca="1" si="454"/>
        <v>-1,09758296658484-7,39930333023028i</v>
      </c>
      <c r="EL257" s="223" t="str">
        <f t="shared" ca="1" si="455"/>
        <v>5,66412352415822+4,88590655297167i</v>
      </c>
      <c r="EM257" s="223" t="str">
        <f t="shared" ca="1" si="456"/>
        <v>-7,48026591380908-4,15674334674901E-12i</v>
      </c>
      <c r="EN257" s="223"/>
      <c r="EO257" s="223"/>
      <c r="EP257" s="223"/>
    </row>
    <row r="258" spans="1:146">
      <c r="A258" s="249">
        <f t="shared" si="323"/>
        <v>3.0859375000000023E-3</v>
      </c>
      <c r="B258" s="248">
        <v>158</v>
      </c>
      <c r="C258" s="247">
        <f t="shared" si="324"/>
        <v>31600</v>
      </c>
      <c r="N258" s="246">
        <f t="shared" ca="1" si="327"/>
        <v>17.479722869966196</v>
      </c>
      <c r="O258" s="223">
        <f t="shared" ca="1" si="328"/>
        <v>7.4797228699661957</v>
      </c>
      <c r="P258" s="223" t="str">
        <f t="shared" ca="1" si="329"/>
        <v>-5,54210907784468+5,02307487309984i</v>
      </c>
      <c r="Q258" s="223" t="str">
        <f t="shared" ca="1" si="330"/>
        <v>0,733141046171713-7,44370595993109i</v>
      </c>
      <c r="R258" s="223" t="str">
        <f t="shared" ca="1" si="331"/>
        <v>4,45566571143499+6,00776974254488i</v>
      </c>
      <c r="S258" s="223" t="str">
        <f t="shared" ca="1" si="332"/>
        <v>-7,33600209235825-1,45922154329313i</v>
      </c>
      <c r="T258" s="223" t="str">
        <f t="shared" ca="1" si="333"/>
        <v>6,41557230044337-3,84534605325439i</v>
      </c>
      <c r="U258" s="223" t="str">
        <f t="shared" ca="1" si="334"/>
        <v>-2,17124893926099+7,15764851436932i</v>
      </c>
      <c r="V258" s="223" t="str">
        <f t="shared" ca="1" si="335"/>
        <v>-3,19799361050098-6,76158938998001i</v>
      </c>
      <c r="W258" s="223" t="str">
        <f t="shared" ca="1" si="336"/>
        <v>6,91036286841833+2,86236602101837i</v>
      </c>
      <c r="X258" s="223" t="str">
        <f t="shared" ca="1" si="337"/>
        <v>-7,04248867743041+2,51984274107726i</v>
      </c>
      <c r="Y258" s="223" t="str">
        <f t="shared" ca="1" si="338"/>
        <v>3,52591695326491-6,59652665045586i</v>
      </c>
      <c r="Z258" s="223" t="str">
        <f t="shared" ca="1" si="339"/>
        <v>1,81742440857085+7,25556494910122i</v>
      </c>
      <c r="AA258" s="223" t="str">
        <f t="shared" ca="1" si="340"/>
        <v>-6,21916227482123-4,15551137778923i</v>
      </c>
      <c r="AB258" s="223" t="str">
        <f t="shared" ca="1" si="341"/>
        <v>7,39876616401693-1,09750328550465i</v>
      </c>
      <c r="AC258" s="223" t="str">
        <f t="shared" ca="1" si="342"/>
        <v>-4,74508595611185+5,78190396674014i</v>
      </c>
      <c r="AD258" s="223" t="str">
        <f t="shared" ca="1" si="343"/>
        <v>-0,367012605842717-7,47071321619615i</v>
      </c>
      <c r="AE258" s="223" t="str">
        <f t="shared" ca="1" si="344"/>
        <v>5,28896276274913+5,28896276274927i</v>
      </c>
      <c r="AF258" s="223" t="str">
        <f t="shared" ca="1" si="345"/>
        <v>-7,47071321619614-0,367012605842979i</v>
      </c>
      <c r="AG258" s="223" t="str">
        <f t="shared" ca="1" si="346"/>
        <v>5,78190396674031-4,74508595611165i</v>
      </c>
      <c r="AH258" s="223" t="str">
        <f t="shared" ca="1" si="347"/>
        <v>-1,09750328550486+7,3987661640169i</v>
      </c>
      <c r="AI258" s="223" t="str">
        <f t="shared" ca="1" si="348"/>
        <v>-4,15551137778906-6,21916227482135i</v>
      </c>
      <c r="AJ258" s="223" t="str">
        <f t="shared" ca="1" si="349"/>
        <v>7,25556494910116+1,8174244085711i</v>
      </c>
      <c r="AK258" s="223" t="str">
        <f t="shared" ca="1" si="350"/>
        <v>-6,59652665045598+3,52591695326467i</v>
      </c>
      <c r="AL258" s="223" t="str">
        <f t="shared" ca="1" si="351"/>
        <v>2,51984274107756-7,0424886774303i</v>
      </c>
      <c r="AM258" s="223" t="str">
        <f t="shared" ca="1" si="352"/>
        <v>2,86236602101818+6,91036286841841i</v>
      </c>
      <c r="AN258" s="223" t="str">
        <f t="shared" ca="1" si="353"/>
        <v>-6,76158938997991-3,19799361050119i</v>
      </c>
      <c r="AO258" s="223" t="str">
        <f t="shared" ca="1" si="354"/>
        <v>7,15764851437026-2,1712489392579i</v>
      </c>
      <c r="AP258" s="223" t="str">
        <f t="shared" ca="1" si="355"/>
        <v>-3,84534605325655+6,41557230044207i</v>
      </c>
      <c r="AQ258" s="223" t="str">
        <f t="shared" ca="1" si="356"/>
        <v>-1,45922154329146-7,33600209235858i</v>
      </c>
      <c r="AR258" s="223" t="str">
        <f t="shared" ca="1" si="357"/>
        <v>-1,45922154329146-7,33600209235858i</v>
      </c>
      <c r="AS258" s="223" t="str">
        <f t="shared" ca="1" si="358"/>
        <v>-7,44370595993111+0,733141046171453i</v>
      </c>
      <c r="AT258" s="223" t="str">
        <f t="shared" ca="1" si="359"/>
        <v>5,0230748730995-5,54210907784499i</v>
      </c>
      <c r="AU258" s="223" t="str">
        <f t="shared" ca="1" si="360"/>
        <v>1,27918213568814E-12+7,4797228699662i</v>
      </c>
      <c r="AV258" s="223" t="str">
        <f t="shared" ca="1" si="361"/>
        <v>-5,02307487310132-5,54210907784334i</v>
      </c>
      <c r="AW258" s="223" t="str">
        <f t="shared" ca="1" si="362"/>
        <v>7,44370595993135+0,733141046169012i</v>
      </c>
      <c r="AX258" s="223" t="str">
        <f t="shared" ca="1" si="363"/>
        <v>-6,00776974254284+4,45566571143775i</v>
      </c>
      <c r="AY258" s="223" t="str">
        <f t="shared" ca="1" si="364"/>
        <v>1,45922154329636-7,3360020923576i</v>
      </c>
      <c r="AZ258" s="223" t="str">
        <f t="shared" ca="1" si="365"/>
        <v>3,84534605325219+6,41557230044469i</v>
      </c>
      <c r="BA258" s="223" t="str">
        <f t="shared" ca="1" si="366"/>
        <v>-7,15764851436885-2,17124893926257i</v>
      </c>
      <c r="BB258" s="223" t="str">
        <f t="shared" ca="1" si="367"/>
        <v>6,76158938998041-3,19799361050014i</v>
      </c>
      <c r="BC258" s="223" t="str">
        <f t="shared" ca="1" si="368"/>
        <v>-2,86236602101856+6,91036286841825i</v>
      </c>
      <c r="BD258" s="223" t="str">
        <f t="shared" ca="1" si="369"/>
        <v>-2,51984274107777-7,04248867743023i</v>
      </c>
      <c r="BE258" s="223" t="str">
        <f t="shared" ca="1" si="370"/>
        <v>6,59652665045644+3,52591695326383i</v>
      </c>
      <c r="BF258" s="223" t="str">
        <f t="shared" ca="1" si="371"/>
        <v>-7,25556494910074+1,81742440857276i</v>
      </c>
      <c r="BG258" s="223" t="str">
        <f t="shared" ca="1" si="372"/>
        <v>4,15551137778702-6,21916227482271i</v>
      </c>
      <c r="BH258" s="223" t="str">
        <f t="shared" ca="1" si="373"/>
        <v>1,09750328550802+7,39876616401643i</v>
      </c>
      <c r="BI258" s="223" t="str">
        <f t="shared" ca="1" si="374"/>
        <v>-5,78190396673802-4,74508595611444i</v>
      </c>
      <c r="BJ258" s="223" t="str">
        <f t="shared" ca="1" si="375"/>
        <v>7,47071321619627-0,367012605840332i</v>
      </c>
      <c r="BK258" s="223" t="str">
        <f t="shared" ca="1" si="376"/>
        <v>-5,28896276275048+5,28896276274793i</v>
      </c>
      <c r="BL258" s="223" t="str">
        <f t="shared" ca="1" si="377"/>
        <v>0,367012605843931-7,47071321619609i</v>
      </c>
      <c r="BM258" s="223" t="str">
        <f t="shared" ca="1" si="378"/>
        <v>4,74508595611149+5,78190396674044i</v>
      </c>
      <c r="BN258" s="223" t="str">
        <f t="shared" ca="1" si="379"/>
        <v>-7,39876616401696-1,09750328550443i</v>
      </c>
      <c r="BO258" s="223" t="str">
        <f t="shared" ca="1" si="380"/>
        <v>6,2191622748207-4,15551137779003i</v>
      </c>
      <c r="BP258" s="223" t="str">
        <f t="shared" ca="1" si="381"/>
        <v>-1,81742440856925+7,25556494910163i</v>
      </c>
      <c r="BQ258" s="223" t="str">
        <f t="shared" ca="1" si="382"/>
        <v>-3,52591695326721-6,59652665045463i</v>
      </c>
      <c r="BR258" s="223" t="str">
        <f t="shared" ca="1" si="383"/>
        <v>7,04248867743152+2,51984274107416i</v>
      </c>
      <c r="BS258" s="223" t="str">
        <f t="shared" ca="1" si="384"/>
        <v>-6,91036286841963+2,86236602101524i</v>
      </c>
      <c r="BT258" s="223" t="str">
        <f t="shared" ca="1" si="385"/>
        <v>3,19799361050339-6,76158938997887i</v>
      </c>
      <c r="BU258" s="223" t="str">
        <f t="shared" ca="1" si="386"/>
        <v>2,17124893925912+7,15764851436989i</v>
      </c>
      <c r="BV258" s="223" t="str">
        <f t="shared" ca="1" si="387"/>
        <v>-6,41557230044273-3,84534605325546i</v>
      </c>
      <c r="BW258" s="223" t="str">
        <f t="shared" ca="1" si="388"/>
        <v>7,33600209235834-1,45922154329262i</v>
      </c>
      <c r="BX258" s="223" t="str">
        <f t="shared" ca="1" si="389"/>
        <v>-4,45566571143484+6,007769742545i</v>
      </c>
      <c r="BY258" s="223" t="str">
        <f t="shared" ca="1" si="390"/>
        <v>-0,73314104617262-7,443705959931i</v>
      </c>
      <c r="BZ258" s="223" t="str">
        <f t="shared" ca="1" si="391"/>
        <v>5,54210907784592+5,02307487309847i</v>
      </c>
      <c r="CA258" s="223" t="str">
        <f t="shared" ca="1" si="392"/>
        <v>-7,4797228699662+2,55836427137627E-12i</v>
      </c>
      <c r="CB258" s="223" t="str">
        <f t="shared" ca="1" si="393"/>
        <v>5,54210907784249-5,02307487310226i</v>
      </c>
      <c r="CC258" s="223" t="str">
        <f t="shared" ca="1" si="394"/>
        <v>-0,733141046175144+7,44370595993075i</v>
      </c>
      <c r="CD258" s="223" t="str">
        <f t="shared" ca="1" si="395"/>
        <v>-4,45566571143263-6,00776974254664i</v>
      </c>
      <c r="CE258" s="223" t="str">
        <f t="shared" ca="1" si="396"/>
        <v>7,3360020923579+1,4592215432949i</v>
      </c>
      <c r="CF258" s="223" t="str">
        <f t="shared" ca="1" si="397"/>
        <v>-6,41557230044393+3,84534605325347i</v>
      </c>
      <c r="CG258" s="223" t="str">
        <f t="shared" ca="1" si="398"/>
        <v>2,17124893926134-7,15764851436921i</v>
      </c>
      <c r="CH258" s="223" t="str">
        <f t="shared" ca="1" si="399"/>
        <v>3,19799361050129+6,76158938997986i</v>
      </c>
      <c r="CI258" s="223" t="str">
        <f t="shared" ca="1" si="400"/>
        <v>-6,91036286841874-2,86236602101738i</v>
      </c>
      <c r="CJ258" s="223" t="str">
        <f t="shared" ca="1" si="401"/>
        <v>7,0424886774298-2,51984274107898i</v>
      </c>
      <c r="CK258" s="223" t="str">
        <f t="shared" ca="1" si="402"/>
        <v>-3,5259169532627+6,59652665045705i</v>
      </c>
      <c r="CL258" s="223" t="str">
        <f t="shared" ca="1" si="403"/>
        <v>-1,817424408574-7,25556494910044i</v>
      </c>
      <c r="CM258" s="223" t="str">
        <f t="shared" ca="1" si="404"/>
        <v>6,2191622748194+4,15551137779196i</v>
      </c>
      <c r="CN258" s="223" t="str">
        <f t="shared" ca="1" si="405"/>
        <v>-7,39876616401731+1,09750328550214i</v>
      </c>
      <c r="CO258" s="223" t="str">
        <f t="shared" ca="1" si="406"/>
        <v>4,74508595611328-5,78190396673897i</v>
      </c>
      <c r="CP258" s="223" t="str">
        <f t="shared" ca="1" si="407"/>
        <v>0,36701260584161+7,47071321619621i</v>
      </c>
      <c r="CQ258" s="223" t="str">
        <f t="shared" ca="1" si="408"/>
        <v>-5,28896276274883-5,28896276274957i</v>
      </c>
      <c r="CR258" s="223" t="str">
        <f t="shared" ca="1" si="409"/>
        <v>7,47071321619616+0,367012605842653i</v>
      </c>
      <c r="CS258" s="223" t="str">
        <f t="shared" ca="1" si="410"/>
        <v>-5,78190396673963+4,74508595611247i</v>
      </c>
      <c r="CT258" s="223" t="str">
        <f t="shared" ca="1" si="411"/>
        <v>1,09750328550317-7,39876616401716i</v>
      </c>
      <c r="CU258" s="223" t="str">
        <f t="shared" ca="1" si="412"/>
        <v>4,1555113777911+6,21916227481999i</v>
      </c>
      <c r="CV258" s="223" t="str">
        <f t="shared" ca="1" si="413"/>
        <v>-7,25556494910193-1,817424408568i</v>
      </c>
      <c r="CW258" s="223" t="str">
        <f t="shared" ca="1" si="414"/>
        <v>6,59652665045754-3,52591695326178i</v>
      </c>
      <c r="CX258" s="223" t="str">
        <f t="shared" ca="1" si="415"/>
        <v>-2,51984274107996+7,04248867742945i</v>
      </c>
      <c r="CY258" s="223" t="str">
        <f t="shared" ca="1" si="416"/>
        <v>-2,86236602101642-6,91036286841914i</v>
      </c>
      <c r="CZ258" s="223" t="str">
        <f t="shared" ca="1" si="417"/>
        <v>6,76158938997942+3,19799361050223i</v>
      </c>
      <c r="DA258" s="223" t="str">
        <f t="shared" ca="1" si="418"/>
        <v>-7,15764851436952+2,17124893926034i</v>
      </c>
      <c r="DB258" s="223" t="str">
        <f t="shared" ca="1" si="419"/>
        <v>3,84534605325436-6,41557230044339i</v>
      </c>
      <c r="DC258" s="223" t="str">
        <f t="shared" ca="1" si="420"/>
        <v>1,45922154329387+7,3360020923581i</v>
      </c>
      <c r="DD258" s="223" t="str">
        <f t="shared" ca="1" si="421"/>
        <v>-6,00776974254576-4,45566571143381i</v>
      </c>
      <c r="DE258" s="223" t="str">
        <f t="shared" ca="1" si="422"/>
        <v>7,44370595993087-0,733141046173893i</v>
      </c>
      <c r="DF258" s="223" t="str">
        <f t="shared" ca="1" si="423"/>
        <v>-5,02307487309768+5,54210907784664i</v>
      </c>
      <c r="DG258" s="223" t="str">
        <f t="shared" ca="1" si="424"/>
        <v>3,60298144399002E-12-7,4797228699662i</v>
      </c>
      <c r="DH258" s="223" t="str">
        <f t="shared" ca="1" si="425"/>
        <v>5,0230748730977+5,54210907784662i</v>
      </c>
      <c r="DI258" s="223" t="str">
        <f t="shared" ca="1" si="426"/>
        <v>-7,44370595993087-0,733141046173871i</v>
      </c>
      <c r="DJ258" s="223" t="str">
        <f t="shared" ca="1" si="427"/>
        <v>6,00776974254575-4,45566571143383i</v>
      </c>
      <c r="DK258" s="223" t="str">
        <f t="shared" ca="1" si="428"/>
        <v>-1,45922154329385+7,33600209235811i</v>
      </c>
      <c r="DL258" s="223" t="str">
        <f t="shared" ca="1" si="429"/>
        <v>-3,84534605325438-6,41557230044337i</v>
      </c>
      <c r="DM258" s="223" t="str">
        <f t="shared" ca="1" si="430"/>
        <v>7,15764851436953+2,17124893926033i</v>
      </c>
      <c r="DN258" s="223" t="str">
        <f t="shared" ca="1" si="431"/>
        <v>-6,76158938997941+3,19799361050226i</v>
      </c>
      <c r="DO258" s="223" t="str">
        <f t="shared" ca="1" si="432"/>
        <v>2,8623660210164-6,91036286841914i</v>
      </c>
      <c r="DP258" s="223" t="str">
        <f t="shared" ca="1" si="433"/>
        <v>2,51984274107998+7,04248867742944i</v>
      </c>
      <c r="DQ258" s="223" t="str">
        <f t="shared" ca="1" si="434"/>
        <v>-6,59652665045755-3,52591695326176i</v>
      </c>
      <c r="DR258" s="223" t="str">
        <f t="shared" ca="1" si="435"/>
        <v>7,25556494910193-1,81742440856802i</v>
      </c>
      <c r="DS258" s="223" t="str">
        <f t="shared" ca="1" si="436"/>
        <v>-4,15551137779108+6,21916227481999i</v>
      </c>
      <c r="DT258" s="223" t="str">
        <f t="shared" ca="1" si="437"/>
        <v>-1,09750328550319-7,39876616401715i</v>
      </c>
      <c r="DU258" s="223" t="str">
        <f t="shared" ca="1" si="438"/>
        <v>5,78190396673964+4,74508595611246i</v>
      </c>
      <c r="DV258" s="223" t="str">
        <f t="shared" ca="1" si="439"/>
        <v>-7,47071321619616+0,367012605842676i</v>
      </c>
      <c r="DW258" s="223" t="str">
        <f t="shared" ca="1" si="440"/>
        <v>5,28896276274882-5,28896276274959i</v>
      </c>
      <c r="DX258" s="223" t="str">
        <f t="shared" ca="1" si="441"/>
        <v>-0,367012605841588+7,47071321619621i</v>
      </c>
      <c r="DY258" s="223" t="str">
        <f t="shared" ca="1" si="442"/>
        <v>-4,7450859561133-5,78190396673895i</v>
      </c>
      <c r="DZ258" s="223" t="str">
        <f t="shared" ca="1" si="443"/>
        <v>7,39876616401731+1,09750328550211i</v>
      </c>
      <c r="EA258" s="223" t="str">
        <f t="shared" ca="1" si="444"/>
        <v>-6,21916227481939+4,15551137779198i</v>
      </c>
      <c r="EB258" s="223" t="str">
        <f t="shared" ca="1" si="445"/>
        <v>1,81742440857398-7,25556494910044i</v>
      </c>
      <c r="EC258" s="223" t="str">
        <f t="shared" ca="1" si="446"/>
        <v>3,52591695326272+6,59652665045703i</v>
      </c>
      <c r="ED258" s="223" t="str">
        <f t="shared" ca="1" si="447"/>
        <v>-7,04248867742981-2,51984274107895i</v>
      </c>
      <c r="EE258" s="223" t="str">
        <f t="shared" ca="1" si="448"/>
        <v>6,91036286841873-2,86236602101741i</v>
      </c>
      <c r="EF258" s="223" t="str">
        <f t="shared" ca="1" si="449"/>
        <v>-3,19799361050128+6,76158938997987i</v>
      </c>
      <c r="EG258" s="223" t="str">
        <f t="shared" ca="1" si="450"/>
        <v>-2,17124893926137-7,15764851436921i</v>
      </c>
      <c r="EH258" s="223" t="str">
        <f t="shared" ca="1" si="451"/>
        <v>6,41557230044393+3,84534605325344i</v>
      </c>
      <c r="EI258" s="223" t="str">
        <f t="shared" ca="1" si="452"/>
        <v>-7,33600209235789+1,45922154329492i</v>
      </c>
      <c r="EJ258" s="223" t="str">
        <f t="shared" ca="1" si="453"/>
        <v>4,45566571143261-6,00776974254665i</v>
      </c>
      <c r="EK258" s="223" t="str">
        <f t="shared" ca="1" si="454"/>
        <v>0,733141046175377+7,44370595993073i</v>
      </c>
      <c r="EL258" s="223" t="str">
        <f t="shared" ca="1" si="455"/>
        <v>-5,5421090778425-5,02307487310224i</v>
      </c>
      <c r="EM258" s="223" t="str">
        <f t="shared" ca="1" si="456"/>
        <v>7,4797228699662+2,53638581833201E-12i</v>
      </c>
      <c r="EN258" s="223"/>
      <c r="EO258" s="223"/>
      <c r="EP258" s="223"/>
    </row>
    <row r="259" spans="1:146">
      <c r="A259" s="249">
        <f t="shared" si="323"/>
        <v>3.1054687500000023E-3</v>
      </c>
      <c r="B259" s="248">
        <v>159</v>
      </c>
      <c r="C259" s="247">
        <f t="shared" si="324"/>
        <v>31800</v>
      </c>
      <c r="N259" s="246">
        <f t="shared" ca="1" si="327"/>
        <v>17.479140200015859</v>
      </c>
      <c r="O259" s="223">
        <f t="shared" ca="1" si="328"/>
        <v>7.47914020001586</v>
      </c>
      <c r="P259" s="223" t="str">
        <f t="shared" ca="1" si="329"/>
        <v>-5,41674547284655+5,15717040768383i</v>
      </c>
      <c r="Q259" s="223" t="str">
        <f t="shared" ca="1" si="330"/>
        <v>0,366984015583499-7,47013124809728i</v>
      </c>
      <c r="R259" s="223" t="str">
        <f t="shared" ca="1" si="331"/>
        <v>4,88517126729416+5,66327112371436i</v>
      </c>
      <c r="S259" s="223" t="str">
        <f t="shared" ca="1" si="332"/>
        <v>-7,44312609569583-0,733083934529296i</v>
      </c>
      <c r="T259" s="223" t="str">
        <f t="shared" ca="1" si="333"/>
        <v>5,89615345840084-4,60140332143153i</v>
      </c>
      <c r="U259" s="223" t="str">
        <f t="shared" ca="1" si="334"/>
        <v>-1,09741779006671+7,39818980058895i</v>
      </c>
      <c r="V259" s="223" t="str">
        <f t="shared" ca="1" si="335"/>
        <v>-4,30655019193164-6,11483144296446i</v>
      </c>
      <c r="W259" s="223" t="str">
        <f t="shared" ca="1" si="336"/>
        <v>7,33543061824768+1,45910787002463i</v>
      </c>
      <c r="X259" s="223" t="str">
        <f t="shared" ca="1" si="337"/>
        <v>-6,31877826298598+4,00132220581011i</v>
      </c>
      <c r="Y259" s="223" t="str">
        <f t="shared" ca="1" si="338"/>
        <v>1,81728283132167-7,25499974103905i</v>
      </c>
      <c r="Z259" s="223" t="str">
        <f t="shared" ca="1" si="339"/>
        <v>3,68645468402102+6,50750259271195i</v>
      </c>
      <c r="AA259" s="223" t="str">
        <f t="shared" ca="1" si="340"/>
        <v>-7,15709093399153-2,17107979910218i</v>
      </c>
      <c r="AB259" s="223" t="str">
        <f t="shared" ca="1" si="341"/>
        <v>6,68054977870253-3,36270617000219i</v>
      </c>
      <c r="AC259" s="223" t="str">
        <f t="shared" ca="1" si="342"/>
        <v>-2,51964644548319+7,04194006799669i</v>
      </c>
      <c r="AD259" s="223" t="str">
        <f t="shared" ca="1" si="343"/>
        <v>-3,03085660228217-6,83750293512887i</v>
      </c>
      <c r="AE259" s="223" t="str">
        <f t="shared" ca="1" si="344"/>
        <v>6,9098245515769+2,86214304288209i</v>
      </c>
      <c r="AF259" s="223" t="str">
        <f t="shared" ca="1" si="345"/>
        <v>-6,97798394809025+2,69170543553489i</v>
      </c>
      <c r="AG259" s="223" t="str">
        <f t="shared" ca="1" si="346"/>
        <v>3,1977444869958-6,76106266258354i</v>
      </c>
      <c r="AH259" s="223" t="str">
        <f t="shared" ca="1" si="347"/>
        <v>2,34606971462794+7,10165438652141i</v>
      </c>
      <c r="AI259" s="223" t="str">
        <f t="shared" ca="1" si="348"/>
        <v>-6,59601278143651-3,52564228455177i</v>
      </c>
      <c r="AJ259" s="223" t="str">
        <f t="shared" ca="1" si="349"/>
        <v>7,2082163175038-1,99478210628762i</v>
      </c>
      <c r="AK259" s="223" t="str">
        <f t="shared" ca="1" si="350"/>
        <v>-3,8450465010338+6,41507252775688i</v>
      </c>
      <c r="AL259" s="223" t="str">
        <f t="shared" ca="1" si="351"/>
        <v>-1,63868889313026-7,29741302401233i</v>
      </c>
      <c r="AM259" s="223" t="str">
        <f t="shared" ca="1" si="352"/>
        <v>6,2186778024635+4,15518766370918i</v>
      </c>
      <c r="AN259" s="223" t="str">
        <f t="shared" ca="1" si="353"/>
        <v>-7,36902962336796+1,27864793489789i</v>
      </c>
      <c r="AO259" s="223" t="str">
        <f t="shared" ca="1" si="354"/>
        <v>4,45531861534994-6,00730173765307i</v>
      </c>
      <c r="AP259" s="223" t="str">
        <f t="shared" ca="1" si="355"/>
        <v>0,915526601794124+7,42289358491017i</v>
      </c>
      <c r="AQ259" s="223" t="str">
        <f t="shared" ca="1" si="356"/>
        <v>-5,78145355677775-4,74471631420837i</v>
      </c>
      <c r="AR259" s="223" t="str">
        <f t="shared" ca="1" si="357"/>
        <v>-5,78145355677775-4,74471631420837i</v>
      </c>
      <c r="AS259" s="223" t="str">
        <f t="shared" ca="1" si="358"/>
        <v>-5,02268357587775+5,54167734788856i</v>
      </c>
      <c r="AT259" s="223" t="str">
        <f t="shared" ca="1" si="359"/>
        <v>-0,183547288801892-7,47688762281918i</v>
      </c>
      <c r="AU259" s="223" t="str">
        <f t="shared" ca="1" si="360"/>
        <v>5,28855075287461+5,28855075287764i</v>
      </c>
      <c r="AV259" s="223" t="str">
        <f t="shared" ca="1" si="361"/>
        <v>-7,47688762281909-0,18354728880607i</v>
      </c>
      <c r="AW259" s="223" t="str">
        <f t="shared" ca="1" si="362"/>
        <v>5,54167734789143-5,02268357587458i</v>
      </c>
      <c r="AX259" s="223" t="str">
        <f t="shared" ca="1" si="363"/>
        <v>-0,550199684918558+7,4588751456375i</v>
      </c>
      <c r="AY259" s="223" t="str">
        <f t="shared" ca="1" si="364"/>
        <v>-4,74471631421098-5,78145355677562i</v>
      </c>
      <c r="AZ259" s="223" t="str">
        <f t="shared" ca="1" si="365"/>
        <v>7,42289358491057+0,915526601790886i</v>
      </c>
      <c r="BA259" s="223" t="str">
        <f t="shared" ca="1" si="366"/>
        <v>-6,00730173765106+4,45531861535265i</v>
      </c>
      <c r="BB259" s="223" t="str">
        <f t="shared" ca="1" si="367"/>
        <v>1,27864793489624-7,36902962336826i</v>
      </c>
      <c r="BC259" s="223" t="str">
        <f t="shared" ca="1" si="368"/>
        <v>4,15518766371004+6,21867780246293i</v>
      </c>
      <c r="BD259" s="223" t="str">
        <f t="shared" ca="1" si="369"/>
        <v>-7,29741302401237-1,63868889313009i</v>
      </c>
      <c r="BE259" s="223" t="str">
        <f t="shared" ca="1" si="370"/>
        <v>6,41507252775673-3,84504650103404i</v>
      </c>
      <c r="BF259" s="223" t="str">
        <f t="shared" ca="1" si="371"/>
        <v>-1,99478210628817+7,20821631750365i</v>
      </c>
      <c r="BG259" s="223" t="str">
        <f t="shared" ca="1" si="372"/>
        <v>-3,52564228455071-6,59601278143708i</v>
      </c>
      <c r="BH259" s="223" t="str">
        <f t="shared" ca="1" si="373"/>
        <v>7,10165438652084+2,34606971462968i</v>
      </c>
      <c r="BI259" s="223" t="str">
        <f t="shared" ca="1" si="374"/>
        <v>-6,76106266258438+3,19774448699404i</v>
      </c>
      <c r="BJ259" s="223" t="str">
        <f t="shared" ca="1" si="375"/>
        <v>2,6917054355374-6,97798394808929i</v>
      </c>
      <c r="BK259" s="223" t="str">
        <f t="shared" ca="1" si="376"/>
        <v>2,86214304287883+6,90982455157825i</v>
      </c>
      <c r="BL259" s="223" t="str">
        <f t="shared" ca="1" si="377"/>
        <v>-6,83750293512748-3,03085660228531i</v>
      </c>
      <c r="BM259" s="223" t="str">
        <f t="shared" ca="1" si="378"/>
        <v>7,04194006799556-2,51964644548636i</v>
      </c>
      <c r="BN259" s="223" t="str">
        <f t="shared" ca="1" si="379"/>
        <v>-3,36270616999994+6,68054977870366i</v>
      </c>
      <c r="BO259" s="223" t="str">
        <f t="shared" ca="1" si="380"/>
        <v>-2,17107979910464-7,15709093399078i</v>
      </c>
      <c r="BP259" s="223" t="str">
        <f t="shared" ca="1" si="381"/>
        <v>6,5075025927128+3,68645468401952i</v>
      </c>
      <c r="BQ259" s="223" t="str">
        <f t="shared" ca="1" si="382"/>
        <v>-7,25499974103879+1,81728283132272i</v>
      </c>
      <c r="BR259" s="223" t="str">
        <f t="shared" ca="1" si="383"/>
        <v>4,00132220580996-6,31877826298608i</v>
      </c>
      <c r="BS259" s="223" t="str">
        <f t="shared" ca="1" si="384"/>
        <v>1,45910787002494+7,33543061824761i</v>
      </c>
      <c r="BT259" s="223" t="str">
        <f t="shared" ca="1" si="385"/>
        <v>-6,11483144296414-4,3065501919321i</v>
      </c>
      <c r="BU259" s="223" t="str">
        <f t="shared" ca="1" si="386"/>
        <v>7,39818980058913-1,0974177900655i</v>
      </c>
      <c r="BV259" s="223" t="str">
        <f t="shared" ca="1" si="387"/>
        <v>-4,60140332143241+5,89615345840015i</v>
      </c>
      <c r="BW259" s="223" t="str">
        <f t="shared" ca="1" si="388"/>
        <v>-0,733083934527319-7,44312609569603i</v>
      </c>
      <c r="BX259" s="223" t="str">
        <f t="shared" ca="1" si="389"/>
        <v>5,66327112371263+4,88517126729616i</v>
      </c>
      <c r="BY259" s="223" t="str">
        <f t="shared" ca="1" si="390"/>
        <v>-7,47013124809744+0,366984015580288i</v>
      </c>
      <c r="BZ259" s="223" t="str">
        <f t="shared" ca="1" si="391"/>
        <v>5,15717040768646-5,41674547284403i</v>
      </c>
      <c r="CA259" s="223" t="str">
        <f t="shared" ca="1" si="392"/>
        <v>3,36812975477931E-12+7,47914020001586i</v>
      </c>
      <c r="CB259" s="223" t="str">
        <f t="shared" ca="1" si="393"/>
        <v>-5,1571704076858-5,41674547284466i</v>
      </c>
      <c r="CC259" s="223" t="str">
        <f t="shared" ca="1" si="394"/>
        <v>7,47013124809739+0,366984015581415i</v>
      </c>
      <c r="CD259" s="223" t="str">
        <f t="shared" ca="1" si="395"/>
        <v>-5,66327112371323+4,88517126729547i</v>
      </c>
      <c r="CE259" s="223" t="str">
        <f t="shared" ca="1" si="396"/>
        <v>0,733083934528231-7,44312609569594i</v>
      </c>
      <c r="CF259" s="223" t="str">
        <f t="shared" ca="1" si="397"/>
        <v>4,60140332143186+5,89615345840059i</v>
      </c>
      <c r="CG259" s="223" t="str">
        <f t="shared" ca="1" si="398"/>
        <v>-7,39818980058897-1,09741779006661i</v>
      </c>
      <c r="CH259" s="223" t="str">
        <f t="shared" ca="1" si="399"/>
        <v>6,11483144296478-4,30655019193118i</v>
      </c>
      <c r="CI259" s="223" t="str">
        <f t="shared" ca="1" si="400"/>
        <v>-1,45910787002584+7,33543061824744i</v>
      </c>
      <c r="CJ259" s="223" t="str">
        <f t="shared" ca="1" si="401"/>
        <v>-4,00132220580918-6,31877826298658i</v>
      </c>
      <c r="CK259" s="223" t="str">
        <f t="shared" ca="1" si="402"/>
        <v>7,25499974103862+1,81728283132341i</v>
      </c>
      <c r="CL259" s="223" t="str">
        <f t="shared" ca="1" si="403"/>
        <v>-6,50750259271336+3,68645468401854i</v>
      </c>
      <c r="CM259" s="223" t="str">
        <f t="shared" ca="1" si="404"/>
        <v>2,17107979910552-7,15709093399052i</v>
      </c>
      <c r="CN259" s="223" t="str">
        <f t="shared" ca="1" si="405"/>
        <v>3,36270616999912+6,68054977870408i</v>
      </c>
      <c r="CO259" s="223" t="str">
        <f t="shared" ca="1" si="406"/>
        <v>-7,04194006799776-2,51964644548021i</v>
      </c>
      <c r="CP259" s="223" t="str">
        <f t="shared" ca="1" si="407"/>
        <v>6,83750293512784-3,03085660228447i</v>
      </c>
      <c r="CQ259" s="223" t="str">
        <f t="shared" ca="1" si="408"/>
        <v>-2,86214304287967+6,9098245515779i</v>
      </c>
      <c r="CR259" s="223" t="str">
        <f t="shared" ca="1" si="409"/>
        <v>-2,69170543553674-6,97798394808953i</v>
      </c>
      <c r="CS259" s="223" t="str">
        <f t="shared" ca="1" si="410"/>
        <v>6,76106266258389+3,19774448699506i</v>
      </c>
      <c r="CT259" s="223" t="str">
        <f t="shared" ca="1" si="411"/>
        <v>-7,10165438652112+2,34606971462882i</v>
      </c>
      <c r="CU259" s="223" t="str">
        <f t="shared" ca="1" si="412"/>
        <v>3,52564228455151-6,59601278143665i</v>
      </c>
      <c r="CV259" s="223" t="str">
        <f t="shared" ca="1" si="413"/>
        <v>1,99478210628728+7,20821631750389i</v>
      </c>
      <c r="CW259" s="223" t="str">
        <f t="shared" ca="1" si="414"/>
        <v>-6,41507252775615-3,84504650103501i</v>
      </c>
      <c r="CX259" s="223" t="str">
        <f t="shared" ca="1" si="415"/>
        <v>7,29741302401262-1,63868889312899i</v>
      </c>
      <c r="CY259" s="223" t="str">
        <f t="shared" ca="1" si="416"/>
        <v>-4,1551876637108+6,21867780246242i</v>
      </c>
      <c r="CZ259" s="223" t="str">
        <f t="shared" ca="1" si="417"/>
        <v>-1,27864793489534-7,36902962336841i</v>
      </c>
      <c r="DA259" s="223" t="str">
        <f t="shared" ca="1" si="418"/>
        <v>6,00730173765065+4,45531861535321i</v>
      </c>
      <c r="DB259" s="223" t="str">
        <f t="shared" ca="1" si="419"/>
        <v>-7,42289358491071+0,915526601789764i</v>
      </c>
      <c r="DC259" s="223" t="str">
        <f t="shared" ca="1" si="420"/>
        <v>4,74471631420577-5,78145355677989i</v>
      </c>
      <c r="DD259" s="223" t="str">
        <f t="shared" ca="1" si="421"/>
        <v>0,550199684917856+7,45887514563755i</v>
      </c>
      <c r="DE259" s="223" t="str">
        <f t="shared" ca="1" si="422"/>
        <v>-5,54167734789068-5,02268357587541i</v>
      </c>
      <c r="DF259" s="223" t="str">
        <f t="shared" ca="1" si="423"/>
        <v>7,47688762281911-0,183547288805153i</v>
      </c>
      <c r="DG259" s="223" t="str">
        <f t="shared" ca="1" si="424"/>
        <v>-5,28855075287526+5,28855075287699i</v>
      </c>
      <c r="DH259" s="223" t="str">
        <f t="shared" ca="1" si="425"/>
        <v>0,183547288802702-7,47688762281917i</v>
      </c>
      <c r="DI259" s="223" t="str">
        <f t="shared" ca="1" si="426"/>
        <v>5,02268357587692+5,54167734788932i</v>
      </c>
      <c r="DJ259" s="223" t="str">
        <f t="shared" ca="1" si="427"/>
        <v>-7,45887514563773-0,55019968491541i</v>
      </c>
      <c r="DK259" s="223" t="str">
        <f t="shared" ca="1" si="428"/>
        <v>5,78145355677834-4,74471631420767i</v>
      </c>
      <c r="DL259" s="223" t="str">
        <f t="shared" ca="1" si="429"/>
        <v>-0,915526601794925+7,42289358491007i</v>
      </c>
      <c r="DM259" s="223" t="str">
        <f t="shared" ca="1" si="430"/>
        <v>-4,45531861534938-6,00730173765349i</v>
      </c>
      <c r="DN259" s="223" t="str">
        <f t="shared" ca="1" si="431"/>
        <v>7,36902962336752+1,27864793490047i</v>
      </c>
      <c r="DO259" s="223" t="str">
        <f t="shared" ca="1" si="432"/>
        <v>-6,21867780246531+4,15518766370648i</v>
      </c>
      <c r="DP259" s="223" t="str">
        <f t="shared" ca="1" si="433"/>
        <v>1,63868889312701-7,29741302401307i</v>
      </c>
      <c r="DQ259" s="223" t="str">
        <f t="shared" ca="1" si="434"/>
        <v>3,84504650103675+6,41507252775511i</v>
      </c>
      <c r="DR259" s="223" t="str">
        <f t="shared" ca="1" si="435"/>
        <v>-7,20821631750455-1,99478210628492i</v>
      </c>
      <c r="DS259" s="223" t="str">
        <f t="shared" ca="1" si="436"/>
        <v>6,5960127814355-3,52564228455367i</v>
      </c>
      <c r="DT259" s="223" t="str">
        <f t="shared" ca="1" si="437"/>
        <v>-2,34606971462649+7,10165438652189i</v>
      </c>
      <c r="DU259" s="223" t="str">
        <f t="shared" ca="1" si="438"/>
        <v>-3,19774448699689-6,76106266258302i</v>
      </c>
      <c r="DV259" s="223" t="str">
        <f t="shared" ca="1" si="439"/>
        <v>6,97798394809042+2,69170543553445i</v>
      </c>
      <c r="DW259" s="223" t="str">
        <f t="shared" ca="1" si="440"/>
        <v>-6,90982455157697+2,86214304288194i</v>
      </c>
      <c r="DX259" s="223" t="str">
        <f t="shared" ca="1" si="441"/>
        <v>3,03085660228223-6,83750293512884i</v>
      </c>
      <c r="DY259" s="223" t="str">
        <f t="shared" ca="1" si="442"/>
        <v>2,51964644548213+7,04194006799707i</v>
      </c>
      <c r="DZ259" s="223" t="str">
        <f t="shared" ca="1" si="443"/>
        <v>-6,68054977870174-3,36270617000377i</v>
      </c>
      <c r="EA259" s="223" t="str">
        <f t="shared" ca="1" si="444"/>
        <v>7,15709093399203-2,17107979910054i</v>
      </c>
      <c r="EB259" s="223" t="str">
        <f t="shared" ca="1" si="445"/>
        <v>-3,68645468402307+6,50750259271079i</v>
      </c>
      <c r="EC259" s="223" t="str">
        <f t="shared" ca="1" si="446"/>
        <v>-1,81728283131877-7,25499974103978i</v>
      </c>
      <c r="ED259" s="223" t="str">
        <f t="shared" ca="1" si="447"/>
        <v>6,31877826298379+4,00132220581358i</v>
      </c>
      <c r="EE259" s="223" t="str">
        <f t="shared" ca="1" si="448"/>
        <v>-7,33543061824696+1,45910787002824i</v>
      </c>
      <c r="EF259" s="223" t="str">
        <f t="shared" ca="1" si="449"/>
        <v>4,30655019192918-6,11483144296619i</v>
      </c>
      <c r="EG259" s="223" t="str">
        <f t="shared" ca="1" si="450"/>
        <v>1,09741779006861+7,39818980058867i</v>
      </c>
      <c r="EH259" s="223" t="str">
        <f t="shared" ca="1" si="451"/>
        <v>-5,89615345840209-4,60140332142992i</v>
      </c>
      <c r="EI259" s="223" t="str">
        <f t="shared" ca="1" si="452"/>
        <v>7,4431260956957-0,733083934530671i</v>
      </c>
      <c r="EJ259" s="223" t="str">
        <f t="shared" ca="1" si="453"/>
        <v>-4,88517126729361+5,66327112371483i</v>
      </c>
      <c r="EK259" s="223" t="str">
        <f t="shared" ca="1" si="454"/>
        <v>-0,36698401558344-7,47013124809729i</v>
      </c>
      <c r="EL259" s="223" t="str">
        <f t="shared" ca="1" si="455"/>
        <v>5,41674547284621+5,15717040768418i</v>
      </c>
      <c r="EM259" s="223" t="str">
        <f t="shared" ca="1" si="456"/>
        <v>-7,47914020001586-9,16258674389132E-13i</v>
      </c>
      <c r="EN259" s="223"/>
      <c r="EO259" s="223"/>
      <c r="EP259" s="223"/>
    </row>
    <row r="260" spans="1:146">
      <c r="A260" s="249">
        <f t="shared" si="323"/>
        <v>3.1250000000000023E-3</v>
      </c>
      <c r="B260" s="248">
        <v>160</v>
      </c>
      <c r="C260" s="247">
        <f t="shared" si="324"/>
        <v>32000</v>
      </c>
      <c r="N260" s="246">
        <f t="shared" ca="1" si="327"/>
        <v>17.478514369772455</v>
      </c>
      <c r="O260" s="223">
        <f t="shared" ca="1" si="328"/>
        <v>7.478514369772455</v>
      </c>
      <c r="P260" s="223" t="str">
        <f t="shared" ca="1" si="329"/>
        <v>-5,28810822406715+5,28810822406713i</v>
      </c>
      <c r="Q260" s="223" t="str">
        <f t="shared" ca="1" si="330"/>
        <v>2,22173378052322E-14-7,47851436977245i</v>
      </c>
      <c r="R260" s="223" t="str">
        <f t="shared" ca="1" si="331"/>
        <v>5,28810822406701+5,28810822406727i</v>
      </c>
      <c r="S260" s="223" t="str">
        <f t="shared" ca="1" si="332"/>
        <v>-7,47851436977245+2,47824547674099E-13i</v>
      </c>
      <c r="T260" s="223" t="str">
        <f t="shared" ca="1" si="333"/>
        <v>5,28810822406718-5,28810822406711i</v>
      </c>
      <c r="U260" s="223" t="str">
        <f t="shared" ca="1" si="334"/>
        <v>-3,65553491774909E-13+7,47851436977245i</v>
      </c>
      <c r="V260" s="223" t="str">
        <f t="shared" ca="1" si="335"/>
        <v>-5,28810822406719-5,28810822406709i</v>
      </c>
      <c r="W260" s="223" t="str">
        <f t="shared" ca="1" si="336"/>
        <v>7,47851436977245+2,48283473012509E-13i</v>
      </c>
      <c r="X260" s="223" t="str">
        <f t="shared" ca="1" si="337"/>
        <v>-5,288108224067+5,28810822406729i</v>
      </c>
      <c r="Y260" s="223" t="str">
        <f t="shared" ca="1" si="338"/>
        <v>1,04444433951512E-13-7,47851436977245i</v>
      </c>
      <c r="Z260" s="223" t="str">
        <f t="shared" ca="1" si="339"/>
        <v>5,28810822406737+5,28810822406691i</v>
      </c>
      <c r="AA260" s="223" t="str">
        <f t="shared" ca="1" si="340"/>
        <v>-7,47851436977245+1,28255848108887E-14i</v>
      </c>
      <c r="AB260" s="223" t="str">
        <f t="shared" ca="1" si="341"/>
        <v>5,28810822406736-5,28810822406693i</v>
      </c>
      <c r="AC260" s="223" t="str">
        <f t="shared" ca="1" si="342"/>
        <v>1,30095603573289E-13+7,47851436977245i</v>
      </c>
      <c r="AD260" s="223" t="str">
        <f t="shared" ca="1" si="343"/>
        <v>-5,28810822406701-5,28810822406727i</v>
      </c>
      <c r="AE260" s="223" t="str">
        <f t="shared" ca="1" si="344"/>
        <v>7,47851436977245-2,4736562233569E-13i</v>
      </c>
      <c r="AF260" s="223" t="str">
        <f t="shared" ca="1" si="345"/>
        <v>-5,28810822406715+5,28810822406713i</v>
      </c>
      <c r="AG260" s="223" t="str">
        <f t="shared" ca="1" si="346"/>
        <v>3,26158886665424E-13-7,47851436977245i</v>
      </c>
      <c r="AH260" s="223" t="str">
        <f t="shared" ca="1" si="347"/>
        <v>5,28810822406721+5,28810822406707i</v>
      </c>
      <c r="AI260" s="223" t="str">
        <f t="shared" ca="1" si="348"/>
        <v>-7,47851436977245-2,08888867903024E-13i</v>
      </c>
      <c r="AJ260" s="223" t="str">
        <f t="shared" ca="1" si="349"/>
        <v>5,28810822406699-5,2881082240673i</v>
      </c>
      <c r="AK260" s="223" t="str">
        <f t="shared" ca="1" si="350"/>
        <v>-9,16188491406233E-14+7,47851436977245i</v>
      </c>
      <c r="AL260" s="223" t="str">
        <f t="shared" ca="1" si="351"/>
        <v>-5,28810822406686-5,28810822406743i</v>
      </c>
      <c r="AM260" s="223" t="str">
        <f t="shared" ca="1" si="352"/>
        <v>7,47851436977245-2,56511696217775E-14i</v>
      </c>
      <c r="AN260" s="223" t="str">
        <f t="shared" ca="1" si="353"/>
        <v>-5,28810822406735+5,28810822406694i</v>
      </c>
      <c r="AO260" s="223" t="str">
        <f t="shared" ca="1" si="354"/>
        <v>2,08887651669795E-12-7,47851436977245i</v>
      </c>
      <c r="AP260" s="223" t="str">
        <f t="shared" ca="1" si="355"/>
        <v>5,28810822406965+5,28810822406463i</v>
      </c>
      <c r="AQ260" s="223" t="str">
        <f t="shared" ca="1" si="356"/>
        <v>-7,47851436977245+1,74805634386799E-12i</v>
      </c>
      <c r="AR260" s="223" t="str">
        <f t="shared" ca="1" si="357"/>
        <v>-7,47851436977245+1,74805634386799E-12i</v>
      </c>
      <c r="AS260" s="223" t="str">
        <f t="shared" ca="1" si="358"/>
        <v>-1,85433647917315E-12+7,47851436977245i</v>
      </c>
      <c r="AT260" s="223" t="str">
        <f t="shared" ca="1" si="359"/>
        <v>-5,28810822406456-5,28810822406973i</v>
      </c>
      <c r="AU260" s="223" t="str">
        <f t="shared" ca="1" si="360"/>
        <v>7,47851436977245-1,9825963813928E-12i</v>
      </c>
      <c r="AV260" s="223" t="str">
        <f t="shared" ca="1" si="361"/>
        <v>-5,28810822406694+5,28810822406735i</v>
      </c>
      <c r="AW260" s="223" t="str">
        <f t="shared" ca="1" si="362"/>
        <v>1,51352036045395E-12-7,47851436977245i</v>
      </c>
      <c r="AX260" s="223" t="str">
        <f t="shared" ca="1" si="363"/>
        <v>5,2881082240648+5,28810822406949i</v>
      </c>
      <c r="AY260" s="223" t="str">
        <f t="shared" ca="1" si="364"/>
        <v>-7,47851436977245+2,32341250011198E-12i</v>
      </c>
      <c r="AZ260" s="223" t="str">
        <f t="shared" ca="1" si="365"/>
        <v>5,28810822406677-5,28810822406751i</v>
      </c>
      <c r="BA260" s="223" t="str">
        <f t="shared" ca="1" si="366"/>
        <v>-1,27898032292915E-12+7,47851436977245i</v>
      </c>
      <c r="BB260" s="223" t="str">
        <f t="shared" ca="1" si="367"/>
        <v>-5,28810822406496-5,28810822406932i</v>
      </c>
      <c r="BC260" s="223" t="str">
        <f t="shared" ca="1" si="368"/>
        <v>7,47851436977245-2,55795253763678E-12i</v>
      </c>
      <c r="BD260" s="223" t="str">
        <f t="shared" ca="1" si="369"/>
        <v>-5,28810822406661+5,28810822406768i</v>
      </c>
      <c r="BE260" s="223" t="str">
        <f t="shared" ca="1" si="370"/>
        <v>1,04444028540435E-12-7,47851436977245i</v>
      </c>
      <c r="BF260" s="223" t="str">
        <f t="shared" ca="1" si="371"/>
        <v>5,28810822406513+5,28810822406916i</v>
      </c>
      <c r="BG260" s="223" t="str">
        <f t="shared" ca="1" si="372"/>
        <v>-7,47851436977245+2,79249257516158E-12i</v>
      </c>
      <c r="BH260" s="223" t="str">
        <f t="shared" ca="1" si="373"/>
        <v>5,28810822406644-5,28810822406784i</v>
      </c>
      <c r="BI260" s="223" t="str">
        <f t="shared" ca="1" si="374"/>
        <v>-8,09900247879555E-13+7,47851436977245i</v>
      </c>
      <c r="BJ260" s="223" t="str">
        <f t="shared" ca="1" si="375"/>
        <v>-5,2881082240653-5,28810822406899i</v>
      </c>
      <c r="BK260" s="223" t="str">
        <f t="shared" ca="1" si="376"/>
        <v>7,47851436977245-3,02703261268638E-12i</v>
      </c>
      <c r="BL260" s="223" t="str">
        <f t="shared" ca="1" si="377"/>
        <v>-5,28810822406628+5,28810822406801i</v>
      </c>
      <c r="BM260" s="223" t="str">
        <f t="shared" ca="1" si="378"/>
        <v>5,75360210354752E-13-7,47851436977245i</v>
      </c>
      <c r="BN260" s="223" t="str">
        <f t="shared" ca="1" si="379"/>
        <v>5,28810822406546+5,28810822406882i</v>
      </c>
      <c r="BO260" s="223" t="str">
        <f t="shared" ca="1" si="380"/>
        <v>-7,47851436977245+3,26157265021119E-12i</v>
      </c>
      <c r="BP260" s="223" t="str">
        <f t="shared" ca="1" si="381"/>
        <v>5,28810822406611-5,28810822406818i</v>
      </c>
      <c r="BQ260" s="223" t="str">
        <f t="shared" ca="1" si="382"/>
        <v>-3,40820172829951E-13+7,47851436977245i</v>
      </c>
      <c r="BR260" s="223" t="str">
        <f t="shared" ca="1" si="383"/>
        <v>-5,28810822406563-5,28810822406866i</v>
      </c>
      <c r="BS260" s="223" t="str">
        <f t="shared" ca="1" si="384"/>
        <v>7,47851436977245-3,49611268773599E-12i</v>
      </c>
      <c r="BT260" s="223" t="str">
        <f t="shared" ca="1" si="385"/>
        <v>-5,28810822406594+5,28810822406834i</v>
      </c>
      <c r="BU260" s="223" t="str">
        <f t="shared" ca="1" si="386"/>
        <v>1,0628013530515E-13-7,47851436977245i</v>
      </c>
      <c r="BV260" s="223" t="str">
        <f t="shared" ca="1" si="387"/>
        <v>5,28810822406579+5,28810822406849i</v>
      </c>
      <c r="BW260" s="223" t="str">
        <f t="shared" ca="1" si="388"/>
        <v>-7,47851436977245-3,70867295834629E-12i</v>
      </c>
      <c r="BX260" s="223" t="str">
        <f t="shared" ca="1" si="389"/>
        <v>5,28810822406578-5,28810822406851i</v>
      </c>
      <c r="BY260" s="223" t="str">
        <f t="shared" ca="1" si="390"/>
        <v>1,28259902219651E-13+7,47851436977245i</v>
      </c>
      <c r="BZ260" s="223" t="str">
        <f t="shared" ca="1" si="391"/>
        <v>-5,28810822406596-5,28810822406833i</v>
      </c>
      <c r="CA260" s="223" t="str">
        <f t="shared" ca="1" si="392"/>
        <v>7,47851436977245+3,47413292082149E-12i</v>
      </c>
      <c r="CB260" s="223" t="str">
        <f t="shared" ca="1" si="393"/>
        <v>-5,28810822406561+5,28810822406867i</v>
      </c>
      <c r="CC260" s="223" t="str">
        <f t="shared" ca="1" si="394"/>
        <v>-5,75352102133226E-13-7,47851436977245i</v>
      </c>
      <c r="CD260" s="223" t="str">
        <f t="shared" ca="1" si="395"/>
        <v>5,28810822406613+5,28810822406816i</v>
      </c>
      <c r="CE260" s="223" t="str">
        <f t="shared" ca="1" si="396"/>
        <v>-7,47851436977245-3,02704072090791E-12i</v>
      </c>
      <c r="CF260" s="223" t="str">
        <f t="shared" ca="1" si="397"/>
        <v>5,2881082240653-5,28810822406899i</v>
      </c>
      <c r="CG260" s="223" t="str">
        <f t="shared" ca="1" si="398"/>
        <v>5,97339977269253E-13+7,47851436977245i</v>
      </c>
      <c r="CH260" s="223" t="str">
        <f t="shared" ca="1" si="399"/>
        <v>-5,28810822406644-5,28810822406784i</v>
      </c>
      <c r="CI260" s="223" t="str">
        <f t="shared" ca="1" si="400"/>
        <v>7,47851436977245+3,00505284577189E-12i</v>
      </c>
      <c r="CJ260" s="223" t="str">
        <f t="shared" ca="1" si="401"/>
        <v>-5,28810822406528+5,288108224069i</v>
      </c>
      <c r="CK260" s="223" t="str">
        <f t="shared" ca="1" si="402"/>
        <v>-1,04443217718283E-12-7,47851436977245i</v>
      </c>
      <c r="CL260" s="223" t="str">
        <f t="shared" ca="1" si="403"/>
        <v>5,28810822406646+5,28810822406783i</v>
      </c>
      <c r="CM260" s="223" t="str">
        <f t="shared" ca="1" si="404"/>
        <v>-7,47851436977245-2,55796064585831E-12i</v>
      </c>
      <c r="CN260" s="223" t="str">
        <f t="shared" ca="1" si="405"/>
        <v>5,28810822406496-5,28810822406932i</v>
      </c>
      <c r="CO260" s="223" t="str">
        <f t="shared" ca="1" si="406"/>
        <v>1,06642005231886E-12+7,47851436977245i</v>
      </c>
      <c r="CP260" s="223" t="str">
        <f t="shared" ca="1" si="407"/>
        <v>-5,28810822406677-5,28810822406751i</v>
      </c>
      <c r="CQ260" s="223" t="str">
        <f t="shared" ca="1" si="408"/>
        <v>7,47851436977245+2,53597277072228E-12i</v>
      </c>
      <c r="CR260" s="223" t="str">
        <f t="shared" ca="1" si="409"/>
        <v>-5,28810822406495+5,28810822406934i</v>
      </c>
      <c r="CS260" s="223" t="str">
        <f t="shared" ca="1" si="410"/>
        <v>-1,51351225223243E-12-7,47851436977245i</v>
      </c>
      <c r="CT260" s="223" t="str">
        <f t="shared" ca="1" si="411"/>
        <v>5,28810822406679+5,2881082240675i</v>
      </c>
      <c r="CU260" s="223" t="str">
        <f t="shared" ca="1" si="412"/>
        <v>-7,47851436977245-2,08888057080871E-12i</v>
      </c>
      <c r="CV260" s="223" t="str">
        <f t="shared" ca="1" si="413"/>
        <v>5,28810822407004-5,28810822406424i</v>
      </c>
      <c r="CW260" s="223" t="str">
        <f t="shared" ca="1" si="414"/>
        <v>1,53550012736846E-12+7,47851436977245i</v>
      </c>
      <c r="CX260" s="223" t="str">
        <f t="shared" ca="1" si="415"/>
        <v>-5,2881082240671-5,28810822406718i</v>
      </c>
      <c r="CY260" s="223" t="str">
        <f t="shared" ca="1" si="416"/>
        <v>7,47851436977245+2,06689269567268E-12i</v>
      </c>
      <c r="CZ260" s="223" t="str">
        <f t="shared" ca="1" si="417"/>
        <v>-5,28810822406462+5,28810822406967i</v>
      </c>
      <c r="DA260" s="223" t="str">
        <f t="shared" ca="1" si="418"/>
        <v>-1,98259232728203E-12-7,47851436977245i</v>
      </c>
      <c r="DB260" s="223" t="str">
        <f t="shared" ca="1" si="419"/>
        <v>5,28810822406712+5,28810822406716i</v>
      </c>
      <c r="DC260" s="223" t="str">
        <f t="shared" ca="1" si="420"/>
        <v>-7,47851436977245-1,61980049575911E-12i</v>
      </c>
      <c r="DD260" s="223" t="str">
        <f t="shared" ca="1" si="421"/>
        <v>5,28810822406971-5,28810822406457i</v>
      </c>
      <c r="DE260" s="223" t="str">
        <f t="shared" ca="1" si="422"/>
        <v>2,00458020241806E-12+7,47851436977245i</v>
      </c>
      <c r="DF260" s="223" t="str">
        <f t="shared" ca="1" si="423"/>
        <v>-5,28810822406744-5,28810822406685i</v>
      </c>
      <c r="DG260" s="223" t="str">
        <f t="shared" ca="1" si="424"/>
        <v>7,47851436977245+1,59781262062308E-12i</v>
      </c>
      <c r="DH260" s="223" t="str">
        <f t="shared" ca="1" si="425"/>
        <v>-5,2881082240694+5,28810822406489i</v>
      </c>
      <c r="DI260" s="223" t="str">
        <f t="shared" ca="1" si="426"/>
        <v>-2,45167240233164E-12-7,47851436977245i</v>
      </c>
      <c r="DJ260" s="223" t="str">
        <f t="shared" ca="1" si="427"/>
        <v>5,28810822406745+5,28810822406683i</v>
      </c>
      <c r="DK260" s="223" t="str">
        <f t="shared" ca="1" si="428"/>
        <v>-7,47851436977245-1,1507204207095E-12i</v>
      </c>
      <c r="DL260" s="223" t="str">
        <f t="shared" ca="1" si="429"/>
        <v>5,28810822406938-5,2881082240649i</v>
      </c>
      <c r="DM260" s="223" t="str">
        <f t="shared" ca="1" si="430"/>
        <v>2,89876460224521E-12+7,47851436977245i</v>
      </c>
      <c r="DN260" s="223" t="str">
        <f t="shared" ca="1" si="431"/>
        <v>-5,28810822406777-5,28810822406652i</v>
      </c>
      <c r="DO260" s="223" t="str">
        <f t="shared" ca="1" si="432"/>
        <v>7,47851436977245+7,0362822079593E-13i</v>
      </c>
      <c r="DP260" s="223" t="str">
        <f t="shared" ca="1" si="433"/>
        <v>-5,28810822406906+5,28810822406522i</v>
      </c>
      <c r="DQ260" s="223" t="str">
        <f t="shared" ca="1" si="434"/>
        <v>-2,92075247738124E-12-7,47851436977245i</v>
      </c>
      <c r="DR260" s="223" t="str">
        <f t="shared" ca="1" si="435"/>
        <v>5,28810822406808+5,2881082240662i</v>
      </c>
      <c r="DS260" s="223" t="str">
        <f t="shared" ca="1" si="436"/>
        <v>-7,47851436977245-6,81640345659903E-13i</v>
      </c>
      <c r="DT260" s="223" t="str">
        <f t="shared" ca="1" si="437"/>
        <v>5,28810822406875-5,28810822406554i</v>
      </c>
      <c r="DU260" s="223" t="str">
        <f t="shared" ca="1" si="438"/>
        <v>3,36784467729481E-12+7,47851436977245i</v>
      </c>
      <c r="DV260" s="223" t="str">
        <f t="shared" ca="1" si="439"/>
        <v>-5,2881082240681-5,28810822406618i</v>
      </c>
      <c r="DW260" s="223" t="str">
        <f t="shared" ca="1" si="440"/>
        <v>7,47851436977245+2,34548145746328E-13i</v>
      </c>
      <c r="DX260" s="223" t="str">
        <f t="shared" ca="1" si="441"/>
        <v>-5,28810822406873+5,28810822406555i</v>
      </c>
      <c r="DY260" s="223" t="str">
        <f t="shared" ca="1" si="442"/>
        <v>3,83694096878747E-12-7,47851436977245i</v>
      </c>
      <c r="DZ260" s="223" t="str">
        <f t="shared" ca="1" si="443"/>
        <v>5,28810822406842+5,28810822406587i</v>
      </c>
      <c r="EA260" s="223" t="str">
        <f t="shared" ca="1" si="444"/>
        <v>-7,47851436977245-2,125602706103E-13i</v>
      </c>
      <c r="EB260" s="223" t="str">
        <f t="shared" ca="1" si="445"/>
        <v>5,28810822406842-5,28810822406587i</v>
      </c>
      <c r="EC260" s="223" t="str">
        <f t="shared" ca="1" si="446"/>
        <v>-3,81495309365144E-12+7,47851436977245i</v>
      </c>
      <c r="ED260" s="223" t="str">
        <f t="shared" ca="1" si="447"/>
        <v>-5,28810822406843-5,28810822406585i</v>
      </c>
      <c r="EE260" s="223" t="str">
        <f t="shared" ca="1" si="448"/>
        <v>7,47851436977245-2,34531929303274E-13i</v>
      </c>
      <c r="EF260" s="223" t="str">
        <f t="shared" ca="1" si="449"/>
        <v>-5,2881082240684+5,28810822406588i</v>
      </c>
      <c r="EG260" s="223" t="str">
        <f t="shared" ca="1" si="450"/>
        <v>3,36786089373786E-12-7,47851436977245i</v>
      </c>
      <c r="EH260" s="223" t="str">
        <f t="shared" ca="1" si="451"/>
        <v>5,28810822406875+5,28810822406554i</v>
      </c>
      <c r="EI260" s="223" t="str">
        <f t="shared" ca="1" si="452"/>
        <v>-7,47851436977245+2,56519804439302E-13i</v>
      </c>
      <c r="EJ260" s="223" t="str">
        <f t="shared" ca="1" si="453"/>
        <v>5,28810822406808-5,2881082240662i</v>
      </c>
      <c r="EK260" s="223" t="str">
        <f t="shared" ca="1" si="454"/>
        <v>-3,34587301860184E-12+7,47851436977245i</v>
      </c>
      <c r="EL260" s="223" t="str">
        <f t="shared" ca="1" si="455"/>
        <v>-5,28810822406876-5,28810822406552i</v>
      </c>
      <c r="EM260" s="223" t="str">
        <f t="shared" ca="1" si="456"/>
        <v>7,47851436977245-7,03612004352876E-13i</v>
      </c>
      <c r="EN260" s="223"/>
      <c r="EO260" s="223"/>
      <c r="EP260" s="223"/>
    </row>
    <row r="261" spans="1:146">
      <c r="A261" s="249">
        <f t="shared" si="323"/>
        <v>3.1445312500000024E-3</v>
      </c>
      <c r="B261" s="248">
        <v>161</v>
      </c>
      <c r="C261" s="247">
        <f t="shared" si="324"/>
        <v>32200</v>
      </c>
      <c r="N261" s="246">
        <f t="shared" ca="1" si="327"/>
        <v>17.477841379706327</v>
      </c>
      <c r="O261" s="223">
        <f t="shared" ca="1" si="328"/>
        <v>7.4778413797063275</v>
      </c>
      <c r="P261" s="223" t="str">
        <f t="shared" ca="1" si="329"/>
        <v>-5,15627481842009+5,41580480602607i</v>
      </c>
      <c r="Q261" s="223" t="str">
        <f t="shared" ca="1" si="330"/>
        <v>-0,36692028549149-7,4688339922737i</v>
      </c>
      <c r="R261" s="223" t="str">
        <f t="shared" ca="1" si="331"/>
        <v>5,66228764548571+4,88432291314038i</v>
      </c>
      <c r="S261" s="223" t="str">
        <f t="shared" ca="1" si="332"/>
        <v>-7,44183352956112+0,732956627876519i</v>
      </c>
      <c r="T261" s="223" t="str">
        <f t="shared" ca="1" si="333"/>
        <v>4,60060424614611-5,89512953805009i</v>
      </c>
      <c r="U261" s="223" t="str">
        <f t="shared" ca="1" si="334"/>
        <v>1,09722721354647+7,39690503804809i</v>
      </c>
      <c r="V261" s="223" t="str">
        <f t="shared" ca="1" si="335"/>
        <v>-6,11376954720445-4,30580232055813i</v>
      </c>
      <c r="W261" s="223" t="str">
        <f t="shared" ca="1" si="336"/>
        <v>7,33415675440614-1,45885448275247i</v>
      </c>
      <c r="X261" s="223" t="str">
        <f t="shared" ca="1" si="337"/>
        <v>-4,00062734003617+6,31768095001666i</v>
      </c>
      <c r="Y261" s="223" t="str">
        <f t="shared" ca="1" si="338"/>
        <v>-1,816967243729-7,25373984474658i</v>
      </c>
      <c r="Z261" s="223" t="str">
        <f t="shared" ca="1" si="339"/>
        <v>6,50637250605679+3,6858144978385i</v>
      </c>
      <c r="AA261" s="223" t="str">
        <f t="shared" ca="1" si="340"/>
        <v>-7,15584804044846+2,17070277146784i</v>
      </c>
      <c r="AB261" s="223" t="str">
        <f t="shared" ca="1" si="341"/>
        <v>3,36212220567571-6,67938964083924i</v>
      </c>
      <c r="AC261" s="223" t="str">
        <f t="shared" ca="1" si="342"/>
        <v>2,51920888609977+7,04071717144242i</v>
      </c>
      <c r="AD261" s="223" t="str">
        <f t="shared" ca="1" si="343"/>
        <v>-6,83631554093114-3,03033026663293i</v>
      </c>
      <c r="AE261" s="223" t="str">
        <f t="shared" ca="1" si="344"/>
        <v>6,90862459807661-2,86164600586778i</v>
      </c>
      <c r="AF261" s="223" t="str">
        <f t="shared" ca="1" si="345"/>
        <v>-2,69123799655226+6,97677215809443i</v>
      </c>
      <c r="AG261" s="223" t="str">
        <f t="shared" ca="1" si="346"/>
        <v>-3,19718916975709-6,75988854292999i</v>
      </c>
      <c r="AH261" s="223" t="str">
        <f t="shared" ca="1" si="347"/>
        <v>7,10042112003582+2,34566229841329i</v>
      </c>
      <c r="AI261" s="223" t="str">
        <f t="shared" ca="1" si="348"/>
        <v>-6,59486732418717+3,52503002489576i</v>
      </c>
      <c r="AJ261" s="223" t="str">
        <f t="shared" ca="1" si="349"/>
        <v>1,99443569434169-7,20696454557562i</v>
      </c>
      <c r="AK261" s="223" t="str">
        <f t="shared" ca="1" si="350"/>
        <v>3,8443787739483+6,41395849241823i</v>
      </c>
      <c r="AL261" s="223" t="str">
        <f t="shared" ca="1" si="351"/>
        <v>-7,29614576226977-1,63840431998977i</v>
      </c>
      <c r="AM261" s="223" t="str">
        <f t="shared" ca="1" si="352"/>
        <v>6,21759787284426-4,15446607780721i</v>
      </c>
      <c r="AN261" s="223" t="str">
        <f t="shared" ca="1" si="353"/>
        <v>-1,27842588612445+7,36774992475553i</v>
      </c>
      <c r="AO261" s="223" t="str">
        <f t="shared" ca="1" si="354"/>
        <v>-4,4545449089976-6,00625851539641i</v>
      </c>
      <c r="AP261" s="223" t="str">
        <f t="shared" ca="1" si="355"/>
        <v>7,4216045323338+0,915367612323408i</v>
      </c>
      <c r="AQ261" s="223" t="str">
        <f t="shared" ca="1" si="356"/>
        <v>-5,78044955509923+4,74389235132938i</v>
      </c>
      <c r="AR261" s="223" t="str">
        <f t="shared" ca="1" si="357"/>
        <v>-5,78044955509923+4,74389235132938i</v>
      </c>
      <c r="AS261" s="223" t="str">
        <f t="shared" ca="1" si="358"/>
        <v>5,0218113414654+5,54071498552107i</v>
      </c>
      <c r="AT261" s="223" t="str">
        <f t="shared" ca="1" si="359"/>
        <v>-7,47558919369005-0,183515414155738i</v>
      </c>
      <c r="AU261" s="223" t="str">
        <f t="shared" ca="1" si="360"/>
        <v>5,28763234822865-5,28763234822677i</v>
      </c>
      <c r="AV261" s="223" t="str">
        <f t="shared" ca="1" si="361"/>
        <v>0,183515414160618+7,47558919368993i</v>
      </c>
      <c r="AW261" s="223" t="str">
        <f t="shared" ca="1" si="362"/>
        <v>-5,54071498551928-5,02181134146737i</v>
      </c>
      <c r="AX261" s="223" t="str">
        <f t="shared" ca="1" si="363"/>
        <v>7,45757984453836-0,550104137762469i</v>
      </c>
      <c r="AY261" s="223" t="str">
        <f t="shared" ca="1" si="364"/>
        <v>-4,74389235132568+5,78044955510226i</v>
      </c>
      <c r="AZ261" s="223" t="str">
        <f t="shared" ca="1" si="365"/>
        <v>-0,915367612320656-7,42160453233414i</v>
      </c>
      <c r="BA261" s="223" t="str">
        <f t="shared" ca="1" si="366"/>
        <v>6,00625851539931+4,45454490899367i</v>
      </c>
      <c r="BB261" s="223" t="str">
        <f t="shared" ca="1" si="367"/>
        <v>-7,36774992475561+1,27842588612402i</v>
      </c>
      <c r="BC261" s="223" t="str">
        <f t="shared" ca="1" si="368"/>
        <v>4,15446607780995-6,21759787284242i</v>
      </c>
      <c r="BD261" s="223" t="str">
        <f t="shared" ca="1" si="369"/>
        <v>1,6384043199908+7,29614576226954i</v>
      </c>
      <c r="BE261" s="223" t="str">
        <f t="shared" ca="1" si="370"/>
        <v>-6,41395849241692-3,84437877395049i</v>
      </c>
      <c r="BF261" s="223" t="str">
        <f t="shared" ca="1" si="371"/>
        <v>7,20696454557514-1,99443569434343i</v>
      </c>
      <c r="BG261" s="223" t="str">
        <f t="shared" ca="1" si="372"/>
        <v>-3,52503002489671+6,59486732418666i</v>
      </c>
      <c r="BH261" s="223" t="str">
        <f t="shared" ca="1" si="373"/>
        <v>-2,34566229841641-7,10042112003479i</v>
      </c>
      <c r="BI261" s="223" t="str">
        <f t="shared" ca="1" si="374"/>
        <v>6,75988854293017+3,19718916975671i</v>
      </c>
      <c r="BJ261" s="223" t="str">
        <f t="shared" ca="1" si="375"/>
        <v>-6,97677215809539+2,69123799654977i</v>
      </c>
      <c r="BK261" s="223" t="str">
        <f t="shared" ca="1" si="376"/>
        <v>2,86164600586603-6,90862459807733i</v>
      </c>
      <c r="BL261" s="223" t="str">
        <f t="shared" ca="1" si="377"/>
        <v>3,03033026663186+6,83631554093161i</v>
      </c>
      <c r="BM261" s="223" t="str">
        <f t="shared" ca="1" si="378"/>
        <v>-7,04071717144357-2,51920888609657i</v>
      </c>
      <c r="BN261" s="223" t="str">
        <f t="shared" ca="1" si="379"/>
        <v>6,6793896408391-3,36212220567599i</v>
      </c>
      <c r="BO261" s="223" t="str">
        <f t="shared" ca="1" si="380"/>
        <v>-2,17070277147116+7,15584804044746i</v>
      </c>
      <c r="BP261" s="223" t="str">
        <f t="shared" ca="1" si="381"/>
        <v>-3,68581449783947-6,50637250605625i</v>
      </c>
      <c r="BQ261" s="223" t="str">
        <f t="shared" ca="1" si="382"/>
        <v>7,2537398447461+1,81696724373091i</v>
      </c>
      <c r="BR261" s="223" t="str">
        <f t="shared" ca="1" si="383"/>
        <v>-6,31768095001527+4,00062734003836i</v>
      </c>
      <c r="BS261" s="223" t="str">
        <f t="shared" ca="1" si="384"/>
        <v>1,45885448275295-7,33415675440605i</v>
      </c>
      <c r="BT261" s="223" t="str">
        <f t="shared" ca="1" si="385"/>
        <v>4,30580232055538+6,11376954720638i</v>
      </c>
      <c r="BU261" s="223" t="str">
        <f t="shared" ca="1" si="386"/>
        <v>-7,39690503804825-1,09722721354546i</v>
      </c>
      <c r="BV261" s="223" t="str">
        <f t="shared" ca="1" si="387"/>
        <v>5,89512953805122-4,60060424614466i</v>
      </c>
      <c r="BW261" s="223" t="str">
        <f t="shared" ca="1" si="388"/>
        <v>-0,732956627874755+7,4418335295613i</v>
      </c>
      <c r="BX261" s="223" t="str">
        <f t="shared" ca="1" si="389"/>
        <v>-4,88432291313955-5,66228764548643i</v>
      </c>
      <c r="BY261" s="223" t="str">
        <f t="shared" ca="1" si="390"/>
        <v>7,46883399227387+0,366920285488074i</v>
      </c>
      <c r="BZ261" s="223" t="str">
        <f t="shared" ca="1" si="391"/>
        <v>-5,41580480602574+5,15627481842044i</v>
      </c>
      <c r="CA261" s="223" t="str">
        <f t="shared" ca="1" si="392"/>
        <v>2,66399616215416E-12-7,47784137970633i</v>
      </c>
      <c r="CB261" s="223" t="str">
        <f t="shared" ca="1" si="393"/>
        <v>5,41580480602734+5,15627481841876i</v>
      </c>
      <c r="CC261" s="223" t="str">
        <f t="shared" ca="1" si="394"/>
        <v>-7,46883399227376+0,366920285490182i</v>
      </c>
      <c r="CD261" s="223" t="str">
        <f t="shared" ca="1" si="395"/>
        <v>4,88432291313779-5,66228764548795i</v>
      </c>
      <c r="CE261" s="223" t="str">
        <f t="shared" ca="1" si="396"/>
        <v>0,732956627876856+7,44183352956109i</v>
      </c>
      <c r="CF261" s="223" t="str">
        <f t="shared" ca="1" si="397"/>
        <v>-5,89512953804794-4,60060424614886i</v>
      </c>
      <c r="CG261" s="223" t="str">
        <f t="shared" ca="1" si="398"/>
        <v>7,39690503804793-1,09722721354754i</v>
      </c>
      <c r="CH261" s="223" t="str">
        <f t="shared" ca="1" si="399"/>
        <v>-4,30580232055974+6,11376954720331i</v>
      </c>
      <c r="CI261" s="223" t="str">
        <f t="shared" ca="1" si="400"/>
        <v>-1,45885448275502-7,33415675440564i</v>
      </c>
      <c r="CJ261" s="223" t="str">
        <f t="shared" ca="1" si="401"/>
        <v>6,31768095001639+4,00062734003658i</v>
      </c>
      <c r="CK261" s="223" t="str">
        <f t="shared" ca="1" si="402"/>
        <v>-7,25373984474744+1,81696724372553i</v>
      </c>
      <c r="CL261" s="223" t="str">
        <f t="shared" ca="1" si="403"/>
        <v>3,68581449783763-6,50637250605729i</v>
      </c>
      <c r="CM261" s="223" t="str">
        <f t="shared" ca="1" si="404"/>
        <v>2,17070277146585+7,15584804044907i</v>
      </c>
      <c r="CN261" s="223" t="str">
        <f t="shared" ca="1" si="405"/>
        <v>-6,67938964084005-3,3621222056741i</v>
      </c>
      <c r="CO261" s="223" t="str">
        <f t="shared" ca="1" si="406"/>
        <v>7,04071717144286-2,51920888609856i</v>
      </c>
      <c r="CP261" s="223" t="str">
        <f t="shared" ca="1" si="407"/>
        <v>-3,03033026662993+6,83631554093247i</v>
      </c>
      <c r="CQ261" s="223" t="str">
        <f t="shared" ca="1" si="408"/>
        <v>-2,86164600586798-6,90862459807653i</v>
      </c>
      <c r="CR261" s="223" t="str">
        <f t="shared" ca="1" si="409"/>
        <v>6,97677215809355+2,69123799655454i</v>
      </c>
      <c r="CS261" s="223" t="str">
        <f t="shared" ca="1" si="410"/>
        <v>-6,75988854292927+3,19718916975862i</v>
      </c>
      <c r="CT261" s="223" t="str">
        <f t="shared" ca="1" si="411"/>
        <v>2,34566229841461-7,10042112003538i</v>
      </c>
      <c r="CU261" s="223" t="str">
        <f t="shared" ca="1" si="412"/>
        <v>3,52503002489857+6,59486732418567i</v>
      </c>
      <c r="CV261" s="223" t="str">
        <f t="shared" ca="1" si="413"/>
        <v>-7,20696454557565-1,99443569434159i</v>
      </c>
      <c r="CW261" s="223" t="str">
        <f t="shared" ca="1" si="414"/>
        <v>6,41395849241955-3,8443787739461i</v>
      </c>
      <c r="CX261" s="223" t="str">
        <f t="shared" ca="1" si="415"/>
        <v>-1,63840431998895+7,29614576226996i</v>
      </c>
      <c r="CY261" s="223" t="str">
        <f t="shared" ca="1" si="416"/>
        <v>-4,1544660778057-6,21759787284526i</v>
      </c>
      <c r="CZ261" s="223" t="str">
        <f t="shared" ca="1" si="417"/>
        <v>7,36774992475593+1,27842588612214i</v>
      </c>
      <c r="DA261" s="223" t="str">
        <f t="shared" ca="1" si="418"/>
        <v>-6,00625851539793+4,45454490899554i</v>
      </c>
      <c r="DB261" s="223" t="str">
        <f t="shared" ca="1" si="419"/>
        <v>0,915367612325943-7,42160453233349i</v>
      </c>
      <c r="DC261" s="223" t="str">
        <f t="shared" ca="1" si="420"/>
        <v>4,74389235132748+5,78044955510079i</v>
      </c>
      <c r="DD261" s="223" t="str">
        <f t="shared" ca="1" si="421"/>
        <v>-7,45757984453797-0,550104137767783i</v>
      </c>
      <c r="DE261" s="223" t="str">
        <f t="shared" ca="1" si="422"/>
        <v>5,54071498551772-5,02181134146909i</v>
      </c>
      <c r="DF261" s="223" t="str">
        <f t="shared" ca="1" si="423"/>
        <v>-0,183515414158295+7,47558919368999i</v>
      </c>
      <c r="DG261" s="223" t="str">
        <f t="shared" ca="1" si="424"/>
        <v>-5,2876323482303-5,28763234822513i</v>
      </c>
      <c r="DH261" s="223" t="str">
        <f t="shared" ca="1" si="425"/>
        <v>7,47558919369-0,183515414157955i</v>
      </c>
      <c r="DI261" s="223" t="str">
        <f t="shared" ca="1" si="426"/>
        <v>-5,02181134146935+5,54071498551749i</v>
      </c>
      <c r="DJ261" s="223" t="str">
        <f t="shared" ca="1" si="427"/>
        <v>-0,550104137767443-7,45757984453799i</v>
      </c>
      <c r="DK261" s="223" t="str">
        <f t="shared" ca="1" si="428"/>
        <v>5,78044955510057+4,74389235132775i</v>
      </c>
      <c r="DL261" s="223" t="str">
        <f t="shared" ca="1" si="429"/>
        <v>-7,42160453233353+0,915367612325607i</v>
      </c>
      <c r="DM261" s="223" t="str">
        <f t="shared" ca="1" si="430"/>
        <v>4,45454490899582-6,00625851539773i</v>
      </c>
      <c r="DN261" s="223" t="str">
        <f t="shared" ca="1" si="431"/>
        <v>1,2784258861214+7,36774992475606i</v>
      </c>
      <c r="DO261" s="223" t="str">
        <f t="shared" ca="1" si="432"/>
        <v>-6,21759787284507-4,15446607780598i</v>
      </c>
      <c r="DP261" s="223" t="str">
        <f t="shared" ca="1" si="433"/>
        <v>7,29614576227012-1,6384043199882i</v>
      </c>
      <c r="DQ261" s="223" t="str">
        <f t="shared" ca="1" si="434"/>
        <v>-3,84437877394639+6,41395849241938i</v>
      </c>
      <c r="DR261" s="223" t="str">
        <f t="shared" ca="1" si="435"/>
        <v>-1,99443569434085-7,20696454557585i</v>
      </c>
      <c r="DS261" s="223" t="str">
        <f t="shared" ca="1" si="436"/>
        <v>6,59486732418531+3,52503002489924i</v>
      </c>
      <c r="DT261" s="223" t="str">
        <f t="shared" ca="1" si="437"/>
        <v>-7,10042112003563+2,34566229841388i</v>
      </c>
      <c r="DU261" s="223" t="str">
        <f t="shared" ca="1" si="438"/>
        <v>3,19718916975931-6,75988854292895i</v>
      </c>
      <c r="DV261" s="223" t="str">
        <f t="shared" ca="1" si="439"/>
        <v>2,69123799655423+6,97677215809367i</v>
      </c>
      <c r="DW261" s="223" t="str">
        <f t="shared" ca="1" si="440"/>
        <v>-6,90862459807624-2,86164600586868i</v>
      </c>
      <c r="DX261" s="223" t="str">
        <f t="shared" ca="1" si="441"/>
        <v>6,83631554093261-3,03033026662962i</v>
      </c>
      <c r="DY261" s="223" t="str">
        <f t="shared" ca="1" si="442"/>
        <v>-2,51920888609928+7,0407171714426i</v>
      </c>
      <c r="DZ261" s="223" t="str">
        <f t="shared" ca="1" si="443"/>
        <v>-3,36212220567342-6,67938964084039i</v>
      </c>
      <c r="EA261" s="223" t="str">
        <f t="shared" ca="1" si="444"/>
        <v>7,15584804044884+2,17070277146659i</v>
      </c>
      <c r="EB261" s="223" t="str">
        <f t="shared" ca="1" si="445"/>
        <v>-6,50637250605766+3,68581449783696i</v>
      </c>
      <c r="EC261" s="223" t="str">
        <f t="shared" ca="1" si="446"/>
        <v>1,81696724372627-7,25373984474726i</v>
      </c>
      <c r="ED261" s="223" t="str">
        <f t="shared" ca="1" si="447"/>
        <v>4,00062734003593+6,31768095001681i</v>
      </c>
      <c r="EE261" s="223" t="str">
        <f t="shared" ca="1" si="448"/>
        <v>-7,33415675440557-1,45885448275536i</v>
      </c>
      <c r="EF261" s="223" t="str">
        <f t="shared" ca="1" si="449"/>
        <v>6,11376954720375-4,30580232055911i</v>
      </c>
      <c r="EG261" s="223" t="str">
        <f t="shared" ca="1" si="450"/>
        <v>-1,09722721354788+7,39690503804789i</v>
      </c>
      <c r="EH261" s="223" t="str">
        <f t="shared" ca="1" si="451"/>
        <v>-4,60060424614825-5,89512953804841i</v>
      </c>
      <c r="EI261" s="223" t="str">
        <f t="shared" ca="1" si="452"/>
        <v>7,44183352956106+0,732956627877195i</v>
      </c>
      <c r="EJ261" s="223" t="str">
        <f t="shared" ca="1" si="453"/>
        <v>-5,66228764548816+4,88432291313753i</v>
      </c>
      <c r="EK261" s="223" t="str">
        <f t="shared" ca="1" si="454"/>
        <v>0,366920285490523-7,46883399227375i</v>
      </c>
      <c r="EL261" s="223" t="str">
        <f t="shared" ca="1" si="455"/>
        <v>5,15627481841851+5,41580480602758i</v>
      </c>
      <c r="EM261" s="223" t="str">
        <f t="shared" ca="1" si="456"/>
        <v>-7,47784137970633+2,3231969306756E-12i</v>
      </c>
      <c r="EN261" s="223"/>
      <c r="EO261" s="223"/>
      <c r="EP261" s="223"/>
    </row>
    <row r="262" spans="1:146">
      <c r="A262" s="249">
        <f t="shared" si="323"/>
        <v>3.1640625000000024E-3</v>
      </c>
      <c r="B262" s="248">
        <v>162</v>
      </c>
      <c r="C262" s="247">
        <f t="shared" si="324"/>
        <v>32400</v>
      </c>
      <c r="N262" s="246">
        <f t="shared" ca="1" si="327"/>
        <v>17.4771166878641</v>
      </c>
      <c r="O262" s="223">
        <f t="shared" ca="1" si="328"/>
        <v>7.4771166878641013</v>
      </c>
      <c r="P262" s="223" t="str">
        <f t="shared" ca="1" si="329"/>
        <v>-5,02132466817123+5,54017802428324i</v>
      </c>
      <c r="Q262" s="223" t="str">
        <f t="shared" ca="1" si="330"/>
        <v>-0,732885595654844-7,44111232730816i</v>
      </c>
      <c r="R262" s="223" t="str">
        <f t="shared" ca="1" si="331"/>
        <v>6,00567643745185+4,45411321056969i</v>
      </c>
      <c r="S262" s="223" t="str">
        <f t="shared" ca="1" si="332"/>
        <v>-7,33344598731451+1,45871310238737i</v>
      </c>
      <c r="T262" s="223" t="str">
        <f t="shared" ca="1" si="333"/>
        <v>3,84400620788393-6,41333690349148i</v>
      </c>
      <c r="U262" s="223" t="str">
        <f t="shared" ca="1" si="334"/>
        <v>2,17049240453063+7,15515455359356i</v>
      </c>
      <c r="V262" s="223" t="str">
        <f t="shared" ca="1" si="335"/>
        <v>-6,75923342926386-3,19687932406868i</v>
      </c>
      <c r="W262" s="223" t="str">
        <f t="shared" ca="1" si="336"/>
        <v>6,9079550701161-2,86136867830643i</v>
      </c>
      <c r="X262" s="223" t="str">
        <f t="shared" ca="1" si="337"/>
        <v>-2,51896474477134+7,04003484213927i</v>
      </c>
      <c r="Y262" s="223" t="str">
        <f t="shared" ca="1" si="338"/>
        <v>-3,52468840752622-6,59422820304136i</v>
      </c>
      <c r="Z262" s="223" t="str">
        <f t="shared" ca="1" si="339"/>
        <v>7,25303687101064+1,81679115797496i</v>
      </c>
      <c r="AA262" s="223" t="str">
        <f t="shared" ca="1" si="340"/>
        <v>-6,21699531359919+4,1540634605915i</v>
      </c>
      <c r="AB262" s="223" t="str">
        <f t="shared" ca="1" si="341"/>
        <v>1,09712087916815-7,39618818990087i</v>
      </c>
      <c r="AC262" s="223" t="str">
        <f t="shared" ca="1" si="342"/>
        <v>4,7434326116886+5,77988936073216i</v>
      </c>
      <c r="AD262" s="223" t="str">
        <f t="shared" ca="1" si="343"/>
        <v>-7,46811017335452-0,36688472654846i</v>
      </c>
      <c r="AE262" s="223" t="str">
        <f t="shared" ca="1" si="344"/>
        <v>5,28711991371187-5,28711991371174i</v>
      </c>
      <c r="AF262" s="223" t="str">
        <f t="shared" ca="1" si="345"/>
        <v>0,366884726548224+7,46811017335453i</v>
      </c>
      <c r="AG262" s="223" t="str">
        <f t="shared" ca="1" si="346"/>
        <v>-5,77988936073201-4,74343261168878i</v>
      </c>
      <c r="AH262" s="223" t="str">
        <f t="shared" ca="1" si="347"/>
        <v>7,39618818990079-1,0971208791687i</v>
      </c>
      <c r="AI262" s="223" t="str">
        <f t="shared" ca="1" si="348"/>
        <v>-4,15406346059165+6,2169953135991i</v>
      </c>
      <c r="AJ262" s="223" t="str">
        <f t="shared" ca="1" si="349"/>
        <v>-1,81679115797478-7,25303687101068i</v>
      </c>
      <c r="AK262" s="223" t="str">
        <f t="shared" ca="1" si="350"/>
        <v>6,59422820304125+3,52468840752643i</v>
      </c>
      <c r="AL262" s="223" t="str">
        <f t="shared" ca="1" si="351"/>
        <v>-7,04003484213935+2,51896474477111i</v>
      </c>
      <c r="AM262" s="223" t="str">
        <f t="shared" ca="1" si="352"/>
        <v>2,86136867830593-6,9079550701163i</v>
      </c>
      <c r="AN262" s="223" t="str">
        <f t="shared" ca="1" si="353"/>
        <v>3,19687932406918+6,75923342926362i</v>
      </c>
      <c r="AO262" s="223" t="str">
        <f t="shared" ca="1" si="354"/>
        <v>-7,15515455359329-2,17049240453152i</v>
      </c>
      <c r="AP262" s="223" t="str">
        <f t="shared" ca="1" si="355"/>
        <v>6,41333690349041-3,84400620788571i</v>
      </c>
      <c r="AQ262" s="223" t="str">
        <f t="shared" ca="1" si="356"/>
        <v>-1,4587131023898+7,33344598731402i</v>
      </c>
      <c r="AR262" s="223" t="str">
        <f t="shared" ca="1" si="357"/>
        <v>-1,4587131023898+7,33344598731402i</v>
      </c>
      <c r="AS262" s="223" t="str">
        <f t="shared" ca="1" si="358"/>
        <v>7,44111232730782+0,732885595658317i</v>
      </c>
      <c r="AT262" s="223" t="str">
        <f t="shared" ca="1" si="359"/>
        <v>-5,54017802428347+5,02132466817097i</v>
      </c>
      <c r="AU262" s="223" t="str">
        <f t="shared" ca="1" si="360"/>
        <v>-2,79197148854638E-12-7,4771166878641i</v>
      </c>
      <c r="AV262" s="223" t="str">
        <f t="shared" ca="1" si="361"/>
        <v>5,54017802428216+5,02132466817242i</v>
      </c>
      <c r="AW262" s="223" t="str">
        <f t="shared" ca="1" si="362"/>
        <v>-7,44111232730801+0,732885595656367i</v>
      </c>
      <c r="AX262" s="223" t="str">
        <f t="shared" ca="1" si="363"/>
        <v>4,45411321057168-6,00567643745039i</v>
      </c>
      <c r="AY262" s="223" t="str">
        <f t="shared" ca="1" si="364"/>
        <v>1,45871310238788+7,3334459873144i</v>
      </c>
      <c r="AZ262" s="223" t="str">
        <f t="shared" ca="1" si="365"/>
        <v>-6,41333690349328-3,84400620788092i</v>
      </c>
      <c r="BA262" s="223" t="str">
        <f t="shared" ca="1" si="366"/>
        <v>7,15515455359383-2,17049240452975i</v>
      </c>
      <c r="BB262" s="223" t="str">
        <f t="shared" ca="1" si="367"/>
        <v>-3,19687932406682+6,75923342926473i</v>
      </c>
      <c r="BC262" s="223" t="str">
        <f t="shared" ca="1" si="368"/>
        <v>-2,86136867830422-6,90795507011701i</v>
      </c>
      <c r="BD262" s="223" t="str">
        <f t="shared" ca="1" si="369"/>
        <v>7,04003484213973+2,51896474477006i</v>
      </c>
      <c r="BE262" s="223" t="str">
        <f t="shared" ca="1" si="370"/>
        <v>-6,59422820304283+3,52468840752348i</v>
      </c>
      <c r="BF262" s="223" t="str">
        <f t="shared" ca="1" si="371"/>
        <v>1,81679115797504-7,25303687101062i</v>
      </c>
      <c r="BG262" s="223" t="str">
        <f t="shared" ca="1" si="372"/>
        <v>4,15406346059391+6,21699531359759i</v>
      </c>
      <c r="BH262" s="223" t="str">
        <f t="shared" ca="1" si="373"/>
        <v>-7,39618818990061-1,09712087916991i</v>
      </c>
      <c r="BI262" s="223" t="str">
        <f t="shared" ca="1" si="374"/>
        <v>5,7798893607309-4,74343261169014i</v>
      </c>
      <c r="BJ262" s="223" t="str">
        <f t="shared" ca="1" si="375"/>
        <v>-0,366884726550925+7,4681101733544i</v>
      </c>
      <c r="BK262" s="223" t="str">
        <f t="shared" ca="1" si="376"/>
        <v>-5,2871199137121-5,28711991371151i</v>
      </c>
      <c r="BL262" s="223" t="str">
        <f t="shared" ca="1" si="377"/>
        <v>7,46811017335436-0,366884726551756i</v>
      </c>
      <c r="BM262" s="223" t="str">
        <f t="shared" ca="1" si="378"/>
        <v>-4,7434326116895+5,77988936073142i</v>
      </c>
      <c r="BN262" s="223" t="str">
        <f t="shared" ca="1" si="379"/>
        <v>-1,09712087917073-7,39618818990049i</v>
      </c>
      <c r="BO262" s="223" t="str">
        <f t="shared" ca="1" si="380"/>
        <v>6,21699531359817+4,15406346059304i</v>
      </c>
      <c r="BP262" s="223" t="str">
        <f t="shared" ca="1" si="381"/>
        <v>-7,25303687101037+1,81679115797605i</v>
      </c>
      <c r="BQ262" s="223" t="str">
        <f t="shared" ca="1" si="382"/>
        <v>3,52468840752913-6,59422820303981i</v>
      </c>
      <c r="BR262" s="223" t="str">
        <f t="shared" ca="1" si="383"/>
        <v>2,51896474477104+7,04003484213938i</v>
      </c>
      <c r="BS262" s="223" t="str">
        <f t="shared" ca="1" si="384"/>
        <v>-6,90795507011742-2,86136867830326i</v>
      </c>
      <c r="BT262" s="223" t="str">
        <f t="shared" ca="1" si="385"/>
        <v>6,75923342926437-3,19687932406758i</v>
      </c>
      <c r="BU262" s="223" t="str">
        <f t="shared" ca="1" si="386"/>
        <v>-2,17049240452895+7,15515455359407i</v>
      </c>
      <c r="BV262" s="223" t="str">
        <f t="shared" ca="1" si="387"/>
        <v>-3,84400620788163-6,41333690349285i</v>
      </c>
      <c r="BW262" s="223" t="str">
        <f t="shared" ca="1" si="388"/>
        <v>7,33344598731457+1,45871310238706i</v>
      </c>
      <c r="BX262" s="223" t="str">
        <f t="shared" ca="1" si="389"/>
        <v>-6,00567643744989+4,45411321057234i</v>
      </c>
      <c r="BY262" s="223" t="str">
        <f t="shared" ca="1" si="390"/>
        <v>0,732885595655539-7,44111232730809i</v>
      </c>
      <c r="BZ262" s="223" t="str">
        <f t="shared" ca="1" si="391"/>
        <v>5,02132466817304+5,5401780242816i</v>
      </c>
      <c r="CA262" s="223" t="str">
        <f t="shared" ca="1" si="392"/>
        <v>-7,4771166878641-1,85399234869667E-12i</v>
      </c>
      <c r="CB262" s="223" t="str">
        <f t="shared" ca="1" si="393"/>
        <v>5,02132466817043-5,54017802428396i</v>
      </c>
      <c r="CC262" s="223" t="str">
        <f t="shared" ca="1" si="394"/>
        <v>0,732885595651637+7,44111232730848i</v>
      </c>
      <c r="CD262" s="223" t="str">
        <f t="shared" ca="1" si="395"/>
        <v>-6,00567643745211-4,45411321056934i</v>
      </c>
      <c r="CE262" s="223" t="str">
        <f t="shared" ca="1" si="396"/>
        <v>7,33344598731388-1,45871310239051i</v>
      </c>
      <c r="CF262" s="223" t="str">
        <f t="shared" ca="1" si="397"/>
        <v>-3,844006207885+6,41333690349084i</v>
      </c>
      <c r="CG262" s="223" t="str">
        <f t="shared" ca="1" si="398"/>
        <v>-2,17049240453252-7,15515455359299i</v>
      </c>
      <c r="CH262" s="223" t="str">
        <f t="shared" ca="1" si="399"/>
        <v>6,75923342926279+3,19687932407093i</v>
      </c>
      <c r="CI262" s="223" t="str">
        <f t="shared" ca="1" si="400"/>
        <v>-6,90795507011599+2,8613686783067i</v>
      </c>
      <c r="CJ262" s="223" t="str">
        <f t="shared" ca="1" si="401"/>
        <v>2,51896474477454-7,04003484213813i</v>
      </c>
      <c r="CK262" s="223" t="str">
        <f t="shared" ca="1" si="402"/>
        <v>3,52468840752604+6,59422820304146i</v>
      </c>
      <c r="CL262" s="223" t="str">
        <f t="shared" ca="1" si="403"/>
        <v>-7,25303687101127-1,81679115797243i</v>
      </c>
      <c r="CM262" s="223" t="str">
        <f t="shared" ca="1" si="404"/>
        <v>6,21699531360023-4,15406346058996i</v>
      </c>
      <c r="CN262" s="223" t="str">
        <f t="shared" ca="1" si="405"/>
        <v>-1,09712087916725+7,39618818990101i</v>
      </c>
      <c r="CO262" s="223" t="str">
        <f t="shared" ca="1" si="406"/>
        <v>-4,74343261168647-5,77988936073391i</v>
      </c>
      <c r="CP262" s="223" t="str">
        <f t="shared" ca="1" si="407"/>
        <v>7,46811017335454+0,36688472654803i</v>
      </c>
      <c r="CQ262" s="223" t="str">
        <f t="shared" ca="1" si="408"/>
        <v>-5,28711991370961+5,287119913714i</v>
      </c>
      <c r="CR262" s="223" t="str">
        <f t="shared" ca="1" si="409"/>
        <v>-0,366884726547009-7,46811017335459i</v>
      </c>
      <c r="CS262" s="223" t="str">
        <f t="shared" ca="1" si="410"/>
        <v>5,77988936073326+4,74343261168727i</v>
      </c>
      <c r="CT262" s="223" t="str">
        <f t="shared" ca="1" si="411"/>
        <v>-7,39618818990116+1,09712087916624i</v>
      </c>
      <c r="CU262" s="223" t="str">
        <f t="shared" ca="1" si="412"/>
        <v>4,15406346059081-6,21699531359966i</v>
      </c>
      <c r="CV262" s="223" t="str">
        <f t="shared" ca="1" si="413"/>
        <v>1,81679115797144+7,25303687101152i</v>
      </c>
      <c r="CW262" s="223" t="str">
        <f t="shared" ca="1" si="414"/>
        <v>-6,59422820304118-3,52468840752657i</v>
      </c>
      <c r="CX262" s="223" t="str">
        <f t="shared" ca="1" si="415"/>
        <v>7,04003484213847-2,51896474477357i</v>
      </c>
      <c r="CY262" s="223" t="str">
        <f t="shared" ca="1" si="416"/>
        <v>-2,86136867830765+6,90795507011559i</v>
      </c>
      <c r="CZ262" s="223" t="str">
        <f t="shared" ca="1" si="417"/>
        <v>-3,19687932407-6,75923342926323i</v>
      </c>
      <c r="DA262" s="223" t="str">
        <f t="shared" ca="1" si="418"/>
        <v>7,15515455359269+2,1704924045335i</v>
      </c>
      <c r="DB262" s="223" t="str">
        <f t="shared" ca="1" si="419"/>
        <v>-6,41333690349136+3,84400620788412i</v>
      </c>
      <c r="DC262" s="223" t="str">
        <f t="shared" ca="1" si="420"/>
        <v>1,45871310238443-7,33344598731509i</v>
      </c>
      <c r="DD262" s="223" t="str">
        <f t="shared" ca="1" si="421"/>
        <v>4,45411321056852+6,00567643745272i</v>
      </c>
      <c r="DE262" s="223" t="str">
        <f t="shared" ca="1" si="422"/>
        <v>-7,44111232730838-0,732885595652654i</v>
      </c>
      <c r="DF262" s="223" t="str">
        <f t="shared" ca="1" si="423"/>
        <v>5,54017802428465-5,02132466816967i</v>
      </c>
      <c r="DG262" s="223" t="str">
        <f t="shared" ca="1" si="424"/>
        <v>8,31722920909867E-13+7,4771166878641i</v>
      </c>
      <c r="DH262" s="223" t="str">
        <f t="shared" ca="1" si="425"/>
        <v>-5,54017802428091-5,02132466817379i</v>
      </c>
      <c r="DI262" s="223" t="str">
        <f t="shared" ca="1" si="426"/>
        <v>7,44111232730817-0,732885595654733i</v>
      </c>
      <c r="DJ262" s="223" t="str">
        <f t="shared" ca="1" si="427"/>
        <v>-4,45411321056719+6,00567643745371i</v>
      </c>
      <c r="DK262" s="223" t="str">
        <f t="shared" ca="1" si="428"/>
        <v>-1,45871310238606-7,33344598731477i</v>
      </c>
      <c r="DL262" s="223" t="str">
        <f t="shared" ca="1" si="429"/>
        <v>6,41333690349222+3,84400620788269i</v>
      </c>
      <c r="DM262" s="223" t="str">
        <f t="shared" ca="1" si="430"/>
        <v>-7,15515455359443+2,17049240452777i</v>
      </c>
      <c r="DN262" s="223" t="str">
        <f t="shared" ca="1" si="431"/>
        <v>3,1968793240685-6,75923342926394i</v>
      </c>
      <c r="DO262" s="223" t="str">
        <f t="shared" ca="1" si="432"/>
        <v>2,86136867830919+6,90795507011496i</v>
      </c>
      <c r="DP262" s="223" t="str">
        <f t="shared" ca="1" si="433"/>
        <v>-7,04003484213903-2,518964744772i</v>
      </c>
      <c r="DQ262" s="223" t="str">
        <f t="shared" ca="1" si="434"/>
        <v>6,59422820304019-3,52468840752841i</v>
      </c>
      <c r="DR262" s="223" t="str">
        <f t="shared" ca="1" si="435"/>
        <v>-1,81679115797683+7,25303687101017i</v>
      </c>
      <c r="DS262" s="223" t="str">
        <f t="shared" ca="1" si="436"/>
        <v>-4,15406346059219-6,21699531359874i</v>
      </c>
      <c r="DT262" s="223" t="str">
        <f t="shared" ca="1" si="437"/>
        <v>7,39618818990034+1,09712087917174i</v>
      </c>
      <c r="DU262" s="223" t="str">
        <f t="shared" ca="1" si="438"/>
        <v>-5,77988936073194+4,74343261168887i</v>
      </c>
      <c r="DV262" s="223" t="str">
        <f t="shared" ca="1" si="439"/>
        <v>0,366884726545348-7,46811017335467i</v>
      </c>
      <c r="DW262" s="223" t="str">
        <f t="shared" ca="1" si="440"/>
        <v>5,28711991371079+5,28711991371283i</v>
      </c>
      <c r="DX262" s="223" t="str">
        <f t="shared" ca="1" si="441"/>
        <v>-7,46811017335444+0,366884726550116i</v>
      </c>
      <c r="DY262" s="223" t="str">
        <f t="shared" ca="1" si="442"/>
        <v>4,7434326116911-5,77988936073011i</v>
      </c>
      <c r="DZ262" s="223" t="str">
        <f t="shared" ca="1" si="443"/>
        <v>1,0971208791689+7,39618818990076i</v>
      </c>
      <c r="EA262" s="223" t="str">
        <f t="shared" ca="1" si="444"/>
        <v>-6,21699531360115-4,15406346058858i</v>
      </c>
      <c r="EB262" s="223" t="str">
        <f t="shared" ca="1" si="445"/>
        <v>7,25303687101087-1,81679115797404i</v>
      </c>
      <c r="EC262" s="223" t="str">
        <f t="shared" ca="1" si="446"/>
        <v>-3,5246884075242+6,59422820304244i</v>
      </c>
      <c r="ED262" s="223" t="str">
        <f t="shared" ca="1" si="447"/>
        <v>-2,51896474476929-7,04003484214i</v>
      </c>
      <c r="EE262" s="223" t="str">
        <f t="shared" ca="1" si="448"/>
        <v>6,90795507011662+2,86136867830516i</v>
      </c>
      <c r="EF262" s="223" t="str">
        <f t="shared" ca="1" si="449"/>
        <v>-6,75923342926517+3,1968793240659i</v>
      </c>
      <c r="EG262" s="223" t="str">
        <f t="shared" ca="1" si="450"/>
        <v>2,17049240453052-7,15515455359359i</v>
      </c>
      <c r="EH262" s="223" t="str">
        <f t="shared" ca="1" si="451"/>
        <v>3,84400620788642+6,41333690348998i</v>
      </c>
      <c r="EI262" s="223" t="str">
        <f t="shared" ca="1" si="452"/>
        <v>-7,33344598731421-1,45871310238888i</v>
      </c>
      <c r="EJ262" s="223" t="str">
        <f t="shared" ca="1" si="453"/>
        <v>6,00567643745086-4,45411321057102i</v>
      </c>
      <c r="EK262" s="223" t="str">
        <f t="shared" ca="1" si="454"/>
        <v>-0,732885595657595+7,44111232730789i</v>
      </c>
      <c r="EL262" s="223" t="str">
        <f t="shared" ca="1" si="455"/>
        <v>-5,02132466817166-5,54017802428285i</v>
      </c>
      <c r="EM262" s="223" t="str">
        <f t="shared" ca="1" si="456"/>
        <v>7,4771166878641+3,70798469739334E-12i</v>
      </c>
      <c r="EN262" s="223"/>
      <c r="EO262" s="223"/>
      <c r="EP262" s="223"/>
    </row>
    <row r="263" spans="1:146">
      <c r="A263" s="249">
        <f t="shared" si="323"/>
        <v>3.1835937500000024E-3</v>
      </c>
      <c r="B263" s="248">
        <v>163</v>
      </c>
      <c r="C263" s="247">
        <f t="shared" si="324"/>
        <v>32600</v>
      </c>
      <c r="N263" s="246">
        <f t="shared" ca="1" si="327"/>
        <v>17.47633511681601</v>
      </c>
      <c r="O263" s="223">
        <f t="shared" ca="1" si="328"/>
        <v>7.4763351168160117</v>
      </c>
      <c r="P263" s="223" t="str">
        <f t="shared" ca="1" si="329"/>
        <v>-4,88333906312588+5,66114708990016i</v>
      </c>
      <c r="Q263" s="223" t="str">
        <f t="shared" ca="1" si="330"/>
        <v>-1,09700619887766-7,3954150781792i</v>
      </c>
      <c r="R263" s="223" t="str">
        <f t="shared" ca="1" si="331"/>
        <v>6,31640837844376+3,99982149297462i</v>
      </c>
      <c r="S263" s="223" t="str">
        <f t="shared" ca="1" si="332"/>
        <v>-7,15440663673243+2,17026552643108i</v>
      </c>
      <c r="T263" s="223" t="str">
        <f t="shared" ca="1" si="333"/>
        <v>3,0297198666799-6,83493850070221i</v>
      </c>
      <c r="U263" s="223" t="str">
        <f t="shared" ca="1" si="334"/>
        <v>3,19654515938628+6,75852689740452i</v>
      </c>
      <c r="V263" s="223" t="str">
        <f t="shared" ca="1" si="335"/>
        <v>-7,20551284545329-1,99403395481217i</v>
      </c>
      <c r="W263" s="223" t="str">
        <f t="shared" ca="1" si="336"/>
        <v>6,21634546102299-4,153629242982i</v>
      </c>
      <c r="X263" s="223" t="str">
        <f t="shared" ca="1" si="337"/>
        <v>-0,915183229664863+7,42010959724157i</v>
      </c>
      <c r="Y263" s="223" t="str">
        <f t="shared" ca="1" si="338"/>
        <v>-5,0207997971349-5,53959891833573i</v>
      </c>
      <c r="Z263" s="223" t="str">
        <f t="shared" ca="1" si="339"/>
        <v>7,47408338445791-0,183478448615822i</v>
      </c>
      <c r="AA263" s="223" t="str">
        <f t="shared" ca="1" si="340"/>
        <v>-4,74293678826506+5,77928519814157i</v>
      </c>
      <c r="AB263" s="223" t="str">
        <f t="shared" ca="1" si="341"/>
        <v>-1,27816837257597-7,36626583760611i</v>
      </c>
      <c r="AC263" s="223" t="str">
        <f t="shared" ca="1" si="342"/>
        <v>6,4126665276427+3,84360440006346i</v>
      </c>
      <c r="AD263" s="223" t="str">
        <f t="shared" ca="1" si="343"/>
        <v>-7,0989908809741+2,34518981124829i</v>
      </c>
      <c r="AE263" s="223" t="str">
        <f t="shared" ca="1" si="344"/>
        <v>2,86106958401505-6,90723299262159i</v>
      </c>
      <c r="AF263" s="223" t="str">
        <f t="shared" ca="1" si="345"/>
        <v>3,36144497281518+6,67804421022142i</v>
      </c>
      <c r="AG263" s="223" t="str">
        <f t="shared" ca="1" si="346"/>
        <v>-7,25227872266733-1,81660125170138i</v>
      </c>
      <c r="AH263" s="223" t="str">
        <f t="shared" ca="1" si="347"/>
        <v>6,11253804954062-4,30493500204758i</v>
      </c>
      <c r="AI263" s="223" t="str">
        <f t="shared" ca="1" si="348"/>
        <v>-0,732808988296101+7,44033451973826i</v>
      </c>
      <c r="AJ263" s="223" t="str">
        <f t="shared" ca="1" si="349"/>
        <v>-5,15523618908621-5,41471389952157i</v>
      </c>
      <c r="AK263" s="223" t="str">
        <f t="shared" ca="1" si="350"/>
        <v>7,46732954374302-0,366846376674155i</v>
      </c>
      <c r="AL263" s="223" t="str">
        <f t="shared" ca="1" si="351"/>
        <v>-4,59967754563254+5,89394208108123i</v>
      </c>
      <c r="AM263" s="223" t="str">
        <f t="shared" ca="1" si="352"/>
        <v>-1,45856062543974-7,33267943393499i</v>
      </c>
      <c r="AN263" s="223" t="str">
        <f t="shared" ca="1" si="353"/>
        <v>6,50506192631157+3,68507206358138i</v>
      </c>
      <c r="AO263" s="223" t="str">
        <f t="shared" ca="1" si="354"/>
        <v>-7,03929895855643+2,5187014414183i</v>
      </c>
      <c r="AP263" s="223" t="str">
        <f t="shared" ca="1" si="355"/>
        <v>2,69069590001648-6,97536682566378i</v>
      </c>
      <c r="AQ263" s="223" t="str">
        <f t="shared" ca="1" si="356"/>
        <v>3,52431997748428+6,5935389189146i</v>
      </c>
      <c r="AR263" s="223" t="str">
        <f t="shared" ca="1" si="357"/>
        <v>3,52431997748428+6,5935389189146i</v>
      </c>
      <c r="AS263" s="223" t="str">
        <f t="shared" ca="1" si="358"/>
        <v>6,00504867369796-4,45364762924221i</v>
      </c>
      <c r="AT263" s="223" t="str">
        <f t="shared" ca="1" si="359"/>
        <v>-0,549993330195823+7,4560776629322i</v>
      </c>
      <c r="AU263" s="223" t="str">
        <f t="shared" ca="1" si="360"/>
        <v>-5,28656725952335-5,28656725952409i</v>
      </c>
      <c r="AV263" s="223" t="str">
        <f t="shared" ca="1" si="361"/>
        <v>7,45607766293228-0,549993330194676i</v>
      </c>
      <c r="AW263" s="223" t="str">
        <f t="shared" ca="1" si="362"/>
        <v>-4,45364762923707+6,00504867370176i</v>
      </c>
      <c r="AX263" s="223" t="str">
        <f t="shared" ca="1" si="363"/>
        <v>-1,63807429592035-7,29467609835978i</v>
      </c>
      <c r="AY263" s="223" t="str">
        <f t="shared" ca="1" si="364"/>
        <v>6,59353891891405+3,52431997748529i</v>
      </c>
      <c r="AZ263" s="223" t="str">
        <f t="shared" ca="1" si="365"/>
        <v>-6,97536682566415+2,69069590001551i</v>
      </c>
      <c r="BA263" s="223" t="str">
        <f t="shared" ca="1" si="366"/>
        <v>2,51870144141239-7,03929895855855i</v>
      </c>
      <c r="BB263" s="223" t="str">
        <f t="shared" ca="1" si="367"/>
        <v>3,68507206358038+6,50506192631214i</v>
      </c>
      <c r="BC263" s="223" t="str">
        <f t="shared" ca="1" si="368"/>
        <v>-7,33267943393478-1,45856062544076i</v>
      </c>
      <c r="BD263" s="223" t="str">
        <f t="shared" ca="1" si="369"/>
        <v>5,89394208108057-4,59967754563339i</v>
      </c>
      <c r="BE263" s="223" t="str">
        <f t="shared" ca="1" si="370"/>
        <v>-0,366846376671484+7,46732954374315i</v>
      </c>
      <c r="BF263" s="223" t="str">
        <f t="shared" ca="1" si="371"/>
        <v>-5,41471389951982-5,15523618908805i</v>
      </c>
      <c r="BG263" s="223" t="str">
        <f t="shared" ca="1" si="372"/>
        <v>7,44033451973837-0,732808988294957i</v>
      </c>
      <c r="BH263" s="223" t="str">
        <f t="shared" ca="1" si="373"/>
        <v>-4,30493500204661+6,1125380495413i</v>
      </c>
      <c r="BI263" s="223" t="str">
        <f t="shared" ca="1" si="374"/>
        <v>-1,81660125170387-7,2522787226667i</v>
      </c>
      <c r="BJ263" s="223" t="str">
        <f t="shared" ca="1" si="375"/>
        <v>6,67804421022023+3,36144497281754i</v>
      </c>
      <c r="BK263" s="223" t="str">
        <f t="shared" ca="1" si="376"/>
        <v>-6,90723299262199+2,86106958401408i</v>
      </c>
      <c r="BL263" s="223" t="str">
        <f t="shared" ca="1" si="377"/>
        <v>2,34518981124727-7,09899088097445i</v>
      </c>
      <c r="BM263" s="223" t="str">
        <f t="shared" ca="1" si="378"/>
        <v>3,8436044000658+6,4126665276413i</v>
      </c>
      <c r="BN263" s="223" t="str">
        <f t="shared" ca="1" si="379"/>
        <v>-7,36626583760566-1,27816837257851i</v>
      </c>
      <c r="BO263" s="223" t="str">
        <f t="shared" ca="1" si="380"/>
        <v>5,7792851981423-4,74293678826417i</v>
      </c>
      <c r="BP263" s="223" t="str">
        <f t="shared" ca="1" si="381"/>
        <v>-0,183478448614635+7,47408338445794i</v>
      </c>
      <c r="BQ263" s="223" t="str">
        <f t="shared" ca="1" si="382"/>
        <v>-5,53959891833749-5,02079979713296i</v>
      </c>
      <c r="BR263" s="223" t="str">
        <f t="shared" ca="1" si="383"/>
        <v>7,4201095972419-0,915183229662194i</v>
      </c>
      <c r="BS263" s="223" t="str">
        <f t="shared" ca="1" si="384"/>
        <v>-4,15362924298287+6,2163454610224i</v>
      </c>
      <c r="BT263" s="223" t="str">
        <f t="shared" ca="1" si="385"/>
        <v>-1,99403395481323-7,205512845453i</v>
      </c>
      <c r="BU263" s="223" t="str">
        <f t="shared" ca="1" si="386"/>
        <v>6,75852689740569+3,19654515938381i</v>
      </c>
      <c r="BV263" s="223" t="str">
        <f t="shared" ca="1" si="387"/>
        <v>-6,83493850070325+3,02971986667757i</v>
      </c>
      <c r="BW263" s="223" t="str">
        <f t="shared" ca="1" si="388"/>
        <v>2,17026552643218-7,1544066367321i</v>
      </c>
      <c r="BX263" s="223" t="str">
        <f t="shared" ca="1" si="389"/>
        <v>3,99982149297564+6,31640837844311i</v>
      </c>
      <c r="BY263" s="223" t="str">
        <f t="shared" ca="1" si="390"/>
        <v>-7,39541507817958-1,09700619887507i</v>
      </c>
      <c r="BZ263" s="223" t="str">
        <f t="shared" ca="1" si="391"/>
        <v>5,66114708990215-4,88333906312358i</v>
      </c>
      <c r="CA263" s="223" t="str">
        <f t="shared" ca="1" si="392"/>
        <v>-1,04413755474001E-12+7,47633511681601i</v>
      </c>
      <c r="CB263" s="223" t="str">
        <f t="shared" ca="1" si="393"/>
        <v>-5,66114708990064-4,88333906312533i</v>
      </c>
      <c r="CC263" s="223" t="str">
        <f t="shared" ca="1" si="394"/>
        <v>7,39541507817883-1,09700619888015i</v>
      </c>
      <c r="CD263" s="223" t="str">
        <f t="shared" ca="1" si="395"/>
        <v>-3,99982149297741+6,316408378442i</v>
      </c>
      <c r="CE263" s="223" t="str">
        <f t="shared" ca="1" si="396"/>
        <v>-2,17026552642998-7,15440663673277i</v>
      </c>
      <c r="CF263" s="223" t="str">
        <f t="shared" ca="1" si="397"/>
        <v>6,83493850070231+3,02971986667967i</v>
      </c>
      <c r="CG263" s="223" t="str">
        <f t="shared" ca="1" si="398"/>
        <v>-6,75852689740349+3,19654515938846i</v>
      </c>
      <c r="CH263" s="223" t="str">
        <f t="shared" ca="1" si="399"/>
        <v>1,99403395481545-7,20551284545238i</v>
      </c>
      <c r="CI263" s="223" t="str">
        <f t="shared" ca="1" si="400"/>
        <v>4,15362924298095+6,21634546102368i</v>
      </c>
      <c r="CJ263" s="223" t="str">
        <f t="shared" ca="1" si="401"/>
        <v>-7,42010959724164-0,915183229664265i</v>
      </c>
      <c r="CK263" s="223" t="str">
        <f t="shared" ca="1" si="402"/>
        <v>5,5395989183339-5,02079979713693i</v>
      </c>
      <c r="CL263" s="223" t="str">
        <f t="shared" ca="1" si="403"/>
        <v>0,183478448612335+7,474083384458i</v>
      </c>
      <c r="CM263" s="223" t="str">
        <f t="shared" ca="1" si="404"/>
        <v>-5,77928519814098-4,74293678826578i</v>
      </c>
      <c r="CN263" s="223" t="str">
        <f t="shared" ca="1" si="405"/>
        <v>7,36626583760602-1,27816837257645i</v>
      </c>
      <c r="CO263" s="223" t="str">
        <f t="shared" ca="1" si="406"/>
        <v>-3,84360440006121+6,41266652764405i</v>
      </c>
      <c r="CP263" s="223" t="str">
        <f t="shared" ca="1" si="407"/>
        <v>-2,34518981124528-7,0989908809751i</v>
      </c>
      <c r="CQ263" s="223" t="str">
        <f t="shared" ca="1" si="408"/>
        <v>6,90723299262119+2,86106958401601i</v>
      </c>
      <c r="CR263" s="223" t="str">
        <f t="shared" ca="1" si="409"/>
        <v>-6,67804421022127+3,36144497281548i</v>
      </c>
      <c r="CS263" s="223" t="str">
        <f t="shared" ca="1" si="410"/>
        <v>1,81660125169889-7,25227872266795i</v>
      </c>
      <c r="CT263" s="223" t="str">
        <f t="shared" ca="1" si="411"/>
        <v>4,3049350020449+6,11253804954251i</v>
      </c>
      <c r="CU263" s="223" t="str">
        <f t="shared" ca="1" si="412"/>
        <v>-7,44033451973814-0,732808988297247i</v>
      </c>
      <c r="CV263" s="223" t="str">
        <f t="shared" ca="1" si="413"/>
        <v>5,41471389952141-5,15523618908639i</v>
      </c>
      <c r="CW263" s="223" t="str">
        <f t="shared" ca="1" si="414"/>
        <v>0,366846376676614+7,4673295437429i</v>
      </c>
      <c r="CX263" s="223" t="str">
        <f t="shared" ca="1" si="415"/>
        <v>-5,89394208107915-4,5996775456352i</v>
      </c>
      <c r="CY263" s="223" t="str">
        <f t="shared" ca="1" si="416"/>
        <v>7,33267943393524-1,45856062543851i</v>
      </c>
      <c r="CZ263" s="223" t="str">
        <f t="shared" ca="1" si="417"/>
        <v>-3,68507206358257+6,5050619263109i</v>
      </c>
      <c r="DA263" s="223" t="str">
        <f t="shared" ca="1" si="418"/>
        <v>-2,51870144141742-7,03929895855675i</v>
      </c>
      <c r="DB263" s="223" t="str">
        <f t="shared" ca="1" si="419"/>
        <v>6,97536682566332+2,69069590001765i</v>
      </c>
      <c r="DC263" s="223" t="str">
        <f t="shared" ca="1" si="420"/>
        <v>-6,59353891891504+3,52431997748345i</v>
      </c>
      <c r="DD263" s="223" t="str">
        <f t="shared" ca="1" si="421"/>
        <v>1,63807429592239-7,29467609835931i</v>
      </c>
      <c r="DE263" s="223" t="str">
        <f t="shared" ca="1" si="422"/>
        <v>4,45364762924136+6,00504867369858i</v>
      </c>
      <c r="DF263" s="223" t="str">
        <f t="shared" ca="1" si="423"/>
        <v>-7,45607766293212-0,549993330196759i</v>
      </c>
      <c r="DG263" s="223" t="str">
        <f t="shared" ca="1" si="424"/>
        <v>5,28656725952483-5,28656725952261i</v>
      </c>
      <c r="DH263" s="223" t="str">
        <f t="shared" ca="1" si="425"/>
        <v>0,549993330193635+7,45607766293235i</v>
      </c>
      <c r="DI263" s="223" t="str">
        <f t="shared" ca="1" si="426"/>
        <v>-6,00504867370102-4,45364762923808i</v>
      </c>
      <c r="DJ263" s="223" t="str">
        <f t="shared" ca="1" si="427"/>
        <v>7,29467609835841-1,63807429592638i</v>
      </c>
      <c r="DK263" s="223" t="str">
        <f t="shared" ca="1" si="428"/>
        <v>-3,52431997748622+6,59353891891356i</v>
      </c>
      <c r="DL263" s="223" t="str">
        <f t="shared" ca="1" si="429"/>
        <v>-2,69069590001433-6,97536682566461i</v>
      </c>
      <c r="DM263" s="223" t="str">
        <f t="shared" ca="1" si="430"/>
        <v>7,03929895855812+2,51870144141357i</v>
      </c>
      <c r="DN263" s="223" t="str">
        <f t="shared" ca="1" si="431"/>
        <v>-6,50506192631265+3,68507206357947i</v>
      </c>
      <c r="DO263" s="223" t="str">
        <f t="shared" ca="1" si="432"/>
        <v>1,458560625442-7,33267943393454i</v>
      </c>
      <c r="DP263" s="223" t="str">
        <f t="shared" ca="1" si="433"/>
        <v>4,59967754563239+5,89394208108134i</v>
      </c>
      <c r="DQ263" s="223" t="str">
        <f t="shared" ca="1" si="434"/>
        <v>-7,4673295437431-0,366846376672527i</v>
      </c>
      <c r="DR263" s="223" t="str">
        <f t="shared" ca="1" si="435"/>
        <v>5,15523618908896-5,41471389951896i</v>
      </c>
      <c r="DS263" s="223" t="str">
        <f t="shared" ca="1" si="436"/>
        <v>0,732808988293706+7,44033451973849i</v>
      </c>
      <c r="DT263" s="223" t="str">
        <f t="shared" ca="1" si="437"/>
        <v>-6,1125380495407-4,30493500204747i</v>
      </c>
      <c r="DU263" s="223" t="str">
        <f t="shared" ca="1" si="438"/>
        <v>7,25227872266696-1,81660125170286i</v>
      </c>
      <c r="DV263" s="223" t="str">
        <f t="shared" ca="1" si="439"/>
        <v>-3,36144497281829+6,67804421021986i</v>
      </c>
      <c r="DW263" s="223" t="str">
        <f t="shared" ca="1" si="440"/>
        <v>-2,86106958401312-6,90723299262239i</v>
      </c>
      <c r="DX263" s="223" t="str">
        <f t="shared" ca="1" si="441"/>
        <v>7,09899088097412+2,34518981124826i</v>
      </c>
      <c r="DY263" s="223" t="str">
        <f t="shared" ca="1" si="442"/>
        <v>-6,41266652764194+3,84360440006472i</v>
      </c>
      <c r="DZ263" s="223" t="str">
        <f t="shared" ca="1" si="443"/>
        <v>1,27816837257242-7,36626583760672i</v>
      </c>
      <c r="EA263" s="223" t="str">
        <f t="shared" ca="1" si="444"/>
        <v>4,74293678826336+5,77928519814297i</v>
      </c>
      <c r="EB263" s="223" t="str">
        <f t="shared" ca="1" si="445"/>
        <v>-7,47408338445791-0,183478448615891i</v>
      </c>
      <c r="EC263" s="223" t="str">
        <f t="shared" ca="1" si="446"/>
        <v>5,02079979713389-5,53959891833665i</v>
      </c>
      <c r="ED263" s="223" t="str">
        <f t="shared" ca="1" si="447"/>
        <v>0,915183229668751+7,42010959724109i</v>
      </c>
      <c r="EE263" s="223" t="str">
        <f t="shared" ca="1" si="448"/>
        <v>-6,21634546102171-4,15362924298391i</v>
      </c>
      <c r="EF263" s="223" t="str">
        <f t="shared" ca="1" si="449"/>
        <v>7,20551284545333-1,99403395481202i</v>
      </c>
      <c r="EG263" s="223" t="str">
        <f t="shared" ca="1" si="450"/>
        <v>-3,19654515938476+6,75852689740524i</v>
      </c>
      <c r="EH263" s="223" t="str">
        <f t="shared" ca="1" si="451"/>
        <v>-3,02971986667642-6,83493850070376i</v>
      </c>
      <c r="EI263" s="223" t="str">
        <f t="shared" ca="1" si="452"/>
        <v>7,15440663673174+2,17026552643338i</v>
      </c>
      <c r="EJ263" s="223" t="str">
        <f t="shared" ca="1" si="453"/>
        <v>-6,31640837844367+3,99982149297476i</v>
      </c>
      <c r="EK263" s="223" t="str">
        <f t="shared" ca="1" si="454"/>
        <v>1,09700619887611-7,39541507817944i</v>
      </c>
      <c r="EL263" s="223" t="str">
        <f t="shared" ca="1" si="455"/>
        <v>4,88333906312842+5,66114708989797i</v>
      </c>
      <c r="EM263" s="223" t="str">
        <f t="shared" ca="1" si="456"/>
        <v>-7,47633511681601-2,08827510948E-12i</v>
      </c>
      <c r="EN263" s="223"/>
      <c r="EO263" s="223"/>
      <c r="EP263" s="223"/>
    </row>
    <row r="264" spans="1:146">
      <c r="A264" s="249">
        <f t="shared" si="323"/>
        <v>3.2031250000000024E-3</v>
      </c>
      <c r="B264" s="248">
        <v>164</v>
      </c>
      <c r="C264" s="247">
        <f t="shared" si="324"/>
        <v>32800</v>
      </c>
      <c r="N264" s="246">
        <f t="shared" ca="1" si="327"/>
        <v>17.475490740642414</v>
      </c>
      <c r="O264" s="223">
        <f t="shared" ca="1" si="328"/>
        <v>7.4754907406424129</v>
      </c>
      <c r="P264" s="223" t="str">
        <f t="shared" ca="1" si="329"/>
        <v>-4,74240112169107+5,77863248653293i</v>
      </c>
      <c r="Q264" s="223" t="str">
        <f t="shared" ca="1" si="330"/>
        <v>-1,45839589582048-7,33185128221273i</v>
      </c>
      <c r="R264" s="223" t="str">
        <f t="shared" ca="1" si="331"/>
        <v>6,59279424561189+3,52392194131159i</v>
      </c>
      <c r="S264" s="223" t="str">
        <f t="shared" ca="1" si="332"/>
        <v>-6,90645289075714+2,86074645524255i</v>
      </c>
      <c r="T264" s="223" t="str">
        <f t="shared" ca="1" si="333"/>
        <v>2,17002041696619-7,15359861911334i</v>
      </c>
      <c r="U264" s="223" t="str">
        <f t="shared" ca="1" si="334"/>
        <v>4,15316013271436+6,21564338789337i</v>
      </c>
      <c r="V264" s="223" t="str">
        <f t="shared" ca="1" si="335"/>
        <v>-7,43949420946679-0,732726224957567i</v>
      </c>
      <c r="W264" s="223" t="str">
        <f t="shared" ca="1" si="336"/>
        <v>5,2859701954054-5,28597019540559i</v>
      </c>
      <c r="X264" s="223" t="str">
        <f t="shared" ca="1" si="337"/>
        <v>0,732726224957878+7,43949420946676i</v>
      </c>
      <c r="Y264" s="223" t="str">
        <f t="shared" ca="1" si="338"/>
        <v>-6,21564338789311-4,15316013271473i</v>
      </c>
      <c r="Z264" s="223" t="str">
        <f t="shared" ca="1" si="339"/>
        <v>7,15359861911347-2,17002041696576i</v>
      </c>
      <c r="AA264" s="223" t="str">
        <f t="shared" ca="1" si="340"/>
        <v>-2,86074645524231+6,90645289075724i</v>
      </c>
      <c r="AB264" s="223" t="str">
        <f t="shared" ca="1" si="341"/>
        <v>-3,52392194131185-6,59279424561175i</v>
      </c>
      <c r="AC264" s="223" t="str">
        <f t="shared" ca="1" si="342"/>
        <v>7,3318512822127+1,45839589582063i</v>
      </c>
      <c r="AD264" s="223" t="str">
        <f t="shared" ca="1" si="343"/>
        <v>-5,77863248653312+4,74240112169083i</v>
      </c>
      <c r="AE264" s="223" t="str">
        <f t="shared" ca="1" si="344"/>
        <v>-2,60086820047589E-13-7,47549074064241i</v>
      </c>
      <c r="AF264" s="223" t="str">
        <f t="shared" ca="1" si="345"/>
        <v>5,77863248653302+4,74240112169096i</v>
      </c>
      <c r="AG264" s="223" t="str">
        <f t="shared" ca="1" si="346"/>
        <v>-7,33185128221272+1,45839589582051i</v>
      </c>
      <c r="AH264" s="223" t="str">
        <f t="shared" ca="1" si="347"/>
        <v>3,523921941312-6,59279424561166i</v>
      </c>
      <c r="AI264" s="223" t="str">
        <f t="shared" ca="1" si="348"/>
        <v>2,86074645524215+6,90645289075731i</v>
      </c>
      <c r="AJ264" s="223" t="str">
        <f t="shared" ca="1" si="349"/>
        <v>-7,15359861911341-2,17002041696597i</v>
      </c>
      <c r="AK264" s="223" t="str">
        <f t="shared" ca="1" si="350"/>
        <v>6,2156433878932-4,1531601327146i</v>
      </c>
      <c r="AL264" s="223" t="str">
        <f t="shared" ca="1" si="351"/>
        <v>-0,732726224957995+7,43949420946674i</v>
      </c>
      <c r="AM264" s="223" t="str">
        <f t="shared" ca="1" si="352"/>
        <v>-5,28597019540525-5,28597019540575i</v>
      </c>
      <c r="AN264" s="223" t="str">
        <f t="shared" ca="1" si="353"/>
        <v>7,4394942094668-0,732726224957398i</v>
      </c>
      <c r="AO264" s="223" t="str">
        <f t="shared" ca="1" si="354"/>
        <v>-4,15316013271448+6,21564338789329i</v>
      </c>
      <c r="AP264" s="223" t="str">
        <f t="shared" ca="1" si="355"/>
        <v>-2,17002041696671-7,15359861911318i</v>
      </c>
      <c r="AQ264" s="223" t="str">
        <f t="shared" ca="1" si="356"/>
        <v>6,90645289075765+2,86074645524133i</v>
      </c>
      <c r="AR264" s="223" t="str">
        <f t="shared" ca="1" si="357"/>
        <v>6,90645289075765+2,86074645524133i</v>
      </c>
      <c r="AS264" s="223" t="str">
        <f t="shared" ca="1" si="358"/>
        <v>1,45839589581819-7,33185128221318i</v>
      </c>
      <c r="AT264" s="223" t="str">
        <f t="shared" ca="1" si="359"/>
        <v>4,74240112169337+5,77863248653104i</v>
      </c>
      <c r="AU264" s="223" t="str">
        <f t="shared" ca="1" si="360"/>
        <v>-7,47549074064241+3,49470079961818E-12i</v>
      </c>
      <c r="AV264" s="223" t="str">
        <f t="shared" ca="1" si="361"/>
        <v>4,74240112169364-5,77863248653083i</v>
      </c>
      <c r="AW264" s="223" t="str">
        <f t="shared" ca="1" si="362"/>
        <v>1,45839589581785+7,33185128221325i</v>
      </c>
      <c r="AX264" s="223" t="str">
        <f t="shared" ca="1" si="363"/>
        <v>-6,59279424561079-3,52392194131364i</v>
      </c>
      <c r="AY264" s="223" t="str">
        <f t="shared" ca="1" si="364"/>
        <v>6,90645289075782-2,86074645524092i</v>
      </c>
      <c r="AZ264" s="223" t="str">
        <f t="shared" ca="1" si="365"/>
        <v>-2,17002041696714+7,15359861911306i</v>
      </c>
      <c r="BA264" s="223" t="str">
        <f t="shared" ca="1" si="366"/>
        <v>-4,15316013271419-6,21564338789347i</v>
      </c>
      <c r="BB264" s="223" t="str">
        <f t="shared" ca="1" si="367"/>
        <v>7,43949420946677+0,732726224957736i</v>
      </c>
      <c r="BC264" s="223" t="str">
        <f t="shared" ca="1" si="368"/>
        <v>-5,28597019540496+5,28597019540603i</v>
      </c>
      <c r="BD264" s="223" t="str">
        <f t="shared" ca="1" si="369"/>
        <v>-0,732726224959242-7,43949420946663i</v>
      </c>
      <c r="BE264" s="223" t="str">
        <f t="shared" ca="1" si="370"/>
        <v>6,21564338789432+4,15316013271294i</v>
      </c>
      <c r="BF264" s="223" t="str">
        <f t="shared" ca="1" si="371"/>
        <v>-7,15359861911268+2,17002041696839i</v>
      </c>
      <c r="BG264" s="223" t="str">
        <f t="shared" ca="1" si="372"/>
        <v>2,86074645523971-6,90645289075831i</v>
      </c>
      <c r="BH264" s="223" t="str">
        <f t="shared" ca="1" si="373"/>
        <v>3,52392194131498+6,59279424561007i</v>
      </c>
      <c r="BI264" s="223" t="str">
        <f t="shared" ca="1" si="374"/>
        <v>-7,3318512822121-1,45839589582366i</v>
      </c>
      <c r="BJ264" s="223" t="str">
        <f t="shared" ca="1" si="375"/>
        <v>5,77863248653471-4,74240112168889i</v>
      </c>
      <c r="BK264" s="223" t="str">
        <f t="shared" ca="1" si="376"/>
        <v>-2,19426669938023E-12+7,47549074064241i</v>
      </c>
      <c r="BL264" s="223" t="str">
        <f t="shared" ca="1" si="377"/>
        <v>-5,77863248653193-4,74240112169229i</v>
      </c>
      <c r="BM264" s="223" t="str">
        <f t="shared" ca="1" si="378"/>
        <v>7,33185128221291-1,45839589581956i</v>
      </c>
      <c r="BN264" s="223" t="str">
        <f t="shared" ca="1" si="379"/>
        <v>-3,5239219413121+6,59279424561161i</v>
      </c>
      <c r="BO264" s="223" t="str">
        <f t="shared" ca="1" si="380"/>
        <v>-2,86074645524273-6,90645289075706i</v>
      </c>
      <c r="BP264" s="223" t="str">
        <f t="shared" ca="1" si="381"/>
        <v>7,15359861911362+2,17002041696526i</v>
      </c>
      <c r="BQ264" s="223" t="str">
        <f t="shared" ca="1" si="382"/>
        <v>-6,2156433878925+4,15316013271564i</v>
      </c>
      <c r="BR264" s="223" t="str">
        <f t="shared" ca="1" si="383"/>
        <v>0,732726224955997-7,43949420946695i</v>
      </c>
      <c r="BS264" s="223" t="str">
        <f t="shared" ca="1" si="384"/>
        <v>5,28597019540727+5,28597019540373i</v>
      </c>
      <c r="BT264" s="223" t="str">
        <f t="shared" ca="1" si="385"/>
        <v>-7,43949420946645+0,732726224960981i</v>
      </c>
      <c r="BU264" s="223" t="str">
        <f t="shared" ca="1" si="386"/>
        <v>4,15316013271784-6,21564338789104i</v>
      </c>
      <c r="BV264" s="223" t="str">
        <f t="shared" ca="1" si="387"/>
        <v>2,17002041696295+7,15359861911433i</v>
      </c>
      <c r="BW264" s="223" t="str">
        <f t="shared" ca="1" si="388"/>
        <v>-6,90645289075614-2,86074645524497i</v>
      </c>
      <c r="BX264" s="223" t="str">
        <f t="shared" ca="1" si="389"/>
        <v>6,59279424561276-3,52392194130996i</v>
      </c>
      <c r="BY264" s="223" t="str">
        <f t="shared" ca="1" si="390"/>
        <v>-1,45839589582195+7,33185128221243i</v>
      </c>
      <c r="BZ264" s="223" t="str">
        <f t="shared" ca="1" si="391"/>
        <v>-4,74240112169041-5,77863248653347i</v>
      </c>
      <c r="CA264" s="223" t="str">
        <f t="shared" ca="1" si="392"/>
        <v>7,47549074064241+2,34450073890931E-13i</v>
      </c>
      <c r="CB264" s="223" t="str">
        <f t="shared" ca="1" si="393"/>
        <v>-4,74240112169077+5,77863248653317i</v>
      </c>
      <c r="CC264" s="223" t="str">
        <f t="shared" ca="1" si="394"/>
        <v>-1,45839589582149-7,33185128221253i</v>
      </c>
      <c r="CD264" s="223" t="str">
        <f t="shared" ca="1" si="395"/>
        <v>6,59279424561253+3,52392194131038i</v>
      </c>
      <c r="CE264" s="223" t="str">
        <f t="shared" ca="1" si="396"/>
        <v>-6,90645289075648+2,86074645524415i</v>
      </c>
      <c r="CF264" s="223" t="str">
        <f t="shared" ca="1" si="397"/>
        <v>2,1700204169638-7,15359861911407i</v>
      </c>
      <c r="CG264" s="223" t="str">
        <f t="shared" ca="1" si="398"/>
        <v>4,15316013271709+6,21564338789154i</v>
      </c>
      <c r="CH264" s="223" t="str">
        <f t="shared" ca="1" si="399"/>
        <v>-7,43949420946641-0,732726224961448i</v>
      </c>
      <c r="CI264" s="223" t="str">
        <f t="shared" ca="1" si="400"/>
        <v>5,2859701954079-5,28597019540309i</v>
      </c>
      <c r="CJ264" s="223" t="str">
        <f t="shared" ca="1" si="401"/>
        <v>0,732726224955108+7,43949420946703i</v>
      </c>
      <c r="CK264" s="223" t="str">
        <f t="shared" ca="1" si="402"/>
        <v>-6,21564338789201-4,15316013271639i</v>
      </c>
      <c r="CL264" s="223" t="str">
        <f t="shared" ca="1" si="403"/>
        <v>7,15359861911382-2,17002041696461i</v>
      </c>
      <c r="CM264" s="223" t="str">
        <f t="shared" ca="1" si="404"/>
        <v>-2,86074645524335+6,90645289075681i</v>
      </c>
      <c r="CN264" s="223" t="str">
        <f t="shared" ca="1" si="405"/>
        <v>-3,5239219413115-6,59279424561193i</v>
      </c>
      <c r="CO264" s="223" t="str">
        <f t="shared" ca="1" si="406"/>
        <v>7,33185128221278+1,45839589582023i</v>
      </c>
      <c r="CP264" s="223" t="str">
        <f t="shared" ca="1" si="407"/>
        <v>-5,77863248653237+4,74240112169175i</v>
      </c>
      <c r="CQ264" s="223" t="str">
        <f t="shared" ca="1" si="408"/>
        <v>-1,51290032591816E-12-7,47549074064241i</v>
      </c>
      <c r="CR264" s="223" t="str">
        <f t="shared" ca="1" si="409"/>
        <v>5,77863248653428+4,74240112168942i</v>
      </c>
      <c r="CS264" s="223" t="str">
        <f t="shared" ca="1" si="410"/>
        <v>-7,33185128221219+1,4583958958232i</v>
      </c>
      <c r="CT264" s="223" t="str">
        <f t="shared" ca="1" si="411"/>
        <v>3,52392194130884-6,59279424561336i</v>
      </c>
      <c r="CU264" s="223" t="str">
        <f t="shared" ca="1" si="412"/>
        <v>2,86074645524615+6,90645289075565i</v>
      </c>
      <c r="CV264" s="223" t="str">
        <f t="shared" ca="1" si="413"/>
        <v>-7,15359861911248-2,17002041696904i</v>
      </c>
      <c r="CW264" s="223" t="str">
        <f t="shared" ca="1" si="414"/>
        <v>6,21564338789458-4,15316013271254i</v>
      </c>
      <c r="CX264" s="223" t="str">
        <f t="shared" ca="1" si="415"/>
        <v>-0,732726224959708+7,43949420946658i</v>
      </c>
      <c r="CY264" s="223" t="str">
        <f t="shared" ca="1" si="416"/>
        <v>-5,28597019540463-5,28597019540636i</v>
      </c>
      <c r="CZ264" s="223" t="str">
        <f t="shared" ca="1" si="417"/>
        <v>7,43949420946686-0,732726224956847i</v>
      </c>
      <c r="DA264" s="223" t="str">
        <f t="shared" ca="1" si="418"/>
        <v>-4,15316013271493+6,21564338789298i</v>
      </c>
      <c r="DB264" s="223" t="str">
        <f t="shared" ca="1" si="419"/>
        <v>-2,17002041696629-7,15359861911331i</v>
      </c>
      <c r="DC264" s="223" t="str">
        <f t="shared" ca="1" si="420"/>
        <v>6,90645289075747+2,86074645524174i</v>
      </c>
      <c r="DD264" s="223" t="str">
        <f t="shared" ca="1" si="421"/>
        <v>-6,59279424561111+3,52392194131304i</v>
      </c>
      <c r="DE264" s="223" t="str">
        <f t="shared" ca="1" si="422"/>
        <v>1,45839589581852-7,33185128221312i</v>
      </c>
      <c r="DF264" s="223" t="str">
        <f t="shared" ca="1" si="423"/>
        <v>4,74240112169311+5,77863248653125i</v>
      </c>
      <c r="DG264" s="223" t="str">
        <f t="shared" ca="1" si="424"/>
        <v>-7,47549074064241+3,26025072572725E-12i</v>
      </c>
      <c r="DH264" s="223" t="str">
        <f t="shared" ca="1" si="425"/>
        <v>4,74240112169398-5,77863248653054i</v>
      </c>
      <c r="DI264" s="223" t="str">
        <f t="shared" ca="1" si="426"/>
        <v>1,45839589581742+7,33185128221334i</v>
      </c>
      <c r="DJ264" s="223" t="str">
        <f t="shared" ca="1" si="427"/>
        <v>-6,59279424561057-3,52392194131404i</v>
      </c>
      <c r="DK264" s="223" t="str">
        <f t="shared" ca="1" si="428"/>
        <v>6,90645289075791-2,8607464552407i</v>
      </c>
      <c r="DL264" s="223" t="str">
        <f t="shared" ca="1" si="429"/>
        <v>-2,17002041696737+7,15359861911299i</v>
      </c>
      <c r="DM264" s="223" t="str">
        <f t="shared" ca="1" si="430"/>
        <v>-4,153160132714-6,21564338789361i</v>
      </c>
      <c r="DN264" s="223" t="str">
        <f t="shared" ca="1" si="431"/>
        <v>7,43949420946675+0,732726224957969i</v>
      </c>
      <c r="DO264" s="223" t="str">
        <f t="shared" ca="1" si="432"/>
        <v>-5,28597019540513+5,28597019540587i</v>
      </c>
      <c r="DP264" s="223" t="str">
        <f t="shared" ca="1" si="433"/>
        <v>-0,732726224959009-7,43949420946665i</v>
      </c>
      <c r="DQ264" s="223" t="str">
        <f t="shared" ca="1" si="434"/>
        <v>6,21564338789418+4,15316013271313i</v>
      </c>
      <c r="DR264" s="223" t="str">
        <f t="shared" ca="1" si="435"/>
        <v>-7,15359861911281+2,17002041696796i</v>
      </c>
      <c r="DS264" s="223" t="str">
        <f t="shared" ca="1" si="436"/>
        <v>2,86074645524012-6,90645289075814i</v>
      </c>
      <c r="DT264" s="223" t="str">
        <f t="shared" ca="1" si="437"/>
        <v>3,52392194131459+6,59279424561028i</v>
      </c>
      <c r="DU264" s="223" t="str">
        <f t="shared" ca="1" si="438"/>
        <v>-7,33185128221205-1,45839589582389i</v>
      </c>
      <c r="DV264" s="223" t="str">
        <f t="shared" ca="1" si="439"/>
        <v>5,778632486535-4,74240112168855i</v>
      </c>
      <c r="DW264" s="223" t="str">
        <f t="shared" ca="1" si="440"/>
        <v>-2,64118299895138E-12+7,47549074064241i</v>
      </c>
      <c r="DX264" s="223" t="str">
        <f t="shared" ca="1" si="441"/>
        <v>-5,77863248653165-4,74240112169263i</v>
      </c>
      <c r="DY264" s="223" t="str">
        <f t="shared" ca="1" si="442"/>
        <v>7,33185128221299-1,45839589581913i</v>
      </c>
      <c r="DZ264" s="223" t="str">
        <f t="shared" ca="1" si="443"/>
        <v>-3,5239219413125+6,5927942456114i</v>
      </c>
      <c r="EA264" s="223" t="str">
        <f t="shared" ca="1" si="444"/>
        <v>-2,86074645524232-6,90645289075723i</v>
      </c>
      <c r="EB264" s="223" t="str">
        <f t="shared" ca="1" si="445"/>
        <v>7,15359861911349+2,1700204169657i</v>
      </c>
      <c r="EC264" s="223" t="str">
        <f t="shared" ca="1" si="446"/>
        <v>-6,21564338789264+4,15316013271545i</v>
      </c>
      <c r="ED264" s="223" t="str">
        <f t="shared" ca="1" si="447"/>
        <v>0,732726224956231-7,43949420946692i</v>
      </c>
      <c r="EE264" s="223" t="str">
        <f t="shared" ca="1" si="448"/>
        <v>5,2859701954071+5,28597019540389i</v>
      </c>
      <c r="EF264" s="223" t="str">
        <f t="shared" ca="1" si="449"/>
        <v>-7,43949420946648+0,732726224960747i</v>
      </c>
      <c r="EG264" s="223" t="str">
        <f t="shared" ca="1" si="450"/>
        <v>4,15316013271168-6,21564338789516i</v>
      </c>
      <c r="EH264" s="223" t="str">
        <f t="shared" ca="1" si="451"/>
        <v>2,17002041696272+7,15359861911439i</v>
      </c>
      <c r="EI264" s="223" t="str">
        <f t="shared" ca="1" si="452"/>
        <v>-6,90645289075605-2,86074645524519i</v>
      </c>
      <c r="EJ264" s="223" t="str">
        <f t="shared" ca="1" si="453"/>
        <v>6,59279424561287-3,52392194130976i</v>
      </c>
      <c r="EK264" s="223" t="str">
        <f t="shared" ca="1" si="454"/>
        <v>-1,45839589582218+7,33185128221239i</v>
      </c>
      <c r="EL264" s="223" t="str">
        <f t="shared" ca="1" si="455"/>
        <v>-4,74240112169023-5,77863248653362i</v>
      </c>
      <c r="EM264" s="223" t="str">
        <f t="shared" ca="1" si="456"/>
        <v>7,47549074064241+4,68900147781862E-13i</v>
      </c>
      <c r="EN264" s="223"/>
      <c r="EO264" s="223"/>
      <c r="EP264" s="223"/>
    </row>
    <row r="265" spans="1:146">
      <c r="A265" s="249">
        <f t="shared" si="323"/>
        <v>3.2226562500000024E-3</v>
      </c>
      <c r="B265" s="248">
        <v>165</v>
      </c>
      <c r="C265" s="247">
        <f t="shared" si="324"/>
        <v>33000</v>
      </c>
      <c r="N265" s="246">
        <f t="shared" ca="1" si="327"/>
        <v>17.474576746787129</v>
      </c>
      <c r="O265" s="223">
        <f t="shared" ca="1" si="328"/>
        <v>7.4745767467871271</v>
      </c>
      <c r="P265" s="223" t="str">
        <f t="shared" ca="1" si="329"/>
        <v>-4,59859574084283+5,89255587635052i</v>
      </c>
      <c r="Q265" s="223" t="str">
        <f t="shared" ca="1" si="330"/>
        <v>-1,81617400263505-7,25057304878473i</v>
      </c>
      <c r="R265" s="223" t="str">
        <f t="shared" ca="1" si="331"/>
        <v>6,83333098166761+3,02900730249901i</v>
      </c>
      <c r="S265" s="223" t="str">
        <f t="shared" ca="1" si="332"/>
        <v>-6,59198817499521+3,52349108759113i</v>
      </c>
      <c r="T265" s="223" t="str">
        <f t="shared" ca="1" si="333"/>
        <v>1,27786775831429-7,36453335492967i</v>
      </c>
      <c r="U265" s="223" t="str">
        <f t="shared" ca="1" si="334"/>
        <v>5,01961894799643+5,53829605208371i</v>
      </c>
      <c r="V265" s="223" t="str">
        <f t="shared" ca="1" si="335"/>
        <v>-7,45432405728328+0,549863976469243i</v>
      </c>
      <c r="W265" s="223" t="str">
        <f t="shared" ca="1" si="336"/>
        <v>4,15265234493568-6,21488342977655i</v>
      </c>
      <c r="X265" s="223" t="str">
        <f t="shared" ca="1" si="337"/>
        <v>2,34463824267704+7,09732125907988i</v>
      </c>
      <c r="Y265" s="223" t="str">
        <f t="shared" ca="1" si="338"/>
        <v>-7,03764337569237-2,51810906439421i</v>
      </c>
      <c r="Z265" s="223" t="str">
        <f t="shared" ca="1" si="339"/>
        <v>6,31492281325574-3,99888076919443i</v>
      </c>
      <c r="AA265" s="223" t="str">
        <f t="shared" ca="1" si="340"/>
        <v>-0,732636637894008+7,43858461674169i</v>
      </c>
      <c r="AB265" s="223" t="str">
        <f t="shared" ca="1" si="341"/>
        <v>-5,41344040515741-5,15402372165865i</v>
      </c>
      <c r="AC265" s="223" t="str">
        <f t="shared" ca="1" si="342"/>
        <v>7,3936757398508-1,09674819240908i</v>
      </c>
      <c r="AD265" s="223" t="str">
        <f t="shared" ca="1" si="343"/>
        <v>-3,68420536617412+6,50353199142317i</v>
      </c>
      <c r="AE265" s="223" t="str">
        <f t="shared" ca="1" si="344"/>
        <v>-2,86039668493692-6,90560847054137i</v>
      </c>
      <c r="AF265" s="223" t="str">
        <f t="shared" ca="1" si="345"/>
        <v>7,20381817050461+1,99356497509321i</v>
      </c>
      <c r="AG265" s="223" t="str">
        <f t="shared" ca="1" si="346"/>
        <v>-6,00363633764938+4,4526001694366i</v>
      </c>
      <c r="AH265" s="223" t="str">
        <f t="shared" ca="1" si="347"/>
        <v>0,183435296054712-7,47232554401721i</v>
      </c>
      <c r="AI265" s="223" t="str">
        <f t="shared" ca="1" si="348"/>
        <v>5,77792595972871+4,74182129012724i</v>
      </c>
      <c r="AJ265" s="223" t="str">
        <f t="shared" ca="1" si="349"/>
        <v>-7,29296045297658+1,63768903486908i</v>
      </c>
      <c r="AK265" s="223" t="str">
        <f t="shared" ca="1" si="350"/>
        <v>3,19579335932466-6,75693734972489i</v>
      </c>
      <c r="AL265" s="223" t="str">
        <f t="shared" ca="1" si="351"/>
        <v>3,36065438972808+6,67647359138132i</v>
      </c>
      <c r="AM265" s="223" t="str">
        <f t="shared" ca="1" si="352"/>
        <v>-7,33095485049304-1,45821758446517i</v>
      </c>
      <c r="AN265" s="223" t="str">
        <f t="shared" ca="1" si="353"/>
        <v>5,65981563656047-4,88219054357329i</v>
      </c>
      <c r="AO265" s="223" t="str">
        <f t="shared" ca="1" si="354"/>
        <v>0,36676009754356+7,46557329174798i</v>
      </c>
      <c r="AP265" s="223" t="str">
        <f t="shared" ca="1" si="355"/>
        <v>-6,11110043290692-4,30392251818451i</v>
      </c>
      <c r="AQ265" s="223" t="str">
        <f t="shared" ca="1" si="356"/>
        <v>7,15272398152578-2,16975509855764i</v>
      </c>
      <c r="AR265" s="223" t="str">
        <f t="shared" ca="1" si="357"/>
        <v>7,15272398152578-2,16975509855764i</v>
      </c>
      <c r="AS265" s="223" t="str">
        <f t="shared" ca="1" si="358"/>
        <v>-3,84270041720745-6,41115832336127i</v>
      </c>
      <c r="AT265" s="223" t="str">
        <f t="shared" ca="1" si="359"/>
        <v>7,41836445097374+0,914967986401652i</v>
      </c>
      <c r="AU265" s="223" t="str">
        <f t="shared" ca="1" si="360"/>
        <v>-5,28532390415226+5,28532390415267i</v>
      </c>
      <c r="AV265" s="223" t="str">
        <f t="shared" ca="1" si="361"/>
        <v>-0,914967986402116-7,41836445097369i</v>
      </c>
      <c r="AW265" s="223" t="str">
        <f t="shared" ca="1" si="362"/>
        <v>6,41115832336146+3,84270041720714i</v>
      </c>
      <c r="AX265" s="223" t="str">
        <f t="shared" ca="1" si="363"/>
        <v>-6,97372627909068+2,6900630713667i</v>
      </c>
      <c r="AY265" s="223" t="str">
        <f t="shared" ca="1" si="364"/>
        <v>2,16975509855719-7,15272398152591i</v>
      </c>
      <c r="AZ265" s="223" t="str">
        <f t="shared" ca="1" si="365"/>
        <v>4,30392251817873+6,11110043291099i</v>
      </c>
      <c r="BA265" s="223" t="str">
        <f t="shared" ca="1" si="366"/>
        <v>-7,46557329174799-0,366760097543198i</v>
      </c>
      <c r="BB265" s="223" t="str">
        <f t="shared" ca="1" si="367"/>
        <v>4,88219054357294-5,65981563656077i</v>
      </c>
      <c r="BC265" s="223" t="str">
        <f t="shared" ca="1" si="368"/>
        <v>1,45821758446709+7,33095485049266i</v>
      </c>
      <c r="BD265" s="223" t="str">
        <f t="shared" ca="1" si="369"/>
        <v>-6,67647359138182-3,3606543897271i</v>
      </c>
      <c r="BE265" s="223" t="str">
        <f t="shared" ca="1" si="370"/>
        <v>6,75693734972474-3,19579335932499i</v>
      </c>
      <c r="BF265" s="223" t="str">
        <f t="shared" ca="1" si="371"/>
        <v>-1,63768903486863+7,29296045297668i</v>
      </c>
      <c r="BG265" s="223" t="str">
        <f t="shared" ca="1" si="372"/>
        <v>-4,74182129012703-5,77792595972888i</v>
      </c>
      <c r="BH265" s="223" t="str">
        <f t="shared" ca="1" si="373"/>
        <v>7,47232554401724-0,183435296053588i</v>
      </c>
      <c r="BI265" s="223" t="str">
        <f t="shared" ca="1" si="374"/>
        <v>-4,4526001694381+6,00363633764826i</v>
      </c>
      <c r="BJ265" s="223" t="str">
        <f t="shared" ca="1" si="375"/>
        <v>-1,9935649750908-7,20381817050528i</v>
      </c>
      <c r="BK265" s="223" t="str">
        <f t="shared" ca="1" si="376"/>
        <v>6,90560847054013+2,86039668493992i</v>
      </c>
      <c r="BL265" s="223" t="str">
        <f t="shared" ca="1" si="377"/>
        <v>-6,50353199142153+3,68420536617703i</v>
      </c>
      <c r="BM265" s="223" t="str">
        <f t="shared" ca="1" si="378"/>
        <v>1,09674819240636-7,3936757398512i</v>
      </c>
      <c r="BN265" s="223" t="str">
        <f t="shared" ca="1" si="379"/>
        <v>5,15402372166007+5,41344040515605i</v>
      </c>
      <c r="BO265" s="223" t="str">
        <f t="shared" ca="1" si="380"/>
        <v>-7,43858461674158+0,732636637895162i</v>
      </c>
      <c r="BP265" s="223" t="str">
        <f t="shared" ca="1" si="381"/>
        <v>3,99888076919412-6,31492281325594i</v>
      </c>
      <c r="BQ265" s="223" t="str">
        <f t="shared" ca="1" si="382"/>
        <v>2,518109064394+7,03764337569244i</v>
      </c>
      <c r="BR265" s="223" t="str">
        <f t="shared" ca="1" si="383"/>
        <v>-7,09732125907956-2,344638242678i</v>
      </c>
      <c r="BS265" s="223" t="str">
        <f t="shared" ca="1" si="384"/>
        <v>6,21488342977756-4,15265234493417i</v>
      </c>
      <c r="BT265" s="223" t="str">
        <f t="shared" ca="1" si="385"/>
        <v>-0,549863976471873+7,45432405728309i</v>
      </c>
      <c r="BU265" s="223" t="str">
        <f t="shared" ca="1" si="386"/>
        <v>-5,53829605208205-5,01961894799827i</v>
      </c>
      <c r="BV265" s="223" t="str">
        <f t="shared" ca="1" si="387"/>
        <v>7,36453335493023-1,27786775831106i</v>
      </c>
      <c r="BW265" s="223" t="str">
        <f t="shared" ca="1" si="388"/>
        <v>-3,52349108758816+6,5919881749968i</v>
      </c>
      <c r="BX265" s="223" t="str">
        <f t="shared" ca="1" si="389"/>
        <v>-3,02900730250154-6,83333098166649i</v>
      </c>
      <c r="BY265" s="223" t="str">
        <f t="shared" ca="1" si="390"/>
        <v>7,25057304878516+1,81617400263329i</v>
      </c>
      <c r="BZ265" s="223" t="str">
        <f t="shared" ca="1" si="391"/>
        <v>-5,89255587634985+4,59859574084369i</v>
      </c>
      <c r="CA265" s="223" t="str">
        <f t="shared" ca="1" si="392"/>
        <v>-5,7504916500561E-13-7,47457674678713i</v>
      </c>
      <c r="CB265" s="223" t="str">
        <f t="shared" ca="1" si="393"/>
        <v>5,8925558763503+4,59859574084311i</v>
      </c>
      <c r="CC265" s="223" t="str">
        <f t="shared" ca="1" si="394"/>
        <v>-7,25057304878494+1,81617400263419i</v>
      </c>
      <c r="CD265" s="223" t="str">
        <f t="shared" ca="1" si="395"/>
        <v>3,02900730250049-6,83333098166696i</v>
      </c>
      <c r="CE265" s="223" t="str">
        <f t="shared" ca="1" si="396"/>
        <v>3,52349108758881+6,59198817499645i</v>
      </c>
      <c r="CF265" s="223" t="str">
        <f t="shared" ca="1" si="397"/>
        <v>-7,36453335492912-1,27786775831746i</v>
      </c>
      <c r="CG265" s="223" t="str">
        <f t="shared" ca="1" si="398"/>
        <v>5,53829605208656-5,01961894799329i</v>
      </c>
      <c r="CH265" s="223" t="str">
        <f t="shared" ca="1" si="399"/>
        <v>0,549863976472808+7,45432405728302i</v>
      </c>
      <c r="CI265" s="223" t="str">
        <f t="shared" ca="1" si="400"/>
        <v>-6,21488342977796-4,15265234493356i</v>
      </c>
      <c r="CJ265" s="223" t="str">
        <f t="shared" ca="1" si="401"/>
        <v>7,09732125907926-2,34463824267889i</v>
      </c>
      <c r="CK265" s="223" t="str">
        <f t="shared" ca="1" si="402"/>
        <v>-2,51810906439291+7,03764337569283i</v>
      </c>
      <c r="CL265" s="223" t="str">
        <f t="shared" ca="1" si="403"/>
        <v>-3,99888076919473-6,31492281325555i</v>
      </c>
      <c r="CM265" s="223" t="str">
        <f t="shared" ca="1" si="404"/>
        <v>7,43858461674168+0,732636637894229i</v>
      </c>
      <c r="CN265" s="223" t="str">
        <f t="shared" ca="1" si="405"/>
        <v>-5,15402372165954+5,41344040515655i</v>
      </c>
      <c r="CO265" s="223" t="str">
        <f t="shared" ca="1" si="406"/>
        <v>-1,09674819240729-7,39367573985107i</v>
      </c>
      <c r="CP265" s="223" t="str">
        <f t="shared" ca="1" si="407"/>
        <v>6,50353199142199+3,6842053661762i</v>
      </c>
      <c r="CQ265" s="223" t="str">
        <f t="shared" ca="1" si="408"/>
        <v>-6,9056084705427+2,86039668493372i</v>
      </c>
      <c r="CR265" s="223" t="str">
        <f t="shared" ca="1" si="409"/>
        <v>1,99356497508969-7,20381817050558i</v>
      </c>
      <c r="CS265" s="223" t="str">
        <f t="shared" ca="1" si="410"/>
        <v>4,45260016943868+6,00363633764783i</v>
      </c>
      <c r="CT265" s="223" t="str">
        <f t="shared" ca="1" si="411"/>
        <v>-7,47232554401727-0,183435296052651i</v>
      </c>
      <c r="CU265" s="223" t="str">
        <f t="shared" ca="1" si="412"/>
        <v>4,74182129012647-5,77792595972934i</v>
      </c>
      <c r="CV265" s="223" t="str">
        <f t="shared" ca="1" si="413"/>
        <v>1,63768903486955+7,29296045297648i</v>
      </c>
      <c r="CW265" s="223" t="str">
        <f t="shared" ca="1" si="414"/>
        <v>-6,75693734972514-3,19579335932414i</v>
      </c>
      <c r="CX265" s="223" t="str">
        <f t="shared" ca="1" si="415"/>
        <v>6,67647359138149-3,36065438972775i</v>
      </c>
      <c r="CY265" s="223" t="str">
        <f t="shared" ca="1" si="416"/>
        <v>-1,45821758446617+7,33095485049284i</v>
      </c>
      <c r="CZ265" s="223" t="str">
        <f t="shared" ca="1" si="417"/>
        <v>-4,8821905435738-5,65981563656003i</v>
      </c>
      <c r="DA265" s="223" t="str">
        <f t="shared" ca="1" si="418"/>
        <v>7,46557329174795-0,366760097543922i</v>
      </c>
      <c r="DB265" s="223" t="str">
        <f t="shared" ca="1" si="419"/>
        <v>-4,30392251818404+6,11110043290725i</v>
      </c>
      <c r="DC265" s="223" t="str">
        <f t="shared" ca="1" si="420"/>
        <v>-2,16975509855077-7,15272398152786i</v>
      </c>
      <c r="DD265" s="223" t="str">
        <f t="shared" ca="1" si="421"/>
        <v>6,97372627909102+2,69006307136583i</v>
      </c>
      <c r="DE265" s="223" t="str">
        <f t="shared" ca="1" si="422"/>
        <v>-6,41115832336108+3,84270041720777i</v>
      </c>
      <c r="DF265" s="223" t="str">
        <f t="shared" ca="1" si="423"/>
        <v>0,914967986401189-7,4183644509738i</v>
      </c>
      <c r="DG265" s="223" t="str">
        <f t="shared" ca="1" si="424"/>
        <v>5,28532390415277+5,28532390415215i</v>
      </c>
      <c r="DH265" s="223" t="str">
        <f t="shared" ca="1" si="425"/>
        <v>-7,41836445097364+0,914967986402474i</v>
      </c>
      <c r="DI265" s="223" t="str">
        <f t="shared" ca="1" si="426"/>
        <v>3,84270041720665-6,41115832336175i</v>
      </c>
      <c r="DJ265" s="223" t="str">
        <f t="shared" ca="1" si="427"/>
        <v>2,69006307136704+6,97372627909056i</v>
      </c>
      <c r="DK265" s="223" t="str">
        <f t="shared" ca="1" si="428"/>
        <v>-7,15272398152602-2,16975509855685i</v>
      </c>
      <c r="DL265" s="223" t="str">
        <f t="shared" ca="1" si="429"/>
        <v>6,11110043291066-4,3039225181792i</v>
      </c>
      <c r="DM265" s="223" t="str">
        <f t="shared" ca="1" si="430"/>
        <v>-0,366760097550262+7,46557329174765i</v>
      </c>
      <c r="DN265" s="223" t="str">
        <f t="shared" ca="1" si="431"/>
        <v>-5,65981563656087-4,88219054357282i</v>
      </c>
      <c r="DO265" s="223" t="str">
        <f t="shared" ca="1" si="432"/>
        <v>7,33095485049258-1,45821758446744i</v>
      </c>
      <c r="DP265" s="223" t="str">
        <f t="shared" ca="1" si="433"/>
        <v>-3,36065438972659+6,67647359138207i</v>
      </c>
      <c r="DQ265" s="223" t="str">
        <f t="shared" ca="1" si="434"/>
        <v>-3,19579335932532-6,75693734972458i</v>
      </c>
      <c r="DR265" s="223" t="str">
        <f t="shared" ca="1" si="435"/>
        <v>7,29296045297676+1,63768903486828i</v>
      </c>
      <c r="DS265" s="223" t="str">
        <f t="shared" ca="1" si="436"/>
        <v>-5,77792595972851+4,74182129012747i</v>
      </c>
      <c r="DT265" s="223" t="str">
        <f t="shared" ca="1" si="437"/>
        <v>-0,183435296053951-7,47232554401723i</v>
      </c>
      <c r="DU265" s="223" t="str">
        <f t="shared" ca="1" si="438"/>
        <v>6,00363633764861+4,45260016943764i</v>
      </c>
      <c r="DV265" s="223" t="str">
        <f t="shared" ca="1" si="439"/>
        <v>-7,20381817050524+1,99356497509095i</v>
      </c>
      <c r="DW265" s="223" t="str">
        <f t="shared" ca="1" si="440"/>
        <v>2,86039668493958-6,90560847054027i</v>
      </c>
      <c r="DX265" s="223" t="str">
        <f t="shared" ca="1" si="441"/>
        <v>3,68420536617105+6,50353199142491i</v>
      </c>
      <c r="DY265" s="223" t="str">
        <f t="shared" ca="1" si="442"/>
        <v>-7,39367573985125-1,096748192406i</v>
      </c>
      <c r="DZ265" s="223" t="str">
        <f t="shared" ca="1" si="443"/>
        <v>5,41344040515566-5,15402372166049i</v>
      </c>
      <c r="EA265" s="223" t="str">
        <f t="shared" ca="1" si="444"/>
        <v>0,732636637895523+7,43858461674155i</v>
      </c>
      <c r="EB265" s="223" t="str">
        <f t="shared" ca="1" si="445"/>
        <v>-6,31492281325624-3,99888076919363i</v>
      </c>
      <c r="EC265" s="223" t="str">
        <f t="shared" ca="1" si="446"/>
        <v>7,03764337569239-2,51810906439414i</v>
      </c>
      <c r="ED265" s="223" t="str">
        <f t="shared" ca="1" si="447"/>
        <v>-2,34463824267766+7,09732125907968i</v>
      </c>
      <c r="EE265" s="223" t="str">
        <f t="shared" ca="1" si="448"/>
        <v>-4,15265234493465-6,21488342977723i</v>
      </c>
      <c r="EF265" s="223" t="str">
        <f t="shared" ca="1" si="449"/>
        <v>7,45432405728312+0,549863976471512i</v>
      </c>
      <c r="EG265" s="223" t="str">
        <f t="shared" ca="1" si="450"/>
        <v>-5,019618947998+5,53829605208229i</v>
      </c>
      <c r="EH265" s="223" t="str">
        <f t="shared" ca="1" si="451"/>
        <v>-1,27786775831163-7,36453335493013i</v>
      </c>
      <c r="EI265" s="223" t="str">
        <f t="shared" ca="1" si="452"/>
        <v>6,59198817499346+3,5234910875944i</v>
      </c>
      <c r="EJ265" s="223" t="str">
        <f t="shared" ca="1" si="453"/>
        <v>-6,83333098166643+3,02900730250168i</v>
      </c>
      <c r="EK265" s="223" t="str">
        <f t="shared" ca="1" si="454"/>
        <v>1,81617400263294-7,25057304878525i</v>
      </c>
      <c r="EL265" s="223" t="str">
        <f t="shared" ca="1" si="455"/>
        <v>4,59859574084381+5,89255587634976i</v>
      </c>
      <c r="EM265" s="223" t="str">
        <f t="shared" ca="1" si="456"/>
        <v>-7,47457674678713+1,15009833001122E-12i</v>
      </c>
      <c r="EN265" s="223"/>
      <c r="EO265" s="223"/>
      <c r="EP265" s="223"/>
    </row>
    <row r="266" spans="1:146">
      <c r="A266" s="249">
        <f t="shared" si="323"/>
        <v>3.2421875000000024E-3</v>
      </c>
      <c r="B266" s="248">
        <v>166</v>
      </c>
      <c r="C266" s="247">
        <f t="shared" si="324"/>
        <v>33200</v>
      </c>
      <c r="N266" s="246">
        <f t="shared" ca="1" si="327"/>
        <v>17.473585266020052</v>
      </c>
      <c r="O266" s="223">
        <f t="shared" ca="1" si="328"/>
        <v>7.4735852660200539</v>
      </c>
      <c r="P266" s="223" t="str">
        <f t="shared" ca="1" si="329"/>
        <v>-4,45200954503306+6,00283997283007i</v>
      </c>
      <c r="Q266" s="223" t="str">
        <f t="shared" ca="1" si="330"/>
        <v>-2,16946728688036-7,15177519358851i</v>
      </c>
      <c r="R266" s="223" t="str">
        <f t="shared" ca="1" si="331"/>
        <v>7,03670985286048+2,51777504458367i</v>
      </c>
      <c r="S266" s="223" t="str">
        <f t="shared" ca="1" si="332"/>
        <v>-6,21405904364751+4,15210150773492i</v>
      </c>
      <c r="T266" s="223" t="str">
        <f t="shared" ca="1" si="333"/>
        <v>0,366711447891372-7,46458300526275i</v>
      </c>
      <c r="U266" s="223" t="str">
        <f t="shared" ca="1" si="334"/>
        <v>5,77715953473134+4,74119230138736i</v>
      </c>
      <c r="V266" s="223" t="str">
        <f t="shared" ca="1" si="335"/>
        <v>-7,24961128145379+1,81593309245962i</v>
      </c>
      <c r="W266" s="223" t="str">
        <f t="shared" ca="1" si="336"/>
        <v>2,86001726167376-6,90469246175383i</v>
      </c>
      <c r="X266" s="223" t="str">
        <f t="shared" ca="1" si="337"/>
        <v>3,84219069422314+6,41030790194177i</v>
      </c>
      <c r="Y266" s="223" t="str">
        <f t="shared" ca="1" si="338"/>
        <v>-7,4375979102255-0,732539455784645i</v>
      </c>
      <c r="Z266" s="223" t="str">
        <f t="shared" ca="1" si="339"/>
        <v>5,01895311020846-5,53756141329384i</v>
      </c>
      <c r="AA266" s="223" t="str">
        <f t="shared" ca="1" si="340"/>
        <v>1,45802415616318+7,32998242075087i</v>
      </c>
      <c r="AB266" s="223" t="str">
        <f t="shared" ca="1" si="341"/>
        <v>-6,75604106172717-3,19536944667254i</v>
      </c>
      <c r="AC266" s="223" t="str">
        <f t="shared" ca="1" si="342"/>
        <v>6,59111376702359-3,5230237067928i</v>
      </c>
      <c r="AD266" s="223" t="str">
        <f t="shared" ca="1" si="343"/>
        <v>-1,09660271196608+7,39269499036587i</v>
      </c>
      <c r="AE266" s="223" t="str">
        <f t="shared" ca="1" si="344"/>
        <v>-5,28462282137859-5,2846228213787i</v>
      </c>
      <c r="AF266" s="223" t="str">
        <f t="shared" ca="1" si="345"/>
        <v>7,39269499036589-1,09660271196597i</v>
      </c>
      <c r="AG266" s="223" t="str">
        <f t="shared" ca="1" si="346"/>
        <v>-3,52302370679294+6,59111376702352i</v>
      </c>
      <c r="AH266" s="223" t="str">
        <f t="shared" ca="1" si="347"/>
        <v>-3,19536944667235-6,75604106172726i</v>
      </c>
      <c r="AI266" s="223" t="str">
        <f t="shared" ca="1" si="348"/>
        <v>7,32998242075099+1,45802415616255i</v>
      </c>
      <c r="AJ266" s="223" t="str">
        <f t="shared" ca="1" si="349"/>
        <v>-5,53756141329395+5,01895311020834i</v>
      </c>
      <c r="AK266" s="223" t="str">
        <f t="shared" ca="1" si="350"/>
        <v>-0,732539455784541-7,43759791022551i</v>
      </c>
      <c r="AL266" s="223" t="str">
        <f t="shared" ca="1" si="351"/>
        <v>6,41030790194169+3,84219069422328i</v>
      </c>
      <c r="AM266" s="223" t="str">
        <f t="shared" ca="1" si="352"/>
        <v>-6,90469246175387+2,86001726167366i</v>
      </c>
      <c r="AN266" s="223" t="str">
        <f t="shared" ca="1" si="353"/>
        <v>1,81593309245689-7,24961128145447i</v>
      </c>
      <c r="AO266" s="223" t="str">
        <f t="shared" ca="1" si="354"/>
        <v>4,74119230138846+5,77715953473045i</v>
      </c>
      <c r="AP266" s="223" t="str">
        <f t="shared" ca="1" si="355"/>
        <v>-7,46458300526279+0,366711447890499i</v>
      </c>
      <c r="AQ266" s="223" t="str">
        <f t="shared" ca="1" si="356"/>
        <v>4,15210150773693-6,21405904364617i</v>
      </c>
      <c r="AR266" s="223" t="str">
        <f t="shared" ca="1" si="357"/>
        <v>4,15210150773693-6,21405904364617i</v>
      </c>
      <c r="AS266" s="223" t="str">
        <f t="shared" ca="1" si="358"/>
        <v>-7,15177519358875-2,1694672868796i</v>
      </c>
      <c r="AT266" s="223" t="str">
        <f t="shared" ca="1" si="359"/>
        <v>6,00283997283076-4,45200954503214i</v>
      </c>
      <c r="AU266" s="223" t="str">
        <f t="shared" ca="1" si="360"/>
        <v>-3,13124919587897E-12+7,47358526602005i</v>
      </c>
      <c r="AV266" s="223" t="str">
        <f t="shared" ca="1" si="361"/>
        <v>-6,00283997283152-4,45200954503111i</v>
      </c>
      <c r="AW266" s="223" t="str">
        <f t="shared" ca="1" si="362"/>
        <v>7,15177519358837-2,16946728688083i</v>
      </c>
      <c r="AX266" s="223" t="str">
        <f t="shared" ca="1" si="363"/>
        <v>-2,51777504458526+7,03670985285991i</v>
      </c>
      <c r="AY266" s="223" t="str">
        <f t="shared" ca="1" si="364"/>
        <v>-4,15210150773172-6,21405904364965i</v>
      </c>
      <c r="AZ266" s="223" t="str">
        <f t="shared" ca="1" si="365"/>
        <v>7,46458300526286+0,366711447889223i</v>
      </c>
      <c r="BA266" s="223" t="str">
        <f t="shared" ca="1" si="366"/>
        <v>-4,74119230138754+5,77715953473119i</v>
      </c>
      <c r="BB266" s="223" t="str">
        <f t="shared" ca="1" si="367"/>
        <v>-1,81593309245803-7,24961128145419i</v>
      </c>
      <c r="BC266" s="223" t="str">
        <f t="shared" ca="1" si="368"/>
        <v>6,90469246175522+2,86001726167042i</v>
      </c>
      <c r="BD266" s="223" t="str">
        <f t="shared" ca="1" si="369"/>
        <v>-6,41030790194103+3,84219069422438i</v>
      </c>
      <c r="BE266" s="223" t="str">
        <f t="shared" ca="1" si="370"/>
        <v>0,732539455784855-7,43759791022548i</v>
      </c>
      <c r="BF266" s="223" t="str">
        <f t="shared" ca="1" si="371"/>
        <v>5,53756141329224+5,01895311021023i</v>
      </c>
      <c r="BG266" s="223" t="str">
        <f t="shared" ca="1" si="372"/>
        <v>-7,32998242075031+1,45802415616599i</v>
      </c>
      <c r="BH266" s="223" t="str">
        <f t="shared" ca="1" si="373"/>
        <v>3,19536944667139-6,75604106172772i</v>
      </c>
      <c r="BI266" s="223" t="str">
        <f t="shared" ca="1" si="374"/>
        <v>3,52302370679201+6,59111376702402i</v>
      </c>
      <c r="BJ266" s="223" t="str">
        <f t="shared" ca="1" si="375"/>
        <v>-7,39269499036553-1,09660271196839i</v>
      </c>
      <c r="BK266" s="223" t="str">
        <f t="shared" ca="1" si="376"/>
        <v>5,28462282137663-5,28462282138066i</v>
      </c>
      <c r="BL266" s="223" t="str">
        <f t="shared" ca="1" si="377"/>
        <v>1,09660271196645+7,39269499036582i</v>
      </c>
      <c r="BM266" s="223" t="str">
        <f t="shared" ca="1" si="378"/>
        <v>-6,5911137670231-3,52302370679374i</v>
      </c>
      <c r="BN266" s="223" t="str">
        <f t="shared" ca="1" si="379"/>
        <v>6,75604106172856-3,19536944666962i</v>
      </c>
      <c r="BO266" s="223" t="str">
        <f t="shared" ca="1" si="380"/>
        <v>-1,45802415616041+7,32998242075141i</v>
      </c>
      <c r="BP266" s="223" t="str">
        <f t="shared" ca="1" si="381"/>
        <v>-5,01895311020878-5,53756141329355i</v>
      </c>
      <c r="BQ266" s="223" t="str">
        <f t="shared" ca="1" si="382"/>
        <v>7,43759791022568-0,732539455782905i</v>
      </c>
      <c r="BR266" s="223" t="str">
        <f t="shared" ca="1" si="383"/>
        <v>-3,84219069422588+6,41030790194014i</v>
      </c>
      <c r="BS266" s="223" t="str">
        <f t="shared" ca="1" si="384"/>
        <v>-2,86001726167547-6,90469246175312i</v>
      </c>
      <c r="BT266" s="223" t="str">
        <f t="shared" ca="1" si="385"/>
        <v>7,24961128145371+1,81593309245993i</v>
      </c>
      <c r="BU266" s="223" t="str">
        <f t="shared" ca="1" si="386"/>
        <v>-5,77715953473244+4,74119230138603i</v>
      </c>
      <c r="BV266" s="223" t="str">
        <f t="shared" ca="1" si="387"/>
        <v>-0,366711447887265-7,46458300526295i</v>
      </c>
      <c r="BW266" s="223" t="str">
        <f t="shared" ca="1" si="388"/>
        <v>6,21405904364856+4,15210150773335i</v>
      </c>
      <c r="BX266" s="223" t="str">
        <f t="shared" ca="1" si="389"/>
        <v>-7,03670985286057+2,51777504458342i</v>
      </c>
      <c r="BY266" s="223" t="str">
        <f t="shared" ca="1" si="390"/>
        <v>2,16946728688249-7,15177519358786i</v>
      </c>
      <c r="BZ266" s="223" t="str">
        <f t="shared" ca="1" si="391"/>
        <v>4,45200954503551+6,00283997282826i</v>
      </c>
      <c r="CA266" s="223" t="str">
        <f t="shared" ca="1" si="392"/>
        <v>-7,47358526602005+1,3843360862722E-12i</v>
      </c>
      <c r="CB266" s="223" t="str">
        <f t="shared" ca="1" si="393"/>
        <v>4,45200954503362-6,00283997282965i</v>
      </c>
      <c r="CC266" s="223" t="str">
        <f t="shared" ca="1" si="394"/>
        <v>2,16946728687763+7,15177519358934i</v>
      </c>
      <c r="CD266" s="223" t="str">
        <f t="shared" ca="1" si="395"/>
        <v>-7,03670985286136-2,5177750445812i</v>
      </c>
      <c r="CE266" s="223" t="str">
        <f t="shared" ca="1" si="396"/>
        <v>6,21405904364714-4,15210150773548i</v>
      </c>
      <c r="CF266" s="223" t="str">
        <f t="shared" ca="1" si="397"/>
        <v>-0,36671144789235+7,4645830052627i</v>
      </c>
      <c r="CG266" s="223" t="str">
        <f t="shared" ca="1" si="398"/>
        <v>-5,7771595347292-4,74119230138996i</v>
      </c>
      <c r="CH266" s="223" t="str">
        <f t="shared" ca="1" si="399"/>
        <v>7,24961128145315-1,8159330924622i</v>
      </c>
      <c r="CI266" s="223" t="str">
        <f t="shared" ca="1" si="400"/>
        <v>-2,8600172616735+6,90469246175394i</v>
      </c>
      <c r="CJ266" s="223" t="str">
        <f t="shared" ca="1" si="401"/>
        <v>-3,84219069422169-6,41030790194264i</v>
      </c>
      <c r="CK266" s="223" t="str">
        <f t="shared" ca="1" si="402"/>
        <v>7,43759791022517+0,73253945578797i</v>
      </c>
      <c r="CL266" s="223" t="str">
        <f t="shared" ca="1" si="403"/>
        <v>-5,01895311020704+5,53756141329513i</v>
      </c>
      <c r="CM266" s="223" t="str">
        <f t="shared" ca="1" si="404"/>
        <v>-1,45802415616271-7,32998242075096i</v>
      </c>
      <c r="CN266" s="223" t="str">
        <f t="shared" ca="1" si="405"/>
        <v>6,75604106172647+3,19536944667403i</v>
      </c>
      <c r="CO266" s="223" t="str">
        <f t="shared" ca="1" si="406"/>
        <v>-6,59111376702189+3,52302370679599i</v>
      </c>
      <c r="CP266" s="223" t="str">
        <f t="shared" ca="1" si="407"/>
        <v>1,09660271196413-7,39269499036617i</v>
      </c>
      <c r="CQ266" s="223" t="str">
        <f t="shared" ca="1" si="408"/>
        <v>5,28462282137829+5,284622821379i</v>
      </c>
      <c r="CR266" s="223" t="str">
        <f t="shared" ca="1" si="409"/>
        <v>-7,39269499036625+1,09660271196357i</v>
      </c>
      <c r="CS266" s="223" t="str">
        <f t="shared" ca="1" si="410"/>
        <v>3,52302370678975-6,59111376702523i</v>
      </c>
      <c r="CT266" s="223" t="str">
        <f t="shared" ca="1" si="411"/>
        <v>3,19536944667351+6,75604106172672i</v>
      </c>
      <c r="CU266" s="223" t="str">
        <f t="shared" ca="1" si="412"/>
        <v>-7,32998242075076-1,45802415616369i</v>
      </c>
      <c r="CV266" s="223" t="str">
        <f t="shared" ca="1" si="413"/>
        <v>5,53756141329551-5,01895311020662i</v>
      </c>
      <c r="CW266" s="223" t="str">
        <f t="shared" ca="1" si="414"/>
        <v>0,732539455787399+7,43759791022523i</v>
      </c>
      <c r="CX266" s="223" t="str">
        <f t="shared" ca="1" si="415"/>
        <v>-6,41030790194235-3,84219069422219i</v>
      </c>
      <c r="CY266" s="223" t="str">
        <f t="shared" ca="1" si="416"/>
        <v>6,90469246175432-2,86001726167258i</v>
      </c>
      <c r="CZ266" s="223" t="str">
        <f t="shared" ca="1" si="417"/>
        <v>-1,81593309246276+7,249611281453i</v>
      </c>
      <c r="DA266" s="223" t="str">
        <f t="shared" ca="1" si="418"/>
        <v>-4,74119230138919-5,77715953472984i</v>
      </c>
      <c r="DB266" s="223" t="str">
        <f t="shared" ca="1" si="419"/>
        <v>7,46458300526273-0,366711447891776i</v>
      </c>
      <c r="DC266" s="223" t="str">
        <f t="shared" ca="1" si="420"/>
        <v>-4,15210150773596+6,21405904364682i</v>
      </c>
      <c r="DD266" s="223" t="str">
        <f t="shared" ca="1" si="421"/>
        <v>-2,51777504458026-7,0367098528617i</v>
      </c>
      <c r="DE266" s="223" t="str">
        <f t="shared" ca="1" si="422"/>
        <v>7,15177519358905+2,16946728687859i</v>
      </c>
      <c r="DF266" s="223" t="str">
        <f t="shared" ca="1" si="423"/>
        <v>-6,00283997283+4,45200954503316i</v>
      </c>
      <c r="DG266" s="223" t="str">
        <f t="shared" ca="1" si="424"/>
        <v>1,95932517844095E-12-7,47358526602005i</v>
      </c>
      <c r="DH266" s="223" t="str">
        <f t="shared" ca="1" si="425"/>
        <v>6,00283997282767+4,45200954503631i</v>
      </c>
      <c r="DI266" s="223" t="str">
        <f t="shared" ca="1" si="426"/>
        <v>-7,15177519358809+2,16946728688175i</v>
      </c>
      <c r="DJ266" s="223" t="str">
        <f t="shared" ca="1" si="427"/>
        <v>2,51777504458395-7,03670985286038i</v>
      </c>
      <c r="DK266" s="223" t="str">
        <f t="shared" ca="1" si="428"/>
        <v>4,1521015077327+6,214059043649i</v>
      </c>
      <c r="DL266" s="223" t="str">
        <f t="shared" ca="1" si="429"/>
        <v>-7,46458300526291-0,366711447888052i</v>
      </c>
      <c r="DM266" s="223" t="str">
        <f t="shared" ca="1" si="430"/>
        <v>4,74119230138664-5,77715953473194i</v>
      </c>
      <c r="DN266" s="223" t="str">
        <f t="shared" ca="1" si="431"/>
        <v>1,81593309245938+7,24961128145385i</v>
      </c>
      <c r="DO266" s="223" t="str">
        <f t="shared" ca="1" si="432"/>
        <v>-6,90469246175282-2,8600172616762i</v>
      </c>
      <c r="DP266" s="223" t="str">
        <f t="shared" ca="1" si="433"/>
        <v>6,41030790194043-3,84219069422538i</v>
      </c>
      <c r="DQ266" s="223" t="str">
        <f t="shared" ca="1" si="434"/>
        <v>-0,732539455783688+7,4375979102256i</v>
      </c>
      <c r="DR266" s="223" t="str">
        <f t="shared" ca="1" si="435"/>
        <v>-5,53756141329316-5,0189531102092i</v>
      </c>
      <c r="DS266" s="223" t="str">
        <f t="shared" ca="1" si="436"/>
        <v>7,32998242075153-1,45802415615985i</v>
      </c>
      <c r="DT266" s="223" t="str">
        <f t="shared" ca="1" si="437"/>
        <v>-3,19536944667014+6,75604106172831i</v>
      </c>
      <c r="DU266" s="223" t="str">
        <f t="shared" ca="1" si="438"/>
        <v>-3,52302370679304-6,59111376702346i</v>
      </c>
      <c r="DV266" s="223" t="str">
        <f t="shared" ca="1" si="439"/>
        <v>7,39269499036567+1,09660271196744i</v>
      </c>
      <c r="DW266" s="223" t="str">
        <f t="shared" ca="1" si="440"/>
        <v>-5,28462282138107+5,28462282137623i</v>
      </c>
      <c r="DX266" s="223" t="str">
        <f t="shared" ca="1" si="441"/>
        <v>-1,09660271196782-7,39269499036561i</v>
      </c>
      <c r="DY266" s="223" t="str">
        <f t="shared" ca="1" si="442"/>
        <v>6,59111376702365+3,5230237067927i</v>
      </c>
      <c r="DZ266" s="223" t="str">
        <f t="shared" ca="1" si="443"/>
        <v>-6,75604106172814+3,19536944667048i</v>
      </c>
      <c r="EA266" s="223" t="str">
        <f t="shared" ca="1" si="444"/>
        <v>1,45802415615947-7,3299824207516i</v>
      </c>
      <c r="EB266" s="223" t="str">
        <f t="shared" ca="1" si="445"/>
        <v>5,0189531102098+5,53756141329262i</v>
      </c>
      <c r="EC266" s="223" t="str">
        <f t="shared" ca="1" si="446"/>
        <v>-7,43759791022556+0,732539455784071i</v>
      </c>
      <c r="ED266" s="223" t="str">
        <f t="shared" ca="1" si="447"/>
        <v>3,84219069422506-6,41030790194063i</v>
      </c>
      <c r="EE266" s="223" t="str">
        <f t="shared" ca="1" si="448"/>
        <v>2,86001726167656+6,90469246175267i</v>
      </c>
      <c r="EF266" s="223" t="str">
        <f t="shared" ca="1" si="449"/>
        <v>-7,24961128145405-1,81593309245859i</v>
      </c>
      <c r="EG266" s="223" t="str">
        <f t="shared" ca="1" si="450"/>
        <v>5,77715953473169-4,74119230138694i</v>
      </c>
      <c r="EH266" s="223" t="str">
        <f t="shared" ca="1" si="451"/>
        <v>0,366711447888436+7,46458300526289i</v>
      </c>
      <c r="EI266" s="223" t="str">
        <f t="shared" ca="1" si="452"/>
        <v>-6,21405904364922-4,15210150773238i</v>
      </c>
      <c r="EJ266" s="223" t="str">
        <f t="shared" ca="1" si="453"/>
        <v>7,03670985286011-2,51777504458472i</v>
      </c>
      <c r="EK266" s="223" t="str">
        <f t="shared" ca="1" si="454"/>
        <v>-2,16946728688178+7,15177519358808i</v>
      </c>
      <c r="EL266" s="223" t="str">
        <f t="shared" ca="1" si="455"/>
        <v>-4,45200954503082-6,00283997283174i</v>
      </c>
      <c r="EM266" s="223" t="str">
        <f t="shared" ca="1" si="456"/>
        <v>7,47358526602005-2,76867217254439E-12i</v>
      </c>
      <c r="EN266" s="223"/>
      <c r="EO266" s="223"/>
      <c r="EP266" s="223"/>
    </row>
    <row r="267" spans="1:146">
      <c r="A267" s="249">
        <f t="shared" si="323"/>
        <v>3.2617187500000025E-3</v>
      </c>
      <c r="B267" s="248">
        <v>167</v>
      </c>
      <c r="C267" s="247">
        <f t="shared" si="324"/>
        <v>33400</v>
      </c>
      <c r="N267" s="246">
        <f t="shared" ca="1" si="327"/>
        <v>17.472507161582246</v>
      </c>
      <c r="O267" s="223">
        <f t="shared" ca="1" si="328"/>
        <v>7.4725071615822465</v>
      </c>
      <c r="P267" s="223" t="str">
        <f t="shared" ca="1" si="329"/>
        <v>-4,30273083406759+6,10940837147608i</v>
      </c>
      <c r="Q267" s="223" t="str">
        <f t="shared" ca="1" si="330"/>
        <v>-2,51741184213779-7,03569477002537i</v>
      </c>
      <c r="R267" s="223" t="str">
        <f t="shared" ca="1" si="331"/>
        <v>7,20182355381799+1,99301299031653i</v>
      </c>
      <c r="S267" s="223" t="str">
        <f t="shared" ca="1" si="332"/>
        <v>-5,77632614873116+4,74050835917232i</v>
      </c>
      <c r="T267" s="223" t="str">
        <f t="shared" ca="1" si="333"/>
        <v>-0,549711728337438-7,45226007970913i</v>
      </c>
      <c r="U267" s="223" t="str">
        <f t="shared" ca="1" si="334"/>
        <v>6,40938318092102+3,84163643777294i</v>
      </c>
      <c r="V267" s="223" t="str">
        <f t="shared" ca="1" si="335"/>
        <v>-6,83143894668309+3,02816862107107i</v>
      </c>
      <c r="W267" s="223" t="str">
        <f t="shared" ca="1" si="336"/>
        <v>1,45781382842069-7,32892503178763i</v>
      </c>
      <c r="X267" s="223" t="str">
        <f t="shared" ca="1" si="337"/>
        <v>5,15259665874905+5,4119415141099i</v>
      </c>
      <c r="Y267" s="223" t="str">
        <f t="shared" ca="1" si="338"/>
        <v>-7,3916285547808+1,09644452118981i</v>
      </c>
      <c r="Z267" s="223" t="str">
        <f t="shared" ca="1" si="339"/>
        <v>3,35972388077232-6,67462498758291i</v>
      </c>
      <c r="AA267" s="223" t="str">
        <f t="shared" ca="1" si="340"/>
        <v>3,52251549187876+6,59016296379476i</v>
      </c>
      <c r="AB267" s="223" t="str">
        <f t="shared" ca="1" si="341"/>
        <v>-7,41631043001265-0,914714647080506i</v>
      </c>
      <c r="AC267" s="223" t="str">
        <f t="shared" ca="1" si="342"/>
        <v>5,01822909951884-5,53676259059753i</v>
      </c>
      <c r="AD267" s="223" t="str">
        <f t="shared" ca="1" si="343"/>
        <v>1,63723558618375+7,29094115428396i</v>
      </c>
      <c r="AE267" s="223" t="str">
        <f t="shared" ca="1" si="344"/>
        <v>-6,90369642312973-2,85960468896729i</v>
      </c>
      <c r="AF267" s="223" t="str">
        <f t="shared" ca="1" si="345"/>
        <v>6,31317431681659-3,99777354603601i</v>
      </c>
      <c r="AG267" s="223" t="str">
        <f t="shared" ca="1" si="346"/>
        <v>-0,366658547813836+7,46350619944895i</v>
      </c>
      <c r="AH267" s="223" t="str">
        <f t="shared" ca="1" si="347"/>
        <v>-5,89092432624741-4,59732246664561i</v>
      </c>
      <c r="AI267" s="223" t="str">
        <f t="shared" ca="1" si="348"/>
        <v>7,15074351196578-2,16915432968181i</v>
      </c>
      <c r="AJ267" s="223" t="str">
        <f t="shared" ca="1" si="349"/>
        <v>-2,34398905158832+7,09535612960562i</v>
      </c>
      <c r="AK267" s="223" t="str">
        <f t="shared" ca="1" si="350"/>
        <v>-4,45136731896911-6,00197403122604i</v>
      </c>
      <c r="AL267" s="223" t="str">
        <f t="shared" ca="1" si="351"/>
        <v>7,47025658213269-0,183384505891746i</v>
      </c>
      <c r="AM267" s="223" t="str">
        <f t="shared" ca="1" si="352"/>
        <v>-4,15150254500092+6,21316263256877i</v>
      </c>
      <c r="AN267" s="223" t="str">
        <f t="shared" ca="1" si="353"/>
        <v>-2,6893182379268-6,97179537099679i</v>
      </c>
      <c r="AO267" s="223" t="str">
        <f t="shared" ca="1" si="354"/>
        <v>7,24856548645435+1,8156711344516i</v>
      </c>
      <c r="AP267" s="223" t="str">
        <f t="shared" ca="1" si="355"/>
        <v>-5,6582485283317+4,8808387467248i</v>
      </c>
      <c r="AQ267" s="223" t="str">
        <f t="shared" ca="1" si="356"/>
        <v>-0,732433783069506-7,43652499715535i</v>
      </c>
      <c r="AR267" s="223" t="str">
        <f t="shared" ca="1" si="357"/>
        <v>-0,732433783069506-7,43652499715535i</v>
      </c>
      <c r="AS267" s="223" t="str">
        <f t="shared" ca="1" si="358"/>
        <v>-6,75506646685862+3,19490849762872i</v>
      </c>
      <c r="AT267" s="223" t="str">
        <f t="shared" ca="1" si="359"/>
        <v>1,27751393812222-7,36249423889767i</v>
      </c>
      <c r="AU267" s="223" t="str">
        <f t="shared" ca="1" si="360"/>
        <v>5,28386048642047+5,28386048641922i</v>
      </c>
      <c r="AV267" s="223" t="str">
        <f t="shared" ca="1" si="361"/>
        <v>-7,36249423889861+1,27751393811685i</v>
      </c>
      <c r="AW267" s="223" t="str">
        <f t="shared" ca="1" si="362"/>
        <v>3,19490849762693-6,75506646685947i</v>
      </c>
      <c r="AX267" s="223" t="str">
        <f t="shared" ca="1" si="363"/>
        <v>3,68318527136692+6,50173127226i</v>
      </c>
      <c r="AY267" s="223" t="str">
        <f t="shared" ca="1" si="364"/>
        <v>-7,43652499715555-0,732433783067535i</v>
      </c>
      <c r="AZ267" s="223" t="str">
        <f t="shared" ca="1" si="365"/>
        <v>4,88083874672338-5,65824852833292i</v>
      </c>
      <c r="BA267" s="223" t="str">
        <f t="shared" ca="1" si="366"/>
        <v>1,81567113444621+7,2485654864557i</v>
      </c>
      <c r="BB267" s="223" t="str">
        <f t="shared" ca="1" si="367"/>
        <v>-6,97179537099754-2,68931823792486i</v>
      </c>
      <c r="BC267" s="223" t="str">
        <f t="shared" ca="1" si="368"/>
        <v>6,21316263257015-4,15150254499885i</v>
      </c>
      <c r="BD267" s="223" t="str">
        <f t="shared" ca="1" si="369"/>
        <v>-0,183384505889765+7,47025658213274i</v>
      </c>
      <c r="BE267" s="223" t="str">
        <f t="shared" ca="1" si="370"/>
        <v>-6,00197403122501-4,4513673189705i</v>
      </c>
      <c r="BF267" s="223" t="str">
        <f t="shared" ca="1" si="371"/>
        <v>7,0953561296048-2,34398905159081i</v>
      </c>
      <c r="BG267" s="223" t="str">
        <f t="shared" ca="1" si="372"/>
        <v>-2,16915432968195+7,15074351196573i</v>
      </c>
      <c r="BH267" s="223" t="str">
        <f t="shared" ca="1" si="373"/>
        <v>-4,59732246664249-5,89092432624985i</v>
      </c>
      <c r="BI267" s="223" t="str">
        <f t="shared" ca="1" si="374"/>
        <v>7,46350619944893-0,36665854781433i</v>
      </c>
      <c r="BJ267" s="223" t="str">
        <f t="shared" ca="1" si="375"/>
        <v>-3,99777354603811+6,31317431681526i</v>
      </c>
      <c r="BK267" s="223" t="str">
        <f t="shared" ca="1" si="376"/>
        <v>-2,85960468896833-6,9036964231293i</v>
      </c>
      <c r="BL267" s="223" t="str">
        <f t="shared" ca="1" si="377"/>
        <v>7,29094115428356+1,63723558618554i</v>
      </c>
      <c r="BM267" s="223" t="str">
        <f t="shared" ca="1" si="378"/>
        <v>-5,53676259059564+5,01822909952094i</v>
      </c>
      <c r="BN267" s="223" t="str">
        <f t="shared" ca="1" si="379"/>
        <v>-0,914714647079572-7,41631043001276i</v>
      </c>
      <c r="BO267" s="223" t="str">
        <f t="shared" ca="1" si="380"/>
        <v>6,5901629637964+3,5225154918757i</v>
      </c>
      <c r="BP267" s="223" t="str">
        <f t="shared" ca="1" si="381"/>
        <v>-6,67462498758269+3,35972388077276i</v>
      </c>
      <c r="BQ267" s="223" t="str">
        <f t="shared" ca="1" si="382"/>
        <v>1,09644452119305-7,39162855478031i</v>
      </c>
      <c r="BR267" s="223" t="str">
        <f t="shared" ca="1" si="383"/>
        <v>5,41194151411067+5,15259665874823i</v>
      </c>
      <c r="BS267" s="223" t="str">
        <f t="shared" ca="1" si="384"/>
        <v>-7,32892503178796+1,45781382841903i</v>
      </c>
      <c r="BT267" s="223" t="str">
        <f t="shared" ca="1" si="385"/>
        <v>3,02816862106921-6,83143894668391i</v>
      </c>
      <c r="BU267" s="223" t="str">
        <f t="shared" ca="1" si="386"/>
        <v>3,84163643777209+6,40938318092153i</v>
      </c>
      <c r="BV267" s="223" t="str">
        <f t="shared" ca="1" si="387"/>
        <v>-7,45226007970938-0,549711728334006i</v>
      </c>
      <c r="BW267" s="223" t="str">
        <f t="shared" ca="1" si="388"/>
        <v>4,74050835917257-5,77632614873095i</v>
      </c>
      <c r="BX267" s="223" t="str">
        <f t="shared" ca="1" si="389"/>
        <v>1,99301299031333+7,20182355381888i</v>
      </c>
      <c r="BY267" s="223" t="str">
        <f t="shared" ca="1" si="390"/>
        <v>-7,03569477002574-2,51741184213676i</v>
      </c>
      <c r="BZ267" s="223" t="str">
        <f t="shared" ca="1" si="391"/>
        <v>6,10940837147736-4,30273083406577i</v>
      </c>
      <c r="CA267" s="223" t="str">
        <f t="shared" ca="1" si="392"/>
        <v>1,76861997881061E-12+7,47250716158225i</v>
      </c>
      <c r="CB267" s="223" t="str">
        <f t="shared" ca="1" si="393"/>
        <v>-6,10940837147548-4,30273083406844i</v>
      </c>
      <c r="CC267" s="223" t="str">
        <f t="shared" ca="1" si="394"/>
        <v>7,03569477002441-2,51741184214048i</v>
      </c>
      <c r="CD267" s="223" t="str">
        <f t="shared" ca="1" si="395"/>
        <v>-1,99301299031688+7,20182355381789i</v>
      </c>
      <c r="CE267" s="223" t="str">
        <f t="shared" ca="1" si="396"/>
        <v>-4,74050835916972-5,77632614873329i</v>
      </c>
      <c r="CF267" s="223" t="str">
        <f t="shared" ca="1" si="397"/>
        <v>7,45226007970909-0,549711728337957i</v>
      </c>
      <c r="CG267" s="223" t="str">
        <f t="shared" ca="1" si="398"/>
        <v>-3,84163643777507+6,40938318091974i</v>
      </c>
      <c r="CH267" s="223" t="str">
        <f t="shared" ca="1" si="399"/>
        <v>-3,02816862107303-6,83143894668221i</v>
      </c>
      <c r="CI267" s="223" t="str">
        <f t="shared" ca="1" si="400"/>
        <v>7,32892503178733+1,45781382842223i</v>
      </c>
      <c r="CJ267" s="223" t="str">
        <f t="shared" ca="1" si="401"/>
        <v>-5,41194151410809+5,15259665875095i</v>
      </c>
      <c r="CK267" s="223" t="str">
        <f t="shared" ca="1" si="402"/>
        <v>-1,09644452118941-7,39162855478086i</v>
      </c>
      <c r="CL267" s="223" t="str">
        <f t="shared" ca="1" si="403"/>
        <v>6,67462498758103+3,35972388077606i</v>
      </c>
      <c r="CM267" s="223" t="str">
        <f t="shared" ca="1" si="404"/>
        <v>-6,59016296379453+3,52251549187919i</v>
      </c>
      <c r="CN267" s="223" t="str">
        <f t="shared" ca="1" si="405"/>
        <v>0,914714647083017-7,41631043001234i</v>
      </c>
      <c r="CO267" s="223" t="str">
        <f t="shared" ca="1" si="406"/>
        <v>5,53676259059844+5,01822909951784i</v>
      </c>
      <c r="CP267" s="223" t="str">
        <f t="shared" ca="1" si="407"/>
        <v>-7,29094115428432+1,63723558618216i</v>
      </c>
      <c r="CQ267" s="223" t="str">
        <f t="shared" ca="1" si="408"/>
        <v>2,85960468896487-6,90369642313073i</v>
      </c>
      <c r="CR267" s="223" t="str">
        <f t="shared" ca="1" si="409"/>
        <v>3,997773546035+6,31317431681723i</v>
      </c>
      <c r="CS267" s="223" t="str">
        <f t="shared" ca="1" si="410"/>
        <v>-7,46350619944875-0,36665854781801i</v>
      </c>
      <c r="CT267" s="223" t="str">
        <f t="shared" ca="1" si="411"/>
        <v>4,59732246664522-5,89092432624771i</v>
      </c>
      <c r="CU267" s="223" t="str">
        <f t="shared" ca="1" si="412"/>
        <v>2,16915432967862+7,15074351196674i</v>
      </c>
      <c r="CV267" s="223" t="str">
        <f t="shared" ca="1" si="413"/>
        <v>-7,09535612960604-2,34398905158705i</v>
      </c>
      <c r="CW267" s="223" t="str">
        <f t="shared" ca="1" si="414"/>
        <v>6,00197403122707-4,45136731896771i</v>
      </c>
      <c r="CX267" s="223" t="str">
        <f t="shared" ca="1" si="415"/>
        <v>0,183384505893514+7,47025658213265i</v>
      </c>
      <c r="CY267" s="223" t="str">
        <f t="shared" ca="1" si="416"/>
        <v>-6,21316263256833-4,15150254500157i</v>
      </c>
      <c r="CZ267" s="223" t="str">
        <f t="shared" ca="1" si="417"/>
        <v>6,97179537099611-2,68931823792855i</v>
      </c>
      <c r="DA267" s="223" t="str">
        <f t="shared" ca="1" si="418"/>
        <v>-1,81567113444978+7,24856548645481i</v>
      </c>
      <c r="DB267" s="223" t="str">
        <f t="shared" ca="1" si="419"/>
        <v>-4,88083874672059-5,65824852833533i</v>
      </c>
      <c r="DC267" s="223" t="str">
        <f t="shared" ca="1" si="420"/>
        <v>7,43652499715516-0,732433783071478i</v>
      </c>
      <c r="DD267" s="223" t="str">
        <f t="shared" ca="1" si="421"/>
        <v>-3,68318527136994+6,50173127225829i</v>
      </c>
      <c r="DE267" s="223" t="str">
        <f t="shared" ca="1" si="422"/>
        <v>-3,1949084976307-6,75506646685768i</v>
      </c>
      <c r="DF267" s="223" t="str">
        <f t="shared" ca="1" si="423"/>
        <v>7,36249423889805+1,27751393812006i</v>
      </c>
      <c r="DG267" s="223" t="str">
        <f t="shared" ca="1" si="424"/>
        <v>-5,28386048641782+5,28386048642188i</v>
      </c>
      <c r="DH267" s="223" t="str">
        <f t="shared" ca="1" si="425"/>
        <v>-1,2775139381186-7,3624942388983i</v>
      </c>
      <c r="DI267" s="223" t="str">
        <f t="shared" ca="1" si="426"/>
        <v>6,75506646685705+3,19490849763205i</v>
      </c>
      <c r="DJ267" s="223" t="str">
        <f t="shared" ca="1" si="427"/>
        <v>-6,50173127225903+3,68318527136865i</v>
      </c>
      <c r="DK267" s="223" t="str">
        <f t="shared" ca="1" si="428"/>
        <v>0,732433783072961-7,43652499715502i</v>
      </c>
      <c r="DL267" s="223" t="str">
        <f t="shared" ca="1" si="429"/>
        <v>5,65824852833436+4,88083874672172i</v>
      </c>
      <c r="DM267" s="223" t="str">
        <f t="shared" ca="1" si="430"/>
        <v>-7,24856548645517+1,81567113444834i</v>
      </c>
      <c r="DN267" s="223" t="str">
        <f t="shared" ca="1" si="431"/>
        <v>2,6893182379232-6,97179537099818i</v>
      </c>
      <c r="DO267" s="223" t="str">
        <f t="shared" ca="1" si="432"/>
        <v>4,15150254500033+6,21316263256916i</v>
      </c>
      <c r="DP267" s="223" t="str">
        <f t="shared" ca="1" si="433"/>
        <v>-7,4702565821326-0,183384505895428i</v>
      </c>
      <c r="DQ267" s="223" t="str">
        <f t="shared" ca="1" si="434"/>
        <v>4,45136731896891-6,00197403122619i</v>
      </c>
      <c r="DR267" s="223" t="str">
        <f t="shared" ca="1" si="435"/>
        <v>2,34398905158563+7,09535612960651i</v>
      </c>
      <c r="DS267" s="223" t="str">
        <f t="shared" ca="1" si="436"/>
        <v>-7,15074351196631-2,16915432968005i</v>
      </c>
      <c r="DT267" s="223" t="str">
        <f t="shared" ca="1" si="437"/>
        <v>5,89092432624863-4,59732246664405i</v>
      </c>
      <c r="DU267" s="223" t="str">
        <f t="shared" ca="1" si="438"/>
        <v>0,366658547816097+7,46350619944884i</v>
      </c>
      <c r="DV267" s="223" t="str">
        <f t="shared" ca="1" si="439"/>
        <v>-6,31317431681621-3,99777354603661i</v>
      </c>
      <c r="DW267" s="223" t="str">
        <f t="shared" ca="1" si="440"/>
        <v>6,90369642312854-2,85960468897016i</v>
      </c>
      <c r="DX267" s="223" t="str">
        <f t="shared" ca="1" si="441"/>
        <v>-1,63723558618361+7,29094115428399i</v>
      </c>
      <c r="DY267" s="223" t="str">
        <f t="shared" ca="1" si="442"/>
        <v>-5,01822909951674-5,53676259059944i</v>
      </c>
      <c r="DZ267" s="223" t="str">
        <f t="shared" ca="1" si="443"/>
        <v>7,41631043001252-0,914714647081538i</v>
      </c>
      <c r="EA267" s="223" t="str">
        <f t="shared" ca="1" si="444"/>
        <v>-3,52251549188051+6,59016296379383i</v>
      </c>
      <c r="EB267" s="223" t="str">
        <f t="shared" ca="1" si="445"/>
        <v>-3,35972388077473-6,6746249875817i</v>
      </c>
      <c r="EC267" s="223" t="str">
        <f t="shared" ca="1" si="446"/>
        <v>7,39162855478063+1,09644452119088i</v>
      </c>
      <c r="ED267" s="223" t="str">
        <f t="shared" ca="1" si="447"/>
        <v>-5,15259665874679+5,41194151411204i</v>
      </c>
      <c r="EE267" s="223" t="str">
        <f t="shared" ca="1" si="448"/>
        <v>-1,45781382842078-7,32892503178762i</v>
      </c>
      <c r="EF267" s="223" t="str">
        <f t="shared" ca="1" si="449"/>
        <v>6,83143894668162+3,02816862107439i</v>
      </c>
      <c r="EG267" s="223" t="str">
        <f t="shared" ca="1" si="450"/>
        <v>-6,40938318092051+3,84163643777379i</v>
      </c>
      <c r="EH267" s="223" t="str">
        <f t="shared" ca="1" si="451"/>
        <v>0,549711728339443-7,45226007970898i</v>
      </c>
      <c r="EI267" s="223" t="str">
        <f t="shared" ca="1" si="452"/>
        <v>5,77632614873234+4,74050835917088i</v>
      </c>
      <c r="EJ267" s="223" t="str">
        <f t="shared" ca="1" si="453"/>
        <v>-7,20182355381829+1,99301299031543i</v>
      </c>
      <c r="EK267" s="223" t="str">
        <f t="shared" ca="1" si="454"/>
        <v>2,51741184213469-7,03569477002648i</v>
      </c>
      <c r="EL267" s="223" t="str">
        <f t="shared" ca="1" si="455"/>
        <v>4,30273083406757+6,10940837147609i</v>
      </c>
      <c r="EM267" s="223" t="str">
        <f t="shared" ca="1" si="456"/>
        <v>-7,47250716158225-3,25896571479811E-12i</v>
      </c>
      <c r="EN267" s="223"/>
      <c r="EO267" s="223"/>
      <c r="EP267" s="223"/>
    </row>
    <row r="268" spans="1:146">
      <c r="A268" s="249">
        <f t="shared" si="323"/>
        <v>3.2812500000000025E-3</v>
      </c>
      <c r="B268" s="248">
        <v>168</v>
      </c>
      <c r="C268" s="247">
        <f t="shared" si="324"/>
        <v>33600</v>
      </c>
      <c r="N268" s="246">
        <f t="shared" ca="1" si="327"/>
        <v>17.471331765620675</v>
      </c>
      <c r="O268" s="223">
        <f t="shared" ca="1" si="328"/>
        <v>7.4713317656206764</v>
      </c>
      <c r="P268" s="223" t="str">
        <f t="shared" ca="1" si="329"/>
        <v>-4,15084952999266+6,2121853265443i</v>
      </c>
      <c r="Q268" s="223" t="str">
        <f t="shared" ca="1" si="330"/>
        <v>-2,85915488440606-6,90261049885835i</v>
      </c>
      <c r="R268" s="223" t="str">
        <f t="shared" ca="1" si="331"/>
        <v>7,32777222072982+1,45758452004435i</v>
      </c>
      <c r="S268" s="223" t="str">
        <f t="shared" ca="1" si="332"/>
        <v>-5,28302935596491+5,28302935596477i</v>
      </c>
      <c r="T268" s="223" t="str">
        <f t="shared" ca="1" si="333"/>
        <v>-1,45758452004414-7,32777222072986i</v>
      </c>
      <c r="U268" s="223" t="str">
        <f t="shared" ca="1" si="334"/>
        <v>6,9026104988583+2,85915488440619i</v>
      </c>
      <c r="V268" s="223" t="str">
        <f t="shared" ca="1" si="335"/>
        <v>-6,21218532654442+4,15084952999248i</v>
      </c>
      <c r="W268" s="223" t="str">
        <f t="shared" ca="1" si="336"/>
        <v>2,08687434316527E-13-7,47133176562068i</v>
      </c>
      <c r="X268" s="223" t="str">
        <f t="shared" ca="1" si="337"/>
        <v>6,21218532654417+4,15084952999285i</v>
      </c>
      <c r="Y268" s="223" t="str">
        <f t="shared" ca="1" si="338"/>
        <v>-6,90261049885846+2,85915488440581i</v>
      </c>
      <c r="Z268" s="223" t="str">
        <f t="shared" ca="1" si="339"/>
        <v>1,45758452004457-7,32777222072977i</v>
      </c>
      <c r="AA268" s="223" t="str">
        <f t="shared" ca="1" si="340"/>
        <v>5,28302935596462+5,28302935596506i</v>
      </c>
      <c r="AB268" s="223" t="str">
        <f t="shared" ca="1" si="341"/>
        <v>-7,32777222072991+1,45758452004391i</v>
      </c>
      <c r="AC268" s="223" t="str">
        <f t="shared" ca="1" si="342"/>
        <v>2,8591548844057-6,9026104988585i</v>
      </c>
      <c r="AD268" s="223" t="str">
        <f t="shared" ca="1" si="343"/>
        <v>4,15084952999229+6,21218532654454i</v>
      </c>
      <c r="AE268" s="223" t="str">
        <f t="shared" ca="1" si="344"/>
        <v>-7,47133176562068+3,25843203119109E-13i</v>
      </c>
      <c r="AF268" s="223" t="str">
        <f t="shared" ca="1" si="345"/>
        <v>4,15084952999241-6,21218532654447i</v>
      </c>
      <c r="AG268" s="223" t="str">
        <f t="shared" ca="1" si="346"/>
        <v>2,85915488440625+6,90261049885827i</v>
      </c>
      <c r="AH268" s="223" t="str">
        <f t="shared" ca="1" si="347"/>
        <v>-7,32777222072989-1,45758452004399i</v>
      </c>
      <c r="AI268" s="223" t="str">
        <f t="shared" ca="1" si="348"/>
        <v>5,28302935596469-5,28302935596499i</v>
      </c>
      <c r="AJ268" s="223" t="str">
        <f t="shared" ca="1" si="349"/>
        <v>1,45758452004443+7,3277722207298i</v>
      </c>
      <c r="AK268" s="223" t="str">
        <f t="shared" ca="1" si="350"/>
        <v>-6,9026104988584-2,85915488440594i</v>
      </c>
      <c r="AL268" s="223" t="str">
        <f t="shared" ca="1" si="351"/>
        <v>6,21218532654422-4,15084952999278i</v>
      </c>
      <c r="AM268" s="223" t="str">
        <f t="shared" ca="1" si="352"/>
        <v>1,17155768802581E-13+7,47133176562068i</v>
      </c>
      <c r="AN268" s="223" t="str">
        <f t="shared" ca="1" si="353"/>
        <v>-6,21218532654394-4,1508495299932i</v>
      </c>
      <c r="AO268" s="223" t="str">
        <f t="shared" ca="1" si="354"/>
        <v>6,9026104988575-2,85915488440812i</v>
      </c>
      <c r="AP268" s="223" t="str">
        <f t="shared" ca="1" si="355"/>
        <v>-1,45758452004649+7,32777222072939i</v>
      </c>
      <c r="AQ268" s="223" t="str">
        <f t="shared" ca="1" si="356"/>
        <v>-5,28302935596538-5,28302935596431i</v>
      </c>
      <c r="AR268" s="223" t="str">
        <f t="shared" ca="1" si="357"/>
        <v>-5,28302935596538-5,28302935596431i</v>
      </c>
      <c r="AS268" s="223" t="str">
        <f t="shared" ca="1" si="358"/>
        <v>-2,85915488440682+6,90261049885804i</v>
      </c>
      <c r="AT268" s="223" t="str">
        <f t="shared" ca="1" si="359"/>
        <v>-4,15084952999446-6,2121853265431i</v>
      </c>
      <c r="AU268" s="223" t="str">
        <f t="shared" ca="1" si="360"/>
        <v>7,47133176562068+2,32118588077043E-12i</v>
      </c>
      <c r="AV268" s="223" t="str">
        <f t="shared" ca="1" si="361"/>
        <v>-4,15084952999205+6,21218532654471i</v>
      </c>
      <c r="AW268" s="223" t="str">
        <f t="shared" ca="1" si="362"/>
        <v>-2,8591548844093-6,90261049885701i</v>
      </c>
      <c r="AX268" s="223" t="str">
        <f t="shared" ca="1" si="363"/>
        <v>7,32777222072966+1,45758452004514i</v>
      </c>
      <c r="AY268" s="223" t="str">
        <f t="shared" ca="1" si="364"/>
        <v>-5,28302935596348+5,2830293559662i</v>
      </c>
      <c r="AZ268" s="223" t="str">
        <f t="shared" ca="1" si="365"/>
        <v>-1,45758452004184-7,32777222073032i</v>
      </c>
      <c r="BA268" s="223" t="str">
        <f t="shared" ca="1" si="366"/>
        <v>6,90261049885857+2,85915488440554i</v>
      </c>
      <c r="BB268" s="223" t="str">
        <f t="shared" ca="1" si="367"/>
        <v>-6,21218532654244+4,15084952999543i</v>
      </c>
      <c r="BC268" s="223" t="str">
        <f t="shared" ca="1" si="368"/>
        <v>1,04343717158264E-12-7,47133176562068i</v>
      </c>
      <c r="BD268" s="223" t="str">
        <f t="shared" ca="1" si="369"/>
        <v>6,21218532654542+4,15084952999099i</v>
      </c>
      <c r="BE268" s="223" t="str">
        <f t="shared" ca="1" si="370"/>
        <v>-6,90261049885937+2,85915488440361i</v>
      </c>
      <c r="BF268" s="223" t="str">
        <f t="shared" ca="1" si="371"/>
        <v>1,45758452004388-7,32777222072992i</v>
      </c>
      <c r="BG268" s="223" t="str">
        <f t="shared" ca="1" si="372"/>
        <v>5,28302935596711+5,28302935596257i</v>
      </c>
      <c r="BH268" s="223" t="str">
        <f t="shared" ca="1" si="373"/>
        <v>-7,32777222073007+1,45758452004309i</v>
      </c>
      <c r="BI268" s="223" t="str">
        <f t="shared" ca="1" si="374"/>
        <v>2,85915488440436-6,90261049885905i</v>
      </c>
      <c r="BJ268" s="223" t="str">
        <f t="shared" ca="1" si="375"/>
        <v>4,15084952999032+6,21218532654587i</v>
      </c>
      <c r="BK268" s="223" t="str">
        <f t="shared" ca="1" si="376"/>
        <v>-7,47133176562068+2,34311537605163E-13i</v>
      </c>
      <c r="BL268" s="223" t="str">
        <f t="shared" ca="1" si="377"/>
        <v>4,15084952998992-6,21218532654613i</v>
      </c>
      <c r="BM268" s="223" t="str">
        <f t="shared" ca="1" si="378"/>
        <v>2,85915488440479+6,90261049885887i</v>
      </c>
      <c r="BN268" s="223" t="str">
        <f t="shared" ca="1" si="379"/>
        <v>-7,32777222073016-1,45758452004263i</v>
      </c>
      <c r="BO268" s="223" t="str">
        <f t="shared" ca="1" si="380"/>
        <v>5,28302935596693-5,28302935596275i</v>
      </c>
      <c r="BP268" s="223" t="str">
        <f t="shared" ca="1" si="381"/>
        <v>1,45758452004434+7,32777222072982i</v>
      </c>
      <c r="BQ268" s="223" t="str">
        <f t="shared" ca="1" si="382"/>
        <v>-6,90261049885955-2,85915488440318i</v>
      </c>
      <c r="BR268" s="223" t="str">
        <f t="shared" ca="1" si="383"/>
        <v>6,21218532654516-4,15084952999138i</v>
      </c>
      <c r="BS268" s="223" t="str">
        <f t="shared" ca="1" si="384"/>
        <v>1,51206024679296E-12+7,47133176562068i</v>
      </c>
      <c r="BT268" s="223" t="str">
        <f t="shared" ca="1" si="385"/>
        <v>-6,21218532654259-4,15084952999522i</v>
      </c>
      <c r="BU268" s="223" t="str">
        <f t="shared" ca="1" si="386"/>
        <v>6,90261049885839-2,85915488440597i</v>
      </c>
      <c r="BV268" s="223" t="str">
        <f t="shared" ca="1" si="387"/>
        <v>-1,45758452004137+7,32777222073041i</v>
      </c>
      <c r="BW268" s="223" t="str">
        <f t="shared" ca="1" si="388"/>
        <v>-5,28302935596366-5,28302935596603i</v>
      </c>
      <c r="BX268" s="223" t="str">
        <f t="shared" ca="1" si="389"/>
        <v>7,32777222072957-1,45758452004559i</v>
      </c>
      <c r="BY268" s="223" t="str">
        <f t="shared" ca="1" si="390"/>
        <v>-2,85915488440906+6,90261049885711i</v>
      </c>
      <c r="BZ268" s="223" t="str">
        <f t="shared" ca="1" si="391"/>
        <v>-4,15084952999244-6,21218532654445i</v>
      </c>
      <c r="CA268" s="223" t="str">
        <f t="shared" ca="1" si="392"/>
        <v>7,47133176562068-2,57746093548015E-12i</v>
      </c>
      <c r="CB268" s="223" t="str">
        <f t="shared" ca="1" si="393"/>
        <v>-4,15084952999416+6,2121853265433i</v>
      </c>
      <c r="CC268" s="223" t="str">
        <f t="shared" ca="1" si="394"/>
        <v>-2,85915488440735-6,90261049885781i</v>
      </c>
      <c r="CD268" s="223" t="str">
        <f t="shared" ca="1" si="395"/>
        <v>7,32777222072917+1,45758452004762i</v>
      </c>
      <c r="CE268" s="223" t="str">
        <f t="shared" ca="1" si="396"/>
        <v>-5,28302935596497+5,28302935596471i</v>
      </c>
      <c r="CF268" s="223" t="str">
        <f t="shared" ca="1" si="397"/>
        <v>-1,45758452004685-7,32777222072933i</v>
      </c>
      <c r="CG268" s="223" t="str">
        <f t="shared" ca="1" si="398"/>
        <v>6,90261049885768+2,85915488440768i</v>
      </c>
      <c r="CH268" s="223" t="str">
        <f t="shared" ca="1" si="399"/>
        <v>-6,21218532654374+4,1508495299935i</v>
      </c>
      <c r="CI268" s="223" t="str">
        <f t="shared" ca="1" si="400"/>
        <v>3,36462305235307E-12-7,47133176562068i</v>
      </c>
      <c r="CJ268" s="223" t="str">
        <f t="shared" ca="1" si="401"/>
        <v>6,21218532654401+4,15084952999309i</v>
      </c>
      <c r="CK268" s="223" t="str">
        <f t="shared" ca="1" si="402"/>
        <v>-6,90261049885733+2,85915488440853i</v>
      </c>
      <c r="CL268" s="223" t="str">
        <f t="shared" ca="1" si="403"/>
        <v>1,45758452004636-7,32777222072942i</v>
      </c>
      <c r="CM268" s="223" t="str">
        <f t="shared" ca="1" si="404"/>
        <v>5,28302935596562+5,28302935596407i</v>
      </c>
      <c r="CN268" s="223" t="str">
        <f t="shared" ca="1" si="405"/>
        <v>-7,32777222073057+1,4575845200406i</v>
      </c>
      <c r="CO268" s="223" t="str">
        <f t="shared" ca="1" si="406"/>
        <v>2,8591548844065-6,90261049885816i</v>
      </c>
      <c r="CP268" s="223" t="str">
        <f t="shared" ca="1" si="407"/>
        <v>4,15084952999456+6,21218532654303i</v>
      </c>
      <c r="CQ268" s="223" t="str">
        <f t="shared" ca="1" si="408"/>
        <v>-7,47133176562068-2,08687434316527E-12i</v>
      </c>
      <c r="CR268" s="223" t="str">
        <f t="shared" ca="1" si="409"/>
        <v>4,15084952999203-6,21218532654472i</v>
      </c>
      <c r="CS268" s="223" t="str">
        <f t="shared" ca="1" si="410"/>
        <v>2,85915488440265+6,90261049885976i</v>
      </c>
      <c r="CT268" s="223" t="str">
        <f t="shared" ca="1" si="411"/>
        <v>-7,32777222072967-1,45758452004512i</v>
      </c>
      <c r="CU268" s="223" t="str">
        <f t="shared" ca="1" si="412"/>
        <v>5,28302935596316-5,28302935596652i</v>
      </c>
      <c r="CV268" s="223" t="str">
        <f t="shared" ca="1" si="413"/>
        <v>1,45758452004186+7,32777222073032i</v>
      </c>
      <c r="CW268" s="223" t="str">
        <f t="shared" ca="1" si="414"/>
        <v>-6,90261049885866-2,85915488440532i</v>
      </c>
      <c r="CX268" s="223" t="str">
        <f t="shared" ca="1" si="415"/>
        <v>6,21218532654656-4,15084952998927i</v>
      </c>
      <c r="CY268" s="223" t="str">
        <f t="shared" ca="1" si="416"/>
        <v>-8,09125633977475E-13+7,47133176562068i</v>
      </c>
      <c r="CZ268" s="223" t="str">
        <f t="shared" ca="1" si="417"/>
        <v>-6,21218532654543-4,15084952999097i</v>
      </c>
      <c r="DA268" s="223" t="str">
        <f t="shared" ca="1" si="418"/>
        <v>6,90261049885928-2,85915488440383i</v>
      </c>
      <c r="DB268" s="223" t="str">
        <f t="shared" ca="1" si="419"/>
        <v>-1,45758452004386+7,32777222072992i</v>
      </c>
      <c r="DC268" s="223" t="str">
        <f t="shared" ca="1" si="420"/>
        <v>-5,28302935596742-5,28302935596226i</v>
      </c>
      <c r="DD268" s="223" t="str">
        <f t="shared" ca="1" si="421"/>
        <v>7,32777222073007-1,45758452004311i</v>
      </c>
      <c r="DE268" s="223" t="str">
        <f t="shared" ca="1" si="422"/>
        <v>-2,85915488440414+6,90261049885914i</v>
      </c>
      <c r="DF268" s="223" t="str">
        <f t="shared" ca="1" si="423"/>
        <v>-4,15084952999033-6,21218532654585i</v>
      </c>
      <c r="DG268" s="223" t="str">
        <f t="shared" ca="1" si="424"/>
        <v>7,47133176562068-4,68623075210326E-13i</v>
      </c>
      <c r="DH268" s="223" t="str">
        <f t="shared" ca="1" si="425"/>
        <v>-4,15084952998991+6,21218532654614i</v>
      </c>
      <c r="DI268" s="223" t="str">
        <f t="shared" ca="1" si="426"/>
        <v>-2,85915488440501-6,90261049885878i</v>
      </c>
      <c r="DJ268" s="223" t="str">
        <f t="shared" ca="1" si="427"/>
        <v>7,32777222073017+1,45758452004261i</v>
      </c>
      <c r="DK268" s="223" t="str">
        <f t="shared" ca="1" si="428"/>
        <v>-5,28302935596676+5,28302935596292i</v>
      </c>
      <c r="DL268" s="223" t="str">
        <f t="shared" ca="1" si="429"/>
        <v>-1,45758452004436-7,32777222072982i</v>
      </c>
      <c r="DM268" s="223" t="str">
        <f t="shared" ca="1" si="430"/>
        <v>6,90261049885964+2,85915488440296i</v>
      </c>
      <c r="DN268" s="223" t="str">
        <f t="shared" ca="1" si="431"/>
        <v>-6,21218532654514+4,15084952999139i</v>
      </c>
      <c r="DO268" s="223" t="str">
        <f t="shared" ca="1" si="432"/>
        <v>-1,74637178439813E-12-7,47133176562068i</v>
      </c>
      <c r="DP268" s="223" t="str">
        <f t="shared" ca="1" si="433"/>
        <v>6,21218532654284+4,15084952999485i</v>
      </c>
      <c r="DQ268" s="223" t="str">
        <f t="shared" ca="1" si="434"/>
        <v>-6,9026104988583+2,85915488440619i</v>
      </c>
      <c r="DR268" s="223" t="str">
        <f t="shared" ca="1" si="435"/>
        <v>1,45758452004136-7,32777222073042i</v>
      </c>
      <c r="DS268" s="223" t="str">
        <f t="shared" ca="1" si="436"/>
        <v>5,28302935596383+5,28302935596586i</v>
      </c>
      <c r="DT268" s="223" t="str">
        <f t="shared" ca="1" si="437"/>
        <v>-7,32777222072957+1,45758452004562i</v>
      </c>
      <c r="DU268" s="223" t="str">
        <f t="shared" ca="1" si="438"/>
        <v>2,85915488440884-6,9026104988572i</v>
      </c>
      <c r="DV268" s="223" t="str">
        <f t="shared" ca="1" si="439"/>
        <v>4,15084952999245+6,21218532654443i</v>
      </c>
      <c r="DW268" s="223" t="str">
        <f t="shared" ca="1" si="440"/>
        <v>-7,47133176562068+3,02412049358593E-12i</v>
      </c>
      <c r="DX268" s="223" t="str">
        <f t="shared" ca="1" si="441"/>
        <v>4,15084952999378-6,21218532654355i</v>
      </c>
      <c r="DY268" s="223" t="str">
        <f t="shared" ca="1" si="442"/>
        <v>2,85915488440737+6,90261049885781i</v>
      </c>
      <c r="DZ268" s="223" t="str">
        <f t="shared" ca="1" si="443"/>
        <v>-7,32777222072926-1,45758452004719i</v>
      </c>
      <c r="EA268" s="223" t="str">
        <f t="shared" ca="1" si="444"/>
        <v>5,28302935596496-5,28302935596473i</v>
      </c>
      <c r="EB268" s="223" t="str">
        <f t="shared" ca="1" si="445"/>
        <v>1,45758452004687+7,32777222072932i</v>
      </c>
      <c r="EC268" s="223" t="str">
        <f t="shared" ca="1" si="446"/>
        <v>-6,90261049885769-2,85915488440766i</v>
      </c>
      <c r="ED268" s="223" t="str">
        <f t="shared" ca="1" si="447"/>
        <v>6,21218532654372-4,15084952999352i</v>
      </c>
      <c r="EE268" s="223" t="str">
        <f t="shared" ca="1" si="448"/>
        <v>-3,34265953524853E-12+7,47133176562068i</v>
      </c>
      <c r="EF268" s="223" t="str">
        <f t="shared" ca="1" si="449"/>
        <v>-6,21218532654425-4,15084952999272i</v>
      </c>
      <c r="EG268" s="223" t="str">
        <f t="shared" ca="1" si="450"/>
        <v>6,90261049885732-2,85915488440855i</v>
      </c>
      <c r="EH268" s="223" t="str">
        <f t="shared" ca="1" si="451"/>
        <v>-1,45758452004593+7,32777222072951i</v>
      </c>
      <c r="EI268" s="223" t="str">
        <f t="shared" ca="1" si="452"/>
        <v>-5,28302935596563-5,28302935596405i</v>
      </c>
      <c r="EJ268" s="223" t="str">
        <f t="shared" ca="1" si="453"/>
        <v>7,32777222073056-1,45758452004063i</v>
      </c>
      <c r="EK268" s="223" t="str">
        <f t="shared" ca="1" si="454"/>
        <v>-2,85915488440648+6,90261049885818i</v>
      </c>
      <c r="EL268" s="223" t="str">
        <f t="shared" ca="1" si="455"/>
        <v>-4,15084952999494-6,21218532654278i</v>
      </c>
      <c r="EM268" s="223" t="str">
        <f t="shared" ca="1" si="456"/>
        <v>7,47133176562068+1,64021478505949E-12i</v>
      </c>
      <c r="EN268" s="223"/>
      <c r="EO268" s="223"/>
      <c r="EP268" s="223"/>
    </row>
    <row r="269" spans="1:146">
      <c r="A269" s="249">
        <f t="shared" si="323"/>
        <v>3.3007812500000025E-3</v>
      </c>
      <c r="B269" s="248">
        <v>169</v>
      </c>
      <c r="C269" s="247">
        <f t="shared" si="324"/>
        <v>33800</v>
      </c>
      <c r="N269" s="246">
        <f t="shared" ca="1" si="327"/>
        <v>17.470046546881274</v>
      </c>
      <c r="O269" s="223">
        <f t="shared" ca="1" si="328"/>
        <v>7.4700465468812753</v>
      </c>
      <c r="P269" s="223" t="str">
        <f t="shared" ca="1" si="329"/>
        <v>-3,99645712302733+6,31109545771389i</v>
      </c>
      <c r="Q269" s="223" t="str">
        <f t="shared" ca="1" si="330"/>
        <v>-3,19385644928039-6,75284209751442i</v>
      </c>
      <c r="R269" s="223" t="str">
        <f t="shared" ca="1" si="331"/>
        <v>7,41386832027941+0,914413441573473i</v>
      </c>
      <c r="S269" s="223" t="str">
        <f t="shared" ca="1" si="332"/>
        <v>-4,73894736173129+5,77442406784546i</v>
      </c>
      <c r="T269" s="223" t="str">
        <f t="shared" ca="1" si="333"/>
        <v>-2,34321720168667-7,0930197066054i</v>
      </c>
      <c r="U269" s="223" t="str">
        <f t="shared" ca="1" si="334"/>
        <v>7,24617861329274+1,81507325384729i</v>
      </c>
      <c r="V269" s="223" t="str">
        <f t="shared" ca="1" si="335"/>
        <v>-5,41015942109053+5,15089996514767i</v>
      </c>
      <c r="W269" s="223" t="str">
        <f t="shared" ca="1" si="336"/>
        <v>-1,45733378630659-7,32651169710812i</v>
      </c>
      <c r="X269" s="223" t="str">
        <f t="shared" ca="1" si="337"/>
        <v>6,96949963520064+2,68843267490764i</v>
      </c>
      <c r="Y269" s="223" t="str">
        <f t="shared" ca="1" si="338"/>
        <v>-5,99999764696619+4,44990153250305i</v>
      </c>
      <c r="Z269" s="223" t="str">
        <f t="shared" ca="1" si="339"/>
        <v>-0,549530714290423-7,44980613215031i</v>
      </c>
      <c r="AA269" s="223" t="str">
        <f t="shared" ca="1" si="340"/>
        <v>6,58799289536664+3,52135556613807i</v>
      </c>
      <c r="AB269" s="223" t="str">
        <f t="shared" ca="1" si="341"/>
        <v>-6,4995903234178+3,68197243883039i</v>
      </c>
      <c r="AC269" s="223" t="str">
        <f t="shared" ca="1" si="342"/>
        <v>0,366537811173278-7,46104854866615i</v>
      </c>
      <c r="AD269" s="223" t="str">
        <f t="shared" ca="1" si="343"/>
        <v>6,10739661026552+4,30131399196689i</v>
      </c>
      <c r="AE269" s="223" t="str">
        <f t="shared" ca="1" si="344"/>
        <v>-6,90142311157018+2,85866305248761i</v>
      </c>
      <c r="AF269" s="223" t="str">
        <f t="shared" ca="1" si="345"/>
        <v>1,27709326678191-7,36006985024688i</v>
      </c>
      <c r="AG269" s="223" t="str">
        <f t="shared" ca="1" si="346"/>
        <v>5,53493939536549+5,0165766516823i</v>
      </c>
      <c r="AH269" s="223" t="str">
        <f t="shared" ca="1" si="347"/>
        <v>-7,19945207226205+1,99235671298455i</v>
      </c>
      <c r="AI269" s="223" t="str">
        <f t="shared" ca="1" si="348"/>
        <v>2,16844005093707-7,14838885050785i</v>
      </c>
      <c r="AJ269" s="223" t="str">
        <f t="shared" ca="1" si="349"/>
        <v>4,87923154002376+5,65638532911348i</v>
      </c>
      <c r="AK269" s="223" t="str">
        <f t="shared" ca="1" si="350"/>
        <v>-7,38919457251851+1,09608347402733i</v>
      </c>
      <c r="AL269" s="223" t="str">
        <f t="shared" ca="1" si="351"/>
        <v>3,02717147833663-6,82918942871832i</v>
      </c>
      <c r="AM269" s="223" t="str">
        <f t="shared" ca="1" si="352"/>
        <v>4,15013550071823+6,21111670621726i</v>
      </c>
      <c r="AN269" s="223" t="str">
        <f t="shared" ca="1" si="353"/>
        <v>-7,46779670852294+0,183324119381168i</v>
      </c>
      <c r="AO269" s="223" t="str">
        <f t="shared" ca="1" si="354"/>
        <v>3,84037142900351-6,40727264129336i</v>
      </c>
      <c r="AP269" s="223" t="str">
        <f t="shared" ca="1" si="355"/>
        <v>3,35861756052581+6,67242710673564i</v>
      </c>
      <c r="AQ269" s="223" t="str">
        <f t="shared" ca="1" si="356"/>
        <v>-7,43407623098687-0,73219260065156i</v>
      </c>
      <c r="AR269" s="223" t="str">
        <f t="shared" ca="1" si="357"/>
        <v>-7,43407623098687-0,73219260065156i</v>
      </c>
      <c r="AS269" s="223" t="str">
        <f t="shared" ca="1" si="358"/>
        <v>2,51658288601035+7,03337799285754i</v>
      </c>
      <c r="AT269" s="223" t="str">
        <f t="shared" ca="1" si="359"/>
        <v>-7,28854032727902-1,6366964624512i</v>
      </c>
      <c r="AU269" s="223" t="str">
        <f t="shared" ca="1" si="360"/>
        <v>5,2821205690777-5,2821205690801i</v>
      </c>
      <c r="AV269" s="223" t="str">
        <f t="shared" ca="1" si="361"/>
        <v>1,6366964624545+7,28854032727828i</v>
      </c>
      <c r="AW269" s="223" t="str">
        <f t="shared" ca="1" si="362"/>
        <v>-7,03337799285617-2,51658288601416i</v>
      </c>
      <c r="AX269" s="223" t="str">
        <f t="shared" ca="1" si="363"/>
        <v>5,88898450943877-4,5958086187485i</v>
      </c>
      <c r="AY269" s="223" t="str">
        <f t="shared" ca="1" si="364"/>
        <v>0,732192600655141+7,43407623098652i</v>
      </c>
      <c r="AZ269" s="223" t="str">
        <f t="shared" ca="1" si="365"/>
        <v>-6,67242710673726-3,35861756052259i</v>
      </c>
      <c r="BA269" s="223" t="str">
        <f t="shared" ca="1" si="366"/>
        <v>6,40727264129533-3,84037142900022i</v>
      </c>
      <c r="BB269" s="223" t="str">
        <f t="shared" ca="1" si="367"/>
        <v>-0,183324119385105+7,46779670852284i</v>
      </c>
      <c r="BC269" s="223" t="str">
        <f t="shared" ca="1" si="368"/>
        <v>-6,21111670621754-4,1501355007178i</v>
      </c>
      <c r="BD269" s="223" t="str">
        <f t="shared" ca="1" si="369"/>
        <v>6,82918942871751-3,02717147833846i</v>
      </c>
      <c r="BE269" s="223" t="str">
        <f t="shared" ca="1" si="370"/>
        <v>-1,09608347402387+7,38919457251903i</v>
      </c>
      <c r="BF269" s="223" t="str">
        <f t="shared" ca="1" si="371"/>
        <v>-5,65638532911236-4,87923154002506i</v>
      </c>
      <c r="BG269" s="223" t="str">
        <f t="shared" ca="1" si="372"/>
        <v>7,14838885050792-2,16844005093685i</v>
      </c>
      <c r="BH269" s="223" t="str">
        <f t="shared" ca="1" si="373"/>
        <v>-1,99235671298333+7,19945207226238i</v>
      </c>
      <c r="BI269" s="223" t="str">
        <f t="shared" ca="1" si="374"/>
        <v>-5,01657665168434-5,53493939536364i</v>
      </c>
      <c r="BJ269" s="223" t="str">
        <f t="shared" ca="1" si="375"/>
        <v>7,36006985024732-1,27709326677939i</v>
      </c>
      <c r="BK269" s="223" t="str">
        <f t="shared" ca="1" si="376"/>
        <v>-2,8586630524886+6,90142311156978i</v>
      </c>
      <c r="BL269" s="223" t="str">
        <f t="shared" ca="1" si="377"/>
        <v>-4,30131399196723-6,10739661026528i</v>
      </c>
      <c r="BM269" s="223" t="str">
        <f t="shared" ca="1" si="378"/>
        <v>7,46104854866604-0,366537811175387i</v>
      </c>
      <c r="BN269" s="223" t="str">
        <f t="shared" ca="1" si="379"/>
        <v>-3,68197243883308+6,49959032341627i</v>
      </c>
      <c r="BO269" s="223" t="str">
        <f t="shared" ca="1" si="380"/>
        <v>-3,52135556613662-6,58799289536741i</v>
      </c>
      <c r="BP269" s="223" t="str">
        <f t="shared" ca="1" si="381"/>
        <v>7,4498061321503+0,549530714290592i</v>
      </c>
      <c r="BQ269" s="223" t="str">
        <f t="shared" ca="1" si="382"/>
        <v>-4,449901532502+5,99999764696697i</v>
      </c>
      <c r="BR269" s="223" t="str">
        <f t="shared" ca="1" si="383"/>
        <v>-2,68843267491095-6,96949963519936i</v>
      </c>
      <c r="BS269" s="223" t="str">
        <f t="shared" ca="1" si="384"/>
        <v>7,32651169710765+1,45733378630899i</v>
      </c>
      <c r="BT269" s="223" t="str">
        <f t="shared" ca="1" si="385"/>
        <v>-5,15089996514837+5,41015942108987i</v>
      </c>
      <c r="BU269" s="223" t="str">
        <f t="shared" ca="1" si="386"/>
        <v>-1,81507325384777-7,24617861329262i</v>
      </c>
      <c r="BV269" s="223" t="str">
        <f t="shared" ca="1" si="387"/>
        <v>7,09301970660625+2,34321720168408i</v>
      </c>
      <c r="BW269" s="223" t="str">
        <f t="shared" ca="1" si="388"/>
        <v>-5,77442406784752+4,73894736172878i</v>
      </c>
      <c r="BX269" s="223" t="str">
        <f t="shared" ca="1" si="389"/>
        <v>-0,91441344157171-7,41386832027962i</v>
      </c>
      <c r="BY269" s="223" t="str">
        <f t="shared" ca="1" si="390"/>
        <v>6,75284209751445+3,19385644928033i</v>
      </c>
      <c r="BZ269" s="223" t="str">
        <f t="shared" ca="1" si="391"/>
        <v>-6,31109545771299+3,99645712302877i</v>
      </c>
      <c r="CA269" s="223" t="str">
        <f t="shared" ca="1" si="392"/>
        <v>-3,38599752949049E-12-7,47004654688128i</v>
      </c>
      <c r="CB269" s="223" t="str">
        <f t="shared" ca="1" si="393"/>
        <v>6,31109545771275+3,99645712302914i</v>
      </c>
      <c r="CC269" s="223" t="str">
        <f t="shared" ca="1" si="394"/>
        <v>-6,75284209751464+3,19385644927992i</v>
      </c>
      <c r="CD269" s="223" t="str">
        <f t="shared" ca="1" si="395"/>
        <v>0,914413441572158-7,41386832027957i</v>
      </c>
      <c r="CE269" s="223" t="str">
        <f t="shared" ca="1" si="396"/>
        <v>5,77442406784724+4,73894736172913i</v>
      </c>
      <c r="CF269" s="223" t="str">
        <f t="shared" ca="1" si="397"/>
        <v>-7,09301970660646+2,34321720168346i</v>
      </c>
      <c r="CG269" s="223" t="str">
        <f t="shared" ca="1" si="398"/>
        <v>1,81507325384841-7,24617861329246i</v>
      </c>
      <c r="CH269" s="223" t="str">
        <f t="shared" ca="1" si="399"/>
        <v>5,1508999651482+5,41015942109002i</v>
      </c>
      <c r="CI269" s="223" t="str">
        <f t="shared" ca="1" si="400"/>
        <v>-7,32651169710769+1,45733378630876i</v>
      </c>
      <c r="CJ269" s="223" t="str">
        <f t="shared" ca="1" si="401"/>
        <v>2,68843267491136-6,9694996351992i</v>
      </c>
      <c r="CK269" s="223" t="str">
        <f t="shared" ca="1" si="402"/>
        <v>4,44990153250164+5,99999764696724i</v>
      </c>
      <c r="CL269" s="223" t="str">
        <f t="shared" ca="1" si="403"/>
        <v>-7,44980613215033+0,549530714290147i</v>
      </c>
      <c r="CM269" s="223" t="str">
        <f t="shared" ca="1" si="404"/>
        <v>3,52135556613701-6,5879928953672i</v>
      </c>
      <c r="CN269" s="223" t="str">
        <f t="shared" ca="1" si="405"/>
        <v>3,68197243883269+6,4995903234165i</v>
      </c>
      <c r="CO269" s="223" t="str">
        <f t="shared" ca="1" si="406"/>
        <v>-7,46104854866603-0,366537811175622i</v>
      </c>
      <c r="CP269" s="223" t="str">
        <f t="shared" ca="1" si="407"/>
        <v>4,30131399196759-6,10739661026502i</v>
      </c>
      <c r="CQ269" s="223" t="str">
        <f t="shared" ca="1" si="408"/>
        <v>2,85866305248819+6,90142311156994i</v>
      </c>
      <c r="CR269" s="223" t="str">
        <f t="shared" ca="1" si="409"/>
        <v>-7,36006985024724-1,27709326677983i</v>
      </c>
      <c r="CS269" s="223" t="str">
        <f t="shared" ca="1" si="410"/>
        <v>5,01657665168482-5,5349393953632i</v>
      </c>
      <c r="CT269" s="223" t="str">
        <f t="shared" ca="1" si="411"/>
        <v>1,9923567129827+7,19945207226256i</v>
      </c>
      <c r="CU269" s="223" t="str">
        <f t="shared" ca="1" si="412"/>
        <v>-7,14838885050772-2,16844005093749i</v>
      </c>
      <c r="CV269" s="223" t="str">
        <f t="shared" ca="1" si="413"/>
        <v>5,65638532911252-4,87923154002488i</v>
      </c>
      <c r="CW269" s="223" t="str">
        <f t="shared" ca="1" si="414"/>
        <v>1,09608347403099+7,38919457251797i</v>
      </c>
      <c r="CX269" s="223" t="str">
        <f t="shared" ca="1" si="415"/>
        <v>-6,82918942871733-3,02717147833887i</v>
      </c>
      <c r="CY269" s="223" t="str">
        <f t="shared" ca="1" si="416"/>
        <v>6,21111670621779-4,15013550071743i</v>
      </c>
      <c r="CZ269" s="223" t="str">
        <f t="shared" ca="1" si="417"/>
        <v>0,183324119384659+7,46779670852285i</v>
      </c>
      <c r="DA269" s="223" t="str">
        <f t="shared" ca="1" si="418"/>
        <v>-6,4072726412951-3,8403714290006i</v>
      </c>
      <c r="DB269" s="223" t="str">
        <f t="shared" ca="1" si="419"/>
        <v>6,67242710673736-3,35861756052238i</v>
      </c>
      <c r="DC269" s="223" t="str">
        <f t="shared" ca="1" si="420"/>
        <v>-0,732192600655374+7,4340762309865i</v>
      </c>
      <c r="DD269" s="223" t="str">
        <f t="shared" ca="1" si="421"/>
        <v>-5,8889845094385-4,59580861874886i</v>
      </c>
      <c r="DE269" s="223" t="str">
        <f t="shared" ca="1" si="422"/>
        <v>7,03337799285632-2,51658288601374i</v>
      </c>
      <c r="DF269" s="223" t="str">
        <f t="shared" ca="1" si="423"/>
        <v>-1,63669646245515+7,28854032727814i</v>
      </c>
      <c r="DG269" s="223" t="str">
        <f t="shared" ca="1" si="424"/>
        <v>-5,28212056907724-5,28212056908056i</v>
      </c>
      <c r="DH269" s="223" t="str">
        <f t="shared" ca="1" si="425"/>
        <v>7,28854032727917-1,63669646245056i</v>
      </c>
      <c r="DI269" s="223" t="str">
        <f t="shared" ca="1" si="426"/>
        <v>-2,51658288601097+7,03337799285731i</v>
      </c>
      <c r="DJ269" s="223" t="str">
        <f t="shared" ca="1" si="427"/>
        <v>-4,59580861875151-5,88898450943644i</v>
      </c>
      <c r="DK269" s="223" t="str">
        <f t="shared" ca="1" si="428"/>
        <v>7,43407623098692-0,732192600651115i</v>
      </c>
      <c r="DL269" s="223" t="str">
        <f t="shared" ca="1" si="429"/>
        <v>-3,3586175605262+6,67242710673544i</v>
      </c>
      <c r="DM269" s="223" t="str">
        <f t="shared" ca="1" si="430"/>
        <v>-3,84037142900312-6,40727264129359i</v>
      </c>
      <c r="DN269" s="223" t="str">
        <f t="shared" ca="1" si="431"/>
        <v>7,46779670852292+0,18332411938172i</v>
      </c>
      <c r="DO269" s="223" t="str">
        <f t="shared" ca="1" si="432"/>
        <v>-4,15013550071499+6,21111670621942i</v>
      </c>
      <c r="DP269" s="223" t="str">
        <f t="shared" ca="1" si="433"/>
        <v>-3,02717147833496-6,82918942871907i</v>
      </c>
      <c r="DQ269" s="223" t="str">
        <f t="shared" ca="1" si="434"/>
        <v>7,38919457251846+1,09608347402766i</v>
      </c>
      <c r="DR269" s="223" t="str">
        <f t="shared" ca="1" si="435"/>
        <v>-4,87923154002233+5,65638532911472i</v>
      </c>
      <c r="DS269" s="223" t="str">
        <f t="shared" ca="1" si="436"/>
        <v>-2,16844005094029-7,14838885050687i</v>
      </c>
      <c r="DT269" s="223" t="str">
        <f t="shared" ca="1" si="437"/>
        <v>7,1994520722613+1,99235671298723i</v>
      </c>
      <c r="DU269" s="223" t="str">
        <f t="shared" ca="1" si="438"/>
        <v>-5,53493939536636+5,01657665168134i</v>
      </c>
      <c r="DV269" s="223" t="str">
        <f t="shared" ca="1" si="439"/>
        <v>-1,27709326678273-7,36006985024674i</v>
      </c>
      <c r="DW269" s="223" t="str">
        <f t="shared" ca="1" si="440"/>
        <v>6,90142311157123+2,85866305248508i</v>
      </c>
      <c r="DX269" s="223" t="str">
        <f t="shared" ca="1" si="441"/>
        <v>-6,10739661026748+4,30131399196409i</v>
      </c>
      <c r="DY269" s="223" t="str">
        <f t="shared" ca="1" si="442"/>
        <v>-0,366537811171348-7,46104854866624i</v>
      </c>
      <c r="DZ269" s="223" t="str">
        <f t="shared" ca="1" si="443"/>
        <v>6,49959032341795+3,68197243883014i</v>
      </c>
      <c r="EA269" s="223" t="str">
        <f t="shared" ca="1" si="444"/>
        <v>-6,58799289536582+3,5213555661396i</v>
      </c>
      <c r="EB269" s="223" t="str">
        <f t="shared" ca="1" si="445"/>
        <v>0,549530714287216-7,44980613215054i</v>
      </c>
      <c r="EC269" s="223" t="str">
        <f t="shared" ca="1" si="446"/>
        <v>5,9999976469647+4,44990153250508i</v>
      </c>
      <c r="ED269" s="223" t="str">
        <f t="shared" ca="1" si="447"/>
        <v>-6,96949963520074+2,68843267490737i</v>
      </c>
      <c r="EE269" s="223" t="str">
        <f t="shared" ca="1" si="448"/>
        <v>1,45733378630546-7,32651169710835i</v>
      </c>
      <c r="EF269" s="223" t="str">
        <f t="shared" ca="1" si="449"/>
        <v>5,41015942109235+5,15089996514576i</v>
      </c>
      <c r="EG269" s="223" t="str">
        <f t="shared" ca="1" si="450"/>
        <v>-7,2461786132936+1,81507325384385i</v>
      </c>
      <c r="EH269" s="223" t="str">
        <f t="shared" ca="1" si="451"/>
        <v>2,34321720168792-7,09301970660498i</v>
      </c>
      <c r="EI269" s="223" t="str">
        <f t="shared" ca="1" si="452"/>
        <v>4,7389473617314+5,77442406784537i</v>
      </c>
      <c r="EJ269" s="223" t="str">
        <f t="shared" ca="1" si="453"/>
        <v>-7,41386832027916+0,914413441575498i</v>
      </c>
      <c r="EK269" s="223" t="str">
        <f t="shared" ca="1" si="454"/>
        <v>3,19385644927727-6,75284209751589i</v>
      </c>
      <c r="EL269" s="223" t="str">
        <f t="shared" ca="1" si="455"/>
        <v>3,99645712302552+6,31109545771504i</v>
      </c>
      <c r="EM269" s="223" t="str">
        <f t="shared" ca="1" si="456"/>
        <v>-7,47004654688128-2,19726974047116E-14i</v>
      </c>
      <c r="EN269" s="223"/>
      <c r="EO269" s="223"/>
      <c r="EP269" s="223"/>
    </row>
    <row r="270" spans="1:146">
      <c r="A270" s="249">
        <f t="shared" si="323"/>
        <v>3.3203125000000025E-3</v>
      </c>
      <c r="B270" s="248">
        <v>170</v>
      </c>
      <c r="C270" s="247">
        <f t="shared" si="324"/>
        <v>34000</v>
      </c>
      <c r="N270" s="246">
        <f t="shared" ca="1" si="327"/>
        <v>17.468636687805748</v>
      </c>
      <c r="O270" s="223">
        <f t="shared" ca="1" si="328"/>
        <v>7.4686366878057484</v>
      </c>
      <c r="P270" s="223" t="str">
        <f t="shared" ca="1" si="329"/>
        <v>-3,83964661658314+6,40606336482865i</v>
      </c>
      <c r="Q270" s="223" t="str">
        <f t="shared" ca="1" si="330"/>
        <v>-3,52069096317057-6,58674951066815i</v>
      </c>
      <c r="R270" s="223" t="str">
        <f t="shared" ca="1" si="331"/>
        <v>7,45964038782762+0,3664686326673i</v>
      </c>
      <c r="S270" s="223" t="str">
        <f t="shared" ca="1" si="332"/>
        <v>-4,14935222498284+6,20994445123851i</v>
      </c>
      <c r="T270" s="223" t="str">
        <f t="shared" ca="1" si="333"/>
        <v>-3,19325365685148-6,7515676000054i</v>
      </c>
      <c r="U270" s="223" t="str">
        <f t="shared" ca="1" si="334"/>
        <v>7,43267316076793+0,732054410298902i</v>
      </c>
      <c r="V270" s="223" t="str">
        <f t="shared" ca="1" si="335"/>
        <v>-4,44906168043261+5,99886523753819i</v>
      </c>
      <c r="W270" s="223" t="str">
        <f t="shared" ca="1" si="336"/>
        <v>-2,85812352277768-6,90012057162648i</v>
      </c>
      <c r="X270" s="223" t="str">
        <f t="shared" ca="1" si="337"/>
        <v>7,38779997303862+1,09587660473642i</v>
      </c>
      <c r="Y270" s="223" t="str">
        <f t="shared" ca="1" si="338"/>
        <v>-4,73805295660242+5,7733342320421i</v>
      </c>
      <c r="Z270" s="223" t="str">
        <f t="shared" ca="1" si="339"/>
        <v>-2,51610791879474-7,03205054841164i</v>
      </c>
      <c r="AA270" s="223" t="str">
        <f t="shared" ca="1" si="340"/>
        <v>7,32512892807937+1,45705873644571i</v>
      </c>
      <c r="AB270" s="223" t="str">
        <f t="shared" ca="1" si="341"/>
        <v>-5,01562984819479+5,53389475869713i</v>
      </c>
      <c r="AC270" s="223" t="str">
        <f t="shared" ca="1" si="342"/>
        <v>-2,16803079045039-7,14703969949076i</v>
      </c>
      <c r="AD270" s="223" t="str">
        <f t="shared" ca="1" si="343"/>
        <v>7,24481100592703+1,8147306860349i</v>
      </c>
      <c r="AE270" s="223" t="str">
        <f t="shared" ca="1" si="344"/>
        <v>-5,28112364816609+5,28112364816607i</v>
      </c>
      <c r="AF270" s="223" t="str">
        <f t="shared" ca="1" si="345"/>
        <v>-1,81473068603482-7,24481100592704i</v>
      </c>
      <c r="AG270" s="223" t="str">
        <f t="shared" ca="1" si="346"/>
        <v>7,14703969949074+2,16803079045047i</v>
      </c>
      <c r="AH270" s="223" t="str">
        <f t="shared" ca="1" si="347"/>
        <v>-5,53389475869718+5,01562984819473i</v>
      </c>
      <c r="AI270" s="223" t="str">
        <f t="shared" ca="1" si="348"/>
        <v>-1,45705873644563-7,32512892807939i</v>
      </c>
      <c r="AJ270" s="223" t="str">
        <f t="shared" ca="1" si="349"/>
        <v>7,03205054841161+2,51610791879481i</v>
      </c>
      <c r="AK270" s="223" t="str">
        <f t="shared" ca="1" si="350"/>
        <v>-5,77333423204215+4,73805295660235i</v>
      </c>
      <c r="AL270" s="223" t="str">
        <f t="shared" ca="1" si="351"/>
        <v>-1,09587660473635-7,38779997303863i</v>
      </c>
      <c r="AM270" s="223" t="str">
        <f t="shared" ca="1" si="352"/>
        <v>6,90012057162758+2,858123522775i</v>
      </c>
      <c r="AN270" s="223" t="str">
        <f t="shared" ca="1" si="353"/>
        <v>-5,99886523753649+4,44906168043491i</v>
      </c>
      <c r="AO270" s="223" t="str">
        <f t="shared" ca="1" si="354"/>
        <v>-0,732054410302493-7,43267316076758i</v>
      </c>
      <c r="AP270" s="223" t="str">
        <f t="shared" ca="1" si="355"/>
        <v>6,75156760000376+3,19325365685493i</v>
      </c>
      <c r="AQ270" s="223" t="str">
        <f t="shared" ca="1" si="356"/>
        <v>-6,20994445124022+4,14935222498028i</v>
      </c>
      <c r="AR270" s="223" t="str">
        <f t="shared" ca="1" si="357"/>
        <v>-6,20994445124022+4,14935222498028i</v>
      </c>
      <c r="AS270" s="223" t="str">
        <f t="shared" ca="1" si="358"/>
        <v>6,58674951066701+3,52069096317271i</v>
      </c>
      <c r="AT270" s="223" t="str">
        <f t="shared" ca="1" si="359"/>
        <v>-6,40606336482971+3,83964661658137i</v>
      </c>
      <c r="AU270" s="223" t="str">
        <f t="shared" ca="1" si="360"/>
        <v>1,51152129058105E-12-7,46863668780575i</v>
      </c>
      <c r="AV270" s="223" t="str">
        <f t="shared" ca="1" si="361"/>
        <v>6,40606336482804+3,83964661658414i</v>
      </c>
      <c r="AW270" s="223" t="str">
        <f t="shared" ca="1" si="362"/>
        <v>-6,58674951066848+3,52069096316995i</v>
      </c>
      <c r="AX270" s="223" t="str">
        <f t="shared" ca="1" si="363"/>
        <v>0,366468632667444-7,45964038782761i</v>
      </c>
      <c r="AY270" s="223" t="str">
        <f t="shared" ca="1" si="364"/>
        <v>6,20994445123848+4,14935222498288i</v>
      </c>
      <c r="AZ270" s="223" t="str">
        <f t="shared" ca="1" si="365"/>
        <v>-6,75156760000514+3,19325365685201i</v>
      </c>
      <c r="BA270" s="223" t="str">
        <f t="shared" ca="1" si="366"/>
        <v>0,732054410298214-7,432673160768i</v>
      </c>
      <c r="BB270" s="223" t="str">
        <f t="shared" ca="1" si="367"/>
        <v>5,99886523753898+4,44906168043154i</v>
      </c>
      <c r="BC270" s="223" t="str">
        <f t="shared" ca="1" si="368"/>
        <v>-6,90012057162594+2,85812352277898i</v>
      </c>
      <c r="BD270" s="223" t="str">
        <f t="shared" ca="1" si="369"/>
        <v>1,09587660473441-7,38779997303892i</v>
      </c>
      <c r="BE270" s="223" t="str">
        <f t="shared" ca="1" si="370"/>
        <v>5,77333423204394+4,73805295660017i</v>
      </c>
      <c r="BF270" s="223" t="str">
        <f t="shared" ca="1" si="371"/>
        <v>-7,0320505484107+2,51610791879736i</v>
      </c>
      <c r="BG270" s="223" t="str">
        <f t="shared" ca="1" si="372"/>
        <v>1,45705873644215-7,32512892808008i</v>
      </c>
      <c r="BH270" s="223" t="str">
        <f t="shared" ca="1" si="373"/>
        <v>5,53389475869451+5,01562984819768i</v>
      </c>
      <c r="BI270" s="223" t="str">
        <f t="shared" ca="1" si="374"/>
        <v>-7,14703969949165+2,16803079044747i</v>
      </c>
      <c r="BJ270" s="223" t="str">
        <f t="shared" ca="1" si="375"/>
        <v>1,81473068603796-7,24481100592626i</v>
      </c>
      <c r="BK270" s="223" t="str">
        <f t="shared" ca="1" si="376"/>
        <v>5,2811236481644+5,28112364816776i</v>
      </c>
      <c r="BL270" s="223" t="str">
        <f t="shared" ca="1" si="377"/>
        <v>-7,24481100592746+1,81473068603315i</v>
      </c>
      <c r="BM270" s="223" t="str">
        <f t="shared" ca="1" si="378"/>
        <v>2,16803079045201-7,14703969949028i</v>
      </c>
      <c r="BN270" s="223" t="str">
        <f t="shared" ca="1" si="379"/>
        <v>5,01562984819416+5,5338947586977i</v>
      </c>
      <c r="BO270" s="223" t="str">
        <f t="shared" ca="1" si="380"/>
        <v>-7,32512892807956+1,45705873644477i</v>
      </c>
      <c r="BP270" s="223" t="str">
        <f t="shared" ca="1" si="381"/>
        <v>2,51610791879484-7,0320505484116i</v>
      </c>
      <c r="BQ270" s="223" t="str">
        <f t="shared" ca="1" si="382"/>
        <v>4,73805295660225+5,77333423204223i</v>
      </c>
      <c r="BR270" s="223" t="str">
        <f t="shared" ca="1" si="383"/>
        <v>-7,38779997303852+1,09587660473706i</v>
      </c>
      <c r="BS270" s="223" t="str">
        <f t="shared" ca="1" si="384"/>
        <v>2,8581235227765-6,90012057162697i</v>
      </c>
      <c r="BT270" s="223" t="str">
        <f t="shared" ca="1" si="385"/>
        <v>4,4490616804337+5,99886523753738i</v>
      </c>
      <c r="BU270" s="223" t="str">
        <f t="shared" ca="1" si="386"/>
        <v>-7,43267316076773+0,732054410300884i</v>
      </c>
      <c r="BV270" s="223" t="str">
        <f t="shared" ca="1" si="387"/>
        <v>3,19325365684959-6,75156760000629i</v>
      </c>
      <c r="BW270" s="223" t="str">
        <f t="shared" ca="1" si="388"/>
        <v>4,14935222498511+6,20994445123699i</v>
      </c>
      <c r="BX270" s="223" t="str">
        <f t="shared" ca="1" si="389"/>
        <v>-7,45964038782748+0,366468632670123i</v>
      </c>
      <c r="BY270" s="223" t="str">
        <f t="shared" ca="1" si="390"/>
        <v>3,52069096316739-6,58674951066984i</v>
      </c>
      <c r="BZ270" s="223" t="str">
        <f t="shared" ca="1" si="391"/>
        <v>3,83964661658007+6,40606336483048i</v>
      </c>
      <c r="CA270" s="223" t="str">
        <f t="shared" ca="1" si="392"/>
        <v>-7,46863668780575-3,0230425811621E-12i</v>
      </c>
      <c r="CB270" s="223" t="str">
        <f t="shared" ca="1" si="393"/>
        <v>3,83964661658562-6,40606336482715i</v>
      </c>
      <c r="CC270" s="223" t="str">
        <f t="shared" ca="1" si="394"/>
        <v>3,52069096316843+6,58674951066929i</v>
      </c>
      <c r="CD270" s="223" t="str">
        <f t="shared" ca="1" si="395"/>
        <v>-7,45964038782754-0,366468632668954i</v>
      </c>
      <c r="CE270" s="223" t="str">
        <f t="shared" ca="1" si="396"/>
        <v>4,14935222498414-6,20994445123765i</v>
      </c>
      <c r="CF270" s="223" t="str">
        <f t="shared" ca="1" si="397"/>
        <v>3,19325365685045+6,75156760000588i</v>
      </c>
      <c r="CG270" s="223" t="str">
        <f t="shared" ca="1" si="398"/>
        <v>-7,43267316076783-0,732054410299929i</v>
      </c>
      <c r="CH270" s="223" t="str">
        <f t="shared" ca="1" si="399"/>
        <v>4,44906168043276-5,99886523753809i</v>
      </c>
      <c r="CI270" s="223" t="str">
        <f t="shared" ca="1" si="400"/>
        <v>2,85812352277758+6,90012057162652i</v>
      </c>
      <c r="CJ270" s="223" t="str">
        <f t="shared" ca="1" si="401"/>
        <v>-7,38779997303872-1,09587660473569i</v>
      </c>
      <c r="CK270" s="223" t="str">
        <f t="shared" ca="1" si="402"/>
        <v>4,73805295660151-5,77333423204284i</v>
      </c>
      <c r="CL270" s="223" t="str">
        <f t="shared" ca="1" si="403"/>
        <v>2,51610791879594+7,03205054841121i</v>
      </c>
      <c r="CM270" s="223" t="str">
        <f t="shared" ca="1" si="404"/>
        <v>-7,32512892807978-1,45705873644362i</v>
      </c>
      <c r="CN270" s="223" t="str">
        <f t="shared" ca="1" si="405"/>
        <v>5,01562984819313-5,53389475869863i</v>
      </c>
      <c r="CO270" s="223" t="str">
        <f t="shared" ca="1" si="406"/>
        <v>2,16803079045293+7,14703969948999i</v>
      </c>
      <c r="CP270" s="223" t="str">
        <f t="shared" ca="1" si="407"/>
        <v>-7,24481100592769-1,81473068603222i</v>
      </c>
      <c r="CQ270" s="223" t="str">
        <f t="shared" ca="1" si="408"/>
        <v>5,28112364816897-5,28112364816319i</v>
      </c>
      <c r="CR270" s="223" t="str">
        <f t="shared" ca="1" si="409"/>
        <v>1,81473068603169+7,24481100592782i</v>
      </c>
      <c r="CS270" s="223" t="str">
        <f t="shared" ca="1" si="410"/>
        <v>-7,14703969948984-2,16803079045346i</v>
      </c>
      <c r="CT270" s="223" t="str">
        <f t="shared" ca="1" si="411"/>
        <v>5,53389475869871-5,01562984819304i</v>
      </c>
      <c r="CU270" s="223" t="str">
        <f t="shared" ca="1" si="412"/>
        <v>1,45705873644309+7,3251289280799i</v>
      </c>
      <c r="CV270" s="223" t="str">
        <f t="shared" ca="1" si="413"/>
        <v>-7,03205054841102-2,51610791879646i</v>
      </c>
      <c r="CW270" s="223" t="str">
        <f t="shared" ca="1" si="414"/>
        <v>5,7733342320432-4,73805295660108i</v>
      </c>
      <c r="CX270" s="223" t="str">
        <f t="shared" ca="1" si="415"/>
        <v>1,09587660473556+7,38779997303875i</v>
      </c>
      <c r="CY270" s="223" t="str">
        <f t="shared" ca="1" si="416"/>
        <v>-6,90012057162631-2,85812352277809i</v>
      </c>
      <c r="CZ270" s="223" t="str">
        <f t="shared" ca="1" si="417"/>
        <v>5,99886523753842-4,44906168043231i</v>
      </c>
      <c r="DA270" s="223" t="str">
        <f t="shared" ca="1" si="418"/>
        <v>0,73205441029938+7,43267316076788i</v>
      </c>
      <c r="DB270" s="223" t="str">
        <f t="shared" ca="1" si="419"/>
        <v>-6,75156760000565-3,19325365685095i</v>
      </c>
      <c r="DC270" s="223" t="str">
        <f t="shared" ca="1" si="420"/>
        <v>6,20994445123795-4,14935222498368i</v>
      </c>
      <c r="DD270" s="223" t="str">
        <f t="shared" ca="1" si="421"/>
        <v>0,366468632668402+7,45964038782757i</v>
      </c>
      <c r="DE270" s="223" t="str">
        <f t="shared" ca="1" si="422"/>
        <v>-6,58674951066904-3,52069096316892i</v>
      </c>
      <c r="DF270" s="223" t="str">
        <f t="shared" ca="1" si="423"/>
        <v>6,40606336482744-3,83964661658515i</v>
      </c>
      <c r="DG270" s="223" t="str">
        <f t="shared" ca="1" si="424"/>
        <v>2,8949358906293E-12+7,46863668780575i</v>
      </c>
      <c r="DH270" s="223" t="str">
        <f t="shared" ca="1" si="425"/>
        <v>-6,4060633648302-3,83964661658055i</v>
      </c>
      <c r="DI270" s="223" t="str">
        <f t="shared" ca="1" si="426"/>
        <v>6,5867495106701-3,52069096316691i</v>
      </c>
      <c r="DJ270" s="223" t="str">
        <f t="shared" ca="1" si="427"/>
        <v>-0,366468632670675+7,45964038782746i</v>
      </c>
      <c r="DK270" s="223" t="str">
        <f t="shared" ca="1" si="428"/>
        <v>-6,20994445123668-4,14935222498557i</v>
      </c>
      <c r="DL270" s="223" t="str">
        <f t="shared" ca="1" si="429"/>
        <v>6,75156760000644-3,19325365684928i</v>
      </c>
      <c r="DM270" s="223" t="str">
        <f t="shared" ca="1" si="430"/>
        <v>-0,732054410301223+7,4326731607677i</v>
      </c>
      <c r="DN270" s="223" t="str">
        <f t="shared" ca="1" si="431"/>
        <v>-5,99886523753706-4,44906168043414i</v>
      </c>
      <c r="DO270" s="223" t="str">
        <f t="shared" ca="1" si="432"/>
        <v>6,90012057162718-2,85812352277599i</v>
      </c>
      <c r="DP270" s="223" t="str">
        <f t="shared" ca="1" si="433"/>
        <v>-1,09587660473739+7,38779997303847i</v>
      </c>
      <c r="DQ270" s="223" t="str">
        <f t="shared" ca="1" si="434"/>
        <v>-5,77333423204202-4,73805295660251i</v>
      </c>
      <c r="DR270" s="223" t="str">
        <f t="shared" ca="1" si="435"/>
        <v>7,03205054841179-2,51610791879431i</v>
      </c>
      <c r="DS270" s="223" t="str">
        <f t="shared" ca="1" si="436"/>
        <v>-1,45705873644532+7,32512892807945i</v>
      </c>
      <c r="DT270" s="223" t="str">
        <f t="shared" ca="1" si="437"/>
        <v>-5,53389475869747-5,01562984819441i</v>
      </c>
      <c r="DU270" s="223" t="str">
        <f t="shared" ca="1" si="438"/>
        <v>7,14703969949038-2,16803079045169i</v>
      </c>
      <c r="DV270" s="223" t="str">
        <f t="shared" ca="1" si="439"/>
        <v>-1,8147306860339+7,24481100592727i</v>
      </c>
      <c r="DW270" s="223" t="str">
        <f t="shared" ca="1" si="440"/>
        <v>-5,28112364816737-5,28112364816479i</v>
      </c>
      <c r="DX270" s="223" t="str">
        <f t="shared" ca="1" si="441"/>
        <v>7,24481100592639-1,81473068603742i</v>
      </c>
      <c r="DY270" s="223" t="str">
        <f t="shared" ca="1" si="442"/>
        <v>-2,1680307904478+7,14703969949155i</v>
      </c>
      <c r="DZ270" s="223" t="str">
        <f t="shared" ca="1" si="443"/>
        <v>-5,01562984819742-5,53389475869474i</v>
      </c>
      <c r="EA270" s="223" t="str">
        <f t="shared" ca="1" si="444"/>
        <v>7,32512892807874-1,45705873644889i</v>
      </c>
      <c r="EB270" s="223" t="str">
        <f t="shared" ca="1" si="445"/>
        <v>-2,51610791879808+7,03205054841045i</v>
      </c>
      <c r="EC270" s="223" t="str">
        <f t="shared" ca="1" si="446"/>
        <v>-4,73805295659975-5,77333423204429i</v>
      </c>
      <c r="ED270" s="223" t="str">
        <f t="shared" ca="1" si="447"/>
        <v>7,387799973039-1,09587660473386i</v>
      </c>
      <c r="EE270" s="223" t="str">
        <f t="shared" ca="1" si="448"/>
        <v>-2,85812352277929+6,90012057162581i</v>
      </c>
      <c r="EF270" s="223" t="str">
        <f t="shared" ca="1" si="449"/>
        <v>-4,44906168043128-5,99886523753918i</v>
      </c>
      <c r="EG270" s="223" t="str">
        <f t="shared" ca="1" si="450"/>
        <v>7,43267316076806-0,732054410297664i</v>
      </c>
      <c r="EH270" s="223" t="str">
        <f t="shared" ca="1" si="451"/>
        <v>-3,19325365685213+6,75156760000509i</v>
      </c>
      <c r="EI270" s="223" t="str">
        <f t="shared" ca="1" si="452"/>
        <v>-4,1493522249826-6,20994445123867i</v>
      </c>
      <c r="EJ270" s="223" t="str">
        <f t="shared" ca="1" si="453"/>
        <v>7,45964038782765-0,36646863266668i</v>
      </c>
      <c r="EK270" s="223" t="str">
        <f t="shared" ca="1" si="454"/>
        <v>-3,52069096317006+6,58674951066843i</v>
      </c>
      <c r="EL270" s="223" t="str">
        <f t="shared" ca="1" si="455"/>
        <v>-3,83964661658367-6,40606336482832i</v>
      </c>
      <c r="EM270" s="223" t="str">
        <f t="shared" ca="1" si="456"/>
        <v>7,46863668780575-7,46600334702034E-13i</v>
      </c>
      <c r="EN270" s="223"/>
      <c r="EO270" s="223"/>
      <c r="EP270" s="223"/>
    </row>
    <row r="271" spans="1:146">
      <c r="A271" s="249">
        <f t="shared" si="323"/>
        <v>3.3398437500000025E-3</v>
      </c>
      <c r="B271" s="248">
        <v>171</v>
      </c>
      <c r="C271" s="247">
        <f t="shared" si="324"/>
        <v>34200</v>
      </c>
      <c r="N271" s="246">
        <f t="shared" ca="1" si="327"/>
        <v>17.467084540858526</v>
      </c>
      <c r="O271" s="223">
        <f t="shared" ca="1" si="328"/>
        <v>7.4670845408585249</v>
      </c>
      <c r="P271" s="223" t="str">
        <f t="shared" ca="1" si="329"/>
        <v>-3,68051247141616+6,49701312050995i</v>
      </c>
      <c r="Q271" s="223" t="str">
        <f t="shared" ca="1" si="330"/>
        <v>-3,83884865357816-6,40473204398509i</v>
      </c>
      <c r="R271" s="223" t="str">
        <f t="shared" ca="1" si="331"/>
        <v>7,46483559460096-0,183251428116785i</v>
      </c>
      <c r="S271" s="223" t="str">
        <f t="shared" ca="1" si="332"/>
        <v>-3,51995928616429+6,58538063927016i</v>
      </c>
      <c r="T271" s="223" t="str">
        <f t="shared" ca="1" si="333"/>
        <v>-3,99487245685523-6,30859299636518i</v>
      </c>
      <c r="U271" s="223" t="str">
        <f t="shared" ca="1" si="334"/>
        <v>7,45809011050938-0,366392472426254i</v>
      </c>
      <c r="V271" s="223" t="str">
        <f t="shared" ca="1" si="335"/>
        <v>-3,35728580905878+6,66978137097618i</v>
      </c>
      <c r="W271" s="223" t="str">
        <f t="shared" ca="1" si="336"/>
        <v>-4,14848989834174-6,20865388821803i</v>
      </c>
      <c r="X271" s="223" t="str">
        <f t="shared" ca="1" si="337"/>
        <v>7,4468521518112-0,549312815609862i</v>
      </c>
      <c r="Y271" s="223" t="str">
        <f t="shared" ca="1" si="338"/>
        <v>-3,19259002851887+6,75016447578355i</v>
      </c>
      <c r="Z271" s="223" t="str">
        <f t="shared" ca="1" si="339"/>
        <v>-4,29960844463617-6,10497491912471i</v>
      </c>
      <c r="AA271" s="223" t="str">
        <f t="shared" ca="1" si="340"/>
        <v>7,43112848783246-0,731902273294243i</v>
      </c>
      <c r="AB271" s="223" t="str">
        <f t="shared" ca="1" si="341"/>
        <v>-3,02597115112374+6,82648153391593i</v>
      </c>
      <c r="AC271" s="223" t="str">
        <f t="shared" ca="1" si="342"/>
        <v>-4,4481370675756-5,99761854142028i</v>
      </c>
      <c r="AD271" s="223" t="str">
        <f t="shared" ca="1" si="343"/>
        <v>7,41092858992051-0,914050860415985i</v>
      </c>
      <c r="AE271" s="223" t="str">
        <f t="shared" ca="1" si="344"/>
        <v>-2,85752954185626+6,89868657483054i</v>
      </c>
      <c r="AF271" s="223" t="str">
        <f t="shared" ca="1" si="345"/>
        <v>-4,59398629907213-5,88664942257188i</v>
      </c>
      <c r="AG271" s="223" t="str">
        <f t="shared" ca="1" si="346"/>
        <v>7,38626462573836-1,09564885747877i</v>
      </c>
      <c r="AH271" s="223" t="str">
        <f t="shared" ca="1" si="347"/>
        <v>-2,68736666364194+6,96673610491128i</v>
      </c>
      <c r="AI271" s="223" t="str">
        <f t="shared" ca="1" si="348"/>
        <v>-4,73706828500291-5,77213440622687i</v>
      </c>
      <c r="AJ271" s="223" t="str">
        <f t="shared" ca="1" si="349"/>
        <v>7,357151451936-1,27658687663803i</v>
      </c>
      <c r="AK271" s="223" t="str">
        <f t="shared" ca="1" si="350"/>
        <v>-2,51558501623723+7,03058913366519i</v>
      </c>
      <c r="AL271" s="223" t="str">
        <f t="shared" ca="1" si="351"/>
        <v>-4,87729683812861-5,65414247195002i</v>
      </c>
      <c r="AM271" s="223" t="str">
        <f t="shared" ca="1" si="352"/>
        <v>7,32360660520018-1,45675592759964i</v>
      </c>
      <c r="AN271" s="223" t="str">
        <f t="shared" ca="1" si="353"/>
        <v>-2,34228807448113+7,09020719841612i</v>
      </c>
      <c r="AO271" s="223" t="str">
        <f t="shared" ca="1" si="354"/>
        <v>-5,01458749001346-5,53274469366958i</v>
      </c>
      <c r="AP271" s="223" t="str">
        <f t="shared" ca="1" si="355"/>
        <v>7,28565029169358-1,6360474832576i</v>
      </c>
      <c r="AQ271" s="223" t="str">
        <f t="shared" ca="1" si="356"/>
        <v>-2,16758022597639+7,1455543874695i</v>
      </c>
      <c r="AR271" s="223" t="str">
        <f t="shared" ca="1" si="357"/>
        <v>-2,16758022597639+7,1455543874695i</v>
      </c>
      <c r="AS271" s="223" t="str">
        <f t="shared" ca="1" si="358"/>
        <v>7,24330537487938-1,81435354508754i</v>
      </c>
      <c r="AT271" s="223" t="str">
        <f t="shared" ca="1" si="359"/>
        <v>-1,99156670818734+7,19659736175147i</v>
      </c>
      <c r="AU271" s="223" t="str">
        <f t="shared" ca="1" si="360"/>
        <v>-5,28002611453607-5,28002611453253i</v>
      </c>
      <c r="AV271" s="223" t="str">
        <f t="shared" ca="1" si="361"/>
        <v>7,19659736175014-1,99156670819216i</v>
      </c>
      <c r="AW271" s="223" t="str">
        <f t="shared" ca="1" si="362"/>
        <v>-1,81435354508989+7,2433053748788i</v>
      </c>
      <c r="AX271" s="223" t="str">
        <f t="shared" ca="1" si="363"/>
        <v>-5,40801419686876-5,14885754190134i</v>
      </c>
      <c r="AY271" s="223" t="str">
        <f t="shared" ca="1" si="364"/>
        <v>7,1455543874702-2,16758022597406i</v>
      </c>
      <c r="AZ271" s="223" t="str">
        <f t="shared" ca="1" si="365"/>
        <v>-1,63604748325997+7,28565029169305i</v>
      </c>
      <c r="BA271" s="223" t="str">
        <f t="shared" ca="1" si="366"/>
        <v>-5,53274469366802-5,01458749001518i</v>
      </c>
      <c r="BB271" s="223" t="str">
        <f t="shared" ca="1" si="367"/>
        <v>7,09020719841686-2,34228807447892i</v>
      </c>
      <c r="BC271" s="223" t="str">
        <f t="shared" ca="1" si="368"/>
        <v>-1,45675592759463+7,32360660520117i</v>
      </c>
      <c r="BD271" s="223" t="str">
        <f t="shared" ca="1" si="369"/>
        <v>-5,65414247195141-4,87729683812699i</v>
      </c>
      <c r="BE271" s="223" t="str">
        <f t="shared" ca="1" si="370"/>
        <v>7,03058913366472-2,51558501623854i</v>
      </c>
      <c r="BF271" s="223" t="str">
        <f t="shared" ca="1" si="371"/>
        <v>-1,27658687663738+7,35715145193611i</v>
      </c>
      <c r="BG271" s="223" t="str">
        <f t="shared" ca="1" si="372"/>
        <v>-5,77213440622681-4,73706828500298i</v>
      </c>
      <c r="BH271" s="223" t="str">
        <f t="shared" ca="1" si="373"/>
        <v>6,96673610491158-2,68736666364115i</v>
      </c>
      <c r="BI271" s="223" t="str">
        <f t="shared" ca="1" si="374"/>
        <v>-1,09564885748033+7,38626462573813i</v>
      </c>
      <c r="BJ271" s="223" t="str">
        <f t="shared" ca="1" si="375"/>
        <v>-5,88664942257-4,59398629907455i</v>
      </c>
      <c r="BK271" s="223" t="str">
        <f t="shared" ca="1" si="376"/>
        <v>6,898686574832-2,85752954185274i</v>
      </c>
      <c r="BL271" s="223" t="str">
        <f t="shared" ca="1" si="377"/>
        <v>-0,914050860413133+7,41092858992086i</v>
      </c>
      <c r="BM271" s="223" t="str">
        <f t="shared" ca="1" si="378"/>
        <v>-5,99761854142155-4,44813706757388i</v>
      </c>
      <c r="BN271" s="223" t="str">
        <f t="shared" ca="1" si="379"/>
        <v>6,82648153391535-3,02597115112507i</v>
      </c>
      <c r="BO271" s="223" t="str">
        <f t="shared" ca="1" si="380"/>
        <v>-0,731902273293542+7,43112848783252i</v>
      </c>
      <c r="BP271" s="223" t="str">
        <f t="shared" ca="1" si="381"/>
        <v>-6,10497491912457-4,29960844463637i</v>
      </c>
      <c r="BQ271" s="223" t="str">
        <f t="shared" ca="1" si="382"/>
        <v>6,75016447578429-3,1925900285173i</v>
      </c>
      <c r="BR271" s="223" t="str">
        <f t="shared" ca="1" si="383"/>
        <v>-0,549312815612334+7,44685215181102i</v>
      </c>
      <c r="BS271" s="223" t="str">
        <f t="shared" ca="1" si="384"/>
        <v>-6,20865388821624-4,14848989834442i</v>
      </c>
      <c r="BT271" s="223" t="str">
        <f t="shared" ca="1" si="385"/>
        <v>6,66978137097463-3,35728580906187i</v>
      </c>
      <c r="BU271" s="223" t="str">
        <f t="shared" ca="1" si="386"/>
        <v>-0,366392472423511+7,45809011050951i</v>
      </c>
      <c r="BV271" s="223" t="str">
        <f t="shared" ca="1" si="387"/>
        <v>-6,30859299636625-3,99487245685353i</v>
      </c>
      <c r="BW271" s="223" t="str">
        <f t="shared" ca="1" si="388"/>
        <v>6,58538063926956-3,5199592861654i</v>
      </c>
      <c r="BX271" s="223" t="str">
        <f t="shared" ca="1" si="389"/>
        <v>-0,183251428117009+7,46483559460096i</v>
      </c>
      <c r="BY271" s="223" t="str">
        <f t="shared" ca="1" si="390"/>
        <v>-6,40473204398483-3,8388486535786i</v>
      </c>
      <c r="BZ271" s="223" t="str">
        <f t="shared" ca="1" si="391"/>
        <v>6,49701312051075-3,68051247141476i</v>
      </c>
      <c r="CA271" s="223" t="str">
        <f t="shared" ca="1" si="392"/>
        <v>-2,21375513242155E-12+7,46708454085852i</v>
      </c>
      <c r="CB271" s="223" t="str">
        <f t="shared" ca="1" si="393"/>
        <v>-6,49701312050836-3,68051247141898i</v>
      </c>
      <c r="CC271" s="223" t="str">
        <f t="shared" ca="1" si="394"/>
        <v>6,4047320439834-3,83884865358099i</v>
      </c>
      <c r="CD271" s="223" t="str">
        <f t="shared" ca="1" si="395"/>
        <v>0,183251428119797+7,46483559460089i</v>
      </c>
      <c r="CE271" s="223" t="str">
        <f t="shared" ca="1" si="396"/>
        <v>-6,58538063927077-3,51995928616312i</v>
      </c>
      <c r="CF271" s="223" t="str">
        <f t="shared" ca="1" si="397"/>
        <v>6,30859299636477-3,99487245685589i</v>
      </c>
      <c r="CG271" s="223" t="str">
        <f t="shared" ca="1" si="398"/>
        <v>0,366392472426084+7,45809011050939i</v>
      </c>
      <c r="CH271" s="223" t="str">
        <f t="shared" ca="1" si="399"/>
        <v>-6,66978137097569-3,35728580905975i</v>
      </c>
      <c r="CI271" s="223" t="str">
        <f t="shared" ca="1" si="400"/>
        <v>6,20865388821894-4,14848989834039i</v>
      </c>
      <c r="CJ271" s="223" t="str">
        <f t="shared" ca="1" si="401"/>
        <v>0,549312815607285+7,44685215181139i</v>
      </c>
      <c r="CK271" s="223" t="str">
        <f t="shared" ca="1" si="402"/>
        <v>-6,75016447578222-3,19259002852169i</v>
      </c>
      <c r="CL271" s="223" t="str">
        <f t="shared" ca="1" si="403"/>
        <v>6,10497491912308-4,29960844463847i</v>
      </c>
      <c r="CM271" s="223" t="str">
        <f t="shared" ca="1" si="404"/>
        <v>0,731902273296106+7,43112848783227i</v>
      </c>
      <c r="CN271" s="223" t="str">
        <f t="shared" ca="1" si="405"/>
        <v>-6,82648153391647-3,02597115112252i</v>
      </c>
      <c r="CO271" s="223" t="str">
        <f t="shared" ca="1" si="406"/>
        <v>5,99761854142002-4,44813706757595i</v>
      </c>
      <c r="CP271" s="223" t="str">
        <f t="shared" ca="1" si="407"/>
        <v>0,914050860415896+7,41092858992052i</v>
      </c>
      <c r="CQ271" s="223" t="str">
        <f t="shared" ca="1" si="408"/>
        <v>-6,89868657483014-2,85752954185722i</v>
      </c>
      <c r="CR271" s="223" t="str">
        <f t="shared" ca="1" si="409"/>
        <v>5,88664942257285-4,59398629907089i</v>
      </c>
      <c r="CS271" s="223" t="str">
        <f t="shared" ca="1" si="410"/>
        <v>1,09564885747553+7,38626462573884i</v>
      </c>
      <c r="CT271" s="223" t="str">
        <f t="shared" ca="1" si="411"/>
        <v>-6,96673610491251-2,68736666363875i</v>
      </c>
      <c r="CU271" s="223" t="str">
        <f t="shared" ca="1" si="412"/>
        <v>5,77213440622504-4,73706828500513i</v>
      </c>
      <c r="CV271" s="223" t="str">
        <f t="shared" ca="1" si="413"/>
        <v>1,27658687663992+7,35715145193567i</v>
      </c>
      <c r="CW271" s="223" t="str">
        <f t="shared" ca="1" si="414"/>
        <v>-7,03058913366566-2,51558501623592i</v>
      </c>
      <c r="CX271" s="223" t="str">
        <f t="shared" ca="1" si="415"/>
        <v>5,65414247194973-4,87729683812894i</v>
      </c>
      <c r="CY271" s="223" t="str">
        <f t="shared" ca="1" si="416"/>
        <v>1,45675592759736+7,32360660520063i</v>
      </c>
      <c r="CZ271" s="223" t="str">
        <f t="shared" ca="1" si="417"/>
        <v>-7,09020719841533-2,34228807448353i</v>
      </c>
      <c r="DA271" s="223" t="str">
        <f t="shared" ca="1" si="418"/>
        <v>5,53274469367114-5,01458749001174i</v>
      </c>
      <c r="DB271" s="223" t="str">
        <f t="shared" ca="1" si="419"/>
        <v>1,63604748325523+7,28565029169411i</v>
      </c>
      <c r="DC271" s="223" t="str">
        <f t="shared" ca="1" si="420"/>
        <v>-7,14555438746885-2,16758022597851i</v>
      </c>
      <c r="DD271" s="223" t="str">
        <f t="shared" ca="1" si="421"/>
        <v>5,40801419686684-5,14885754190336i</v>
      </c>
      <c r="DE271" s="223" t="str">
        <f t="shared" ca="1" si="422"/>
        <v>1,8143535450924+7,24330537487818i</v>
      </c>
      <c r="DF271" s="223" t="str">
        <f t="shared" ca="1" si="423"/>
        <v>-7,19659736175088-1,99156670818947i</v>
      </c>
      <c r="DG271" s="223" t="str">
        <f t="shared" ca="1" si="424"/>
        <v>5,28002611453424-5,28002611453436i</v>
      </c>
      <c r="DH271" s="223" t="str">
        <f t="shared" ca="1" si="425"/>
        <v>1,99156670819003+7,19659736175073i</v>
      </c>
      <c r="DI271" s="223" t="str">
        <f t="shared" ca="1" si="426"/>
        <v>-7,24330537487821-1,81435354509225i</v>
      </c>
      <c r="DJ271" s="223" t="str">
        <f t="shared" ca="1" si="427"/>
        <v>5,14885754190295-5,40801419686724i</v>
      </c>
      <c r="DK271" s="223" t="str">
        <f t="shared" ca="1" si="428"/>
        <v>2,16758022597175+7,1455543874709i</v>
      </c>
      <c r="DL271" s="223" t="str">
        <f t="shared" ca="1" si="429"/>
        <v>-7,28565029169415-1,63604748325509i</v>
      </c>
      <c r="DM271" s="223" t="str">
        <f t="shared" ca="1" si="430"/>
        <v>5,01458749001131-5,53274469367153i</v>
      </c>
      <c r="DN271" s="223" t="str">
        <f t="shared" ca="1" si="431"/>
        <v>2,34228807448368+7,09020719841529i</v>
      </c>
      <c r="DO271" s="223" t="str">
        <f t="shared" ca="1" si="432"/>
        <v>-7,32360660520075-1,45675592759679i</v>
      </c>
      <c r="DP271" s="223" t="str">
        <f t="shared" ca="1" si="433"/>
        <v>4,87729683812883-5,65414247194983i</v>
      </c>
      <c r="DQ271" s="223" t="str">
        <f t="shared" ca="1" si="434"/>
        <v>2,51558501623607+7,03058913366562i</v>
      </c>
      <c r="DR271" s="223" t="str">
        <f t="shared" ca="1" si="435"/>
        <v>-7,3571514519357-1,27658687663977i</v>
      </c>
      <c r="DS271" s="223" t="str">
        <f t="shared" ca="1" si="436"/>
        <v>4,73706828500502-5,77213440622513i</v>
      </c>
      <c r="DT271" s="223" t="str">
        <f t="shared" ca="1" si="437"/>
        <v>2,68736666363889+6,96673610491245i</v>
      </c>
      <c r="DU271" s="223" t="str">
        <f t="shared" ca="1" si="438"/>
        <v>-7,38626462573886-1,09564885747539i</v>
      </c>
      <c r="DV271" s="223" t="str">
        <f t="shared" ca="1" si="439"/>
        <v>4,59398629907077-5,88664942257294i</v>
      </c>
      <c r="DW271" s="223" t="str">
        <f t="shared" ca="1" si="440"/>
        <v>2,85752954185736+6,89868657483008i</v>
      </c>
      <c r="DX271" s="223" t="str">
        <f t="shared" ca="1" si="441"/>
        <v>-7,41092858992054-0,914050860415746i</v>
      </c>
      <c r="DY271" s="223" t="str">
        <f t="shared" ca="1" si="442"/>
        <v>4,44813706757583-5,99761854142011i</v>
      </c>
      <c r="DZ271" s="223" t="str">
        <f t="shared" ca="1" si="443"/>
        <v>3,02597115112265+6,82648153391642i</v>
      </c>
      <c r="EA271" s="223" t="str">
        <f t="shared" ca="1" si="444"/>
        <v>-7,43112848783228-0,731902273295957i</v>
      </c>
      <c r="EB271" s="223" t="str">
        <f t="shared" ca="1" si="445"/>
        <v>4,29960844463835-6,10497491912317i</v>
      </c>
      <c r="EC271" s="223" t="str">
        <f t="shared" ca="1" si="446"/>
        <v>3,1925900285153+6,75016447578524i</v>
      </c>
      <c r="ED271" s="223" t="str">
        <f t="shared" ca="1" si="447"/>
        <v>-7,4468521518114-0,549312815607134i</v>
      </c>
      <c r="EE271" s="223" t="str">
        <f t="shared" ca="1" si="448"/>
        <v>4,14848989834026-6,20865388821902i</v>
      </c>
      <c r="EF271" s="223" t="str">
        <f t="shared" ca="1" si="449"/>
        <v>3,35728580905989+6,66978137097562i</v>
      </c>
      <c r="EG271" s="223" t="str">
        <f t="shared" ca="1" si="450"/>
        <v>-7,45809011050939-0,366392472425934i</v>
      </c>
      <c r="EH271" s="223" t="str">
        <f t="shared" ca="1" si="451"/>
        <v>3,99487245685576-6,30859299636484i</v>
      </c>
      <c r="EI271" s="223" t="str">
        <f t="shared" ca="1" si="452"/>
        <v>3,51995928616363+6,5853806392705i</v>
      </c>
      <c r="EJ271" s="223" t="str">
        <f t="shared" ca="1" si="453"/>
        <v>-7,4648355946009-0,183251428119223i</v>
      </c>
      <c r="EK271" s="223" t="str">
        <f t="shared" ca="1" si="454"/>
        <v>3,83884865358086-6,40473204398347i</v>
      </c>
      <c r="EL271" s="223" t="str">
        <f t="shared" ca="1" si="455"/>
        <v>3,68051247141911+6,49701312050828i</v>
      </c>
      <c r="EM271" s="223" t="str">
        <f t="shared" ca="1" si="456"/>
        <v>-7,46708454085852+2,36376356275827E-12i</v>
      </c>
      <c r="EN271" s="223"/>
      <c r="EO271" s="223"/>
      <c r="EP271" s="223"/>
    </row>
    <row r="272" spans="1:146">
      <c r="A272" s="249">
        <f t="shared" si="323"/>
        <v>3.3593750000000026E-3</v>
      </c>
      <c r="B272" s="248">
        <v>172</v>
      </c>
      <c r="C272" s="247">
        <f t="shared" si="324"/>
        <v>34400</v>
      </c>
      <c r="N272" s="246">
        <f t="shared" ca="1" si="327"/>
        <v>17.465368921853361</v>
      </c>
      <c r="O272" s="223">
        <f t="shared" ca="1" si="328"/>
        <v>7.4653689218533632</v>
      </c>
      <c r="P272" s="223" t="str">
        <f t="shared" ca="1" si="329"/>
        <v>-3,51915054896392+6,58386759838782i</v>
      </c>
      <c r="Q272" s="223" t="str">
        <f t="shared" ca="1" si="330"/>
        <v>-4,14753675149138-6,20722740314888i</v>
      </c>
      <c r="R272" s="223" t="str">
        <f t="shared" ca="1" si="331"/>
        <v>7,42942113000172-0,731734113225578i</v>
      </c>
      <c r="S272" s="223" t="str">
        <f t="shared" ca="1" si="332"/>
        <v>-2,85687300288679+6,89710154954606i</v>
      </c>
      <c r="T272" s="223" t="str">
        <f t="shared" ca="1" si="333"/>
        <v>-4,73597990782764-5,77080821480206i</v>
      </c>
      <c r="U272" s="223" t="str">
        <f t="shared" ca="1" si="334"/>
        <v>7,32192395133352-1,45642122693351i</v>
      </c>
      <c r="V272" s="223" t="str">
        <f t="shared" ca="1" si="335"/>
        <v>-2,16708220806563+7,14391264244317i</v>
      </c>
      <c r="W272" s="223" t="str">
        <f t="shared" ca="1" si="336"/>
        <v>-5,27881298870196-5,27881298870168i</v>
      </c>
      <c r="X272" s="223" t="str">
        <f t="shared" ca="1" si="337"/>
        <v>7,14391264244308-2,16708220806596i</v>
      </c>
      <c r="Y272" s="223" t="str">
        <f t="shared" ca="1" si="338"/>
        <v>-1,4564212269339+7,32192395133345i</v>
      </c>
      <c r="Z272" s="223" t="str">
        <f t="shared" ca="1" si="339"/>
        <v>-5,77080821480182-4,73597990782793i</v>
      </c>
      <c r="AA272" s="223" t="str">
        <f t="shared" ca="1" si="340"/>
        <v>6,89710154954623-2,8568730028864i</v>
      </c>
      <c r="AB272" s="223" t="str">
        <f t="shared" ca="1" si="341"/>
        <v>-0,731734113225242+7,42942113000175i</v>
      </c>
      <c r="AC272" s="223" t="str">
        <f t="shared" ca="1" si="342"/>
        <v>-6,20722740314896-4,14753675149126i</v>
      </c>
      <c r="AD272" s="223" t="str">
        <f t="shared" ca="1" si="343"/>
        <v>6,58386759838774-3,51915054896407i</v>
      </c>
      <c r="AE272" s="223" t="str">
        <f t="shared" ca="1" si="344"/>
        <v>3,91431635252536E-13+7,46536892185336i</v>
      </c>
      <c r="AF272" s="223" t="str">
        <f t="shared" ca="1" si="345"/>
        <v>-6,58386759838768-3,51915054896418i</v>
      </c>
      <c r="AG272" s="223" t="str">
        <f t="shared" ca="1" si="346"/>
        <v>6,207227403149-4,1475367514912i</v>
      </c>
      <c r="AH272" s="223" t="str">
        <f t="shared" ca="1" si="347"/>
        <v>0,731734113225177+7,42942113000176i</v>
      </c>
      <c r="AI272" s="223" t="str">
        <f t="shared" ca="1" si="348"/>
        <v>-6,8971015495462-2,85687300288646i</v>
      </c>
      <c r="AJ272" s="223" t="str">
        <f t="shared" ca="1" si="349"/>
        <v>5,77080821480183-4,73597990782792i</v>
      </c>
      <c r="AK272" s="223" t="str">
        <f t="shared" ca="1" si="350"/>
        <v>1,45642122693316+7,32192395133359i</v>
      </c>
      <c r="AL272" s="223" t="str">
        <f t="shared" ca="1" si="351"/>
        <v>-7,14391264244304-2,16708220806608i</v>
      </c>
      <c r="AM272" s="223" t="str">
        <f t="shared" ca="1" si="352"/>
        <v>5,27881298870096-5,27881298870268i</v>
      </c>
      <c r="AN272" s="223" t="str">
        <f t="shared" ca="1" si="353"/>
        <v>2,16708220806486+7,14391264244341i</v>
      </c>
      <c r="AO272" s="223" t="str">
        <f t="shared" ca="1" si="354"/>
        <v>-7,32192395133294-1,45642122693649i</v>
      </c>
      <c r="AP272" s="223" t="str">
        <f t="shared" ca="1" si="355"/>
        <v>4,73597990782594-5,77080821480345i</v>
      </c>
      <c r="AQ272" s="223" t="str">
        <f t="shared" ca="1" si="356"/>
        <v>2,85687300288676+6,89710154954607i</v>
      </c>
      <c r="AR272" s="223" t="str">
        <f t="shared" ca="1" si="357"/>
        <v>2,85687300288676+6,89710154954607i</v>
      </c>
      <c r="AS272" s="223" t="str">
        <f t="shared" ca="1" si="358"/>
        <v>4,14753675148855-6,20722740315077i</v>
      </c>
      <c r="AT272" s="223" t="str">
        <f t="shared" ca="1" si="359"/>
        <v>3,51915054896503+6,58386759838723i</v>
      </c>
      <c r="AU272" s="223" t="str">
        <f t="shared" ca="1" si="360"/>
        <v>-7,46536892185336-9,14565099796408E-13i</v>
      </c>
      <c r="AV272" s="223" t="str">
        <f t="shared" ca="1" si="361"/>
        <v>3,51915054896645-6,58386759838647i</v>
      </c>
      <c r="AW272" s="223" t="str">
        <f t="shared" ca="1" si="362"/>
        <v>4,14753675149329+6,2072274031476i</v>
      </c>
      <c r="AX272" s="223" t="str">
        <f t="shared" ca="1" si="363"/>
        <v>-7,42942113000172+0,731734113225566i</v>
      </c>
      <c r="AY272" s="223" t="str">
        <f t="shared" ca="1" si="364"/>
        <v>2,85687300288825-6,89710154954545i</v>
      </c>
      <c r="AZ272" s="223" t="str">
        <f t="shared" ca="1" si="365"/>
        <v>4,73597990783052+5,7708082147997i</v>
      </c>
      <c r="BA272" s="223" t="str">
        <f t="shared" ca="1" si="366"/>
        <v>-7,32192395133325+1,4564212269349i</v>
      </c>
      <c r="BB272" s="223" t="str">
        <f t="shared" ca="1" si="367"/>
        <v>2,16708220806651-7,14391264244291i</v>
      </c>
      <c r="BC272" s="223" t="str">
        <f t="shared" ca="1" si="368"/>
        <v>5,27881298869981+5,27881298870383i</v>
      </c>
      <c r="BD272" s="223" t="str">
        <f t="shared" ca="1" si="369"/>
        <v>-7,14391264244246+2,16708220806798i</v>
      </c>
      <c r="BE272" s="223" t="str">
        <f t="shared" ca="1" si="370"/>
        <v>1,45642122693319-7,32192395133359i</v>
      </c>
      <c r="BF272" s="223" t="str">
        <f t="shared" ca="1" si="371"/>
        <v>5,77080821480081+4,73597990782917i</v>
      </c>
      <c r="BG272" s="223" t="str">
        <f t="shared" ca="1" si="372"/>
        <v>-6,89710154954771+2,85687300288281i</v>
      </c>
      <c r="BH272" s="223" t="str">
        <f t="shared" ca="1" si="373"/>
        <v>0,731734113223829-7,42942113000189i</v>
      </c>
      <c r="BI272" s="223" t="str">
        <f t="shared" ca="1" si="374"/>
        <v>6,20722740314845+4,14753675149202i</v>
      </c>
      <c r="BJ272" s="223" t="str">
        <f t="shared" ca="1" si="375"/>
        <v>-6,58386759838914+3,51915054896145i</v>
      </c>
      <c r="BK272" s="223" t="str">
        <f t="shared" ca="1" si="376"/>
        <v>-2,44736618348372E-12-7,46536892185336i</v>
      </c>
      <c r="BL272" s="223" t="str">
        <f t="shared" ca="1" si="377"/>
        <v>6,58386759838805+3,51915054896349i</v>
      </c>
      <c r="BM272" s="223" t="str">
        <f t="shared" ca="1" si="378"/>
        <v>-6,20722740314986+4,14753675148992i</v>
      </c>
      <c r="BN272" s="223" t="str">
        <f t="shared" ca="1" si="379"/>
        <v>-0,731734113228912-7,4294211300014i</v>
      </c>
      <c r="BO272" s="223" t="str">
        <f t="shared" ca="1" si="380"/>
        <v>6,89710154954674+2,85687300288514i</v>
      </c>
      <c r="BP272" s="223" t="str">
        <f t="shared" ca="1" si="381"/>
        <v>-5,77080821480241+4,73597990782721i</v>
      </c>
      <c r="BQ272" s="223" t="str">
        <f t="shared" ca="1" si="382"/>
        <v>-1,45642122693091-7,32192395133404i</v>
      </c>
      <c r="BR272" s="223" t="str">
        <f t="shared" ca="1" si="383"/>
        <v>7,14391264244389+2,16708220806329i</v>
      </c>
      <c r="BS272" s="223" t="str">
        <f t="shared" ca="1" si="384"/>
        <v>-5,27881298870145+5,27881298870219i</v>
      </c>
      <c r="BT272" s="223" t="str">
        <f t="shared" ca="1" si="385"/>
        <v>-2,16708220806409-7,14391264244364i</v>
      </c>
      <c r="BU272" s="223" t="str">
        <f t="shared" ca="1" si="386"/>
        <v>7,32192395133425+1,45642122692989i</v>
      </c>
      <c r="BV272" s="223" t="str">
        <f t="shared" ca="1" si="387"/>
        <v>-4,73597990782657+5,77080821480294i</v>
      </c>
      <c r="BW272" s="223" t="str">
        <f t="shared" ca="1" si="388"/>
        <v>-2,85687300288591-6,89710154954642i</v>
      </c>
      <c r="BX272" s="223" t="str">
        <f t="shared" ca="1" si="389"/>
        <v>7,42942113000147+0,731734113228085i</v>
      </c>
      <c r="BY272" s="223" t="str">
        <f t="shared" ca="1" si="390"/>
        <v>-4,14753675148923+6,20722740315032i</v>
      </c>
      <c r="BZ272" s="223" t="str">
        <f t="shared" ca="1" si="391"/>
        <v>-3,51915054896422-6,58386759838765i</v>
      </c>
      <c r="CA272" s="223" t="str">
        <f t="shared" ca="1" si="392"/>
        <v>7,46536892185336+1,82913019959281E-12i</v>
      </c>
      <c r="CB272" s="223" t="str">
        <f t="shared" ca="1" si="393"/>
        <v>-3,51915054896707+6,58386759838613i</v>
      </c>
      <c r="CC272" s="223" t="str">
        <f t="shared" ca="1" si="394"/>
        <v>-4,14753675149253-6,20722740314811i</v>
      </c>
      <c r="CD272" s="223" t="str">
        <f t="shared" ca="1" si="395"/>
        <v>7,42942113000179-0,731734113224867i</v>
      </c>
      <c r="CE272" s="223" t="str">
        <f t="shared" ca="1" si="396"/>
        <v>-2,8568730028889+6,89710154954519i</v>
      </c>
      <c r="CF272" s="223" t="str">
        <f t="shared" ca="1" si="397"/>
        <v>-4,73597990782998-5,77080821480014i</v>
      </c>
      <c r="CG272" s="223" t="str">
        <f t="shared" ca="1" si="398"/>
        <v>7,32192395133338-1,45642122693421i</v>
      </c>
      <c r="CH272" s="223" t="str">
        <f t="shared" ca="1" si="399"/>
        <v>-2,16708220806718+7,14391264244271i</v>
      </c>
      <c r="CI272" s="223" t="str">
        <f t="shared" ca="1" si="400"/>
        <v>-5,27881298870456-5,27881298869907i</v>
      </c>
      <c r="CJ272" s="223" t="str">
        <f t="shared" ca="1" si="401"/>
        <v>7,14391264244267-2,16708220806731i</v>
      </c>
      <c r="CK272" s="223" t="str">
        <f t="shared" ca="1" si="402"/>
        <v>-1,45642122693408+7,32192395133341i</v>
      </c>
      <c r="CL272" s="223" t="str">
        <f t="shared" ca="1" si="403"/>
        <v>-5,77080821480022-4,73597990782988i</v>
      </c>
      <c r="CM272" s="223" t="str">
        <f t="shared" ca="1" si="404"/>
        <v>6,89710154954514-2,85687300288902i</v>
      </c>
      <c r="CN272" s="223" t="str">
        <f t="shared" ca="1" si="405"/>
        <v>-0,731734113224739+7,4294211300018i</v>
      </c>
      <c r="CO272" s="223" t="str">
        <f t="shared" ca="1" si="406"/>
        <v>-6,20722740314794-4,14753675149278i</v>
      </c>
      <c r="CP272" s="223" t="str">
        <f t="shared" ca="1" si="407"/>
        <v>6,58386759838948-3,51915054896083i</v>
      </c>
      <c r="CQ272" s="223" t="str">
        <f t="shared" ca="1" si="408"/>
        <v>1,53280108368731E-12+7,46536892185336i</v>
      </c>
      <c r="CR272" s="223" t="str">
        <f t="shared" ca="1" si="409"/>
        <v>-6,58386759838772-3,51915054896411i</v>
      </c>
      <c r="CS272" s="223" t="str">
        <f t="shared" ca="1" si="410"/>
        <v>6,20722740315025-4,14753675148933i</v>
      </c>
      <c r="CT272" s="223" t="str">
        <f t="shared" ca="1" si="411"/>
        <v>0,731734113228213+7,42942113000146i</v>
      </c>
      <c r="CU272" s="223" t="str">
        <f t="shared" ca="1" si="412"/>
        <v>-6,89710154954648-2,85687300288579i</v>
      </c>
      <c r="CV272" s="223" t="str">
        <f t="shared" ca="1" si="413"/>
        <v>5,77080821480286-4,73597990782667i</v>
      </c>
      <c r="CW272" s="223" t="str">
        <f t="shared" ca="1" si="414"/>
        <v>1,45642122693001+7,32192395133422i</v>
      </c>
      <c r="CX272" s="223" t="str">
        <f t="shared" ca="1" si="415"/>
        <v>-7,14391264244368-2,16708220806396i</v>
      </c>
      <c r="CY272" s="223" t="str">
        <f t="shared" ca="1" si="416"/>
        <v>5,2788129887021-5,27881298870154i</v>
      </c>
      <c r="CZ272" s="223" t="str">
        <f t="shared" ca="1" si="417"/>
        <v>2,16708220806322+7,14391264244391i</v>
      </c>
      <c r="DA272" s="223" t="str">
        <f t="shared" ca="1" si="418"/>
        <v>-7,32192395133407-1,45642122693078i</v>
      </c>
      <c r="DB272" s="223" t="str">
        <f t="shared" ca="1" si="419"/>
        <v>4,73597990782728-5,77080821480236i</v>
      </c>
      <c r="DC272" s="223" t="str">
        <f t="shared" ca="1" si="420"/>
        <v>2,85687300288507+6,89710154954677i</v>
      </c>
      <c r="DD272" s="223" t="str">
        <f t="shared" ca="1" si="421"/>
        <v>-7,42942113000142-0,731734113228573i</v>
      </c>
      <c r="DE272" s="223" t="str">
        <f t="shared" ca="1" si="422"/>
        <v>4,14753675148999-6,20722740314981i</v>
      </c>
      <c r="DF272" s="223" t="str">
        <f t="shared" ca="1" si="423"/>
        <v>3,51915054896379+6,58386759838789i</v>
      </c>
      <c r="DG272" s="223" t="str">
        <f t="shared" ca="1" si="424"/>
        <v>-7,46536892185336-2,31933820681385E-12i</v>
      </c>
      <c r="DH272" s="223" t="str">
        <f t="shared" ca="1" si="425"/>
        <v>3,51915054896152-6,5838675983891i</v>
      </c>
      <c r="DI272" s="223" t="str">
        <f t="shared" ca="1" si="426"/>
        <v>4,14753675149213+6,20722740314838i</v>
      </c>
      <c r="DJ272" s="223" t="str">
        <f t="shared" ca="1" si="427"/>
        <v>-7,42942113000188+0,731734113223957i</v>
      </c>
      <c r="DK272" s="223" t="str">
        <f t="shared" ca="1" si="428"/>
        <v>2,85687300288974-6,89710154954484i</v>
      </c>
      <c r="DL272" s="223" t="str">
        <f t="shared" ca="1" si="429"/>
        <v>4,73597990782927+5,77080821480072i</v>
      </c>
      <c r="DM272" s="223" t="str">
        <f t="shared" ca="1" si="430"/>
        <v>-7,32192395133356+1,45642122693331i</v>
      </c>
      <c r="DN272" s="223" t="str">
        <f t="shared" ca="1" si="431"/>
        <v>2,16708220806806-7,14391264244244i</v>
      </c>
      <c r="DO272" s="223" t="str">
        <f t="shared" ca="1" si="432"/>
        <v>5,27881298870392+5,27881298869972i</v>
      </c>
      <c r="DP272" s="223" t="str">
        <f t="shared" ca="1" si="433"/>
        <v>-7,14391264244293+2,16708220806643i</v>
      </c>
      <c r="DQ272" s="223" t="str">
        <f t="shared" ca="1" si="434"/>
        <v>1,45642122693498-7,32192395133323i</v>
      </c>
      <c r="DR272" s="223" t="str">
        <f t="shared" ca="1" si="435"/>
        <v>5,77080821479992+4,73597990783026i</v>
      </c>
      <c r="DS272" s="223" t="str">
        <f t="shared" ca="1" si="436"/>
        <v>-6,89710154954549+2,85687300288817i</v>
      </c>
      <c r="DT272" s="223" t="str">
        <f t="shared" ca="1" si="437"/>
        <v>0,73173411322565-7,42942113000171i</v>
      </c>
      <c r="DU272" s="223" t="str">
        <f t="shared" ca="1" si="438"/>
        <v>6,20722740314767+4,14753675149319i</v>
      </c>
      <c r="DV272" s="223" t="str">
        <f t="shared" ca="1" si="439"/>
        <v>-6,5838675983865+3,51915054896638i</v>
      </c>
      <c r="DW272" s="223" t="str">
        <f t="shared" ca="1" si="440"/>
        <v>-1,04259307646628E-12-7,46536892185336i</v>
      </c>
      <c r="DX272" s="223" t="str">
        <f t="shared" ca="1" si="441"/>
        <v>6,58386759838729+3,51915054896492i</v>
      </c>
      <c r="DY272" s="223" t="str">
        <f t="shared" ca="1" si="442"/>
        <v>-6,20722740315076+4,14753675148857i</v>
      </c>
      <c r="DZ272" s="223" t="str">
        <f t="shared" ca="1" si="443"/>
        <v>-0,731734113227302-7,42942113000155i</v>
      </c>
      <c r="EA272" s="223" t="str">
        <f t="shared" ca="1" si="444"/>
        <v>6,89710154954612+2,85687300288664i</v>
      </c>
      <c r="EB272" s="223" t="str">
        <f t="shared" ca="1" si="445"/>
        <v>-5,77080821480344+4,73597990782597i</v>
      </c>
      <c r="EC272" s="223" t="str">
        <f t="shared" ca="1" si="446"/>
        <v>-1,45642122693661-7,32192395133291i</v>
      </c>
      <c r="ED272" s="223" t="str">
        <f t="shared" ca="1" si="447"/>
        <v>7,14391264244342+2,16708220806484i</v>
      </c>
      <c r="EE272" s="223" t="str">
        <f t="shared" ca="1" si="448"/>
        <v>-5,27881298870274+5,2788129887009i</v>
      </c>
      <c r="EF272" s="223" t="str">
        <f t="shared" ca="1" si="449"/>
        <v>-2,16708220806234-7,14391264244417i</v>
      </c>
      <c r="EG272" s="223" t="str">
        <f t="shared" ca="1" si="450"/>
        <v>7,32192395133389+1,45642122693169i</v>
      </c>
      <c r="EH272" s="223" t="str">
        <f t="shared" ca="1" si="451"/>
        <v>-4,73597990782798+5,77080821480178i</v>
      </c>
      <c r="EI272" s="223" t="str">
        <f t="shared" ca="1" si="452"/>
        <v>-2,85687300288422-6,89710154954712i</v>
      </c>
      <c r="EJ272" s="223" t="str">
        <f t="shared" ca="1" si="453"/>
        <v>7,42942113000204+0,731734113222304i</v>
      </c>
      <c r="EK272" s="223" t="str">
        <f t="shared" ca="1" si="454"/>
        <v>-4,14753675149075+6,2072274031493i</v>
      </c>
      <c r="EL272" s="223" t="str">
        <f t="shared" ca="1" si="455"/>
        <v>-3,51915054896261-6,58386759838852i</v>
      </c>
      <c r="EM272" s="223" t="str">
        <f t="shared" ca="1" si="456"/>
        <v>7,46536892185336+3,65826039918562E-12i</v>
      </c>
      <c r="EN272" s="223"/>
      <c r="EO272" s="223"/>
      <c r="EP272" s="223"/>
    </row>
    <row r="273" spans="1:146">
      <c r="A273" s="249">
        <f t="shared" si="323"/>
        <v>3.3789062500000026E-3</v>
      </c>
      <c r="B273" s="248">
        <v>173</v>
      </c>
      <c r="C273" s="247">
        <f t="shared" si="324"/>
        <v>34600</v>
      </c>
      <c r="N273" s="246">
        <f t="shared" ca="1" si="327"/>
        <v>17.463464180284156</v>
      </c>
      <c r="O273" s="223">
        <f t="shared" ca="1" si="328"/>
        <v>7.4634641802841575</v>
      </c>
      <c r="P273" s="223" t="str">
        <f t="shared" ca="1" si="329"/>
        <v>-3,35565805392712+6,66654757693206i</v>
      </c>
      <c r="Q273" s="223" t="str">
        <f t="shared" ca="1" si="330"/>
        <v>-4,44598042129946-5,99471064054025i</v>
      </c>
      <c r="R273" s="223" t="str">
        <f t="shared" ca="1" si="331"/>
        <v>7,35358439160464-1,27596793295649i</v>
      </c>
      <c r="S273" s="223" t="str">
        <f t="shared" ca="1" si="332"/>
        <v>-2,16652929077417+7,14208991840639i</v>
      </c>
      <c r="T273" s="223" t="str">
        <f t="shared" ca="1" si="333"/>
        <v>-5,4053921612837-5,14636115649858i</v>
      </c>
      <c r="U273" s="223" t="str">
        <f t="shared" ca="1" si="334"/>
        <v>7,02718040465268-2,51436535349381i</v>
      </c>
      <c r="V273" s="223" t="str">
        <f t="shared" ca="1" si="335"/>
        <v>-0,913607689633627+7,40733545614258i</v>
      </c>
      <c r="W273" s="223" t="str">
        <f t="shared" ca="1" si="336"/>
        <v>-6,20564366841464-4,14647853377416i</v>
      </c>
      <c r="X273" s="223" t="str">
        <f t="shared" ca="1" si="337"/>
        <v>6,49386309187108-3,67872800223383i</v>
      </c>
      <c r="Y273" s="223" t="str">
        <f t="shared" ca="1" si="338"/>
        <v>0,366214829752916+7,45447411081786i</v>
      </c>
      <c r="Z273" s="223" t="str">
        <f t="shared" ca="1" si="339"/>
        <v>-6,82317176495961-3,02450403144757i</v>
      </c>
      <c r="AA273" s="223" t="str">
        <f t="shared" ca="1" si="340"/>
        <v>5,7693358296578-4,73477155256844i</v>
      </c>
      <c r="AB273" s="223" t="str">
        <f t="shared" ca="1" si="341"/>
        <v>1,63525425776652+7,28211789816954i</v>
      </c>
      <c r="AC273" s="223" t="str">
        <f t="shared" ca="1" si="342"/>
        <v>-7,23979351197369-1,81347386922678i</v>
      </c>
      <c r="AD273" s="223" t="str">
        <f t="shared" ca="1" si="343"/>
        <v>4,87493211692003-5,65140110289531i</v>
      </c>
      <c r="AE273" s="223" t="str">
        <f t="shared" ca="1" si="344"/>
        <v>2,8561440898452+6,8953417977956i</v>
      </c>
      <c r="AF273" s="223" t="str">
        <f t="shared" ca="1" si="345"/>
        <v>-7,44324160076062-0,549046485364565i</v>
      </c>
      <c r="AG273" s="223" t="str">
        <f t="shared" ca="1" si="346"/>
        <v>3,83698741627186-6,40162675714197i</v>
      </c>
      <c r="AH273" s="223" t="str">
        <f t="shared" ca="1" si="347"/>
        <v>3,99293557256434+6,30553432182673i</v>
      </c>
      <c r="AI273" s="223" t="str">
        <f t="shared" ca="1" si="348"/>
        <v>-7,42752556028382+0,731547415903587i</v>
      </c>
      <c r="AJ273" s="223" t="str">
        <f t="shared" ca="1" si="349"/>
        <v>2,68606371384127-6,96335833456601i</v>
      </c>
      <c r="AK273" s="223" t="str">
        <f t="shared" ca="1" si="350"/>
        <v>5,01215620444972+5,53006218342804i</v>
      </c>
      <c r="AL273" s="223" t="str">
        <f t="shared" ca="1" si="351"/>
        <v>-7,19310814487939+1,99060111183897i</v>
      </c>
      <c r="AM273" s="223" t="str">
        <f t="shared" ca="1" si="352"/>
        <v>1,45604963028686-7,32005580883959i</v>
      </c>
      <c r="AN273" s="223" t="str">
        <f t="shared" ca="1" si="353"/>
        <v>5,88379532424441+4,59175893887999i</v>
      </c>
      <c r="AO273" s="223" t="str">
        <f t="shared" ca="1" si="354"/>
        <v>-6,74689170858668+3,19104212491608i</v>
      </c>
      <c r="AP273" s="223" t="str">
        <f t="shared" ca="1" si="355"/>
        <v>0,183162580023031-7,46121632441145i</v>
      </c>
      <c r="AQ273" s="223" t="str">
        <f t="shared" ca="1" si="356"/>
        <v>6,58218776629579+3,51825266000193i</v>
      </c>
      <c r="AR273" s="223" t="str">
        <f t="shared" ca="1" si="357"/>
        <v>6,58218776629579+3,51825266000193i</v>
      </c>
      <c r="AS273" s="223" t="str">
        <f t="shared" ca="1" si="358"/>
        <v>-1,09511764025625-7,38268345010026i</v>
      </c>
      <c r="AT273" s="223" t="str">
        <f t="shared" ca="1" si="359"/>
        <v>7,08676956402627+2,34115243347705i</v>
      </c>
      <c r="AU273" s="223" t="str">
        <f t="shared" ca="1" si="360"/>
        <v>-5,27746613301949+5,27746613302416i</v>
      </c>
      <c r="AV273" s="223" t="str">
        <f t="shared" ca="1" si="361"/>
        <v>-2,34115243347628-7,08676956402653i</v>
      </c>
      <c r="AW273" s="223" t="str">
        <f t="shared" ca="1" si="362"/>
        <v>7,38268345010014+1,09511764025705i</v>
      </c>
      <c r="AX273" s="223" t="str">
        <f t="shared" ca="1" si="363"/>
        <v>-4,29752381136074+6,10201496730155i</v>
      </c>
      <c r="AY273" s="223" t="str">
        <f t="shared" ca="1" si="364"/>
        <v>-3,51825266000113-6,58218776629622i</v>
      </c>
      <c r="AZ273" s="223" t="str">
        <f t="shared" ca="1" si="365"/>
        <v>7,46121632441147-0,183162580022116i</v>
      </c>
      <c r="BA273" s="223" t="str">
        <f t="shared" ca="1" si="366"/>
        <v>-3,1910421249169+6,74689170858629i</v>
      </c>
      <c r="BB273" s="223" t="str">
        <f t="shared" ca="1" si="367"/>
        <v>-4,59175893887927-5,88379532424497i</v>
      </c>
      <c r="BC273" s="223" t="str">
        <f t="shared" ca="1" si="368"/>
        <v>7,32005580883974-1,45604963028607i</v>
      </c>
      <c r="BD273" s="223" t="str">
        <f t="shared" ca="1" si="369"/>
        <v>-1,99060111183617+7,19310814488016i</v>
      </c>
      <c r="BE273" s="223" t="str">
        <f t="shared" ca="1" si="370"/>
        <v>-5,5300621834275-5,01215620445032i</v>
      </c>
      <c r="BF273" s="223" t="str">
        <f t="shared" ca="1" si="371"/>
        <v>6,96335833456493-2,68606371384408i</v>
      </c>
      <c r="BG273" s="223" t="str">
        <f t="shared" ca="1" si="372"/>
        <v>-0,731547415903758+7,4275255602838i</v>
      </c>
      <c r="BH273" s="223" t="str">
        <f t="shared" ca="1" si="373"/>
        <v>-6,30553432182466-3,99293557256763i</v>
      </c>
      <c r="BI273" s="223" t="str">
        <f t="shared" ca="1" si="374"/>
        <v>6,40162675714168-3,83698741627235i</v>
      </c>
      <c r="BJ273" s="223" t="str">
        <f t="shared" ca="1" si="375"/>
        <v>0,549046485361537+7,44324160076084i</v>
      </c>
      <c r="BK273" s="223" t="str">
        <f t="shared" ca="1" si="376"/>
        <v>-6,89534179779614-2,85614408984389i</v>
      </c>
      <c r="BL273" s="223" t="str">
        <f t="shared" ca="1" si="377"/>
        <v>5,6514011028968-4,87493211691829i</v>
      </c>
      <c r="BM273" s="223" t="str">
        <f t="shared" ca="1" si="378"/>
        <v>1,81347386922892+7,23979351197315i</v>
      </c>
      <c r="BN273" s="223" t="str">
        <f t="shared" ca="1" si="379"/>
        <v>-7,28211789816917-1,63525425776818i</v>
      </c>
      <c r="BO273" s="223" t="str">
        <f t="shared" ca="1" si="380"/>
        <v>4,73477155256628-5,76933582965958i</v>
      </c>
      <c r="BP273" s="223" t="str">
        <f t="shared" ca="1" si="381"/>
        <v>3,02450403144674+6,82317176495998i</v>
      </c>
      <c r="BQ273" s="223" t="str">
        <f t="shared" ca="1" si="382"/>
        <v>-7,45447411081803-0,366214829749327i</v>
      </c>
      <c r="BR273" s="223" t="str">
        <f t="shared" ca="1" si="383"/>
        <v>3,67872800223393-6,49386309187102i</v>
      </c>
      <c r="BS273" s="223" t="str">
        <f t="shared" ca="1" si="384"/>
        <v>4,14647853377102+6,20564366841674i</v>
      </c>
      <c r="BT273" s="223" t="str">
        <f t="shared" ca="1" si="385"/>
        <v>-7,40733545614249+0,913607689634329i</v>
      </c>
      <c r="BU273" s="223" t="str">
        <f t="shared" ca="1" si="386"/>
        <v>2,51436535349682-7,0271804046516i</v>
      </c>
      <c r="BV273" s="223" t="str">
        <f t="shared" ca="1" si="387"/>
        <v>5,14636115649952+5,40539216128281i</v>
      </c>
      <c r="BW273" s="223" t="str">
        <f t="shared" ca="1" si="388"/>
        <v>-7,14208991840709+2,16652929077187i</v>
      </c>
      <c r="BX273" s="223" t="str">
        <f t="shared" ca="1" si="389"/>
        <v>1,27596793295444-7,353584391605i</v>
      </c>
      <c r="BY273" s="223" t="str">
        <f t="shared" ca="1" si="390"/>
        <v>5,99471064053934+4,44598042130069i</v>
      </c>
      <c r="BZ273" s="223" t="str">
        <f t="shared" ca="1" si="391"/>
        <v>-6,66654757693103+3,35565805392917i</v>
      </c>
      <c r="CA273" s="223" t="str">
        <f t="shared" ca="1" si="392"/>
        <v>1,02039638701653E-12-7,46346418028416i</v>
      </c>
      <c r="CB273" s="223" t="str">
        <f t="shared" ca="1" si="393"/>
        <v>6,66654757693354+3,35565805392417i</v>
      </c>
      <c r="CC273" s="223" t="str">
        <f t="shared" ca="1" si="394"/>
        <v>-5,99471064054031+4,44598042129939i</v>
      </c>
      <c r="CD273" s="223" t="str">
        <f t="shared" ca="1" si="395"/>
        <v>-1,27596793295285-7,35358439160527i</v>
      </c>
      <c r="CE273" s="223" t="str">
        <f t="shared" ca="1" si="396"/>
        <v>7,14208991840656+2,16652929077362i</v>
      </c>
      <c r="CF273" s="223" t="str">
        <f t="shared" ca="1" si="397"/>
        <v>-5,14636115650084+5,40539216128155i</v>
      </c>
      <c r="CG273" s="223" t="str">
        <f t="shared" ca="1" si="398"/>
        <v>-2,5143653534953-7,02718040465215i</v>
      </c>
      <c r="CH273" s="223" t="str">
        <f t="shared" ca="1" si="399"/>
        <v>7,40733545614227+0,913607689636143i</v>
      </c>
      <c r="CI273" s="223" t="str">
        <f t="shared" ca="1" si="400"/>
        <v>-4,14647853377236+6,20564366841585i</v>
      </c>
      <c r="CJ273" s="223" t="str">
        <f t="shared" ca="1" si="401"/>
        <v>-3,67872800223252-6,49386309187182i</v>
      </c>
      <c r="CK273" s="223" t="str">
        <f t="shared" ca="1" si="402"/>
        <v>7,45447411081776-0,366214829754917i</v>
      </c>
      <c r="CL273" s="223" t="str">
        <f t="shared" ca="1" si="403"/>
        <v>-3,02450403144841+6,82317176495924i</v>
      </c>
      <c r="CM273" s="223" t="str">
        <f t="shared" ca="1" si="404"/>
        <v>-4,73477155257077-5,7693358296559i</v>
      </c>
      <c r="CN273" s="223" t="str">
        <f t="shared" ca="1" si="405"/>
        <v>7,28211789816952-1,63525425776661i</v>
      </c>
      <c r="CO273" s="223" t="str">
        <f t="shared" ca="1" si="406"/>
        <v>-1,8134738692307+7,23979351197271i</v>
      </c>
      <c r="CP273" s="223" t="str">
        <f t="shared" ca="1" si="407"/>
        <v>-5,65140110289575-4,87493211691952i</v>
      </c>
      <c r="CQ273" s="223" t="str">
        <f t="shared" ca="1" si="408"/>
        <v>6,89534179779676-2,85614408984239i</v>
      </c>
      <c r="CR273" s="223" t="str">
        <f t="shared" ca="1" si="409"/>
        <v>-0,549046485363361+7,44324160076071i</v>
      </c>
      <c r="CS273" s="223" t="str">
        <f t="shared" ca="1" si="410"/>
        <v>-6,40162675714074-3,83698741627392i</v>
      </c>
      <c r="CT273" s="223" t="str">
        <f t="shared" ca="1" si="411"/>
        <v>6,30553432182552-3,99293557256626i</v>
      </c>
      <c r="CU273" s="223" t="str">
        <f t="shared" ca="1" si="412"/>
        <v>0,731547415902149+7,42752556028396i</v>
      </c>
      <c r="CV273" s="223" t="str">
        <f t="shared" ca="1" si="413"/>
        <v>-6,96335833456702-2,68606371383866i</v>
      </c>
      <c r="CW273" s="223" t="str">
        <f t="shared" ca="1" si="414"/>
        <v>5,53006218342859-5,01215620444911i</v>
      </c>
      <c r="CX273" s="223" t="str">
        <f t="shared" ca="1" si="415"/>
        <v>1,99060111184157+7,19310814487866i</v>
      </c>
      <c r="CY273" s="223" t="str">
        <f t="shared" ca="1" si="416"/>
        <v>-7,32005580883939-1,45604963028786i</v>
      </c>
      <c r="CZ273" s="223" t="str">
        <f t="shared" ca="1" si="417"/>
        <v>4,59175893888071-5,88379532424385i</v>
      </c>
      <c r="DA273" s="223" t="str">
        <f t="shared" ca="1" si="418"/>
        <v>3,19104212491545+6,74689170858698i</v>
      </c>
      <c r="DB273" s="223" t="str">
        <f t="shared" ca="1" si="419"/>
        <v>-7,46121632441144-0,183162580023732i</v>
      </c>
      <c r="DC273" s="223" t="str">
        <f t="shared" ca="1" si="420"/>
        <v>3,51825266000274-6,58218776629536i</v>
      </c>
      <c r="DD273" s="223" t="str">
        <f t="shared" ca="1" si="421"/>
        <v>4,29752381135942+6,10201496730248i</v>
      </c>
      <c r="DE273" s="223" t="str">
        <f t="shared" ca="1" si="422"/>
        <v>-7,38268345010041+1,09511764025524i</v>
      </c>
      <c r="DF273" s="223" t="str">
        <f t="shared" ca="1" si="423"/>
        <v>2,34115243347802-7,08676956402596i</v>
      </c>
      <c r="DG273" s="223" t="str">
        <f t="shared" ca="1" si="424"/>
        <v>5,27746613302359+5,27746613302006i</v>
      </c>
      <c r="DH273" s="223" t="str">
        <f t="shared" ca="1" si="425"/>
        <v>-7,08676956402678+2,34115243347551i</v>
      </c>
      <c r="DI273" s="223" t="str">
        <f t="shared" ca="1" si="426"/>
        <v>1,09511764025072-7,38268345010108i</v>
      </c>
      <c r="DJ273" s="223" t="str">
        <f t="shared" ca="1" si="427"/>
        <v>6,10201496730097+4,29752381136157i</v>
      </c>
      <c r="DK273" s="223" t="str">
        <f t="shared" ca="1" si="428"/>
        <v>-6,58218776629301+3,51825266000715i</v>
      </c>
      <c r="DL273" s="223" t="str">
        <f t="shared" ca="1" si="429"/>
        <v>-0,183162580021521-7,46121632441149i</v>
      </c>
      <c r="DM273" s="223" t="str">
        <f t="shared" ca="1" si="430"/>
        <v>6,74689170858585+3,19104212491783i</v>
      </c>
      <c r="DN273" s="223" t="str">
        <f t="shared" ca="1" si="431"/>
        <v>-5,88379532424547+4,59175893887863i</v>
      </c>
      <c r="DO273" s="223" t="str">
        <f t="shared" ca="1" si="432"/>
        <v>-1,45604963028528-7,3200558088399i</v>
      </c>
      <c r="DP273" s="223" t="str">
        <f t="shared" ca="1" si="433"/>
        <v>7,19310814487989+1,99060111183716i</v>
      </c>
      <c r="DQ273" s="223" t="str">
        <f t="shared" ca="1" si="434"/>
        <v>-5,01215620445107+5,53006218342681i</v>
      </c>
      <c r="DR273" s="223" t="str">
        <f t="shared" ca="1" si="435"/>
        <v>-2,68606371384333-6,96335833456522i</v>
      </c>
      <c r="DS273" s="223" t="str">
        <f t="shared" ca="1" si="436"/>
        <v>7,42752556028374+0,731547415904352i</v>
      </c>
      <c r="DT273" s="223" t="str">
        <f t="shared" ca="1" si="437"/>
        <v>-3,99293557256204+6,30553432182819i</v>
      </c>
      <c r="DU273" s="223" t="str">
        <f t="shared" ca="1" si="438"/>
        <v>-3,83698741627166-6,4016267571421i</v>
      </c>
      <c r="DV273" s="223" t="str">
        <f t="shared" ca="1" si="439"/>
        <v>7,4432416007609-0,549046485360731i</v>
      </c>
      <c r="DW273" s="223" t="str">
        <f t="shared" ca="1" si="440"/>
        <v>-2,85614408984483+6,89534179779575i</v>
      </c>
      <c r="DX273" s="223" t="str">
        <f t="shared" ca="1" si="441"/>
        <v>-4,87493211691752-5,65140110289747i</v>
      </c>
      <c r="DY273" s="223" t="str">
        <f t="shared" ca="1" si="442"/>
        <v>7,23979351197335-1,81347386922814i</v>
      </c>
      <c r="DZ273" s="223" t="str">
        <f t="shared" ca="1" si="443"/>
        <v>-1,63525425776876+7,28211789816903i</v>
      </c>
      <c r="EA273" s="223" t="str">
        <f t="shared" ca="1" si="444"/>
        <v>-5,76933582965907-4,7347715525669i</v>
      </c>
      <c r="EB273" s="223" t="str">
        <f t="shared" ca="1" si="445"/>
        <v>6,82317176496031-3,024504031446i</v>
      </c>
      <c r="EC273" s="223" t="str">
        <f t="shared" ca="1" si="446"/>
        <v>-0,366214829750347+7,45447411081799i</v>
      </c>
      <c r="ED273" s="223" t="str">
        <f t="shared" ca="1" si="447"/>
        <v>-6,49386309187052-3,67872800223482i</v>
      </c>
      <c r="EE273" s="223" t="str">
        <f t="shared" ca="1" si="448"/>
        <v>6,20564366841307-4,14647853377652i</v>
      </c>
      <c r="EF273" s="223" t="str">
        <f t="shared" ca="1" si="449"/>
        <v>0,913607689633105+7,40733545614265i</v>
      </c>
      <c r="EG273" s="223" t="str">
        <f t="shared" ca="1" si="450"/>
        <v>-7,02718040465383-2,51436535349059i</v>
      </c>
      <c r="EH273" s="223" t="str">
        <f t="shared" ca="1" si="451"/>
        <v>5,40539216128336-5,14636115649893i</v>
      </c>
      <c r="EI273" s="223" t="str">
        <f t="shared" ca="1" si="452"/>
        <v>2,16652929077109+7,14208991840733i</v>
      </c>
      <c r="EJ273" s="223" t="str">
        <f t="shared" ca="1" si="453"/>
        <v>-7,35358439160489-1,27596793295503i</v>
      </c>
      <c r="EK273" s="223" t="str">
        <f t="shared" ca="1" si="454"/>
        <v>4,44598042130117-5,99471064053898i</v>
      </c>
      <c r="EL273" s="223" t="str">
        <f t="shared" ca="1" si="455"/>
        <v>3,35565805392826+6,66654757693148i</v>
      </c>
      <c r="EM273" s="223" t="str">
        <f t="shared" ca="1" si="456"/>
        <v>-7,46346418028416-2,04079277403307E-12i</v>
      </c>
      <c r="EN273" s="223"/>
      <c r="EO273" s="223"/>
      <c r="EP273" s="223"/>
    </row>
    <row r="274" spans="1:146">
      <c r="A274" s="249">
        <f t="shared" si="323"/>
        <v>3.3984375000000026E-3</v>
      </c>
      <c r="B274" s="248">
        <v>174</v>
      </c>
      <c r="C274" s="247">
        <f t="shared" si="324"/>
        <v>34800</v>
      </c>
      <c r="N274" s="246">
        <f t="shared" ca="1" si="327"/>
        <v>17.46133896003289</v>
      </c>
      <c r="O274" s="223">
        <f t="shared" ca="1" si="328"/>
        <v>7.4613389600328901</v>
      </c>
      <c r="P274" s="223" t="str">
        <f t="shared" ca="1" si="329"/>
        <v>-3,1901334761719+6,74497053223452i</v>
      </c>
      <c r="Q274" s="223" t="str">
        <f t="shared" ca="1" si="330"/>
        <v>-4,73342332711342-5,76769301218808i</v>
      </c>
      <c r="R274" s="223" t="str">
        <f t="shared" ca="1" si="331"/>
        <v>7,23773198190993-1,8129574828282i</v>
      </c>
      <c r="S274" s="223" t="str">
        <f t="shared" ca="1" si="332"/>
        <v>-1,45563502038431+7,3179714240994i</v>
      </c>
      <c r="T274" s="223" t="str">
        <f t="shared" ca="1" si="333"/>
        <v>-5,99300364762827-4,44471442907404i</v>
      </c>
      <c r="U274" s="223" t="str">
        <f t="shared" ca="1" si="334"/>
        <v>6,58031348936403-3,51725083811184i</v>
      </c>
      <c r="V274" s="223" t="str">
        <f t="shared" ca="1" si="335"/>
        <v>0,366110550137545+7,45235145048747i</v>
      </c>
      <c r="W274" s="223" t="str">
        <f t="shared" ca="1" si="336"/>
        <v>-6,89337835030342-2,85533080326478i</v>
      </c>
      <c r="X274" s="223" t="str">
        <f t="shared" ca="1" si="337"/>
        <v>5,52848749909129-5,0107289937589i</v>
      </c>
      <c r="Y274" s="223" t="str">
        <f t="shared" ca="1" si="338"/>
        <v>2,16591237189964+7,14005620942558i</v>
      </c>
      <c r="Z274" s="223" t="str">
        <f t="shared" ca="1" si="339"/>
        <v>-7,38058123214961-1,09480580567774i</v>
      </c>
      <c r="AA274" s="223" t="str">
        <f t="shared" ca="1" si="340"/>
        <v>4,14529782466374-6,2038766123564i</v>
      </c>
      <c r="AB274" s="223" t="str">
        <f t="shared" ca="1" si="341"/>
        <v>3,83589483470855+6,39980389492998i</v>
      </c>
      <c r="AC274" s="223" t="str">
        <f t="shared" ca="1" si="342"/>
        <v>-7,42541057354898+0,731339107891573i</v>
      </c>
      <c r="AD274" s="223" t="str">
        <f t="shared" ca="1" si="343"/>
        <v>2,51364938835495-7,02517941613789i</v>
      </c>
      <c r="AE274" s="223" t="str">
        <f t="shared" ca="1" si="344"/>
        <v>5,2759633753706+5,27596337537068i</v>
      </c>
      <c r="AF274" s="223" t="str">
        <f t="shared" ca="1" si="345"/>
        <v>-7,02517941613789+2,51364938835495i</v>
      </c>
      <c r="AG274" s="223" t="str">
        <f t="shared" ca="1" si="346"/>
        <v>0,731339107892311-7,42541057354891i</v>
      </c>
      <c r="AH274" s="223" t="str">
        <f t="shared" ca="1" si="347"/>
        <v>6,39980389492995+3,83589483470859i</v>
      </c>
      <c r="AI274" s="223" t="str">
        <f t="shared" ca="1" si="348"/>
        <v>-6,20387661235643+4,1452978246637i</v>
      </c>
      <c r="AJ274" s="223" t="str">
        <f t="shared" ca="1" si="349"/>
        <v>-1,09480580567774-7,38058123214961i</v>
      </c>
      <c r="AK274" s="223" t="str">
        <f t="shared" ca="1" si="350"/>
        <v>7,14005620942557+2,16591237189969i</v>
      </c>
      <c r="AL274" s="223" t="str">
        <f t="shared" ca="1" si="351"/>
        <v>-5,0107289937589+5,52848749909129i</v>
      </c>
      <c r="AM274" s="223" t="str">
        <f t="shared" ca="1" si="352"/>
        <v>-2,85533080326468-6,89337835030347i</v>
      </c>
      <c r="AN274" s="223" t="str">
        <f t="shared" ca="1" si="353"/>
        <v>7,45235145048761+0,366110550134633i</v>
      </c>
      <c r="AO274" s="223" t="str">
        <f t="shared" ca="1" si="354"/>
        <v>-3,51725083811383+6,58031348936297i</v>
      </c>
      <c r="AP274" s="223" t="str">
        <f t="shared" ca="1" si="355"/>
        <v>-4,44471442907457-5,99300364762787i</v>
      </c>
      <c r="AQ274" s="223" t="str">
        <f t="shared" ca="1" si="356"/>
        <v>7,31797142410014-1,45563502038062i</v>
      </c>
      <c r="AR274" s="223" t="str">
        <f t="shared" ca="1" si="357"/>
        <v>7,31797142410014-1,45563502038062i</v>
      </c>
      <c r="AS274" s="223" t="str">
        <f t="shared" ca="1" si="358"/>
        <v>-5,76769301218928-4,73342332711197i</v>
      </c>
      <c r="AT274" s="223" t="str">
        <f t="shared" ca="1" si="359"/>
        <v>6,74497053223575-3,19013347616931i</v>
      </c>
      <c r="AU274" s="223" t="str">
        <f t="shared" ca="1" si="360"/>
        <v>-1,06034430821876E-13+7,46133896003289i</v>
      </c>
      <c r="AV274" s="223" t="str">
        <f t="shared" ca="1" si="361"/>
        <v>-6,74497053223575-3,19013347616931i</v>
      </c>
      <c r="AW274" s="223" t="str">
        <f t="shared" ca="1" si="362"/>
        <v>5,76769301218928-4,73342332711197i</v>
      </c>
      <c r="AX274" s="223" t="str">
        <f t="shared" ca="1" si="363"/>
        <v>1,81295748282882+7,23773198190978i</v>
      </c>
      <c r="AY274" s="223" t="str">
        <f t="shared" ca="1" si="364"/>
        <v>-7,31797142409865-1,45563502038811i</v>
      </c>
      <c r="AZ274" s="223" t="str">
        <f t="shared" ca="1" si="365"/>
        <v>4,44471442907466-5,99300364762781i</v>
      </c>
      <c r="BA274" s="223" t="str">
        <f t="shared" ca="1" si="366"/>
        <v>3,51725083811373+6,58031348936302i</v>
      </c>
      <c r="BB274" s="223" t="str">
        <f t="shared" ca="1" si="367"/>
        <v>-7,45235145048762+0,366110550134421i</v>
      </c>
      <c r="BC274" s="223" t="str">
        <f t="shared" ca="1" si="368"/>
        <v>2,85533080326478-6,89337835030342i</v>
      </c>
      <c r="BD274" s="223" t="str">
        <f t="shared" ca="1" si="369"/>
        <v>5,01072899376102+5,52848749908936i</v>
      </c>
      <c r="BE274" s="223" t="str">
        <f t="shared" ca="1" si="370"/>
        <v>-7,14005620942627+2,16591237189736i</v>
      </c>
      <c r="BF274" s="223" t="str">
        <f t="shared" ca="1" si="371"/>
        <v>1,09480580567701-7,38058123214972i</v>
      </c>
      <c r="BG274" s="223" t="str">
        <f t="shared" ca="1" si="372"/>
        <v>6,20387661235431+4,14529782466687i</v>
      </c>
      <c r="BH274" s="223" t="str">
        <f t="shared" ca="1" si="373"/>
        <v>-6,39980389493044+3,83589483470777i</v>
      </c>
      <c r="BI274" s="223" t="str">
        <f t="shared" ca="1" si="374"/>
        <v>-0,731339107893788-7,42541057354877i</v>
      </c>
      <c r="BJ274" s="223" t="str">
        <f t="shared" ca="1" si="375"/>
        <v>7,02517941613685+2,51364938835785i</v>
      </c>
      <c r="BK274" s="223" t="str">
        <f t="shared" ca="1" si="376"/>
        <v>-5,27596337537075+5,27596337537052i</v>
      </c>
      <c r="BL274" s="223" t="str">
        <f t="shared" ca="1" si="377"/>
        <v>-2,51364938835774-7,02517941613689i</v>
      </c>
      <c r="BM274" s="223" t="str">
        <f t="shared" ca="1" si="378"/>
        <v>7,42541057354875+0,731339107893894i</v>
      </c>
      <c r="BN274" s="223" t="str">
        <f t="shared" ca="1" si="379"/>
        <v>-3,83589483470805+6,39980389493028i</v>
      </c>
      <c r="BO274" s="223" t="str">
        <f t="shared" ca="1" si="380"/>
        <v>-4,14529782466678-6,20387661235437i</v>
      </c>
      <c r="BP274" s="223" t="str">
        <f t="shared" ca="1" si="381"/>
        <v>7,38058123214973-1,0948058056769i</v>
      </c>
      <c r="BQ274" s="223" t="str">
        <f t="shared" ca="1" si="382"/>
        <v>-2,16591237189766+7,14005620942618i</v>
      </c>
      <c r="BR274" s="223" t="str">
        <f t="shared" ca="1" si="383"/>
        <v>-5,5284874990893-5,0107289937611i</v>
      </c>
      <c r="BS274" s="223" t="str">
        <f t="shared" ca="1" si="384"/>
        <v>6,89337835030347-2,85533080326468i</v>
      </c>
      <c r="BT274" s="223" t="str">
        <f t="shared" ca="1" si="385"/>
        <v>-0,366110550134739+7,45235145048761i</v>
      </c>
      <c r="BU274" s="223" t="str">
        <f t="shared" ca="1" si="386"/>
        <v>-6,58031348936297-3,51725083811383i</v>
      </c>
      <c r="BV274" s="223" t="str">
        <f t="shared" ca="1" si="387"/>
        <v>5,99300364762787-4,44471442907457i</v>
      </c>
      <c r="BW274" s="223" t="str">
        <f t="shared" ca="1" si="388"/>
        <v>1,45563502038801+7,31797142409867i</v>
      </c>
      <c r="BX274" s="223" t="str">
        <f t="shared" ca="1" si="389"/>
        <v>-7,2377319819097-1,81295748282914i</v>
      </c>
      <c r="BY274" s="223" t="str">
        <f t="shared" ca="1" si="390"/>
        <v>4,73342332711221-5,76769301218908i</v>
      </c>
      <c r="BZ274" s="223" t="str">
        <f t="shared" ca="1" si="391"/>
        <v>3,19013347616922+6,74497053223579i</v>
      </c>
      <c r="CA274" s="223" t="str">
        <f t="shared" ca="1" si="392"/>
        <v>-7,46133896003289-2,12068861643754E-13i</v>
      </c>
      <c r="CB274" s="223" t="str">
        <f t="shared" ca="1" si="393"/>
        <v>3,1901334761696-6,74497053223561i</v>
      </c>
      <c r="CC274" s="223" t="str">
        <f t="shared" ca="1" si="394"/>
        <v>4,73342332711188+5,76769301218935i</v>
      </c>
      <c r="CD274" s="223" t="str">
        <f t="shared" ca="1" si="395"/>
        <v>-7,23773198190981+1,81295748282872i</v>
      </c>
      <c r="CE274" s="223" t="str">
        <f t="shared" ca="1" si="396"/>
        <v>1,45563502038093-7,31797142410007i</v>
      </c>
      <c r="CF274" s="223" t="str">
        <f t="shared" ca="1" si="397"/>
        <v>5,99300364762775+4,44471442907474i</v>
      </c>
      <c r="CG274" s="223" t="str">
        <f t="shared" ca="1" si="398"/>
        <v>-6,58031348936307+3,51725083811364i</v>
      </c>
      <c r="CH274" s="223" t="str">
        <f t="shared" ca="1" si="399"/>
        <v>-0,366110550134527-7,45235145048762i</v>
      </c>
      <c r="CI274" s="223" t="str">
        <f t="shared" ca="1" si="400"/>
        <v>6,89337835030339+2,85533080326488i</v>
      </c>
      <c r="CJ274" s="223" t="str">
        <f t="shared" ca="1" si="401"/>
        <v>-5,52848749908944+5,01072899376094i</v>
      </c>
      <c r="CK274" s="223" t="str">
        <f t="shared" ca="1" si="402"/>
        <v>-2,16591237189746-7,14005620942624i</v>
      </c>
      <c r="CL274" s="223" t="str">
        <f t="shared" ca="1" si="403"/>
        <v>7,3805812321497+1,09480580567711i</v>
      </c>
      <c r="CM274" s="223" t="str">
        <f t="shared" ca="1" si="404"/>
        <v>-4,14529782466678+6,20387661235437i</v>
      </c>
      <c r="CN274" s="223" t="str">
        <f t="shared" ca="1" si="405"/>
        <v>-3,83589483470787-6,39980389493039i</v>
      </c>
      <c r="CO274" s="223" t="str">
        <f t="shared" ca="1" si="406"/>
        <v>7,42541057354877-0,731339107893683i</v>
      </c>
      <c r="CP274" s="223" t="str">
        <f t="shared" ca="1" si="407"/>
        <v>-2,51364938835774+7,02517941613689i</v>
      </c>
      <c r="CQ274" s="223" t="str">
        <f t="shared" ca="1" si="408"/>
        <v>-5,2759633753706-5,27596337537068i</v>
      </c>
      <c r="CR274" s="223" t="str">
        <f t="shared" ca="1" si="409"/>
        <v>7,02517941613693-2,51364938835765i</v>
      </c>
      <c r="CS274" s="223" t="str">
        <f t="shared" ca="1" si="410"/>
        <v>-0,731339107893788+7,42541057354877i</v>
      </c>
      <c r="CT274" s="223" t="str">
        <f t="shared" ca="1" si="411"/>
        <v>-6,39980389493034-3,83589483470796i</v>
      </c>
      <c r="CU274" s="223" t="str">
        <f t="shared" ca="1" si="412"/>
        <v>6,20387661235443-4,1452978246667i</v>
      </c>
      <c r="CV274" s="223" t="str">
        <f t="shared" ca="1" si="413"/>
        <v>1,09480580567701+7,38058123214972i</v>
      </c>
      <c r="CW274" s="223" t="str">
        <f t="shared" ca="1" si="414"/>
        <v>-7,14005620942621-2,16591237189756i</v>
      </c>
      <c r="CX274" s="223" t="str">
        <f t="shared" ca="1" si="415"/>
        <v>5,01072899376133-5,52848749908908i</v>
      </c>
      <c r="CY274" s="223" t="str">
        <f t="shared" ca="1" si="416"/>
        <v>2,85533080326478+6,89337835030342i</v>
      </c>
      <c r="CZ274" s="223" t="str">
        <f t="shared" ca="1" si="417"/>
        <v>-7,45235145048761-0,366110550134633i</v>
      </c>
      <c r="DA274" s="223" t="str">
        <f t="shared" ca="1" si="418"/>
        <v>3,51725083811411-6,58031348936282i</v>
      </c>
      <c r="DB274" s="223" t="str">
        <f t="shared" ca="1" si="419"/>
        <v>4,44471442907466+5,99300364762781i</v>
      </c>
      <c r="DC274" s="223" t="str">
        <f t="shared" ca="1" si="420"/>
        <v>-7,31797142410018+1,45563502038041i</v>
      </c>
      <c r="DD274" s="223" t="str">
        <f t="shared" ca="1" si="421"/>
        <v>1,81295748282923-7,23773198190967i</v>
      </c>
      <c r="DE274" s="223" t="str">
        <f t="shared" ca="1" si="422"/>
        <v>5,76769301218928+4,73342332711197i</v>
      </c>
      <c r="DF274" s="223" t="str">
        <f t="shared" ca="1" si="423"/>
        <v>-6,74497053223584+3,19013347616913i</v>
      </c>
      <c r="DG274" s="223" t="str">
        <f t="shared" ca="1" si="424"/>
        <v>3,1810329246563E-13-7,46133896003289i</v>
      </c>
      <c r="DH274" s="223" t="str">
        <f t="shared" ca="1" si="425"/>
        <v>6,74497053223575+3,19013347616931i</v>
      </c>
      <c r="DI274" s="223" t="str">
        <f t="shared" ca="1" si="426"/>
        <v>-5,76769301218941+4,7334233271118i</v>
      </c>
      <c r="DJ274" s="223" t="str">
        <f t="shared" ca="1" si="427"/>
        <v>-1,81295748282862-7,23773198190983i</v>
      </c>
      <c r="DK274" s="223" t="str">
        <f t="shared" ca="1" si="428"/>
        <v>7,31797142410014+1,45563502038062i</v>
      </c>
      <c r="DL274" s="223" t="str">
        <f t="shared" ca="1" si="429"/>
        <v>-4,44471442907483+5,99300364762769i</v>
      </c>
      <c r="DM274" s="223" t="str">
        <f t="shared" ca="1" si="430"/>
        <v>-3,51725083811355-6,58031348936312i</v>
      </c>
      <c r="DN274" s="223" t="str">
        <f t="shared" ca="1" si="431"/>
        <v>7,45235145048762-0,366110550134421i</v>
      </c>
      <c r="DO274" s="223" t="str">
        <f t="shared" ca="1" si="432"/>
        <v>-2,85533080326497+6,89337835030335i</v>
      </c>
      <c r="DP274" s="223" t="str">
        <f t="shared" ca="1" si="433"/>
        <v>-5,01072899376086-5,5284874990895i</v>
      </c>
      <c r="DQ274" s="223" t="str">
        <f t="shared" ca="1" si="434"/>
        <v>7,14005620942627-2,16591237189736i</v>
      </c>
      <c r="DR274" s="223" t="str">
        <f t="shared" ca="1" si="435"/>
        <v>-1,09480580567722+7,38058123214969i</v>
      </c>
      <c r="DS274" s="223" t="str">
        <f t="shared" ca="1" si="436"/>
        <v>-6,20387661235431-4,14529782466687i</v>
      </c>
      <c r="DT274" s="223" t="str">
        <f t="shared" ca="1" si="437"/>
        <v>6,39980389493044-3,83589483470777i</v>
      </c>
      <c r="DU274" s="223" t="str">
        <f t="shared" ca="1" si="438"/>
        <v>0,731339107893578+7,42541057354879i</v>
      </c>
      <c r="DV274" s="223" t="str">
        <f t="shared" ca="1" si="439"/>
        <v>-7,02517941613685-2,51364938835785i</v>
      </c>
      <c r="DW274" s="223" t="str">
        <f t="shared" ca="1" si="440"/>
        <v>5,27596337537075-5,27596337537052i</v>
      </c>
      <c r="DX274" s="223" t="str">
        <f t="shared" ca="1" si="441"/>
        <v>2,51364938835754+7,02517941613696i</v>
      </c>
      <c r="DY274" s="223" t="str">
        <f t="shared" ca="1" si="442"/>
        <v>-7,42541057354875-0,731339107893894i</v>
      </c>
      <c r="DZ274" s="223" t="str">
        <f t="shared" ca="1" si="443"/>
        <v>3,83589483470805-6,39980389493028i</v>
      </c>
      <c r="EA274" s="223" t="str">
        <f t="shared" ca="1" si="444"/>
        <v>4,14529782466661+6,20387661235449i</v>
      </c>
      <c r="EB274" s="223" t="str">
        <f t="shared" ca="1" si="445"/>
        <v>-7,38058123214973+1,0948058056769i</v>
      </c>
      <c r="EC274" s="223" t="str">
        <f t="shared" ca="1" si="446"/>
        <v>2,16591237189766-7,14005620942618i</v>
      </c>
      <c r="ED274" s="223" t="str">
        <f t="shared" ca="1" si="447"/>
        <v>5,5284874990893+5,0107289937611i</v>
      </c>
      <c r="EE274" s="223" t="str">
        <f t="shared" ca="1" si="448"/>
        <v>-6,89337835030347+2,85533080326468i</v>
      </c>
      <c r="EF274" s="223" t="str">
        <f t="shared" ca="1" si="449"/>
        <v>0,366110550135163-7,45235145048759i</v>
      </c>
      <c r="EG274" s="223" t="str">
        <f t="shared" ca="1" si="450"/>
        <v>6,58031348936277+3,5172508381142i</v>
      </c>
      <c r="EH274" s="223" t="str">
        <f t="shared" ca="1" si="451"/>
        <v>-5,99300364762787+4,44471442907457i</v>
      </c>
      <c r="EI274" s="223" t="str">
        <f t="shared" ca="1" si="452"/>
        <v>-1,45563502038072-7,31797142410012i</v>
      </c>
      <c r="EJ274" s="223" t="str">
        <f t="shared" ca="1" si="453"/>
        <v>7,23773198190965+1,81295748282934i</v>
      </c>
      <c r="EK274" s="223" t="str">
        <f t="shared" ca="1" si="454"/>
        <v>-4,73342332711205+5,76769301218921i</v>
      </c>
      <c r="EL274" s="223" t="str">
        <f t="shared" ca="1" si="455"/>
        <v>-3,19013347616941-6,7449705322357i</v>
      </c>
      <c r="EM274" s="223" t="str">
        <f t="shared" ca="1" si="456"/>
        <v>7,46133896003289+4,24137723287507E-13i</v>
      </c>
      <c r="EN274" s="223"/>
      <c r="EO274" s="223"/>
      <c r="EP274" s="223"/>
    </row>
    <row r="275" spans="1:146">
      <c r="A275" s="249">
        <f t="shared" si="323"/>
        <v>3.4179687500000026E-3</v>
      </c>
      <c r="B275" s="248">
        <v>175</v>
      </c>
      <c r="C275" s="247">
        <f t="shared" si="324"/>
        <v>35000</v>
      </c>
      <c r="N275" s="246">
        <f t="shared" ca="1" si="327"/>
        <v>17.45895452311353</v>
      </c>
      <c r="O275" s="223">
        <f t="shared" ca="1" si="328"/>
        <v>7.4589545231135288</v>
      </c>
      <c r="P275" s="223" t="str">
        <f t="shared" ca="1" si="329"/>
        <v>-3,02267653205003+6,81904899237934i</v>
      </c>
      <c r="Q275" s="223" t="str">
        <f t="shared" ca="1" si="330"/>
        <v>-5,00912770379356-5,52672074787244i</v>
      </c>
      <c r="R275" s="223" t="str">
        <f t="shared" ca="1" si="331"/>
        <v>7,08248751745816-2,33973783636653i</v>
      </c>
      <c r="S275" s="223" t="str">
        <f t="shared" ca="1" si="332"/>
        <v>-0,731105392203687+7,4230376183451i</v>
      </c>
      <c r="T275" s="223" t="str">
        <f t="shared" ca="1" si="333"/>
        <v>-6,48993929783265-3,67650520036668i</v>
      </c>
      <c r="U275" s="223" t="str">
        <f t="shared" ca="1" si="334"/>
        <v>5,99108844993629-4,44329402165958i</v>
      </c>
      <c r="V275" s="223" t="str">
        <f t="shared" ca="1" si="335"/>
        <v>1,63426618628809+7,27771781606234i</v>
      </c>
      <c r="W275" s="223" t="str">
        <f t="shared" ca="1" si="336"/>
        <v>-7,3156328034669-1,4551698398176i</v>
      </c>
      <c r="X275" s="223" t="str">
        <f t="shared" ca="1" si="337"/>
        <v>4,2949271138217-6,09832794008612i</v>
      </c>
      <c r="Y275" s="223" t="str">
        <f t="shared" ca="1" si="338"/>
        <v>3,8346689891454+6,39775869516523i</v>
      </c>
      <c r="Z275" s="223" t="str">
        <f t="shared" ca="1" si="339"/>
        <v>-7,4028597136927+0,913055659454208i</v>
      </c>
      <c r="AA275" s="223" t="str">
        <f t="shared" ca="1" si="340"/>
        <v>2,16522020639805-7,13777444555944i</v>
      </c>
      <c r="AB275" s="223" t="str">
        <f t="shared" ca="1" si="341"/>
        <v>5,64798635059092+4,87198653132523i</v>
      </c>
      <c r="AC275" s="223" t="str">
        <f t="shared" ca="1" si="342"/>
        <v>-6,74281502678943+3,18911399802178i</v>
      </c>
      <c r="AD275" s="223" t="str">
        <f t="shared" ca="1" si="343"/>
        <v>-0,183051907493488-7,45670802546531i</v>
      </c>
      <c r="AE275" s="223" t="str">
        <f t="shared" ca="1" si="344"/>
        <v>6,89117541783701+2,85441831876035i</v>
      </c>
      <c r="AF275" s="223" t="str">
        <f t="shared" ca="1" si="345"/>
        <v>-5,40212605523276+5,14325156503657i</v>
      </c>
      <c r="AG275" s="223" t="str">
        <f t="shared" ca="1" si="346"/>
        <v>-2,51284609575085-7,02293436370763i</v>
      </c>
      <c r="AH275" s="223" t="str">
        <f t="shared" ca="1" si="347"/>
        <v>7,43874416270146+0,548714734402746i</v>
      </c>
      <c r="AI275" s="223" t="str">
        <f t="shared" ca="1" si="348"/>
        <v>-3,51612682232928+6,57821060374114i</v>
      </c>
      <c r="AJ275" s="223" t="str">
        <f t="shared" ca="1" si="349"/>
        <v>-4,58898445532364-5,88024015212592i</v>
      </c>
      <c r="AK275" s="223" t="str">
        <f t="shared" ca="1" si="350"/>
        <v>7,23541900357693-1,8123781119164i</v>
      </c>
      <c r="AL275" s="223" t="str">
        <f t="shared" ca="1" si="351"/>
        <v>-1,2751969534486+7,34914112721964i</v>
      </c>
      <c r="AM275" s="223" t="str">
        <f t="shared" ca="1" si="352"/>
        <v>-6,20189402551515-4,14397310248936i</v>
      </c>
      <c r="AN275" s="223" t="str">
        <f t="shared" ca="1" si="353"/>
        <v>6,30172432188742-3,99052291671259i</v>
      </c>
      <c r="AO275" s="223" t="str">
        <f t="shared" ca="1" si="354"/>
        <v>1,09445593611974+7,37822260315911i</v>
      </c>
      <c r="AP275" s="223" t="str">
        <f t="shared" ca="1" si="355"/>
        <v>-7,18876184523252-1,98939832874285i</v>
      </c>
      <c r="AQ275" s="223" t="str">
        <f t="shared" ca="1" si="356"/>
        <v>4,73191065634685-5,76584981752273i</v>
      </c>
      <c r="AR275" s="223" t="str">
        <f t="shared" ca="1" si="357"/>
        <v>4,73191065634685-5,76584981752273i</v>
      </c>
      <c r="AS275" s="223" t="str">
        <f t="shared" ca="1" si="358"/>
        <v>-7,44996988572676+0,365993551364136i</v>
      </c>
      <c r="AT275" s="223" t="str">
        <f t="shared" ca="1" si="359"/>
        <v>2,68444071060638-6,95915085690164i</v>
      </c>
      <c r="AU275" s="223" t="str">
        <f t="shared" ca="1" si="360"/>
        <v>5,27427732385331+5,27427732385799i</v>
      </c>
      <c r="AV275" s="223" t="str">
        <f t="shared" ca="1" si="361"/>
        <v>-6,95915085690143+2,68444071060694i</v>
      </c>
      <c r="AW275" s="223" t="str">
        <f t="shared" ca="1" si="362"/>
        <v>0,365993551363542-7,44996988572679i</v>
      </c>
      <c r="AX275" s="223" t="str">
        <f t="shared" ca="1" si="363"/>
        <v>6,66251944155774+3,35363046096926i</v>
      </c>
      <c r="AY275" s="223" t="str">
        <f t="shared" ca="1" si="364"/>
        <v>-5,76584981752228+4,73191065634739i</v>
      </c>
      <c r="AZ275" s="223" t="str">
        <f t="shared" ca="1" si="365"/>
        <v>-1,98939832873628-7,18876184523435i</v>
      </c>
      <c r="BA275" s="223" t="str">
        <f t="shared" ca="1" si="366"/>
        <v>7,3782226031592+1,09445593611915i</v>
      </c>
      <c r="BB275" s="223" t="str">
        <f t="shared" ca="1" si="367"/>
        <v>-3,99052291671199+6,3017243218878i</v>
      </c>
      <c r="BC275" s="223" t="str">
        <f t="shared" ca="1" si="368"/>
        <v>-4,14397310248995-6,20189402551476i</v>
      </c>
      <c r="BD275" s="223" t="str">
        <f t="shared" ca="1" si="369"/>
        <v>7,34914112721913-1,27519695345158i</v>
      </c>
      <c r="BE275" s="223" t="str">
        <f t="shared" ca="1" si="370"/>
        <v>-1,81237811191942+7,23541900357617i</v>
      </c>
      <c r="BF275" s="223" t="str">
        <f t="shared" ca="1" si="371"/>
        <v>-5,88024015212491-4,58898445532492i</v>
      </c>
      <c r="BG275" s="223" t="str">
        <f t="shared" ca="1" si="372"/>
        <v>6,57821060374116-3,51612682232924i</v>
      </c>
      <c r="BH275" s="223" t="str">
        <f t="shared" ca="1" si="373"/>
        <v>0,548714734404186+7,43874416270136i</v>
      </c>
      <c r="BI275" s="223" t="str">
        <f t="shared" ca="1" si="374"/>
        <v>-7,02293436370865-2,51284609574799i</v>
      </c>
      <c r="BJ275" s="223" t="str">
        <f t="shared" ca="1" si="375"/>
        <v>5,14325156503883-5,40212605523061i</v>
      </c>
      <c r="BK275" s="223" t="str">
        <f t="shared" ca="1" si="376"/>
        <v>2,85441831875895+6,89117541783759i</v>
      </c>
      <c r="BL275" s="223" t="str">
        <f t="shared" ca="1" si="377"/>
        <v>-7,45670802546531-0,183051907493528i</v>
      </c>
      <c r="BM275" s="223" t="str">
        <f t="shared" ca="1" si="378"/>
        <v>3,18911399802043-6,74281502679007i</v>
      </c>
      <c r="BN275" s="223" t="str">
        <f t="shared" ca="1" si="379"/>
        <v>4,87198653132737+5,64798635058907i</v>
      </c>
      <c r="BO275" s="223" t="str">
        <f t="shared" ca="1" si="380"/>
        <v>-7,13777444556033+2,16522020639512i</v>
      </c>
      <c r="BP275" s="223" t="str">
        <f t="shared" ca="1" si="381"/>
        <v>0,913055659455722-7,40285971369252i</v>
      </c>
      <c r="BQ275" s="223" t="str">
        <f t="shared" ca="1" si="382"/>
        <v>6,39775869516562+3,83466898914476i</v>
      </c>
      <c r="BR275" s="223" t="str">
        <f t="shared" ca="1" si="383"/>
        <v>-6,09832794008492+4,2949271138234i</v>
      </c>
      <c r="BS275" s="223" t="str">
        <f t="shared" ca="1" si="384"/>
        <v>-1,45516983982114-7,31563280346619i</v>
      </c>
      <c r="BT275" s="223" t="str">
        <f t="shared" ca="1" si="385"/>
        <v>7,27771781606183+1,63426618629033i</v>
      </c>
      <c r="BU275" s="223" t="str">
        <f t="shared" ca="1" si="386"/>
        <v>-4,44329402166018+5,99108844993583i</v>
      </c>
      <c r="BV275" s="223" t="str">
        <f t="shared" ca="1" si="387"/>
        <v>-3,67650520036736-6,48993929783226i</v>
      </c>
      <c r="BW275" s="223" t="str">
        <f t="shared" ca="1" si="388"/>
        <v>7,42303761834489-0,731105392205783i</v>
      </c>
      <c r="BX275" s="223" t="str">
        <f t="shared" ca="1" si="389"/>
        <v>-2,33973783636308+7,0824875174593i</v>
      </c>
      <c r="BY275" s="223" t="str">
        <f t="shared" ca="1" si="390"/>
        <v>-5,52672074787073-5,00912770379544i</v>
      </c>
      <c r="BZ275" s="223" t="str">
        <f t="shared" ca="1" si="391"/>
        <v>6,81904899237975-3,0226765320491i</v>
      </c>
      <c r="CA275" s="223" t="str">
        <f t="shared" ca="1" si="392"/>
        <v>5,95777651146586E-13+7,45895452311353i</v>
      </c>
      <c r="CB275" s="223" t="str">
        <f t="shared" ca="1" si="393"/>
        <v>-6,81904899238024-3,02267653204801i</v>
      </c>
      <c r="CC275" s="223" t="str">
        <f t="shared" ca="1" si="394"/>
        <v>5,52672074787506-5,00912770379067i</v>
      </c>
      <c r="CD275" s="223" t="str">
        <f t="shared" ca="1" si="395"/>
        <v>2,33973783636422+7,08248751745892i</v>
      </c>
      <c r="CE275" s="223" t="str">
        <f t="shared" ca="1" si="396"/>
        <v>-7,42303761834501-0,731105392204597i</v>
      </c>
      <c r="CF275" s="223" t="str">
        <f t="shared" ca="1" si="397"/>
        <v>3,67650520036614-6,48993929783296i</v>
      </c>
      <c r="CG275" s="223" t="str">
        <f t="shared" ca="1" si="398"/>
        <v>4,44329402166132+5,991088449935i</v>
      </c>
      <c r="CH275" s="223" t="str">
        <f t="shared" ca="1" si="399"/>
        <v>-7,2777178160632+1,63426618628425i</v>
      </c>
      <c r="CI275" s="223" t="str">
        <f t="shared" ca="1" si="400"/>
        <v>1,45516983981997-7,31563280346643i</v>
      </c>
      <c r="CJ275" s="223" t="str">
        <f t="shared" ca="1" si="401"/>
        <v>6,09832794008561+4,29492711382242i</v>
      </c>
      <c r="CK275" s="223" t="str">
        <f t="shared" ca="1" si="402"/>
        <v>-6,3977586951649+3,83466898914596i</v>
      </c>
      <c r="CL275" s="223" t="str">
        <f t="shared" ca="1" si="403"/>
        <v>-0,913055659457117-7,40285971369234i</v>
      </c>
      <c r="CM275" s="223" t="str">
        <f t="shared" ca="1" si="404"/>
        <v>7,13777444555852+2,16522020640108i</v>
      </c>
      <c r="CN275" s="223" t="str">
        <f t="shared" ca="1" si="405"/>
        <v>-4,87198653132647+5,64798635058986i</v>
      </c>
      <c r="CO275" s="223" t="str">
        <f t="shared" ca="1" si="406"/>
        <v>-3,18911399802169-6,74281502678947i</v>
      </c>
      <c r="CP275" s="223" t="str">
        <f t="shared" ca="1" si="407"/>
        <v>7,45670802546527-0,183051907494931i</v>
      </c>
      <c r="CQ275" s="223" t="str">
        <f t="shared" ca="1" si="408"/>
        <v>-2,85441831875765+6,89117541783813i</v>
      </c>
      <c r="CR275" s="223" t="str">
        <f t="shared" ca="1" si="409"/>
        <v>-5,14325156503432-5,40212605523491i</v>
      </c>
      <c r="CS275" s="223" t="str">
        <f t="shared" ca="1" si="410"/>
        <v>7,02293436370817-2,51284609574931i</v>
      </c>
      <c r="CT275" s="223" t="str">
        <f t="shared" ca="1" si="411"/>
        <v>-0,548714734402787+7,43874416270146i</v>
      </c>
      <c r="CU275" s="223" t="str">
        <f t="shared" ca="1" si="412"/>
        <v>-6,57821060374182-3,516126822328i</v>
      </c>
      <c r="CV275" s="223" t="str">
        <f t="shared" ca="1" si="413"/>
        <v>5,88024015212404-4,58898445532603i</v>
      </c>
      <c r="CW275" s="223" t="str">
        <f t="shared" ca="1" si="414"/>
        <v>1,81237811191338+7,23541900357768i</v>
      </c>
      <c r="CX275" s="223" t="str">
        <f t="shared" ca="1" si="415"/>
        <v>-7,34914112721936-1,2751969534502i</v>
      </c>
      <c r="CY275" s="223" t="str">
        <f t="shared" ca="1" si="416"/>
        <v>4,14397310248878-6,20189402551553i</v>
      </c>
      <c r="CZ275" s="223" t="str">
        <f t="shared" ca="1" si="417"/>
        <v>3,99052291671318+6,30172432188704i</v>
      </c>
      <c r="DA275" s="223" t="str">
        <f t="shared" ca="1" si="418"/>
        <v>-7,37822260315899+1,09445593612053i</v>
      </c>
      <c r="DB275" s="223" t="str">
        <f t="shared" ca="1" si="419"/>
        <v>1,98939832874228-7,18876184523268i</v>
      </c>
      <c r="DC275" s="223" t="str">
        <f t="shared" ca="1" si="420"/>
        <v>5,76584981752318+4,73191065634631i</v>
      </c>
      <c r="DD275" s="223" t="str">
        <f t="shared" ca="1" si="421"/>
        <v>-6,66251944155711+3,35363046097051i</v>
      </c>
      <c r="DE275" s="223" t="str">
        <f t="shared" ca="1" si="422"/>
        <v>-0,365993551364943-7,44996988572673i</v>
      </c>
      <c r="DF275" s="223" t="str">
        <f t="shared" ca="1" si="423"/>
        <v>6,95915085690194+2,68444071060562i</v>
      </c>
      <c r="DG275" s="223" t="str">
        <f t="shared" ca="1" si="424"/>
        <v>-5,27427732385756+5,27427732385373i</v>
      </c>
      <c r="DH275" s="223" t="str">
        <f t="shared" ca="1" si="425"/>
        <v>-2,68444071060769-6,95915085690114i</v>
      </c>
      <c r="DI275" s="223" t="str">
        <f t="shared" ca="1" si="426"/>
        <v>7,44996988572683+0,365993551362735i</v>
      </c>
      <c r="DJ275" s="223" t="str">
        <f t="shared" ca="1" si="427"/>
        <v>-3,35363046096854+6,6625194415581i</v>
      </c>
      <c r="DK275" s="223" t="str">
        <f t="shared" ca="1" si="428"/>
        <v>-4,73191065634802-5,76584981752177i</v>
      </c>
      <c r="DL275" s="223" t="str">
        <f t="shared" ca="1" si="429"/>
        <v>7,18876184523413-1,98939832873706i</v>
      </c>
      <c r="DM275" s="223" t="str">
        <f t="shared" ca="1" si="430"/>
        <v>-1,09445593611835+7,37822260315932i</v>
      </c>
      <c r="DN275" s="223" t="str">
        <f t="shared" ca="1" si="431"/>
        <v>-6,30172432188823-3,99052291671131i</v>
      </c>
      <c r="DO275" s="223" t="str">
        <f t="shared" ca="1" si="432"/>
        <v>6,2018940255143-4,14397310249062i</v>
      </c>
      <c r="DP275" s="223" t="str">
        <f t="shared" ca="1" si="433"/>
        <v>1,27519695345238+7,34914112721898i</v>
      </c>
      <c r="DQ275" s="223" t="str">
        <f t="shared" ca="1" si="434"/>
        <v>-7,23541900357637-1,81237811191864i</v>
      </c>
      <c r="DR275" s="223" t="str">
        <f t="shared" ca="1" si="435"/>
        <v>4,58898445532429-5,88024015212541i</v>
      </c>
      <c r="DS275" s="223" t="str">
        <f t="shared" ca="1" si="436"/>
        <v>3,51612682232996+6,57821060374078i</v>
      </c>
      <c r="DT275" s="223" t="str">
        <f t="shared" ca="1" si="437"/>
        <v>-7,4387441627013+0,548714734404991i</v>
      </c>
      <c r="DU275" s="223" t="str">
        <f t="shared" ca="1" si="438"/>
        <v>2,51284609574763-7,02293436370878i</v>
      </c>
      <c r="DV275" s="223" t="str">
        <f t="shared" ca="1" si="439"/>
        <v>5,40212605523116+5,14325156503824i</v>
      </c>
      <c r="DW275" s="223" t="str">
        <f t="shared" ca="1" si="440"/>
        <v>-6,89117541783729+2,85441831875969i</v>
      </c>
      <c r="DX275" s="223" t="str">
        <f t="shared" ca="1" si="441"/>
        <v>0,183051907492721-7,45670802546533i</v>
      </c>
      <c r="DY275" s="223" t="str">
        <f t="shared" ca="1" si="442"/>
        <v>6,74281502679042+3,18911399801969i</v>
      </c>
      <c r="DZ275" s="223" t="str">
        <f t="shared" ca="1" si="443"/>
        <v>-5,64798635059339+4,87198653132236i</v>
      </c>
      <c r="EA275" s="223" t="str">
        <f t="shared" ca="1" si="444"/>
        <v>-2,16522020639589-7,13777444556009i</v>
      </c>
      <c r="EB275" s="223" t="str">
        <f t="shared" ca="1" si="445"/>
        <v>7,40285971369261+0,913055659454924i</v>
      </c>
      <c r="EC275" s="223" t="str">
        <f t="shared" ca="1" si="446"/>
        <v>-3,83466898914407+6,39775869516604i</v>
      </c>
      <c r="ED275" s="223" t="str">
        <f t="shared" ca="1" si="447"/>
        <v>-4,29492711382389-6,09832794008458i</v>
      </c>
      <c r="EE275" s="223" t="str">
        <f t="shared" ca="1" si="448"/>
        <v>7,31563280346757-1,45516983981424i</v>
      </c>
      <c r="EF275" s="223" t="str">
        <f t="shared" ca="1" si="449"/>
        <v>-1,63426618628954+7,27771781606201i</v>
      </c>
      <c r="EG275" s="223" t="str">
        <f t="shared" ca="1" si="450"/>
        <v>-5,99108844993607-4,44329402165988i</v>
      </c>
      <c r="EH275" s="223" t="str">
        <f t="shared" ca="1" si="451"/>
        <v>6,48993929783187-3,67650520036806i</v>
      </c>
      <c r="EI275" s="223" t="str">
        <f t="shared" ca="1" si="452"/>
        <v>0,731105392206376+7,42303761834483i</v>
      </c>
      <c r="EJ275" s="223" t="str">
        <f t="shared" ca="1" si="453"/>
        <v>-7,08248751745722-2,33973783636936i</v>
      </c>
      <c r="EK275" s="223" t="str">
        <f t="shared" ca="1" si="454"/>
        <v>5,009127703795-5,52672074787113i</v>
      </c>
      <c r="EL275" s="223" t="str">
        <f t="shared" ca="1" si="455"/>
        <v>3,02267653205003+6,81904899237934i</v>
      </c>
      <c r="EM275" s="223" t="str">
        <f t="shared" ca="1" si="456"/>
        <v>-7,45895452311353+1,19155530229318E-12i</v>
      </c>
      <c r="EN275" s="223"/>
      <c r="EO275" s="223"/>
      <c r="EP275" s="223"/>
    </row>
    <row r="276" spans="1:146">
      <c r="A276" s="249">
        <f t="shared" si="323"/>
        <v>3.4375000000000026E-3</v>
      </c>
      <c r="B276" s="248">
        <v>176</v>
      </c>
      <c r="C276" s="247">
        <f t="shared" si="324"/>
        <v>35200</v>
      </c>
      <c r="N276" s="246">
        <f t="shared" ca="1" si="327"/>
        <v>17.45626244552993</v>
      </c>
      <c r="O276" s="223">
        <f t="shared" ca="1" si="328"/>
        <v>7.4562624455299291</v>
      </c>
      <c r="P276" s="223" t="str">
        <f t="shared" ca="1" si="329"/>
        <v>-2,85338810527028+6,88868826245767i</v>
      </c>
      <c r="Q276" s="223" t="str">
        <f t="shared" ca="1" si="330"/>
        <v>-5,2723737375408-5,27237373754081i</v>
      </c>
      <c r="R276" s="223" t="str">
        <f t="shared" ca="1" si="331"/>
        <v>6,88868826245764-2,85338810527034i</v>
      </c>
      <c r="S276" s="223" t="str">
        <f t="shared" ca="1" si="332"/>
        <v>2,73120372993093E-13+7,45626244552993i</v>
      </c>
      <c r="T276" s="223" t="str">
        <f t="shared" ca="1" si="333"/>
        <v>-6,88868826245757-2,85338810527051i</v>
      </c>
      <c r="U276" s="223" t="str">
        <f t="shared" ca="1" si="334"/>
        <v>5,27237373754077-5,27237373754084i</v>
      </c>
      <c r="V276" s="223" t="str">
        <f t="shared" ca="1" si="335"/>
        <v>2,85338810527057+6,88868826245754i</v>
      </c>
      <c r="W276" s="223" t="str">
        <f t="shared" ca="1" si="336"/>
        <v>-7,45626244552993-1,95478290336712E-13i</v>
      </c>
      <c r="X276" s="223" t="str">
        <f t="shared" ca="1" si="337"/>
        <v>2,85338810527025-6,88868826245768i</v>
      </c>
      <c r="Y276" s="223" t="str">
        <f t="shared" ca="1" si="338"/>
        <v>5,27237373754103+5,27237373754058i</v>
      </c>
      <c r="Z276" s="223" t="str">
        <f t="shared" ca="1" si="339"/>
        <v>-6,88868826245772+2,85338810527016i</v>
      </c>
      <c r="AA276" s="223" t="str">
        <f t="shared" ca="1" si="340"/>
        <v>-1,04132048239341E-13-7,45626244552993i</v>
      </c>
      <c r="AB276" s="223" t="str">
        <f t="shared" ca="1" si="341"/>
        <v>6,8886882624578+2,85338810526998i</v>
      </c>
      <c r="AC276" s="223" t="str">
        <f t="shared" ca="1" si="342"/>
        <v>-5,27237373754093+5,27237373754068i</v>
      </c>
      <c r="AD276" s="223" t="str">
        <f t="shared" ca="1" si="343"/>
        <v>-2,85338810527045-6,8886882624576i</v>
      </c>
      <c r="AE276" s="223" t="str">
        <f t="shared" ca="1" si="344"/>
        <v>7,45626244552993+3,90956580673424E-13i</v>
      </c>
      <c r="AF276" s="223" t="str">
        <f t="shared" ca="1" si="345"/>
        <v>-2,85338810527038+6,88868826245763i</v>
      </c>
      <c r="AG276" s="223" t="str">
        <f t="shared" ca="1" si="346"/>
        <v>-5,2723737375409-5,27237373754071i</v>
      </c>
      <c r="AH276" s="223" t="str">
        <f t="shared" ca="1" si="347"/>
        <v>6,8886882624578-2,85338810526994i</v>
      </c>
      <c r="AI276" s="223" t="str">
        <f t="shared" ca="1" si="348"/>
        <v>-9,13462420973709E-14+7,45626244552993i</v>
      </c>
      <c r="AJ276" s="223" t="str">
        <f t="shared" ca="1" si="349"/>
        <v>-6,8886882624577-2,8533881052702i</v>
      </c>
      <c r="AK276" s="223" t="str">
        <f t="shared" ca="1" si="350"/>
        <v>5,27237373754102-5,27237373754058i</v>
      </c>
      <c r="AL276" s="223" t="str">
        <f t="shared" ca="1" si="351"/>
        <v>2,85338810527022+6,88868826245769i</v>
      </c>
      <c r="AM276" s="223" t="str">
        <f t="shared" ca="1" si="352"/>
        <v>-7,45626244552993-1,27517397616711E-12i</v>
      </c>
      <c r="AN276" s="223" t="str">
        <f t="shared" ca="1" si="353"/>
        <v>2,8533881052713-6,88868826245725i</v>
      </c>
      <c r="AO276" s="223" t="str">
        <f t="shared" ca="1" si="354"/>
        <v>5,27237373754027+5,27237373754134i</v>
      </c>
      <c r="AP276" s="223" t="str">
        <f t="shared" ca="1" si="355"/>
        <v>-6,88868826245787+2,85338810526981i</v>
      </c>
      <c r="AQ276" s="223" t="str">
        <f t="shared" ca="1" si="356"/>
        <v>3,39804463600004E-13-7,45626244552993i</v>
      </c>
      <c r="AR276" s="223" t="str">
        <f t="shared" ca="1" si="357"/>
        <v>3,39804463600004E-13-7,45626244552993i</v>
      </c>
      <c r="AS276" s="223" t="str">
        <f t="shared" ca="1" si="358"/>
        <v>-5,2723737375406+5,27237373754101i</v>
      </c>
      <c r="AT276" s="223" t="str">
        <f t="shared" ca="1" si="359"/>
        <v>-2,85338810527077-6,88868826245746i</v>
      </c>
      <c r="AU276" s="223" t="str">
        <f t="shared" ca="1" si="360"/>
        <v>7,45626244552993-7,01524911298948E-13i</v>
      </c>
      <c r="AV276" s="223" t="str">
        <f t="shared" ca="1" si="361"/>
        <v>-2,85338810526947+6,888688262458i</v>
      </c>
      <c r="AW276" s="223" t="str">
        <f t="shared" ca="1" si="362"/>
        <v>-5,27237373754174-5,27237373753987i</v>
      </c>
      <c r="AX276" s="223" t="str">
        <f t="shared" ca="1" si="363"/>
        <v>6,88868826245707-2,85338810527173i</v>
      </c>
      <c r="AY276" s="223" t="str">
        <f t="shared" ca="1" si="364"/>
        <v>1,7428542861979E-12+7,45626244552993i</v>
      </c>
      <c r="AZ276" s="223" t="str">
        <f t="shared" ca="1" si="365"/>
        <v>-6,8886882624584-2,85338810526851i</v>
      </c>
      <c r="BA276" s="223" t="str">
        <f t="shared" ca="1" si="366"/>
        <v>5,27237373753928-5,27237373754233i</v>
      </c>
      <c r="BB276" s="223" t="str">
        <f t="shared" ca="1" si="367"/>
        <v>2,85338810527269+6,88868826245667i</v>
      </c>
      <c r="BC276" s="223" t="str">
        <f t="shared" ca="1" si="368"/>
        <v>-7,45626244552993+2,78418366109685E-12i</v>
      </c>
      <c r="BD276" s="223" t="str">
        <f t="shared" ca="1" si="369"/>
        <v>2,85338810526755-6,8886882624588i</v>
      </c>
      <c r="BE276" s="223" t="str">
        <f t="shared" ca="1" si="370"/>
        <v>5,27237373754307+5,27237373753854i</v>
      </c>
      <c r="BF276" s="223" t="str">
        <f t="shared" ca="1" si="371"/>
        <v>-6,88868826245919+2,85338810526661i</v>
      </c>
      <c r="BG276" s="223" t="str">
        <f t="shared" ca="1" si="372"/>
        <v>3,59167732723318E-12-7,45626244552993i</v>
      </c>
      <c r="BH276" s="223" t="str">
        <f t="shared" ca="1" si="373"/>
        <v>6,88868826245636+2,85338810527344i</v>
      </c>
      <c r="BI276" s="223" t="str">
        <f t="shared" ca="1" si="374"/>
        <v>-5,27237373754305+5,27237373753856i</v>
      </c>
      <c r="BJ276" s="223" t="str">
        <f t="shared" ca="1" si="375"/>
        <v>-2,85338810526757-6,88868826245879i</v>
      </c>
      <c r="BK276" s="223" t="str">
        <f t="shared" ca="1" si="376"/>
        <v>7,45626244552993+2,55034795233423E-12i</v>
      </c>
      <c r="BL276" s="223" t="str">
        <f t="shared" ca="1" si="377"/>
        <v>-2,85338810527248+6,88868826245676i</v>
      </c>
      <c r="BM276" s="223" t="str">
        <f t="shared" ca="1" si="378"/>
        <v>-5,27237373753929-5,27237373754231i</v>
      </c>
      <c r="BN276" s="223" t="str">
        <f t="shared" ca="1" si="379"/>
        <v>6,88868826245839-2,85338810526853i</v>
      </c>
      <c r="BO276" s="223" t="str">
        <f t="shared" ca="1" si="380"/>
        <v>-1,50901857743528E-12+7,45626244552993i</v>
      </c>
      <c r="BP276" s="223" t="str">
        <f t="shared" ca="1" si="381"/>
        <v>-6,88868826245716-2,85338810527151i</v>
      </c>
      <c r="BQ276" s="223" t="str">
        <f t="shared" ca="1" si="382"/>
        <v>5,27237373754158-5,27237373754003i</v>
      </c>
      <c r="BR276" s="223" t="str">
        <f t="shared" ca="1" si="383"/>
        <v>2,85338810526949+6,88868826245799i</v>
      </c>
      <c r="BS276" s="223" t="str">
        <f t="shared" ca="1" si="384"/>
        <v>-7,45626244552993-6,79608927200008E-13i</v>
      </c>
      <c r="BT276" s="223" t="str">
        <f t="shared" ca="1" si="385"/>
        <v>2,85338810527055-6,88868826245755i</v>
      </c>
      <c r="BU276" s="223" t="str">
        <f t="shared" ca="1" si="386"/>
        <v>5,27237373754076+5,27237373754084i</v>
      </c>
      <c r="BV276" s="223" t="str">
        <f t="shared" ca="1" si="387"/>
        <v>-6,8886882624576+2,85338810527045i</v>
      </c>
      <c r="BW276" s="223" t="str">
        <f t="shared" ca="1" si="388"/>
        <v>-5,73640172362629E-13-7,45626244552993i</v>
      </c>
      <c r="BX276" s="223" t="str">
        <f t="shared" ca="1" si="389"/>
        <v>6,88868826245787+2,85338810526978i</v>
      </c>
      <c r="BY276" s="223" t="str">
        <f t="shared" ca="1" si="390"/>
        <v>-5,27237373754011+5,2723737375415i</v>
      </c>
      <c r="BZ276" s="223" t="str">
        <f t="shared" ca="1" si="391"/>
        <v>-2,85338810527161-6,88868826245711i</v>
      </c>
      <c r="CA276" s="223" t="str">
        <f t="shared" ca="1" si="392"/>
        <v>7,45626244552993-1,40304982259789E-12i</v>
      </c>
      <c r="CB276" s="223" t="str">
        <f t="shared" ca="1" si="393"/>
        <v>-2,85338810526863+6,88868826245835i</v>
      </c>
      <c r="CC276" s="223" t="str">
        <f t="shared" ca="1" si="394"/>
        <v>-5,27237373754209-5,27237373753952i</v>
      </c>
      <c r="CD276" s="223" t="str">
        <f t="shared" ca="1" si="395"/>
        <v>6,8886882624568-2,85338810527238i</v>
      </c>
      <c r="CE276" s="223" t="str">
        <f t="shared" ca="1" si="396"/>
        <v>2,65629892216053E-12+7,45626244552993i</v>
      </c>
      <c r="CF276" s="223" t="str">
        <f t="shared" ca="1" si="397"/>
        <v>-6,88868826245867-2,85338810526786i</v>
      </c>
      <c r="CG276" s="223" t="str">
        <f t="shared" ca="1" si="398"/>
        <v>5,27237373753863-5,27237373754298i</v>
      </c>
      <c r="CH276" s="223" t="str">
        <f t="shared" ca="1" si="399"/>
        <v>2,85338810527315+6,88868826245648i</v>
      </c>
      <c r="CI276" s="223" t="str">
        <f t="shared" ca="1" si="400"/>
        <v>-7,45626244552993+3,4857085723958E-12i</v>
      </c>
      <c r="CJ276" s="223" t="str">
        <f t="shared" ca="1" si="401"/>
        <v>2,85338810527375-6,88868826245623i</v>
      </c>
      <c r="CK276" s="223" t="str">
        <f t="shared" ca="1" si="402"/>
        <v>5,27237373753847+5,27237373754314i</v>
      </c>
      <c r="CL276" s="223" t="str">
        <f t="shared" ca="1" si="403"/>
        <v>-6,88868826245892+2,85338810526726i</v>
      </c>
      <c r="CM276" s="223" t="str">
        <f t="shared" ca="1" si="404"/>
        <v>2,89015241593423E-12-7,45626244552993i</v>
      </c>
      <c r="CN276" s="223" t="str">
        <f t="shared" ca="1" si="405"/>
        <v>6,88868826245671+2,85338810527259i</v>
      </c>
      <c r="CO276" s="223" t="str">
        <f t="shared" ca="1" si="406"/>
        <v>-5,27237373754255+5,27237373753905i</v>
      </c>
      <c r="CP276" s="223" t="str">
        <f t="shared" ca="1" si="407"/>
        <v>-2,85338810526841-6,88868826245844i</v>
      </c>
      <c r="CQ276" s="223" t="str">
        <f t="shared" ca="1" si="408"/>
        <v>7,45626244552993+2,06074276569897E-12i</v>
      </c>
      <c r="CR276" s="223" t="str">
        <f t="shared" ca="1" si="409"/>
        <v>-2,85338810527183+6,88868826245702i</v>
      </c>
      <c r="CS276" s="223" t="str">
        <f t="shared" ca="1" si="410"/>
        <v>-5,27237373753994-5,27237373754166i</v>
      </c>
      <c r="CT276" s="223" t="str">
        <f t="shared" ca="1" si="411"/>
        <v>6,88868826245813-2,85338810526918i</v>
      </c>
      <c r="CU276" s="223" t="str">
        <f t="shared" ca="1" si="412"/>
        <v>-8,07493666136328E-13+7,45626244552993i</v>
      </c>
      <c r="CV276" s="223" t="str">
        <f t="shared" ca="1" si="413"/>
        <v>-6,88868826245734-2,85338810527106i</v>
      </c>
      <c r="CW276" s="223" t="str">
        <f t="shared" ca="1" si="414"/>
        <v>5,27237373754108-5,27237373754052i</v>
      </c>
      <c r="CX276" s="223" t="str">
        <f t="shared" ca="1" si="415"/>
        <v>2,85338810527034+6,88868826245764i</v>
      </c>
      <c r="CY276" s="223" t="str">
        <f t="shared" ca="1" si="416"/>
        <v>-7,45626244552993+2,19159840989399E-14i</v>
      </c>
      <c r="CZ276" s="223" t="str">
        <f t="shared" ca="1" si="417"/>
        <v>2,8533881052699-6,88868826245782i</v>
      </c>
      <c r="DA276" s="223" t="str">
        <f t="shared" ca="1" si="418"/>
        <v>5,27237373754111+5,27237373754049i</v>
      </c>
      <c r="DB276" s="223" t="str">
        <f t="shared" ca="1" si="419"/>
        <v>-6,88868826245733+2,8533881052711i</v>
      </c>
      <c r="DC276" s="223" t="str">
        <f t="shared" ca="1" si="420"/>
        <v>-1,27516508366158E-12-7,45626244552993i</v>
      </c>
      <c r="DD276" s="223" t="str">
        <f t="shared" ca="1" si="421"/>
        <v>6,88868826245814+2,85338810526914i</v>
      </c>
      <c r="DE276" s="223" t="str">
        <f t="shared" ca="1" si="422"/>
        <v>-5,27237373753961+5,272373737542i</v>
      </c>
      <c r="DF276" s="223" t="str">
        <f t="shared" ca="1" si="423"/>
        <v>-2,85338810527226-6,88868826245684i</v>
      </c>
      <c r="DG276" s="223" t="str">
        <f t="shared" ca="1" si="424"/>
        <v>7,45626244552993-2,10457473389684E-12i</v>
      </c>
      <c r="DH276" s="223" t="str">
        <f t="shared" ca="1" si="425"/>
        <v>-2,85338810526798+6,88868826245862i</v>
      </c>
      <c r="DI276" s="223" t="str">
        <f t="shared" ca="1" si="426"/>
        <v>-5,27237373754258-5,27237373753902i</v>
      </c>
      <c r="DJ276" s="223" t="str">
        <f t="shared" ca="1" si="427"/>
        <v>6,88868826245653-2,85338810527303i</v>
      </c>
      <c r="DK276" s="223" t="str">
        <f t="shared" ca="1" si="428"/>
        <v>3,35782383345948E-12+7,45626244552993i</v>
      </c>
      <c r="DL276" s="223" t="str">
        <f t="shared" ca="1" si="429"/>
        <v>-6,88868826245894-2,85338810526721i</v>
      </c>
      <c r="DM276" s="223" t="str">
        <f t="shared" ca="1" si="430"/>
        <v>5,27237373754353-5,27237373753808i</v>
      </c>
      <c r="DN276" s="223" t="str">
        <f t="shared" ca="1" si="431"/>
        <v>2,85338810526714+6,88868826245897i</v>
      </c>
      <c r="DO276" s="223" t="str">
        <f t="shared" ca="1" si="432"/>
        <v>-7,45626244552993-3,01803715487055E-12i</v>
      </c>
      <c r="DP276" s="223" t="str">
        <f t="shared" ca="1" si="433"/>
        <v>2,8533881052731-6,8886882624565i</v>
      </c>
      <c r="DQ276" s="223" t="str">
        <f t="shared" ca="1" si="434"/>
        <v>5,27237373753896+5,27237373754264i</v>
      </c>
      <c r="DR276" s="223" t="str">
        <f t="shared" ca="1" si="435"/>
        <v>-6,88868826245865+2,8533881052679i</v>
      </c>
      <c r="DS276" s="223" t="str">
        <f t="shared" ca="1" si="436"/>
        <v>2,18862750463528E-12-7,45626244552993i</v>
      </c>
      <c r="DT276" s="223" t="str">
        <f t="shared" ca="1" si="437"/>
        <v>6,88868826245698+2,85338810527195i</v>
      </c>
      <c r="DU276" s="223" t="str">
        <f t="shared" ca="1" si="438"/>
        <v>-5,27237373754206+5,27237373753955i</v>
      </c>
      <c r="DV276" s="223" t="str">
        <f t="shared" ca="1" si="439"/>
        <v>-2,85338810526906-6,88868826245817i</v>
      </c>
      <c r="DW276" s="223" t="str">
        <f t="shared" ca="1" si="440"/>
        <v>7,45626244552993+1,35921785440002E-12i</v>
      </c>
      <c r="DX276" s="223" t="str">
        <f t="shared" ca="1" si="441"/>
        <v>-2,85338810527118+6,8886882624573i</v>
      </c>
      <c r="DY276" s="223" t="str">
        <f t="shared" ca="1" si="442"/>
        <v>-5,27237373754043-5,27237373754117i</v>
      </c>
      <c r="DZ276" s="223" t="str">
        <f t="shared" ca="1" si="443"/>
        <v>6,88868826245786-2,85338810526983i</v>
      </c>
      <c r="EA276" s="223" t="str">
        <f t="shared" ca="1" si="444"/>
        <v>-1,05968754837379E-13+7,45626244552993i</v>
      </c>
      <c r="EB276" s="223" t="str">
        <f t="shared" ca="1" si="445"/>
        <v>-6,88868826245761-2,85338810527041i</v>
      </c>
      <c r="EC276" s="223" t="str">
        <f t="shared" ca="1" si="446"/>
        <v>5,27237373754058-5,27237373754102i</v>
      </c>
      <c r="ED276" s="223" t="str">
        <f t="shared" ca="1" si="447"/>
        <v>2,85338810527059+6,88868826245754i</v>
      </c>
      <c r="EE276" s="223" t="str">
        <f t="shared" ca="1" si="448"/>
        <v>-7,45626244552993+1,14728034472526E-12i</v>
      </c>
      <c r="EF276" s="223" t="str">
        <f t="shared" ca="1" si="449"/>
        <v>2,85338810526925-6,88868826245809i</v>
      </c>
      <c r="EG276" s="223" t="str">
        <f t="shared" ca="1" si="450"/>
        <v>5,2723737375416+5,27237373754i</v>
      </c>
      <c r="EH276" s="223" t="str">
        <f t="shared" ca="1" si="451"/>
        <v>-6,8886882624569+2,85338810527214i</v>
      </c>
      <c r="EI276" s="223" t="str">
        <f t="shared" ca="1" si="452"/>
        <v>-1,97668999496052E-12-7,45626244552993i</v>
      </c>
      <c r="EJ276" s="223" t="str">
        <f t="shared" ca="1" si="453"/>
        <v>6,88868826245841+2,85338810526849i</v>
      </c>
      <c r="EK276" s="223" t="str">
        <f t="shared" ca="1" si="454"/>
        <v>-5,27237373753882+5,27237373754279i</v>
      </c>
      <c r="EL276" s="223" t="str">
        <f t="shared" ca="1" si="455"/>
        <v>-2,85338810527291-6,88868826245658i</v>
      </c>
      <c r="EM276" s="223" t="str">
        <f t="shared" ca="1" si="456"/>
        <v>7,45626244552993-2,80609964519579E-12i</v>
      </c>
      <c r="EN276" s="223"/>
      <c r="EO276" s="223"/>
      <c r="EP276" s="223"/>
    </row>
    <row r="277" spans="1:146">
      <c r="A277" s="249">
        <f t="shared" si="323"/>
        <v>3.4570312500000026E-3</v>
      </c>
      <c r="B277" s="248">
        <v>177</v>
      </c>
      <c r="C277" s="247">
        <f t="shared" si="324"/>
        <v>35400</v>
      </c>
      <c r="N277" s="246">
        <f t="shared" ca="1" si="327"/>
        <v>17.453201392669278</v>
      </c>
      <c r="O277" s="223">
        <f t="shared" ca="1" si="328"/>
        <v>7.4532013926692766</v>
      </c>
      <c r="P277" s="223" t="str">
        <f t="shared" ca="1" si="329"/>
        <v>-2,68237018751731+6,95378322762549i</v>
      </c>
      <c r="Q277" s="223" t="str">
        <f t="shared" ca="1" si="330"/>
        <v>-5,52245795939544-5,00526413752533i</v>
      </c>
      <c r="R277" s="223" t="str">
        <f t="shared" ca="1" si="331"/>
        <v>6,65738060563648-3,35104378834154i</v>
      </c>
      <c r="S277" s="223" t="str">
        <f t="shared" ca="1" si="332"/>
        <v>0,730541486809404+7,41731219079644i</v>
      </c>
      <c r="T277" s="223" t="str">
        <f t="shared" ca="1" si="333"/>
        <v>-7,18321711580793-1,98786389545443i</v>
      </c>
      <c r="U277" s="223" t="str">
        <f t="shared" ca="1" si="334"/>
        <v>4,43986688585523-5,98646749223392i</v>
      </c>
      <c r="V277" s="223" t="str">
        <f t="shared" ca="1" si="335"/>
        <v>3,98744500561757+6,29686376912053i</v>
      </c>
      <c r="W277" s="223" t="str">
        <f t="shared" ca="1" si="336"/>
        <v>-7,30999021781086+1,45404745974702i</v>
      </c>
      <c r="X277" s="223" t="str">
        <f t="shared" ca="1" si="337"/>
        <v>1,27421338740183-7,34347269641913i</v>
      </c>
      <c r="Y277" s="223" t="str">
        <f t="shared" ca="1" si="338"/>
        <v>6,39282407058647+3,83171128899576i</v>
      </c>
      <c r="Z277" s="223" t="str">
        <f t="shared" ca="1" si="339"/>
        <v>-5,87570469229244+4,58544494772971i</v>
      </c>
      <c r="AA277" s="223" t="str">
        <f t="shared" ca="1" si="340"/>
        <v>-2,16355016078328-7,13226904298077i</v>
      </c>
      <c r="AB277" s="223" t="str">
        <f t="shared" ca="1" si="341"/>
        <v>7,43300662061341+0,548291507871906i</v>
      </c>
      <c r="AC277" s="223" t="str">
        <f t="shared" ca="1" si="342"/>
        <v>-3,18665421779743+6,73761425846576i</v>
      </c>
      <c r="AD277" s="223" t="str">
        <f t="shared" ca="1" si="343"/>
        <v>-5,13928454833602-5,39795936729075i</v>
      </c>
      <c r="AE277" s="223" t="str">
        <f t="shared" ca="1" si="344"/>
        <v>6,88586021837167-2,85221669105516i</v>
      </c>
      <c r="AF277" s="223" t="str">
        <f t="shared" ca="1" si="345"/>
        <v>0,182910718604716+7,45095662775638i</v>
      </c>
      <c r="AG277" s="223" t="str">
        <f t="shared" ca="1" si="346"/>
        <v>-7,01751753788146-2,51090792447939i</v>
      </c>
      <c r="AH277" s="223" t="str">
        <f t="shared" ca="1" si="347"/>
        <v>4,86822874275671-5,64363002932374i</v>
      </c>
      <c r="AI277" s="223" t="str">
        <f t="shared" ca="1" si="348"/>
        <v>3,51341481541116+6,57313679566587i</v>
      </c>
      <c r="AJ277" s="223" t="str">
        <f t="shared" ca="1" si="349"/>
        <v>-7,39714984946682+0,912351414872689i</v>
      </c>
      <c r="AK277" s="223" t="str">
        <f t="shared" ca="1" si="350"/>
        <v>1,81098021524593-7,22983828724233i</v>
      </c>
      <c r="AL277" s="223" t="str">
        <f t="shared" ca="1" si="351"/>
        <v>6,09362426800652+4,29161441418602i</v>
      </c>
      <c r="AM277" s="223" t="str">
        <f t="shared" ca="1" si="352"/>
        <v>-6,19711047237661+4,14077683446565i</v>
      </c>
      <c r="AN277" s="223" t="str">
        <f t="shared" ca="1" si="353"/>
        <v>-1,6330056682698-7,2721044744342i</v>
      </c>
      <c r="AO277" s="223" t="str">
        <f t="shared" ca="1" si="354"/>
        <v>7,37253174166575+1,09361177655431i</v>
      </c>
      <c r="AP277" s="223" t="str">
        <f t="shared" ca="1" si="355"/>
        <v>-3,6736694927691+6,48493357387606i</v>
      </c>
      <c r="AQ277" s="223" t="str">
        <f t="shared" ca="1" si="356"/>
        <v>-4,72826090902966-5,76140258755013i</v>
      </c>
      <c r="AR277" s="223" t="str">
        <f t="shared" ca="1" si="357"/>
        <v>-4,72826090902966-5,76140258755013i</v>
      </c>
      <c r="AS277" s="223" t="str">
        <f t="shared" ca="1" si="358"/>
        <v>-0,365711258632773+7,4442236851801i</v>
      </c>
      <c r="AT277" s="223" t="str">
        <f t="shared" ca="1" si="359"/>
        <v>-6,81378942440076-3,02034512591054i</v>
      </c>
      <c r="AU277" s="223" t="str">
        <f t="shared" ca="1" si="360"/>
        <v>5,27020924630738-5,27020924630355i</v>
      </c>
      <c r="AV277" s="223" t="str">
        <f t="shared" ca="1" si="361"/>
        <v>3,02034512590579+6,81378942440287i</v>
      </c>
      <c r="AW277" s="223" t="str">
        <f t="shared" ca="1" si="362"/>
        <v>-7,44422368518+0,36571125863498i</v>
      </c>
      <c r="AX277" s="223" t="str">
        <f t="shared" ca="1" si="363"/>
        <v>2,33793318439415-7,07702475797534i</v>
      </c>
      <c r="AY277" s="223" t="str">
        <f t="shared" ca="1" si="364"/>
        <v>5,76140258755153+4,72826090902795i</v>
      </c>
      <c r="AZ277" s="223" t="str">
        <f t="shared" ca="1" si="365"/>
        <v>-6,48493357387497+3,67366949277102i</v>
      </c>
      <c r="BA277" s="223" t="str">
        <f t="shared" ca="1" si="366"/>
        <v>-1,0936117765566-7,3725317416654i</v>
      </c>
      <c r="BB277" s="223" t="str">
        <f t="shared" ca="1" si="367"/>
        <v>7,27210447443304+1,63300566827498i</v>
      </c>
      <c r="BC277" s="223" t="str">
        <f t="shared" ca="1" si="368"/>
        <v>-4,14077683446998+6,19711047237372i</v>
      </c>
      <c r="BD277" s="223" t="str">
        <f t="shared" ca="1" si="369"/>
        <v>-4,29161441418852-6,09362426800477i</v>
      </c>
      <c r="BE277" s="223" t="str">
        <f t="shared" ca="1" si="370"/>
        <v>7,22983828724179-1,81098021524807i</v>
      </c>
      <c r="BF277" s="223" t="str">
        <f t="shared" ca="1" si="371"/>
        <v>-0,912351414871235+7,397149849467i</v>
      </c>
      <c r="BG277" s="223" t="str">
        <f t="shared" ca="1" si="372"/>
        <v>-6,57313679566591-3,51341481541108i</v>
      </c>
      <c r="BH277" s="223" t="str">
        <f t="shared" ca="1" si="373"/>
        <v>5,64363002932423-4,86822874275613i</v>
      </c>
      <c r="BI277" s="223" t="str">
        <f t="shared" ca="1" si="374"/>
        <v>2,51090792447728+7,01751753788221i</v>
      </c>
      <c r="BJ277" s="223" t="str">
        <f t="shared" ca="1" si="375"/>
        <v>-7,45095662775631-0,18291071860759i</v>
      </c>
      <c r="BK277" s="223" t="str">
        <f t="shared" ca="1" si="376"/>
        <v>2,85221669105175-6,88586021837308i</v>
      </c>
      <c r="BL277" s="223" t="str">
        <f t="shared" ca="1" si="377"/>
        <v>5,39795936729227+5,13928454833441i</v>
      </c>
      <c r="BM277" s="223" t="str">
        <f t="shared" ca="1" si="378"/>
        <v>-6,73761425846509+3,18665421779885i</v>
      </c>
      <c r="BN277" s="223" t="str">
        <f t="shared" ca="1" si="379"/>
        <v>-0,548291507872578-7,43300662061336i</v>
      </c>
      <c r="BO277" s="223" t="str">
        <f t="shared" ca="1" si="380"/>
        <v>7,13226904298056+2,163550160784i</v>
      </c>
      <c r="BP277" s="223" t="str">
        <f t="shared" ca="1" si="381"/>
        <v>-4,5854449477308+5,87570469229158i</v>
      </c>
      <c r="BQ277" s="223" t="str">
        <f t="shared" ca="1" si="382"/>
        <v>-3,83171128899379-6,39282407058764i</v>
      </c>
      <c r="BR277" s="223" t="str">
        <f t="shared" ca="1" si="383"/>
        <v>7,34347269641976-1,27421338739816i</v>
      </c>
      <c r="BS277" s="223" t="str">
        <f t="shared" ca="1" si="384"/>
        <v>-1,45404745974402+7,30999021781146i</v>
      </c>
      <c r="BT277" s="223" t="str">
        <f t="shared" ca="1" si="385"/>
        <v>-6,29686376912167-3,98744500561575i</v>
      </c>
      <c r="BU277" s="223" t="str">
        <f t="shared" ca="1" si="386"/>
        <v>5,98646749223349-4,43986688585581i</v>
      </c>
      <c r="BV277" s="223" t="str">
        <f t="shared" ca="1" si="387"/>
        <v>1,98786389545449+7,18321711580791i</v>
      </c>
      <c r="BW277" s="223" t="str">
        <f t="shared" ca="1" si="388"/>
        <v>-7,41731219079629-0,730541486810974i</v>
      </c>
      <c r="BX277" s="223" t="str">
        <f t="shared" ca="1" si="389"/>
        <v>3,35104378834373-6,65738060563538i</v>
      </c>
      <c r="BY277" s="223" t="str">
        <f t="shared" ca="1" si="390"/>
        <v>5,00526413752302+5,52245795939754i</v>
      </c>
      <c r="BZ277" s="223" t="str">
        <f t="shared" ca="1" si="391"/>
        <v>-6,95378322762428+2,68237018752047i</v>
      </c>
      <c r="CA277" s="223" t="str">
        <f t="shared" ca="1" si="392"/>
        <v>-2,20962951978052E-12-7,45320139266928i</v>
      </c>
      <c r="CB277" s="223" t="str">
        <f t="shared" ca="1" si="393"/>
        <v>6,95378322762586+2,68237018751635i</v>
      </c>
      <c r="CC277" s="223" t="str">
        <f t="shared" ca="1" si="394"/>
        <v>-5,00526413752507+5,52245795939567i</v>
      </c>
      <c r="CD277" s="223" t="str">
        <f t="shared" ca="1" si="395"/>
        <v>-3,35104378834087-6,65738060563683i</v>
      </c>
      <c r="CE277" s="223" t="str">
        <f t="shared" ca="1" si="396"/>
        <v>7,41731219079661-0,730541486807782i</v>
      </c>
      <c r="CF277" s="223" t="str">
        <f t="shared" ca="1" si="397"/>
        <v>-1,98786389545717+7,18321711580717i</v>
      </c>
      <c r="CG277" s="223" t="str">
        <f t="shared" ca="1" si="398"/>
        <v>-5,98646749223625-4,43986688585209i</v>
      </c>
      <c r="CH277" s="223" t="str">
        <f t="shared" ca="1" si="399"/>
        <v>6,29686376911931-3,98744500561948i</v>
      </c>
      <c r="CI277" s="223" t="str">
        <f t="shared" ca="1" si="400"/>
        <v>1,45404745974836+7,3099902178106i</v>
      </c>
      <c r="CJ277" s="223" t="str">
        <f t="shared" ca="1" si="401"/>
        <v>-7,34347269641929-1,27421338740091i</v>
      </c>
      <c r="CK277" s="223" t="str">
        <f t="shared" ca="1" si="402"/>
        <v>3,83171128899636-6,39282407058611i</v>
      </c>
      <c r="CL277" s="223" t="str">
        <f t="shared" ca="1" si="403"/>
        <v>4,58544494772844+5,87570469229342i</v>
      </c>
      <c r="CM277" s="223" t="str">
        <f t="shared" ca="1" si="404"/>
        <v>-7,13226904298136+2,16355016078133i</v>
      </c>
      <c r="CN277" s="223" t="str">
        <f t="shared" ca="1" si="405"/>
        <v>0,548291507875564-7,43300662061314i</v>
      </c>
      <c r="CO277" s="223" t="str">
        <f t="shared" ca="1" si="406"/>
        <v>6,73761425846706+3,18665421779466i</v>
      </c>
      <c r="CP277" s="223" t="str">
        <f t="shared" ca="1" si="407"/>
        <v>-5,39795936728922+5,13928454833762i</v>
      </c>
      <c r="CQ277" s="223" t="str">
        <f t="shared" ca="1" si="408"/>
        <v>-2,85221669105564-6,88586021837147i</v>
      </c>
      <c r="CR277" s="223" t="str">
        <f t="shared" ca="1" si="409"/>
        <v>7,45095662775638-0,182910718604808i</v>
      </c>
      <c r="CS277" s="223" t="str">
        <f t="shared" ca="1" si="410"/>
        <v>-2,5109079244801+7,0175175378812i</v>
      </c>
      <c r="CT277" s="223" t="str">
        <f t="shared" ca="1" si="411"/>
        <v>-5,64363002932214-4,86822874275856i</v>
      </c>
      <c r="CU277" s="223" t="str">
        <f t="shared" ca="1" si="412"/>
        <v>6,57313679566723-3,51341481540863i</v>
      </c>
      <c r="CV277" s="223" t="str">
        <f t="shared" ca="1" si="413"/>
        <v>0,912351414875827+7,39714984946644i</v>
      </c>
      <c r="CW277" s="223" t="str">
        <f t="shared" ca="1" si="414"/>
        <v>-7,22983828724287-1,81098021524379i</v>
      </c>
      <c r="CX277" s="223" t="str">
        <f t="shared" ca="1" si="415"/>
        <v>4,29161441418491-6,09362426800731i</v>
      </c>
      <c r="CY277" s="223" t="str">
        <f t="shared" ca="1" si="416"/>
        <v>4,14077683446767+6,19711047237527i</v>
      </c>
      <c r="CZ277" s="223" t="str">
        <f t="shared" ca="1" si="417"/>
        <v>-7,27210447443369+1,63300566827206i</v>
      </c>
      <c r="DA277" s="223" t="str">
        <f t="shared" ca="1" si="418"/>
        <v>1,09361177655956-7,37253174166496i</v>
      </c>
      <c r="DB277" s="223" t="str">
        <f t="shared" ca="1" si="419"/>
        <v>6,48493357387359+3,67366949277345i</v>
      </c>
      <c r="DC277" s="223" t="str">
        <f t="shared" ca="1" si="420"/>
        <v>-5,76140258755343+4,72826090902563i</v>
      </c>
      <c r="DD277" s="223" t="str">
        <f t="shared" ca="1" si="421"/>
        <v>-2,33793318439855-7,07702475797388i</v>
      </c>
      <c r="DE277" s="223" t="str">
        <f t="shared" ca="1" si="422"/>
        <v>7,44422368518021+0,365711258630566i</v>
      </c>
      <c r="DF277" s="223" t="str">
        <f t="shared" ca="1" si="423"/>
        <v>-3,02034512590872+6,81378942440158i</v>
      </c>
      <c r="DG277" s="223" t="str">
        <f t="shared" ca="1" si="424"/>
        <v>-5,27020924630526-5,27020924630567i</v>
      </c>
      <c r="DH277" s="223" t="str">
        <f t="shared" ca="1" si="425"/>
        <v>6,81378942440198-3,02034512590781i</v>
      </c>
      <c r="DI277" s="223" t="str">
        <f t="shared" ca="1" si="426"/>
        <v>0,36571125862957+7,44422368518026i</v>
      </c>
      <c r="DJ277" s="223" t="str">
        <f t="shared" ca="1" si="427"/>
        <v>-7,0770247579737-2,33793318439909i</v>
      </c>
      <c r="DK277" s="223" t="str">
        <f t="shared" ca="1" si="428"/>
        <v>4,72826090902608-5,76140258755307i</v>
      </c>
      <c r="DL277" s="223" t="str">
        <f t="shared" ca="1" si="429"/>
        <v>3,67366949277295+6,48493357387387i</v>
      </c>
      <c r="DM277" s="223" t="str">
        <f t="shared" ca="1" si="430"/>
        <v>-7,37253174166511+1,09361177655858i</v>
      </c>
      <c r="DN277" s="223" t="str">
        <f t="shared" ca="1" si="431"/>
        <v>1,63300566827262-7,27210447443357i</v>
      </c>
      <c r="DO277" s="223" t="str">
        <f t="shared" ca="1" si="432"/>
        <v>6,19711047237494+4,14077683446814i</v>
      </c>
      <c r="DP277" s="223" t="str">
        <f t="shared" ca="1" si="433"/>
        <v>-6,09362426800788+4,29161441418409i</v>
      </c>
      <c r="DQ277" s="223" t="str">
        <f t="shared" ca="1" si="434"/>
        <v>-1,81098021524323-7,229838287243i</v>
      </c>
      <c r="DR277" s="223" t="str">
        <f t="shared" ca="1" si="435"/>
        <v>7,39714984946725+0,912351414869253i</v>
      </c>
      <c r="DS277" s="223" t="str">
        <f t="shared" ca="1" si="436"/>
        <v>-3,51341481540913+6,57313679566696i</v>
      </c>
      <c r="DT277" s="223" t="str">
        <f t="shared" ca="1" si="437"/>
        <v>-4,86822874275781-5,64363002932279i</v>
      </c>
      <c r="DU277" s="223" t="str">
        <f t="shared" ca="1" si="438"/>
        <v>7,01751753788154-2,51090792447917i</v>
      </c>
      <c r="DV277" s="223" t="str">
        <f t="shared" ca="1" si="439"/>
        <v>-0,182910718605381+7,45095662775636i</v>
      </c>
      <c r="DW277" s="223" t="str">
        <f t="shared" ca="1" si="440"/>
        <v>-6,88586021837109-2,85221669105656i</v>
      </c>
      <c r="DX277" s="223" t="str">
        <f t="shared" ca="1" si="441"/>
        <v>5,13928454833833-5,39795936728854i</v>
      </c>
      <c r="DY277" s="223" t="str">
        <f t="shared" ca="1" si="442"/>
        <v>3,18665421779415+6,73761425846731i</v>
      </c>
      <c r="DZ277" s="223" t="str">
        <f t="shared" ca="1" si="443"/>
        <v>-7,43300662061318+0,548291507874993i</v>
      </c>
      <c r="EA277" s="223" t="str">
        <f t="shared" ca="1" si="444"/>
        <v>2,16355016078188-7,1322690429812i</v>
      </c>
      <c r="EB277" s="223" t="str">
        <f t="shared" ca="1" si="445"/>
        <v>5,87570469229281+4,58544494772923i</v>
      </c>
      <c r="EC277" s="223" t="str">
        <f t="shared" ca="1" si="446"/>
        <v>-6,3928240705864+3,83171128899586i</v>
      </c>
      <c r="ED277" s="223" t="str">
        <f t="shared" ca="1" si="447"/>
        <v>-1,27421338740034-7,34347269641939i</v>
      </c>
      <c r="EE277" s="223" t="str">
        <f t="shared" ca="1" si="448"/>
        <v>7,3099902178104+1,45404745974933i</v>
      </c>
      <c r="EF277" s="223" t="str">
        <f t="shared" ca="1" si="449"/>
        <v>-3,98744500562032+6,29686376911878i</v>
      </c>
      <c r="EG277" s="223" t="str">
        <f t="shared" ca="1" si="450"/>
        <v>-4,43986688585741-5,9864674922323i</v>
      </c>
      <c r="EH277" s="223" t="str">
        <f t="shared" ca="1" si="451"/>
        <v>7,18321711580743-1,98786389545621i</v>
      </c>
      <c r="EI277" s="223" t="str">
        <f t="shared" ca="1" si="452"/>
        <v>-0,730541486808352+7,41731219079655i</v>
      </c>
      <c r="EJ277" s="223" t="str">
        <f t="shared" ca="1" si="453"/>
        <v>-6,65738060563657-3,35104378834138i</v>
      </c>
      <c r="EK277" s="223" t="str">
        <f t="shared" ca="1" si="454"/>
        <v>5,52245795939606-5,00526413752465i</v>
      </c>
      <c r="EL277" s="223" t="str">
        <f t="shared" ca="1" si="455"/>
        <v>2,68237018751542+6,95378322762622i</v>
      </c>
      <c r="EM277" s="223" t="str">
        <f t="shared" ca="1" si="456"/>
        <v>-7,45320139266928-3,2067190355532E-12i</v>
      </c>
      <c r="EN277" s="223"/>
      <c r="EO277" s="223"/>
      <c r="EP277" s="223"/>
    </row>
    <row r="278" spans="1:146">
      <c r="A278" s="249">
        <f t="shared" si="323"/>
        <v>3.4765625000000027E-3</v>
      </c>
      <c r="B278" s="248">
        <v>178</v>
      </c>
      <c r="C278" s="247">
        <f t="shared" si="324"/>
        <v>35600</v>
      </c>
      <c r="N278" s="246">
        <f t="shared" ca="1" si="327"/>
        <v>17.449692514764507</v>
      </c>
      <c r="O278" s="223">
        <f t="shared" ca="1" si="328"/>
        <v>7.4496925147645054</v>
      </c>
      <c r="P278" s="223" t="str">
        <f t="shared" ca="1" si="329"/>
        <v>-2,50972581911611+7,0142137747149i</v>
      </c>
      <c r="Q278" s="223" t="str">
        <f t="shared" ca="1" si="330"/>
        <v>-5,75869018825109-4,72603490045079i</v>
      </c>
      <c r="R278" s="223" t="str">
        <f t="shared" ca="1" si="331"/>
        <v>6,38981440561846-3,82990736523602i</v>
      </c>
      <c r="S278" s="223" t="str">
        <f t="shared" ca="1" si="332"/>
        <v>1,45336291162637+7,30654876201119i</v>
      </c>
      <c r="T278" s="223" t="str">
        <f t="shared" ca="1" si="333"/>
        <v>-7,36906084206547-1,09309691723818i</v>
      </c>
      <c r="U278" s="223" t="str">
        <f t="shared" ca="1" si="334"/>
        <v>3,51176074181729-6,57004224162746i</v>
      </c>
      <c r="V278" s="223" t="str">
        <f t="shared" ca="1" si="335"/>
        <v>5,00290771914667+5,51985805236339i</v>
      </c>
      <c r="W278" s="223" t="str">
        <f t="shared" ca="1" si="336"/>
        <v>-6,88261843789332+2,85087390161495i</v>
      </c>
      <c r="X278" s="223" t="str">
        <f t="shared" ca="1" si="337"/>
        <v>-0,365539086154173-7,44071903387245i</v>
      </c>
      <c r="Y278" s="223" t="str">
        <f t="shared" ca="1" si="338"/>
        <v>7,12891125618055+2,16253158729313i</v>
      </c>
      <c r="Z278" s="223" t="str">
        <f t="shared" ca="1" si="339"/>
        <v>-4,43777664972753+5,98364913507396i</v>
      </c>
      <c r="AA278" s="223" t="str">
        <f t="shared" ca="1" si="340"/>
        <v>-4,13882740635227-6,19419294702431i</v>
      </c>
      <c r="AB278" s="223" t="str">
        <f t="shared" ca="1" si="341"/>
        <v>7,226434566011-1,8101276274616i</v>
      </c>
      <c r="AC278" s="223" t="str">
        <f t="shared" ca="1" si="342"/>
        <v>-0,730197556631646+7,41382020909783i</v>
      </c>
      <c r="AD278" s="223" t="str">
        <f t="shared" ca="1" si="343"/>
        <v>-6,73444227040901-3,18515397917694i</v>
      </c>
      <c r="AE278" s="223" t="str">
        <f t="shared" ca="1" si="344"/>
        <v>5,26772809494464-5,26772809494466i</v>
      </c>
      <c r="AF278" s="223" t="str">
        <f t="shared" ca="1" si="345"/>
        <v>3,18515397917696+6,734442270409i</v>
      </c>
      <c r="AG278" s="223" t="str">
        <f t="shared" ca="1" si="346"/>
        <v>-7,41382020909784+0,730197556631619i</v>
      </c>
      <c r="AH278" s="223" t="str">
        <f t="shared" ca="1" si="347"/>
        <v>1,81012762746158-7,226434566011i</v>
      </c>
      <c r="AI278" s="223" t="str">
        <f t="shared" ca="1" si="348"/>
        <v>6,19419294702433+4,13882740635224i</v>
      </c>
      <c r="AJ278" s="223" t="str">
        <f t="shared" ca="1" si="349"/>
        <v>-5,98364913507398+4,43777664972751i</v>
      </c>
      <c r="AK278" s="223" t="str">
        <f t="shared" ca="1" si="350"/>
        <v>-2,1625315872931-7,12891125618056i</v>
      </c>
      <c r="AL278" s="223" t="str">
        <f t="shared" ca="1" si="351"/>
        <v>7,44071903387246+0,365539086154148i</v>
      </c>
      <c r="AM278" s="223" t="str">
        <f t="shared" ca="1" si="352"/>
        <v>-2,85087390161698+6,88261843789248i</v>
      </c>
      <c r="AN278" s="223" t="str">
        <f t="shared" ca="1" si="353"/>
        <v>-5,51985805236488-5,00290771914503i</v>
      </c>
      <c r="AO278" s="223" t="str">
        <f t="shared" ca="1" si="354"/>
        <v>6,57004224162748-3,51176074181727i</v>
      </c>
      <c r="AP278" s="223" t="str">
        <f t="shared" ca="1" si="355"/>
        <v>1,09309691723593+7,3690608420658i</v>
      </c>
      <c r="AQ278" s="223" t="str">
        <f t="shared" ca="1" si="356"/>
        <v>-7,30654876201177-1,45336291162344i</v>
      </c>
      <c r="AR278" s="223" t="str">
        <f t="shared" ca="1" si="357"/>
        <v>-7,30654876201177-1,45336291162344i</v>
      </c>
      <c r="AS278" s="223" t="str">
        <f t="shared" ca="1" si="358"/>
        <v>4,72603490044976+5,75869018825193i</v>
      </c>
      <c r="AT278" s="223" t="str">
        <f t="shared" ca="1" si="359"/>
        <v>-7,01421377471611+2,50972581911274i</v>
      </c>
      <c r="AU278" s="223" t="str">
        <f t="shared" ca="1" si="360"/>
        <v>-1,50768247548427E-12-7,44969251476451i</v>
      </c>
      <c r="AV278" s="223" t="str">
        <f t="shared" ca="1" si="361"/>
        <v>7,01421377471463+2,50972581911688i</v>
      </c>
      <c r="AW278" s="223" t="str">
        <f t="shared" ca="1" si="362"/>
        <v>-4,72603490045316+5,75869018824914i</v>
      </c>
      <c r="AX278" s="223" t="str">
        <f t="shared" ca="1" si="363"/>
        <v>-3,82990736523788-6,38981440561735i</v>
      </c>
      <c r="AY278" s="223" t="str">
        <f t="shared" ca="1" si="364"/>
        <v>7,3065487620112-1,45336291162629i</v>
      </c>
      <c r="AZ278" s="223" t="str">
        <f t="shared" ca="1" si="365"/>
        <v>-1,09309691724048+7,36906084206513i</v>
      </c>
      <c r="BA278" s="223" t="str">
        <f t="shared" ca="1" si="366"/>
        <v>-6,57004224162889-3,51176074181461i</v>
      </c>
      <c r="BB278" s="223" t="str">
        <f t="shared" ca="1" si="367"/>
        <v>5,51985805236285-5,00290771914726i</v>
      </c>
      <c r="BC278" s="223" t="str">
        <f t="shared" ca="1" si="368"/>
        <v>2,85087390161292+6,88261843789416i</v>
      </c>
      <c r="BD278" s="223" t="str">
        <f t="shared" ca="1" si="369"/>
        <v>-7,44071903387231+0,365539086157159i</v>
      </c>
      <c r="BE278" s="223" t="str">
        <f t="shared" ca="1" si="370"/>
        <v>2,16253158729244-7,12891125618076i</v>
      </c>
      <c r="BF278" s="223" t="str">
        <f t="shared" ca="1" si="371"/>
        <v>5,98364913507306+4,43777664972874i</v>
      </c>
      <c r="BG278" s="223" t="str">
        <f t="shared" ca="1" si="372"/>
        <v>-6,19419294702641+4,13882740634911i</v>
      </c>
      <c r="BH278" s="223" t="str">
        <f t="shared" ca="1" si="373"/>
        <v>-1,81012762746316-7,2264345660106i</v>
      </c>
      <c r="BI278" s="223" t="str">
        <f t="shared" ca="1" si="374"/>
        <v>7,41382020909777+0,730197556632306i</v>
      </c>
      <c r="BJ278" s="223" t="str">
        <f t="shared" ca="1" si="375"/>
        <v>-3,18515397917959+6,73444227040776i</v>
      </c>
      <c r="BK278" s="223" t="str">
        <f t="shared" ca="1" si="376"/>
        <v>-5,26772809494624-5,26772809494305i</v>
      </c>
      <c r="BL278" s="223" t="str">
        <f t="shared" ca="1" si="377"/>
        <v>6,73444227040898-3,18515397917698i</v>
      </c>
      <c r="BM278" s="223" t="str">
        <f t="shared" ca="1" si="378"/>
        <v>0,730197556629432+7,41382020909806i</v>
      </c>
      <c r="BN278" s="223" t="str">
        <f t="shared" ca="1" si="379"/>
        <v>-7,22643456601171-1,81012762745877i</v>
      </c>
      <c r="BO278" s="223" t="str">
        <f t="shared" ca="1" si="380"/>
        <v>4,13882740635169-6,19419294702469i</v>
      </c>
      <c r="BP278" s="223" t="str">
        <f t="shared" ca="1" si="381"/>
        <v>4,43777664972625+5,98364913507491i</v>
      </c>
      <c r="BQ278" s="223" t="str">
        <f t="shared" ca="1" si="382"/>
        <v>-7,12891125617945+2,16253158729677i</v>
      </c>
      <c r="BR278" s="223" t="str">
        <f t="shared" ca="1" si="383"/>
        <v>0,365539086152641-7,44071903387254i</v>
      </c>
      <c r="BS278" s="223" t="str">
        <f t="shared" ca="1" si="384"/>
        <v>6,88261843789306+2,85087390161558i</v>
      </c>
      <c r="BT278" s="223" t="str">
        <f t="shared" ca="1" si="385"/>
        <v>-5,0029077191494+5,51985805236092i</v>
      </c>
      <c r="BU278" s="223" t="str">
        <f t="shared" ca="1" si="386"/>
        <v>-3,51176074181859-6,57004224162676i</v>
      </c>
      <c r="BV278" s="223" t="str">
        <f t="shared" ca="1" si="387"/>
        <v>7,36906084206555-1,09309691723763i</v>
      </c>
      <c r="BW278" s="223" t="str">
        <f t="shared" ca="1" si="388"/>
        <v>-1,45336291162912+7,30654876201064i</v>
      </c>
      <c r="BX278" s="223" t="str">
        <f t="shared" ca="1" si="389"/>
        <v>-6,38981440561956-3,82990736523418i</v>
      </c>
      <c r="BY278" s="223" t="str">
        <f t="shared" ca="1" si="390"/>
        <v>5,75869018825111-4,72603490045077i</v>
      </c>
      <c r="BZ278" s="223" t="str">
        <f t="shared" ca="1" si="391"/>
        <v>2,50972581911396+7,01421377471567i</v>
      </c>
      <c r="CA278" s="223" t="str">
        <f t="shared" ca="1" si="392"/>
        <v>-7,44969251476451+3,01536495096853E-12i</v>
      </c>
      <c r="CB278" s="223" t="str">
        <f t="shared" ca="1" si="393"/>
        <v>2,50972581911546-7,01421377471513i</v>
      </c>
      <c r="CC278" s="223" t="str">
        <f t="shared" ca="1" si="394"/>
        <v>5,7586901882501+4,726034900452i</v>
      </c>
      <c r="CD278" s="223" t="str">
        <f t="shared" ca="1" si="395"/>
        <v>-6,38981440561646+3,82990736523936i</v>
      </c>
      <c r="CE278" s="223" t="str">
        <f t="shared" ca="1" si="396"/>
        <v>-1,45336291162798-7,30654876201087i</v>
      </c>
      <c r="CF278" s="223" t="str">
        <f t="shared" ca="1" si="397"/>
        <v>7,36906084206538+1,09309691723878i</v>
      </c>
      <c r="CG278" s="223" t="str">
        <f t="shared" ca="1" si="398"/>
        <v>-3,51176074181981+6,57004224162611i</v>
      </c>
      <c r="CH278" s="223" t="str">
        <f t="shared" ca="1" si="399"/>
        <v>-5,00290771914822-5,51985805236198i</v>
      </c>
      <c r="CI278" s="223" t="str">
        <f t="shared" ca="1" si="400"/>
        <v>6,88261843789367-2,85087390161412i</v>
      </c>
      <c r="CJ278" s="223" t="str">
        <f t="shared" ca="1" si="401"/>
        <v>0,365539086151052+7,44071903387261i</v>
      </c>
      <c r="CK278" s="223" t="str">
        <f t="shared" ca="1" si="402"/>
        <v>-7,1289112561812-2,162531587291i</v>
      </c>
      <c r="CL278" s="223" t="str">
        <f t="shared" ca="1" si="403"/>
        <v>4,43777664972753-5,98364913507396i</v>
      </c>
      <c r="CM278" s="223" t="str">
        <f t="shared" ca="1" si="404"/>
        <v>4,13882740635037+6,19419294702558i</v>
      </c>
      <c r="CN278" s="223" t="str">
        <f t="shared" ca="1" si="405"/>
        <v>-7,22643456601024+1,81012762746462i</v>
      </c>
      <c r="CO278" s="223" t="str">
        <f t="shared" ca="1" si="406"/>
        <v>0,730197556630805-7,41382020909792i</v>
      </c>
      <c r="CP278" s="223" t="str">
        <f t="shared" ca="1" si="407"/>
        <v>6,7344422704084+3,18515397917822i</v>
      </c>
      <c r="CQ278" s="223" t="str">
        <f t="shared" ca="1" si="408"/>
        <v>-5,26772809494722+5,26772809494207i</v>
      </c>
      <c r="CR278" s="223" t="str">
        <f t="shared" ca="1" si="409"/>
        <v>-3,18515397917815-6,73444227040843i</v>
      </c>
      <c r="CS278" s="223" t="str">
        <f t="shared" ca="1" si="410"/>
        <v>7,41382020909792-0,730197556630722i</v>
      </c>
      <c r="CT278" s="223" t="str">
        <f t="shared" ca="1" si="411"/>
        <v>-1,81012762746429+7,22643456601032i</v>
      </c>
      <c r="CU278" s="223" t="str">
        <f t="shared" ca="1" si="412"/>
        <v>-6,19419294702552-4,13882740635044i</v>
      </c>
      <c r="CV278" s="223" t="str">
        <f t="shared" ca="1" si="413"/>
        <v>5,98364913507402-4,43777664972746i</v>
      </c>
      <c r="CW278" s="223" t="str">
        <f t="shared" ca="1" si="414"/>
        <v>2,16253158729092+7,12891125618122i</v>
      </c>
      <c r="CX278" s="223" t="str">
        <f t="shared" ca="1" si="415"/>
        <v>-7,4407190338726-0,365539086151136i</v>
      </c>
      <c r="CY278" s="223" t="str">
        <f t="shared" ca="1" si="416"/>
        <v>2,85087390161419-6,88261843789363i</v>
      </c>
      <c r="CZ278" s="223" t="str">
        <f t="shared" ca="1" si="417"/>
        <v>5,51985805236193+5,00290771914828i</v>
      </c>
      <c r="DA278" s="223" t="str">
        <f t="shared" ca="1" si="418"/>
        <v>-6,57004224162595+3,51176074182011i</v>
      </c>
      <c r="DB278" s="223" t="str">
        <f t="shared" ca="1" si="419"/>
        <v>-1,09309691723912-7,36906084206533i</v>
      </c>
      <c r="DC278" s="223" t="str">
        <f t="shared" ca="1" si="420"/>
        <v>7,30654876201093+1,45336291162764i</v>
      </c>
      <c r="DD278" s="223" t="str">
        <f t="shared" ca="1" si="421"/>
        <v>-3,82990736523907+6,38981440561664i</v>
      </c>
      <c r="DE278" s="223" t="str">
        <f t="shared" ca="1" si="422"/>
        <v>-4,72603490045193-5,75869018825015i</v>
      </c>
      <c r="DF278" s="223" t="str">
        <f t="shared" ca="1" si="423"/>
        <v>7,01421377471516-2,50972581911537i</v>
      </c>
      <c r="DG278" s="223" t="str">
        <f t="shared" ca="1" si="424"/>
        <v>-3,09934042956493E-12+7,44969251476451i</v>
      </c>
      <c r="DH278" s="223" t="str">
        <f t="shared" ca="1" si="425"/>
        <v>-7,01421377471565-2,50972581911403i</v>
      </c>
      <c r="DI278" s="223" t="str">
        <f t="shared" ca="1" si="426"/>
        <v>4,72603490045083-5,75869018825105i</v>
      </c>
      <c r="DJ278" s="223" t="str">
        <f t="shared" ca="1" si="427"/>
        <v>3,82990736523411+6,3898144056196i</v>
      </c>
      <c r="DK278" s="223" t="str">
        <f t="shared" ca="1" si="428"/>
        <v>-7,30654876201058+1,45336291162946i</v>
      </c>
      <c r="DL278" s="223" t="str">
        <f t="shared" ca="1" si="429"/>
        <v>1,09309691723729-7,3690608420656i</v>
      </c>
      <c r="DM278" s="223" t="str">
        <f t="shared" ca="1" si="430"/>
        <v>6,57004224162682+3,51176074181848i</v>
      </c>
      <c r="DN278" s="223" t="str">
        <f t="shared" ca="1" si="431"/>
        <v>-5,51985805236098+5,00290771914933i</v>
      </c>
      <c r="DO278" s="223" t="str">
        <f t="shared" ca="1" si="432"/>
        <v>-2,85087390161551-6,88261843789309i</v>
      </c>
      <c r="DP278" s="223" t="str">
        <f t="shared" ca="1" si="433"/>
        <v>7,44071903387254-0,365539086152558i</v>
      </c>
      <c r="DQ278" s="223" t="str">
        <f t="shared" ca="1" si="434"/>
        <v>-2,16253158729685+7,12891125617942i</v>
      </c>
      <c r="DR278" s="223" t="str">
        <f t="shared" ca="1" si="435"/>
        <v>-5,98364913507486-4,43777664972632i</v>
      </c>
      <c r="DS278" s="223" t="str">
        <f t="shared" ca="1" si="436"/>
        <v>6,19419294702474-4,13882740635162i</v>
      </c>
      <c r="DT278" s="223" t="str">
        <f t="shared" ca="1" si="437"/>
        <v>1,81012762745869+7,22643456601173i</v>
      </c>
      <c r="DU278" s="223" t="str">
        <f t="shared" ca="1" si="438"/>
        <v>-7,41382020909806-0,730197556629305i</v>
      </c>
      <c r="DV278" s="223" t="str">
        <f t="shared" ca="1" si="439"/>
        <v>3,18515397917686-6,73444227040904i</v>
      </c>
      <c r="DW278" s="223" t="str">
        <f t="shared" ca="1" si="440"/>
        <v>5,26772809494314+5,26772809494615i</v>
      </c>
      <c r="DX278" s="223" t="str">
        <f t="shared" ca="1" si="441"/>
        <v>-6,73444227040779+3,18515397917951i</v>
      </c>
      <c r="DY278" s="223" t="str">
        <f t="shared" ca="1" si="442"/>
        <v>-0,730197556632222-7,41382020909778i</v>
      </c>
      <c r="DZ278" s="223" t="str">
        <f t="shared" ca="1" si="443"/>
        <v>7,22643456601068+1,81012762746283i</v>
      </c>
      <c r="EA278" s="223" t="str">
        <f t="shared" ca="1" si="444"/>
        <v>-4,13882740634919+6,19419294702637i</v>
      </c>
      <c r="EB278" s="223" t="str">
        <f t="shared" ca="1" si="445"/>
        <v>-4,43777664972868-5,98364913507311i</v>
      </c>
      <c r="EC278" s="223" t="str">
        <f t="shared" ca="1" si="446"/>
        <v>7,12891125618066-2,16253158729277i</v>
      </c>
      <c r="ED278" s="223" t="str">
        <f t="shared" ca="1" si="447"/>
        <v>-0,36553908615682+7,44071903387233i</v>
      </c>
      <c r="EE278" s="223" t="str">
        <f t="shared" ca="1" si="448"/>
        <v>-6,88261843789405-2,85087390161319i</v>
      </c>
      <c r="EF278" s="223" t="str">
        <f t="shared" ca="1" si="449"/>
        <v>5,00290771914748-5,51985805236266i</v>
      </c>
      <c r="EG278" s="223" t="str">
        <f t="shared" ca="1" si="450"/>
        <v>3,51176074181435+6,57004224162903i</v>
      </c>
      <c r="EH278" s="223" t="str">
        <f t="shared" ca="1" si="451"/>
        <v>-7,36906084206517+1,09309691724019i</v>
      </c>
      <c r="EI278" s="223" t="str">
        <f t="shared" ca="1" si="452"/>
        <v>1,45336291162658-7,30654876201115i</v>
      </c>
      <c r="EJ278" s="223" t="str">
        <f t="shared" ca="1" si="453"/>
        <v>6,38981440561719+3,82990736523813i</v>
      </c>
      <c r="EK278" s="223" t="str">
        <f t="shared" ca="1" si="454"/>
        <v>-5,7586901882492+4,7260349004531i</v>
      </c>
      <c r="EL278" s="223" t="str">
        <f t="shared" ca="1" si="455"/>
        <v>-2,5097258191168-7,01421377471466i</v>
      </c>
      <c r="EM278" s="223" t="str">
        <f t="shared" ca="1" si="456"/>
        <v>7,44969251476451+1,59165795408066E-12i</v>
      </c>
      <c r="EN278" s="223"/>
      <c r="EO278" s="223"/>
      <c r="EP278" s="223"/>
    </row>
    <row r="279" spans="1:146">
      <c r="A279" s="249">
        <f t="shared" si="323"/>
        <v>3.4960937500000027E-3</v>
      </c>
      <c r="B279" s="248">
        <v>179</v>
      </c>
      <c r="C279" s="247">
        <f t="shared" si="324"/>
        <v>35800</v>
      </c>
      <c r="N279" s="246">
        <f t="shared" ca="1" si="327"/>
        <v>17.445632720808163</v>
      </c>
      <c r="O279" s="223">
        <f t="shared" ca="1" si="328"/>
        <v>7.445632720808165</v>
      </c>
      <c r="P279" s="223" t="str">
        <f t="shared" ca="1" si="329"/>
        <v>-2,33555903023401+7,06983809075297i</v>
      </c>
      <c r="Q279" s="223" t="str">
        <f t="shared" ca="1" si="330"/>
        <v>-5,98038827799183-4,43535823329155i</v>
      </c>
      <c r="R279" s="223" t="str">
        <f t="shared" ca="1" si="331"/>
        <v>6,08743623683739-4,2872563109299i</v>
      </c>
      <c r="S279" s="223" t="str">
        <f t="shared" ca="1" si="332"/>
        <v>2,16135309131502+7,1250262755889i</v>
      </c>
      <c r="T279" s="223" t="str">
        <f t="shared" ca="1" si="333"/>
        <v>-7,44339023543773-0,182724974098893i</v>
      </c>
      <c r="U279" s="223" t="str">
        <f t="shared" ca="1" si="334"/>
        <v>2,50835811572508-7,01039129980954i</v>
      </c>
      <c r="V279" s="223" t="str">
        <f t="shared" ca="1" si="335"/>
        <v>5,86973795686872+4,58078846170218i</v>
      </c>
      <c r="W279" s="223" t="str">
        <f t="shared" ca="1" si="336"/>
        <v>-6,19081735171757+4,13657190567768i</v>
      </c>
      <c r="X279" s="223" t="str">
        <f t="shared" ca="1" si="337"/>
        <v>-1,98584523411218-7,17592261101826i</v>
      </c>
      <c r="Y279" s="223" t="str">
        <f t="shared" ca="1" si="338"/>
        <v>7,43666413011576+0,365339881505916i</v>
      </c>
      <c r="Z279" s="223" t="str">
        <f t="shared" ca="1" si="339"/>
        <v>-2,67964626008165+6,94672171128221i</v>
      </c>
      <c r="AA279" s="223" t="str">
        <f t="shared" ca="1" si="340"/>
        <v>-5,75555192508425-4,72345939442991i</v>
      </c>
      <c r="AB279" s="223" t="str">
        <f t="shared" ca="1" si="341"/>
        <v>6,29046934971463-3,9833957841859i</v>
      </c>
      <c r="AC279" s="223" t="str">
        <f t="shared" ca="1" si="342"/>
        <v>1,80914117799581+7,22249643899179i</v>
      </c>
      <c r="AD279" s="223" t="str">
        <f t="shared" ca="1" si="343"/>
        <v>-7,42545845639655-0,547734721830024i</v>
      </c>
      <c r="AE279" s="223" t="str">
        <f t="shared" ca="1" si="344"/>
        <v>2,84932028572889-6,87886767735091i</v>
      </c>
      <c r="AF279" s="223" t="str">
        <f t="shared" ca="1" si="345"/>
        <v>5,63789896403406+4,86328509183997i</v>
      </c>
      <c r="AG279" s="223" t="str">
        <f t="shared" ca="1" si="346"/>
        <v>-6,38633220419122+3,8278202140225i</v>
      </c>
      <c r="AH279" s="223" t="str">
        <f t="shared" ca="1" si="347"/>
        <v>-1,63134736288128-7,26471970517717i</v>
      </c>
      <c r="AI279" s="223" t="str">
        <f t="shared" ca="1" si="348"/>
        <v>7,40977996415902+0,729799627238029i</v>
      </c>
      <c r="AJ279" s="223" t="str">
        <f t="shared" ca="1" si="349"/>
        <v>-3,01727798737889+6,80687007074823i</v>
      </c>
      <c r="AK279" s="223" t="str">
        <f t="shared" ca="1" si="350"/>
        <v>-5,51684994346259-5,00018132816061i</v>
      </c>
      <c r="AL279" s="223" t="str">
        <f t="shared" ca="1" si="351"/>
        <v>6,47834817094841-3,6699389080935i</v>
      </c>
      <c r="AM279" s="223" t="str">
        <f t="shared" ca="1" si="352"/>
        <v>1,45257088511308+7,30256697585794i</v>
      </c>
      <c r="AN279" s="223" t="str">
        <f t="shared" ca="1" si="353"/>
        <v>-7,3896380975407-0,911424928638818i</v>
      </c>
      <c r="AO279" s="223" t="str">
        <f t="shared" ca="1" si="354"/>
        <v>3,18341819359528-6,73077226013894i</v>
      </c>
      <c r="AP279" s="223" t="str">
        <f t="shared" ca="1" si="355"/>
        <v>5,392477778774+5,13406564221746i</v>
      </c>
      <c r="AQ279" s="223" t="str">
        <f t="shared" ca="1" si="356"/>
        <v>-6,56646182300981+3,5098469681916i</v>
      </c>
      <c r="AR279" s="223" t="str">
        <f t="shared" ca="1" si="357"/>
        <v>-6,56646182300981+3,5098469681916i</v>
      </c>
      <c r="AS279" s="223" t="str">
        <f t="shared" ca="1" si="358"/>
        <v>7,36504498924827+1,09250122174674i</v>
      </c>
      <c r="AT279" s="223" t="str">
        <f t="shared" ca="1" si="359"/>
        <v>-3,34764082772084+6,65062008400312i</v>
      </c>
      <c r="AU279" s="223" t="str">
        <f t="shared" ca="1" si="360"/>
        <v>-5,26485738710655-5,26485738710924i</v>
      </c>
      <c r="AV279" s="223" t="str">
        <f t="shared" ca="1" si="361"/>
        <v>6,6506200840014-3,34764082772426i</v>
      </c>
      <c r="AW279" s="223" t="str">
        <f t="shared" ca="1" si="362"/>
        <v>1,09250122174299+7,36504498924883i</v>
      </c>
      <c r="AX279" s="223" t="str">
        <f t="shared" ca="1" si="363"/>
        <v>-7,33601545325223-1,27291943296251i</v>
      </c>
      <c r="AY279" s="223" t="str">
        <f t="shared" ca="1" si="364"/>
        <v>3,50984696819477-6,56646182300812i</v>
      </c>
      <c r="AZ279" s="223" t="str">
        <f t="shared" ca="1" si="365"/>
        <v>5,13406564222015+5,39247777877144i</v>
      </c>
      <c r="BA279" s="223" t="str">
        <f t="shared" ca="1" si="366"/>
        <v>-6,73077226014047+3,18341819359204i</v>
      </c>
      <c r="BB279" s="223" t="str">
        <f t="shared" ca="1" si="367"/>
        <v>-0,911424928642504-7,38963809754024i</v>
      </c>
      <c r="BC279" s="223" t="str">
        <f t="shared" ca="1" si="368"/>
        <v>7,30256697585723+1,45257088511669i</v>
      </c>
      <c r="BD279" s="223" t="str">
        <f t="shared" ca="1" si="369"/>
        <v>-3,66993890809018+6,47834817095029i</v>
      </c>
      <c r="BE279" s="223" t="str">
        <f t="shared" ca="1" si="370"/>
        <v>-5,00018132816062-5,51684994346258i</v>
      </c>
      <c r="BF279" s="223" t="str">
        <f t="shared" ca="1" si="371"/>
        <v>6,80687007074968-3,01727798737562i</v>
      </c>
      <c r="BG279" s="223" t="str">
        <f t="shared" ca="1" si="372"/>
        <v>0,72979962723804+7,40977996415902i</v>
      </c>
      <c r="BH279" s="223" t="str">
        <f t="shared" ca="1" si="373"/>
        <v>-7,26471970517639-1,63134736288478i</v>
      </c>
      <c r="BI279" s="223" t="str">
        <f t="shared" ca="1" si="374"/>
        <v>3,82782021402186-6,38633220419161i</v>
      </c>
      <c r="BJ279" s="223" t="str">
        <f t="shared" ca="1" si="375"/>
        <v>4,86328509183774+5,63789896403598i</v>
      </c>
      <c r="BK279" s="223" t="str">
        <f t="shared" ca="1" si="376"/>
        <v>-6,87886767735066+2,84932028572948i</v>
      </c>
      <c r="BL279" s="223" t="str">
        <f t="shared" ca="1" si="377"/>
        <v>-0,54773472182708-7,42545845639677i</v>
      </c>
      <c r="BM279" s="223" t="str">
        <f t="shared" ca="1" si="378"/>
        <v>7,22249643899218+1,80914117799426i</v>
      </c>
      <c r="BN279" s="223" t="str">
        <f t="shared" ca="1" si="379"/>
        <v>-3,98339578418777+6,29046934971344i</v>
      </c>
      <c r="BO279" s="223" t="str">
        <f t="shared" ca="1" si="380"/>
        <v>-4,72345939443111-5,75555192508327i</v>
      </c>
      <c r="BP279" s="223" t="str">
        <f t="shared" ca="1" si="381"/>
        <v>6,94672171128302-2,67964626007954i</v>
      </c>
      <c r="BQ279" s="223" t="str">
        <f t="shared" ca="1" si="382"/>
        <v>0,365339881508199+7,43666413011565i</v>
      </c>
      <c r="BR279" s="223" t="str">
        <f t="shared" ca="1" si="383"/>
        <v>-7,17592261101785-1,98584523411364i</v>
      </c>
      <c r="BS279" s="223" t="str">
        <f t="shared" ca="1" si="384"/>
        <v>4,13657190567582-6,19081735171881i</v>
      </c>
      <c r="BT279" s="223" t="str">
        <f t="shared" ca="1" si="385"/>
        <v>4,5807884617011+5,86973795686956i</v>
      </c>
      <c r="BU279" s="223" t="str">
        <f t="shared" ca="1" si="386"/>
        <v>-7,01039129980854+2,50835811572788i</v>
      </c>
      <c r="BV279" s="223" t="str">
        <f t="shared" ca="1" si="387"/>
        <v>-0,182724974098032-7,44339023543775i</v>
      </c>
      <c r="BW279" s="223" t="str">
        <f t="shared" ca="1" si="388"/>
        <v>7,12502627558981+2,16135309131201i</v>
      </c>
      <c r="BX279" s="223" t="str">
        <f t="shared" ca="1" si="389"/>
        <v>-4,28725631093064+6,08743623683687i</v>
      </c>
      <c r="BY279" s="223" t="str">
        <f t="shared" ca="1" si="390"/>
        <v>-4,43535823329434-5,98038827798976i</v>
      </c>
      <c r="BZ279" s="223" t="str">
        <f t="shared" ca="1" si="391"/>
        <v>7,06983809075294-2,3355590302341i</v>
      </c>
      <c r="CA279" s="223" t="str">
        <f t="shared" ca="1" si="392"/>
        <v>-3,79817621918509E-12+7,44563272080816i</v>
      </c>
      <c r="CB279" s="223" t="str">
        <f t="shared" ca="1" si="393"/>
        <v>-7,06983809075308-2,33555903023368i</v>
      </c>
      <c r="CC279" s="223" t="str">
        <f t="shared" ca="1" si="394"/>
        <v>4,43535823329432-5,98038827798977i</v>
      </c>
      <c r="CD279" s="223" t="str">
        <f t="shared" ca="1" si="395"/>
        <v>4,28725631093065+6,08743623683686i</v>
      </c>
      <c r="CE279" s="223" t="str">
        <f t="shared" ca="1" si="396"/>
        <v>-7,1250262755898+2,16135309131204i</v>
      </c>
      <c r="CF279" s="223" t="str">
        <f t="shared" ca="1" si="397"/>
        <v>0,182724974098009-7,44339023543776i</v>
      </c>
      <c r="CG279" s="223" t="str">
        <f t="shared" ca="1" si="398"/>
        <v>7,01039129980848+2,50835811572806i</v>
      </c>
      <c r="CH279" s="223" t="str">
        <f t="shared" ca="1" si="399"/>
        <v>-4,58078846170091+5,86973795686971i</v>
      </c>
      <c r="CI279" s="223" t="str">
        <f t="shared" ca="1" si="400"/>
        <v>-4,13657190567602-6,19081735171868i</v>
      </c>
      <c r="CJ279" s="223" t="str">
        <f t="shared" ca="1" si="401"/>
        <v>7,17592261101785-1,98584523411367i</v>
      </c>
      <c r="CK279" s="223" t="str">
        <f t="shared" ca="1" si="402"/>
        <v>-0,365339881507966+7,43666413011567i</v>
      </c>
      <c r="CL279" s="223" t="str">
        <f t="shared" ca="1" si="403"/>
        <v>-6,94672171128303-2,67964626007952i</v>
      </c>
      <c r="CM279" s="223" t="str">
        <f t="shared" ca="1" si="404"/>
        <v>4,72345939443093-5,75555192508342i</v>
      </c>
      <c r="CN279" s="223" t="str">
        <f t="shared" ca="1" si="405"/>
        <v>3,98339578418779+6,29046934971343i</v>
      </c>
      <c r="CO279" s="223" t="str">
        <f t="shared" ca="1" si="406"/>
        <v>-7,22249643899212+1,80914117799448i</v>
      </c>
      <c r="CP279" s="223" t="str">
        <f t="shared" ca="1" si="407"/>
        <v>0,547734721827058-7,42545845639677i</v>
      </c>
      <c r="CQ279" s="223" t="str">
        <f t="shared" ca="1" si="408"/>
        <v>6,87886767735067+2,84932028572946i</v>
      </c>
      <c r="CR279" s="223" t="str">
        <f t="shared" ca="1" si="409"/>
        <v>-4,86328509183772+5,637898964036i</v>
      </c>
      <c r="CS279" s="223" t="str">
        <f t="shared" ca="1" si="410"/>
        <v>-3,82782021402188-6,3863322041916i</v>
      </c>
      <c r="CT279" s="223" t="str">
        <f t="shared" ca="1" si="411"/>
        <v>7,26471970517638-1,6313473628848i</v>
      </c>
      <c r="CU279" s="223" t="str">
        <f t="shared" ca="1" si="412"/>
        <v>-0,729799627238019+7,40977996415902i</v>
      </c>
      <c r="CV279" s="223" t="str">
        <f t="shared" ca="1" si="413"/>
        <v>-6,80687007074677-3,01727798738217i</v>
      </c>
      <c r="CW279" s="223" t="str">
        <f t="shared" ca="1" si="414"/>
        <v>5,0001813281606-5,5168499434626i</v>
      </c>
      <c r="CX279" s="223" t="str">
        <f t="shared" ca="1" si="415"/>
        <v>3,66993890809038+6,47834817095018i</v>
      </c>
      <c r="CY279" s="223" t="str">
        <f t="shared" ca="1" si="416"/>
        <v>-7,30256697585722+1,45257088511672i</v>
      </c>
      <c r="CZ279" s="223" t="str">
        <f t="shared" ca="1" si="417"/>
        <v>0,911424928642481-7,38963809754025i</v>
      </c>
      <c r="DA279" s="223" t="str">
        <f t="shared" ca="1" si="418"/>
        <v>6,73077226014048+3,18341819359201i</v>
      </c>
      <c r="DB279" s="223" t="str">
        <f t="shared" ca="1" si="419"/>
        <v>-5,13406564222014+5,39247777877146i</v>
      </c>
      <c r="DC279" s="223" t="str">
        <f t="shared" ca="1" si="420"/>
        <v>-3,50984696819479-6,56646182300811i</v>
      </c>
      <c r="DD279" s="223" t="str">
        <f t="shared" ca="1" si="421"/>
        <v>7,33601545325223-1,27291943296253i</v>
      </c>
      <c r="DE279" s="223" t="str">
        <f t="shared" ca="1" si="422"/>
        <v>-1,09250122174317+7,3650449892488i</v>
      </c>
      <c r="DF279" s="223" t="str">
        <f t="shared" ca="1" si="423"/>
        <v>-6,65062008400142-3,34764082772423i</v>
      </c>
      <c r="DG279" s="223" t="str">
        <f t="shared" ca="1" si="424"/>
        <v>5,26485738710669-5,26485738710911i</v>
      </c>
      <c r="DH279" s="223" t="str">
        <f t="shared" ca="1" si="425"/>
        <v>3,34764082772086+6,65062008400312i</v>
      </c>
      <c r="DI279" s="223" t="str">
        <f t="shared" ca="1" si="426"/>
        <v>-7,36504498924824+1,09250122174697i</v>
      </c>
      <c r="DJ279" s="223" t="str">
        <f t="shared" ca="1" si="427"/>
        <v>1,27291943296626-7,33601545325159i</v>
      </c>
      <c r="DK279" s="223" t="str">
        <f t="shared" ca="1" si="428"/>
        <v>6,56646182300992+3,5098469681914i</v>
      </c>
      <c r="DL279" s="223" t="str">
        <f t="shared" ca="1" si="429"/>
        <v>-5,39247777877406+5,1340656422174i</v>
      </c>
      <c r="DM279" s="223" t="str">
        <f t="shared" ca="1" si="430"/>
        <v>-3,18341819359549-6,73077226013883i</v>
      </c>
      <c r="DN279" s="223" t="str">
        <f t="shared" ca="1" si="431"/>
        <v>7,38963809754071-0,911424928638736i</v>
      </c>
      <c r="DO279" s="223" t="str">
        <f t="shared" ca="1" si="432"/>
        <v>-1,45257088511295+7,30256697585797i</v>
      </c>
      <c r="DP279" s="223" t="str">
        <f t="shared" ca="1" si="433"/>
        <v>-6,47834817094853-3,6699389080933i</v>
      </c>
      <c r="DQ279" s="223" t="str">
        <f t="shared" ca="1" si="434"/>
        <v>5,51684994346514-5,00018132815781i</v>
      </c>
      <c r="DR279" s="223" t="str">
        <f t="shared" ca="1" si="435"/>
        <v>3,01727798737911+6,80687007074813i</v>
      </c>
      <c r="DS279" s="223" t="str">
        <f t="shared" ca="1" si="436"/>
        <v>-7,40977996415939+0,72979962723426i</v>
      </c>
      <c r="DT279" s="223" t="str">
        <f t="shared" ca="1" si="437"/>
        <v>1,63134736288105-7,26471970517722i</v>
      </c>
      <c r="DU279" s="223" t="str">
        <f t="shared" ca="1" si="438"/>
        <v>6,38633220418965+3,82782021402512i</v>
      </c>
      <c r="DV279" s="223" t="str">
        <f t="shared" ca="1" si="439"/>
        <v>-5,63789896403349+4,86328509184063i</v>
      </c>
      <c r="DW279" s="223" t="str">
        <f t="shared" ca="1" si="440"/>
        <v>-2,84932028572636-6,87886767735195i</v>
      </c>
      <c r="DX279" s="223" t="str">
        <f t="shared" ca="1" si="441"/>
        <v>7,42545845639648-0,54773472183089i</v>
      </c>
      <c r="DY279" s="223" t="str">
        <f t="shared" ca="1" si="442"/>
        <v>-1,80914117799773+7,22249643899131i</v>
      </c>
      <c r="DZ279" s="223" t="str">
        <f t="shared" ca="1" si="443"/>
        <v>-6,29046934971549-3,98339578418455i</v>
      </c>
      <c r="EA279" s="223" t="str">
        <f t="shared" ca="1" si="444"/>
        <v>5,75555192508555-4,72345939442834i</v>
      </c>
      <c r="EB279" s="223" t="str">
        <f t="shared" ca="1" si="445"/>
        <v>2,6796462600835+6,9467217112815i</v>
      </c>
      <c r="EC279" s="223" t="str">
        <f t="shared" ca="1" si="446"/>
        <v>-7,43666413011585+0,365339881504194i</v>
      </c>
      <c r="ED279" s="223" t="str">
        <f t="shared" ca="1" si="447"/>
        <v>1,98584523410997-7,17592261101887i</v>
      </c>
      <c r="EE279" s="223" t="str">
        <f t="shared" ca="1" si="448"/>
        <v>6,19081735171682+4,13657190567881i</v>
      </c>
      <c r="EF279" s="223" t="str">
        <f t="shared" ca="1" si="449"/>
        <v>-5,86973795686708+4,58078846170428i</v>
      </c>
      <c r="EG279" s="223" t="str">
        <f t="shared" ca="1" si="450"/>
        <v>-2,50835811572411-7,01039129980989i</v>
      </c>
      <c r="EH279" s="223" t="str">
        <f t="shared" ca="1" si="451"/>
        <v>7,44339023543766-0,182724974101851i</v>
      </c>
      <c r="EI279" s="223" t="str">
        <f t="shared" ca="1" si="452"/>
        <v>-2,16135309131565+7,12502627558871i</v>
      </c>
      <c r="EJ279" s="223" t="str">
        <f t="shared" ca="1" si="453"/>
        <v>-6,08743623683493-4,28725631093339i</v>
      </c>
      <c r="EK279" s="223" t="str">
        <f t="shared" ca="1" si="454"/>
        <v>5,98038827799177-4,43535823329163i</v>
      </c>
      <c r="EL279" s="223" t="str">
        <f t="shared" ca="1" si="455"/>
        <v>2,33555903023733+7,06983809075187i</v>
      </c>
      <c r="EM279" s="223" t="str">
        <f t="shared" ca="1" si="456"/>
        <v>-7,44563272080816+2,18815114172765E-14i</v>
      </c>
      <c r="EN279" s="223"/>
      <c r="EO279" s="223"/>
      <c r="EP279" s="223"/>
    </row>
    <row r="280" spans="1:146">
      <c r="A280" s="249">
        <f t="shared" si="323"/>
        <v>3.5156250000000027E-3</v>
      </c>
      <c r="B280" s="248">
        <v>180</v>
      </c>
      <c r="C280" s="247">
        <f t="shared" si="324"/>
        <v>36000</v>
      </c>
      <c r="N280" s="246">
        <f t="shared" ca="1" si="327"/>
        <v>17.440884596072589</v>
      </c>
      <c r="O280" s="223">
        <f t="shared" ca="1" si="328"/>
        <v>7.4408845960725891</v>
      </c>
      <c r="P280" s="223" t="str">
        <f t="shared" ca="1" si="329"/>
        <v>-2,15997478345861+7,12048260351033i</v>
      </c>
      <c r="Q280" s="223" t="str">
        <f t="shared" ca="1" si="330"/>
        <v>-6,18686943028444-4,13393398891204i</v>
      </c>
      <c r="R280" s="223" t="str">
        <f t="shared" ca="1" si="331"/>
        <v>5,75188157503006-4,72044721598494i</v>
      </c>
      <c r="S280" s="223" t="str">
        <f t="shared" ca="1" si="332"/>
        <v>2,84750325705768+6,87448098208994i</v>
      </c>
      <c r="T280" s="223" t="str">
        <f t="shared" ca="1" si="333"/>
        <v>-7,40505470294188+0,729334229629067i</v>
      </c>
      <c r="U280" s="223" t="str">
        <f t="shared" ca="1" si="334"/>
        <v>1,45164457193251-7,29791008500716i</v>
      </c>
      <c r="V280" s="223" t="str">
        <f t="shared" ca="1" si="335"/>
        <v>6,56227435083844+3,50760871768763i</v>
      </c>
      <c r="W280" s="223" t="str">
        <f t="shared" ca="1" si="336"/>
        <v>-5,26149995590931+5,2614999559096i</v>
      </c>
      <c r="X280" s="223" t="str">
        <f t="shared" ca="1" si="337"/>
        <v>-3,50760871768733-6,5622743508386i</v>
      </c>
      <c r="Y280" s="223" t="str">
        <f t="shared" ca="1" si="338"/>
        <v>7,29791008500708-1,45164457193289i</v>
      </c>
      <c r="Z280" s="223" t="str">
        <f t="shared" ca="1" si="339"/>
        <v>-0,729334229629416+7,40505470294185i</v>
      </c>
      <c r="AA280" s="223" t="str">
        <f t="shared" ca="1" si="340"/>
        <v>-6,87448098209008-2,84750325705732i</v>
      </c>
      <c r="AB280" s="223" t="str">
        <f t="shared" ca="1" si="341"/>
        <v>4,72044721598522-5,75188157502983i</v>
      </c>
      <c r="AC280" s="223" t="str">
        <f t="shared" ca="1" si="342"/>
        <v>4,13393398891228+6,18686943028428i</v>
      </c>
      <c r="AD280" s="223" t="str">
        <f t="shared" ca="1" si="343"/>
        <v>-7,12048260351032+2,15997478345866i</v>
      </c>
      <c r="AE280" s="223" t="str">
        <f t="shared" ca="1" si="344"/>
        <v>3,24517747197266E-13-7,44088459607259i</v>
      </c>
      <c r="AF280" s="223" t="str">
        <f t="shared" ca="1" si="345"/>
        <v>7,12048260351034+2,15997478345857i</v>
      </c>
      <c r="AG280" s="223" t="str">
        <f t="shared" ca="1" si="346"/>
        <v>-4,13393398891225+6,1868694302843i</v>
      </c>
      <c r="AH280" s="223" t="str">
        <f t="shared" ca="1" si="347"/>
        <v>-4,72044721598525-5,75188157502981i</v>
      </c>
      <c r="AI280" s="223" t="str">
        <f t="shared" ca="1" si="348"/>
        <v>6,87448098209008-2,84750325705735i</v>
      </c>
      <c r="AJ280" s="223" t="str">
        <f t="shared" ca="1" si="349"/>
        <v>0,729334229629455+7,40505470294185i</v>
      </c>
      <c r="AK280" s="223" t="str">
        <f t="shared" ca="1" si="350"/>
        <v>-7,29791008500709-1,45164457193286i</v>
      </c>
      <c r="AL280" s="223" t="str">
        <f t="shared" ca="1" si="351"/>
        <v>3,50760871768663-6,56227435083897i</v>
      </c>
      <c r="AM280" s="223" t="str">
        <f t="shared" ca="1" si="352"/>
        <v>5,26149995591195+5,26149995590696i</v>
      </c>
      <c r="AN280" s="223" t="str">
        <f t="shared" ca="1" si="353"/>
        <v>-6,56227435083913+3,50760871768634i</v>
      </c>
      <c r="AO280" s="223" t="str">
        <f t="shared" ca="1" si="354"/>
        <v>-1,45164457193397-7,29791008500687i</v>
      </c>
      <c r="AP280" s="223" t="str">
        <f t="shared" ca="1" si="355"/>
        <v>7,40505470294153+0,729334229632739i</v>
      </c>
      <c r="AQ280" s="223" t="str">
        <f t="shared" ca="1" si="356"/>
        <v>-2,84750325705835+6,87448098208966i</v>
      </c>
      <c r="AR280" s="223" t="str">
        <f t="shared" ca="1" si="357"/>
        <v>-2,84750325705835+6,87448098208966i</v>
      </c>
      <c r="AS280" s="223" t="str">
        <f t="shared" ca="1" si="358"/>
        <v>6,18686943028607-4,1339339889096i</v>
      </c>
      <c r="AT280" s="223" t="str">
        <f t="shared" ca="1" si="359"/>
        <v>2,15997478345835+7,12048260351041i</v>
      </c>
      <c r="AU280" s="223" t="str">
        <f t="shared" ca="1" si="360"/>
        <v>-7,44088459607259+2,31172174413189E-12i</v>
      </c>
      <c r="AV280" s="223" t="str">
        <f t="shared" ca="1" si="361"/>
        <v>2,159974783461-7,1204826035096i</v>
      </c>
      <c r="AW280" s="223" t="str">
        <f t="shared" ca="1" si="362"/>
        <v>6,18686943028453+4,13393398891191i</v>
      </c>
      <c r="AX280" s="223" t="str">
        <f t="shared" ca="1" si="363"/>
        <v>-5,75188157502814+4,72044721598729i</v>
      </c>
      <c r="AY280" s="223" t="str">
        <f t="shared" ca="1" si="364"/>
        <v>-2,84750325705569-6,87448098209076i</v>
      </c>
      <c r="AZ280" s="223" t="str">
        <f t="shared" ca="1" si="365"/>
        <v>7,4050547029418-0,729334229629869i</v>
      </c>
      <c r="BA280" s="223" t="str">
        <f t="shared" ca="1" si="366"/>
        <v>-1,45164457192954+7,29791008500775i</v>
      </c>
      <c r="BB280" s="223" t="str">
        <f t="shared" ca="1" si="367"/>
        <v>-6,56227435083777-3,50760871768888i</v>
      </c>
      <c r="BC280" s="223" t="str">
        <f t="shared" ca="1" si="368"/>
        <v>5,26149995590876-5,26149995591015i</v>
      </c>
      <c r="BD280" s="223" t="str">
        <f t="shared" ca="1" si="369"/>
        <v>3,5076087176841+6,56227435084033i</v>
      </c>
      <c r="BE280" s="223" t="str">
        <f t="shared" ca="1" si="370"/>
        <v>-7,29791008500737+1,45164457193148i</v>
      </c>
      <c r="BF280" s="223" t="str">
        <f t="shared" ca="1" si="371"/>
        <v>0,729334229627905-7,405054702942i</v>
      </c>
      <c r="BG280" s="223" t="str">
        <f t="shared" ca="1" si="372"/>
        <v>6,87448098208869+2,8475032570607i</v>
      </c>
      <c r="BH280" s="223" t="str">
        <f t="shared" ca="1" si="373"/>
        <v>-4,72044721598576+5,75188157502939i</v>
      </c>
      <c r="BI280" s="223" t="str">
        <f t="shared" ca="1" si="374"/>
        <v>-4,13393398891355-6,18686943028344i</v>
      </c>
      <c r="BJ280" s="223" t="str">
        <f t="shared" ca="1" si="375"/>
        <v>7,12048260351118-2,15997478345581i</v>
      </c>
      <c r="BK280" s="223" t="str">
        <f t="shared" ca="1" si="376"/>
        <v>-3,39105261907565E-13+7,44088459607259i</v>
      </c>
      <c r="BL280" s="223" t="str">
        <f t="shared" ca="1" si="377"/>
        <v>-7,12048260351098-2,15997478345646i</v>
      </c>
      <c r="BM280" s="223" t="str">
        <f t="shared" ca="1" si="378"/>
        <v>4,13393398891411-6,18686943028306i</v>
      </c>
      <c r="BN280" s="223" t="str">
        <f t="shared" ca="1" si="379"/>
        <v>4,72044721598524+5,75188157502982i</v>
      </c>
      <c r="BO280" s="223" t="str">
        <f t="shared" ca="1" si="380"/>
        <v>-6,87448098208895+2,84750325706008i</v>
      </c>
      <c r="BP280" s="223" t="str">
        <f t="shared" ca="1" si="381"/>
        <v>-0,72933422962723-7,40505470294206i</v>
      </c>
      <c r="BQ280" s="223" t="str">
        <f t="shared" ca="1" si="382"/>
        <v>7,29791008500723+1,45164457193214i</v>
      </c>
      <c r="BR280" s="223" t="str">
        <f t="shared" ca="1" si="383"/>
        <v>-3,50760871768469+6,56227435084001i</v>
      </c>
      <c r="BS280" s="223" t="str">
        <f t="shared" ca="1" si="384"/>
        <v>-5,26149995590827-5,26149995591063i</v>
      </c>
      <c r="BT280" s="223" t="str">
        <f t="shared" ca="1" si="385"/>
        <v>6,56227435083809-3,50760871768829i</v>
      </c>
      <c r="BU280" s="223" t="str">
        <f t="shared" ca="1" si="386"/>
        <v>1,45164457193635+7,2979100850064i</v>
      </c>
      <c r="BV280" s="223" t="str">
        <f t="shared" ca="1" si="387"/>
        <v>-7,40505470294174-0,729334229630544i</v>
      </c>
      <c r="BW280" s="223" t="str">
        <f t="shared" ca="1" si="388"/>
        <v>2,84750325705631-6,8744809820905i</v>
      </c>
      <c r="BX280" s="223" t="str">
        <f t="shared" ca="1" si="389"/>
        <v>5,75188157502785+4,72044721598765i</v>
      </c>
      <c r="BY280" s="223" t="str">
        <f t="shared" ca="1" si="390"/>
        <v>-6,18686943028479+4,13393398891152i</v>
      </c>
      <c r="BZ280" s="223" t="str">
        <f t="shared" ca="1" si="391"/>
        <v>-2,15997478346056-7,12048260350974i</v>
      </c>
      <c r="CA280" s="223" t="str">
        <f t="shared" ca="1" si="392"/>
        <v>7,44088459607259+2,98993226794702E-12i</v>
      </c>
      <c r="CB280" s="223" t="str">
        <f t="shared" ca="1" si="393"/>
        <v>-2,15997478345899+7,12048260351021i</v>
      </c>
      <c r="CC280" s="223" t="str">
        <f t="shared" ca="1" si="394"/>
        <v>-6,1868694302857-4,13393398891016i</v>
      </c>
      <c r="CD280" s="223" t="str">
        <f t="shared" ca="1" si="395"/>
        <v>5,75188157503137-4,72044721598335i</v>
      </c>
      <c r="CE280" s="223" t="str">
        <f t="shared" ca="1" si="396"/>
        <v>2,84750325705782+6,87448098208988i</v>
      </c>
      <c r="CF280" s="223" t="str">
        <f t="shared" ca="1" si="397"/>
        <v>-7,40505470294158+0,729334229632169i</v>
      </c>
      <c r="CG280" s="223" t="str">
        <f t="shared" ca="1" si="398"/>
        <v>1,45164457193474-7,29791008500671i</v>
      </c>
      <c r="CH280" s="223" t="str">
        <f t="shared" ca="1" si="399"/>
        <v>6,56227435083876+3,50760871768703i</v>
      </c>
      <c r="CI280" s="223" t="str">
        <f t="shared" ca="1" si="400"/>
        <v>-5,26149995590727+5,26149995591164i</v>
      </c>
      <c r="CJ280" s="223" t="str">
        <f t="shared" ca="1" si="401"/>
        <v>-3,50760871768614-6,56227435083924i</v>
      </c>
      <c r="CK280" s="223" t="str">
        <f t="shared" ca="1" si="402"/>
        <v>7,29791008500691-1,45164457193374i</v>
      </c>
      <c r="CL280" s="223" t="str">
        <f t="shared" ca="1" si="403"/>
        <v>-0,729334229633181+7,40505470294148i</v>
      </c>
      <c r="CM280" s="223" t="str">
        <f t="shared" ca="1" si="404"/>
        <v>-6,87448098208949-2,84750325705876i</v>
      </c>
      <c r="CN280" s="223" t="str">
        <f t="shared" ca="1" si="405"/>
        <v>4,72044721598414-5,75188157503073i</v>
      </c>
      <c r="CO280" s="223" t="str">
        <f t="shared" ca="1" si="406"/>
        <v>4,13393398890931+6,18686943028626i</v>
      </c>
      <c r="CP280" s="223" t="str">
        <f t="shared" ca="1" si="407"/>
        <v>-7,12048260351051+2,15997478345802i</v>
      </c>
      <c r="CQ280" s="223" t="str">
        <f t="shared" ca="1" si="408"/>
        <v>-1,97261648222432E-12-7,44088459607259i</v>
      </c>
      <c r="CR280" s="223" t="str">
        <f t="shared" ca="1" si="409"/>
        <v>7,12048260350945+2,15997478346153i</v>
      </c>
      <c r="CS280" s="223" t="str">
        <f t="shared" ca="1" si="410"/>
        <v>-4,13393398891237+6,18686943028422i</v>
      </c>
      <c r="CT280" s="223" t="str">
        <f t="shared" ca="1" si="411"/>
        <v>-4,72044721598686-5,75188157502849i</v>
      </c>
      <c r="CU280" s="223" t="str">
        <f t="shared" ca="1" si="412"/>
        <v>6,87448098209089-2,84750325705537i</v>
      </c>
      <c r="CV280" s="223" t="str">
        <f t="shared" ca="1" si="413"/>
        <v>0,729334229629531+7,40505470294184i</v>
      </c>
      <c r="CW280" s="223" t="str">
        <f t="shared" ca="1" si="414"/>
        <v>-7,29791008500769-1,45164457192987i</v>
      </c>
      <c r="CX280" s="223" t="str">
        <f t="shared" ca="1" si="415"/>
        <v>3,50760871768937-6,56227435083751i</v>
      </c>
      <c r="CY280" s="223" t="str">
        <f t="shared" ca="1" si="416"/>
        <v>5,26149995590976+5,26149995590914i</v>
      </c>
      <c r="CZ280" s="223" t="str">
        <f t="shared" ca="1" si="417"/>
        <v>-6,5622743508369+3,50760871769051i</v>
      </c>
      <c r="DA280" s="223" t="str">
        <f t="shared" ca="1" si="418"/>
        <v>-1,45164457193114-7,29791008500743i</v>
      </c>
      <c r="DB280" s="223" t="str">
        <f t="shared" ca="1" si="419"/>
        <v>7,40505470294196+0,729334229628243i</v>
      </c>
      <c r="DC280" s="223" t="str">
        <f t="shared" ca="1" si="420"/>
        <v>-2,84750325706121+6,87448098208848i</v>
      </c>
      <c r="DD280" s="223" t="str">
        <f t="shared" ca="1" si="421"/>
        <v>-5,75188157502931-4,72044721598587i</v>
      </c>
      <c r="DE280" s="223" t="str">
        <f t="shared" ca="1" si="422"/>
        <v>6,1868694302835-4,13393398891344i</v>
      </c>
      <c r="DF280" s="223" t="str">
        <f t="shared" ca="1" si="423"/>
        <v>2,15997478345549+7,12048260351128i</v>
      </c>
      <c r="DG280" s="223" t="str">
        <f t="shared" ca="1" si="424"/>
        <v>-7,44088459607259-6,78210523815131E-13i</v>
      </c>
      <c r="DH280" s="223" t="str">
        <f t="shared" ca="1" si="425"/>
        <v>2,15997478345678-7,12048260351088i</v>
      </c>
      <c r="DI280" s="223" t="str">
        <f t="shared" ca="1" si="426"/>
        <v>6,18686943028299+4,13393398891422i</v>
      </c>
      <c r="DJ280" s="223" t="str">
        <f t="shared" ca="1" si="427"/>
        <v>-5,7518815750299+4,72044721598514i</v>
      </c>
      <c r="DK280" s="223" t="str">
        <f t="shared" ca="1" si="428"/>
        <v>-2,84750325705996-6,874480982089i</v>
      </c>
      <c r="DL280" s="223" t="str">
        <f t="shared" ca="1" si="429"/>
        <v>7,4050547029421-0,729334229626892i</v>
      </c>
      <c r="DM280" s="223" t="str">
        <f t="shared" ca="1" si="430"/>
        <v>-1,45164457193248+7,29791008500717i</v>
      </c>
      <c r="DN280" s="223" t="str">
        <f t="shared" ca="1" si="431"/>
        <v>-6,56227435083985-3,50760871768499i</v>
      </c>
      <c r="DO280" s="223" t="str">
        <f t="shared" ca="1" si="432"/>
        <v>5,26149995591072-5,26149995590818i</v>
      </c>
      <c r="DP280" s="223" t="str">
        <f t="shared" ca="1" si="433"/>
        <v>3,50760871768817+6,56227435083815i</v>
      </c>
      <c r="DQ280" s="223" t="str">
        <f t="shared" ca="1" si="434"/>
        <v>-7,29791008500647+1,45164457193601i</v>
      </c>
      <c r="DR280" s="223" t="str">
        <f t="shared" ca="1" si="435"/>
        <v>0,729334229630881-7,4050547029417i</v>
      </c>
      <c r="DS280" s="223" t="str">
        <f t="shared" ca="1" si="436"/>
        <v>6,87448098209037+2,84750325705662i</v>
      </c>
      <c r="DT280" s="223" t="str">
        <f t="shared" ca="1" si="437"/>
        <v>-4,72044721598791+5,75188157502763i</v>
      </c>
      <c r="DU280" s="223" t="str">
        <f t="shared" ca="1" si="438"/>
        <v>-4,13393398891124-6,18686943028498i</v>
      </c>
      <c r="DV280" s="223" t="str">
        <f t="shared" ca="1" si="439"/>
        <v>7,12048260350984-2,15997478346024i</v>
      </c>
      <c r="DW280" s="223" t="str">
        <f t="shared" ca="1" si="440"/>
        <v>-3,32903752985458E-12+7,44088459607259i</v>
      </c>
      <c r="DX280" s="223" t="str">
        <f t="shared" ca="1" si="441"/>
        <v>-7,12048260351012-2,15997478345932i</v>
      </c>
      <c r="DY280" s="223" t="str">
        <f t="shared" ca="1" si="442"/>
        <v>4,13393398891045-6,1868694302855i</v>
      </c>
      <c r="DZ280" s="223" t="str">
        <f t="shared" ca="1" si="443"/>
        <v>4,72044721598309+5,75188157503158i</v>
      </c>
      <c r="EA280" s="223" t="str">
        <f t="shared" ca="1" si="444"/>
        <v>-6,87448098209001+2,84750325705751i</v>
      </c>
      <c r="EB280" s="223" t="str">
        <f t="shared" ca="1" si="445"/>
        <v>-0,72933422963141-7,40505470294165i</v>
      </c>
      <c r="EC280" s="223" t="str">
        <f t="shared" ca="1" si="446"/>
        <v>7,29791008500665+1,45164457193507i</v>
      </c>
      <c r="ED280" s="223" t="str">
        <f t="shared" ca="1" si="447"/>
        <v>-3,50760871768695+6,5622743508388i</v>
      </c>
      <c r="EE280" s="223" t="str">
        <f t="shared" ca="1" si="448"/>
        <v>-5,2614999559114-5,26149995590751i</v>
      </c>
      <c r="EF280" s="223" t="str">
        <f t="shared" ca="1" si="449"/>
        <v>6,5622743508394-3,50760871768583i</v>
      </c>
      <c r="EG280" s="223" t="str">
        <f t="shared" ca="1" si="450"/>
        <v>1,451644571933+7,29791008500706i</v>
      </c>
      <c r="EH280" s="223" t="str">
        <f t="shared" ca="1" si="451"/>
        <v>-7,4050547029422-0,729334229625942i</v>
      </c>
      <c r="EI280" s="223" t="str">
        <f t="shared" ca="1" si="452"/>
        <v>2,84750325705869-6,87448098208952i</v>
      </c>
      <c r="EJ280" s="223" t="str">
        <f t="shared" ca="1" si="453"/>
        <v>5,75188157503051+4,7204472159844i</v>
      </c>
      <c r="EK280" s="223" t="str">
        <f t="shared" ca="1" si="454"/>
        <v>-6,18686943028645+4,13393398890903i</v>
      </c>
      <c r="EL280" s="223" t="str">
        <f t="shared" ca="1" si="455"/>
        <v>-2,15997478345729-7,12048260351073i</v>
      </c>
      <c r="EM280" s="223" t="str">
        <f t="shared" ca="1" si="456"/>
        <v>7,44088459607259-1,63351122031676E-12i</v>
      </c>
      <c r="EN280" s="223"/>
      <c r="EO280" s="223"/>
      <c r="EP280" s="223"/>
    </row>
    <row r="281" spans="1:146">
      <c r="A281" s="249">
        <f t="shared" si="323"/>
        <v>3.5351562500000027E-3</v>
      </c>
      <c r="B281" s="248">
        <v>181</v>
      </c>
      <c r="C281" s="247">
        <f t="shared" si="324"/>
        <v>36200</v>
      </c>
      <c r="N281" s="246">
        <f t="shared" ca="1" si="327"/>
        <v>17.435260832850162</v>
      </c>
      <c r="O281" s="223">
        <f t="shared" ca="1" si="328"/>
        <v>7.4352608328501626</v>
      </c>
      <c r="P281" s="223" t="str">
        <f t="shared" ca="1" si="329"/>
        <v>-1,98307891927455+7,16592643364726i</v>
      </c>
      <c r="Q281" s="223" t="str">
        <f t="shared" ca="1" si="330"/>
        <v>-6,37743593915002-3,82248799796067i</v>
      </c>
      <c r="R281" s="223" t="str">
        <f t="shared" ca="1" si="331"/>
        <v>5,38496596917477-5,12691380494595i</v>
      </c>
      <c r="S281" s="223" t="str">
        <f t="shared" ca="1" si="332"/>
        <v>3,50495769405592+6,55731463446691i</v>
      </c>
      <c r="T281" s="223" t="str">
        <f t="shared" ca="1" si="333"/>
        <v>-7,25459983200392+1,62907486936738i</v>
      </c>
      <c r="U281" s="223" t="str">
        <f t="shared" ca="1" si="334"/>
        <v>0,364830957085705-7,42630473555102i</v>
      </c>
      <c r="V281" s="223" t="str">
        <f t="shared" ca="1" si="335"/>
        <v>7,05998969085083+2,3323055583683i</v>
      </c>
      <c r="W281" s="223" t="str">
        <f t="shared" ca="1" si="336"/>
        <v>-4,13080959346832+6,18219344205807i</v>
      </c>
      <c r="X281" s="223" t="str">
        <f t="shared" ca="1" si="337"/>
        <v>-4,85651045629531-5,63004527871757i</v>
      </c>
      <c r="Y281" s="223" t="str">
        <f t="shared" ca="1" si="338"/>
        <v>6,72139618447654-3,17898364006798i</v>
      </c>
      <c r="Z281" s="223" t="str">
        <f t="shared" ca="1" si="339"/>
        <v>1,27114623540966+7,32579626393743i</v>
      </c>
      <c r="AA281" s="223" t="str">
        <f t="shared" ca="1" si="340"/>
        <v>-7,39945801967648-0,728783004440373i</v>
      </c>
      <c r="AB281" s="223" t="str">
        <f t="shared" ca="1" si="341"/>
        <v>2,6759134690859-6,93704481450713i</v>
      </c>
      <c r="AC281" s="223" t="str">
        <f t="shared" ca="1" si="342"/>
        <v>5,97205749946812+4,42917970684891i</v>
      </c>
      <c r="AD281" s="223" t="str">
        <f t="shared" ca="1" si="343"/>
        <v>-5,86156131604972+4,57440734857591i</v>
      </c>
      <c r="AE281" s="223" t="str">
        <f t="shared" ca="1" si="344"/>
        <v>-2,845351136045-6,86928530235302i</v>
      </c>
      <c r="AF281" s="223" t="str">
        <f t="shared" ca="1" si="345"/>
        <v>7,37934421100714-0,910155298831548i</v>
      </c>
      <c r="AG281" s="223" t="str">
        <f t="shared" ca="1" si="346"/>
        <v>-1,09097934970352+7,35478536131655i</v>
      </c>
      <c r="AH281" s="223" t="str">
        <f t="shared" ca="1" si="347"/>
        <v>-6,79738798959191-3,01307486987419i</v>
      </c>
      <c r="AI281" s="223" t="str">
        <f t="shared" ca="1" si="348"/>
        <v>4,71687953836536-5,74753434727153i</v>
      </c>
      <c r="AJ281" s="223" t="str">
        <f t="shared" ca="1" si="349"/>
        <v>4,28128409288367+6,0789563387589i</v>
      </c>
      <c r="AK281" s="223" t="str">
        <f t="shared" ca="1" si="350"/>
        <v>-7,00062571025776+2,50486393191201i</v>
      </c>
      <c r="AL281" s="223" t="str">
        <f t="shared" ca="1" si="351"/>
        <v>-0,546971718419891-7,4151146715182i</v>
      </c>
      <c r="AM281" s="223" t="str">
        <f t="shared" ca="1" si="352"/>
        <v>7,29239438081867+1,45054743015176i</v>
      </c>
      <c r="AN281" s="223" t="str">
        <f t="shared" ca="1" si="353"/>
        <v>-3,34297750938944+6,64135566162753i</v>
      </c>
      <c r="AO281" s="223" t="str">
        <f t="shared" ca="1" si="354"/>
        <v>-5,50916488140674-4,9932159939252i</v>
      </c>
      <c r="AP281" s="223" t="str">
        <f t="shared" ca="1" si="355"/>
        <v>6,28170662319523-3,97784684881417i</v>
      </c>
      <c r="AQ281" s="223" t="str">
        <f t="shared" ca="1" si="356"/>
        <v>2,15834229116759+7,1151009976439i</v>
      </c>
      <c r="AR281" s="223" t="str">
        <f t="shared" ca="1" si="357"/>
        <v>2,15834229116759+7,1151009976439i</v>
      </c>
      <c r="AS281" s="223" t="str">
        <f t="shared" ca="1" si="358"/>
        <v>1,80662101479732-7,21243538351703i</v>
      </c>
      <c r="AT281" s="223" t="str">
        <f t="shared" ca="1" si="359"/>
        <v>6,46932372616189+3,6648266232708i</v>
      </c>
      <c r="AU281" s="223" t="str">
        <f t="shared" ca="1" si="360"/>
        <v>-5,25752335479986+5,25752335479832i</v>
      </c>
      <c r="AV281" s="223" t="str">
        <f t="shared" ca="1" si="361"/>
        <v>-3,66482662326909-6,46932372616287i</v>
      </c>
      <c r="AW281" s="223" t="str">
        <f t="shared" ca="1" si="362"/>
        <v>7,21243538351756-1,8066210147952i</v>
      </c>
      <c r="AX281" s="223" t="str">
        <f t="shared" ca="1" si="363"/>
        <v>-0,182470435223343+7,43302147129854i</v>
      </c>
      <c r="AY281" s="223" t="str">
        <f t="shared" ca="1" si="364"/>
        <v>-7,11510099764329-2,15834229116957i</v>
      </c>
      <c r="AZ281" s="223" t="str">
        <f t="shared" ca="1" si="365"/>
        <v>3,97784684881611-6,28170662319401i</v>
      </c>
      <c r="BA281" s="223" t="str">
        <f t="shared" ca="1" si="366"/>
        <v>4,99321599392358+5,5091648814082i</v>
      </c>
      <c r="BB281" s="223" t="str">
        <f t="shared" ca="1" si="367"/>
        <v>-6,64135566162856+3,3429775093874i</v>
      </c>
      <c r="BC281" s="223" t="str">
        <f t="shared" ca="1" si="368"/>
        <v>-1,45054743015698-7,29239438081764i</v>
      </c>
      <c r="BD281" s="223" t="str">
        <f t="shared" ca="1" si="369"/>
        <v>7,41511467151804+0,546971718422068i</v>
      </c>
      <c r="BE281" s="223" t="str">
        <f t="shared" ca="1" si="370"/>
        <v>-2,50486393191396+7,00062571025706i</v>
      </c>
      <c r="BF281" s="223" t="str">
        <f t="shared" ca="1" si="371"/>
        <v>-6,07895633875849-4,28128409288424i</v>
      </c>
      <c r="BG281" s="223" t="str">
        <f t="shared" ca="1" si="372"/>
        <v>5,74753434727143-4,71687953836547i</v>
      </c>
      <c r="BH281" s="223" t="str">
        <f t="shared" ca="1" si="373"/>
        <v>3,01307486987558+6,7973879895913i</v>
      </c>
      <c r="BI281" s="223" t="str">
        <f t="shared" ca="1" si="374"/>
        <v>-7,35478536131609+1,09097934970658i</v>
      </c>
      <c r="BJ281" s="223" t="str">
        <f t="shared" ca="1" si="375"/>
        <v>0,910155298834448-7,37934421100678i</v>
      </c>
      <c r="BK281" s="223" t="str">
        <f t="shared" ca="1" si="376"/>
        <v>6,8692853023525+2,84535113604623i</v>
      </c>
      <c r="BL281" s="223" t="str">
        <f t="shared" ca="1" si="377"/>
        <v>-4,57440734857646+5,86156131604928i</v>
      </c>
      <c r="BM281" s="223" t="str">
        <f t="shared" ca="1" si="378"/>
        <v>-4,42917970684963-5,9720574994676i</v>
      </c>
      <c r="BN281" s="223" t="str">
        <f t="shared" ca="1" si="379"/>
        <v>6,93704481450631-2,67591346908805i</v>
      </c>
      <c r="BO281" s="223" t="str">
        <f t="shared" ca="1" si="380"/>
        <v>0,728783004436677+7,39945801967685i</v>
      </c>
      <c r="BP281" s="223" t="str">
        <f t="shared" ca="1" si="381"/>
        <v>-7,32579626393706-1,27114623541176i</v>
      </c>
      <c r="BQ281" s="223" t="str">
        <f t="shared" ca="1" si="382"/>
        <v>3,17898364006866-6,72139618447622i</v>
      </c>
      <c r="BR281" s="223" t="str">
        <f t="shared" ca="1" si="383"/>
        <v>5,63004527871763+4,85651045629524i</v>
      </c>
      <c r="BS281" s="223" t="str">
        <f t="shared" ca="1" si="384"/>
        <v>-6,18219344205714+4,13080959346971i</v>
      </c>
      <c r="BT281" s="223" t="str">
        <f t="shared" ca="1" si="385"/>
        <v>-2,33230555837119-7,05998969084988i</v>
      </c>
      <c r="BU281" s="223" t="str">
        <f t="shared" ca="1" si="386"/>
        <v>7,42630473555117-0,36483095708276i</v>
      </c>
      <c r="BV281" s="223" t="str">
        <f t="shared" ca="1" si="387"/>
        <v>-1,62907486936872+7,25459983200362i</v>
      </c>
      <c r="BW281" s="223" t="str">
        <f t="shared" ca="1" si="388"/>
        <v>-6,55731463446701-3,50495769405573i</v>
      </c>
      <c r="BX281" s="223" t="str">
        <f t="shared" ca="1" si="389"/>
        <v>5,12691380494494-5,38496596917573i</v>
      </c>
      <c r="BY281" s="223" t="str">
        <f t="shared" ca="1" si="390"/>
        <v>3,82248799796279+6,37743593914876i</v>
      </c>
      <c r="BZ281" s="223" t="str">
        <f t="shared" ca="1" si="391"/>
        <v>-7,16592643364823+1,98307891927106i</v>
      </c>
      <c r="CA281" s="223" t="str">
        <f t="shared" ca="1" si="392"/>
        <v>2,18245970267909E-12-7,43526083285016i</v>
      </c>
      <c r="CB281" s="223" t="str">
        <f t="shared" ca="1" si="393"/>
        <v>7,16592643364706+1,98307891927527i</v>
      </c>
      <c r="CC281" s="223" t="str">
        <f t="shared" ca="1" si="394"/>
        <v>-3,82248799796001+6,37743593915042i</v>
      </c>
      <c r="CD281" s="223" t="str">
        <f t="shared" ca="1" si="395"/>
        <v>-5,12691380494697-5,38496596917379i</v>
      </c>
      <c r="CE281" s="223" t="str">
        <f t="shared" ca="1" si="396"/>
        <v>6,55731463446549-3,50495769405859i</v>
      </c>
      <c r="CF281" s="223" t="str">
        <f t="shared" ca="1" si="397"/>
        <v>1,62907486936445+7,25459983200458i</v>
      </c>
      <c r="CG281" s="223" t="str">
        <f t="shared" ca="1" si="398"/>
        <v>-7,42630473555096-0,36483095708712i</v>
      </c>
      <c r="CH281" s="223" t="str">
        <f t="shared" ca="1" si="399"/>
        <v>2,33230555836811-7,05998969085089i</v>
      </c>
      <c r="CI281" s="223" t="str">
        <f t="shared" ca="1" si="400"/>
        <v>6,18219344205906+4,13080959346684i</v>
      </c>
      <c r="CJ281" s="223" t="str">
        <f t="shared" ca="1" si="401"/>
        <v>-5,63004527871565+4,85651045629753i</v>
      </c>
      <c r="CK281" s="223" t="str">
        <f t="shared" ca="1" si="402"/>
        <v>-3,17898364006452-6,72139618447818i</v>
      </c>
      <c r="CL281" s="223" t="str">
        <f t="shared" ca="1" si="403"/>
        <v>7,32579626393781-1,27114623540746i</v>
      </c>
      <c r="CM281" s="223" t="str">
        <f t="shared" ca="1" si="404"/>
        <v>-0,72878300444102+7,39945801967641i</v>
      </c>
      <c r="CN281" s="223" t="str">
        <f t="shared" ca="1" si="405"/>
        <v>-6,93704481450748-2,67591346908503i</v>
      </c>
      <c r="CO281" s="223" t="str">
        <f t="shared" ca="1" si="406"/>
        <v>4,42917970684719-5,9720574994694i</v>
      </c>
      <c r="CP281" s="223" t="str">
        <f t="shared" ca="1" si="407"/>
        <v>4,57440734857885+5,86156131604741i</v>
      </c>
      <c r="CQ281" s="223" t="str">
        <f t="shared" ca="1" si="408"/>
        <v>-6,86928530235418+2,8453511360422i</v>
      </c>
      <c r="CR281" s="223" t="str">
        <f t="shared" ca="1" si="409"/>
        <v>-0,910155298830113-7,37934421100732i</v>
      </c>
      <c r="CS281" s="223" t="str">
        <f t="shared" ca="1" si="410"/>
        <v>7,35478536131657+1,09097934970338i</v>
      </c>
      <c r="CT281" s="223" t="str">
        <f t="shared" ca="1" si="411"/>
        <v>-3,01307486987261+6,79738798959261i</v>
      </c>
      <c r="CU281" s="223" t="str">
        <f t="shared" ca="1" si="412"/>
        <v>-5,74753434727336-4,71687953836313i</v>
      </c>
      <c r="CV281" s="223" t="str">
        <f t="shared" ca="1" si="413"/>
        <v>6,07895633876088-4,28128409288085i</v>
      </c>
      <c r="CW281" s="223" t="str">
        <f t="shared" ca="1" si="414"/>
        <v>2,50486393190985+7,00062571025853i</v>
      </c>
      <c r="CX281" s="223" t="str">
        <f t="shared" ca="1" si="415"/>
        <v>-7,41511467151836+0,546971718417714i</v>
      </c>
      <c r="CY281" s="223" t="str">
        <f t="shared" ca="1" si="416"/>
        <v>1,4505474301538-7,29239438081827i</v>
      </c>
      <c r="CZ281" s="223" t="str">
        <f t="shared" ca="1" si="417"/>
        <v>6,64135566163002+3,34297750938451i</v>
      </c>
      <c r="DA281" s="223" t="str">
        <f t="shared" ca="1" si="418"/>
        <v>-4,99321599392133+5,50916488141024i</v>
      </c>
      <c r="DB281" s="223" t="str">
        <f t="shared" ca="1" si="419"/>
        <v>-3,97784684881224-6,28170662319645i</v>
      </c>
      <c r="DC281" s="223" t="str">
        <f t="shared" ca="1" si="420"/>
        <v>7,11510099764456-2,1583422911654i</v>
      </c>
      <c r="DD281" s="223" t="str">
        <f t="shared" ca="1" si="421"/>
        <v>0,182470435226585+7,43302147129846i</v>
      </c>
      <c r="DE281" s="223" t="str">
        <f t="shared" ca="1" si="422"/>
        <v>-7,21243538351835-1,80662101479206i</v>
      </c>
      <c r="DF281" s="223" t="str">
        <f t="shared" ca="1" si="423"/>
        <v>3,66482662326645-6,46932372616436i</v>
      </c>
      <c r="DG281" s="223" t="str">
        <f t="shared" ca="1" si="424"/>
        <v>5,25752335479692+5,25752335480125i</v>
      </c>
      <c r="DH281" s="223" t="str">
        <f t="shared" ca="1" si="425"/>
        <v>-6,46932372616404+3,66482662326701i</v>
      </c>
      <c r="DI281" s="223" t="str">
        <f t="shared" ca="1" si="426"/>
        <v>-1,80662101479308-7,21243538351809i</v>
      </c>
      <c r="DJ281" s="223" t="str">
        <f t="shared" ca="1" si="427"/>
        <v>7,43302147129848+0,182470435225525i</v>
      </c>
      <c r="DK281" s="223" t="str">
        <f t="shared" ca="1" si="428"/>
        <v>-2,15834229116438+7,11510099764487i</v>
      </c>
      <c r="DL281" s="223" t="str">
        <f t="shared" ca="1" si="429"/>
        <v>-6,2817066231968-3,97784684881171i</v>
      </c>
      <c r="DM281" s="223" t="str">
        <f t="shared" ca="1" si="430"/>
        <v>5,50916488140952-4,99321599392212i</v>
      </c>
      <c r="DN281" s="223" t="str">
        <f t="shared" ca="1" si="431"/>
        <v>3,34297750938545+6,64135566162954i</v>
      </c>
      <c r="DO281" s="223" t="str">
        <f t="shared" ca="1" si="432"/>
        <v>-7,29239438081806+1,45054743015484i</v>
      </c>
      <c r="DP281" s="223" t="str">
        <f t="shared" ca="1" si="433"/>
        <v>0,546971718416657-7,41511467151844i</v>
      </c>
      <c r="DQ281" s="223" t="str">
        <f t="shared" ca="1" si="434"/>
        <v>7,00062571025889+2,50486393190885i</v>
      </c>
      <c r="DR281" s="223" t="str">
        <f t="shared" ca="1" si="435"/>
        <v>-4,28128409288585+6,07895633875736i</v>
      </c>
      <c r="DS281" s="223" t="str">
        <f t="shared" ca="1" si="436"/>
        <v>-4,71687953836362-5,74753434727295i</v>
      </c>
      <c r="DT281" s="223" t="str">
        <f t="shared" ca="1" si="437"/>
        <v>6,79738798959218-3,01307486987358i</v>
      </c>
      <c r="DU281" s="223" t="str">
        <f t="shared" ca="1" si="438"/>
        <v>1,09097934970443+7,35478536131641i</v>
      </c>
      <c r="DV281" s="223" t="str">
        <f t="shared" ca="1" si="439"/>
        <v>-7,37934421100744-0,910155298829064i</v>
      </c>
      <c r="DW281" s="223" t="str">
        <f t="shared" ca="1" si="440"/>
        <v>2,84535113604825-6,86928530235167i</v>
      </c>
      <c r="DX281" s="223" t="str">
        <f t="shared" ca="1" si="441"/>
        <v>5,86156131604807+4,57440734857801i</v>
      </c>
      <c r="DY281" s="223" t="str">
        <f t="shared" ca="1" si="442"/>
        <v>-5,97205749946902+4,4291797068477i</v>
      </c>
      <c r="DZ281" s="223" t="str">
        <f t="shared" ca="1" si="443"/>
        <v>-2,67591346908602-6,93704481450709i</v>
      </c>
      <c r="EA281" s="223" t="str">
        <f t="shared" ca="1" si="444"/>
        <v>7,39945801967631-0,728783004442075i</v>
      </c>
      <c r="EB281" s="223" t="str">
        <f t="shared" ca="1" si="445"/>
        <v>-1,27114623540683+7,32579626393792i</v>
      </c>
      <c r="EC281" s="223" t="str">
        <f t="shared" ca="1" si="446"/>
        <v>-6,72139618447538-3,17898364007044i</v>
      </c>
      <c r="ED281" s="223" t="str">
        <f t="shared" ca="1" si="447"/>
        <v>4,85651045629705-5,63004527871607i</v>
      </c>
      <c r="EE281" s="223" t="str">
        <f t="shared" ca="1" si="448"/>
        <v>4,13080959346807+6,18219344205824i</v>
      </c>
      <c r="EF281" s="223" t="str">
        <f t="shared" ca="1" si="449"/>
        <v>-7,05998969085056+2,33230555836912i</v>
      </c>
      <c r="EG281" s="223" t="str">
        <f t="shared" ca="1" si="450"/>
        <v>-0,364830957087757-7,42630473555093i</v>
      </c>
      <c r="EH281" s="223" t="str">
        <f t="shared" ca="1" si="451"/>
        <v>7,25459983200315+1,62907486937084i</v>
      </c>
      <c r="EI281" s="223" t="str">
        <f t="shared" ca="1" si="452"/>
        <v>-3,50495769405802+6,55731463446578i</v>
      </c>
      <c r="EJ281" s="223" t="str">
        <f t="shared" ca="1" si="453"/>
        <v>-5,38496596917452-5,12691380494621i</v>
      </c>
      <c r="EK281" s="223" t="str">
        <f t="shared" ca="1" si="454"/>
        <v>6,37743593914987-3,82248799796092i</v>
      </c>
      <c r="EL281" s="223" t="str">
        <f t="shared" ca="1" si="455"/>
        <v>1,9830789192767+7,16592643364667i</v>
      </c>
      <c r="EM281" s="223" t="str">
        <f t="shared" ca="1" si="456"/>
        <v>-7,43526083285016+3,24270222014093E-12i</v>
      </c>
      <c r="EN281" s="223"/>
      <c r="EO281" s="223"/>
      <c r="EP281" s="223"/>
    </row>
    <row r="282" spans="1:146">
      <c r="A282" s="249">
        <f t="shared" si="323"/>
        <v>3.5546875000000027E-3</v>
      </c>
      <c r="B282" s="248">
        <v>182</v>
      </c>
      <c r="C282" s="247">
        <f t="shared" si="324"/>
        <v>36400</v>
      </c>
      <c r="N282" s="246">
        <f t="shared" ca="1" si="327"/>
        <v>17.428499345366909</v>
      </c>
      <c r="O282" s="223">
        <f t="shared" ca="1" si="328"/>
        <v>7.4284993453669097</v>
      </c>
      <c r="P282" s="223" t="str">
        <f t="shared" ca="1" si="329"/>
        <v>-1,80497810734852+7,20587652934112i</v>
      </c>
      <c r="Q282" s="223" t="str">
        <f t="shared" ca="1" si="330"/>
        <v>-6,5513515348769-3,50177035092005i</v>
      </c>
      <c r="R282" s="223" t="str">
        <f t="shared" ca="1" si="331"/>
        <v>4,98867525645616-5,50415494964837i</v>
      </c>
      <c r="S282" s="223" t="str">
        <f t="shared" ca="1" si="332"/>
        <v>4,12705311229114+6,17657147068214i</v>
      </c>
      <c r="T282" s="223" t="str">
        <f t="shared" ca="1" si="333"/>
        <v>-6,99425947184626+2,50258605538461i</v>
      </c>
      <c r="U282" s="223" t="str">
        <f t="shared" ca="1" si="334"/>
        <v>-0,728120262772696-7,39272909060358i</v>
      </c>
      <c r="V282" s="223" t="str">
        <f t="shared" ca="1" si="335"/>
        <v>7,34809705672569+1,0899872334371i</v>
      </c>
      <c r="W282" s="223" t="str">
        <f t="shared" ca="1" si="336"/>
        <v>-2,8427636268068+6,863038502458i</v>
      </c>
      <c r="X282" s="223" t="str">
        <f t="shared" ca="1" si="337"/>
        <v>-5,9666266217978-4,42515189345749i</v>
      </c>
      <c r="Y282" s="223" t="str">
        <f t="shared" ca="1" si="338"/>
        <v>5,74230764676674-4,71259009611496i</v>
      </c>
      <c r="Z282" s="223" t="str">
        <f t="shared" ca="1" si="339"/>
        <v>3,17609273165543+6,71528387218606i</v>
      </c>
      <c r="AA282" s="223" t="str">
        <f t="shared" ca="1" si="340"/>
        <v>-7,28576281342097+1,44922832938387i</v>
      </c>
      <c r="AB282" s="223" t="str">
        <f t="shared" ca="1" si="341"/>
        <v>0,364499186620154-7,41955139257556i</v>
      </c>
      <c r="AC282" s="223" t="str">
        <f t="shared" ca="1" si="342"/>
        <v>7,10863065754186+2,15637953495496i</v>
      </c>
      <c r="AD282" s="223" t="str">
        <f t="shared" ca="1" si="343"/>
        <v>-3,8190118986907+6,37163641788948i</v>
      </c>
      <c r="AE282" s="223" t="str">
        <f t="shared" ca="1" si="344"/>
        <v>-5,25274226114883-5,25274226114872i</v>
      </c>
      <c r="AF282" s="223" t="str">
        <f t="shared" ca="1" si="345"/>
        <v>6,37163641788945-3,81901189869075i</v>
      </c>
      <c r="AG282" s="223" t="str">
        <f t="shared" ca="1" si="346"/>
        <v>2,156379534955+7,10863065754185i</v>
      </c>
      <c r="AH282" s="223" t="str">
        <f t="shared" ca="1" si="347"/>
        <v>-7,41955139257555+0,364499186620205i</v>
      </c>
      <c r="AI282" s="223" t="str">
        <f t="shared" ca="1" si="348"/>
        <v>1,44922832938455-7,28576281342084i</v>
      </c>
      <c r="AJ282" s="223" t="str">
        <f t="shared" ca="1" si="349"/>
        <v>6,7152838721861+3,17609273165533i</v>
      </c>
      <c r="AK282" s="223" t="str">
        <f t="shared" ca="1" si="350"/>
        <v>-4,71259009611488+5,7423076467668i</v>
      </c>
      <c r="AL282" s="223" t="str">
        <f t="shared" ca="1" si="351"/>
        <v>-4,42515189345935-5,96662662179642i</v>
      </c>
      <c r="AM282" s="223" t="str">
        <f t="shared" ca="1" si="352"/>
        <v>6,86303850245713-2,84276362680889i</v>
      </c>
      <c r="AN282" s="223" t="str">
        <f t="shared" ca="1" si="353"/>
        <v>1,08998723343934+7,34809705672536i</v>
      </c>
      <c r="AO282" s="223" t="str">
        <f t="shared" ca="1" si="354"/>
        <v>-7,3927290906038-0,728120262770439i</v>
      </c>
      <c r="AP282" s="223" t="str">
        <f t="shared" ca="1" si="355"/>
        <v>2,50258605538245-6,99425947184703i</v>
      </c>
      <c r="AQ282" s="223" t="str">
        <f t="shared" ca="1" si="356"/>
        <v>6,17657147068342+4,12705311228923i</v>
      </c>
      <c r="AR282" s="223" t="str">
        <f t="shared" ca="1" si="357"/>
        <v>6,17657147068342+4,12705311228923i</v>
      </c>
      <c r="AS282" s="223" t="str">
        <f t="shared" ca="1" si="358"/>
        <v>-3,50177035092257-6,55135153487555i</v>
      </c>
      <c r="AT282" s="223" t="str">
        <f t="shared" ca="1" si="359"/>
        <v>7,20587652934039-1,80497810735144i</v>
      </c>
      <c r="AU282" s="223" t="str">
        <f t="shared" ca="1" si="360"/>
        <v>3,11235446689739E-12+7,42849934536691i</v>
      </c>
      <c r="AV282" s="223" t="str">
        <f t="shared" ca="1" si="361"/>
        <v>-7,20587652934189-1,8049781073454i</v>
      </c>
      <c r="AW282" s="223" t="str">
        <f t="shared" ca="1" si="362"/>
        <v>3,50177035091727-6,55135153487838i</v>
      </c>
      <c r="AX282" s="223" t="str">
        <f t="shared" ca="1" si="363"/>
        <v>5,50415494965036+4,98867525645397i</v>
      </c>
      <c r="AY282" s="223" t="str">
        <f t="shared" ca="1" si="364"/>
        <v>-6,17657147068008+4,12705311229423i</v>
      </c>
      <c r="AZ282" s="223" t="str">
        <f t="shared" ca="1" si="365"/>
        <v>-2,50258605538811-6,994259471845i</v>
      </c>
      <c r="BA282" s="223" t="str">
        <f t="shared" ca="1" si="366"/>
        <v>7,39272909060321-0,728120262776424i</v>
      </c>
      <c r="BB282" s="223" t="str">
        <f t="shared" ca="1" si="367"/>
        <v>-1,0899872334407+7,34809705672516i</v>
      </c>
      <c r="BC282" s="223" t="str">
        <f t="shared" ca="1" si="368"/>
        <v>-6,8630385024566-2,84276362681016i</v>
      </c>
      <c r="BD282" s="223" t="str">
        <f t="shared" ca="1" si="369"/>
        <v>4,42515189346037-5,96662662179566i</v>
      </c>
      <c r="BE282" s="223" t="str">
        <f t="shared" ca="1" si="370"/>
        <v>4,71259009611219+5,74230764676902i</v>
      </c>
      <c r="BF282" s="223" t="str">
        <f t="shared" ca="1" si="371"/>
        <v>-6,7152838721876+3,17609273165218i</v>
      </c>
      <c r="BG282" s="223" t="str">
        <f t="shared" ca="1" si="372"/>
        <v>-1,44922832938113-7,28576281342151i</v>
      </c>
      <c r="BH282" s="223" t="str">
        <f t="shared" ca="1" si="373"/>
        <v>7,41955139257541+0,364499186623161i</v>
      </c>
      <c r="BI282" s="223" t="str">
        <f t="shared" ca="1" si="374"/>
        <v>-2,15637953495784+7,10863065754099i</v>
      </c>
      <c r="BJ282" s="223" t="str">
        <f t="shared" ca="1" si="375"/>
        <v>-6,37163641788793-3,81901189869329i</v>
      </c>
      <c r="BK282" s="223" t="str">
        <f t="shared" ca="1" si="376"/>
        <v>5,25274226115085-5,25274226114669i</v>
      </c>
      <c r="BL282" s="223" t="str">
        <f t="shared" ca="1" si="377"/>
        <v>3,81901189868826+6,37163641789094i</v>
      </c>
      <c r="BM282" s="223" t="str">
        <f t="shared" ca="1" si="378"/>
        <v>-7,10863065754269+2,15637953495222i</v>
      </c>
      <c r="BN282" s="223" t="str">
        <f t="shared" ca="1" si="379"/>
        <v>-0,364499186617304-7,4195513925757i</v>
      </c>
      <c r="BO282" s="223" t="str">
        <f t="shared" ca="1" si="380"/>
        <v>7,28576281342041+1,44922832938667i</v>
      </c>
      <c r="BP282" s="223" t="str">
        <f t="shared" ca="1" si="381"/>
        <v>-3,17609273165729+6,71528387218517i</v>
      </c>
      <c r="BQ282" s="223" t="str">
        <f t="shared" ca="1" si="382"/>
        <v>-5,74230764676543-4,71259009611656i</v>
      </c>
      <c r="BR282" s="223" t="str">
        <f t="shared" ca="1" si="383"/>
        <v>5,96662662179903-4,42515189345583i</v>
      </c>
      <c r="BS282" s="223" t="str">
        <f t="shared" ca="1" si="384"/>
        <v>2,84276362680494+6,86303850245876i</v>
      </c>
      <c r="BT282" s="223" t="str">
        <f t="shared" ca="1" si="385"/>
        <v>-7,34809705672598+1,08998723343512i</v>
      </c>
      <c r="BU282" s="223" t="str">
        <f t="shared" ca="1" si="386"/>
        <v>0,728120262774906-7,39272909060336i</v>
      </c>
      <c r="BV282" s="223" t="str">
        <f t="shared" ca="1" si="387"/>
        <v>6,99425947184559+2,50258605538648i</v>
      </c>
      <c r="BW282" s="223" t="str">
        <f t="shared" ca="1" si="388"/>
        <v>-4,12705311229297+6,17657147068092i</v>
      </c>
      <c r="BX282" s="223" t="str">
        <f t="shared" ca="1" si="389"/>
        <v>-4,98867525645525-5,50415494964919i</v>
      </c>
      <c r="BY282" s="223" t="str">
        <f t="shared" ca="1" si="390"/>
        <v>6,55135153487766-3,50177035091861i</v>
      </c>
      <c r="BZ282" s="223" t="str">
        <f t="shared" ca="1" si="391"/>
        <v>1,80497810734729+7,20587652934143i</v>
      </c>
      <c r="CA282" s="223" t="str">
        <f t="shared" ca="1" si="392"/>
        <v>-7,42849934536691-1,37599446253195E-12i</v>
      </c>
      <c r="CB282" s="223" t="str">
        <f t="shared" ca="1" si="393"/>
        <v>1,80497810734996-7,20587652934076i</v>
      </c>
      <c r="CC282" s="223" t="str">
        <f t="shared" ca="1" si="394"/>
        <v>6,55135153487637+3,50177035092104i</v>
      </c>
      <c r="CD282" s="223" t="str">
        <f t="shared" ca="1" si="395"/>
        <v>-4,9886752564573+5,50415494964735i</v>
      </c>
      <c r="CE282" s="223" t="str">
        <f t="shared" ca="1" si="396"/>
        <v>-4,12705311229068-6,17657147068245i</v>
      </c>
      <c r="CF282" s="223" t="str">
        <f t="shared" ca="1" si="397"/>
        <v>6,99425947184652-2,50258605538389i</v>
      </c>
      <c r="CG282" s="223" t="str">
        <f t="shared" ca="1" si="398"/>
        <v>0,728120262772168+7,39272909060363i</v>
      </c>
      <c r="CH282" s="223" t="str">
        <f t="shared" ca="1" si="399"/>
        <v>-7,34809705672558-1,08998723343783i</v>
      </c>
      <c r="CI282" s="223" t="str">
        <f t="shared" ca="1" si="400"/>
        <v>2,84276362680729-6,86303850245779i</v>
      </c>
      <c r="CJ282" s="223" t="str">
        <f t="shared" ca="1" si="401"/>
        <v>5,96662662179739+4,42515189345804i</v>
      </c>
      <c r="CK282" s="223" t="str">
        <f t="shared" ca="1" si="402"/>
        <v>-5,74230764676704+4,71259009611459i</v>
      </c>
      <c r="CL282" s="223" t="str">
        <f t="shared" ca="1" si="403"/>
        <v>-3,1760927316548-6,71528387218636i</v>
      </c>
      <c r="CM282" s="223" t="str">
        <f t="shared" ca="1" si="404"/>
        <v>7,28576281342091-1,44922832938418i</v>
      </c>
      <c r="CN282" s="223" t="str">
        <f t="shared" ca="1" si="405"/>
        <v>-0,364499186620052+7,41955139257556i</v>
      </c>
      <c r="CO282" s="223" t="str">
        <f t="shared" ca="1" si="406"/>
        <v>-7,10863065754183-2,15637953495506i</v>
      </c>
      <c r="CP282" s="223" t="str">
        <f t="shared" ca="1" si="407"/>
        <v>3,81901189869062-6,37163641788953i</v>
      </c>
      <c r="CQ282" s="223" t="str">
        <f t="shared" ca="1" si="408"/>
        <v>5,25274226114875+5,25274226114879i</v>
      </c>
      <c r="CR282" s="223" t="str">
        <f t="shared" ca="1" si="409"/>
        <v>-6,37163641788934+3,81901189869093i</v>
      </c>
      <c r="CS282" s="223" t="str">
        <f t="shared" ca="1" si="410"/>
        <v>-2,156379534955-7,10863065754185i</v>
      </c>
      <c r="CT282" s="223" t="str">
        <f t="shared" ca="1" si="411"/>
        <v>7,41955139257554-0,364499186620412i</v>
      </c>
      <c r="CU282" s="223" t="str">
        <f t="shared" ca="1" si="412"/>
        <v>-1,44922832938383+7,28576281342098i</v>
      </c>
      <c r="CV282" s="223" t="str">
        <f t="shared" ca="1" si="413"/>
        <v>-6,71528387218651-3,17609273165448i</v>
      </c>
      <c r="CW282" s="223" t="str">
        <f t="shared" ca="1" si="414"/>
        <v>4,71259009611432-5,74230764676727i</v>
      </c>
      <c r="CX282" s="223" t="str">
        <f t="shared" ca="1" si="415"/>
        <v>4,42515189345833+5,96662662179717i</v>
      </c>
      <c r="CY282" s="223" t="str">
        <f t="shared" ca="1" si="416"/>
        <v>-6,86303850245766+2,84276362680762i</v>
      </c>
      <c r="CZ282" s="223" t="str">
        <f t="shared" ca="1" si="417"/>
        <v>-1,08998723343819-7,34809705672553i</v>
      </c>
      <c r="DA282" s="223" t="str">
        <f t="shared" ca="1" si="418"/>
        <v>7,39272909060367+0,728120262771809i</v>
      </c>
      <c r="DB282" s="223" t="str">
        <f t="shared" ca="1" si="419"/>
        <v>-2,50258605538395+6,9942594718465i</v>
      </c>
      <c r="DC282" s="223" t="str">
        <f t="shared" ca="1" si="420"/>
        <v>-6,17657147068265-4,12705311229038i</v>
      </c>
      <c r="DD282" s="223" t="str">
        <f t="shared" ca="1" si="421"/>
        <v>5,50415494964739-4,98867525645724i</v>
      </c>
      <c r="DE282" s="223" t="str">
        <f t="shared" ca="1" si="422"/>
        <v>3,50177035092136+6,5513515348762i</v>
      </c>
      <c r="DF282" s="223" t="str">
        <f t="shared" ca="1" si="423"/>
        <v>-7,20587652934077+1,8049781073499i</v>
      </c>
      <c r="DG282" s="223" t="str">
        <f t="shared" ca="1" si="424"/>
        <v>-1,73636000436544E-12-7,42849934536691i</v>
      </c>
      <c r="DH282" s="223" t="str">
        <f t="shared" ca="1" si="425"/>
        <v>7,20587652934151+1,80497810734694i</v>
      </c>
      <c r="DI282" s="223" t="str">
        <f t="shared" ca="1" si="426"/>
        <v>-3,50177035091829+6,55135153487783i</v>
      </c>
      <c r="DJ282" s="223" t="str">
        <f t="shared" ca="1" si="427"/>
        <v>-5,50415494964944-4,98867525645498i</v>
      </c>
      <c r="DK282" s="223" t="str">
        <f t="shared" ca="1" si="428"/>
        <v>6,17657147068072-4,12705311229327i</v>
      </c>
      <c r="DL282" s="223" t="str">
        <f t="shared" ca="1" si="429"/>
        <v>2,50258605538681+6,99425947184547i</v>
      </c>
      <c r="DM282" s="223" t="str">
        <f t="shared" ca="1" si="430"/>
        <v>-7,39272909060332+0,728120262775265i</v>
      </c>
      <c r="DN282" s="223" t="str">
        <f t="shared" ca="1" si="431"/>
        <v>1,08998723343476-7,34809705672603i</v>
      </c>
      <c r="DO282" s="223" t="str">
        <f t="shared" ca="1" si="432"/>
        <v>6,86303850245899+2,84276362680441i</v>
      </c>
      <c r="DP282" s="223" t="str">
        <f t="shared" ca="1" si="433"/>
        <v>-4,42515189345554+5,96662662179924i</v>
      </c>
      <c r="DQ282" s="223" t="str">
        <f t="shared" ca="1" si="434"/>
        <v>-4,71259009611667-5,74230764676533i</v>
      </c>
      <c r="DR282" s="223" t="str">
        <f t="shared" ca="1" si="435"/>
        <v>6,71528387218503-3,17609273165762i</v>
      </c>
      <c r="DS282" s="223" t="str">
        <f t="shared" ca="1" si="436"/>
        <v>1,44922832938682+7,28576281342038i</v>
      </c>
      <c r="DT282" s="223" t="str">
        <f t="shared" ca="1" si="437"/>
        <v>-7,41955139257571-0,364499186616944i</v>
      </c>
      <c r="DU282" s="223" t="str">
        <f t="shared" ca="1" si="438"/>
        <v>2,15637953495208-7,10863065754274i</v>
      </c>
      <c r="DV282" s="223" t="str">
        <f t="shared" ca="1" si="439"/>
        <v>6,37163641789112+3,81901189868795i</v>
      </c>
      <c r="DW282" s="223" t="str">
        <f t="shared" ca="1" si="440"/>
        <v>-5,25274226114659+5,25274226115095i</v>
      </c>
      <c r="DX282" s="223" t="str">
        <f t="shared" ca="1" si="441"/>
        <v>-3,8190118986936-6,37163641788774i</v>
      </c>
      <c r="DY282" s="223" t="str">
        <f t="shared" ca="1" si="442"/>
        <v>7,10863065754303-2,15637953495111i</v>
      </c>
      <c r="DZ282" s="223" t="str">
        <f t="shared" ca="1" si="443"/>
        <v>0,364499186623521+7,41955139257539i</v>
      </c>
      <c r="EA282" s="223" t="str">
        <f t="shared" ca="1" si="444"/>
        <v>-7,28576281342159-1,44922832938077i</v>
      </c>
      <c r="EB282" s="223" t="str">
        <f t="shared" ca="1" si="445"/>
        <v>3,17609273165205-6,71528387218765i</v>
      </c>
      <c r="EC282" s="223" t="str">
        <f t="shared" ca="1" si="446"/>
        <v>5,74230764676469+4,71259009611746i</v>
      </c>
      <c r="ED282" s="223" t="str">
        <f t="shared" ca="1" si="447"/>
        <v>-5,96662662179985+4,42515189345472i</v>
      </c>
      <c r="EE282" s="223" t="str">
        <f t="shared" ca="1" si="448"/>
        <v>-2,84276362680348-6,86303850245937i</v>
      </c>
      <c r="EF282" s="223" t="str">
        <f t="shared" ca="1" si="449"/>
        <v>7,34809705672625-1,08998723343333i</v>
      </c>
      <c r="EG282" s="223" t="str">
        <f t="shared" ca="1" si="450"/>
        <v>-0,728120262775856+7,39272909060326i</v>
      </c>
      <c r="EH282" s="223" t="str">
        <f t="shared" ca="1" si="451"/>
        <v>-6,99425947184512-2,50258605538777i</v>
      </c>
      <c r="EI282" s="223" t="str">
        <f t="shared" ca="1" si="452"/>
        <v>4,12705311229411-6,17657147068016i</v>
      </c>
      <c r="EJ282" s="223" t="str">
        <f t="shared" ca="1" si="453"/>
        <v>4,98867525645392+5,5041549496504i</v>
      </c>
      <c r="EK282" s="223" t="str">
        <f t="shared" ca="1" si="454"/>
        <v>-6,55135153487812+3,50177035091777i</v>
      </c>
      <c r="EL282" s="223" t="str">
        <f t="shared" ca="1" si="455"/>
        <v>-1,80497810734596-7,20587652934176i</v>
      </c>
      <c r="EM282" s="223" t="str">
        <f t="shared" ca="1" si="456"/>
        <v>7,42849934536691+2,75198892506391E-12i</v>
      </c>
      <c r="EN282" s="223"/>
      <c r="EO282" s="223"/>
      <c r="EP282" s="223"/>
    </row>
    <row r="283" spans="1:146">
      <c r="A283" s="249">
        <f t="shared" si="323"/>
        <v>3.5742187500000027E-3</v>
      </c>
      <c r="B283" s="248">
        <v>183</v>
      </c>
      <c r="C283" s="247">
        <f t="shared" si="324"/>
        <v>36600</v>
      </c>
      <c r="N283" s="246">
        <f t="shared" ca="1" si="327"/>
        <v>17.420221849775267</v>
      </c>
      <c r="O283" s="223">
        <f t="shared" ca="1" si="328"/>
        <v>7.420221849775265</v>
      </c>
      <c r="P283" s="223" t="str">
        <f t="shared" ca="1" si="329"/>
        <v>-1,62577980952484+7,23992626418416i</v>
      </c>
      <c r="Q283" s="223" t="str">
        <f t="shared" ca="1" si="330"/>
        <v>-6,70780110479746-3,17255364625411i</v>
      </c>
      <c r="R283" s="223" t="str">
        <f t="shared" ca="1" si="331"/>
        <v>4,56515489109819-5,84970538746734i</v>
      </c>
      <c r="S283" s="223" t="str">
        <f t="shared" ca="1" si="332"/>
        <v>4,7073389085016+5,73590905614701i</v>
      </c>
      <c r="T283" s="223" t="str">
        <f t="shared" ca="1" si="333"/>
        <v>-6,62792247648117+3,33621581220971i</v>
      </c>
      <c r="U283" s="223" t="str">
        <f t="shared" ca="1" si="334"/>
        <v>-1,80296683998021-7,19784709991912i</v>
      </c>
      <c r="V283" s="223" t="str">
        <f t="shared" ca="1" si="335"/>
        <v>7,41798701768409-0,182101360106025i</v>
      </c>
      <c r="W283" s="223" t="str">
        <f t="shared" ca="1" si="336"/>
        <v>-1,44761347010348+7,27764436758607i</v>
      </c>
      <c r="X283" s="223" t="str">
        <f t="shared" ca="1" si="337"/>
        <v>-6,78363920454898-3,00698045261161i</v>
      </c>
      <c r="Y283" s="223" t="str">
        <f t="shared" ca="1" si="338"/>
        <v>4,42022099509053-5,95997807499685i</v>
      </c>
      <c r="Z283" s="223" t="str">
        <f t="shared" ca="1" si="339"/>
        <v>4,84668740096524+5,61865762769072i</v>
      </c>
      <c r="AA283" s="223" t="str">
        <f t="shared" ca="1" si="340"/>
        <v>-6,54405143549905+3,4978683665091i</v>
      </c>
      <c r="AB283" s="223" t="str">
        <f t="shared" ca="1" si="341"/>
        <v>-1,97906783062869-7,15143222170586i</v>
      </c>
      <c r="AC283" s="223" t="str">
        <f t="shared" ca="1" si="342"/>
        <v>7,41128386758988-0,364093029161931i</v>
      </c>
      <c r="AD283" s="223" t="str">
        <f t="shared" ca="1" si="343"/>
        <v>-1,26857514245778+7,31097869014952i</v>
      </c>
      <c r="AE283" s="223" t="str">
        <f t="shared" ca="1" si="344"/>
        <v>-6,85539109370035-2,83959596638257i</v>
      </c>
      <c r="AF283" s="223" t="str">
        <f t="shared" ca="1" si="345"/>
        <v>4,27262452323811-6,06666069459192i</v>
      </c>
      <c r="AG283" s="223" t="str">
        <f t="shared" ca="1" si="346"/>
        <v>4,98311643016786+5,49802172997465i</v>
      </c>
      <c r="AH283" s="223" t="str">
        <f t="shared" ca="1" si="347"/>
        <v>-6,45623850263006+3,6574139356982i</v>
      </c>
      <c r="AI283" s="223" t="str">
        <f t="shared" ca="1" si="348"/>
        <v>-2,15397670481818-7,10070958813152i</v>
      </c>
      <c r="AJ283" s="223" t="str">
        <f t="shared" ca="1" si="349"/>
        <v>7,40011643721957-0,545865382191412i</v>
      </c>
      <c r="AK283" s="223" t="str">
        <f t="shared" ca="1" si="350"/>
        <v>-1,08877267258135+7,33990915252514i</v>
      </c>
      <c r="AL283" s="223" t="str">
        <f t="shared" ca="1" si="351"/>
        <v>-6,9230135515975-2,67050101372i</v>
      </c>
      <c r="AM283" s="223" t="str">
        <f t="shared" ca="1" si="352"/>
        <v>4,12245438213543-6,16968898463242i</v>
      </c>
      <c r="AN283" s="223" t="str">
        <f t="shared" ca="1" si="353"/>
        <v>5,11654381636428+5,37407402955213i</v>
      </c>
      <c r="AO283" s="223" t="str">
        <f t="shared" ca="1" si="354"/>
        <v>-6,36453657310177+3,81475641549133i</v>
      </c>
      <c r="AP283" s="223" t="str">
        <f t="shared" ca="1" si="355"/>
        <v>-2,3275881039816-7,04570975261439i</v>
      </c>
      <c r="AQ283" s="223" t="str">
        <f t="shared" ca="1" si="356"/>
        <v>7,38449145341596-0,727308926322891i</v>
      </c>
      <c r="AR283" s="223" t="str">
        <f t="shared" ca="1" si="357"/>
        <v>7,38449145341596-0,727308926322891i</v>
      </c>
      <c r="AS283" s="223" t="str">
        <f t="shared" ca="1" si="358"/>
        <v>-6,98646584499795-2,49979745110667i</v>
      </c>
      <c r="AT283" s="223" t="str">
        <f t="shared" ca="1" si="359"/>
        <v>3,96980102866319-6,26900088472692i</v>
      </c>
      <c r="AU283" s="223" t="str">
        <f t="shared" ca="1" si="360"/>
        <v>5,24688918788447+5,24688918788488i</v>
      </c>
      <c r="AV283" s="223" t="str">
        <f t="shared" ca="1" si="361"/>
        <v>-6,26900088472722+3,96980102866271i</v>
      </c>
      <c r="AW283" s="223" t="str">
        <f t="shared" ca="1" si="362"/>
        <v>-2,49979745110613-6,98646584499814i</v>
      </c>
      <c r="AX283" s="223" t="str">
        <f t="shared" ca="1" si="363"/>
        <v>7,3644183280837-0,90831436676252i</v>
      </c>
      <c r="AY283" s="223" t="str">
        <f t="shared" ca="1" si="364"/>
        <v>-0,727308926323564+7,38449145341589i</v>
      </c>
      <c r="AZ283" s="223" t="str">
        <f t="shared" ca="1" si="365"/>
        <v>-7,04570975261421-2,32758810398214i</v>
      </c>
      <c r="BA283" s="223" t="str">
        <f t="shared" ca="1" si="366"/>
        <v>3,81475641549191-6,36453657310142i</v>
      </c>
      <c r="BB283" s="223" t="str">
        <f t="shared" ca="1" si="367"/>
        <v>5,37407402955181+5,11654381636462i</v>
      </c>
      <c r="BC283" s="223" t="str">
        <f t="shared" ca="1" si="368"/>
        <v>-6,16968898463274+4,12245438213495i</v>
      </c>
      <c r="BD283" s="223" t="str">
        <f t="shared" ca="1" si="369"/>
        <v>-2,67050101371937-6,92301355159775i</v>
      </c>
      <c r="BE283" s="223" t="str">
        <f t="shared" ca="1" si="370"/>
        <v>7,33990915252468-1,08877267258444i</v>
      </c>
      <c r="BF283" s="223" t="str">
        <f t="shared" ca="1" si="371"/>
        <v>-0,545865382189773+7,40011643721969i</v>
      </c>
      <c r="BG283" s="223" t="str">
        <f t="shared" ca="1" si="372"/>
        <v>-7,10070958813153-2,15397670481812i</v>
      </c>
      <c r="BH283" s="223" t="str">
        <f t="shared" ca="1" si="373"/>
        <v>3,6574139356987-6,45623850262978i</v>
      </c>
      <c r="BI283" s="223" t="str">
        <f t="shared" ca="1" si="374"/>
        <v>5,4980217299732+4,98311643016946i</v>
      </c>
      <c r="BJ283" s="223" t="str">
        <f t="shared" ca="1" si="375"/>
        <v>-6,06666069459358+4,27262452323575i</v>
      </c>
      <c r="BK283" s="223" t="str">
        <f t="shared" ca="1" si="376"/>
        <v>-2,83959596638545-6,85539109369916i</v>
      </c>
      <c r="BL283" s="223" t="str">
        <f t="shared" ca="1" si="377"/>
        <v>7,31097869014914-1,26857514246003i</v>
      </c>
      <c r="BM283" s="223" t="str">
        <f t="shared" ca="1" si="378"/>
        <v>-0,364093029160975+7,41128386758992i</v>
      </c>
      <c r="BN283" s="223" t="str">
        <f t="shared" ca="1" si="379"/>
        <v>-7,1514322217057-1,97906783062929i</v>
      </c>
      <c r="BO283" s="223" t="str">
        <f t="shared" ca="1" si="380"/>
        <v>3,49786836651034-6,54405143549839i</v>
      </c>
      <c r="BP283" s="223" t="str">
        <f t="shared" ca="1" si="381"/>
        <v>5,6186576276889+4,84668740096735i</v>
      </c>
      <c r="BQ283" s="223" t="str">
        <f t="shared" ca="1" si="382"/>
        <v>-5,95997807499898+4,42022099508766i</v>
      </c>
      <c r="BR283" s="223" t="str">
        <f t="shared" ca="1" si="383"/>
        <v>-3,00698045261383-6,78363920454799i</v>
      </c>
      <c r="BS283" s="223" t="str">
        <f t="shared" ca="1" si="384"/>
        <v>7,27764436758575-1,44761347010509i</v>
      </c>
      <c r="BT283" s="223" t="str">
        <f t="shared" ca="1" si="385"/>
        <v>-0,182101360105937+7,4179870176841i</v>
      </c>
      <c r="BU283" s="223" t="str">
        <f t="shared" ca="1" si="386"/>
        <v>-7,19784709991876-1,80296683998163i</v>
      </c>
      <c r="BV283" s="223" t="str">
        <f t="shared" ca="1" si="387"/>
        <v>3,33621581221175-6,62792247648013i</v>
      </c>
      <c r="BW283" s="223" t="str">
        <f t="shared" ca="1" si="388"/>
        <v>5,73590905614484+4,70733890850425i</v>
      </c>
      <c r="BX283" s="223" t="str">
        <f t="shared" ca="1" si="389"/>
        <v>-5,84970538746554+4,56515489110051i</v>
      </c>
      <c r="BY283" s="223" t="str">
        <f t="shared" ca="1" si="390"/>
        <v>-3,17255364625581-6,70780110479665i</v>
      </c>
      <c r="BZ283" s="223" t="str">
        <f t="shared" ca="1" si="391"/>
        <v>7,23992626418401-1,62577980952552i</v>
      </c>
      <c r="CA283" s="223" t="str">
        <f t="shared" ca="1" si="392"/>
        <v>-5,70877078819604E-13+7,42022184977526i</v>
      </c>
      <c r="CB283" s="223" t="str">
        <f t="shared" ca="1" si="393"/>
        <v>-7,23992626418376-1,62577980952663i</v>
      </c>
      <c r="CC283" s="223" t="str">
        <f t="shared" ca="1" si="394"/>
        <v>3,17255364625684-6,70780110479616i</v>
      </c>
      <c r="CD283" s="223" t="str">
        <f t="shared" ca="1" si="395"/>
        <v>5,84970538746925+4,56515489109576i</v>
      </c>
      <c r="CE283" s="223" t="str">
        <f t="shared" ca="1" si="396"/>
        <v>-5,73590905614556+4,70733890850336i</v>
      </c>
      <c r="CF283" s="223" t="str">
        <f t="shared" ca="1" si="397"/>
        <v>-3,33621581221035-6,62792247648084i</v>
      </c>
      <c r="CG283" s="223" t="str">
        <f t="shared" ca="1" si="398"/>
        <v>7,19784709991904-1,80296683998052i</v>
      </c>
      <c r="CH283" s="223" t="str">
        <f t="shared" ca="1" si="399"/>
        <v>0,182101360104796+7,41798701768412i</v>
      </c>
      <c r="CI283" s="223" t="str">
        <f t="shared" ca="1" si="400"/>
        <v>-7,27764436758553-1,44761347010621i</v>
      </c>
      <c r="CJ283" s="223" t="str">
        <f t="shared" ca="1" si="401"/>
        <v>3,00698045261487-6,78363920454753i</v>
      </c>
      <c r="CK283" s="223" t="str">
        <f t="shared" ca="1" si="402"/>
        <v>5,95997807499829+4,42022099508857i</v>
      </c>
      <c r="CL283" s="223" t="str">
        <f t="shared" ca="1" si="403"/>
        <v>-5,61865762768964+4,84668740096649i</v>
      </c>
      <c r="CM283" s="223" t="str">
        <f t="shared" ca="1" si="404"/>
        <v>-3,49786836650915-6,54405143549902i</v>
      </c>
      <c r="CN283" s="223" t="str">
        <f t="shared" ca="1" si="405"/>
        <v>7,15143222170606-1,97906783062799i</v>
      </c>
      <c r="CO283" s="223" t="str">
        <f t="shared" ca="1" si="406"/>
        <v>0,364093029160045+7,41128386758997i</v>
      </c>
      <c r="CP283" s="223" t="str">
        <f t="shared" ca="1" si="407"/>
        <v>-7,31097869014894-1,26857514246115i</v>
      </c>
      <c r="CQ283" s="223" t="str">
        <f t="shared" ca="1" si="408"/>
        <v>2,83959596637988-6,85539109370146i</v>
      </c>
      <c r="CR283" s="223" t="str">
        <f t="shared" ca="1" si="409"/>
        <v>6,06666069459293+4,27262452323668i</v>
      </c>
      <c r="CS283" s="223" t="str">
        <f t="shared" ca="1" si="410"/>
        <v>-5,49802172997396+4,98311643016861i</v>
      </c>
      <c r="CT283" s="223" t="str">
        <f t="shared" ca="1" si="411"/>
        <v>-3,6574139356977-6,45623850263034i</v>
      </c>
      <c r="CU283" s="223" t="str">
        <f t="shared" ca="1" si="412"/>
        <v>7,10070958813193-2,15397670481682i</v>
      </c>
      <c r="CV283" s="223" t="str">
        <f t="shared" ca="1" si="413"/>
        <v>0,545865382188424+7,40011643721979i</v>
      </c>
      <c r="CW283" s="223" t="str">
        <f t="shared" ca="1" si="414"/>
        <v>-7,3399091525256-1,08877267257827i</v>
      </c>
      <c r="CX283" s="223" t="str">
        <f t="shared" ca="1" si="415"/>
        <v>2,67050101372063-6,92301355159726i</v>
      </c>
      <c r="CY283" s="223" t="str">
        <f t="shared" ca="1" si="416"/>
        <v>6,16968898463199+4,12245438213608i</v>
      </c>
      <c r="CZ283" s="223" t="str">
        <f t="shared" ca="1" si="417"/>
        <v>-5,37407402955245+5,11654381636395i</v>
      </c>
      <c r="DA283" s="223" t="str">
        <f t="shared" ca="1" si="418"/>
        <v>-3,81475641549093-6,36453657310201i</v>
      </c>
      <c r="DB283" s="223" t="str">
        <f t="shared" ca="1" si="419"/>
        <v>7,04570975261457-2,32758810398106i</v>
      </c>
      <c r="DC283" s="223" t="str">
        <f t="shared" ca="1" si="420"/>
        <v>0,727308926322218+7,38449145341602i</v>
      </c>
      <c r="DD283" s="223" t="str">
        <f t="shared" ca="1" si="421"/>
        <v>-7,36441832808446-0,908314366756331i</v>
      </c>
      <c r="DE283" s="223" t="str">
        <f t="shared" ca="1" si="422"/>
        <v>2,4997974511072-6,98646584499775i</v>
      </c>
      <c r="DF283" s="223" t="str">
        <f t="shared" ca="1" si="423"/>
        <v>6,2690008847265+3,96980102866385i</v>
      </c>
      <c r="DG283" s="223" t="str">
        <f t="shared" ca="1" si="424"/>
        <v>-5,24688918788543+5,24688918788392i</v>
      </c>
      <c r="DH283" s="223" t="str">
        <f t="shared" ca="1" si="425"/>
        <v>-3,9698010286624-6,26900088472742i</v>
      </c>
      <c r="DI283" s="223" t="str">
        <f t="shared" ca="1" si="426"/>
        <v>6,98646584499833-2,49979745110559i</v>
      </c>
      <c r="DJ283" s="223" t="str">
        <f t="shared" ca="1" si="427"/>
        <v>0,908314366761748+7,36441832808379i</v>
      </c>
      <c r="DK283" s="223" t="str">
        <f t="shared" ca="1" si="428"/>
        <v>-7,38449145341585-0,727308926323922i</v>
      </c>
      <c r="DL283" s="223" t="str">
        <f t="shared" ca="1" si="429"/>
        <v>2,32758810398269-7,04570975261404i</v>
      </c>
      <c r="DM283" s="223" t="str">
        <f t="shared" ca="1" si="430"/>
        <v>6,36453657310113+3,8147564154924i</v>
      </c>
      <c r="DN283" s="223" t="str">
        <f t="shared" ca="1" si="431"/>
        <v>-5,11654381636518+5,37407402955127i</v>
      </c>
      <c r="DO283" s="223" t="str">
        <f t="shared" ca="1" si="432"/>
        <v>-4,12245438213431-6,16968898463317i</v>
      </c>
      <c r="DP283" s="223" t="str">
        <f t="shared" ca="1" si="433"/>
        <v>6,9230135515953-2,67050101372572i</v>
      </c>
      <c r="DQ283" s="223" t="str">
        <f t="shared" ca="1" si="434"/>
        <v>1,08877267258367+7,3399091525248i</v>
      </c>
      <c r="DR283" s="223" t="str">
        <f t="shared" ca="1" si="435"/>
        <v>-7,40011643721963-0,545865382190553i</v>
      </c>
      <c r="DS283" s="223" t="str">
        <f t="shared" ca="1" si="436"/>
        <v>2,15397670481846-7,10070958813143i</v>
      </c>
      <c r="DT283" s="223" t="str">
        <f t="shared" ca="1" si="437"/>
        <v>6,4562385026295+3,6574139356992i</v>
      </c>
      <c r="DU283" s="223" t="str">
        <f t="shared" ca="1" si="438"/>
        <v>-4,98311643016988+5,49802172997281i</v>
      </c>
      <c r="DV283" s="223" t="str">
        <f t="shared" ca="1" si="439"/>
        <v>-4,27262452324149-6,06666069458955i</v>
      </c>
      <c r="DW283" s="223" t="str">
        <f t="shared" ca="1" si="440"/>
        <v>6,85539109369938-2,83959596638492i</v>
      </c>
      <c r="DX283" s="223" t="str">
        <f t="shared" ca="1" si="441"/>
        <v>1,26857514245947+7,31097869014924i</v>
      </c>
      <c r="DY283" s="223" t="str">
        <f t="shared" ca="1" si="442"/>
        <v>-7,41128386758989-0,364093029161755i</v>
      </c>
      <c r="DZ283" s="223" t="str">
        <f t="shared" ca="1" si="443"/>
        <v>1,97906783063004-7,15143222170549i</v>
      </c>
      <c r="EA283" s="223" t="str">
        <f t="shared" ca="1" si="444"/>
        <v>6,54405143549802+3,49786836651103i</v>
      </c>
      <c r="EB283" s="223" t="str">
        <f t="shared" ca="1" si="445"/>
        <v>-4,8466874009681+5,61865762768825i</v>
      </c>
      <c r="EC283" s="223" t="str">
        <f t="shared" ca="1" si="446"/>
        <v>-4,42022099509296-5,95997807499504i</v>
      </c>
      <c r="ED283" s="223" t="str">
        <f t="shared" ca="1" si="447"/>
        <v>6,7836392045484-3,00698045261292i</v>
      </c>
      <c r="EE283" s="223" t="str">
        <f t="shared" ca="1" si="448"/>
        <v>1,44761347010411+7,27764436758594i</v>
      </c>
      <c r="EF283" s="223" t="str">
        <f t="shared" ca="1" si="449"/>
        <v>-7,41798701768409-0,182101360106086i</v>
      </c>
      <c r="EG283" s="223" t="str">
        <f t="shared" ca="1" si="450"/>
        <v>1,80296683998177-7,19784709991873i</v>
      </c>
      <c r="EH283" s="223" t="str">
        <f t="shared" ca="1" si="451"/>
        <v>6,62792247648007+3,33621581221188i</v>
      </c>
      <c r="EI283" s="223" t="str">
        <f t="shared" ca="1" si="452"/>
        <v>-4,70733890850468+5,73590905614448i</v>
      </c>
      <c r="EJ283" s="223" t="str">
        <f t="shared" ca="1" si="453"/>
        <v>-4,56515489110039-5,84970538746563i</v>
      </c>
      <c r="EK283" s="223" t="str">
        <f t="shared" ca="1" si="454"/>
        <v>6,7078011047969-3,17255364625529i</v>
      </c>
      <c r="EL283" s="223" t="str">
        <f t="shared" ca="1" si="455"/>
        <v>1,62577980952496+7,23992626418414i</v>
      </c>
      <c r="EM283" s="223" t="str">
        <f t="shared" ca="1" si="456"/>
        <v>-7,42022184977526-1,14175415763921E-12i</v>
      </c>
      <c r="EN283" s="223"/>
      <c r="EO283" s="223"/>
      <c r="EP283" s="223"/>
    </row>
    <row r="284" spans="1:146">
      <c r="A284" s="249">
        <f t="shared" si="323"/>
        <v>3.5937500000000028E-3</v>
      </c>
      <c r="B284" s="248">
        <v>184</v>
      </c>
      <c r="C284" s="247">
        <f t="shared" si="324"/>
        <v>36800</v>
      </c>
      <c r="N284" s="246">
        <f t="shared" ca="1" si="327"/>
        <v>17.409861506165491</v>
      </c>
      <c r="O284" s="223">
        <f t="shared" ca="1" si="328"/>
        <v>7.4098615061654929</v>
      </c>
      <c r="P284" s="223" t="str">
        <f t="shared" ca="1" si="329"/>
        <v>-1,44559226733272+7,26748309507363i</v>
      </c>
      <c r="Q284" s="223" t="str">
        <f t="shared" ca="1" si="330"/>
        <v>-6,84581938428953-2,8356312345294i</v>
      </c>
      <c r="R284" s="223" t="str">
        <f t="shared" ca="1" si="331"/>
        <v>4,11669848362324-6,16107467374705i</v>
      </c>
      <c r="S284" s="223" t="str">
        <f t="shared" ca="1" si="332"/>
        <v>5,23956331866272+5,23956331866285i</v>
      </c>
      <c r="T284" s="223" t="str">
        <f t="shared" ca="1" si="333"/>
        <v>-6,16107467374714+4,1166984836231i</v>
      </c>
      <c r="U284" s="223" t="str">
        <f t="shared" ca="1" si="334"/>
        <v>-2,8356312345296-6,84581938428945i</v>
      </c>
      <c r="V284" s="223" t="str">
        <f t="shared" ca="1" si="335"/>
        <v>7,26748309507362-1,44559226733277i</v>
      </c>
      <c r="W284" s="223" t="str">
        <f t="shared" ca="1" si="336"/>
        <v>-1,81553163582985E-13+7,40986150616549i</v>
      </c>
      <c r="X284" s="223" t="str">
        <f t="shared" ca="1" si="337"/>
        <v>-7,26748309507356-1,44559226733308i</v>
      </c>
      <c r="Y284" s="223" t="str">
        <f t="shared" ca="1" si="338"/>
        <v>2,83563123452921-6,84581938428962i</v>
      </c>
      <c r="Z284" s="223" t="str">
        <f t="shared" ca="1" si="339"/>
        <v>6,16107467374694+4,11669848362339i</v>
      </c>
      <c r="AA284" s="223" t="str">
        <f t="shared" ca="1" si="340"/>
        <v>-5,23956331866298+5,23956331866259i</v>
      </c>
      <c r="AB284" s="223" t="str">
        <f t="shared" ca="1" si="341"/>
        <v>-4,11669848362359-6,16107467374681i</v>
      </c>
      <c r="AC284" s="223" t="str">
        <f t="shared" ca="1" si="342"/>
        <v>6,84581938428953-2,83563123452943i</v>
      </c>
      <c r="AD284" s="223" t="str">
        <f t="shared" ca="1" si="343"/>
        <v>1,44559226733265+7,26748309507365i</v>
      </c>
      <c r="AE284" s="223" t="str">
        <f t="shared" ca="1" si="344"/>
        <v>-7,40986150616549-3,63106327165969E-13i</v>
      </c>
      <c r="AF284" s="223" t="str">
        <f t="shared" ca="1" si="345"/>
        <v>1,44559226733254-7,26748309507367i</v>
      </c>
      <c r="AG284" s="223" t="str">
        <f t="shared" ca="1" si="346"/>
        <v>6,84581938428957+2,83563123452933i</v>
      </c>
      <c r="AH284" s="223" t="str">
        <f t="shared" ca="1" si="347"/>
        <v>-4,11669848362353+6,16107467374685i</v>
      </c>
      <c r="AI284" s="223" t="str">
        <f t="shared" ca="1" si="348"/>
        <v>-5,23956331866303-5,23956331866254i</v>
      </c>
      <c r="AJ284" s="223" t="str">
        <f t="shared" ca="1" si="349"/>
        <v>6,16107467374689-4,11669848362348i</v>
      </c>
      <c r="AK284" s="223" t="str">
        <f t="shared" ca="1" si="350"/>
        <v>2,83563123452927+6,84581938428959i</v>
      </c>
      <c r="AL284" s="223" t="str">
        <f t="shared" ca="1" si="351"/>
        <v>-7,26748309507296+1,44559226733609i</v>
      </c>
      <c r="AM284" s="223" t="str">
        <f t="shared" ca="1" si="352"/>
        <v>-1,03484748910934E-12-7,40986150616549i</v>
      </c>
      <c r="AN284" s="223" t="str">
        <f t="shared" ca="1" si="353"/>
        <v>7,26748309507334+1,44559226733416i</v>
      </c>
      <c r="AO284" s="223" t="str">
        <f t="shared" ca="1" si="354"/>
        <v>-2,83563123452609+6,84581938429091i</v>
      </c>
      <c r="AP284" s="223" t="str">
        <f t="shared" ca="1" si="355"/>
        <v>-6,16107467374757-4,11669848362246i</v>
      </c>
      <c r="AQ284" s="223" t="str">
        <f t="shared" ca="1" si="356"/>
        <v>5,23956331866371-5,23956331866185i</v>
      </c>
      <c r="AR284" s="223" t="str">
        <f t="shared" ca="1" si="357"/>
        <v>5,23956331866371-5,23956331866185i</v>
      </c>
      <c r="AS284" s="223" t="str">
        <f t="shared" ca="1" si="358"/>
        <v>-6,84581938428906+2,83563123453056i</v>
      </c>
      <c r="AT284" s="223" t="str">
        <f t="shared" ca="1" si="359"/>
        <v>-1,44559226733147-7,26748309507388i</v>
      </c>
      <c r="AU284" s="223" t="str">
        <f t="shared" ca="1" si="360"/>
        <v>7,40986150616549+3,67462568340074E-12i</v>
      </c>
      <c r="AV284" s="223" t="str">
        <f t="shared" ca="1" si="361"/>
        <v>-1,44559226733145+7,26748309507388i</v>
      </c>
      <c r="AW284" s="223" t="str">
        <f t="shared" ca="1" si="362"/>
        <v>-6,84581938428915-2,83563123453034i</v>
      </c>
      <c r="AX284" s="223" t="str">
        <f t="shared" ca="1" si="363"/>
        <v>4,1166984836262-6,16107467374506i</v>
      </c>
      <c r="AY284" s="223" t="str">
        <f t="shared" ca="1" si="364"/>
        <v>5,23956331866389+5,23956331866168i</v>
      </c>
      <c r="AZ284" s="223" t="str">
        <f t="shared" ca="1" si="365"/>
        <v>-6,16107467374755+4,11669848362248i</v>
      </c>
      <c r="BA284" s="223" t="str">
        <f t="shared" ca="1" si="366"/>
        <v>-2,83563123452621-6,84581938429086i</v>
      </c>
      <c r="BB284" s="223" t="str">
        <f t="shared" ca="1" si="367"/>
        <v>7,26748309507332-1,44559226733429i</v>
      </c>
      <c r="BC284" s="223" t="str">
        <f t="shared" ca="1" si="368"/>
        <v>-8,02465352591039E-13+7,40986150616549i</v>
      </c>
      <c r="BD284" s="223" t="str">
        <f t="shared" ca="1" si="369"/>
        <v>-7,26748309507301-1,44559226733586i</v>
      </c>
      <c r="BE284" s="223" t="str">
        <f t="shared" ca="1" si="370"/>
        <v>2,83563123452769-6,84581938429025i</v>
      </c>
      <c r="BF284" s="223" t="str">
        <f t="shared" ca="1" si="371"/>
        <v>6,16107467374654+4,11669848362399i</v>
      </c>
      <c r="BG284" s="223" t="str">
        <f t="shared" ca="1" si="372"/>
        <v>-5,23956331866502+5,23956331866055i</v>
      </c>
      <c r="BH284" s="223" t="str">
        <f t="shared" ca="1" si="373"/>
        <v>-4,11669848362487-6,16107467374596i</v>
      </c>
      <c r="BI284" s="223" t="str">
        <f t="shared" ca="1" si="374"/>
        <v>6,84581938428976-2,83563123452886i</v>
      </c>
      <c r="BJ284" s="223" t="str">
        <f t="shared" ca="1" si="375"/>
        <v>1,44559226732987+7,26748309507419i</v>
      </c>
      <c r="BK284" s="223" t="str">
        <f t="shared" ca="1" si="376"/>
        <v>-7,40986150616549+2,06969497821866E-12i</v>
      </c>
      <c r="BL284" s="223" t="str">
        <f t="shared" ca="1" si="377"/>
        <v>1,44559226733325-7,26748309507353i</v>
      </c>
      <c r="BM284" s="223" t="str">
        <f t="shared" ca="1" si="378"/>
        <v>6,84581938428845+2,83563123453204i</v>
      </c>
      <c r="BN284" s="223" t="str">
        <f t="shared" ca="1" si="379"/>
        <v>-4,1166984836216+6,16107467374814i</v>
      </c>
      <c r="BO284" s="223" t="str">
        <f t="shared" ca="1" si="380"/>
        <v>-5,23956331866258-5,23956331866299i</v>
      </c>
      <c r="BP284" s="223" t="str">
        <f t="shared" ca="1" si="381"/>
        <v>6,16107467374846-4,11669848362113i</v>
      </c>
      <c r="BQ284" s="223" t="str">
        <f t="shared" ca="1" si="382"/>
        <v>2,83563123453132+6,84581938428874i</v>
      </c>
      <c r="BR284" s="223" t="str">
        <f t="shared" ca="1" si="383"/>
        <v>-7,26748309507367+1,44559226733249i</v>
      </c>
      <c r="BS284" s="223" t="str">
        <f t="shared" ca="1" si="384"/>
        <v>2,6397781942914E-12-7,40986150616549i</v>
      </c>
      <c r="BT284" s="223" t="str">
        <f t="shared" ca="1" si="385"/>
        <v>7,26748309507405+1,44559226733064i</v>
      </c>
      <c r="BU284" s="223" t="str">
        <f t="shared" ca="1" si="386"/>
        <v>-2,83563123452958+6,84581938428947i</v>
      </c>
      <c r="BV284" s="223" t="str">
        <f t="shared" ca="1" si="387"/>
        <v>-6,16107467374552-4,11669848362552i</v>
      </c>
      <c r="BW284" s="223" t="str">
        <f t="shared" ca="1" si="388"/>
        <v>5,23956331866096-5,23956331866461i</v>
      </c>
      <c r="BX284" s="223" t="str">
        <f t="shared" ca="1" si="389"/>
        <v>4,11669848362352+6,16107467374686i</v>
      </c>
      <c r="BY284" s="223" t="str">
        <f t="shared" ca="1" si="390"/>
        <v>-6,84581938429055+2,83563123452697i</v>
      </c>
      <c r="BZ284" s="223" t="str">
        <f t="shared" ca="1" si="391"/>
        <v>-1,4455922673353-7,26748309507312i</v>
      </c>
      <c r="CA284" s="223" t="str">
        <f t="shared" ca="1" si="392"/>
        <v>7,40986150616549-2,32382136518294E-13i</v>
      </c>
      <c r="CB284" s="223" t="str">
        <f t="shared" ca="1" si="393"/>
        <v>-1,44559226733484+7,26748309507321i</v>
      </c>
      <c r="CC284" s="223" t="str">
        <f t="shared" ca="1" si="394"/>
        <v>-6,84581938429056-2,83563123452693i</v>
      </c>
      <c r="CD284" s="223" t="str">
        <f t="shared" ca="1" si="395"/>
        <v>4,11669848362313-6,16107467374712i</v>
      </c>
      <c r="CE284" s="223" t="str">
        <f t="shared" ca="1" si="396"/>
        <v>5,23956331866128+5,23956331866428i</v>
      </c>
      <c r="CF284" s="223" t="str">
        <f t="shared" ca="1" si="397"/>
        <v>-6,1610746737455+4,11669848362556i</v>
      </c>
      <c r="CG284" s="223" t="str">
        <f t="shared" ca="1" si="398"/>
        <v>-2,83563123452963-6,84581938428945i</v>
      </c>
      <c r="CH284" s="223" t="str">
        <f t="shared" ca="1" si="399"/>
        <v>7,26748309507404-1,44559226733068i</v>
      </c>
      <c r="CI284" s="223" t="str">
        <f t="shared" ca="1" si="400"/>
        <v>3,104542467328E-12+7,40986150616549i</v>
      </c>
      <c r="CJ284" s="223" t="str">
        <f t="shared" ca="1" si="401"/>
        <v>-7,26748309507377-1,44559226733203i</v>
      </c>
      <c r="CK284" s="223" t="str">
        <f t="shared" ca="1" si="402"/>
        <v>2,83563123453128-6,84581938428876i</v>
      </c>
      <c r="CL284" s="223" t="str">
        <f t="shared" ca="1" si="403"/>
        <v>6,16107467374872+4,11669848362074i</v>
      </c>
      <c r="CM284" s="223" t="str">
        <f t="shared" ca="1" si="404"/>
        <v>-5,23956331866225+5,23956331866331i</v>
      </c>
      <c r="CN284" s="223" t="str">
        <f t="shared" ca="1" si="405"/>
        <v>-4,11669848362199-6,16107467374788i</v>
      </c>
      <c r="CO284" s="223" t="str">
        <f t="shared" ca="1" si="406"/>
        <v>6,84581938428835-2,83563123453228i</v>
      </c>
      <c r="CP284" s="223" t="str">
        <f t="shared" ca="1" si="407"/>
        <v>1,4455922673335+7,26748309507347i</v>
      </c>
      <c r="CQ284" s="223" t="str">
        <f t="shared" ca="1" si="408"/>
        <v>-7,40986150616549-1,60493070518208E-12i</v>
      </c>
      <c r="CR284" s="223" t="str">
        <f t="shared" ca="1" si="409"/>
        <v>1,44559226732963-7,26748309507425i</v>
      </c>
      <c r="CS284" s="223" t="str">
        <f t="shared" ca="1" si="410"/>
        <v>6,84581938428986+2,83563123452863i</v>
      </c>
      <c r="CT284" s="223" t="str">
        <f t="shared" ca="1" si="411"/>
        <v>-4,11669848362466+6,1610746737461i</v>
      </c>
      <c r="CU284" s="223" t="str">
        <f t="shared" ca="1" si="412"/>
        <v>-5,23956331866534-5,23956331866022i</v>
      </c>
      <c r="CV284" s="223" t="str">
        <f t="shared" ca="1" si="413"/>
        <v>6,16107467374652-4,11669848362402i</v>
      </c>
      <c r="CW284" s="223" t="str">
        <f t="shared" ca="1" si="414"/>
        <v>2,83563123452793+6,84581938429015i</v>
      </c>
      <c r="CX284" s="223" t="str">
        <f t="shared" ca="1" si="415"/>
        <v>-7,26748309507439+1,44559226732888i</v>
      </c>
      <c r="CY284" s="223" t="str">
        <f t="shared" ca="1" si="416"/>
        <v>-1,26722962562762E-12-7,40986150616549i</v>
      </c>
      <c r="CZ284" s="223" t="str">
        <f t="shared" ca="1" si="417"/>
        <v>7,26748309507341+1,44559226733383i</v>
      </c>
      <c r="DA284" s="223" t="str">
        <f t="shared" ca="1" si="418"/>
        <v>-2,83563123453298+6,84581938428806i</v>
      </c>
      <c r="DB284" s="223" t="str">
        <f t="shared" ca="1" si="419"/>
        <v>-6,16107467374769-4,11669848362227i</v>
      </c>
      <c r="DC284" s="223" t="str">
        <f t="shared" ca="1" si="420"/>
        <v>5,23956331866355-5,23956331866202i</v>
      </c>
      <c r="DD284" s="223" t="str">
        <f t="shared" ca="1" si="421"/>
        <v>4,11669848362046+6,1610746737489i</v>
      </c>
      <c r="DE284" s="223" t="str">
        <f t="shared" ca="1" si="422"/>
        <v>-6,84581938428905+2,83563123453058i</v>
      </c>
      <c r="DF284" s="223" t="str">
        <f t="shared" ca="1" si="423"/>
        <v>-1,44559226733169-7,26748309507383i</v>
      </c>
      <c r="DG284" s="223" t="str">
        <f t="shared" ca="1" si="424"/>
        <v>7,40986150616549+3,44224354688244E-12i</v>
      </c>
      <c r="DH284" s="223" t="str">
        <f t="shared" ca="1" si="425"/>
        <v>-1,44559226733143+7,26748309507389i</v>
      </c>
      <c r="DI284" s="223" t="str">
        <f t="shared" ca="1" si="426"/>
        <v>-6,84581938428916-2,83563123453032i</v>
      </c>
      <c r="DJ284" s="223" t="str">
        <f t="shared" ca="1" si="427"/>
        <v>4,11669848362619-6,16107467374508i</v>
      </c>
      <c r="DK284" s="223" t="str">
        <f t="shared" ca="1" si="428"/>
        <v>5,23956331866405+5,23956331866152i</v>
      </c>
      <c r="DL284" s="223" t="str">
        <f t="shared" ca="1" si="429"/>
        <v>-6,16107467374731+4,11669848362285i</v>
      </c>
      <c r="DM284" s="223" t="str">
        <f t="shared" ca="1" si="430"/>
        <v>-2,83563123452623-6,84581938429085i</v>
      </c>
      <c r="DN284" s="223" t="str">
        <f t="shared" ca="1" si="431"/>
        <v>7,26748309507327-1,44559226733452i</v>
      </c>
      <c r="DO284" s="223" t="str">
        <f t="shared" ca="1" si="432"/>
        <v>-5,70083216072743E-13+7,40986150616549i</v>
      </c>
      <c r="DP284" s="223" t="str">
        <f t="shared" ca="1" si="433"/>
        <v>-7,26748309507305-1,44559226733563i</v>
      </c>
      <c r="DQ284" s="223" t="str">
        <f t="shared" ca="1" si="434"/>
        <v>2,83563123452767-6,84581938429025i</v>
      </c>
      <c r="DR284" s="223" t="str">
        <f t="shared" ca="1" si="435"/>
        <v>6,16107467374667+4,11669848362379i</v>
      </c>
      <c r="DS284" s="223" t="str">
        <f t="shared" ca="1" si="436"/>
        <v>-5,23956331866486+5,23956331866071i</v>
      </c>
      <c r="DT284" s="223" t="str">
        <f t="shared" ca="1" si="437"/>
        <v>-4,11669848362489-6,16107467374594i</v>
      </c>
      <c r="DU284" s="223" t="str">
        <f t="shared" ca="1" si="438"/>
        <v>6,84581938428976-2,83563123452888i</v>
      </c>
      <c r="DV284" s="223" t="str">
        <f t="shared" ca="1" si="439"/>
        <v>1,44559226732989+7,26748309507419i</v>
      </c>
      <c r="DW284" s="223" t="str">
        <f t="shared" ca="1" si="440"/>
        <v>-7,40986150616549+2,30207711473696E-12i</v>
      </c>
      <c r="DX284" s="223" t="str">
        <f t="shared" ca="1" si="441"/>
        <v>1,44559226733323-7,26748309507353i</v>
      </c>
      <c r="DY284" s="223" t="str">
        <f t="shared" ca="1" si="442"/>
        <v>6,84581938428861+2,83563123453163i</v>
      </c>
      <c r="DZ284" s="223" t="str">
        <f t="shared" ca="1" si="443"/>
        <v>-4,11669848362176+6,16107467374803i</v>
      </c>
      <c r="EA284" s="223" t="str">
        <f t="shared" ca="1" si="444"/>
        <v>-5,23956331866245-5,23956331866312i</v>
      </c>
      <c r="EB284" s="223" t="str">
        <f t="shared" ca="1" si="445"/>
        <v>6,16107467374856-4,11669848362097i</v>
      </c>
      <c r="EC284" s="223" t="str">
        <f t="shared" ca="1" si="446"/>
        <v>2,83563123453154+6,84581938428865i</v>
      </c>
      <c r="ED284" s="223" t="str">
        <f t="shared" ca="1" si="447"/>
        <v>-7,26748309507363+1,44559226733271i</v>
      </c>
      <c r="EE284" s="223" t="str">
        <f t="shared" ca="1" si="448"/>
        <v>2,40739605777312E-12-7,40986150616549i</v>
      </c>
      <c r="EF284" s="223" t="str">
        <f t="shared" ca="1" si="449"/>
        <v>7,26748309507417+1,44559226733i</v>
      </c>
      <c r="EG284" s="223" t="str">
        <f t="shared" ca="1" si="450"/>
        <v>-2,83563123452898+6,84581938428971i</v>
      </c>
      <c r="EH284" s="223" t="str">
        <f t="shared" ca="1" si="451"/>
        <v>-6,16107467374589-4,11669848362497i</v>
      </c>
      <c r="EI284" s="223" t="str">
        <f t="shared" ca="1" si="452"/>
        <v>5,23956331866109-5,23956331866448i</v>
      </c>
      <c r="EJ284" s="223" t="str">
        <f t="shared" ca="1" si="453"/>
        <v>4,11669848362336+6,16107467374697i</v>
      </c>
      <c r="EK284" s="223" t="str">
        <f t="shared" ca="1" si="454"/>
        <v>-6,84581938429046+2,83563123452719i</v>
      </c>
      <c r="EL284" s="223" t="str">
        <f t="shared" ca="1" si="455"/>
        <v>-1,44559226733553-7,26748309507308i</v>
      </c>
      <c r="EM284" s="223" t="str">
        <f t="shared" ca="1" si="456"/>
        <v>7,40986150616549-4,64764273036589E-13i</v>
      </c>
      <c r="EN284" s="223"/>
      <c r="EO284" s="223"/>
      <c r="EP284" s="223"/>
    </row>
    <row r="285" spans="1:146">
      <c r="A285" s="249">
        <f t="shared" si="323"/>
        <v>3.6132812500000028E-3</v>
      </c>
      <c r="B285" s="248">
        <v>185</v>
      </c>
      <c r="C285" s="247">
        <f t="shared" si="324"/>
        <v>37000</v>
      </c>
      <c r="N285" s="246">
        <f t="shared" ca="1" si="327"/>
        <v>17.396528859159528</v>
      </c>
      <c r="O285" s="223">
        <f t="shared" ca="1" si="328"/>
        <v>7.3965288591595275</v>
      </c>
      <c r="P285" s="223" t="str">
        <f t="shared" ca="1" si="329"/>
        <v>-1,26452454403197+7,28763451621447i</v>
      </c>
      <c r="Q285" s="223" t="str">
        <f t="shared" ca="1" si="330"/>
        <v>-6,9641578502966-2,49181552297355i</v>
      </c>
      <c r="R285" s="223" t="str">
        <f t="shared" ca="1" si="331"/>
        <v>3,64573570345512-6,43562353971488i</v>
      </c>
      <c r="S285" s="223" t="str">
        <f t="shared" ca="1" si="332"/>
        <v>5,71759412672952+4,69230823437335i</v>
      </c>
      <c r="T285" s="223" t="str">
        <f t="shared" ca="1" si="333"/>
        <v>-5,60071708559606+4,83121178292694i</v>
      </c>
      <c r="U285" s="223" t="str">
        <f t="shared" ca="1" si="334"/>
        <v>-3,80257578399834-6,34421441719376i</v>
      </c>
      <c r="V285" s="223" t="str">
        <f t="shared" ca="1" si="335"/>
        <v>6,90090816196913-2,6619740239994i</v>
      </c>
      <c r="W285" s="223" t="str">
        <f t="shared" ca="1" si="336"/>
        <v>1,44299119693514+7,25440663114134i</v>
      </c>
      <c r="X285" s="223" t="str">
        <f t="shared" ca="1" si="337"/>
        <v>-7,39430116295416+0,181519905009088i</v>
      </c>
      <c r="Y285" s="223" t="str">
        <f t="shared" ca="1" si="338"/>
        <v>1,08529618882711-7,31647260275723i</v>
      </c>
      <c r="Z285" s="223" t="str">
        <f t="shared" ca="1" si="339"/>
        <v>7,02321259034168+2,32015604545164i</v>
      </c>
      <c r="AA285" s="223" t="str">
        <f t="shared" ca="1" si="340"/>
        <v>-3,48669956804698+6,52315608325915i</v>
      </c>
      <c r="AB285" s="223" t="str">
        <f t="shared" ca="1" si="341"/>
        <v>-5,83102710295562-4,55057821479609i</v>
      </c>
      <c r="AC285" s="223" t="str">
        <f t="shared" ca="1" si="342"/>
        <v>5,48046638191456-4,96720519015312i</v>
      </c>
      <c r="AD285" s="223" t="str">
        <f t="shared" ca="1" si="343"/>
        <v>3,95712533507674+6,24898377713317i</v>
      </c>
      <c r="AE285" s="223" t="str">
        <f t="shared" ca="1" si="344"/>
        <v>-6,83350162460644+2,83052905141085i</v>
      </c>
      <c r="AF285" s="223" t="str">
        <f t="shared" ca="1" si="345"/>
        <v>-1,62058864589814-7,21680896277335i</v>
      </c>
      <c r="AG285" s="223" t="str">
        <f t="shared" ca="1" si="346"/>
        <v>7,38761941621895-0,362930469214866i</v>
      </c>
      <c r="AH285" s="223" t="str">
        <f t="shared" ca="1" si="347"/>
        <v>-0,905414091779975+7,3409035197846i</v>
      </c>
      <c r="AI285" s="223" t="str">
        <f t="shared" ca="1" si="348"/>
        <v>-7,07803680973717-2,14709899268416i</v>
      </c>
      <c r="AJ285" s="223" t="str">
        <f t="shared" ca="1" si="349"/>
        <v>3,32556317519516-6,60675932149535i</v>
      </c>
      <c r="AK285" s="223" t="str">
        <f t="shared" ca="1" si="350"/>
        <v>5,94094768649062+4,40610709705988i</v>
      </c>
      <c r="AL285" s="223" t="str">
        <f t="shared" ca="1" si="351"/>
        <v>-5,35691445021497+5,10020653870583i</v>
      </c>
      <c r="AM285" s="223" t="str">
        <f t="shared" ca="1" si="352"/>
        <v>-4,10929126181975-6,14998898290977i</v>
      </c>
      <c r="AN285" s="223" t="str">
        <f t="shared" ca="1" si="353"/>
        <v>6,76197884138772-2,99737907395854i</v>
      </c>
      <c r="AO285" s="223" t="str">
        <f t="shared" ca="1" si="354"/>
        <v>1,79720991285861+7,17486415854004i</v>
      </c>
      <c r="AP285" s="223" t="str">
        <f t="shared" ca="1" si="355"/>
        <v>-7,37648764378856+0,544122417673163i</v>
      </c>
      <c r="AQ285" s="223" t="str">
        <f t="shared" ca="1" si="356"/>
        <v>0,724986607139513-7,36091255102573i</v>
      </c>
      <c r="AR285" s="223" t="str">
        <f t="shared" ca="1" si="357"/>
        <v>0,724986607139513-7,36091255102573i</v>
      </c>
      <c r="AS285" s="223" t="str">
        <f t="shared" ca="1" si="358"/>
        <v>-3,16242358743737+6,68638289495894i</v>
      </c>
      <c r="AT285" s="223" t="str">
        <f t="shared" ca="1" si="359"/>
        <v>-6,04728966528432-4,25898190516527i</v>
      </c>
      <c r="AU285" s="223" t="str">
        <f t="shared" ca="1" si="360"/>
        <v>5,23013571355333-5,23013571355407i</v>
      </c>
      <c r="AV285" s="223" t="str">
        <f t="shared" ca="1" si="361"/>
        <v>4,25898190515993+6,04728966528808i</v>
      </c>
      <c r="AW285" s="223" t="str">
        <f t="shared" ca="1" si="362"/>
        <v>-6,68638289495858+3,16242358743812i</v>
      </c>
      <c r="AX285" s="223" t="str">
        <f t="shared" ca="1" si="363"/>
        <v>-1,97274860776593-7,12859748442408i</v>
      </c>
      <c r="AY285" s="223" t="str">
        <f t="shared" ca="1" si="364"/>
        <v>7,36091255102563-0,724986607140437i</v>
      </c>
      <c r="AZ285" s="223" t="str">
        <f t="shared" ca="1" si="365"/>
        <v>-0,544122417679575+7,37648764378809i</v>
      </c>
      <c r="BA285" s="223" t="str">
        <f t="shared" ca="1" si="366"/>
        <v>-7,17486415854024-1,79720991285781i</v>
      </c>
      <c r="BB285" s="223" t="str">
        <f t="shared" ca="1" si="367"/>
        <v>2,99737907396442-6,76197884138511i</v>
      </c>
      <c r="BC285" s="223" t="str">
        <f t="shared" ca="1" si="368"/>
        <v>6,14998898291029+4,10929126181898i</v>
      </c>
      <c r="BD285" s="223" t="str">
        <f t="shared" ca="1" si="369"/>
        <v>-5,10020653871056+5,35691445021047i</v>
      </c>
      <c r="BE285" s="223" t="str">
        <f t="shared" ca="1" si="370"/>
        <v>-4,40610709705995-5,94094768649057i</v>
      </c>
      <c r="BF285" s="223" t="str">
        <f t="shared" ca="1" si="371"/>
        <v>6,60675932149658-3,3255631751927i</v>
      </c>
      <c r="BG285" s="223" t="str">
        <f t="shared" ca="1" si="372"/>
        <v>2,14709899268504+7,07803680973691i</v>
      </c>
      <c r="BH285" s="223" t="str">
        <f t="shared" ca="1" si="373"/>
        <v>-7,34090351978495+0,905414091777135i</v>
      </c>
      <c r="BI285" s="223" t="str">
        <f t="shared" ca="1" si="374"/>
        <v>0,362930469213834-7,387619416219i</v>
      </c>
      <c r="BJ285" s="223" t="str">
        <f t="shared" ca="1" si="375"/>
        <v>7,21680896277275+1,62058864590082i</v>
      </c>
      <c r="BK285" s="223" t="str">
        <f t="shared" ca="1" si="376"/>
        <v>-2,83052905140999+6,8335016246068i</v>
      </c>
      <c r="BL285" s="223" t="str">
        <f t="shared" ca="1" si="377"/>
        <v>-6,24898377713164-3,95712533507915i</v>
      </c>
      <c r="BM285" s="223" t="str">
        <f t="shared" ca="1" si="378"/>
        <v>4,96720519015239-5,48046638191522i</v>
      </c>
      <c r="BN285" s="223" t="str">
        <f t="shared" ca="1" si="379"/>
        <v>4,55057821479392+5,83102710295731i</v>
      </c>
      <c r="BO285" s="223" t="str">
        <f t="shared" ca="1" si="380"/>
        <v>-6,52315608325873+3,48669956804774i</v>
      </c>
      <c r="BP285" s="223" t="str">
        <f t="shared" ca="1" si="381"/>
        <v>-2,32015604544893-7,02321259034258i</v>
      </c>
      <c r="BQ285" s="223" t="str">
        <f t="shared" ca="1" si="382"/>
        <v>7,31647260275708-1,08529618882808i</v>
      </c>
      <c r="BR285" s="223" t="str">
        <f t="shared" ca="1" si="383"/>
        <v>-0,181519905011839+7,3943011629541i</v>
      </c>
      <c r="BS285" s="223" t="str">
        <f t="shared" ca="1" si="384"/>
        <v>-7,25440663114151-1,44299119693428i</v>
      </c>
      <c r="BT285" s="223" t="str">
        <f t="shared" ca="1" si="385"/>
        <v>2,66197402400208-6,90090816196809i</v>
      </c>
      <c r="BU285" s="223" t="str">
        <f t="shared" ca="1" si="386"/>
        <v>6,34421441719414+3,8025757839977i</v>
      </c>
      <c r="BV285" s="223" t="str">
        <f t="shared" ca="1" si="387"/>
        <v>-4,83121178292904+5,60071708559425i</v>
      </c>
      <c r="BW285" s="223" t="str">
        <f t="shared" ca="1" si="388"/>
        <v>-4,69230823437401-5,71759412672898i</v>
      </c>
      <c r="BX285" s="223" t="str">
        <f t="shared" ca="1" si="389"/>
        <v>6,43562353971621-3,64573570345278i</v>
      </c>
      <c r="BY285" s="223" t="str">
        <f t="shared" ca="1" si="390"/>
        <v>2,49181552297444+6,96415785029628i</v>
      </c>
      <c r="BZ285" s="223" t="str">
        <f t="shared" ca="1" si="391"/>
        <v>-7,28763451621491+1,26452454402942i</v>
      </c>
      <c r="CA285" s="223" t="str">
        <f t="shared" ca="1" si="392"/>
        <v>-1,03298226866985E-12-7,39652885915953i</v>
      </c>
      <c r="CB285" s="223" t="str">
        <f t="shared" ca="1" si="393"/>
        <v>7,28763451621397+1,26452454403484i</v>
      </c>
      <c r="CC285" s="223" t="str">
        <f t="shared" ca="1" si="394"/>
        <v>-2,49181552297249+6,96415785029699i</v>
      </c>
      <c r="CD285" s="223" t="str">
        <f t="shared" ca="1" si="395"/>
        <v>-6,43562353971349-3,64573570345757i</v>
      </c>
      <c r="CE285" s="223" t="str">
        <f t="shared" ca="1" si="396"/>
        <v>4,69230823437273-5,71759412673002i</v>
      </c>
      <c r="CF285" s="223" t="str">
        <f t="shared" ca="1" si="397"/>
        <v>4,83121178292487+5,60071708559784i</v>
      </c>
      <c r="CG285" s="223" t="str">
        <f t="shared" ca="1" si="398"/>
        <v>-6,3442144171933+3,80257578399912i</v>
      </c>
      <c r="CH285" s="223" t="str">
        <f t="shared" ca="1" si="399"/>
        <v>-2,66197402399695-6,90090816197008i</v>
      </c>
      <c r="CI285" s="223" t="str">
        <f t="shared" ca="1" si="400"/>
        <v>7,25440663114115-1,4429911969361i</v>
      </c>
      <c r="CJ285" s="223" t="str">
        <f t="shared" ca="1" si="401"/>
        <v>0,181519905006128+7,39430116295424i</v>
      </c>
      <c r="CK285" s="223" t="str">
        <f t="shared" ca="1" si="402"/>
        <v>-7,31647260275738-1,08529618882603i</v>
      </c>
      <c r="CL285" s="223" t="str">
        <f t="shared" ca="1" si="403"/>
        <v>2,32015604545435-7,02321259034079i</v>
      </c>
      <c r="CM285" s="223" t="str">
        <f t="shared" ca="1" si="404"/>
        <v>6,52315608325951+3,48669956804629i</v>
      </c>
      <c r="CN285" s="223" t="str">
        <f t="shared" ca="1" si="405"/>
        <v>-4,55057821479825+5,83102710295393i</v>
      </c>
      <c r="CO285" s="223" t="str">
        <f t="shared" ca="1" si="406"/>
        <v>-4,96720519015377-5,48046638191397i</v>
      </c>
      <c r="CP285" s="223" t="str">
        <f t="shared" ca="1" si="407"/>
        <v>6,24898377713458-3,9571253350745i</v>
      </c>
      <c r="CQ285" s="223" t="str">
        <f t="shared" ca="1" si="408"/>
        <v>2,83052905141171+6,83350162460609i</v>
      </c>
      <c r="CR285" s="223" t="str">
        <f t="shared" ca="1" si="409"/>
        <v>-7,2168089627739+1,62058864589566i</v>
      </c>
      <c r="CS285" s="223" t="str">
        <f t="shared" ca="1" si="410"/>
        <v>-0,362930469215897-7,3876194162189i</v>
      </c>
      <c r="CT285" s="223" t="str">
        <f t="shared" ca="1" si="411"/>
        <v>7,34090351978426+0,905414091782808i</v>
      </c>
      <c r="CU285" s="223" t="str">
        <f t="shared" ca="1" si="412"/>
        <v>-2,14709899268347+7,07803680973739i</v>
      </c>
      <c r="CV285" s="223" t="str">
        <f t="shared" ca="1" si="413"/>
        <v>-6,60675932149411-3,32556317519761i</v>
      </c>
      <c r="CW285" s="223" t="str">
        <f t="shared" ca="1" si="414"/>
        <v>4,40610709705863-5,94094768649156i</v>
      </c>
      <c r="CX285" s="223" t="str">
        <f t="shared" ca="1" si="415"/>
        <v>5,10020653870658+5,35691445021426i</v>
      </c>
      <c r="CY285" s="223" t="str">
        <f t="shared" ca="1" si="416"/>
        <v>-6,14998898290925+4,10929126182052i</v>
      </c>
      <c r="CZ285" s="223" t="str">
        <f t="shared" ca="1" si="417"/>
        <v>-2,99737907395958-6,76197884138726i</v>
      </c>
      <c r="DA285" s="223" t="str">
        <f t="shared" ca="1" si="418"/>
        <v>7,17486415853979-1,79720991285961i</v>
      </c>
      <c r="DB285" s="223" t="str">
        <f t="shared" ca="1" si="419"/>
        <v>0,544122417673879+7,37648764378851i</v>
      </c>
      <c r="DC285" s="223" t="str">
        <f t="shared" ca="1" si="420"/>
        <v>-7,36091255102584-0,72498660713838i</v>
      </c>
      <c r="DD285" s="223" t="str">
        <f t="shared" ca="1" si="421"/>
        <v>1,97274860777144-7,12859748442256i</v>
      </c>
      <c r="DE285" s="223" t="str">
        <f t="shared" ca="1" si="422"/>
        <v>6,68638289495929+3,16242358743663i</v>
      </c>
      <c r="DF285" s="223" t="str">
        <f t="shared" ca="1" si="423"/>
        <v>-4,25898190516442+6,04728966528492i</v>
      </c>
      <c r="DG285" s="223" t="str">
        <f t="shared" ca="1" si="424"/>
        <v>-5,23013571355465-5,23013571355275i</v>
      </c>
      <c r="DH285" s="223" t="str">
        <f t="shared" ca="1" si="425"/>
        <v>6,04728966528749-4,25898190516077i</v>
      </c>
      <c r="DI285" s="223" t="str">
        <f t="shared" ca="1" si="426"/>
        <v>3,16242358743905+6,68638289495815i</v>
      </c>
      <c r="DJ285" s="223" t="str">
        <f t="shared" ca="1" si="427"/>
        <v>-7,12859748442386+1,97274860776672i</v>
      </c>
      <c r="DK285" s="223" t="str">
        <f t="shared" ca="1" si="428"/>
        <v>-0,724986607141464-7,36091255102554i</v>
      </c>
      <c r="DL285" s="223" t="str">
        <f t="shared" ca="1" si="429"/>
        <v>7,37648764378815+0,544122417678754i</v>
      </c>
      <c r="DM285" s="223" t="str">
        <f t="shared" ca="1" si="430"/>
        <v>-1,79720991285702+7,17486415854044i</v>
      </c>
      <c r="DN285" s="223" t="str">
        <f t="shared" ca="1" si="431"/>
        <v>-6,76197884138545-2,99737907396366i</v>
      </c>
      <c r="DO285" s="223" t="str">
        <f t="shared" ca="1" si="432"/>
        <v>4,10929126181829-6,14998898291075i</v>
      </c>
      <c r="DP285" s="223" t="str">
        <f t="shared" ca="1" si="433"/>
        <v>5,35691445021118+5,10020653870981i</v>
      </c>
      <c r="DQ285" s="223" t="str">
        <f t="shared" ca="1" si="434"/>
        <v>-5,94094768648996+4,40610709706078i</v>
      </c>
      <c r="DR285" s="223" t="str">
        <f t="shared" ca="1" si="435"/>
        <v>-3,32556317519363-6,60675932149612i</v>
      </c>
      <c r="DS285" s="223" t="str">
        <f t="shared" ca="1" si="436"/>
        <v>7,07803680973661-2,14709899268603i</v>
      </c>
      <c r="DT285" s="223" t="str">
        <f t="shared" ca="1" si="437"/>
        <v>0,905414091777956+7,34090351978485i</v>
      </c>
      <c r="DU285" s="223" t="str">
        <f t="shared" ca="1" si="438"/>
        <v>-7,38761941621905-0,362930469212802i</v>
      </c>
      <c r="DV285" s="223" t="str">
        <f t="shared" ca="1" si="439"/>
        <v>1,62058864590002-7,21680896277293i</v>
      </c>
      <c r="DW285" s="223" t="str">
        <f t="shared" ca="1" si="440"/>
        <v>6,83350162460712+2,83052905140923i</v>
      </c>
      <c r="DX285" s="223" t="str">
        <f t="shared" ca="1" si="441"/>
        <v>-3,95712533507864+6,24898377713197i</v>
      </c>
      <c r="DY285" s="223" t="str">
        <f t="shared" ca="1" si="442"/>
        <v>-5,48046638191577-4,96720519015178i</v>
      </c>
      <c r="DZ285" s="223" t="str">
        <f t="shared" ca="1" si="443"/>
        <v>5,83102710295668-4,55057821479473i</v>
      </c>
      <c r="EA285" s="223" t="str">
        <f t="shared" ca="1" si="444"/>
        <v>3,48669956804828+6,52315608325844i</v>
      </c>
      <c r="EB285" s="223" t="str">
        <f t="shared" ca="1" si="445"/>
        <v>-7,02321259034233+2,32015604544971i</v>
      </c>
      <c r="EC285" s="223" t="str">
        <f t="shared" ca="1" si="446"/>
        <v>-1,0852961888291-7,31647260275693i</v>
      </c>
      <c r="ED285" s="223" t="str">
        <f t="shared" ca="1" si="447"/>
        <v>7,39430116295412+0,181519905010596i</v>
      </c>
      <c r="EE285" s="223" t="str">
        <f t="shared" ca="1" si="448"/>
        <v>-1,44299119693348+7,25440663114167i</v>
      </c>
      <c r="EF285" s="223" t="str">
        <f t="shared" ca="1" si="449"/>
        <v>-6,90090816196846-2,66197402400112i</v>
      </c>
      <c r="EG285" s="223" t="str">
        <f t="shared" ca="1" si="450"/>
        <v>3,80257578399646-6,34421441719489i</v>
      </c>
      <c r="EH285" s="223" t="str">
        <f t="shared" ca="1" si="451"/>
        <v>5,60071708559465+4,83121178292858i</v>
      </c>
      <c r="EI285" s="223" t="str">
        <f t="shared" ca="1" si="452"/>
        <v>-5,71759412672832+4,6923082343748i</v>
      </c>
      <c r="EJ285" s="223" t="str">
        <f t="shared" ca="1" si="453"/>
        <v>-3,64573570345369-6,4356235397157i</v>
      </c>
      <c r="EK285" s="223" t="str">
        <f t="shared" ca="1" si="454"/>
        <v>6,96415785029608-2,49181552297501i</v>
      </c>
      <c r="EL285" s="223" t="str">
        <f t="shared" ca="1" si="455"/>
        <v>1,26452454403003+7,2876345162148i</v>
      </c>
      <c r="EM285" s="223" t="str">
        <f t="shared" ca="1" si="456"/>
        <v>-7,39652885915953+2,06596453733969E-12i</v>
      </c>
      <c r="EN285" s="223"/>
      <c r="EO285" s="223"/>
      <c r="EP285" s="223"/>
    </row>
    <row r="286" spans="1:146">
      <c r="A286" s="249">
        <f t="shared" si="323"/>
        <v>3.6328125000000028E-3</v>
      </c>
      <c r="B286" s="248">
        <v>186</v>
      </c>
      <c r="C286" s="247">
        <f t="shared" si="324"/>
        <v>37200</v>
      </c>
      <c r="N286" s="246">
        <f t="shared" ca="1" si="327"/>
        <v>17.378744617996453</v>
      </c>
      <c r="O286" s="223">
        <f t="shared" ca="1" si="328"/>
        <v>7.3787446179964515</v>
      </c>
      <c r="P286" s="223" t="str">
        <f t="shared" ca="1" si="329"/>
        <v>-1,08268669868355+7,29888084915114i</v>
      </c>
      <c r="Q286" s="223" t="str">
        <f t="shared" ca="1" si="330"/>
        <v>-7,06101835202776-2,14193649997817i</v>
      </c>
      <c r="R286" s="223" t="str">
        <f t="shared" ca="1" si="331"/>
        <v>3,15481984454569-6,67030613136101i</v>
      </c>
      <c r="S286" s="223" t="str">
        <f t="shared" ca="1" si="332"/>
        <v>6,13520192680511+4,09941086681227i</v>
      </c>
      <c r="T286" s="223" t="str">
        <f t="shared" ca="1" si="333"/>
        <v>-4,95526202374498+5,46728912841112i</v>
      </c>
      <c r="U286" s="223" t="str">
        <f t="shared" ca="1" si="334"/>
        <v>-4,68102603121554-5,70384672240534i</v>
      </c>
      <c r="V286" s="223" t="str">
        <f t="shared" ca="1" si="335"/>
        <v>6,328960364741-3,79343285681309i</v>
      </c>
      <c r="W286" s="223" t="str">
        <f t="shared" ca="1" si="336"/>
        <v>2,82372331695999+6,81707112819487i</v>
      </c>
      <c r="X286" s="223" t="str">
        <f t="shared" ca="1" si="337"/>
        <v>-7,15761288879762+1,79288869474091i</v>
      </c>
      <c r="Y286" s="223" t="str">
        <f t="shared" ca="1" si="338"/>
        <v>-0,723243446678277-7,34321394584473i</v>
      </c>
      <c r="Z286" s="223" t="str">
        <f t="shared" ca="1" si="339"/>
        <v>7,36985659695321+0,362057837861405i</v>
      </c>
      <c r="AA286" s="223" t="str">
        <f t="shared" ca="1" si="340"/>
        <v>-1,43952166359982+7,23696410918545i</v>
      </c>
      <c r="AB286" s="223" t="str">
        <f t="shared" ca="1" si="341"/>
        <v>-6,94741320357575-2,48582419257535i</v>
      </c>
      <c r="AC286" s="223" t="str">
        <f t="shared" ca="1" si="342"/>
        <v>3,47831613479561-6,50747178280721i</v>
      </c>
      <c r="AD286" s="223" t="str">
        <f t="shared" ca="1" si="343"/>
        <v>5,92666325004694+4,39551303696789i</v>
      </c>
      <c r="AE286" s="223" t="str">
        <f t="shared" ca="1" si="344"/>
        <v>-5,21756035602901+5,21756035602906i</v>
      </c>
      <c r="AF286" s="223" t="str">
        <f t="shared" ca="1" si="345"/>
        <v>-4,39551303696804-5,92666325004683i</v>
      </c>
      <c r="AG286" s="223" t="str">
        <f t="shared" ca="1" si="346"/>
        <v>6,50747178280715-3,47831613479572i</v>
      </c>
      <c r="AH286" s="223" t="str">
        <f t="shared" ca="1" si="347"/>
        <v>2,48582419257543+6,94741320357572i</v>
      </c>
      <c r="AI286" s="223" t="str">
        <f t="shared" ca="1" si="348"/>
        <v>-7,23696410918543+1,43952166359995i</v>
      </c>
      <c r="AJ286" s="223" t="str">
        <f t="shared" ca="1" si="349"/>
        <v>-0,362057837860748-7,36985659695324i</v>
      </c>
      <c r="AK286" s="223" t="str">
        <f t="shared" ca="1" si="350"/>
        <v>7,34321394584496+0,723243446675957i</v>
      </c>
      <c r="AL286" s="223" t="str">
        <f t="shared" ca="1" si="351"/>
        <v>-1,79288869474368+7,15761288879692i</v>
      </c>
      <c r="AM286" s="223" t="str">
        <f t="shared" ca="1" si="352"/>
        <v>-6,81707112819463-2,82372331696055i</v>
      </c>
      <c r="AN286" s="223" t="str">
        <f t="shared" ca="1" si="353"/>
        <v>3,79343285681111-6,32896036474218i</v>
      </c>
      <c r="AO286" s="223" t="str">
        <f t="shared" ca="1" si="354"/>
        <v>5,7038467224035+4,68102603121777i</v>
      </c>
      <c r="AP286" s="223" t="str">
        <f t="shared" ca="1" si="355"/>
        <v>-5,46728912841154+4,95526202374451i</v>
      </c>
      <c r="AQ286" s="223" t="str">
        <f t="shared" ca="1" si="356"/>
        <v>-4,09941086681422-6,1352019268038i</v>
      </c>
      <c r="AR286" s="223" t="str">
        <f t="shared" ca="1" si="357"/>
        <v>-4,09941086681422-6,1352019268038i</v>
      </c>
      <c r="AS286" s="223" t="str">
        <f t="shared" ca="1" si="358"/>
        <v>2,14193649997792+7,06101835202784i</v>
      </c>
      <c r="AT286" s="223" t="str">
        <f t="shared" ca="1" si="359"/>
        <v>-7,29888084915085+1,08268669868553i</v>
      </c>
      <c r="AU286" s="223" t="str">
        <f t="shared" ca="1" si="360"/>
        <v>2,8601022133894E-12-7,37874461799645i</v>
      </c>
      <c r="AV286" s="223" t="str">
        <f t="shared" ca="1" si="361"/>
        <v>7,29888084915109+1,08268669868393i</v>
      </c>
      <c r="AW286" s="223" t="str">
        <f t="shared" ca="1" si="362"/>
        <v>-2,14193649997617+7,06101835202837i</v>
      </c>
      <c r="AX286" s="223" t="str">
        <f t="shared" ca="1" si="363"/>
        <v>-6,67030613135977-3,15481984454831i</v>
      </c>
      <c r="AY286" s="223" t="str">
        <f t="shared" ca="1" si="364"/>
        <v>4,09941086681279-6,13520192680476i</v>
      </c>
      <c r="AZ286" s="223" t="str">
        <f t="shared" ca="1" si="365"/>
        <v>5,4672891284127+4,95526202374324i</v>
      </c>
      <c r="BA286" s="223" t="str">
        <f t="shared" ca="1" si="366"/>
        <v>-5,7038467224072+4,68102603121327i</v>
      </c>
      <c r="BB286" s="223" t="str">
        <f t="shared" ca="1" si="367"/>
        <v>-3,7934328568125-6,32896036474135i</v>
      </c>
      <c r="BC286" s="223" t="str">
        <f t="shared" ca="1" si="368"/>
        <v>6,81707112819398-2,82372331696215i</v>
      </c>
      <c r="BD286" s="223" t="str">
        <f t="shared" ca="1" si="369"/>
        <v>1,79288869473824+7,15761288879829i</v>
      </c>
      <c r="BE286" s="223" t="str">
        <f t="shared" ca="1" si="370"/>
        <v>-7,3432139458448+0,723243446677569i</v>
      </c>
      <c r="BF286" s="223" t="str">
        <f t="shared" ca="1" si="371"/>
        <v>0,36205783785913-7,36985659695332i</v>
      </c>
      <c r="BG286" s="223" t="str">
        <f t="shared" ca="1" si="372"/>
        <v>7,23696410918491+1,43952166360258i</v>
      </c>
      <c r="BH286" s="223" t="str">
        <f t="shared" ca="1" si="373"/>
        <v>-2,48582419257588+6,94741320357556i</v>
      </c>
      <c r="BI286" s="223" t="str">
        <f t="shared" ca="1" si="374"/>
        <v>-6,50747178280792-3,4783161347943i</v>
      </c>
      <c r="BJ286" s="223" t="str">
        <f t="shared" ca="1" si="375"/>
        <v>4,39551303697019-5,92666325004523i</v>
      </c>
      <c r="BK286" s="223" t="str">
        <f t="shared" ca="1" si="376"/>
        <v>5,21756035602867+5,2175603560294i</v>
      </c>
      <c r="BL286" s="223" t="str">
        <f t="shared" ca="1" si="377"/>
        <v>-5,92666325004597+4,39551303696919i</v>
      </c>
      <c r="BM286" s="223" t="str">
        <f t="shared" ca="1" si="378"/>
        <v>-3,47831613479321-6,5074717828085i</v>
      </c>
      <c r="BN286" s="223" t="str">
        <f t="shared" ca="1" si="379"/>
        <v>6,94741320357592-2,4858241925749i</v>
      </c>
      <c r="BO286" s="223" t="str">
        <f t="shared" ca="1" si="380"/>
        <v>1,43952166360157+7,2369641091851i</v>
      </c>
      <c r="BP286" s="223" t="str">
        <f t="shared" ca="1" si="381"/>
        <v>-7,36985659695338+0,362057837857891i</v>
      </c>
      <c r="BQ286" s="223" t="str">
        <f t="shared" ca="1" si="382"/>
        <v>0,723243446678803-7,34321394584468i</v>
      </c>
      <c r="BR286" s="223" t="str">
        <f t="shared" ca="1" si="383"/>
        <v>7,15761288879804+1,79288869473924i</v>
      </c>
      <c r="BS286" s="223" t="str">
        <f t="shared" ca="1" si="384"/>
        <v>-2,82372331696329+6,8170711281935i</v>
      </c>
      <c r="BT286" s="223" t="str">
        <f t="shared" ca="1" si="385"/>
        <v>-6,32896036474082-3,79343285681339i</v>
      </c>
      <c r="BU286" s="223" t="str">
        <f t="shared" ca="1" si="386"/>
        <v>4,68102603121439-5,70384672240628i</v>
      </c>
      <c r="BV286" s="223" t="str">
        <f t="shared" ca="1" si="387"/>
        <v>4,95526202374248+5,46728912841339i</v>
      </c>
      <c r="BW286" s="223" t="str">
        <f t="shared" ca="1" si="388"/>
        <v>-6,13520192680533+4,09941086681194i</v>
      </c>
      <c r="BX286" s="223" t="str">
        <f t="shared" ca="1" si="389"/>
        <v>-3,15481984454738-6,67030613136021i</v>
      </c>
      <c r="BY286" s="223" t="str">
        <f t="shared" ca="1" si="390"/>
        <v>7,06101835202867-2,14193649997518i</v>
      </c>
      <c r="BZ286" s="223" t="str">
        <f t="shared" ca="1" si="391"/>
        <v>1,08268669868291+7,29888084915124i</v>
      </c>
      <c r="CA286" s="223" t="str">
        <f t="shared" ca="1" si="392"/>
        <v>-7,37874461799645+1,8295908509999E-12i</v>
      </c>
      <c r="CB286" s="223" t="str">
        <f t="shared" ca="1" si="393"/>
        <v>1,08268669868676-7,29888084915067i</v>
      </c>
      <c r="CC286" s="223" t="str">
        <f t="shared" ca="1" si="394"/>
        <v>7,06101835202754+2,14193649997891i</v>
      </c>
      <c r="CD286" s="223" t="str">
        <f t="shared" ca="1" si="395"/>
        <v>-3,15481984454408+6,67030613136177i</v>
      </c>
      <c r="CE286" s="223" t="str">
        <f t="shared" ca="1" si="396"/>
        <v>-6,13520192680317-4,09941086681517i</v>
      </c>
      <c r="CF286" s="223" t="str">
        <f t="shared" ca="1" si="397"/>
        <v>4,95526202374535-5,46728912841078i</v>
      </c>
      <c r="CG286" s="223" t="str">
        <f t="shared" ca="1" si="398"/>
        <v>4,68102603121689+5,70384672240422i</v>
      </c>
      <c r="CH286" s="223" t="str">
        <f t="shared" ca="1" si="399"/>
        <v>-6,32896036474282+3,79343285681005i</v>
      </c>
      <c r="CI286" s="223" t="str">
        <f t="shared" ca="1" si="400"/>
        <v>-2,82372331695951-6,81707112819507i</v>
      </c>
      <c r="CJ286" s="223" t="str">
        <f t="shared" ca="1" si="401"/>
        <v>7,1576128887972-1,79288869474258i</v>
      </c>
      <c r="CK286" s="223" t="str">
        <f t="shared" ca="1" si="402"/>
        <v>0,723243446674723+7,34321394584508i</v>
      </c>
      <c r="CL286" s="223" t="str">
        <f t="shared" ca="1" si="403"/>
        <v>-7,36985659695318-0,362057837861986i</v>
      </c>
      <c r="CM286" s="223" t="str">
        <f t="shared" ca="1" si="404"/>
        <v>1,43952166359819-7,23696410918578i</v>
      </c>
      <c r="CN286" s="223" t="str">
        <f t="shared" ca="1" si="405"/>
        <v>6,94741320357453+2,48582419257876i</v>
      </c>
      <c r="CO286" s="223" t="str">
        <f t="shared" ca="1" si="406"/>
        <v>-3,47831613479682+6,50747178280657i</v>
      </c>
      <c r="CP286" s="223" t="str">
        <f t="shared" ca="1" si="407"/>
        <v>-5,9266632500479-4,39551303696659i</v>
      </c>
      <c r="CQ286" s="223" t="str">
        <f t="shared" ca="1" si="408"/>
        <v>5,21756035603157-5,2175603560265i</v>
      </c>
      <c r="CR286" s="223" t="str">
        <f t="shared" ca="1" si="409"/>
        <v>4,39551303696689+5,92666325004767i</v>
      </c>
      <c r="CS286" s="223" t="str">
        <f t="shared" ca="1" si="410"/>
        <v>-6,50747178280639+3,47831613479715i</v>
      </c>
      <c r="CT286" s="223" t="str">
        <f t="shared" ca="1" si="411"/>
        <v>-2,48582419257201-6,94741320357695i</v>
      </c>
      <c r="CU286" s="223" t="str">
        <f t="shared" ca="1" si="412"/>
        <v>7,2369641091857-1,43952166359856i</v>
      </c>
      <c r="CV286" s="223" t="str">
        <f t="shared" ca="1" si="413"/>
        <v>0,362057837862366+7,36985659695316i</v>
      </c>
      <c r="CW286" s="223" t="str">
        <f t="shared" ca="1" si="414"/>
        <v>-7,34321394584442-0,723243446681441i</v>
      </c>
      <c r="CX286" s="223" t="str">
        <f t="shared" ca="1" si="415"/>
        <v>1,79288869474221-7,15761288879729i</v>
      </c>
      <c r="CY286" s="223" t="str">
        <f t="shared" ca="1" si="416"/>
        <v>6,81707112819522+2,82372331695915i</v>
      </c>
      <c r="CZ286" s="223" t="str">
        <f t="shared" ca="1" si="417"/>
        <v>-3,79343285681584+6,32896036473935i</v>
      </c>
      <c r="DA286" s="223" t="str">
        <f t="shared" ca="1" si="418"/>
        <v>-5,70384672240473-4,68102603121628i</v>
      </c>
      <c r="DB286" s="223" t="str">
        <f t="shared" ca="1" si="419"/>
        <v>5,46728912841052-4,95526202374563i</v>
      </c>
      <c r="DC286" s="223" t="str">
        <f t="shared" ca="1" si="420"/>
        <v>4,09941086680955+6,13520192680692i</v>
      </c>
      <c r="DD286" s="223" t="str">
        <f t="shared" ca="1" si="421"/>
        <v>-6,67030613136143+3,1548198445448i</v>
      </c>
      <c r="DE286" s="223" t="str">
        <f t="shared" ca="1" si="422"/>
        <v>-2,14193649997967-7,06101835202731i</v>
      </c>
      <c r="DF286" s="223" t="str">
        <f t="shared" ca="1" si="423"/>
        <v>7,29888084915166-1,08268669868008i</v>
      </c>
      <c r="DG286" s="223" t="str">
        <f t="shared" ca="1" si="424"/>
        <v>-1,0305113623895E-12+7,37874461799645i</v>
      </c>
      <c r="DH286" s="223" t="str">
        <f t="shared" ca="1" si="425"/>
        <v>-7,29888084915136-1,08268669868212i</v>
      </c>
      <c r="DI286" s="223" t="str">
        <f t="shared" ca="1" si="426"/>
        <v>2,14193649998164-7,06101835202671i</v>
      </c>
      <c r="DJ286" s="223" t="str">
        <f t="shared" ca="1" si="427"/>
        <v>6,67030613136056+3,15481984454666i</v>
      </c>
      <c r="DK286" s="223" t="str">
        <f t="shared" ca="1" si="428"/>
        <v>-4,09941086681127+6,13520192680577i</v>
      </c>
      <c r="DL286" s="223" t="str">
        <f t="shared" ca="1" si="429"/>
        <v>-5,46728912841392-4,95526202374188i</v>
      </c>
      <c r="DM286" s="223" t="str">
        <f t="shared" ca="1" si="430"/>
        <v>5,70384672240604-4,68102603121469i</v>
      </c>
      <c r="DN286" s="223" t="str">
        <f t="shared" ca="1" si="431"/>
        <v>3,79343285681407+6,32896036474041i</v>
      </c>
      <c r="DO286" s="223" t="str">
        <f t="shared" ca="1" si="432"/>
        <v>-6,81707112819328+2,82372331696384i</v>
      </c>
      <c r="DP286" s="223" t="str">
        <f t="shared" ca="1" si="433"/>
        <v>-1,79288869473981-7,1576128887979i</v>
      </c>
      <c r="DQ286" s="223" t="str">
        <f t="shared" ca="1" si="434"/>
        <v>7,34321394584462-0,72324344667939i</v>
      </c>
      <c r="DR286" s="223" t="str">
        <f t="shared" ca="1" si="435"/>
        <v>-0,362057837857302+7,36985659695341i</v>
      </c>
      <c r="DS286" s="223" t="str">
        <f t="shared" ca="1" si="436"/>
        <v>-7,23696410918522-1,43952166360099i</v>
      </c>
      <c r="DT286" s="223" t="str">
        <f t="shared" ca="1" si="437"/>
        <v>2,48582419257435-6,94741320357611i</v>
      </c>
      <c r="DU286" s="223" t="str">
        <f t="shared" ca="1" si="438"/>
        <v>6,50747178280522+3,47831613479934i</v>
      </c>
      <c r="DV286" s="223" t="str">
        <f t="shared" ca="1" si="439"/>
        <v>-4,39551303696888+5,9266632500462i</v>
      </c>
      <c r="DW286" s="223" t="str">
        <f t="shared" ca="1" si="440"/>
        <v>-5,21756035602981-5,21756035602825i</v>
      </c>
      <c r="DX286" s="223" t="str">
        <f t="shared" ca="1" si="441"/>
        <v>5,92666325004938-4,3955130369646i</v>
      </c>
      <c r="DY286" s="223" t="str">
        <f t="shared" ca="1" si="442"/>
        <v>3,478316134795+6,50747178280754i</v>
      </c>
      <c r="DZ286" s="223" t="str">
        <f t="shared" ca="1" si="443"/>
        <v>-6,94741320357537+2,48582419257643i</v>
      </c>
      <c r="EA286" s="223" t="str">
        <f t="shared" ca="1" si="444"/>
        <v>-1,43952166359616-7,23696410918618i</v>
      </c>
      <c r="EB286" s="223" t="str">
        <f t="shared" ca="1" si="445"/>
        <v>7,3698565969533-0,362057837859509i</v>
      </c>
      <c r="EC286" s="223" t="str">
        <f t="shared" ca="1" si="446"/>
        <v>-0,723243446676774+7,34321394584488i</v>
      </c>
      <c r="ED286" s="223" t="str">
        <f t="shared" ca="1" si="447"/>
        <v>-7,1576128887966-1,79288869474499i</v>
      </c>
      <c r="EE286" s="223" t="str">
        <f t="shared" ca="1" si="448"/>
        <v>2,82372331696141-6,81707112819428i</v>
      </c>
      <c r="EF286" s="223" t="str">
        <f t="shared" ca="1" si="449"/>
        <v>6,32896036474154+3,79343285681218i</v>
      </c>
      <c r="EG286" s="223" t="str">
        <f t="shared" ca="1" si="450"/>
        <v>-4,68102603121849+5,70384672240292i</v>
      </c>
      <c r="EH286" s="223" t="str">
        <f t="shared" ca="1" si="451"/>
        <v>-4,95526202374352-5,46728912841244i</v>
      </c>
      <c r="EI286" s="223" t="str">
        <f t="shared" ca="1" si="452"/>
        <v>6,13520192680431-4,09941086681346i</v>
      </c>
      <c r="EJ286" s="223" t="str">
        <f t="shared" ca="1" si="453"/>
        <v>3,15481984454866+6,67030613135961i</v>
      </c>
      <c r="EK286" s="223" t="str">
        <f t="shared" ca="1" si="454"/>
        <v>-7,06101835202814+2,14193649997693i</v>
      </c>
      <c r="EL286" s="223" t="str">
        <f t="shared" ca="1" si="455"/>
        <v>-1,08268669868431-7,29888084915103i</v>
      </c>
      <c r="EM286" s="223" t="str">
        <f t="shared" ca="1" si="456"/>
        <v>7,37874461799645+3,89061357577889E-12i</v>
      </c>
      <c r="EN286" s="223"/>
      <c r="EO286" s="223"/>
      <c r="EP286" s="223"/>
    </row>
    <row r="287" spans="1:146">
      <c r="A287" s="249">
        <f t="shared" si="323"/>
        <v>3.6523437500000028E-3</v>
      </c>
      <c r="B287" s="248">
        <v>187</v>
      </c>
      <c r="C287" s="247">
        <f t="shared" si="324"/>
        <v>37400</v>
      </c>
      <c r="N287" s="246">
        <f t="shared" ca="1" si="327"/>
        <v>17.35385468804521</v>
      </c>
      <c r="O287" s="223">
        <f t="shared" ca="1" si="328"/>
        <v>7.3538546880452103</v>
      </c>
      <c r="P287" s="223" t="str">
        <f t="shared" ca="1" si="329"/>
        <v>-0,900190317680527+7,29855027829765i</v>
      </c>
      <c r="Q287" s="223" t="str">
        <f t="shared" ca="1" si="330"/>
        <v>-7,13346887885507-1,78684093508367i</v>
      </c>
      <c r="R287" s="223" t="str">
        <f t="shared" ca="1" si="331"/>
        <v>2,64661580162713-6,86109346762322i</v>
      </c>
      <c r="S287" s="223" t="str">
        <f t="shared" ca="1" si="332"/>
        <v>6,48552082431507+3,46658310303677i</v>
      </c>
      <c r="T287" s="223" t="str">
        <f t="shared" ca="1" si="333"/>
        <v>-4,23440976787291+6,01239991106937i</v>
      </c>
      <c r="U287" s="223" t="str">
        <f t="shared" ca="1" si="334"/>
        <v>-5,44884690680378-4,93854696840066i</v>
      </c>
      <c r="V287" s="223" t="str">
        <f t="shared" ca="1" si="335"/>
        <v>5,56840382571087-4,80333817325962i</v>
      </c>
      <c r="W287" s="223" t="str">
        <f t="shared" ca="1" si="336"/>
        <v>4,08558276262954+6,11450670639823i</v>
      </c>
      <c r="X287" s="223" t="str">
        <f t="shared" ca="1" si="337"/>
        <v>-6,56864171482271+3,30637638437845i</v>
      </c>
      <c r="Y287" s="223" t="str">
        <f t="shared" ca="1" si="338"/>
        <v>-2,47743902772334-6,92397823774727i</v>
      </c>
      <c r="Z287" s="223" t="str">
        <f t="shared" ca="1" si="339"/>
        <v>7,17517168311956-1,61123868208396i</v>
      </c>
      <c r="AA287" s="223" t="str">
        <f t="shared" ca="1" si="340"/>
        <v>0,72080380692158+7,3184438677093i</v>
      </c>
      <c r="AB287" s="223" t="str">
        <f t="shared" ca="1" si="341"/>
        <v>-7,35163984450234-0,180472628423617i</v>
      </c>
      <c r="AC287" s="223" t="str">
        <f t="shared" ca="1" si="342"/>
        <v>1,07903458745293-7,27426031510866i</v>
      </c>
      <c r="AD287" s="223" t="str">
        <f t="shared" ca="1" si="343"/>
        <v>7,0874691396756+1,96136686191811i</v>
      </c>
      <c r="AE287" s="223" t="str">
        <f t="shared" ca="1" si="344"/>
        <v>-2,81419835313532+6,79407583134712i</v>
      </c>
      <c r="AF287" s="223" t="str">
        <f t="shared" ca="1" si="345"/>
        <v>-6,39849329857211-3,62470168165771i</v>
      </c>
      <c r="AG287" s="223" t="str">
        <f t="shared" ca="1" si="346"/>
        <v>4,38068612300694-5,90667147085217i</v>
      </c>
      <c r="AH287" s="223" t="str">
        <f t="shared" ca="1" si="347"/>
        <v>5,32600780626558+5,07078096751207i</v>
      </c>
      <c r="AI287" s="223" t="str">
        <f t="shared" ca="1" si="348"/>
        <v>-5,68460654636938+4,66523602681139i</v>
      </c>
      <c r="AJ287" s="223" t="str">
        <f t="shared" ca="1" si="349"/>
        <v>-3,93429475509968-6,21293035152332i</v>
      </c>
      <c r="AK287" s="223" t="str">
        <f t="shared" ca="1" si="350"/>
        <v>6,64780590117994-3,14417802821686i</v>
      </c>
      <c r="AL287" s="223" t="str">
        <f t="shared" ca="1" si="351"/>
        <v>2,30676993718458+6,9826922622858i</v>
      </c>
      <c r="AM287" s="223" t="str">
        <f t="shared" ca="1" si="352"/>
        <v>-7,21255243225922+1,43466587914962i</v>
      </c>
      <c r="AN287" s="223" t="str">
        <f t="shared" ca="1" si="353"/>
        <v>-0,540983110901712-7,33392910018931i</v>
      </c>
      <c r="AO287" s="223" t="str">
        <f t="shared" ca="1" si="354"/>
        <v>7,34499664801273+0,360836546882717i</v>
      </c>
      <c r="AP287" s="223" t="str">
        <f t="shared" ca="1" si="355"/>
        <v>-1,25722888713445+7,24558860950849i</v>
      </c>
      <c r="AQ287" s="223" t="str">
        <f t="shared" ca="1" si="356"/>
        <v>-7,03720017410286-2,13471133469875i</v>
      </c>
      <c r="AR287" s="223" t="str">
        <f t="shared" ca="1" si="357"/>
        <v>-7,03720017410286-2,13471133469875i</v>
      </c>
      <c r="AS287" s="223" t="str">
        <f t="shared" ca="1" si="358"/>
        <v>6,30761155972039+3,78063687552325i</v>
      </c>
      <c r="AT287" s="223" t="str">
        <f t="shared" ca="1" si="359"/>
        <v>-4,52432371662489+5,79738507260559i</v>
      </c>
      <c r="AU287" s="223" t="str">
        <f t="shared" ca="1" si="360"/>
        <v>-5,19996051777817-5,19996051777633i</v>
      </c>
      <c r="AV287" s="223" t="str">
        <f t="shared" ca="1" si="361"/>
        <v>5,7973850726041-4,52432371662679i</v>
      </c>
      <c r="AW287" s="223" t="str">
        <f t="shared" ca="1" si="362"/>
        <v>3,78063687552532+6,30761155971915i</v>
      </c>
      <c r="AX287" s="223" t="str">
        <f t="shared" ca="1" si="363"/>
        <v>-6,72296569783811+2,98008573678284i</v>
      </c>
      <c r="AY287" s="223" t="str">
        <f t="shared" ca="1" si="364"/>
        <v>-2,13471133469406-7,03720017410427i</v>
      </c>
      <c r="AZ287" s="223" t="str">
        <f t="shared" ca="1" si="365"/>
        <v>7,2455886095081-1,25722888713672i</v>
      </c>
      <c r="BA287" s="223" t="str">
        <f t="shared" ca="1" si="366"/>
        <v>0,360836546885229+7,34499664801261i</v>
      </c>
      <c r="BB287" s="223" t="str">
        <f t="shared" ca="1" si="367"/>
        <v>-7,33392910018949-0,540983110899204i</v>
      </c>
      <c r="BC287" s="223" t="str">
        <f t="shared" ca="1" si="368"/>
        <v>1,43466587914726-7,21255243225969i</v>
      </c>
      <c r="BD287" s="223" t="str">
        <f t="shared" ca="1" si="369"/>
        <v>6,98269226228426+2,30676993718923i</v>
      </c>
      <c r="BE287" s="223" t="str">
        <f t="shared" ca="1" si="370"/>
        <v>-3,14417802822139+6,6478059011778i</v>
      </c>
      <c r="BF287" s="223" t="str">
        <f t="shared" ca="1" si="371"/>
        <v>-6,21293035152299-3,9342947551002i</v>
      </c>
      <c r="BG287" s="223" t="str">
        <f t="shared" ca="1" si="372"/>
        <v>4,66523602681058-5,68460654637005i</v>
      </c>
      <c r="BH287" s="223" t="str">
        <f t="shared" ca="1" si="373"/>
        <v>5,07078096751336+5,32600780626435i</v>
      </c>
      <c r="BI287" s="223" t="str">
        <f t="shared" ca="1" si="374"/>
        <v>-5,9066714708503+4,38068612300946i</v>
      </c>
      <c r="BJ287" s="223" t="str">
        <f t="shared" ca="1" si="375"/>
        <v>-3,62470168165536-6,39849329857345i</v>
      </c>
      <c r="BK287" s="223" t="str">
        <f t="shared" ca="1" si="376"/>
        <v>6,79407583134787-2,81419835313349i</v>
      </c>
      <c r="BL287" s="223" t="str">
        <f t="shared" ca="1" si="377"/>
        <v>1,96136686191752+7,08746913967576i</v>
      </c>
      <c r="BM287" s="223" t="str">
        <f t="shared" ca="1" si="378"/>
        <v>-7,27426031510862+1,07903458745325i</v>
      </c>
      <c r="BN287" s="223" t="str">
        <f t="shared" ca="1" si="379"/>
        <v>-0,180472628425348-7,35163984450229i</v>
      </c>
      <c r="BO287" s="223" t="str">
        <f t="shared" ca="1" si="380"/>
        <v>7,31844386770961+0,720803806918452i</v>
      </c>
      <c r="BP287" s="223" t="str">
        <f t="shared" ca="1" si="381"/>
        <v>-1,61123868208732+7,17517168311881i</v>
      </c>
      <c r="BQ287" s="223" t="str">
        <f t="shared" ca="1" si="382"/>
        <v>-6,92397823774658-2,47743902772526i</v>
      </c>
      <c r="BR287" s="223" t="str">
        <f t="shared" ca="1" si="383"/>
        <v>3,30637638437947-6,56864171482219i</v>
      </c>
      <c r="BS287" s="223" t="str">
        <f t="shared" ca="1" si="384"/>
        <v>6,11450670639829+4,08558276262944i</v>
      </c>
      <c r="BT287" s="223" t="str">
        <f t="shared" ca="1" si="385"/>
        <v>-4,80333817325831+5,568403825712i</v>
      </c>
      <c r="BU287" s="223" t="str">
        <f t="shared" ca="1" si="386"/>
        <v>-4,9385469684026-5,44884690680202i</v>
      </c>
      <c r="BV287" s="223" t="str">
        <f t="shared" ca="1" si="387"/>
        <v>6,01239991107125-4,23440976787025i</v>
      </c>
      <c r="BW287" s="223" t="str">
        <f t="shared" ca="1" si="388"/>
        <v>3,46658310303498+6,48552082431603i</v>
      </c>
      <c r="BX287" s="223" t="str">
        <f t="shared" ca="1" si="389"/>
        <v>-6,86109346762364+2,64661580162607i</v>
      </c>
      <c r="BY287" s="223" t="str">
        <f t="shared" ca="1" si="390"/>
        <v>-1,7868409350836-7,13346887885509i</v>
      </c>
      <c r="BZ287" s="223" t="str">
        <f t="shared" ca="1" si="391"/>
        <v>7,2985502782975-0,900190317681792i</v>
      </c>
      <c r="CA287" s="223" t="str">
        <f t="shared" ca="1" si="392"/>
        <v>2,61981608403422E-12+7,35385468804521i</v>
      </c>
      <c r="CB287" s="223" t="str">
        <f t="shared" ca="1" si="393"/>
        <v>-7,29855027829722-0,900190317684057i</v>
      </c>
      <c r="CC287" s="223" t="str">
        <f t="shared" ca="1" si="394"/>
        <v>1,78684093508622-7,13346887885444i</v>
      </c>
      <c r="CD287" s="223" t="str">
        <f t="shared" ca="1" si="395"/>
        <v>6,86109346762281+2,6466158016282i</v>
      </c>
      <c r="CE287" s="223" t="str">
        <f t="shared" ca="1" si="396"/>
        <v>-3,46658310303737+6,48552082431475i</v>
      </c>
      <c r="CF287" s="223" t="str">
        <f t="shared" ca="1" si="397"/>
        <v>-6,01239991106993-4,23440976787211i</v>
      </c>
      <c r="CG287" s="223" t="str">
        <f t="shared" ca="1" si="398"/>
        <v>4,93854696839872-5,44884690680554i</v>
      </c>
      <c r="CH287" s="223" t="str">
        <f t="shared" ca="1" si="399"/>
        <v>4,80333817326196+5,56840382570885i</v>
      </c>
      <c r="CI287" s="223" t="str">
        <f t="shared" ca="1" si="400"/>
        <v>-6,11450670639979+4,0855827626272i</v>
      </c>
      <c r="CJ287" s="223" t="str">
        <f t="shared" ca="1" si="401"/>
        <v>-3,30637638437743-6,56864171482322i</v>
      </c>
      <c r="CK287" s="223" t="str">
        <f t="shared" ca="1" si="402"/>
        <v>6,9239782377475-2,47743902772271i</v>
      </c>
      <c r="CL287" s="223" t="str">
        <f t="shared" ca="1" si="403"/>
        <v>1,61123868208489+7,17517168311936i</v>
      </c>
      <c r="CM287" s="223" t="str">
        <f t="shared" ca="1" si="404"/>
        <v>-7,31844386770911+0,720803806923459i</v>
      </c>
      <c r="CN287" s="223" t="str">
        <f t="shared" ca="1" si="405"/>
        <v>0,180472628420528-7,35163984450241i</v>
      </c>
      <c r="CO287" s="223" t="str">
        <f t="shared" ca="1" si="406"/>
        <v>7,27426031510825+1,07903458745571i</v>
      </c>
      <c r="CP287" s="223" t="str">
        <f t="shared" ca="1" si="407"/>
        <v>-1,96136686191992+7,0874691396751i</v>
      </c>
      <c r="CQ287" s="223" t="str">
        <f t="shared" ca="1" si="408"/>
        <v>-6,79407583134684-2,81419835313598i</v>
      </c>
      <c r="CR287" s="223" t="str">
        <f t="shared" ca="1" si="409"/>
        <v>3,62470168165753-6,39849329857222i</v>
      </c>
      <c r="CS287" s="223" t="str">
        <f t="shared" ca="1" si="410"/>
        <v>5,9066714708533+4,38068612300542i</v>
      </c>
      <c r="CT287" s="223" t="str">
        <f t="shared" ca="1" si="411"/>
        <v>-5,07078096750987+5,32600780626767i</v>
      </c>
      <c r="CU287" s="223" t="str">
        <f t="shared" ca="1" si="412"/>
        <v>-4,66523602680865-5,68460654637163i</v>
      </c>
      <c r="CV287" s="223" t="str">
        <f t="shared" ca="1" si="413"/>
        <v>6,21293035152433-3,93429475509809i</v>
      </c>
      <c r="CW287" s="223" t="str">
        <f t="shared" ca="1" si="414"/>
        <v>3,14417802821895+6,64780590117896i</v>
      </c>
      <c r="CX287" s="223" t="str">
        <f t="shared" ca="1" si="415"/>
        <v>-6,98269226228504+2,30676993718687i</v>
      </c>
      <c r="CY287" s="223" t="str">
        <f t="shared" ca="1" si="416"/>
        <v>-1,43466587915219-7,21255243225871i</v>
      </c>
      <c r="CZ287" s="223" t="str">
        <f t="shared" ca="1" si="417"/>
        <v>7,33392910018914-0,540983110904012i</v>
      </c>
      <c r="DA287" s="223" t="str">
        <f t="shared" ca="1" si="418"/>
        <v>-0,36083654688772+7,34499664801249i</v>
      </c>
      <c r="DB287" s="223" t="str">
        <f t="shared" ca="1" si="419"/>
        <v>-7,24558860950767-1,25722888713919i</v>
      </c>
      <c r="DC287" s="223" t="str">
        <f t="shared" ca="1" si="420"/>
        <v>2,13471133469664-7,03720017410349i</v>
      </c>
      <c r="DD287" s="223" t="str">
        <f t="shared" ca="1" si="421"/>
        <v>6,72296569783711+2,98008573678512i</v>
      </c>
      <c r="DE287" s="223" t="str">
        <f t="shared" ca="1" si="422"/>
        <v>-3,780636875521+6,30761155972174i</v>
      </c>
      <c r="DF287" s="223" t="str">
        <f t="shared" ca="1" si="423"/>
        <v>-5,79738507260707-4,52432371662299i</v>
      </c>
      <c r="DG287" s="223" t="str">
        <f t="shared" ca="1" si="424"/>
        <v>5,19996051777994-5,19996051777456i</v>
      </c>
      <c r="DH287" s="223" t="str">
        <f t="shared" ca="1" si="425"/>
        <v>4,52432371662292+5,79738507260712i</v>
      </c>
      <c r="DI287" s="223" t="str">
        <f t="shared" ca="1" si="426"/>
        <v>-6,30761155972178+3,78063687552093i</v>
      </c>
      <c r="DJ287" s="223" t="str">
        <f t="shared" ca="1" si="427"/>
        <v>-2,98008573678505-6,72296569783714i</v>
      </c>
      <c r="DK287" s="223" t="str">
        <f t="shared" ca="1" si="428"/>
        <v>7,03720017410352-2,13471133469656i</v>
      </c>
      <c r="DL287" s="223" t="str">
        <f t="shared" ca="1" si="429"/>
        <v>1,2572288871391+7,24558860950769i</v>
      </c>
      <c r="DM287" s="223" t="str">
        <f t="shared" ca="1" si="430"/>
        <v>-7,34499664801286+0,360836546880122i</v>
      </c>
      <c r="DN287" s="223" t="str">
        <f t="shared" ca="1" si="431"/>
        <v>0,540983110904095-7,33392910018913i</v>
      </c>
      <c r="DO287" s="223" t="str">
        <f t="shared" ca="1" si="432"/>
        <v>7,21255243225869+1,43466587915227i</v>
      </c>
      <c r="DP287" s="223" t="str">
        <f t="shared" ca="1" si="433"/>
        <v>-2,30676993718695+6,98269226228502i</v>
      </c>
      <c r="DQ287" s="223" t="str">
        <f t="shared" ca="1" si="434"/>
        <v>-6,64780590117892-3,14417802821903i</v>
      </c>
      <c r="DR287" s="223" t="str">
        <f t="shared" ca="1" si="435"/>
        <v>3,93429475509816-6,21293035152428i</v>
      </c>
      <c r="DS287" s="223" t="str">
        <f t="shared" ca="1" si="436"/>
        <v>5,68460654637158+4,66523602680871i</v>
      </c>
      <c r="DT287" s="223" t="str">
        <f t="shared" ca="1" si="437"/>
        <v>-5,32600780626773+5,07078096750981i</v>
      </c>
      <c r="DU287" s="223" t="str">
        <f t="shared" ca="1" si="438"/>
        <v>-4,38068612300569-5,9066714708531i</v>
      </c>
      <c r="DV287" s="223" t="str">
        <f t="shared" ca="1" si="439"/>
        <v>6,39849329857226-3,62470168165745i</v>
      </c>
      <c r="DW287" s="223" t="str">
        <f t="shared" ca="1" si="440"/>
        <v>2,81419835313552+6,79407583134703i</v>
      </c>
      <c r="DX287" s="223" t="str">
        <f t="shared" ca="1" si="441"/>
        <v>-7,08746913967501+1,96136686192024i</v>
      </c>
      <c r="DY287" s="223" t="str">
        <f t="shared" ca="1" si="442"/>
        <v>-1,07903458745563-7,27426031510826i</v>
      </c>
      <c r="DZ287" s="223" t="str">
        <f t="shared" ca="1" si="443"/>
        <v>7,35163984450243-0,180472628420028i</v>
      </c>
      <c r="EA287" s="223" t="str">
        <f t="shared" ca="1" si="444"/>
        <v>-0,720803806923125+7,31844386770915i</v>
      </c>
      <c r="EB287" s="223" t="str">
        <f t="shared" ca="1" si="445"/>
        <v>-7,17517168311934-1,61123868208497i</v>
      </c>
      <c r="EC287" s="223" t="str">
        <f t="shared" ca="1" si="446"/>
        <v>2,47743902772318-6,92397823774733i</v>
      </c>
      <c r="ED287" s="223" t="str">
        <f t="shared" ca="1" si="447"/>
        <v>6,56864171482337+3,30637638437713i</v>
      </c>
      <c r="EE287" s="223" t="str">
        <f t="shared" ca="1" si="448"/>
        <v>-4,08558276262727+6,11450670639975i</v>
      </c>
      <c r="EF287" s="223" t="str">
        <f t="shared" ca="1" si="449"/>
        <v>-5,56840382571344-4,80333817325664i</v>
      </c>
      <c r="EG287" s="223" t="str">
        <f t="shared" ca="1" si="450"/>
        <v>5,44884690680531-4,93854696839897i</v>
      </c>
      <c r="EH287" s="223" t="str">
        <f t="shared" ca="1" si="451"/>
        <v>4,23440976787205+6,01239991106998i</v>
      </c>
      <c r="EI287" s="223" t="str">
        <f t="shared" ca="1" si="452"/>
        <v>-6,48552082431499+3,46658310303693i</v>
      </c>
      <c r="EJ287" s="223" t="str">
        <f t="shared" ca="1" si="453"/>
        <v>-2,64661580162852-6,86109346762269i</v>
      </c>
      <c r="EK287" s="223" t="str">
        <f t="shared" ca="1" si="454"/>
        <v>7,13346887885445-1,78684093508614i</v>
      </c>
      <c r="EL287" s="223" t="str">
        <f t="shared" ca="1" si="455"/>
        <v>0,900190317683976+7,29855027829723i</v>
      </c>
      <c r="EM287" s="223" t="str">
        <f t="shared" ca="1" si="456"/>
        <v>-7,35385468804521-2,28469619286482E-12i</v>
      </c>
      <c r="EN287" s="223"/>
      <c r="EO287" s="223"/>
      <c r="EP287" s="223"/>
    </row>
    <row r="288" spans="1:146">
      <c r="A288" s="249">
        <f t="shared" si="323"/>
        <v>3.6718750000000028E-3</v>
      </c>
      <c r="B288" s="248">
        <v>188</v>
      </c>
      <c r="C288" s="247">
        <f t="shared" si="324"/>
        <v>37600</v>
      </c>
      <c r="N288" s="246">
        <f t="shared" ca="1" si="327"/>
        <v>17.316579211319628</v>
      </c>
      <c r="O288" s="223">
        <f t="shared" ca="1" si="328"/>
        <v>7.3165792113196275</v>
      </c>
      <c r="P288" s="223" t="str">
        <f t="shared" ca="1" si="329"/>
        <v>-0,717150171288254+7,2813478825926i</v>
      </c>
      <c r="Q288" s="223" t="str">
        <f t="shared" ca="1" si="330"/>
        <v>-7,17599319336657-1,42739379439284i</v>
      </c>
      <c r="R288" s="223" t="str">
        <f t="shared" ca="1" si="331"/>
        <v>2,12389083496481-7,00152976689145i</v>
      </c>
      <c r="S288" s="223" t="str">
        <f t="shared" ca="1" si="332"/>
        <v>6,75963778133568+2,79993364575909i</v>
      </c>
      <c r="T288" s="223" t="str">
        <f t="shared" ca="1" si="333"/>
        <v>-3,44901156494528+6,45264678875175i</v>
      </c>
      <c r="U288" s="223" t="str">
        <f t="shared" ca="1" si="334"/>
        <v>-6,08351328021698-4,06487361733894i</v>
      </c>
      <c r="V288" s="223" t="str">
        <f t="shared" ca="1" si="335"/>
        <v>4,64158871471232-5,65579221320672i</v>
      </c>
      <c r="W288" s="223" t="str">
        <f t="shared" ca="1" si="336"/>
        <v>5,17360277541278+5,17360277541248i</v>
      </c>
      <c r="X288" s="223" t="str">
        <f t="shared" ca="1" si="337"/>
        <v>-5,65579221320648+4,64158871471261i</v>
      </c>
      <c r="Y288" s="223" t="str">
        <f t="shared" ca="1" si="338"/>
        <v>-4,06487361733929-6,08351328021674i</v>
      </c>
      <c r="Z288" s="223" t="str">
        <f t="shared" ca="1" si="339"/>
        <v>6,4526467887519-3,44901156494501i</v>
      </c>
      <c r="AA288" s="223" t="str">
        <f t="shared" ca="1" si="340"/>
        <v>2,79993364575882+6,75963778133579i</v>
      </c>
      <c r="AB288" s="223" t="str">
        <f t="shared" ca="1" si="341"/>
        <v>-7,00152976689154+2,12389083496451i</v>
      </c>
      <c r="AC288" s="223" t="str">
        <f t="shared" ca="1" si="342"/>
        <v>-1,42739379439264-7,17599319336661i</v>
      </c>
      <c r="AD288" s="223" t="str">
        <f t="shared" ca="1" si="343"/>
        <v>7,28134788259262-0,717150171288058i</v>
      </c>
      <c r="AE288" s="223" t="str">
        <f t="shared" ca="1" si="344"/>
        <v>-2,93999120916385E-13+7,31657921131963i</v>
      </c>
      <c r="AF288" s="223" t="str">
        <f t="shared" ca="1" si="345"/>
        <v>-7,28134788259263-0,717150171287919i</v>
      </c>
      <c r="AG288" s="223" t="str">
        <f t="shared" ca="1" si="346"/>
        <v>1,42739379439261-7,17599319336662i</v>
      </c>
      <c r="AH288" s="223" t="str">
        <f t="shared" ca="1" si="347"/>
        <v>7,00152976689158+2,12389083496437i</v>
      </c>
      <c r="AI288" s="223" t="str">
        <f t="shared" ca="1" si="348"/>
        <v>-2,79993364575869+6,75963778133584i</v>
      </c>
      <c r="AJ288" s="223" t="str">
        <f t="shared" ca="1" si="349"/>
        <v>-6,45264678875194-3,44901156494493i</v>
      </c>
      <c r="AK288" s="223" t="str">
        <f t="shared" ca="1" si="350"/>
        <v>4,06487361734044-6,08351328021599i</v>
      </c>
      <c r="AL288" s="223" t="str">
        <f t="shared" ca="1" si="351"/>
        <v>5,65579221320565+4,64158871471363i</v>
      </c>
      <c r="AM288" s="223" t="str">
        <f t="shared" ca="1" si="352"/>
        <v>-5,17360277541372+5,17360277541154i</v>
      </c>
      <c r="AN288" s="223" t="str">
        <f t="shared" ca="1" si="353"/>
        <v>-4,64158871471126-5,65579221320759i</v>
      </c>
      <c r="AO288" s="223" t="str">
        <f t="shared" ca="1" si="354"/>
        <v>6,08351328021774-4,0648736173378i</v>
      </c>
      <c r="AP288" s="223" t="str">
        <f t="shared" ca="1" si="355"/>
        <v>3,44901156494351+6,45264678875269i</v>
      </c>
      <c r="AQ288" s="223" t="str">
        <f t="shared" ca="1" si="356"/>
        <v>-6,7596377813365+2,79993364575711i</v>
      </c>
      <c r="AR288" s="223" t="str">
        <f t="shared" ca="1" si="357"/>
        <v>-6,7596377813365+2,79993364575711i</v>
      </c>
      <c r="AS288" s="223" t="str">
        <f t="shared" ca="1" si="358"/>
        <v>7,17599319336693-1,42739379439102i</v>
      </c>
      <c r="AT288" s="223" t="str">
        <f t="shared" ca="1" si="359"/>
        <v>0,717150171286214+7,2813478825928i</v>
      </c>
      <c r="AU288" s="223" t="str">
        <f t="shared" ca="1" si="360"/>
        <v>-7,31657921131963-2,0436460604134E-12i</v>
      </c>
      <c r="AV288" s="223" t="str">
        <f t="shared" ca="1" si="361"/>
        <v>0,717150171290282-7,2813478825924i</v>
      </c>
      <c r="AW288" s="223" t="str">
        <f t="shared" ca="1" si="362"/>
        <v>7,17599319336613+1,42739379439503i</v>
      </c>
      <c r="AX288" s="223" t="str">
        <f t="shared" ca="1" si="363"/>
        <v>-2,12389083496674+7,00152976689086i</v>
      </c>
      <c r="AY288" s="223" t="str">
        <f t="shared" ca="1" si="364"/>
        <v>-6,75963778133486-2,79993364576108i</v>
      </c>
      <c r="AZ288" s="223" t="str">
        <f t="shared" ca="1" si="365"/>
        <v>3,44901156494711-6,45264678875077i</v>
      </c>
      <c r="BA288" s="223" t="str">
        <f t="shared" ca="1" si="366"/>
        <v>6,08351328021547+4,0648736173412i</v>
      </c>
      <c r="BB288" s="223" t="str">
        <f t="shared" ca="1" si="367"/>
        <v>-4,6415887147145+5,65579221320493i</v>
      </c>
      <c r="BC288" s="223" t="str">
        <f t="shared" ca="1" si="368"/>
        <v>-5,17360277541083-5,17360277541443i</v>
      </c>
      <c r="BD288" s="223" t="str">
        <f t="shared" ca="1" si="369"/>
        <v>5,6557922132083-4,64158871471039i</v>
      </c>
      <c r="BE288" s="223" t="str">
        <f t="shared" ca="1" si="370"/>
        <v>4,06487361733695+6,08351328021831i</v>
      </c>
      <c r="BF288" s="223" t="str">
        <f t="shared" ca="1" si="371"/>
        <v>-6,45264678875318+3,44901156494261i</v>
      </c>
      <c r="BG288" s="223" t="str">
        <f t="shared" ca="1" si="372"/>
        <v>-2,79993364575617-6,75963778133689i</v>
      </c>
      <c r="BH288" s="223" t="str">
        <f t="shared" ca="1" si="373"/>
        <v>7,00152976689235-2,12389083496185i</v>
      </c>
      <c r="BI288" s="223" t="str">
        <f t="shared" ca="1" si="374"/>
        <v>1,42739379439002+7,17599319336713i</v>
      </c>
      <c r="BJ288" s="223" t="str">
        <f t="shared" ca="1" si="375"/>
        <v>-7,2813478825929+0,717150171285197i</v>
      </c>
      <c r="BK288" s="223" t="str">
        <f t="shared" ca="1" si="376"/>
        <v>3,0654690906201E-12-7,31657921131963i</v>
      </c>
      <c r="BL288" s="223" t="str">
        <f t="shared" ca="1" si="377"/>
        <v>7,28134788259228+0,717150171291505i</v>
      </c>
      <c r="BM288" s="223" t="str">
        <f t="shared" ca="1" si="378"/>
        <v>-1,42739379439604+7,17599319336594i</v>
      </c>
      <c r="BN288" s="223" t="str">
        <f t="shared" ca="1" si="379"/>
        <v>-7,00152976689057-2,12389083496772i</v>
      </c>
      <c r="BO288" s="223" t="str">
        <f t="shared" ca="1" si="380"/>
        <v>2,79993364576202-6,75963778133447i</v>
      </c>
      <c r="BP288" s="223" t="str">
        <f t="shared" ca="1" si="381"/>
        <v>6,45264678875029+3,44901156494801i</v>
      </c>
      <c r="BQ288" s="223" t="str">
        <f t="shared" ca="1" si="382"/>
        <v>-4,06487361734205+6,0835132802149i</v>
      </c>
      <c r="BR288" s="223" t="str">
        <f t="shared" ca="1" si="383"/>
        <v>-5,65579221320429-4,64158871471529i</v>
      </c>
      <c r="BS288" s="223" t="str">
        <f t="shared" ca="1" si="384"/>
        <v>5,1736027754153-5,17360277540996i</v>
      </c>
      <c r="BT288" s="223" t="str">
        <f t="shared" ca="1" si="385"/>
        <v>4,64158871470976+5,65579221320882i</v>
      </c>
      <c r="BU288" s="223" t="str">
        <f t="shared" ca="1" si="386"/>
        <v>-6,08351328021472+4,06487361734232i</v>
      </c>
      <c r="BV288" s="223" t="str">
        <f t="shared" ca="1" si="387"/>
        <v>-3,44901156494152-6,45264678875376i</v>
      </c>
      <c r="BW288" s="223" t="str">
        <f t="shared" ca="1" si="388"/>
        <v>6,75963778133721-2,79993364575541i</v>
      </c>
      <c r="BX288" s="223" t="str">
        <f t="shared" ca="1" si="389"/>
        <v>2,12389083496804+7,00152976689047i</v>
      </c>
      <c r="BY288" s="223" t="str">
        <f t="shared" ca="1" si="390"/>
        <v>-7,17599319336591+1,42739379439616i</v>
      </c>
      <c r="BZ288" s="223" t="str">
        <f t="shared" ca="1" si="391"/>
        <v>-0,717150171291423-7,28134788259229i</v>
      </c>
      <c r="CA288" s="223" t="str">
        <f t="shared" ca="1" si="392"/>
        <v>7,31657921131963-2,98299728370768E-12i</v>
      </c>
      <c r="CB288" s="223" t="str">
        <f t="shared" ca="1" si="393"/>
        <v>-0,717150171285073+7,28134788259292i</v>
      </c>
      <c r="CC288" s="223" t="str">
        <f t="shared" ca="1" si="394"/>
        <v>-7,17599319336716-1,42739379438991i</v>
      </c>
      <c r="CD288" s="223" t="str">
        <f t="shared" ca="1" si="395"/>
        <v>2,12389083496193-7,00152976689232i</v>
      </c>
      <c r="CE288" s="223" t="str">
        <f t="shared" ca="1" si="396"/>
        <v>6,75963778133694+2,79993364575605i</v>
      </c>
      <c r="CF288" s="223" t="str">
        <f t="shared" ca="1" si="397"/>
        <v>-3,4490115649425+6,45264678875323i</v>
      </c>
      <c r="CG288" s="223" t="str">
        <f t="shared" ca="1" si="398"/>
        <v>-6,08351328021827-4,06487361733702i</v>
      </c>
      <c r="CH288" s="223" t="str">
        <f t="shared" ca="1" si="399"/>
        <v>4,64158871471029-5,65579221320838i</v>
      </c>
      <c r="CI288" s="223" t="str">
        <f t="shared" ca="1" si="400"/>
        <v>5,17360277541453+5,17360277541074i</v>
      </c>
      <c r="CJ288" s="223" t="str">
        <f t="shared" ca="1" si="401"/>
        <v>-5,65579221320498+4,64158871471443i</v>
      </c>
      <c r="CK288" s="223" t="str">
        <f t="shared" ca="1" si="402"/>
        <v>-4,06487361734148-6,08351328021529i</v>
      </c>
      <c r="CL288" s="223" t="str">
        <f t="shared" ca="1" si="403"/>
        <v>6,45264678875071-3,44901156494722i</v>
      </c>
      <c r="CM288" s="223" t="str">
        <f t="shared" ca="1" si="404"/>
        <v>2,799933645761+6,75963778133489i</v>
      </c>
      <c r="CN288" s="223" t="str">
        <f t="shared" ca="1" si="405"/>
        <v>-7,00152976689077+2,12389083496706i</v>
      </c>
      <c r="CO288" s="223" t="str">
        <f t="shared" ca="1" si="406"/>
        <v>-1,42739379439516-7,17599319336611i</v>
      </c>
      <c r="CP288" s="223" t="str">
        <f t="shared" ca="1" si="407"/>
        <v>7,28134788259239-0,717150171290406i</v>
      </c>
      <c r="CQ288" s="223" t="str">
        <f t="shared" ca="1" si="408"/>
        <v>1,96117425350099E-12+7,31657921131963i</v>
      </c>
      <c r="CR288" s="223" t="str">
        <f t="shared" ca="1" si="409"/>
        <v>-7,28134788259281-0,717150171286089i</v>
      </c>
      <c r="CS288" s="223" t="str">
        <f t="shared" ca="1" si="410"/>
        <v>1,42739379439091-7,17599319336695i</v>
      </c>
      <c r="CT288" s="223" t="str">
        <f t="shared" ca="1" si="411"/>
        <v>7,00152976689203+2,12389083496291i</v>
      </c>
      <c r="CU288" s="223" t="str">
        <f t="shared" ca="1" si="412"/>
        <v>-2,79993364575699+6,75963778133655i</v>
      </c>
      <c r="CV288" s="223" t="str">
        <f t="shared" ca="1" si="413"/>
        <v>-6,45264678875276-3,4490115649434i</v>
      </c>
      <c r="CW288" s="223" t="str">
        <f t="shared" ca="1" si="414"/>
        <v>4,06487361733787-6,0835132802177i</v>
      </c>
      <c r="CX288" s="223" t="str">
        <f t="shared" ca="1" si="415"/>
        <v>5,65579221320774+4,64158871471108i</v>
      </c>
      <c r="CY288" s="223" t="str">
        <f t="shared" ca="1" si="416"/>
        <v>-5,17360277541146+5,1736027754138i</v>
      </c>
      <c r="CZ288" s="223" t="str">
        <f t="shared" ca="1" si="417"/>
        <v>-4,64158871471364-5,65579221320563i</v>
      </c>
      <c r="DA288" s="223" t="str">
        <f t="shared" ca="1" si="418"/>
        <v>6,08351328021585-4,06487361734063i</v>
      </c>
      <c r="DB288" s="223" t="str">
        <f t="shared" ca="1" si="419"/>
        <v>3,44901156494632+6,45264678875119i</v>
      </c>
      <c r="DC288" s="223" t="str">
        <f t="shared" ca="1" si="420"/>
        <v>-6,75963778133528+2,79993364576006i</v>
      </c>
      <c r="DD288" s="223" t="str">
        <f t="shared" ca="1" si="421"/>
        <v>-2,12389083496608-7,00152976689107i</v>
      </c>
      <c r="DE288" s="223" t="str">
        <f t="shared" ca="1" si="422"/>
        <v>7,17599319336631-1,42739379439416i</v>
      </c>
      <c r="DF288" s="223" t="str">
        <f t="shared" ca="1" si="423"/>
        <v>0,717150171289389+7,28134788259249i</v>
      </c>
      <c r="DG288" s="223" t="str">
        <f t="shared" ca="1" si="424"/>
        <v>-7,31657921131963+9,39351223294284E-13i</v>
      </c>
      <c r="DH288" s="223" t="str">
        <f t="shared" ca="1" si="425"/>
        <v>0,717150171287106-7,28134788259271i</v>
      </c>
      <c r="DI288" s="223" t="str">
        <f t="shared" ca="1" si="426"/>
        <v>7,17599319336675+1,42739379439191i</v>
      </c>
      <c r="DJ288" s="223" t="str">
        <f t="shared" ca="1" si="427"/>
        <v>-2,12389083496389+7,00152976689173i</v>
      </c>
      <c r="DK288" s="223" t="str">
        <f t="shared" ca="1" si="428"/>
        <v>-6,75963778133616-2,79993364575794i</v>
      </c>
      <c r="DL288" s="223" t="str">
        <f t="shared" ca="1" si="429"/>
        <v>3,4490115649443-6,45264678875228i</v>
      </c>
      <c r="DM288" s="223" t="str">
        <f t="shared" ca="1" si="430"/>
        <v>6,08351328021713+4,06487361733872i</v>
      </c>
      <c r="DN288" s="223" t="str">
        <f t="shared" ca="1" si="431"/>
        <v>-4,64158871471187+5,65579221320709i</v>
      </c>
      <c r="DO288" s="223" t="str">
        <f t="shared" ca="1" si="432"/>
        <v>-5,17360277541308-5,17360277541218i</v>
      </c>
      <c r="DP288" s="223" t="str">
        <f t="shared" ca="1" si="433"/>
        <v>5,65579221320628-4,64158871471285i</v>
      </c>
      <c r="DQ288" s="223" t="str">
        <f t="shared" ca="1" si="434"/>
        <v>4,06487361733978+6,08351328021643i</v>
      </c>
      <c r="DR288" s="223" t="str">
        <f t="shared" ca="1" si="435"/>
        <v>-6,45264678875168+3,44901156494542i</v>
      </c>
      <c r="DS288" s="223" t="str">
        <f t="shared" ca="1" si="436"/>
        <v>-2,79993364575911-6,75963778133567i</v>
      </c>
      <c r="DT288" s="223" t="str">
        <f t="shared" ca="1" si="437"/>
        <v>7,00152976689148-2,1238908349647i</v>
      </c>
      <c r="DU288" s="223" t="str">
        <f t="shared" ca="1" si="438"/>
        <v>1,42739379439315+7,17599319336651i</v>
      </c>
      <c r="DV288" s="223" t="str">
        <f t="shared" ca="1" si="439"/>
        <v>-7,28134788259259+0,717150171288372i</v>
      </c>
      <c r="DW288" s="223" t="str">
        <f t="shared" ca="1" si="440"/>
        <v>8,24718069124136E-14-7,31657921131963i</v>
      </c>
      <c r="DX288" s="223" t="str">
        <f t="shared" ca="1" si="441"/>
        <v>7,28134788259257+0,717150171288537i</v>
      </c>
      <c r="DY288" s="223" t="str">
        <f t="shared" ca="1" si="442"/>
        <v>-1,4273937943925+7,17599319336664i</v>
      </c>
      <c r="DZ288" s="223" t="str">
        <f t="shared" ca="1" si="443"/>
        <v>-7,00152976689155-2,12389083496446i</v>
      </c>
      <c r="EA288" s="223" t="str">
        <f t="shared" ca="1" si="444"/>
        <v>2,79993364575888-6,75963778133576i</v>
      </c>
      <c r="EB288" s="223" t="str">
        <f t="shared" ca="1" si="445"/>
        <v>6,45264678875179+3,4490115649452i</v>
      </c>
      <c r="EC288" s="223" t="str">
        <f t="shared" ca="1" si="446"/>
        <v>-4,06487361733957+6,08351328021656i</v>
      </c>
      <c r="ED288" s="223" t="str">
        <f t="shared" ca="1" si="447"/>
        <v>-5,65579221320617-4,64158871471299i</v>
      </c>
      <c r="EE288" s="223" t="str">
        <f t="shared" ca="1" si="448"/>
        <v>5,1736027754132-5,17360277541206i</v>
      </c>
      <c r="EF288" s="223" t="str">
        <f t="shared" ca="1" si="449"/>
        <v>4,64158871471238+5,65579221320666i</v>
      </c>
      <c r="EG288" s="223" t="str">
        <f t="shared" ca="1" si="450"/>
        <v>-6,08351328021699+4,06487361733893i</v>
      </c>
      <c r="EH288" s="223" t="str">
        <f t="shared" ca="1" si="451"/>
        <v>-3,44901156494452-6,45264678875216i</v>
      </c>
      <c r="EI288" s="223" t="str">
        <f t="shared" ca="1" si="452"/>
        <v>6,75963778133606-2,79993364575817i</v>
      </c>
      <c r="EJ288" s="223" t="str">
        <f t="shared" ca="1" si="453"/>
        <v>2,12389083496373+7,00152976689178i</v>
      </c>
      <c r="EK288" s="223" t="str">
        <f t="shared" ca="1" si="454"/>
        <v>-7,17599319336679+1,42739379439174i</v>
      </c>
      <c r="EL288" s="223" t="str">
        <f t="shared" ca="1" si="455"/>
        <v>-0,717150171287769-7,28134788259265i</v>
      </c>
      <c r="EM288" s="223" t="str">
        <f t="shared" ca="1" si="456"/>
        <v>7,31657921131963+6,8839546038179E-13i</v>
      </c>
      <c r="EN288" s="223"/>
      <c r="EO288" s="223"/>
      <c r="EP288" s="223"/>
    </row>
    <row r="289" spans="1:146">
      <c r="A289" s="249">
        <f t="shared" si="323"/>
        <v>3.6914062500000028E-3</v>
      </c>
      <c r="B289" s="248">
        <v>189</v>
      </c>
      <c r="C289" s="247">
        <f t="shared" si="324"/>
        <v>37800</v>
      </c>
      <c r="N289" s="246">
        <f t="shared" ca="1" si="327"/>
        <v>17.254719100604813</v>
      </c>
      <c r="O289" s="223">
        <f t="shared" ca="1" si="328"/>
        <v>7.2547191006048122</v>
      </c>
      <c r="P289" s="223" t="str">
        <f t="shared" ca="1" si="329"/>
        <v>-0,533690244674158+7,23506212491779i</v>
      </c>
      <c r="Q289" s="223" t="str">
        <f t="shared" ca="1" si="330"/>
        <v>-7,1761977207111-1,06448837567211i</v>
      </c>
      <c r="R289" s="223" t="str">
        <f t="shared" ca="1" si="331"/>
        <v>1,58951795193252-7,07844487929125i</v>
      </c>
      <c r="S289" s="223" t="str">
        <f t="shared" ca="1" si="332"/>
        <v>6,9423333317756+2,10593379269097i</v>
      </c>
      <c r="T289" s="223" t="str">
        <f t="shared" ca="1" si="333"/>
        <v>-2,61093739576322+6,76860067843314i</v>
      </c>
      <c r="U289" s="223" t="str">
        <f t="shared" ca="1" si="334"/>
        <v>-6,55818839156497-3,10179210286937i</v>
      </c>
      <c r="V289" s="223" t="str">
        <f t="shared" ca="1" si="335"/>
        <v>3,57583792982334-6,31223671358395i</v>
      </c>
      <c r="W289" s="223" t="str">
        <f t="shared" ca="1" si="336"/>
        <v>6,03207847794361+4,03050598121498i</v>
      </c>
      <c r="X289" s="223" t="str">
        <f t="shared" ca="1" si="337"/>
        <v>-4,46333237148081+5,71923188639627i</v>
      </c>
      <c r="Y289" s="223" t="str">
        <f t="shared" ca="1" si="338"/>
        <v>-5,3753922817273-4,87197157691082i</v>
      </c>
      <c r="Z289" s="223" t="str">
        <f t="shared" ca="1" si="339"/>
        <v>5,25420914624518-5,00242296054559i</v>
      </c>
      <c r="AA289" s="223" t="str">
        <f t="shared" ca="1" si="340"/>
        <v>4,60234507591712+5,60797370097807i</v>
      </c>
      <c r="AB289" s="223" t="str">
        <f t="shared" ca="1" si="341"/>
        <v>-5,93134816033532+4,17732668456359i</v>
      </c>
      <c r="AC289" s="223" t="str">
        <f t="shared" ca="1" si="342"/>
        <v>-3,72967099797187-6,22258013010422i</v>
      </c>
      <c r="AD289" s="223" t="str">
        <f t="shared" ca="1" si="343"/>
        <v>6,48009139900745-3,26180390109367i</v>
      </c>
      <c r="AE289" s="223" t="str">
        <f t="shared" ca="1" si="344"/>
        <v>2,77626080626422+6,70248649116739i</v>
      </c>
      <c r="AF289" s="223" t="str">
        <f t="shared" ca="1" si="345"/>
        <v>-6,88856022831096+2,27567291358245i</v>
      </c>
      <c r="AG289" s="223" t="str">
        <f t="shared" ca="1" si="346"/>
        <v>-1,76275295221247-7,03730426073411i</v>
      </c>
      <c r="AH289" s="223" t="str">
        <f t="shared" ca="1" si="347"/>
        <v>7,14791253163793-1,24028047986484i</v>
      </c>
      <c r="AI289" s="223" t="str">
        <f t="shared" ca="1" si="348"/>
        <v>0,711086820135664+7,21978564521895i</v>
      </c>
      <c r="AJ289" s="223" t="str">
        <f t="shared" ca="1" si="349"/>
        <v>-7,25253411484741+0,178039719317754i</v>
      </c>
      <c r="AK289" s="223" t="str">
        <f t="shared" ca="1" si="350"/>
        <v>0,355972194164966-7,24598047372898i</v>
      </c>
      <c r="AL289" s="223" t="str">
        <f t="shared" ca="1" si="351"/>
        <v>7,20016023661253+0,888055063486576i</v>
      </c>
      <c r="AM289" s="223" t="str">
        <f t="shared" ca="1" si="352"/>
        <v>-1,41532548547571+7,11532170733293i</v>
      </c>
      <c r="AN289" s="223" t="str">
        <f t="shared" ca="1" si="353"/>
        <v>-6,99192463323102-1,93492613603141i</v>
      </c>
      <c r="AO289" s="223" t="str">
        <f t="shared" ca="1" si="354"/>
        <v>2,44404125420214-6,83063771374521i</v>
      </c>
      <c r="AP289" s="223" t="str">
        <f t="shared" ca="1" si="355"/>
        <v>6,63233497666214+2,93991190106511i</v>
      </c>
      <c r="AQ289" s="223" t="str">
        <f t="shared" ca="1" si="356"/>
        <v>-3,41985091061445+6,39809104169751i</v>
      </c>
      <c r="AR289" s="223" t="str">
        <f t="shared" ca="1" si="357"/>
        <v>-3,41985091061445+6,39809104169751i</v>
      </c>
      <c r="AS289" s="223" t="str">
        <f t="shared" ca="1" si="358"/>
        <v>4,32163112252045-5,82704502038065i</v>
      </c>
      <c r="AT289" s="223" t="str">
        <f t="shared" ca="1" si="359"/>
        <v>5,49333748189961+4,73858549977071i</v>
      </c>
      <c r="AU289" s="223" t="str">
        <f t="shared" ca="1" si="360"/>
        <v>-5,12986107163991+5,12986107164256i</v>
      </c>
      <c r="AV289" s="223" t="str">
        <f t="shared" ca="1" si="361"/>
        <v>-4,73858549977354-5,49333748189716i</v>
      </c>
      <c r="AW289" s="223" t="str">
        <f t="shared" ca="1" si="362"/>
        <v>5,82704502038272-4,32163112251766i</v>
      </c>
      <c r="AX289" s="223" t="str">
        <f t="shared" ca="1" si="363"/>
        <v>3,88125745177148+6,12917529703211i</v>
      </c>
      <c r="AY289" s="223" t="str">
        <f t="shared" ca="1" si="364"/>
        <v>-6,39809104169904+3,41985091061156i</v>
      </c>
      <c r="AZ289" s="223" t="str">
        <f t="shared" ca="1" si="365"/>
        <v>-2,93991190106871-6,63233497666055i</v>
      </c>
      <c r="BA289" s="223" t="str">
        <f t="shared" ca="1" si="366"/>
        <v>6,83063771374387-2,44404125420586i</v>
      </c>
      <c r="BB289" s="223" t="str">
        <f t="shared" ca="1" si="367"/>
        <v>1,93492613602826+6,9919246332319i</v>
      </c>
      <c r="BC289" s="223" t="str">
        <f t="shared" ca="1" si="368"/>
        <v>-7,11532170733359+1,41532548547241i</v>
      </c>
      <c r="BD289" s="223" t="str">
        <f t="shared" ca="1" si="369"/>
        <v>-0,888055063483232-7,20016023661294i</v>
      </c>
      <c r="BE289" s="223" t="str">
        <f t="shared" ca="1" si="370"/>
        <v>7,24598047372879-0,355972194168808i</v>
      </c>
      <c r="BF289" s="223" t="str">
        <f t="shared" ca="1" si="371"/>
        <v>-0,178039719315352+7,25253411484747i</v>
      </c>
      <c r="BG289" s="223" t="str">
        <f t="shared" ca="1" si="372"/>
        <v>-7,21978564521905-0,711086820134709i</v>
      </c>
      <c r="BH289" s="223" t="str">
        <f t="shared" ca="1" si="373"/>
        <v>1,24028047986531-7,14791253163785i</v>
      </c>
      <c r="BI289" s="223" t="str">
        <f t="shared" ca="1" si="374"/>
        <v>7,03730426073365+1,76275295221434i</v>
      </c>
      <c r="BJ289" s="223" t="str">
        <f t="shared" ca="1" si="375"/>
        <v>-2,27567291358574+6,88856022830987i</v>
      </c>
      <c r="BK289" s="223" t="str">
        <f t="shared" ca="1" si="376"/>
        <v>-6,70248649116863-2,77626080626124i</v>
      </c>
      <c r="BL289" s="223" t="str">
        <f t="shared" ca="1" si="377"/>
        <v>3,26180390109208-6,48009139900826i</v>
      </c>
      <c r="BM289" s="223" t="str">
        <f t="shared" ca="1" si="378"/>
        <v>6,22258013010439+3,72967099797158i</v>
      </c>
      <c r="BN289" s="223" t="str">
        <f t="shared" ca="1" si="379"/>
        <v>-4,1773266845645+5,93134816033469i</v>
      </c>
      <c r="BO289" s="223" t="str">
        <f t="shared" ca="1" si="380"/>
        <v>-5,60797370097643-4,60234507591913i</v>
      </c>
      <c r="BP289" s="223" t="str">
        <f t="shared" ca="1" si="381"/>
        <v>5,002422960548-5,2542091462429i</v>
      </c>
      <c r="BQ289" s="223" t="str">
        <f t="shared" ca="1" si="382"/>
        <v>4,87197157691264+5,37539228172565i</v>
      </c>
      <c r="BR289" s="223" t="str">
        <f t="shared" ca="1" si="383"/>
        <v>-5,71923188639565+4,4633323714816i</v>
      </c>
      <c r="BS289" s="223" t="str">
        <f t="shared" ca="1" si="384"/>
        <v>-4,03050598121458-6,03207847794388i</v>
      </c>
      <c r="BT289" s="223" t="str">
        <f t="shared" ca="1" si="385"/>
        <v>6,3122367135849-3,57583792982166i</v>
      </c>
      <c r="BU289" s="223" t="str">
        <f t="shared" ca="1" si="386"/>
        <v>3,10179210286697+6,5581883915661i</v>
      </c>
      <c r="BV289" s="223" t="str">
        <f t="shared" ca="1" si="387"/>
        <v>-6,76860067843195+2,6109373957663i</v>
      </c>
      <c r="BW289" s="223" t="str">
        <f t="shared" ca="1" si="388"/>
        <v>-2,10593379269273-6,94233333177506i</v>
      </c>
      <c r="BX289" s="223" t="str">
        <f t="shared" ca="1" si="389"/>
        <v>7,07844487929117-1,58951795193289i</v>
      </c>
      <c r="BY289" s="223" t="str">
        <f t="shared" ca="1" si="390"/>
        <v>1,06448837567148+7,1761977207112i</v>
      </c>
      <c r="BZ289" s="223" t="str">
        <f t="shared" ca="1" si="391"/>
        <v>-7,23506212491793+0,53369024467221i</v>
      </c>
      <c r="CA289" s="223" t="str">
        <f t="shared" ca="1" si="392"/>
        <v>3,26707418302061E-12-7,25471910060481i</v>
      </c>
      <c r="CB289" s="223" t="str">
        <f t="shared" ca="1" si="393"/>
        <v>7,23506212491797+0,533690244671736i</v>
      </c>
      <c r="CC289" s="223" t="str">
        <f t="shared" ca="1" si="394"/>
        <v>-1,064488375671+7,17619772071127i</v>
      </c>
      <c r="CD289" s="223" t="str">
        <f t="shared" ca="1" si="395"/>
        <v>-7,07844487929127-1,58951795193242i</v>
      </c>
      <c r="CE289" s="223" t="str">
        <f t="shared" ca="1" si="396"/>
        <v>2,10593379269227-6,9423333317752i</v>
      </c>
      <c r="CF289" s="223" t="str">
        <f t="shared" ca="1" si="397"/>
        <v>6,76860067843227+2,61093739576546i</v>
      </c>
      <c r="CG289" s="223" t="str">
        <f t="shared" ca="1" si="398"/>
        <v>-3,10179210286654+6,55818839156631i</v>
      </c>
      <c r="CH289" s="223" t="str">
        <f t="shared" ca="1" si="399"/>
        <v>-6,31223671358513-3,57583792982125i</v>
      </c>
      <c r="CI289" s="223" t="str">
        <f t="shared" ca="1" si="400"/>
        <v>4,03050598121419-6,03207847794414i</v>
      </c>
      <c r="CJ289" s="223" t="str">
        <f t="shared" ca="1" si="401"/>
        <v>5,71923188639594+4,46333237148123i</v>
      </c>
      <c r="CK289" s="223" t="str">
        <f t="shared" ca="1" si="402"/>
        <v>-4,87197157691228+5,37539228172597i</v>
      </c>
      <c r="CL289" s="223" t="str">
        <f t="shared" ca="1" si="403"/>
        <v>-5,00242296054312-5,25420914624755i</v>
      </c>
      <c r="CM289" s="223" t="str">
        <f t="shared" ca="1" si="404"/>
        <v>5,60797370097599-4,60234507591965i</v>
      </c>
      <c r="CN289" s="223" t="str">
        <f t="shared" ca="1" si="405"/>
        <v>4,17732668456506+5,93134816033429i</v>
      </c>
      <c r="CO289" s="223" t="str">
        <f t="shared" ca="1" si="406"/>
        <v>-6,22258013010404+3,72967099797216i</v>
      </c>
      <c r="CP289" s="223" t="str">
        <f t="shared" ca="1" si="407"/>
        <v>-3,26180390109269-6,48009139900795i</v>
      </c>
      <c r="CQ289" s="223" t="str">
        <f t="shared" ca="1" si="408"/>
        <v>6,70248649116837-2,77626080626187i</v>
      </c>
      <c r="CR289" s="223" t="str">
        <f t="shared" ca="1" si="409"/>
        <v>2,27567291357934+6,88856022831198i</v>
      </c>
      <c r="CS289" s="223" t="str">
        <f t="shared" ca="1" si="410"/>
        <v>-7,03730426073348+1,762752952215i</v>
      </c>
      <c r="CT289" s="223" t="str">
        <f t="shared" ca="1" si="411"/>
        <v>-1,24028047986598-7,14791253163773i</v>
      </c>
      <c r="CU289" s="223" t="str">
        <f t="shared" ca="1" si="412"/>
        <v>7,21978564521898-0,711086820135388i</v>
      </c>
      <c r="CV289" s="223" t="str">
        <f t="shared" ca="1" si="413"/>
        <v>0,178039719316034+7,25253411484745i</v>
      </c>
      <c r="CW289" s="223" t="str">
        <f t="shared" ca="1" si="414"/>
        <v>-7,24598047372883-0,355972194168126i</v>
      </c>
      <c r="CX289" s="223" t="str">
        <f t="shared" ca="1" si="415"/>
        <v>0,88805506348276-7,200160236613i</v>
      </c>
      <c r="CY289" s="223" t="str">
        <f t="shared" ca="1" si="416"/>
        <v>7,11532170733369+1,41532548547194i</v>
      </c>
      <c r="CZ289" s="223" t="str">
        <f t="shared" ca="1" si="417"/>
        <v>-1,9349261360278+6,99192463323203i</v>
      </c>
      <c r="DA289" s="223" t="str">
        <f t="shared" ca="1" si="418"/>
        <v>-6,83063771374404-2,44404125420541i</v>
      </c>
      <c r="DB289" s="223" t="str">
        <f t="shared" ca="1" si="419"/>
        <v>2,93991190106828-6,63233497666074i</v>
      </c>
      <c r="DC289" s="223" t="str">
        <f t="shared" ca="1" si="420"/>
        <v>6,39809104169587+3,41985091061751i</v>
      </c>
      <c r="DD289" s="223" t="str">
        <f t="shared" ca="1" si="421"/>
        <v>-3,8812574517709+6,12917529703247i</v>
      </c>
      <c r="DE289" s="223" t="str">
        <f t="shared" ca="1" si="422"/>
        <v>-5,827045020383-4,32163112251728i</v>
      </c>
      <c r="DF289" s="223" t="str">
        <f t="shared" ca="1" si="423"/>
        <v>4,73858549977318-5,49333748189748i</v>
      </c>
      <c r="DG289" s="223" t="str">
        <f t="shared" ca="1" si="424"/>
        <v>5,12986107164025+5,12986107164222i</v>
      </c>
      <c r="DH289" s="223" t="str">
        <f t="shared" ca="1" si="425"/>
        <v>-5,4933374818993+4,73858549977107i</v>
      </c>
      <c r="DI289" s="223" t="str">
        <f t="shared" ca="1" si="426"/>
        <v>-4,321631122521-5,82704502038024i</v>
      </c>
      <c r="DJ289" s="223" t="str">
        <f t="shared" ca="1" si="427"/>
        <v>6,12917529703-3,88125745177481i</v>
      </c>
      <c r="DK289" s="223" t="str">
        <f t="shared" ca="1" si="428"/>
        <v>3,41985091061505+6,39809104169718i</v>
      </c>
      <c r="DL289" s="223" t="str">
        <f t="shared" ca="1" si="429"/>
        <v>-6,63233497666187+2,93991190106573i</v>
      </c>
      <c r="DM289" s="223" t="str">
        <f t="shared" ca="1" si="430"/>
        <v>-2,44404125420278-6,83063771374497i</v>
      </c>
      <c r="DN289" s="223" t="str">
        <f t="shared" ca="1" si="431"/>
        <v>6,99192463323277-1,93492613602511i</v>
      </c>
      <c r="DO289" s="223" t="str">
        <f t="shared" ca="1" si="432"/>
        <v>1,41532548547608+7,11532170733286i</v>
      </c>
      <c r="DP289" s="223" t="str">
        <f t="shared" ca="1" si="433"/>
        <v>-7,20016023661248+0,888055063486946i</v>
      </c>
      <c r="DQ289" s="223" t="str">
        <f t="shared" ca="1" si="434"/>
        <v>-0,355972194165339-7,24598047372897i</v>
      </c>
      <c r="DR289" s="223" t="str">
        <f t="shared" ca="1" si="435"/>
        <v>7,25253411484739+0,178039719318824i</v>
      </c>
      <c r="DS289" s="223" t="str">
        <f t="shared" ca="1" si="436"/>
        <v>-0,711086820138165+7,21978564521871i</v>
      </c>
      <c r="DT289" s="223" t="str">
        <f t="shared" ca="1" si="437"/>
        <v>-7,14791253163725-1,24028047986873i</v>
      </c>
      <c r="DU289" s="223" t="str">
        <f t="shared" ca="1" si="438"/>
        <v>1,76275295221051-7,0373042607346i</v>
      </c>
      <c r="DV289" s="223" t="str">
        <f t="shared" ca="1" si="439"/>
        <v>6,8885602283111+2,27567291358199i</v>
      </c>
      <c r="DW289" s="223" t="str">
        <f t="shared" ca="1" si="440"/>
        <v>-2,77626080626445+6,7024864911673i</v>
      </c>
      <c r="DX289" s="223" t="str">
        <f t="shared" ca="1" si="441"/>
        <v>-6,4800913990067-3,26180390109518i</v>
      </c>
      <c r="DY289" s="223" t="str">
        <f t="shared" ca="1" si="442"/>
        <v>3,72967099797455-6,22258013010261i</v>
      </c>
      <c r="DZ289" s="223" t="str">
        <f t="shared" ca="1" si="443"/>
        <v>5,93134816033696+4,17732668456127i</v>
      </c>
      <c r="EA289" s="223" t="str">
        <f t="shared" ca="1" si="444"/>
        <v>-4,60234507591608+5,60797370097894i</v>
      </c>
      <c r="EB289" s="223" t="str">
        <f t="shared" ca="1" si="445"/>
        <v>-5,25420914624562-5,00242296054514i</v>
      </c>
      <c r="EC289" s="223" t="str">
        <f t="shared" ca="1" si="446"/>
        <v>5,37539228172785-4,87197157691021i</v>
      </c>
      <c r="ED289" s="223" t="str">
        <f t="shared" ca="1" si="447"/>
        <v>4,46333237147903+5,71923188639766i</v>
      </c>
      <c r="EE289" s="223" t="str">
        <f t="shared" ca="1" si="448"/>
        <v>-6,0320784779457+4,03050598121186i</v>
      </c>
      <c r="EF289" s="223" t="str">
        <f t="shared" ca="1" si="449"/>
        <v>-3,57583792982527-6,31223671358284i</v>
      </c>
      <c r="EG289" s="223" t="str">
        <f t="shared" ca="1" si="450"/>
        <v>6,55818839156433-3,10179210287072i</v>
      </c>
      <c r="EH289" s="223" t="str">
        <f t="shared" ca="1" si="451"/>
        <v>2,61093739576325+6,76860067843312i</v>
      </c>
      <c r="EI289" s="223" t="str">
        <f t="shared" ca="1" si="452"/>
        <v>-6,94233333177602+2,1059337926896i</v>
      </c>
      <c r="EJ289" s="223" t="str">
        <f t="shared" ca="1" si="453"/>
        <v>-1,5895179519297-7,07844487929188i</v>
      </c>
      <c r="EK289" s="223" t="str">
        <f t="shared" ca="1" si="454"/>
        <v>7,17619772071059-1,06448837567559i</v>
      </c>
      <c r="EL289" s="223" t="str">
        <f t="shared" ca="1" si="455"/>
        <v>0,533690244676355+7,23506212491763i</v>
      </c>
      <c r="EM289" s="223" t="str">
        <f t="shared" ca="1" si="456"/>
        <v>-7,25471910060481+8,88746291916088E-13i</v>
      </c>
      <c r="EN289" s="223"/>
      <c r="EO289" s="223"/>
      <c r="EP289" s="223"/>
    </row>
    <row r="290" spans="1:146">
      <c r="A290" s="249">
        <f t="shared" si="323"/>
        <v>3.7109375000000029E-3</v>
      </c>
      <c r="B290" s="248">
        <v>190</v>
      </c>
      <c r="C290" s="247">
        <f t="shared" si="324"/>
        <v>38000</v>
      </c>
      <c r="N290" s="246">
        <f t="shared" ca="1" si="327"/>
        <v>17.132460895964151</v>
      </c>
      <c r="O290" s="223">
        <f t="shared" ca="1" si="328"/>
        <v>7.1324608959641518</v>
      </c>
      <c r="P290" s="223" t="str">
        <f t="shared" ca="1" si="329"/>
        <v>-0,349973268396207+7,12386953445006i</v>
      </c>
      <c r="Q290" s="223" t="str">
        <f t="shared" ca="1" si="330"/>
        <v>-7,09811614725022-0,69910342053481i</v>
      </c>
      <c r="R290" s="223" t="str">
        <f t="shared" ca="1" si="331"/>
        <v>1,04654937129947-7,05526277653004i</v>
      </c>
      <c r="S290" s="223" t="str">
        <f t="shared" ca="1" si="332"/>
        <v>6,99541265981328+1,39147409296107i</v>
      </c>
      <c r="T290" s="223" t="str">
        <f t="shared" ca="1" si="333"/>
        <v>-1,73304663165469+6,91870998127311i</v>
      </c>
      <c r="U290" s="223" t="str">
        <f t="shared" ca="1" si="334"/>
        <v>-6,8253395243808-2,070444109215i</v>
      </c>
      <c r="V290" s="223" t="str">
        <f t="shared" ca="1" si="335"/>
        <v>2,40285370556739-6,71552622674491i</v>
      </c>
      <c r="W290" s="223" t="str">
        <f t="shared" ca="1" si="336"/>
        <v>6,58953463821841+2,7294746168773i</v>
      </c>
      <c r="X290" s="223" t="str">
        <f t="shared" ca="1" si="337"/>
        <v>-3,04951998476206+6,4476682835731i</v>
      </c>
      <c r="Y290" s="223" t="str">
        <f t="shared" ca="1" si="338"/>
        <v>-6,29026893128393-3,36221879189649i</v>
      </c>
      <c r="Z290" s="223" t="str">
        <f t="shared" ca="1" si="339"/>
        <v>3,66681771946627-6,11771577017647i</v>
      </c>
      <c r="AA290" s="223" t="str">
        <f t="shared" ca="1" si="340"/>
        <v>5,9304244959304+3,96258296197397i</v>
      </c>
      <c r="AB290" s="223" t="str">
        <f t="shared" ca="1" si="341"/>
        <v>-4,24880199504557+5,72884630962941i</v>
      </c>
      <c r="AC290" s="223" t="str">
        <f t="shared" ca="1" si="342"/>
        <v>-5,51346683078131-4,5247852919594i</v>
      </c>
      <c r="AD290" s="223" t="str">
        <f t="shared" ca="1" si="343"/>
        <v>4,7898679847811-5,28480492741471i</v>
      </c>
      <c r="AE290" s="223" t="str">
        <f t="shared" ca="1" si="344"/>
        <v>5,0434114660842+5,04341146608406i</v>
      </c>
      <c r="AF290" s="223" t="str">
        <f t="shared" ca="1" si="345"/>
        <v>-5,28480492741505+4,78986798478073i</v>
      </c>
      <c r="AG290" s="223" t="str">
        <f t="shared" ca="1" si="346"/>
        <v>-4,52478529195955-5,51346683078118i</v>
      </c>
      <c r="AH290" s="223" t="str">
        <f t="shared" ca="1" si="347"/>
        <v>5,72884630962975-4,24880199504512i</v>
      </c>
      <c r="AI290" s="223" t="str">
        <f t="shared" ca="1" si="348"/>
        <v>3,96258296197409+5,93042449593032i</v>
      </c>
      <c r="AJ290" s="223" t="str">
        <f t="shared" ca="1" si="349"/>
        <v>-6,11771577017676+3,6668177194658i</v>
      </c>
      <c r="AK290" s="223" t="str">
        <f t="shared" ca="1" si="350"/>
        <v>-3,3622187918985-6,29026893128286i</v>
      </c>
      <c r="AL290" s="223" t="str">
        <f t="shared" ca="1" si="351"/>
        <v>6,44766828357335-3,04951998476156i</v>
      </c>
      <c r="AM290" s="223" t="str">
        <f t="shared" ca="1" si="352"/>
        <v>2,72947461687481+6,58953463821944i</v>
      </c>
      <c r="AN290" s="223" t="str">
        <f t="shared" ca="1" si="353"/>
        <v>-6,71552622674438+2,40285370556887i</v>
      </c>
      <c r="AO290" s="223" t="str">
        <f t="shared" ca="1" si="354"/>
        <v>-2,07044410921444-6,82533952438097i</v>
      </c>
      <c r="AP290" s="223" t="str">
        <f t="shared" ca="1" si="355"/>
        <v>6,91870998127393-1,73304663165136i</v>
      </c>
      <c r="AQ290" s="223" t="str">
        <f t="shared" ca="1" si="356"/>
        <v>1,39147409296268+6,99541265981296i</v>
      </c>
      <c r="AR290" s="223" t="str">
        <f t="shared" ca="1" si="357"/>
        <v>1,39147409296268+6,99541265981296i</v>
      </c>
      <c r="AS290" s="223" t="str">
        <f t="shared" ca="1" si="358"/>
        <v>-0,699103420531489-7,09811614725055i</v>
      </c>
      <c r="AT290" s="223" t="str">
        <f t="shared" ca="1" si="359"/>
        <v>7,12386953445001-0,349973268397374i</v>
      </c>
      <c r="AU290" s="223" t="str">
        <f t="shared" ca="1" si="360"/>
        <v>-1,21979803594031E-12+7,13246089596415i</v>
      </c>
      <c r="AV290" s="223" t="str">
        <f t="shared" ca="1" si="361"/>
        <v>-7,12386953445023-0,349973268392926i</v>
      </c>
      <c r="AW290" s="223" t="str">
        <f t="shared" ca="1" si="362"/>
        <v>0,699103420533917-7,0981161472503i</v>
      </c>
      <c r="AX290" s="223" t="str">
        <f t="shared" ca="1" si="363"/>
        <v>7,05526277652985+1,04654937130079i</v>
      </c>
      <c r="AY290" s="223" t="str">
        <f t="shared" ca="1" si="364"/>
        <v>-1,39147409295811+6,99541265981387i</v>
      </c>
      <c r="AZ290" s="223" t="str">
        <f t="shared" ca="1" si="365"/>
        <v>-6,91870998127329-1,73304663165392i</v>
      </c>
      <c r="BA290" s="223" t="str">
        <f t="shared" ca="1" si="366"/>
        <v>2,07044410921687-6,82533952438022i</v>
      </c>
      <c r="BB290" s="223" t="str">
        <f t="shared" ca="1" si="367"/>
        <v>6,71552622674589+2,40285370556467i</v>
      </c>
      <c r="BC290" s="223" t="str">
        <f t="shared" ca="1" si="368"/>
        <v>-2,72947461687716+6,58953463821847i</v>
      </c>
      <c r="BD290" s="223" t="str">
        <f t="shared" ca="1" si="369"/>
        <v>-6,44766828357221-3,04951998476395i</v>
      </c>
      <c r="BE290" s="223" t="str">
        <f t="shared" ca="1" si="370"/>
        <v>3,36221879189448-6,290268931285i</v>
      </c>
      <c r="BF290" s="223" t="str">
        <f t="shared" ca="1" si="371"/>
        <v>6,1177157701766+3,66681771946606i</v>
      </c>
      <c r="BG290" s="223" t="str">
        <f t="shared" ca="1" si="372"/>
        <v>-3,9625829619762+5,93042449592891i</v>
      </c>
      <c r="BH290" s="223" t="str">
        <f t="shared" ca="1" si="373"/>
        <v>-5,72884630963083-4,24880199504366i</v>
      </c>
      <c r="BI290" s="223" t="str">
        <f t="shared" ca="1" si="374"/>
        <v>4,52478529195987-5,51346683078091i</v>
      </c>
      <c r="BJ290" s="223" t="str">
        <f t="shared" ca="1" si="375"/>
        <v>5,28480492741294+4,78986798478306i</v>
      </c>
      <c r="BK290" s="223" t="str">
        <f t="shared" ca="1" si="376"/>
        <v>-5,04341146608299+5,04341146608528i</v>
      </c>
      <c r="BL290" s="223" t="str">
        <f t="shared" ca="1" si="377"/>
        <v>-4,78986798478035-5,28480492741539i</v>
      </c>
      <c r="BM290" s="223" t="str">
        <f t="shared" ca="1" si="378"/>
        <v>5,51346683078337-4,52478529195688i</v>
      </c>
      <c r="BN290" s="223" t="str">
        <f t="shared" ca="1" si="379"/>
        <v>4,24880199504642+5,72884630962878i</v>
      </c>
      <c r="BO290" s="223" t="str">
        <f t="shared" ca="1" si="380"/>
        <v>-5,93042449593105+3,96258296197299i</v>
      </c>
      <c r="BP290" s="223" t="str">
        <f t="shared" ca="1" si="381"/>
        <v>-3,66681771946901-6,11771577017483i</v>
      </c>
      <c r="BQ290" s="223" t="str">
        <f t="shared" ca="1" si="382"/>
        <v>6,29026893128348-3,36221879189733i</v>
      </c>
      <c r="BR290" s="223" t="str">
        <f t="shared" ca="1" si="383"/>
        <v>3,04951998476027+6,44766828357395i</v>
      </c>
      <c r="BS290" s="223" t="str">
        <f t="shared" ca="1" si="384"/>
        <v>-6,58953463821715+2,72947461688034i</v>
      </c>
      <c r="BT290" s="223" t="str">
        <f t="shared" ca="1" si="385"/>
        <v>-2,40285370556753-6,71552622674486i</v>
      </c>
      <c r="BU290" s="223" t="str">
        <f t="shared" ca="1" si="386"/>
        <v>6,82533952438135-2,07044410921318i</v>
      </c>
      <c r="BV290" s="223" t="str">
        <f t="shared" ca="1" si="387"/>
        <v>1,73304663165687+6,91870998127256i</v>
      </c>
      <c r="BW290" s="223" t="str">
        <f t="shared" ca="1" si="388"/>
        <v>-6,99541265981324+1,39147409296128i</v>
      </c>
      <c r="BX290" s="223" t="str">
        <f t="shared" ca="1" si="389"/>
        <v>-1,04654937129698-7,05526277653042i</v>
      </c>
      <c r="BY290" s="223" t="str">
        <f t="shared" ca="1" si="390"/>
        <v>7,09811614724999-0,699103420537135i</v>
      </c>
      <c r="BZ290" s="223" t="str">
        <f t="shared" ca="1" si="391"/>
        <v>0,349973268396156+7,12386953445007i</v>
      </c>
      <c r="CA290" s="223" t="str">
        <f t="shared" ca="1" si="392"/>
        <v>-7,13246089596415-2,43959607188061E-12i</v>
      </c>
      <c r="CB290" s="223" t="str">
        <f t="shared" ca="1" si="393"/>
        <v>0,349973268394145-7,12386953445017i</v>
      </c>
      <c r="CC290" s="223" t="str">
        <f t="shared" ca="1" si="394"/>
        <v>7,09811614725019+0,699103420535131i</v>
      </c>
      <c r="CD290" s="223" t="str">
        <f t="shared" ca="1" si="395"/>
        <v>-1,0465493713018+7,0552627765297i</v>
      </c>
      <c r="CE290" s="223" t="str">
        <f t="shared" ca="1" si="396"/>
        <v>-6,99541265981363-1,3914740929593i</v>
      </c>
      <c r="CF290" s="223" t="str">
        <f t="shared" ca="1" si="397"/>
        <v>1,73304663165491-6,91870998127305i</v>
      </c>
      <c r="CG290" s="223" t="str">
        <f t="shared" ca="1" si="398"/>
        <v>6,82533952437981+2,07044410921823i</v>
      </c>
      <c r="CH290" s="223" t="str">
        <f t="shared" ca="1" si="399"/>
        <v>-2,40285370556564+6,71552622674555i</v>
      </c>
      <c r="CI290" s="223" t="str">
        <f t="shared" ca="1" si="400"/>
        <v>-6,58953463821793-2,72947461687847i</v>
      </c>
      <c r="CJ290" s="223" t="str">
        <f t="shared" ca="1" si="401"/>
        <v>3,04951998476505-6,44766828357169i</v>
      </c>
      <c r="CK290" s="223" t="str">
        <f t="shared" ca="1" si="402"/>
        <v>6,29026893128433+3,36221879189574i</v>
      </c>
      <c r="CL290" s="223" t="str">
        <f t="shared" ca="1" si="403"/>
        <v>-3,66681771946728+6,11771577017587i</v>
      </c>
      <c r="CM290" s="223" t="str">
        <f t="shared" ca="1" si="404"/>
        <v>-5,93042449593206-3,96258296197149i</v>
      </c>
      <c r="CN290" s="223" t="str">
        <f t="shared" ca="1" si="405"/>
        <v>4,2488019950448-5,72884630962998i</v>
      </c>
      <c r="CO290" s="223" t="str">
        <f t="shared" ca="1" si="406"/>
        <v>5,51346683078014+4,52478529196081i</v>
      </c>
      <c r="CP290" s="223" t="str">
        <f t="shared" ca="1" si="407"/>
        <v>-4,78986798477886+5,28480492741675i</v>
      </c>
      <c r="CQ290" s="223" t="str">
        <f t="shared" ca="1" si="408"/>
        <v>-5,04341146608441-5,04341146608385i</v>
      </c>
      <c r="CR290" s="223" t="str">
        <f t="shared" ca="1" si="409"/>
        <v>5,28480492741621-4,78986798477944i</v>
      </c>
      <c r="CS290" s="223" t="str">
        <f t="shared" ca="1" si="410"/>
        <v>4,52478529196143+5,51346683077964i</v>
      </c>
      <c r="CT290" s="223" t="str">
        <f t="shared" ca="1" si="411"/>
        <v>-5,72884630962951+4,24880199504543i</v>
      </c>
      <c r="CU290" s="223" t="str">
        <f t="shared" ca="1" si="412"/>
        <v>-3,96258296197181-5,93042449593185i</v>
      </c>
      <c r="CV290" s="223" t="str">
        <f t="shared" ca="1" si="413"/>
        <v>6,11771577017546-3,66681771946796i</v>
      </c>
      <c r="CW290" s="223" t="str">
        <f t="shared" ca="1" si="414"/>
        <v>3,36221879189644+6,29026893128396i</v>
      </c>
      <c r="CX290" s="223" t="str">
        <f t="shared" ca="1" si="415"/>
        <v>-6,44766828357447+3,04951998475917i</v>
      </c>
      <c r="CY290" s="223" t="str">
        <f t="shared" ca="1" si="416"/>
        <v>-2,72947461687921-6,58953463821762i</v>
      </c>
      <c r="CZ290" s="223" t="str">
        <f t="shared" ca="1" si="417"/>
        <v>6,71552622674528-2,40285370556638i</v>
      </c>
      <c r="DA290" s="223" t="str">
        <f t="shared" ca="1" si="418"/>
        <v>2,07044410921201+6,8253395243817i</v>
      </c>
      <c r="DB290" s="223" t="str">
        <f t="shared" ca="1" si="419"/>
        <v>-6,91870998127286+1,73304663165568i</v>
      </c>
      <c r="DC290" s="223" t="str">
        <f t="shared" ca="1" si="420"/>
        <v>-1,39147409296008-6,99541265981347i</v>
      </c>
      <c r="DD290" s="223" t="str">
        <f t="shared" ca="1" si="421"/>
        <v>7,05526277653059-1,04654937129576i</v>
      </c>
      <c r="DE290" s="223" t="str">
        <f t="shared" ca="1" si="422"/>
        <v>0,699103420535921+7,09811614725011i</v>
      </c>
      <c r="DF290" s="223" t="str">
        <f t="shared" ca="1" si="423"/>
        <v>-7,12386953445013+0,349973268394937i</v>
      </c>
      <c r="DG290" s="223" t="str">
        <f t="shared" ca="1" si="424"/>
        <v>-3,23297474987869E-12-7,13246089596415i</v>
      </c>
      <c r="DH290" s="223" t="str">
        <f t="shared" ca="1" si="425"/>
        <v>7,12386953445011+0,349973268395364i</v>
      </c>
      <c r="DI290" s="223" t="str">
        <f t="shared" ca="1" si="426"/>
        <v>-0,699103420536345+7,09811614725007i</v>
      </c>
      <c r="DJ290" s="223" t="str">
        <f t="shared" ca="1" si="427"/>
        <v>-7,05526277653053-1,04654937129619i</v>
      </c>
      <c r="DK290" s="223" t="str">
        <f t="shared" ca="1" si="428"/>
        <v>1,3914740929605-6,99541265981339i</v>
      </c>
      <c r="DL290" s="223" t="str">
        <f t="shared" ca="1" si="429"/>
        <v>6,91870998127265+1,73304663165649i</v>
      </c>
      <c r="DM290" s="223" t="str">
        <f t="shared" ca="1" si="430"/>
        <v>-2,07044410921242+6,82533952438158i</v>
      </c>
      <c r="DN290" s="223" t="str">
        <f t="shared" ca="1" si="431"/>
        <v>-6,715526226745-2,40285370556716i</v>
      </c>
      <c r="DO290" s="223" t="str">
        <f t="shared" ca="1" si="432"/>
        <v>2,7294746168796-6,58953463821746i</v>
      </c>
      <c r="DP290" s="223" t="str">
        <f t="shared" ca="1" si="433"/>
        <v>6,44766828357429+3,04951998475955i</v>
      </c>
      <c r="DQ290" s="223" t="str">
        <f t="shared" ca="1" si="434"/>
        <v>-3,36221879189681+6,29026893128376i</v>
      </c>
      <c r="DR290" s="223" t="str">
        <f t="shared" ca="1" si="435"/>
        <v>-6,11771577017524-3,66681771946833i</v>
      </c>
      <c r="DS290" s="223" t="str">
        <f t="shared" ca="1" si="436"/>
        <v>3,9625829619725-5,93042449593138i</v>
      </c>
      <c r="DT290" s="223" t="str">
        <f t="shared" ca="1" si="437"/>
        <v>5,72884630962925+4,24880199504578i</v>
      </c>
      <c r="DU290" s="223" t="str">
        <f t="shared" ca="1" si="438"/>
        <v>-4,52478529196207+5,51346683077911i</v>
      </c>
      <c r="DV290" s="223" t="str">
        <f t="shared" ca="1" si="439"/>
        <v>-5,28480492741593-4,78986798477976i</v>
      </c>
      <c r="DW290" s="223" t="str">
        <f t="shared" ca="1" si="440"/>
        <v>5,04341146608471-5,04341146608355i</v>
      </c>
      <c r="DX290" s="223" t="str">
        <f t="shared" ca="1" si="441"/>
        <v>4,78986798477854+5,28480492741703i</v>
      </c>
      <c r="DY290" s="223" t="str">
        <f t="shared" ca="1" si="442"/>
        <v>-5,51346683078067+4,52478529196017i</v>
      </c>
      <c r="DZ290" s="223" t="str">
        <f t="shared" ca="1" si="443"/>
        <v>-4,24880199504413-5,72884630963048i</v>
      </c>
      <c r="EA290" s="223" t="str">
        <f t="shared" ca="1" si="444"/>
        <v>5,93042449592847-3,96258296197686i</v>
      </c>
      <c r="EB290" s="223" t="str">
        <f t="shared" ca="1" si="445"/>
        <v>3,66681771946692+6,11771577017608i</v>
      </c>
      <c r="EC290" s="223" t="str">
        <f t="shared" ca="1" si="446"/>
        <v>-6,29026893128453+3,36221879189536i</v>
      </c>
      <c r="ED290" s="223" t="str">
        <f t="shared" ca="1" si="447"/>
        <v>-3,0495199847643-6,44766828357205i</v>
      </c>
      <c r="EE290" s="223" t="str">
        <f t="shared" ca="1" si="448"/>
        <v>6,58953463821825-2,72947461687771i</v>
      </c>
      <c r="EF290" s="223" t="str">
        <f t="shared" ca="1" si="449"/>
        <v>2,40285370556523+6,71552622674569i</v>
      </c>
      <c r="EG290" s="223" t="str">
        <f t="shared" ca="1" si="450"/>
        <v>-6,82533952437994+2,07044410921783i</v>
      </c>
      <c r="EH290" s="223" t="str">
        <f t="shared" ca="1" si="451"/>
        <v>-1,73304663165489-6,91870998127305i</v>
      </c>
      <c r="EI290" s="223" t="str">
        <f t="shared" ca="1" si="452"/>
        <v>6,99541265981379-1,39147409295849i</v>
      </c>
      <c r="EJ290" s="223" t="str">
        <f t="shared" ca="1" si="453"/>
        <v>1,04654937130138+7,05526277652976i</v>
      </c>
      <c r="EK290" s="223" t="str">
        <f t="shared" ca="1" si="454"/>
        <v>-7,09811614725023+0,699103420534707i</v>
      </c>
      <c r="EL290" s="223" t="str">
        <f t="shared" ca="1" si="455"/>
        <v>-0,349973268393719-7,12386953445019i</v>
      </c>
      <c r="EM290" s="223" t="str">
        <f t="shared" ca="1" si="456"/>
        <v>7,13246089596415-2,41861017615601E-12i</v>
      </c>
      <c r="EN290" s="223"/>
      <c r="EO290" s="223"/>
      <c r="EP290" s="223"/>
    </row>
    <row r="291" spans="1:146">
      <c r="A291" s="249">
        <f t="shared" si="323"/>
        <v>3.7304687500000029E-3</v>
      </c>
      <c r="B291" s="248">
        <v>191</v>
      </c>
      <c r="C291" s="247">
        <f t="shared" si="324"/>
        <v>38200</v>
      </c>
      <c r="N291" s="246">
        <f t="shared" ca="1" si="327"/>
        <v>16.782732567010019</v>
      </c>
      <c r="O291" s="223">
        <f t="shared" ca="1" si="328"/>
        <v>6.7827325670100187</v>
      </c>
      <c r="P291" s="223" t="str">
        <f t="shared" ca="1" si="329"/>
        <v>-0,166456589936787+6,78068973477219i</v>
      </c>
      <c r="Q291" s="223" t="str">
        <f t="shared" ca="1" si="330"/>
        <v>-6,77456246858446-0,332812912648009i</v>
      </c>
      <c r="R291" s="223" t="str">
        <f t="shared" ca="1" si="331"/>
        <v>0,498968761305064-6,76435445928287i</v>
      </c>
      <c r="S291" s="223" t="str">
        <f t="shared" ca="1" si="332"/>
        <v>6,75007185579049+0,664824049838361i</v>
      </c>
      <c r="T291" s="223" t="str">
        <f t="shared" ca="1" si="333"/>
        <v>-0,830278873223394+6,73172326141362i</v>
      </c>
      <c r="U291" s="223" t="str">
        <f t="shared" ca="1" si="334"/>
        <v>-6,70931972865942-0,995233567661324i</v>
      </c>
      <c r="V291" s="223" t="str">
        <f t="shared" ca="1" si="335"/>
        <v>1,1595887706123-6,68287475257828i</v>
      </c>
      <c r="W291" s="223" t="str">
        <f t="shared" ca="1" si="336"/>
        <v>6,6524042626351+1,32324548064698i</v>
      </c>
      <c r="X291" s="223" t="str">
        <f t="shared" ca="1" si="337"/>
        <v>-1,48610511708413+6,61792661311341i</v>
      </c>
      <c r="Y291" s="223" t="str">
        <f t="shared" ca="1" si="338"/>
        <v>-6,57946257206018-1,64806957936779i</v>
      </c>
      <c r="Z291" s="223" t="str">
        <f t="shared" ca="1" si="339"/>
        <v>1,80904130616213-6,53703530877549i</v>
      </c>
      <c r="AA291" s="223" t="str">
        <f t="shared" ca="1" si="340"/>
        <v>6,49067037985629+1,96892333411805i</v>
      </c>
      <c r="AB291" s="223" t="str">
        <f t="shared" ca="1" si="341"/>
        <v>-2,12761935627963+6,44039571380226i</v>
      </c>
      <c r="AC291" s="223" t="str">
        <f t="shared" ca="1" si="342"/>
        <v>-6,38624159419193-2,28503378009851i</v>
      </c>
      <c r="AD291" s="223" t="str">
        <f t="shared" ca="1" si="343"/>
        <v>2,4410717850111-6,32824064144222i</v>
      </c>
      <c r="AE291" s="223" t="str">
        <f t="shared" ca="1" si="344"/>
        <v>6,26642779315826+2,59563937955797i</v>
      </c>
      <c r="AF291" s="223" t="str">
        <f t="shared" ca="1" si="345"/>
        <v>-2,74864345799979+6,20084028308852i</v>
      </c>
      <c r="AG291" s="223" t="str">
        <f t="shared" ca="1" si="346"/>
        <v>-6,13151761869688-2,8999918564003i</v>
      </c>
      <c r="AH291" s="223" t="str">
        <f t="shared" ca="1" si="347"/>
        <v>3,04959340814481-6,05850155736367i</v>
      </c>
      <c r="AI291" s="223" t="str">
        <f t="shared" ca="1" si="348"/>
        <v>5,98183608123427+3,19735799885189i</v>
      </c>
      <c r="AJ291" s="223" t="str">
        <f t="shared" ca="1" si="349"/>
        <v>-3,34319662065738+5,90156737072478i</v>
      </c>
      <c r="AK291" s="223" t="str">
        <f t="shared" ca="1" si="350"/>
        <v>-5,81774377670359-3,48702142583107i</v>
      </c>
      <c r="AL291" s="223" t="str">
        <f t="shared" ca="1" si="351"/>
        <v>3,62874577968076-5,7304157913739i</v>
      </c>
      <c r="AM291" s="223" t="str">
        <f t="shared" ca="1" si="352"/>
        <v>5,63963601784192+3,76828431276602i</v>
      </c>
      <c r="AN291" s="223" t="str">
        <f t="shared" ca="1" si="353"/>
        <v>-3,90555297228088+5,5454591384561i</v>
      </c>
      <c r="AO291" s="223" t="str">
        <f t="shared" ca="1" si="354"/>
        <v>-5,44794188184349-4,04046907272336i</v>
      </c>
      <c r="AP291" s="223" t="str">
        <f t="shared" ca="1" si="355"/>
        <v>4,17295134568471-5,34714298874889i</v>
      </c>
      <c r="AQ291" s="223" t="str">
        <f t="shared" ca="1" si="356"/>
        <v>5,24312317666451+4,30291998878688i</v>
      </c>
      <c r="AR291" s="223" t="str">
        <f t="shared" ca="1" si="357"/>
        <v>5,24312317666451+4,30291998878688i</v>
      </c>
      <c r="AS291" s="223" t="str">
        <f t="shared" ca="1" si="358"/>
        <v>-5,02567332850964-4,55500479370605i</v>
      </c>
      <c r="AT291" s="223" t="str">
        <f t="shared" ca="1" si="359"/>
        <v>4,67696910906248-4,9123742760964i</v>
      </c>
      <c r="AU291" s="223" t="str">
        <f t="shared" ca="1" si="360"/>
        <v>4,79611619310938+4,79611619310587i</v>
      </c>
      <c r="AV291" s="223" t="str">
        <f t="shared" ca="1" si="361"/>
        <v>-4,91237427609762+4,67696910906119i</v>
      </c>
      <c r="AW291" s="223" t="str">
        <f t="shared" ca="1" si="362"/>
        <v>-4,55500479370973-5,0256733285063i</v>
      </c>
      <c r="AX291" s="223" t="str">
        <f t="shared" ca="1" si="363"/>
        <v>5,13594510322845-4,43029671378814i</v>
      </c>
      <c r="AY291" s="223" t="str">
        <f t="shared" ca="1" si="364"/>
        <v>4,30291998879073+5,24312317666136i</v>
      </c>
      <c r="AZ291" s="223" t="str">
        <f t="shared" ca="1" si="365"/>
        <v>-5,34714298874993+4,17295134568339i</v>
      </c>
      <c r="BA291" s="223" t="str">
        <f t="shared" ca="1" si="366"/>
        <v>-4,04046907272743-5,44794188184047i</v>
      </c>
      <c r="BB291" s="223" t="str">
        <f t="shared" ca="1" si="367"/>
        <v>5,54545913845707-3,9055529722795i</v>
      </c>
      <c r="BC291" s="223" t="str">
        <f t="shared" ca="1" si="368"/>
        <v>3,76828431276462+5,63963601784285i</v>
      </c>
      <c r="BD291" s="223" t="str">
        <f t="shared" ca="1" si="369"/>
        <v>-5,7304157913748+3,62874577967934i</v>
      </c>
      <c r="BE291" s="223" t="str">
        <f t="shared" ca="1" si="370"/>
        <v>-3,48702142582963-5,81774377670446i</v>
      </c>
      <c r="BF291" s="223" t="str">
        <f t="shared" ca="1" si="371"/>
        <v>5,90156737072594-3,34319662065533i</v>
      </c>
      <c r="BG291" s="223" t="str">
        <f t="shared" ca="1" si="372"/>
        <v>3,19735799885279+5,98183608123378i</v>
      </c>
      <c r="BH291" s="223" t="str">
        <f t="shared" ca="1" si="373"/>
        <v>-6,05850155736473+3,04959340814271i</v>
      </c>
      <c r="BI291" s="223" t="str">
        <f t="shared" ca="1" si="374"/>
        <v>-2,89999185640122-6,13151761869644i</v>
      </c>
      <c r="BJ291" s="223" t="str">
        <f t="shared" ca="1" si="375"/>
        <v>6,20084028308975-2,74864345799702i</v>
      </c>
      <c r="BK291" s="223" t="str">
        <f t="shared" ca="1" si="376"/>
        <v>2,59563937955829+6,26642779315812i</v>
      </c>
      <c r="BL291" s="223" t="str">
        <f t="shared" ca="1" si="377"/>
        <v>-6,32824064144331+2,44107178500827i</v>
      </c>
      <c r="BM291" s="223" t="str">
        <f t="shared" ca="1" si="378"/>
        <v>-2,28503378009882-6,38624159419181i</v>
      </c>
      <c r="BN291" s="223" t="str">
        <f t="shared" ca="1" si="379"/>
        <v>6,4403957138032-2,12761935627681i</v>
      </c>
      <c r="BO291" s="223" t="str">
        <f t="shared" ca="1" si="380"/>
        <v>1,96892333411778+6,49067037985637i</v>
      </c>
      <c r="BP291" s="223" t="str">
        <f t="shared" ca="1" si="381"/>
        <v>-6,53703530877467+1,80904130616511i</v>
      </c>
      <c r="BQ291" s="223" t="str">
        <f t="shared" ca="1" si="382"/>
        <v>-1,64806957936752-6,57946257206025i</v>
      </c>
      <c r="BR291" s="223" t="str">
        <f t="shared" ca="1" si="383"/>
        <v>6,61792661311277-1,48610511708696i</v>
      </c>
      <c r="BS291" s="223" t="str">
        <f t="shared" ca="1" si="384"/>
        <v>1,32324548064671+6,65240426263516i</v>
      </c>
      <c r="BT291" s="223" t="str">
        <f t="shared" ca="1" si="385"/>
        <v>-6,68287475257787+1,15958877061468i</v>
      </c>
      <c r="BU291" s="223" t="str">
        <f t="shared" ca="1" si="386"/>
        <v>-0,995233567660212-6,70931972865958i</v>
      </c>
      <c r="BV291" s="223" t="str">
        <f t="shared" ca="1" si="387"/>
        <v>6,73172326141335-0,830278873225626i</v>
      </c>
      <c r="BW291" s="223" t="str">
        <f t="shared" ca="1" si="388"/>
        <v>0,66482404983743+6,75007185579058i</v>
      </c>
      <c r="BX291" s="223" t="str">
        <f t="shared" ca="1" si="389"/>
        <v>-6,76435445928269+0,498968761307508i</v>
      </c>
      <c r="BY291" s="223" t="str">
        <f t="shared" ca="1" si="390"/>
        <v>-0,332812912646497-6,77456246858452i</v>
      </c>
      <c r="BZ291" s="223" t="str">
        <f t="shared" ca="1" si="391"/>
        <v>6,78068973477215-0,166456589938515i</v>
      </c>
      <c r="CA291" s="223" t="str">
        <f t="shared" ca="1" si="392"/>
        <v>-1,58542828195315E-12+6,78273256701002i</v>
      </c>
      <c r="CB291" s="223" t="str">
        <f t="shared" ca="1" si="393"/>
        <v>-6,78068973477223-0,166456589935132i</v>
      </c>
      <c r="CC291" s="223" t="str">
        <f t="shared" ca="1" si="394"/>
        <v>0,33281291265005-6,77456246858435i</v>
      </c>
      <c r="CD291" s="223" t="str">
        <f t="shared" ca="1" si="395"/>
        <v>6,76435445928293+0,498968761304133i</v>
      </c>
      <c r="CE291" s="223" t="str">
        <f t="shared" ca="1" si="396"/>
        <v>-0,664824049840586+6,75007185579027i</v>
      </c>
      <c r="CF291" s="223" t="str">
        <f t="shared" ca="1" si="397"/>
        <v>-6,73172326141376-0,830278873222268i</v>
      </c>
      <c r="CG291" s="223" t="str">
        <f t="shared" ca="1" si="398"/>
        <v>0,995233567663725-6,70931972865906i</v>
      </c>
      <c r="CH291" s="223" t="str">
        <f t="shared" ca="1" si="399"/>
        <v>6,68287475257844+1,15958877061135i</v>
      </c>
      <c r="CI291" s="223" t="str">
        <f t="shared" ca="1" si="400"/>
        <v>-1,32324548064982+6,65240426263454i</v>
      </c>
      <c r="CJ291" s="223" t="str">
        <f t="shared" ca="1" si="401"/>
        <v>-6,61792661311351-1,48610511708365i</v>
      </c>
      <c r="CK291" s="223" t="str">
        <f t="shared" ca="1" si="402"/>
        <v>1,64806957937078-6,57946257205943i</v>
      </c>
      <c r="CL291" s="223" t="str">
        <f t="shared" ca="1" si="403"/>
        <v>6,53703530877558+1,80904130616185i</v>
      </c>
      <c r="CM291" s="223" t="str">
        <f t="shared" ca="1" si="404"/>
        <v>-1,96892333412118+6,49067037985534i</v>
      </c>
      <c r="CN291" s="223" t="str">
        <f t="shared" ca="1" si="405"/>
        <v>-6,44039571380208-2,12761935628018i</v>
      </c>
      <c r="CO291" s="223" t="str">
        <f t="shared" ca="1" si="406"/>
        <v>2,28503378009546-6,38624159419302i</v>
      </c>
      <c r="CP291" s="223" t="str">
        <f t="shared" ca="1" si="407"/>
        <v>6,3282406414421+2,44107178501142i</v>
      </c>
      <c r="CQ291" s="223" t="str">
        <f t="shared" ca="1" si="408"/>
        <v>-2,59563937955516+6,26642779315942i</v>
      </c>
      <c r="CR291" s="223" t="str">
        <f t="shared" ca="1" si="409"/>
        <v>-6,2008402830883-2,74864345800027i</v>
      </c>
      <c r="CS291" s="223" t="str">
        <f t="shared" ca="1" si="410"/>
        <v>2,89999185639834-6,13151761869781i</v>
      </c>
      <c r="CT291" s="223" t="str">
        <f t="shared" ca="1" si="411"/>
        <v>6,05850155736322+3,04959340814571i</v>
      </c>
      <c r="CU291" s="223" t="str">
        <f t="shared" ca="1" si="412"/>
        <v>-3,1973579988498+5,98183608123539i</v>
      </c>
      <c r="CV291" s="223" t="str">
        <f t="shared" ca="1" si="413"/>
        <v>-5,90156737072419-3,34319662065843i</v>
      </c>
      <c r="CW291" s="223" t="str">
        <f t="shared" ca="1" si="414"/>
        <v>3,48702142582689-5,8177437767061i</v>
      </c>
      <c r="CX291" s="223" t="str">
        <f t="shared" ca="1" si="415"/>
        <v>5,730415791373+3,62874577968219i</v>
      </c>
      <c r="CY291" s="223" t="str">
        <f t="shared" ca="1" si="416"/>
        <v>-3,76828431276181+5,63963601784473i</v>
      </c>
      <c r="CZ291" s="223" t="str">
        <f t="shared" ca="1" si="417"/>
        <v>-5,54545913845503-3,90555297228241i</v>
      </c>
      <c r="DA291" s="223" t="str">
        <f t="shared" ca="1" si="418"/>
        <v>4,04046907272486-5,44794188184237i</v>
      </c>
      <c r="DB291" s="223" t="str">
        <f t="shared" ca="1" si="419"/>
        <v>5,34714298874785+4,17295134568604i</v>
      </c>
      <c r="DC291" s="223" t="str">
        <f t="shared" ca="1" si="420"/>
        <v>-4,30291998878811+5,24312317666351i</v>
      </c>
      <c r="DD291" s="223" t="str">
        <f t="shared" ca="1" si="421"/>
        <v>-5,13594510322613-4,43029671379083i</v>
      </c>
      <c r="DE291" s="223" t="str">
        <f t="shared" ca="1" si="422"/>
        <v>4,55500479370737-5,02567332850845i</v>
      </c>
      <c r="DF291" s="223" t="str">
        <f t="shared" ca="1" si="423"/>
        <v>4,9123742760953+4,67696910906364i</v>
      </c>
      <c r="DG291" s="223" t="str">
        <f t="shared" ca="1" si="424"/>
        <v>-4,79611619310699+4,79611619310826i</v>
      </c>
      <c r="DH291" s="223" t="str">
        <f t="shared" ca="1" si="425"/>
        <v>-4,67696910905991-4,91237427609885i</v>
      </c>
      <c r="DI291" s="223" t="str">
        <f t="shared" ca="1" si="426"/>
        <v>5,0256733285075-4,55500479370842i</v>
      </c>
      <c r="DJ291" s="223" t="str">
        <f t="shared" ca="1" si="427"/>
        <v>4,43029671378694+5,13594510322949i</v>
      </c>
      <c r="DK291" s="223" t="str">
        <f t="shared" ca="1" si="428"/>
        <v>-5,24312317666236+4,3029199887895i</v>
      </c>
      <c r="DL291" s="223" t="str">
        <f t="shared" ca="1" si="429"/>
        <v>-4,17295134568199-5,34714298875102i</v>
      </c>
      <c r="DM291" s="223" t="str">
        <f t="shared" ca="1" si="430"/>
        <v>5,44794188184153-4,040469072726i</v>
      </c>
      <c r="DN291" s="223" t="str">
        <f t="shared" ca="1" si="431"/>
        <v>3,90555297227821+5,54545913845798i</v>
      </c>
      <c r="DO291" s="223" t="str">
        <f t="shared" ca="1" si="432"/>
        <v>-5,63963601784373+3,7682843127633i</v>
      </c>
      <c r="DP291" s="223" t="str">
        <f t="shared" ca="1" si="433"/>
        <v>-3,6287457796837-5,73041579137204i</v>
      </c>
      <c r="DQ291" s="223" t="str">
        <f t="shared" ca="1" si="434"/>
        <v>5,81774377670537-3,4870214258281i</v>
      </c>
      <c r="DR291" s="223" t="str">
        <f t="shared" ca="1" si="435"/>
        <v>3,34319662065965+5,90156737072349i</v>
      </c>
      <c r="DS291" s="223" t="str">
        <f t="shared" ca="1" si="436"/>
        <v>-5,98183608123454+3,19735799885139i</v>
      </c>
      <c r="DT291" s="223" t="str">
        <f t="shared" ca="1" si="437"/>
        <v>-3,04959340814732-6,05850155736241i</v>
      </c>
      <c r="DU291" s="223" t="str">
        <f t="shared" ca="1" si="438"/>
        <v>6,13151761869704-2,89999185639996i</v>
      </c>
      <c r="DV291" s="223" t="str">
        <f t="shared" ca="1" si="439"/>
        <v>2,74864345800157+6,20084028308773i</v>
      </c>
      <c r="DW291" s="223" t="str">
        <f t="shared" ca="1" si="440"/>
        <v>-6,26642779315873+2,59563937955682i</v>
      </c>
      <c r="DX291" s="223" t="str">
        <f t="shared" ca="1" si="441"/>
        <v>-2,44107178501273-6,32824064144159i</v>
      </c>
      <c r="DY291" s="223" t="str">
        <f t="shared" ca="1" si="442"/>
        <v>6,38624159419241-2,28503378009715i</v>
      </c>
      <c r="DZ291" s="223" t="str">
        <f t="shared" ca="1" si="443"/>
        <v>2,12761935628189+6,44039571380152i</v>
      </c>
      <c r="EA291" s="223" t="str">
        <f t="shared" ca="1" si="444"/>
        <v>-6,49067037985694+1,96892333411589i</v>
      </c>
      <c r="EB291" s="223" t="str">
        <f t="shared" ca="1" si="445"/>
        <v>-1,80904130616358-6,53703530877509i</v>
      </c>
      <c r="EC291" s="223" t="str">
        <f t="shared" ca="1" si="446"/>
        <v>6,57946257206078-1,64806957936542i</v>
      </c>
      <c r="ED291" s="223" t="str">
        <f t="shared" ca="1" si="447"/>
        <v>1,48610511708541+6,61792661311312i</v>
      </c>
      <c r="EE291" s="223" t="str">
        <f t="shared" ca="1" si="448"/>
        <v>-6,65240426263546+1,32324548064515i</v>
      </c>
      <c r="EF291" s="223" t="str">
        <f t="shared" ca="1" si="449"/>
        <v>-1,15958877061274-6,6828747525782i</v>
      </c>
      <c r="EG291" s="223" t="str">
        <f t="shared" ca="1" si="450"/>
        <v>6,70931972865981-0,995233567658638i</v>
      </c>
      <c r="EH291" s="223" t="str">
        <f t="shared" ca="1" si="451"/>
        <v>0,830278873223666+6,73172326141358i</v>
      </c>
      <c r="EI291" s="223" t="str">
        <f t="shared" ca="1" si="452"/>
        <v>-6,75007185579077+0,664824049835469i</v>
      </c>
      <c r="EJ291" s="223" t="str">
        <f t="shared" ca="1" si="453"/>
        <v>-0,498968761305926-6,7643544592828i</v>
      </c>
      <c r="EK291" s="223" t="str">
        <f t="shared" ca="1" si="454"/>
        <v>6,77456246858428-0,33281291265146i</v>
      </c>
      <c r="EL291" s="223" t="str">
        <f t="shared" ca="1" si="455"/>
        <v>0,166456589936929+6,78068973477219i</v>
      </c>
      <c r="EM291" s="223" t="str">
        <f t="shared" ca="1" si="456"/>
        <v>-6,78273256701002-3,1708565639063E-12i</v>
      </c>
      <c r="EN291" s="223"/>
      <c r="EO291" s="223"/>
      <c r="EP291" s="223"/>
    </row>
    <row r="292" spans="1:146">
      <c r="A292" s="249">
        <f t="shared" si="323"/>
        <v>3.7500000000000029E-3</v>
      </c>
      <c r="B292" s="248">
        <v>192</v>
      </c>
      <c r="C292" s="247">
        <f t="shared" si="324"/>
        <v>38400</v>
      </c>
      <c r="N292" s="246">
        <f t="shared" ca="1" si="327"/>
        <v>10.579482704209237</v>
      </c>
      <c r="O292" s="223">
        <f t="shared" ca="1" si="328"/>
        <v>0.57948270420923775</v>
      </c>
      <c r="P292" s="223" t="str">
        <f t="shared" ca="1" si="329"/>
        <v>-1,06492850956232E-16+0,579482704209238i</v>
      </c>
      <c r="Q292" s="223" t="str">
        <f t="shared" ca="1" si="330"/>
        <v>-0,579482704209238-2,12985701912465E-16i</v>
      </c>
      <c r="R292" s="223" t="str">
        <f t="shared" ca="1" si="331"/>
        <v>-1,71797785510473E-14-0,579482704209238i</v>
      </c>
      <c r="S292" s="223" t="str">
        <f t="shared" ca="1" si="332"/>
        <v>0,579482704209238-2,42788621546446E-14i</v>
      </c>
      <c r="T292" s="223" t="str">
        <f t="shared" ca="1" si="333"/>
        <v>-2,83254020080594E-14+0,579482704209238i</v>
      </c>
      <c r="U292" s="223" t="str">
        <f t="shared" ca="1" si="334"/>
        <v>-0,579482704209238-2,32850545343345E-14i</v>
      </c>
      <c r="V292" s="223" t="str">
        <f t="shared" ca="1" si="335"/>
        <v>1,61859709307371E-14-0,579482704209238i</v>
      </c>
      <c r="W292" s="223" t="str">
        <f t="shared" ca="1" si="336"/>
        <v>0,579482704209238+9,08688732713969E-15i</v>
      </c>
      <c r="X292" s="223" t="str">
        <f t="shared" ca="1" si="337"/>
        <v>-6,10527598328726E-15+0,579482704209238i</v>
      </c>
      <c r="Y292" s="223" t="str">
        <f t="shared" ca="1" si="338"/>
        <v>-0,579482704209238+9,93807620310138E-16i</v>
      </c>
      <c r="Z292" s="223" t="str">
        <f t="shared" ca="1" si="339"/>
        <v>-8,09289122390751E-15-0,579482704209238i</v>
      </c>
      <c r="AA292" s="223" t="str">
        <f t="shared" ca="1" si="340"/>
        <v>0,579482704209238-1,107450256776E-14i</v>
      </c>
      <c r="AB292" s="223" t="str">
        <f t="shared" ca="1" si="341"/>
        <v>1,81735861713574E-14+0,579482704209238i</v>
      </c>
      <c r="AC292" s="223" t="str">
        <f t="shared" ca="1" si="342"/>
        <v>-0,579482704209238+2,52726697749548E-14i</v>
      </c>
      <c r="AD292" s="223" t="str">
        <f t="shared" ca="1" si="343"/>
        <v>2,52728582578768E-14-0,579482704209238i</v>
      </c>
      <c r="AE292" s="223" t="str">
        <f t="shared" ca="1" si="344"/>
        <v>0,579482704209238+1,81737746542794E-14i</v>
      </c>
      <c r="AF292" s="223" t="str">
        <f t="shared" ca="1" si="345"/>
        <v>-1,93096355701719E-14+0,579482704209238i</v>
      </c>
      <c r="AG292" s="223" t="str">
        <f t="shared" ca="1" si="346"/>
        <v>-0,579482704209238-1,22105519665745E-14i</v>
      </c>
      <c r="AH292" s="223" t="str">
        <f t="shared" ca="1" si="347"/>
        <v>5,11146836297711E-15-0,579482704209238i</v>
      </c>
      <c r="AI292" s="223" t="str">
        <f t="shared" ca="1" si="348"/>
        <v>0,579482704209238-1,98761524062028E-15i</v>
      </c>
      <c r="AJ292" s="223" t="str">
        <f t="shared" ca="1" si="349"/>
        <v>9,08669884421767E-15+0,579482704209238i</v>
      </c>
      <c r="AK292" s="223" t="str">
        <f t="shared" ca="1" si="350"/>
        <v>-0,579482704209238-9,91034408250429E-14i</v>
      </c>
      <c r="AL292" s="223" t="str">
        <f t="shared" ca="1" si="351"/>
        <v>-8,09294776878417E-14-0,579482704209238i</v>
      </c>
      <c r="AM292" s="223" t="str">
        <f t="shared" ca="1" si="352"/>
        <v>0,579482704209238-2,60962396200726E-13i</v>
      </c>
      <c r="AN292" s="223" t="str">
        <f t="shared" ca="1" si="353"/>
        <v>-1,4368574617017E-13+0,579482704209238i</v>
      </c>
      <c r="AO292" s="223" t="str">
        <f t="shared" ca="1" si="354"/>
        <v>-0,579482704209238+3,63471723427148E-14i</v>
      </c>
      <c r="AP292" s="223" t="str">
        <f t="shared" ca="1" si="355"/>
        <v>-2,16380090855599E-13-0,579482704209238i</v>
      </c>
      <c r="AQ292" s="223" t="str">
        <f t="shared" ca="1" si="356"/>
        <v>0,579482704209238+1,80033106995806E-13i</v>
      </c>
      <c r="AR292" s="223" t="str">
        <f t="shared" ca="1" si="357"/>
        <v>0,579482704209238+1,80033106995806E-13i</v>
      </c>
      <c r="AS292" s="223" t="str">
        <f t="shared" ca="1" si="358"/>
        <v>-0,579482704209238+1,80032730029962E-13i</v>
      </c>
      <c r="AT292" s="223" t="str">
        <f t="shared" ca="1" si="359"/>
        <v>2,24615412340933E-13-0,579482704209238i</v>
      </c>
      <c r="AU292" s="223" t="str">
        <f t="shared" ca="1" si="360"/>
        <v>0,579482704209238+3,63475493085589E-14i</v>
      </c>
      <c r="AV292" s="223" t="str">
        <f t="shared" ca="1" si="361"/>
        <v>1,35450424684836E-13+0,579482704209238i</v>
      </c>
      <c r="AW292" s="223" t="str">
        <f t="shared" ca="1" si="362"/>
        <v>-0,579482704209238-2,6919771768606E-13i</v>
      </c>
      <c r="AX292" s="223" t="str">
        <f t="shared" ca="1" si="363"/>
        <v>8,09298546536855E-14-0,579482704209238i</v>
      </c>
      <c r="AY292" s="223" t="str">
        <f t="shared" ca="1" si="364"/>
        <v>0,579482704209238-9,08681193397087E-14i</v>
      </c>
      <c r="AZ292" s="223" t="str">
        <f t="shared" ca="1" si="365"/>
        <v>2,79135982372083E-13+0,579482704209238i</v>
      </c>
      <c r="BA292" s="223" t="str">
        <f t="shared" ca="1" si="366"/>
        <v>-0,579482704209238-1,25512159998812E-13i</v>
      </c>
      <c r="BB292" s="223" t="str">
        <f t="shared" ca="1" si="367"/>
        <v>-6,27557030335621E-14-0,579482704209238i</v>
      </c>
      <c r="BC292" s="223" t="str">
        <f t="shared" ca="1" si="368"/>
        <v>0,579482704209238-2,34553677026956E-13i</v>
      </c>
      <c r="BD292" s="223" t="str">
        <f t="shared" ca="1" si="369"/>
        <v>-1,70094465343939E-13+0,579482704209238i</v>
      </c>
      <c r="BE292" s="223" t="str">
        <f t="shared" ca="1" si="370"/>
        <v>-0,579482704209238+1,81733976884353E-14i</v>
      </c>
      <c r="BF292" s="223" t="str">
        <f t="shared" ca="1" si="371"/>
        <v>-1,8997137168183E-13-0,579482704209238i</v>
      </c>
      <c r="BG292" s="223" t="str">
        <f t="shared" ca="1" si="372"/>
        <v>0,579482704209238+1,98206881650086E-13i</v>
      </c>
      <c r="BH292" s="223" t="str">
        <f t="shared" ca="1" si="373"/>
        <v>-2,64089076566913E-14+0,579482704209238i</v>
      </c>
      <c r="BI292" s="223" t="str">
        <f t="shared" ca="1" si="374"/>
        <v>-0,579482704209238+1,61858955375683E-13i</v>
      </c>
      <c r="BJ292" s="223" t="str">
        <f t="shared" ca="1" si="375"/>
        <v>2,42789186995213E-13-0,579482704209238i</v>
      </c>
      <c r="BK292" s="223" t="str">
        <f t="shared" ca="1" si="376"/>
        <v>0,579482704209238+7,09912130018179E-14i</v>
      </c>
      <c r="BL292" s="223" t="str">
        <f t="shared" ca="1" si="377"/>
        <v>1,17276650030556E-13+0,579482704209238i</v>
      </c>
      <c r="BM292" s="223" t="str">
        <f t="shared" ca="1" si="378"/>
        <v>-0,579482704209238-2,87371492340339E-13i</v>
      </c>
      <c r="BN292" s="223" t="str">
        <f t="shared" ca="1" si="379"/>
        <v>9,91036293079651E-14-0,579482704209238i</v>
      </c>
      <c r="BO292" s="223" t="str">
        <f t="shared" ca="1" si="380"/>
        <v>0,579482704209238-7,26943446854296E-14i</v>
      </c>
      <c r="BP292" s="223" t="str">
        <f t="shared" ca="1" si="381"/>
        <v>2,60962207717804E-13+0,579482704209238i</v>
      </c>
      <c r="BQ292" s="223" t="str">
        <f t="shared" ca="1" si="382"/>
        <v>-0,579482704209238-1,43685934653091E-13i</v>
      </c>
      <c r="BR292" s="223" t="str">
        <f t="shared" ca="1" si="383"/>
        <v>-4,45819283792826E-14-0,579482704209238i</v>
      </c>
      <c r="BS292" s="223" t="str">
        <f t="shared" ca="1" si="384"/>
        <v>0,579482704209238-1,99910013333698E-13i</v>
      </c>
      <c r="BT292" s="223" t="str">
        <f t="shared" ca="1" si="385"/>
        <v>-1,71798350959239E-13+0,579482704209238i</v>
      </c>
      <c r="BU292" s="223" t="str">
        <f t="shared" ca="1" si="386"/>
        <v>-0,579482704209238-1,64702660048238E-14i</v>
      </c>
      <c r="BV292" s="223" t="str">
        <f t="shared" ca="1" si="387"/>
        <v>-1,7179759702755E-13-0,579482704209238i</v>
      </c>
      <c r="BW292" s="223" t="str">
        <f t="shared" ca="1" si="388"/>
        <v>0,579482704209238+2,32850545343345E-13i</v>
      </c>
      <c r="BX292" s="223" t="str">
        <f t="shared" ca="1" si="389"/>
        <v>-4,45826823109707E-14+0,579482704209238i</v>
      </c>
      <c r="BY292" s="223" t="str">
        <f t="shared" ca="1" si="390"/>
        <v>-0,579482704209238+1,43685180721403E-13i</v>
      </c>
      <c r="BZ292" s="223" t="str">
        <f t="shared" ca="1" si="391"/>
        <v>2,60962961649492E-13-0,579482704209238i</v>
      </c>
      <c r="CA292" s="223" t="str">
        <f t="shared" ca="1" si="392"/>
        <v>0,579482704209238+7,26950986171178E-14i</v>
      </c>
      <c r="CB292" s="223" t="str">
        <f t="shared" ca="1" si="393"/>
        <v>8,26329863372972E-14+0,579482704209238i</v>
      </c>
      <c r="CC292" s="223" t="str">
        <f t="shared" ca="1" si="394"/>
        <v>-0,579482704209238+2,70900849369671E-13i</v>
      </c>
      <c r="CD292" s="223" t="str">
        <f t="shared" ca="1" si="395"/>
        <v>1,33747293001224E-13-0,579482704209238i</v>
      </c>
      <c r="CE292" s="223" t="str">
        <f t="shared" ca="1" si="396"/>
        <v>0,579482704209238-5,45205700311501E-14i</v>
      </c>
      <c r="CF292" s="223" t="str">
        <f t="shared" ca="1" si="397"/>
        <v>2,42788433063524E-13+0,579482704209238i</v>
      </c>
      <c r="CG292" s="223" t="str">
        <f t="shared" ca="1" si="398"/>
        <v>-0,579482704209238-1,61859709307371E-13i</v>
      </c>
      <c r="CH292" s="223" t="str">
        <f t="shared" ca="1" si="399"/>
        <v>-2,64081537250032E-14-0,579482704209238i</v>
      </c>
      <c r="CI292" s="223" t="str">
        <f t="shared" ca="1" si="400"/>
        <v>0,579482704209238-1,81736238679418E-13i</v>
      </c>
      <c r="CJ292" s="223" t="str">
        <f t="shared" ca="1" si="401"/>
        <v>-2,22911903691478E-13+0,579482704209238i</v>
      </c>
      <c r="CK292" s="223" t="str">
        <f t="shared" ca="1" si="402"/>
        <v>-0,579482704209238-3,46440406591032E-14i</v>
      </c>
      <c r="CL292" s="223" t="str">
        <f t="shared" ca="1" si="403"/>
        <v>-1,53623822373271E-13-0,579482704209238i</v>
      </c>
      <c r="CM292" s="223" t="str">
        <f t="shared" ca="1" si="404"/>
        <v>0,579482704209238+2,51024319997624E-13i</v>
      </c>
      <c r="CN292" s="223" t="str">
        <f t="shared" ca="1" si="405"/>
        <v>-6,27564569652503E-14+0,579482704209238i</v>
      </c>
      <c r="CO292" s="223" t="str">
        <f t="shared" ca="1" si="406"/>
        <v>-0,579482704209238+1,25511406067124E-13i</v>
      </c>
      <c r="CP292" s="223" t="str">
        <f t="shared" ca="1" si="407"/>
        <v>-2,80839491021539E-13-0,579482704209238i</v>
      </c>
      <c r="CQ292" s="223" t="str">
        <f t="shared" ca="1" si="408"/>
        <v>0,579482704209238+1,23808651349356E-13i</v>
      </c>
      <c r="CR292" s="223" t="str">
        <f t="shared" ca="1" si="409"/>
        <v>6,44592116830176E-14+0,579482704209238i</v>
      </c>
      <c r="CS292" s="223" t="str">
        <f t="shared" ca="1" si="410"/>
        <v>-0,579482704209238-3,40188930687878E-13i</v>
      </c>
      <c r="CT292" s="223" t="str">
        <f t="shared" ca="1" si="411"/>
        <v>1,51921067655503E-13-0,579482704209238i</v>
      </c>
      <c r="CU292" s="223" t="str">
        <f t="shared" ca="1" si="412"/>
        <v>0,579482704209238-3,63467953768707E-14i</v>
      </c>
      <c r="CV292" s="223" t="str">
        <f t="shared" ca="1" si="413"/>
        <v>2,24614658409245E-13+0,579482704209238i</v>
      </c>
      <c r="CW292" s="223" t="str">
        <f t="shared" ca="1" si="414"/>
        <v>-0,579482704209238-1,80033483961651E-13i</v>
      </c>
      <c r="CX292" s="223" t="str">
        <f t="shared" ca="1" si="415"/>
        <v>2,47053990072357E-14-0,579482704209238i</v>
      </c>
      <c r="CY292" s="223" t="str">
        <f t="shared" ca="1" si="416"/>
        <v>0,579482704209238-1,63562464025138E-13i</v>
      </c>
      <c r="CZ292" s="223" t="str">
        <f t="shared" ca="1" si="417"/>
        <v>-2,41085678345757E-13+0,579482704209238i</v>
      </c>
      <c r="DA292" s="223" t="str">
        <f t="shared" ca="1" si="418"/>
        <v>-0,579482704209238-5,28178153133827E-14i</v>
      </c>
      <c r="DB292" s="223" t="str">
        <f t="shared" ca="1" si="419"/>
        <v>-1,35450047718992E-13-0,579482704209238i</v>
      </c>
      <c r="DC292" s="223" t="str">
        <f t="shared" ca="1" si="420"/>
        <v>0,579482704209238+2,69198094651904E-13i</v>
      </c>
      <c r="DD292" s="223" t="str">
        <f t="shared" ca="1" si="421"/>
        <v>-8,09302316195299E-14+0,579482704209238i</v>
      </c>
      <c r="DE292" s="223" t="str">
        <f t="shared" ca="1" si="422"/>
        <v>-0,579482704209238+7,43978533348852E-14i</v>
      </c>
      <c r="DF292" s="223" t="str">
        <f t="shared" ca="1" si="423"/>
        <v>-2,6266571636726E-13-0,579482704209238i</v>
      </c>
      <c r="DG292" s="223" t="str">
        <f t="shared" ca="1" si="424"/>
        <v>0,579482704209238+1,41982426003636E-13i</v>
      </c>
      <c r="DH292" s="223" t="str">
        <f t="shared" ca="1" si="425"/>
        <v>4,62854370287382E-14+0,579482704209238i</v>
      </c>
      <c r="DI292" s="223" t="str">
        <f t="shared" ca="1" si="426"/>
        <v>-0,579482704209238+2,34553300061112E-13i</v>
      </c>
      <c r="DJ292" s="223" t="str">
        <f t="shared" ca="1" si="427"/>
        <v>1,70094842309783E-13-0,579482704209238i</v>
      </c>
      <c r="DK292" s="223" t="str">
        <f t="shared" ca="1" si="428"/>
        <v>0,579482704209238-1,81730207225912E-14i</v>
      </c>
      <c r="DL292" s="223" t="str">
        <f t="shared" ca="1" si="429"/>
        <v>1,73501105677006E-13+0,579482704209238i</v>
      </c>
      <c r="DM292" s="223" t="str">
        <f t="shared" ca="1" si="430"/>
        <v>-0,579482704209238-1,9820725861593E-13i</v>
      </c>
      <c r="DN292" s="223" t="str">
        <f t="shared" ca="1" si="431"/>
        <v>4,28791736615151E-14-0,579482704209238i</v>
      </c>
      <c r="DO292" s="223" t="str">
        <f t="shared" ca="1" si="432"/>
        <v>0,579482704209238-1,45388689370859E-13i</v>
      </c>
      <c r="DP292" s="223" t="str">
        <f t="shared" ca="1" si="433"/>
        <v>-2,59259453000036E-13+0,579482704209238i</v>
      </c>
      <c r="DQ292" s="223" t="str">
        <f t="shared" ca="1" si="434"/>
        <v>-0,579482704209238-7,09915899676623E-14i</v>
      </c>
      <c r="DR292" s="223" t="str">
        <f t="shared" ca="1" si="435"/>
        <v>-1,17276273064712E-13-0,579482704209238i</v>
      </c>
      <c r="DS292" s="223" t="str">
        <f t="shared" ca="1" si="436"/>
        <v>0,579482704209238+2,87371869306183E-13i</v>
      </c>
      <c r="DT292" s="223" t="str">
        <f t="shared" ca="1" si="437"/>
        <v>-1,32043784351768E-13+0,579482704209238i</v>
      </c>
      <c r="DU292" s="223" t="str">
        <f t="shared" ca="1" si="438"/>
        <v>-0,579482704209238+8,9163856758565E-14i</v>
      </c>
      <c r="DV292" s="223" t="str">
        <f t="shared" ca="1" si="439"/>
        <v>-2,4449194171298E-13-0,579482704209238i</v>
      </c>
      <c r="DW292" s="223" t="str">
        <f t="shared" ca="1" si="440"/>
        <v>0,579482704209238+1,27216422579956E-13i</v>
      </c>
      <c r="DX292" s="223" t="str">
        <f t="shared" ca="1" si="441"/>
        <v>2,81116623744588E-14+0,579482704209238i</v>
      </c>
      <c r="DY292" s="223" t="str">
        <f t="shared" ca="1" si="442"/>
        <v>-0,579482704209238+1,83439747328873E-13i</v>
      </c>
      <c r="DZ292" s="223" t="str">
        <f t="shared" ca="1" si="443"/>
        <v>1,88268616964063E-13-0,579482704209238i</v>
      </c>
      <c r="EA292" s="223" t="str">
        <f t="shared" ca="1" si="444"/>
        <v>0,579482704209238+3,29405320096476E-14i</v>
      </c>
      <c r="EB292" s="223" t="str">
        <f t="shared" ca="1" si="445"/>
        <v>1,88267109100686E-13+0,579482704209238i</v>
      </c>
      <c r="EC292" s="223" t="str">
        <f t="shared" ca="1" si="446"/>
        <v>-0,579482704209238-2,49320811348169E-13i</v>
      </c>
      <c r="ED292" s="223" t="str">
        <f t="shared" ca="1" si="447"/>
        <v>2,81131702378351E-14-0,579482704209238i</v>
      </c>
      <c r="EE292" s="223" t="str">
        <f t="shared" ca="1" si="448"/>
        <v>0,579482704209238-1,2721491471658E-13i</v>
      </c>
      <c r="EF292" s="223" t="str">
        <f t="shared" ca="1" si="449"/>
        <v>2,82542999670994E-13+0,579482704209238i</v>
      </c>
      <c r="EG292" s="223" t="str">
        <f t="shared" ca="1" si="450"/>
        <v>-0,579482704209238-8,91653646219414E-14i</v>
      </c>
      <c r="EH292" s="223" t="str">
        <f t="shared" ca="1" si="451"/>
        <v>-6,61627203324731E-14-0,579482704209238i</v>
      </c>
      <c r="EI292" s="223" t="str">
        <f t="shared" ca="1" si="452"/>
        <v>0,579482704209238+3,05545643960462E-13i</v>
      </c>
      <c r="EJ292" s="223" t="str">
        <f t="shared" ca="1" si="453"/>
        <v>-1,50217559006048E-13+0,579482704209238i</v>
      </c>
      <c r="EK292" s="223" t="str">
        <f t="shared" ca="1" si="454"/>
        <v>-0,579482704209238+7,09900821042859E-14i</v>
      </c>
      <c r="EL292" s="223" t="str">
        <f t="shared" ca="1" si="455"/>
        <v>-2,263181670587E-13-0,579482704209238i</v>
      </c>
      <c r="EM292" s="223" t="str">
        <f t="shared" ca="1" si="456"/>
        <v>0,579482704209238+1,45390197234236E-13i</v>
      </c>
      <c r="EN292" s="223"/>
      <c r="EO292" s="223"/>
      <c r="EP292" s="223"/>
    </row>
    <row r="293" spans="1:146">
      <c r="A293" s="249">
        <f t="shared" ref="A293:A356" si="461">A292+Div_Nt_load2</f>
        <v>3.7695312500000029E-3</v>
      </c>
      <c r="B293" s="248">
        <v>193</v>
      </c>
      <c r="C293" s="247">
        <f t="shared" ref="C293:C355" si="462">C292+1/time_load2</f>
        <v>38600</v>
      </c>
      <c r="N293" s="246">
        <f t="shared" ref="N293:N355" ca="1" si="463">Ioutput2+O293</f>
        <v>3.2258113148073235</v>
      </c>
      <c r="O293" s="223">
        <f t="shared" ref="O293:O355" ca="1" si="464">I_step2*(th_2/time_load2-0.5)+2*I_step2*(th_2/time_load2)*SUMPRODUCT((SIN(ROW(INDIRECT(1&amp;":"&amp;N_FFT2))*PI()*th_2/time_load2)/(ROW(INDIRECT(1&amp;":"&amp;N_FFT2))*PI()*th_2/time_load2))*(SIN(ROW(INDIRECT(1&amp;":"&amp;N_FFT2))*PI()*transient2/time_load2)/(ROW(INDIRECT(1&amp;":"&amp;N_FFT2))*PI()*transient2/time_load2))*COS(ROW(INDIRECT(1&amp;":"&amp;N_FFT2))*2*PI()*Div_Nt_load2*B293/time_load2-ROW(INDIRECT(1&amp;":"&amp;N_FFT2))*PI()*(time_load2-transient2)/time_load2))</f>
        <v>-6.7741886851926765</v>
      </c>
      <c r="P293" s="223" t="str">
        <f t="shared" ref="P293:P355" ca="1" si="465">IMPRODUCT(O293,IMEXP(COMPLEX(0,-2*PI()*1*B293/Nt_load2)))</f>
        <v>-0,166246912580638-6,77214842621231i</v>
      </c>
      <c r="Q293" s="223" t="str">
        <f t="shared" ref="Q293:Q355" ca="1" si="466">IMPRODUCT(O293,IMEXP(COMPLEX(0,-2*PI()*2*B293/Nt_load2)))</f>
        <v>6,76602887824693-0,332393684237511i</v>
      </c>
      <c r="R293" s="223" t="str">
        <f t="shared" ref="R293:R355" ca="1" si="467">IMPRODUCT(O293,IMEXP(COMPLEX(0,-2*PI()*3*B293/Nt_load2)))</f>
        <v>0,498340234368137+6,75583372748341i</v>
      </c>
      <c r="S293" s="223" t="str">
        <f t="shared" ref="S293:S355" ca="1" si="468">IMPRODUCT(O293,IMEXP(COMPLEX(0,-2*PI()*4*B293/Nt_load2)))</f>
        <v>-6,74156911509939+0,663986602975181i</v>
      </c>
      <c r="T293" s="223" t="str">
        <f t="shared" ref="T293:T355" ca="1" si="469">IMPRODUCT(O293,IMEXP(COMPLEX(0,-2*PI()*5*B293/Nt_load2)))</f>
        <v>-0,829233010881325-6,72324363356387i</v>
      </c>
      <c r="U293" s="223" t="str">
        <f t="shared" ref="U293:U355" ca="1" si="470">IMPRODUCT(O293,IMEXP(COMPLEX(0,-2*PI()*6*B293/Nt_load2)))</f>
        <v>6,70086832146176-0,99397991982873i</v>
      </c>
      <c r="V293" s="223" t="str">
        <f t="shared" ref="V293:V355" ca="1" si="471">IMPRODUCT(O293,IMEXP(COMPLEX(0,-2*PI()*7*B293/Nt_load2)))</f>
        <v>1,15812809243904+6,67445665684451i</v>
      </c>
      <c r="W293" s="223" t="str">
        <f t="shared" ref="W293:W355" ca="1" si="472">IMPRODUCT(O293,IMEXP(COMPLEX(0,-2*PI()*8*B293/Nt_load2)))</f>
        <v>-6,64402454911107+1,32157865199238i</v>
      </c>
      <c r="X293" s="223" t="str">
        <f t="shared" ref="X293:X355" ca="1" si="473">IMPRODUCT(O293,IMEXP(COMPLEX(0,-2*PI()*9*B293/Nt_load2)))</f>
        <v>-1,48423314198206-6,60959032942546i</v>
      </c>
      <c r="Y293" s="223" t="str">
        <f t="shared" ref="Y293:Y355" ca="1" si="474">IMPRODUCT(O293,IMEXP(COMPLEX(0,-2*PI()*10*B293/Nt_load2)))</f>
        <v>6,57117473967375-1,64599358542677i</v>
      </c>
      <c r="Z293" s="223" t="str">
        <f t="shared" ref="Z293:Z355" ca="1" si="475">IMPRODUCT(O293,IMEXP(COMPLEX(0,-2*PI()*11*B293/Nt_load2)))</f>
        <v>1,80676254388322+6,52880091997092i</v>
      </c>
      <c r="AA293" s="223" t="str">
        <f t="shared" ref="AA293:AA355" ca="1" si="476">IMPRODUCT(O293,IMEXP(COMPLEX(0,-2*PI()*12*B293/Nt_load2)))</f>
        <v>-6,48249439472165+1,96644317614185i</v>
      </c>
      <c r="AB293" s="223" t="str">
        <f t="shared" ref="AB293:AB355" ca="1" si="477">IMPRODUCT(O293,IMEXP(COMPLEX(0,-2*PI()*13*B293/Nt_load2)))</f>
        <v>-2,12493929656182-6,43228305724491i</v>
      </c>
      <c r="AC293" s="223" t="str">
        <f t="shared" ref="AC293:AC355" ca="1" si="478">IMPRODUCT(O293,IMEXP(COMPLEX(0,-2*PI()*14*B293/Nt_load2)))</f>
        <v>6,37819715297324-2,28215543300549i</v>
      </c>
      <c r="AD293" s="223" t="str">
        <f t="shared" ref="AD293:AD355" ca="1" si="479">IMPRODUCT(O293,IMEXP(COMPLEX(0,-2*PI()*15*B293/Nt_load2)))</f>
        <v>2,43799688435229+6,32026926123255i</v>
      </c>
      <c r="AE293" s="223" t="str">
        <f t="shared" ref="AE293:AE355" ca="1" si="480">IMPRODUCT(O293,IMEXP(COMPLEX(0,-2*PI()*16*B293/Nt_load2)))</f>
        <v>-6,25853427561896+2,59236977753853i</v>
      </c>
      <c r="AF293" s="223" t="str">
        <f t="shared" ref="AF293:AF355" ca="1" si="481">IMPRODUCT(O293,IMEXP(COMPLEX(0,-2*PI()*17*B293/Nt_load2)))</f>
        <v>-2,74518112410511-6,19302938297967i</v>
      </c>
      <c r="AG293" s="223" t="str">
        <f t="shared" ref="AG293:AG355" ca="1" si="482">IMPRODUCT(O293,IMEXP(COMPLEX(0,-2*PI()*18*B293/Nt_load2)))</f>
        <v>6,12379404101213-2,89633887621198i</v>
      </c>
      <c r="AH293" s="223" t="str">
        <f t="shared" ref="AH293:AH355" ca="1" si="483">IMPRODUCT(O293,IMEXP(COMPLEX(0,-2*PI()*19*B293/Nt_load2)))</f>
        <v>3,0457519820804+6,05086995449794i</v>
      </c>
      <c r="AI293" s="223" t="str">
        <f t="shared" ref="AI293:AI355" ca="1" si="484">IMPRODUCT(O293,IMEXP(COMPLEX(0,-2*PI()*20*B293/Nt_load2)))</f>
        <v>-5,97430105017945+3,19333044084341i</v>
      </c>
      <c r="AJ293" s="223" t="str">
        <f t="shared" ref="AJ293:AJ355" ca="1" si="485">IMPRODUCT(O293,IMEXP(COMPLEX(0,-2*PI()*21*B293/Nt_load2)))</f>
        <v>-3,33898535675517-5,89413345030184i</v>
      </c>
      <c r="AK293" s="223" t="str">
        <f t="shared" ref="AK293:AK355" ca="1" si="486">IMPRODUCT(O293,IMEXP(COMPLEX(0,-2*PI()*22*B293/Nt_load2)))</f>
        <v>5,81041544482964-3,48262899274064i</v>
      </c>
      <c r="AL293" s="223" t="str">
        <f t="shared" ref="AL293:AL355" ca="1" si="487">IMPRODUCT(O293,IMEXP(COMPLEX(0,-2*PI()*23*B293/Nt_load2)))</f>
        <v>3,6241748232454+5,72319746235849i</v>
      </c>
      <c r="AM293" s="223" t="str">
        <f t="shared" ref="AM293:AM355" ca="1" si="488">IMPRODUCT(O293,IMEXP(COMPLEX(0,-2*PI()*24*B293/Nt_load2)))</f>
        <v>-5,63253203974011+3,76353758635325i</v>
      </c>
      <c r="AN293" s="223" t="str">
        <f t="shared" ref="AN293:AN355" ca="1" si="489">IMPRODUCT(O293,IMEXP(COMPLEX(0,-2*PI()*25*B293/Nt_load2)))</f>
        <v>-3,90063333514679-5,53847379043489i</v>
      </c>
      <c r="AO293" s="223" t="str">
        <f t="shared" ref="AO293:AO355" ca="1" si="490">IMPRODUCT(O293,IMEXP(COMPLEX(0,-2*PI()*26*B293/Nt_load2)))</f>
        <v>5,44107937161921-4,03537948826779i</v>
      </c>
      <c r="AP293" s="223" t="str">
        <f t="shared" ref="AP293:AP355" ca="1" si="491">IMPRODUCT(O293,IMEXP(COMPLEX(0,-2*PI()*27*B293/Nt_load2)))</f>
        <v>4,16769487968318+5,34040745004116i</v>
      </c>
      <c r="AQ293" s="223" t="str">
        <f t="shared" ref="AQ293:AQ355" ca="1" si="492">IMPRODUCT(O293,IMEXP(COMPLEX(0,-2*PI()*28*B293/Nt_load2)))</f>
        <v>-5,23651866670593+4,29749980754309i</v>
      </c>
      <c r="AR293" s="223" t="str">
        <f t="shared" ref="AR293:AR355" ca="1" si="493">IMPRODUCT(O293,IMEXP(COMPLEX(0,-2*PI()*28*B293/Nt_load2)))</f>
        <v>-5,23651866670593+4,29749980754309i</v>
      </c>
      <c r="AS293" s="223" t="str">
        <f t="shared" ref="AS293:AS355" ca="1" si="494">IMPRODUCT(O293,IMEXP(COMPLEX(0,-2*PI()*30*B293/Nt_load2)))</f>
        <v>5,01934272965948-4,54926707336544i</v>
      </c>
      <c r="AT293" s="223" t="str">
        <f t="shared" ref="AT293:AT355" ca="1" si="495">IMPRODUCT(O293,IMEXP(COMPLEX(0,-2*PI()*31*B293/Nt_load2)))</f>
        <v>4,67107775614106+4,90618639461208i</v>
      </c>
      <c r="AU293" s="223" t="str">
        <f t="shared" ref="AU293:AU355" ca="1" si="496">IMPRODUCT(O293,IMEXP(COMPLEX(0,-2*PI()*32*B293/Nt_load2)))</f>
        <v>-4,79007475633465+4,7900747563392i</v>
      </c>
      <c r="AV293" s="223" t="str">
        <f t="shared" ref="AV293:AV355" ca="1" si="497">IMPRODUCT(O293,IMEXP(COMPLEX(0,-2*PI()*33*B293/Nt_load2)))</f>
        <v>-4,90618639461187-4,67107775614128i</v>
      </c>
      <c r="AW293" s="223" t="str">
        <f t="shared" ref="AW293:AW355" ca="1" si="498">IMPRODUCT(O293,IMEXP(COMPLEX(0,-2*PI()*34*B293/Nt_load2)))</f>
        <v>4,54926707336567-5,01934272965927i</v>
      </c>
      <c r="AX293" s="223" t="str">
        <f t="shared" ref="AX293:AX355" ca="1" si="499">IMPRODUCT(O293,IMEXP(COMPLEX(0,-2*PI()*35*B293/Nt_load2)))</f>
        <v>5,12947560033162+4,42471608221308i</v>
      </c>
      <c r="AY293" s="223" t="str">
        <f t="shared" ref="AY293:AY355" ca="1" si="500">IMPRODUCT(O293,IMEXP(COMPLEX(0,-2*PI()*36*B293/Nt_load2)))</f>
        <v>-4,29749980754347+5,23651866670561i</v>
      </c>
      <c r="AZ293" s="223" t="str">
        <f t="shared" ref="AZ293:AZ355" ca="1" si="501">IMPRODUCT(O293,IMEXP(COMPLEX(0,-2*PI()*37*B293/Nt_load2)))</f>
        <v>-5,34040745004091-4,1676948796835i</v>
      </c>
      <c r="BA293" s="223" t="str">
        <f t="shared" ref="BA293:BA355" ca="1" si="502">IMPRODUCT(O293,IMEXP(COMPLEX(0,-2*PI()*38*B293/Nt_load2)))</f>
        <v>4,03537948826811-5,44107937161897i</v>
      </c>
      <c r="BB293" s="223" t="str">
        <f t="shared" ref="BB293:BB355" ca="1" si="503">IMPRODUCT(O293,IMEXP(COMPLEX(0,-2*PI()*39*B293/Nt_load2)))</f>
        <v>5,53847379043858+3,90063333514153i</v>
      </c>
      <c r="BC293" s="223" t="str">
        <f t="shared" ref="BC293:BC355" ca="1" si="504">IMPRODUCT(O293,IMEXP(COMPLEX(0,-2*PI()*40*B293/Nt_load2)))</f>
        <v>-3,76353758635351+5,63253203973993i</v>
      </c>
      <c r="BD293" s="223" t="str">
        <f t="shared" ref="BD293:BD355" ca="1" si="505">IMPRODUCT(O293,IMEXP(COMPLEX(0,-2*PI()*41*B293/Nt_load2)))</f>
        <v>-5,72319746235832-3,62417482324567i</v>
      </c>
      <c r="BE293" s="223" t="str">
        <f t="shared" ref="BE293:BE355" ca="1" si="506">IMPRODUCT(O293,IMEXP(COMPLEX(0,-2*PI()*42*B293/Nt_load2)))</f>
        <v>3,4826289927409-5,81041544482948i</v>
      </c>
      <c r="BF293" s="223" t="str">
        <f t="shared" ref="BF293:BF355" ca="1" si="507">IMPRODUCT(O293,IMEXP(COMPLEX(0,-2*PI()*43*B293/Nt_load2)))</f>
        <v>5,89413345030207+3,33898535675477i</v>
      </c>
      <c r="BG293" s="223" t="str">
        <f t="shared" ref="BG293:BG355" ca="1" si="508">IMPRODUCT(O293,IMEXP(COMPLEX(0,-2*PI()*44*B293/Nt_load2)))</f>
        <v>-3,19333044084258+5,97430105017989i</v>
      </c>
      <c r="BH293" s="223" t="str">
        <f t="shared" ref="BH293:BH355" ca="1" si="509">IMPRODUCT(O293,IMEXP(COMPLEX(0,-2*PI()*45*B293/Nt_load2)))</f>
        <v>-6,05086995449866-3,04575198207895i</v>
      </c>
      <c r="BI293" s="223" t="str">
        <f t="shared" ref="BI293:BI355" ca="1" si="510">IMPRODUCT(O293,IMEXP(COMPLEX(0,-2*PI()*46*B293/Nt_load2)))</f>
        <v>2,89633887620931-6,12379404101339i</v>
      </c>
      <c r="BJ293" s="223" t="str">
        <f t="shared" ref="BJ293:BJ355" ca="1" si="511">IMPRODUCT(O293,IMEXP(COMPLEX(0,-2*PI()*47*B293/Nt_load2)))</f>
        <v>6,19302938297845+2,74518112410785i</v>
      </c>
      <c r="BK293" s="223" t="str">
        <f t="shared" ref="BK293:BK355" ca="1" si="512">IMPRODUCT(O293,IMEXP(COMPLEX(0,-2*PI()*48*B293/Nt_load2)))</f>
        <v>-2,59236977754006+6,25853427561832i</v>
      </c>
      <c r="BL293" s="223" t="str">
        <f t="shared" ref="BL293:BL355" ca="1" si="513">IMPRODUCT(O293,IMEXP(COMPLEX(0,-2*PI()*49*B293/Nt_load2)))</f>
        <v>-6,32026926123219-2,43799688435321i</v>
      </c>
      <c r="BM293" s="223" t="str">
        <f t="shared" ref="BM293:BM355" ca="1" si="514">IMPRODUCT(O293,IMEXP(COMPLEX(0,-2*PI()*50*B293/Nt_load2)))</f>
        <v>2,28215543300578-6,37819715297314i</v>
      </c>
      <c r="BN293" s="223" t="str">
        <f t="shared" ref="BN293:BN355" ca="1" si="515">IMPRODUCT(O293,IMEXP(COMPLEX(0,-2*PI()*51*B293/Nt_load2)))</f>
        <v>6,43228305724524+2,12493929656079i</v>
      </c>
      <c r="BO293" s="223" t="str">
        <f t="shared" ref="BO293:BO355" ca="1" si="516">IMPRODUCT(O293,IMEXP(COMPLEX(0,-2*PI()*52*B293/Nt_load2)))</f>
        <v>-1,96644317614012+6,48249439472218i</v>
      </c>
      <c r="BP293" s="223" t="str">
        <f t="shared" ref="BP293:BP355" ca="1" si="517">IMPRODUCT(O293,IMEXP(COMPLEX(0,-2*PI()*53*B293/Nt_load2)))</f>
        <v>-6,52880091997171-1,80676254388037i</v>
      </c>
      <c r="BQ293" s="223" t="str">
        <f t="shared" ref="BQ293:BQ355" ca="1" si="518">IMPRODUCT(O293,IMEXP(COMPLEX(0,-2*PI()*54*B293/Nt_load2)))</f>
        <v>1,64599358542973-6,57117473967301i</v>
      </c>
      <c r="BR293" s="223" t="str">
        <f t="shared" ref="BR293:BR355" ca="1" si="519">IMPRODUCT(O293,IMEXP(COMPLEX(0,-2*PI()*55*B293/Nt_load2)))</f>
        <v>6,60959032942494+1,48423314198438i</v>
      </c>
      <c r="BS293" s="223" t="str">
        <f t="shared" ref="BS293:BS355" ca="1" si="520">IMPRODUCT(O293,IMEXP(COMPLEX(0,-2*PI()*56*B293/Nt_load2)))</f>
        <v>-1,32157865199353+6,64402454911084i</v>
      </c>
      <c r="BT293" s="223" t="str">
        <f t="shared" ref="BT293:BT355" ca="1" si="521">IMPRODUCT(O293,IMEXP(COMPLEX(0,-2*PI()*57*B293/Nt_load2)))</f>
        <v>-6,67445665684446-1,15812809243934i</v>
      </c>
      <c r="BU293" s="223" t="str">
        <f t="shared" ref="BU293:BU355" ca="1" si="522">IMPRODUCT(O293,IMEXP(COMPLEX(0,-2*PI()*58*B293/Nt_load2)))</f>
        <v>0,993979919827843-6,7008683214619i</v>
      </c>
      <c r="BV293" s="223" t="str">
        <f t="shared" ref="BV293:BV355" ca="1" si="523">IMPRODUCT(O293,IMEXP(COMPLEX(0,-2*PI()*59*B293/Nt_load2)))</f>
        <v>6,72324363356409+0,82923301087955i</v>
      </c>
      <c r="BW293" s="223" t="str">
        <f t="shared" ref="BW293:BW355" ca="1" si="524">IMPRODUCT(O293,IMEXP(COMPLEX(0,-2*PI()*60*B293/Nt_load2)))</f>
        <v>-0,663986602972902+6,74156911509961i</v>
      </c>
      <c r="BX293" s="223" t="str">
        <f t="shared" ref="BX293:BX355" ca="1" si="525">IMPRODUCT(O293,IMEXP(COMPLEX(0,-2*PI()*61*B293/Nt_load2)))</f>
        <v>-6,75583372748318-0,498340234371205i</v>
      </c>
      <c r="BY293" s="223" t="str">
        <f t="shared" ref="BY293:BY355" ca="1" si="526">IMPRODUCT(O293,IMEXP(COMPLEX(0,-2*PI()*62*B293/Nt_load2)))</f>
        <v>0,332393684239562-6,76602887824684i</v>
      </c>
      <c r="BZ293" s="223" t="str">
        <f t="shared" ref="BZ293:BZ355" ca="1" si="527">IMPRODUCT(O293,IMEXP(COMPLEX(0,-2*PI()*63*B293/Nt_load2)))</f>
        <v>6,77214842621228+0,166246912581915i</v>
      </c>
      <c r="CA293" s="223" t="str">
        <f t="shared" ref="CA293:CA355" ca="1" si="528">IMPRODUCT(O293,IMEXP(COMPLEX(0,-2*PI()*64*B293/Nt_load2)))</f>
        <v>-5,01257256710452E-13+6,77418868519268i</v>
      </c>
      <c r="CB293" s="223" t="str">
        <f t="shared" ref="CB293:CB355" ca="1" si="529">IMPRODUCT(O293,IMEXP(COMPLEX(0,-2*PI()*65*B293/Nt_load2)))</f>
        <v>-6,7721484262123+0,166246912581298i</v>
      </c>
      <c r="CC293" s="223" t="str">
        <f t="shared" ref="CC293:CC355" ca="1" si="530">IMPRODUCT(O293,IMEXP(COMPLEX(0,-2*PI()*66*B293/Nt_load2)))</f>
        <v>-0,332393684238945-6,76602887824687i</v>
      </c>
      <c r="CD293" s="223" t="str">
        <f t="shared" ref="CD293:CD355" ca="1" si="531">IMPRODUCT(O293,IMEXP(COMPLEX(0,-2*PI()*67*B293/Nt_load2)))</f>
        <v>6,75583372748323-0,498340234370589i</v>
      </c>
      <c r="CE293" s="223" t="str">
        <f t="shared" ref="CE293:CE355" ca="1" si="532">IMPRODUCT(O293,IMEXP(COMPLEX(0,-2*PI()*68*B293/Nt_load2)))</f>
        <v>0,663986602972287+6,74156911509967i</v>
      </c>
      <c r="CF293" s="223" t="str">
        <f t="shared" ref="CF293:CF355" ca="1" si="533">IMPRODUCT(O293,IMEXP(COMPLEX(0,-2*PI()*69*B293/Nt_load2)))</f>
        <v>-6,72324363356417+0,82923301087894i</v>
      </c>
      <c r="CG293" s="223" t="str">
        <f t="shared" ref="CG293:CG355" ca="1" si="534">IMPRODUCT(O293,IMEXP(COMPLEX(0,-2*PI()*70*B293/Nt_load2)))</f>
        <v>-0,993979919827233-6,70086832146198i</v>
      </c>
      <c r="CH293" s="223" t="str">
        <f t="shared" ref="CH293:CH355" ca="1" si="535">IMPRODUCT(O293,IMEXP(COMPLEX(0,-2*PI()*71*B293/Nt_load2)))</f>
        <v>6,67445665684456-1,15812809243874i</v>
      </c>
      <c r="CI293" s="223" t="str">
        <f t="shared" ref="CI293:CI355" ca="1" si="536">IMPRODUCT(O293,IMEXP(COMPLEX(0,-2*PI()*72*B293/Nt_load2)))</f>
        <v>1,32157865199255+6,64402454911103i</v>
      </c>
      <c r="CJ293" s="223" t="str">
        <f t="shared" ref="CJ293:CJ355" ca="1" si="537">IMPRODUCT(O293,IMEXP(COMPLEX(0,-2*PI()*73*B293/Nt_load2)))</f>
        <v>-6,60959032942507+1,48423314198377i</v>
      </c>
      <c r="CK293" s="223" t="str">
        <f t="shared" ref="CK293:CK355" ca="1" si="538">IMPRODUCT(O293,IMEXP(COMPLEX(0,-2*PI()*74*B293/Nt_load2)))</f>
        <v>-1,64599358542894-6,57117473967321i</v>
      </c>
      <c r="CL293" s="223" t="str">
        <f t="shared" ref="CL293:CL355" ca="1" si="539">IMPRODUCT(O293,IMEXP(COMPLEX(0,-2*PI()*75*B293/Nt_load2)))</f>
        <v>6,52880091997192-1,80676254387958i</v>
      </c>
      <c r="CM293" s="223" t="str">
        <f t="shared" ref="CM293:CM355" ca="1" si="540">IMPRODUCT(O293,IMEXP(COMPLEX(0,-2*PI()*76*B293/Nt_load2)))</f>
        <v>1,96644317613971+6,4824943947223i</v>
      </c>
      <c r="CN293" s="223" t="str">
        <f t="shared" ref="CN293:CN355" ca="1" si="541">IMPRODUCT(O293,IMEXP(COMPLEX(0,-2*PI()*77*B293/Nt_load2)))</f>
        <v>-6,43228305724544+2,1249392965602i</v>
      </c>
      <c r="CO293" s="223" t="str">
        <f t="shared" ref="CO293:CO355" ca="1" si="542">IMPRODUCT(O293,IMEXP(COMPLEX(0,-2*PI()*78*B293/Nt_load2)))</f>
        <v>-2,28215543300538-6,37819715297329i</v>
      </c>
      <c r="CP293" s="223" t="str">
        <f t="shared" ref="CP293:CP355" ca="1" si="543">IMPRODUCT(O293,IMEXP(COMPLEX(0,-2*PI()*79*B293/Nt_load2)))</f>
        <v>6,32026926123241-2,43799688435263i</v>
      </c>
      <c r="CQ293" s="223" t="str">
        <f t="shared" ref="CQ293:CQ355" ca="1" si="544">IMPRODUCT(O293,IMEXP(COMPLEX(0,-2*PI()*80*B293/Nt_load2)))</f>
        <v>2,59236977753931+6,25853427561863i</v>
      </c>
      <c r="CR293" s="223" t="str">
        <f t="shared" ref="CR293:CR355" ca="1" si="545">IMPRODUCT(O293,IMEXP(COMPLEX(0,-2*PI()*81*B293/Nt_load2)))</f>
        <v>-6,1930293829787+2,74518112410729i</v>
      </c>
      <c r="CS293" s="223" t="str">
        <f t="shared" ref="CS293:CS355" ca="1" si="546">IMPRODUCT(O293,IMEXP(COMPLEX(0,-2*PI()*82*B293/Nt_load2)))</f>
        <v>-2,89633887620874-6,12379404101366i</v>
      </c>
      <c r="CT293" s="223" t="str">
        <f t="shared" ref="CT293:CT355" ca="1" si="547">IMPRODUCT(O293,IMEXP(COMPLEX(0,-2*PI()*83*B293/Nt_load2)))</f>
        <v>6,05086995449903-3,04575198207823i</v>
      </c>
      <c r="CU293" s="223" t="str">
        <f t="shared" ref="CU293:CU355" ca="1" si="548">IMPRODUCT(O293,IMEXP(COMPLEX(0,-2*PI()*84*B293/Nt_load2)))</f>
        <v>3,19333044084204+5,97430105018018i</v>
      </c>
      <c r="CV293" s="223" t="str">
        <f t="shared" ref="CV293:CV355" ca="1" si="549">IMPRODUCT(O293,IMEXP(COMPLEX(0,-2*PI()*85*B293/Nt_load2)))</f>
        <v>-5,89413345030237+3,33898535675424i</v>
      </c>
      <c r="CW293" s="223" t="str">
        <f t="shared" ref="CW293:CW355" ca="1" si="550">IMPRODUCT(O293,IMEXP(COMPLEX(0,-2*PI()*86*B293/Nt_load2)))</f>
        <v>-3,48262899274054-5,8104154448297i</v>
      </c>
      <c r="CX293" s="223" t="str">
        <f t="shared" ref="CX293:CX355" ca="1" si="551">IMPRODUCT(O293,IMEXP(COMPLEX(0,-2*PI()*87*B293/Nt_load2)))</f>
        <v>5,72319746235865-3,62417482324515i</v>
      </c>
      <c r="CY293" s="223" t="str">
        <f t="shared" ref="CY293:CY355" ca="1" si="552">IMPRODUCT(O293,IMEXP(COMPLEX(0,-2*PI()*88*B293/Nt_load2)))</f>
        <v>3,76353758635284+5,63253203974039i</v>
      </c>
      <c r="CZ293" s="223" t="str">
        <f t="shared" ref="CZ293:CZ355" ca="1" si="553">IMPRODUCT(O293,IMEXP(COMPLEX(0,-2*PI()*89*B293/Nt_load2)))</f>
        <v>-5,53847379043506+3,90063333514654i</v>
      </c>
      <c r="DA293" s="223" t="str">
        <f t="shared" ref="DA293:DA355" ca="1" si="554">IMPRODUCT(O293,IMEXP(COMPLEX(0,-2*PI()*90*B293/Nt_load2)))</f>
        <v>-4,03537948826762-5,44107937161934i</v>
      </c>
      <c r="DB293" s="223" t="str">
        <f t="shared" ref="DB293:DB355" ca="1" si="555">IMPRODUCT(O293,IMEXP(COMPLEX(0,-2*PI()*91*B293/Nt_load2)))</f>
        <v>5,34040745004141-4,16769487968285i</v>
      </c>
      <c r="DC293" s="223" t="str">
        <f t="shared" ref="DC293:DC355" ca="1" si="556">IMPRODUCT(O293,IMEXP(COMPLEX(0,-2*PI()*92*B293/Nt_load2)))</f>
        <v>4,297499807543+5,236518666706i</v>
      </c>
      <c r="DD293" s="223" t="str">
        <f t="shared" ref="DD293:DD355" ca="1" si="557">IMPRODUCT(O293,IMEXP(COMPLEX(0,-2*PI()*93*B293/Nt_load2)))</f>
        <v>-5,12947560033202+4,42471608221261i</v>
      </c>
      <c r="DE293" s="223" t="str">
        <f t="shared" ref="DE293:DE355" ca="1" si="558">IMPRODUCT(O293,IMEXP(COMPLEX(0,-2*PI()*94*B293/Nt_load2)))</f>
        <v>-4,54926707336536-5,01934272965956i</v>
      </c>
      <c r="DF293" s="223" t="str">
        <f t="shared" ref="DF293:DF355" ca="1" si="559">IMPRODUCT(O293,IMEXP(COMPLEX(0,-2*PI()*95*B293/Nt_load2)))</f>
        <v>4,90618639461229-4,67107775614084i</v>
      </c>
      <c r="DG293" s="223" t="str">
        <f t="shared" ref="DG293:DG355" ca="1" si="560">IMPRODUCT(O293,IMEXP(COMPLEX(0,-2*PI()*96*B293/Nt_load2)))</f>
        <v>4,79007475633884+4,790074756335i</v>
      </c>
      <c r="DH293" s="223" t="str">
        <f t="shared" ref="DH293:DH355" ca="1" si="561">IMPRODUCT(O293,IMEXP(COMPLEX(0,-2*PI()*97*B293/Nt_load2)))</f>
        <v>-4,67107775614165+4,90618639461152i</v>
      </c>
      <c r="DI293" s="223" t="str">
        <f t="shared" ref="DI293:DI355" ca="1" si="562">IMPRODUCT(O293,IMEXP(COMPLEX(0,-2*PI()*98*B293/Nt_load2)))</f>
        <v>-5,01934272965907-4,5492670733659i</v>
      </c>
      <c r="DJ293" s="223" t="str">
        <f t="shared" ref="DJ293:DJ355" ca="1" si="563">IMPRODUCT(O293,IMEXP(COMPLEX(0,-2*PI()*99*B293/Nt_load2)))</f>
        <v>4,42471608221346-5,12947560033129i</v>
      </c>
      <c r="DK293" s="223" t="str">
        <f t="shared" ref="DK293:DK355" ca="1" si="564">IMPRODUCT(O293,IMEXP(COMPLEX(0,-2*PI()*100*B293/Nt_load2)))</f>
        <v>5,23651866670553+4,29749980754356i</v>
      </c>
      <c r="DL293" s="223" t="str">
        <f t="shared" ref="DL293:DL355" ca="1" si="565">IMPRODUCT(O293,IMEXP(COMPLEX(0,-2*PI()*101*B293/Nt_load2)))</f>
        <v>-4,16769487968374+5,34040745004072i</v>
      </c>
      <c r="DM293" s="223" t="str">
        <f t="shared" ref="DM293:DM355" ca="1" si="566">IMPRODUCT(O293,IMEXP(COMPLEX(0,-2*PI()*102*B293/Nt_load2)))</f>
        <v>-5,4410793716189-4,03537948826821i</v>
      </c>
      <c r="DN293" s="223" t="str">
        <f t="shared" ref="DN293:DN355" ca="1" si="567">IMPRODUCT(O293,IMEXP(COMPLEX(0,-2*PI()*103*B293/Nt_load2)))</f>
        <v>3,90063333514178-5,53847379043841i</v>
      </c>
      <c r="DO293" s="223" t="str">
        <f t="shared" ref="DO293:DO355" ca="1" si="568">IMPRODUCT(O293,IMEXP(COMPLEX(0,-2*PI()*104*B293/Nt_load2)))</f>
        <v>5,63253203973976+3,76353758635377i</v>
      </c>
      <c r="DP293" s="223" t="str">
        <f t="shared" ref="DP293:DP355" ca="1" si="569">IMPRODUCT(O293,IMEXP(COMPLEX(0,-2*PI()*105*B293/Nt_load2)))</f>
        <v>-3,62417482324609+5,72319746235805i</v>
      </c>
      <c r="DQ293" s="223" t="str">
        <f t="shared" ref="DQ293:DQ355" ca="1" si="570">IMPRODUCT(O293,IMEXP(COMPLEX(0,-2*PI()*106*B293/Nt_load2)))</f>
        <v>-5,81041544482932-3,48262899274116i</v>
      </c>
      <c r="DR293" s="223" t="str">
        <f t="shared" ref="DR293:DR355" ca="1" si="571">IMPRODUCT(O293,IMEXP(COMPLEX(0,-2*PI()*107*B293/Nt_load2)))</f>
        <v>3,33898535675521-5,89413345030182i</v>
      </c>
      <c r="DS293" s="223" t="str">
        <f t="shared" ref="DS293:DS355" ca="1" si="572">IMPRODUCT(O293,IMEXP(COMPLEX(0,-2*PI()*108*B293/Nt_load2)))</f>
        <v>5,97430105017984+3,19333044084268i</v>
      </c>
      <c r="DT293" s="223" t="str">
        <f t="shared" ref="DT293:DT355" ca="1" si="573">IMPRODUCT(O293,IMEXP(COMPLEX(0,-2*PI()*109*B293/Nt_load2)))</f>
        <v>-3,04575198207888+6,05086995449869i</v>
      </c>
      <c r="DU293" s="223" t="str">
        <f t="shared" ref="DU293:DU355" ca="1" si="574">IMPRODUCT(O293,IMEXP(COMPLEX(0,-2*PI()*110*B293/Nt_load2)))</f>
        <v>-6,12379404101334-2,89633887620941i</v>
      </c>
      <c r="DV293" s="223" t="str">
        <f t="shared" ref="DV293:DV355" ca="1" si="575">IMPRODUCT(O293,IMEXP(COMPLEX(0,-2*PI()*111*B293/Nt_load2)))</f>
        <v>2,74518112410831-6,19302938297824i</v>
      </c>
      <c r="DW293" s="223" t="str">
        <f t="shared" ref="DW293:DW355" ca="1" si="576">IMPRODUCT(O293,IMEXP(COMPLEX(0,-2*PI()*112*B293/Nt_load2)))</f>
        <v>6,25853427561806+2,5923697775407i</v>
      </c>
      <c r="DX293" s="223" t="str">
        <f t="shared" ref="DX293:DX355" ca="1" si="577">IMPRODUCT(O293,IMEXP(COMPLEX(0,-2*PI()*113*B293/Nt_load2)))</f>
        <v>-2,43799688435332+6,32026926123215i</v>
      </c>
      <c r="DY293" s="223" t="str">
        <f t="shared" ref="DY293:DY355" ca="1" si="578">IMPRODUCT(O293,IMEXP(COMPLEX(0,-2*PI()*114*B293/Nt_load2)))</f>
        <v>-6,37819715297304-2,28215543300607i</v>
      </c>
      <c r="DZ293" s="223" t="str">
        <f t="shared" ref="DZ293:DZ355" ca="1" si="579">IMPRODUCT(O293,IMEXP(COMPLEX(0,-2*PI()*115*B293/Nt_load2)))</f>
        <v>2,12493929656126-6,43228305724509i</v>
      </c>
      <c r="EA293" s="223" t="str">
        <f t="shared" ref="EA293:EA355" ca="1" si="580">IMPRODUCT(O293,IMEXP(COMPLEX(0,-2*PI()*116*B293/Nt_load2)))</f>
        <v>6,48249439472198+1,96644317614079i</v>
      </c>
      <c r="EB293" s="223" t="str">
        <f t="shared" ref="EB293:EB355" ca="1" si="581">IMPRODUCT(O293,IMEXP(COMPLEX(0,-2*PI()*117*B293/Nt_load2)))</f>
        <v>-1,8067625438803+6,52880091997173i</v>
      </c>
      <c r="EC293" s="223" t="str">
        <f t="shared" ref="EC293:EC355" ca="1" si="582">IMPRODUCT(O293,IMEXP(COMPLEX(0,-2*PI()*118*B293/Nt_load2)))</f>
        <v>-6,57117473967294-1,64599358543002i</v>
      </c>
      <c r="ED293" s="223" t="str">
        <f t="shared" ref="ED293:ED355" ca="1" si="583">IMPRODUCT(O293,IMEXP(COMPLEX(0,-2*PI()*119*B293/Nt_load2)))</f>
        <v>1,48423314198487-6,60959032942483i</v>
      </c>
      <c r="EE293" s="223" t="str">
        <f t="shared" ref="EE293:EE355" ca="1" si="584">IMPRODUCT(O293,IMEXP(COMPLEX(0,-2*PI()*120*B293/Nt_load2)))</f>
        <v>6,64402454911074+1,32157865199402i</v>
      </c>
      <c r="EF293" s="223" t="str">
        <f t="shared" ref="EF293:EF355" ca="1" si="585">IMPRODUCT(O293,IMEXP(COMPLEX(0,-2*PI()*121*B293/Nt_load2)))</f>
        <v>-1,15812809243946+6,67445665684444i</v>
      </c>
      <c r="EG293" s="223" t="str">
        <f t="shared" ref="EG293:EG355" ca="1" si="586">IMPRODUCT(O293,IMEXP(COMPLEX(0,-2*PI()*122*B293/Nt_load2)))</f>
        <v>-6,70086832146187-0,993979919827958i</v>
      </c>
      <c r="EH293" s="223" t="str">
        <f t="shared" ref="EH293:EH355" ca="1" si="587">IMPRODUCT(O293,IMEXP(COMPLEX(0,-2*PI()*123*B293/Nt_load2)))</f>
        <v>0,829233010880051-6,72324363356403i</v>
      </c>
      <c r="EI293" s="223" t="str">
        <f t="shared" ref="EI293:EI355" ca="1" si="588">IMPRODUCT(O293,IMEXP(COMPLEX(0,-2*PI()*124*B293/Nt_load2)))</f>
        <v>6,74156911509957+0,663986602973401i</v>
      </c>
      <c r="EJ293" s="223" t="str">
        <f t="shared" ref="EJ293:EJ355" ca="1" si="589">IMPRODUCT(O293,IMEXP(COMPLEX(0,-2*PI()*125*B293/Nt_load2)))</f>
        <v>-0,498340234371321+6,75583372748318i</v>
      </c>
      <c r="EK293" s="223" t="str">
        <f t="shared" ref="EK293:EK355" ca="1" si="590">IMPRODUCT(O293,IMEXP(COMPLEX(0,-2*PI()*126*B293/Nt_load2)))</f>
        <v>-6,76602887824681-0,332393684240063i</v>
      </c>
      <c r="EL293" s="223" t="str">
        <f t="shared" ref="EL293:EL355" ca="1" si="591">IMPRODUCT(O293,IMEXP(COMPLEX(0,-2*PI()*127*B293/Nt_load2)))</f>
        <v>0,166246912582416-6,77214842621227i</v>
      </c>
      <c r="EM293" s="223" t="str">
        <f t="shared" ref="EM293:EM355" ca="1" si="592">IMPRODUCT(O293,IMEXP(COMPLEX(0,-2*PI()*128*B293/Nt_load2)))</f>
        <v>6,77418868519268+1,00251451342091E-12i</v>
      </c>
      <c r="EN293" s="223"/>
      <c r="EO293" s="223"/>
      <c r="EP293" s="223"/>
    </row>
    <row r="294" spans="1:146">
      <c r="A294" s="249">
        <f t="shared" si="461"/>
        <v>3.7890625000000029E-3</v>
      </c>
      <c r="B294" s="248">
        <v>194</v>
      </c>
      <c r="C294" s="247">
        <f t="shared" si="462"/>
        <v>38800</v>
      </c>
      <c r="N294" s="246">
        <f t="shared" ca="1" si="463"/>
        <v>2.8762946553052675</v>
      </c>
      <c r="O294" s="223">
        <f t="shared" ca="1" si="464"/>
        <v>-7.1237053446947325</v>
      </c>
      <c r="P294" s="223" t="str">
        <f t="shared" ca="1" si="465"/>
        <v>-0,349543653857966-7,1151245296256i</v>
      </c>
      <c r="Q294" s="223" t="str">
        <f t="shared" ca="1" si="466"/>
        <v>7,0894027563533-0,698245226437379i</v>
      </c>
      <c r="R294" s="223" t="str">
        <f t="shared" ca="1" si="467"/>
        <v>1,04526466510732+7,04660199088259i</v>
      </c>
      <c r="S294" s="223" t="str">
        <f t="shared" ca="1" si="468"/>
        <v>-6,98682534400645+1,38976596964435i</v>
      </c>
      <c r="T294" s="223" t="str">
        <f t="shared" ca="1" si="469"/>
        <v>-1,7309192062321-6,91021682290282i</v>
      </c>
      <c r="U294" s="223" t="str">
        <f t="shared" ca="1" si="470"/>
        <v>6,81696098420947-2,06790250684073i</v>
      </c>
      <c r="V294" s="223" t="str">
        <f t="shared" ca="1" si="471"/>
        <v>2,3999040491835+6,70728248940992i</v>
      </c>
      <c r="W294" s="223" t="str">
        <f t="shared" ca="1" si="472"/>
        <v>-6,58144556360485+2,72612401246502i</v>
      </c>
      <c r="X294" s="223" t="str">
        <f t="shared" ca="1" si="473"/>
        <v>-3,04577650422094-6,4397533589702i</v>
      </c>
      <c r="Y294" s="223" t="str">
        <f t="shared" ca="1" si="474"/>
        <v>6,28254722443833-3,358091453599i</v>
      </c>
      <c r="Z294" s="223" t="str">
        <f t="shared" ca="1" si="475"/>
        <v>3,66231646653126+6,11020588335666i</v>
      </c>
      <c r="AA294" s="223" t="str">
        <f t="shared" ca="1" si="476"/>
        <v>-5,92314452111075+3,95771863831526i</v>
      </c>
      <c r="AB294" s="223" t="str">
        <f t="shared" ca="1" si="477"/>
        <v>-4,24358631924372-5,7218137849077i</v>
      </c>
      <c r="AC294" s="223" t="str">
        <f t="shared" ca="1" si="478"/>
        <v>5,50669869812515-4,51923082903486i</v>
      </c>
      <c r="AD294" s="223" t="str">
        <f t="shared" ca="1" si="479"/>
        <v>4,78398811592104+5,27831749184895i</v>
      </c>
      <c r="AE294" s="223" t="str">
        <f t="shared" ca="1" si="480"/>
        <v>-5,03722035640845+5,03722035640854i</v>
      </c>
      <c r="AF294" s="223" t="str">
        <f t="shared" ca="1" si="481"/>
        <v>-5,27831749184862-4,7839881159214i</v>
      </c>
      <c r="AG294" s="223" t="str">
        <f t="shared" ca="1" si="482"/>
        <v>4,51923082903524-5,50669869812484i</v>
      </c>
      <c r="AH294" s="223" t="str">
        <f t="shared" ca="1" si="483"/>
        <v>5,72181378490781+4,24358631924358i</v>
      </c>
      <c r="AI294" s="223" t="str">
        <f t="shared" ca="1" si="484"/>
        <v>-3,95771863831508+5,92314452111087i</v>
      </c>
      <c r="AJ294" s="223" t="str">
        <f t="shared" ca="1" si="485"/>
        <v>-6,1102058833564-3,66231646653168i</v>
      </c>
      <c r="AK294" s="223" t="str">
        <f t="shared" ca="1" si="486"/>
        <v>3,35809145359697-6,28254722443941i</v>
      </c>
      <c r="AL294" s="223" t="str">
        <f t="shared" ca="1" si="487"/>
        <v>6,4397533589712+3,04577650421882i</v>
      </c>
      <c r="AM294" s="223" t="str">
        <f t="shared" ca="1" si="488"/>
        <v>-2,7261240124635+6,58144556360547i</v>
      </c>
      <c r="AN294" s="223" t="str">
        <f t="shared" ca="1" si="489"/>
        <v>-6,70728248941045-2,399904049182i</v>
      </c>
      <c r="AO294" s="223" t="str">
        <f t="shared" ca="1" si="490"/>
        <v>2,06790250683916-6,81696098420994i</v>
      </c>
      <c r="AP294" s="223" t="str">
        <f t="shared" ca="1" si="491"/>
        <v>6,91021682290322+1,73091920623049i</v>
      </c>
      <c r="AQ294" s="223" t="str">
        <f t="shared" ca="1" si="492"/>
        <v>-1,38976596964349+6,98682534400662i</v>
      </c>
      <c r="AR294" s="223" t="str">
        <f t="shared" ca="1" si="493"/>
        <v>-1,38976596964349+6,98682534400662i</v>
      </c>
      <c r="AS294" s="223" t="str">
        <f t="shared" ca="1" si="494"/>
        <v>0,698245226436704-7,08940275635336i</v>
      </c>
      <c r="AT294" s="223" t="str">
        <f t="shared" ca="1" si="495"/>
        <v>7,11512452962562+0,349543653857566i</v>
      </c>
      <c r="AU294" s="223" t="str">
        <f t="shared" ca="1" si="496"/>
        <v>1,22176311750024E-13+7,12370534469473i</v>
      </c>
      <c r="AV294" s="223" t="str">
        <f t="shared" ca="1" si="497"/>
        <v>-7,1151245296256+0,349543653858012i</v>
      </c>
      <c r="AW294" s="223" t="str">
        <f t="shared" ca="1" si="498"/>
        <v>-0,698245226437149-7,08940275635332i</v>
      </c>
      <c r="AX294" s="223" t="str">
        <f t="shared" ca="1" si="499"/>
        <v>7,04660199088267-1,04526466510674i</v>
      </c>
      <c r="AY294" s="223" t="str">
        <f t="shared" ca="1" si="500"/>
        <v>1,38976596964392+6,98682534400653i</v>
      </c>
      <c r="AZ294" s="223" t="str">
        <f t="shared" ca="1" si="501"/>
        <v>-6,91021682290312+1,73091920623091i</v>
      </c>
      <c r="BA294" s="223" t="str">
        <f t="shared" ca="1" si="502"/>
        <v>-2,06790250683949-6,81696098420984i</v>
      </c>
      <c r="BB294" s="223" t="str">
        <f t="shared" ca="1" si="503"/>
        <v>6,70728248941031-2,39990404918242i</v>
      </c>
      <c r="BC294" s="223" t="str">
        <f t="shared" ca="1" si="504"/>
        <v>2,72612401246391+6,5814455636053i</v>
      </c>
      <c r="BD294" s="223" t="str">
        <f t="shared" ca="1" si="505"/>
        <v>-6,43975335897105+3,04577650421913i</v>
      </c>
      <c r="BE294" s="223" t="str">
        <f t="shared" ca="1" si="506"/>
        <v>-3,35809145359736-6,2825472244392i</v>
      </c>
      <c r="BF294" s="223" t="str">
        <f t="shared" ca="1" si="507"/>
        <v>6,11020588335763-3,66231646652963i</v>
      </c>
      <c r="BG294" s="223" t="str">
        <f t="shared" ca="1" si="508"/>
        <v>3,95771863831301+5,92314452111225i</v>
      </c>
      <c r="BH294" s="223" t="str">
        <f t="shared" ca="1" si="509"/>
        <v>-5,72181378490923+4,24358631924166i</v>
      </c>
      <c r="BI294" s="223" t="str">
        <f t="shared" ca="1" si="510"/>
        <v>-4,51923082903284-5,5066986981268i</v>
      </c>
      <c r="BJ294" s="223" t="str">
        <f t="shared" ca="1" si="511"/>
        <v>5,27831749185076-4,78398811591903i</v>
      </c>
      <c r="BK294" s="223" t="str">
        <f t="shared" ca="1" si="512"/>
        <v>5,03722035640612+5,03722035641087i</v>
      </c>
      <c r="BL294" s="223" t="str">
        <f t="shared" ca="1" si="513"/>
        <v>-4,78398811592386+5,27831749184639i</v>
      </c>
      <c r="BM294" s="223" t="str">
        <f t="shared" ca="1" si="514"/>
        <v>-5,50669869812717-4,5192308290324i</v>
      </c>
      <c r="BN294" s="223" t="str">
        <f t="shared" ca="1" si="515"/>
        <v>4,24358631924104-5,72181378490969i</v>
      </c>
      <c r="BO294" s="223" t="str">
        <f t="shared" ca="1" si="516"/>
        <v>5,92314452111257+3,95771863831254i</v>
      </c>
      <c r="BP294" s="223" t="str">
        <f t="shared" ca="1" si="517"/>
        <v>-3,66231646652914+6,11020588335792i</v>
      </c>
      <c r="BQ294" s="223" t="str">
        <f t="shared" ca="1" si="518"/>
        <v>-6,28254722443956-3,35809145359668i</v>
      </c>
      <c r="BR294" s="223" t="str">
        <f t="shared" ca="1" si="519"/>
        <v>3,04577650421862-6,4397533589713i</v>
      </c>
      <c r="BS294" s="223" t="str">
        <f t="shared" ca="1" si="520"/>
        <v>6,58144556360552+2,72612401246339i</v>
      </c>
      <c r="BT294" s="223" t="str">
        <f t="shared" ca="1" si="521"/>
        <v>-2,39990404918188+6,7072824894105i</v>
      </c>
      <c r="BU294" s="223" t="str">
        <f t="shared" ca="1" si="522"/>
        <v>-6,81696098420995-2,06790250683914i</v>
      </c>
      <c r="BV294" s="223" t="str">
        <f t="shared" ca="1" si="523"/>
        <v>1,73091920623017-6,9102168229033i</v>
      </c>
      <c r="BW294" s="223" t="str">
        <f t="shared" ca="1" si="524"/>
        <v>6,98682534400668+1,38976596964317i</v>
      </c>
      <c r="BX294" s="223" t="str">
        <f t="shared" ca="1" si="525"/>
        <v>-1,04526466510618+7,04660199088275i</v>
      </c>
      <c r="BY294" s="223" t="str">
        <f t="shared" ca="1" si="526"/>
        <v>-7,08940275635338-0,698245226436582i</v>
      </c>
      <c r="BZ294" s="223" t="str">
        <f t="shared" ca="1" si="527"/>
        <v>0,349543653857444-7,11512452962563i</v>
      </c>
      <c r="CA294" s="223" t="str">
        <f t="shared" ca="1" si="528"/>
        <v>7,12370534469473-2,44352623500049E-13i</v>
      </c>
      <c r="CB294" s="223" t="str">
        <f t="shared" ca="1" si="529"/>
        <v>0,349543653858336+7,11512452962558i</v>
      </c>
      <c r="CC294" s="223" t="str">
        <f t="shared" ca="1" si="530"/>
        <v>-7,08940275635329+0,698245226437471i</v>
      </c>
      <c r="CD294" s="223" t="str">
        <f t="shared" ca="1" si="531"/>
        <v>-1,04526466510706-7,04660199088262i</v>
      </c>
      <c r="CE294" s="223" t="str">
        <f t="shared" ca="1" si="532"/>
        <v>6,9868253440065-1,38976596964404i</v>
      </c>
      <c r="CF294" s="223" t="str">
        <f t="shared" ca="1" si="533"/>
        <v>1,73091920623104+6,91021682290309i</v>
      </c>
      <c r="CG294" s="223" t="str">
        <f t="shared" ca="1" si="534"/>
        <v>-6,81696098420981+2,06790250683961i</v>
      </c>
      <c r="CH294" s="223" t="str">
        <f t="shared" ca="1" si="535"/>
        <v>-2,39990404918234-6,70728248941033i</v>
      </c>
      <c r="CI294" s="223" t="str">
        <f t="shared" ca="1" si="536"/>
        <v>6,58144556360518-2,72612401246421i</v>
      </c>
      <c r="CJ294" s="223" t="str">
        <f t="shared" ca="1" si="537"/>
        <v>3,04577650421942+6,43975335897092i</v>
      </c>
      <c r="CK294" s="223" t="str">
        <f t="shared" ca="1" si="538"/>
        <v>-6,28254722443914+3,35809145359747i</v>
      </c>
      <c r="CL294" s="223" t="str">
        <f t="shared" ca="1" si="539"/>
        <v>-3,66231646652974-6,11020588335757i</v>
      </c>
      <c r="CM294" s="223" t="str">
        <f t="shared" ca="1" si="540"/>
        <v>5,92314452111219-3,95771863831311i</v>
      </c>
      <c r="CN294" s="223" t="str">
        <f t="shared" ca="1" si="541"/>
        <v>4,24358631924159+5,72181378490928i</v>
      </c>
      <c r="CO294" s="223" t="str">
        <f t="shared" ca="1" si="542"/>
        <v>-5,5066986981266+4,51923082903309i</v>
      </c>
      <c r="CP294" s="223" t="str">
        <f t="shared" ca="1" si="543"/>
        <v>-4,78398811591927-5,27831749185055i</v>
      </c>
      <c r="CQ294" s="223" t="str">
        <f t="shared" ca="1" si="544"/>
        <v>5,03722035641064-5,03722035640635i</v>
      </c>
      <c r="CR294" s="223" t="str">
        <f t="shared" ca="1" si="545"/>
        <v>5,27831749184647+4,78398811592377i</v>
      </c>
      <c r="CS294" s="223" t="str">
        <f t="shared" ca="1" si="546"/>
        <v>-4,51923082903779+5,50669869812275i</v>
      </c>
      <c r="CT294" s="223" t="str">
        <f t="shared" ca="1" si="547"/>
        <v>-5,72181378490976-4,24358631924094i</v>
      </c>
      <c r="CU294" s="223" t="str">
        <f t="shared" ca="1" si="548"/>
        <v>3,95771863831244-5,92314452111264i</v>
      </c>
      <c r="CV294" s="223" t="str">
        <f t="shared" ca="1" si="549"/>
        <v>6,11020588335799+3,66231646652904i</v>
      </c>
      <c r="CW294" s="223" t="str">
        <f t="shared" ca="1" si="550"/>
        <v>-3,35809145359675+6,28254722443952i</v>
      </c>
      <c r="CX294" s="223" t="str">
        <f t="shared" ca="1" si="551"/>
        <v>-6,43975335897144-3,04577650421832i</v>
      </c>
      <c r="CY294" s="223" t="str">
        <f t="shared" ca="1" si="552"/>
        <v>2,72612401246309-6,58144556360564i</v>
      </c>
      <c r="CZ294" s="223" t="str">
        <f t="shared" ca="1" si="553"/>
        <v>6,70728248941061+2,39990404918157i</v>
      </c>
      <c r="DA294" s="223" t="str">
        <f t="shared" ca="1" si="554"/>
        <v>-2,06790250683883+6,81696098421004i</v>
      </c>
      <c r="DB294" s="223" t="str">
        <f t="shared" ca="1" si="555"/>
        <v>-6,91021682290328-1,73091920623024i</v>
      </c>
      <c r="DC294" s="223" t="str">
        <f t="shared" ca="1" si="556"/>
        <v>1,38976596964325-6,98682534400667i</v>
      </c>
      <c r="DD294" s="223" t="str">
        <f t="shared" ca="1" si="557"/>
        <v>7,0466019908828+1,04526466510586i</v>
      </c>
      <c r="DE294" s="223" t="str">
        <f t="shared" ca="1" si="558"/>
        <v>-0,698245226436259+7,0894027563534i</v>
      </c>
      <c r="DF294" s="223" t="str">
        <f t="shared" ca="1" si="559"/>
        <v>-7,11512452962564-0,34954365385712i</v>
      </c>
      <c r="DG294" s="223" t="str">
        <f t="shared" ca="1" si="560"/>
        <v>-5,68996818624803E-13-7,12370534469473i</v>
      </c>
      <c r="DH294" s="223" t="str">
        <f t="shared" ca="1" si="561"/>
        <v>7,11512452962558-0,349543653858256i</v>
      </c>
      <c r="DI294" s="223" t="str">
        <f t="shared" ca="1" si="562"/>
        <v>0,698245226437392+7,0894027563533i</v>
      </c>
      <c r="DJ294" s="223" t="str">
        <f t="shared" ca="1" si="563"/>
        <v>-7,04660199088257+1,04526466510738i</v>
      </c>
      <c r="DK294" s="223" t="str">
        <f t="shared" ca="1" si="564"/>
        <v>-1,38976596964436-6,98682534400645i</v>
      </c>
      <c r="DL294" s="223" t="str">
        <f t="shared" ca="1" si="565"/>
        <v>6,91021682290301-1,73091920623135i</v>
      </c>
      <c r="DM294" s="223" t="str">
        <f t="shared" ca="1" si="566"/>
        <v>2,06790250683992+6,81696098420972i</v>
      </c>
      <c r="DN294" s="223" t="str">
        <f t="shared" ca="1" si="567"/>
        <v>-6,70728248941023+2,39990404918265i</v>
      </c>
      <c r="DO294" s="223" t="str">
        <f t="shared" ca="1" si="568"/>
        <v>-2,72612401246414-6,58144556360521i</v>
      </c>
      <c r="DP294" s="223" t="str">
        <f t="shared" ca="1" si="569"/>
        <v>6,43975335897078-3,04577650421972i</v>
      </c>
      <c r="DQ294" s="223" t="str">
        <f t="shared" ca="1" si="570"/>
        <v>3,35809145359776+6,28254722443899i</v>
      </c>
      <c r="DR294" s="223" t="str">
        <f t="shared" ca="1" si="571"/>
        <v>-6,1102058833574+3,66231646653002i</v>
      </c>
      <c r="DS294" s="223" t="str">
        <f t="shared" ca="1" si="572"/>
        <v>-3,95771863831338-5,92314452111201i</v>
      </c>
      <c r="DT294" s="223" t="str">
        <f t="shared" ca="1" si="573"/>
        <v>5,72181378490909-4,24358631924186i</v>
      </c>
      <c r="DU294" s="223" t="str">
        <f t="shared" ca="1" si="574"/>
        <v>4,51923082903303+5,50669869812665i</v>
      </c>
      <c r="DV294" s="223" t="str">
        <f t="shared" ca="1" si="575"/>
        <v>-5,2783174918506+4,78398811591922i</v>
      </c>
      <c r="DW294" s="223" t="str">
        <f t="shared" ca="1" si="576"/>
        <v>-5,03722035640629-5,0372203564107i</v>
      </c>
      <c r="DX294" s="223" t="str">
        <f t="shared" ca="1" si="577"/>
        <v>4,78398811592383-5,27831749184642i</v>
      </c>
      <c r="DY294" s="223" t="str">
        <f t="shared" ca="1" si="578"/>
        <v>5,50669869812269+4,51923082903785i</v>
      </c>
      <c r="DZ294" s="223" t="str">
        <f t="shared" ca="1" si="579"/>
        <v>-4,24358631924101+5,72181378490971i</v>
      </c>
      <c r="EA294" s="223" t="str">
        <f t="shared" ca="1" si="580"/>
        <v>-5,92314452110899-3,95771863831789i</v>
      </c>
      <c r="EB294" s="223" t="str">
        <f t="shared" ca="1" si="581"/>
        <v>3,66231646653466-6,11020588335461i</v>
      </c>
      <c r="EC294" s="223" t="str">
        <f t="shared" ca="1" si="582"/>
        <v>6,28254722443987+3,3580914535961i</v>
      </c>
      <c r="ED294" s="223" t="str">
        <f t="shared" ca="1" si="583"/>
        <v>-3,04577650421803+6,43975335897157i</v>
      </c>
      <c r="EE294" s="223" t="str">
        <f t="shared" ca="1" si="584"/>
        <v>-6,58144556360577-2,72612401246279i</v>
      </c>
      <c r="EF294" s="223" t="str">
        <f t="shared" ca="1" si="585"/>
        <v>2,39990404918127-6,70728248941072i</v>
      </c>
      <c r="EG294" s="223" t="str">
        <f t="shared" ca="1" si="586"/>
        <v>6,81696098421014+2,06790250683852i</v>
      </c>
      <c r="EH294" s="223" t="str">
        <f t="shared" ca="1" si="587"/>
        <v>-1,73091920622993+6,91021682290337i</v>
      </c>
      <c r="EI294" s="223" t="str">
        <f t="shared" ca="1" si="588"/>
        <v>-6,98682534400673-1,38976596964293i</v>
      </c>
      <c r="EJ294" s="223" t="str">
        <f t="shared" ca="1" si="589"/>
        <v>1,04526466510594-7,04660199088278i</v>
      </c>
      <c r="EK294" s="223" t="str">
        <f t="shared" ca="1" si="590"/>
        <v>7,0894027563534+0,698245226436339i</v>
      </c>
      <c r="EL294" s="223" t="str">
        <f t="shared" ca="1" si="591"/>
        <v>-0,349543653857199+7,11512452962564i</v>
      </c>
      <c r="EM294" s="223" t="str">
        <f t="shared" ca="1" si="592"/>
        <v>-7,12370534469473+4,88705247000097E-13i</v>
      </c>
      <c r="EN294" s="223"/>
      <c r="EO294" s="223"/>
      <c r="EP294" s="223"/>
    </row>
    <row r="295" spans="1:146">
      <c r="A295" s="249">
        <f t="shared" si="461"/>
        <v>3.8085937500000029E-3</v>
      </c>
      <c r="B295" s="248">
        <v>195</v>
      </c>
      <c r="C295" s="247">
        <f t="shared" si="462"/>
        <v>39000</v>
      </c>
      <c r="N295" s="246">
        <f t="shared" ca="1" si="463"/>
        <v>2.7540756277569312</v>
      </c>
      <c r="O295" s="223">
        <f t="shared" ca="1" si="464"/>
        <v>-7.2459243722430688</v>
      </c>
      <c r="P295" s="223" t="str">
        <f t="shared" ca="1" si="465"/>
        <v>-0,533043264320252-7,22629122625354i</v>
      </c>
      <c r="Q295" s="223" t="str">
        <f t="shared" ca="1" si="466"/>
        <v>7,16749818200415-1,06319792100689i</v>
      </c>
      <c r="R295" s="223" t="str">
        <f t="shared" ca="1" si="467"/>
        <v>1,58759101604133+7,06986384409565i</v>
      </c>
      <c r="S295" s="223" t="str">
        <f t="shared" ca="1" si="468"/>
        <v>-6,93391730146448+2,10338081780681i</v>
      </c>
      <c r="T295" s="223" t="str">
        <f t="shared" ca="1" si="469"/>
        <v>-2,60777221667816-6,76039526020392i</v>
      </c>
      <c r="U295" s="223" t="str">
        <f t="shared" ca="1" si="470"/>
        <v>6,55023805128995-3,09803187196311i</v>
      </c>
      <c r="V295" s="223" t="str">
        <f t="shared" ca="1" si="471"/>
        <v>3,57150302411233+6,30458453484625i</v>
      </c>
      <c r="W295" s="223" t="str">
        <f t="shared" ca="1" si="472"/>
        <v>-6,02476592856252+4,02561989192947i</v>
      </c>
      <c r="X295" s="223" t="str">
        <f t="shared" ca="1" si="473"/>
        <v>-4,45792157676201-5,7122985937104i</v>
      </c>
      <c r="Y295" s="223" t="str">
        <f t="shared" ca="1" si="474"/>
        <v>5,36887581785046-4,86606539832406i</v>
      </c>
      <c r="Z295" s="223" t="str">
        <f t="shared" ca="1" si="475"/>
        <v>5,24783958988395+4,99635863876011i</v>
      </c>
      <c r="AA295" s="223" t="str">
        <f t="shared" ca="1" si="476"/>
        <v>-4,59676575930873+5,60117528401968i</v>
      </c>
      <c r="AB295" s="223" t="str">
        <f t="shared" ca="1" si="477"/>
        <v>-5,92415772399081-4,17226260793183i</v>
      </c>
      <c r="AC295" s="223" t="str">
        <f t="shared" ca="1" si="478"/>
        <v>3,72514960398673-6,21503663997113i</v>
      </c>
      <c r="AD295" s="223" t="str">
        <f t="shared" ca="1" si="479"/>
        <v>6,47223573391233+3,25784969158101i</v>
      </c>
      <c r="AE295" s="223" t="str">
        <f t="shared" ca="1" si="480"/>
        <v>-2,77289520942788+6,69436122164004i</v>
      </c>
      <c r="AF295" s="223" t="str">
        <f t="shared" ca="1" si="481"/>
        <v>-6,88020938589067-2,27291416788406i</v>
      </c>
      <c r="AG295" s="223" t="str">
        <f t="shared" ca="1" si="482"/>
        <v>1,76061600753313-7,02877309935982i</v>
      </c>
      <c r="AH295" s="223" t="str">
        <f t="shared" ca="1" si="483"/>
        <v>7,1392472824122+1,2387769164931i</v>
      </c>
      <c r="AI295" s="223" t="str">
        <f t="shared" ca="1" si="484"/>
        <v>-0,710224786011621+7,21103326587812i</v>
      </c>
      <c r="AJ295" s="223" t="str">
        <f t="shared" ca="1" si="485"/>
        <v>-7,24374203529339-0,177823885880548i</v>
      </c>
      <c r="AK295" s="223" t="str">
        <f t="shared" ca="1" si="486"/>
        <v>-0,355540657295336-7,23719633900284i</v>
      </c>
      <c r="AL295" s="223" t="str">
        <f t="shared" ca="1" si="487"/>
        <v>7,1914316487009-0,886978494851526i</v>
      </c>
      <c r="AM295" s="223" t="str">
        <f t="shared" ca="1" si="488"/>
        <v>1,4136097190867+7,10669596721076i</v>
      </c>
      <c r="AN295" s="223" t="str">
        <f t="shared" ca="1" si="489"/>
        <v>-6,98344848453174+1,93258046977544i</v>
      </c>
      <c r="AO295" s="223" t="str">
        <f t="shared" ca="1" si="490"/>
        <v>-2,44107839945459-6,822357089451i</v>
      </c>
      <c r="AP295" s="223" t="str">
        <f t="shared" ca="1" si="491"/>
        <v>6,62429475019581-2,93634791378583i</v>
      </c>
      <c r="AQ295" s="223" t="str">
        <f t="shared" ca="1" si="492"/>
        <v>3,41570510436584+6,39033478373984i</v>
      </c>
      <c r="AR295" s="223" t="str">
        <f t="shared" ca="1" si="493"/>
        <v>3,41570510436584+6,39033478373984i</v>
      </c>
      <c r="AS295" s="223" t="str">
        <f t="shared" ca="1" si="494"/>
        <v>-4,31639210894982-5,81998102832491i</v>
      </c>
      <c r="AT295" s="223" t="str">
        <f t="shared" ca="1" si="495"/>
        <v>5,48667803578043-4,73284102204486i</v>
      </c>
      <c r="AU295" s="223" t="str">
        <f t="shared" ca="1" si="496"/>
        <v>5,12364225957584+5,12364225958006i</v>
      </c>
      <c r="AV295" s="223" t="str">
        <f t="shared" ca="1" si="497"/>
        <v>-4,73284102204393+5,48667803578124i</v>
      </c>
      <c r="AW295" s="223" t="str">
        <f t="shared" ca="1" si="498"/>
        <v>-5,81998102832552-4,31639210894899i</v>
      </c>
      <c r="AX295" s="223" t="str">
        <f t="shared" ca="1" si="499"/>
        <v>3,8765522930321-6,12174503941921i</v>
      </c>
      <c r="AY295" s="223" t="str">
        <f t="shared" ca="1" si="500"/>
        <v>6,39033478374042+3,41570510436474i</v>
      </c>
      <c r="AZ295" s="223" t="str">
        <f t="shared" ca="1" si="501"/>
        <v>-2,93634791379129+6,62429475019339i</v>
      </c>
      <c r="BA295" s="223" t="str">
        <f t="shared" ca="1" si="502"/>
        <v>-6,82235708945135-2,44107839945361i</v>
      </c>
      <c r="BB295" s="223" t="str">
        <f t="shared" ca="1" si="503"/>
        <v>1,93258046977434-6,98344848453204i</v>
      </c>
      <c r="BC295" s="223" t="str">
        <f t="shared" ca="1" si="504"/>
        <v>7,10669596721099+1,41360971908558i</v>
      </c>
      <c r="BD295" s="223" t="str">
        <f t="shared" ca="1" si="505"/>
        <v>-0,886978494850294+7,19143164870106i</v>
      </c>
      <c r="BE295" s="223" t="str">
        <f t="shared" ca="1" si="506"/>
        <v>-7,23719633900254-0,355540657301503i</v>
      </c>
      <c r="BF295" s="223" t="str">
        <f t="shared" ca="1" si="507"/>
        <v>-0,177823885881581-7,24374203529336i</v>
      </c>
      <c r="BG295" s="223" t="str">
        <f t="shared" ca="1" si="508"/>
        <v>7,21103326587801-0,710224786012752i</v>
      </c>
      <c r="BH295" s="223" t="str">
        <f t="shared" ca="1" si="509"/>
        <v>1,2387769164928+7,13924728241225i</v>
      </c>
      <c r="BI295" s="223" t="str">
        <f t="shared" ca="1" si="510"/>
        <v>-7,02877309936022+1,76061600753154i</v>
      </c>
      <c r="BJ295" s="223" t="str">
        <f t="shared" ca="1" si="511"/>
        <v>-2,27291416788093-6,8802093858917i</v>
      </c>
      <c r="BK295" s="223" t="str">
        <f t="shared" ca="1" si="512"/>
        <v>6,69436122163906-2,77289520943027i</v>
      </c>
      <c r="BL295" s="223" t="str">
        <f t="shared" ca="1" si="513"/>
        <v>3,25784969158202+6,47223573391182i</v>
      </c>
      <c r="BM295" s="223" t="str">
        <f t="shared" ca="1" si="514"/>
        <v>-6,21503663997123+3,72514960398656i</v>
      </c>
      <c r="BN295" s="223" t="str">
        <f t="shared" ca="1" si="515"/>
        <v>-4,17226260793032-5,92415772399188i</v>
      </c>
      <c r="BO295" s="223" t="str">
        <f t="shared" ca="1" si="516"/>
        <v>5,60117528402173-4,59676575930623i</v>
      </c>
      <c r="BP295" s="223" t="str">
        <f t="shared" ca="1" si="517"/>
        <v>4,99635863876198+5,24783958988216i</v>
      </c>
      <c r="BQ295" s="223" t="str">
        <f t="shared" ca="1" si="518"/>
        <v>-4,86606539832333+5,36887581785111i</v>
      </c>
      <c r="BR295" s="223" t="str">
        <f t="shared" ca="1" si="519"/>
        <v>-5,71229859371016-4,45792157676232i</v>
      </c>
      <c r="BS295" s="223" t="str">
        <f t="shared" ca="1" si="520"/>
        <v>4,02561989193097-6,02476592856152i</v>
      </c>
      <c r="BT295" s="223" t="str">
        <f t="shared" ca="1" si="521"/>
        <v>6,30458453484469+3,5715030241151i</v>
      </c>
      <c r="BU295" s="223" t="str">
        <f t="shared" ca="1" si="522"/>
        <v>-3,09803187196095+6,55023805129098i</v>
      </c>
      <c r="BV295" s="223" t="str">
        <f t="shared" ca="1" si="523"/>
        <v>-6,76039526020428-2,60777221667722i</v>
      </c>
      <c r="BW295" s="223" t="str">
        <f t="shared" ca="1" si="524"/>
        <v>2,10338081780717-6,93391730146437i</v>
      </c>
      <c r="BX295" s="223" t="str">
        <f t="shared" ca="1" si="525"/>
        <v>7,06986384409526+1,58759101604307i</v>
      </c>
      <c r="BY295" s="223" t="str">
        <f t="shared" ca="1" si="526"/>
        <v>-1,06319792101003+7,16749818200368i</v>
      </c>
      <c r="BZ295" s="223" t="str">
        <f t="shared" ca="1" si="527"/>
        <v>-7,22629122625372-0,533043264317829i</v>
      </c>
      <c r="CA295" s="223" t="str">
        <f t="shared" ca="1" si="528"/>
        <v>-1,03325321929963E-12-7,24592437224307i</v>
      </c>
      <c r="CB295" s="223" t="str">
        <f t="shared" ca="1" si="529"/>
        <v>7,22629122625357-0,53304326431989i</v>
      </c>
      <c r="CC295" s="223" t="str">
        <f t="shared" ca="1" si="530"/>
        <v>1,06319792100515+7,16749818200441i</v>
      </c>
      <c r="CD295" s="223" t="str">
        <f t="shared" ca="1" si="531"/>
        <v>-7,06986384409634+1,58759101603825i</v>
      </c>
      <c r="CE295" s="223" t="str">
        <f t="shared" ca="1" si="532"/>
        <v>-2,10338081780915-6,93391730146377i</v>
      </c>
      <c r="CF295" s="223" t="str">
        <f t="shared" ca="1" si="533"/>
        <v>6,76039526020353-2,60777221667915i</v>
      </c>
      <c r="CG295" s="223" t="str">
        <f t="shared" ca="1" si="534"/>
        <v>3,09803187196282+6,5502380512901i</v>
      </c>
      <c r="CH295" s="223" t="str">
        <f t="shared" ca="1" si="535"/>
        <v>-6,30458453484712+3,5715030241108i</v>
      </c>
      <c r="CI295" s="223" t="str">
        <f t="shared" ca="1" si="536"/>
        <v>-4,02561989192686-6,02476592856427i</v>
      </c>
      <c r="CJ295" s="223" t="str">
        <f t="shared" ca="1" si="537"/>
        <v>5,71229859370888-4,45792157676395i</v>
      </c>
      <c r="CK295" s="223" t="str">
        <f t="shared" ca="1" si="538"/>
        <v>4,86606539832487+5,36887581784973i</v>
      </c>
      <c r="CL295" s="223" t="str">
        <f t="shared" ca="1" si="539"/>
        <v>-4,99635863876034+5,24783958988374i</v>
      </c>
      <c r="CM295" s="223" t="str">
        <f t="shared" ca="1" si="540"/>
        <v>-5,6011752840186-4,59676575931004i</v>
      </c>
      <c r="CN295" s="223" t="str">
        <f t="shared" ca="1" si="541"/>
        <v>4,17226260793435-5,92415772398904i</v>
      </c>
      <c r="CO295" s="223" t="str">
        <f t="shared" ca="1" si="542"/>
        <v>6,21503663997239+3,72514960398461i</v>
      </c>
      <c r="CP295" s="223" t="str">
        <f t="shared" ca="1" si="543"/>
        <v>-3,25784969157999+6,47223573391284i</v>
      </c>
      <c r="CQ295" s="223" t="str">
        <f t="shared" ca="1" si="544"/>
        <v>-6,69436122163993-2,77289520942816i</v>
      </c>
      <c r="CR295" s="223" t="str">
        <f t="shared" ca="1" si="545"/>
        <v>2,27291416788562-6,88020938589015i</v>
      </c>
      <c r="CS295" s="223" t="str">
        <f t="shared" ca="1" si="546"/>
        <v>7,02877309935907+1,76061600753612i</v>
      </c>
      <c r="CT295" s="223" t="str">
        <f t="shared" ca="1" si="547"/>
        <v>-1,23877691649057+7,13924728241264i</v>
      </c>
      <c r="CU295" s="223" t="str">
        <f t="shared" ca="1" si="548"/>
        <v>-7,21103326587823-0,71022478601049i</v>
      </c>
      <c r="CV295" s="223" t="str">
        <f t="shared" ca="1" si="549"/>
        <v>0,177823885879309-7,24374203529342i</v>
      </c>
      <c r="CW295" s="223" t="str">
        <f t="shared" ca="1" si="550"/>
        <v>7,23719633900278-0,355540657296574i</v>
      </c>
      <c r="CX295" s="223" t="str">
        <f t="shared" ca="1" si="551"/>
        <v>0,886978494845599+7,19143164870164i</v>
      </c>
      <c r="CY295" s="223" t="str">
        <f t="shared" ca="1" si="552"/>
        <v>-7,10669596721054+1,41360971908782i</v>
      </c>
      <c r="CZ295" s="223" t="str">
        <f t="shared" ca="1" si="553"/>
        <v>-1,93258046977653-6,98344848453144i</v>
      </c>
      <c r="DA295" s="223" t="str">
        <f t="shared" ca="1" si="554"/>
        <v>6,82235708945058-2,44107839945575i</v>
      </c>
      <c r="DB295" s="223" t="str">
        <f t="shared" ca="1" si="555"/>
        <v>2,93634791378696+6,62429475019531i</v>
      </c>
      <c r="DC295" s="223" t="str">
        <f t="shared" ca="1" si="556"/>
        <v>-6,39033478374265+3,41570510436057i</v>
      </c>
      <c r="DD295" s="223" t="str">
        <f t="shared" ca="1" si="557"/>
        <v>-3,87655229303402-6,12174503941799i</v>
      </c>
      <c r="DE295" s="223" t="str">
        <f t="shared" ca="1" si="558"/>
        <v>5,81998102832417-4,31639210895081i</v>
      </c>
      <c r="DF295" s="223" t="str">
        <f t="shared" ca="1" si="559"/>
        <v>4,73284102204581+5,48667803577962i</v>
      </c>
      <c r="DG295" s="223" t="str">
        <f t="shared" ca="1" si="560"/>
        <v>-5,12364225957919+5,12364225957672i</v>
      </c>
      <c r="DH295" s="223" t="str">
        <f t="shared" ca="1" si="561"/>
        <v>-5,48667803577734-4,73284102204844i</v>
      </c>
      <c r="DI295" s="223" t="str">
        <f t="shared" ca="1" si="562"/>
        <v>4,31639210894799-5,81998102832626i</v>
      </c>
      <c r="DJ295" s="223" t="str">
        <f t="shared" ca="1" si="563"/>
        <v>6,12174503941987+3,87655229303106i</v>
      </c>
      <c r="DK295" s="223" t="str">
        <f t="shared" ca="1" si="564"/>
        <v>-3,41570510436365+6,39033478374101i</v>
      </c>
      <c r="DL295" s="223" t="str">
        <f t="shared" ca="1" si="565"/>
        <v>-6,62429475019389-2,93634791379016i</v>
      </c>
      <c r="DM295" s="223" t="str">
        <f t="shared" ca="1" si="566"/>
        <v>2,44107839945943-6,82235708944927i</v>
      </c>
      <c r="DN295" s="223" t="str">
        <f t="shared" ca="1" si="567"/>
        <v>6,98344848453237+1,93258046977315i</v>
      </c>
      <c r="DO295" s="223" t="str">
        <f t="shared" ca="1" si="568"/>
        <v>-1,41360971908437+7,10669596721123i</v>
      </c>
      <c r="DP295" s="223" t="str">
        <f t="shared" ca="1" si="569"/>
        <v>-7,19143164870121-0,88697849484907i</v>
      </c>
      <c r="DQ295" s="223" t="str">
        <f t="shared" ca="1" si="570"/>
        <v>0,35554065730006-7,23719633900261i</v>
      </c>
      <c r="DR295" s="223" t="str">
        <f t="shared" ca="1" si="571"/>
        <v>7,24374203529351-0,17782388587582i</v>
      </c>
      <c r="DS295" s="223" t="str">
        <f t="shared" ca="1" si="572"/>
        <v>0,710224786013575+7,21103326587793i</v>
      </c>
      <c r="DT295" s="223" t="str">
        <f t="shared" ca="1" si="573"/>
        <v>-7,13924728241211+1,23877691649362i</v>
      </c>
      <c r="DU295" s="223" t="str">
        <f t="shared" ca="1" si="574"/>
        <v>-1,76061600753234-7,02877309936001i</v>
      </c>
      <c r="DV295" s="223" t="str">
        <f t="shared" ca="1" si="575"/>
        <v>6,88020938589138-2,27291416788191i</v>
      </c>
      <c r="DW295" s="223" t="str">
        <f t="shared" ca="1" si="576"/>
        <v>2,77289520942456+6,69436122164142i</v>
      </c>
      <c r="DX295" s="223" t="str">
        <f t="shared" ca="1" si="577"/>
        <v>-6,47223573391126+3,25784969158313i</v>
      </c>
      <c r="DY295" s="223" t="str">
        <f t="shared" ca="1" si="578"/>
        <v>-3,72514960398762-6,21503663997059i</v>
      </c>
      <c r="DZ295" s="223" t="str">
        <f t="shared" ca="1" si="579"/>
        <v>5,92415772399105-4,1722626079315i</v>
      </c>
      <c r="EA295" s="223" t="str">
        <f t="shared" ca="1" si="580"/>
        <v>4,59676575930734+5,60117528402082i</v>
      </c>
      <c r="EB295" s="223" t="str">
        <f t="shared" ca="1" si="581"/>
        <v>-5,24783958988614+4,99635863875781i</v>
      </c>
      <c r="EC295" s="223" t="str">
        <f t="shared" ca="1" si="582"/>
        <v>-5,36887581785181-4,86606539832257i</v>
      </c>
      <c r="ED295" s="223" t="str">
        <f t="shared" ca="1" si="583"/>
        <v>4,45792157676151-5,71229859371079i</v>
      </c>
      <c r="EE295" s="223" t="str">
        <f t="shared" ca="1" si="584"/>
        <v>6,0247659285621+4,02561989193011i</v>
      </c>
      <c r="EF295" s="223" t="str">
        <f t="shared" ca="1" si="585"/>
        <v>-3,5715030241142+6,3045845348452i</v>
      </c>
      <c r="EG295" s="223" t="str">
        <f t="shared" ca="1" si="586"/>
        <v>-6,55023805128843-3,09803187196635i</v>
      </c>
      <c r="EH295" s="223" t="str">
        <f t="shared" ca="1" si="587"/>
        <v>2,60777221667587-6,7603952602048i</v>
      </c>
      <c r="EI295" s="223" t="str">
        <f t="shared" ca="1" si="588"/>
        <v>6,93391730146479+2,10338081780579i</v>
      </c>
      <c r="EJ295" s="223" t="str">
        <f t="shared" ca="1" si="589"/>
        <v>-1,58759101604166+7,06986384409558i</v>
      </c>
      <c r="EK295" s="223" t="str">
        <f t="shared" ca="1" si="590"/>
        <v>-7,16749818200389-1,0631979210086i</v>
      </c>
      <c r="EL295" s="223" t="str">
        <f t="shared" ca="1" si="591"/>
        <v>0,533043264316798-7,22629122625379i</v>
      </c>
      <c r="EM295" s="223" t="str">
        <f t="shared" ca="1" si="592"/>
        <v>7,24592437224307-2,06650643859925E-12i</v>
      </c>
      <c r="EN295" s="223"/>
      <c r="EO295" s="223"/>
      <c r="EP295" s="223"/>
    </row>
    <row r="296" spans="1:146">
      <c r="A296" s="249">
        <f t="shared" si="461"/>
        <v>3.828125000000003E-3</v>
      </c>
      <c r="B296" s="248">
        <v>196</v>
      </c>
      <c r="C296" s="247">
        <f t="shared" si="462"/>
        <v>39200</v>
      </c>
      <c r="N296" s="246">
        <f t="shared" ca="1" si="463"/>
        <v>2.6922292270084336</v>
      </c>
      <c r="O296" s="223">
        <f t="shared" ca="1" si="464"/>
        <v>-7.3077707729915664</v>
      </c>
      <c r="P296" s="223" t="str">
        <f t="shared" ca="1" si="465"/>
        <v>-0,716286793352572-7,27258185930268i</v>
      </c>
      <c r="Q296" s="223" t="str">
        <f t="shared" ca="1" si="466"/>
        <v>7,16735400671107-1,42567535332297i</v>
      </c>
      <c r="R296" s="223" t="str">
        <f t="shared" ca="1" si="467"/>
        <v>2,12133388028737+6,9931006169606i</v>
      </c>
      <c r="S296" s="223" t="str">
        <f t="shared" ca="1" si="468"/>
        <v>-6,75149984545105+2,7965628023458i</v>
      </c>
      <c r="T296" s="223" t="str">
        <f t="shared" ca="1" si="469"/>
        <v>-3,44485929586092-6,44487843968452i</v>
      </c>
      <c r="U296" s="223" t="str">
        <f t="shared" ca="1" si="470"/>
        <v>6,07618933141527-4,05997991120462i</v>
      </c>
      <c r="V296" s="223" t="str">
        <f t="shared" ca="1" si="471"/>
        <v>4,63600070059323+5,64898319830116i</v>
      </c>
      <c r="W296" s="223" t="str">
        <f t="shared" ca="1" si="472"/>
        <v>-5,16737426893903+5,16737426893936i</v>
      </c>
      <c r="X296" s="223" t="str">
        <f t="shared" ca="1" si="473"/>
        <v>-5,64898319830099-4,63600070059344i</v>
      </c>
      <c r="Y296" s="223" t="str">
        <f t="shared" ca="1" si="474"/>
        <v>4,05997991120482-6,07618933141513i</v>
      </c>
      <c r="Z296" s="223" t="str">
        <f t="shared" ca="1" si="475"/>
        <v>6,44487843968475+3,44485929586049i</v>
      </c>
      <c r="AA296" s="223" t="str">
        <f t="shared" ca="1" si="476"/>
        <v>-2,79656280234536+6,75149984545123i</v>
      </c>
      <c r="AB296" s="223" t="str">
        <f t="shared" ca="1" si="477"/>
        <v>-6,99310061696053-2,12133388028759i</v>
      </c>
      <c r="AC296" s="223" t="str">
        <f t="shared" ca="1" si="478"/>
        <v>1,42567535332295-7,16735400671107i</v>
      </c>
      <c r="AD296" s="223" t="str">
        <f t="shared" ca="1" si="479"/>
        <v>7,27258185930271+0,716286793352284i</v>
      </c>
      <c r="AE296" s="223" t="str">
        <f t="shared" ca="1" si="480"/>
        <v>-2,68578068248908E-13+7,30777077299157i</v>
      </c>
      <c r="AF296" s="223" t="str">
        <f t="shared" ca="1" si="481"/>
        <v>-7,27258185930268+0,716286793352576i</v>
      </c>
      <c r="AG296" s="223" t="str">
        <f t="shared" ca="1" si="482"/>
        <v>-1,42567535332313-7,16735400671103i</v>
      </c>
      <c r="AH296" s="223" t="str">
        <f t="shared" ca="1" si="483"/>
        <v>6,99310061696066-2,12133388028717i</v>
      </c>
      <c r="AI296" s="223" t="str">
        <f t="shared" ca="1" si="484"/>
        <v>2,79656280234558+6,75149984545115i</v>
      </c>
      <c r="AJ296" s="223" t="str">
        <f t="shared" ca="1" si="485"/>
        <v>-6,44487843968392+3,44485929586203i</v>
      </c>
      <c r="AK296" s="223" t="str">
        <f t="shared" ca="1" si="486"/>
        <v>-4,05997991120381-6,0761893314158i</v>
      </c>
      <c r="AL296" s="223" t="str">
        <f t="shared" ca="1" si="487"/>
        <v>5,64898319829903-4,63600070059583i</v>
      </c>
      <c r="AM296" s="223" t="str">
        <f t="shared" ca="1" si="488"/>
        <v>5,16737426893972+5,16737426893867i</v>
      </c>
      <c r="AN296" s="223" t="str">
        <f t="shared" ca="1" si="489"/>
        <v>-4,63600070059477+5,6489831982999i</v>
      </c>
      <c r="AO296" s="223" t="str">
        <f t="shared" ca="1" si="490"/>
        <v>-6,07618933141663-4,05997991120258i</v>
      </c>
      <c r="AP296" s="223" t="str">
        <f t="shared" ca="1" si="491"/>
        <v>3,44485929586073-6,44487843968463i</v>
      </c>
      <c r="AQ296" s="223" t="str">
        <f t="shared" ca="1" si="492"/>
        <v>6,75149984545+2,79656280234834i</v>
      </c>
      <c r="AR296" s="223" t="str">
        <f t="shared" ca="1" si="493"/>
        <v>6,75149984545+2,79656280234834i</v>
      </c>
      <c r="AS296" s="223" t="str">
        <f t="shared" ca="1" si="494"/>
        <v>-7,16735400671089-1,42567535332383i</v>
      </c>
      <c r="AT296" s="223" t="str">
        <f t="shared" ca="1" si="495"/>
        <v>0,716286793356168-7,27258185930233i</v>
      </c>
      <c r="AU296" s="223" t="str">
        <f t="shared" ca="1" si="496"/>
        <v>7,30777077299157-9,16739225959938E-13i</v>
      </c>
      <c r="AV296" s="223" t="str">
        <f t="shared" ca="1" si="497"/>
        <v>0,716286793350759+7,27258185930286i</v>
      </c>
      <c r="AW296" s="223" t="str">
        <f t="shared" ca="1" si="498"/>
        <v>-7,1673540067105+1,42567535332583i</v>
      </c>
      <c r="AX296" s="223" t="str">
        <f t="shared" ca="1" si="499"/>
        <v>-2,12133388028761-6,99310061696052i</v>
      </c>
      <c r="AY296" s="223" t="str">
        <f t="shared" ca="1" si="500"/>
        <v>6,75149984545208-2,79656280234332i</v>
      </c>
      <c r="AZ296" s="223" t="str">
        <f t="shared" ca="1" si="501"/>
        <v>3,44485929586234+6,44487843968376i</v>
      </c>
      <c r="BA296" s="223" t="str">
        <f t="shared" ca="1" si="502"/>
        <v>-6,0761893314155+4,05997991120428i</v>
      </c>
      <c r="BB296" s="223" t="str">
        <f t="shared" ca="1" si="503"/>
        <v>-4,63600070059065-5,64898319830328i</v>
      </c>
      <c r="BC296" s="223" t="str">
        <f t="shared" ca="1" si="504"/>
        <v>5,16737426893835-5,16737426894004i</v>
      </c>
      <c r="BD296" s="223" t="str">
        <f t="shared" ca="1" si="505"/>
        <v>5,64898319830019+4,63600070059442i</v>
      </c>
      <c r="BE296" s="223" t="str">
        <f t="shared" ca="1" si="506"/>
        <v>-4,05997991120211+6,07618933141694i</v>
      </c>
      <c r="BF296" s="223" t="str">
        <f t="shared" ca="1" si="507"/>
        <v>-6,44487843968489-3,44485929586023i</v>
      </c>
      <c r="BG296" s="223" t="str">
        <f t="shared" ca="1" si="508"/>
        <v>2,79656280234782-6,75149984545022i</v>
      </c>
      <c r="BH296" s="223" t="str">
        <f t="shared" ca="1" si="509"/>
        <v>6,99310061696122+2,12133388028531i</v>
      </c>
      <c r="BI296" s="223" t="str">
        <f t="shared" ca="1" si="510"/>
        <v>-1,42567535332348+7,16735400671097i</v>
      </c>
      <c r="BJ296" s="223" t="str">
        <f t="shared" ca="1" si="511"/>
        <v>-7,27258185930236-0,716286793355815i</v>
      </c>
      <c r="BK296" s="223" t="str">
        <f t="shared" ca="1" si="512"/>
        <v>-1,47895850768689E-12-7,30777077299157i</v>
      </c>
      <c r="BL296" s="223" t="str">
        <f t="shared" ca="1" si="513"/>
        <v>7,27258185930281-0,716286793351318i</v>
      </c>
      <c r="BM296" s="223" t="str">
        <f t="shared" ca="1" si="514"/>
        <v>1,42567535332617+7,16735400671043i</v>
      </c>
      <c r="BN296" s="223" t="str">
        <f t="shared" ca="1" si="515"/>
        <v>-6,99310061696042+2,12133388028794i</v>
      </c>
      <c r="BO296" s="223" t="str">
        <f t="shared" ca="1" si="516"/>
        <v>-2,79656280234384-6,75149984545186i</v>
      </c>
      <c r="BP296" s="223" t="str">
        <f t="shared" ca="1" si="517"/>
        <v>6,44487843968349-3,44485929586284i</v>
      </c>
      <c r="BQ296" s="223" t="str">
        <f t="shared" ca="1" si="518"/>
        <v>4,05997991120457+6,0761893314153i</v>
      </c>
      <c r="BR296" s="223" t="str">
        <f t="shared" ca="1" si="519"/>
        <v>-5,64898319830292+4,63600070059108i</v>
      </c>
      <c r="BS296" s="223" t="str">
        <f t="shared" ca="1" si="520"/>
        <v>-5,16737426894044-5,16737426893795i</v>
      </c>
      <c r="BT296" s="223" t="str">
        <f t="shared" ca="1" si="521"/>
        <v>4,63600070059414-5,64898319830042i</v>
      </c>
      <c r="BU296" s="223" t="str">
        <f t="shared" ca="1" si="522"/>
        <v>6,07618933141725+4,05997991120164i</v>
      </c>
      <c r="BV296" s="223" t="str">
        <f t="shared" ca="1" si="523"/>
        <v>-3,44485929585992+6,44487843968506i</v>
      </c>
      <c r="BW296" s="223" t="str">
        <f t="shared" ca="1" si="524"/>
        <v>-6,75149984545043-2,7965628023473i</v>
      </c>
      <c r="BX296" s="223" t="str">
        <f t="shared" ca="1" si="525"/>
        <v>2,12133388028478-6,99310061696139i</v>
      </c>
      <c r="BY296" s="223" t="str">
        <f t="shared" ca="1" si="526"/>
        <v>7,16735400671103+1,42567535332313i</v>
      </c>
      <c r="BZ296" s="223" t="str">
        <f t="shared" ca="1" si="527"/>
        <v>-0,716286793355256+7,27258185930242i</v>
      </c>
      <c r="CA296" s="223" t="str">
        <f t="shared" ca="1" si="528"/>
        <v>-7,30777077299157+1,83347845191988E-12i</v>
      </c>
      <c r="CB296" s="223" t="str">
        <f t="shared" ca="1" si="529"/>
        <v>-0,716286793351878-7,27258185930275i</v>
      </c>
      <c r="CC296" s="223" t="str">
        <f t="shared" ca="1" si="530"/>
        <v>7,16735400671178-1,42567535331939i</v>
      </c>
      <c r="CD296" s="223" t="str">
        <f t="shared" ca="1" si="531"/>
        <v>2,12133388028868+6,9931006169602i</v>
      </c>
      <c r="CE296" s="223" t="str">
        <f t="shared" ca="1" si="532"/>
        <v>-6,75149984545173+2,79656280234417i</v>
      </c>
      <c r="CF296" s="223" t="str">
        <f t="shared" ca="1" si="533"/>
        <v>-3,44485929586315-6,44487843968333i</v>
      </c>
      <c r="CG296" s="223" t="str">
        <f t="shared" ca="1" si="534"/>
        <v>6,07618933141498-4,05997991120504i</v>
      </c>
      <c r="CH296" s="223" t="str">
        <f t="shared" ca="1" si="535"/>
        <v>4,63600070059119+5,64898319830283i</v>
      </c>
      <c r="CI296" s="223" t="str">
        <f t="shared" ca="1" si="536"/>
        <v>-5,16737426893755+5,16737426894083i</v>
      </c>
      <c r="CJ296" s="223" t="str">
        <f t="shared" ca="1" si="537"/>
        <v>-5,64898319830077-4,63600070059371i</v>
      </c>
      <c r="CK296" s="223" t="str">
        <f t="shared" ca="1" si="538"/>
        <v>4,05997991120739-6,07618933141341i</v>
      </c>
      <c r="CL296" s="223" t="str">
        <f t="shared" ca="1" si="539"/>
        <v>6,44487843968532+3,44485929585942i</v>
      </c>
      <c r="CM296" s="223" t="str">
        <f t="shared" ca="1" si="540"/>
        <v>-2,79656280234678+6,75149984545064i</v>
      </c>
      <c r="CN296" s="223" t="str">
        <f t="shared" ca="1" si="541"/>
        <v>-6,99310061696155-2,12133388028424i</v>
      </c>
      <c r="CO296" s="223" t="str">
        <f t="shared" ca="1" si="542"/>
        <v>1,42567535332258-7,16735400671114i</v>
      </c>
      <c r="CP296" s="223" t="str">
        <f t="shared" ca="1" si="543"/>
        <v>7,27258185930247+0,716286793354697i</v>
      </c>
      <c r="CQ296" s="223" t="str">
        <f t="shared" ca="1" si="544"/>
        <v>2,39569773364683E-12+7,30777077299157i</v>
      </c>
      <c r="CR296" s="223" t="str">
        <f t="shared" ca="1" si="545"/>
        <v>-7,2725818593027+0,716286793352437i</v>
      </c>
      <c r="CS296" s="223" t="str">
        <f t="shared" ca="1" si="546"/>
        <v>-1,42567535331995-7,16735400671167i</v>
      </c>
      <c r="CT296" s="223" t="str">
        <f t="shared" ca="1" si="547"/>
        <v>6,99310061696016-2,12133388028883i</v>
      </c>
      <c r="CU296" s="223" t="str">
        <f t="shared" ca="1" si="548"/>
        <v>2,79656280234468+6,75149984545151i</v>
      </c>
      <c r="CV296" s="223" t="str">
        <f t="shared" ca="1" si="549"/>
        <v>-6,44487843968306+3,44485929586364i</v>
      </c>
      <c r="CW296" s="223" t="str">
        <f t="shared" ca="1" si="550"/>
        <v>-4,05997991120551-6,07618933141467i</v>
      </c>
      <c r="CX296" s="223" t="str">
        <f t="shared" ca="1" si="551"/>
        <v>5,64898319830248-4,63600070059163i</v>
      </c>
      <c r="CY296" s="223" t="str">
        <f t="shared" ca="1" si="552"/>
        <v>5,16737426894094+5,16737426893745i</v>
      </c>
      <c r="CZ296" s="223" t="str">
        <f t="shared" ca="1" si="553"/>
        <v>-4,63600070059327+5,64898319830113i</v>
      </c>
      <c r="DA296" s="223" t="str">
        <f t="shared" ca="1" si="554"/>
        <v>-6,07618933141373-4,05997991120693i</v>
      </c>
      <c r="DB296" s="223" t="str">
        <f t="shared" ca="1" si="555"/>
        <v>3,44485929585892-6,44487843968558i</v>
      </c>
      <c r="DC296" s="223" t="str">
        <f t="shared" ca="1" si="556"/>
        <v>6,7514998454507+2,79656280234664i</v>
      </c>
      <c r="DD296" s="223" t="str">
        <f t="shared" ca="1" si="557"/>
        <v>-2,12133388029086+6,99310061695954i</v>
      </c>
      <c r="DE296" s="223" t="str">
        <f t="shared" ca="1" si="558"/>
        <v>-7,16735400671125-1,42567535332203i</v>
      </c>
      <c r="DF296" s="223" t="str">
        <f t="shared" ca="1" si="559"/>
        <v>0,716286793354137-7,27258185930253i</v>
      </c>
      <c r="DG296" s="223" t="str">
        <f t="shared" ca="1" si="560"/>
        <v>7,30777077299157-2,95791701537379E-12i</v>
      </c>
      <c r="DH296" s="223" t="str">
        <f t="shared" ca="1" si="561"/>
        <v>0,716286793352583+7,27258185930268i</v>
      </c>
      <c r="DI296" s="223" t="str">
        <f t="shared" ca="1" si="562"/>
        <v>-7,16735400671156+1,4256753533205i</v>
      </c>
      <c r="DJ296" s="223" t="str">
        <f t="shared" ca="1" si="563"/>
        <v>-2,12133388028936-6,99310061695999i</v>
      </c>
      <c r="DK296" s="223" t="str">
        <f t="shared" ca="1" si="564"/>
        <v>6,7514998454513-2,7965628023452i</v>
      </c>
      <c r="DL296" s="223" t="str">
        <f t="shared" ca="1" si="565"/>
        <v>3,44485929585755+6,44487843968632i</v>
      </c>
      <c r="DM296" s="223" t="str">
        <f t="shared" ca="1" si="566"/>
        <v>-6,07618933141459+4,05997991120563i</v>
      </c>
      <c r="DN296" s="223" t="str">
        <f t="shared" ca="1" si="567"/>
        <v>-4,63600070059206-5,64898319830212i</v>
      </c>
      <c r="DO296" s="223" t="str">
        <f t="shared" ca="1" si="568"/>
        <v>5,16737426893705-5,16737426894134i</v>
      </c>
      <c r="DP296" s="223" t="str">
        <f t="shared" ca="1" si="569"/>
        <v>5,64898319830148+4,63600070059284i</v>
      </c>
      <c r="DQ296" s="223" t="str">
        <f t="shared" ca="1" si="570"/>
        <v>-4,05997991120681+6,07618933141381i</v>
      </c>
      <c r="DR296" s="223" t="str">
        <f t="shared" ca="1" si="571"/>
        <v>-6,44487843968566-3,4448592958588i</v>
      </c>
      <c r="DS296" s="223" t="str">
        <f t="shared" ca="1" si="572"/>
        <v>2,79656280234612-6,75149984545092i</v>
      </c>
      <c r="DT296" s="223" t="str">
        <f t="shared" ca="1" si="573"/>
        <v>6,9931006169597+2,12133388029032i</v>
      </c>
      <c r="DU296" s="223" t="str">
        <f t="shared" ca="1" si="574"/>
        <v>-1,42567535332188+7,16735400671128i</v>
      </c>
      <c r="DV296" s="223" t="str">
        <f t="shared" ca="1" si="575"/>
        <v>-7,27258185930254-0,716286793353991i</v>
      </c>
      <c r="DW296" s="223" t="str">
        <f t="shared" ca="1" si="576"/>
        <v>-3,52013629710074E-12-7,30777077299157i</v>
      </c>
      <c r="DX296" s="223" t="str">
        <f t="shared" ca="1" si="577"/>
        <v>7,27258185930259-0,716286793353556i</v>
      </c>
      <c r="DY296" s="223" t="str">
        <f t="shared" ca="1" si="578"/>
        <v>1,42567535332064+7,16735400671153i</v>
      </c>
      <c r="DZ296" s="223" t="str">
        <f t="shared" ca="1" si="579"/>
        <v>-6,99310061695983+2,1213338802899i</v>
      </c>
      <c r="EA296" s="223" t="str">
        <f t="shared" ca="1" si="580"/>
        <v>-2,79656280234572-6,75149984545108i</v>
      </c>
      <c r="EB296" s="223" t="str">
        <f t="shared" ca="1" si="581"/>
        <v>6,44487843968586-3,44485929585841i</v>
      </c>
      <c r="EC296" s="223" t="str">
        <f t="shared" ca="1" si="582"/>
        <v>4,05997991120609+6,07618933141428i</v>
      </c>
      <c r="ED296" s="223" t="str">
        <f t="shared" ca="1" si="583"/>
        <v>-5,64898319830176+4,6360007005925i</v>
      </c>
      <c r="EE296" s="223" t="str">
        <f t="shared" ca="1" si="584"/>
        <v>-5,16737426893674-5,16737426894165i</v>
      </c>
      <c r="EF296" s="223" t="str">
        <f t="shared" ca="1" si="585"/>
        <v>4,63600070059272-5,64898319830158i</v>
      </c>
      <c r="EG296" s="223" t="str">
        <f t="shared" ca="1" si="586"/>
        <v>6,07618933141412+4,05997991120634i</v>
      </c>
      <c r="EH296" s="223" t="str">
        <f t="shared" ca="1" si="587"/>
        <v>-3,44485929585794+6,44487843968612i</v>
      </c>
      <c r="EI296" s="223" t="str">
        <f t="shared" ca="1" si="588"/>
        <v>-6,75149984545097-2,79656280234599i</v>
      </c>
      <c r="EJ296" s="223" t="str">
        <f t="shared" ca="1" si="589"/>
        <v>2,12133388029018-6,99310061695975i</v>
      </c>
      <c r="EK296" s="223" t="str">
        <f t="shared" ca="1" si="590"/>
        <v>7,16735400671147+1,42567535332093i</v>
      </c>
      <c r="EL296" s="223" t="str">
        <f t="shared" ca="1" si="591"/>
        <v>-0,716286793353018+7,27258185930264i</v>
      </c>
      <c r="EM296" s="223" t="str">
        <f t="shared" ca="1" si="592"/>
        <v>-7,30777077299157-3,81021924594299E-12i</v>
      </c>
      <c r="EN296" s="223"/>
      <c r="EO296" s="223"/>
      <c r="EP296" s="223"/>
    </row>
    <row r="297" spans="1:146">
      <c r="A297" s="249">
        <f t="shared" si="461"/>
        <v>3.847656250000003E-3</v>
      </c>
      <c r="B297" s="248">
        <v>197</v>
      </c>
      <c r="C297" s="247">
        <f t="shared" si="462"/>
        <v>39400</v>
      </c>
      <c r="N297" s="246">
        <f t="shared" ca="1" si="463"/>
        <v>2.654960095222112</v>
      </c>
      <c r="O297" s="223">
        <f t="shared" ca="1" si="464"/>
        <v>-7.345039904777888</v>
      </c>
      <c r="P297" s="223" t="str">
        <f t="shared" ca="1" si="465"/>
        <v>-0,899111294109039-7,28980178630291i</v>
      </c>
      <c r="Q297" s="223" t="str">
        <f t="shared" ca="1" si="466"/>
        <v>7,12491826359564-1,78469911745956i</v>
      </c>
      <c r="R297" s="223" t="str">
        <f t="shared" ca="1" si="467"/>
        <v>2,64344340488082+6,85286933831163i</v>
      </c>
      <c r="S297" s="223" t="str">
        <f t="shared" ca="1" si="468"/>
        <v>-6,47774687951071+3,46242784296927i</v>
      </c>
      <c r="T297" s="223" t="str">
        <f t="shared" ca="1" si="469"/>
        <v>-4,22933414346203-6,00519307813878i</v>
      </c>
      <c r="U297" s="223" t="str">
        <f t="shared" ca="1" si="470"/>
        <v>5,44231558322249-4,93262732176202i</v>
      </c>
      <c r="V297" s="223" t="str">
        <f t="shared" ca="1" si="471"/>
        <v>5,56172919384103+4,79758059621264i</v>
      </c>
      <c r="W297" s="223" t="str">
        <f t="shared" ca="1" si="472"/>
        <v>-4,08068553143589+6,10717748197229i</v>
      </c>
      <c r="X297" s="223" t="str">
        <f t="shared" ca="1" si="473"/>
        <v>-6,5607681361985-3,30241315795315i</v>
      </c>
      <c r="Y297" s="223" t="str">
        <f t="shared" ca="1" si="474"/>
        <v>2,47446941668071-6,91567873087605i</v>
      </c>
      <c r="Z297" s="223" t="str">
        <f t="shared" ca="1" si="475"/>
        <v>7,1665710803097+1,60930735213889i</v>
      </c>
      <c r="AA297" s="223" t="str">
        <f t="shared" ca="1" si="476"/>
        <v>-0,719939807072812+7,30967153003276i</v>
      </c>
      <c r="AB297" s="223" t="str">
        <f t="shared" ca="1" si="477"/>
        <v>-7,34282771608294+0,180256302812804i</v>
      </c>
      <c r="AC297" s="223" t="str">
        <f t="shared" ca="1" si="478"/>
        <v>-1,07774119012181-7,26554093856021i</v>
      </c>
      <c r="AD297" s="223" t="str">
        <f t="shared" ca="1" si="479"/>
        <v>7,07897366253738-1,95901584676633i</v>
      </c>
      <c r="AE297" s="223" t="str">
        <f t="shared" ca="1" si="480"/>
        <v>2,8108250816186+6,78593203350309i</v>
      </c>
      <c r="AF297" s="223" t="str">
        <f t="shared" ca="1" si="481"/>
        <v>-6,39082367032161+3,62035689092065i</v>
      </c>
      <c r="AG297" s="223" t="str">
        <f t="shared" ca="1" si="482"/>
        <v>-4,37543516274509-5,89959137054367i</v>
      </c>
      <c r="AH297" s="223" t="str">
        <f t="shared" ca="1" si="483"/>
        <v>5,31962372519739-5,06470281705616i</v>
      </c>
      <c r="AI297" s="223" t="str">
        <f t="shared" ca="1" si="484"/>
        <v>5,67779262675965+4,6596439875052i</v>
      </c>
      <c r="AJ297" s="223" t="str">
        <f t="shared" ca="1" si="485"/>
        <v>-3,9295788670342+6,20548315045153i</v>
      </c>
      <c r="AK297" s="223" t="str">
        <f t="shared" ca="1" si="486"/>
        <v>-6,63983743148396-3,14040922273581i</v>
      </c>
      <c r="AL297" s="223" t="str">
        <f t="shared" ca="1" si="487"/>
        <v>2,30400490063314-6,97432237716597i</v>
      </c>
      <c r="AM297" s="223" t="str">
        <f t="shared" ca="1" si="488"/>
        <v>7,20390702258051+1,43294620024438i</v>
      </c>
      <c r="AN297" s="223" t="str">
        <f t="shared" ca="1" si="489"/>
        <v>-0,540334655213667+7,3251382009594i</v>
      </c>
      <c r="AO297" s="223" t="str">
        <f t="shared" ca="1" si="490"/>
        <v>-7,33619248253785+0,360404025969011i</v>
      </c>
      <c r="AP297" s="223" t="str">
        <f t="shared" ca="1" si="491"/>
        <v>-1,25572189514336-7,23690360063177i</v>
      </c>
      <c r="AQ297" s="223" t="str">
        <f t="shared" ca="1" si="492"/>
        <v>7,02876495244494-2,13215253817855i</v>
      </c>
      <c r="AR297" s="223" t="str">
        <f t="shared" ca="1" si="493"/>
        <v>7,02876495244494-2,13215253817855i</v>
      </c>
      <c r="AS297" s="223" t="str">
        <f t="shared" ca="1" si="494"/>
        <v>-6,30005086792258+3,77610517125352i</v>
      </c>
      <c r="AT297" s="223" t="str">
        <f t="shared" ca="1" si="495"/>
        <v>-4,51890058349598-5,7904359697055i</v>
      </c>
      <c r="AU297" s="223" t="str">
        <f t="shared" ca="1" si="496"/>
        <v>5,19372752475581-5,19372752475266i</v>
      </c>
      <c r="AV297" s="223" t="str">
        <f t="shared" ca="1" si="497"/>
        <v>5,79043596970712+4,5189005834939i</v>
      </c>
      <c r="AW297" s="223" t="str">
        <f t="shared" ca="1" si="498"/>
        <v>-3,77610517125752+6,30005086792018i</v>
      </c>
      <c r="AX297" s="223" t="str">
        <f t="shared" ca="1" si="499"/>
        <v>-6,71490713697989-2,97651362243081i</v>
      </c>
      <c r="AY297" s="223" t="str">
        <f t="shared" ca="1" si="500"/>
        <v>2,13215253818302-7,02876495244358i</v>
      </c>
      <c r="AZ297" s="223" t="str">
        <f t="shared" ca="1" si="501"/>
        <v>7,23690360063223+1,25572189514076i</v>
      </c>
      <c r="BA297" s="223" t="str">
        <f t="shared" ca="1" si="502"/>
        <v>-0,360404025966272+7,33619248253799i</v>
      </c>
      <c r="BB297" s="223" t="str">
        <f t="shared" ca="1" si="503"/>
        <v>-7,32513820095921+0,540334655216298i</v>
      </c>
      <c r="BC297" s="223" t="str">
        <f t="shared" ca="1" si="504"/>
        <v>-1,43294620024697-7,20390702258i</v>
      </c>
      <c r="BD297" s="223" t="str">
        <f t="shared" ca="1" si="505"/>
        <v>6,97432237716741-2,30400490062881i</v>
      </c>
      <c r="BE297" s="223" t="str">
        <f t="shared" ca="1" si="506"/>
        <v>3,14040922273819+6,63983743148283i</v>
      </c>
      <c r="BF297" s="223" t="str">
        <f t="shared" ca="1" si="507"/>
        <v>-6,20548315045402+3,92957886703025i</v>
      </c>
      <c r="BG297" s="223" t="str">
        <f t="shared" ca="1" si="508"/>
        <v>-4,6596439875062-5,67779262675883i</v>
      </c>
      <c r="BH297" s="223" t="str">
        <f t="shared" ca="1" si="509"/>
        <v>5,06470281705796-5,31962372519568i</v>
      </c>
      <c r="BI297" s="223" t="str">
        <f t="shared" ca="1" si="510"/>
        <v>5,89959137054394+4,37543516274474i</v>
      </c>
      <c r="BJ297" s="223" t="str">
        <f t="shared" ca="1" si="511"/>
        <v>-3,62035689092336+6,39082367032008i</v>
      </c>
      <c r="BK297" s="223" t="str">
        <f t="shared" ca="1" si="512"/>
        <v>-6,78593203350298-2,81082508161886i</v>
      </c>
      <c r="BL297" s="223" t="str">
        <f t="shared" ca="1" si="513"/>
        <v>1,95901584677012-7,07897366253633i</v>
      </c>
      <c r="BM297" s="223" t="str">
        <f t="shared" ca="1" si="514"/>
        <v>7,26554093856019+1,07774119012199i</v>
      </c>
      <c r="BN297" s="223" t="str">
        <f t="shared" ca="1" si="515"/>
        <v>-0,180256302810219+7,34282771608301i</v>
      </c>
      <c r="BO297" s="223" t="str">
        <f t="shared" ca="1" si="516"/>
        <v>-7,30967153003287+0,719939807071802i</v>
      </c>
      <c r="BP297" s="223" t="str">
        <f t="shared" ca="1" si="517"/>
        <v>-1,60930735214065-7,1665710803093i</v>
      </c>
      <c r="BQ297" s="223" t="str">
        <f t="shared" ca="1" si="518"/>
        <v>6,91567873087659-2,47446941667921i</v>
      </c>
      <c r="BR297" s="223" t="str">
        <f t="shared" ca="1" si="519"/>
        <v>3,30241315795504+6,56076813619754i</v>
      </c>
      <c r="BS297" s="223" t="str">
        <f t="shared" ca="1" si="520"/>
        <v>-6,1071774819736+4,08068553143391i</v>
      </c>
      <c r="BT297" s="223" t="str">
        <f t="shared" ca="1" si="521"/>
        <v>-4,79758059621365-5,56172919384015i</v>
      </c>
      <c r="BU297" s="223" t="str">
        <f t="shared" ca="1" si="522"/>
        <v>4,93262732176439-5,44231558322034i</v>
      </c>
      <c r="BV297" s="223" t="str">
        <f t="shared" ca="1" si="523"/>
        <v>6,00519307813908+4,22933414346159i</v>
      </c>
      <c r="BW297" s="223" t="str">
        <f t="shared" ca="1" si="524"/>
        <v>-3,46242784297214+6,47774687950918i</v>
      </c>
      <c r="BX297" s="223" t="str">
        <f t="shared" ca="1" si="525"/>
        <v>-6,85286933831153-2,64344340488109i</v>
      </c>
      <c r="BY297" s="223" t="str">
        <f t="shared" ca="1" si="526"/>
        <v>1,78469911745637-7,12491826359644i</v>
      </c>
      <c r="BZ297" s="223" t="str">
        <f t="shared" ca="1" si="527"/>
        <v>7,28980178630282+0,899111294109825i</v>
      </c>
      <c r="CA297" s="223" t="str">
        <f t="shared" ca="1" si="528"/>
        <v>2,63827125267645E-12+7,34503990477789i</v>
      </c>
      <c r="CB297" s="223" t="str">
        <f t="shared" ca="1" si="529"/>
        <v>-7,28980178630309+0,899111294107599i</v>
      </c>
      <c r="CC297" s="223" t="str">
        <f t="shared" ca="1" si="530"/>
        <v>-1,78469911746149-7,12491826359515i</v>
      </c>
      <c r="CD297" s="223" t="str">
        <f t="shared" ca="1" si="531"/>
        <v>6,85286933831218-2,64344340487939i</v>
      </c>
      <c r="CE297" s="223" t="str">
        <f t="shared" ca="1" si="532"/>
        <v>3,46242784297017+6,47774687951023i</v>
      </c>
      <c r="CF297" s="223" t="str">
        <f t="shared" ca="1" si="533"/>
        <v>-6,00519307814013+4,22933414346011i</v>
      </c>
      <c r="CG297" s="223" t="str">
        <f t="shared" ca="1" si="534"/>
        <v>-4,93262732176305-5,44231558322157i</v>
      </c>
      <c r="CH297" s="223" t="str">
        <f t="shared" ca="1" si="535"/>
        <v>4,79758059621503-5,56172919383896i</v>
      </c>
      <c r="CI297" s="223" t="str">
        <f t="shared" ca="1" si="536"/>
        <v>6,10717748197259+4,08068553143543i</v>
      </c>
      <c r="CJ297" s="223" t="str">
        <f t="shared" ca="1" si="537"/>
        <v>-3,30241315795667+6,56076813619673i</v>
      </c>
      <c r="CK297" s="223" t="str">
        <f t="shared" ca="1" si="538"/>
        <v>-6,91567873087597-2,47446941668093i</v>
      </c>
      <c r="CL297" s="223" t="str">
        <f t="shared" ca="1" si="539"/>
        <v>1,6093073521355-7,16657108031046i</v>
      </c>
      <c r="CM297" s="223" t="str">
        <f t="shared" ca="1" si="540"/>
        <v>7,30967153003267+0,719939807073822i</v>
      </c>
      <c r="CN297" s="223" t="str">
        <f t="shared" ca="1" si="541"/>
        <v>0,180256302815494+7,34282771608287i</v>
      </c>
      <c r="CO297" s="223" t="str">
        <f t="shared" ca="1" si="542"/>
        <v>-7,26554093856048+1,07774119011998i</v>
      </c>
      <c r="CP297" s="223" t="str">
        <f t="shared" ca="1" si="543"/>
        <v>-1,95901584676817-7,07897366253688i</v>
      </c>
      <c r="CQ297" s="223" t="str">
        <f t="shared" ca="1" si="544"/>
        <v>6,78593203350384-2,8108250816168i</v>
      </c>
      <c r="CR297" s="223" t="str">
        <f t="shared" ca="1" si="545"/>
        <v>3,62035689092159+6,39082367032108i</v>
      </c>
      <c r="CS297" s="223" t="str">
        <f t="shared" ca="1" si="546"/>
        <v>-5,89959137054502+4,37543516274327i</v>
      </c>
      <c r="CT297" s="223" t="str">
        <f t="shared" ca="1" si="547"/>
        <v>-5,06470281705663-5,31962372519694i</v>
      </c>
      <c r="CU297" s="223" t="str">
        <f t="shared" ca="1" si="548"/>
        <v>4,6596439875076-5,67779262675768i</v>
      </c>
      <c r="CV297" s="223" t="str">
        <f t="shared" ca="1" si="549"/>
        <v>6,20548315045305+3,92957886703179i</v>
      </c>
      <c r="CW297" s="223" t="str">
        <f t="shared" ca="1" si="550"/>
        <v>-3,14040922273323+6,63983743148517i</v>
      </c>
      <c r="CX297" s="223" t="str">
        <f t="shared" ca="1" si="551"/>
        <v>-6,97432237716683-2,30400490063053i</v>
      </c>
      <c r="CY297" s="223" t="str">
        <f t="shared" ca="1" si="552"/>
        <v>1,43294620024159-7,20390702258106i</v>
      </c>
      <c r="CZ297" s="223" t="str">
        <f t="shared" ca="1" si="553"/>
        <v>7,32513820095905+0,540334655218323i</v>
      </c>
      <c r="DA297" s="223" t="str">
        <f t="shared" ca="1" si="554"/>
        <v>0,360404025971751+7,33619248253772i</v>
      </c>
      <c r="DB297" s="223" t="str">
        <f t="shared" ca="1" si="555"/>
        <v>-7,23690360063257+1,25572189513877i</v>
      </c>
      <c r="DC297" s="223" t="str">
        <f t="shared" ca="1" si="556"/>
        <v>-2,13215253818108-7,02876495244418i</v>
      </c>
      <c r="DD297" s="223" t="str">
        <f t="shared" ca="1" si="557"/>
        <v>6,71490713698071-2,97651362242895i</v>
      </c>
      <c r="DE297" s="223" t="str">
        <f t="shared" ca="1" si="558"/>
        <v>3,77610517125578+6,30005086792122i</v>
      </c>
      <c r="DF297" s="223" t="str">
        <f t="shared" ca="1" si="559"/>
        <v>-5,79043596970824+4,51890058349247i</v>
      </c>
      <c r="DG297" s="223" t="str">
        <f t="shared" ca="1" si="560"/>
        <v>-5,19372752475438-5,19372752475409i</v>
      </c>
      <c r="DH297" s="223" t="str">
        <f t="shared" ca="1" si="561"/>
        <v>4,51890058349742-5,79043596970438i</v>
      </c>
      <c r="DI297" s="223" t="str">
        <f t="shared" ca="1" si="562"/>
        <v>6,30005086792164+3,77610517125508i</v>
      </c>
      <c r="DJ297" s="223" t="str">
        <f t="shared" ca="1" si="563"/>
        <v>-2,97651362242858+6,71490713698087i</v>
      </c>
      <c r="DK297" s="223" t="str">
        <f t="shared" ca="1" si="564"/>
        <v>-7,02876495244441-2,1321525381803i</v>
      </c>
      <c r="DL297" s="223" t="str">
        <f t="shared" ca="1" si="565"/>
        <v>1,25572189513796-7,23690360063271i</v>
      </c>
      <c r="DM297" s="223" t="str">
        <f t="shared" ca="1" si="566"/>
        <v>7,33619248253776+0,360404025970935i</v>
      </c>
      <c r="DN297" s="223" t="str">
        <f t="shared" ca="1" si="567"/>
        <v>0,540334655219137+7,325138200959i</v>
      </c>
      <c r="DO297" s="223" t="str">
        <f t="shared" ca="1" si="568"/>
        <v>-7,20390702258091+1,43294620024239i</v>
      </c>
      <c r="DP297" s="223" t="str">
        <f t="shared" ca="1" si="569"/>
        <v>-2,30400490063131-6,97432237716658i</v>
      </c>
      <c r="DQ297" s="223" t="str">
        <f t="shared" ca="1" si="570"/>
        <v>6,63983743148464-3,14040922273434i</v>
      </c>
      <c r="DR297" s="223" t="str">
        <f t="shared" ca="1" si="571"/>
        <v>3,92957886703249+6,20548315045261i</v>
      </c>
      <c r="DS297" s="223" t="str">
        <f t="shared" ca="1" si="572"/>
        <v>-5,67779262676166+4,65964398750275i</v>
      </c>
      <c r="DT297" s="223" t="str">
        <f t="shared" ca="1" si="573"/>
        <v>-5,3196237251975-5,06470281705605i</v>
      </c>
      <c r="DU297" s="223" t="str">
        <f t="shared" ca="1" si="574"/>
        <v>4,37543516274228-5,89959137054576i</v>
      </c>
      <c r="DV297" s="223" t="str">
        <f t="shared" ca="1" si="575"/>
        <v>6,39082367032128+3,62035689092124i</v>
      </c>
      <c r="DW297" s="223" t="str">
        <f t="shared" ca="1" si="576"/>
        <v>-2,81082508161604+6,78593203350415i</v>
      </c>
      <c r="DX297" s="223" t="str">
        <f t="shared" ca="1" si="577"/>
        <v>-7,07897366253699-1,95901584676778i</v>
      </c>
      <c r="DY297" s="223" t="str">
        <f t="shared" ca="1" si="578"/>
        <v>1,07774119011917-7,26554093856061i</v>
      </c>
      <c r="DZ297" s="223" t="str">
        <f t="shared" ca="1" si="579"/>
        <v>7,34282771608288+0,180256302815094i</v>
      </c>
      <c r="EA297" s="223" t="str">
        <f t="shared" ca="1" si="580"/>
        <v>0,719939807074635+7,30967153003259i</v>
      </c>
      <c r="EB297" s="223" t="str">
        <f t="shared" ca="1" si="581"/>
        <v>-7,16657108031037+1,60930735213589i</v>
      </c>
      <c r="EC297" s="223" t="str">
        <f t="shared" ca="1" si="582"/>
        <v>-2,47446941668169-6,9156787308757i</v>
      </c>
      <c r="ED297" s="223" t="str">
        <f t="shared" ca="1" si="583"/>
        <v>6,56076813619955-3,30241315795106i</v>
      </c>
      <c r="EE297" s="223" t="str">
        <f t="shared" ca="1" si="584"/>
        <v>4,08068553143611+6,10717748197214i</v>
      </c>
      <c r="EF297" s="223" t="str">
        <f t="shared" ca="1" si="585"/>
        <v>-5,56172919384307+4,79758059621027i</v>
      </c>
      <c r="EG297" s="223" t="str">
        <f t="shared" ca="1" si="586"/>
        <v>-5,44231558322211-4,93262732176244i</v>
      </c>
      <c r="EH297" s="223" t="str">
        <f t="shared" ca="1" si="587"/>
        <v>4,22933414346524-6,00519307813652i</v>
      </c>
      <c r="EI297" s="223" t="str">
        <f t="shared" ca="1" si="588"/>
        <v>6,47774687951042+3,46242784296982i</v>
      </c>
      <c r="EJ297" s="223" t="str">
        <f t="shared" ca="1" si="589"/>
        <v>-2,64344340487824+6,85286933831262i</v>
      </c>
      <c r="EK297" s="223" t="str">
        <f t="shared" ca="1" si="590"/>
        <v>-7,12491826359525-1,7846991174611i</v>
      </c>
      <c r="EL297" s="223" t="str">
        <f t="shared" ca="1" si="591"/>
        <v>0,899111294106791-7,28980178630319i</v>
      </c>
      <c r="EM297" s="223" t="str">
        <f t="shared" ca="1" si="592"/>
        <v>7,34503990477789+2,23876673206659E-12i</v>
      </c>
      <c r="EN297" s="223"/>
      <c r="EO297" s="223"/>
      <c r="EP297" s="223"/>
    </row>
    <row r="298" spans="1:146">
      <c r="A298" s="249">
        <f t="shared" si="461"/>
        <v>3.867187500000003E-3</v>
      </c>
      <c r="B298" s="248">
        <v>198</v>
      </c>
      <c r="C298" s="247">
        <f t="shared" si="462"/>
        <v>39600</v>
      </c>
      <c r="N298" s="246">
        <f t="shared" ca="1" si="463"/>
        <v>2.6300736112476235</v>
      </c>
      <c r="O298" s="223">
        <f t="shared" ca="1" si="464"/>
        <v>-7.3699263887523765</v>
      </c>
      <c r="P298" s="223" t="str">
        <f t="shared" ca="1" si="465"/>
        <v>-1,08139279572271-7,29015806392342i</v>
      </c>
      <c r="Q298" s="223" t="str">
        <f t="shared" ca="1" si="466"/>
        <v>7,05257983277437-2,1393767031481i</v>
      </c>
      <c r="R298" s="223" t="str">
        <f t="shared" ca="1" si="467"/>
        <v>3,15104956571709+6,66233454654018i</v>
      </c>
      <c r="S298" s="223" t="str">
        <f t="shared" ca="1" si="468"/>
        <v>-6,12786983715442+4,09451172113619i</v>
      </c>
      <c r="T298" s="223" t="str">
        <f t="shared" ca="1" si="469"/>
        <v>-4,94934006293024-5,46075525152907i</v>
      </c>
      <c r="U298" s="223" t="str">
        <f t="shared" ca="1" si="470"/>
        <v>4,67543180580476-5,69703013901962i</v>
      </c>
      <c r="V298" s="223" t="str">
        <f t="shared" ca="1" si="471"/>
        <v>6,32139671722899+3,78889938095948i</v>
      </c>
      <c r="W298" s="223" t="str">
        <f t="shared" ca="1" si="472"/>
        <v>-2,82034872672575+6,80892414668317i</v>
      </c>
      <c r="X298" s="223" t="str">
        <f t="shared" ca="1" si="473"/>
        <v>-7,149058930833-1,79074603981291i</v>
      </c>
      <c r="Y298" s="223" t="str">
        <f t="shared" ca="1" si="474"/>
        <v>0,722379109064976-7,33443817878473i</v>
      </c>
      <c r="Z298" s="223" t="str">
        <f t="shared" ca="1" si="475"/>
        <v>7,36104898965248-0,361625147860132i</v>
      </c>
      <c r="AA298" s="223" t="str">
        <f t="shared" ca="1" si="476"/>
        <v>1,4378013124166+7,22831531974372i</v>
      </c>
      <c r="AB298" s="223" t="str">
        <f t="shared" ca="1" si="477"/>
        <v>-6,93911045216539+2,48285342061862i</v>
      </c>
      <c r="AC298" s="223" t="str">
        <f t="shared" ca="1" si="478"/>
        <v>-3,47415925030598-6,49969479892264i</v>
      </c>
      <c r="AD298" s="223" t="str">
        <f t="shared" ca="1" si="479"/>
        <v>5,91958038190372-4,39026002394041i</v>
      </c>
      <c r="AE298" s="223" t="str">
        <f t="shared" ca="1" si="480"/>
        <v>5,21132492633258+5,2113249263324i</v>
      </c>
      <c r="AF298" s="223" t="str">
        <f t="shared" ca="1" si="481"/>
        <v>-4,3902600239402+5,91958038190387i</v>
      </c>
      <c r="AG298" s="223" t="str">
        <f t="shared" ca="1" si="482"/>
        <v>-6,49969479892276-3,47415925030576i</v>
      </c>
      <c r="AH298" s="223" t="str">
        <f t="shared" ca="1" si="483"/>
        <v>2,48285342061833-6,9391104521655i</v>
      </c>
      <c r="AI298" s="223" t="str">
        <f t="shared" ca="1" si="484"/>
        <v>7,22831531974363+1,43780131241707i</v>
      </c>
      <c r="AJ298" s="223" t="str">
        <f t="shared" ca="1" si="485"/>
        <v>-0,361625147859929+7,36104898965249i</v>
      </c>
      <c r="AK298" s="223" t="str">
        <f t="shared" ca="1" si="486"/>
        <v>-7,33443817878449+0,722379109067472i</v>
      </c>
      <c r="AL298" s="223" t="str">
        <f t="shared" ca="1" si="487"/>
        <v>-1,79074603981032-7,14905893083365i</v>
      </c>
      <c r="AM298" s="223" t="str">
        <f t="shared" ca="1" si="488"/>
        <v>6,80892414668335-2,82034872672531i</v>
      </c>
      <c r="AN298" s="223" t="str">
        <f t="shared" ca="1" si="489"/>
        <v>3,78889938096097+6,3213967172281i</v>
      </c>
      <c r="AO298" s="223" t="str">
        <f t="shared" ca="1" si="490"/>
        <v>-5,6970301390171+4,67543180580783i</v>
      </c>
      <c r="AP298" s="223" t="str">
        <f t="shared" ca="1" si="491"/>
        <v>-5,46075525152821-4,9493400629312i</v>
      </c>
      <c r="AQ298" s="223" t="str">
        <f t="shared" ca="1" si="492"/>
        <v>4,0945117211359-6,12786983715462i</v>
      </c>
      <c r="AR298" s="223" t="str">
        <f t="shared" ca="1" si="493"/>
        <v>4,0945117211359-6,12786983715462i</v>
      </c>
      <c r="AS298" s="223" t="str">
        <f t="shared" ca="1" si="494"/>
        <v>-2,13937670315048+7,05257983277365i</v>
      </c>
      <c r="AT298" s="223" t="str">
        <f t="shared" ca="1" si="495"/>
        <v>-7,29015806392337-1,08139279572309i</v>
      </c>
      <c r="AU298" s="223" t="str">
        <f t="shared" ca="1" si="496"/>
        <v>-1,722673777839E-12-7,36992638875238i</v>
      </c>
      <c r="AV298" s="223" t="str">
        <f t="shared" ca="1" si="497"/>
        <v>7,29015806392393-1,08139279571924i</v>
      </c>
      <c r="AW298" s="223" t="str">
        <f t="shared" ca="1" si="498"/>
        <v>2,13937670314676+7,05257983277478i</v>
      </c>
      <c r="AX298" s="223" t="str">
        <f t="shared" ca="1" si="499"/>
        <v>-6,66233454653979+3,15104956571792i</v>
      </c>
      <c r="AY298" s="223" t="str">
        <f t="shared" ca="1" si="500"/>
        <v>-4,09451172113893-6,12786983715259i</v>
      </c>
      <c r="AZ298" s="223" t="str">
        <f t="shared" ca="1" si="501"/>
        <v>5,46075525153082-4,94934006292832i</v>
      </c>
      <c r="BA298" s="223" t="str">
        <f t="shared" ca="1" si="502"/>
        <v>5,69703013901935+4,67543180580509i</v>
      </c>
      <c r="BB298" s="223" t="str">
        <f t="shared" ca="1" si="503"/>
        <v>-3,78889938095801+6,32139671722987i</v>
      </c>
      <c r="BC298" s="223" t="str">
        <f t="shared" ca="1" si="504"/>
        <v>-6,80892414668186-2,8203487267289i</v>
      </c>
      <c r="BD298" s="223" t="str">
        <f t="shared" ca="1" si="505"/>
        <v>1,79074603981408-7,14905893083271i</v>
      </c>
      <c r="BE298" s="223" t="str">
        <f t="shared" ca="1" si="506"/>
        <v>7,33443817878483+0,722379109064044i</v>
      </c>
      <c r="BF298" s="223" t="str">
        <f t="shared" ca="1" si="507"/>
        <v>0,361625147863265+7,36104898965233i</v>
      </c>
      <c r="BG298" s="223" t="str">
        <f t="shared" ca="1" si="508"/>
        <v>-7,22831531974412+1,43780131241459i</v>
      </c>
      <c r="BH298" s="223" t="str">
        <f t="shared" ca="1" si="509"/>
        <v>-2,48285342061823-6,93911045216554i</v>
      </c>
      <c r="BI298" s="223" t="str">
        <f t="shared" ca="1" si="510"/>
        <v>6,49969479892183-3,4741592503075i</v>
      </c>
      <c r="BJ298" s="223" t="str">
        <f t="shared" ca="1" si="511"/>
        <v>4,39026002393768+5,91958038190575i</v>
      </c>
      <c r="BK298" s="223" t="str">
        <f t="shared" ca="1" si="512"/>
        <v>-5,21132492633325+5,21132492633173i</v>
      </c>
      <c r="BL298" s="223" t="str">
        <f t="shared" ca="1" si="513"/>
        <v>-5,91958038190446-4,39026002393941i</v>
      </c>
      <c r="BM298" s="223" t="str">
        <f t="shared" ca="1" si="514"/>
        <v>3,47415925030295-6,49969479892426i</v>
      </c>
      <c r="BN298" s="223" t="str">
        <f t="shared" ca="1" si="515"/>
        <v>6,93911045216481+2,48285342062026i</v>
      </c>
      <c r="BO298" s="223" t="str">
        <f t="shared" ca="1" si="516"/>
        <v>-1,43780131241692+7,22831531974366i</v>
      </c>
      <c r="BP298" s="223" t="str">
        <f t="shared" ca="1" si="517"/>
        <v>-7,36104898965257-0,361625147858313i</v>
      </c>
      <c r="BQ298" s="223" t="str">
        <f t="shared" ca="1" si="518"/>
        <v>-0,722379109061682-7,33443817878506i</v>
      </c>
      <c r="BR298" s="223" t="str">
        <f t="shared" ca="1" si="519"/>
        <v>7,14905893083323-1,79074603981198i</v>
      </c>
      <c r="BS298" s="223" t="str">
        <f t="shared" ca="1" si="520"/>
        <v>2,82034872672709+6,8089241466826i</v>
      </c>
      <c r="BT298" s="223" t="str">
        <f t="shared" ca="1" si="521"/>
        <v>-6,32139671722722+3,78889938096244i</v>
      </c>
      <c r="BU298" s="223" t="str">
        <f t="shared" ca="1" si="522"/>
        <v>-4,67543180580341-5,69703013902073i</v>
      </c>
      <c r="BV298" s="223" t="str">
        <f t="shared" ca="1" si="523"/>
        <v>4,94934006292976-5,4607552515295i</v>
      </c>
      <c r="BW298" s="223" t="str">
        <f t="shared" ca="1" si="524"/>
        <v>6,12786983715546+4,09451172113464i</v>
      </c>
      <c r="BX298" s="223" t="str">
        <f t="shared" ca="1" si="525"/>
        <v>-3,15104956572007+6,66233454653877i</v>
      </c>
      <c r="BY298" s="223" t="str">
        <f t="shared" ca="1" si="526"/>
        <v>-7,05257983277415-2,13937670314883i</v>
      </c>
      <c r="BZ298" s="223" t="str">
        <f t="shared" ca="1" si="527"/>
        <v>1,08139279572159-7,29015806392359i</v>
      </c>
      <c r="CA298" s="223" t="str">
        <f t="shared" ca="1" si="528"/>
        <v>7,36992638875238-3,44534755567799E-12i</v>
      </c>
      <c r="CB298" s="223" t="str">
        <f t="shared" ca="1" si="529"/>
        <v>1,08139279572095+7,29015806392368i</v>
      </c>
      <c r="CC298" s="223" t="str">
        <f t="shared" ca="1" si="530"/>
        <v>-7,05257983277422+2,13937670314861i</v>
      </c>
      <c r="CD298" s="223" t="str">
        <f t="shared" ca="1" si="531"/>
        <v>-3,15104956571948-6,66233454653905i</v>
      </c>
      <c r="CE298" s="223" t="str">
        <f t="shared" ca="1" si="532"/>
        <v>6,12786983715583-4,0945117211341i</v>
      </c>
      <c r="CF298" s="223" t="str">
        <f t="shared" ca="1" si="533"/>
        <v>4,94934006292959+5,46075525152966i</v>
      </c>
      <c r="CG298" s="223" t="str">
        <f t="shared" ca="1" si="534"/>
        <v>-4,67543180580392+5,69703013902031i</v>
      </c>
      <c r="CH298" s="223" t="str">
        <f t="shared" ca="1" si="535"/>
        <v>-6,32139671722689-3,788899380963i</v>
      </c>
      <c r="CI298" s="223" t="str">
        <f t="shared" ca="1" si="536"/>
        <v>2,82034872672731-6,80892414668252i</v>
      </c>
      <c r="CJ298" s="223" t="str">
        <f t="shared" ca="1" si="537"/>
        <v>7,14905893083317+1,79074603981221i</v>
      </c>
      <c r="CK298" s="223" t="str">
        <f t="shared" ca="1" si="538"/>
        <v>-0,722379109062329+7,334438178785i</v>
      </c>
      <c r="CL298" s="223" t="str">
        <f t="shared" ca="1" si="539"/>
        <v>-7,3610489896526+0,361625147857663i</v>
      </c>
      <c r="CM298" s="223" t="str">
        <f t="shared" ca="1" si="540"/>
        <v>-1,43780131241648-7,22831531974374i</v>
      </c>
      <c r="CN298" s="223" t="str">
        <f t="shared" ca="1" si="541"/>
        <v>6,93911045216503-2,48285342061965i</v>
      </c>
      <c r="CO298" s="223" t="str">
        <f t="shared" ca="1" si="542"/>
        <v>3,47415925030237+6,49969479892457i</v>
      </c>
      <c r="CP298" s="223" t="str">
        <f t="shared" ca="1" si="543"/>
        <v>-5,91958038190472+4,39026002393905i</v>
      </c>
      <c r="CQ298" s="223" t="str">
        <f t="shared" ca="1" si="544"/>
        <v>-5,21132492633279-5,21132492633218i</v>
      </c>
      <c r="CR298" s="223" t="str">
        <f t="shared" ca="1" si="545"/>
        <v>4,39026002393803-5,91958038190549i</v>
      </c>
      <c r="CS298" s="223" t="str">
        <f t="shared" ca="1" si="546"/>
        <v>6,49969479892161+3,47415925030789i</v>
      </c>
      <c r="CT298" s="223" t="str">
        <f t="shared" ca="1" si="547"/>
        <v>-2,48285342061844+6,93911045216546i</v>
      </c>
      <c r="CU298" s="223" t="str">
        <f t="shared" ca="1" si="548"/>
        <v>-7,228315319744-1,43780131241522i</v>
      </c>
      <c r="CV298" s="223" t="str">
        <f t="shared" ca="1" si="549"/>
        <v>0,361625147863915-7,3610489896523i</v>
      </c>
      <c r="CW298" s="223" t="str">
        <f t="shared" ca="1" si="550"/>
        <v>7,33443817878487-0,722379109063605i</v>
      </c>
      <c r="CX298" s="223" t="str">
        <f t="shared" ca="1" si="551"/>
        <v>1,79074603981345+7,14905893083286i</v>
      </c>
      <c r="CY298" s="223" t="str">
        <f t="shared" ca="1" si="552"/>
        <v>-6,80892414668203+2,82034872672849i</v>
      </c>
      <c r="CZ298" s="223" t="str">
        <f t="shared" ca="1" si="553"/>
        <v>-3,78889938095763-6,3213967172301i</v>
      </c>
      <c r="DA298" s="223" t="str">
        <f t="shared" ca="1" si="554"/>
        <v>5,6970301390195-4,6754318058049i</v>
      </c>
      <c r="DB298" s="223" t="str">
        <f t="shared" ca="1" si="555"/>
        <v>5,46075525153052+4,94934006292864i</v>
      </c>
      <c r="DC298" s="223" t="str">
        <f t="shared" ca="1" si="556"/>
        <v>-4,0945117211393+6,12786983715235i</v>
      </c>
      <c r="DD298" s="223" t="str">
        <f t="shared" ca="1" si="557"/>
        <v>-6,66233454653961-3,15104956571832i</v>
      </c>
      <c r="DE298" s="223" t="str">
        <f t="shared" ca="1" si="558"/>
        <v>2,13937670314738-7,05257983277459i</v>
      </c>
      <c r="DF298" s="223" t="str">
        <f t="shared" ca="1" si="559"/>
        <v>7,29015806392387+1,08139279571969i</v>
      </c>
      <c r="DG298" s="223" t="str">
        <f t="shared" ca="1" si="560"/>
        <v>-2,16328538854354E-12+7,36992638875238i</v>
      </c>
      <c r="DH298" s="223" t="str">
        <f t="shared" ca="1" si="561"/>
        <v>-7,2901580639234+1,08139279572286i</v>
      </c>
      <c r="DI298" s="223" t="str">
        <f t="shared" ca="1" si="562"/>
        <v>-2,13937670315006-7,05257983277378i</v>
      </c>
      <c r="DJ298" s="223" t="str">
        <f t="shared" ca="1" si="563"/>
        <v>6,66233454654146-3,1510495657144i</v>
      </c>
      <c r="DK298" s="223" t="str">
        <f t="shared" ca="1" si="564"/>
        <v>4,09451172113571+6,12786983715475i</v>
      </c>
      <c r="DL298" s="223" t="str">
        <f t="shared" ca="1" si="565"/>
        <v>-5,46075525152864+4,94934006293071i</v>
      </c>
      <c r="DM298" s="223" t="str">
        <f t="shared" ca="1" si="566"/>
        <v>-5,69703013902154-4,67543180580242i</v>
      </c>
      <c r="DN298" s="223" t="str">
        <f t="shared" ca="1" si="567"/>
        <v>3,78889938096134-6,32139671722788i</v>
      </c>
      <c r="DO298" s="223" t="str">
        <f t="shared" ca="1" si="568"/>
        <v>6,8089241466831+2,82034872672591i</v>
      </c>
      <c r="DP298" s="223" t="str">
        <f t="shared" ca="1" si="569"/>
        <v>-1,79074603981074+7,14905893083354i</v>
      </c>
      <c r="DQ298" s="223" t="str">
        <f t="shared" ca="1" si="570"/>
        <v>-7,33443817878449-0,722379109067493i</v>
      </c>
      <c r="DR298" s="223" t="str">
        <f t="shared" ca="1" si="571"/>
        <v>-0,361625147859594-7,3610489896525i</v>
      </c>
      <c r="DS298" s="223" t="str">
        <f t="shared" ca="1" si="572"/>
        <v>7,22831531974345-1,43780131241797i</v>
      </c>
      <c r="DT298" s="223" t="str">
        <f t="shared" ca="1" si="573"/>
        <v>2,48285342061476+6,93911045216678i</v>
      </c>
      <c r="DU298" s="223" t="str">
        <f t="shared" ca="1" si="574"/>
        <v>-6,49969479892366+3,47415925030408i</v>
      </c>
      <c r="DV298" s="223" t="str">
        <f t="shared" ca="1" si="575"/>
        <v>-4,39026002394027-5,91958038190382i</v>
      </c>
      <c r="DW298" s="223" t="str">
        <f t="shared" ca="1" si="576"/>
        <v>5,21132492633052-5,21132492633445i</v>
      </c>
      <c r="DX298" s="223" t="str">
        <f t="shared" ca="1" si="577"/>
        <v>5,91958038190214+4,39026002394253i</v>
      </c>
      <c r="DY298" s="223" t="str">
        <f t="shared" ca="1" si="578"/>
        <v>-3,47415925030656+6,49969479892233i</v>
      </c>
      <c r="DZ298" s="223" t="str">
        <f t="shared" ca="1" si="579"/>
        <v>-6,93911045216611-2,48285342061662i</v>
      </c>
      <c r="EA298" s="223" t="str">
        <f t="shared" ca="1" si="580"/>
        <v>1,43780131241333-7,22831531974437i</v>
      </c>
      <c r="EB298" s="223" t="str">
        <f t="shared" ca="1" si="581"/>
        <v>7,36104898965237+0,361625147862404i</v>
      </c>
      <c r="EC298" s="223" t="str">
        <f t="shared" ca="1" si="582"/>
        <v>0,722379109065528+7,33443817878468i</v>
      </c>
      <c r="ED298" s="223" t="str">
        <f t="shared" ca="1" si="583"/>
        <v>-7,14905893083239+1,79074603981533i</v>
      </c>
      <c r="EE298" s="223" t="str">
        <f t="shared" ca="1" si="584"/>
        <v>-2,82034872672292-6,80892414668434i</v>
      </c>
      <c r="EF298" s="223" t="str">
        <f t="shared" ca="1" si="585"/>
        <v>6,32139671722911-3,78889938095929i</v>
      </c>
      <c r="EG298" s="223" t="str">
        <f t="shared" ca="1" si="586"/>
        <v>4,67543180580607+5,69703013901854i</v>
      </c>
      <c r="EH298" s="223" t="str">
        <f t="shared" ca="1" si="587"/>
        <v>-4,94934006292752+5,46075525153154i</v>
      </c>
      <c r="EI298" s="223" t="str">
        <f t="shared" ca="1" si="588"/>
        <v>-6,12786983715342-4,0945117211377i</v>
      </c>
      <c r="EJ298" s="223" t="str">
        <f t="shared" ca="1" si="589"/>
        <v>3,15104956571695-6,66233454654025i</v>
      </c>
      <c r="EK298" s="223" t="str">
        <f t="shared" ca="1" si="590"/>
        <v>7,05257983277503+2,13937670314594i</v>
      </c>
      <c r="EL298" s="223" t="str">
        <f t="shared" ca="1" si="591"/>
        <v>-1,08139279572523+7,29015806392305i</v>
      </c>
      <c r="EM298" s="223" t="str">
        <f t="shared" ca="1" si="592"/>
        <v>-7,36992638875238-6,50077517049131E-13i</v>
      </c>
      <c r="EN298" s="223"/>
      <c r="EO298" s="223"/>
      <c r="EP298" s="223"/>
    </row>
    <row r="299" spans="1:146">
      <c r="A299" s="249">
        <f t="shared" si="461"/>
        <v>3.886718750000003E-3</v>
      </c>
      <c r="B299" s="248">
        <v>199</v>
      </c>
      <c r="C299" s="247">
        <f t="shared" si="462"/>
        <v>39800</v>
      </c>
      <c r="N299" s="246">
        <f t="shared" ca="1" si="463"/>
        <v>2.61229144726315</v>
      </c>
      <c r="O299" s="223">
        <f t="shared" ca="1" si="464"/>
        <v>-7.38770855273685</v>
      </c>
      <c r="P299" s="223" t="str">
        <f t="shared" ca="1" si="465"/>
        <v>-1,26301660778651-7,27894406549719i</v>
      </c>
      <c r="Q299" s="223" t="str">
        <f t="shared" ca="1" si="466"/>
        <v>6,95585314313123-2,48884405123595i</v>
      </c>
      <c r="R299" s="223" t="str">
        <f t="shared" ca="1" si="467"/>
        <v>3,64138819036421+6,42794910583907i</v>
      </c>
      <c r="S299" s="223" t="str">
        <f t="shared" ca="1" si="468"/>
        <v>-5,71077593766301+4,68671269121442i</v>
      </c>
      <c r="T299" s="223" t="str">
        <f t="shared" ca="1" si="469"/>
        <v>-5,59403827154392-4,82545059830511i</v>
      </c>
      <c r="U299" s="223" t="str">
        <f t="shared" ca="1" si="470"/>
        <v>3,79804124026168-6,33664898802614i</v>
      </c>
      <c r="V299" s="223" t="str">
        <f t="shared" ca="1" si="471"/>
        <v>6,89267887959337+2,65879963949689i</v>
      </c>
      <c r="W299" s="223" t="str">
        <f t="shared" ca="1" si="472"/>
        <v>-1,44127044051442+7,24575580443342i</v>
      </c>
      <c r="X299" s="223" t="str">
        <f t="shared" ca="1" si="473"/>
        <v>-7,38548351304286-0,18130344385363i</v>
      </c>
      <c r="Y299" s="223" t="str">
        <f t="shared" ca="1" si="474"/>
        <v>-1,08400198108089-7,30774776283322i</v>
      </c>
      <c r="Z299" s="223" t="str">
        <f t="shared" ca="1" si="475"/>
        <v>7,01483746083184-2,31738927638227i</v>
      </c>
      <c r="AA299" s="223" t="str">
        <f t="shared" ca="1" si="476"/>
        <v>3,48254170438182+6,51537726746676i</v>
      </c>
      <c r="AB299" s="223" t="str">
        <f t="shared" ca="1" si="477"/>
        <v>-5,82407364589644+4,54515168364662i</v>
      </c>
      <c r="AC299" s="223" t="str">
        <f t="shared" ca="1" si="478"/>
        <v>-5,4739309659446-4,96128183439058i</v>
      </c>
      <c r="AD299" s="223" t="str">
        <f t="shared" ca="1" si="479"/>
        <v>3,95240649213394-6,24153190980537i</v>
      </c>
      <c r="AE299" s="223" t="str">
        <f t="shared" ca="1" si="480"/>
        <v>6,82535272403212+2,82715366627435i</v>
      </c>
      <c r="AF299" s="223" t="str">
        <f t="shared" ca="1" si="481"/>
        <v>-1,61865610582203+7,20820297100923i</v>
      </c>
      <c r="AG299" s="223" t="str">
        <f t="shared" ca="1" si="482"/>
        <v>-7,37880973424167-0,362497677291321i</v>
      </c>
      <c r="AH299" s="223" t="str">
        <f t="shared" ca="1" si="483"/>
        <v>-0,904334392115179-7,33214954617122i</v>
      </c>
      <c r="AI299" s="223" t="str">
        <f t="shared" ca="1" si="484"/>
        <v>7,06959630274778-2,14453859288102i</v>
      </c>
      <c r="AJ299" s="223" t="str">
        <f t="shared" ca="1" si="485"/>
        <v>3,3215974654999+6,59888080945291i</v>
      </c>
      <c r="AK299" s="223" t="str">
        <f t="shared" ca="1" si="486"/>
        <v>-5,93386314994397+4,40085284665578i</v>
      </c>
      <c r="AL299" s="223" t="str">
        <f t="shared" ca="1" si="487"/>
        <v>-5,35052636901382-5,09412457981437i</v>
      </c>
      <c r="AM299" s="223" t="str">
        <f t="shared" ca="1" si="488"/>
        <v>4,10439096212586-6,14265516614768i</v>
      </c>
      <c r="AN299" s="223" t="str">
        <f t="shared" ca="1" si="489"/>
        <v>6,75391523120632+2,99380472139724i</v>
      </c>
      <c r="AO299" s="223" t="str">
        <f t="shared" ca="1" si="490"/>
        <v>-1,79506675321633+7,16630818564752i</v>
      </c>
      <c r="AP299" s="223" t="str">
        <f t="shared" ca="1" si="491"/>
        <v>-7,36769123636811-0,543473555682089i</v>
      </c>
      <c r="AQ299" s="223" t="str">
        <f t="shared" ca="1" si="492"/>
        <v>-0,724122065929773-7,35213471678905i</v>
      </c>
      <c r="AR299" s="223" t="str">
        <f t="shared" ca="1" si="493"/>
        <v>-0,724122065929773-7,35213471678905i</v>
      </c>
      <c r="AS299" s="223" t="str">
        <f t="shared" ca="1" si="494"/>
        <v>3,15865242049806+6,67840943239204i</v>
      </c>
      <c r="AT299" s="223" t="str">
        <f t="shared" ca="1" si="495"/>
        <v>-6,0400783167091+4,25390310047159i</v>
      </c>
      <c r="AU299" s="223" t="str">
        <f t="shared" ca="1" si="496"/>
        <v>-5,22389881506891-5,22389881507125i</v>
      </c>
      <c r="AV299" s="223" t="str">
        <f t="shared" ca="1" si="497"/>
        <v>4,25390310047412-6,04007831670732i</v>
      </c>
      <c r="AW299" s="223" t="str">
        <f t="shared" ca="1" si="498"/>
        <v>6,67840943239072+3,15865242050086i</v>
      </c>
      <c r="AX299" s="223" t="str">
        <f t="shared" ca="1" si="499"/>
        <v>-1,97039611952036+7,12009668420031i</v>
      </c>
      <c r="AY299" s="223" t="str">
        <f t="shared" ca="1" si="500"/>
        <v>-7,35213471678947-0,72412206592554i</v>
      </c>
      <c r="AZ299" s="223" t="str">
        <f t="shared" ca="1" si="501"/>
        <v>-0,543473555686331-7,3676912363678i</v>
      </c>
      <c r="BA299" s="223" t="str">
        <f t="shared" ca="1" si="502"/>
        <v>7,16630818564827-1,79506675321332i</v>
      </c>
      <c r="BB299" s="223" t="str">
        <f t="shared" ca="1" si="503"/>
        <v>2,99380472139432+6,75391523120762i</v>
      </c>
      <c r="BC299" s="223" t="str">
        <f t="shared" ca="1" si="504"/>
        <v>-6,1426551661494+4,10439096212329i</v>
      </c>
      <c r="BD299" s="223" t="str">
        <f t="shared" ca="1" si="505"/>
        <v>-5,09412457981213-5,35052636901596i</v>
      </c>
      <c r="BE299" s="223" t="str">
        <f t="shared" ca="1" si="506"/>
        <v>4,40085284665835-5,93386314994207i</v>
      </c>
      <c r="BF299" s="223" t="str">
        <f t="shared" ca="1" si="507"/>
        <v>6,59888080945482+3,32159746549609i</v>
      </c>
      <c r="BG299" s="223" t="str">
        <f t="shared" ca="1" si="508"/>
        <v>-2,14453859287986+7,06959630274813i</v>
      </c>
      <c r="BH299" s="223" t="str">
        <f t="shared" ca="1" si="509"/>
        <v>-7,33214954617147-0,904334392113147i</v>
      </c>
      <c r="BI299" s="223" t="str">
        <f t="shared" ca="1" si="510"/>
        <v>-0,36249767729494-7,37880973424149i</v>
      </c>
      <c r="BJ299" s="223" t="str">
        <f t="shared" ca="1" si="511"/>
        <v>7,20820297100991-1,618656105819i</v>
      </c>
      <c r="BK299" s="223" t="str">
        <f t="shared" ca="1" si="512"/>
        <v>2,82715366627217+6,82535272403302i</v>
      </c>
      <c r="BL299" s="223" t="str">
        <f t="shared" ca="1" si="513"/>
        <v>-6,24153190980629+3,95240649213248i</v>
      </c>
      <c r="BM299" s="223" t="str">
        <f t="shared" ca="1" si="514"/>
        <v>-4,96128183438992-5,4739309659452i</v>
      </c>
      <c r="BN299" s="223" t="str">
        <f t="shared" ca="1" si="515"/>
        <v>4,54515168364625-5,82407364589674i</v>
      </c>
      <c r="BO299" s="223" t="str">
        <f t="shared" ca="1" si="516"/>
        <v>6,51537726746738+3,48254170438066i</v>
      </c>
      <c r="BP299" s="223" t="str">
        <f t="shared" ca="1" si="517"/>
        <v>-2,31738927638047+7,01483746083243i</v>
      </c>
      <c r="BQ299" s="223" t="str">
        <f t="shared" ca="1" si="518"/>
        <v>-7,30774776283365-1,08400198107798i</v>
      </c>
      <c r="BR299" s="223" t="str">
        <f t="shared" ca="1" si="519"/>
        <v>-0,181303443849644-7,38548351304297i</v>
      </c>
      <c r="BS299" s="223" t="str">
        <f t="shared" ca="1" si="520"/>
        <v>7,24575580443385-1,44127044051221i</v>
      </c>
      <c r="BT299" s="223" t="str">
        <f t="shared" ca="1" si="521"/>
        <v>2,65879963949537+6,89267887959395i</v>
      </c>
      <c r="BU299" s="223" t="str">
        <f t="shared" ca="1" si="522"/>
        <v>-6,33664898802665+3,79804124026082i</v>
      </c>
      <c r="BV299" s="223" t="str">
        <f t="shared" ca="1" si="523"/>
        <v>-4,82545059830481-5,59403827154418i</v>
      </c>
      <c r="BW299" s="223" t="str">
        <f t="shared" ca="1" si="524"/>
        <v>4,68671269121394-5,71077593766341i</v>
      </c>
      <c r="BX299" s="223" t="str">
        <f t="shared" ca="1" si="525"/>
        <v>6,42794910583968+3,64138819036313i</v>
      </c>
      <c r="BY299" s="223" t="str">
        <f t="shared" ca="1" si="526"/>
        <v>-2,48884405123377+6,95585314313201i</v>
      </c>
      <c r="BZ299" s="223" t="str">
        <f t="shared" ca="1" si="527"/>
        <v>-7,27894406549778-1,26301660778307i</v>
      </c>
      <c r="CA299" s="223" t="str">
        <f t="shared" ca="1" si="528"/>
        <v>3,30524346591278E-12-7,38770855273685i</v>
      </c>
      <c r="CB299" s="223" t="str">
        <f t="shared" ca="1" si="529"/>
        <v>7,27894406549755-1,26301660778442i</v>
      </c>
      <c r="CC299" s="223" t="str">
        <f t="shared" ca="1" si="530"/>
        <v>2,48884405123466+6,95585314313169i</v>
      </c>
      <c r="CD299" s="223" t="str">
        <f t="shared" ca="1" si="531"/>
        <v>-6,42794910583921+3,64138819036395i</v>
      </c>
      <c r="CE299" s="223" t="str">
        <f t="shared" ca="1" si="532"/>
        <v>-4,68671269121499-5,71077593766254i</v>
      </c>
      <c r="CF299" s="223" t="str">
        <f t="shared" ca="1" si="533"/>
        <v>4,82545059830409-5,5940382715448i</v>
      </c>
      <c r="CG299" s="223" t="str">
        <f t="shared" ca="1" si="534"/>
        <v>6,33664898802714+3,79804124026001i</v>
      </c>
      <c r="CH299" s="223" t="str">
        <f t="shared" ca="1" si="535"/>
        <v>-2,65879963949448+6,89267887959429i</v>
      </c>
      <c r="CI299" s="223" t="str">
        <f t="shared" ca="1" si="536"/>
        <v>-7,24575580443265-1,44127044051828i</v>
      </c>
      <c r="CJ299" s="223" t="str">
        <f t="shared" ca="1" si="537"/>
        <v>0,181303443856252-7,38548351304281i</v>
      </c>
      <c r="CK299" s="223" t="str">
        <f t="shared" ca="1" si="538"/>
        <v>7,30774776283345-1,08400198107934i</v>
      </c>
      <c r="CL299" s="223" t="str">
        <f t="shared" ca="1" si="539"/>
        <v>2,31738927638137+7,01483746083214i</v>
      </c>
      <c r="CM299" s="223" t="str">
        <f t="shared" ca="1" si="540"/>
        <v>-6,51537726746693+3,48254170438149i</v>
      </c>
      <c r="CN299" s="223" t="str">
        <f t="shared" ca="1" si="541"/>
        <v>-4,54515168364715-5,82407364589602i</v>
      </c>
      <c r="CO299" s="223" t="str">
        <f t="shared" ca="1" si="542"/>
        <v>4,96128183438906-5,47393096594598i</v>
      </c>
      <c r="CP299" s="223" t="str">
        <f t="shared" ca="1" si="543"/>
        <v>6,2415319098068+3,95240649213168i</v>
      </c>
      <c r="CQ299" s="223" t="str">
        <f t="shared" ca="1" si="544"/>
        <v>-2,82715366627091+6,82535272403355i</v>
      </c>
      <c r="CR299" s="223" t="str">
        <f t="shared" ca="1" si="545"/>
        <v>-7,2082029710085-1,61865610582525i</v>
      </c>
      <c r="CS299" s="223" t="str">
        <f t="shared" ca="1" si="546"/>
        <v>0,362497677293574-7,37880973424156i</v>
      </c>
      <c r="CT299" s="223" t="str">
        <f t="shared" ca="1" si="547"/>
        <v>7,33214954617133-0,904334392114299i</v>
      </c>
      <c r="CU299" s="223" t="str">
        <f t="shared" ca="1" si="548"/>
        <v>2,14453859288076+7,06959630274786i</v>
      </c>
      <c r="CV299" s="223" t="str">
        <f t="shared" ca="1" si="549"/>
        <v>-6,5988808094544+3,32159746549694i</v>
      </c>
      <c r="CW299" s="223" t="str">
        <f t="shared" ca="1" si="550"/>
        <v>-4,40085284665928-5,93386314994137i</v>
      </c>
      <c r="CX299" s="223" t="str">
        <f t="shared" ca="1" si="551"/>
        <v>5,09412457981129-5,35052636901676i</v>
      </c>
      <c r="CY299" s="223" t="str">
        <f t="shared" ca="1" si="552"/>
        <v>6,14265516614992+4,1043909621225i</v>
      </c>
      <c r="CZ299" s="223" t="str">
        <f t="shared" ca="1" si="553"/>
        <v>-2,99380472140017+6,75391523120503i</v>
      </c>
      <c r="DA299" s="223" t="str">
        <f t="shared" ca="1" si="554"/>
        <v>-7,16630818564671-1,79506675321953i</v>
      </c>
      <c r="DB299" s="223" t="str">
        <f t="shared" ca="1" si="555"/>
        <v>0,543473555685176-7,36769123636789i</v>
      </c>
      <c r="DC299" s="223" t="str">
        <f t="shared" ca="1" si="556"/>
        <v>7,35213471678936-0,724122065926692i</v>
      </c>
      <c r="DD299" s="223" t="str">
        <f t="shared" ca="1" si="557"/>
        <v>1,97039611952127+7,12009668420006i</v>
      </c>
      <c r="DE299" s="223" t="str">
        <f t="shared" ca="1" si="558"/>
        <v>-6,67840943239013+3,15865242050209i</v>
      </c>
      <c r="DF299" s="223" t="str">
        <f t="shared" ca="1" si="559"/>
        <v>-4,25390310047506-6,04007831670665i</v>
      </c>
      <c r="DG299" s="223" t="str">
        <f t="shared" ca="1" si="560"/>
        <v>5,22389881506825-5,22389881507192i</v>
      </c>
      <c r="DH299" s="223" t="str">
        <f t="shared" ca="1" si="561"/>
        <v>6,04007831670553+4,25390310047665i</v>
      </c>
      <c r="DI299" s="223" t="str">
        <f t="shared" ca="1" si="562"/>
        <v>-3,15865242050385+6,6784094323893i</v>
      </c>
      <c r="DJ299" s="223" t="str">
        <f t="shared" ca="1" si="563"/>
        <v>-7,12009668419943-1,97039611952354i</v>
      </c>
      <c r="DK299" s="223" t="str">
        <f t="shared" ca="1" si="564"/>
        <v>0,72412206592862-7,35213471678916i</v>
      </c>
      <c r="DL299" s="223" t="str">
        <f t="shared" ca="1" si="565"/>
        <v>7,36769123636803-0,543473555683244i</v>
      </c>
      <c r="DM299" s="223" t="str">
        <f t="shared" ca="1" si="566"/>
        <v>1,79506675321724+7,16630818564729i</v>
      </c>
      <c r="DN299" s="223" t="str">
        <f t="shared" ca="1" si="567"/>
        <v>-6,75391523120581+2,9938047213984i</v>
      </c>
      <c r="DO299" s="223" t="str">
        <f t="shared" ca="1" si="568"/>
        <v>-4,10439096212682-6,14265516614703i</v>
      </c>
      <c r="DP299" s="223" t="str">
        <f t="shared" ca="1" si="569"/>
        <v>5,35052636901317-5,09412457981506i</v>
      </c>
      <c r="DQ299" s="223" t="str">
        <f t="shared" ca="1" si="570"/>
        <v>5,93386314993997+4,40085284666117i</v>
      </c>
      <c r="DR299" s="223" t="str">
        <f t="shared" ca="1" si="571"/>
        <v>-3,32159746549867+6,59888080945353i</v>
      </c>
      <c r="DS299" s="223" t="str">
        <f t="shared" ca="1" si="572"/>
        <v>-7,0695963027473-2,14453859288262i</v>
      </c>
      <c r="DT299" s="223" t="str">
        <f t="shared" ca="1" si="573"/>
        <v>0,90433439211622-7,3321495461711i</v>
      </c>
      <c r="DU299" s="223" t="str">
        <f t="shared" ca="1" si="574"/>
        <v>7,37880973424165-0,36249767729164i</v>
      </c>
      <c r="DV299" s="223" t="str">
        <f t="shared" ca="1" si="575"/>
        <v>1,61865610582296+7,20820297100902i</v>
      </c>
      <c r="DW299" s="223" t="str">
        <f t="shared" ca="1" si="576"/>
        <v>-6,82535272403156+2,82715366627571i</v>
      </c>
      <c r="DX299" s="223" t="str">
        <f t="shared" ca="1" si="577"/>
        <v>-3,95240649213643-6,2415319098038i</v>
      </c>
      <c r="DY299" s="223" t="str">
        <f t="shared" ca="1" si="578"/>
        <v>5,47393096594728-4,96128183438763i</v>
      </c>
      <c r="DZ299" s="223" t="str">
        <f t="shared" ca="1" si="579"/>
        <v>5,82407364589483+4,54515168364868i</v>
      </c>
      <c r="EA299" s="223" t="str">
        <f t="shared" ca="1" si="580"/>
        <v>-3,48254170438357+6,51537726746582i</v>
      </c>
      <c r="EB299" s="223" t="str">
        <f t="shared" ca="1" si="581"/>
        <v>-7,0148374608314-2,31738927638361i</v>
      </c>
      <c r="EC299" s="223" t="str">
        <f t="shared" ca="1" si="582"/>
        <v>1,08400198108166-7,3077477628331i</v>
      </c>
      <c r="ED299" s="223" t="str">
        <f t="shared" ca="1" si="583"/>
        <v>7,38548351304285-0,181303443854316i</v>
      </c>
      <c r="EE299" s="223" t="str">
        <f t="shared" ca="1" si="584"/>
        <v>1,44127044051638+7,24575580443303i</v>
      </c>
      <c r="EF299" s="223" t="str">
        <f t="shared" ca="1" si="585"/>
        <v>-6,89267887959242+2,65879963949933i</v>
      </c>
      <c r="EG299" s="223" t="str">
        <f t="shared" ca="1" si="586"/>
        <v>-3,79804124026447-6,33664898802447i</v>
      </c>
      <c r="EH299" s="223" t="str">
        <f t="shared" ca="1" si="587"/>
        <v>5,59403827154634-4,82545059830231i</v>
      </c>
      <c r="EI299" s="223" t="str">
        <f t="shared" ca="1" si="588"/>
        <v>5,71077593766158+4,68671269121617i</v>
      </c>
      <c r="EJ299" s="223" t="str">
        <f t="shared" ca="1" si="589"/>
        <v>-3,64138819036564+6,42794910583826i</v>
      </c>
      <c r="EK299" s="223" t="str">
        <f t="shared" ca="1" si="590"/>
        <v>-6,95585314313104-2,48884405123648i</v>
      </c>
      <c r="EL299" s="223" t="str">
        <f t="shared" ca="1" si="591"/>
        <v>1,26301660778633-7,27894406549722i</v>
      </c>
      <c r="EM299" s="223" t="str">
        <f t="shared" ca="1" si="592"/>
        <v>7,38770855273685-9,4848007850074E-13i</v>
      </c>
      <c r="EN299" s="223"/>
      <c r="EO299" s="223"/>
      <c r="EP299" s="223"/>
    </row>
    <row r="300" spans="1:146">
      <c r="A300" s="249">
        <f t="shared" si="461"/>
        <v>3.9062500000000026E-3</v>
      </c>
      <c r="B300" s="248">
        <v>200</v>
      </c>
      <c r="C300" s="247">
        <f t="shared" si="462"/>
        <v>40000</v>
      </c>
      <c r="N300" s="246">
        <f t="shared" ca="1" si="463"/>
        <v>2.5989601477823951</v>
      </c>
      <c r="O300" s="223">
        <f t="shared" ca="1" si="464"/>
        <v>-7.4010398522176049</v>
      </c>
      <c r="P300" s="223" t="str">
        <f t="shared" ca="1" si="465"/>
        <v>-1,44387124802332-7,25883094673273i</v>
      </c>
      <c r="Q300" s="223" t="str">
        <f t="shared" ca="1" si="466"/>
        <v>6,83766923876421-2,83225533371743i</v>
      </c>
      <c r="R300" s="223" t="str">
        <f t="shared" ca="1" si="467"/>
        <v>4,11179743528416+6,15373973655888i</v>
      </c>
      <c r="S300" s="223" t="str">
        <f t="shared" ca="1" si="468"/>
        <v>-5,23332546733499+5,23332546733492i</v>
      </c>
      <c r="T300" s="223" t="str">
        <f t="shared" ca="1" si="469"/>
        <v>-6,15373973655923-4,11179743528365i</v>
      </c>
      <c r="U300" s="223" t="str">
        <f t="shared" ca="1" si="470"/>
        <v>2,83225533371753-6,83766923876417i</v>
      </c>
      <c r="V300" s="223" t="str">
        <f t="shared" ca="1" si="471"/>
        <v>7,25883094673278+1,44387124802306i</v>
      </c>
      <c r="W300" s="223" t="str">
        <f t="shared" ca="1" si="472"/>
        <v>-1,03362429995701E-13+7,4010398522176i</v>
      </c>
      <c r="X300" s="223" t="str">
        <f t="shared" ca="1" si="473"/>
        <v>-7,25883094673268+1,44387124802357i</v>
      </c>
      <c r="Y300" s="223" t="str">
        <f t="shared" ca="1" si="474"/>
        <v>-2,83225533371732-6,83766923876426i</v>
      </c>
      <c r="Z300" s="223" t="str">
        <f t="shared" ca="1" si="475"/>
        <v>6,15373973655895-4,11179743528407i</v>
      </c>
      <c r="AA300" s="223" t="str">
        <f t="shared" ca="1" si="476"/>
        <v>5,23332546733482+5,23332546733508i</v>
      </c>
      <c r="AB300" s="223" t="str">
        <f t="shared" ca="1" si="477"/>
        <v>-4,11179743528375+6,15373973655915i</v>
      </c>
      <c r="AC300" s="223" t="str">
        <f t="shared" ca="1" si="478"/>
        <v>-6,83766923876414-2,83225533371761i</v>
      </c>
      <c r="AD300" s="223" t="str">
        <f t="shared" ca="1" si="479"/>
        <v>1,44387124802315-7,25883094673276i</v>
      </c>
      <c r="AE300" s="223" t="str">
        <f t="shared" ca="1" si="480"/>
        <v>7,4010398522176+2,06724859991402E-13i</v>
      </c>
      <c r="AF300" s="223" t="str">
        <f t="shared" ca="1" si="481"/>
        <v>1,44387124802347+7,2588309467327i</v>
      </c>
      <c r="AG300" s="223" t="str">
        <f t="shared" ca="1" si="482"/>
        <v>-6,8376692387643+2,83225533371722i</v>
      </c>
      <c r="AH300" s="223" t="str">
        <f t="shared" ca="1" si="483"/>
        <v>-4,11179743528398-6,153739736559i</v>
      </c>
      <c r="AI300" s="223" t="str">
        <f t="shared" ca="1" si="484"/>
        <v>5,23332546733516-5,23332546733475i</v>
      </c>
      <c r="AJ300" s="223" t="str">
        <f t="shared" ca="1" si="485"/>
        <v>6,15373973655869+4,11179743528446i</v>
      </c>
      <c r="AK300" s="223" t="str">
        <f t="shared" ca="1" si="486"/>
        <v>-2,83225533371843+6,8376692387638i</v>
      </c>
      <c r="AL300" s="223" t="str">
        <f t="shared" ca="1" si="487"/>
        <v>-7,25883094673244-1,44387124802475i</v>
      </c>
      <c r="AM300" s="223" t="str">
        <f t="shared" ca="1" si="488"/>
        <v>1,83512627016573E-12-7,4010398522176i</v>
      </c>
      <c r="AN300" s="223" t="str">
        <f t="shared" ca="1" si="489"/>
        <v>7,25883094673316-1,44387124802115i</v>
      </c>
      <c r="AO300" s="223" t="str">
        <f t="shared" ca="1" si="490"/>
        <v>2,83225533371504+6,8376692387652i</v>
      </c>
      <c r="AP300" s="223" t="str">
        <f t="shared" ca="1" si="491"/>
        <v>-6,15373973656066+4,11179743528149i</v>
      </c>
      <c r="AQ300" s="223" t="str">
        <f t="shared" ca="1" si="492"/>
        <v>-5,23332546733263-5,23332546733727i</v>
      </c>
      <c r="AR300" s="223" t="str">
        <f t="shared" ca="1" si="493"/>
        <v>-5,23332546733263-5,23332546733727i</v>
      </c>
      <c r="AS300" s="223" t="str">
        <f t="shared" ca="1" si="494"/>
        <v>6,83766923876547+2,83225533371439i</v>
      </c>
      <c r="AT300" s="223" t="str">
        <f t="shared" ca="1" si="495"/>
        <v>-1,44387124802046+7,25883094673329i</v>
      </c>
      <c r="AU300" s="223" t="str">
        <f t="shared" ca="1" si="496"/>
        <v>-7,4010398522176+2,53145313829316E-12i</v>
      </c>
      <c r="AV300" s="223" t="str">
        <f t="shared" ca="1" si="497"/>
        <v>-1,44387124802543-7,25883094673231i</v>
      </c>
      <c r="AW300" s="223" t="str">
        <f t="shared" ca="1" si="498"/>
        <v>6,83766923876353-2,83225533371907i</v>
      </c>
      <c r="AX300" s="223" t="str">
        <f t="shared" ca="1" si="499"/>
        <v>4,11179743528504+6,1537397365583i</v>
      </c>
      <c r="AY300" s="223" t="str">
        <f t="shared" ca="1" si="500"/>
        <v>-5,23332546733426+5,23332546733564i</v>
      </c>
      <c r="AZ300" s="223" t="str">
        <f t="shared" ca="1" si="501"/>
        <v>-6,15373973655939-4,11179743528341i</v>
      </c>
      <c r="BA300" s="223" t="str">
        <f t="shared" ca="1" si="502"/>
        <v>2,83225533371726-6,83766923876428i</v>
      </c>
      <c r="BB300" s="223" t="str">
        <f t="shared" ca="1" si="503"/>
        <v>7,25883094673269+1,44387124802351i</v>
      </c>
      <c r="BC300" s="223" t="str">
        <f t="shared" ca="1" si="504"/>
        <v>-5,69399701019146E-13+7,4010398522176i</v>
      </c>
      <c r="BD300" s="223" t="str">
        <f t="shared" ca="1" si="505"/>
        <v>-7,25883094673292+1,44387124802239i</v>
      </c>
      <c r="BE300" s="223" t="str">
        <f t="shared" ca="1" si="506"/>
        <v>-2,83225533371621-6,83766923876472i</v>
      </c>
      <c r="BF300" s="223" t="str">
        <f t="shared" ca="1" si="507"/>
        <v>6,15373973656002-4,11179743528246i</v>
      </c>
      <c r="BG300" s="223" t="str">
        <f t="shared" ca="1" si="508"/>
        <v>5,23332546733345+5,23332546733645i</v>
      </c>
      <c r="BH300" s="223" t="str">
        <f t="shared" ca="1" si="509"/>
        <v>-4,11179743528598+6,15373973655767i</v>
      </c>
      <c r="BI300" s="223" t="str">
        <f t="shared" ca="1" si="510"/>
        <v>-6,83766923876309-2,83225533372012i</v>
      </c>
      <c r="BJ300" s="223" t="str">
        <f t="shared" ca="1" si="511"/>
        <v>1,44387124802655-7,25883094673209i</v>
      </c>
      <c r="BK300" s="223" t="str">
        <f t="shared" ca="1" si="512"/>
        <v>7,4010398522176+3,67025254033145E-12i</v>
      </c>
      <c r="BL300" s="223" t="str">
        <f t="shared" ca="1" si="513"/>
        <v>1,44387124802657+7,25883094673208i</v>
      </c>
      <c r="BM300" s="223" t="str">
        <f t="shared" ca="1" si="514"/>
        <v>-6,83766923876309+2,83225533372015i</v>
      </c>
      <c r="BN300" s="223" t="str">
        <f t="shared" ca="1" si="515"/>
        <v>-4,111797435286-6,15373973655765i</v>
      </c>
      <c r="BO300" s="223" t="str">
        <f t="shared" ca="1" si="516"/>
        <v>5,23332546733344-5,23332546733647i</v>
      </c>
      <c r="BP300" s="223" t="str">
        <f t="shared" ca="1" si="517"/>
        <v>6,15373973656003+4,11179743528244i</v>
      </c>
      <c r="BQ300" s="223" t="str">
        <f t="shared" ca="1" si="518"/>
        <v>-2,83225533371619+6,83766923876472i</v>
      </c>
      <c r="BR300" s="223" t="str">
        <f t="shared" ca="1" si="519"/>
        <v>-7,25883094673292-1,44387124802237i</v>
      </c>
      <c r="BS300" s="223" t="str">
        <f t="shared" ca="1" si="520"/>
        <v>-5,9115176604615E-13-7,4010398522176i</v>
      </c>
      <c r="BT300" s="223" t="str">
        <f t="shared" ca="1" si="521"/>
        <v>7,25883094673269-1,44387124802353i</v>
      </c>
      <c r="BU300" s="223" t="str">
        <f t="shared" ca="1" si="522"/>
        <v>2,83225533371728+6,83766923876427i</v>
      </c>
      <c r="BV300" s="223" t="str">
        <f t="shared" ca="1" si="523"/>
        <v>-6,15373973655938+4,11179743528342i</v>
      </c>
      <c r="BW300" s="223" t="str">
        <f t="shared" ca="1" si="524"/>
        <v>-5,23332546733427-5,23332546733563i</v>
      </c>
      <c r="BX300" s="223" t="str">
        <f t="shared" ca="1" si="525"/>
        <v>4,11179743528502-6,15373973655831i</v>
      </c>
      <c r="BY300" s="223" t="str">
        <f t="shared" ca="1" si="526"/>
        <v>6,83766923876354+2,83225533371905i</v>
      </c>
      <c r="BZ300" s="223" t="str">
        <f t="shared" ca="1" si="527"/>
        <v>-1,44387124802541+7,25883094673231i</v>
      </c>
      <c r="CA300" s="223" t="str">
        <f t="shared" ca="1" si="528"/>
        <v>-7,4010398522176-2,50970107326616E-12i</v>
      </c>
      <c r="CB300" s="223" t="str">
        <f t="shared" ca="1" si="529"/>
        <v>-1,44387124802049-7,25883094673329i</v>
      </c>
      <c r="CC300" s="223" t="str">
        <f t="shared" ca="1" si="530"/>
        <v>6,83766923876546-2,83225533371442i</v>
      </c>
      <c r="CD300" s="223" t="str">
        <f t="shared" ca="1" si="531"/>
        <v>4,11179743528085+6,1537397365611i</v>
      </c>
      <c r="CE300" s="223" t="str">
        <f t="shared" ca="1" si="532"/>
        <v>-5,23332546733247+5,23332546733743i</v>
      </c>
      <c r="CF300" s="223" t="str">
        <f t="shared" ca="1" si="533"/>
        <v>-6,1537397365608-4,1117974352813i</v>
      </c>
      <c r="CG300" s="223" t="str">
        <f t="shared" ca="1" si="534"/>
        <v>2,83225533371492-6,83766923876525i</v>
      </c>
      <c r="CH300" s="223" t="str">
        <f t="shared" ca="1" si="535"/>
        <v>7,25883094673318+1,44387124802103i</v>
      </c>
      <c r="CI300" s="223" t="str">
        <f t="shared" ca="1" si="536"/>
        <v>1,96205343727401E-12+7,4010398522176i</v>
      </c>
      <c r="CJ300" s="223" t="str">
        <f t="shared" ca="1" si="537"/>
        <v>-7,25883094673242+1,44387124802488i</v>
      </c>
      <c r="CK300" s="223" t="str">
        <f t="shared" ca="1" si="538"/>
        <v>-2,83225533371855-6,83766923876375i</v>
      </c>
      <c r="CL300" s="223" t="str">
        <f t="shared" ca="1" si="539"/>
        <v>6,15373973655861-4,11179743528456i</v>
      </c>
      <c r="CM300" s="223" t="str">
        <f t="shared" ca="1" si="540"/>
        <v>5,23332546733524+5,23332546733466i</v>
      </c>
      <c r="CN300" s="223" t="str">
        <f t="shared" ca="1" si="541"/>
        <v>-4,11179743528388+6,15373973655907i</v>
      </c>
      <c r="CO300" s="223" t="str">
        <f t="shared" ca="1" si="542"/>
        <v>-6,83766923876406-2,83225533371778i</v>
      </c>
      <c r="CP300" s="223" t="str">
        <f t="shared" ca="1" si="543"/>
        <v>1,44387124802407-7,25883094673258i</v>
      </c>
      <c r="CQ300" s="223" t="str">
        <f t="shared" ca="1" si="544"/>
        <v>7,4010398522176+1,13879940203829E-12i</v>
      </c>
      <c r="CR300" s="223" t="str">
        <f t="shared" ca="1" si="545"/>
        <v>1,44387124802183+7,25883094673303i</v>
      </c>
      <c r="CS300" s="223" t="str">
        <f t="shared" ca="1" si="546"/>
        <v>-6,83766923876494+2,83225533371568i</v>
      </c>
      <c r="CT300" s="223" t="str">
        <f t="shared" ca="1" si="547"/>
        <v>-4,11179743528199-6,15373973656034i</v>
      </c>
      <c r="CU300" s="223" t="str">
        <f t="shared" ca="1" si="548"/>
        <v>5,23332546733685-5,23332546733305i</v>
      </c>
      <c r="CV300" s="223" t="str">
        <f t="shared" ca="1" si="549"/>
        <v>6,15373973655735+4,11179743528646i</v>
      </c>
      <c r="CW300" s="223" t="str">
        <f t="shared" ca="1" si="550"/>
        <v>-2,83225533372065+6,83766923876288i</v>
      </c>
      <c r="CX300" s="223" t="str">
        <f t="shared" ca="1" si="551"/>
        <v>-7,25883094673198-1,44387124802711i</v>
      </c>
      <c r="CY300" s="223" t="str">
        <f t="shared" ca="1" si="552"/>
        <v>-3,33295510850188E-12-7,4010398522176i</v>
      </c>
      <c r="CZ300" s="223" t="str">
        <f t="shared" ca="1" si="553"/>
        <v>7,25883094673215-1,44387124802622i</v>
      </c>
      <c r="DA300" s="223" t="str">
        <f t="shared" ca="1" si="554"/>
        <v>2,83225533371981+6,83766923876323i</v>
      </c>
      <c r="DB300" s="223" t="str">
        <f t="shared" ca="1" si="555"/>
        <v>-6,15373973655785+4,1117974352857i</v>
      </c>
      <c r="DC300" s="223" t="str">
        <f t="shared" ca="1" si="556"/>
        <v>-5,23332546733621-5,23332546733369i</v>
      </c>
      <c r="DD300" s="223" t="str">
        <f t="shared" ca="1" si="557"/>
        <v>4,11179743528274-6,15373973655983i</v>
      </c>
      <c r="DE300" s="223" t="str">
        <f t="shared" ca="1" si="558"/>
        <v>6,83766923876459+2,83225533371652i</v>
      </c>
      <c r="DF300" s="223" t="str">
        <f t="shared" ca="1" si="559"/>
        <v>-1,44387124802272+7,25883094673285i</v>
      </c>
      <c r="DG300" s="223" t="str">
        <f t="shared" ca="1" si="560"/>
        <v>-7,4010398522176+2,32102269189573E-13i</v>
      </c>
      <c r="DH300" s="223" t="str">
        <f t="shared" ca="1" si="561"/>
        <v>-1,44387124802318-7,25883094673276i</v>
      </c>
      <c r="DI300" s="223" t="str">
        <f t="shared" ca="1" si="562"/>
        <v>6,83766923876441-2,83225533371695i</v>
      </c>
      <c r="DJ300" s="223" t="str">
        <f t="shared" ca="1" si="563"/>
        <v>4,11179743528313+6,15373973655957i</v>
      </c>
      <c r="DK300" s="223" t="str">
        <f t="shared" ca="1" si="564"/>
        <v>-5,23332546733588+5,23332546733402i</v>
      </c>
      <c r="DL300" s="223" t="str">
        <f t="shared" ca="1" si="565"/>
        <v>-6,15373973655811-4,11179743528532i</v>
      </c>
      <c r="DM300" s="223" t="str">
        <f t="shared" ca="1" si="566"/>
        <v>2,83225533371938-6,8376692387634i</v>
      </c>
      <c r="DN300" s="223" t="str">
        <f t="shared" ca="1" si="567"/>
        <v>7,25883094673224+1,44387124802576i</v>
      </c>
      <c r="DO300" s="223" t="str">
        <f t="shared" ca="1" si="568"/>
        <v>-2,86875057012274E-12+7,4010398522176i</v>
      </c>
      <c r="DP300" s="223" t="str">
        <f t="shared" ca="1" si="569"/>
        <v>-7,25883094673344+1,44387124801972i</v>
      </c>
      <c r="DQ300" s="223" t="str">
        <f t="shared" ca="1" si="570"/>
        <v>-2,83225533372069-6,83766923876286i</v>
      </c>
      <c r="DR300" s="223" t="str">
        <f t="shared" ca="1" si="571"/>
        <v>6,15373973655733-4,11179743528649i</v>
      </c>
      <c r="DS300" s="223" t="str">
        <f t="shared" ca="1" si="572"/>
        <v>5,23332546733689+5,23332546733302i</v>
      </c>
      <c r="DT300" s="223" t="str">
        <f t="shared" ca="1" si="573"/>
        <v>-4,11179743528195+6,15373973656036i</v>
      </c>
      <c r="DU300" s="223" t="str">
        <f t="shared" ca="1" si="574"/>
        <v>-6,83766923876495-2,83225533371564i</v>
      </c>
      <c r="DV300" s="223" t="str">
        <f t="shared" ca="1" si="575"/>
        <v>1,44387124802179-7,25883094673303i</v>
      </c>
      <c r="DW300" s="223" t="str">
        <f t="shared" ca="1" si="576"/>
        <v>7,4010398522176-1,1823035320923E-12i</v>
      </c>
      <c r="DX300" s="223" t="str">
        <f t="shared" ca="1" si="577"/>
        <v>1,44387124802411+7,25883094673257i</v>
      </c>
      <c r="DY300" s="223" t="str">
        <f t="shared" ca="1" si="578"/>
        <v>-6,83766923876405+2,83225533371783i</v>
      </c>
      <c r="DZ300" s="223" t="str">
        <f t="shared" ca="1" si="579"/>
        <v>-4,11179743528391-6,15373973655905i</v>
      </c>
      <c r="EA300" s="223" t="str">
        <f t="shared" ca="1" si="580"/>
        <v>5,23332546733521-5,23332546733469i</v>
      </c>
      <c r="EB300" s="223" t="str">
        <f t="shared" ca="1" si="581"/>
        <v>6,15373973655864+4,11179743528452i</v>
      </c>
      <c r="EC300" s="223" t="str">
        <f t="shared" ca="1" si="582"/>
        <v>-2,83225533371851+6,83766923876377i</v>
      </c>
      <c r="ED300" s="223" t="str">
        <f t="shared" ca="1" si="583"/>
        <v>-7,25883094673243-1,44387124802483i</v>
      </c>
      <c r="EE300" s="223" t="str">
        <f t="shared" ca="1" si="584"/>
        <v>1,91854930722001E-12-7,4010398522176i</v>
      </c>
      <c r="EF300" s="223" t="str">
        <f t="shared" ca="1" si="585"/>
        <v>7,25883094673318-1,44387124802107i</v>
      </c>
      <c r="EG300" s="223" t="str">
        <f t="shared" ca="1" si="586"/>
        <v>2,83225533371496+6,83766923876523i</v>
      </c>
      <c r="EH300" s="223" t="str">
        <f t="shared" ca="1" si="587"/>
        <v>-6,15373973656077+4,11179743528133i</v>
      </c>
      <c r="EI300" s="223" t="str">
        <f t="shared" ca="1" si="588"/>
        <v>-5,2333254673325-5,23332546733741i</v>
      </c>
      <c r="EJ300" s="223" t="str">
        <f t="shared" ca="1" si="589"/>
        <v>4,1117974352871-6,15373973655692i</v>
      </c>
      <c r="EK300" s="223" t="str">
        <f t="shared" ca="1" si="590"/>
        <v>6,83766923876548+2,83225533371437i</v>
      </c>
      <c r="EL300" s="223" t="str">
        <f t="shared" ca="1" si="591"/>
        <v>-1,44387124802045+7,2588309467333i</v>
      </c>
      <c r="EM300" s="223" t="str">
        <f t="shared" ca="1" si="592"/>
        <v>-7,4010398522176+2,55320520332017E-12i</v>
      </c>
      <c r="EN300" s="223"/>
      <c r="EO300" s="223"/>
      <c r="EP300" s="223"/>
    </row>
    <row r="301" spans="1:146">
      <c r="A301" s="249">
        <f t="shared" si="461"/>
        <v>3.9257812500000022E-3</v>
      </c>
      <c r="B301" s="248">
        <v>201</v>
      </c>
      <c r="C301" s="247">
        <f t="shared" si="462"/>
        <v>40200</v>
      </c>
      <c r="N301" s="246">
        <f t="shared" ca="1" si="463"/>
        <v>2.5886007273752263</v>
      </c>
      <c r="O301" s="223">
        <f t="shared" ca="1" si="464"/>
        <v>-7.4113992726247737</v>
      </c>
      <c r="P301" s="223" t="str">
        <f t="shared" ca="1" si="465"/>
        <v>-1,6238467719298-7,231318056866i</v>
      </c>
      <c r="Q301" s="223" t="str">
        <f t="shared" ca="1" si="466"/>
        <v>6,69982558951568-3,16878150845619i</v>
      </c>
      <c r="R301" s="223" t="str">
        <f t="shared" ca="1" si="467"/>
        <v>4,55972696292523+5,84275014028802i</v>
      </c>
      <c r="S301" s="223" t="str">
        <f t="shared" ca="1" si="468"/>
        <v>-4,70174192480842+5,72908911178399i</v>
      </c>
      <c r="T301" s="223" t="str">
        <f t="shared" ca="1" si="469"/>
        <v>-6,62004193617117-3,33224908156608i</v>
      </c>
      <c r="U301" s="223" t="str">
        <f t="shared" ca="1" si="470"/>
        <v>1,80082312859752-7,18928892434928i</v>
      </c>
      <c r="V301" s="223" t="str">
        <f t="shared" ca="1" si="471"/>
        <v>7,4091670977289+0,181884843223717i</v>
      </c>
      <c r="W301" s="223" t="str">
        <f t="shared" ca="1" si="472"/>
        <v>1,44589227068662+7,26899131378155i</v>
      </c>
      <c r="X301" s="223" t="str">
        <f t="shared" ca="1" si="473"/>
        <v>-6,77557351844762+3,00340517985408i</v>
      </c>
      <c r="Y301" s="223" t="str">
        <f t="shared" ca="1" si="474"/>
        <v>-4,41496539201818-5,95289171458249i</v>
      </c>
      <c r="Z301" s="223" t="str">
        <f t="shared" ca="1" si="475"/>
        <v>4,84092473316612-5,61197709422299i</v>
      </c>
      <c r="AA301" s="223" t="str">
        <f t="shared" ca="1" si="476"/>
        <v>6,53627061710384+3,49370943242966i</v>
      </c>
      <c r="AB301" s="223" t="str">
        <f t="shared" ca="1" si="477"/>
        <v>-1,97671473674916+7,1429292330095i</v>
      </c>
      <c r="AC301" s="223" t="str">
        <f t="shared" ca="1" si="478"/>
        <v>-7,40247191761994-0,363660125819726i</v>
      </c>
      <c r="AD301" s="223" t="str">
        <f t="shared" ca="1" si="479"/>
        <v>-1,26706681800439-7,30228600213489i</v>
      </c>
      <c r="AE301" s="223" t="str">
        <f t="shared" ca="1" si="480"/>
        <v>6,84724009524695-2,83621971227646i</v>
      </c>
      <c r="AF301" s="223" t="str">
        <f t="shared" ca="1" si="481"/>
        <v>4,26754441104573+6,05944748950062i</v>
      </c>
      <c r="AG301" s="223" t="str">
        <f t="shared" ca="1" si="482"/>
        <v>-4,97719154947785+5,49148463150624i</v>
      </c>
      <c r="AH301" s="223" t="str">
        <f t="shared" ca="1" si="483"/>
        <v>-6,4485620930233-3,65306530337003i</v>
      </c>
      <c r="AI301" s="223" t="str">
        <f t="shared" ca="1" si="484"/>
        <v>2,15141564585815-7,0922669081909i</v>
      </c>
      <c r="AJ301" s="223" t="str">
        <f t="shared" ca="1" si="485"/>
        <v>7,39131776522426+0,545216353151074i</v>
      </c>
      <c r="AK301" s="223" t="str">
        <f t="shared" ca="1" si="486"/>
        <v>1,08747813165118+7,33118206645036i</v>
      </c>
      <c r="AL301" s="223" t="str">
        <f t="shared" ca="1" si="487"/>
        <v>-6,91478215064823+2,66732581199594i</v>
      </c>
      <c r="AM301" s="223" t="str">
        <f t="shared" ca="1" si="488"/>
        <v>-4,11755282089143-6,16235327983004i</v>
      </c>
      <c r="AN301" s="223" t="str">
        <f t="shared" ca="1" si="489"/>
        <v>5,11046029170719-5,3676843037894i</v>
      </c>
      <c r="AO301" s="223" t="str">
        <f t="shared" ca="1" si="490"/>
        <v>6,35696919626628+3,8102207043667i</v>
      </c>
      <c r="AP301" s="223" t="str">
        <f t="shared" ca="1" si="491"/>
        <v>-2,32482062262798+7,03733246698397i</v>
      </c>
      <c r="AQ301" s="223" t="str">
        <f t="shared" ca="1" si="492"/>
        <v>-7,37571135938544-0,726444162544954i</v>
      </c>
      <c r="AR301" s="223" t="str">
        <f t="shared" ca="1" si="493"/>
        <v>-7,37571135938544-0,726444162544954i</v>
      </c>
      <c r="AS301" s="223" t="str">
        <f t="shared" ca="1" si="494"/>
        <v>6,9781589998408-2,49682521438803i</v>
      </c>
      <c r="AT301" s="223" t="str">
        <f t="shared" ca="1" si="495"/>
        <v>3,96508097088796+6,26154709896565i</v>
      </c>
      <c r="AU301" s="223" t="str">
        <f t="shared" ca="1" si="496"/>
        <v>-5,24065068375463+5,24065068375342i</v>
      </c>
      <c r="AV301" s="223" t="str">
        <f t="shared" ca="1" si="497"/>
        <v>-6,26154709896485-3,96508097088923i</v>
      </c>
      <c r="AW301" s="223" t="str">
        <f t="shared" ca="1" si="498"/>
        <v>2,49682521438271-6,97815899984271i</v>
      </c>
      <c r="AX301" s="223" t="str">
        <f t="shared" ca="1" si="499"/>
        <v>7,35566210082006+0,907234389131265i</v>
      </c>
      <c r="AY301" s="223" t="str">
        <f t="shared" ca="1" si="500"/>
        <v>0,726444162543252+7,37571135938561i</v>
      </c>
      <c r="AZ301" s="223" t="str">
        <f t="shared" ca="1" si="501"/>
        <v>-7,03733246698444+2,32482062262655i</v>
      </c>
      <c r="BA301" s="223" t="str">
        <f t="shared" ca="1" si="502"/>
        <v>-3,81022070436523-6,35696919626716i</v>
      </c>
      <c r="BB301" s="223" t="str">
        <f t="shared" ca="1" si="503"/>
        <v>5,36768430378535-5,11046029171145i</v>
      </c>
      <c r="BC301" s="223" t="str">
        <f t="shared" ca="1" si="504"/>
        <v>6,16235327982914+4,11755282089277i</v>
      </c>
      <c r="BD301" s="223" t="str">
        <f t="shared" ca="1" si="505"/>
        <v>-2,66732581199753+6,91478215064761i</v>
      </c>
      <c r="BE301" s="223" t="str">
        <f t="shared" ca="1" si="506"/>
        <v>-7,33118206645013-1,08747813165277i</v>
      </c>
      <c r="BF301" s="223" t="str">
        <f t="shared" ca="1" si="507"/>
        <v>-0,545216353156931-7,39131776522382i</v>
      </c>
      <c r="BG301" s="223" t="str">
        <f t="shared" ca="1" si="508"/>
        <v>7,09226690819052-2,15141564585944i</v>
      </c>
      <c r="BH301" s="223" t="str">
        <f t="shared" ca="1" si="509"/>
        <v>3,65306530336983+6,44856209302342i</v>
      </c>
      <c r="BI301" s="223" t="str">
        <f t="shared" ca="1" si="510"/>
        <v>-5,49148463150733+4,97719154947666i</v>
      </c>
      <c r="BJ301" s="223" t="str">
        <f t="shared" ca="1" si="511"/>
        <v>-6,05944748949878-4,26754441104833i</v>
      </c>
      <c r="BK301" s="223" t="str">
        <f t="shared" ca="1" si="512"/>
        <v>2,83621971227386-6,84724009524802i</v>
      </c>
      <c r="BL301" s="223" t="str">
        <f t="shared" ca="1" si="513"/>
        <v>7,30228600213498+1,2670668180039i</v>
      </c>
      <c r="BM301" s="223" t="str">
        <f t="shared" ca="1" si="514"/>
        <v>0,363660125818859+7,40247191761998i</v>
      </c>
      <c r="BN301" s="223" t="str">
        <f t="shared" ca="1" si="515"/>
        <v>-7,14292923301016+1,97671473674681i</v>
      </c>
      <c r="BO301" s="223" t="str">
        <f t="shared" ca="1" si="516"/>
        <v>-3,49370943243266-6,53627061710224i</v>
      </c>
      <c r="BP301" s="223" t="str">
        <f t="shared" ca="1" si="517"/>
        <v>5,61197709422215-4,84092473316709i</v>
      </c>
      <c r="BQ301" s="223" t="str">
        <f t="shared" ca="1" si="518"/>
        <v>5,95289171458244+4,41496539201824i</v>
      </c>
      <c r="BR301" s="223" t="str">
        <f t="shared" ca="1" si="519"/>
        <v>-3,00340517985541+6,77557351844704i</v>
      </c>
      <c r="BS301" s="223" t="str">
        <f t="shared" ca="1" si="520"/>
        <v>-7,26899131378092-1,44589227068979i</v>
      </c>
      <c r="BT301" s="223" t="str">
        <f t="shared" ca="1" si="521"/>
        <v>-0,181884843226693-7,40916709772883i</v>
      </c>
      <c r="BU301" s="223" t="str">
        <f t="shared" ca="1" si="522"/>
        <v>7,18928892434917-1,80082312859798i</v>
      </c>
      <c r="BV301" s="223" t="str">
        <f t="shared" ca="1" si="523"/>
        <v>3,33224908156529+6,62004193617158i</v>
      </c>
      <c r="BW301" s="223" t="str">
        <f t="shared" ca="1" si="524"/>
        <v>-5,72908911178542+4,70174192480667i</v>
      </c>
      <c r="BX301" s="223" t="str">
        <f t="shared" ca="1" si="525"/>
        <v>-5,8427501402902-4,55972696292245i</v>
      </c>
      <c r="BY301" s="223" t="str">
        <f t="shared" ca="1" si="526"/>
        <v>3,16878150845462-6,69982558951642i</v>
      </c>
      <c r="BZ301" s="223" t="str">
        <f t="shared" ca="1" si="527"/>
        <v>7,23131805686595+1,62384677192999i</v>
      </c>
      <c r="CA301" s="223" t="str">
        <f t="shared" ca="1" si="528"/>
        <v>-1,71058529075077E-12+7,41139927262477i</v>
      </c>
      <c r="CB301" s="223" t="str">
        <f t="shared" ca="1" si="529"/>
        <v>-7,2313180568667+1,62384677192665i</v>
      </c>
      <c r="CC301" s="223" t="str">
        <f t="shared" ca="1" si="530"/>
        <v>-3,16878150845837-6,69982558951465i</v>
      </c>
      <c r="CD301" s="223" t="str">
        <f t="shared" ca="1" si="531"/>
        <v>5,84275014028763-4,55972696292572i</v>
      </c>
      <c r="CE301" s="223" t="str">
        <f t="shared" ca="1" si="532"/>
        <v>5,72908911178352+4,70174192480899i</v>
      </c>
      <c r="CF301" s="223" t="str">
        <f t="shared" ca="1" si="533"/>
        <v>-3,33224908156834+6,62004193617004i</v>
      </c>
      <c r="CG301" s="223" t="str">
        <f t="shared" ca="1" si="534"/>
        <v>-7,18928892435018-1,80082312859394i</v>
      </c>
      <c r="CH301" s="223" t="str">
        <f t="shared" ca="1" si="535"/>
        <v>0,181884843222532-7,40916709772893i</v>
      </c>
      <c r="CI301" s="223" t="str">
        <f t="shared" ca="1" si="536"/>
        <v>7,26899131378159-1,44589227068643i</v>
      </c>
      <c r="CJ301" s="223" t="str">
        <f t="shared" ca="1" si="537"/>
        <v>3,00340517985267+6,77557351844825i</v>
      </c>
      <c r="CK301" s="223" t="str">
        <f t="shared" ca="1" si="538"/>
        <v>-5,95289171458423+4,41496539201583i</v>
      </c>
      <c r="CL301" s="223" t="str">
        <f t="shared" ca="1" si="539"/>
        <v>-5,61197709422487-4,84092473316394i</v>
      </c>
      <c r="CM301" s="223" t="str">
        <f t="shared" ca="1" si="540"/>
        <v>3,49370943242899-6,5362706171042i</v>
      </c>
      <c r="CN301" s="223" t="str">
        <f t="shared" ca="1" si="541"/>
        <v>7,14292923300925+1,9767147367501i</v>
      </c>
      <c r="CO301" s="223" t="str">
        <f t="shared" ca="1" si="542"/>
        <v>-0,363660125822065+7,40247191761982i</v>
      </c>
      <c r="CP301" s="223" t="str">
        <f t="shared" ca="1" si="543"/>
        <v>-7,30228600213431+1,26706681800779i</v>
      </c>
      <c r="CQ301" s="223" t="str">
        <f t="shared" ca="1" si="544"/>
        <v>-2,83621971227771-6,84724009524643i</v>
      </c>
      <c r="CR301" s="223" t="str">
        <f t="shared" ca="1" si="545"/>
        <v>6,05944748950064-4,26754441104571i</v>
      </c>
      <c r="CS301" s="223" t="str">
        <f t="shared" ca="1" si="546"/>
        <v>5,49148463150503+4,9771915494792i</v>
      </c>
      <c r="CT301" s="223" t="str">
        <f t="shared" ca="1" si="547"/>
        <v>-3,6530653033728+6,44856209302173i</v>
      </c>
      <c r="CU301" s="223" t="str">
        <f t="shared" ca="1" si="548"/>
        <v>-7,09226690819166-2,15141564585566i</v>
      </c>
      <c r="CV301" s="223" t="str">
        <f t="shared" ca="1" si="549"/>
        <v>0,54521635315278-7,39131776522413i</v>
      </c>
      <c r="CW301" s="223" t="str">
        <f t="shared" ca="1" si="550"/>
        <v>7,3311820664506-1,08747813164959i</v>
      </c>
      <c r="CX301" s="223" t="str">
        <f t="shared" ca="1" si="551"/>
        <v>2,66732581199453+6,91478215064877i</v>
      </c>
      <c r="CY301" s="223" t="str">
        <f t="shared" ca="1" si="552"/>
        <v>-6,16235327983105+4,11755282088993i</v>
      </c>
      <c r="CZ301" s="223" t="str">
        <f t="shared" ca="1" si="553"/>
        <v>-5,36768430378836-5,11046029170828i</v>
      </c>
      <c r="DA301" s="223" t="str">
        <f t="shared" ca="1" si="554"/>
        <v>3,81022070436816-6,3569691962654i</v>
      </c>
      <c r="DB301" s="223" t="str">
        <f t="shared" ca="1" si="555"/>
        <v>7,03733246698343+2,3248206226296i</v>
      </c>
      <c r="DC301" s="223" t="str">
        <f t="shared" ca="1" si="556"/>
        <v>-0,726444162546447+7,37571135938529i</v>
      </c>
      <c r="DD301" s="223" t="str">
        <f t="shared" ca="1" si="557"/>
        <v>-7,35566210081956+0,9072343891354i</v>
      </c>
      <c r="DE301" s="223" t="str">
        <f t="shared" ca="1" si="558"/>
        <v>-2,49682521438663-6,9781589998413i</v>
      </c>
      <c r="DF301" s="223" t="str">
        <f t="shared" ca="1" si="559"/>
        <v>6,26154709896646-3,9650809708867i</v>
      </c>
      <c r="DG301" s="223" t="str">
        <f t="shared" ca="1" si="560"/>
        <v>5,24065068375221+5,24065068375584i</v>
      </c>
      <c r="DH301" s="223" t="str">
        <f t="shared" ca="1" si="561"/>
        <v>-3,96508097088427+6,26154709896799i</v>
      </c>
      <c r="DI301" s="223" t="str">
        <f t="shared" ca="1" si="562"/>
        <v>-6,97815899984213-2,49682521438431i</v>
      </c>
      <c r="DJ301" s="223" t="str">
        <f t="shared" ca="1" si="563"/>
        <v>0,907234389132962-7,35566210081985i</v>
      </c>
      <c r="DK301" s="223" t="str">
        <f t="shared" ca="1" si="564"/>
        <v>7,37571135938575-0,726444162541759i</v>
      </c>
      <c r="DL301" s="223" t="str">
        <f t="shared" ca="1" si="565"/>
        <v>2,32482062262473+7,03733246698504i</v>
      </c>
      <c r="DM301" s="223" t="str">
        <f t="shared" ca="1" si="566"/>
        <v>-6,35696919626414+3,81022070437027i</v>
      </c>
      <c r="DN301" s="223" t="str">
        <f t="shared" ca="1" si="567"/>
        <v>-5,11046029171006-5,36768430378667i</v>
      </c>
      <c r="DO301" s="223" t="str">
        <f t="shared" ca="1" si="568"/>
        <v>4,11755282089384-6,16235327982843i</v>
      </c>
      <c r="DP301" s="223" t="str">
        <f t="shared" ca="1" si="569"/>
        <v>6,91478215064691+2,66732581199932i</v>
      </c>
      <c r="DQ301" s="223" t="str">
        <f t="shared" ca="1" si="570"/>
        <v>-1,08747813164717+7,33118206645096i</v>
      </c>
      <c r="DR301" s="223" t="str">
        <f t="shared" ca="1" si="571"/>
        <v>-7,39131776522395+0,545216353155224i</v>
      </c>
      <c r="DS301" s="223" t="str">
        <f t="shared" ca="1" si="572"/>
        <v>-2,151415645858-7,09226690819095i</v>
      </c>
      <c r="DT301" s="223" t="str">
        <f t="shared" ca="1" si="573"/>
        <v>6,44856209302405-3,6530653033687i</v>
      </c>
      <c r="DU301" s="223" t="str">
        <f t="shared" ca="1" si="574"/>
        <v>4,9771915494807+5,49148463150366i</v>
      </c>
      <c r="DV301" s="223" t="str">
        <f t="shared" ca="1" si="575"/>
        <v>-4,26754441104371+6,05944748950205i</v>
      </c>
      <c r="DW301" s="223" t="str">
        <f t="shared" ca="1" si="576"/>
        <v>-6,84724009524737-2,83621971227544i</v>
      </c>
      <c r="DX301" s="223" t="str">
        <f t="shared" ca="1" si="577"/>
        <v>1,26706681800537-7,30228600213472i</v>
      </c>
      <c r="DY301" s="223" t="str">
        <f t="shared" ca="1" si="578"/>
        <v>7,40247191762005-0,363660125817361i</v>
      </c>
      <c r="DZ301" s="223" t="str">
        <f t="shared" ca="1" si="579"/>
        <v>1,97671473675206+7,1429292330087i</v>
      </c>
      <c r="EA301" s="223" t="str">
        <f t="shared" ca="1" si="580"/>
        <v>-6,53627061710304+3,49370943243115i</v>
      </c>
      <c r="EB301" s="223" t="str">
        <f t="shared" ca="1" si="581"/>
        <v>-4,8409247331658-5,61197709422327i</v>
      </c>
      <c r="EC301" s="223" t="str">
        <f t="shared" ca="1" si="582"/>
        <v>4,41496539201961-5,95289171458142i</v>
      </c>
      <c r="ED301" s="223" t="str">
        <f t="shared" ca="1" si="583"/>
        <v>6,77557351844634+3,00340517985697i</v>
      </c>
      <c r="EE301" s="223" t="str">
        <f t="shared" ca="1" si="584"/>
        <v>-1,44589227068362+7,26899131378215i</v>
      </c>
      <c r="EF301" s="223" t="str">
        <f t="shared" ca="1" si="585"/>
        <v>-7,40916709772888+0,181884843224561i</v>
      </c>
      <c r="EG301" s="223" t="str">
        <f t="shared" ca="1" si="586"/>
        <v>-1,80082312859632-7,18928892434959i</v>
      </c>
      <c r="EH301" s="223" t="str">
        <f t="shared" ca="1" si="587"/>
        <v>6,62004193617235-3,33224908156375i</v>
      </c>
      <c r="EI301" s="223" t="str">
        <f t="shared" ca="1" si="588"/>
        <v>4,70174192480535+5,72908911178651i</v>
      </c>
      <c r="EJ301" s="223" t="str">
        <f t="shared" ca="1" si="589"/>
        <v>-4,55972696292346+5,8427501402894i</v>
      </c>
      <c r="EK301" s="223" t="str">
        <f t="shared" ca="1" si="590"/>
        <v>-6,69982558951551-3,16878150845654i</v>
      </c>
      <c r="EL301" s="223" t="str">
        <f t="shared" ca="1" si="591"/>
        <v>1,62384677193166-7,23131805686558i</v>
      </c>
      <c r="EM301" s="223" t="str">
        <f t="shared" ca="1" si="592"/>
        <v>7,41139927262477+3,42117058150155E-12i</v>
      </c>
      <c r="EN301" s="223"/>
      <c r="EO301" s="223"/>
      <c r="EP301" s="223"/>
    </row>
    <row r="302" spans="1:146">
      <c r="A302" s="249">
        <f t="shared" si="461"/>
        <v>3.9453125000000018E-3</v>
      </c>
      <c r="B302" s="248">
        <v>202</v>
      </c>
      <c r="C302" s="247">
        <f t="shared" si="462"/>
        <v>40400</v>
      </c>
      <c r="N302" s="246">
        <f t="shared" ca="1" si="463"/>
        <v>2.5803238914756097</v>
      </c>
      <c r="O302" s="223">
        <f t="shared" ca="1" si="464"/>
        <v>-7.4196761085243903</v>
      </c>
      <c r="P302" s="223" t="str">
        <f t="shared" ca="1" si="465"/>
        <v>-1,80283423567318-7,19731771384954i</v>
      </c>
      <c r="Q302" s="223" t="str">
        <f t="shared" ca="1" si="466"/>
        <v>6,54357013468513-3,49761110586418i</v>
      </c>
      <c r="R302" s="223" t="str">
        <f t="shared" ca="1" si="467"/>
        <v>4,98274993274415+5,49761736238034i</v>
      </c>
      <c r="S302" s="223" t="str">
        <f t="shared" ca="1" si="468"/>
        <v>-4,12215118454268+6,16923521736536i</v>
      </c>
      <c r="T302" s="223" t="str">
        <f t="shared" ca="1" si="469"/>
        <v>-6,98595200556148-2,49961359641828i</v>
      </c>
      <c r="U302" s="223" t="str">
        <f t="shared" ca="1" si="470"/>
        <v>0,727255434328801-7,38394834005811i</v>
      </c>
      <c r="V302" s="223" t="str">
        <f t="shared" ca="1" si="471"/>
        <v>7,33936931809928-1,08869259570856i</v>
      </c>
      <c r="W302" s="223" t="str">
        <f t="shared" ca="1" si="472"/>
        <v>2,83938712024712+6,85488689452878i</v>
      </c>
      <c r="X302" s="223" t="str">
        <f t="shared" ca="1" si="473"/>
        <v>-5,95953973151394+4,4198958974069i</v>
      </c>
      <c r="Y302" s="223" t="str">
        <f t="shared" ca="1" si="474"/>
        <v>-5,73548719245499-4,70699269391746i</v>
      </c>
      <c r="Z302" s="223" t="str">
        <f t="shared" ca="1" si="475"/>
        <v>3,17232031180268-6,70730776054982i</v>
      </c>
      <c r="AA302" s="223" t="str">
        <f t="shared" ca="1" si="476"/>
        <v>7,27710911260023+1,44750700126748i</v>
      </c>
      <c r="AB302" s="223" t="str">
        <f t="shared" ca="1" si="477"/>
        <v>0,364066250907979+7,41073878370824i</v>
      </c>
      <c r="AC302" s="223" t="str">
        <f t="shared" ca="1" si="478"/>
        <v>-7,10018734631557+2,1538182844957i</v>
      </c>
      <c r="AD302" s="223" t="str">
        <f t="shared" ca="1" si="479"/>
        <v>-3,81447584841738-6,36406847521679i</v>
      </c>
      <c r="AE302" s="223" t="str">
        <f t="shared" ca="1" si="480"/>
        <v>5,24650329054527-5,24650329054555i</v>
      </c>
      <c r="AF302" s="223" t="str">
        <f t="shared" ca="1" si="481"/>
        <v>6,36406847521693+3,81447584841713i</v>
      </c>
      <c r="AG302" s="223" t="str">
        <f t="shared" ca="1" si="482"/>
        <v>-2,15381828449542+7,10018734631565i</v>
      </c>
      <c r="AH302" s="223" t="str">
        <f t="shared" ca="1" si="483"/>
        <v>-7,41073878370822-0,364066250908433i</v>
      </c>
      <c r="AI302" s="223" t="str">
        <f t="shared" ca="1" si="484"/>
        <v>-1,44750700126704-7,27710911260031i</v>
      </c>
      <c r="AJ302" s="223" t="str">
        <f t="shared" ca="1" si="485"/>
        <v>6,70730776055062-3,17232031180098i</v>
      </c>
      <c r="AK302" s="223" t="str">
        <f t="shared" ca="1" si="486"/>
        <v>4,70699269391944+5,73548719245337i</v>
      </c>
      <c r="AL302" s="223" t="str">
        <f t="shared" ca="1" si="487"/>
        <v>-4,41989589740722+5,9595397315137i</v>
      </c>
      <c r="AM302" s="223" t="str">
        <f t="shared" ca="1" si="488"/>
        <v>-6,85488689452748-2,83938712025026i</v>
      </c>
      <c r="AN302" s="223" t="str">
        <f t="shared" ca="1" si="489"/>
        <v>1,08869259570755-7,33936931809942i</v>
      </c>
      <c r="AO302" s="223" t="str">
        <f t="shared" ca="1" si="490"/>
        <v>7,38394834005822-0,727255434327615i</v>
      </c>
      <c r="AP302" s="223" t="str">
        <f t="shared" ca="1" si="491"/>
        <v>2,49961359642135+6,98595200556038i</v>
      </c>
      <c r="AQ302" s="223" t="str">
        <f t="shared" ca="1" si="492"/>
        <v>-6,16923521736517+4,12215118454296i</v>
      </c>
      <c r="AR302" s="223" t="str">
        <f t="shared" ca="1" si="493"/>
        <v>-6,16923521736517+4,12215118454296i</v>
      </c>
      <c r="AS302" s="223" t="str">
        <f t="shared" ca="1" si="494"/>
        <v>3,4976111058627-6,54357013468592i</v>
      </c>
      <c r="AT302" s="223" t="str">
        <f t="shared" ca="1" si="495"/>
        <v>7,19731771384925+1,80283423567433i</v>
      </c>
      <c r="AU302" s="223" t="str">
        <f t="shared" ca="1" si="496"/>
        <v>3,34135251335115E-12+7,41967610852439i</v>
      </c>
      <c r="AV302" s="223" t="str">
        <f t="shared" ca="1" si="497"/>
        <v>-7,19731771384942+1,80283423567365i</v>
      </c>
      <c r="AW302" s="223" t="str">
        <f t="shared" ca="1" si="498"/>
        <v>-3,49761110586189-6,54357013468635i</v>
      </c>
      <c r="AX302" s="223" t="str">
        <f t="shared" ca="1" si="499"/>
        <v>5,4976173623792-4,98274993274542i</v>
      </c>
      <c r="AY302" s="223" t="str">
        <f t="shared" ca="1" si="500"/>
        <v>6,16923521736467+4,12215118454372i</v>
      </c>
      <c r="AZ302" s="223" t="str">
        <f t="shared" ca="1" si="501"/>
        <v>-2,49961359641525+6,98595200556256i</v>
      </c>
      <c r="BA302" s="223" t="str">
        <f t="shared" ca="1" si="502"/>
        <v>-7,38394834005814-0,727255434328519i</v>
      </c>
      <c r="BB302" s="223" t="str">
        <f t="shared" ca="1" si="503"/>
        <v>-1,08869259570665-7,33936931809956i</v>
      </c>
      <c r="BC302" s="223" t="str">
        <f t="shared" ca="1" si="504"/>
        <v>6,85488689452783-2,83938712024942i</v>
      </c>
      <c r="BD302" s="223" t="str">
        <f t="shared" ca="1" si="505"/>
        <v>4,41989589740657+5,95953973151418i</v>
      </c>
      <c r="BE302" s="223" t="str">
        <f t="shared" ca="1" si="506"/>
        <v>-4,70699269392006+5,73548719245287i</v>
      </c>
      <c r="BF302" s="223" t="str">
        <f t="shared" ca="1" si="507"/>
        <v>-6,70730776055028-3,17232031180171i</v>
      </c>
      <c r="BG302" s="223" t="str">
        <f t="shared" ca="1" si="508"/>
        <v>1,44750700126928-7,27710911259987i</v>
      </c>
      <c r="BH302" s="223" t="str">
        <f t="shared" ca="1" si="509"/>
        <v>7,41073878370811-0,364066250910579i</v>
      </c>
      <c r="BI302" s="223" t="str">
        <f t="shared" ca="1" si="510"/>
        <v>2,15381828449536+7,10018734631566i</v>
      </c>
      <c r="BJ302" s="223" t="str">
        <f t="shared" ca="1" si="511"/>
        <v>-6,3640684752186+3,81447584841437i</v>
      </c>
      <c r="BK302" s="223" t="str">
        <f t="shared" ca="1" si="512"/>
        <v>-5,24650329054619-5,24650329054463i</v>
      </c>
      <c r="BL302" s="223" t="str">
        <f t="shared" ca="1" si="513"/>
        <v>3,81447584841879-6,36406847521594i</v>
      </c>
      <c r="BM302" s="223" t="str">
        <f t="shared" ca="1" si="514"/>
        <v>7,10018734631637+2,15381828449303i</v>
      </c>
      <c r="BN302" s="223" t="str">
        <f t="shared" ca="1" si="515"/>
        <v>-0,36406625090815+7,41073878370823i</v>
      </c>
      <c r="BO302" s="223" t="str">
        <f t="shared" ca="1" si="516"/>
        <v>-7,27710911260083+1,44750700126442i</v>
      </c>
      <c r="BP302" s="223" t="str">
        <f t="shared" ca="1" si="517"/>
        <v>-3,1723203118039-6,70730776054924i</v>
      </c>
      <c r="BQ302" s="223" t="str">
        <f t="shared" ca="1" si="518"/>
        <v>5,73548719245614-4,70699269391607i</v>
      </c>
      <c r="BR302" s="223" t="str">
        <f t="shared" ca="1" si="519"/>
        <v>5,95953973151551+4,41989589740479i</v>
      </c>
      <c r="BS302" s="223" t="str">
        <f t="shared" ca="1" si="520"/>
        <v>-2,83938712024717+6,85488689452875i</v>
      </c>
      <c r="BT302" s="223" t="str">
        <f t="shared" ca="1" si="521"/>
        <v>-7,3393693180988-1,08869259571175i</v>
      </c>
      <c r="BU302" s="223" t="str">
        <f t="shared" ca="1" si="522"/>
        <v>-0,72725543433073-7,38394834005792i</v>
      </c>
      <c r="BV302" s="223" t="str">
        <f t="shared" ca="1" si="523"/>
        <v>6,98595200556175-2,49961359641754i</v>
      </c>
      <c r="BW302" s="223" t="str">
        <f t="shared" ca="1" si="524"/>
        <v>4,12215118453942+6,16923521736754i</v>
      </c>
      <c r="BX302" s="223" t="str">
        <f t="shared" ca="1" si="525"/>
        <v>-4,98274993274377+5,49761736238069i</v>
      </c>
      <c r="BY302" s="223" t="str">
        <f t="shared" ca="1" si="526"/>
        <v>-6,54357013468402-3,49761110586626i</v>
      </c>
      <c r="BZ302" s="223" t="str">
        <f t="shared" ca="1" si="527"/>
        <v>1,80283423567109-7,19731771385006i</v>
      </c>
      <c r="CA302" s="223" t="str">
        <f t="shared" ca="1" si="528"/>
        <v>7,41967610852439+9,08970596568582E-13i</v>
      </c>
      <c r="CB302" s="223" t="str">
        <f t="shared" ca="1" si="529"/>
        <v>1,80283423566973+7,1973177138504i</v>
      </c>
      <c r="CC302" s="223" t="str">
        <f t="shared" ca="1" si="530"/>
        <v>-6,54357013468468+3,49761110586503i</v>
      </c>
      <c r="CD302" s="223" t="str">
        <f t="shared" ca="1" si="531"/>
        <v>-4,98274993274243-5,49761736238191i</v>
      </c>
      <c r="CE302" s="223" t="str">
        <f t="shared" ca="1" si="532"/>
        <v>4,12215118454093-6,16923521736653i</v>
      </c>
      <c r="CF302" s="223" t="str">
        <f t="shared" ca="1" si="533"/>
        <v>6,98595200556113+2,49961359641926i</v>
      </c>
      <c r="CG302" s="223" t="str">
        <f t="shared" ca="1" si="534"/>
        <v>-0,727255434332539+7,38394834005774i</v>
      </c>
      <c r="CH302" s="223" t="str">
        <f t="shared" ca="1" si="535"/>
        <v>-7,33936931809907+1,08869259570995i</v>
      </c>
      <c r="CI302" s="223" t="str">
        <f t="shared" ca="1" si="536"/>
        <v>-2,8393871202455-6,85488689452945i</v>
      </c>
      <c r="CJ302" s="223" t="str">
        <f t="shared" ca="1" si="537"/>
        <v>5,95953973151232-4,41989589740909i</v>
      </c>
      <c r="CK302" s="223" t="str">
        <f t="shared" ca="1" si="538"/>
        <v>5,73548719245498+4,70699269391748i</v>
      </c>
      <c r="CL302" s="223" t="str">
        <f t="shared" ca="1" si="539"/>
        <v>-3,17232031180554+6,70730776054846i</v>
      </c>
      <c r="CM302" s="223" t="str">
        <f t="shared" ca="1" si="540"/>
        <v>-7,27710911260048-1,44750700126621i</v>
      </c>
      <c r="CN302" s="223" t="str">
        <f t="shared" ca="1" si="541"/>
        <v>-0,364066250906545-7,41073878370831i</v>
      </c>
      <c r="CO302" s="223" t="str">
        <f t="shared" ca="1" si="542"/>
        <v>7,1001873463147-2,15381828449856i</v>
      </c>
      <c r="CP302" s="223" t="str">
        <f t="shared" ca="1" si="543"/>
        <v>3,81447584841723+6,36406847521688i</v>
      </c>
      <c r="CQ302" s="223" t="str">
        <f t="shared" ca="1" si="544"/>
        <v>-5,24650329054763+5,24650329054319i</v>
      </c>
      <c r="CR302" s="223" t="str">
        <f t="shared" ca="1" si="545"/>
        <v>-6,36406847521755-3,8144758484161i</v>
      </c>
      <c r="CS302" s="223" t="str">
        <f t="shared" ca="1" si="546"/>
        <v>2,1538182844969-7,1001873463152i</v>
      </c>
      <c r="CT302" s="223" t="str">
        <f t="shared" ca="1" si="547"/>
        <v>7,41073878370839+0,364066250904812i</v>
      </c>
      <c r="CU302" s="223" t="str">
        <f t="shared" ca="1" si="548"/>
        <v>1,44750700126749+7,27710911260023i</v>
      </c>
      <c r="CV302" s="223" t="str">
        <f t="shared" ca="1" si="549"/>
        <v>-6,70730776055097+3,17232031180025i</v>
      </c>
      <c r="CW302" s="223" t="str">
        <f t="shared" ca="1" si="550"/>
        <v>-4,70699269391881-5,73548719245388i</v>
      </c>
      <c r="CX302" s="223" t="str">
        <f t="shared" ca="1" si="551"/>
        <v>4,41989589740804-5,9595397315131i</v>
      </c>
      <c r="CY302" s="223" t="str">
        <f t="shared" ca="1" si="552"/>
        <v>6,85488689452721+2,83938712025091i</v>
      </c>
      <c r="CZ302" s="223" t="str">
        <f t="shared" ca="1" si="553"/>
        <v>-1,08869259570824+7,33936931809932i</v>
      </c>
      <c r="DA302" s="223" t="str">
        <f t="shared" ca="1" si="554"/>
        <v>-7,38394834005831+0,72725543432671i</v>
      </c>
      <c r="DB302" s="223" t="str">
        <f t="shared" ca="1" si="555"/>
        <v>-2,49961359642049-6,98595200556069i</v>
      </c>
      <c r="DC302" s="223" t="str">
        <f t="shared" ca="1" si="556"/>
        <v>6,16923521736556-4,12215118454238i</v>
      </c>
      <c r="DD302" s="223" t="str">
        <f t="shared" ca="1" si="557"/>
        <v>5,49761736237797+4,98274993274677i</v>
      </c>
      <c r="DE302" s="223" t="str">
        <f t="shared" ca="1" si="558"/>
        <v>-3,4976111058635+6,5435701346855i</v>
      </c>
      <c r="DF302" s="223" t="str">
        <f t="shared" ca="1" si="559"/>
        <v>-7,19731771384898-1,80283423567542i</v>
      </c>
      <c r="DG302" s="223" t="str">
        <f t="shared" ca="1" si="560"/>
        <v>-2,22150203835838E-12-7,41967610852439i</v>
      </c>
      <c r="DH302" s="223" t="str">
        <f t="shared" ca="1" si="561"/>
        <v>7,19731771384964-1,80283423567277i</v>
      </c>
      <c r="DI302" s="223" t="str">
        <f t="shared" ca="1" si="562"/>
        <v>3,49761110586109+6,54357013468678i</v>
      </c>
      <c r="DJ302" s="223" t="str">
        <f t="shared" ca="1" si="563"/>
        <v>-5,4976173623798+4,98274993274474i</v>
      </c>
      <c r="DK302" s="223" t="str">
        <f t="shared" ca="1" si="564"/>
        <v>-6,16923521736428-4,12215118454429i</v>
      </c>
      <c r="DL302" s="223" t="str">
        <f t="shared" ca="1" si="565"/>
        <v>2,49961359641591-6,98595200556233i</v>
      </c>
      <c r="DM302" s="223" t="str">
        <f t="shared" ca="1" si="566"/>
        <v>7,38394834005805+0,727255434329424i</v>
      </c>
      <c r="DN302" s="223" t="str">
        <f t="shared" ca="1" si="567"/>
        <v>1,08869259570596+7,33936931809966i</v>
      </c>
      <c r="DO302" s="223" t="str">
        <f t="shared" ca="1" si="568"/>
        <v>-6,85488689452809+2,83938712024878i</v>
      </c>
      <c r="DP302" s="223" t="str">
        <f t="shared" ca="1" si="569"/>
        <v>-4,41989589740619-5,95953973151448i</v>
      </c>
      <c r="DQ302" s="223" t="str">
        <f t="shared" ca="1" si="570"/>
        <v>4,70699269391506-5,73548719245697i</v>
      </c>
      <c r="DR302" s="223" t="str">
        <f t="shared" ca="1" si="571"/>
        <v>6,70730776054998+3,17232031180234i</v>
      </c>
      <c r="DS302" s="223" t="str">
        <f t="shared" ca="1" si="572"/>
        <v>-1,44750700127059+7,27710911259961i</v>
      </c>
      <c r="DT302" s="223" t="str">
        <f t="shared" ca="1" si="573"/>
        <v>-7,41073878370815+0,364066250909671i</v>
      </c>
      <c r="DU302" s="223" t="str">
        <f t="shared" ca="1" si="574"/>
        <v>-2,1538182844947-7,10018734631587i</v>
      </c>
      <c r="DV302" s="223" t="str">
        <f t="shared" ca="1" si="575"/>
        <v>6,36406847521527-3,81447584841992i</v>
      </c>
      <c r="DW302" s="223" t="str">
        <f t="shared" ca="1" si="576"/>
        <v>5,2465032905457+5,24650329054512i</v>
      </c>
      <c r="DX302" s="223" t="str">
        <f t="shared" ca="1" si="577"/>
        <v>-3,81447584841921+6,36406847521569i</v>
      </c>
      <c r="DY302" s="223" t="str">
        <f t="shared" ca="1" si="578"/>
        <v>-7,10018734631611-2,15381828449391i</v>
      </c>
      <c r="DZ302" s="223" t="str">
        <f t="shared" ca="1" si="579"/>
        <v>0,364066250908847-7,4107387837082i</v>
      </c>
      <c r="EA302" s="223" t="str">
        <f t="shared" ca="1" si="580"/>
        <v>7,27710911259961-1,44750700127056i</v>
      </c>
      <c r="EB302" s="223" t="str">
        <f t="shared" ca="1" si="581"/>
        <v>3,17232031180308+6,70730776054962i</v>
      </c>
      <c r="EC302" s="223" t="str">
        <f t="shared" ca="1" si="582"/>
        <v>-5,73548719245644+4,7069926939157i</v>
      </c>
      <c r="ED302" s="223" t="str">
        <f t="shared" ca="1" si="583"/>
        <v>-5,95953973151497-4,41989589740552i</v>
      </c>
      <c r="EE302" s="223" t="str">
        <f t="shared" ca="1" si="584"/>
        <v>2,83938712024801-6,85488689452841i</v>
      </c>
      <c r="EF302" s="223" t="str">
        <f t="shared" ca="1" si="585"/>
        <v>7,33936931809873+1,08869259571223i</v>
      </c>
      <c r="EG302" s="223" t="str">
        <f t="shared" ca="1" si="586"/>
        <v>0,727255434329825+7,38394834005801i</v>
      </c>
      <c r="EH302" s="223" t="str">
        <f t="shared" ca="1" si="587"/>
        <v>-6,98595200556205+2,49961359641669i</v>
      </c>
      <c r="EI302" s="223" t="str">
        <f t="shared" ca="1" si="588"/>
        <v>-4,12215118454463-6,16923521736406i</v>
      </c>
      <c r="EJ302" s="223" t="str">
        <f t="shared" ca="1" si="589"/>
        <v>4,98274993274444-5,49761736238008i</v>
      </c>
      <c r="EK302" s="223" t="str">
        <f t="shared" ca="1" si="590"/>
        <v>6,54357013468359+3,49761110586706i</v>
      </c>
      <c r="EL302" s="223" t="str">
        <f t="shared" ca="1" si="591"/>
        <v>-1,80283423567237+7,19731771384974i</v>
      </c>
      <c r="EM302" s="223" t="str">
        <f t="shared" ca="1" si="592"/>
        <v>-7,41967610852439-1,81794119313716E-12i</v>
      </c>
      <c r="EN302" s="223"/>
      <c r="EO302" s="223"/>
      <c r="EP302" s="223"/>
    </row>
    <row r="303" spans="1:146">
      <c r="A303" s="249">
        <f t="shared" si="461"/>
        <v>3.9648437500000014E-3</v>
      </c>
      <c r="B303" s="248">
        <v>203</v>
      </c>
      <c r="C303" s="247">
        <f t="shared" si="462"/>
        <v>40600</v>
      </c>
      <c r="N303" s="246">
        <f t="shared" ca="1" si="463"/>
        <v>2.573562891407537</v>
      </c>
      <c r="O303" s="223">
        <f t="shared" ca="1" si="464"/>
        <v>-7.426437108592463</v>
      </c>
      <c r="P303" s="223" t="str">
        <f t="shared" ca="1" si="465"/>
        <v>-1,98072551944659-7,15742233939651i</v>
      </c>
      <c r="Q303" s="223" t="str">
        <f t="shared" ca="1" si="466"/>
        <v>6,36986757840747-3,81795169710573i</v>
      </c>
      <c r="R303" s="223" t="str">
        <f t="shared" ca="1" si="467"/>
        <v>5,37857541262068+5,12082948931435i</v>
      </c>
      <c r="S303" s="223" t="str">
        <f t="shared" ca="1" si="468"/>
        <v>-3,50079821923431+6,54953280441323i</v>
      </c>
      <c r="T303" s="223" t="str">
        <f t="shared" ca="1" si="469"/>
        <v>-7,24599050545082-1,62714158043971i</v>
      </c>
      <c r="U303" s="223" t="str">
        <f t="shared" ca="1" si="470"/>
        <v>-0,364397997457641-7,41749163985562i</v>
      </c>
      <c r="V303" s="223" t="str">
        <f t="shared" ca="1" si="471"/>
        <v>7,05161131601051-2,32953771718589i</v>
      </c>
      <c r="W303" s="223" t="str">
        <f t="shared" ca="1" si="472"/>
        <v>4,12590739492613+6,17485678347062i</v>
      </c>
      <c r="X303" s="223" t="str">
        <f t="shared" ca="1" si="473"/>
        <v>-4,85074703923654+5,62336387665044i</v>
      </c>
      <c r="Y303" s="223" t="str">
        <f t="shared" ca="1" si="474"/>
        <v>-6,71341963222213-3,17521101181855i</v>
      </c>
      <c r="Z303" s="223" t="str">
        <f t="shared" ca="1" si="475"/>
        <v>1,26963771484446-7,31710244570375i</v>
      </c>
      <c r="AA303" s="223" t="str">
        <f t="shared" ca="1" si="476"/>
        <v>7,39067678406289-0,727918128221177i</v>
      </c>
      <c r="AB303" s="223" t="str">
        <f t="shared" ca="1" si="477"/>
        <v>2,67273785452159+6,92881234331588i</v>
      </c>
      <c r="AC303" s="223" t="str">
        <f t="shared" ca="1" si="478"/>
        <v>-5,96497021768868+4,4239234204455i</v>
      </c>
      <c r="AD303" s="223" t="str">
        <f t="shared" ca="1" si="479"/>
        <v>-5,85460516455233-4,56897871466659i</v>
      </c>
      <c r="AE303" s="223" t="str">
        <f t="shared" ca="1" si="480"/>
        <v>2,84197444295966-6,86113324411086i</v>
      </c>
      <c r="AF303" s="223" t="str">
        <f t="shared" ca="1" si="481"/>
        <v>7,37058684526247+0,909075180787042i</v>
      </c>
      <c r="AG303" s="223" t="str">
        <f t="shared" ca="1" si="482"/>
        <v>1,08968464045652+7,34605714055045i</v>
      </c>
      <c r="AH303" s="223" t="str">
        <f t="shared" ca="1" si="483"/>
        <v>-6,78932125479394+3,00949913226146i</v>
      </c>
      <c r="AI303" s="223" t="str">
        <f t="shared" ca="1" si="484"/>
        <v>-4,711281826955-5,7407135161827i</v>
      </c>
      <c r="AJ303" s="223" t="str">
        <f t="shared" ca="1" si="485"/>
        <v>4,27620332017587-6,07174219581135i</v>
      </c>
      <c r="AK303" s="223" t="str">
        <f t="shared" ca="1" si="486"/>
        <v>6,99231778504922+2,50189130874295i</v>
      </c>
      <c r="AL303" s="223" t="str">
        <f t="shared" ca="1" si="487"/>
        <v>-0,546322604993584+7,40631485552378i</v>
      </c>
      <c r="AM303" s="223" t="str">
        <f t="shared" ca="1" si="488"/>
        <v>-7,28374020194855+1,44882600694416i</v>
      </c>
      <c r="AN303" s="223" t="str">
        <f t="shared" ca="1" si="489"/>
        <v>-3,33901026299014-6,63347409669516i</v>
      </c>
      <c r="AO303" s="223" t="str">
        <f t="shared" ca="1" si="490"/>
        <v>5,50262693298755-4,98729034288553i</v>
      </c>
      <c r="AP303" s="223" t="str">
        <f t="shared" ca="1" si="491"/>
        <v>6,27425186829629+3,97312617733942i</v>
      </c>
      <c r="AQ303" s="223" t="str">
        <f t="shared" ca="1" si="492"/>
        <v>-2,1557808992165+7,10665721999116i</v>
      </c>
      <c r="AR303" s="223" t="str">
        <f t="shared" ca="1" si="493"/>
        <v>-2,1557808992165+7,10665721999116i</v>
      </c>
      <c r="AS303" s="223" t="str">
        <f t="shared" ca="1" si="494"/>
        <v>-1,80447702468687-7,20387609521821i</v>
      </c>
      <c r="AT303" s="223" t="str">
        <f t="shared" ca="1" si="495"/>
        <v>6,46164631847487-3,66047742553062i</v>
      </c>
      <c r="AU303" s="223" t="str">
        <f t="shared" ca="1" si="496"/>
        <v>5,25128403954111+5,25128403954119i</v>
      </c>
      <c r="AV303" s="223" t="str">
        <f t="shared" ca="1" si="497"/>
        <v>-3,66047742553071+6,46164631847482i</v>
      </c>
      <c r="AW303" s="223" t="str">
        <f t="shared" ca="1" si="498"/>
        <v>-7,20387609521819-1,80447702468697i</v>
      </c>
      <c r="AX303" s="223" t="str">
        <f t="shared" ca="1" si="499"/>
        <v>-0,182253890195227-7,42420040458149i</v>
      </c>
      <c r="AY303" s="223" t="str">
        <f t="shared" ca="1" si="500"/>
        <v>7,10665721999119-2,1557808992164i</v>
      </c>
      <c r="AZ303" s="223" t="str">
        <f t="shared" ca="1" si="501"/>
        <v>3,97312617733933+6,27425186829635i</v>
      </c>
      <c r="BA303" s="223" t="str">
        <f t="shared" ca="1" si="502"/>
        <v>-4,9872903428856+5,50262693298748i</v>
      </c>
      <c r="BB303" s="223" t="str">
        <f t="shared" ca="1" si="503"/>
        <v>-6,63347409669516-3,33901026299014i</v>
      </c>
      <c r="BC303" s="223" t="str">
        <f t="shared" ca="1" si="504"/>
        <v>1,44882600694427-7,28374020194852i</v>
      </c>
      <c r="BD303" s="223" t="str">
        <f t="shared" ca="1" si="505"/>
        <v>7,40631485552379-0,546322604993374i</v>
      </c>
      <c r="BE303" s="223" t="str">
        <f t="shared" ca="1" si="506"/>
        <v>2,50189130874285+6,99231778504926i</v>
      </c>
      <c r="BF303" s="223" t="str">
        <f t="shared" ca="1" si="507"/>
        <v>-6,07174219581141+4,27620332017579i</v>
      </c>
      <c r="BG303" s="223" t="str">
        <f t="shared" ca="1" si="508"/>
        <v>-5,74071351618411-4,71128182695329i</v>
      </c>
      <c r="BH303" s="223" t="str">
        <f t="shared" ca="1" si="509"/>
        <v>3,00949913226358-6,78932125479299i</v>
      </c>
      <c r="BI303" s="223" t="str">
        <f t="shared" ca="1" si="510"/>
        <v>7,34605714055055+1,08968464045589i</v>
      </c>
      <c r="BJ303" s="223" t="str">
        <f t="shared" ca="1" si="511"/>
        <v>0,909075180784109+7,37058684526283i</v>
      </c>
      <c r="BK303" s="223" t="str">
        <f t="shared" ca="1" si="512"/>
        <v>-6,86113324411091+2,84197444295956i</v>
      </c>
      <c r="BL303" s="223" t="str">
        <f t="shared" ca="1" si="513"/>
        <v>-4,56897871466875-5,85460516455064i</v>
      </c>
      <c r="BM303" s="223" t="str">
        <f t="shared" ca="1" si="514"/>
        <v>4,42392342044609-5,96497021768824i</v>
      </c>
      <c r="BN303" s="223" t="str">
        <f t="shared" ca="1" si="515"/>
        <v>6,92881234331664+2,67273785451963i</v>
      </c>
      <c r="BO303" s="223" t="str">
        <f t="shared" ca="1" si="516"/>
        <v>-0,727918128223592+7,39067678406265i</v>
      </c>
      <c r="BP303" s="223" t="str">
        <f t="shared" ca="1" si="517"/>
        <v>-7,3171024457035+1,26963771484586i</v>
      </c>
      <c r="BQ303" s="223" t="str">
        <f t="shared" ca="1" si="518"/>
        <v>-3,17521101181573-6,71341963222345i</v>
      </c>
      <c r="BR303" s="223" t="str">
        <f t="shared" ca="1" si="519"/>
        <v>5,62336387664996-4,85074703923711i</v>
      </c>
      <c r="BS303" s="223" t="str">
        <f t="shared" ca="1" si="520"/>
        <v>6,17485678347273+4,12590739492296i</v>
      </c>
      <c r="BT303" s="223" t="str">
        <f t="shared" ca="1" si="521"/>
        <v>-2,3295377171866+7,05161131601028i</v>
      </c>
      <c r="BU303" s="223" t="str">
        <f t="shared" ca="1" si="522"/>
        <v>-7,41749163985575-0,364397997454954i</v>
      </c>
      <c r="BV303" s="223" t="str">
        <f t="shared" ca="1" si="523"/>
        <v>-1,62714158043834-7,24599050545112i</v>
      </c>
      <c r="BW303" s="223" t="str">
        <f t="shared" ca="1" si="524"/>
        <v>6,54953280441263-3,50079821923543i</v>
      </c>
      <c r="BX303" s="223" t="str">
        <f t="shared" ca="1" si="525"/>
        <v>5,12082948931254+5,37857541262241i</v>
      </c>
      <c r="BY303" s="223" t="str">
        <f t="shared" ca="1" si="526"/>
        <v>-3,8179516971051+6,36986757840785i</v>
      </c>
      <c r="BZ303" s="223" t="str">
        <f t="shared" ca="1" si="527"/>
        <v>-7,15742233939558-1,98072551944995i</v>
      </c>
      <c r="CA303" s="223" t="str">
        <f t="shared" ca="1" si="528"/>
        <v>1,05541655033265E-13-7,42643710859246i</v>
      </c>
      <c r="CB303" s="223" t="str">
        <f t="shared" ca="1" si="529"/>
        <v>7,15742233939564-1,98072551944975i</v>
      </c>
      <c r="CC303" s="223" t="str">
        <f t="shared" ca="1" si="530"/>
        <v>3,81795169710492+6,36986757840796i</v>
      </c>
      <c r="CD303" s="223" t="str">
        <f t="shared" ca="1" si="531"/>
        <v>-5,12082948931269+5,37857541262226i</v>
      </c>
      <c r="CE303" s="223" t="str">
        <f t="shared" ca="1" si="532"/>
        <v>-6,54953280441253-3,50079821923562i</v>
      </c>
      <c r="CF303" s="223" t="str">
        <f t="shared" ca="1" si="533"/>
        <v>1,62714158043855-7,24599050545108i</v>
      </c>
      <c r="CG303" s="223" t="str">
        <f t="shared" ca="1" si="534"/>
        <v>7,41749163985576-0,364397997454743i</v>
      </c>
      <c r="CH303" s="223" t="str">
        <f t="shared" ca="1" si="535"/>
        <v>2,3295377171864+7,05161131601035i</v>
      </c>
      <c r="CI303" s="223" t="str">
        <f t="shared" ca="1" si="536"/>
        <v>-6,17485678347284+4,12590739492279i</v>
      </c>
      <c r="CJ303" s="223" t="str">
        <f t="shared" ca="1" si="537"/>
        <v>-5,62336387664982-4,85074703923726i</v>
      </c>
      <c r="CK303" s="223" t="str">
        <f t="shared" ca="1" si="538"/>
        <v>3,17521101181592-6,71341963222337i</v>
      </c>
      <c r="CL303" s="223" t="str">
        <f t="shared" ca="1" si="539"/>
        <v>7,31710244570347+1,26963771484607i</v>
      </c>
      <c r="CM303" s="223" t="str">
        <f t="shared" ca="1" si="540"/>
        <v>0,727918128223382+7,39067678406267i</v>
      </c>
      <c r="CN303" s="223" t="str">
        <f t="shared" ca="1" si="541"/>
        <v>-6,92881234331672+2,67273785451943i</v>
      </c>
      <c r="CO303" s="223" t="str">
        <f t="shared" ca="1" si="542"/>
        <v>-4,42392342044609-5,96497021768824i</v>
      </c>
      <c r="CP303" s="223" t="str">
        <f t="shared" ca="1" si="543"/>
        <v>4,56897871466892-5,85460516455051i</v>
      </c>
      <c r="CQ303" s="223" t="str">
        <f t="shared" ca="1" si="544"/>
        <v>6,86113324411091+2,84197444295956i</v>
      </c>
      <c r="CR303" s="223" t="str">
        <f t="shared" ca="1" si="545"/>
        <v>-0,909075180784324+7,37058684526281i</v>
      </c>
      <c r="CS303" s="223" t="str">
        <f t="shared" ca="1" si="546"/>
        <v>-7,34605714055061+1,08968464045548i</v>
      </c>
      <c r="CT303" s="223" t="str">
        <f t="shared" ca="1" si="547"/>
        <v>-3,00949913226339-6,78932125479308i</v>
      </c>
      <c r="CU303" s="223" t="str">
        <f t="shared" ca="1" si="548"/>
        <v>5,74071351618424-4,71128182695313i</v>
      </c>
      <c r="CV303" s="223" t="str">
        <f t="shared" ca="1" si="549"/>
        <v>6,07174219581129+4,27620332017596i</v>
      </c>
      <c r="CW303" s="223" t="str">
        <f t="shared" ca="1" si="550"/>
        <v>-2,50189130874305+6,99231778504919i</v>
      </c>
      <c r="CX303" s="223" t="str">
        <f t="shared" ca="1" si="551"/>
        <v>-7,40631485552378-0,546322604993584i</v>
      </c>
      <c r="CY303" s="223" t="str">
        <f t="shared" ca="1" si="552"/>
        <v>-1,44882600694406-7,28374020194856i</v>
      </c>
      <c r="CZ303" s="223" t="str">
        <f t="shared" ca="1" si="553"/>
        <v>6,63347409669516-3,33901026299014i</v>
      </c>
      <c r="DA303" s="223" t="str">
        <f t="shared" ca="1" si="554"/>
        <v>4,98729034288529+5,50262693298776i</v>
      </c>
      <c r="DB303" s="223" t="str">
        <f t="shared" ca="1" si="555"/>
        <v>-3,97312617733933+6,27425186829635i</v>
      </c>
      <c r="DC303" s="223" t="str">
        <f t="shared" ca="1" si="556"/>
        <v>-7,10665721999107-2,15578089921681i</v>
      </c>
      <c r="DD303" s="223" t="str">
        <f t="shared" ca="1" si="557"/>
        <v>0,18225389019565-7,42420040458147i</v>
      </c>
      <c r="DE303" s="223" t="str">
        <f t="shared" ca="1" si="558"/>
        <v>7,20387609521824-1,80447702468676i</v>
      </c>
      <c r="DF303" s="223" t="str">
        <f t="shared" ca="1" si="559"/>
        <v>3,66047742553035+6,46164631847503i</v>
      </c>
      <c r="DG303" s="223" t="str">
        <f t="shared" ca="1" si="560"/>
        <v>-5,25128403954126+5,25128403954103i</v>
      </c>
      <c r="DH303" s="223" t="str">
        <f t="shared" ca="1" si="561"/>
        <v>-6,46164631847487-3,66047742553062i</v>
      </c>
      <c r="DI303" s="223" t="str">
        <f t="shared" ca="1" si="562"/>
        <v>1,80447702468707-7,20387609521816i</v>
      </c>
      <c r="DJ303" s="223" t="str">
        <f t="shared" ca="1" si="563"/>
        <v>7,42420040458148-0,182253890195333i</v>
      </c>
      <c r="DK303" s="223" t="str">
        <f t="shared" ca="1" si="564"/>
        <v>2,1557808992165+7,10665721999116i</v>
      </c>
      <c r="DL303" s="223" t="str">
        <f t="shared" ca="1" si="565"/>
        <v>-6,27425186829652+3,97312617733906i</v>
      </c>
      <c r="DM303" s="223" t="str">
        <f t="shared" ca="1" si="566"/>
        <v>-5,50262693298755-4,98729034288553i</v>
      </c>
      <c r="DN303" s="223" t="str">
        <f t="shared" ca="1" si="567"/>
        <v>3,33901026299005-6,63347409669521i</v>
      </c>
      <c r="DO303" s="223" t="str">
        <f t="shared" ca="1" si="568"/>
        <v>7,2837402019485+1,44882600694437i</v>
      </c>
      <c r="DP303" s="223" t="str">
        <f t="shared" ca="1" si="569"/>
        <v>0,546322604993689+7,40631485552377i</v>
      </c>
      <c r="DQ303" s="223" t="str">
        <f t="shared" ca="1" si="570"/>
        <v>-6,9923177850493+2,50189130874275i</v>
      </c>
      <c r="DR303" s="223" t="str">
        <f t="shared" ca="1" si="571"/>
        <v>-4,27620332017605-6,07174219581123i</v>
      </c>
      <c r="DS303" s="223" t="str">
        <f t="shared" ca="1" si="572"/>
        <v>4,71128182695337-5,74071351618404i</v>
      </c>
      <c r="DT303" s="223" t="str">
        <f t="shared" ca="1" si="573"/>
        <v>6,78932125479278+3,00949913226406i</v>
      </c>
      <c r="DU303" s="223" t="str">
        <f t="shared" ca="1" si="574"/>
        <v>-1,08968464045579+7,34605714055057i</v>
      </c>
      <c r="DV303" s="223" t="str">
        <f t="shared" ca="1" si="575"/>
        <v>-7,3705868452629+0,909075180783589i</v>
      </c>
      <c r="DW303" s="223" t="str">
        <f t="shared" ca="1" si="576"/>
        <v>-2,84197444295966-6,86113324411086i</v>
      </c>
      <c r="DX303" s="223" t="str">
        <f t="shared" ca="1" si="577"/>
        <v>5,85460516455071-4,56897871466867i</v>
      </c>
      <c r="DY303" s="223" t="str">
        <f t="shared" ca="1" si="578"/>
        <v>5,96497021768831+4,42392342044601i</v>
      </c>
      <c r="DZ303" s="223" t="str">
        <f t="shared" ca="1" si="579"/>
        <v>-2,67273785451972+6,9288123433166i</v>
      </c>
      <c r="EA303" s="223" t="str">
        <f t="shared" ca="1" si="580"/>
        <v>-7,39067678406268-0,727918128223277i</v>
      </c>
      <c r="EB303" s="223" t="str">
        <f t="shared" ca="1" si="581"/>
        <v>-1,26963771484576-7,31710244570352i</v>
      </c>
      <c r="EC303" s="223" t="str">
        <f t="shared" ca="1" si="582"/>
        <v>6,71341963222332-3,17521101181602i</v>
      </c>
      <c r="ED303" s="223" t="str">
        <f t="shared" ca="1" si="583"/>
        <v>4,85074703923703+5,62336387665002i</v>
      </c>
      <c r="EE303" s="223" t="str">
        <f t="shared" ca="1" si="584"/>
        <v>-4,1259073949234+6,17485678347244i</v>
      </c>
      <c r="EF303" s="223" t="str">
        <f t="shared" ca="1" si="585"/>
        <v>-7,05161131601024-2,3295377171867i</v>
      </c>
      <c r="EG303" s="223" t="str">
        <f t="shared" ca="1" si="586"/>
        <v>0,364397997455059-7,41749163985575i</v>
      </c>
      <c r="EH303" s="223" t="str">
        <f t="shared" ca="1" si="587"/>
        <v>7,24599050545114-1,62714158043823i</v>
      </c>
      <c r="EI303" s="223" t="str">
        <f t="shared" ca="1" si="588"/>
        <v>3,50079821923534+6,54953280441268i</v>
      </c>
      <c r="EJ303" s="223" t="str">
        <f t="shared" ca="1" si="589"/>
        <v>-5,37857541262218+5,12082948931277i</v>
      </c>
      <c r="EK303" s="223" t="str">
        <f t="shared" ca="1" si="590"/>
        <v>-6,36986757840779-3,81795169710519i</v>
      </c>
      <c r="EL303" s="223" t="str">
        <f t="shared" ca="1" si="591"/>
        <v>1,98072551944964-7,15742233939567i</v>
      </c>
      <c r="EM303" s="223" t="str">
        <f t="shared" ca="1" si="592"/>
        <v>7,42643710859246+2,11083310066531E-13i</v>
      </c>
      <c r="EN303" s="223"/>
      <c r="EO303" s="223"/>
      <c r="EP303" s="223"/>
    </row>
    <row r="304" spans="1:146">
      <c r="A304" s="249">
        <f t="shared" si="461"/>
        <v>3.9843750000000009E-3</v>
      </c>
      <c r="B304" s="248">
        <v>204</v>
      </c>
      <c r="C304" s="247">
        <f t="shared" si="462"/>
        <v>40800</v>
      </c>
      <c r="N304" s="246">
        <f t="shared" ca="1" si="463"/>
        <v>2.5679394982098218</v>
      </c>
      <c r="O304" s="223">
        <f t="shared" ca="1" si="464"/>
        <v>-7.4320605017901782</v>
      </c>
      <c r="P304" s="223" t="str">
        <f t="shared" ca="1" si="465"/>
        <v>-2,15741328409777-7,11203847176519i</v>
      </c>
      <c r="Q304" s="223" t="str">
        <f t="shared" ca="1" si="466"/>
        <v>6,1795324640324-4,12903158479557i</v>
      </c>
      <c r="R304" s="223" t="str">
        <f t="shared" ca="1" si="467"/>
        <v>5,74506045790812+4,71484926983357i</v>
      </c>
      <c r="S304" s="223" t="str">
        <f t="shared" ca="1" si="468"/>
        <v>-2,8441264223703+6,86632858198941i</v>
      </c>
      <c r="T304" s="223" t="str">
        <f t="shared" ca="1" si="469"/>
        <v>-7,39627309908531-0,728469317141495i</v>
      </c>
      <c r="U304" s="223" t="str">
        <f t="shared" ca="1" si="470"/>
        <v>-1,44992307653762-7,28925554322205i</v>
      </c>
      <c r="V304" s="223" t="str">
        <f t="shared" ca="1" si="471"/>
        <v>6,55449219445238-3,50344906843707i</v>
      </c>
      <c r="W304" s="223" t="str">
        <f t="shared" ca="1" si="472"/>
        <v>5,2552603790047+5,25526037900436i</v>
      </c>
      <c r="X304" s="223" t="str">
        <f t="shared" ca="1" si="473"/>
        <v>-3,50344906843724+6,55449219445228i</v>
      </c>
      <c r="Y304" s="223" t="str">
        <f t="shared" ca="1" si="474"/>
        <v>-7,28925554322201-1,44992307653781i</v>
      </c>
      <c r="Z304" s="223" t="str">
        <f t="shared" ca="1" si="475"/>
        <v>-0,72846931714201-7,39627309908526i</v>
      </c>
      <c r="AA304" s="223" t="str">
        <f t="shared" ca="1" si="476"/>
        <v>6,86632858198949-2,84412642237012i</v>
      </c>
      <c r="AB304" s="223" t="str">
        <f t="shared" ca="1" si="477"/>
        <v>4,71484926983338+5,74506045790828i</v>
      </c>
      <c r="AC304" s="223" t="str">
        <f t="shared" ca="1" si="478"/>
        <v>-4,12903158479513+6,17953246403269i</v>
      </c>
      <c r="AD304" s="223" t="str">
        <f t="shared" ca="1" si="479"/>
        <v>-7,1120384717652-2,15741328409774i</v>
      </c>
      <c r="AE304" s="223" t="str">
        <f t="shared" ca="1" si="480"/>
        <v>2,47652568027671E-13-7,43206050179018i</v>
      </c>
      <c r="AF304" s="223" t="str">
        <f t="shared" ca="1" si="481"/>
        <v>7,1120384717651-2,15741328409807i</v>
      </c>
      <c r="AG304" s="223" t="str">
        <f t="shared" ca="1" si="482"/>
        <v>4,12903158479542+6,17953246403249i</v>
      </c>
      <c r="AH304" s="223" t="str">
        <f t="shared" ca="1" si="483"/>
        <v>-4,71484926983376+5,74506045790797i</v>
      </c>
      <c r="AI304" s="223" t="str">
        <f t="shared" ca="1" si="484"/>
        <v>-6,86632858199047-2,84412642236775i</v>
      </c>
      <c r="AJ304" s="223" t="str">
        <f t="shared" ca="1" si="485"/>
        <v>0,728469317144605-7,39627309908501i</v>
      </c>
      <c r="AK304" s="223" t="str">
        <f t="shared" ca="1" si="486"/>
        <v>7,28925554322224-1,44992307653665i</v>
      </c>
      <c r="AL304" s="223" t="str">
        <f t="shared" ca="1" si="487"/>
        <v>3,5034490684382+6,55449219445177i</v>
      </c>
      <c r="AM304" s="223" t="str">
        <f t="shared" ca="1" si="488"/>
        <v>-5,25526037900236+5,2552603790067i</v>
      </c>
      <c r="AN304" s="223" t="str">
        <f t="shared" ca="1" si="489"/>
        <v>-6,55449219445112-3,50344906843942i</v>
      </c>
      <c r="AO304" s="223" t="str">
        <f t="shared" ca="1" si="490"/>
        <v>1,4499230765381-7,28925554322195i</v>
      </c>
      <c r="AP304" s="223" t="str">
        <f t="shared" ca="1" si="491"/>
        <v>7,39627309908514-0,728469317143235i</v>
      </c>
      <c r="AQ304" s="223" t="str">
        <f t="shared" ca="1" si="492"/>
        <v>2,84412642237331+6,86632858198817i</v>
      </c>
      <c r="AR304" s="223" t="str">
        <f t="shared" ca="1" si="493"/>
        <v>2,84412642237331+6,86632858198817i</v>
      </c>
      <c r="AS304" s="223" t="str">
        <f t="shared" ca="1" si="494"/>
        <v>-6,17953246403261-4,12903158479525i</v>
      </c>
      <c r="AT304" s="223" t="str">
        <f t="shared" ca="1" si="495"/>
        <v>2,15741328409575-7,11203847176581i</v>
      </c>
      <c r="AU304" s="223" t="str">
        <f t="shared" ca="1" si="496"/>
        <v>7,43206050179018+3,45255123277023E-12i</v>
      </c>
      <c r="AV304" s="223" t="str">
        <f t="shared" ca="1" si="497"/>
        <v>2,15741328409642+7,1120384717656i</v>
      </c>
      <c r="AW304" s="223" t="str">
        <f t="shared" ca="1" si="498"/>
        <v>-6,17953246403223+4,12903158479583i</v>
      </c>
      <c r="AX304" s="223" t="str">
        <f t="shared" ca="1" si="499"/>
        <v>-5,74506045790975-4,71484926983159i</v>
      </c>
      <c r="AY304" s="223" t="str">
        <f t="shared" ca="1" si="500"/>
        <v>2,84412642237266-6,86632858198844i</v>
      </c>
      <c r="AZ304" s="223" t="str">
        <f t="shared" ca="1" si="501"/>
        <v>7,39627309908521+0,72846931714254i</v>
      </c>
      <c r="BA304" s="223" t="str">
        <f t="shared" ca="1" si="502"/>
        <v>1,44992307653858+7,28925554322186i</v>
      </c>
      <c r="BB304" s="223" t="str">
        <f t="shared" ca="1" si="503"/>
        <v>-6,55449219445084+3,50344906843994i</v>
      </c>
      <c r="BC304" s="223" t="str">
        <f t="shared" ca="1" si="504"/>
        <v>-5,25526037900286-5,2552603790062i</v>
      </c>
      <c r="BD304" s="223" t="str">
        <f t="shared" ca="1" si="505"/>
        <v>3,50344906843758-6,5544921944521i</v>
      </c>
      <c r="BE304" s="223" t="str">
        <f t="shared" ca="1" si="506"/>
        <v>7,28925554322238+1,44992307653596i</v>
      </c>
      <c r="BF304" s="223" t="str">
        <f t="shared" ca="1" si="507"/>
        <v>0,728469317145406+7,39627309908493i</v>
      </c>
      <c r="BG304" s="223" t="str">
        <f t="shared" ca="1" si="508"/>
        <v>-6,86632858199025+2,8441264223683i</v>
      </c>
      <c r="BH304" s="223" t="str">
        <f t="shared" ca="1" si="509"/>
        <v>-4,71484926983365-5,74506045790806i</v>
      </c>
      <c r="BI304" s="223" t="str">
        <f t="shared" ca="1" si="510"/>
        <v>4,1290315847936-6,1795324640337i</v>
      </c>
      <c r="BJ304" s="223" t="str">
        <f t="shared" ca="1" si="511"/>
        <v>7,11203847176423+2,15741328410094i</v>
      </c>
      <c r="BK304" s="223" t="str">
        <f t="shared" ca="1" si="512"/>
        <v>-1,27103736421067E-12+7,43206050179018i</v>
      </c>
      <c r="BL304" s="223" t="str">
        <f t="shared" ca="1" si="513"/>
        <v>-7,11203847176503+2,1574132840983i</v>
      </c>
      <c r="BM304" s="223" t="str">
        <f t="shared" ca="1" si="514"/>
        <v>-4,12903158479746-6,17953246403113i</v>
      </c>
      <c r="BN304" s="223" t="str">
        <f t="shared" ca="1" si="515"/>
        <v>4,71484926983578-5,74506045790631i</v>
      </c>
      <c r="BO304" s="223" t="str">
        <f t="shared" ca="1" si="516"/>
        <v>6,86632858198911+2,84412642237104i</v>
      </c>
      <c r="BP304" s="223" t="str">
        <f t="shared" ca="1" si="517"/>
        <v>-0,728469317140578+7,3962730990854i</v>
      </c>
      <c r="BQ304" s="223" t="str">
        <f t="shared" ca="1" si="518"/>
        <v>-7,28925554322147+1,44992307654051i</v>
      </c>
      <c r="BR304" s="223" t="str">
        <f t="shared" ca="1" si="519"/>
        <v>-3,50344906843516-6,55449219445339i</v>
      </c>
      <c r="BS304" s="223" t="str">
        <f t="shared" ca="1" si="520"/>
        <v>5,25526037900466-5,2552603790044i</v>
      </c>
      <c r="BT304" s="223" t="str">
        <f t="shared" ca="1" si="521"/>
        <v>6,55449219445303+3,50344906843584i</v>
      </c>
      <c r="BU304" s="223" t="str">
        <f t="shared" ca="1" si="522"/>
        <v>-1,44992307653424+7,28925554322272i</v>
      </c>
      <c r="BV304" s="223" t="str">
        <f t="shared" ca="1" si="523"/>
        <v>-7,39627309908548+0,728469317139799i</v>
      </c>
      <c r="BW304" s="223" t="str">
        <f t="shared" ca="1" si="524"/>
        <v>-2,84412642237032-6,86632858198941i</v>
      </c>
      <c r="BX304" s="223" t="str">
        <f t="shared" ca="1" si="525"/>
        <v>5,74506045790681-4,71484926983518i</v>
      </c>
      <c r="BY304" s="223" t="str">
        <f t="shared" ca="1" si="526"/>
        <v>6,17953246403069+4,12903158479811i</v>
      </c>
      <c r="BZ304" s="223" t="str">
        <f t="shared" ca="1" si="527"/>
        <v>-2,15741328409925+7,11203847176474i</v>
      </c>
      <c r="CA304" s="223" t="str">
        <f t="shared" ca="1" si="528"/>
        <v>-7,43206050179018+6,99244640297819E-13i</v>
      </c>
      <c r="CB304" s="223" t="str">
        <f t="shared" ca="1" si="529"/>
        <v>-2,15741328410019-7,11203847176445i</v>
      </c>
      <c r="CC304" s="223" t="str">
        <f t="shared" ca="1" si="530"/>
        <v>6,17953246403414-4,12903158479296i</v>
      </c>
      <c r="CD304" s="223" t="str">
        <f t="shared" ca="1" si="531"/>
        <v>5,7450604579077+4,71484926983409i</v>
      </c>
      <c r="CE304" s="223" t="str">
        <f t="shared" ca="1" si="532"/>
        <v>-2,84412642236902+6,86632858198994i</v>
      </c>
      <c r="CF304" s="223" t="str">
        <f t="shared" ca="1" si="533"/>
        <v>-7,39627309908562-0,728469317138407i</v>
      </c>
      <c r="CG304" s="223" t="str">
        <f t="shared" ca="1" si="534"/>
        <v>-1,4499230765352-7,28925554322253i</v>
      </c>
      <c r="CH304" s="223" t="str">
        <f t="shared" ca="1" si="535"/>
        <v>6,55449219445237-3,50344906843708i</v>
      </c>
      <c r="CI304" s="223" t="str">
        <f t="shared" ca="1" si="536"/>
        <v>5,25526037900565+5,25526037900341i</v>
      </c>
      <c r="CJ304" s="223" t="str">
        <f t="shared" ca="1" si="537"/>
        <v>-3,50344906844063+6,55449219445047i</v>
      </c>
      <c r="CK304" s="223" t="str">
        <f t="shared" ca="1" si="538"/>
        <v>-7,28925554322175-1,44992307653915i</v>
      </c>
      <c r="CL304" s="223" t="str">
        <f t="shared" ca="1" si="539"/>
        <v>-0,72846931714197-7,39627309908527i</v>
      </c>
      <c r="CM304" s="223" t="str">
        <f t="shared" ca="1" si="540"/>
        <v>6,86632858198874-2,84412642237194i</v>
      </c>
      <c r="CN304" s="223" t="str">
        <f t="shared" ca="1" si="541"/>
        <v>4,71484926983098+5,74506045791025i</v>
      </c>
      <c r="CO304" s="223" t="str">
        <f t="shared" ca="1" si="542"/>
        <v>-4,1290315847963+6,17953246403191i</v>
      </c>
      <c r="CP304" s="223" t="str">
        <f t="shared" ca="1" si="543"/>
        <v>-7,11203847176538-2,15741328409717i</v>
      </c>
      <c r="CQ304" s="223" t="str">
        <f t="shared" ca="1" si="544"/>
        <v>-2,88075850885737E-12-7,43206050179018i</v>
      </c>
      <c r="CR304" s="223" t="str">
        <f t="shared" ca="1" si="545"/>
        <v>7,11203847176603-2,157413284095i</v>
      </c>
      <c r="CS304" s="223" t="str">
        <f t="shared" ca="1" si="546"/>
        <v>4,12903158479477+6,17953246403293i</v>
      </c>
      <c r="CT304" s="223" t="str">
        <f t="shared" ca="1" si="547"/>
        <v>-4,71484926983273+5,74506045790882i</v>
      </c>
      <c r="CU304" s="223" t="str">
        <f t="shared" ca="1" si="548"/>
        <v>-6,86632858199078-2,84412642236701i</v>
      </c>
      <c r="CV304" s="223" t="str">
        <f t="shared" ca="1" si="549"/>
        <v>0,728469317143804-7,39627309908509i</v>
      </c>
      <c r="CW304" s="223" t="str">
        <f t="shared" ca="1" si="550"/>
        <v>7,2892555432221-1,44992307653734i</v>
      </c>
      <c r="CX304" s="223" t="str">
        <f t="shared" ca="1" si="551"/>
        <v>3,50344906843863+6,55449219445154i</v>
      </c>
      <c r="CY304" s="223" t="str">
        <f t="shared" ca="1" si="552"/>
        <v>-5,25526037900725+5,25526037900181i</v>
      </c>
      <c r="CZ304" s="223" t="str">
        <f t="shared" ca="1" si="553"/>
        <v>-6,5544921944515-3,50344906843871i</v>
      </c>
      <c r="DA304" s="223" t="str">
        <f t="shared" ca="1" si="554"/>
        <v>1,44992307653742-7,28925554322209i</v>
      </c>
      <c r="DB304" s="223" t="str">
        <f t="shared" ca="1" si="555"/>
        <v>7,39627309908505-0,728469317144141i</v>
      </c>
      <c r="DC304" s="223" t="str">
        <f t="shared" ca="1" si="556"/>
        <v>2,84412642236693+6,86632858199081i</v>
      </c>
      <c r="DD304" s="223" t="str">
        <f t="shared" ca="1" si="557"/>
        <v>-5,74506045790887+4,71484926983267i</v>
      </c>
      <c r="DE304" s="223" t="str">
        <f t="shared" ca="1" si="558"/>
        <v>-6,17953246403288-4,12903158479484i</v>
      </c>
      <c r="DF304" s="223" t="str">
        <f t="shared" ca="1" si="559"/>
        <v>2,15741328409508-7,11203847176601i</v>
      </c>
      <c r="DG304" s="223" t="str">
        <f t="shared" ca="1" si="560"/>
        <v>7,43206050179018+2,54207472842134E-12i</v>
      </c>
      <c r="DH304" s="223" t="str">
        <f t="shared" ca="1" si="561"/>
        <v>2,15741328409709+7,1120384717654i</v>
      </c>
      <c r="DI304" s="223" t="str">
        <f t="shared" ca="1" si="562"/>
        <v>-6,17953246403195+4,12903158479623i</v>
      </c>
      <c r="DJ304" s="223" t="str">
        <f t="shared" ca="1" si="563"/>
        <v>-5,7450604579102-4,71484926983104i</v>
      </c>
      <c r="DK304" s="223" t="str">
        <f t="shared" ca="1" si="564"/>
        <v>2,84412642237202-6,8663285819887i</v>
      </c>
      <c r="DL304" s="223" t="str">
        <f t="shared" ca="1" si="565"/>
        <v>7,39627309908526+0,728469317142053i</v>
      </c>
      <c r="DM304" s="223" t="str">
        <f t="shared" ca="1" si="566"/>
        <v>1,44992307653948+7,28925554322168i</v>
      </c>
      <c r="DN304" s="223" t="str">
        <f t="shared" ca="1" si="567"/>
        <v>-6,55449219445409+3,50344906843385i</v>
      </c>
      <c r="DO304" s="223" t="str">
        <f t="shared" ca="1" si="568"/>
        <v>-5,25526037900305-5,25526037900601i</v>
      </c>
      <c r="DP304" s="223" t="str">
        <f t="shared" ca="1" si="569"/>
        <v>3,50344906843678-6,55449219445253i</v>
      </c>
      <c r="DQ304" s="223" t="str">
        <f t="shared" ca="1" si="570"/>
        <v>7,28925554322251+1,44992307653528i</v>
      </c>
      <c r="DR304" s="223" t="str">
        <f t="shared" ca="1" si="571"/>
        <v>0,728469317138324+7,39627309908562i</v>
      </c>
      <c r="DS304" s="223" t="str">
        <f t="shared" ca="1" si="572"/>
        <v>-6,86632858198982+2,84412642236934i</v>
      </c>
      <c r="DT304" s="223" t="str">
        <f t="shared" ca="1" si="573"/>
        <v>-4,71484926983435-5,74506045790748i</v>
      </c>
      <c r="DU304" s="223" t="str">
        <f t="shared" ca="1" si="574"/>
        <v>4,12903158479302-6,1795324640341i</v>
      </c>
      <c r="DV304" s="223" t="str">
        <f t="shared" ca="1" si="575"/>
        <v>7,11203847176431+2,15741328410067i</v>
      </c>
      <c r="DW304" s="223" t="str">
        <f t="shared" ca="1" si="576"/>
        <v>-3,60560859861789E-13+7,43206050179018i</v>
      </c>
      <c r="DX304" s="223" t="str">
        <f t="shared" ca="1" si="577"/>
        <v>-7,11203847176477+2,15741328409918i</v>
      </c>
      <c r="DY304" s="223" t="str">
        <f t="shared" ca="1" si="578"/>
        <v>-4,12903158479805-6,17953246403074i</v>
      </c>
      <c r="DZ304" s="223" t="str">
        <f t="shared" ca="1" si="579"/>
        <v>4,71484926983556-5,74506045790649i</v>
      </c>
      <c r="EA304" s="223" t="str">
        <f t="shared" ca="1" si="580"/>
        <v>6,86632858198954+2,84412642237i</v>
      </c>
      <c r="EB304" s="223" t="str">
        <f t="shared" ca="1" si="581"/>
        <v>-0,728469317139882+7,39627309908548i</v>
      </c>
      <c r="EC304" s="223" t="str">
        <f t="shared" ca="1" si="582"/>
        <v>-7,28925554322282+1,44992307653374i</v>
      </c>
      <c r="ED304" s="223" t="str">
        <f t="shared" ca="1" si="583"/>
        <v>-3,50344906843615-6,55449219445287i</v>
      </c>
      <c r="EE304" s="223" t="str">
        <f t="shared" ca="1" si="584"/>
        <v>5,25526037900416-5,2552603790049i</v>
      </c>
      <c r="EF304" s="223" t="str">
        <f t="shared" ca="1" si="585"/>
        <v>6,55449219445336+3,50344906843523i</v>
      </c>
      <c r="EG304" s="223" t="str">
        <f t="shared" ca="1" si="586"/>
        <v>-1,44992307654101+7,28925554322137i</v>
      </c>
      <c r="EH304" s="223" t="str">
        <f t="shared" ca="1" si="587"/>
        <v>-7,39627309908537+0,728469317140916i</v>
      </c>
      <c r="EI304" s="223" t="str">
        <f t="shared" ca="1" si="588"/>
        <v>-2,84412642237096-6,86632858198914i</v>
      </c>
      <c r="EJ304" s="223" t="str">
        <f t="shared" ca="1" si="589"/>
        <v>5,74506045790637-4,71484926983571i</v>
      </c>
      <c r="EK304" s="223" t="str">
        <f t="shared" ca="1" si="590"/>
        <v>6,17953246403085+4,12903158479788i</v>
      </c>
      <c r="EL304" s="223" t="str">
        <f t="shared" ca="1" si="591"/>
        <v>-2,15741328409818+7,11203847176506i</v>
      </c>
      <c r="EM304" s="223" t="str">
        <f t="shared" ca="1" si="592"/>
        <v>-7,43206050179018+1,39848928059564E-12i</v>
      </c>
      <c r="EN304" s="223"/>
      <c r="EO304" s="223"/>
      <c r="EP304" s="223"/>
    </row>
    <row r="305" spans="1:146">
      <c r="A305" s="249">
        <f t="shared" si="461"/>
        <v>4.0039062500000005E-3</v>
      </c>
      <c r="B305" s="248">
        <v>205</v>
      </c>
      <c r="C305" s="247">
        <f t="shared" si="462"/>
        <v>41000</v>
      </c>
      <c r="N305" s="246">
        <f t="shared" ca="1" si="463"/>
        <v>2.5631916607341667</v>
      </c>
      <c r="O305" s="223">
        <f t="shared" ca="1" si="464"/>
        <v>-7.4368083392658333</v>
      </c>
      <c r="P305" s="223" t="str">
        <f t="shared" ca="1" si="465"/>
        <v>-2,33279098287388-7,06145909180222i</v>
      </c>
      <c r="Q305" s="223" t="str">
        <f t="shared" ca="1" si="466"/>
        <v>5,97330046827641-4,43010155534415i</v>
      </c>
      <c r="R305" s="223" t="str">
        <f t="shared" ca="1" si="467"/>
        <v>6,08022155650275+4,28217515975387i</v>
      </c>
      <c r="S305" s="223" t="str">
        <f t="shared" ca="1" si="468"/>
        <v>-2,15879150856716+7,11658186895311i</v>
      </c>
      <c r="T305" s="223" t="str">
        <f t="shared" ca="1" si="469"/>
        <v>-7,43456851163414+0,182508412934902i</v>
      </c>
      <c r="U305" s="223" t="str">
        <f t="shared" ca="1" si="470"/>
        <v>-2,50538527112116-7,0020827557394i</v>
      </c>
      <c r="V305" s="223" t="str">
        <f t="shared" ca="1" si="471"/>
        <v>5,86278128720407-4,57535942340967i</v>
      </c>
      <c r="W305" s="223" t="str">
        <f t="shared" ca="1" si="472"/>
        <v>6,1834801466176+4,13166934196819i</v>
      </c>
      <c r="X305" s="223" t="str">
        <f t="shared" ca="1" si="473"/>
        <v>-1,98349165897812+7,16741788329229i</v>
      </c>
      <c r="Y305" s="223" t="str">
        <f t="shared" ca="1" si="474"/>
        <v>-7,42785037792746+0,364906889626282i</v>
      </c>
      <c r="Z305" s="223" t="str">
        <f t="shared" ca="1" si="475"/>
        <v>-2,67647040896353-6,93848862684925i</v>
      </c>
      <c r="AA305" s="223" t="str">
        <f t="shared" ca="1" si="476"/>
        <v>5,74873058590785-4,7178612660422i</v>
      </c>
      <c r="AB305" s="223" t="str">
        <f t="shared" ca="1" si="477"/>
        <v>6,28301403950731+3,97867476106402i</v>
      </c>
      <c r="AC305" s="223" t="str">
        <f t="shared" ca="1" si="478"/>
        <v>-1,8069970281812+7,2139365131056i</v>
      </c>
      <c r="AD305" s="223" t="str">
        <f t="shared" ca="1" si="479"/>
        <v>-7,41665798489834+0,547085560052072i</v>
      </c>
      <c r="AE305" s="223" t="str">
        <f t="shared" ca="1" si="480"/>
        <v>-2,84594334111124-6,8707150118571i</v>
      </c>
      <c r="AF305" s="223" t="str">
        <f t="shared" ca="1" si="481"/>
        <v>5,6312170642651-4,85752124546084i</v>
      </c>
      <c r="AG305" s="223" t="str">
        <f t="shared" ca="1" si="482"/>
        <v>6,37876327967708+3,82328357525533i</v>
      </c>
      <c r="AH305" s="223" t="str">
        <f t="shared" ca="1" si="483"/>
        <v>-1,62941392994187+7,25610973731001i</v>
      </c>
      <c r="AI305" s="223" t="str">
        <f t="shared" ca="1" si="484"/>
        <v>-7,40099807442583+0,728934686593387i</v>
      </c>
      <c r="AJ305" s="223" t="str">
        <f t="shared" ca="1" si="485"/>
        <v>-3,01370198340761-6,79880273505408i</v>
      </c>
      <c r="AK305" s="223" t="str">
        <f t="shared" ca="1" si="486"/>
        <v>5,51031150802753-4,99425523571565i</v>
      </c>
      <c r="AL305" s="223" t="str">
        <f t="shared" ca="1" si="487"/>
        <v>6,47067019136482+3,66558938638203i</v>
      </c>
      <c r="AM305" s="223" t="str">
        <f t="shared" ca="1" si="488"/>
        <v>-1,45084933367728+7,29391215233238i</v>
      </c>
      <c r="AN305" s="223" t="str">
        <f t="shared" ca="1" si="489"/>
        <v>-7,38088007945398+0,910344730139792i</v>
      </c>
      <c r="AO305" s="223" t="str">
        <f t="shared" ca="1" si="490"/>
        <v>-3,17964528431464-6,72279511370899i</v>
      </c>
      <c r="AP305" s="223" t="str">
        <f t="shared" ca="1" si="491"/>
        <v>5,38608674618446-5,12798087336038i</v>
      </c>
      <c r="AQ305" s="223" t="str">
        <f t="shared" ca="1" si="492"/>
        <v>6,55867941328073+3,50568718353212i</v>
      </c>
      <c r="AR305" s="223" t="str">
        <f t="shared" ca="1" si="493"/>
        <v>6,55867941328073+3,50568718353212i</v>
      </c>
      <c r="AS305" s="223" t="str">
        <f t="shared" ca="1" si="494"/>
        <v>-7,35631611831207+1,0912064160533i</v>
      </c>
      <c r="AT305" s="223" t="str">
        <f t="shared" ca="1" si="495"/>
        <v>-3,34367328580386-6,64273793196566i</v>
      </c>
      <c r="AU305" s="223" t="str">
        <f t="shared" ca="1" si="496"/>
        <v>5,258617607079-5,25861760708007i</v>
      </c>
      <c r="AV305" s="223" t="str">
        <f t="shared" ca="1" si="497"/>
        <v>6,64273793196634+3,34367328580252i</v>
      </c>
      <c r="AW305" s="223" t="str">
        <f t="shared" ca="1" si="498"/>
        <v>-1,09120641605202+7,35631611831226i</v>
      </c>
      <c r="AX305" s="223" t="str">
        <f t="shared" ca="1" si="499"/>
        <v>-7,32732098740976+1,27141080003214i</v>
      </c>
      <c r="AY305" s="223" t="str">
        <f t="shared" ca="1" si="500"/>
        <v>-3,50568718353345-6,55867941328002i</v>
      </c>
      <c r="AZ305" s="223" t="str">
        <f t="shared" ca="1" si="501"/>
        <v>5,1279808733648-5,38608674618025i</v>
      </c>
      <c r="BA305" s="223" t="str">
        <f t="shared" ca="1" si="502"/>
        <v>6,72279511370638+3,17964528432016i</v>
      </c>
      <c r="BB305" s="223" t="str">
        <f t="shared" ca="1" si="503"/>
        <v>-0,910344730138297+7,38088007945416i</v>
      </c>
      <c r="BC305" s="223" t="str">
        <f t="shared" ca="1" si="504"/>
        <v>-7,29391215233211+1,45084933367865i</v>
      </c>
      <c r="BD305" s="223" t="str">
        <f t="shared" ca="1" si="505"/>
        <v>-3,66558938638324-6,47067019136414i</v>
      </c>
      <c r="BE305" s="223" t="str">
        <f t="shared" ca="1" si="506"/>
        <v>4,99425523571453-5,51031150802854i</v>
      </c>
      <c r="BF305" s="223" t="str">
        <f t="shared" ca="1" si="507"/>
        <v>6,79880273505469+3,01370198340624i</v>
      </c>
      <c r="BG305" s="223" t="str">
        <f t="shared" ca="1" si="508"/>
        <v>-0,728934686591995+7,40099807442597i</v>
      </c>
      <c r="BH305" s="223" t="str">
        <f t="shared" ca="1" si="509"/>
        <v>-7,25610973730941+1,62941392994457i</v>
      </c>
      <c r="BI305" s="223" t="str">
        <f t="shared" ca="1" si="510"/>
        <v>-3,82328357525853-6,37876327967517i</v>
      </c>
      <c r="BJ305" s="223" t="str">
        <f t="shared" ca="1" si="511"/>
        <v>4,85752124546314-5,63121706426311i</v>
      </c>
      <c r="BK305" s="223" t="str">
        <f t="shared" ca="1" si="512"/>
        <v>6,87071501185593+2,84594334111404i</v>
      </c>
      <c r="BL305" s="223" t="str">
        <f t="shared" ca="1" si="513"/>
        <v>-0,547085560054471+7,41665798489816i</v>
      </c>
      <c r="BM305" s="223" t="str">
        <f t="shared" ca="1" si="514"/>
        <v>-7,21393651310595+1,80699702817979i</v>
      </c>
      <c r="BN305" s="223" t="str">
        <f t="shared" ca="1" si="515"/>
        <v>-3,9786747610635-6,28301403950764i</v>
      </c>
      <c r="BO305" s="223" t="str">
        <f t="shared" ca="1" si="516"/>
        <v>4,71786126604214-5,7487305859079i</v>
      </c>
      <c r="BP305" s="223" t="str">
        <f t="shared" ca="1" si="517"/>
        <v>6,93848862684953+2,67647040896281i</v>
      </c>
      <c r="BQ305" s="223" t="str">
        <f t="shared" ca="1" si="518"/>
        <v>-0,364906889624832+7,42785037792753i</v>
      </c>
      <c r="BR305" s="223" t="str">
        <f t="shared" ca="1" si="519"/>
        <v>-7,16741788329172+1,98349165898018i</v>
      </c>
      <c r="BS305" s="223" t="str">
        <f t="shared" ca="1" si="520"/>
        <v>-4,13166934197054-6,18348014661603i</v>
      </c>
      <c r="BT305" s="223" t="str">
        <f t="shared" ca="1" si="521"/>
        <v>4,57535942341256-5,86278128720181i</v>
      </c>
      <c r="BU305" s="223" t="str">
        <f t="shared" ca="1" si="522"/>
        <v>7,00208275573838+2,505385271124i</v>
      </c>
      <c r="BV305" s="223" t="str">
        <f t="shared" ca="1" si="523"/>
        <v>-0,182508412937228+7,43456851163408i</v>
      </c>
      <c r="BW305" s="223" t="str">
        <f t="shared" ca="1" si="524"/>
        <v>-7,11658186895358+2,15879150856559i</v>
      </c>
      <c r="BX305" s="223" t="str">
        <f t="shared" ca="1" si="525"/>
        <v>-4,28217515975308-6,08022155650331i</v>
      </c>
      <c r="BY305" s="223" t="str">
        <f t="shared" ca="1" si="526"/>
        <v>4,43010155534403-5,9733004682765i</v>
      </c>
      <c r="BZ305" s="223" t="str">
        <f t="shared" ca="1" si="527"/>
        <v>7,06145909180247+2,33279098287309i</v>
      </c>
      <c r="CA305" s="223" t="str">
        <f t="shared" ca="1" si="528"/>
        <v>1,5050717271438E-12+7,43680833926583i</v>
      </c>
      <c r="CB305" s="223" t="str">
        <f t="shared" ca="1" si="529"/>
        <v>-7,06145909180153+2,33279098287595i</v>
      </c>
      <c r="CC305" s="223" t="str">
        <f t="shared" ca="1" si="530"/>
        <v>-4,43010155534645-5,9733004682747i</v>
      </c>
      <c r="CD305" s="223" t="str">
        <f t="shared" ca="1" si="531"/>
        <v>4,28217515975684-6,08022155650066i</v>
      </c>
      <c r="CE305" s="223" t="str">
        <f t="shared" ca="1" si="532"/>
        <v>7,11658186895225+2,15879150857i</v>
      </c>
      <c r="CF305" s="223" t="str">
        <f t="shared" ca="1" si="533"/>
        <v>0,18250841293263+7,43456851163419i</v>
      </c>
      <c r="CG305" s="223" t="str">
        <f t="shared" ca="1" si="534"/>
        <v>-7,00208275573992+2,50538527111967i</v>
      </c>
      <c r="CH305" s="223" t="str">
        <f t="shared" ca="1" si="535"/>
        <v>-4,57535942340894-5,86278128720463i</v>
      </c>
      <c r="CI305" s="223" t="str">
        <f t="shared" ca="1" si="536"/>
        <v>4,13166934196839-6,18348014661747i</v>
      </c>
      <c r="CJ305" s="223" t="str">
        <f t="shared" ca="1" si="537"/>
        <v>7,16741788329252+1,98349165897727i</v>
      </c>
      <c r="CK305" s="223" t="str">
        <f t="shared" ca="1" si="538"/>
        <v>0,364906889627839+7,42785037792739i</v>
      </c>
      <c r="CL305" s="223" t="str">
        <f t="shared" ca="1" si="539"/>
        <v>-6,93848862684844+2,67647040896563i</v>
      </c>
      <c r="CM305" s="223" t="str">
        <f t="shared" ca="1" si="540"/>
        <v>-4,71786126604447-5,74873058590599i</v>
      </c>
      <c r="CN305" s="223" t="str">
        <f t="shared" ca="1" si="541"/>
        <v>3,97867476106095-6,28301403950926i</v>
      </c>
      <c r="CO305" s="223" t="str">
        <f t="shared" ca="1" si="542"/>
        <v>7,21393651310488+1,80699702818404i</v>
      </c>
      <c r="CP305" s="223" t="str">
        <f t="shared" ca="1" si="543"/>
        <v>0,547085560049884+7,41665798489851i</v>
      </c>
      <c r="CQ305" s="223" t="str">
        <f t="shared" ca="1" si="544"/>
        <v>-6,87071501185769+2,8459433411098i</v>
      </c>
      <c r="CR305" s="223" t="str">
        <f t="shared" ca="1" si="545"/>
        <v>-4,85752124545966-5,63121706426612i</v>
      </c>
      <c r="CS305" s="223" t="str">
        <f t="shared" ca="1" si="546"/>
        <v>3,82328357525612-6,3787632796766i</v>
      </c>
      <c r="CT305" s="223" t="str">
        <f t="shared" ca="1" si="547"/>
        <v>7,25610973730998+1,62941392994204i</v>
      </c>
      <c r="CU305" s="223" t="str">
        <f t="shared" ca="1" si="548"/>
        <v>0,72893468659499+7,40099807442567i</v>
      </c>
      <c r="CV305" s="223" t="str">
        <f t="shared" ca="1" si="549"/>
        <v>-6,79880273505347+3,01370198340899i</v>
      </c>
      <c r="CW305" s="223" t="str">
        <f t="shared" ca="1" si="550"/>
        <v>-4,99425523571677-5,51031150802652i</v>
      </c>
      <c r="CX305" s="223" t="str">
        <f t="shared" ca="1" si="551"/>
        <v>3,66558938638081-6,47067019136551i</v>
      </c>
      <c r="CY305" s="223" t="str">
        <f t="shared" ca="1" si="552"/>
        <v>7,29391215233126+1,45084933368296i</v>
      </c>
      <c r="CZ305" s="223" t="str">
        <f t="shared" ca="1" si="553"/>
        <v>0,910344730133947+7,3808800794547i</v>
      </c>
      <c r="DA305" s="223" t="str">
        <f t="shared" ca="1" si="554"/>
        <v>-6,72279511370835+3,179645284316i</v>
      </c>
      <c r="DB305" s="223" t="str">
        <f t="shared" ca="1" si="555"/>
        <v>-5,12798087336147-5,38608674618343i</v>
      </c>
      <c r="DC305" s="223" t="str">
        <f t="shared" ca="1" si="556"/>
        <v>3,50568718353098-6,55867941328134i</v>
      </c>
      <c r="DD305" s="223" t="str">
        <f t="shared" ca="1" si="557"/>
        <v>7,32732098741023+1,27141080002939i</v>
      </c>
      <c r="DE305" s="223" t="str">
        <f t="shared" ca="1" si="558"/>
        <v>1,09120641605458+7,35631611831188i</v>
      </c>
      <c r="DF305" s="223" t="str">
        <f t="shared" ca="1" si="559"/>
        <v>-6,64273793196499+3,34367328580521i</v>
      </c>
      <c r="DG305" s="223" t="str">
        <f t="shared" ca="1" si="560"/>
        <v>-5,25861760708113-5,25861760707794i</v>
      </c>
      <c r="DH305" s="223" t="str">
        <f t="shared" ca="1" si="561"/>
        <v>3,34367328580117-6,64273793196702i</v>
      </c>
      <c r="DI305" s="223" t="str">
        <f t="shared" ca="1" si="562"/>
        <v>7,35631611831136+1,09120641605806i</v>
      </c>
      <c r="DJ305" s="223" t="str">
        <f t="shared" ca="1" si="563"/>
        <v>1,27141080002634+7,32732098741076i</v>
      </c>
      <c r="DK305" s="223" t="str">
        <f t="shared" ca="1" si="564"/>
        <v>-6,5586794132828+3,50568718352825i</v>
      </c>
      <c r="DL305" s="223" t="str">
        <f t="shared" ca="1" si="565"/>
        <v>-5,38608674618129-5,12798087336372i</v>
      </c>
      <c r="DM305" s="223" t="str">
        <f t="shared" ca="1" si="566"/>
        <v>3,17964528431841-6,72279511370721i</v>
      </c>
      <c r="DN305" s="223" t="str">
        <f t="shared" ca="1" si="567"/>
        <v>7,38088007945437+0,910344730136594i</v>
      </c>
      <c r="DO305" s="223" t="str">
        <f t="shared" ca="1" si="568"/>
        <v>1,45084933368034+7,29391215233178i</v>
      </c>
      <c r="DP305" s="223" t="str">
        <f t="shared" ca="1" si="569"/>
        <v>-6,47067019136329+3,66558938638474i</v>
      </c>
      <c r="DQ305" s="223" t="str">
        <f t="shared" ca="1" si="570"/>
        <v>-5,51031150802955-4,99425523571342i</v>
      </c>
      <c r="DR305" s="223" t="str">
        <f t="shared" ca="1" si="571"/>
        <v>3,01370198340486-6,7988027350553i</v>
      </c>
      <c r="DS305" s="223" t="str">
        <f t="shared" ca="1" si="572"/>
        <v>7,40099807442612+0,728934686590497i</v>
      </c>
      <c r="DT305" s="223" t="str">
        <f t="shared" ca="1" si="573"/>
        <v>1,62941392993862+7,25610973731075i</v>
      </c>
      <c r="DU305" s="223" t="str">
        <f t="shared" ca="1" si="574"/>
        <v>-6,37876327967841+3,8232835752531i</v>
      </c>
      <c r="DV305" s="223" t="str">
        <f t="shared" ca="1" si="575"/>
        <v>-5,63121706426382-4,85752124546232i</v>
      </c>
      <c r="DW305" s="223" t="str">
        <f t="shared" ca="1" si="576"/>
        <v>2,84594334111305-6,87071501185635i</v>
      </c>
      <c r="DX305" s="223" t="str">
        <f t="shared" ca="1" si="577"/>
        <v>7,41665798489831+0,547085560052548i</v>
      </c>
      <c r="DY305" s="223" t="str">
        <f t="shared" ca="1" si="578"/>
        <v>1,80699702818146+7,21393651310553i</v>
      </c>
      <c r="DZ305" s="223" t="str">
        <f t="shared" ca="1" si="579"/>
        <v>-6,28301403950684+3,97867476106477i</v>
      </c>
      <c r="EA305" s="223" t="str">
        <f t="shared" ca="1" si="580"/>
        <v>-5,74873058590886-4,71786126604098i</v>
      </c>
      <c r="EB305" s="223" t="str">
        <f t="shared" ca="1" si="581"/>
        <v>2,67647040896141-6,93848862685007i</v>
      </c>
      <c r="EC305" s="223" t="str">
        <f t="shared" ca="1" si="582"/>
        <v>7,4278503779276+0,364906889623328i</v>
      </c>
      <c r="ED305" s="223" t="str">
        <f t="shared" ca="1" si="583"/>
        <v>1,98349165897429+7,16741788329335i</v>
      </c>
      <c r="EE305" s="223" t="str">
        <f t="shared" ca="1" si="584"/>
        <v>-6,18348014661941+4,13166934196547i</v>
      </c>
      <c r="EF305" s="223" t="str">
        <f t="shared" ca="1" si="585"/>
        <v>-5,86278128720248-4,57535942341171i</v>
      </c>
      <c r="EG305" s="223" t="str">
        <f t="shared" ca="1" si="586"/>
        <v>2,50538527112299-7,00208275573874i</v>
      </c>
      <c r="EH305" s="223" t="str">
        <f t="shared" ca="1" si="587"/>
        <v>7,4345685116341+0,182508412936146i</v>
      </c>
      <c r="EI305" s="223" t="str">
        <f t="shared" ca="1" si="588"/>
        <v>2,15879150856744+7,11658186895303i</v>
      </c>
      <c r="EJ305" s="223" t="str">
        <f t="shared" ca="1" si="589"/>
        <v>-6,0802215565022+4,28217515975465i</v>
      </c>
      <c r="EK305" s="223" t="str">
        <f t="shared" ca="1" si="590"/>
        <v>-5,9733004682774-4,43010155534282i</v>
      </c>
      <c r="EL305" s="223" t="str">
        <f t="shared" ca="1" si="591"/>
        <v>2,33279098287166-7,06145909180295i</v>
      </c>
      <c r="EM305" s="223" t="str">
        <f t="shared" ca="1" si="592"/>
        <v>7,43680833926583-3,0101434542876E-12i</v>
      </c>
      <c r="EN305" s="223"/>
      <c r="EO305" s="223"/>
      <c r="EP305" s="223"/>
    </row>
    <row r="306" spans="1:146">
      <c r="A306" s="249">
        <f t="shared" si="461"/>
        <v>4.0234375000000001E-3</v>
      </c>
      <c r="B306" s="248">
        <v>206</v>
      </c>
      <c r="C306" s="247">
        <f t="shared" si="462"/>
        <v>41200</v>
      </c>
      <c r="N306" s="246">
        <f t="shared" ca="1" si="463"/>
        <v>2.5591320939918258</v>
      </c>
      <c r="O306" s="223">
        <f t="shared" ca="1" si="464"/>
        <v>-7.4408679060081742</v>
      </c>
      <c r="P306" s="223" t="str">
        <f t="shared" ca="1" si="465"/>
        <v>-2,50675289796595-7,00590501671282i</v>
      </c>
      <c r="Q306" s="223" t="str">
        <f t="shared" ca="1" si="466"/>
        <v>5,75186867343584-4,72043662792012i</v>
      </c>
      <c r="R306" s="223" t="str">
        <f t="shared" ca="1" si="467"/>
        <v>6,38224528621595+3,8253706096582i</v>
      </c>
      <c r="S306" s="223" t="str">
        <f t="shared" ca="1" si="468"/>
        <v>-1,45164131586257+7,29789371563763i</v>
      </c>
      <c r="T306" s="223" t="str">
        <f t="shared" ca="1" si="469"/>
        <v>-7,36033174637408+1,09180207820849i</v>
      </c>
      <c r="U306" s="223" t="str">
        <f t="shared" ca="1" si="470"/>
        <v>-3,50760085004528-6,56225963151597i</v>
      </c>
      <c r="V306" s="223" t="str">
        <f t="shared" ca="1" si="471"/>
        <v>4,99698147411367-5,51331944857427i</v>
      </c>
      <c r="W306" s="223" t="str">
        <f t="shared" ca="1" si="472"/>
        <v>6,8744655624811+2,84749687004637i</v>
      </c>
      <c r="X306" s="223" t="str">
        <f t="shared" ca="1" si="473"/>
        <v>-0,365106083125068+7,43190505474387i</v>
      </c>
      <c r="Y306" s="223" t="str">
        <f t="shared" ca="1" si="474"/>
        <v>-7,12046663211456+2,15996993858842i</v>
      </c>
      <c r="Z306" s="223" t="str">
        <f t="shared" ca="1" si="475"/>
        <v>-4,43251983642909-5,97656114285842i</v>
      </c>
      <c r="AA306" s="223" t="str">
        <f t="shared" ca="1" si="476"/>
        <v>4,13392471640892-6,18685555300315i</v>
      </c>
      <c r="AB306" s="223" t="str">
        <f t="shared" ca="1" si="477"/>
        <v>7,21787441972025+1,80798342243795i</v>
      </c>
      <c r="AC306" s="223" t="str">
        <f t="shared" ca="1" si="478"/>
        <v>0,729332593716681+7,40503809324469i</v>
      </c>
      <c r="AD306" s="223" t="str">
        <f t="shared" ca="1" si="479"/>
        <v>-6,72646491857724+3,18138097275572i</v>
      </c>
      <c r="AE306" s="223" t="str">
        <f t="shared" ca="1" si="480"/>
        <v>-5,26148815425183-5,26148815425162i</v>
      </c>
      <c r="AF306" s="223" t="str">
        <f t="shared" ca="1" si="481"/>
        <v>3,18138097275601-6,7264649185771i</v>
      </c>
      <c r="AG306" s="223" t="str">
        <f t="shared" ca="1" si="482"/>
        <v>7,40503809324465+0,729332593717108i</v>
      </c>
      <c r="AH306" s="223" t="str">
        <f t="shared" ca="1" si="483"/>
        <v>1,80798342243836+7,21787441972016i</v>
      </c>
      <c r="AI306" s="223" t="str">
        <f t="shared" ca="1" si="484"/>
        <v>-6,186855553005+4,13392471640615i</v>
      </c>
      <c r="AJ306" s="223" t="str">
        <f t="shared" ca="1" si="485"/>
        <v>-5,97656114286043-4,43251983642638i</v>
      </c>
      <c r="AK306" s="223" t="str">
        <f t="shared" ca="1" si="486"/>
        <v>2,15996993858595-7,12046663211531i</v>
      </c>
      <c r="AL306" s="223" t="str">
        <f t="shared" ca="1" si="487"/>
        <v>7,43190505474375-0,365106083127595i</v>
      </c>
      <c r="AM306" s="223" t="str">
        <f t="shared" ca="1" si="488"/>
        <v>2,84749687004808+6,87446556248039i</v>
      </c>
      <c r="AN306" s="223" t="str">
        <f t="shared" ca="1" si="489"/>
        <v>-5,51331944857357+4,99698147411444i</v>
      </c>
      <c r="AO306" s="223" t="str">
        <f t="shared" ca="1" si="490"/>
        <v>-6,56225963151615-3,50760085004494i</v>
      </c>
      <c r="AP306" s="223" t="str">
        <f t="shared" ca="1" si="491"/>
        <v>1,09180207820805-7,36033174637414i</v>
      </c>
      <c r="AQ306" s="223" t="str">
        <f t="shared" ca="1" si="492"/>
        <v>7,29789371563772-1,45164131586212i</v>
      </c>
      <c r="AR306" s="223" t="str">
        <f t="shared" ca="1" si="493"/>
        <v>7,29789371563772-1,45164131586212i</v>
      </c>
      <c r="AS306" s="223" t="str">
        <f t="shared" ca="1" si="494"/>
        <v>-4,72043662792153+5,75186867343469i</v>
      </c>
      <c r="AT306" s="223" t="str">
        <f t="shared" ca="1" si="495"/>
        <v>-7,00590501671208-2,50675289796801i</v>
      </c>
      <c r="AU306" s="223" t="str">
        <f t="shared" ca="1" si="496"/>
        <v>2,65082267365841E-12-7,44086790600817i</v>
      </c>
      <c r="AV306" s="223" t="str">
        <f t="shared" ca="1" si="497"/>
        <v>7,00590501671387-2,50675289796301i</v>
      </c>
      <c r="AW306" s="223" t="str">
        <f t="shared" ca="1" si="498"/>
        <v>4,72043662791759+5,75186867343792i</v>
      </c>
      <c r="AX306" s="223" t="str">
        <f t="shared" ca="1" si="499"/>
        <v>-3,82537060965543+6,38224528621761i</v>
      </c>
      <c r="AY306" s="223" t="str">
        <f t="shared" ca="1" si="500"/>
        <v>-7,29789371563813-1,45164131586006i</v>
      </c>
      <c r="AZ306" s="223" t="str">
        <f t="shared" ca="1" si="501"/>
        <v>-1,09180207821034-7,3603317463738i</v>
      </c>
      <c r="BA306" s="223" t="str">
        <f t="shared" ca="1" si="502"/>
        <v>6,56225963151506-3,50760085004698i</v>
      </c>
      <c r="BB306" s="223" t="str">
        <f t="shared" ca="1" si="503"/>
        <v>5,51331944857498+4,99698147411288i</v>
      </c>
      <c r="BC306" s="223" t="str">
        <f t="shared" ca="1" si="504"/>
        <v>-2,84749687004604+6,87446556248123i</v>
      </c>
      <c r="BD306" s="223" t="str">
        <f t="shared" ca="1" si="505"/>
        <v>-7,43190505474386-0,365106083125391i</v>
      </c>
      <c r="BE306" s="223" t="str">
        <f t="shared" ca="1" si="506"/>
        <v>-2,15996993858796-7,1204666321147i</v>
      </c>
      <c r="BF306" s="223" t="str">
        <f t="shared" ca="1" si="507"/>
        <v>5,97656114285911-4,43251983642815i</v>
      </c>
      <c r="BG306" s="223" t="str">
        <f t="shared" ca="1" si="508"/>
        <v>6,18685555300211+4,13392471641047i</v>
      </c>
      <c r="BH306" s="223" t="str">
        <f t="shared" ca="1" si="509"/>
        <v>-1,80798342244042+7,21787441971964i</v>
      </c>
      <c r="BI306" s="223" t="str">
        <f t="shared" ca="1" si="510"/>
        <v>-7,40503809324495+0,729332593714042i</v>
      </c>
      <c r="BJ306" s="223" t="str">
        <f t="shared" ca="1" si="511"/>
        <v>-3,18138097275265-6,72646491857869i</v>
      </c>
      <c r="BK306" s="223" t="str">
        <f t="shared" ca="1" si="512"/>
        <v>5,26148815424923-5,26148815425422i</v>
      </c>
      <c r="BL306" s="223" t="str">
        <f t="shared" ca="1" si="513"/>
        <v>6,72646491857854+3,18138097275296i</v>
      </c>
      <c r="BM306" s="223" t="str">
        <f t="shared" ca="1" si="514"/>
        <v>-0,729332593714591+7,4050380932449i</v>
      </c>
      <c r="BN306" s="223" t="str">
        <f t="shared" ca="1" si="515"/>
        <v>-7,21787441971972+1,8079834224401i</v>
      </c>
      <c r="BO306" s="223" t="str">
        <f t="shared" ca="1" si="516"/>
        <v>-4,13392471641019-6,18685555300231i</v>
      </c>
      <c r="BP306" s="223" t="str">
        <f t="shared" ca="1" si="517"/>
        <v>4,43251983642842-5,97656114285891i</v>
      </c>
      <c r="BQ306" s="223" t="str">
        <f t="shared" ca="1" si="518"/>
        <v>7,1204666321146+2,15996993858828i</v>
      </c>
      <c r="BR306" s="223" t="str">
        <f t="shared" ca="1" si="519"/>
        <v>0,365106083124841+7,43190505474389i</v>
      </c>
      <c r="BS306" s="223" t="str">
        <f t="shared" ca="1" si="520"/>
        <v>-6,87446556248145+2,84749687004553i</v>
      </c>
      <c r="BT306" s="223" t="str">
        <f t="shared" ca="1" si="521"/>
        <v>-4,99698147411248-5,51331944857534i</v>
      </c>
      <c r="BU306" s="223" t="str">
        <f t="shared" ca="1" si="522"/>
        <v>3,50760085004728-6,5622596315149i</v>
      </c>
      <c r="BV306" s="223" t="str">
        <f t="shared" ca="1" si="523"/>
        <v>7,36033174637376+1,09180207821067i</v>
      </c>
      <c r="BW306" s="223" t="str">
        <f t="shared" ca="1" si="524"/>
        <v>1,45164131585973+7,2978937156382i</v>
      </c>
      <c r="BX306" s="223" t="str">
        <f t="shared" ca="1" si="525"/>
        <v>-6,38224528621778+3,82537060965514i</v>
      </c>
      <c r="BY306" s="223" t="str">
        <f t="shared" ca="1" si="526"/>
        <v>-5,7518686734377-4,72043662791785i</v>
      </c>
      <c r="BZ306" s="223" t="str">
        <f t="shared" ca="1" si="527"/>
        <v>2,50675289796333-7,00590501671375i</v>
      </c>
      <c r="CA306" s="223" t="str">
        <f t="shared" ca="1" si="528"/>
        <v>7,44086790600817-2,31171333192817E-12i</v>
      </c>
      <c r="CB306" s="223" t="str">
        <f t="shared" ca="1" si="529"/>
        <v>2,50675289796769+7,00590501671219i</v>
      </c>
      <c r="CC306" s="223" t="str">
        <f t="shared" ca="1" si="530"/>
        <v>-5,75186867343504+4,7204366279211i</v>
      </c>
      <c r="CD306" s="223" t="str">
        <f t="shared" ca="1" si="531"/>
        <v>-6,38224528621625-3,8253706096577i</v>
      </c>
      <c r="CE306" s="223" t="str">
        <f t="shared" ca="1" si="532"/>
        <v>1,45164131586267-7,29789371563761i</v>
      </c>
      <c r="CF306" s="223" t="str">
        <f t="shared" ca="1" si="533"/>
        <v>7,3603317463742-1,09180207820772i</v>
      </c>
      <c r="CG306" s="223" t="str">
        <f t="shared" ca="1" si="534"/>
        <v>3,50760085004464+6,56225963151631i</v>
      </c>
      <c r="CH306" s="223" t="str">
        <f t="shared" ca="1" si="535"/>
        <v>-4,99698147411469+5,51331944857334i</v>
      </c>
      <c r="CI306" s="223" t="str">
        <f t="shared" ca="1" si="536"/>
        <v>-6,8744655624803-2,84749687004829i</v>
      </c>
      <c r="CJ306" s="223" t="str">
        <f t="shared" ca="1" si="537"/>
        <v>0,365106083128251-7,43190505474372i</v>
      </c>
      <c r="CK306" s="223" t="str">
        <f t="shared" ca="1" si="538"/>
        <v>7,12046663211546-2,15996993858542i</v>
      </c>
      <c r="CL306" s="223" t="str">
        <f t="shared" ca="1" si="539"/>
        <v>4,43251983643213+5,97656114285616i</v>
      </c>
      <c r="CM306" s="223" t="str">
        <f t="shared" ca="1" si="540"/>
        <v>-4,13392471640634+6,18685555300488i</v>
      </c>
      <c r="CN306" s="223" t="str">
        <f t="shared" ca="1" si="541"/>
        <v>-7,21787441972074-1,80798342243602i</v>
      </c>
      <c r="CO306" s="223" t="str">
        <f t="shared" ca="1" si="542"/>
        <v>-0,729332593718771-7,40503809324449i</v>
      </c>
      <c r="CP306" s="223" t="str">
        <f t="shared" ca="1" si="543"/>
        <v>6,72646491857666-3,18138097275695i</v>
      </c>
      <c r="CQ306" s="223" t="str">
        <f t="shared" ca="1" si="544"/>
        <v>5,26148815425235+5,2614881542511i</v>
      </c>
      <c r="CR306" s="223" t="str">
        <f t="shared" ca="1" si="545"/>
        <v>-3,18138097275535+6,72646491857741i</v>
      </c>
      <c r="CS306" s="223" t="str">
        <f t="shared" ca="1" si="546"/>
        <v>-7,40503809324466-0,729332593717018i</v>
      </c>
      <c r="CT306" s="223" t="str">
        <f t="shared" ca="1" si="547"/>
        <v>-1,80798342243773-7,21787441972031i</v>
      </c>
      <c r="CU306" s="223" t="str">
        <f t="shared" ca="1" si="548"/>
        <v>6,18685555300389-4,1339247164078i</v>
      </c>
      <c r="CV306" s="223" t="str">
        <f t="shared" ca="1" si="549"/>
        <v>5,97656114285721+4,43251983643072i</v>
      </c>
      <c r="CW306" s="223" t="str">
        <f t="shared" ca="1" si="550"/>
        <v>-2,15996993859103+7,12046663211377i</v>
      </c>
      <c r="CX306" s="223" t="str">
        <f t="shared" ca="1" si="551"/>
        <v>-7,43190505474401+0,365106083122405i</v>
      </c>
      <c r="CY306" s="223" t="str">
        <f t="shared" ca="1" si="552"/>
        <v>-2,84749687004328-6,87446556248238i</v>
      </c>
      <c r="CZ306" s="223" t="str">
        <f t="shared" ca="1" si="553"/>
        <v>5,51331944857216-4,99698147411599i</v>
      </c>
      <c r="DA306" s="223" t="str">
        <f t="shared" ca="1" si="554"/>
        <v>6,56225963151714+3,50760085004309i</v>
      </c>
      <c r="DB306" s="223" t="str">
        <f t="shared" ca="1" si="555"/>
        <v>-1,09180207820598+7,36033174637445i</v>
      </c>
      <c r="DC306" s="223" t="str">
        <f t="shared" ca="1" si="556"/>
        <v>-7,29789371563727+1,45164131586439i</v>
      </c>
      <c r="DD306" s="223" t="str">
        <f t="shared" ca="1" si="557"/>
        <v>-3,82537060965921-6,38224528621534i</v>
      </c>
      <c r="DE306" s="223" t="str">
        <f t="shared" ca="1" si="558"/>
        <v>4,72043662791974-5,75186867343615i</v>
      </c>
      <c r="DF306" s="223" t="str">
        <f t="shared" ca="1" si="559"/>
        <v>7,00590501671279+2,50675289796603i</v>
      </c>
      <c r="DG306" s="223" t="str">
        <f t="shared" ca="1" si="560"/>
        <v>-5,50591527264831E-13+7,44086790600817i</v>
      </c>
      <c r="DH306" s="223" t="str">
        <f t="shared" ca="1" si="561"/>
        <v>-7,00590501671316+2,50675289796499i</v>
      </c>
      <c r="DI306" s="223" t="str">
        <f t="shared" ca="1" si="562"/>
        <v>-4,72043662791921-5,75186867343659i</v>
      </c>
      <c r="DJ306" s="223" t="str">
        <f t="shared" ca="1" si="563"/>
        <v>3,8253706096598-6,38224528621499i</v>
      </c>
      <c r="DK306" s="223" t="str">
        <f t="shared" ca="1" si="564"/>
        <v>7,29789371563714+1,45164131586505i</v>
      </c>
      <c r="DL306" s="223" t="str">
        <f t="shared" ca="1" si="565"/>
        <v>1,09180207820531+7,36033174637455i</v>
      </c>
      <c r="DM306" s="223" t="str">
        <f t="shared" ca="1" si="566"/>
        <v>-6,56225963151766+3,50760085004212i</v>
      </c>
      <c r="DN306" s="223" t="str">
        <f t="shared" ca="1" si="567"/>
        <v>-5,51331944857653-4,99698147411117i</v>
      </c>
      <c r="DO306" s="223" t="str">
        <f t="shared" ca="1" si="568"/>
        <v>2,8474968700439-6,87446556248212i</v>
      </c>
      <c r="DP306" s="223" t="str">
        <f t="shared" ca="1" si="569"/>
        <v>7,43190505474397+0,365106083123082i</v>
      </c>
      <c r="DQ306" s="223" t="str">
        <f t="shared" ca="1" si="570"/>
        <v>2,15996993859037+7,12046663211396i</v>
      </c>
      <c r="DR306" s="223" t="str">
        <f t="shared" ca="1" si="571"/>
        <v>-5,97656114285761+4,43251983643018i</v>
      </c>
      <c r="DS306" s="223" t="str">
        <f t="shared" ca="1" si="572"/>
        <v>-6,18685555300352-4,13392471640837i</v>
      </c>
      <c r="DT306" s="223" t="str">
        <f t="shared" ca="1" si="573"/>
        <v>1,80798342243798-7,21787441972025i</v>
      </c>
      <c r="DU306" s="223" t="str">
        <f t="shared" ca="1" si="574"/>
        <v>7,40503809324477-0,729332593715922i</v>
      </c>
      <c r="DV306" s="223" t="str">
        <f t="shared" ca="1" si="575"/>
        <v>3,18138097275436+6,72646491857788i</v>
      </c>
      <c r="DW306" s="223" t="str">
        <f t="shared" ca="1" si="576"/>
        <v>-5,26148815425313+5,26148815425032i</v>
      </c>
      <c r="DX306" s="223" t="str">
        <f t="shared" ca="1" si="577"/>
        <v>-6,72646491857619-3,18138097275794i</v>
      </c>
      <c r="DY306" s="223" t="str">
        <f t="shared" ca="1" si="578"/>
        <v>0,729332593719866-7,40503809324438i</v>
      </c>
      <c r="DZ306" s="223" t="str">
        <f t="shared" ca="1" si="579"/>
        <v>7,217874419721-1,80798342243495i</v>
      </c>
      <c r="EA306" s="223" t="str">
        <f t="shared" ca="1" si="580"/>
        <v>4,1339247164121+6,18685555300102i</v>
      </c>
      <c r="EB306" s="223" t="str">
        <f t="shared" ca="1" si="581"/>
        <v>-4,43251983642657+5,97656114286029i</v>
      </c>
      <c r="EC306" s="223" t="str">
        <f t="shared" ca="1" si="582"/>
        <v>-7,12046663211527-2,15996993858607i</v>
      </c>
      <c r="ED306" s="223" t="str">
        <f t="shared" ca="1" si="583"/>
        <v>-0,365106083127573-7,43190505474375i</v>
      </c>
      <c r="EE306" s="223" t="str">
        <f t="shared" ca="1" si="584"/>
        <v>6,8744655624804-2,84749687004805i</v>
      </c>
      <c r="EF306" s="223" t="str">
        <f t="shared" ca="1" si="585"/>
        <v>4,99698147411387+5,51331944857408i</v>
      </c>
      <c r="EG306" s="223" t="str">
        <f t="shared" ca="1" si="586"/>
        <v>-3,50760085004561+6,56225963151579i</v>
      </c>
      <c r="EH306" s="223" t="str">
        <f t="shared" ca="1" si="587"/>
        <v>-7,36033174637403-1,09180207820881i</v>
      </c>
      <c r="EI306" s="223" t="str">
        <f t="shared" ca="1" si="588"/>
        <v>-1,45164131586158-7,29789371563783i</v>
      </c>
      <c r="EJ306" s="223" t="str">
        <f t="shared" ca="1" si="589"/>
        <v>6,38224528621681-3,82537060965676i</v>
      </c>
      <c r="EK306" s="223" t="str">
        <f t="shared" ca="1" si="590"/>
        <v>5,75186867343434+4,72043662792195i</v>
      </c>
      <c r="EL306" s="223" t="str">
        <f t="shared" ca="1" si="591"/>
        <v>-2,50675289796833+7,00590501671196i</v>
      </c>
      <c r="EM306" s="223" t="str">
        <f t="shared" ca="1" si="592"/>
        <v>-7,44086790600817-2,98993201538866E-12i</v>
      </c>
      <c r="EN306" s="223"/>
      <c r="EO306" s="223"/>
      <c r="EP306" s="223"/>
    </row>
    <row r="307" spans="1:146">
      <c r="A307" s="249">
        <f t="shared" si="461"/>
        <v>4.0429687499999997E-3</v>
      </c>
      <c r="B307" s="248">
        <v>207</v>
      </c>
      <c r="C307" s="247">
        <f t="shared" si="462"/>
        <v>41400</v>
      </c>
      <c r="N307" s="246">
        <f t="shared" ca="1" si="463"/>
        <v>2.5556233986626946</v>
      </c>
      <c r="O307" s="223">
        <f t="shared" ca="1" si="464"/>
        <v>-7.4443766013373054</v>
      </c>
      <c r="P307" s="223" t="str">
        <f t="shared" ca="1" si="465"/>
        <v>-2,67919418891847-6,94554976086154i</v>
      </c>
      <c r="Q307" s="223" t="str">
        <f t="shared" ca="1" si="466"/>
        <v>5,51591922032693-4,99933776988175i</v>
      </c>
      <c r="R307" s="223" t="str">
        <f t="shared" ca="1" si="467"/>
        <v>6,64949808756565+3,34707606217712i</v>
      </c>
      <c r="S307" s="223" t="str">
        <f t="shared" ca="1" si="468"/>
        <v>-0,729676505999182+7,40852989324678i</v>
      </c>
      <c r="T307" s="223" t="str">
        <f t="shared" ca="1" si="469"/>
        <v>-7,17471199313653+1,98551021102415i</v>
      </c>
      <c r="U307" s="223" t="str">
        <f t="shared" ca="1" si="470"/>
        <v>-4,43460996379659-5,97937935337225i</v>
      </c>
      <c r="V307" s="223" t="str">
        <f t="shared" ca="1" si="471"/>
        <v>3,98272376325869-6,2894081127013i</v>
      </c>
      <c r="W307" s="223" t="str">
        <f t="shared" ca="1" si="472"/>
        <v>7,30133499236979+1,45232582836457i</v>
      </c>
      <c r="X307" s="223" t="str">
        <f t="shared" ca="1" si="473"/>
        <v>1,27270468440765+7,33477782682102i</v>
      </c>
      <c r="Y307" s="223" t="str">
        <f t="shared" ca="1" si="474"/>
        <v>-6,38525479458374+3,82717443955507i</v>
      </c>
      <c r="Z307" s="223" t="str">
        <f t="shared" ca="1" si="475"/>
        <v>-5,86874769957146-4,58001565732183i</v>
      </c>
      <c r="AA307" s="223" t="str">
        <f t="shared" ca="1" si="476"/>
        <v>2,16098845908007-7,12382424420066i</v>
      </c>
      <c r="AB307" s="223" t="str">
        <f t="shared" ca="1" si="477"/>
        <v>7,42420574043581-0,54764231594923i</v>
      </c>
      <c r="AC307" s="223" t="str">
        <f t="shared" ca="1" si="478"/>
        <v>3,1828811333149+6,72963674158765i</v>
      </c>
      <c r="AD307" s="223" t="str">
        <f t="shared" ca="1" si="479"/>
        <v>-5,13319949691379+5,3915680379109i</v>
      </c>
      <c r="AE307" s="223" t="str">
        <f t="shared" ca="1" si="480"/>
        <v>-6,87770717428149-2,84883958961809i</v>
      </c>
      <c r="AF307" s="223" t="str">
        <f t="shared" ca="1" si="481"/>
        <v>0,182694147384362-7,44213449428656i</v>
      </c>
      <c r="AG307" s="223" t="str">
        <f t="shared" ca="1" si="482"/>
        <v>7,00920860797647-2,50793494182105i</v>
      </c>
      <c r="AH307" s="223" t="str">
        <f t="shared" ca="1" si="483"/>
        <v>4,86246462871391+5,63694781925861i</v>
      </c>
      <c r="AI307" s="223" t="str">
        <f t="shared" ca="1" si="484"/>
        <v>-3,5092548375734+6,56535402453714i</v>
      </c>
      <c r="AJ307" s="223" t="str">
        <f t="shared" ca="1" si="485"/>
        <v>-7,38839142467266-0,91127116620786i</v>
      </c>
      <c r="AK307" s="223" t="str">
        <f t="shared" ca="1" si="486"/>
        <v>-1,80883596585801-7,22127796384801i</v>
      </c>
      <c r="AL307" s="223" t="str">
        <f t="shared" ca="1" si="487"/>
        <v>6,08640925263271-4,28653302705173i</v>
      </c>
      <c r="AM307" s="223" t="str">
        <f t="shared" ca="1" si="488"/>
        <v>6,18977292654866+4,13587404308975i</v>
      </c>
      <c r="AN307" s="223" t="str">
        <f t="shared" ca="1" si="489"/>
        <v>-1,63107214554844+7,26349410673365i</v>
      </c>
      <c r="AO307" s="223" t="str">
        <f t="shared" ca="1" si="490"/>
        <v>-7,36380246537466+1,09231691073624i</v>
      </c>
      <c r="AP307" s="223" t="str">
        <f t="shared" ca="1" si="491"/>
        <v>-3,66931976907961-6,47725523773612i</v>
      </c>
      <c r="AQ307" s="223" t="str">
        <f t="shared" ca="1" si="492"/>
        <v>4,72266252067235-5,75458093160354i</v>
      </c>
      <c r="AR307" s="223" t="str">
        <f t="shared" ca="1" si="493"/>
        <v>4,72266252067235-5,75458093160354i</v>
      </c>
      <c r="AS307" s="223" t="str">
        <f t="shared" ca="1" si="494"/>
        <v>0,3652782466427+7,43540952369592i</v>
      </c>
      <c r="AT307" s="223" t="str">
        <f t="shared" ca="1" si="495"/>
        <v>-6,80572171407228+3,01676895587704i</v>
      </c>
      <c r="AU307" s="223" t="str">
        <f t="shared" ca="1" si="496"/>
        <v>-5,26396917651318-5,26396917651097i</v>
      </c>
      <c r="AV307" s="223" t="str">
        <f t="shared" ca="1" si="497"/>
        <v>3,01676895587419-6,80572171407354i</v>
      </c>
      <c r="AW307" s="223" t="str">
        <f t="shared" ca="1" si="498"/>
        <v>7,4354095236957+0,365278246647192i</v>
      </c>
      <c r="AX307" s="223" t="str">
        <f t="shared" ca="1" si="499"/>
        <v>2,33516500849554+7,06864536991611i</v>
      </c>
      <c r="AY307" s="223" t="str">
        <f t="shared" ca="1" si="500"/>
        <v>-5,75458093160169+4,7226625206746i</v>
      </c>
      <c r="AZ307" s="223" t="str">
        <f t="shared" ca="1" si="501"/>
        <v>-6,47725523773765-3,66931976907689i</v>
      </c>
      <c r="BA307" s="223" t="str">
        <f t="shared" ca="1" si="502"/>
        <v>1,09231691074047-7,36380246537404i</v>
      </c>
      <c r="BB307" s="223" t="str">
        <f t="shared" ca="1" si="503"/>
        <v>7,26349410673461-1,63107214554416i</v>
      </c>
      <c r="BC307" s="223" t="str">
        <f t="shared" ca="1" si="504"/>
        <v>4,13587404309217+6,18977292654705i</v>
      </c>
      <c r="BD307" s="223" t="str">
        <f t="shared" ca="1" si="505"/>
        <v>-4,28653302704936+6,08640925263439i</v>
      </c>
      <c r="BE307" s="223" t="str">
        <f t="shared" ca="1" si="506"/>
        <v>-7,22127796384692-1,80883596586237i</v>
      </c>
      <c r="BF307" s="223" t="str">
        <f t="shared" ca="1" si="507"/>
        <v>-0,911271166203289-7,38839142467323i</v>
      </c>
      <c r="BG307" s="223" t="str">
        <f t="shared" ca="1" si="508"/>
        <v>6,56535402453572-3,50925483757606i</v>
      </c>
      <c r="BH307" s="223" t="str">
        <f t="shared" ca="1" si="509"/>
        <v>5,63694781925864+4,86246462871387i</v>
      </c>
      <c r="BI307" s="223" t="str">
        <f t="shared" ca="1" si="510"/>
        <v>-2,5079349418225+7,00920860797595i</v>
      </c>
      <c r="BJ307" s="223" t="str">
        <f t="shared" ca="1" si="511"/>
        <v>-7,44213449428666+0,182694147380605i</v>
      </c>
      <c r="BK307" s="223" t="str">
        <f t="shared" ca="1" si="512"/>
        <v>-2,84883958962009-6,87770717428065i</v>
      </c>
      <c r="BL307" s="223" t="str">
        <f t="shared" ca="1" si="513"/>
        <v>5,39156803791036-5,13319949691436i</v>
      </c>
      <c r="BM307" s="223" t="str">
        <f t="shared" ca="1" si="514"/>
        <v>6,72963674158704+3,18288113331619i</v>
      </c>
      <c r="BN307" s="223" t="str">
        <f t="shared" ca="1" si="515"/>
        <v>-0,547642315952133+7,4242057404356i</v>
      </c>
      <c r="BO307" s="223" t="str">
        <f t="shared" ca="1" si="516"/>
        <v>-7,12382424420003+2,16098845908215i</v>
      </c>
      <c r="BP307" s="223" t="str">
        <f t="shared" ca="1" si="517"/>
        <v>-4,58001565732254-5,86874769957091i</v>
      </c>
      <c r="BQ307" s="223" t="str">
        <f t="shared" ca="1" si="518"/>
        <v>3,82717443955644-6,38525479458293i</v>
      </c>
      <c r="BR307" s="223" t="str">
        <f t="shared" ca="1" si="519"/>
        <v>7,33477782682052+1,27270468441051i</v>
      </c>
      <c r="BS307" s="223" t="str">
        <f t="shared" ca="1" si="520"/>
        <v>1,4523258283668+7,30133499236935i</v>
      </c>
      <c r="BT307" s="223" t="str">
        <f t="shared" ca="1" si="521"/>
        <v>-6,28940811270079+3,9827237632595i</v>
      </c>
      <c r="BU307" s="223" t="str">
        <f t="shared" ca="1" si="522"/>
        <v>-5,97937935337178-4,43460996379723i</v>
      </c>
      <c r="BV307" s="223" t="str">
        <f t="shared" ca="1" si="523"/>
        <v>1,98551021102688-7,17471199313577i</v>
      </c>
      <c r="BW307" s="223" t="str">
        <f t="shared" ca="1" si="524"/>
        <v>7,40852989324648-0,729676506002233i</v>
      </c>
      <c r="BX307" s="223" t="str">
        <f t="shared" ca="1" si="525"/>
        <v>3,34707606217764+6,64949808756539i</v>
      </c>
      <c r="BY307" s="223" t="str">
        <f t="shared" ca="1" si="526"/>
        <v>-4,99933776988228+5,51591922032646i</v>
      </c>
      <c r="BZ307" s="223" t="str">
        <f t="shared" ca="1" si="527"/>
        <v>-6,94554976086066-2,67919418892078i</v>
      </c>
      <c r="CA307" s="223" t="str">
        <f t="shared" ca="1" si="528"/>
        <v>-3,11900340949751E-12-7,44437660133731i</v>
      </c>
      <c r="CB307" s="223" t="str">
        <f t="shared" ca="1" si="529"/>
        <v>6,94554976086115-2,6791941889195i</v>
      </c>
      <c r="CC307" s="223" t="str">
        <f t="shared" ca="1" si="530"/>
        <v>4,99933776988126+5,51591922032738i</v>
      </c>
      <c r="CD307" s="223" t="str">
        <f t="shared" ca="1" si="531"/>
        <v>-3,34707606217925+6,64949808756458i</v>
      </c>
      <c r="CE307" s="223" t="str">
        <f t="shared" ca="1" si="532"/>
        <v>-7,40852989324709-0,729676505996025i</v>
      </c>
      <c r="CF307" s="223" t="str">
        <f t="shared" ca="1" si="533"/>
        <v>-1,98551021102555-7,17471199313615i</v>
      </c>
      <c r="CG307" s="223" t="str">
        <f t="shared" ca="1" si="534"/>
        <v>5,9793793533726-4,43460996379612i</v>
      </c>
      <c r="CH307" s="223" t="str">
        <f t="shared" ca="1" si="535"/>
        <v>6,28940811270005+3,98272376326066i</v>
      </c>
      <c r="CI307" s="223" t="str">
        <f t="shared" ca="1" si="536"/>
        <v>-1,4523258283611+7,30133499237048i</v>
      </c>
      <c r="CJ307" s="223" t="str">
        <f t="shared" ca="1" si="537"/>
        <v>-7,33477782682075+1,27270468440916i</v>
      </c>
      <c r="CK307" s="223" t="str">
        <f t="shared" ca="1" si="538"/>
        <v>-3,82717443955526-6,38525479458363i</v>
      </c>
      <c r="CL307" s="223" t="str">
        <f t="shared" ca="1" si="539"/>
        <v>4,58001565732363-5,86874769957006i</v>
      </c>
      <c r="CM307" s="223" t="str">
        <f t="shared" ca="1" si="540"/>
        <v>7,12382424419963+2,16098845908346i</v>
      </c>
      <c r="CN307" s="223" t="str">
        <f t="shared" ca="1" si="541"/>
        <v>0,547642315950758+7,4242057404357i</v>
      </c>
      <c r="CO307" s="223" t="str">
        <f t="shared" ca="1" si="542"/>
        <v>-6,72963674158771+3,18288113331475i</v>
      </c>
      <c r="CP307" s="223" t="str">
        <f t="shared" ca="1" si="543"/>
        <v>-5,3915680379094-5,13319949691536i</v>
      </c>
      <c r="CQ307" s="223" t="str">
        <f t="shared" ca="1" si="544"/>
        <v>2,84883958962175-6,87770717427997i</v>
      </c>
      <c r="CR307" s="223" t="str">
        <f t="shared" ca="1" si="545"/>
        <v>7,44213449428662+0,182694147381984i</v>
      </c>
      <c r="CS307" s="223" t="str">
        <f t="shared" ca="1" si="546"/>
        <v>2,507934941821+7,00920860797649i</v>
      </c>
      <c r="CT307" s="223" t="str">
        <f t="shared" ca="1" si="547"/>
        <v>-5,63694781925955+4,86246462871283i</v>
      </c>
      <c r="CU307" s="223" t="str">
        <f t="shared" ca="1" si="548"/>
        <v>-6,56535402453497-3,50925483757747i</v>
      </c>
      <c r="CV307" s="223" t="str">
        <f t="shared" ca="1" si="549"/>
        <v>0,911271166205076-7,38839142467301i</v>
      </c>
      <c r="CW307" s="223" t="str">
        <f t="shared" ca="1" si="550"/>
        <v>7,22127796384731-1,80883596586083i</v>
      </c>
      <c r="CX307" s="223" t="str">
        <f t="shared" ca="1" si="551"/>
        <v>4,28653302704823+6,08640925263517i</v>
      </c>
      <c r="CY307" s="223" t="str">
        <f t="shared" ca="1" si="552"/>
        <v>-4,1358740430935+6,18977292654616i</v>
      </c>
      <c r="CZ307" s="223" t="str">
        <f t="shared" ca="1" si="553"/>
        <v>-7,26349410673426-1,63107214554571i</v>
      </c>
      <c r="DA307" s="223" t="str">
        <f t="shared" ca="1" si="554"/>
        <v>-1,09231691073911-7,36380246537424i</v>
      </c>
      <c r="DB307" s="223" t="str">
        <f t="shared" ca="1" si="555"/>
        <v>6,47725523773844-3,66931976907551i</v>
      </c>
      <c r="DC307" s="223" t="str">
        <f t="shared" ca="1" si="556"/>
        <v>5,75458093160068+4,72266252067583i</v>
      </c>
      <c r="DD307" s="223" t="str">
        <f t="shared" ca="1" si="557"/>
        <v>-2,33516500849001+7,06864536991793i</v>
      </c>
      <c r="DE307" s="223" t="str">
        <f t="shared" ca="1" si="558"/>
        <v>-7,43540952369577+0,365278246645815i</v>
      </c>
      <c r="DF307" s="223" t="str">
        <f t="shared" ca="1" si="559"/>
        <v>-3,01676895587273-6,80572171407419i</v>
      </c>
      <c r="DG307" s="223" t="str">
        <f t="shared" ca="1" si="560"/>
        <v>5,26396917651415-5,26396917650999i</v>
      </c>
      <c r="DH307" s="223" t="str">
        <f t="shared" ca="1" si="561"/>
        <v>6,80572171407472+3,01676895587153i</v>
      </c>
      <c r="DI307" s="223" t="str">
        <f t="shared" ca="1" si="562"/>
        <v>-0,365278246644077+7,43540952369585i</v>
      </c>
      <c r="DJ307" s="223" t="str">
        <f t="shared" ca="1" si="563"/>
        <v>-7,06864536991752+2,33516500849126i</v>
      </c>
      <c r="DK307" s="223" t="str">
        <f t="shared" ca="1" si="564"/>
        <v>-4,72266252067129-5,75458093160441i</v>
      </c>
      <c r="DL307" s="223" t="str">
        <f t="shared" ca="1" si="565"/>
        <v>3,66931976907436-6,47725523773909i</v>
      </c>
      <c r="DM307" s="223" t="str">
        <f t="shared" ca="1" si="566"/>
        <v>7,36380246537449+1,09231691073739i</v>
      </c>
      <c r="DN307" s="223" t="str">
        <f t="shared" ca="1" si="567"/>
        <v>1,63107214554741+7,26349410673388i</v>
      </c>
      <c r="DO307" s="223" t="str">
        <f t="shared" ca="1" si="568"/>
        <v>-6,18977292654966+4,13587404308826i</v>
      </c>
      <c r="DP307" s="223" t="str">
        <f t="shared" ca="1" si="569"/>
        <v>-6,08640925263618-4,28653302704681i</v>
      </c>
      <c r="DQ307" s="223" t="str">
        <f t="shared" ca="1" si="570"/>
        <v>1,80883596585914-7,22127796384773i</v>
      </c>
      <c r="DR307" s="223" t="str">
        <f t="shared" ca="1" si="571"/>
        <v>7,38839142467289-0,911271166205969i</v>
      </c>
      <c r="DS307" s="223" t="str">
        <f t="shared" ca="1" si="572"/>
        <v>3,50925483757191+6,56535402453794i</v>
      </c>
      <c r="DT307" s="223" t="str">
        <f t="shared" ca="1" si="573"/>
        <v>-4,86246462871728+5,63694781925571i</v>
      </c>
      <c r="DU307" s="223" t="str">
        <f t="shared" ca="1" si="574"/>
        <v>-7,00920860797707-2,50793494181936i</v>
      </c>
      <c r="DV307" s="223" t="str">
        <f t="shared" ca="1" si="575"/>
        <v>-0,182694147383301-7,44213449428659i</v>
      </c>
      <c r="DW307" s="223" t="str">
        <f t="shared" ca="1" si="576"/>
        <v>6,87770717428238-2,84883958961593i</v>
      </c>
      <c r="DX307" s="223" t="str">
        <f t="shared" ca="1" si="577"/>
        <v>5,13319949691111+5,39156803791345i</v>
      </c>
      <c r="DY307" s="223" t="str">
        <f t="shared" ca="1" si="578"/>
        <v>-3,18288113331318+6,72963674158846i</v>
      </c>
      <c r="DZ307" s="223" t="str">
        <f t="shared" ca="1" si="579"/>
        <v>-7,4242057404358-0,547642315949445i</v>
      </c>
      <c r="EA307" s="223" t="str">
        <f t="shared" ca="1" si="580"/>
        <v>-2,16098845907784-7,12382424420134i</v>
      </c>
      <c r="EB307" s="223" t="str">
        <f t="shared" ca="1" si="581"/>
        <v>5,86874769957367-4,58001565731899i</v>
      </c>
      <c r="EC307" s="223" t="str">
        <f t="shared" ca="1" si="582"/>
        <v>6,38525479458431+3,82717443955413i</v>
      </c>
      <c r="ED307" s="223" t="str">
        <f t="shared" ca="1" si="583"/>
        <v>-1,27270468440785+7,33477782682098i</v>
      </c>
      <c r="EE307" s="223" t="str">
        <f t="shared" ca="1" si="584"/>
        <v>-7,30133499237022+1,45232582836238i</v>
      </c>
      <c r="EF307" s="223" t="str">
        <f t="shared" ca="1" si="585"/>
        <v>-3,98272376325569-6,2894081127032i</v>
      </c>
      <c r="EG307" s="223" t="str">
        <f t="shared" ca="1" si="586"/>
        <v>4,43460996379507-5,97937935337339i</v>
      </c>
      <c r="EH307" s="223" t="str">
        <f t="shared" ca="1" si="587"/>
        <v>7,1747119931365+1,98551021102428i</v>
      </c>
      <c r="EI307" s="223" t="str">
        <f t="shared" ca="1" si="588"/>
        <v>0,729676505997757+7,40852989324692i</v>
      </c>
      <c r="EJ307" s="223" t="str">
        <f t="shared" ca="1" si="589"/>
        <v>-6,64949808756722+3,347076062174i</v>
      </c>
      <c r="EK307" s="223" t="str">
        <f t="shared" ca="1" si="590"/>
        <v>-5,51591922032827-4,99933776988028i</v>
      </c>
      <c r="EL307" s="223" t="str">
        <f t="shared" ca="1" si="591"/>
        <v>2,67919418891827-6,94554976086162i</v>
      </c>
      <c r="EM307" s="223" t="str">
        <f t="shared" ca="1" si="592"/>
        <v>7,44437660133731+1,37894189253845E-12i</v>
      </c>
      <c r="EN307" s="223"/>
      <c r="EO307" s="223"/>
      <c r="EP307" s="223"/>
    </row>
    <row r="308" spans="1:146">
      <c r="A308" s="249">
        <f t="shared" si="461"/>
        <v>4.0624999999999993E-3</v>
      </c>
      <c r="B308" s="248">
        <v>208</v>
      </c>
      <c r="C308" s="247">
        <f t="shared" si="462"/>
        <v>41600</v>
      </c>
      <c r="N308" s="246">
        <f t="shared" ca="1" si="463"/>
        <v>2.5525624944865415</v>
      </c>
      <c r="O308" s="223">
        <f t="shared" ca="1" si="464"/>
        <v>-7.4474375055134585</v>
      </c>
      <c r="P308" s="223" t="str">
        <f t="shared" ca="1" si="465"/>
        <v>-2,85001094693436-6,88053508100081i</v>
      </c>
      <c r="Q308" s="223" t="str">
        <f t="shared" ca="1" si="466"/>
        <v>5,26613356261174-5,26613356261145i</v>
      </c>
      <c r="R308" s="223" t="str">
        <f t="shared" ca="1" si="467"/>
        <v>6,88053508100068+2,85001094693468i</v>
      </c>
      <c r="S308" s="223" t="str">
        <f t="shared" ca="1" si="468"/>
        <v>3,24801922963729E-13+7,44743750551346i</v>
      </c>
      <c r="T308" s="223" t="str">
        <f t="shared" ca="1" si="469"/>
        <v>-6,88053508100071+2,8500109469346i</v>
      </c>
      <c r="U308" s="223" t="str">
        <f t="shared" ca="1" si="470"/>
        <v>-5,26613356261168-5,26613356261151i</v>
      </c>
      <c r="V308" s="223" t="str">
        <f t="shared" ca="1" si="471"/>
        <v>2,85001094693436-6,88053508100081i</v>
      </c>
      <c r="W308" s="223" t="str">
        <f t="shared" ca="1" si="472"/>
        <v>7,44743750551346+9,12373208123294E-14i</v>
      </c>
      <c r="X308" s="223" t="str">
        <f t="shared" ca="1" si="473"/>
        <v>2,85001094693424+6,88053508100086i</v>
      </c>
      <c r="Y308" s="223" t="str">
        <f t="shared" ca="1" si="474"/>
        <v>-5,2661335626118+5,26613356261138i</v>
      </c>
      <c r="Z308" s="223" t="str">
        <f t="shared" ca="1" si="475"/>
        <v>-6,88053508100065-2,85001094693474i</v>
      </c>
      <c r="AA308" s="223" t="str">
        <f t="shared" ca="1" si="476"/>
        <v>-2,33564602151399E-13-7,44743750551346i</v>
      </c>
      <c r="AB308" s="223" t="str">
        <f t="shared" ca="1" si="477"/>
        <v>6,88053508100075-2,85001094693449i</v>
      </c>
      <c r="AC308" s="223" t="str">
        <f t="shared" ca="1" si="478"/>
        <v>5,26613356261165+5,26613356261154i</v>
      </c>
      <c r="AD308" s="223" t="str">
        <f t="shared" ca="1" si="479"/>
        <v>-2,85001094693444+6,88053508100078i</v>
      </c>
      <c r="AE308" s="223" t="str">
        <f t="shared" ca="1" si="480"/>
        <v>-7,44743750551346-1,82474641624659E-13i</v>
      </c>
      <c r="AF308" s="223" t="str">
        <f t="shared" ca="1" si="481"/>
        <v>-2,8500109469341-6,88053508100092i</v>
      </c>
      <c r="AG308" s="223" t="str">
        <f t="shared" ca="1" si="482"/>
        <v>5,26613356261183-5,26613356261135i</v>
      </c>
      <c r="AH308" s="223" t="str">
        <f t="shared" ca="1" si="483"/>
        <v>6,8805350810009+2,85001094693414i</v>
      </c>
      <c r="AI308" s="223" t="str">
        <f t="shared" ca="1" si="484"/>
        <v>-2,08019621888029E-12+7,44743750551346i</v>
      </c>
      <c r="AJ308" s="223" t="str">
        <f t="shared" ca="1" si="485"/>
        <v>-6,88053508099994+2,85001094693646i</v>
      </c>
      <c r="AK308" s="223" t="str">
        <f t="shared" ca="1" si="486"/>
        <v>-5,26613356261106-5,26613356261212i</v>
      </c>
      <c r="AL308" s="223" t="str">
        <f t="shared" ca="1" si="487"/>
        <v>2,8500109469311-6,88053508100216i</v>
      </c>
      <c r="AM308" s="223" t="str">
        <f t="shared" ca="1" si="488"/>
        <v>7,44743750551346-4,67129204302799E-13i</v>
      </c>
      <c r="AN308" s="223" t="str">
        <f t="shared" ca="1" si="489"/>
        <v>2,85001094693197+6,8805350810018i</v>
      </c>
      <c r="AO308" s="223" t="str">
        <f t="shared" ca="1" si="490"/>
        <v>-5,2661335626104+5,26613356261279i</v>
      </c>
      <c r="AP308" s="223" t="str">
        <f t="shared" ca="1" si="491"/>
        <v>-6,8805350810003-2,85001094693559i</v>
      </c>
      <c r="AQ308" s="223" t="str">
        <f t="shared" ca="1" si="492"/>
        <v>-3,12028907987729E-12-7,44743750551346i</v>
      </c>
      <c r="AR308" s="223" t="str">
        <f t="shared" ca="1" si="493"/>
        <v>-3,12028907987729E-12-7,44743750551346i</v>
      </c>
      <c r="AS308" s="223" t="str">
        <f t="shared" ca="1" si="494"/>
        <v>5,26613356260942+5,26613356261376i</v>
      </c>
      <c r="AT308" s="223" t="str">
        <f t="shared" ca="1" si="495"/>
        <v>-2,85001094693334+6,88053508100123i</v>
      </c>
      <c r="AU308" s="223" t="str">
        <f t="shared" ca="1" si="496"/>
        <v>-7,44743750551346-1,84663161672889E-12i</v>
      </c>
      <c r="AV308" s="223" t="str">
        <f t="shared" ca="1" si="497"/>
        <v>-2,85001094693677-6,88053508099982i</v>
      </c>
      <c r="AW308" s="223" t="str">
        <f t="shared" ca="1" si="498"/>
        <v>5,26613356261204-5,26613356261115i</v>
      </c>
      <c r="AX308" s="223" t="str">
        <f t="shared" ca="1" si="499"/>
        <v>6,88053508099941+2,85001094693773i</v>
      </c>
      <c r="AY308" s="223" t="str">
        <f t="shared" ca="1" si="500"/>
        <v>8,06528258845598E-13+7,44743750551346i</v>
      </c>
      <c r="AZ308" s="223" t="str">
        <f t="shared" ca="1" si="501"/>
        <v>-6,88053508100172+2,85001094693218i</v>
      </c>
      <c r="BA308" s="223" t="str">
        <f t="shared" ca="1" si="502"/>
        <v>-5,26613356261303-5,26613356261016i</v>
      </c>
      <c r="BB308" s="223" t="str">
        <f t="shared" ca="1" si="503"/>
        <v>2,85001094693547-6,88053508100035i</v>
      </c>
      <c r="BC308" s="223" t="str">
        <f t="shared" ca="1" si="504"/>
        <v>7,44743750551346-3,24801922963729E-12i</v>
      </c>
      <c r="BD308" s="223" t="str">
        <f t="shared" ca="1" si="505"/>
        <v>2,85001094693463+6,8805350810007i</v>
      </c>
      <c r="BE308" s="223" t="str">
        <f t="shared" ca="1" si="506"/>
        <v>-5,26613356261367+5,26613356260951i</v>
      </c>
      <c r="BF308" s="223" t="str">
        <f t="shared" ca="1" si="507"/>
        <v>-6,88053508100137-2,85001094693302i</v>
      </c>
      <c r="BG308" s="223" t="str">
        <f t="shared" ca="1" si="508"/>
        <v>1,5072325621861E-12-7,44743750551346i</v>
      </c>
      <c r="BH308" s="223" t="str">
        <f t="shared" ca="1" si="509"/>
        <v>6,88053508099976-2,85001094693689i</v>
      </c>
      <c r="BI308" s="223" t="str">
        <f t="shared" ca="1" si="510"/>
        <v>5,26613356261139+5,2661335626118i</v>
      </c>
      <c r="BJ308" s="223" t="str">
        <f t="shared" ca="1" si="511"/>
        <v>-2,85001094693761+6,88053508099947i</v>
      </c>
      <c r="BK308" s="223" t="str">
        <f t="shared" ca="1" si="512"/>
        <v>-7,44743750551346+9,34258408605599E-13i</v>
      </c>
      <c r="BL308" s="223" t="str">
        <f t="shared" ca="1" si="513"/>
        <v>-2,85001094693249-6,88053508100158i</v>
      </c>
      <c r="BM308" s="223" t="str">
        <f t="shared" ca="1" si="514"/>
        <v>5,26613356261007-5,26613356261312i</v>
      </c>
      <c r="BN308" s="223" t="str">
        <f t="shared" ca="1" si="515"/>
        <v>6,8805350810004+2,85001094693536i</v>
      </c>
      <c r="BO308" s="223" t="str">
        <f t="shared" ca="1" si="516"/>
        <v>3,37574937939729E-12+7,44743750551346i</v>
      </c>
      <c r="BP308" s="223" t="str">
        <f t="shared" ca="1" si="517"/>
        <v>-6,88053508100057+2,85001094693495i</v>
      </c>
      <c r="BQ308" s="223" t="str">
        <f t="shared" ca="1" si="518"/>
        <v>-5,26613356260976-5,26613356261343i</v>
      </c>
      <c r="BR308" s="223" t="str">
        <f t="shared" ca="1" si="519"/>
        <v>2,85001094693271-6,88053508100149i</v>
      </c>
      <c r="BS308" s="223" t="str">
        <f t="shared" ca="1" si="520"/>
        <v>7,44743750551346+1,37950241242609E-12i</v>
      </c>
      <c r="BT308" s="223" t="str">
        <f t="shared" ca="1" si="521"/>
        <v>2,8500109469372+6,88053508099964i</v>
      </c>
      <c r="BU308" s="223" t="str">
        <f t="shared" ca="1" si="522"/>
        <v>-5,26613356261171+5,26613356261148i</v>
      </c>
      <c r="BV308" s="223" t="str">
        <f t="shared" ca="1" si="523"/>
        <v>-6,88053508099951-2,85001094693749i</v>
      </c>
      <c r="BW308" s="223" t="str">
        <f t="shared" ca="1" si="524"/>
        <v>-1,0619885583656E-12-7,44743750551346i</v>
      </c>
      <c r="BX308" s="223" t="str">
        <f t="shared" ca="1" si="525"/>
        <v>6,88053508100145-2,85001094693281i</v>
      </c>
      <c r="BY308" s="223" t="str">
        <f t="shared" ca="1" si="526"/>
        <v>5,2661335626132+5,26613356260998i</v>
      </c>
      <c r="BZ308" s="223" t="str">
        <f t="shared" ca="1" si="527"/>
        <v>-2,85001094693485+6,88053508100061i</v>
      </c>
      <c r="CA308" s="223" t="str">
        <f t="shared" ca="1" si="528"/>
        <v>-7,44743750551346+3,92681733872288E-12i</v>
      </c>
      <c r="CB308" s="223" t="str">
        <f t="shared" ca="1" si="529"/>
        <v>-2,85001094693506-6,88053508100052i</v>
      </c>
      <c r="CC308" s="223" t="str">
        <f t="shared" ca="1" si="530"/>
        <v>5,26613356261334-5,26613356260985i</v>
      </c>
      <c r="CD308" s="223" t="str">
        <f t="shared" ca="1" si="531"/>
        <v>6,88053508100154+2,85001094693259i</v>
      </c>
      <c r="CE308" s="223" t="str">
        <f t="shared" ca="1" si="532"/>
        <v>-1,25177226266609E-12+7,44743750551346i</v>
      </c>
      <c r="CF308" s="223" t="str">
        <f t="shared" ca="1" si="533"/>
        <v>-6,88053508099959+2,85001094693732i</v>
      </c>
      <c r="CG308" s="223" t="str">
        <f t="shared" ca="1" si="534"/>
        <v>-5,26613356261157-5,26613356261161i</v>
      </c>
      <c r="CH308" s="223" t="str">
        <f t="shared" ca="1" si="535"/>
        <v>2,85001094693699-6,88053508099973i</v>
      </c>
      <c r="CI308" s="223" t="str">
        <f t="shared" ca="1" si="536"/>
        <v>7,44743750551346-1,6130565176912E-12i</v>
      </c>
      <c r="CJ308" s="223" t="str">
        <f t="shared" ca="1" si="537"/>
        <v>2,85001094693293+6,8805350810014i</v>
      </c>
      <c r="CK308" s="223" t="str">
        <f t="shared" ca="1" si="538"/>
        <v>-5,26613356260959+5,2661335626136i</v>
      </c>
      <c r="CL308" s="223" t="str">
        <f t="shared" ca="1" si="539"/>
        <v>-6,88053508100066-2,85001094693473i</v>
      </c>
      <c r="CM308" s="223" t="str">
        <f t="shared" ca="1" si="540"/>
        <v>3,56553308369778E-12-7,44743750551346i</v>
      </c>
      <c r="CN308" s="223" t="str">
        <f t="shared" ca="1" si="541"/>
        <v>6,88053508100047-2,85001094693518i</v>
      </c>
      <c r="CO308" s="223" t="str">
        <f t="shared" ca="1" si="542"/>
        <v>5,26613356260993+5,26613356261325i</v>
      </c>
      <c r="CP308" s="223" t="str">
        <f t="shared" ca="1" si="543"/>
        <v>-2,85001094693247+6,88053508100159i</v>
      </c>
      <c r="CQ308" s="223" t="str">
        <f t="shared" ca="1" si="544"/>
        <v>-7,44743750551346-7,00704303340498E-13i</v>
      </c>
      <c r="CR308" s="223" t="str">
        <f t="shared" ca="1" si="545"/>
        <v>-2,85001094693744-6,88053508099953i</v>
      </c>
      <c r="CS308" s="223" t="str">
        <f t="shared" ca="1" si="546"/>
        <v>5,26613356261122-5,26613356261196i</v>
      </c>
      <c r="CT308" s="223" t="str">
        <f t="shared" ca="1" si="547"/>
        <v>6,88053508099977+2,85001094693687i</v>
      </c>
      <c r="CU308" s="223" t="str">
        <f t="shared" ca="1" si="548"/>
        <v>1,7407866674512E-12+7,44743750551346i</v>
      </c>
      <c r="CV308" s="223" t="str">
        <f t="shared" ca="1" si="549"/>
        <v>-6,88053508100136+2,85001094693305i</v>
      </c>
      <c r="CW308" s="223" t="str">
        <f t="shared" ca="1" si="550"/>
        <v>-5,26613356261369-5,2661335626095i</v>
      </c>
      <c r="CX308" s="223" t="str">
        <f t="shared" ca="1" si="551"/>
        <v>2,85001094693461-6,88053508100071i</v>
      </c>
      <c r="CY308" s="223" t="str">
        <f t="shared" ca="1" si="552"/>
        <v>7,44743750551346+3,01446512437219E-12i</v>
      </c>
      <c r="CZ308" s="223" t="str">
        <f t="shared" ca="1" si="553"/>
        <v>2,8500109469353+6,88053508100042i</v>
      </c>
      <c r="DA308" s="223" t="str">
        <f t="shared" ca="1" si="554"/>
        <v>-5,26613356261286+5,26613356261032i</v>
      </c>
      <c r="DB308" s="223" t="str">
        <f t="shared" ca="1" si="555"/>
        <v>-6,8805350810018-2,85001094693197i</v>
      </c>
      <c r="DC308" s="223" t="str">
        <f t="shared" ca="1" si="556"/>
        <v>5,72974153580497E-13-7,44743750551346i</v>
      </c>
      <c r="DD308" s="223" t="str">
        <f t="shared" ca="1" si="557"/>
        <v>6,88053508100224-2,85001094693091i</v>
      </c>
      <c r="DE308" s="223" t="str">
        <f t="shared" ca="1" si="558"/>
        <v>5,26613356261205+5,26613356261113i</v>
      </c>
      <c r="DF308" s="223" t="str">
        <f t="shared" ca="1" si="559"/>
        <v>-2,85001094693675+6,88053508099982i</v>
      </c>
      <c r="DG308" s="223" t="str">
        <f t="shared" ca="1" si="560"/>
        <v>-7,44743750551346+1,8685168172112E-12i</v>
      </c>
      <c r="DH308" s="223" t="str">
        <f t="shared" ca="1" si="561"/>
        <v>-2,85001094693317-6,88053508100131i</v>
      </c>
      <c r="DI308" s="223" t="str">
        <f t="shared" ca="1" si="562"/>
        <v>5,26613356260941-5,26613356261378i</v>
      </c>
      <c r="DJ308" s="223" t="str">
        <f t="shared" ca="1" si="563"/>
        <v>6,88053508100075+2,85001094693449i</v>
      </c>
      <c r="DK308" s="223" t="str">
        <f t="shared" ca="1" si="564"/>
        <v>-2,88673497461219E-12+7,44743750551346i</v>
      </c>
      <c r="DL308" s="223" t="str">
        <f t="shared" ca="1" si="565"/>
        <v>-6,88053508100021+2,85001094693581i</v>
      </c>
      <c r="DM308" s="223" t="str">
        <f t="shared" ca="1" si="566"/>
        <v>-5,26613356261011-5,26613356261307i</v>
      </c>
      <c r="DN308" s="223" t="str">
        <f t="shared" ca="1" si="567"/>
        <v>2,85001094693185-6,88053508100185i</v>
      </c>
      <c r="DO308" s="223" t="str">
        <f t="shared" ca="1" si="568"/>
        <v>7,44743750551346+2,19061942549029E-14i</v>
      </c>
      <c r="DP308" s="223" t="str">
        <f t="shared" ca="1" si="569"/>
        <v>2,85001094693103+6,88053508100219i</v>
      </c>
      <c r="DQ308" s="223" t="str">
        <f t="shared" ca="1" si="570"/>
        <v>-5,26613356261075+5,26613356261244i</v>
      </c>
      <c r="DR308" s="223" t="str">
        <f t="shared" ca="1" si="571"/>
        <v>-6,88053508099987-2,85001094693663i</v>
      </c>
      <c r="DS308" s="223" t="str">
        <f t="shared" ca="1" si="572"/>
        <v>-2,41958477653679E-12-7,44743750551346i</v>
      </c>
      <c r="DT308" s="223" t="str">
        <f t="shared" ca="1" si="573"/>
        <v>6,88053508100126-2,85001094693328i</v>
      </c>
      <c r="DU308" s="223" t="str">
        <f t="shared" ca="1" si="574"/>
        <v>5,26613356261416+5,26613356260902i</v>
      </c>
      <c r="DV308" s="223" t="str">
        <f t="shared" ca="1" si="575"/>
        <v>-2,85001094693438+6,88053508100081i</v>
      </c>
      <c r="DW308" s="223" t="str">
        <f t="shared" ca="1" si="576"/>
        <v>-7,44743750551346-2,75900482485219E-12i</v>
      </c>
      <c r="DX308" s="223" t="str">
        <f t="shared" ca="1" si="577"/>
        <v>-2,85001094693553-6,88053508100032i</v>
      </c>
      <c r="DY308" s="223" t="str">
        <f t="shared" ca="1" si="578"/>
        <v>5,26613356261268-5,2661335626105i</v>
      </c>
      <c r="DZ308" s="223" t="str">
        <f t="shared" ca="1" si="579"/>
        <v>6,88053508100207+2,85001094693134i</v>
      </c>
      <c r="EA308" s="223" t="str">
        <f t="shared" ca="1" si="580"/>
        <v>-3,17513854060494E-13+7,44743750551346i</v>
      </c>
      <c r="EB308" s="223" t="str">
        <f t="shared" ca="1" si="581"/>
        <v>-6,88053508100198+2,85001094693153i</v>
      </c>
      <c r="EC308" s="223" t="str">
        <f t="shared" ca="1" si="582"/>
        <v>-5,26613356261223-5,26613356261096i</v>
      </c>
      <c r="ED308" s="223" t="str">
        <f t="shared" ca="1" si="583"/>
        <v>2,85001094693612-6,88053508100008i</v>
      </c>
      <c r="EE308" s="223" t="str">
        <f t="shared" ca="1" si="584"/>
        <v>7,44743750551346-2,12397711673119E-12i</v>
      </c>
      <c r="EF308" s="223" t="str">
        <f t="shared" ca="1" si="585"/>
        <v>2,85001094693379+6,88053508100105i</v>
      </c>
      <c r="EG308" s="223" t="str">
        <f t="shared" ca="1" si="586"/>
        <v>-5,26613356260923+5,26613356261396i</v>
      </c>
      <c r="EH308" s="223" t="str">
        <f t="shared" ca="1" si="587"/>
        <v>-6,88053508100102-2,85001094693387i</v>
      </c>
      <c r="EI308" s="223" t="str">
        <f t="shared" ca="1" si="588"/>
        <v>2,20793686552659E-12-7,44743750551346i</v>
      </c>
      <c r="EJ308" s="223" t="str">
        <f t="shared" ca="1" si="589"/>
        <v>6,88053508100011-2,85001094693605i</v>
      </c>
      <c r="EK308" s="223" t="str">
        <f t="shared" ca="1" si="590"/>
        <v>5,2661335626109+5,26613356261229i</v>
      </c>
      <c r="EL308" s="223" t="str">
        <f t="shared" ca="1" si="591"/>
        <v>-2,85001094693161+6,88053508100195i</v>
      </c>
      <c r="EM308" s="223" t="str">
        <f t="shared" ca="1" si="592"/>
        <v>-7,44743750551346+2,335541052651E-13i</v>
      </c>
      <c r="EN308" s="223"/>
      <c r="EO308" s="223"/>
      <c r="EP308" s="223"/>
    </row>
    <row r="309" spans="1:146">
      <c r="A309" s="249">
        <f t="shared" si="461"/>
        <v>4.0820312499999989E-3</v>
      </c>
      <c r="B309" s="248">
        <v>209</v>
      </c>
      <c r="C309" s="247">
        <f t="shared" si="462"/>
        <v>41800</v>
      </c>
      <c r="N309" s="246">
        <f t="shared" ca="1" si="463"/>
        <v>2.5498705393773067</v>
      </c>
      <c r="O309" s="223">
        <f t="shared" ca="1" si="464"/>
        <v>-7.4501294606226933</v>
      </c>
      <c r="P309" s="223" t="str">
        <f t="shared" ca="1" si="465"/>
        <v>-3,01910025213-6,81098103415556i</v>
      </c>
      <c r="Q309" s="223" t="str">
        <f t="shared" ca="1" si="466"/>
        <v>5,00320115405057-5,52018180788868i</v>
      </c>
      <c r="R309" s="223" t="str">
        <f t="shared" ca="1" si="467"/>
        <v>7,07410787192776+2,33696957540484i</v>
      </c>
      <c r="S309" s="223" t="str">
        <f t="shared" ca="1" si="468"/>
        <v>0,730240384814964+7,41425505094231i</v>
      </c>
      <c r="T309" s="223" t="str">
        <f t="shared" ca="1" si="469"/>
        <v>-6,48226072576364+3,67215534301864i</v>
      </c>
      <c r="U309" s="223" t="str">
        <f t="shared" ca="1" si="470"/>
        <v>-5,98400009327796-4,43803693807155i</v>
      </c>
      <c r="V309" s="223" t="str">
        <f t="shared" ca="1" si="471"/>
        <v>1,6323326041516-7,26910718379237i</v>
      </c>
      <c r="W309" s="223" t="str">
        <f t="shared" ca="1" si="472"/>
        <v>7,30697731207716-1,45344815553489i</v>
      </c>
      <c r="X309" s="223" t="str">
        <f t="shared" ca="1" si="473"/>
        <v>4,28984557055023+6,09111270301813i</v>
      </c>
      <c r="Y309" s="223" t="str">
        <f t="shared" ca="1" si="474"/>
        <v>-3,83013200030116+6,39018918658182i</v>
      </c>
      <c r="Z309" s="223" t="str">
        <f t="shared" ca="1" si="475"/>
        <v>-7,39410101977892-0,911975377596611i</v>
      </c>
      <c r="AA309" s="223" t="str">
        <f t="shared" ca="1" si="476"/>
        <v>-2,16265842598076-7,12932938729672i</v>
      </c>
      <c r="AB309" s="223" t="str">
        <f t="shared" ca="1" si="477"/>
        <v>5,64130393520206-4,86622224016864i</v>
      </c>
      <c r="AC309" s="223" t="str">
        <f t="shared" ca="1" si="478"/>
        <v>6,73483726478651+3,18534079760411i</v>
      </c>
      <c r="AD309" s="223" t="str">
        <f t="shared" ca="1" si="479"/>
        <v>-0,182835329618187+7,4478856209183i</v>
      </c>
      <c r="AE309" s="223" t="str">
        <f t="shared" ca="1" si="480"/>
        <v>-6,88302212322853+2,85104111355568i</v>
      </c>
      <c r="AF309" s="223" t="str">
        <f t="shared" ca="1" si="481"/>
        <v>-5,39573452946664-5,13716632663959i</v>
      </c>
      <c r="AG309" s="223" t="str">
        <f t="shared" ca="1" si="482"/>
        <v>2,50987302174233-7,01462517849444i</v>
      </c>
      <c r="AH309" s="223" t="str">
        <f t="shared" ca="1" si="483"/>
        <v>7,42994301209977-0,548065522531737i</v>
      </c>
      <c r="AI309" s="223" t="str">
        <f t="shared" ca="1" si="484"/>
        <v>3,51196671667082+6,5704275934702i</v>
      </c>
      <c r="AJ309" s="223" t="str">
        <f t="shared" ca="1" si="485"/>
        <v>-4,58355499809208+5,87328294563639i</v>
      </c>
      <c r="AK309" s="223" t="str">
        <f t="shared" ca="1" si="486"/>
        <v>-7,22685841714968-1,8102337966437i</v>
      </c>
      <c r="AL309" s="223" t="str">
        <f t="shared" ca="1" si="487"/>
        <v>-1,27368820409357-7,34044599045529i</v>
      </c>
      <c r="AM309" s="223" t="str">
        <f t="shared" ca="1" si="488"/>
        <v>6,19455625422779-4,13907016046425i</v>
      </c>
      <c r="AN309" s="223" t="str">
        <f t="shared" ca="1" si="489"/>
        <v>6,29426843638053+3,9858015292814i</v>
      </c>
      <c r="AO309" s="223" t="str">
        <f t="shared" ca="1" si="490"/>
        <v>-1,09316103051243+7,36949305864434i</v>
      </c>
      <c r="AP309" s="223" t="str">
        <f t="shared" ca="1" si="491"/>
        <v>-7,1802564612252+1,98704457198925i</v>
      </c>
      <c r="AQ309" s="223" t="str">
        <f t="shared" ca="1" si="492"/>
        <v>-4,72631209596668-5,75902795196874i</v>
      </c>
      <c r="AR309" s="223" t="str">
        <f t="shared" ca="1" si="493"/>
        <v>-4,72631209596668-5,75902795196874i</v>
      </c>
      <c r="AS309" s="223" t="str">
        <f t="shared" ca="1" si="494"/>
        <v>7,44115545341041+0,365560526067504i</v>
      </c>
      <c r="AT309" s="223" t="str">
        <f t="shared" ca="1" si="495"/>
        <v>2,68126461442035+6,95091713714784i</v>
      </c>
      <c r="AU309" s="223" t="str">
        <f t="shared" ca="1" si="496"/>
        <v>-5,26803706232246+5,26803706232551i</v>
      </c>
      <c r="AV309" s="223" t="str">
        <f t="shared" ca="1" si="497"/>
        <v>-6,95091713714672-2,68126461442324i</v>
      </c>
      <c r="AW309" s="223" t="str">
        <f t="shared" ca="1" si="498"/>
        <v>-0,365560526072021-7,44115545341018i</v>
      </c>
      <c r="AX309" s="223" t="str">
        <f t="shared" ca="1" si="499"/>
        <v>6,65463668128229-3,34966261288662i</v>
      </c>
      <c r="AY309" s="223" t="str">
        <f t="shared" ca="1" si="500"/>
        <v>5,7590279519669+4,72631209596891i</v>
      </c>
      <c r="AZ309" s="223" t="str">
        <f t="shared" ca="1" si="501"/>
        <v>-1,98704457198489+7,18025646122641i</v>
      </c>
      <c r="BA309" s="223" t="str">
        <f t="shared" ca="1" si="502"/>
        <v>-7,36949305864477+1,09316103050958i</v>
      </c>
      <c r="BB309" s="223" t="str">
        <f t="shared" ca="1" si="503"/>
        <v>-3,98580152928522-6,29426843637811i</v>
      </c>
      <c r="BC309" s="223" t="str">
        <f t="shared" ca="1" si="504"/>
        <v>4,13907016046665-6,19455625422619i</v>
      </c>
      <c r="BD309" s="223" t="str">
        <f t="shared" ca="1" si="505"/>
        <v>7,34044599045477+1,27368820409652i</v>
      </c>
      <c r="BE309" s="223" t="str">
        <f t="shared" ca="1" si="506"/>
        <v>1,81023379664798+7,2268584171486i</v>
      </c>
      <c r="BF309" s="223" t="str">
        <f t="shared" ca="1" si="507"/>
        <v>-5,87328294563824+4,58355499808972i</v>
      </c>
      <c r="BG309" s="223" t="str">
        <f t="shared" ca="1" si="508"/>
        <v>-6,57042759347228-3,51196671666692i</v>
      </c>
      <c r="BH309" s="223" t="str">
        <f t="shared" ca="1" si="509"/>
        <v>0,548065522533983-7,4299430120996i</v>
      </c>
      <c r="BI309" s="223" t="str">
        <f t="shared" ca="1" si="510"/>
        <v>7,01462517849414-2,5098730217432i</v>
      </c>
      <c r="BJ309" s="223" t="str">
        <f t="shared" ca="1" si="511"/>
        <v>5,13716632663688+5,39573452946921i</v>
      </c>
      <c r="BK309" s="223" t="str">
        <f t="shared" ca="1" si="512"/>
        <v>-2,85104111355561+6,88302212322856i</v>
      </c>
      <c r="BL309" s="223" t="str">
        <f t="shared" ca="1" si="513"/>
        <v>-7,44788562091823+0,182835329621226i</v>
      </c>
      <c r="BM309" s="223" t="str">
        <f t="shared" ca="1" si="514"/>
        <v>-3,18534079760264-6,7348372647872i</v>
      </c>
      <c r="BN309" s="223" t="str">
        <f t="shared" ca="1" si="515"/>
        <v>4,86622224016746-5,64130393520308i</v>
      </c>
      <c r="BO309" s="223" t="str">
        <f t="shared" ca="1" si="516"/>
        <v>7,12932938729588+2,16265842598352i</v>
      </c>
      <c r="BP309" s="223" t="str">
        <f t="shared" ca="1" si="517"/>
        <v>0,911975377596849+7,3941010197789i</v>
      </c>
      <c r="BQ309" s="223" t="str">
        <f t="shared" ca="1" si="518"/>
        <v>-6,39018918658028+3,83013200030373i</v>
      </c>
      <c r="BR309" s="223" t="str">
        <f t="shared" ca="1" si="519"/>
        <v>-6,09111270301771-4,28984557055081i</v>
      </c>
      <c r="BS309" s="223" t="str">
        <f t="shared" ca="1" si="520"/>
        <v>1,45344815553253-7,30697731207763i</v>
      </c>
      <c r="BT309" s="223" t="str">
        <f t="shared" ca="1" si="521"/>
        <v>7,26910718379282-1,63233260414961i</v>
      </c>
      <c r="BU309" s="223" t="str">
        <f t="shared" ca="1" si="522"/>
        <v>4,43803693807213+5,98400009327754i</v>
      </c>
      <c r="BV309" s="223" t="str">
        <f t="shared" ca="1" si="523"/>
        <v>-3,67215534302192+6,48226072576179i</v>
      </c>
      <c r="BW309" s="223" t="str">
        <f t="shared" ca="1" si="524"/>
        <v>-7,41425505094225-0,730240384815572i</v>
      </c>
      <c r="BX309" s="223" t="str">
        <f t="shared" ca="1" si="525"/>
        <v>-2,33696957540758-7,07410787192685i</v>
      </c>
      <c r="BY309" s="223" t="str">
        <f t="shared" ca="1" si="526"/>
        <v>5,52018180788974-5,00320115404941i</v>
      </c>
      <c r="BZ309" s="223" t="str">
        <f t="shared" ca="1" si="527"/>
        <v>6,81098103415614+3,01910025212869i</v>
      </c>
      <c r="CA309" s="223" t="str">
        <f t="shared" ca="1" si="528"/>
        <v>-2,88777518454303E-12+7,45012946062269i</v>
      </c>
      <c r="CB309" s="223" t="str">
        <f t="shared" ca="1" si="529"/>
        <v>-6,81098103415557+3,01910025213i</v>
      </c>
      <c r="CC309" s="223" t="str">
        <f t="shared" ca="1" si="530"/>
        <v>-5,52018180789069-5,00320115404836i</v>
      </c>
      <c r="CD309" s="223" t="str">
        <f t="shared" ca="1" si="531"/>
        <v>2,33696957540623-7,0741078719273i</v>
      </c>
      <c r="CE309" s="223" t="str">
        <f t="shared" ca="1" si="532"/>
        <v>7,41425505094206-0,73024038481741i</v>
      </c>
      <c r="CF309" s="223" t="str">
        <f t="shared" ca="1" si="533"/>
        <v>3,67215534301689+6,48226072576464i</v>
      </c>
      <c r="CG309" s="223" t="str">
        <f t="shared" ca="1" si="534"/>
        <v>-4,43803693807098+5,98400009327839i</v>
      </c>
      <c r="CH309" s="223" t="str">
        <f t="shared" ca="1" si="535"/>
        <v>-7,26910718379322-1,63233260414781i</v>
      </c>
      <c r="CI309" s="223" t="str">
        <f t="shared" ca="1" si="536"/>
        <v>-1,45344815553434-7,30697731207727i</v>
      </c>
      <c r="CJ309" s="223" t="str">
        <f t="shared" ca="1" si="537"/>
        <v>6,09111270301689-4,28984557055198i</v>
      </c>
      <c r="CK309" s="223" t="str">
        <f t="shared" ca="1" si="538"/>
        <v>6,39018918658101+3,83013200030251i</v>
      </c>
      <c r="CL309" s="223" t="str">
        <f t="shared" ca="1" si="539"/>
        <v>-0,911975377595016+7,39410101977912i</v>
      </c>
      <c r="CM309" s="223" t="str">
        <f t="shared" ca="1" si="540"/>
        <v>-7,12932938729756+2,16265842597799i</v>
      </c>
      <c r="CN309" s="223" t="str">
        <f t="shared" ca="1" si="541"/>
        <v>-4,86622224016854-5,64130393520215i</v>
      </c>
      <c r="CO309" s="223" t="str">
        <f t="shared" ca="1" si="542"/>
        <v>3,18534079760136-6,73483726478781i</v>
      </c>
      <c r="CP309" s="223" t="str">
        <f t="shared" ca="1" si="543"/>
        <v>7,44788562091826+0,182835329619592i</v>
      </c>
      <c r="CQ309" s="223" t="str">
        <f t="shared" ca="1" si="544"/>
        <v>2,85104111355731+6,88302212322785i</v>
      </c>
      <c r="CR309" s="223" t="str">
        <f t="shared" ca="1" si="545"/>
        <v>-5,13716632664107+5,39573452946523i</v>
      </c>
      <c r="CS309" s="223" t="str">
        <f t="shared" ca="1" si="546"/>
        <v>-7,01462517849469-2,50987302174166i</v>
      </c>
      <c r="CT309" s="223" t="str">
        <f t="shared" ca="1" si="547"/>
        <v>-0,548065522535615-7,42994301209949i</v>
      </c>
      <c r="CU309" s="223" t="str">
        <f t="shared" ca="1" si="548"/>
        <v>6,57042759347151-3,51196671666837i</v>
      </c>
      <c r="CV309" s="223" t="str">
        <f t="shared" ca="1" si="549"/>
        <v>5,87328294563911+4,5835549980886i</v>
      </c>
      <c r="CW309" s="223" t="str">
        <f t="shared" ca="1" si="550"/>
        <v>-1,8102337966466+7,22685841714895i</v>
      </c>
      <c r="CX309" s="223" t="str">
        <f t="shared" ca="1" si="551"/>
        <v>-7,3404459904545+1,27368820409813i</v>
      </c>
      <c r="CY309" s="223" t="str">
        <f t="shared" ca="1" si="552"/>
        <v>-4,13907016046184-6,1945562542294i</v>
      </c>
      <c r="CZ309" s="223" t="str">
        <f t="shared" ca="1" si="553"/>
        <v>3,98580152928402-6,29426843637887i</v>
      </c>
      <c r="DA309" s="223" t="str">
        <f t="shared" ca="1" si="554"/>
        <v>7,36949305864501+1,09316103050796i</v>
      </c>
      <c r="DB309" s="223" t="str">
        <f t="shared" ca="1" si="555"/>
        <v>1,98704457198647+7,18025646122597i</v>
      </c>
      <c r="DC309" s="223" t="str">
        <f t="shared" ca="1" si="556"/>
        <v>-5,75902795196574+4,72631209597033i</v>
      </c>
      <c r="DD309" s="223" t="str">
        <f t="shared" ca="1" si="557"/>
        <v>-6,65463668127979-3,34966261289159i</v>
      </c>
      <c r="DE309" s="223" t="str">
        <f t="shared" ca="1" si="558"/>
        <v>0,365560526070388-7,44115545341026i</v>
      </c>
      <c r="DF309" s="223" t="str">
        <f t="shared" ca="1" si="559"/>
        <v>6,95091713714613-2,68126461442476i</v>
      </c>
      <c r="DG309" s="223" t="str">
        <f t="shared" ca="1" si="560"/>
        <v>5,26803706232361+5,26803706232435i</v>
      </c>
      <c r="DH309" s="223" t="str">
        <f t="shared" ca="1" si="561"/>
        <v>-2,68126461441902+6,95091713714835i</v>
      </c>
      <c r="DI309" s="223" t="str">
        <f t="shared" ca="1" si="562"/>
        <v>-7,44115545341034+0,365560526068926i</v>
      </c>
      <c r="DJ309" s="223" t="str">
        <f t="shared" ca="1" si="563"/>
        <v>-3,34966261289065-6,65463668128026i</v>
      </c>
      <c r="DK309" s="223" t="str">
        <f t="shared" ca="1" si="564"/>
        <v>4,72631209597147-5,7590279519648i</v>
      </c>
      <c r="DL309" s="223" t="str">
        <f t="shared" ca="1" si="565"/>
        <v>7,18025646122569+1,98704457198747i</v>
      </c>
      <c r="DM309" s="223" t="str">
        <f t="shared" ca="1" si="566"/>
        <v>1,09316103051405+7,3694930586441i</v>
      </c>
      <c r="DN309" s="223" t="str">
        <f t="shared" ca="1" si="567"/>
        <v>-6,29426843637988+3,98580152928243i</v>
      </c>
      <c r="DO309" s="223" t="str">
        <f t="shared" ca="1" si="568"/>
        <v>-6,19455625422882-4,13907016046271i</v>
      </c>
      <c r="DP309" s="223" t="str">
        <f t="shared" ca="1" si="569"/>
        <v>1,27368820409957-7,34044599045424i</v>
      </c>
      <c r="DQ309" s="223" t="str">
        <f t="shared" ca="1" si="570"/>
        <v>7,2268584171492-1,81023379664559i</v>
      </c>
      <c r="DR309" s="223" t="str">
        <f t="shared" ca="1" si="571"/>
        <v>4,58355499808744+5,87328294564001i</v>
      </c>
      <c r="DS309" s="223" t="str">
        <f t="shared" ca="1" si="572"/>
        <v>-3,51196671666966+6,57042759347082i</v>
      </c>
      <c r="DT309" s="223" t="str">
        <f t="shared" ca="1" si="573"/>
        <v>-7,42994301209997-0,54806552252905i</v>
      </c>
      <c r="DU309" s="223" t="str">
        <f t="shared" ca="1" si="574"/>
        <v>-2,50987302174028-7,01462517849518i</v>
      </c>
      <c r="DV309" s="223" t="str">
        <f t="shared" ca="1" si="575"/>
        <v>5,39573452946624-5,13716632664i</v>
      </c>
      <c r="DW309" s="223" t="str">
        <f t="shared" ca="1" si="576"/>
        <v>6,88302212322745+2,85104111355827i</v>
      </c>
      <c r="DX309" s="223" t="str">
        <f t="shared" ca="1" si="577"/>
        <v>0,182835329618128+7,4478856209183i</v>
      </c>
      <c r="DY309" s="223" t="str">
        <f t="shared" ca="1" si="578"/>
        <v>-6,73483726478825+3,18534079760042i</v>
      </c>
      <c r="DZ309" s="223" t="str">
        <f t="shared" ca="1" si="579"/>
        <v>-5,6413039352012-4,86622224016964i</v>
      </c>
      <c r="EA309" s="223" t="str">
        <f t="shared" ca="1" si="580"/>
        <v>2,16265842597939-7,12932938729713i</v>
      </c>
      <c r="EB309" s="223" t="str">
        <f t="shared" ca="1" si="581"/>
        <v>7,39410101977925-0,911975377593981i</v>
      </c>
      <c r="EC309" s="223" t="str">
        <f t="shared" ca="1" si="582"/>
        <v>3,83013200030125+6,39018918658176i</v>
      </c>
      <c r="ED309" s="223" t="str">
        <f t="shared" ca="1" si="583"/>
        <v>-4,28984557054728+6,0911127030202i</v>
      </c>
      <c r="EE309" s="223" t="str">
        <f t="shared" ca="1" si="584"/>
        <v>-7,30697731207707-1,45344815553536i</v>
      </c>
      <c r="EF309" s="223" t="str">
        <f t="shared" ca="1" si="585"/>
        <v>-1,63233260415381-7,26910718379187i</v>
      </c>
      <c r="EG309" s="223" t="str">
        <f t="shared" ca="1" si="586"/>
        <v>5,984000093279-4,43803693807014i</v>
      </c>
      <c r="EH309" s="223" t="str">
        <f t="shared" ca="1" si="587"/>
        <v>6,48226072576412+3,6721553430178i</v>
      </c>
      <c r="EI309" s="223" t="str">
        <f t="shared" ca="1" si="588"/>
        <v>-0,730240384818867+7,41425505094192i</v>
      </c>
      <c r="EJ309" s="223" t="str">
        <f t="shared" ca="1" si="589"/>
        <v>-7,07410787192763+2,33696957540524i</v>
      </c>
      <c r="EK309" s="223" t="str">
        <f t="shared" ca="1" si="590"/>
        <v>-5,00320115405292-5,52018180788656i</v>
      </c>
      <c r="EL309" s="223" t="str">
        <f t="shared" ca="1" si="591"/>
        <v>3,01910025213172-6,8109810341548i</v>
      </c>
      <c r="EM309" s="223" t="str">
        <f t="shared" ca="1" si="592"/>
        <v>7,45012946062269-1,84728456186752E-12i</v>
      </c>
      <c r="EN309" s="223"/>
      <c r="EO309" s="223"/>
      <c r="EP309" s="223"/>
    </row>
    <row r="310" spans="1:146">
      <c r="A310" s="249">
        <f t="shared" si="461"/>
        <v>4.1015624999999984E-3</v>
      </c>
      <c r="B310" s="248">
        <v>210</v>
      </c>
      <c r="C310" s="247">
        <f t="shared" si="462"/>
        <v>42000</v>
      </c>
      <c r="N310" s="246">
        <f t="shared" ca="1" si="463"/>
        <v>2.5474862043294699</v>
      </c>
      <c r="O310" s="223">
        <f t="shared" ca="1" si="464"/>
        <v>-7.4525137956705301</v>
      </c>
      <c r="P310" s="223" t="str">
        <f t="shared" ca="1" si="465"/>
        <v>-3,18636023219835-6,73699267814092i</v>
      </c>
      <c r="Q310" s="223" t="str">
        <f t="shared" ca="1" si="466"/>
        <v>4,72782470211035-5,76087106788328i</v>
      </c>
      <c r="R310" s="223" t="str">
        <f t="shared" ca="1" si="467"/>
        <v>7,22917129666398+1,81081314280332i</v>
      </c>
      <c r="S310" s="223" t="str">
        <f t="shared" ca="1" si="468"/>
        <v>1,45391331622687+7,30931583279569i</v>
      </c>
      <c r="T310" s="223" t="str">
        <f t="shared" ca="1" si="469"/>
        <v>-5,98591520914586+4,43945728480136i</v>
      </c>
      <c r="U310" s="223" t="str">
        <f t="shared" ca="1" si="470"/>
        <v>-6,57253038925121-3,51309068443i</v>
      </c>
      <c r="V310" s="223" t="str">
        <f t="shared" ca="1" si="471"/>
        <v>0,365677519846402-7,44353691642209i</v>
      </c>
      <c r="W310" s="223" t="str">
        <f t="shared" ca="1" si="472"/>
        <v>6,8852249615781-2,85195355907514i</v>
      </c>
      <c r="X310" s="223" t="str">
        <f t="shared" ca="1" si="473"/>
        <v>5,52194848362549+5,00480237560343i</v>
      </c>
      <c r="Y310" s="223" t="str">
        <f t="shared" ca="1" si="474"/>
        <v>-2,16335056191097+7,13161105367778i</v>
      </c>
      <c r="Z310" s="223" t="str">
        <f t="shared" ca="1" si="475"/>
        <v>-7,37185158686576+1,09351088512386i</v>
      </c>
      <c r="AA310" s="223" t="str">
        <f t="shared" ca="1" si="476"/>
        <v>-4,14039482604274-6,19653875636537i</v>
      </c>
      <c r="AB310" s="223" t="str">
        <f t="shared" ca="1" si="477"/>
        <v>3,83135779349209-6,39223429896832i</v>
      </c>
      <c r="AC310" s="223" t="str">
        <f t="shared" ca="1" si="478"/>
        <v>7,41662790476518+0,730474090517927i</v>
      </c>
      <c r="AD310" s="223" t="str">
        <f t="shared" ca="1" si="479"/>
        <v>2,51067628002684+7,01687013500821i</v>
      </c>
      <c r="AE310" s="223" t="str">
        <f t="shared" ca="1" si="480"/>
        <v>-5,26972304180478+5,26972304180508i</v>
      </c>
      <c r="AF310" s="223" t="str">
        <f t="shared" ca="1" si="481"/>
        <v>-7,01687013500811-2,51067628002712i</v>
      </c>
      <c r="AG310" s="223" t="str">
        <f t="shared" ca="1" si="482"/>
        <v>-0,730474090518367-7,41662790476514i</v>
      </c>
      <c r="AH310" s="223" t="str">
        <f t="shared" ca="1" si="483"/>
        <v>6,39223429896848-3,83135779349183i</v>
      </c>
      <c r="AI310" s="223" t="str">
        <f t="shared" ca="1" si="484"/>
        <v>6,19653875636517+4,14039482604304i</v>
      </c>
      <c r="AJ310" s="223" t="str">
        <f t="shared" ca="1" si="485"/>
        <v>-1,09351088512274+7,37185158686592i</v>
      </c>
      <c r="AK310" s="223" t="str">
        <f t="shared" ca="1" si="486"/>
        <v>-7,13161105367702+2,16335056191347i</v>
      </c>
      <c r="AL310" s="223" t="str">
        <f t="shared" ca="1" si="487"/>
        <v>-5,00480237560152-5,52194848362722i</v>
      </c>
      <c r="AM310" s="223" t="str">
        <f t="shared" ca="1" si="488"/>
        <v>2,85195355907615-6,88522496157769i</v>
      </c>
      <c r="AN310" s="223" t="str">
        <f t="shared" ca="1" si="489"/>
        <v>7,44353691642204-0,365677519847531i</v>
      </c>
      <c r="AO310" s="223" t="str">
        <f t="shared" ca="1" si="490"/>
        <v>3,51309068443238+6,57253038924995i</v>
      </c>
      <c r="AP310" s="223" t="str">
        <f t="shared" ca="1" si="491"/>
        <v>-4,43945728480345+5,98591520914431i</v>
      </c>
      <c r="AQ310" s="223" t="str">
        <f t="shared" ca="1" si="492"/>
        <v>-7,30931583279549-1,45391331622787i</v>
      </c>
      <c r="AR310" s="223" t="str">
        <f t="shared" ca="1" si="493"/>
        <v>-7,30931583279549-1,45391331622787i</v>
      </c>
      <c r="AS310" s="223" t="str">
        <f t="shared" ca="1" si="494"/>
        <v>5,76087106788158-4,72782470211242i</v>
      </c>
      <c r="AT310" s="223" t="str">
        <f t="shared" ca="1" si="495"/>
        <v>6,73699267813964+3,18636023220105i</v>
      </c>
      <c r="AU310" s="223" t="str">
        <f t="shared" ca="1" si="496"/>
        <v>-1,04080907662505E-12+7,45251379567053i</v>
      </c>
      <c r="AV310" s="223" t="str">
        <f t="shared" ca="1" si="497"/>
        <v>-6,73699267814063+3,18636023219898i</v>
      </c>
      <c r="AW310" s="223" t="str">
        <f t="shared" ca="1" si="498"/>
        <v>-5,76087106788497-4,7278247021083i</v>
      </c>
      <c r="AX310" s="223" t="str">
        <f t="shared" ca="1" si="499"/>
        <v>1,81081314280661-7,22917129666315i</v>
      </c>
      <c r="AY310" s="223" t="str">
        <f t="shared" ca="1" si="500"/>
        <v>7,3093158327959-1,45391331622583i</v>
      </c>
      <c r="AZ310" s="223" t="str">
        <f t="shared" ca="1" si="501"/>
        <v>4,43945728480161+5,98591520914567i</v>
      </c>
      <c r="BA310" s="223" t="str">
        <f t="shared" ca="1" si="502"/>
        <v>-3,51309068442767+6,57253038925246i</v>
      </c>
      <c r="BB310" s="223" t="str">
        <f t="shared" ca="1" si="503"/>
        <v>-7,44353691642193-0,365677519849822i</v>
      </c>
      <c r="BC310" s="223" t="str">
        <f t="shared" ca="1" si="504"/>
        <v>-2,85195355907413-6,88522496157852i</v>
      </c>
      <c r="BD310" s="223" t="str">
        <f t="shared" ca="1" si="505"/>
        <v>5,00480237560307-5,52194848362582i</v>
      </c>
      <c r="BE310" s="223" t="str">
        <f t="shared" ca="1" si="506"/>
        <v>7,13161105367853+2,16335056190847i</v>
      </c>
      <c r="BF310" s="223" t="str">
        <f t="shared" ca="1" si="507"/>
        <v>1,09351088512069+7,37185158686623i</v>
      </c>
      <c r="BG310" s="223" t="str">
        <f t="shared" ca="1" si="508"/>
        <v>-6,19653875636639+4,14039482604122i</v>
      </c>
      <c r="BH310" s="223" t="str">
        <f t="shared" ca="1" si="509"/>
        <v>-6,39223429896854-3,83135779349171i</v>
      </c>
      <c r="BI310" s="223" t="str">
        <f t="shared" ca="1" si="510"/>
        <v>0,730474090516117-7,41662790476536i</v>
      </c>
      <c r="BJ310" s="223" t="str">
        <f t="shared" ca="1" si="511"/>
        <v>7,01687013500931-2,51067628002377i</v>
      </c>
      <c r="BK310" s="223" t="str">
        <f t="shared" ca="1" si="512"/>
        <v>5,26972304180375+5,26972304180611i</v>
      </c>
      <c r="BL310" s="223" t="str">
        <f t="shared" ca="1" si="513"/>
        <v>-2,5106762800267+7,01687013500826i</v>
      </c>
      <c r="BM310" s="223" t="str">
        <f t="shared" ca="1" si="514"/>
        <v>-7,41662790476496+0,730474090520177i</v>
      </c>
      <c r="BN310" s="223" t="str">
        <f t="shared" ca="1" si="515"/>
        <v>-3,83135779348903-6,39223429897015i</v>
      </c>
      <c r="BO310" s="223" t="str">
        <f t="shared" ca="1" si="516"/>
        <v>4,140394826044-6,19653875636453i</v>
      </c>
      <c r="BP310" s="223" t="str">
        <f t="shared" ca="1" si="517"/>
        <v>7,37185158686574+1,09351088512398i</v>
      </c>
      <c r="BQ310" s="223" t="str">
        <f t="shared" ca="1" si="518"/>
        <v>2,16335056191258+7,13161105367729i</v>
      </c>
      <c r="BR310" s="223" t="str">
        <f t="shared" ca="1" si="519"/>
        <v>-5,52194848362806+5,0048023756006i</v>
      </c>
      <c r="BS310" s="223" t="str">
        <f t="shared" ca="1" si="520"/>
        <v>-6,88522496157733-2,85195355907702i</v>
      </c>
      <c r="BT310" s="223" t="str">
        <f t="shared" ca="1" si="521"/>
        <v>-0,365677519846492-7,44353691642209i</v>
      </c>
      <c r="BU310" s="223" t="str">
        <f t="shared" ca="1" si="522"/>
        <v>6,57253038925054-3,51309068443127i</v>
      </c>
      <c r="BV310" s="223" t="str">
        <f t="shared" ca="1" si="523"/>
        <v>5,98591520914823+4,43945728479816i</v>
      </c>
      <c r="BW310" s="223" t="str">
        <f t="shared" ca="1" si="524"/>
        <v>-1,45391331622909+7,30931583279524i</v>
      </c>
      <c r="BX310" s="223" t="str">
        <f t="shared" ca="1" si="525"/>
        <v>-7,22917129666391+1,81081314280357i</v>
      </c>
      <c r="BY310" s="223" t="str">
        <f t="shared" ca="1" si="526"/>
        <v>-4,72782470211162-5,76087106788225i</v>
      </c>
      <c r="BZ310" s="223" t="str">
        <f t="shared" ca="1" si="527"/>
        <v>3,18636023219529-6,73699267814237i</v>
      </c>
      <c r="CA310" s="223" t="str">
        <f t="shared" ca="1" si="528"/>
        <v>7,45251379567053+2,08161815325009E-12i</v>
      </c>
      <c r="CB310" s="223" t="str">
        <f t="shared" ca="1" si="529"/>
        <v>3,18636023219804+6,73699267814107i</v>
      </c>
      <c r="CC310" s="223" t="str">
        <f t="shared" ca="1" si="530"/>
        <v>-4,72782470210927+5,76087106788418i</v>
      </c>
      <c r="CD310" s="223" t="str">
        <f t="shared" ca="1" si="531"/>
        <v>-7,22917129666475-1,81081314280022i</v>
      </c>
      <c r="CE310" s="223" t="str">
        <f t="shared" ca="1" si="532"/>
        <v>-1,4539133162246-7,30931583279615i</v>
      </c>
      <c r="CF310" s="223" t="str">
        <f t="shared" ca="1" si="533"/>
        <v>5,98591520914616-4,43945728480094i</v>
      </c>
      <c r="CG310" s="223" t="str">
        <f t="shared" ca="1" si="534"/>
        <v>6,57253038925197+3,51309068442859i</v>
      </c>
      <c r="CH310" s="223" t="str">
        <f t="shared" ca="1" si="535"/>
        <v>-0,365677519843456+7,44353691642224i</v>
      </c>
      <c r="CI310" s="223" t="str">
        <f t="shared" ca="1" si="536"/>
        <v>-6,88522496157892+2,85195355907317i</v>
      </c>
      <c r="CJ310" s="223" t="str">
        <f t="shared" ca="1" si="537"/>
        <v>-5,52194848362497-5,004802375604i</v>
      </c>
      <c r="CK310" s="223" t="str">
        <f t="shared" ca="1" si="538"/>
        <v>2,16335056190967-7,13161105367817i</v>
      </c>
      <c r="CL310" s="223" t="str">
        <f t="shared" ca="1" si="539"/>
        <v>7,3718515868653-1,09351088512698i</v>
      </c>
      <c r="CM310" s="223" t="str">
        <f t="shared" ca="1" si="540"/>
        <v>4,14039482604018+6,19653875636708i</v>
      </c>
      <c r="CN310" s="223" t="str">
        <f t="shared" ca="1" si="541"/>
        <v>-3,8313577934926+6,39223429896801i</v>
      </c>
      <c r="CO310" s="223" t="str">
        <f t="shared" ca="1" si="542"/>
        <v>-7,41662790476526-0,730474090517153i</v>
      </c>
      <c r="CP310" s="223" t="str">
        <f t="shared" ca="1" si="543"/>
        <v>-2,51067628002956-7,01687013500724i</v>
      </c>
      <c r="CQ310" s="223" t="str">
        <f t="shared" ca="1" si="544"/>
        <v>5,26972304180684-5,26972304180302i</v>
      </c>
      <c r="CR310" s="223" t="str">
        <f t="shared" ca="1" si="545"/>
        <v>7,01687013500784+2,51067628002788i</v>
      </c>
      <c r="CS310" s="223" t="str">
        <f t="shared" ca="1" si="546"/>
        <v>0,730474090519352+7,41662790476504i</v>
      </c>
      <c r="CT310" s="223" t="str">
        <f t="shared" ca="1" si="547"/>
        <v>-6,39223429896687+3,8313577934945i</v>
      </c>
      <c r="CU310" s="223" t="str">
        <f t="shared" ca="1" si="548"/>
        <v>-6,19653875636407-4,14039482604468i</v>
      </c>
      <c r="CV310" s="223" t="str">
        <f t="shared" ca="1" si="549"/>
        <v>1,0935108851248-7,37185158686562i</v>
      </c>
      <c r="CW310" s="223" t="str">
        <f t="shared" ca="1" si="550"/>
        <v>7,13161105367765-2,16335056191138i</v>
      </c>
      <c r="CX310" s="223" t="str">
        <f t="shared" ca="1" si="551"/>
        <v>5,00480237560532+5,52194848362377i</v>
      </c>
      <c r="CY310" s="223" t="str">
        <f t="shared" ca="1" si="552"/>
        <v>-2,85195355907817+6,88522496157685i</v>
      </c>
      <c r="CZ310" s="223" t="str">
        <f t="shared" ca="1" si="553"/>
        <v>-7,44353691642215+0,36567751984524i</v>
      </c>
      <c r="DA310" s="223" t="str">
        <f t="shared" ca="1" si="554"/>
        <v>-3,51309068443054-6,57253038925092i</v>
      </c>
      <c r="DB310" s="223" t="str">
        <f t="shared" ca="1" si="555"/>
        <v>4,43945728479917-5,98591520914748i</v>
      </c>
      <c r="DC310" s="223" t="str">
        <f t="shared" ca="1" si="556"/>
        <v>7,30931583279509+1,45391331622991i</v>
      </c>
      <c r="DD310" s="223" t="str">
        <f t="shared" ca="1" si="557"/>
        <v>1,81081314280236+7,22917129666422i</v>
      </c>
      <c r="DE310" s="223" t="str">
        <f t="shared" ca="1" si="558"/>
        <v>-5,76087106788305+4,72782470211065i</v>
      </c>
      <c r="DF310" s="223" t="str">
        <f t="shared" ca="1" si="559"/>
        <v>-6,73699267814202-3,18636023219605i</v>
      </c>
      <c r="DG310" s="223" t="str">
        <f t="shared" ca="1" si="560"/>
        <v>3,33424041150177E-12-7,45251379567053i</v>
      </c>
      <c r="DH310" s="223" t="str">
        <f t="shared" ca="1" si="561"/>
        <v>6,73699267814142-3,18636023219729i</v>
      </c>
      <c r="DI310" s="223" t="str">
        <f t="shared" ca="1" si="562"/>
        <v>5,76087106788365+4,72782470210991i</v>
      </c>
      <c r="DJ310" s="223" t="str">
        <f t="shared" ca="1" si="563"/>
        <v>-1,81081314280144+7,22917129666445i</v>
      </c>
      <c r="DK310" s="223" t="str">
        <f t="shared" ca="1" si="564"/>
        <v>-7,30931583279638+1,45391331622337i</v>
      </c>
      <c r="DL310" s="223" t="str">
        <f t="shared" ca="1" si="565"/>
        <v>-4,43945728480028-5,98591520914666i</v>
      </c>
      <c r="DM310" s="223" t="str">
        <f t="shared" ca="1" si="566"/>
        <v>3,51309068442932-6,57253038925158i</v>
      </c>
      <c r="DN310" s="223" t="str">
        <f t="shared" ca="1" si="567"/>
        <v>7,4435369164222+0,365677519844284i</v>
      </c>
      <c r="DO310" s="223" t="str">
        <f t="shared" ca="1" si="568"/>
        <v>2,85195355907906+6,88522496157648i</v>
      </c>
      <c r="DP310" s="223" t="str">
        <f t="shared" ca="1" si="569"/>
        <v>-5,00480237560492+5,52194848362413i</v>
      </c>
      <c r="DQ310" s="223" t="str">
        <f t="shared" ca="1" si="570"/>
        <v>-7,13161105367781-2,16335056191087i</v>
      </c>
      <c r="DR310" s="223" t="str">
        <f t="shared" ca="1" si="571"/>
        <v>-1,09351088512616-7,37185158686542i</v>
      </c>
      <c r="DS310" s="223" t="str">
        <f t="shared" ca="1" si="572"/>
        <v>6,19653875636754-4,14039482603949i</v>
      </c>
      <c r="DT310" s="223" t="str">
        <f t="shared" ca="1" si="573"/>
        <v>6,39223429896737+3,83135779349367i</v>
      </c>
      <c r="DU310" s="223" t="str">
        <f t="shared" ca="1" si="574"/>
        <v>-0,730474090518399+7,41662790476514i</v>
      </c>
      <c r="DV310" s="223" t="str">
        <f t="shared" ca="1" si="575"/>
        <v>-7,01687013500766+2,51067628002839i</v>
      </c>
      <c r="DW310" s="223" t="str">
        <f t="shared" ca="1" si="576"/>
        <v>-5,26972304180243-5,26972304180743i</v>
      </c>
      <c r="DX310" s="223" t="str">
        <f t="shared" ca="1" si="577"/>
        <v>2,51067628002866-7,01687013500756i</v>
      </c>
      <c r="DY310" s="223" t="str">
        <f t="shared" ca="1" si="578"/>
        <v>7,41662790476516-0,730474090518105i</v>
      </c>
      <c r="DZ310" s="223" t="str">
        <f t="shared" ca="1" si="579"/>
        <v>3,83135779349343+6,39223429896752i</v>
      </c>
      <c r="EA310" s="223" t="str">
        <f t="shared" ca="1" si="580"/>
        <v>-4,14039482603973+6,19653875636738i</v>
      </c>
      <c r="EB310" s="223" t="str">
        <f t="shared" ca="1" si="581"/>
        <v>-7,3718515868655-1,09351088512562i</v>
      </c>
      <c r="EC310" s="223" t="str">
        <f t="shared" ca="1" si="582"/>
        <v>-2,16335056191059-7,13161105367789i</v>
      </c>
      <c r="ED310" s="223" t="str">
        <f t="shared" ca="1" si="583"/>
        <v>5,52194848362433-5,00480237560471i</v>
      </c>
      <c r="EE310" s="223" t="str">
        <f t="shared" ca="1" si="584"/>
        <v>6,88522496157637+2,85195355907933i</v>
      </c>
      <c r="EF310" s="223" t="str">
        <f t="shared" ca="1" si="585"/>
        <v>0,365677519843989+7,44353691642221i</v>
      </c>
      <c r="EG310" s="223" t="str">
        <f t="shared" ca="1" si="586"/>
        <v>-6,57253038925132+3,51309068442981i</v>
      </c>
      <c r="EH310" s="223" t="str">
        <f t="shared" ca="1" si="587"/>
        <v>-5,98591520914699-4,43945728479983i</v>
      </c>
      <c r="EI310" s="223" t="str">
        <f t="shared" ca="1" si="588"/>
        <v>1,45391331622366-7,30931583279633i</v>
      </c>
      <c r="EJ310" s="223" t="str">
        <f t="shared" ca="1" si="589"/>
        <v>7,22917129666452-1,81081314280115i</v>
      </c>
      <c r="EK310" s="223" t="str">
        <f t="shared" ca="1" si="590"/>
        <v>4,72782470210968+5,76087106788384i</v>
      </c>
      <c r="EL310" s="223" t="str">
        <f t="shared" ca="1" si="591"/>
        <v>-3,18636023219756+6,7369926781413i</v>
      </c>
      <c r="EM310" s="223" t="str">
        <f t="shared" ca="1" si="592"/>
        <v>-7,45251379567053+3,46203823205831E-12i</v>
      </c>
      <c r="EN310" s="223"/>
      <c r="EO310" s="223"/>
      <c r="EP310" s="223"/>
    </row>
    <row r="311" spans="1:146">
      <c r="A311" s="249">
        <f t="shared" si="461"/>
        <v>4.121093749999998E-3</v>
      </c>
      <c r="B311" s="248">
        <v>211</v>
      </c>
      <c r="C311" s="247">
        <f t="shared" si="462"/>
        <v>42200</v>
      </c>
      <c r="N311" s="246">
        <f t="shared" ca="1" si="463"/>
        <v>2.5453610695172353</v>
      </c>
      <c r="O311" s="223">
        <f t="shared" ca="1" si="464"/>
        <v>-7.4546389304827647</v>
      </c>
      <c r="P311" s="223" t="str">
        <f t="shared" ca="1" si="465"/>
        <v>-3,35169012162932-6,65866464934536i</v>
      </c>
      <c r="Q311" s="223" t="str">
        <f t="shared" ca="1" si="466"/>
        <v>4,4407232261311-5,98762213343235i</v>
      </c>
      <c r="R311" s="223" t="str">
        <f t="shared" ca="1" si="467"/>
        <v>7,34488907028691+1,27445915158122i</v>
      </c>
      <c r="S311" s="223" t="str">
        <f t="shared" ca="1" si="468"/>
        <v>2,16396745598374+7,13364468089857i</v>
      </c>
      <c r="T311" s="223" t="str">
        <f t="shared" ca="1" si="469"/>
        <v>-5,39900049985871+5,14027578894311i</v>
      </c>
      <c r="U311" s="223" t="str">
        <f t="shared" ca="1" si="470"/>
        <v>-7,01887104307823-2,51139221638261i</v>
      </c>
      <c r="V311" s="223" t="str">
        <f t="shared" ca="1" si="471"/>
        <v>-0,912527384846936-7,39857657632694i</v>
      </c>
      <c r="W311" s="223" t="str">
        <f t="shared" ca="1" si="472"/>
        <v>6,19830574138396-4,14157548768531i</v>
      </c>
      <c r="X311" s="223" t="str">
        <f t="shared" ca="1" si="473"/>
        <v>6,48618435682553+3,67437805256088i</v>
      </c>
      <c r="Y311" s="223" t="str">
        <f t="shared" ca="1" si="474"/>
        <v>-0,365781795269778+7,44565949141635i</v>
      </c>
      <c r="Z311" s="223" t="str">
        <f t="shared" ca="1" si="475"/>
        <v>-6,81510363549459+3,02092767562178i</v>
      </c>
      <c r="AA311" s="223" t="str">
        <f t="shared" ca="1" si="476"/>
        <v>-5,76251381930801-4,72917287336311i</v>
      </c>
      <c r="AB311" s="223" t="str">
        <f t="shared" ca="1" si="477"/>
        <v>1,63332063459066-7,27350708314012i</v>
      </c>
      <c r="AC311" s="223" t="str">
        <f t="shared" ca="1" si="478"/>
        <v>7,23123274384913-1,8113295084422i</v>
      </c>
      <c r="AD311" s="223" t="str">
        <f t="shared" ca="1" si="479"/>
        <v>4,86916770341746+5,64471854567307i</v>
      </c>
      <c r="AE311" s="223" t="str">
        <f t="shared" ca="1" si="480"/>
        <v>-2,85276681295957+6,88718833013486i</v>
      </c>
      <c r="AF311" s="223" t="str">
        <f t="shared" ca="1" si="481"/>
        <v>-7,43444026335591+0,548397259713877i</v>
      </c>
      <c r="AG311" s="223" t="str">
        <f t="shared" ca="1" si="482"/>
        <v>-3,8324503311305-6,39405708789708i</v>
      </c>
      <c r="AH311" s="223" t="str">
        <f t="shared" ca="1" si="483"/>
        <v>3,9882140849258-6,29807827806774i</v>
      </c>
      <c r="AI311" s="223" t="str">
        <f t="shared" ca="1" si="484"/>
        <v>7,41874280647205+0,730682390158999i</v>
      </c>
      <c r="AJ311" s="223" t="str">
        <f t="shared" ca="1" si="485"/>
        <v>2,68288755023833+6,95512444005464i</v>
      </c>
      <c r="AK311" s="223" t="str">
        <f t="shared" ca="1" si="486"/>
        <v>-5,0062295289188+5,52352310465438i</v>
      </c>
      <c r="AL311" s="223" t="str">
        <f t="shared" ca="1" si="487"/>
        <v>-7,18460258034568-1,98824730513071i</v>
      </c>
      <c r="AM311" s="223" t="str">
        <f t="shared" ca="1" si="488"/>
        <v>-1,45432790946045-7,31140013373866i</v>
      </c>
      <c r="AN311" s="223" t="str">
        <f t="shared" ca="1" si="489"/>
        <v>5,87683797009291-4,58632936640441i</v>
      </c>
      <c r="AO311" s="223" t="str">
        <f t="shared" ca="1" si="490"/>
        <v>6,73891377725744+3,18726884441195i</v>
      </c>
      <c r="AP311" s="223" t="str">
        <f t="shared" ca="1" si="491"/>
        <v>0,182945997548927+7,45239373261035i</v>
      </c>
      <c r="AQ311" s="223" t="str">
        <f t="shared" ca="1" si="492"/>
        <v>-6,57440459083149+3,51409246604625i</v>
      </c>
      <c r="AR311" s="223" t="str">
        <f t="shared" ca="1" si="493"/>
        <v>-6,57440459083149+3,51409246604625i</v>
      </c>
      <c r="AS311" s="223" t="str">
        <f t="shared" ca="1" si="494"/>
        <v>1,09382270716133-7,3739537203028i</v>
      </c>
      <c r="AT311" s="223" t="str">
        <f t="shared" ca="1" si="495"/>
        <v>7,07838974063857-2,33838411376144i</v>
      </c>
      <c r="AU311" s="223" t="str">
        <f t="shared" ca="1" si="496"/>
        <v>5,27122573904369+5,2712257390395i</v>
      </c>
      <c r="AV311" s="223" t="str">
        <f t="shared" ca="1" si="497"/>
        <v>-2,33838411375581+7,07838974064043i</v>
      </c>
      <c r="AW311" s="223" t="str">
        <f t="shared" ca="1" si="498"/>
        <v>-7,37395372030301+1,09382270715985i</v>
      </c>
      <c r="AX311" s="223" t="str">
        <f t="shared" ca="1" si="499"/>
        <v>-4,29244216023208-6,09479957709286i</v>
      </c>
      <c r="AY311" s="223" t="str">
        <f t="shared" ca="1" si="500"/>
        <v>3,51409246604756-6,57440459083079i</v>
      </c>
      <c r="AZ311" s="223" t="str">
        <f t="shared" ca="1" si="501"/>
        <v>7,45239373261032+0,182945997550413i</v>
      </c>
      <c r="BA311" s="223" t="str">
        <f t="shared" ca="1" si="502"/>
        <v>3,18726884441061+6,73891377725808i</v>
      </c>
      <c r="BB311" s="223" t="str">
        <f t="shared" ca="1" si="503"/>
        <v>-4,58632936640558+5,876837970092i</v>
      </c>
      <c r="BC311" s="223" t="str">
        <f t="shared" ca="1" si="504"/>
        <v>-7,31140013373839-1,4543279094618i</v>
      </c>
      <c r="BD311" s="223" t="str">
        <f t="shared" ca="1" si="505"/>
        <v>-1,98824730512938-7,18460258034604i</v>
      </c>
      <c r="BE311" s="223" t="str">
        <f t="shared" ca="1" si="506"/>
        <v>5,5235231046553-5,00622952891777i</v>
      </c>
      <c r="BF311" s="223" t="str">
        <f t="shared" ca="1" si="507"/>
        <v>6,95512444005415+2,68288755023962i</v>
      </c>
      <c r="BG311" s="223" t="str">
        <f t="shared" ca="1" si="508"/>
        <v>0,730682390157625+7,41874280647218i</v>
      </c>
      <c r="BH311" s="223" t="str">
        <f t="shared" ca="1" si="509"/>
        <v>-6,2980782780661+3,9882140849284i</v>
      </c>
      <c r="BI311" s="223" t="str">
        <f t="shared" ca="1" si="510"/>
        <v>-6,39405708789866-3,83245033112787i</v>
      </c>
      <c r="BJ311" s="223" t="str">
        <f t="shared" ca="1" si="511"/>
        <v>0,548397259717472-7,43444026335564i</v>
      </c>
      <c r="BK311" s="223" t="str">
        <f t="shared" ca="1" si="512"/>
        <v>6,88718833013595-2,85276681295692i</v>
      </c>
      <c r="BL311" s="223" t="str">
        <f t="shared" ca="1" si="513"/>
        <v>5,64471854567168+4,86916770341907i</v>
      </c>
      <c r="BM311" s="223" t="str">
        <f t="shared" ca="1" si="514"/>
        <v>-1,81132950844447+7,23123274384855i</v>
      </c>
      <c r="BN311" s="223" t="str">
        <f t="shared" ca="1" si="515"/>
        <v>-7,27350708314047+1,6333206345891i</v>
      </c>
      <c r="BO311" s="223" t="str">
        <f t="shared" ca="1" si="516"/>
        <v>-4,72917287336249-5,76251381930851i</v>
      </c>
      <c r="BP311" s="223" t="str">
        <f t="shared" ca="1" si="517"/>
        <v>3,02092767562183-6,81510363549457i</v>
      </c>
      <c r="BQ311" s="223" t="str">
        <f t="shared" ca="1" si="518"/>
        <v>7,44565949141635-0,365781795269721i</v>
      </c>
      <c r="BR311" s="223" t="str">
        <f t="shared" ca="1" si="519"/>
        <v>3,67437805256148+6,48618435682518i</v>
      </c>
      <c r="BS311" s="223" t="str">
        <f t="shared" ca="1" si="520"/>
        <v>-4,14157548768412+6,19830574138476i</v>
      </c>
      <c r="BT311" s="223" t="str">
        <f t="shared" ca="1" si="521"/>
        <v>-7,39857657632721-0,912527384844781i</v>
      </c>
      <c r="BU311" s="223" t="str">
        <f t="shared" ca="1" si="522"/>
        <v>-2,51139221638467-7,01887104307749i</v>
      </c>
      <c r="BV311" s="223" t="str">
        <f t="shared" ca="1" si="523"/>
        <v>5,14027578894097-5,39900049986073i</v>
      </c>
      <c r="BW311" s="223" t="str">
        <f t="shared" ca="1" si="524"/>
        <v>7,13364468089755+2,16396745598711i</v>
      </c>
      <c r="BX311" s="223" t="str">
        <f t="shared" ca="1" si="525"/>
        <v>1,27445915157849+7,34488907028738i</v>
      </c>
      <c r="BY311" s="223" t="str">
        <f t="shared" ca="1" si="526"/>
        <v>-5,98762213343401+4,44072322612887i</v>
      </c>
      <c r="BZ311" s="223" t="str">
        <f t="shared" ca="1" si="527"/>
        <v>-6,65866464934453-3,35169012163099i</v>
      </c>
      <c r="CA311" s="223" t="str">
        <f t="shared" ca="1" si="528"/>
        <v>1,27490036292659E-12-7,45463893048276i</v>
      </c>
      <c r="CB311" s="223" t="str">
        <f t="shared" ca="1" si="529"/>
        <v>6,65866464934567-3,35169012162871i</v>
      </c>
      <c r="CC311" s="223" t="str">
        <f t="shared" ca="1" si="530"/>
        <v>5,98762213343249+4,44072322613092i</v>
      </c>
      <c r="CD311" s="223" t="str">
        <f t="shared" ca="1" si="531"/>
        <v>-1,274459151581+7,34488907028695i</v>
      </c>
      <c r="CE311" s="223" t="str">
        <f t="shared" ca="1" si="532"/>
        <v>-7,13364468089829+2,16396745598468i</v>
      </c>
      <c r="CF311" s="223" t="str">
        <f t="shared" ca="1" si="533"/>
        <v>-5,14027578894434-5,39900049985753i</v>
      </c>
      <c r="CG311" s="223" t="str">
        <f t="shared" ca="1" si="534"/>
        <v>2,5113922163803-7,01887104307906i</v>
      </c>
      <c r="CH311" s="223" t="str">
        <f t="shared" ca="1" si="535"/>
        <v>7,39857657632663-0,912527384849403i</v>
      </c>
      <c r="CI311" s="223" t="str">
        <f t="shared" ca="1" si="536"/>
        <v>4,14157548768799+6,19830574138217i</v>
      </c>
      <c r="CJ311" s="223" t="str">
        <f t="shared" ca="1" si="537"/>
        <v>-3,67437805256407+6,48618435682372i</v>
      </c>
      <c r="CK311" s="223" t="str">
        <f t="shared" ca="1" si="538"/>
        <v>-7,44565949141621-0,365781795272691i</v>
      </c>
      <c r="CL311" s="223" t="str">
        <f t="shared" ca="1" si="539"/>
        <v>-3,02092767561911-6,81510363549578i</v>
      </c>
      <c r="CM311" s="223" t="str">
        <f t="shared" ca="1" si="540"/>
        <v>4,72917287336479-5,76251381930663i</v>
      </c>
      <c r="CN311" s="223" t="str">
        <f t="shared" ca="1" si="541"/>
        <v>7,27350708313983+1,633320634592i</v>
      </c>
      <c r="CO311" s="223" t="str">
        <f t="shared" ca="1" si="542"/>
        <v>1,81132950844159+7,23123274384928i</v>
      </c>
      <c r="CP311" s="223" t="str">
        <f t="shared" ca="1" si="543"/>
        <v>-5,64471854567349+4,86916770341698i</v>
      </c>
      <c r="CQ311" s="223" t="str">
        <f t="shared" ca="1" si="544"/>
        <v>-6,88718833013489-2,85276681295947i</v>
      </c>
      <c r="CR311" s="223" t="str">
        <f t="shared" ca="1" si="545"/>
        <v>-0,548397259714719-7,43444026335585i</v>
      </c>
      <c r="CS311" s="223" t="str">
        <f t="shared" ca="1" si="546"/>
        <v>6,39405708789626-3,83245033113187i</v>
      </c>
      <c r="CT311" s="223" t="str">
        <f t="shared" ca="1" si="547"/>
        <v>6,29807827806858+3,98821408492446i</v>
      </c>
      <c r="CU311" s="223" t="str">
        <f t="shared" ca="1" si="548"/>
        <v>-0,730682390152994+7,41874280647264i</v>
      </c>
      <c r="CV311" s="223" t="str">
        <f t="shared" ca="1" si="549"/>
        <v>-6,95512444005247+2,68288755024396i</v>
      </c>
      <c r="CW311" s="223" t="str">
        <f t="shared" ca="1" si="550"/>
        <v>-5,5235231046533-5,00622952891998i</v>
      </c>
      <c r="CX311" s="223" t="str">
        <f t="shared" ca="1" si="551"/>
        <v>1,98824730513224-7,18460258034524i</v>
      </c>
      <c r="CY311" s="223" t="str">
        <f t="shared" ca="1" si="552"/>
        <v>7,31140013373897-1,45432790945888i</v>
      </c>
      <c r="CZ311" s="223" t="str">
        <f t="shared" ca="1" si="553"/>
        <v>4,58632936640324+5,87683797009382i</v>
      </c>
      <c r="DA311" s="223" t="str">
        <f t="shared" ca="1" si="554"/>
        <v>-3,18726884441329+6,7389137772568i</v>
      </c>
      <c r="DB311" s="223" t="str">
        <f t="shared" ca="1" si="555"/>
        <v>-7,45239373261039+0,18294599754744i</v>
      </c>
      <c r="DC311" s="223" t="str">
        <f t="shared" ca="1" si="556"/>
        <v>-3,51409246604494-6,57440459083219i</v>
      </c>
      <c r="DD311" s="223" t="str">
        <f t="shared" ca="1" si="557"/>
        <v>4,29244216023451-6,09479957709115i</v>
      </c>
      <c r="DE311" s="223" t="str">
        <f t="shared" ca="1" si="558"/>
        <v>7,37395372030258+1,0938227071628i</v>
      </c>
      <c r="DF311" s="223" t="str">
        <f t="shared" ca="1" si="559"/>
        <v>2,33838411376003+7,07838974063903i</v>
      </c>
      <c r="DG311" s="223" t="str">
        <f t="shared" ca="1" si="560"/>
        <v>-5,27122573904055+5,27122573904264i</v>
      </c>
      <c r="DH311" s="223" t="str">
        <f t="shared" ca="1" si="561"/>
        <v>-7,07838974063996-2,33838411375723i</v>
      </c>
      <c r="DI311" s="223" t="str">
        <f t="shared" ca="1" si="562"/>
        <v>-1,09382270716572-7,37395372030215i</v>
      </c>
      <c r="DJ311" s="223" t="str">
        <f t="shared" ca="1" si="563"/>
        <v>6,09479957708945-4,29244216023693i</v>
      </c>
      <c r="DK311" s="223" t="str">
        <f t="shared" ca="1" si="564"/>
        <v>6,57440459083359+3,51409246604234i</v>
      </c>
      <c r="DL311" s="223" t="str">
        <f t="shared" ca="1" si="565"/>
        <v>-0,182945997552111+7,45239373261027i</v>
      </c>
      <c r="DM311" s="223" t="str">
        <f t="shared" ca="1" si="566"/>
        <v>-6,7389137772588+3,18726884440907i</v>
      </c>
      <c r="DN311" s="223" t="str">
        <f t="shared" ca="1" si="567"/>
        <v>-5,87683797009095-4,58632936640692i</v>
      </c>
      <c r="DO311" s="223" t="str">
        <f t="shared" ca="1" si="568"/>
        <v>1,45432790946346-7,31140013373805i</v>
      </c>
      <c r="DP311" s="223" t="str">
        <f t="shared" ca="1" si="569"/>
        <v>7,1846025803465-1,98824730512774i</v>
      </c>
      <c r="DQ311" s="223" t="str">
        <f t="shared" ca="1" si="570"/>
        <v>5,00622952891651+5,52352310465644i</v>
      </c>
      <c r="DR311" s="223" t="str">
        <f t="shared" ca="1" si="571"/>
        <v>-2,6828875502412+6,95512444005353i</v>
      </c>
      <c r="DS311" s="223" t="str">
        <f t="shared" ca="1" si="572"/>
        <v>-7,41874280647235+0,730682390155935i</v>
      </c>
      <c r="DT311" s="223" t="str">
        <f t="shared" ca="1" si="573"/>
        <v>-3,98821408492696-6,298078278067i</v>
      </c>
      <c r="DU311" s="223" t="str">
        <f t="shared" ca="1" si="574"/>
        <v>3,83245033112933-6,39405708789778i</v>
      </c>
      <c r="DV311" s="223" t="str">
        <f t="shared" ca="1" si="575"/>
        <v>7,43444026335607+0,548397259711771i</v>
      </c>
      <c r="DW311" s="223" t="str">
        <f t="shared" ca="1" si="576"/>
        <v>2,8527668129622+6,88718833013376i</v>
      </c>
      <c r="DX311" s="223" t="str">
        <f t="shared" ca="1" si="577"/>
        <v>-4,86916770341474+5,64471854567542i</v>
      </c>
      <c r="DY311" s="223" t="str">
        <f t="shared" ca="1" si="578"/>
        <v>-7,23123274384835-1,81132950844529i</v>
      </c>
      <c r="DZ311" s="223" t="str">
        <f t="shared" ca="1" si="579"/>
        <v>-1,63332063458827-7,27350708314066i</v>
      </c>
      <c r="EA311" s="223" t="str">
        <f t="shared" ca="1" si="580"/>
        <v>5,76251381930906-4,72917287336183i</v>
      </c>
      <c r="EB311" s="223" t="str">
        <f t="shared" ca="1" si="581"/>
        <v>6,81510363549422+3,0209276756226i</v>
      </c>
      <c r="EC311" s="223" t="str">
        <f t="shared" ca="1" si="582"/>
        <v>0,365781795268871+7,4456594914164i</v>
      </c>
      <c r="ED311" s="223" t="str">
        <f t="shared" ca="1" si="583"/>
        <v>-6,48618435682561+3,67437805256074i</v>
      </c>
      <c r="EE311" s="223" t="str">
        <f t="shared" ca="1" si="584"/>
        <v>-6,19830574138428-4,14157548768483i</v>
      </c>
      <c r="EF311" s="223" t="str">
        <f t="shared" ca="1" si="585"/>
        <v>0,912527384845631-7,3985765763271i</v>
      </c>
      <c r="EG311" s="223" t="str">
        <f t="shared" ca="1" si="586"/>
        <v>7,01887104307778-2,51139221638388i</v>
      </c>
      <c r="EH311" s="223" t="str">
        <f t="shared" ca="1" si="587"/>
        <v>5,39900049986014+5,14027578894159i</v>
      </c>
      <c r="EI311" s="223" t="str">
        <f t="shared" ca="1" si="588"/>
        <v>-2,16396745598104+7,13364468089939i</v>
      </c>
      <c r="EJ311" s="223" t="str">
        <f t="shared" ca="1" si="589"/>
        <v>-7,3448890702876+1,27445915157723i</v>
      </c>
      <c r="EK311" s="223" t="str">
        <f t="shared" ca="1" si="590"/>
        <v>-4,44072322612785-5,98762213343477i</v>
      </c>
      <c r="EL311" s="223" t="str">
        <f t="shared" ca="1" si="591"/>
        <v>3,35169012163213-6,65866464934396i</v>
      </c>
      <c r="EM311" s="223" t="str">
        <f t="shared" ca="1" si="592"/>
        <v>7,45463893048276+2,54980072585318E-12i</v>
      </c>
      <c r="EN311" s="223"/>
      <c r="EO311" s="223"/>
      <c r="EP311" s="223"/>
    </row>
    <row r="312" spans="1:146">
      <c r="A312" s="249">
        <f t="shared" si="461"/>
        <v>4.1406249999999976E-3</v>
      </c>
      <c r="B312" s="248">
        <v>212</v>
      </c>
      <c r="C312" s="247">
        <f t="shared" si="462"/>
        <v>42400</v>
      </c>
      <c r="N312" s="246">
        <f t="shared" ca="1" si="463"/>
        <v>2.5434564001076172</v>
      </c>
      <c r="O312" s="223">
        <f t="shared" ca="1" si="464"/>
        <v>-7.4565435998923828</v>
      </c>
      <c r="P312" s="223" t="str">
        <f t="shared" ca="1" si="465"/>
        <v>-3,51499032099001-6,57608435928575i</v>
      </c>
      <c r="Q312" s="223" t="str">
        <f t="shared" ca="1" si="466"/>
        <v>4,14263366531297-6,19988941611959i</v>
      </c>
      <c r="R312" s="223" t="str">
        <f t="shared" ca="1" si="467"/>
        <v>7,42063830437823+0,730869080404022i</v>
      </c>
      <c r="S312" s="223" t="str">
        <f t="shared" ca="1" si="468"/>
        <v>2,8534956983869+6,88894801521854i</v>
      </c>
      <c r="T312" s="223" t="str">
        <f t="shared" ca="1" si="469"/>
        <v>-4,730381182845+5,76398614867194i</v>
      </c>
      <c r="U312" s="223" t="str">
        <f t="shared" ca="1" si="470"/>
        <v>-7,31326820545941-1,45469949203007i</v>
      </c>
      <c r="V312" s="223" t="str">
        <f t="shared" ca="1" si="471"/>
        <v>-2,16452035232884-7,1354673358828i</v>
      </c>
      <c r="W312" s="223" t="str">
        <f t="shared" ca="1" si="472"/>
        <v>5,27257254369683-5,27257254369727i</v>
      </c>
      <c r="X312" s="223" t="str">
        <f t="shared" ca="1" si="473"/>
        <v>7,13546733588296+2,16452035232829i</v>
      </c>
      <c r="Y312" s="223" t="str">
        <f t="shared" ca="1" si="474"/>
        <v>1,45469949202994+7,31326820545944i</v>
      </c>
      <c r="Z312" s="223" t="str">
        <f t="shared" ca="1" si="475"/>
        <v>-5,76398614867203+4,73038118284489i</v>
      </c>
      <c r="AA312" s="223" t="str">
        <f t="shared" ca="1" si="476"/>
        <v>-6,88894801521848-2,85349569838706i</v>
      </c>
      <c r="AB312" s="223" t="str">
        <f t="shared" ca="1" si="477"/>
        <v>-0,730869080403867-7,42063830437824i</v>
      </c>
      <c r="AC312" s="223" t="str">
        <f t="shared" ca="1" si="478"/>
        <v>6,19988941611967-4,14263366531285i</v>
      </c>
      <c r="AD312" s="223" t="str">
        <f t="shared" ca="1" si="479"/>
        <v>6,57608435928564+3,5149903209902i</v>
      </c>
      <c r="AE312" s="223" t="str">
        <f t="shared" ca="1" si="480"/>
        <v>-1,16927113660157E-13+7,45654359989238i</v>
      </c>
      <c r="AF312" s="223" t="str">
        <f t="shared" ca="1" si="481"/>
        <v>-6,57608435928581+3,51499032098989i</v>
      </c>
      <c r="AG312" s="223" t="str">
        <f t="shared" ca="1" si="482"/>
        <v>-6,19988941611948-4,14263366531313i</v>
      </c>
      <c r="AH312" s="223" t="str">
        <f t="shared" ca="1" si="483"/>
        <v>0,730869080404204-7,42063830437821i</v>
      </c>
      <c r="AI312" s="223" t="str">
        <f t="shared" ca="1" si="484"/>
        <v>6,88894801521832-2,85349569838743i</v>
      </c>
      <c r="AJ312" s="223" t="str">
        <f t="shared" ca="1" si="485"/>
        <v>5,76398614867185+4,73038118284511i</v>
      </c>
      <c r="AK312" s="223" t="str">
        <f t="shared" ca="1" si="486"/>
        <v>-1,45469949203094+7,31326820545923i</v>
      </c>
      <c r="AL312" s="223" t="str">
        <f t="shared" ca="1" si="487"/>
        <v>-7,13546733588326+2,1645203523273i</v>
      </c>
      <c r="AM312" s="223" t="str">
        <f t="shared" ca="1" si="488"/>
        <v>-5,27257254369554-5,27257254369856i</v>
      </c>
      <c r="AN312" s="223" t="str">
        <f t="shared" ca="1" si="489"/>
        <v>2,16452035233119-7,13546733588208i</v>
      </c>
      <c r="AO312" s="223" t="str">
        <f t="shared" ca="1" si="490"/>
        <v>7,31326820546005-1,45469949202686i</v>
      </c>
      <c r="AP312" s="223" t="str">
        <f t="shared" ca="1" si="491"/>
        <v>4,73038118284771+5,76398614866972i</v>
      </c>
      <c r="AQ312" s="223" t="str">
        <f t="shared" ca="1" si="492"/>
        <v>-2,85349569838443+6,88894801521957i</v>
      </c>
      <c r="AR312" s="223" t="str">
        <f t="shared" ca="1" si="493"/>
        <v>-2,85349569838443+6,88894801521957i</v>
      </c>
      <c r="AS312" s="223" t="str">
        <f t="shared" ca="1" si="494"/>
        <v>-4,14263366531399-6,19988941611891i</v>
      </c>
      <c r="AT312" s="223" t="str">
        <f t="shared" ca="1" si="495"/>
        <v>3,51499032098974-6,57608435928589i</v>
      </c>
      <c r="AU312" s="223" t="str">
        <f t="shared" ca="1" si="496"/>
        <v>7,45654359989238+2,33854227320315E-13i</v>
      </c>
      <c r="AV312" s="223" t="str">
        <f t="shared" ca="1" si="497"/>
        <v>3,51499032098914+6,57608435928621i</v>
      </c>
      <c r="AW312" s="223" t="str">
        <f t="shared" ca="1" si="498"/>
        <v>-4,14263366531455+6,19988941611853i</v>
      </c>
      <c r="AX312" s="223" t="str">
        <f t="shared" ca="1" si="499"/>
        <v>-7,42063830437798-0,730869080406535i</v>
      </c>
      <c r="AY312" s="223" t="str">
        <f t="shared" ca="1" si="500"/>
        <v>-2,8534956983838-6,88894801521983i</v>
      </c>
      <c r="AZ312" s="223" t="str">
        <f t="shared" ca="1" si="501"/>
        <v>4,73038118284233-5,76398614867413i</v>
      </c>
      <c r="BA312" s="223" t="str">
        <f t="shared" ca="1" si="502"/>
        <v>7,31326820545992+1,45469949202752i</v>
      </c>
      <c r="BB312" s="223" t="str">
        <f t="shared" ca="1" si="503"/>
        <v>2,16452035233074+7,13546733588221i</v>
      </c>
      <c r="BC312" s="223" t="str">
        <f t="shared" ca="1" si="504"/>
        <v>-5,27257254369602+5,27257254369809i</v>
      </c>
      <c r="BD312" s="223" t="str">
        <f t="shared" ca="1" si="505"/>
        <v>-7,13546733588313-2,16452035232775i</v>
      </c>
      <c r="BE312" s="223" t="str">
        <f t="shared" ca="1" si="506"/>
        <v>-1,45469949203038-7,31326820545935i</v>
      </c>
      <c r="BF312" s="223" t="str">
        <f t="shared" ca="1" si="507"/>
        <v>5,76398614867228-4,73038118284459i</v>
      </c>
      <c r="BG312" s="223" t="str">
        <f t="shared" ca="1" si="508"/>
        <v>6,8889480152181+2,85349569838796i</v>
      </c>
      <c r="BH312" s="223" t="str">
        <f t="shared" ca="1" si="509"/>
        <v>0,730869080402052+7,42063830437842i</v>
      </c>
      <c r="BI312" s="223" t="str">
        <f t="shared" ca="1" si="510"/>
        <v>-6,19988941612103+4,1426336653108i</v>
      </c>
      <c r="BJ312" s="223" t="str">
        <f t="shared" ca="1" si="511"/>
        <v>-6,57608435928408-3,51499032099311i</v>
      </c>
      <c r="BK312" s="223" t="str">
        <f t="shared" ca="1" si="512"/>
        <v>-3,35795368116693E-12-7,45654359989238i</v>
      </c>
      <c r="BL312" s="223" t="str">
        <f t="shared" ca="1" si="513"/>
        <v>6,57608435928452-3,51499032099231i</v>
      </c>
      <c r="BM312" s="223" t="str">
        <f t="shared" ca="1" si="514"/>
        <v>6,19988941612053+4,14263366531156i</v>
      </c>
      <c r="BN312" s="223" t="str">
        <f t="shared" ca="1" si="515"/>
        <v>-0,730869080402961+7,42063830437833i</v>
      </c>
      <c r="BO312" s="223" t="str">
        <f t="shared" ca="1" si="516"/>
        <v>-6,88894801521837+2,85349569838731i</v>
      </c>
      <c r="BP312" s="223" t="str">
        <f t="shared" ca="1" si="517"/>
        <v>-5,76398614867156-4,73038118284546i</v>
      </c>
      <c r="BQ312" s="223" t="str">
        <f t="shared" ca="1" si="518"/>
        <v>1,45469949203128-7,31326820545917i</v>
      </c>
      <c r="BR312" s="223" t="str">
        <f t="shared" ca="1" si="519"/>
        <v>7,13546733588333-2,16452035232708i</v>
      </c>
      <c r="BS312" s="223" t="str">
        <f t="shared" ca="1" si="520"/>
        <v>5,27257254369523+5,27257254369888i</v>
      </c>
      <c r="BT312" s="223" t="str">
        <f t="shared" ca="1" si="521"/>
        <v>-2,16452035233162+7,13546733588195i</v>
      </c>
      <c r="BU312" s="223" t="str">
        <f t="shared" ca="1" si="522"/>
        <v>-7,31326820545869+1,4546994920337i</v>
      </c>
      <c r="BV312" s="223" t="str">
        <f t="shared" ca="1" si="523"/>
        <v>-4,73038118284736-5,76398614867001i</v>
      </c>
      <c r="BW312" s="223" t="str">
        <f t="shared" ca="1" si="524"/>
        <v>2,85349569838464-6,88894801521948i</v>
      </c>
      <c r="BX312" s="223" t="str">
        <f t="shared" ca="1" si="525"/>
        <v>7,42063830437806-0,730869080405837i</v>
      </c>
      <c r="BY312" s="223" t="str">
        <f t="shared" ca="1" si="526"/>
        <v>4,14263366531361+6,19988941611916i</v>
      </c>
      <c r="BZ312" s="223" t="str">
        <f t="shared" ca="1" si="527"/>
        <v>-3,51499032098994+6,57608435928578i</v>
      </c>
      <c r="CA312" s="223" t="str">
        <f t="shared" ca="1" si="528"/>
        <v>-7,45654359989238-4,67708454640629E-13i</v>
      </c>
      <c r="CB312" s="223" t="str">
        <f t="shared" ca="1" si="529"/>
        <v>-3,51499032098874-6,57608435928642i</v>
      </c>
      <c r="CC312" s="223" t="str">
        <f t="shared" ca="1" si="530"/>
        <v>4,14263366531475-6,1998894161184i</v>
      </c>
      <c r="CD312" s="223" t="str">
        <f t="shared" ca="1" si="531"/>
        <v>7,42063830437796+0,730869080406768i</v>
      </c>
      <c r="CE312" s="223" t="str">
        <f t="shared" ca="1" si="532"/>
        <v>2,85349569838339+6,88894801522i</v>
      </c>
      <c r="CF312" s="223" t="str">
        <f t="shared" ca="1" si="533"/>
        <v>-4,73038118284251+5,76398614867398i</v>
      </c>
      <c r="CG312" s="223" t="str">
        <f t="shared" ca="1" si="534"/>
        <v>-7,31326820545983-1,45469949202796i</v>
      </c>
      <c r="CH312" s="223" t="str">
        <f t="shared" ca="1" si="535"/>
        <v>-2,16452035233031-7,13546733588235i</v>
      </c>
      <c r="CI312" s="223" t="str">
        <f t="shared" ca="1" si="536"/>
        <v>5,27257254369619-5,27257254369792i</v>
      </c>
      <c r="CJ312" s="223" t="str">
        <f t="shared" ca="1" si="537"/>
        <v>7,13546733588306+2,16452035232797i</v>
      </c>
      <c r="CK312" s="223" t="str">
        <f t="shared" ca="1" si="538"/>
        <v>1,45469949202995+7,31326820545944i</v>
      </c>
      <c r="CL312" s="223" t="str">
        <f t="shared" ca="1" si="539"/>
        <v>-5,76398614867243+4,73038118284441i</v>
      </c>
      <c r="CM312" s="223" t="str">
        <f t="shared" ca="1" si="540"/>
        <v>-6,88894801521801-2,85349569838818i</v>
      </c>
      <c r="CN312" s="223" t="str">
        <f t="shared" ca="1" si="541"/>
        <v>-0,730869080401608-7,42063830437847i</v>
      </c>
      <c r="CO312" s="223" t="str">
        <f t="shared" ca="1" si="542"/>
        <v>6,19988941612128-4,14263366531044i</v>
      </c>
      <c r="CP312" s="223" t="str">
        <f t="shared" ca="1" si="543"/>
        <v>6,57608435928737+3,51499032098696i</v>
      </c>
      <c r="CQ312" s="223" t="str">
        <f t="shared" ca="1" si="544"/>
        <v>2,91217173829533E-12+7,45654359989238i</v>
      </c>
      <c r="CR312" s="223" t="str">
        <f t="shared" ca="1" si="545"/>
        <v>-6,57608435928463+3,5149903209921i</v>
      </c>
      <c r="CS312" s="223" t="str">
        <f t="shared" ca="1" si="546"/>
        <v>-6,19988941612051-4,14263366531159i</v>
      </c>
      <c r="CT312" s="223" t="str">
        <f t="shared" ca="1" si="547"/>
        <v>0,730869080403404-7,4206383043783i</v>
      </c>
      <c r="CU312" s="223" t="str">
        <f t="shared" ca="1" si="548"/>
        <v>6,88894801521854-2,8534956983869i</v>
      </c>
      <c r="CV312" s="223" t="str">
        <f t="shared" ca="1" si="549"/>
        <v>5,76398614867155+4,73038118284547i</v>
      </c>
      <c r="CW312" s="223" t="str">
        <f t="shared" ca="1" si="550"/>
        <v>-1,45469949203171+7,31326820545909i</v>
      </c>
      <c r="CX312" s="223" t="str">
        <f t="shared" ca="1" si="551"/>
        <v>-7,13546733588346+2,16452035232665i</v>
      </c>
      <c r="CY312" s="223" t="str">
        <f t="shared" ca="1" si="552"/>
        <v>-5,27257254369522-5,27257254369889i</v>
      </c>
      <c r="CZ312" s="223" t="str">
        <f t="shared" ca="1" si="553"/>
        <v>2,16452035233204-7,13546733588182i</v>
      </c>
      <c r="DA312" s="223" t="str">
        <f t="shared" ca="1" si="554"/>
        <v>7,3132682054587-1,45469949203367i</v>
      </c>
      <c r="DB312" s="223" t="str">
        <f t="shared" ca="1" si="555"/>
        <v>4,73038118284702+5,76398614867028i</v>
      </c>
      <c r="DC312" s="223" t="str">
        <f t="shared" ca="1" si="556"/>
        <v>-2,85349569838505+6,8889480152193i</v>
      </c>
      <c r="DD312" s="223" t="str">
        <f t="shared" ca="1" si="557"/>
        <v>-7,42063830437809+0,730869080405394i</v>
      </c>
      <c r="DE312" s="223" t="str">
        <f t="shared" ca="1" si="558"/>
        <v>-4,1426336653136-6,19988941611917i</v>
      </c>
      <c r="DF312" s="223" t="str">
        <f t="shared" ca="1" si="559"/>
        <v>3,51499032099034-6,57608435928557i</v>
      </c>
      <c r="DG312" s="223" t="str">
        <f t="shared" ca="1" si="560"/>
        <v>7,45654359989238+9,13490397512227E-13i</v>
      </c>
      <c r="DH312" s="223" t="str">
        <f t="shared" ca="1" si="561"/>
        <v>3,51499032098873+6,57608435928643i</v>
      </c>
      <c r="DI312" s="223" t="str">
        <f t="shared" ca="1" si="562"/>
        <v>-4,14263366531512+6,19988941611816i</v>
      </c>
      <c r="DJ312" s="223" t="str">
        <f t="shared" ca="1" si="563"/>
        <v>-7,42063830437796-0,730869080406789i</v>
      </c>
      <c r="DK312" s="223" t="str">
        <f t="shared" ca="1" si="564"/>
        <v>-2,85349569839003-6,88894801521725i</v>
      </c>
      <c r="DL312" s="223" t="str">
        <f t="shared" ca="1" si="565"/>
        <v>4,73038118284286-5,7639861486737i</v>
      </c>
      <c r="DM312" s="223" t="str">
        <f t="shared" ca="1" si="566"/>
        <v>7,31326820545982+1,45469949202798i</v>
      </c>
      <c r="DN312" s="223" t="str">
        <f t="shared" ca="1" si="567"/>
        <v>2,16452035233029+7,13546733588235i</v>
      </c>
      <c r="DO312" s="223" t="str">
        <f t="shared" ca="1" si="568"/>
        <v>-5,27257254369621+5,2725725436979i</v>
      </c>
      <c r="DP312" s="223" t="str">
        <f t="shared" ca="1" si="569"/>
        <v>-7,1354673358828-2,16452035232881i</v>
      </c>
      <c r="DQ312" s="223" t="str">
        <f t="shared" ca="1" si="570"/>
        <v>-1,45469949202951-7,31326820545952i</v>
      </c>
      <c r="DR312" s="223" t="str">
        <f t="shared" ca="1" si="571"/>
        <v>5,76398614867271-4,73038118284406i</v>
      </c>
      <c r="DS312" s="223" t="str">
        <f t="shared" ca="1" si="572"/>
        <v>6,88894801521784+2,85349569838859i</v>
      </c>
      <c r="DT312" s="223" t="str">
        <f t="shared" ca="1" si="573"/>
        <v>0,730869080401586+7,42063830437847i</v>
      </c>
      <c r="DU312" s="223" t="str">
        <f t="shared" ca="1" si="574"/>
        <v>-6,1998894161213+4,14263366531042i</v>
      </c>
      <c r="DV312" s="223" t="str">
        <f t="shared" ca="1" si="575"/>
        <v>-6,57608435928716-3,51499032098736i</v>
      </c>
      <c r="DW312" s="223" t="str">
        <f t="shared" ca="1" si="576"/>
        <v>-2,46638979542374E-12-7,45654359989238i</v>
      </c>
      <c r="DX312" s="223" t="str">
        <f t="shared" ca="1" si="577"/>
        <v>6,57608435928484-3,5149903209917i</v>
      </c>
      <c r="DY312" s="223" t="str">
        <f t="shared" ca="1" si="578"/>
        <v>6,19988941612027+4,14263366531195i</v>
      </c>
      <c r="DZ312" s="223" t="str">
        <f t="shared" ca="1" si="579"/>
        <v>-0,730869080403427+7,42063830437829i</v>
      </c>
      <c r="EA312" s="223" t="str">
        <f t="shared" ca="1" si="580"/>
        <v>-6,88894801521855+2,85349569838688i</v>
      </c>
      <c r="EB312" s="223" t="str">
        <f t="shared" ca="1" si="581"/>
        <v>-5,763986148671-4,73038118284614i</v>
      </c>
      <c r="EC312" s="223" t="str">
        <f t="shared" ca="1" si="582"/>
        <v>1,45469949203215-7,313268205459i</v>
      </c>
      <c r="ED312" s="223" t="str">
        <f t="shared" ca="1" si="583"/>
        <v>7,13546733588359-2,16452035232623i</v>
      </c>
      <c r="EE312" s="223" t="str">
        <f t="shared" ca="1" si="584"/>
        <v>5,2725725436949+5,27257254369921i</v>
      </c>
      <c r="EF312" s="223" t="str">
        <f t="shared" ca="1" si="585"/>
        <v>-2,16452035233207+7,13546733588181i</v>
      </c>
      <c r="EG312" s="223" t="str">
        <f t="shared" ca="1" si="586"/>
        <v>-7,3132682054587+1,45469949203365i</v>
      </c>
      <c r="EH312" s="223" t="str">
        <f t="shared" ca="1" si="587"/>
        <v>-4,73038118284667-5,76398614867057i</v>
      </c>
      <c r="EI312" s="223" t="str">
        <f t="shared" ca="1" si="588"/>
        <v>2,85349569838546-6,88894801521914i</v>
      </c>
      <c r="EJ312" s="223" t="str">
        <f t="shared" ca="1" si="589"/>
        <v>7,42063830437814-0,73086908040495i</v>
      </c>
      <c r="EK312" s="223" t="str">
        <f t="shared" ca="1" si="590"/>
        <v>4,14263366531323+6,19988941611942i</v>
      </c>
      <c r="EL312" s="223" t="str">
        <f t="shared" ca="1" si="591"/>
        <v>-3,51499032099035+6,57608435928556i</v>
      </c>
      <c r="EM312" s="223" t="str">
        <f t="shared" ca="1" si="592"/>
        <v>-7,45654359989238-9,3541690928126E-13i</v>
      </c>
      <c r="EN312" s="223"/>
      <c r="EO312" s="223"/>
      <c r="EP312" s="223"/>
    </row>
    <row r="313" spans="1:146">
      <c r="A313" s="249">
        <f t="shared" si="461"/>
        <v>4.1601562499999972E-3</v>
      </c>
      <c r="B313" s="248">
        <v>213</v>
      </c>
      <c r="C313" s="247">
        <f t="shared" si="462"/>
        <v>42600</v>
      </c>
      <c r="N313" s="246">
        <f t="shared" ca="1" si="463"/>
        <v>2.5417408424018566</v>
      </c>
      <c r="O313" s="223">
        <f t="shared" ca="1" si="464"/>
        <v>-7.4582591575981434</v>
      </c>
      <c r="P313" s="223" t="str">
        <f t="shared" ca="1" si="465"/>
        <v>-3,67616245596139-6,48933426934354i</v>
      </c>
      <c r="Q313" s="223" t="str">
        <f t="shared" ca="1" si="466"/>
        <v>3,83431149982563-6,39716226026834i</v>
      </c>
      <c r="R313" s="223" t="str">
        <f t="shared" ca="1" si="467"/>
        <v>7,45601286938101+0,18303484236969i</v>
      </c>
      <c r="S313" s="223" t="str">
        <f t="shared" ca="1" si="468"/>
        <v>3,51579902929464+6,57759734610652i</v>
      </c>
      <c r="T313" s="223" t="str">
        <f t="shared" ca="1" si="469"/>
        <v>-3,99015089781632+6,30113683985296i</v>
      </c>
      <c r="U313" s="223" t="str">
        <f t="shared" ca="1" si="470"/>
        <v>-7,44927535780965-0,36595943139445i</v>
      </c>
      <c r="V313" s="223" t="str">
        <f t="shared" ca="1" si="471"/>
        <v>-3,35331781675666-6,6618983241805i</v>
      </c>
      <c r="W313" s="223" t="str">
        <f t="shared" ca="1" si="472"/>
        <v>4,14358677810752-6,20131585021995i</v>
      </c>
      <c r="X313" s="223" t="str">
        <f t="shared" ca="1" si="473"/>
        <v>7,43805068130908+0,548663580141817i</v>
      </c>
      <c r="Y313" s="223" t="str">
        <f t="shared" ca="1" si="474"/>
        <v>3,18881669095377+6,74218642380876i</v>
      </c>
      <c r="Z313" s="223" t="str">
        <f t="shared" ca="1" si="475"/>
        <v>-4,29452671666226+6,0977594198009i</v>
      </c>
      <c r="AA313" s="223" t="str">
        <f t="shared" ca="1" si="476"/>
        <v>-7,42234560120473-0,731037234464411i</v>
      </c>
      <c r="AB313" s="223" t="str">
        <f t="shared" ca="1" si="477"/>
        <v>-3,02239474121451-6,81841328244156i</v>
      </c>
      <c r="AC313" s="223" t="str">
        <f t="shared" ca="1" si="478"/>
        <v>4,44287979290559-5,99052992711728i</v>
      </c>
      <c r="AD313" s="223" t="str">
        <f t="shared" ca="1" si="479"/>
        <v>7,40216957764959+0,912970539292205i</v>
      </c>
      <c r="AE313" s="223" t="str">
        <f t="shared" ca="1" si="480"/>
        <v>2,85415221389771+6,89053298386992i</v>
      </c>
      <c r="AF313" s="223" t="str">
        <f t="shared" ca="1" si="481"/>
        <v>-4,58855664449168+5,87969196320589i</v>
      </c>
      <c r="AG313" s="223" t="str">
        <f t="shared" ca="1" si="482"/>
        <v>-7,37753476392583-1,09435390480519i</v>
      </c>
      <c r="AH313" s="223" t="str">
        <f t="shared" ca="1" si="483"/>
        <v>-2,68419045201088-6,95850208588243i</v>
      </c>
      <c r="AI313" s="223" t="str">
        <f t="shared" ca="1" si="484"/>
        <v>4,73146952113403-5,76531229271028i</v>
      </c>
      <c r="AJ313" s="223" t="str">
        <f t="shared" ca="1" si="485"/>
        <v>7,34845599912458+1,27507807244364i</v>
      </c>
      <c r="AK313" s="223" t="str">
        <f t="shared" ca="1" si="486"/>
        <v>2,51261183416561+7,02227964643302i</v>
      </c>
      <c r="AL313" s="223" t="str">
        <f t="shared" ca="1" si="487"/>
        <v>-4,87153233745502+5,6474598136708i</v>
      </c>
      <c r="AM313" s="223" t="str">
        <f t="shared" ca="1" si="488"/>
        <v>-7,31495079920432-1,45503418073824i</v>
      </c>
      <c r="AN313" s="223" t="str">
        <f t="shared" ca="1" si="489"/>
        <v>-2,33951971290396-7,08182724830466i</v>
      </c>
      <c r="AO313" s="223" t="str">
        <f t="shared" ca="1" si="490"/>
        <v>5,00866072485422-5,52620551601181i</v>
      </c>
      <c r="AP313" s="223" t="str">
        <f t="shared" ca="1" si="491"/>
        <v>7,27703934644762+1,6341138308422i</v>
      </c>
      <c r="AQ313" s="223" t="str">
        <f t="shared" ca="1" si="492"/>
        <v>2,16501835244037+7,13710902225074i</v>
      </c>
      <c r="AR313" s="223" t="str">
        <f t="shared" ca="1" si="493"/>
        <v>2,16501835244037+7,13710902225074i</v>
      </c>
      <c r="AS313" s="223" t="str">
        <f t="shared" ca="1" si="494"/>
        <v>-7,23474447729467-1,81220915187813i</v>
      </c>
      <c r="AT313" s="223" t="str">
        <f t="shared" ca="1" si="495"/>
        <v>-1,98921286588377-7,18809166859321i</v>
      </c>
      <c r="AU313" s="223" t="str">
        <f t="shared" ca="1" si="496"/>
        <v>5,27378562618689-5,27378562618174i</v>
      </c>
      <c r="AV313" s="223" t="str">
        <f t="shared" ca="1" si="497"/>
        <v>7,18809166859324+1,98921286588365i</v>
      </c>
      <c r="AW313" s="223" t="str">
        <f t="shared" ca="1" si="498"/>
        <v>1,81220915187825+7,23474447729464i</v>
      </c>
      <c r="AX313" s="223" t="str">
        <f t="shared" ca="1" si="499"/>
        <v>-5,40162243878794+5,14277208231896i</v>
      </c>
      <c r="AY313" s="223" t="str">
        <f t="shared" ca="1" si="500"/>
        <v>-7,13710902225078-2,16501835244024i</v>
      </c>
      <c r="AZ313" s="223" t="str">
        <f t="shared" ca="1" si="501"/>
        <v>-1,63411383084232-7,27703934644759i</v>
      </c>
      <c r="BA313" s="223" t="str">
        <f t="shared" ca="1" si="502"/>
        <v>5,52620551601173-5,00866072485432i</v>
      </c>
      <c r="BB313" s="223" t="str">
        <f t="shared" ca="1" si="503"/>
        <v>7,0818272483047+2,33951971290384i</v>
      </c>
      <c r="BC313" s="223" t="str">
        <f t="shared" ca="1" si="504"/>
        <v>1,45503418073837+7,3149507992043i</v>
      </c>
      <c r="BD313" s="223" t="str">
        <f t="shared" ca="1" si="505"/>
        <v>-5,64745981367071+4,87153233745511i</v>
      </c>
      <c r="BE313" s="223" t="str">
        <f t="shared" ca="1" si="506"/>
        <v>-7,02227964643311-2,51261183416538i</v>
      </c>
      <c r="BF313" s="223" t="str">
        <f t="shared" ca="1" si="507"/>
        <v>-1,27507807244387-7,34845599912453i</v>
      </c>
      <c r="BG313" s="223" t="str">
        <f t="shared" ca="1" si="508"/>
        <v>5,76531229271013-4,73146952113421i</v>
      </c>
      <c r="BH313" s="223" t="str">
        <f t="shared" ca="1" si="509"/>
        <v>6,95850208588244+2,68419045201086i</v>
      </c>
      <c r="BI313" s="223" t="str">
        <f t="shared" ca="1" si="510"/>
        <v>1,09435390480386+7,37753476392603i</v>
      </c>
      <c r="BJ313" s="223" t="str">
        <f t="shared" ca="1" si="511"/>
        <v>-5,87969196320809+4,58855664448885i</v>
      </c>
      <c r="BK313" s="223" t="str">
        <f t="shared" ca="1" si="512"/>
        <v>-6,89053298387054-2,85415221389622i</v>
      </c>
      <c r="BL313" s="223" t="str">
        <f t="shared" ca="1" si="513"/>
        <v>-0,912970539292332-7,40216957764957i</v>
      </c>
      <c r="BM313" s="223" t="str">
        <f t="shared" ca="1" si="514"/>
        <v>5,99052992711859-4,44287979290381i</v>
      </c>
      <c r="BN313" s="223" t="str">
        <f t="shared" ca="1" si="515"/>
        <v>6,81841328244277+3,02239474121178i</v>
      </c>
      <c r="BO313" s="223" t="str">
        <f t="shared" ca="1" si="516"/>
        <v>0,731037234466121+7,42234560120456i</v>
      </c>
      <c r="BP313" s="223" t="str">
        <f t="shared" ca="1" si="517"/>
        <v>-6,09775941980128+4,29452671666172i</v>
      </c>
      <c r="BQ313" s="223" t="str">
        <f t="shared" ca="1" si="518"/>
        <v>-6,74218642380761-3,1888166909562i</v>
      </c>
      <c r="BR313" s="223" t="str">
        <f t="shared" ca="1" si="519"/>
        <v>-0,548663580145115-7,43805068130884i</v>
      </c>
      <c r="BS313" s="223" t="str">
        <f t="shared" ca="1" si="520"/>
        <v>6,20131585021946-4,14358677810825i</v>
      </c>
      <c r="BT313" s="223" t="str">
        <f t="shared" ca="1" si="521"/>
        <v>6,66189832418015+3,35331781675734i</v>
      </c>
      <c r="BU313" s="223" t="str">
        <f t="shared" ca="1" si="522"/>
        <v>0,365959431391667+7,44927535780978i</v>
      </c>
      <c r="BV313" s="223" t="str">
        <f t="shared" ca="1" si="523"/>
        <v>-6,30113683985166+3,99015089781837i</v>
      </c>
      <c r="BW313" s="223" t="str">
        <f t="shared" ca="1" si="524"/>
        <v>-6,57759734610688-3,51579902929396i</v>
      </c>
      <c r="BX313" s="223" t="str">
        <f t="shared" ca="1" si="525"/>
        <v>-0,183034842368467-7,45601286938104i</v>
      </c>
      <c r="BY313" s="223" t="str">
        <f t="shared" ca="1" si="526"/>
        <v>6,39716226027021-3,83431149982251i</v>
      </c>
      <c r="BZ313" s="223" t="str">
        <f t="shared" ca="1" si="527"/>
        <v>6,48933426934458+3,67616245595956i</v>
      </c>
      <c r="CA313" s="223" t="str">
        <f t="shared" ca="1" si="528"/>
        <v>3,39887373555928E-13+7,45825915759814i</v>
      </c>
      <c r="CB313" s="223" t="str">
        <f t="shared" ca="1" si="529"/>
        <v>-6,48933426934445+3,67616245595978i</v>
      </c>
      <c r="CC313" s="223" t="str">
        <f t="shared" ca="1" si="530"/>
        <v>-6,39716226026642-3,83431149982883i</v>
      </c>
      <c r="CD313" s="223" t="str">
        <f t="shared" ca="1" si="531"/>
        <v>0,183034842368211-7,45601286938105i</v>
      </c>
      <c r="CE313" s="223" t="str">
        <f t="shared" ca="1" si="532"/>
        <v>6,57759734610676-3,51579902929418i</v>
      </c>
      <c r="CF313" s="223" t="str">
        <f t="shared" ca="1" si="533"/>
        <v>6,3011368398518+3,99015089781816i</v>
      </c>
      <c r="CG313" s="223" t="str">
        <f t="shared" ca="1" si="534"/>
        <v>-0,365959431391411+7,4492753578098i</v>
      </c>
      <c r="CH313" s="223" t="str">
        <f t="shared" ca="1" si="535"/>
        <v>-6,66189832418004+3,35331781675757i</v>
      </c>
      <c r="CI313" s="223" t="str">
        <f t="shared" ca="1" si="536"/>
        <v>-6,2013158502196-4,14358677810804i</v>
      </c>
      <c r="CJ313" s="223" t="str">
        <f t="shared" ca="1" si="537"/>
        <v>0,54866358014486-7,43805068130886i</v>
      </c>
      <c r="CK313" s="223" t="str">
        <f t="shared" ca="1" si="538"/>
        <v>6,74218642380751-3,18881669095643i</v>
      </c>
      <c r="CL313" s="223" t="str">
        <f t="shared" ca="1" si="539"/>
        <v>6,09775941980143+4,29452671666151i</v>
      </c>
      <c r="CM313" s="223" t="str">
        <f t="shared" ca="1" si="540"/>
        <v>-0,731037234465866+7,42234560120458i</v>
      </c>
      <c r="CN313" s="223" t="str">
        <f t="shared" ca="1" si="541"/>
        <v>-6,81841328244267+3,02239474121201i</v>
      </c>
      <c r="CO313" s="223" t="str">
        <f t="shared" ca="1" si="542"/>
        <v>-5,99052992711875-4,44287979290361i</v>
      </c>
      <c r="CP313" s="223" t="str">
        <f t="shared" ca="1" si="543"/>
        <v>0,912970539292078-7,4021695776496i</v>
      </c>
      <c r="CQ313" s="223" t="str">
        <f t="shared" ca="1" si="544"/>
        <v>6,89053298387037-2,85415221389665i</v>
      </c>
      <c r="CR313" s="223" t="str">
        <f t="shared" ca="1" si="545"/>
        <v>5,87969196320368+4,5885566444945i</v>
      </c>
      <c r="CS313" s="223" t="str">
        <f t="shared" ca="1" si="546"/>
        <v>-1,0943539048036+7,37753476392607i</v>
      </c>
      <c r="CT313" s="223" t="str">
        <f t="shared" ca="1" si="547"/>
        <v>-6,95850208588243+2,6841904520109i</v>
      </c>
      <c r="CU313" s="223" t="str">
        <f t="shared" ca="1" si="548"/>
        <v>-5,76531229271043-4,73146952113385i</v>
      </c>
      <c r="CV313" s="223" t="str">
        <f t="shared" ca="1" si="549"/>
        <v>1,27507807244341-7,34845599912462i</v>
      </c>
      <c r="CW313" s="223" t="str">
        <f t="shared" ca="1" si="550"/>
        <v>7,02227964643302-2,51261183416562i</v>
      </c>
      <c r="CX313" s="223" t="str">
        <f t="shared" ca="1" si="551"/>
        <v>5,64745981367102+4,87153233745476i</v>
      </c>
      <c r="CY313" s="223" t="str">
        <f t="shared" ca="1" si="552"/>
        <v>-1,45503418073812+7,31495079920435i</v>
      </c>
      <c r="CZ313" s="223" t="str">
        <f t="shared" ca="1" si="553"/>
        <v>-7,08182724830462+2,33951971290408i</v>
      </c>
      <c r="DA313" s="223" t="str">
        <f t="shared" ca="1" si="554"/>
        <v>-5,52620551601176-5,00866072485428i</v>
      </c>
      <c r="DB313" s="223" t="str">
        <f t="shared" ca="1" si="555"/>
        <v>1,63411383084207-7,27703934644765i</v>
      </c>
      <c r="DC313" s="223" t="str">
        <f t="shared" ca="1" si="556"/>
        <v>7,13710902225071-2,16501835244048i</v>
      </c>
      <c r="DD313" s="223" t="str">
        <f t="shared" ca="1" si="557"/>
        <v>5,40162243878811+5,14277208231877i</v>
      </c>
      <c r="DE313" s="223" t="str">
        <f t="shared" ca="1" si="558"/>
        <v>-1,8122091518778+7,23474447729475i</v>
      </c>
      <c r="DF313" s="223" t="str">
        <f t="shared" ca="1" si="559"/>
        <v>-7,18809166859317+1,9892128658839i</v>
      </c>
      <c r="DG313" s="223" t="str">
        <f t="shared" ca="1" si="560"/>
        <v>-5,27378562618198-5,27378562618665i</v>
      </c>
      <c r="DH313" s="223" t="str">
        <f t="shared" ca="1" si="561"/>
        <v>1,98921286588332-7,18809166859333i</v>
      </c>
      <c r="DI313" s="223" t="str">
        <f t="shared" ca="1" si="562"/>
        <v>7,2347444772946-1,81220915187838i</v>
      </c>
      <c r="DJ313" s="223" t="str">
        <f t="shared" ca="1" si="563"/>
        <v>5,1427720823192+5,4016224387877i</v>
      </c>
      <c r="DK313" s="223" t="str">
        <f t="shared" ca="1" si="564"/>
        <v>-2,16501835244032+7,13710902225076i</v>
      </c>
      <c r="DL313" s="223" t="str">
        <f t="shared" ca="1" si="565"/>
        <v>-7,27703934644752+1,63411383084265i</v>
      </c>
      <c r="DM313" s="223" t="str">
        <f t="shared" ca="1" si="566"/>
        <v>-5,00866072485472-5,52620551601135i</v>
      </c>
      <c r="DN313" s="223" t="str">
        <f t="shared" ca="1" si="567"/>
        <v>2,33951971290392-7,08182724830467i</v>
      </c>
      <c r="DO313" s="223" t="str">
        <f t="shared" ca="1" si="568"/>
        <v>7,31495079920423-1,4550341807387i</v>
      </c>
      <c r="DP313" s="223" t="str">
        <f t="shared" ca="1" si="569"/>
        <v>4,87153233745553+5,64745981367036i</v>
      </c>
      <c r="DQ313" s="223" t="str">
        <f t="shared" ca="1" si="570"/>
        <v>-2,51261183416546+7,02227964643308i</v>
      </c>
      <c r="DR313" s="223" t="str">
        <f t="shared" ca="1" si="571"/>
        <v>-7,34845599912451+1,27507807244399i</v>
      </c>
      <c r="DS313" s="223" t="str">
        <f t="shared" ca="1" si="572"/>
        <v>-4,73146952113398-5,76531229271032i</v>
      </c>
      <c r="DT313" s="223" t="str">
        <f t="shared" ca="1" si="573"/>
        <v>2,68419045201074-6,95850208588249i</v>
      </c>
      <c r="DU313" s="223" t="str">
        <f t="shared" ca="1" si="574"/>
        <v>7,37753476392598-1,09435390480419i</v>
      </c>
      <c r="DV313" s="223" t="str">
        <f t="shared" ca="1" si="575"/>
        <v>4,58855664448928+5,87969196320775i</v>
      </c>
      <c r="DW313" s="223" t="str">
        <f t="shared" ca="1" si="576"/>
        <v>-2,8541522138961+6,89053298387059i</v>
      </c>
      <c r="DX313" s="223" t="str">
        <f t="shared" ca="1" si="577"/>
        <v>-7,40216957764953+0,912970539292675i</v>
      </c>
      <c r="DY313" s="223" t="str">
        <f t="shared" ca="1" si="578"/>
        <v>-4,44287979290374-5,99052992711865i</v>
      </c>
      <c r="DZ313" s="223" t="str">
        <f t="shared" ca="1" si="579"/>
        <v>3,02239474121147-6,81841328244291i</v>
      </c>
      <c r="EA313" s="223" t="str">
        <f t="shared" ca="1" si="580"/>
        <v>7,42234560120452-0,731037234466459i</v>
      </c>
      <c r="EB313" s="223" t="str">
        <f t="shared" ca="1" si="581"/>
        <v>4,29452671666164+6,09775941980133i</v>
      </c>
      <c r="EC313" s="223" t="str">
        <f t="shared" ca="1" si="582"/>
        <v>-3,18881669095627+6,74218642380758i</v>
      </c>
      <c r="ED313" s="223" t="str">
        <f t="shared" ca="1" si="583"/>
        <v>-7,43805068130938+0,548663580137844i</v>
      </c>
      <c r="EE313" s="223" t="str">
        <f t="shared" ca="1" si="584"/>
        <v>-4,14358677810818-6,2013158502195i</v>
      </c>
      <c r="EF313" s="223" t="str">
        <f t="shared" ca="1" si="585"/>
        <v>3,35331781675704-6,66189832418031i</v>
      </c>
      <c r="EG313" s="223" t="str">
        <f t="shared" ca="1" si="586"/>
        <v>7,44927535780977-0,365959431392006i</v>
      </c>
      <c r="EH313" s="223" t="str">
        <f t="shared" ca="1" si="587"/>
        <v>3,99015089781831+6,3011368398517i</v>
      </c>
      <c r="EI313" s="223" t="str">
        <f t="shared" ca="1" si="588"/>
        <v>-3,51579902929366+6,57759734610704i</v>
      </c>
      <c r="EJ313" s="223" t="str">
        <f t="shared" ca="1" si="589"/>
        <v>-7,45601286938103+0,183034842368807i</v>
      </c>
      <c r="EK313" s="223" t="str">
        <f t="shared" ca="1" si="590"/>
        <v>-3,83431149982244-6,39716226027025i</v>
      </c>
      <c r="EL313" s="223" t="str">
        <f t="shared" ca="1" si="591"/>
        <v>3,67616245595926-6,48933426934475i</v>
      </c>
      <c r="EM313" s="223" t="str">
        <f t="shared" ca="1" si="592"/>
        <v>7,45825915759814-6,79774747111855E-13i</v>
      </c>
      <c r="EN313" s="223"/>
      <c r="EO313" s="223"/>
      <c r="EP313" s="223"/>
    </row>
    <row r="314" spans="1:146">
      <c r="A314" s="249">
        <f t="shared" si="461"/>
        <v>4.1796874999999968E-3</v>
      </c>
      <c r="B314" s="248">
        <v>214</v>
      </c>
      <c r="C314" s="247">
        <f t="shared" si="462"/>
        <v>42800</v>
      </c>
      <c r="N314" s="246">
        <f t="shared" ca="1" si="463"/>
        <v>2.5401887477743808</v>
      </c>
      <c r="O314" s="223">
        <f t="shared" ca="1" si="464"/>
        <v>-7.4598112522256192</v>
      </c>
      <c r="P314" s="223" t="str">
        <f t="shared" ca="1" si="465"/>
        <v>-3,83510943593269-6,39849353623585i</v>
      </c>
      <c r="Q314" s="223" t="str">
        <f t="shared" ca="1" si="466"/>
        <v>3,51653068163682-6,57896617136301i</v>
      </c>
      <c r="R314" s="223" t="str">
        <f t="shared" ca="1" si="467"/>
        <v>7,45082558287117-0,366035589068169i</v>
      </c>
      <c r="S314" s="223" t="str">
        <f t="shared" ca="1" si="468"/>
        <v>4,14444907568097+6,20260636973839i</v>
      </c>
      <c r="T314" s="223" t="str">
        <f t="shared" ca="1" si="469"/>
        <v>-3,18948029691744+6,74358950073382i</v>
      </c>
      <c r="U314" s="223" t="str">
        <f t="shared" ca="1" si="470"/>
        <v>-7,42389022207234+0,731189366341343i</v>
      </c>
      <c r="V314" s="223" t="str">
        <f t="shared" ca="1" si="471"/>
        <v>-4,44380437459533-5,9917765812119i</v>
      </c>
      <c r="W314" s="223" t="str">
        <f t="shared" ca="1" si="472"/>
        <v>2,85474617479734-6,89196693232867i</v>
      </c>
      <c r="X314" s="223" t="str">
        <f t="shared" ca="1" si="473"/>
        <v>7,37907005947256-1,09458164438638i</v>
      </c>
      <c r="Y314" s="223" t="str">
        <f t="shared" ca="1" si="474"/>
        <v>4,73245415954058+5,76651207808316i</v>
      </c>
      <c r="Z314" s="223" t="str">
        <f t="shared" ca="1" si="475"/>
        <v>-2,51313471909588+7,02374101191857i</v>
      </c>
      <c r="AA314" s="223" t="str">
        <f t="shared" ca="1" si="476"/>
        <v>-7,31647307076931+1,45533697937605i</v>
      </c>
      <c r="AB314" s="223" t="str">
        <f t="shared" ca="1" si="477"/>
        <v>-5,00970304790091-5,52735554227193i</v>
      </c>
      <c r="AC314" s="223" t="str">
        <f t="shared" ca="1" si="478"/>
        <v>2,16546890173152-7,13859428420369i</v>
      </c>
      <c r="AD314" s="223" t="str">
        <f t="shared" ca="1" si="479"/>
        <v>7,23625005759123-1,81258628010995i</v>
      </c>
      <c r="AE314" s="223" t="str">
        <f t="shared" ca="1" si="480"/>
        <v>5,27488312282058+5,27488312282032i</v>
      </c>
      <c r="AF314" s="223" t="str">
        <f t="shared" ca="1" si="481"/>
        <v>-1,81258628011022+7,23625005759117i</v>
      </c>
      <c r="AG314" s="223" t="str">
        <f t="shared" ca="1" si="482"/>
        <v>-7,13859428420377+2,16546890173126i</v>
      </c>
      <c r="AH314" s="223" t="str">
        <f t="shared" ca="1" si="483"/>
        <v>-5,52735554227225-5,00970304790056i</v>
      </c>
      <c r="AI314" s="223" t="str">
        <f t="shared" ca="1" si="484"/>
        <v>1,45533697937414-7,31647307076969i</v>
      </c>
      <c r="AJ314" s="223" t="str">
        <f t="shared" ca="1" si="485"/>
        <v>7,02374101191891-2,51313471909492i</v>
      </c>
      <c r="AK314" s="223" t="str">
        <f t="shared" ca="1" si="486"/>
        <v>5,76651207808538+4,73245415953788i</v>
      </c>
      <c r="AL314" s="223" t="str">
        <f t="shared" ca="1" si="487"/>
        <v>-1,09458164438665+7,37907005947252i</v>
      </c>
      <c r="AM314" s="223" t="str">
        <f t="shared" ca="1" si="488"/>
        <v>-6,89196693232992+2,85474617479434i</v>
      </c>
      <c r="AN314" s="223" t="str">
        <f t="shared" ca="1" si="489"/>
        <v>-5,99177658121215-4,443804374595i</v>
      </c>
      <c r="AO314" s="223" t="str">
        <f t="shared" ca="1" si="490"/>
        <v>0,731189366343937-7,42389022207209i</v>
      </c>
      <c r="AP314" s="223" t="str">
        <f t="shared" ca="1" si="491"/>
        <v>6,74358950073297-3,18948029691924i</v>
      </c>
      <c r="AQ314" s="223" t="str">
        <f t="shared" ca="1" si="492"/>
        <v>6,20260636973738+4,14444907568248i</v>
      </c>
      <c r="AR314" s="223" t="str">
        <f t="shared" ca="1" si="493"/>
        <v>6,20260636973738+4,14444907568248i</v>
      </c>
      <c r="AS314" s="223" t="str">
        <f t="shared" ca="1" si="494"/>
        <v>-6,57896617136312+3,51653068163662i</v>
      </c>
      <c r="AT314" s="223" t="str">
        <f t="shared" ca="1" si="495"/>
        <v>-6,39849353623394-3,83510943593589i</v>
      </c>
      <c r="AU314" s="223" t="str">
        <f t="shared" ca="1" si="496"/>
        <v>-3,61894226066082E-13-7,45981125222562i</v>
      </c>
      <c r="AV314" s="223" t="str">
        <f t="shared" ca="1" si="497"/>
        <v>6,39849353623727-3,83510943593032i</v>
      </c>
      <c r="AW314" s="223" t="str">
        <f t="shared" ca="1" si="498"/>
        <v>6,57896617136356+3,51653068163579i</v>
      </c>
      <c r="AX314" s="223" t="str">
        <f t="shared" ca="1" si="499"/>
        <v>0,366035589066308+7,45082558287126i</v>
      </c>
      <c r="AY314" s="223" t="str">
        <f t="shared" ca="1" si="500"/>
        <v>-6,20260636973686+4,14444907568325i</v>
      </c>
      <c r="AZ314" s="223" t="str">
        <f t="shared" ca="1" si="501"/>
        <v>-6,74358950073337-3,18948029691839i</v>
      </c>
      <c r="BA314" s="223" t="str">
        <f t="shared" ca="1" si="502"/>
        <v>-0,731189366344657-7,42389022207201i</v>
      </c>
      <c r="BB314" s="223" t="str">
        <f t="shared" ca="1" si="503"/>
        <v>5,99177658121159-4,44380437459575i</v>
      </c>
      <c r="BC314" s="223" t="str">
        <f t="shared" ca="1" si="504"/>
        <v>6,89196693232743+2,85474617480033i</v>
      </c>
      <c r="BD314" s="223" t="str">
        <f t="shared" ca="1" si="505"/>
        <v>1,09458164438747+7,3790700594724i</v>
      </c>
      <c r="BE314" s="223" t="str">
        <f t="shared" ca="1" si="506"/>
        <v>-5,76651207808472+4,73245415953869i</v>
      </c>
      <c r="BF314" s="223" t="str">
        <f t="shared" ca="1" si="507"/>
        <v>-7,02374101191922-2,51313471909404i</v>
      </c>
      <c r="BG314" s="223" t="str">
        <f t="shared" ca="1" si="508"/>
        <v>-1,45533697937496-7,31647307076954i</v>
      </c>
      <c r="BH314" s="223" t="str">
        <f t="shared" ca="1" si="509"/>
        <v>5,52735554227013-5,00970304790291i</v>
      </c>
      <c r="BI314" s="223" t="str">
        <f t="shared" ca="1" si="510"/>
        <v>7,13859428420361+2,16546890173179i</v>
      </c>
      <c r="BJ314" s="223" t="str">
        <f t="shared" ca="1" si="511"/>
        <v>1,81258628010671+7,23625005759204i</v>
      </c>
      <c r="BK314" s="223" t="str">
        <f t="shared" ca="1" si="512"/>
        <v>-5,27488312281991+5,27488312282098i</v>
      </c>
      <c r="BL314" s="223" t="str">
        <f t="shared" ca="1" si="513"/>
        <v>-7,23625005759051-1,81258628011285i</v>
      </c>
      <c r="BM314" s="223" t="str">
        <f t="shared" ca="1" si="514"/>
        <v>-2,16546890173302-7,13859428420324i</v>
      </c>
      <c r="BN314" s="223" t="str">
        <f t="shared" ca="1" si="515"/>
        <v>5,00970304790194-5,527355542271i</v>
      </c>
      <c r="BO314" s="223" t="str">
        <f t="shared" ca="1" si="516"/>
        <v>7,31647307076978+1,45533697937368i</v>
      </c>
      <c r="BP314" s="223" t="str">
        <f t="shared" ca="1" si="517"/>
        <v>2,51313471909527+7,02374101191878i</v>
      </c>
      <c r="BQ314" s="223" t="str">
        <f t="shared" ca="1" si="518"/>
        <v>-4,73245415954342+5,76651207808084i</v>
      </c>
      <c r="BR314" s="223" t="str">
        <f t="shared" ca="1" si="519"/>
        <v>-7,37907005947259-1,09458164438619i</v>
      </c>
      <c r="BS314" s="223" t="str">
        <f t="shared" ca="1" si="520"/>
        <v>-2,85474617479468-6,89196693232978i</v>
      </c>
      <c r="BT314" s="223" t="str">
        <f t="shared" ca="1" si="521"/>
        <v>4,44380437459454-5,99177658121249i</v>
      </c>
      <c r="BU314" s="223" t="str">
        <f t="shared" ca="1" si="522"/>
        <v>7,42389022207214+0,731189366343366i</v>
      </c>
      <c r="BV314" s="223" t="str">
        <f t="shared" ca="1" si="523"/>
        <v>3,18948029691976+6,74358950073272i</v>
      </c>
      <c r="BW314" s="223" t="str">
        <f t="shared" ca="1" si="524"/>
        <v>-4,144449075682+6,20260636973769i</v>
      </c>
      <c r="BX314" s="223" t="str">
        <f t="shared" ca="1" si="525"/>
        <v>-7,45082558287133-0,3660355890648i</v>
      </c>
      <c r="BY314" s="223" t="str">
        <f t="shared" ca="1" si="526"/>
        <v>-3,51653068163712-6,57896617136285i</v>
      </c>
      <c r="BZ314" s="223" t="str">
        <f t="shared" ca="1" si="527"/>
        <v>3,8351094359354-6,39849353623424i</v>
      </c>
      <c r="CA314" s="223" t="str">
        <f t="shared" ca="1" si="528"/>
        <v>7,45981125222562-7,23788452132164E-13i</v>
      </c>
      <c r="CB314" s="223" t="str">
        <f t="shared" ca="1" si="529"/>
        <v>3,83510943593082+6,39849353623697i</v>
      </c>
      <c r="CC314" s="223" t="str">
        <f t="shared" ca="1" si="530"/>
        <v>-3,51653068163547+6,57896617136373i</v>
      </c>
      <c r="CD314" s="223" t="str">
        <f t="shared" ca="1" si="531"/>
        <v>-7,45082558287124+0,366035589066669i</v>
      </c>
      <c r="CE314" s="223" t="str">
        <f t="shared" ca="1" si="532"/>
        <v>-4,14444907568355-6,20260636973665i</v>
      </c>
      <c r="CF314" s="223" t="str">
        <f t="shared" ca="1" si="533"/>
        <v>3,18948029691806-6,74358950073353i</v>
      </c>
      <c r="CG314" s="223" t="str">
        <f t="shared" ca="1" si="534"/>
        <v>7,42389022207271-0,731189366337632i</v>
      </c>
      <c r="CH314" s="223" t="str">
        <f t="shared" ca="1" si="535"/>
        <v>4,44380437459604+5,99177658121137i</v>
      </c>
      <c r="CI314" s="223" t="str">
        <f t="shared" ca="1" si="536"/>
        <v>-2,85474617479999+6,89196693232758i</v>
      </c>
      <c r="CJ314" s="223" t="str">
        <f t="shared" ca="1" si="537"/>
        <v>-7,37907005947232+1,09458164438803i</v>
      </c>
      <c r="CK314" s="223" t="str">
        <f t="shared" ca="1" si="538"/>
        <v>-4,73245415953897-5,76651207808449i</v>
      </c>
      <c r="CL314" s="223" t="str">
        <f t="shared" ca="1" si="539"/>
        <v>2,5131347190935-7,02374101191942i</v>
      </c>
      <c r="CM314" s="223" t="str">
        <f t="shared" ca="1" si="540"/>
        <v>7,31647307076942-1,45533697937551i</v>
      </c>
      <c r="CN314" s="223" t="str">
        <f t="shared" ca="1" si="541"/>
        <v>5,00970304790333+5,52735554226974i</v>
      </c>
      <c r="CO314" s="223" t="str">
        <f t="shared" ca="1" si="542"/>
        <v>-2,16546890173123+7,13859428420378i</v>
      </c>
      <c r="CP314" s="223" t="str">
        <f t="shared" ca="1" si="543"/>
        <v>-7,23625005759191+1,81258628010726i</v>
      </c>
      <c r="CQ314" s="223" t="str">
        <f t="shared" ca="1" si="544"/>
        <v>-5,27488312282138-5,27488312281951i</v>
      </c>
      <c r="CR314" s="223" t="str">
        <f t="shared" ca="1" si="545"/>
        <v>1,81258628011208-7,2362500575907i</v>
      </c>
      <c r="CS314" s="223" t="str">
        <f t="shared" ca="1" si="546"/>
        <v>7,13859428420314-2,16546890173338i</v>
      </c>
      <c r="CT314" s="223" t="str">
        <f t="shared" ca="1" si="547"/>
        <v>5,52735554227152+5,00970304790136i</v>
      </c>
      <c r="CU314" s="223" t="str">
        <f t="shared" ca="1" si="548"/>
        <v>-1,45533697937333+7,31647307076986i</v>
      </c>
      <c r="CV314" s="223" t="str">
        <f t="shared" ca="1" si="549"/>
        <v>-7,02374101191866+2,5131347190956i</v>
      </c>
      <c r="CW314" s="223" t="str">
        <f t="shared" ca="1" si="550"/>
        <v>-5,76651207808134-4,73245415954282i</v>
      </c>
      <c r="CX314" s="223" t="str">
        <f t="shared" ca="1" si="551"/>
        <v>1,09458164438583-7,37907005947265i</v>
      </c>
      <c r="CY314" s="223" t="str">
        <f t="shared" ca="1" si="552"/>
        <v>6,89196693232964-2,85474617479501i</v>
      </c>
      <c r="CZ314" s="223" t="str">
        <f t="shared" ca="1" si="553"/>
        <v>5,9917765812127+4,44380437459425i</v>
      </c>
      <c r="DA314" s="223" t="str">
        <f t="shared" ca="1" si="554"/>
        <v>-0,731189366343005+7,42389022207218i</v>
      </c>
      <c r="DB314" s="223" t="str">
        <f t="shared" ca="1" si="555"/>
        <v>-6,74358950073257+3,18948029692009i</v>
      </c>
      <c r="DC314" s="223" t="str">
        <f t="shared" ca="1" si="556"/>
        <v>-6,20260636973789-4,14444907568169i</v>
      </c>
      <c r="DD314" s="223" t="str">
        <f t="shared" ca="1" si="557"/>
        <v>0,366035589072062-7,45082558287098i</v>
      </c>
      <c r="DE314" s="223" t="str">
        <f t="shared" ca="1" si="558"/>
        <v>6,57896617136268-3,51653068163744i</v>
      </c>
      <c r="DF314" s="223" t="str">
        <f t="shared" ca="1" si="559"/>
        <v>6,39849353623442+3,83510943593508i</v>
      </c>
      <c r="DG314" s="223" t="str">
        <f t="shared" ca="1" si="560"/>
        <v>1,50972385383108E-12+7,45981125222562i</v>
      </c>
      <c r="DH314" s="223" t="str">
        <f t="shared" ca="1" si="561"/>
        <v>-6,39849353623679+3,83510943593113i</v>
      </c>
      <c r="DI314" s="223" t="str">
        <f t="shared" ca="1" si="562"/>
        <v>-6,5789661713639-3,51653068163515i</v>
      </c>
      <c r="DJ314" s="223" t="str">
        <f t="shared" ca="1" si="563"/>
        <v>-0,366035589067454-7,4508255828712i</v>
      </c>
      <c r="DK314" s="223" t="str">
        <f t="shared" ca="1" si="564"/>
        <v>6,20260636973645-4,14444907568385i</v>
      </c>
      <c r="DL314" s="223" t="str">
        <f t="shared" ca="1" si="565"/>
        <v>6,74358950073386+3,18948029691735i</v>
      </c>
      <c r="DM314" s="223" t="str">
        <f t="shared" ca="1" si="566"/>
        <v>0,731189366337993+7,42389022207267i</v>
      </c>
      <c r="DN314" s="223" t="str">
        <f t="shared" ca="1" si="567"/>
        <v>-5,9917765812109+4,44380437459667i</v>
      </c>
      <c r="DO314" s="223" t="str">
        <f t="shared" ca="1" si="568"/>
        <v>-6,89196693232771-2,85474617479966i</v>
      </c>
      <c r="DP314" s="223" t="str">
        <f t="shared" ca="1" si="569"/>
        <v>-1,09458164438881-7,3790700594722i</v>
      </c>
      <c r="DQ314" s="223" t="str">
        <f t="shared" ca="1" si="570"/>
        <v>5,76651207808426-4,73245415953925i</v>
      </c>
      <c r="DR314" s="223" t="str">
        <f t="shared" ca="1" si="571"/>
        <v>7,02374101191968+2,51313471909276i</v>
      </c>
      <c r="DS314" s="223" t="str">
        <f t="shared" ca="1" si="572"/>
        <v>1,45533697937587+7,31647307076935i</v>
      </c>
      <c r="DT314" s="223" t="str">
        <f t="shared" ca="1" si="573"/>
        <v>-5,52735554227434+5,00970304789826i</v>
      </c>
      <c r="DU314" s="223" t="str">
        <f t="shared" ca="1" si="574"/>
        <v>-7,13859428420389-2,16546890173089i</v>
      </c>
      <c r="DV314" s="223" t="str">
        <f t="shared" ca="1" si="575"/>
        <v>-1,81258628010803-7,23625005759172i</v>
      </c>
      <c r="DW314" s="223" t="str">
        <f t="shared" ca="1" si="576"/>
        <v>5,27488312281925-5,27488312282164i</v>
      </c>
      <c r="DX314" s="223" t="str">
        <f t="shared" ca="1" si="577"/>
        <v>7,23625005759069+1,81258628011214i</v>
      </c>
      <c r="DY314" s="223" t="str">
        <f t="shared" ca="1" si="578"/>
        <v>2,16546890173412+7,1385942842029i</v>
      </c>
      <c r="DZ314" s="223" t="str">
        <f t="shared" ca="1" si="579"/>
        <v>-5,00970304790141+5,52735554227149i</v>
      </c>
      <c r="EA314" s="223" t="str">
        <f t="shared" ca="1" si="580"/>
        <v>-7,31647307077001-1,45533697937255i</v>
      </c>
      <c r="EB314" s="223" t="str">
        <f t="shared" ca="1" si="581"/>
        <v>-2,51313471909594-7,02374101191854i</v>
      </c>
      <c r="EC314" s="223" t="str">
        <f t="shared" ca="1" si="582"/>
        <v>4,73245415954253-5,76651207808156i</v>
      </c>
      <c r="ED314" s="223" t="str">
        <f t="shared" ca="1" si="583"/>
        <v>7,3790700594727+1,09458164438547i</v>
      </c>
      <c r="EE314" s="223" t="str">
        <f t="shared" ca="1" si="584"/>
        <v>2,85474617479573+6,89196693232934i</v>
      </c>
      <c r="EF314" s="223" t="str">
        <f t="shared" ca="1" si="585"/>
        <v>-4,44380437459396+5,99177658121292i</v>
      </c>
      <c r="EG314" s="223" t="str">
        <f t="shared" ca="1" si="586"/>
        <v>-7,42389022207225-0,731189366342224i</v>
      </c>
      <c r="EH314" s="223" t="str">
        <f t="shared" ca="1" si="587"/>
        <v>-3,18948029692041-6,74358950073242i</v>
      </c>
      <c r="EI314" s="223" t="str">
        <f t="shared" ca="1" si="588"/>
        <v>4,14444907568104-6,20260636973833i</v>
      </c>
      <c r="EJ314" s="223" t="str">
        <f t="shared" ca="1" si="589"/>
        <v>7,45082558287099+0,3660355890717i</v>
      </c>
      <c r="EK314" s="223" t="str">
        <f t="shared" ca="1" si="590"/>
        <v>3,51653068163813+6,57896617136231i</v>
      </c>
      <c r="EL314" s="223" t="str">
        <f t="shared" ca="1" si="591"/>
        <v>-3,83510943593478+6,39849353623461i</v>
      </c>
      <c r="EM314" s="223" t="str">
        <f t="shared" ca="1" si="592"/>
        <v>-7,45981125222562+1,44757690426433E-12i</v>
      </c>
      <c r="EN314" s="223"/>
      <c r="EO314" s="223"/>
      <c r="EP314" s="223"/>
    </row>
    <row r="315" spans="1:146">
      <c r="A315" s="249">
        <f t="shared" si="461"/>
        <v>4.1992187499999964E-3</v>
      </c>
      <c r="B315" s="248">
        <v>215</v>
      </c>
      <c r="C315" s="247">
        <f t="shared" si="462"/>
        <v>43000</v>
      </c>
      <c r="N315" s="246">
        <f t="shared" ca="1" si="463"/>
        <v>2.5387789335185058</v>
      </c>
      <c r="O315" s="223">
        <f t="shared" ca="1" si="464"/>
        <v>-7.4612210664814942</v>
      </c>
      <c r="P315" s="223" t="str">
        <f t="shared" ca="1" si="465"/>
        <v>-3,9917355120191-6,3036392191331i</v>
      </c>
      <c r="Q315" s="223" t="str">
        <f t="shared" ca="1" si="466"/>
        <v>3,19008307018356-6,74486395772631i</v>
      </c>
      <c r="R315" s="223" t="str">
        <f t="shared" ca="1" si="467"/>
        <v>7,40510921159966-0,91333310855848i</v>
      </c>
      <c r="S315" s="223" t="str">
        <f t="shared" ca="1" si="468"/>
        <v>4,73334853623604+5,76760187924057i</v>
      </c>
      <c r="T315" s="223" t="str">
        <f t="shared" ca="1" si="469"/>
        <v>-2,34044880963499+7,08463966425854i</v>
      </c>
      <c r="U315" s="223" t="str">
        <f t="shared" ca="1" si="470"/>
        <v>-7,23761762148064+1,81292883703144i</v>
      </c>
      <c r="V315" s="223" t="str">
        <f t="shared" ca="1" si="471"/>
        <v>-5,40376759265505-5,14481443858554i</v>
      </c>
      <c r="W315" s="223" t="str">
        <f t="shared" ca="1" si="472"/>
        <v>1,45561202049373-7,31785579583948i</v>
      </c>
      <c r="X315" s="223" t="str">
        <f t="shared" ca="1" si="473"/>
        <v>6,96126552554116-2,68525642831731i</v>
      </c>
      <c r="Y315" s="223" t="str">
        <f t="shared" ca="1" si="474"/>
        <v>5,99290895464017+4,44464419996707i</v>
      </c>
      <c r="Z315" s="223" t="str">
        <f t="shared" ca="1" si="475"/>
        <v>-0,5488814716761+7,44100456477201i</v>
      </c>
      <c r="AA315" s="223" t="str">
        <f t="shared" ca="1" si="476"/>
        <v>-6,58020951653384+3,51719526347695i</v>
      </c>
      <c r="AB315" s="223" t="str">
        <f t="shared" ca="1" si="477"/>
        <v>-6,49191138773189-3,67762237549537i</v>
      </c>
      <c r="AC315" s="223" t="str">
        <f t="shared" ca="1" si="478"/>
        <v>-0,366104765375147-7,45223369894402i</v>
      </c>
      <c r="AD315" s="223" t="str">
        <f t="shared" ca="1" si="479"/>
        <v>6,1001810315219-4,29623220805949i</v>
      </c>
      <c r="AE315" s="223" t="str">
        <f t="shared" ca="1" si="480"/>
        <v>6,89326943086431+2,8552856873558i</v>
      </c>
      <c r="AF315" s="223" t="str">
        <f t="shared" ca="1" si="481"/>
        <v>1,27558444598379+7,35137430172559i</v>
      </c>
      <c r="AG315" s="223" t="str">
        <f t="shared" ca="1" si="482"/>
        <v>-5,52840014573161+5,01064982128884i</v>
      </c>
      <c r="AH315" s="223" t="str">
        <f t="shared" ca="1" si="483"/>
        <v>-7,19094628548458-1,99000284476753i</v>
      </c>
      <c r="AI315" s="223" t="str">
        <f t="shared" ca="1" si="484"/>
        <v>-2,16587814920694-7,13994339233129i</v>
      </c>
      <c r="AJ315" s="223" t="str">
        <f t="shared" ca="1" si="485"/>
        <v>4,87346697589874-5,6497025972817i</v>
      </c>
      <c r="AK315" s="223" t="str">
        <f t="shared" ca="1" si="486"/>
        <v>7,38046461461751+1,0947885071036i</v>
      </c>
      <c r="AL315" s="223" t="str">
        <f t="shared" ca="1" si="487"/>
        <v>3,02359502906314+6,82112108843788i</v>
      </c>
      <c r="AM315" s="223" t="str">
        <f t="shared" ca="1" si="488"/>
        <v>-4,14523232651307+6,20377858745283i</v>
      </c>
      <c r="AN315" s="223" t="str">
        <f t="shared" ca="1" si="489"/>
        <v>-7,45897388619275-0,18310753125366i</v>
      </c>
      <c r="AO315" s="223" t="str">
        <f t="shared" ca="1" si="490"/>
        <v>-3,83583422531196-6,39970277425699i</v>
      </c>
      <c r="AP315" s="223" t="str">
        <f t="shared" ca="1" si="491"/>
        <v>3,35464952455007-6,664543973172i</v>
      </c>
      <c r="AQ315" s="223" t="str">
        <f t="shared" ca="1" si="492"/>
        <v>7,42529324768719-0,731327552303514i</v>
      </c>
      <c r="AR315" s="223" t="str">
        <f t="shared" ca="1" si="493"/>
        <v>7,42529324768719-0,731327552303514i</v>
      </c>
      <c r="AS315" s="223" t="str">
        <f t="shared" ca="1" si="494"/>
        <v>-2,51360967121518+7,02506841416372i</v>
      </c>
      <c r="AT315" s="223" t="str">
        <f t="shared" ca="1" si="495"/>
        <v>-7,27992928725398+1,63476278875223i</v>
      </c>
      <c r="AU315" s="223" t="str">
        <f t="shared" ca="1" si="496"/>
        <v>-5,27588001203898-5,275880012043i</v>
      </c>
      <c r="AV315" s="223" t="str">
        <f t="shared" ca="1" si="497"/>
        <v>1,63476278875053-7,27992928725436i</v>
      </c>
      <c r="AW315" s="223" t="str">
        <f t="shared" ca="1" si="498"/>
        <v>7,0250684141632-2,51360967121662i</v>
      </c>
      <c r="AX315" s="223" t="str">
        <f t="shared" ca="1" si="499"/>
        <v>5,88202697349211+4,59037890440632i</v>
      </c>
      <c r="AY315" s="223" t="str">
        <f t="shared" ca="1" si="500"/>
        <v>-0,731327552301779+7,42529324768736i</v>
      </c>
      <c r="AZ315" s="223" t="str">
        <f t="shared" ca="1" si="501"/>
        <v>-6,66454397317455+3,354649524545i</v>
      </c>
      <c r="BA315" s="223" t="str">
        <f t="shared" ca="1" si="502"/>
        <v>-6,39970277425789-3,83583422531046i</v>
      </c>
      <c r="BB315" s="223" t="str">
        <f t="shared" ca="1" si="503"/>
        <v>-0,183107531255191-7,45897388619271i</v>
      </c>
      <c r="BC315" s="223" t="str">
        <f t="shared" ca="1" si="504"/>
        <v>6,20377858745192-4,14523232651444i</v>
      </c>
      <c r="BD315" s="223" t="str">
        <f t="shared" ca="1" si="505"/>
        <v>6,82112108843858+3,02359502906155i</v>
      </c>
      <c r="BE315" s="223" t="str">
        <f t="shared" ca="1" si="506"/>
        <v>1,09478850709799+7,38046461461834i</v>
      </c>
      <c r="BF315" s="223" t="str">
        <f t="shared" ca="1" si="507"/>
        <v>-5,64970259728064+4,87346697589998i</v>
      </c>
      <c r="BG315" s="223" t="str">
        <f t="shared" ca="1" si="508"/>
        <v>-7,13994339233176-2,16587814920537i</v>
      </c>
      <c r="BH315" s="223" t="str">
        <f t="shared" ca="1" si="509"/>
        <v>-1,99000284476921-7,19094628548411i</v>
      </c>
      <c r="BI315" s="223" t="str">
        <f t="shared" ca="1" si="510"/>
        <v>5,0106498212881-5,52840014573228i</v>
      </c>
      <c r="BJ315" s="223" t="str">
        <f t="shared" ca="1" si="511"/>
        <v>7,35137430172497+1,2755844459874i</v>
      </c>
      <c r="BK315" s="223" t="str">
        <f t="shared" ca="1" si="512"/>
        <v>2,85528568735525+6,89326943086454i</v>
      </c>
      <c r="BL315" s="223" t="str">
        <f t="shared" ca="1" si="513"/>
        <v>-4,29623220805737+6,10018103152339i</v>
      </c>
      <c r="BM315" s="223" t="str">
        <f t="shared" ca="1" si="514"/>
        <v>-7,45223369894391-0,366104765377323i</v>
      </c>
      <c r="BN315" s="223" t="str">
        <f t="shared" ca="1" si="515"/>
        <v>-3,67762237549624-6,4919113877314i</v>
      </c>
      <c r="BO315" s="223" t="str">
        <f t="shared" ca="1" si="516"/>
        <v>3,51719526347359-6,58020951653564i</v>
      </c>
      <c r="BP315" s="223" t="str">
        <f t="shared" ca="1" si="517"/>
        <v>7,44100456477206-0,548881471675513i</v>
      </c>
      <c r="BQ315" s="223" t="str">
        <f t="shared" ca="1" si="518"/>
        <v>4,4446441999692+5,99290895463859i</v>
      </c>
      <c r="BR315" s="223" t="str">
        <f t="shared" ca="1" si="519"/>
        <v>-2,68525642831934+6,96126552554038i</v>
      </c>
      <c r="BS315" s="223" t="str">
        <f t="shared" ca="1" si="520"/>
        <v>-7,31785579583941+1,45561202049403i</v>
      </c>
      <c r="BT315" s="223" t="str">
        <f t="shared" ca="1" si="521"/>
        <v>-5,14481443858258-5,40376759265787i</v>
      </c>
      <c r="BU315" s="223" t="str">
        <f t="shared" ca="1" si="522"/>
        <v>1,8129288370327-7,23761762148032i</v>
      </c>
      <c r="BV315" s="223" t="str">
        <f t="shared" ca="1" si="523"/>
        <v>7,08463966425807-2,34044880963643i</v>
      </c>
      <c r="BW315" s="223" t="str">
        <f t="shared" ca="1" si="524"/>
        <v>5,76760187923873+4,73334853623828i</v>
      </c>
      <c r="BX315" s="223" t="str">
        <f t="shared" ca="1" si="525"/>
        <v>-0,913333108558159+7,4051092115997i</v>
      </c>
      <c r="BY315" s="223" t="str">
        <f t="shared" ca="1" si="526"/>
        <v>-6,74486395772497+3,19008307018639i</v>
      </c>
      <c r="BZ315" s="223" t="str">
        <f t="shared" ca="1" si="527"/>
        <v>-6,30363921913245-3,9917355120201i</v>
      </c>
      <c r="CA315" s="223" t="str">
        <f t="shared" ca="1" si="528"/>
        <v>-1,53194943961245E-12-7,46122106648149i</v>
      </c>
      <c r="CB315" s="223" t="str">
        <f t="shared" ca="1" si="529"/>
        <v>6,30363921913467-3,9917355120166i</v>
      </c>
      <c r="CC315" s="223" t="str">
        <f t="shared" ca="1" si="530"/>
        <v>6,74486395772647+3,19008307018324i</v>
      </c>
      <c r="CD315" s="223" t="str">
        <f t="shared" ca="1" si="531"/>
        <v>0,913333108561621+7,40510921159927i</v>
      </c>
      <c r="CE315" s="223" t="str">
        <f t="shared" ca="1" si="532"/>
        <v>-5,76760187924137+4,73334853623507i</v>
      </c>
      <c r="CF315" s="223" t="str">
        <f t="shared" ca="1" si="533"/>
        <v>-7,08463966425903-2,34044880963352i</v>
      </c>
      <c r="CG315" s="223" t="str">
        <f t="shared" ca="1" si="534"/>
        <v>-1,81292883702868-7,23761762148133i</v>
      </c>
      <c r="CH315" s="223" t="str">
        <f t="shared" ca="1" si="535"/>
        <v>5,14481443858528-5,40376759265531i</v>
      </c>
      <c r="CI315" s="223" t="str">
        <f t="shared" ca="1" si="536"/>
        <v>7,3178557958401+1,45561202049061i</v>
      </c>
      <c r="CJ315" s="223" t="str">
        <f t="shared" ca="1" si="537"/>
        <v>2,68525642831547+6,96126552554187i</v>
      </c>
      <c r="CK315" s="223" t="str">
        <f t="shared" ca="1" si="538"/>
        <v>-4,4446441999664+5,99290895464067i</v>
      </c>
      <c r="CL315" s="223" t="str">
        <f t="shared" ca="1" si="539"/>
        <v>-7,44100456477175-0,548881471679648i</v>
      </c>
      <c r="CM315" s="223" t="str">
        <f t="shared" ca="1" si="540"/>
        <v>-3,51719526347666-6,58020951653399i</v>
      </c>
      <c r="CN315" s="223" t="str">
        <f t="shared" ca="1" si="541"/>
        <v>3,67762237549321-6,49191138773312i</v>
      </c>
      <c r="CO315" s="223" t="str">
        <f t="shared" ca="1" si="542"/>
        <v>7,45223369894411-0,366104765373182i</v>
      </c>
      <c r="CP315" s="223" t="str">
        <f t="shared" ca="1" si="543"/>
        <v>4,29623220806022+6,10018103152138i</v>
      </c>
      <c r="CQ315" s="223" t="str">
        <f t="shared" ca="1" si="544"/>
        <v>-2,85528568735908+6,89326943086295i</v>
      </c>
      <c r="CR315" s="223" t="str">
        <f t="shared" ca="1" si="545"/>
        <v>-7,35137430172571+1,27558444598311i</v>
      </c>
      <c r="CS315" s="223" t="str">
        <f t="shared" ca="1" si="546"/>
        <v>-5,01064982129069-5,52840014572994i</v>
      </c>
      <c r="CT315" s="223" t="str">
        <f t="shared" ca="1" si="547"/>
        <v>1,990002844773-7,19094628548306i</v>
      </c>
      <c r="CU315" s="223" t="str">
        <f t="shared" ca="1" si="548"/>
        <v>7,13994339233081-2,1658781492085i</v>
      </c>
      <c r="CV315" s="223" t="str">
        <f t="shared" ca="1" si="549"/>
        <v>5,64970259727793+4,87346697590312i</v>
      </c>
      <c r="CW315" s="223" t="str">
        <f t="shared" ca="1" si="550"/>
        <v>-1,09478850710208+7,38046461461773i</v>
      </c>
      <c r="CX315" s="223" t="str">
        <f t="shared" ca="1" si="551"/>
        <v>-6,82112108843717+3,02359502906474i</v>
      </c>
      <c r="CY315" s="223" t="str">
        <f t="shared" ca="1" si="552"/>
        <v>-6,20377858744973-4,14523232651771i</v>
      </c>
      <c r="CZ315" s="223" t="str">
        <f t="shared" ca="1" si="553"/>
        <v>0,183107531251917-7,4589738861928i</v>
      </c>
      <c r="DA315" s="223" t="str">
        <f t="shared" ca="1" si="554"/>
        <v>6,39970277425599-3,83583422531364i</v>
      </c>
      <c r="DB315" s="223" t="str">
        <f t="shared" ca="1" si="555"/>
        <v>6,66454397317269+3,3546495245487i</v>
      </c>
      <c r="DC315" s="223" t="str">
        <f t="shared" ca="1" si="556"/>
        <v>0,73132755230525+7,42529324768702i</v>
      </c>
      <c r="DD315" s="223" t="str">
        <f t="shared" ca="1" si="557"/>
        <v>-5,88202697349453+4,59037890440321i</v>
      </c>
      <c r="DE315" s="223" t="str">
        <f t="shared" ca="1" si="558"/>
        <v>-7,02506841416431-2,51360967121354i</v>
      </c>
      <c r="DF315" s="223" t="str">
        <f t="shared" ca="1" si="559"/>
        <v>-1,63476278875373-7,27992928725364i</v>
      </c>
      <c r="DG315" s="223" t="str">
        <f t="shared" ca="1" si="560"/>
        <v>5,27588001204191-5,27588001204007i</v>
      </c>
      <c r="DH315" s="223" t="str">
        <f t="shared" ca="1" si="561"/>
        <v>7,27992928725475+1,63476278874882i</v>
      </c>
      <c r="DI315" s="223" t="str">
        <f t="shared" ca="1" si="562"/>
        <v>2,51360967121148+7,02506841416505i</v>
      </c>
      <c r="DJ315" s="223" t="str">
        <f t="shared" ca="1" si="563"/>
        <v>-4,59037890440494+5,88202697349318i</v>
      </c>
      <c r="DK315" s="223" t="str">
        <f t="shared" ca="1" si="564"/>
        <v>-7,42529324768751-0,731327552300254i</v>
      </c>
      <c r="DL315" s="223" t="str">
        <f t="shared" ca="1" si="565"/>
        <v>-3,35464952454675-6,66454397317367i</v>
      </c>
      <c r="DM315" s="223" t="str">
        <f t="shared" ca="1" si="566"/>
        <v>3,83583422530897-6,39970277425878i</v>
      </c>
      <c r="DN315" s="223" t="str">
        <f t="shared" ca="1" si="567"/>
        <v>7,45897388619286-0,183107531249303i</v>
      </c>
      <c r="DO315" s="223" t="str">
        <f t="shared" ca="1" si="568"/>
        <v>4,14523232651554+6,20377858745119i</v>
      </c>
      <c r="DP315" s="223" t="str">
        <f t="shared" ca="1" si="569"/>
        <v>-3,02359502905976+6,82112108843938i</v>
      </c>
      <c r="DQ315" s="223" t="str">
        <f t="shared" ca="1" si="570"/>
        <v>-7,38046461461811+1,0947885070995i</v>
      </c>
      <c r="DR315" s="223" t="str">
        <f t="shared" ca="1" si="571"/>
        <v>-4,87346697590114-5,64970259727964i</v>
      </c>
      <c r="DS315" s="223" t="str">
        <f t="shared" ca="1" si="572"/>
        <v>2,1658781492106-7,13994339233017i</v>
      </c>
      <c r="DT315" s="223" t="str">
        <f t="shared" ca="1" si="573"/>
        <v>7,19094628548364-1,99000284477089i</v>
      </c>
      <c r="DU315" s="223" t="str">
        <f t="shared" ca="1" si="574"/>
        <v>5,52840014573331+5,01064982128697i</v>
      </c>
      <c r="DV315" s="223" t="str">
        <f t="shared" ca="1" si="575"/>
        <v>-1,27558444598526+7,35137430172534i</v>
      </c>
      <c r="DW315" s="223" t="str">
        <f t="shared" ca="1" si="576"/>
        <v>-6,89326943086379+2,85528568735706i</v>
      </c>
      <c r="DX315" s="223" t="str">
        <f t="shared" ca="1" si="577"/>
        <v>-6,10018103151988-4,29623220806236i</v>
      </c>
      <c r="DY315" s="223" t="str">
        <f t="shared" ca="1" si="578"/>
        <v>0,366104765375793-7,45223369894399i</v>
      </c>
      <c r="DZ315" s="223" t="str">
        <f t="shared" ca="1" si="579"/>
        <v>6,49191138773043-3,67762237549794i</v>
      </c>
      <c r="EA315" s="223" t="str">
        <f t="shared" ca="1" si="580"/>
        <v>6,58020951653296+3,5171952634786i</v>
      </c>
      <c r="EB315" s="223" t="str">
        <f t="shared" ca="1" si="581"/>
        <v>0,548881471677041+7,44100456477194i</v>
      </c>
      <c r="EC315" s="223" t="str">
        <f t="shared" ca="1" si="582"/>
        <v>-5,99290895464198+4,44464419996464i</v>
      </c>
      <c r="ED315" s="223" t="str">
        <f t="shared" ca="1" si="583"/>
        <v>-6,96126552554108-2,68525642831752i</v>
      </c>
      <c r="EE315" s="223" t="str">
        <f t="shared" ca="1" si="584"/>
        <v>-1,45561202049553-7,31785579583911i</v>
      </c>
      <c r="EF315" s="223" t="str">
        <f t="shared" ca="1" si="585"/>
        <v>5,40376759265711-5,14481443858338i</v>
      </c>
      <c r="EG315" s="223" t="str">
        <f t="shared" ca="1" si="586"/>
        <v>7,2376176214808+1,8129288370308i</v>
      </c>
      <c r="EH315" s="223" t="str">
        <f t="shared" ca="1" si="587"/>
        <v>2,34044880963103+7,08463966425985i</v>
      </c>
      <c r="EI315" s="223" t="str">
        <f t="shared" ca="1" si="588"/>
        <v>-4,73334853623709+5,76760187923971i</v>
      </c>
      <c r="EJ315" s="223" t="str">
        <f t="shared" ca="1" si="589"/>
        <v>-7,40510921159994-0,913333108556219i</v>
      </c>
      <c r="EK315" s="223" t="str">
        <f t="shared" ca="1" si="590"/>
        <v>-3,19008307018126-6,7448639577274i</v>
      </c>
      <c r="EL315" s="223" t="str">
        <f t="shared" ca="1" si="591"/>
        <v>3,99173551201881-6,30363921913328i</v>
      </c>
      <c r="EM315" s="223" t="str">
        <f t="shared" ca="1" si="592"/>
        <v>7,46122106648149-3,06389887922489E-12i</v>
      </c>
      <c r="EN315" s="223"/>
      <c r="EO315" s="223"/>
      <c r="EP315" s="223"/>
    </row>
    <row r="316" spans="1:146">
      <c r="A316" s="249">
        <f t="shared" si="461"/>
        <v>4.2187499999999959E-3</v>
      </c>
      <c r="B316" s="248">
        <v>216</v>
      </c>
      <c r="C316" s="247">
        <f t="shared" si="462"/>
        <v>43200</v>
      </c>
      <c r="N316" s="246">
        <f t="shared" ca="1" si="463"/>
        <v>2.5374937532748199</v>
      </c>
      <c r="O316" s="223">
        <f t="shared" ca="1" si="464"/>
        <v>-7.4625062467251801</v>
      </c>
      <c r="P316" s="223" t="str">
        <f t="shared" ca="1" si="465"/>
        <v>-4,14594633440337-6,20484717576989i</v>
      </c>
      <c r="Q316" s="223" t="str">
        <f t="shared" ca="1" si="466"/>
        <v>2,85577750454239-6,89445678258715i</v>
      </c>
      <c r="R316" s="223" t="str">
        <f t="shared" ca="1" si="467"/>
        <v>7,31911628170526-1,45586274672078i</v>
      </c>
      <c r="S316" s="223" t="str">
        <f t="shared" ca="1" si="468"/>
        <v>5,27678877170632+5,27678877170637i</v>
      </c>
      <c r="T316" s="223" t="str">
        <f t="shared" ca="1" si="469"/>
        <v>-1,45586274672084+7,31911628170524i</v>
      </c>
      <c r="U316" s="223" t="str">
        <f t="shared" ca="1" si="470"/>
        <v>-6,89445678258689+2,85577750454302i</v>
      </c>
      <c r="V316" s="223" t="str">
        <f t="shared" ca="1" si="471"/>
        <v>-6,20484717576976-4,14594633440356i</v>
      </c>
      <c r="W316" s="223" t="str">
        <f t="shared" ca="1" si="472"/>
        <v>7,86229853493806E-14-7,46250624672518i</v>
      </c>
      <c r="X316" s="223" t="str">
        <f t="shared" ca="1" si="473"/>
        <v>6,20484717576985-4,14594633440343i</v>
      </c>
      <c r="Y316" s="223" t="str">
        <f t="shared" ca="1" si="474"/>
        <v>6,89445678258712+2,85577750454245i</v>
      </c>
      <c r="Z316" s="223" t="str">
        <f t="shared" ca="1" si="475"/>
        <v>1,45586274672071+7,31911628170527i</v>
      </c>
      <c r="AA316" s="223" t="str">
        <f t="shared" ca="1" si="476"/>
        <v>-5,27678877170641+5,27678877170628i</v>
      </c>
      <c r="AB316" s="223" t="str">
        <f t="shared" ca="1" si="477"/>
        <v>-7,31911628170523-1,45586274672089i</v>
      </c>
      <c r="AC316" s="223" t="str">
        <f t="shared" ca="1" si="478"/>
        <v>-2,85577750454292-6,89445678258693i</v>
      </c>
      <c r="AD316" s="223" t="str">
        <f t="shared" ca="1" si="479"/>
        <v>4,14594633440358-6,20484717576975i</v>
      </c>
      <c r="AE316" s="223" t="str">
        <f t="shared" ca="1" si="480"/>
        <v>7,46250624672518+1,57245970698761E-13i</v>
      </c>
      <c r="AF316" s="223" t="str">
        <f t="shared" ca="1" si="481"/>
        <v>4,14594633440341+6,20484717576986i</v>
      </c>
      <c r="AG316" s="223" t="str">
        <f t="shared" ca="1" si="482"/>
        <v>-2,85577750454252+6,89445678258709i</v>
      </c>
      <c r="AH316" s="223" t="str">
        <f t="shared" ca="1" si="483"/>
        <v>-7,31911628170484+1,45586274672288i</v>
      </c>
      <c r="AI316" s="223" t="str">
        <f t="shared" ca="1" si="484"/>
        <v>-5,27678877170885-5,27678877170384i</v>
      </c>
      <c r="AJ316" s="223" t="str">
        <f t="shared" ca="1" si="485"/>
        <v>1,45586274672321-7,31911628170477i</v>
      </c>
      <c r="AK316" s="223" t="str">
        <f t="shared" ca="1" si="486"/>
        <v>6,89445678258723-2,85577750454221i</v>
      </c>
      <c r="AL316" s="223" t="str">
        <f t="shared" ca="1" si="487"/>
        <v>6,2048471757705+4,14594633440246i</v>
      </c>
      <c r="AM316" s="223" t="str">
        <f t="shared" ca="1" si="488"/>
        <v>2,78651591833157E-12+7,46250624672518i</v>
      </c>
      <c r="AN316" s="223" t="str">
        <f t="shared" ca="1" si="489"/>
        <v>-6,20484717577152+4,14594633440092i</v>
      </c>
      <c r="AO316" s="223" t="str">
        <f t="shared" ca="1" si="490"/>
        <v>-6,89445678258652-2,85577750454392i</v>
      </c>
      <c r="AP316" s="223" t="str">
        <f t="shared" ca="1" si="491"/>
        <v>-1,45586274672129-7,31911628170515i</v>
      </c>
      <c r="AQ316" s="223" t="str">
        <f t="shared" ca="1" si="492"/>
        <v>5,27678877170498-5,27678877170771i</v>
      </c>
      <c r="AR316" s="223" t="str">
        <f t="shared" ca="1" si="493"/>
        <v>5,27678877170498-5,27678877170771i</v>
      </c>
      <c r="AS316" s="223" t="str">
        <f t="shared" ca="1" si="494"/>
        <v>2,85577750454081+6,8944567825878i</v>
      </c>
      <c r="AT316" s="223" t="str">
        <f t="shared" ca="1" si="495"/>
        <v>-4,14594633440372+6,20484717576966i</v>
      </c>
      <c r="AU316" s="223" t="str">
        <f t="shared" ca="1" si="496"/>
        <v>-7,46250624672518+1,17018834777146E-12i</v>
      </c>
      <c r="AV316" s="223" t="str">
        <f t="shared" ca="1" si="497"/>
        <v>-4,14594633440584-6,20484717576824i</v>
      </c>
      <c r="AW316" s="223" t="str">
        <f t="shared" ca="1" si="498"/>
        <v>2,85577750454531-6,89445678258594i</v>
      </c>
      <c r="AX316" s="223" t="str">
        <f t="shared" ca="1" si="499"/>
        <v>7,31911628170545-1,45586274671981i</v>
      </c>
      <c r="AY316" s="223" t="str">
        <f t="shared" ca="1" si="500"/>
        <v>5,27678877170664+5,27678877170605i</v>
      </c>
      <c r="AZ316" s="223" t="str">
        <f t="shared" ca="1" si="501"/>
        <v>-1,455862746719+7,31911628170561i</v>
      </c>
      <c r="BA316" s="223" t="str">
        <f t="shared" ca="1" si="502"/>
        <v>-6,89445678258838+2,85577750453942i</v>
      </c>
      <c r="BB316" s="223" t="str">
        <f t="shared" ca="1" si="503"/>
        <v>-6,20484717576882-4,14594633440497i</v>
      </c>
      <c r="BC316" s="223" t="str">
        <f t="shared" ca="1" si="504"/>
        <v>3,40090630705153E-13-7,46250624672518i</v>
      </c>
      <c r="BD316" s="223" t="str">
        <f t="shared" ca="1" si="505"/>
        <v>6,2048471757692-4,1459463344044i</v>
      </c>
      <c r="BE316" s="223" t="str">
        <f t="shared" ca="1" si="506"/>
        <v>6,8944567825882+2,85577750453985i</v>
      </c>
      <c r="BF316" s="223" t="str">
        <f t="shared" ca="1" si="507"/>
        <v>1,45586274671833+7,31911628170574i</v>
      </c>
      <c r="BG316" s="223" t="str">
        <f t="shared" ca="1" si="508"/>
        <v>-5,27678877170712+5,27678877170557i</v>
      </c>
      <c r="BH316" s="223" t="str">
        <f t="shared" ca="1" si="509"/>
        <v>-7,31911628170532-1,45586274672047i</v>
      </c>
      <c r="BI316" s="223" t="str">
        <f t="shared" ca="1" si="510"/>
        <v>-2,85577750454469-6,8944567825862i</v>
      </c>
      <c r="BJ316" s="223" t="str">
        <f t="shared" ca="1" si="511"/>
        <v>4,14594633440622-6,20484717576798i</v>
      </c>
      <c r="BK316" s="223" t="str">
        <f t="shared" ca="1" si="512"/>
        <v>7,46250624672518+1,85036960918177E-12i</v>
      </c>
      <c r="BL316" s="223" t="str">
        <f t="shared" ca="1" si="513"/>
        <v>4,14594633440315+6,20484717577004i</v>
      </c>
      <c r="BM316" s="223" t="str">
        <f t="shared" ca="1" si="514"/>
        <v>-2,85577750454144+6,89445678258754i</v>
      </c>
      <c r="BN316" s="223" t="str">
        <f t="shared" ca="1" si="515"/>
        <v>-7,31911628170463+1,45586274672391i</v>
      </c>
      <c r="BO316" s="223" t="str">
        <f t="shared" ca="1" si="516"/>
        <v>-5,27678877170451-5,27678877170819i</v>
      </c>
      <c r="BP316" s="223" t="str">
        <f t="shared" ca="1" si="517"/>
        <v>1,45586274672196-7,31911628170502i</v>
      </c>
      <c r="BQ316" s="223" t="str">
        <f t="shared" ca="1" si="518"/>
        <v>6,89445678258678-2,85577750454329i</v>
      </c>
      <c r="BR316" s="223" t="str">
        <f t="shared" ca="1" si="519"/>
        <v>6,20484717577115+4,14594633440149i</v>
      </c>
      <c r="BS316" s="223" t="str">
        <f t="shared" ca="1" si="520"/>
        <v>-3,36064858765838E-12+7,46250624672518i</v>
      </c>
      <c r="BT316" s="223" t="str">
        <f t="shared" ca="1" si="521"/>
        <v>-6,20484717577088+4,1459463344019i</v>
      </c>
      <c r="BU316" s="223" t="str">
        <f t="shared" ca="1" si="522"/>
        <v>-6,89445678258697-2,85577750454284i</v>
      </c>
      <c r="BV316" s="223" t="str">
        <f t="shared" ca="1" si="523"/>
        <v>-1,45586274672244-7,31911628170493i</v>
      </c>
      <c r="BW316" s="223" t="str">
        <f t="shared" ca="1" si="524"/>
        <v>5,27678877170416-5,27678877170854i</v>
      </c>
      <c r="BX316" s="223" t="str">
        <f t="shared" ca="1" si="525"/>
        <v>7,31911628170473+1,45586274672344i</v>
      </c>
      <c r="BY316" s="223" t="str">
        <f t="shared" ca="1" si="526"/>
        <v>2,8557775045419+6,89445678258735i</v>
      </c>
      <c r="BZ316" s="223" t="str">
        <f t="shared" ca="1" si="527"/>
        <v>-4,14594633440274+6,20484717577031i</v>
      </c>
      <c r="CA316" s="223" t="str">
        <f t="shared" ca="1" si="528"/>
        <v>-7,46250624672518+2,34037669554293E-12i</v>
      </c>
      <c r="CB316" s="223" t="str">
        <f t="shared" ca="1" si="529"/>
        <v>-4,14594633440064-6,20484717577172i</v>
      </c>
      <c r="CC316" s="223" t="str">
        <f t="shared" ca="1" si="530"/>
        <v>2,85577750454423-6,89445678258638i</v>
      </c>
      <c r="CD316" s="223" t="str">
        <f t="shared" ca="1" si="531"/>
        <v>7,31911628170522-1,45586274672095i</v>
      </c>
      <c r="CE316" s="223" t="str">
        <f t="shared" ca="1" si="532"/>
        <v>5,27678877170747+5,27678877170522i</v>
      </c>
      <c r="CF316" s="223" t="str">
        <f t="shared" ca="1" si="533"/>
        <v>-1,45586274671785+7,31911628170584i</v>
      </c>
      <c r="CG316" s="223" t="str">
        <f t="shared" ca="1" si="534"/>
        <v>-6,89445678258794+2,8557775045405i</v>
      </c>
      <c r="CH316" s="223" t="str">
        <f t="shared" ca="1" si="535"/>
        <v>-6,20484717576947-4,145946334404i</v>
      </c>
      <c r="CI316" s="223" t="str">
        <f t="shared" ca="1" si="536"/>
        <v>-8,30097717066309E-13-7,46250624672518i</v>
      </c>
      <c r="CJ316" s="223" t="str">
        <f t="shared" ca="1" si="537"/>
        <v>6,20484717576855-4,14594633440538i</v>
      </c>
      <c r="CK316" s="223" t="str">
        <f t="shared" ca="1" si="538"/>
        <v>6,89445678258581+2,85577750454563i</v>
      </c>
      <c r="CL316" s="223" t="str">
        <f t="shared" ca="1" si="539"/>
        <v>1,45586274671947+7,31911628170552i</v>
      </c>
      <c r="CM316" s="223" t="str">
        <f t="shared" ca="1" si="540"/>
        <v>-5,27678877170629+5,2767887717064i</v>
      </c>
      <c r="CN316" s="223" t="str">
        <f t="shared" ca="1" si="541"/>
        <v>-7,31911628170555-1,45586274671933i</v>
      </c>
      <c r="CO316" s="223" t="str">
        <f t="shared" ca="1" si="542"/>
        <v>-2,85577750454577-6,89445678258575i</v>
      </c>
      <c r="CP316" s="223" t="str">
        <f t="shared" ca="1" si="543"/>
        <v>4,14594633440525-6,20484717576863i</v>
      </c>
      <c r="CQ316" s="223" t="str">
        <f t="shared" ca="1" si="544"/>
        <v>7,46250624672518+6,80181261410307E-13i</v>
      </c>
      <c r="CR316" s="223" t="str">
        <f t="shared" ca="1" si="545"/>
        <v>4,14594633440412+6,20484717576939i</v>
      </c>
      <c r="CS316" s="223" t="str">
        <f t="shared" ca="1" si="546"/>
        <v>-2,85577750454036+6,89445678258799i</v>
      </c>
      <c r="CT316" s="223" t="str">
        <f t="shared" ca="1" si="547"/>
        <v>-7,31911628170581+1,45586274671799i</v>
      </c>
      <c r="CU316" s="223" t="str">
        <f t="shared" ca="1" si="548"/>
        <v>-5,27678877170534-5,27678877170736i</v>
      </c>
      <c r="CV316" s="223" t="str">
        <f t="shared" ca="1" si="549"/>
        <v>1,45586274672081-7,31911628170525i</v>
      </c>
      <c r="CW316" s="223" t="str">
        <f t="shared" ca="1" si="550"/>
        <v>6,89445678258633-2,85577750454437i</v>
      </c>
      <c r="CX316" s="223" t="str">
        <f t="shared" ca="1" si="551"/>
        <v>6,20484717576779+4,14594633440651i</v>
      </c>
      <c r="CY316" s="223" t="str">
        <f t="shared" ca="1" si="552"/>
        <v>-2,19046023988692E-12+7,46250624672518i</v>
      </c>
      <c r="CZ316" s="223" t="str">
        <f t="shared" ca="1" si="553"/>
        <v>-6,20484717577023+4,14594633440287i</v>
      </c>
      <c r="DA316" s="223" t="str">
        <f t="shared" ca="1" si="554"/>
        <v>-6,89445678258741-2,85577750454175i</v>
      </c>
      <c r="DB316" s="223" t="str">
        <f t="shared" ca="1" si="555"/>
        <v>-1,45586274672359-7,3191162817047i</v>
      </c>
      <c r="DC316" s="223" t="str">
        <f t="shared" ca="1" si="556"/>
        <v>5,27678877170843-5,27678877170426i</v>
      </c>
      <c r="DD316" s="223" t="str">
        <f t="shared" ca="1" si="557"/>
        <v>7,31911628170496+1,45586274672229i</v>
      </c>
      <c r="DE316" s="223" t="str">
        <f t="shared" ca="1" si="558"/>
        <v>2,85577750454298+6,89445678258691i</v>
      </c>
      <c r="DF316" s="223" t="str">
        <f t="shared" ca="1" si="559"/>
        <v>-4,14594633440177+6,20484717577096i</v>
      </c>
      <c r="DG316" s="223" t="str">
        <f t="shared" ca="1" si="560"/>
        <v>-7,46250624672518-3,70073921836354E-12i</v>
      </c>
      <c r="DH316" s="223" t="str">
        <f t="shared" ca="1" si="561"/>
        <v>-4,14594633440161-6,20484717577107i</v>
      </c>
      <c r="DI316" s="223" t="str">
        <f t="shared" ca="1" si="562"/>
        <v>2,85577750454315-6,89445678258684i</v>
      </c>
      <c r="DJ316" s="223" t="str">
        <f t="shared" ca="1" si="563"/>
        <v>7,31911628170499-1,4558627467221i</v>
      </c>
      <c r="DK316" s="223" t="str">
        <f t="shared" ca="1" si="564"/>
        <v>5,2767887717083+5,27678877170439i</v>
      </c>
      <c r="DL316" s="223" t="str">
        <f t="shared" ca="1" si="565"/>
        <v>-1,45586274672419+7,31911628170458i</v>
      </c>
      <c r="DM316" s="223" t="str">
        <f t="shared" ca="1" si="566"/>
        <v>-6,89445678258732+2,85577750454197i</v>
      </c>
      <c r="DN316" s="223" t="str">
        <f t="shared" ca="1" si="567"/>
        <v>-6,20484717577036-4,14594633440267i</v>
      </c>
      <c r="DO316" s="223" t="str">
        <f t="shared" ca="1" si="568"/>
        <v>-2,42448043317177E-12-7,46250624672518i</v>
      </c>
      <c r="DP316" s="223" t="str">
        <f t="shared" ca="1" si="569"/>
        <v>6,20484717577191-4,14594633440035i</v>
      </c>
      <c r="DQ316" s="223" t="str">
        <f t="shared" ca="1" si="570"/>
        <v>6,89445678258626+2,85577750454455i</v>
      </c>
      <c r="DR316" s="223" t="str">
        <f t="shared" ca="1" si="571"/>
        <v>1,45586274672062+7,31911628170529i</v>
      </c>
      <c r="DS316" s="223" t="str">
        <f t="shared" ca="1" si="572"/>
        <v>-5,27678877170547+5,27678877170722i</v>
      </c>
      <c r="DT316" s="223" t="str">
        <f t="shared" ca="1" si="573"/>
        <v>-7,31911628170577-1,45586274671818i</v>
      </c>
      <c r="DU316" s="223" t="str">
        <f t="shared" ca="1" si="574"/>
        <v>-2,85577750453979-6,89445678258823i</v>
      </c>
      <c r="DV316" s="223" t="str">
        <f t="shared" ca="1" si="575"/>
        <v>4,14594633440393-6,20484717576952i</v>
      </c>
      <c r="DW316" s="223" t="str">
        <f t="shared" ca="1" si="576"/>
        <v>7,46250624672518-9,14201454695155E-13i</v>
      </c>
      <c r="DX316" s="223" t="str">
        <f t="shared" ca="1" si="577"/>
        <v>4,14594633440545+6,2048471757685i</v>
      </c>
      <c r="DY316" s="223" t="str">
        <f t="shared" ca="1" si="578"/>
        <v>-2,85577750454594+6,89445678258568i</v>
      </c>
      <c r="DZ316" s="223" t="str">
        <f t="shared" ca="1" si="579"/>
        <v>-7,31911628170558+1,45586274671914i</v>
      </c>
      <c r="EA316" s="223" t="str">
        <f t="shared" ca="1" si="580"/>
        <v>-5,27678877170616-5,27678877170654i</v>
      </c>
      <c r="EB316" s="223" t="str">
        <f t="shared" ca="1" si="581"/>
        <v>1,45586274671966-7,31911628170548i</v>
      </c>
      <c r="EC316" s="223" t="str">
        <f t="shared" ca="1" si="582"/>
        <v>6,89445678258588-2,85577750454546i</v>
      </c>
      <c r="ED316" s="223" t="str">
        <f t="shared" ca="1" si="583"/>
        <v>6,20484717576821+4,14594633440589i</v>
      </c>
      <c r="EE316" s="223" t="str">
        <f t="shared" ca="1" si="584"/>
        <v>-5,96077523781464E-13+7,46250624672518i</v>
      </c>
      <c r="EF316" s="223" t="str">
        <f t="shared" ca="1" si="585"/>
        <v>-6,20484717576934+4,14594633440419i</v>
      </c>
      <c r="EG316" s="223" t="str">
        <f t="shared" ca="1" si="586"/>
        <v>-6,89445678258803-2,85577750454028i</v>
      </c>
      <c r="EH316" s="223" t="str">
        <f t="shared" ca="1" si="587"/>
        <v>-1,45586274671766-7,31911628170588i</v>
      </c>
      <c r="EI316" s="223" t="str">
        <f t="shared" ca="1" si="588"/>
        <v>5,2767887717076-5,27678877170509i</v>
      </c>
      <c r="EJ316" s="223" t="str">
        <f t="shared" ca="1" si="589"/>
        <v>7,31911628170518+1,45586274672114i</v>
      </c>
      <c r="EK316" s="223" t="str">
        <f t="shared" ca="1" si="590"/>
        <v>2,85577750454406+6,89445678258646i</v>
      </c>
      <c r="EL316" s="223" t="str">
        <f t="shared" ca="1" si="591"/>
        <v>-4,1459463344008+6,20484717577161i</v>
      </c>
      <c r="EM316" s="223" t="str">
        <f t="shared" ca="1" si="592"/>
        <v>-7,46250624672518-2,95474523892607E-12i</v>
      </c>
      <c r="EN316" s="223"/>
      <c r="EO316" s="223"/>
      <c r="EP316" s="223"/>
    </row>
    <row r="317" spans="1:146">
      <c r="A317" s="249">
        <f t="shared" si="461"/>
        <v>4.2382812499999955E-3</v>
      </c>
      <c r="B317" s="248">
        <v>217</v>
      </c>
      <c r="C317" s="247">
        <f t="shared" si="462"/>
        <v>43400</v>
      </c>
      <c r="N317" s="246">
        <f t="shared" ca="1" si="463"/>
        <v>2.5363183904289146</v>
      </c>
      <c r="O317" s="223">
        <f t="shared" ca="1" si="464"/>
        <v>-7.4636816095710854</v>
      </c>
      <c r="P317" s="223" t="str">
        <f t="shared" ca="1" si="465"/>
        <v>-4,29764900892579-6,10219273418407i</v>
      </c>
      <c r="Q317" s="223" t="str">
        <f t="shared" ca="1" si="466"/>
        <v>2,51443860321456-7,02738512390733i</v>
      </c>
      <c r="R317" s="223" t="str">
        <f t="shared" ca="1" si="467"/>
        <v>7,19331769802227-1,99065910300311i</v>
      </c>
      <c r="S317" s="223" t="str">
        <f t="shared" ca="1" si="468"/>
        <v>5,76950390476974+4,73490948824751i</v>
      </c>
      <c r="T317" s="223" t="str">
        <f t="shared" ca="1" si="469"/>
        <v>-0,549062480455197+7,44345844091347i</v>
      </c>
      <c r="U317" s="223" t="str">
        <f t="shared" ca="1" si="470"/>
        <v>-6,40181325246191+3,83709919726513i</v>
      </c>
      <c r="V317" s="223" t="str">
        <f t="shared" ca="1" si="471"/>
        <v>-6,82337054093484-3,02459214277763i</v>
      </c>
      <c r="W317" s="223" t="str">
        <f t="shared" ca="1" si="472"/>
        <v>-1,45609204863731-7,32026906028356i</v>
      </c>
      <c r="X317" s="223" t="str">
        <f t="shared" ca="1" si="473"/>
        <v>5,14651108280778-5,40554963381026i</v>
      </c>
      <c r="Y317" s="223" t="str">
        <f t="shared" ca="1" si="474"/>
        <v>7,38289852604388+1,09514954375586i</v>
      </c>
      <c r="Z317" s="223" t="str">
        <f t="shared" ca="1" si="475"/>
        <v>3,35575581259783+6,66674179005498i</v>
      </c>
      <c r="AA317" s="223" t="str">
        <f t="shared" ca="1" si="476"/>
        <v>-3,51835515545971+6,58237952180666i</v>
      </c>
      <c r="AB317" s="223" t="str">
        <f t="shared" ca="1" si="477"/>
        <v>-7,40755125026006+0,91363430529959i</v>
      </c>
      <c r="AC317" s="223" t="str">
        <f t="shared" ca="1" si="478"/>
        <v>-5,01230222103421-5,53022328790305i</v>
      </c>
      <c r="AD317" s="223" t="str">
        <f t="shared" ca="1" si="479"/>
        <v>1,63530189679304-7,2823300443879i</v>
      </c>
      <c r="AE317" s="223" t="str">
        <f t="shared" ca="1" si="480"/>
        <v>6,89554267626373-2,85622729643061i</v>
      </c>
      <c r="AF317" s="223" t="str">
        <f t="shared" ca="1" si="481"/>
        <v>6,30571801773485+3,99305189671555i</v>
      </c>
      <c r="AG317" s="223" t="str">
        <f t="shared" ca="1" si="482"/>
        <v>0,366225498501679+7,45469127820172i</v>
      </c>
      <c r="AH317" s="223" t="str">
        <f t="shared" ca="1" si="483"/>
        <v>-5,88396673384766+4,59189270824393i</v>
      </c>
      <c r="AI317" s="223" t="str">
        <f t="shared" ca="1" si="484"/>
        <v>-7,14229798526143-2,1665924071639i</v>
      </c>
      <c r="AJ317" s="223" t="str">
        <f t="shared" ca="1" si="485"/>
        <v>-2,3412206370743-7,08697601926146i</v>
      </c>
      <c r="AK317" s="223" t="str">
        <f t="shared" ca="1" si="486"/>
        <v>4,44610994377337-5,99488528138189i</v>
      </c>
      <c r="AL317" s="223" t="str">
        <f t="shared" ca="1" si="487"/>
        <v>7,46143368821284+0,183167916001021i</v>
      </c>
      <c r="AM317" s="223" t="str">
        <f t="shared" ca="1" si="488"/>
        <v>4,14659933101535+6,20582445425849i</v>
      </c>
      <c r="AN317" s="223" t="str">
        <f t="shared" ca="1" si="489"/>
        <v>-2,68614196555972+6,96356119452601i</v>
      </c>
      <c r="AO317" s="223" t="str">
        <f t="shared" ca="1" si="490"/>
        <v>-7,24000442517658+1,81352670023719i</v>
      </c>
      <c r="AP317" s="223" t="str">
        <f t="shared" ca="1" si="491"/>
        <v>-5,65156574227712-4,87507413582289i</v>
      </c>
      <c r="AQ317" s="223" t="str">
        <f t="shared" ca="1" si="492"/>
        <v>0,731568727704159-7,42774194258895i</v>
      </c>
      <c r="AR317" s="223" t="str">
        <f t="shared" ca="1" si="493"/>
        <v>0,731568727704159-7,42774194258895i</v>
      </c>
      <c r="AS317" s="223" t="str">
        <f t="shared" ca="1" si="494"/>
        <v>6,74708826233334+3,19113508791672i</v>
      </c>
      <c r="AT317" s="223" t="str">
        <f t="shared" ca="1" si="495"/>
        <v>1,27600510507533+7,35379861982033i</v>
      </c>
      <c r="AU317" s="223" t="str">
        <f t="shared" ca="1" si="496"/>
        <v>-5,27761987874648+5,2776198787436i</v>
      </c>
      <c r="AV317" s="223" t="str">
        <f t="shared" ca="1" si="497"/>
        <v>-7,3537986198196-1,27600510507955i</v>
      </c>
      <c r="AW317" s="223" t="str">
        <f t="shared" ca="1" si="498"/>
        <v>-3,19113508791286-6,74708826233517i</v>
      </c>
      <c r="AX317" s="223" t="str">
        <f t="shared" ca="1" si="499"/>
        <v>3,678835172737-6,49405227426472i</v>
      </c>
      <c r="AY317" s="223" t="str">
        <f t="shared" ca="1" si="500"/>
        <v>7,42774194258936-0,731568727699904i</v>
      </c>
      <c r="AZ317" s="223" t="str">
        <f t="shared" ca="1" si="501"/>
        <v>4,87507413582527+5,65156574227506i</v>
      </c>
      <c r="BA317" s="223" t="str">
        <f t="shared" ca="1" si="502"/>
        <v>-1,81352670023393+7,24000442517739i</v>
      </c>
      <c r="BB317" s="223" t="str">
        <f t="shared" ca="1" si="503"/>
        <v>-6,96356119452488+2,68614196556266i</v>
      </c>
      <c r="BC317" s="223" t="str">
        <f t="shared" ca="1" si="504"/>
        <v>-6,2058244542603-4,14659933101264i</v>
      </c>
      <c r="BD317" s="223" t="str">
        <f t="shared" ca="1" si="505"/>
        <v>-0,183167916004275-7,46143368821276i</v>
      </c>
      <c r="BE317" s="223" t="str">
        <f t="shared" ca="1" si="506"/>
        <v>5,99488528138001-4,4461099437759i</v>
      </c>
      <c r="BF317" s="223" t="str">
        <f t="shared" ca="1" si="507"/>
        <v>7,08697601926244+2,34122063707132i</v>
      </c>
      <c r="BG317" s="223" t="str">
        <f t="shared" ca="1" si="508"/>
        <v>2,16659240716701+7,14229798526048i</v>
      </c>
      <c r="BH317" s="223" t="str">
        <f t="shared" ca="1" si="509"/>
        <v>-4,59189270824128+5,88396673384973i</v>
      </c>
      <c r="BI317" s="223" t="str">
        <f t="shared" ca="1" si="510"/>
        <v>-7,45469127820188-0,366225498498534i</v>
      </c>
      <c r="BJ317" s="223" t="str">
        <f t="shared" ca="1" si="511"/>
        <v>-3,99305189671266-6,30571801773668i</v>
      </c>
      <c r="BK317" s="223" t="str">
        <f t="shared" ca="1" si="512"/>
        <v>2,85622729643387-6,89554267626238i</v>
      </c>
      <c r="BL317" s="223" t="str">
        <f t="shared" ca="1" si="513"/>
        <v>7,28233004438846-1,63530189679053i</v>
      </c>
      <c r="BM317" s="223" t="str">
        <f t="shared" ca="1" si="514"/>
        <v>5,53022328790111+5,01230222103635i</v>
      </c>
      <c r="BN317" s="223" t="str">
        <f t="shared" ca="1" si="515"/>
        <v>-0,913634305301628+7,40755125025981i</v>
      </c>
      <c r="BO317" s="223" t="str">
        <f t="shared" ca="1" si="516"/>
        <v>-6,58237952180725+3,5183551554586i</v>
      </c>
      <c r="BP317" s="223" t="str">
        <f t="shared" ca="1" si="517"/>
        <v>-6,66674179005444-3,35575581259891i</v>
      </c>
      <c r="BQ317" s="223" t="str">
        <f t="shared" ca="1" si="518"/>
        <v>-1,09514954375546-7,38289852604394i</v>
      </c>
      <c r="BR317" s="223" t="str">
        <f t="shared" ca="1" si="519"/>
        <v>5,40554963381051-5,14651108280753i</v>
      </c>
      <c r="BS317" s="223" t="str">
        <f t="shared" ca="1" si="520"/>
        <v>7,32026906028358+1,45609204863723i</v>
      </c>
      <c r="BT317" s="223" t="str">
        <f t="shared" ca="1" si="521"/>
        <v>3,02459214277774+6,82337054093479i</v>
      </c>
      <c r="BU317" s="223" t="str">
        <f t="shared" ca="1" si="522"/>
        <v>-3,83709919726431+6,4018132524624i</v>
      </c>
      <c r="BV317" s="223" t="str">
        <f t="shared" ca="1" si="523"/>
        <v>-7,4434584409134+0,549062480456196i</v>
      </c>
      <c r="BW317" s="223" t="str">
        <f t="shared" ca="1" si="524"/>
        <v>-4,73490948824892-5,76950390476858i</v>
      </c>
      <c r="BX317" s="223" t="str">
        <f t="shared" ca="1" si="525"/>
        <v>1,9906591030013-7,19331769802278i</v>
      </c>
      <c r="BY317" s="223" t="str">
        <f t="shared" ca="1" si="526"/>
        <v>7,02738512390643-2,5144386032171i</v>
      </c>
      <c r="BZ317" s="223" t="str">
        <f t="shared" ca="1" si="527"/>
        <v>6,10219273418563+4,29764900892356i</v>
      </c>
      <c r="CA317" s="223" t="str">
        <f t="shared" ca="1" si="528"/>
        <v>3,14903597898346E-12+7,46368160957109i</v>
      </c>
      <c r="CB317" s="223" t="str">
        <f t="shared" ca="1" si="529"/>
        <v>-6,1021927341864+4,29764900892247i</v>
      </c>
      <c r="CC317" s="223" t="str">
        <f t="shared" ca="1" si="530"/>
        <v>-7,02738512390611-2,51443860321796i</v>
      </c>
      <c r="CD317" s="223" t="str">
        <f t="shared" ca="1" si="531"/>
        <v>-1,99065910300042-7,19331769802302i</v>
      </c>
      <c r="CE317" s="223" t="str">
        <f t="shared" ca="1" si="532"/>
        <v>4,73490948824963-5,769503904768i</v>
      </c>
      <c r="CF317" s="223" t="str">
        <f t="shared" ca="1" si="533"/>
        <v>7,44345844091333+0,549062480457108i</v>
      </c>
      <c r="CG317" s="223" t="str">
        <f t="shared" ca="1" si="534"/>
        <v>3,83709919726353+6,40181325246287i</v>
      </c>
      <c r="CH317" s="223" t="str">
        <f t="shared" ca="1" si="535"/>
        <v>-3,02459214277858+6,82337054093442i</v>
      </c>
      <c r="CI317" s="223" t="str">
        <f t="shared" ca="1" si="536"/>
        <v>-7,32026906028384+1,45609204863593i</v>
      </c>
      <c r="CJ317" s="223" t="str">
        <f t="shared" ca="1" si="537"/>
        <v>-5,40554963380988-5,14651108280819i</v>
      </c>
      <c r="CK317" s="223" t="str">
        <f t="shared" ca="1" si="538"/>
        <v>1,09514954375636-7,38289852604381i</v>
      </c>
      <c r="CL317" s="223" t="str">
        <f t="shared" ca="1" si="539"/>
        <v>6,66674179005485-3,35575581259809i</v>
      </c>
      <c r="CM317" s="223" t="str">
        <f t="shared" ca="1" si="540"/>
        <v>6,58237952180683+3,51835515545941i</v>
      </c>
      <c r="CN317" s="223" t="str">
        <f t="shared" ca="1" si="541"/>
        <v>0,913634305300717+7,40755125025992i</v>
      </c>
      <c r="CO317" s="223" t="str">
        <f t="shared" ca="1" si="542"/>
        <v>-5,530223287902+5,01230222103536i</v>
      </c>
      <c r="CP317" s="223" t="str">
        <f t="shared" ca="1" si="543"/>
        <v>-7,28233004438826-1,63530189679142i</v>
      </c>
      <c r="CQ317" s="223" t="str">
        <f t="shared" ca="1" si="544"/>
        <v>-2,85622729643283-6,8955426762628i</v>
      </c>
      <c r="CR317" s="223" t="str">
        <f t="shared" ca="1" si="545"/>
        <v>3,99305189671343-6,30571801773619i</v>
      </c>
      <c r="CS317" s="223" t="str">
        <f t="shared" ca="1" si="546"/>
        <v>7,45469127820156-0,366225498505036i</v>
      </c>
      <c r="CT317" s="223" t="str">
        <f t="shared" ca="1" si="547"/>
        <v>4,59189270824658+5,88396673384559i</v>
      </c>
      <c r="CU317" s="223" t="str">
        <f t="shared" ca="1" si="548"/>
        <v>-2,16659240716099+7,14229798526231i</v>
      </c>
      <c r="CV317" s="223" t="str">
        <f t="shared" ca="1" si="549"/>
        <v>-7,08697601926274+2,34122063707045i</v>
      </c>
      <c r="CW317" s="223" t="str">
        <f t="shared" ca="1" si="550"/>
        <v>-5,99488528137947-4,44610994377663i</v>
      </c>
      <c r="CX317" s="223" t="str">
        <f t="shared" ca="1" si="551"/>
        <v>0,183167916005401-7,46143368821273i</v>
      </c>
      <c r="CY317" s="223" t="str">
        <f t="shared" ca="1" si="552"/>
        <v>6,20582445426092-4,14659933101171i</v>
      </c>
      <c r="CZ317" s="223" t="str">
        <f t="shared" ca="1" si="553"/>
        <v>6,96356119452448+2,68614196556372i</v>
      </c>
      <c r="DA317" s="223" t="str">
        <f t="shared" ca="1" si="554"/>
        <v>1,81352670023304+7,24000442517762i</v>
      </c>
      <c r="DB317" s="223" t="str">
        <f t="shared" ca="1" si="555"/>
        <v>-4,87507413582597+5,65156574227446i</v>
      </c>
      <c r="DC317" s="223" t="str">
        <f t="shared" ca="1" si="556"/>
        <v>-7,42774194258927-0,731568727700814i</v>
      </c>
      <c r="DD317" s="223" t="str">
        <f t="shared" ca="1" si="557"/>
        <v>-3,67883517273603-6,49405227426527i</v>
      </c>
      <c r="DE317" s="223" t="str">
        <f t="shared" ca="1" si="558"/>
        <v>3,19113508791388-6,74708826233469i</v>
      </c>
      <c r="DF317" s="223" t="str">
        <f t="shared" ca="1" si="559"/>
        <v>7,35379861981978-1,27600510507844i</v>
      </c>
      <c r="DG317" s="223" t="str">
        <f t="shared" ca="1" si="560"/>
        <v>5,27761987874583+5,27761987874425i</v>
      </c>
      <c r="DH317" s="223" t="str">
        <f t="shared" ca="1" si="561"/>
        <v>-1,27600510507665+7,3537986198201i</v>
      </c>
      <c r="DI317" s="223" t="str">
        <f t="shared" ca="1" si="562"/>
        <v>-6,74708826233391+3,19113508791551i</v>
      </c>
      <c r="DJ317" s="223" t="str">
        <f t="shared" ca="1" si="563"/>
        <v>-6,49405227426616-3,67883517273445i</v>
      </c>
      <c r="DK317" s="223" t="str">
        <f t="shared" ca="1" si="564"/>
        <v>-0,731568727703038-7,42774194258905i</v>
      </c>
      <c r="DL317" s="223" t="str">
        <f t="shared" ca="1" si="565"/>
        <v>5,65156574227301-4,87507413582766i</v>
      </c>
      <c r="DM317" s="223" t="str">
        <f t="shared" ca="1" si="566"/>
        <v>7,24000442517816+1,81352670023088i</v>
      </c>
      <c r="DN317" s="223" t="str">
        <f t="shared" ca="1" si="567"/>
        <v>2,68614196555868+6,96356119452642i</v>
      </c>
      <c r="DO317" s="223" t="str">
        <f t="shared" ca="1" si="568"/>
        <v>-4,1465993310162+6,20582445425792i</v>
      </c>
      <c r="DP317" s="223" t="str">
        <f t="shared" ca="1" si="569"/>
        <v>-7,46143368821286+0,183167916i</v>
      </c>
      <c r="DQ317" s="223" t="str">
        <f t="shared" ca="1" si="570"/>
        <v>-4,44610994377263-5,99488528138243i</v>
      </c>
      <c r="DR317" s="223" t="str">
        <f t="shared" ca="1" si="571"/>
        <v>2,34122063707518-7,08697601926117i</v>
      </c>
      <c r="DS317" s="223" t="str">
        <f t="shared" ca="1" si="572"/>
        <v>7,14229798526166-2,16659240716312i</v>
      </c>
      <c r="DT317" s="223" t="str">
        <f t="shared" ca="1" si="573"/>
        <v>5,88396673384722+4,59189270824448i</v>
      </c>
      <c r="DU317" s="223" t="str">
        <f t="shared" ca="1" si="574"/>
        <v>-0,366225498502381+7,45469127820169i</v>
      </c>
      <c r="DV317" s="223" t="str">
        <f t="shared" ca="1" si="575"/>
        <v>-6,30571801773477+3,99305189671568i</v>
      </c>
      <c r="DW317" s="223" t="str">
        <f t="shared" ca="1" si="576"/>
        <v>-6,8955426762635-2,85622729643116i</v>
      </c>
      <c r="DX317" s="223" t="str">
        <f t="shared" ca="1" si="577"/>
        <v>-1,63530189679319-7,28233004438787i</v>
      </c>
      <c r="DY317" s="223" t="str">
        <f t="shared" ca="1" si="578"/>
        <v>5,01230222103402-5,53022328790322i</v>
      </c>
      <c r="DZ317" s="223" t="str">
        <f t="shared" ca="1" si="579"/>
        <v>7,4075512502602+0,913634305298501i</v>
      </c>
      <c r="EA317" s="223" t="str">
        <f t="shared" ca="1" si="580"/>
        <v>3,51835515546138+6,58237952180577i</v>
      </c>
      <c r="EB317" s="223" t="str">
        <f t="shared" ca="1" si="581"/>
        <v>-3,35575581259609+6,66674179005585i</v>
      </c>
      <c r="EC317" s="223" t="str">
        <f t="shared" ca="1" si="582"/>
        <v>-7,38289852604348+1,09514954375857i</v>
      </c>
      <c r="ED317" s="223" t="str">
        <f t="shared" ca="1" si="583"/>
        <v>-5,14651108280981-5,40554963380834i</v>
      </c>
      <c r="EE317" s="223" t="str">
        <f t="shared" ca="1" si="584"/>
        <v>1,45609204864122-7,32026906028279i</v>
      </c>
      <c r="EF317" s="223" t="str">
        <f t="shared" ca="1" si="585"/>
        <v>6,82337054093644-3,02459214277403i</v>
      </c>
      <c r="EG317" s="223" t="str">
        <f t="shared" ca="1" si="586"/>
        <v>6,40181325246031+3,8370991972678i</v>
      </c>
      <c r="EH317" s="223" t="str">
        <f t="shared" ca="1" si="587"/>
        <v>0,549062480452143+7,4434584409137i</v>
      </c>
      <c r="EI317" s="223" t="str">
        <f t="shared" ca="1" si="588"/>
        <v>-5,76950390477116+4,73490948824578i</v>
      </c>
      <c r="EJ317" s="223" t="str">
        <f t="shared" ca="1" si="589"/>
        <v>-7,19331769802169-1,99065910300522i</v>
      </c>
      <c r="EK317" s="223" t="str">
        <f t="shared" ca="1" si="590"/>
        <v>-2,51443860321327-7,02738512390779i</v>
      </c>
      <c r="EL317" s="223" t="str">
        <f t="shared" ca="1" si="591"/>
        <v>4,29764900892723-6,10219273418304i</v>
      </c>
      <c r="EM317" s="223" t="str">
        <f t="shared" ca="1" si="592"/>
        <v>7,46368160957109+1,33862928161115E-12i</v>
      </c>
      <c r="EN317" s="223"/>
      <c r="EO317" s="223"/>
      <c r="EP317" s="223"/>
    </row>
    <row r="318" spans="1:146">
      <c r="A318" s="249">
        <f t="shared" si="461"/>
        <v>4.2578124999999951E-3</v>
      </c>
      <c r="B318" s="248">
        <v>218</v>
      </c>
      <c r="C318" s="247">
        <f t="shared" si="462"/>
        <v>43600</v>
      </c>
      <c r="N318" s="246">
        <f t="shared" ca="1" si="463"/>
        <v>2.5352403144911362</v>
      </c>
      <c r="O318" s="223">
        <f t="shared" ca="1" si="464"/>
        <v>-7.4647596855088638</v>
      </c>
      <c r="P318" s="223" t="str">
        <f t="shared" ca="1" si="465"/>
        <v>-4,44675215286081-5,9957512000938i</v>
      </c>
      <c r="Q318" s="223" t="str">
        <f t="shared" ca="1" si="466"/>
        <v>2,1669053560903-7,14332963961104i</v>
      </c>
      <c r="R318" s="223" t="str">
        <f t="shared" ca="1" si="467"/>
        <v>7,02840017990847-2,51480179605888i</v>
      </c>
      <c r="S318" s="223" t="str">
        <f t="shared" ca="1" si="468"/>
        <v>6,20672084164186+4,14719827791329i</v>
      </c>
      <c r="T318" s="223" t="str">
        <f t="shared" ca="1" si="469"/>
        <v>0,366278397181112+7,4557680555498i</v>
      </c>
      <c r="U318" s="223" t="str">
        <f t="shared" ca="1" si="470"/>
        <v>-5,77033726873909+4,73559341238235i</v>
      </c>
      <c r="V318" s="223" t="str">
        <f t="shared" ca="1" si="471"/>
        <v>-7,24105019253025-1,81378865131967i</v>
      </c>
      <c r="W318" s="223" t="str">
        <f t="shared" ca="1" si="472"/>
        <v>-2,85663985823085-6,89653868855713i</v>
      </c>
      <c r="X318" s="223" t="str">
        <f t="shared" ca="1" si="473"/>
        <v>3,83765343906333-6,40273794903741i</v>
      </c>
      <c r="Y318" s="223" t="str">
        <f t="shared" ca="1" si="474"/>
        <v>7,42881482729675-0,731674397621215i</v>
      </c>
      <c r="Z318" s="223" t="str">
        <f t="shared" ca="1" si="475"/>
        <v>5,0130262125846+5,53102208948203i</v>
      </c>
      <c r="AA318" s="223" t="str">
        <f t="shared" ca="1" si="476"/>
        <v>-1,45630237081893+7,32132642129454i</v>
      </c>
      <c r="AB318" s="223" t="str">
        <f t="shared" ca="1" si="477"/>
        <v>-6,7480628314396+3,19159602477221i</v>
      </c>
      <c r="AC318" s="223" t="str">
        <f t="shared" ca="1" si="478"/>
        <v>-6,58333029990052-3,51886335693931i</v>
      </c>
      <c r="AD318" s="223" t="str">
        <f t="shared" ca="1" si="479"/>
        <v>-1,09530773034963-7,38396493343751i</v>
      </c>
      <c r="AE318" s="223" t="str">
        <f t="shared" ca="1" si="480"/>
        <v>5,2783821935511-5,27838219355145i</v>
      </c>
      <c r="AF318" s="223" t="str">
        <f t="shared" ca="1" si="481"/>
        <v>7,38396493343747+1,09530773034988i</v>
      </c>
      <c r="AG318" s="223" t="str">
        <f t="shared" ca="1" si="482"/>
        <v>3,51886335693919+6,58333029990058i</v>
      </c>
      <c r="AH318" s="223" t="str">
        <f t="shared" ca="1" si="483"/>
        <v>-3,19159602477378+6,74806283143886i</v>
      </c>
      <c r="AI318" s="223" t="str">
        <f t="shared" ca="1" si="484"/>
        <v>-7,32132642129502+1,45630237081651i</v>
      </c>
      <c r="AJ318" s="223" t="str">
        <f t="shared" ca="1" si="485"/>
        <v>-5,53102208947986-5,01302621258699i</v>
      </c>
      <c r="AK318" s="223" t="str">
        <f t="shared" ca="1" si="486"/>
        <v>0,731674397617715-7,42881482729709i</v>
      </c>
      <c r="AL318" s="223" t="str">
        <f t="shared" ca="1" si="487"/>
        <v>6,40273794903636-3,83765343906508i</v>
      </c>
      <c r="AM318" s="223" t="str">
        <f t="shared" ca="1" si="488"/>
        <v>6,8965386885576+2,85663985822971i</v>
      </c>
      <c r="AN318" s="223" t="str">
        <f t="shared" ca="1" si="489"/>
        <v>1,81378865132015+7,24105019253013i</v>
      </c>
      <c r="AO318" s="223" t="str">
        <f t="shared" ca="1" si="490"/>
        <v>-4,73559341238258+5,77033726873889i</v>
      </c>
      <c r="AP318" s="223" t="str">
        <f t="shared" ca="1" si="491"/>
        <v>-7,45576805554975-0,366278397182181i</v>
      </c>
      <c r="AQ318" s="223" t="str">
        <f t="shared" ca="1" si="492"/>
        <v>-4,14719827791193-6,20672084164277i</v>
      </c>
      <c r="AR318" s="223" t="str">
        <f t="shared" ca="1" si="493"/>
        <v>-4,14719827791193-6,20672084164277i</v>
      </c>
      <c r="AS318" s="223" t="str">
        <f t="shared" ca="1" si="494"/>
        <v>7,14332963961217-2,16690535608656i</v>
      </c>
      <c r="AT318" s="223" t="str">
        <f t="shared" ca="1" si="495"/>
        <v>5,99575120009552+4,44675215285848i</v>
      </c>
      <c r="AU318" s="223" t="str">
        <f t="shared" ca="1" si="496"/>
        <v>1,97894912760788E-12+7,46475968550886i</v>
      </c>
      <c r="AV318" s="223" t="str">
        <f t="shared" ca="1" si="497"/>
        <v>-5,99575120009316+4,44675215286166i</v>
      </c>
      <c r="AW318" s="223" t="str">
        <f t="shared" ca="1" si="498"/>
        <v>-7,14332963961116-2,16690535608988i</v>
      </c>
      <c r="AX318" s="223" t="str">
        <f t="shared" ca="1" si="499"/>
        <v>-2,51480179605858-7,02840017990858i</v>
      </c>
      <c r="AY318" s="223" t="str">
        <f t="shared" ca="1" si="500"/>
        <v>4,14719827791464-6,20672084164096i</v>
      </c>
      <c r="AZ318" s="223" t="str">
        <f t="shared" ca="1" si="501"/>
        <v>7,45576805554991-0,366278397178717i</v>
      </c>
      <c r="BA318" s="223" t="str">
        <f t="shared" ca="1" si="502"/>
        <v>4,73559341237991+5,7703372687411i</v>
      </c>
      <c r="BB318" s="223" t="str">
        <f t="shared" ca="1" si="503"/>
        <v>-1,81378865131631+7,24105019253109i</v>
      </c>
      <c r="BC318" s="223" t="str">
        <f t="shared" ca="1" si="504"/>
        <v>-6,89653868855608+2,85663985823337i</v>
      </c>
      <c r="BD318" s="223" t="str">
        <f t="shared" ca="1" si="505"/>
        <v>-6,4027379490384-3,83765343906168i</v>
      </c>
      <c r="BE318" s="223" t="str">
        <f t="shared" ca="1" si="506"/>
        <v>-0,731674397621653-7,42881482729671i</v>
      </c>
      <c r="BF318" s="223" t="str">
        <f t="shared" ca="1" si="507"/>
        <v>5,53102208948226-5,01302621258434i</v>
      </c>
      <c r="BG318" s="223" t="str">
        <f t="shared" ca="1" si="508"/>
        <v>7,32132642129437+1,45630237081981i</v>
      </c>
      <c r="BH318" s="223" t="str">
        <f t="shared" ca="1" si="509"/>
        <v>3,19159602477074+6,74806283144029i</v>
      </c>
      <c r="BI318" s="223" t="str">
        <f t="shared" ca="1" si="510"/>
        <v>-3,51886335694149+6,58333029989934i</v>
      </c>
      <c r="BJ318" s="223" t="str">
        <f t="shared" ca="1" si="511"/>
        <v>-7,38396493343798+1,09530773034644i</v>
      </c>
      <c r="BK318" s="223" t="str">
        <f t="shared" ca="1" si="512"/>
        <v>-5,27838219355338-5,27838219354918i</v>
      </c>
      <c r="BL318" s="223" t="str">
        <f t="shared" ca="1" si="513"/>
        <v>1,09530773034771-7,38396493343779i</v>
      </c>
      <c r="BM318" s="223" t="str">
        <f t="shared" ca="1" si="514"/>
        <v>6,58333029990005-3,51886335694018i</v>
      </c>
      <c r="BN318" s="223" t="str">
        <f t="shared" ca="1" si="515"/>
        <v>6,74806283143975+3,19159602477189i</v>
      </c>
      <c r="BO318" s="223" t="str">
        <f t="shared" ca="1" si="516"/>
        <v>1,45630237081834+7,32132642129466i</v>
      </c>
      <c r="BP318" s="223" t="str">
        <f t="shared" ca="1" si="517"/>
        <v>-5,01302621258544+5,53102208948126i</v>
      </c>
      <c r="BQ318" s="223" t="str">
        <f t="shared" ca="1" si="518"/>
        <v>-7,42881482729654-0,731674397623347i</v>
      </c>
      <c r="BR318" s="223" t="str">
        <f t="shared" ca="1" si="519"/>
        <v>-3,8376534390604-6,40273794903917i</v>
      </c>
      <c r="BS318" s="223" t="str">
        <f t="shared" ca="1" si="520"/>
        <v>2,85663985822788-6,89653868855835i</v>
      </c>
      <c r="BT318" s="223" t="str">
        <f t="shared" ca="1" si="521"/>
        <v>7,24105019252959-1,81378865132227i</v>
      </c>
      <c r="BU318" s="223" t="str">
        <f t="shared" ca="1" si="522"/>
        <v>5,77033726874016+4,73559341238105i</v>
      </c>
      <c r="BV318" s="223" t="str">
        <f t="shared" ca="1" si="523"/>
        <v>-0,366278397179993+7,45576805554985i</v>
      </c>
      <c r="BW318" s="223" t="str">
        <f t="shared" ca="1" si="524"/>
        <v>-6,20672084164178+4,1471982779134i</v>
      </c>
      <c r="BX318" s="223" t="str">
        <f t="shared" ca="1" si="525"/>
        <v>-7,02840017990808-2,51480179605998i</v>
      </c>
      <c r="BY318" s="223" t="str">
        <f t="shared" ca="1" si="526"/>
        <v>-2,16690535608825-7,14332963961166i</v>
      </c>
      <c r="BZ318" s="223" t="str">
        <f t="shared" ca="1" si="527"/>
        <v>4,44675215286285-5,99575120009227i</v>
      </c>
      <c r="CA318" s="223" t="str">
        <f t="shared" ca="1" si="528"/>
        <v>7,46475968550886+3,25558359026136E-12i</v>
      </c>
      <c r="CB318" s="223" t="str">
        <f t="shared" ca="1" si="529"/>
        <v>4,44675215286342+5,99575120009186i</v>
      </c>
      <c r="CC318" s="223" t="str">
        <f t="shared" ca="1" si="530"/>
        <v>-2,16690535608798+7,14332963961174i</v>
      </c>
      <c r="CD318" s="223" t="str">
        <f t="shared" ca="1" si="531"/>
        <v>-7,02840017990784+2,51480179606064i</v>
      </c>
      <c r="CE318" s="223" t="str">
        <f t="shared" ca="1" si="532"/>
        <v>-6,20672084164194-4,14719827791317i</v>
      </c>
      <c r="CF318" s="223" t="str">
        <f t="shared" ca="1" si="533"/>
        <v>-0,366278397180694-7,45576805554982i</v>
      </c>
      <c r="CG318" s="223" t="str">
        <f t="shared" ca="1" si="534"/>
        <v>5,77033726873998-4,73559341238127i</v>
      </c>
      <c r="CH318" s="223" t="str">
        <f t="shared" ca="1" si="535"/>
        <v>7,24105019252977+1,81378865132159i</v>
      </c>
      <c r="CI318" s="223" t="str">
        <f t="shared" ca="1" si="536"/>
        <v>2,85663985822853+6,89653868855808i</v>
      </c>
      <c r="CJ318" s="223" t="str">
        <f t="shared" ca="1" si="537"/>
        <v>-3,8376534390598+6,40273794903953i</v>
      </c>
      <c r="CK318" s="223" t="str">
        <f t="shared" ca="1" si="538"/>
        <v>-7,42881482729651+0,731674397623623i</v>
      </c>
      <c r="CL318" s="223" t="str">
        <f t="shared" ca="1" si="539"/>
        <v>-5,01302621258596-5,53102208948079i</v>
      </c>
      <c r="CM318" s="223" t="str">
        <f t="shared" ca="1" si="540"/>
        <v>1,45630237081808-7,32132642129472i</v>
      </c>
      <c r="CN318" s="223" t="str">
        <f t="shared" ca="1" si="541"/>
        <v>6,74806283143945-3,19159602477252i</v>
      </c>
      <c r="CO318" s="223" t="str">
        <f t="shared" ca="1" si="542"/>
        <v>6,58333029990018+3,51886335693994i</v>
      </c>
      <c r="CP318" s="223" t="str">
        <f t="shared" ca="1" si="543"/>
        <v>1,09530773034841+7,38396493343769i</v>
      </c>
      <c r="CQ318" s="223" t="str">
        <f t="shared" ca="1" si="544"/>
        <v>-5,27838219355288+5,27838219354968i</v>
      </c>
      <c r="CR318" s="223" t="str">
        <f t="shared" ca="1" si="545"/>
        <v>-7,38396493343696-1,0953077303533i</v>
      </c>
      <c r="CS318" s="223" t="str">
        <f t="shared" ca="1" si="546"/>
        <v>-3,51886335694193-6,58333029989911i</v>
      </c>
      <c r="CT318" s="223" t="str">
        <f t="shared" ca="1" si="547"/>
        <v>3,19159602477011-6,74806283144059i</v>
      </c>
      <c r="CU318" s="223" t="str">
        <f t="shared" ca="1" si="548"/>
        <v>7,32132642129427-1,45630237082029i</v>
      </c>
      <c r="CV318" s="223" t="str">
        <f t="shared" ca="1" si="549"/>
        <v>5,53102208948259+5,01302621258397i</v>
      </c>
      <c r="CW318" s="223" t="str">
        <f t="shared" ca="1" si="550"/>
        <v>-0,731674397621377+7,42881482729673i</v>
      </c>
      <c r="CX318" s="223" t="str">
        <f t="shared" ca="1" si="551"/>
        <v>-6,40273794903815+3,8376534390621i</v>
      </c>
      <c r="CY318" s="223" t="str">
        <f t="shared" ca="1" si="552"/>
        <v>-6,89653868855635-2,85663985823272i</v>
      </c>
      <c r="CZ318" s="223" t="str">
        <f t="shared" ca="1" si="553"/>
        <v>-1,81378865131678-7,24105019253097i</v>
      </c>
      <c r="DA318" s="223" t="str">
        <f t="shared" ca="1" si="554"/>
        <v>4,7355934123851-5,77033726873684i</v>
      </c>
      <c r="DB318" s="223" t="str">
        <f t="shared" ca="1" si="555"/>
        <v>7,45576805554995+0,366278397178016i</v>
      </c>
      <c r="DC318" s="223" t="str">
        <f t="shared" ca="1" si="556"/>
        <v>4,14719827791505+6,20672084164068i</v>
      </c>
      <c r="DD318" s="223" t="str">
        <f t="shared" ca="1" si="557"/>
        <v>-2,51480179605812+7,02840017990874i</v>
      </c>
      <c r="DE318" s="223" t="str">
        <f t="shared" ca="1" si="558"/>
        <v>-7,14332963961109+2,16690535609014i</v>
      </c>
      <c r="DF318" s="223" t="str">
        <f t="shared" ca="1" si="559"/>
        <v>-5,99575120009345-4,44675215286126i</v>
      </c>
      <c r="DG318" s="223" t="str">
        <f t="shared" ca="1" si="560"/>
        <v>1,70095692415213E-12-7,46475968550886i</v>
      </c>
      <c r="DH318" s="223" t="str">
        <f t="shared" ca="1" si="561"/>
        <v>5,99575120009523-4,44675215285887i</v>
      </c>
      <c r="DI318" s="223" t="str">
        <f t="shared" ca="1" si="562"/>
        <v>7,14332963961022+2,16690535609299i</v>
      </c>
      <c r="DJ318" s="223" t="str">
        <f t="shared" ca="1" si="563"/>
        <v>2,5148017960621+7,02840017990732i</v>
      </c>
      <c r="DK318" s="223" t="str">
        <f t="shared" ca="1" si="564"/>
        <v>-4,14719827791153+6,20672084164304i</v>
      </c>
      <c r="DL318" s="223" t="str">
        <f t="shared" ca="1" si="565"/>
        <v>-7,45576805554972+0,366278397182671i</v>
      </c>
      <c r="DM318" s="223" t="str">
        <f t="shared" ca="1" si="566"/>
        <v>-4,73559341238312-5,77033726873845i</v>
      </c>
      <c r="DN318" s="223" t="str">
        <f t="shared" ca="1" si="567"/>
        <v>1,81378865131926-7,24105019253035i</v>
      </c>
      <c r="DO318" s="223" t="str">
        <f t="shared" ca="1" si="568"/>
        <v>6,89653868855749-2,85663985822996i</v>
      </c>
      <c r="DP318" s="223" t="str">
        <f t="shared" ca="1" si="569"/>
        <v>6,40273794903661+3,83765343906465i</v>
      </c>
      <c r="DQ318" s="223" t="str">
        <f t="shared" ca="1" si="570"/>
        <v>0,731674397618414+7,42881482729703i</v>
      </c>
      <c r="DR318" s="223" t="str">
        <f t="shared" ca="1" si="571"/>
        <v>-5,5310220894843+5,01302621258208i</v>
      </c>
      <c r="DS318" s="223" t="str">
        <f t="shared" ca="1" si="572"/>
        <v>-7,3213264212951-1,45630237081613i</v>
      </c>
      <c r="DT318" s="223" t="str">
        <f t="shared" ca="1" si="573"/>
        <v>-3,19159602477432-6,74806283143861i</v>
      </c>
      <c r="DU318" s="223" t="str">
        <f t="shared" ca="1" si="574"/>
        <v>3,51886335693782-6,58333029990131i</v>
      </c>
      <c r="DV318" s="223" t="str">
        <f t="shared" ca="1" si="575"/>
        <v>7,38396493343734-1,09530773035078i</v>
      </c>
      <c r="DW318" s="223" t="str">
        <f t="shared" ca="1" si="576"/>
        <v>5,27838219355077+5,27838219355178i</v>
      </c>
      <c r="DX318" s="223" t="str">
        <f t="shared" ca="1" si="577"/>
        <v>-1,09530773035135+7,38396493343725i</v>
      </c>
      <c r="DY318" s="223" t="str">
        <f t="shared" ca="1" si="578"/>
        <v>-6,58333029990158+3,51886335693731i</v>
      </c>
      <c r="DZ318" s="223" t="str">
        <f t="shared" ca="1" si="579"/>
        <v>-6,74806283143836-3,19159602477484i</v>
      </c>
      <c r="EA318" s="223" t="str">
        <f t="shared" ca="1" si="580"/>
        <v>-1,45630237082223-7,32132642129389i</v>
      </c>
      <c r="EB318" s="223" t="str">
        <f t="shared" ca="1" si="581"/>
        <v>5,01302621258251-5,53102208948392i</v>
      </c>
      <c r="EC318" s="223" t="str">
        <f t="shared" ca="1" si="582"/>
        <v>7,42881482729697+0,731674397618986i</v>
      </c>
      <c r="ED318" s="223" t="str">
        <f t="shared" ca="1" si="583"/>
        <v>3,83765343906417+6,40273794903691i</v>
      </c>
      <c r="EE318" s="223" t="str">
        <f t="shared" ca="1" si="584"/>
        <v>-2,85663985823128+6,89653868855695i</v>
      </c>
      <c r="EF318" s="223" t="str">
        <f t="shared" ca="1" si="585"/>
        <v>-7,24105019253049+1,8137886513187i</v>
      </c>
      <c r="EG318" s="223" t="str">
        <f t="shared" ca="1" si="586"/>
        <v>-5,77033726873809-4,73559341238357i</v>
      </c>
      <c r="EH318" s="223" t="str">
        <f t="shared" ca="1" si="587"/>
        <v>0,366278397183245-7,4557680555497i</v>
      </c>
      <c r="EI318" s="223" t="str">
        <f t="shared" ca="1" si="588"/>
        <v>6,20672084164383-4,14719827791034i</v>
      </c>
      <c r="EJ318" s="223" t="str">
        <f t="shared" ca="1" si="589"/>
        <v>7,02840017990941+2,51480179605625i</v>
      </c>
      <c r="EK318" s="223" t="str">
        <f t="shared" ca="1" si="590"/>
        <v>2,16690535609244+7,14332963961039i</v>
      </c>
      <c r="EL318" s="223" t="str">
        <f t="shared" ca="1" si="591"/>
        <v>-4,44675215285934+5,99575120009489i</v>
      </c>
      <c r="EM318" s="223" t="str">
        <f t="shared" ca="1" si="592"/>
        <v>-7,46475968550886+2,77992203455741E-13i</v>
      </c>
      <c r="EN318" s="223"/>
      <c r="EO318" s="223"/>
      <c r="EP318" s="223"/>
    </row>
    <row r="319" spans="1:146">
      <c r="A319" s="249">
        <f t="shared" si="461"/>
        <v>4.2773437499999947E-3</v>
      </c>
      <c r="B319" s="248">
        <v>219</v>
      </c>
      <c r="C319" s="247">
        <f t="shared" si="462"/>
        <v>43800</v>
      </c>
      <c r="N319" s="246">
        <f t="shared" ca="1" si="463"/>
        <v>2.5342488582319938</v>
      </c>
      <c r="O319" s="223">
        <f t="shared" ca="1" si="464"/>
        <v>-7.4657511417680062</v>
      </c>
      <c r="P319" s="223" t="str">
        <f t="shared" ca="1" si="465"/>
        <v>-4,59316594982908-5,88559824216205i</v>
      </c>
      <c r="Q319" s="223" t="str">
        <f t="shared" ca="1" si="466"/>
        <v>1,81402955553959-7,24201193608787i</v>
      </c>
      <c r="R319" s="223" t="str">
        <f t="shared" ca="1" si="467"/>
        <v>6,82526252745897-3,02543080272459i</v>
      </c>
      <c r="S319" s="223" t="str">
        <f t="shared" ca="1" si="468"/>
        <v>6,58420468625804+3,51933072618473i</v>
      </c>
      <c r="T319" s="223" t="str">
        <f t="shared" ca="1" si="469"/>
        <v>1,27635891621078+7,35583768362377i</v>
      </c>
      <c r="U319" s="223" t="str">
        <f t="shared" ca="1" si="470"/>
        <v>-5,01369203391377+5,53175671011298i</v>
      </c>
      <c r="V319" s="223" t="str">
        <f t="shared" ca="1" si="471"/>
        <v>-7,44552236562327-0,549214724687951i</v>
      </c>
      <c r="W319" s="223" t="str">
        <f t="shared" ca="1" si="472"/>
        <v>-4,14774910149843-6,20754520739312i</v>
      </c>
      <c r="X319" s="223" t="str">
        <f t="shared" ca="1" si="473"/>
        <v>2,34186981153466-7,08894109840341i</v>
      </c>
      <c r="Y319" s="223" t="str">
        <f t="shared" ca="1" si="474"/>
        <v>7,02933367966495-2,51513580761324i</v>
      </c>
      <c r="Z319" s="223" t="str">
        <f t="shared" ca="1" si="475"/>
        <v>6,30746646938954+3,99415909151563i</v>
      </c>
      <c r="AA319" s="223" t="str">
        <f t="shared" ca="1" si="476"/>
        <v>0,731771577327953+7,42980150942307i</v>
      </c>
      <c r="AB319" s="223" t="str">
        <f t="shared" ca="1" si="477"/>
        <v>-5,40704848646721+5,14793810916593i</v>
      </c>
      <c r="AC319" s="223" t="str">
        <f t="shared" ca="1" si="478"/>
        <v>-7,38494565867963-1,09545320719741i</v>
      </c>
      <c r="AD319" s="223" t="str">
        <f t="shared" ca="1" si="479"/>
        <v>-3,67985524141484-6,49585294730738i</v>
      </c>
      <c r="AE319" s="223" t="str">
        <f t="shared" ca="1" si="480"/>
        <v>2,85701927211535-6,89745467470224i</v>
      </c>
      <c r="AF319" s="223" t="str">
        <f t="shared" ca="1" si="481"/>
        <v>7,19531226362092-1,99121107364252i</v>
      </c>
      <c r="AG319" s="223" t="str">
        <f t="shared" ca="1" si="482"/>
        <v>5,99654754522846+4,44734276266456i</v>
      </c>
      <c r="AH319" s="223" t="str">
        <f t="shared" ca="1" si="483"/>
        <v>0,183218704861984+7,46350259710539i</v>
      </c>
      <c r="AI319" s="223" t="str">
        <f t="shared" ca="1" si="484"/>
        <v>-5,77110367479023+4,73622238557619i</v>
      </c>
      <c r="AJ319" s="223" t="str">
        <f t="shared" ca="1" si="485"/>
        <v>-7,28434929136057-1,63575533386414i</v>
      </c>
      <c r="AK319" s="223" t="str">
        <f t="shared" ca="1" si="486"/>
        <v>-3,19201992694373-6,74895909728341i</v>
      </c>
      <c r="AL319" s="223" t="str">
        <f t="shared" ca="1" si="487"/>
        <v>3,356686297718-6,66859034650671i</v>
      </c>
      <c r="AM319" s="223" t="str">
        <f t="shared" ca="1" si="488"/>
        <v>7,3222988269995-1,45649579434067i</v>
      </c>
      <c r="AN319" s="223" t="str">
        <f t="shared" ca="1" si="489"/>
        <v>5,65313281036173+4,87642589805505i</v>
      </c>
      <c r="AO319" s="223" t="str">
        <f t="shared" ca="1" si="490"/>
        <v>-0,366327045637225+7,45675831755629i</v>
      </c>
      <c r="AP319" s="223" t="str">
        <f t="shared" ca="1" si="491"/>
        <v>-6,10388475227748+4,29884066251877i</v>
      </c>
      <c r="AQ319" s="223" t="str">
        <f t="shared" ca="1" si="492"/>
        <v>-7,14427840409652-2,16719316065053i</v>
      </c>
      <c r="AR319" s="223" t="str">
        <f t="shared" ca="1" si="493"/>
        <v>-7,14427840409652-2,16719316065053i</v>
      </c>
      <c r="AS319" s="223" t="str">
        <f t="shared" ca="1" si="494"/>
        <v>3,83816314944416-6,40358834943809i</v>
      </c>
      <c r="AT319" s="223" t="str">
        <f t="shared" ca="1" si="495"/>
        <v>7,4096052186116-0,913887638133953i</v>
      </c>
      <c r="AU319" s="223" t="str">
        <f t="shared" ca="1" si="496"/>
        <v>5,27908325899435+5,27908325899639i</v>
      </c>
      <c r="AV319" s="223" t="str">
        <f t="shared" ca="1" si="497"/>
        <v>-0,913887638136589+7,40960521861127i</v>
      </c>
      <c r="AW319" s="223" t="str">
        <f t="shared" ca="1" si="498"/>
        <v>-6,40358834943564+3,83816314944825i</v>
      </c>
      <c r="AX319" s="223" t="str">
        <f t="shared" ca="1" si="499"/>
        <v>-6,96549205316165-2,68688677992805i</v>
      </c>
      <c r="AY319" s="223" t="str">
        <f t="shared" ca="1" si="500"/>
        <v>-2,16719316064798-7,14427840409729i</v>
      </c>
      <c r="AZ319" s="223" t="str">
        <f t="shared" ca="1" si="501"/>
        <v>4,29884066251487-6,10388475228023i</v>
      </c>
      <c r="BA319" s="223" t="str">
        <f t="shared" ca="1" si="502"/>
        <v>7,45675831755643-0,366327045634569i</v>
      </c>
      <c r="BB319" s="223" t="str">
        <f t="shared" ca="1" si="503"/>
        <v>4,87642589805287+5,6531328103636i</v>
      </c>
      <c r="BC319" s="223" t="str">
        <f t="shared" ca="1" si="504"/>
        <v>-1,45649579434327+7,32229882699898i</v>
      </c>
      <c r="BD319" s="223" t="str">
        <f t="shared" ca="1" si="505"/>
        <v>-6,66859034650452+3,35668629772236i</v>
      </c>
      <c r="BE319" s="223" t="str">
        <f t="shared" ca="1" si="506"/>
        <v>-6,74895909728223-3,19201992694623i</v>
      </c>
      <c r="BF319" s="223" t="str">
        <f t="shared" ca="1" si="507"/>
        <v>-1,63575533386154-7,28434929136116i</v>
      </c>
      <c r="BG319" s="223" t="str">
        <f t="shared" ca="1" si="508"/>
        <v>4,73622238557259-5,77110367479318i</v>
      </c>
      <c r="BH319" s="223" t="str">
        <f t="shared" ca="1" si="509"/>
        <v>7,46350259710533+0,183218704864643i</v>
      </c>
      <c r="BI319" s="223" t="str">
        <f t="shared" ca="1" si="510"/>
        <v>4,4473427626637+5,9965475452291i</v>
      </c>
      <c r="BJ319" s="223" t="str">
        <f t="shared" ca="1" si="511"/>
        <v>-1,9912110736458+7,19531226362002i</v>
      </c>
      <c r="BK319" s="223" t="str">
        <f t="shared" ca="1" si="512"/>
        <v>-6,89745467470155+2,85701927211701i</v>
      </c>
      <c r="BL319" s="223" t="str">
        <f t="shared" ca="1" si="513"/>
        <v>-6,49585294730712-3,67985524141531i</v>
      </c>
      <c r="BM319" s="223" t="str">
        <f t="shared" ca="1" si="514"/>
        <v>-1,09545320719457-7,38494565868006i</v>
      </c>
      <c r="BN319" s="223" t="str">
        <f t="shared" ca="1" si="515"/>
        <v>5,14793810916417-5,40704848646889i</v>
      </c>
      <c r="BO319" s="223" t="str">
        <f t="shared" ca="1" si="516"/>
        <v>7,42980150942312+0,731771577327433i</v>
      </c>
      <c r="BP319" s="223" t="str">
        <f t="shared" ca="1" si="517"/>
        <v>3,99415909151405+6,30746646939054i</v>
      </c>
      <c r="BQ319" s="223" t="str">
        <f t="shared" ca="1" si="518"/>
        <v>-2,51513580761649+7,02933367966379i</v>
      </c>
      <c r="BR319" s="223" t="str">
        <f t="shared" ca="1" si="519"/>
        <v>-7,08894109840283+2,34186981153642i</v>
      </c>
      <c r="BS319" s="223" t="str">
        <f t="shared" ca="1" si="520"/>
        <v>-6,20754520739282-4,14774910149887i</v>
      </c>
      <c r="BT319" s="223" t="str">
        <f t="shared" ca="1" si="521"/>
        <v>-0,549214724685087-7,44552236562348i</v>
      </c>
      <c r="BU319" s="223" t="str">
        <f t="shared" ca="1" si="522"/>
        <v>5,53175671011134-5,01369203391557i</v>
      </c>
      <c r="BV319" s="223" t="str">
        <f t="shared" ca="1" si="523"/>
        <v>7,35583768362386+1,27635891621029i</v>
      </c>
      <c r="BW319" s="223" t="str">
        <f t="shared" ca="1" si="524"/>
        <v>3,51933072618309+6,58420468625892i</v>
      </c>
      <c r="BX319" s="223" t="str">
        <f t="shared" ca="1" si="525"/>
        <v>-3,02543080272077+6,82526252746066i</v>
      </c>
      <c r="BY319" s="223" t="str">
        <f t="shared" ca="1" si="526"/>
        <v>-7,24201193608742+1,81402955554137i</v>
      </c>
      <c r="BZ319" s="223" t="str">
        <f t="shared" ca="1" si="527"/>
        <v>-5,88559824216168-4,59316594982955i</v>
      </c>
      <c r="CA319" s="223" t="str">
        <f t="shared" ca="1" si="528"/>
        <v>2,87188001886838E-12-7,46575114176801i</v>
      </c>
      <c r="CB319" s="223" t="str">
        <f t="shared" ca="1" si="529"/>
        <v>5,88559824216052-4,59316594983104i</v>
      </c>
      <c r="CC319" s="223" t="str">
        <f t="shared" ca="1" si="530"/>
        <v>7,24201193608798+1,81402955553912i</v>
      </c>
      <c r="CD319" s="223" t="str">
        <f t="shared" ca="1" si="531"/>
        <v>3,02543080272289+6,82526252745972i</v>
      </c>
      <c r="CE319" s="223" t="str">
        <f t="shared" ca="1" si="532"/>
        <v>-3,51933072618104+6,58420468626001i</v>
      </c>
      <c r="CF319" s="223" t="str">
        <f t="shared" ca="1" si="533"/>
        <v>-7,35583768362346+1,27635891621258i</v>
      </c>
      <c r="CG319" s="223" t="str">
        <f t="shared" ca="1" si="534"/>
        <v>-5,53175671011261-5,01369203391417i</v>
      </c>
      <c r="CH319" s="223" t="str">
        <f t="shared" ca="1" si="535"/>
        <v>0,549214724690815-7,44552236562305i</v>
      </c>
      <c r="CI319" s="223" t="str">
        <f t="shared" ca="1" si="536"/>
        <v>6,20754520739177-4,14774910150045i</v>
      </c>
      <c r="CJ319" s="223" t="str">
        <f t="shared" ca="1" si="537"/>
        <v>7,08894109840356+2,34186981153421i</v>
      </c>
      <c r="CK319" s="223" t="str">
        <f t="shared" ca="1" si="538"/>
        <v>2,51513580761148+7,02933367966558i</v>
      </c>
      <c r="CL319" s="223" t="str">
        <f t="shared" ca="1" si="539"/>
        <v>-3,9941590915121+6,30746646939178i</v>
      </c>
      <c r="CM319" s="223" t="str">
        <f t="shared" ca="1" si="540"/>
        <v>-7,42980150942289+0,731771577329741i</v>
      </c>
      <c r="CN319" s="223" t="str">
        <f t="shared" ca="1" si="541"/>
        <v>-5,14793810916555-5,40704848646758i</v>
      </c>
      <c r="CO319" s="223" t="str">
        <f t="shared" ca="1" si="542"/>
        <v>1,09545320720025-7,38494565867921i</v>
      </c>
      <c r="CP319" s="223" t="str">
        <f t="shared" ca="1" si="543"/>
        <v>6,49585294730618-3,67985524141696i</v>
      </c>
      <c r="CQ319" s="223" t="str">
        <f t="shared" ca="1" si="544"/>
        <v>6,89745467470244+2,85701927211486i</v>
      </c>
      <c r="CR319" s="223" t="str">
        <f t="shared" ca="1" si="545"/>
        <v>1,99121107364067+7,19531226362144i</v>
      </c>
      <c r="CS319" s="223" t="str">
        <f t="shared" ca="1" si="546"/>
        <v>-4,44734276266797+5,99654754522593i</v>
      </c>
      <c r="CT319" s="223" t="str">
        <f t="shared" ca="1" si="547"/>
        <v>-7,46350259710527+0,18321870486675i</v>
      </c>
      <c r="CU319" s="223" t="str">
        <f t="shared" ca="1" si="548"/>
        <v>-4,73622238557405-5,77110367479198i</v>
      </c>
      <c r="CV319" s="223" t="str">
        <f t="shared" ca="1" si="549"/>
        <v>1,63575533386653-7,28434929136004i</v>
      </c>
      <c r="CW319" s="223" t="str">
        <f t="shared" ca="1" si="550"/>
        <v>6,74895909728141-3,19201992694795i</v>
      </c>
      <c r="CX319" s="223" t="str">
        <f t="shared" ca="1" si="551"/>
        <v>6,66859034650556+3,35668629772028i</v>
      </c>
      <c r="CY319" s="223" t="str">
        <f t="shared" ca="1" si="552"/>
        <v>1,45649579433806+7,32229882700002i</v>
      </c>
      <c r="CZ319" s="223" t="str">
        <f t="shared" ca="1" si="553"/>
        <v>-4,87642589805128+5,65313281036498i</v>
      </c>
      <c r="DA319" s="223" t="str">
        <f t="shared" ca="1" si="554"/>
        <v>-7,45675831755653-0,366327045632464i</v>
      </c>
      <c r="DB319" s="223" t="str">
        <f t="shared" ca="1" si="555"/>
        <v>-4,29884066251642-6,10388475227914i</v>
      </c>
      <c r="DC319" s="223" t="str">
        <f t="shared" ca="1" si="556"/>
        <v>2,16719316065286-7,14427840409581i</v>
      </c>
      <c r="DD319" s="223" t="str">
        <f t="shared" ca="1" si="557"/>
        <v>6,96549205316097-2,68688677992982i</v>
      </c>
      <c r="DE319" s="223" t="str">
        <f t="shared" ca="1" si="558"/>
        <v>6,40358834943682+3,83816314944626i</v>
      </c>
      <c r="DF319" s="223" t="str">
        <f t="shared" ca="1" si="559"/>
        <v>0,91388763813131+7,40960521861192i</v>
      </c>
      <c r="DG319" s="223" t="str">
        <f t="shared" ca="1" si="560"/>
        <v>-5,27908325899286+5,27908325899787i</v>
      </c>
      <c r="DH319" s="223" t="str">
        <f t="shared" ca="1" si="561"/>
        <v>-7,40960521861191-0,913887638131437i</v>
      </c>
      <c r="DI319" s="223" t="str">
        <f t="shared" ca="1" si="562"/>
        <v>-3,83816314944578-6,40358834943711i</v>
      </c>
      <c r="DJ319" s="223" t="str">
        <f t="shared" ca="1" si="563"/>
        <v>2,68688677993033-6,96549205316077i</v>
      </c>
      <c r="DK319" s="223" t="str">
        <f t="shared" ca="1" si="564"/>
        <v>7,14427840409596-2,16719316065234i</v>
      </c>
      <c r="DL319" s="223" t="str">
        <f t="shared" ca="1" si="565"/>
        <v>6,10388475227881+4,29884066251687i</v>
      </c>
      <c r="DM319" s="223" t="str">
        <f t="shared" ca="1" si="566"/>
        <v>0,366327045631489+7,45675831755658i</v>
      </c>
      <c r="DN319" s="223" t="str">
        <f t="shared" ca="1" si="567"/>
        <v>-5,65313281036534+4,87642589805086i</v>
      </c>
      <c r="DO319" s="223" t="str">
        <f t="shared" ca="1" si="568"/>
        <v>-7,322298827-1,45649579433818i</v>
      </c>
      <c r="DP319" s="223" t="str">
        <f t="shared" ca="1" si="569"/>
        <v>-3,35668629771979-6,66859034650581i</v>
      </c>
      <c r="DQ319" s="223" t="str">
        <f t="shared" ca="1" si="570"/>
        <v>3,19201992694844-6,74895909728118i</v>
      </c>
      <c r="DR319" s="223" t="str">
        <f t="shared" ca="1" si="571"/>
        <v>7,28434929136016-1,63575533386598i</v>
      </c>
      <c r="DS319" s="223" t="str">
        <f t="shared" ca="1" si="572"/>
        <v>5,77110367479163+4,73622238557448i</v>
      </c>
      <c r="DT319" s="223" t="str">
        <f t="shared" ca="1" si="573"/>
        <v>-0,183218704867726+7,46350259710525i</v>
      </c>
      <c r="DU319" s="223" t="str">
        <f t="shared" ca="1" si="574"/>
        <v>-5,99654754522626+4,44734276266753i</v>
      </c>
      <c r="DV319" s="223" t="str">
        <f t="shared" ca="1" si="575"/>
        <v>-7,1953122636214-1,9912110736408i</v>
      </c>
      <c r="DW319" s="223" t="str">
        <f t="shared" ca="1" si="576"/>
        <v>-2,85701927211435-6,89745467470265i</v>
      </c>
      <c r="DX319" s="223" t="str">
        <f t="shared" ca="1" si="577"/>
        <v>3,67985524141744-6,49585294730591i</v>
      </c>
      <c r="DY319" s="223" t="str">
        <f t="shared" ca="1" si="578"/>
        <v>7,38494565867936-1,09545320719929i</v>
      </c>
      <c r="DZ319" s="223" t="str">
        <f t="shared" ca="1" si="579"/>
        <v>5,4070484864672+5,14793810916594i</v>
      </c>
      <c r="EA319" s="223" t="str">
        <f t="shared" ca="1" si="580"/>
        <v>-0,731771577330713+7,42980150942279i</v>
      </c>
      <c r="EB319" s="223" t="str">
        <f t="shared" ca="1" si="581"/>
        <v>-6,30746646938799+3,99415909151808i</v>
      </c>
      <c r="EC319" s="223" t="str">
        <f t="shared" ca="1" si="582"/>
        <v>-7,02933367966554-2,5151358076116i</v>
      </c>
      <c r="ED319" s="223" t="str">
        <f t="shared" ca="1" si="583"/>
        <v>-2,34186981153369-7,08894109840373i</v>
      </c>
      <c r="EE319" s="223" t="str">
        <f t="shared" ca="1" si="584"/>
        <v>4,1477491015009-6,20754520739146i</v>
      </c>
      <c r="EF319" s="223" t="str">
        <f t="shared" ca="1" si="585"/>
        <v>7,44552236562312-0,549214724689841i</v>
      </c>
      <c r="EG319" s="223" t="str">
        <f t="shared" ca="1" si="586"/>
        <v>5,01369203391376+5,53175671011298i</v>
      </c>
      <c r="EH319" s="223" t="str">
        <f t="shared" ca="1" si="587"/>
        <v>-1,27635891621354+7,35583768362329i</v>
      </c>
      <c r="EI319" s="223" t="str">
        <f t="shared" ca="1" si="588"/>
        <v>-6,58420468625668+3,51933072618729i</v>
      </c>
      <c r="EJ319" s="223" t="str">
        <f t="shared" ca="1" si="589"/>
        <v>-6,82526252745967-3,02543080272301i</v>
      </c>
      <c r="EK319" s="223" t="str">
        <f t="shared" ca="1" si="590"/>
        <v>-1,81402955553859-7,24201193608812i</v>
      </c>
      <c r="EL319" s="223" t="str">
        <f t="shared" ca="1" si="591"/>
        <v>4,59316594983148-5,88559824216018i</v>
      </c>
      <c r="EM319" s="223" t="str">
        <f t="shared" ca="1" si="592"/>
        <v>7,46575114176801-1,89505870898058E-12i</v>
      </c>
      <c r="EN319" s="223"/>
      <c r="EO319" s="223"/>
      <c r="EP319" s="223"/>
    </row>
    <row r="320" spans="1:146">
      <c r="A320" s="249">
        <f t="shared" si="461"/>
        <v>4.2968749999999943E-3</v>
      </c>
      <c r="B320" s="248">
        <v>220</v>
      </c>
      <c r="C320" s="247">
        <f t="shared" si="462"/>
        <v>44000</v>
      </c>
      <c r="N320" s="246">
        <f t="shared" ca="1" si="463"/>
        <v>2.5333348854051758</v>
      </c>
      <c r="O320" s="223">
        <f t="shared" ca="1" si="464"/>
        <v>-7.4666651145948242</v>
      </c>
      <c r="P320" s="223" t="str">
        <f t="shared" ca="1" si="465"/>
        <v>-4,73680220379795-5,77181018534066i</v>
      </c>
      <c r="Q320" s="223" t="str">
        <f t="shared" ca="1" si="466"/>
        <v>1,456674101593-7,32319523809489i</v>
      </c>
      <c r="R320" s="223" t="str">
        <f t="shared" ca="1" si="467"/>
        <v>6,58501073832912-3,51976156999271i</v>
      </c>
      <c r="S320" s="223" t="str">
        <f t="shared" ca="1" si="468"/>
        <v>6,89829907549012+2,85736903437402i</v>
      </c>
      <c r="T320" s="223" t="str">
        <f t="shared" ca="1" si="469"/>
        <v>2,16745847295741+7,14515302156031i</v>
      </c>
      <c r="U320" s="223" t="str">
        <f t="shared" ca="1" si="470"/>
        <v>-4,14825687759503+6,20830514802493i</v>
      </c>
      <c r="V320" s="223" t="str">
        <f t="shared" ca="1" si="471"/>
        <v>-7,43071108122088+0,731861162331088i</v>
      </c>
      <c r="W320" s="223" t="str">
        <f t="shared" ca="1" si="472"/>
        <v>-5,27972953537926-5,2797295353788i</v>
      </c>
      <c r="X320" s="223" t="str">
        <f t="shared" ca="1" si="473"/>
        <v>0,731861162331179-7,43071108122086i</v>
      </c>
      <c r="Y320" s="223" t="str">
        <f t="shared" ca="1" si="474"/>
        <v>6,20830514802498-4,14825687759495i</v>
      </c>
      <c r="Z320" s="223" t="str">
        <f t="shared" ca="1" si="475"/>
        <v>7,14515302156028+2,16745847295753i</v>
      </c>
      <c r="AA320" s="223" t="str">
        <f t="shared" ca="1" si="476"/>
        <v>2,85736903437396+6,89829907549014i</v>
      </c>
      <c r="AB320" s="223" t="str">
        <f t="shared" ca="1" si="477"/>
        <v>-3,51976156999277+6,58501073832909i</v>
      </c>
      <c r="AC320" s="223" t="str">
        <f t="shared" ca="1" si="478"/>
        <v>-7,3231952380949+1,45667410159292i</v>
      </c>
      <c r="AD320" s="223" t="str">
        <f t="shared" ca="1" si="479"/>
        <v>-5,77181018534042-4,73680220379824i</v>
      </c>
      <c r="AE320" s="223" t="str">
        <f t="shared" ca="1" si="480"/>
        <v>9,14736845973905E-14-7,46666511459482i</v>
      </c>
      <c r="AF320" s="223" t="str">
        <f t="shared" ca="1" si="481"/>
        <v>5,77181018534054-4,7368022037981i</v>
      </c>
      <c r="AG320" s="223" t="str">
        <f t="shared" ca="1" si="482"/>
        <v>7,32319523809486+1,4566741015931i</v>
      </c>
      <c r="AH320" s="223" t="str">
        <f t="shared" ca="1" si="483"/>
        <v>3,51976156999457+6,58501073832812i</v>
      </c>
      <c r="AI320" s="223" t="str">
        <f t="shared" ca="1" si="484"/>
        <v>-2,85736903437481+6,89829907548979i</v>
      </c>
      <c r="AJ320" s="223" t="str">
        <f t="shared" ca="1" si="485"/>
        <v>-7,14515302155949+2,16745847296014i</v>
      </c>
      <c r="AK320" s="223" t="str">
        <f t="shared" ca="1" si="486"/>
        <v>-6,20830514802485-4,14825687759515i</v>
      </c>
      <c r="AL320" s="223" t="str">
        <f t="shared" ca="1" si="487"/>
        <v>-0,731861162327249-7,43071108122125i</v>
      </c>
      <c r="AM320" s="223" t="str">
        <f t="shared" ca="1" si="488"/>
        <v>5,27972953537882-5,27972953537923i</v>
      </c>
      <c r="AN320" s="223" t="str">
        <f t="shared" ca="1" si="489"/>
        <v>7,43071108122057+0,731861162334174i</v>
      </c>
      <c r="AO320" s="223" t="str">
        <f t="shared" ca="1" si="490"/>
        <v>4,14825687759554+6,20830514802459i</v>
      </c>
      <c r="AP320" s="223" t="str">
        <f t="shared" ca="1" si="491"/>
        <v>-2,16745847295969+7,14515302155962i</v>
      </c>
      <c r="AQ320" s="223" t="str">
        <f t="shared" ca="1" si="492"/>
        <v>-6,89829907548961+2,85736903437524i</v>
      </c>
      <c r="AR320" s="223" t="str">
        <f t="shared" ca="1" si="493"/>
        <v>-6,89829907548961+2,85736903437524i</v>
      </c>
      <c r="AS320" s="223" t="str">
        <f t="shared" ca="1" si="494"/>
        <v>-1,45667410159501-7,32319523809448i</v>
      </c>
      <c r="AT320" s="223" t="str">
        <f t="shared" ca="1" si="495"/>
        <v>4,73680220379889-5,77181018533989i</v>
      </c>
      <c r="AU320" s="223" t="str">
        <f t="shared" ca="1" si="496"/>
        <v>7,46666511459482-2,78806803902129E-12i</v>
      </c>
      <c r="AV320" s="223" t="str">
        <f t="shared" ca="1" si="497"/>
        <v>4,73680220379746+5,77181018534107i</v>
      </c>
      <c r="AW320" s="223" t="str">
        <f t="shared" ca="1" si="498"/>
        <v>-1,45667410158955+7,32319523809557i</v>
      </c>
      <c r="AX320" s="223" t="str">
        <f t="shared" ca="1" si="499"/>
        <v>-6,58501073832922+3,51976156999252i</v>
      </c>
      <c r="AY320" s="223" t="str">
        <f t="shared" ca="1" si="500"/>
        <v>-6,8982990754889-2,85736903437695i</v>
      </c>
      <c r="AZ320" s="223" t="str">
        <f t="shared" ca="1" si="501"/>
        <v>-2,16745847295792-7,14515302156016i</v>
      </c>
      <c r="BA320" s="223" t="str">
        <f t="shared" ca="1" si="502"/>
        <v>4,14825687759708-6,20830514802357i</v>
      </c>
      <c r="BB320" s="223" t="str">
        <f t="shared" ca="1" si="503"/>
        <v>7,43071108122075-0,731861162332332i</v>
      </c>
      <c r="BC320" s="223" t="str">
        <f t="shared" ca="1" si="504"/>
        <v>5,27972953537752+5,27972953538054i</v>
      </c>
      <c r="BD320" s="223" t="str">
        <f t="shared" ca="1" si="505"/>
        <v>-0,731861162329197+7,43071108122107i</v>
      </c>
      <c r="BE320" s="223" t="str">
        <f t="shared" ca="1" si="506"/>
        <v>-6,20830514802594+4,14825687759352i</v>
      </c>
      <c r="BF320" s="223" t="str">
        <f t="shared" ca="1" si="507"/>
        <v>-7,14515302156108-2,1674584729549i</v>
      </c>
      <c r="BG320" s="223" t="str">
        <f t="shared" ca="1" si="508"/>
        <v>-2,857369034373-6,89829907549054i</v>
      </c>
      <c r="BH320" s="223" t="str">
        <f t="shared" ca="1" si="509"/>
        <v>3,51976156998975-6,5850107383307i</v>
      </c>
      <c r="BI320" s="223" t="str">
        <f t="shared" ca="1" si="510"/>
        <v>7,32319523809495-1,45667410159264i</v>
      </c>
      <c r="BJ320" s="223" t="str">
        <f t="shared" ca="1" si="511"/>
        <v>5,77181018534307+4,73680220379503i</v>
      </c>
      <c r="BK320" s="223" t="str">
        <f t="shared" ca="1" si="512"/>
        <v>5,74440491412423E-13+7,46666511459482i</v>
      </c>
      <c r="BL320" s="223" t="str">
        <f t="shared" ca="1" si="513"/>
        <v>-5,77181018534247+4,73680220379575i</v>
      </c>
      <c r="BM320" s="223" t="str">
        <f t="shared" ca="1" si="514"/>
        <v>-7,32319523809509-1,45667410159193i</v>
      </c>
      <c r="BN320" s="223" t="str">
        <f t="shared" ca="1" si="515"/>
        <v>-3,51976156999039-6,58501073833036i</v>
      </c>
      <c r="BO320" s="223" t="str">
        <f t="shared" ca="1" si="516"/>
        <v>2,85736903437214-6,8982990754909i</v>
      </c>
      <c r="BP320" s="223" t="str">
        <f t="shared" ca="1" si="517"/>
        <v>7,1451530215608-2,1674584729558i</v>
      </c>
      <c r="BQ320" s="223" t="str">
        <f t="shared" ca="1" si="518"/>
        <v>6,20830514802634+4,14825687759292i</v>
      </c>
      <c r="BR320" s="223" t="str">
        <f t="shared" ca="1" si="519"/>
        <v>0,731861162329917+7,43071108122099i</v>
      </c>
      <c r="BS320" s="223" t="str">
        <f t="shared" ca="1" si="520"/>
        <v>-5,27972953537685+5,27972953538121i</v>
      </c>
      <c r="BT320" s="223" t="str">
        <f t="shared" ca="1" si="521"/>
        <v>-7,43071108122085-0,7318611623314i</v>
      </c>
      <c r="BU320" s="223" t="str">
        <f t="shared" ca="1" si="522"/>
        <v>-4,14825687759768-6,20830514802316i</v>
      </c>
      <c r="BV320" s="223" t="str">
        <f t="shared" ca="1" si="523"/>
        <v>2,16745847295723-7,14515302156037i</v>
      </c>
      <c r="BW320" s="223" t="str">
        <f t="shared" ca="1" si="524"/>
        <v>6,89829907549147-2,85736903437076i</v>
      </c>
      <c r="BX320" s="223" t="str">
        <f t="shared" ca="1" si="525"/>
        <v>6,58501073832966+3,5197615699917i</v>
      </c>
      <c r="BY320" s="223" t="str">
        <f t="shared" ca="1" si="526"/>
        <v>1,45667410159047+7,32319523809539i</v>
      </c>
      <c r="BZ320" s="223" t="str">
        <f t="shared" ca="1" si="527"/>
        <v>-4,7368022037969+5,77181018534153i</v>
      </c>
      <c r="CA320" s="223" t="str">
        <f t="shared" ca="1" si="528"/>
        <v>-7,46666511459482-2,06361782879875E-12i</v>
      </c>
      <c r="CB320" s="223" t="str">
        <f t="shared" ca="1" si="529"/>
        <v>-4,73680220379962-5,7718101853393i</v>
      </c>
      <c r="CC320" s="223" t="str">
        <f t="shared" ca="1" si="530"/>
        <v>1,4566741015941-7,32319523809466i</v>
      </c>
      <c r="CD320" s="223" t="str">
        <f t="shared" ca="1" si="531"/>
        <v>6,585010738328-3,51976156999479i</v>
      </c>
      <c r="CE320" s="223" t="str">
        <f t="shared" ca="1" si="532"/>
        <v>6,89829907548989+2,85736903437457i</v>
      </c>
      <c r="CF320" s="223" t="str">
        <f t="shared" ca="1" si="533"/>
        <v>2,16745847296059+7,14515302155935i</v>
      </c>
      <c r="CG320" s="223" t="str">
        <f t="shared" ca="1" si="534"/>
        <v>-4,14825687759476+6,20830514802511i</v>
      </c>
      <c r="CH320" s="223" t="str">
        <f t="shared" ca="1" si="535"/>
        <v>-7,43071108122121+0,731861162327715i</v>
      </c>
      <c r="CI320" s="223" t="str">
        <f t="shared" ca="1" si="536"/>
        <v>-5,27972953537934-5,27972953537872i</v>
      </c>
      <c r="CJ320" s="223" t="str">
        <f t="shared" ca="1" si="537"/>
        <v>0,731861162334025-7,43071108122059i</v>
      </c>
      <c r="CK320" s="223" t="str">
        <f t="shared" ca="1" si="538"/>
        <v>6,20830514802439-4,14825687759584i</v>
      </c>
      <c r="CL320" s="223" t="str">
        <f t="shared" ca="1" si="539"/>
        <v>7,14515302155972+2,16745847295935i</v>
      </c>
      <c r="CM320" s="223" t="str">
        <f t="shared" ca="1" si="540"/>
        <v>2,85736903437577+6,89829907548939i</v>
      </c>
      <c r="CN320" s="223" t="str">
        <f t="shared" ca="1" si="541"/>
        <v>-3,51976156999365+6,58501073832862i</v>
      </c>
      <c r="CO320" s="223" t="str">
        <f t="shared" ca="1" si="542"/>
        <v>-7,32319523809441+1,45667410159537i</v>
      </c>
      <c r="CP320" s="223" t="str">
        <f t="shared" ca="1" si="543"/>
        <v>-5,77181018534012-4,73680220379861i</v>
      </c>
      <c r="CQ320" s="223" t="str">
        <f t="shared" ca="1" si="544"/>
        <v>-3,36250853043372E-12-7,46666511459482i</v>
      </c>
      <c r="CR320" s="223" t="str">
        <f t="shared" ca="1" si="545"/>
        <v>5,7718101853407-4,7368022037979i</v>
      </c>
      <c r="CS320" s="223" t="str">
        <f t="shared" ca="1" si="546"/>
        <v>7,32319523809424+1,45667410159627i</v>
      </c>
      <c r="CT320" s="223" t="str">
        <f t="shared" ca="1" si="547"/>
        <v>3,51976156999284+6,58501073832904i</v>
      </c>
      <c r="CU320" s="223" t="str">
        <f t="shared" ca="1" si="548"/>
        <v>-2,85736903437662+6,89829907548904i</v>
      </c>
      <c r="CV320" s="223" t="str">
        <f t="shared" ca="1" si="549"/>
        <v>-7,14515302155999+2,16745847295847i</v>
      </c>
      <c r="CW320" s="223" t="str">
        <f t="shared" ca="1" si="550"/>
        <v>-6,20830514802388-4,1482568775966i</v>
      </c>
      <c r="CX320" s="223" t="str">
        <f t="shared" ca="1" si="551"/>
        <v>-0,731861162332693-7,43071108122072i</v>
      </c>
      <c r="CY320" s="223" t="str">
        <f t="shared" ca="1" si="552"/>
        <v>5,27972953538029-5,27972953537777i</v>
      </c>
      <c r="CZ320" s="223" t="str">
        <f t="shared" ca="1" si="553"/>
        <v>7,43071108122112+0,731861162328625i</v>
      </c>
      <c r="DA320" s="223" t="str">
        <f t="shared" ca="1" si="554"/>
        <v>4,148256877594+6,20830514802562i</v>
      </c>
      <c r="DB320" s="223" t="str">
        <f t="shared" ca="1" si="555"/>
        <v>-2,16745847295456+7,14515302156118i</v>
      </c>
      <c r="DC320" s="223" t="str">
        <f t="shared" ca="1" si="556"/>
        <v>-6,8982990754904+2,85736903437334i</v>
      </c>
      <c r="DD320" s="223" t="str">
        <f t="shared" ca="1" si="557"/>
        <v>-6,58501073832737-3,51976156999597i</v>
      </c>
      <c r="DE320" s="223" t="str">
        <f t="shared" ca="1" si="558"/>
        <v>-1,4566741015932-7,32319523809484i</v>
      </c>
      <c r="DF320" s="223" t="str">
        <f t="shared" ca="1" si="559"/>
        <v>4,73680220380065-5,77181018533845i</v>
      </c>
      <c r="DG320" s="223" t="str">
        <f t="shared" ca="1" si="560"/>
        <v>7,46666511459482-1,14888098282484E-12i</v>
      </c>
      <c r="DH320" s="223" t="str">
        <f t="shared" ca="1" si="561"/>
        <v>4,73680220379586+5,77181018534237i</v>
      </c>
      <c r="DI320" s="223" t="str">
        <f t="shared" ca="1" si="562"/>
        <v>-1,45667410159178+7,32319523809512i</v>
      </c>
      <c r="DJ320" s="223" t="str">
        <f t="shared" ca="1" si="563"/>
        <v>-6,58501073833009+3,51976156999089i</v>
      </c>
      <c r="DK320" s="223" t="str">
        <f t="shared" ca="1" si="564"/>
        <v>-6,89829907549096-2,857369034372i</v>
      </c>
      <c r="DL320" s="223" t="str">
        <f t="shared" ca="1" si="565"/>
        <v>-2,16745847295635-7,14515302156064i</v>
      </c>
      <c r="DM320" s="223" t="str">
        <f t="shared" ca="1" si="566"/>
        <v>4,14825687759244-6,20830514802666i</v>
      </c>
      <c r="DN320" s="223" t="str">
        <f t="shared" ca="1" si="567"/>
        <v>7,43071108122098-0,731861162330067i</v>
      </c>
      <c r="DO320" s="223" t="str">
        <f t="shared" ca="1" si="568"/>
        <v>5,27972953538161+5,27972953537645i</v>
      </c>
      <c r="DP320" s="223" t="str">
        <f t="shared" ca="1" si="569"/>
        <v>-0,73186116233125+7,43071108122086i</v>
      </c>
      <c r="DQ320" s="223" t="str">
        <f t="shared" ca="1" si="570"/>
        <v>-6,20830514802685+4,14825687759216i</v>
      </c>
      <c r="DR320" s="223" t="str">
        <f t="shared" ca="1" si="571"/>
        <v>-7,14515302156054-2,16745847295668i</v>
      </c>
      <c r="DS320" s="223" t="str">
        <f t="shared" ca="1" si="572"/>
        <v>-2,8573690343709-6,89829907549141i</v>
      </c>
      <c r="DT320" s="223" t="str">
        <f t="shared" ca="1" si="573"/>
        <v>3,5197615699912-6,58501073832993i</v>
      </c>
      <c r="DU320" s="223" t="str">
        <f t="shared" ca="1" si="574"/>
        <v>7,32319523809536-1,45667410159062i</v>
      </c>
      <c r="DV320" s="223" t="str">
        <f t="shared" ca="1" si="575"/>
        <v>5,77181018534216+4,73680220379613i</v>
      </c>
      <c r="DW320" s="223" t="str">
        <f t="shared" ca="1" si="576"/>
        <v>-1,48917733738633E-12+7,46666511459482i</v>
      </c>
      <c r="DX320" s="223" t="str">
        <f t="shared" ca="1" si="577"/>
        <v>-5,7718101853392+4,73680220379973i</v>
      </c>
      <c r="DY320" s="223" t="str">
        <f t="shared" ca="1" si="578"/>
        <v>-7,32319523809477-1,45667410159354i</v>
      </c>
      <c r="DZ320" s="223" t="str">
        <f t="shared" ca="1" si="579"/>
        <v>-3,5197615699953-6,58501073832773i</v>
      </c>
      <c r="EA320" s="223" t="str">
        <f t="shared" ca="1" si="580"/>
        <v>2,85736903437365-6,89829907549027i</v>
      </c>
      <c r="EB320" s="223" t="str">
        <f t="shared" ca="1" si="581"/>
        <v>7,1451530215614-2,16745847295383i</v>
      </c>
      <c r="EC320" s="223" t="str">
        <f t="shared" ca="1" si="582"/>
        <v>6,20830514802519+4,14825687759464i</v>
      </c>
      <c r="ED320" s="223" t="str">
        <f t="shared" ca="1" si="583"/>
        <v>0,731861162328287+7,43071108122115i</v>
      </c>
      <c r="EE320" s="223" t="str">
        <f t="shared" ca="1" si="584"/>
        <v>-5,27972953537832+5,27972953537974i</v>
      </c>
      <c r="EF320" s="223" t="str">
        <f t="shared" ca="1" si="585"/>
        <v>-7,43071108122068-0,731861162333031i</v>
      </c>
      <c r="EG320" s="223" t="str">
        <f t="shared" ca="1" si="586"/>
        <v>-4,14825687759632-6,20830514802407i</v>
      </c>
      <c r="EH320" s="223" t="str">
        <f t="shared" ca="1" si="587"/>
        <v>2,16745847295921-7,14515302155977i</v>
      </c>
      <c r="EI320" s="223" t="str">
        <f t="shared" ca="1" si="588"/>
        <v>6,89829907548917-2,8573690343763i</v>
      </c>
      <c r="EJ320" s="223" t="str">
        <f t="shared" ca="1" si="589"/>
        <v>6,58501073832868+3,51976156999352i</v>
      </c>
      <c r="EK320" s="223" t="str">
        <f t="shared" ca="1" si="590"/>
        <v>1,45667410159552+7,32319523809439i</v>
      </c>
      <c r="EL320" s="223" t="str">
        <f t="shared" ca="1" si="591"/>
        <v>-4,73680220379817+5,77181018534048i</v>
      </c>
      <c r="EM320" s="223" t="str">
        <f t="shared" ca="1" si="592"/>
        <v>-7,46666511459482+3,51251824924384E-12i</v>
      </c>
      <c r="EN320" s="223"/>
      <c r="EO320" s="223"/>
      <c r="EP320" s="223"/>
    </row>
    <row r="321" spans="1:146">
      <c r="A321" s="249">
        <f t="shared" si="461"/>
        <v>4.3164062499999939E-3</v>
      </c>
      <c r="B321" s="248">
        <v>221</v>
      </c>
      <c r="C321" s="247">
        <f t="shared" si="462"/>
        <v>44200</v>
      </c>
      <c r="N321" s="246">
        <f t="shared" ca="1" si="463"/>
        <v>2.5324905272041347</v>
      </c>
      <c r="O321" s="223">
        <f t="shared" ca="1" si="464"/>
        <v>-7.4675094727958653</v>
      </c>
      <c r="P321" s="223" t="str">
        <f t="shared" ca="1" si="465"/>
        <v>-4,87757439213035-5,65446423417199i</v>
      </c>
      <c r="Q321" s="223" t="str">
        <f t="shared" ca="1" si="466"/>
        <v>1,09571120794292-7,3866849584292i</v>
      </c>
      <c r="R321" s="223" t="str">
        <f t="shared" ca="1" si="467"/>
        <v>6,30895200162748-3,99509979443024i</v>
      </c>
      <c r="S321" s="223" t="str">
        <f t="shared" ca="1" si="468"/>
        <v>7,1459610219807+2,16770357720526i</v>
      </c>
      <c r="T321" s="223" t="str">
        <f t="shared" ca="1" si="469"/>
        <v>3,02614335110025+6,82687001083862i</v>
      </c>
      <c r="U321" s="223" t="str">
        <f t="shared" ca="1" si="470"/>
        <v>-3,19277171033254+6,75054860970545i</v>
      </c>
      <c r="V321" s="223" t="str">
        <f t="shared" ca="1" si="471"/>
        <v>-7,19700690098136+1,99168004295935i</v>
      </c>
      <c r="W321" s="223" t="str">
        <f t="shared" ca="1" si="472"/>
        <v>-6,20900720621108-4,14872597787742i</v>
      </c>
      <c r="X321" s="223" t="str">
        <f t="shared" ca="1" si="473"/>
        <v>-0,914102876621132-7,41135032617194i</v>
      </c>
      <c r="Y321" s="223" t="str">
        <f t="shared" ca="1" si="474"/>
        <v>5,01487285686086-5,53305954746704i</v>
      </c>
      <c r="Z321" s="223" t="str">
        <f t="shared" ca="1" si="475"/>
        <v>7,46526039855674+0,183261856468905i</v>
      </c>
      <c r="AA321" s="223" t="str">
        <f t="shared" ca="1" si="476"/>
        <v>4,7373378589699+5,77246288305663i</v>
      </c>
      <c r="AB321" s="223" t="str">
        <f t="shared" ca="1" si="477"/>
        <v>-1,27665952380434+7,35757012787345i</v>
      </c>
      <c r="AC321" s="223" t="str">
        <f t="shared" ca="1" si="478"/>
        <v>-6,40509652026502+3,8390671122533i</v>
      </c>
      <c r="AD321" s="223" t="str">
        <f t="shared" ca="1" si="479"/>
        <v>-7,09061068326509-2,34242136787192i</v>
      </c>
      <c r="AE321" s="223" t="str">
        <f t="shared" ca="1" si="480"/>
        <v>-2,85769215626805-6,89907916075037i</v>
      </c>
      <c r="AF321" s="223" t="str">
        <f t="shared" ca="1" si="481"/>
        <v>3,35747686327191-6,67016093050908i</v>
      </c>
      <c r="AG321" s="223" t="str">
        <f t="shared" ca="1" si="482"/>
        <v>7,24371757213829-1,8144567951293i</v>
      </c>
      <c r="AH321" s="223" t="str">
        <f t="shared" ca="1" si="483"/>
        <v>6,10532233702382+4,29985312392574i</v>
      </c>
      <c r="AI321" s="223" t="str">
        <f t="shared" ca="1" si="484"/>
        <v>0,731943923910687+7,43155137360607i</v>
      </c>
      <c r="AJ321" s="223" t="str">
        <f t="shared" ca="1" si="485"/>
        <v>-5,14915054970182+5,40832195258395i</v>
      </c>
      <c r="AK321" s="223" t="str">
        <f t="shared" ca="1" si="486"/>
        <v>-7,45851453059766-0,366413322846593i</v>
      </c>
      <c r="AL321" s="223" t="str">
        <f t="shared" ca="1" si="487"/>
        <v>-4,59424773062158-5,88698441614842i</v>
      </c>
      <c r="AM321" s="223" t="str">
        <f t="shared" ca="1" si="488"/>
        <v>1,45683882770675-7,32402337218977i</v>
      </c>
      <c r="AN321" s="223" t="str">
        <f t="shared" ca="1" si="489"/>
        <v>6,49738284825959-3,68072191960192i</v>
      </c>
      <c r="AO321" s="223" t="str">
        <f t="shared" ca="1" si="490"/>
        <v>7,03098922580812+2,51572817149748i</v>
      </c>
      <c r="AP321" s="223" t="str">
        <f t="shared" ca="1" si="491"/>
        <v>2,68751959453768+6,96713256334857i</v>
      </c>
      <c r="AQ321" s="223" t="str">
        <f t="shared" ca="1" si="492"/>
        <v>-3,52015959769043+6,58575539578293i</v>
      </c>
      <c r="AR321" s="223" t="str">
        <f t="shared" ca="1" si="493"/>
        <v>-3,52015959769043+6,58575539578293i</v>
      </c>
      <c r="AS321" s="223" t="str">
        <f t="shared" ca="1" si="494"/>
        <v>-5,99795984995345-4,44839019923414i</v>
      </c>
      <c r="AT321" s="223" t="str">
        <f t="shared" ca="1" si="495"/>
        <v>-0,549344075539325-7,44727593237728i</v>
      </c>
      <c r="AU321" s="223" t="str">
        <f t="shared" ca="1" si="496"/>
        <v>5,28032658678918-5,28032658678829i</v>
      </c>
      <c r="AV321" s="223" t="str">
        <f t="shared" ca="1" si="497"/>
        <v>7,4472759323772+0,549344075540366i</v>
      </c>
      <c r="AW321" s="223" t="str">
        <f t="shared" ca="1" si="498"/>
        <v>4,44839019923314+5,99795984995419i</v>
      </c>
      <c r="AX321" s="223" t="str">
        <f t="shared" ca="1" si="499"/>
        <v>-1,63614058637239+7,28606489868989i</v>
      </c>
      <c r="AY321" s="223" t="str">
        <f t="shared" ca="1" si="500"/>
        <v>-6,58575539578001+3,52015959769587i</v>
      </c>
      <c r="AZ321" s="223" t="str">
        <f t="shared" ca="1" si="501"/>
        <v>-6,9671325633482-2,68751959453865i</v>
      </c>
      <c r="BA321" s="223" t="str">
        <f t="shared" ca="1" si="502"/>
        <v>-2,5157281714963-7,03098922580855i</v>
      </c>
      <c r="BB321" s="223" t="str">
        <f t="shared" ca="1" si="503"/>
        <v>3,68072191960283-6,49738284825908i</v>
      </c>
      <c r="BC321" s="223" t="str">
        <f t="shared" ca="1" si="504"/>
        <v>7,32402337219002-1,45683882770551i</v>
      </c>
      <c r="BD321" s="223" t="str">
        <f t="shared" ca="1" si="505"/>
        <v>5,88698441614778+4,5942477306224i</v>
      </c>
      <c r="BE321" s="223" t="str">
        <f t="shared" ca="1" si="506"/>
        <v>0,366413322845445+7,45851453059772i</v>
      </c>
      <c r="BF321" s="223" t="str">
        <f t="shared" ca="1" si="507"/>
        <v>-5,40832195258467+5,14915054970106i</v>
      </c>
      <c r="BG321" s="223" t="str">
        <f t="shared" ca="1" si="508"/>
        <v>-7,43155137360668-0,731943923904439i</v>
      </c>
      <c r="BH321" s="223" t="str">
        <f t="shared" ca="1" si="509"/>
        <v>-4,29985312392472-6,10532233702454i</v>
      </c>
      <c r="BI321" s="223" t="str">
        <f t="shared" ca="1" si="510"/>
        <v>1,81445679512825-7,24371757213856i</v>
      </c>
      <c r="BJ321" s="223" t="str">
        <f t="shared" ca="1" si="511"/>
        <v>6,67016093050721-3,35747686327562i</v>
      </c>
      <c r="BK321" s="223" t="str">
        <f t="shared" ca="1" si="512"/>
        <v>6,89907916074985+2,85769215626931i</v>
      </c>
      <c r="BL321" s="223" t="str">
        <f t="shared" ca="1" si="513"/>
        <v>2,34242136787375+7,09061068326448i</v>
      </c>
      <c r="BM321" s="223" t="str">
        <f t="shared" ca="1" si="514"/>
        <v>-3,83906711225574+6,40509652026355i</v>
      </c>
      <c r="BN321" s="223" t="str">
        <f t="shared" ca="1" si="515"/>
        <v>-7,35757012787337+1,27665952380478i</v>
      </c>
      <c r="BO321" s="223" t="str">
        <f t="shared" ca="1" si="516"/>
        <v>-5,77246288305826-4,73733785896792i</v>
      </c>
      <c r="BP321" s="223" t="str">
        <f t="shared" ca="1" si="517"/>
        <v>-0,183261856467174-7,46526039855678i</v>
      </c>
      <c r="BQ321" s="223" t="str">
        <f t="shared" ca="1" si="518"/>
        <v>5,53305954746628-5,0148728568617i</v>
      </c>
      <c r="BR321" s="223" t="str">
        <f t="shared" ca="1" si="519"/>
        <v>7,41135032617234+0,914102876617899i</v>
      </c>
      <c r="BS321" s="223" t="str">
        <f t="shared" ca="1" si="520"/>
        <v>4,14872597787651+6,20900720621168i</v>
      </c>
      <c r="BT321" s="223" t="str">
        <f t="shared" ca="1" si="521"/>
        <v>-1,99168004295764+7,19700690098184i</v>
      </c>
      <c r="BU321" s="223" t="str">
        <f t="shared" ca="1" si="522"/>
        <v>-6,75054860970656+3,1927717103302i</v>
      </c>
      <c r="BV321" s="223" t="str">
        <f t="shared" ca="1" si="523"/>
        <v>-6,82687001083844-3,02614335110065i</v>
      </c>
      <c r="BW321" s="223" t="str">
        <f t="shared" ca="1" si="524"/>
        <v>-2,16770357720759-7,14596102197999i</v>
      </c>
      <c r="BX321" s="223" t="str">
        <f t="shared" ca="1" si="525"/>
        <v>3,99509979443186-6,30895200162646i</v>
      </c>
      <c r="BY321" s="223" t="str">
        <f t="shared" ca="1" si="526"/>
        <v>7,38668495842907-1,09571120794387i</v>
      </c>
      <c r="BZ321" s="223" t="str">
        <f t="shared" ca="1" si="527"/>
        <v>5,65446423417443+4,87757439212752i</v>
      </c>
      <c r="CA321" s="223" t="str">
        <f t="shared" ca="1" si="528"/>
        <v>-1,25514597770333E-12+7,46750947279587i</v>
      </c>
      <c r="CB321" s="223" t="str">
        <f t="shared" ca="1" si="529"/>
        <v>-5,65446423417081+4,87757439213173i</v>
      </c>
      <c r="CC321" s="223" t="str">
        <f t="shared" ca="1" si="530"/>
        <v>-7,38668495842869-1,09571120794635i</v>
      </c>
      <c r="CD321" s="223" t="str">
        <f t="shared" ca="1" si="531"/>
        <v>-3,99509979442974-6,3089520016278i</v>
      </c>
      <c r="CE321" s="223" t="str">
        <f t="shared" ca="1" si="532"/>
        <v>2,16770357720268-7,14596102198149i</v>
      </c>
      <c r="CF321" s="223" t="str">
        <f t="shared" ca="1" si="533"/>
        <v>6,82687001083946-3,02614335109836i</v>
      </c>
      <c r="CG321" s="223" t="str">
        <f t="shared" ca="1" si="534"/>
        <v>6,75054860970567+3,19277171033209i</v>
      </c>
      <c r="CH321" s="223" t="str">
        <f t="shared" ca="1" si="535"/>
        <v>1,99168004296259+7,19700690098047i</v>
      </c>
      <c r="CI321" s="223" t="str">
        <f t="shared" ca="1" si="536"/>
        <v>-4,14872597787824+6,20900720621053i</v>
      </c>
      <c r="CJ321" s="223" t="str">
        <f t="shared" ca="1" si="537"/>
        <v>-7,41135032617171+0,914102876622992i</v>
      </c>
      <c r="CK321" s="223" t="str">
        <f t="shared" ca="1" si="538"/>
        <v>-5,53305954746488-5,01487285686325i</v>
      </c>
      <c r="CL321" s="223" t="str">
        <f t="shared" ca="1" si="539"/>
        <v>0,183261856469259-7,46526039855673i</v>
      </c>
      <c r="CM321" s="223" t="str">
        <f t="shared" ca="1" si="540"/>
        <v>5,772462883055-4,73733785897188i</v>
      </c>
      <c r="CN321" s="223" t="str">
        <f t="shared" ca="1" si="541"/>
        <v>7,35757012787301+1,27665952380684i</v>
      </c>
      <c r="CO321" s="223" t="str">
        <f t="shared" ca="1" si="542"/>
        <v>3,83906711225359+6,40509652026484i</v>
      </c>
      <c r="CP321" s="223" t="str">
        <f t="shared" ca="1" si="543"/>
        <v>-2,34242136786888+7,09061068326609i</v>
      </c>
      <c r="CQ321" s="223" t="str">
        <f t="shared" ca="1" si="544"/>
        <v>-6,89907916075081+2,85769215626699i</v>
      </c>
      <c r="CR321" s="223" t="str">
        <f t="shared" ca="1" si="545"/>
        <v>-6,67016093050952-3,35747686327105i</v>
      </c>
      <c r="CS321" s="223" t="str">
        <f t="shared" ca="1" si="546"/>
        <v>-1,81445679512602-7,24371757213912i</v>
      </c>
      <c r="CT321" s="223" t="str">
        <f t="shared" ca="1" si="547"/>
        <v>4,29985312392677-6,10532233702309i</v>
      </c>
      <c r="CU321" s="223" t="str">
        <f t="shared" ca="1" si="548"/>
        <v>7,43155137360616-0,731943923909755i</v>
      </c>
      <c r="CV321" s="223" t="str">
        <f t="shared" ca="1" si="549"/>
        <v>5,40832195258308+5,14915054970272i</v>
      </c>
      <c r="CW321" s="223" t="str">
        <f t="shared" ca="1" si="550"/>
        <v>-0,366413322847528+7,45851453059762i</v>
      </c>
      <c r="CX321" s="223" t="str">
        <f t="shared" ca="1" si="551"/>
        <v>-5,8869844161445+4,59424773062662i</v>
      </c>
      <c r="CY321" s="223" t="str">
        <f t="shared" ca="1" si="552"/>
        <v>-7,32402337218953-1,45683882770798i</v>
      </c>
      <c r="CZ321" s="223" t="str">
        <f t="shared" ca="1" si="553"/>
        <v>-3,68072191960101-6,49738284826011i</v>
      </c>
      <c r="DA321" s="223" t="str">
        <f t="shared" ca="1" si="554"/>
        <v>2,51572817149866-7,0309892258077i</v>
      </c>
      <c r="DB321" s="223" t="str">
        <f t="shared" ca="1" si="555"/>
        <v>6,96713256334894-2,68751959453671i</v>
      </c>
      <c r="DC321" s="223" t="str">
        <f t="shared" ca="1" si="556"/>
        <v>6,58575539578243+3,52015959769135i</v>
      </c>
      <c r="DD321" s="223" t="str">
        <f t="shared" ca="1" si="557"/>
        <v>1,63614058637035+7,28606489869036i</v>
      </c>
      <c r="DE321" s="223" t="str">
        <f t="shared" ca="1" si="558"/>
        <v>-4,44839019923498+5,99795984995283i</v>
      </c>
      <c r="DF321" s="223" t="str">
        <f t="shared" ca="1" si="559"/>
        <v>-7,44727593237682+0,549344075545481i</v>
      </c>
      <c r="DG321" s="223" t="str">
        <f t="shared" ca="1" si="560"/>
        <v>-5,28032658678725-5,28032658679022i</v>
      </c>
      <c r="DH321" s="223" t="str">
        <f t="shared" ca="1" si="561"/>
        <v>0,549344075541194-7,44727593237714i</v>
      </c>
      <c r="DI321" s="223" t="str">
        <f t="shared" ca="1" si="562"/>
        <v>5,99795984995481-4,4483901992323i</v>
      </c>
      <c r="DJ321" s="223" t="str">
        <f t="shared" ca="1" si="563"/>
        <v>7,28606489868962+1,63614058637361i</v>
      </c>
      <c r="DK321" s="223" t="str">
        <f t="shared" ca="1" si="564"/>
        <v>3,52015959769477+6,58575539578061i</v>
      </c>
      <c r="DL321" s="223" t="str">
        <f t="shared" ca="1" si="565"/>
        <v>-2,68751959453942+6,9671325633479i</v>
      </c>
      <c r="DM321" s="223" t="str">
        <f t="shared" ca="1" si="566"/>
        <v>-7,03098922580882+2,51572817149552i</v>
      </c>
      <c r="DN321" s="223" t="str">
        <f t="shared" ca="1" si="567"/>
        <v>-6,49738284826223-3,68072191959727i</v>
      </c>
      <c r="DO321" s="223" t="str">
        <f t="shared" ca="1" si="568"/>
        <v>-1,45683882770428-7,32402337219026i</v>
      </c>
      <c r="DP321" s="223" t="str">
        <f t="shared" ca="1" si="569"/>
        <v>4,59424773062356-5,88698441614688i</v>
      </c>
      <c r="DQ321" s="223" t="str">
        <f t="shared" ca="1" si="570"/>
        <v>7,45851453059776-0,366413322844615i</v>
      </c>
      <c r="DR321" s="223" t="str">
        <f t="shared" ca="1" si="571"/>
        <v>5,1491505497003+5,40832195258539i</v>
      </c>
      <c r="DS321" s="223" t="str">
        <f t="shared" ca="1" si="572"/>
        <v>-0,731943923905477+7,43155137360658i</v>
      </c>
      <c r="DT321" s="223" t="str">
        <f t="shared" ca="1" si="573"/>
        <v>-6,10532233702527+4,29985312392369i</v>
      </c>
      <c r="DU321" s="223" t="str">
        <f t="shared" ca="1" si="574"/>
        <v>-7,2437175721382-1,81445679512967i</v>
      </c>
      <c r="DV321" s="223" t="str">
        <f t="shared" ca="1" si="575"/>
        <v>-3,35747686327489-6,67016093050759i</v>
      </c>
      <c r="DW321" s="223" t="str">
        <f t="shared" ca="1" si="576"/>
        <v>2,85769215627008-6,89907916074953i</v>
      </c>
      <c r="DX321" s="223" t="str">
        <f t="shared" ca="1" si="577"/>
        <v>7,09061068326488-2,34242136787257i</v>
      </c>
      <c r="DY321" s="223" t="str">
        <f t="shared" ca="1" si="578"/>
        <v>6,40509652026291+3,83906711225682i</v>
      </c>
      <c r="DZ321" s="223" t="str">
        <f t="shared" ca="1" si="579"/>
        <v>1,27665952380313+7,35757012787365i</v>
      </c>
      <c r="EA321" s="223" t="str">
        <f t="shared" ca="1" si="580"/>
        <v>-4,73733785896856+5,77246288305773i</v>
      </c>
      <c r="EB321" s="223" t="str">
        <f t="shared" ca="1" si="581"/>
        <v>-7,46526039855681+0,183261856465919i</v>
      </c>
      <c r="EC321" s="223" t="str">
        <f t="shared" ca="1" si="582"/>
        <v>-5,01487285686077-5,53305954746712i</v>
      </c>
      <c r="ED321" s="223" t="str">
        <f t="shared" ca="1" si="583"/>
        <v>0,914102876619146-7,41135032617219i</v>
      </c>
      <c r="EE321" s="223" t="str">
        <f t="shared" ca="1" si="584"/>
        <v>6,20900720621215-4,14872597787581i</v>
      </c>
      <c r="EF321" s="223" t="str">
        <f t="shared" ca="1" si="585"/>
        <v>7,19700690098162+1,99168004295845i</v>
      </c>
      <c r="EG321" s="223" t="str">
        <f t="shared" ca="1" si="586"/>
        <v>3,19277171033597+6,75054860970383i</v>
      </c>
      <c r="EH321" s="223" t="str">
        <f t="shared" ca="1" si="587"/>
        <v>-3,0261433511018+6,82687001083794i</v>
      </c>
      <c r="EI321" s="223" t="str">
        <f t="shared" ca="1" si="588"/>
        <v>-7,14596102198036+2,16770357720639i</v>
      </c>
      <c r="EJ321" s="223" t="str">
        <f t="shared" ca="1" si="589"/>
        <v>-6,30895200162602-3,99509979443257i</v>
      </c>
      <c r="EK321" s="223" t="str">
        <f t="shared" ca="1" si="590"/>
        <v>-1,09571120794305-7,38668495842919i</v>
      </c>
      <c r="EL321" s="223" t="str">
        <f t="shared" ca="1" si="591"/>
        <v>4,87757439212847-5,65446423417361i</v>
      </c>
      <c r="EM321" s="223" t="str">
        <f t="shared" ca="1" si="592"/>
        <v>7,46750947279587+2,51029195540666E-12i</v>
      </c>
      <c r="EN321" s="223"/>
      <c r="EO321" s="223"/>
      <c r="EP321" s="223"/>
    </row>
    <row r="322" spans="1:146">
      <c r="A322" s="249">
        <f t="shared" si="461"/>
        <v>4.3359374999999934E-3</v>
      </c>
      <c r="B322" s="248">
        <v>222</v>
      </c>
      <c r="C322" s="247">
        <f t="shared" si="462"/>
        <v>44400</v>
      </c>
      <c r="N322" s="246">
        <f t="shared" ca="1" si="463"/>
        <v>2.5317089714257914</v>
      </c>
      <c r="O322" s="223">
        <f t="shared" ca="1" si="464"/>
        <v>-7.4682910285742086</v>
      </c>
      <c r="P322" s="223" t="str">
        <f t="shared" ca="1" si="465"/>
        <v>-5,01539771764267-5,53363864210039i</v>
      </c>
      <c r="Q322" s="223" t="str">
        <f t="shared" ca="1" si="466"/>
        <v>0,732020529769718-7,43232916598005i</v>
      </c>
      <c r="R322" s="223" t="str">
        <f t="shared" ca="1" si="467"/>
        <v>5,99858760144011-4,44885577146877i</v>
      </c>
      <c r="S322" s="223" t="str">
        <f t="shared" ca="1" si="468"/>
        <v>7,3247899105931+1,45699130167463i</v>
      </c>
      <c r="T322" s="223" t="str">
        <f t="shared" ca="1" si="469"/>
        <v>3,83946891222369+6,40576688301641i</v>
      </c>
      <c r="U322" s="223" t="str">
        <f t="shared" ca="1" si="470"/>
        <v>-2,16793045087198+7,14670892422967i</v>
      </c>
      <c r="V322" s="223" t="str">
        <f t="shared" ca="1" si="471"/>
        <v>-6,7512551277609+3,19310586848669i</v>
      </c>
      <c r="W322" s="223" t="str">
        <f t="shared" ca="1" si="472"/>
        <v>-6,89980122413744-2,85799124471604i</v>
      </c>
      <c r="X322" s="223" t="str">
        <f t="shared" ca="1" si="473"/>
        <v>-2,51599146970692-7,0317250950136i</v>
      </c>
      <c r="Y322" s="223" t="str">
        <f t="shared" ca="1" si="474"/>
        <v>3,52052802053661-6,58644466644173i</v>
      </c>
      <c r="Z322" s="223" t="str">
        <f t="shared" ca="1" si="475"/>
        <v>7,24447570566936-1,81464669769309i</v>
      </c>
      <c r="AA322" s="223" t="str">
        <f t="shared" ca="1" si="476"/>
        <v>6,20965704609128+4,14916018700303i</v>
      </c>
      <c r="AB322" s="223" t="str">
        <f t="shared" ca="1" si="477"/>
        <v>1,09582588599363+7,38745805504629i</v>
      </c>
      <c r="AC322" s="223" t="str">
        <f t="shared" ca="1" si="478"/>
        <v>-4,73783367270689+5,77306703384317i</v>
      </c>
      <c r="AD322" s="223" t="str">
        <f t="shared" ca="1" si="479"/>
        <v>-7,45929514495776+0,366451671972737i</v>
      </c>
      <c r="AE322" s="223" t="str">
        <f t="shared" ca="1" si="480"/>
        <v>-5,2808792301797-5,28087923017926i</v>
      </c>
      <c r="AF322" s="223" t="str">
        <f t="shared" ca="1" si="481"/>
        <v>0,366451671972112-7,45929514495779i</v>
      </c>
      <c r="AG322" s="223" t="str">
        <f t="shared" ca="1" si="482"/>
        <v>5,77306703384284-4,7378336727073i</v>
      </c>
      <c r="AH322" s="223" t="str">
        <f t="shared" ca="1" si="483"/>
        <v>7,38745805504615+1,09582588599458i</v>
      </c>
      <c r="AI322" s="223" t="str">
        <f t="shared" ca="1" si="484"/>
        <v>4,14916018700346+6,20965704609099i</v>
      </c>
      <c r="AJ322" s="223" t="str">
        <f t="shared" ca="1" si="485"/>
        <v>-1,81464669769109+7,24447570566986i</v>
      </c>
      <c r="AK322" s="223" t="str">
        <f t="shared" ca="1" si="486"/>
        <v>-6,58644466644005+3,52052802053973i</v>
      </c>
      <c r="AL322" s="223" t="str">
        <f t="shared" ca="1" si="487"/>
        <v>-7,03172509501279-2,51599146970919i</v>
      </c>
      <c r="AM322" s="223" t="str">
        <f t="shared" ca="1" si="488"/>
        <v>-2,85799124471515-6,8998012241378i</v>
      </c>
      <c r="AN322" s="223" t="str">
        <f t="shared" ca="1" si="489"/>
        <v>3,19310586848622-6,75125512776112i</v>
      </c>
      <c r="AO322" s="223" t="str">
        <f t="shared" ca="1" si="490"/>
        <v>7,14670892422909-2,1679304508739i</v>
      </c>
      <c r="AP322" s="223" t="str">
        <f t="shared" ca="1" si="491"/>
        <v>6,40576688301822+3,83946891222067i</v>
      </c>
      <c r="AQ322" s="223" t="str">
        <f t="shared" ca="1" si="492"/>
        <v>1,45699130167228+7,32478991059357i</v>
      </c>
      <c r="AR322" s="223" t="str">
        <f t="shared" ca="1" si="493"/>
        <v>1,45699130167228+7,32478991059357i</v>
      </c>
      <c r="AS322" s="223" t="str">
        <f t="shared" ca="1" si="494"/>
        <v>-7,43232916597999+0,732020529770315i</v>
      </c>
      <c r="AT322" s="223" t="str">
        <f t="shared" ca="1" si="495"/>
        <v>-5,5336386421018-5,01539771764112i</v>
      </c>
      <c r="AU322" s="223" t="str">
        <f t="shared" ca="1" si="496"/>
        <v>-3,59746501105053E-12-7,46829102857421i</v>
      </c>
      <c r="AV322" s="223" t="str">
        <f t="shared" ca="1" si="497"/>
        <v>5,53363864210196-5,01539771764095i</v>
      </c>
      <c r="AW322" s="223" t="str">
        <f t="shared" ca="1" si="498"/>
        <v>7,43232916597996+0,732020529770548i</v>
      </c>
      <c r="AX322" s="223" t="str">
        <f t="shared" ca="1" si="499"/>
        <v>4,44885577146914+5,99858760143983i</v>
      </c>
      <c r="AY322" s="223" t="str">
        <f t="shared" ca="1" si="500"/>
        <v>-1,45699130167272+7,32478991059348i</v>
      </c>
      <c r="AZ322" s="223" t="str">
        <f t="shared" ca="1" si="501"/>
        <v>-6,40576688301464+3,83946891222666i</v>
      </c>
      <c r="BA322" s="223" t="str">
        <f t="shared" ca="1" si="502"/>
        <v>-7,14670892422896-2,16793045087432i</v>
      </c>
      <c r="BB322" s="223" t="str">
        <f t="shared" ca="1" si="503"/>
        <v>-3,19310586848582-6,75125512776132i</v>
      </c>
      <c r="BC322" s="223" t="str">
        <f t="shared" ca="1" si="504"/>
        <v>2,85799124471556-6,89980122413763i</v>
      </c>
      <c r="BD322" s="223" t="str">
        <f t="shared" ca="1" si="505"/>
        <v>7,03172509501291-2,51599146970887i</v>
      </c>
      <c r="BE322" s="223" t="str">
        <f t="shared" ca="1" si="506"/>
        <v>6,58644466644339+3,52052802053348i</v>
      </c>
      <c r="BF322" s="223" t="str">
        <f t="shared" ca="1" si="507"/>
        <v>1,81464669769077+7,24447570566994i</v>
      </c>
      <c r="BG322" s="223" t="str">
        <f t="shared" ca="1" si="508"/>
        <v>-4,14916018700374+6,2096570460908i</v>
      </c>
      <c r="BH322" s="223" t="str">
        <f t="shared" ca="1" si="509"/>
        <v>-7,38745805504619+1,09582588599425i</v>
      </c>
      <c r="BI322" s="223" t="str">
        <f t="shared" ca="1" si="510"/>
        <v>-5,7730670338445-4,73783367270526i</v>
      </c>
      <c r="BJ322" s="223" t="str">
        <f t="shared" ca="1" si="511"/>
        <v>-0,366451671968697-7,45929514495796i</v>
      </c>
      <c r="BK322" s="223" t="str">
        <f t="shared" ca="1" si="512"/>
        <v>5,28087923018106-5,28087923017789i</v>
      </c>
      <c r="BL322" s="223" t="str">
        <f t="shared" ca="1" si="513"/>
        <v>7,45929514495774+0,366451671973183i</v>
      </c>
      <c r="BM322" s="223" t="str">
        <f t="shared" ca="1" si="514"/>
        <v>4,7378336727077+5,77306703384251i</v>
      </c>
      <c r="BN322" s="223" t="str">
        <f t="shared" ca="1" si="515"/>
        <v>-1,09582588599113+7,38745805504666i</v>
      </c>
      <c r="BO322" s="223" t="str">
        <f t="shared" ca="1" si="516"/>
        <v>-6,20965704609305+4,14916018700036i</v>
      </c>
      <c r="BP322" s="223" t="str">
        <f t="shared" ca="1" si="517"/>
        <v>-7,24447570566895-1,81464669769471i</v>
      </c>
      <c r="BQ322" s="223" t="str">
        <f t="shared" ca="1" si="518"/>
        <v>-3,52052802053644-6,58644466644181i</v>
      </c>
      <c r="BR322" s="223" t="str">
        <f t="shared" ca="1" si="519"/>
        <v>2,5159914697057-7,03172509501404i</v>
      </c>
      <c r="BS322" s="223" t="str">
        <f t="shared" ca="1" si="520"/>
        <v>6,89980122413635-2,85799124471867i</v>
      </c>
      <c r="BT322" s="223" t="str">
        <f t="shared" ca="1" si="521"/>
        <v>6,75125512775949+3,19310586848969i</v>
      </c>
      <c r="BU322" s="223" t="str">
        <f t="shared" ca="1" si="522"/>
        <v>2,16793045087023+7,1467089242302i</v>
      </c>
      <c r="BV322" s="223" t="str">
        <f t="shared" ca="1" si="523"/>
        <v>-3,83946891222396+6,40576688301626i</v>
      </c>
      <c r="BW322" s="223" t="str">
        <f t="shared" ca="1" si="524"/>
        <v>-7,32478991059287+1,4569913016758i</v>
      </c>
      <c r="BX322" s="223" t="str">
        <f t="shared" ca="1" si="525"/>
        <v>-5,99858760144171-4,44885577146661i</v>
      </c>
      <c r="BY322" s="223" t="str">
        <f t="shared" ca="1" si="526"/>
        <v>-0,73202052976629-7,43232916598039i</v>
      </c>
      <c r="BZ322" s="223" t="str">
        <f t="shared" ca="1" si="527"/>
        <v>5,01539771764411-5,53363864209908i</v>
      </c>
      <c r="CA322" s="223" t="str">
        <f t="shared" ca="1" si="528"/>
        <v>7,46829102857421+4,46487489908791E-13i</v>
      </c>
      <c r="CB322" s="223" t="str">
        <f t="shared" ca="1" si="529"/>
        <v>5,01539771764346+5,53363864209969i</v>
      </c>
      <c r="CC322" s="223" t="str">
        <f t="shared" ca="1" si="530"/>
        <v>-0,732020529767179+7,4323291659803i</v>
      </c>
      <c r="CD322" s="223" t="str">
        <f t="shared" ca="1" si="531"/>
        <v>-5,99858760144199+4,44885577146624i</v>
      </c>
      <c r="CE322" s="223" t="str">
        <f t="shared" ca="1" si="532"/>
        <v>-7,32478991059278-1,45699130167626i</v>
      </c>
      <c r="CF322" s="223" t="str">
        <f t="shared" ca="1" si="533"/>
        <v>-3,83946891222356-6,4057668830165i</v>
      </c>
      <c r="CG322" s="223" t="str">
        <f t="shared" ca="1" si="534"/>
        <v>2,16793045087108-7,14670892422995i</v>
      </c>
      <c r="CH322" s="223" t="str">
        <f t="shared" ca="1" si="535"/>
        <v>6,75125512775987-3,19310586848888i</v>
      </c>
      <c r="CI322" s="223" t="str">
        <f t="shared" ca="1" si="536"/>
        <v>6,89980122413617+2,8579912447191i</v>
      </c>
      <c r="CJ322" s="223" t="str">
        <f t="shared" ca="1" si="537"/>
        <v>2,51599146970526+7,0317250950142i</v>
      </c>
      <c r="CK322" s="223" t="str">
        <f t="shared" ca="1" si="538"/>
        <v>-3,52052802053686+6,58644466644159i</v>
      </c>
      <c r="CL322" s="223" t="str">
        <f t="shared" ca="1" si="539"/>
        <v>-7,24447570566907+1,81464669769425i</v>
      </c>
      <c r="CM322" s="223" t="str">
        <f t="shared" ca="1" si="540"/>
        <v>-6,20965704609279-4,14916018700075i</v>
      </c>
      <c r="CN322" s="223" t="str">
        <f t="shared" ca="1" si="541"/>
        <v>-1,09582588599024-7,38745805504679i</v>
      </c>
      <c r="CO322" s="223" t="str">
        <f t="shared" ca="1" si="542"/>
        <v>4,73783367270839-5,77306703384194i</v>
      </c>
      <c r="CP322" s="223" t="str">
        <f t="shared" ca="1" si="543"/>
        <v>7,45929514495778-0,366451671972291i</v>
      </c>
      <c r="CQ322" s="223" t="str">
        <f t="shared" ca="1" si="544"/>
        <v>5,28087923018044+5,28087923017852i</v>
      </c>
      <c r="CR322" s="223" t="str">
        <f t="shared" ca="1" si="545"/>
        <v>-0,36645167196959+7,45929514495791i</v>
      </c>
      <c r="CS322" s="223" t="str">
        <f t="shared" ca="1" si="546"/>
        <v>-5,77306703384507+4,73783367270457i</v>
      </c>
      <c r="CT322" s="223" t="str">
        <f t="shared" ca="1" si="547"/>
        <v>-7,38745805504607-1,09582588599513i</v>
      </c>
      <c r="CU322" s="223" t="str">
        <f t="shared" ca="1" si="548"/>
        <v>-4,149160187003-6,20965704609129i</v>
      </c>
      <c r="CV322" s="223" t="str">
        <f t="shared" ca="1" si="549"/>
        <v>1,81464669769163-7,24447570566972i</v>
      </c>
      <c r="CW322" s="223" t="str">
        <f t="shared" ca="1" si="550"/>
        <v>6,58644466644031-3,52052802053925i</v>
      </c>
      <c r="CX322" s="223" t="str">
        <f t="shared" ca="1" si="551"/>
        <v>7,03172509501267+2,51599146970951i</v>
      </c>
      <c r="CY322" s="223" t="str">
        <f t="shared" ca="1" si="552"/>
        <v>2,85799124471493+6,89980122413789i</v>
      </c>
      <c r="CZ322" s="223" t="str">
        <f t="shared" ca="1" si="553"/>
        <v>-3,19310586848643+6,75125512776102i</v>
      </c>
      <c r="DA322" s="223" t="str">
        <f t="shared" ca="1" si="554"/>
        <v>-7,14670892422916+2,16793045087367i</v>
      </c>
      <c r="DB322" s="223" t="str">
        <f t="shared" ca="1" si="555"/>
        <v>-6,4057668830181-3,83946891222087i</v>
      </c>
      <c r="DC322" s="223" t="str">
        <f t="shared" ca="1" si="556"/>
        <v>-1,45699130167183-7,32478991059366i</v>
      </c>
      <c r="DD322" s="223" t="str">
        <f t="shared" ca="1" si="557"/>
        <v>4,44885577146986-5,9985876014393i</v>
      </c>
      <c r="DE322" s="223" t="str">
        <f t="shared" ca="1" si="558"/>
        <v>7,43232916598003-0,732020529769869i</v>
      </c>
      <c r="DF322" s="223" t="str">
        <f t="shared" ca="1" si="559"/>
        <v>5,5336386421015+5,01539771764145i</v>
      </c>
      <c r="DG322" s="223" t="str">
        <f t="shared" ca="1" si="560"/>
        <v>3,15097752114174E-12+7,46829102857421i</v>
      </c>
      <c r="DH322" s="223" t="str">
        <f t="shared" ca="1" si="561"/>
        <v>-5,5336386421024+5,01539771764046i</v>
      </c>
      <c r="DI322" s="223" t="str">
        <f t="shared" ca="1" si="562"/>
        <v>-7,4323291659799-0,732020529771203i</v>
      </c>
      <c r="DJ322" s="223" t="str">
        <f t="shared" ca="1" si="563"/>
        <v>-4,44885577146879-5,9985876014401i</v>
      </c>
      <c r="DK322" s="223" t="str">
        <f t="shared" ca="1" si="564"/>
        <v>1,45699130167315-7,3247899105934i</v>
      </c>
      <c r="DL322" s="223" t="str">
        <f t="shared" ca="1" si="565"/>
        <v>6,40576688301487-3,83946891222628i</v>
      </c>
      <c r="DM322" s="223" t="str">
        <f t="shared" ca="1" si="566"/>
        <v>7,14670892422877+2,16793045087495i</v>
      </c>
      <c r="DN322" s="223" t="str">
        <f t="shared" ca="1" si="567"/>
        <v>3,19310586848522+6,75125512776159i</v>
      </c>
      <c r="DO322" s="223" t="str">
        <f t="shared" ca="1" si="568"/>
        <v>-2,85799124471617+6,89980122413739i</v>
      </c>
      <c r="DP322" s="223" t="str">
        <f t="shared" ca="1" si="569"/>
        <v>-7,03172509501313+2,51599146970825i</v>
      </c>
      <c r="DQ322" s="223" t="str">
        <f t="shared" ca="1" si="570"/>
        <v>-6,58644466644308-3,52052802053406i</v>
      </c>
      <c r="DR322" s="223" t="str">
        <f t="shared" ca="1" si="571"/>
        <v>-1,81464669769074-7,24447570566995i</v>
      </c>
      <c r="DS322" s="223" t="str">
        <f t="shared" ca="1" si="572"/>
        <v>4,14916018700376-6,20965704609078i</v>
      </c>
      <c r="DT322" s="223" t="str">
        <f t="shared" ca="1" si="573"/>
        <v>7,3874580550462-1,09582588599422i</v>
      </c>
      <c r="DU322" s="223" t="str">
        <f t="shared" ca="1" si="574"/>
        <v>5,7730670338445+4,73783367270528i</v>
      </c>
      <c r="DV322" s="223" t="str">
        <f t="shared" ca="1" si="575"/>
        <v>0,366451671968676+7,45929514495796i</v>
      </c>
      <c r="DW322" s="223" t="str">
        <f t="shared" ca="1" si="576"/>
        <v>-5,28087923018108+5,28087923017788i</v>
      </c>
      <c r="DX322" s="223" t="str">
        <f t="shared" ca="1" si="577"/>
        <v>-7,45929514495774-0,366451671973204i</v>
      </c>
      <c r="DY322" s="223" t="str">
        <f t="shared" ca="1" si="578"/>
        <v>-4,73783367270768-5,77306703384252i</v>
      </c>
      <c r="DZ322" s="223" t="str">
        <f t="shared" ca="1" si="579"/>
        <v>1,09582588599115-7,38745805504666i</v>
      </c>
      <c r="EA322" s="223" t="str">
        <f t="shared" ca="1" si="580"/>
        <v>6,20965704608906-4,14916018700634i</v>
      </c>
      <c r="EB322" s="223" t="str">
        <f t="shared" ca="1" si="581"/>
        <v>7,24447570566885+1,81464669769514i</v>
      </c>
      <c r="EC322" s="223" t="str">
        <f t="shared" ca="1" si="582"/>
        <v>3,52052802053606+6,58644466644202i</v>
      </c>
      <c r="ED322" s="223" t="str">
        <f t="shared" ca="1" si="583"/>
        <v>-2,51599146970612+7,03172509501388i</v>
      </c>
      <c r="EE322" s="223" t="str">
        <f t="shared" ca="1" si="584"/>
        <v>-6,89980122413652+2,85799124471826i</v>
      </c>
      <c r="EF322" s="223" t="str">
        <f t="shared" ca="1" si="585"/>
        <v>-6,75125512776256-3,19310586848318i</v>
      </c>
      <c r="EG322" s="223" t="str">
        <f t="shared" ca="1" si="586"/>
        <v>-2,1679304508698-7,14670892423033i</v>
      </c>
      <c r="EH322" s="223" t="str">
        <f t="shared" ca="1" si="587"/>
        <v>3,83946891222435-6,40576688301602i</v>
      </c>
      <c r="EI322" s="223" t="str">
        <f t="shared" ca="1" si="588"/>
        <v>7,32478991059295-1,45699130167537i</v>
      </c>
      <c r="EJ322" s="223" t="str">
        <f t="shared" ca="1" si="589"/>
        <v>5,99858760144144+4,44885577146698i</v>
      </c>
      <c r="EK322" s="223" t="str">
        <f t="shared" ca="1" si="590"/>
        <v>0,73202052977345+7,43232916597968i</v>
      </c>
      <c r="EL322" s="223" t="str">
        <f t="shared" ca="1" si="591"/>
        <v>-5,01539771764445+5,53363864209878i</v>
      </c>
      <c r="EM322" s="223" t="str">
        <f t="shared" ca="1" si="592"/>
        <v>-7,46829102857421-8,92974979817578E-13i</v>
      </c>
      <c r="EN322" s="223"/>
      <c r="EO322" s="223"/>
      <c r="EP322" s="223"/>
    </row>
    <row r="323" spans="1:146">
      <c r="A323" s="249">
        <f t="shared" si="461"/>
        <v>4.355468749999993E-3</v>
      </c>
      <c r="B323" s="248">
        <v>223</v>
      </c>
      <c r="C323" s="247">
        <f t="shared" si="462"/>
        <v>44600</v>
      </c>
      <c r="N323" s="246">
        <f t="shared" ca="1" si="463"/>
        <v>2.5309842924443062</v>
      </c>
      <c r="O323" s="223">
        <f t="shared" ca="1" si="464"/>
        <v>-7.4690157075556938</v>
      </c>
      <c r="P323" s="223" t="str">
        <f t="shared" ca="1" si="465"/>
        <v>-5,15018915963768-5,40941283871588i</v>
      </c>
      <c r="Q323" s="223" t="str">
        <f t="shared" ca="1" si="466"/>
        <v>0,36648723028498-7,46001895103168i</v>
      </c>
      <c r="R323" s="223" t="str">
        <f t="shared" ca="1" si="467"/>
        <v>5,65560476845708-4,87855822377055i</v>
      </c>
      <c r="S323" s="223" t="str">
        <f t="shared" ca="1" si="468"/>
        <v>7,43305035543418+0,732091560730971i</v>
      </c>
      <c r="T323" s="223" t="str">
        <f t="shared" ca="1" si="469"/>
        <v>4,59517441383094+5,88817185093872i</v>
      </c>
      <c r="U323" s="223" t="str">
        <f t="shared" ca="1" si="470"/>
        <v>-1,09593221848426+7,38817489047206i</v>
      </c>
      <c r="V323" s="223" t="str">
        <f t="shared" ca="1" si="471"/>
        <v>-6,10655381168805+4,30072042623929i</v>
      </c>
      <c r="W323" s="223" t="str">
        <f t="shared" ca="1" si="472"/>
        <v>-7,32550066507108-1,45713267953088i</v>
      </c>
      <c r="X323" s="223" t="str">
        <f t="shared" ca="1" si="473"/>
        <v>-3,99590562644159-6,31022454943452i</v>
      </c>
      <c r="Y323" s="223" t="str">
        <f t="shared" ca="1" si="474"/>
        <v>1,81482278032204-7,24517866693002i</v>
      </c>
      <c r="Z323" s="223" t="str">
        <f t="shared" ca="1" si="475"/>
        <v>6,498693403531-3,68146433998978i</v>
      </c>
      <c r="AA323" s="223" t="str">
        <f t="shared" ca="1" si="476"/>
        <v>7,14740239877745+2,16814081407642i</v>
      </c>
      <c r="AB323" s="223" t="str">
        <f t="shared" ca="1" si="477"/>
        <v>3,35815408348539+6,67150633599969i</v>
      </c>
      <c r="AC323" s="223" t="str">
        <f t="shared" ca="1" si="478"/>
        <v>-2,51623560670294+7,03240741220771i</v>
      </c>
      <c r="AD323" s="223" t="str">
        <f t="shared" ca="1" si="479"/>
        <v>-6,82824702535039+3,02675373965362i</v>
      </c>
      <c r="AE323" s="223" t="str">
        <f t="shared" ca="1" si="480"/>
        <v>-6,90047074021604-2,8582685673561i</v>
      </c>
      <c r="AF323" s="223" t="str">
        <f t="shared" ca="1" si="481"/>
        <v>-2,68806168095148-6,96853786953289i</v>
      </c>
      <c r="AG323" s="223" t="str">
        <f t="shared" ca="1" si="482"/>
        <v>3,19341570867633-6,75191022980111i</v>
      </c>
      <c r="AH323" s="223" t="str">
        <f t="shared" ca="1" si="483"/>
        <v>7,09204089561709-2,34289384620994i</v>
      </c>
      <c r="AI323" s="223" t="str">
        <f t="shared" ca="1" si="484"/>
        <v>6,58708377624398+3,52086963184623i</v>
      </c>
      <c r="AJ323" s="223" t="str">
        <f t="shared" ca="1" si="485"/>
        <v>1,99208177498319+7,19845857399301i</v>
      </c>
      <c r="AK323" s="223" t="str">
        <f t="shared" ca="1" si="486"/>
        <v>-3,8398414716785+6,40638846091084i</v>
      </c>
      <c r="AL323" s="223" t="str">
        <f t="shared" ca="1" si="487"/>
        <v>-7,28753453515375+1,63647060427465i</v>
      </c>
      <c r="AM323" s="223" t="str">
        <f t="shared" ca="1" si="488"/>
        <v>-6,210259594642-4,14956279707522i</v>
      </c>
      <c r="AN323" s="223" t="str">
        <f t="shared" ca="1" si="489"/>
        <v>-1,27691703254254-7,35905418730671i</v>
      </c>
      <c r="AO323" s="223" t="str">
        <f t="shared" ca="1" si="490"/>
        <v>4,44928746223495-5,99916966905526i</v>
      </c>
      <c r="AP323" s="223" t="str">
        <f t="shared" ca="1" si="491"/>
        <v>7,41284523334546-0,914287255834419i</v>
      </c>
      <c r="AQ323" s="223" t="str">
        <f t="shared" ca="1" si="492"/>
        <v>5,77362721827061+4,73829340418662i</v>
      </c>
      <c r="AR323" s="223" t="str">
        <f t="shared" ca="1" si="493"/>
        <v>5,77362721827061+4,73829340418662i</v>
      </c>
      <c r="AS323" s="223" t="str">
        <f t="shared" ca="1" si="494"/>
        <v>-5,01588438230232+5,53417559380703i</v>
      </c>
      <c r="AT323" s="223" t="str">
        <f t="shared" ca="1" si="495"/>
        <v>-7,46676617966682+0,183298821320369i</v>
      </c>
      <c r="AU323" s="223" t="str">
        <f t="shared" ca="1" si="496"/>
        <v>-5,2813916556016-5,28139165560134i</v>
      </c>
      <c r="AV323" s="223" t="str">
        <f t="shared" ca="1" si="497"/>
        <v>0,183298821320007-7,46676617966683i</v>
      </c>
      <c r="AW323" s="223" t="str">
        <f t="shared" ca="1" si="498"/>
        <v>5,53417559380678-5,01588438230259i</v>
      </c>
      <c r="AX323" s="223" t="str">
        <f t="shared" ca="1" si="499"/>
        <v>7,44877808592859+0,54945488104453i</v>
      </c>
      <c r="AY323" s="223" t="str">
        <f t="shared" ca="1" si="500"/>
        <v>4,73829340418707+5,77362721827025i</v>
      </c>
      <c r="AZ323" s="223" t="str">
        <f t="shared" ca="1" si="501"/>
        <v>-0,914287255834061+7,4128452333455i</v>
      </c>
      <c r="BA323" s="223" t="str">
        <f t="shared" ca="1" si="502"/>
        <v>-5,99916966905505+4,44928746223524i</v>
      </c>
      <c r="BB323" s="223" t="str">
        <f t="shared" ca="1" si="503"/>
        <v>-7,35905418730677-1,27691703254218i</v>
      </c>
      <c r="BC323" s="223" t="str">
        <f t="shared" ca="1" si="504"/>
        <v>-4,14956279707552-6,21025959464179i</v>
      </c>
      <c r="BD323" s="223" t="str">
        <f t="shared" ca="1" si="505"/>
        <v>1,6364706042742-7,28753453515386i</v>
      </c>
      <c r="BE323" s="223" t="str">
        <f t="shared" ca="1" si="506"/>
        <v>6,4063884609106-3,8398414716789i</v>
      </c>
      <c r="BF323" s="223" t="str">
        <f t="shared" ca="1" si="507"/>
        <v>7,19845857399311+1,99208177498284i</v>
      </c>
      <c r="BG323" s="223" t="str">
        <f t="shared" ca="1" si="508"/>
        <v>3,52086963184665+6,58708377624376i</v>
      </c>
      <c r="BH323" s="223" t="str">
        <f t="shared" ca="1" si="509"/>
        <v>-2,34289384620959+7,0920408956172i</v>
      </c>
      <c r="BI323" s="223" t="str">
        <f t="shared" ca="1" si="510"/>
        <v>-6,75191022979969+3,19341570867935i</v>
      </c>
      <c r="BJ323" s="223" t="str">
        <f t="shared" ca="1" si="511"/>
        <v>-6,96853786953164-2,68806168095472i</v>
      </c>
      <c r="BK323" s="223" t="str">
        <f t="shared" ca="1" si="512"/>
        <v>-2,858268567353-6,90047074021733i</v>
      </c>
      <c r="BL323" s="223" t="str">
        <f t="shared" ca="1" si="513"/>
        <v>3,02675373965659-6,82824702534908i</v>
      </c>
      <c r="BM323" s="223" t="str">
        <f t="shared" ca="1" si="514"/>
        <v>7,03240741220888-2,51623560669968i</v>
      </c>
      <c r="BN323" s="223" t="str">
        <f t="shared" ca="1" si="515"/>
        <v>6,67150633599852+3,35815408348772i</v>
      </c>
      <c r="BO323" s="223" t="str">
        <f t="shared" ca="1" si="516"/>
        <v>2,16814081407403+7,14740239877818i</v>
      </c>
      <c r="BP323" s="223" t="str">
        <f t="shared" ca="1" si="517"/>
        <v>-3,68146433999218+6,49869340352963i</v>
      </c>
      <c r="BQ323" s="223" t="str">
        <f t="shared" ca="1" si="518"/>
        <v>-7,24517866693048+1,81482278032018i</v>
      </c>
      <c r="BR323" s="223" t="str">
        <f t="shared" ca="1" si="519"/>
        <v>-6,31022454943358-3,99590562644307i</v>
      </c>
      <c r="BS323" s="223" t="str">
        <f t="shared" ca="1" si="520"/>
        <v>-1,45713267952926-7,3255006650714i</v>
      </c>
      <c r="BT323" s="223" t="str">
        <f t="shared" ca="1" si="521"/>
        <v>4,30072042624025-6,10655381168737i</v>
      </c>
      <c r="BU323" s="223" t="str">
        <f t="shared" ca="1" si="522"/>
        <v>7,38817489047222-1,0959322184832i</v>
      </c>
      <c r="BV323" s="223" t="str">
        <f t="shared" ca="1" si="523"/>
        <v>5,88817185093814+4,59517441383168i</v>
      </c>
      <c r="BW323" s="223" t="str">
        <f t="shared" ca="1" si="524"/>
        <v>0,732091560730487+7,43305035543423i</v>
      </c>
      <c r="BX323" s="223" t="str">
        <f t="shared" ca="1" si="525"/>
        <v>-4,87855822377082+5,65560476845685i</v>
      </c>
      <c r="BY323" s="223" t="str">
        <f t="shared" ca="1" si="526"/>
        <v>-7,46001895103168+0,366487230284758i</v>
      </c>
      <c r="BZ323" s="223" t="str">
        <f t="shared" ca="1" si="527"/>
        <v>-5,40941283871589-5,15018915963767i</v>
      </c>
      <c r="CA323" s="223" t="str">
        <f t="shared" ca="1" si="528"/>
        <v>-3,62337518199786E-13-7,46901570755569i</v>
      </c>
      <c r="CB323" s="223" t="str">
        <f t="shared" ca="1" si="529"/>
        <v>5,40941283871539-5,15018915963819i</v>
      </c>
      <c r="CC323" s="223" t="str">
        <f t="shared" ca="1" si="530"/>
        <v>7,46001895103172+0,366487230284034i</v>
      </c>
      <c r="CD323" s="223" t="str">
        <f t="shared" ca="1" si="531"/>
        <v>4,87855822377136+5,65560476845638i</v>
      </c>
      <c r="CE323" s="223" t="str">
        <f t="shared" ca="1" si="532"/>
        <v>-0,732091560729766+7,43305035543429i</v>
      </c>
      <c r="CF323" s="223" t="str">
        <f t="shared" ca="1" si="533"/>
        <v>-5,88817185093744+4,59517441383259i</v>
      </c>
      <c r="CG323" s="223" t="str">
        <f t="shared" ca="1" si="534"/>
        <v>-7,38817489047232-1,09593221848248i</v>
      </c>
      <c r="CH323" s="223" t="str">
        <f t="shared" ca="1" si="535"/>
        <v>-4,30072042624085-6,10655381168695i</v>
      </c>
      <c r="CI323" s="223" t="str">
        <f t="shared" ca="1" si="536"/>
        <v>1,45713267952813-7,32550066507163i</v>
      </c>
      <c r="CJ323" s="223" t="str">
        <f t="shared" ca="1" si="537"/>
        <v>6,31022454943319-3,99590562644368i</v>
      </c>
      <c r="CK323" s="223" t="str">
        <f t="shared" ca="1" si="538"/>
        <v>7,24517866693066+1,81482278031948i</v>
      </c>
      <c r="CL323" s="223" t="str">
        <f t="shared" ca="1" si="539"/>
        <v>3,68146433999282+6,49869340352928i</v>
      </c>
      <c r="CM323" s="223" t="str">
        <f t="shared" ca="1" si="540"/>
        <v>-2,16814081407334+7,14740239877839i</v>
      </c>
      <c r="CN323" s="223" t="str">
        <f t="shared" ca="1" si="541"/>
        <v>-6,6715063359982+3,35815408348837i</v>
      </c>
      <c r="CO323" s="223" t="str">
        <f t="shared" ca="1" si="542"/>
        <v>-7,03240741220655-2,5162356067062i</v>
      </c>
      <c r="CP323" s="223" t="str">
        <f t="shared" ca="1" si="543"/>
        <v>-3,02675373965065-6,82824702535171i</v>
      </c>
      <c r="CQ323" s="223" t="str">
        <f t="shared" ca="1" si="544"/>
        <v>2,858268567359-6,90047074021485i</v>
      </c>
      <c r="CR323" s="223" t="str">
        <f t="shared" ca="1" si="545"/>
        <v>6,96853786953413-2,68806168094826i</v>
      </c>
      <c r="CS323" s="223" t="str">
        <f t="shared" ca="1" si="546"/>
        <v>6,7519102298+3,19341570867869i</v>
      </c>
      <c r="CT323" s="223" t="str">
        <f t="shared" ca="1" si="547"/>
        <v>2,34289384621048+7,09204089561691i</v>
      </c>
      <c r="CU323" s="223" t="str">
        <f t="shared" ca="1" si="548"/>
        <v>-3,52086963184601+6,58708377624411i</v>
      </c>
      <c r="CV323" s="223" t="str">
        <f t="shared" ca="1" si="549"/>
        <v>-7,19845857399292+1,99208177498353i</v>
      </c>
      <c r="CW323" s="223" t="str">
        <f t="shared" ca="1" si="550"/>
        <v>-6,40638846091108-3,8398414716781i</v>
      </c>
      <c r="CX323" s="223" t="str">
        <f t="shared" ca="1" si="551"/>
        <v>-1,63647060427491-7,28753453515369i</v>
      </c>
      <c r="CY323" s="223" t="str">
        <f t="shared" ca="1" si="552"/>
        <v>4,14956279707492-6,2102595946422i</v>
      </c>
      <c r="CZ323" s="223" t="str">
        <f t="shared" ca="1" si="553"/>
        <v>7,35905418730661-1,27691703254311i</v>
      </c>
      <c r="DA323" s="223" t="str">
        <f t="shared" ca="1" si="554"/>
        <v>5,99916966905535+4,44928746223482i</v>
      </c>
      <c r="DB323" s="223" t="str">
        <f t="shared" ca="1" si="555"/>
        <v>0,914287255834778+7,41284523334541i</v>
      </c>
      <c r="DC323" s="223" t="str">
        <f t="shared" ca="1" si="556"/>
        <v>-4,73829340418635+5,77362721827084i</v>
      </c>
      <c r="DD323" s="223" t="str">
        <f t="shared" ca="1" si="557"/>
        <v>-7,44877808592853+0,549454881045464i</v>
      </c>
      <c r="DE323" s="223" t="str">
        <f t="shared" ca="1" si="558"/>
        <v>-5,53417559380726-5,01588438230205i</v>
      </c>
      <c r="DF323" s="223" t="str">
        <f t="shared" ca="1" si="559"/>
        <v>-0,183298821320731-7,46676617966681i</v>
      </c>
      <c r="DG323" s="223" t="str">
        <f t="shared" ca="1" si="560"/>
        <v>5,28139165560094-5,281391655602i</v>
      </c>
      <c r="DH323" s="223" t="str">
        <f t="shared" ca="1" si="561"/>
        <v>7,46676617966685+0,183298821319219i</v>
      </c>
      <c r="DI323" s="223" t="str">
        <f t="shared" ca="1" si="562"/>
        <v>5,01588438230318+5,53417559380626i</v>
      </c>
      <c r="DJ323" s="223" t="str">
        <f t="shared" ca="1" si="563"/>
        <v>-0,549454881044381+7,4487780859286i</v>
      </c>
      <c r="DK323" s="223" t="str">
        <f t="shared" ca="1" si="564"/>
        <v>-5,77362721827015+4,73829340418718i</v>
      </c>
      <c r="DL323" s="223" t="str">
        <f t="shared" ca="1" si="565"/>
        <v>-7,41284523334555-0,914287255833695i</v>
      </c>
      <c r="DM323" s="223" t="str">
        <f t="shared" ca="1" si="566"/>
        <v>-4,44928746223569-5,9991696690547i</v>
      </c>
      <c r="DN323" s="223" t="str">
        <f t="shared" ca="1" si="567"/>
        <v>1,27691703254161-7,35905418730687i</v>
      </c>
      <c r="DO323" s="223" t="str">
        <f t="shared" ca="1" si="568"/>
        <v>6,21025959464136-4,14956279707617i</v>
      </c>
      <c r="DP323" s="223" t="str">
        <f t="shared" ca="1" si="569"/>
        <v>7,28753453515384+1,63647060427426i</v>
      </c>
      <c r="DQ323" s="223" t="str">
        <f t="shared" ca="1" si="570"/>
        <v>3,83984147167903+6,40638846091052i</v>
      </c>
      <c r="DR323" s="223" t="str">
        <f t="shared" ca="1" si="571"/>
        <v>-1,99208177498249+7,19845857399321i</v>
      </c>
      <c r="DS323" s="223" t="str">
        <f t="shared" ca="1" si="572"/>
        <v>-6,58708377624719+3,52086963184022i</v>
      </c>
      <c r="DT323" s="223" t="str">
        <f t="shared" ca="1" si="573"/>
        <v>-7,09204089561499-2,3428938462163i</v>
      </c>
      <c r="DU323" s="223" t="str">
        <f t="shared" ca="1" si="574"/>
        <v>-3,19341570867315-6,75191022980262i</v>
      </c>
      <c r="DV323" s="223" t="str">
        <f t="shared" ca="1" si="575"/>
        <v>2,68806168095398-6,96853786953192i</v>
      </c>
      <c r="DW323" s="223" t="str">
        <f t="shared" ca="1" si="576"/>
        <v>6,90047074021703-2,85826856735373i</v>
      </c>
      <c r="DX323" s="223" t="str">
        <f t="shared" ca="1" si="577"/>
        <v>6,82824702534906+3,02675373965665i</v>
      </c>
      <c r="DY323" s="223" t="str">
        <f t="shared" ca="1" si="578"/>
        <v>2,51623560670003+7,03240741220875i</v>
      </c>
      <c r="DZ323" s="223" t="str">
        <f t="shared" ca="1" si="579"/>
        <v>-3,3581540834874+6,67150633599868i</v>
      </c>
      <c r="EA323" s="223" t="str">
        <f t="shared" ca="1" si="580"/>
        <v>-7,14740239877808+2,16814081407438i</v>
      </c>
      <c r="EB323" s="223" t="str">
        <f t="shared" ca="1" si="581"/>
        <v>-6,49869340353002-3,6814643399915i</v>
      </c>
      <c r="EC323" s="223" t="str">
        <f t="shared" ca="1" si="582"/>
        <v>-1,81482278032094-7,2451786669303i</v>
      </c>
      <c r="ED323" s="223" t="str">
        <f t="shared" ca="1" si="583"/>
        <v>3,99590562644312-6,31022454943355i</v>
      </c>
      <c r="EE323" s="223" t="str">
        <f t="shared" ca="1" si="584"/>
        <v>7,32550066507142-1,4571326795292i</v>
      </c>
      <c r="EF323" s="223" t="str">
        <f t="shared" ca="1" si="585"/>
        <v>6,10655381168758+4,30072042623996i</v>
      </c>
      <c r="EG323" s="223" t="str">
        <f t="shared" ca="1" si="586"/>
        <v>1,09593221848356+7,38817489047217i</v>
      </c>
      <c r="EH323" s="223" t="str">
        <f t="shared" ca="1" si="587"/>
        <v>-4,59517441383139+5,88817185093837i</v>
      </c>
      <c r="EI323" s="223" t="str">
        <f t="shared" ca="1" si="588"/>
        <v>-7,43305035543415+0,73209156073127i</v>
      </c>
      <c r="EJ323" s="223" t="str">
        <f t="shared" ca="1" si="589"/>
        <v>-5,65560476845736-4,87855822377022i</v>
      </c>
      <c r="EK323" s="223" t="str">
        <f t="shared" ca="1" si="590"/>
        <v>-0,366487230284696-7,46001895103169i</v>
      </c>
      <c r="EL323" s="223" t="str">
        <f t="shared" ca="1" si="591"/>
        <v>5,15018915963741-5,40941283871615i</v>
      </c>
      <c r="EM323" s="223" t="str">
        <f t="shared" ca="1" si="592"/>
        <v>7,46901570755569-7,2467503639957E-13i</v>
      </c>
      <c r="EN323" s="223"/>
      <c r="EO323" s="223"/>
      <c r="EP323" s="223"/>
    </row>
    <row r="324" spans="1:146">
      <c r="A324" s="249">
        <f t="shared" si="461"/>
        <v>4.3749999999999926E-3</v>
      </c>
      <c r="B324" s="248">
        <v>224</v>
      </c>
      <c r="C324" s="247">
        <f t="shared" si="462"/>
        <v>44800</v>
      </c>
      <c r="N324" s="246">
        <f t="shared" ca="1" si="463"/>
        <v>2.5303113130771333</v>
      </c>
      <c r="O324" s="223">
        <f t="shared" ca="1" si="464"/>
        <v>-7.4696886869228667</v>
      </c>
      <c r="P324" s="223" t="str">
        <f t="shared" ca="1" si="465"/>
        <v>-5,28186752387561-5,28186752387559i</v>
      </c>
      <c r="Q324" s="223" t="str">
        <f t="shared" ca="1" si="466"/>
        <v>-1,82560639077184E-13-7,46968868692287i</v>
      </c>
      <c r="R324" s="223" t="str">
        <f t="shared" ca="1" si="467"/>
        <v>5,28186752387567-5,28186752387553i</v>
      </c>
      <c r="S324" s="223" t="str">
        <f t="shared" ca="1" si="468"/>
        <v>7,46968868692287-3,65121278154369E-13i</v>
      </c>
      <c r="T324" s="223" t="str">
        <f t="shared" ca="1" si="469"/>
        <v>5,28186752387565+5,28186752387555i</v>
      </c>
      <c r="U324" s="223" t="str">
        <f t="shared" ca="1" si="470"/>
        <v>-2,08641540239195E-13+7,46968868692287i</v>
      </c>
      <c r="V324" s="223" t="str">
        <f t="shared" ca="1" si="471"/>
        <v>-5,28186752387543+5,28186752387577i</v>
      </c>
      <c r="W324" s="223" t="str">
        <f t="shared" ca="1" si="472"/>
        <v>-7,46968868692287-6,58873989236292E-14i</v>
      </c>
      <c r="X324" s="223" t="str">
        <f t="shared" ca="1" si="473"/>
        <v>-5,28186752387538-5,28186752387582i</v>
      </c>
      <c r="Y324" s="223" t="str">
        <f t="shared" ca="1" si="474"/>
        <v>-1,29942072740762E-13-7,46968868692287i</v>
      </c>
      <c r="Z324" s="223" t="str">
        <f t="shared" ca="1" si="475"/>
        <v>5,28186752387572-5,28186752387547i</v>
      </c>
      <c r="AA324" s="223" t="str">
        <f t="shared" ca="1" si="476"/>
        <v>7,46968868692287-3,25771544405152E-13i</v>
      </c>
      <c r="AB324" s="223" t="str">
        <f t="shared" ca="1" si="477"/>
        <v>5,28186752387565+5,28186752387554i</v>
      </c>
      <c r="AC324" s="223" t="str">
        <f t="shared" ca="1" si="478"/>
        <v>-2,74528939162825E-13+7,46968868692287i</v>
      </c>
      <c r="AD324" s="223" t="str">
        <f t="shared" ca="1" si="479"/>
        <v>-5,28186752387544+5,28186752387575i</v>
      </c>
      <c r="AE324" s="223" t="str">
        <f t="shared" ca="1" si="480"/>
        <v>-7,46968868692287-1,31774797847258E-13i</v>
      </c>
      <c r="AF324" s="223" t="str">
        <f t="shared" ca="1" si="481"/>
        <v>-5,28186752387585-5,28186752387534i</v>
      </c>
      <c r="AG324" s="223" t="str">
        <f t="shared" ca="1" si="482"/>
        <v>-1,17130004165957E-13-7,46968868692287i</v>
      </c>
      <c r="AH324" s="223" t="str">
        <f t="shared" ca="1" si="483"/>
        <v>5,28186752387358-5,28186752387761i</v>
      </c>
      <c r="AI324" s="223" t="str">
        <f t="shared" ca="1" si="484"/>
        <v>7,46968868692287-1,7459933952486E-12i</v>
      </c>
      <c r="AJ324" s="223" t="str">
        <f t="shared" ca="1" si="485"/>
        <v>5,28186752387613+5,28186752387506i</v>
      </c>
      <c r="AK324" s="223" t="str">
        <f t="shared" ca="1" si="486"/>
        <v>-3,40416338086453E-13+7,46968868692287i</v>
      </c>
      <c r="AL324" s="223" t="str">
        <f t="shared" ca="1" si="487"/>
        <v>-5,28186752387653+5,28186752387466i</v>
      </c>
      <c r="AM324" s="223" t="str">
        <f t="shared" ca="1" si="488"/>
        <v>-7,46968868692287-2,32067541072386E-12i</v>
      </c>
      <c r="AN324" s="223" t="str">
        <f t="shared" ca="1" si="489"/>
        <v>-5,28186752387326-5,28186752387794i</v>
      </c>
      <c r="AO324" s="223" t="str">
        <f t="shared" ca="1" si="490"/>
        <v>-3,12961176547415E-12-7,46968868692287i</v>
      </c>
      <c r="AP324" s="223" t="str">
        <f t="shared" ca="1" si="491"/>
        <v>5,28186752387423-5,28186752387696i</v>
      </c>
      <c r="AQ324" s="223" t="str">
        <f t="shared" ca="1" si="492"/>
        <v>7,46968868692287-9,37051371441433E-13i</v>
      </c>
      <c r="AR324" s="223" t="str">
        <f t="shared" ca="1" si="493"/>
        <v>7,46968868692287-9,37051371441433E-13i</v>
      </c>
      <c r="AS324" s="223" t="str">
        <f t="shared" ca="1" si="494"/>
        <v>-1,04320770119598E-12+7,46968868692287i</v>
      </c>
      <c r="AT324" s="223" t="str">
        <f t="shared" ca="1" si="495"/>
        <v>-5,28186752387703+5,28186752387416i</v>
      </c>
      <c r="AU324" s="223" t="str">
        <f t="shared" ca="1" si="496"/>
        <v>-7,46968868692287-3,23576809522868E-12i</v>
      </c>
      <c r="AV324" s="223" t="str">
        <f t="shared" ca="1" si="497"/>
        <v>-5,28186752387786-5,28186752387333i</v>
      </c>
      <c r="AW324" s="223" t="str">
        <f t="shared" ca="1" si="498"/>
        <v>-2,21451908096933E-12-7,46968868692287i</v>
      </c>
      <c r="AX324" s="223" t="str">
        <f t="shared" ca="1" si="499"/>
        <v>5,28186752387473-5,28186752387646i</v>
      </c>
      <c r="AY324" s="223" t="str">
        <f t="shared" ca="1" si="500"/>
        <v>7,46968868692287-2,34260008331913E-13i</v>
      </c>
      <c r="AZ324" s="223" t="str">
        <f t="shared" ca="1" si="501"/>
        <v>5,28186752387506+5,28186752387613i</v>
      </c>
      <c r="BA324" s="223" t="str">
        <f t="shared" ca="1" si="502"/>
        <v>-1,95830038570079E-12+7,46968868692287i</v>
      </c>
      <c r="BB324" s="223" t="str">
        <f t="shared" ca="1" si="503"/>
        <v>-5,28186752387768+5,28186752387351i</v>
      </c>
      <c r="BC324" s="223" t="str">
        <f t="shared" ca="1" si="504"/>
        <v>-7,46968868692287+3,49198679049722E-12i</v>
      </c>
      <c r="BD324" s="223" t="str">
        <f t="shared" ca="1" si="505"/>
        <v>-5,28186752387736-5,28186752387383i</v>
      </c>
      <c r="BE324" s="223" t="str">
        <f t="shared" ca="1" si="506"/>
        <v>-1,5117277178598E-12-7,46968868692287i</v>
      </c>
      <c r="BF324" s="223" t="str">
        <f t="shared" ca="1" si="507"/>
        <v>5,28186752387523-5,28186752387597i</v>
      </c>
      <c r="BG324" s="223" t="str">
        <f t="shared" ca="1" si="508"/>
        <v>7,46968868692287+6,80832676172907E-13i</v>
      </c>
      <c r="BH324" s="223" t="str">
        <f t="shared" ca="1" si="509"/>
        <v>5,28186752387441+5,28186752387678i</v>
      </c>
      <c r="BI324" s="223" t="str">
        <f t="shared" ca="1" si="510"/>
        <v>-2,66109174881032E-12+7,46968868692287i</v>
      </c>
      <c r="BJ324" s="223" t="str">
        <f t="shared" ca="1" si="511"/>
        <v>-5,28186752387833+5,28186752387287i</v>
      </c>
      <c r="BK324" s="223" t="str">
        <f t="shared" ca="1" si="512"/>
        <v>-7,46968868692287+2,5768941059924E-12i</v>
      </c>
      <c r="BL324" s="223" t="str">
        <f t="shared" ca="1" si="513"/>
        <v>-5,28186752387687-5,28186752387432i</v>
      </c>
      <c r="BM324" s="223" t="str">
        <f t="shared" ca="1" si="514"/>
        <v>-5,96635033354982E-13-7,46968868692287i</v>
      </c>
      <c r="BN324" s="223" t="str">
        <f t="shared" ca="1" si="515"/>
        <v>5,28186752387573-5,28186752387547i</v>
      </c>
      <c r="BO324" s="223" t="str">
        <f t="shared" ca="1" si="516"/>
        <v>7,46968868692287+1,38362403928243E-12i</v>
      </c>
      <c r="BP324" s="223" t="str">
        <f t="shared" ca="1" si="517"/>
        <v>5,28186752387377+5,28186752387742i</v>
      </c>
      <c r="BQ324" s="223" t="str">
        <f t="shared" ca="1" si="518"/>
        <v>-3,36388311191984E-12+7,46968868692287i</v>
      </c>
      <c r="BR324" s="223" t="str">
        <f t="shared" ca="1" si="519"/>
        <v>-5,28186752387342+5,28186752387777i</v>
      </c>
      <c r="BS324" s="223" t="str">
        <f t="shared" ca="1" si="520"/>
        <v>-7,46968868692287+1,87410274288287E-12i</v>
      </c>
      <c r="BT324" s="223" t="str">
        <f t="shared" ca="1" si="521"/>
        <v>-5,28186752387637-5,28186752387482i</v>
      </c>
      <c r="BU324" s="223" t="str">
        <f t="shared" ca="1" si="522"/>
        <v>1,0615632975454E-13-7,46968868692287i</v>
      </c>
      <c r="BV324" s="223" t="str">
        <f t="shared" ca="1" si="523"/>
        <v>5,28186752387652-5,28186752387467i</v>
      </c>
      <c r="BW324" s="223" t="str">
        <f t="shared" ca="1" si="524"/>
        <v>7,46968868692287+2,08641540239195E-12i</v>
      </c>
      <c r="BX324" s="223" t="str">
        <f t="shared" ca="1" si="525"/>
        <v>5,28186752387327+5,28186752387792i</v>
      </c>
      <c r="BY324" s="223" t="str">
        <f t="shared" ca="1" si="526"/>
        <v>3,15157045241076E-12+7,46968868692287i</v>
      </c>
      <c r="BZ324" s="223" t="str">
        <f t="shared" ca="1" si="527"/>
        <v>-5,28186752387392+5,28186752387727i</v>
      </c>
      <c r="CA324" s="223" t="str">
        <f t="shared" ca="1" si="528"/>
        <v>-7,46968868692287+1,17131137977335E-12i</v>
      </c>
      <c r="CB324" s="223" t="str">
        <f t="shared" ca="1" si="529"/>
        <v>-5,28186752387558-5,28186752387562i</v>
      </c>
      <c r="CC324" s="223" t="str">
        <f t="shared" ca="1" si="530"/>
        <v>8,08947692864064E-13-7,46968868692287i</v>
      </c>
      <c r="CD324" s="223" t="str">
        <f t="shared" ca="1" si="531"/>
        <v>5,28186752387702-5,28186752387417i</v>
      </c>
      <c r="CE324" s="223" t="str">
        <f t="shared" ca="1" si="532"/>
        <v>7,46968868692287+2,78920676550147E-12i</v>
      </c>
      <c r="CF324" s="223" t="str">
        <f t="shared" ca="1" si="533"/>
        <v>5,28186752387818+5,28186752387302i</v>
      </c>
      <c r="CG324" s="223" t="str">
        <f t="shared" ca="1" si="534"/>
        <v>2,44877908930124E-12+7,46968868692287i</v>
      </c>
      <c r="CH324" s="223" t="str">
        <f t="shared" ca="1" si="535"/>
        <v>-5,28186752387472+5,28186752387647i</v>
      </c>
      <c r="CI324" s="223" t="str">
        <f t="shared" ca="1" si="536"/>
        <v>-7,46968868692287+4,68520016663826E-13i</v>
      </c>
      <c r="CJ324" s="223" t="str">
        <f t="shared" ca="1" si="537"/>
        <v>-5,28186752387508-5,28186752387612i</v>
      </c>
      <c r="CK324" s="223" t="str">
        <f t="shared" ca="1" si="538"/>
        <v>1,51173905597359E-12-7,46968868692287i</v>
      </c>
      <c r="CL324" s="223" t="str">
        <f t="shared" ca="1" si="539"/>
        <v>5,28186752387751-5,28186752387368i</v>
      </c>
      <c r="CM324" s="223" t="str">
        <f t="shared" ca="1" si="540"/>
        <v>7,46968868692287+3,91660077140159E-12i</v>
      </c>
      <c r="CN324" s="223" t="str">
        <f t="shared" ca="1" si="541"/>
        <v>5,28186752387738+5,28186752387382i</v>
      </c>
      <c r="CO324" s="223" t="str">
        <f t="shared" ca="1" si="542"/>
        <v>1,74598772619172E-12+7,46968868692287i</v>
      </c>
      <c r="CP324" s="223" t="str">
        <f t="shared" ca="1" si="543"/>
        <v>-5,28186752387521+5,28186752387598i</v>
      </c>
      <c r="CQ324" s="223" t="str">
        <f t="shared" ca="1" si="544"/>
        <v>-7,46968868692287-2,34271346445696E-13i</v>
      </c>
      <c r="CR324" s="223" t="str">
        <f t="shared" ca="1" si="545"/>
        <v>-5,28186752387458-5,28186752387662i</v>
      </c>
      <c r="CS324" s="223" t="str">
        <f t="shared" ca="1" si="546"/>
        <v>2,6391330618737E-12-7,46968868692287i</v>
      </c>
      <c r="CT324" s="223" t="str">
        <f t="shared" ca="1" si="547"/>
        <v>5,28186752387801-5,28186752387318i</v>
      </c>
      <c r="CU324" s="223" t="str">
        <f t="shared" ca="1" si="548"/>
        <v>7,46968868692287-3,02345543571961E-12i</v>
      </c>
      <c r="CV324" s="223" t="str">
        <f t="shared" ca="1" si="549"/>
        <v>5,28186752387689+5,28186752387431i</v>
      </c>
      <c r="CW324" s="223" t="str">
        <f t="shared" ca="1" si="550"/>
        <v>1,0431963630822E-12+7,46968868692287i</v>
      </c>
      <c r="CX324" s="223" t="str">
        <f t="shared" ca="1" si="551"/>
        <v>-5,28186752387571+5,28186752387548i</v>
      </c>
      <c r="CY324" s="223" t="str">
        <f t="shared" ca="1" si="552"/>
        <v>-7,46968868692287-1,36166535234582E-12i</v>
      </c>
      <c r="CZ324" s="223" t="str">
        <f t="shared" ca="1" si="553"/>
        <v>-5,28186752387408-5,28186752387711i</v>
      </c>
      <c r="DA324" s="223" t="str">
        <f t="shared" ca="1" si="554"/>
        <v>3,34192442498322E-12-7,46968868692287i</v>
      </c>
      <c r="DB324" s="223" t="str">
        <f t="shared" ca="1" si="555"/>
        <v>5,2818675238734-5,28186752387779i</v>
      </c>
      <c r="DC324" s="223" t="str">
        <f t="shared" ca="1" si="556"/>
        <v>7,46968868692287-2,32066407261008E-12i</v>
      </c>
      <c r="DD324" s="223" t="str">
        <f t="shared" ca="1" si="557"/>
        <v>5,28186752387639+5,28186752387481i</v>
      </c>
      <c r="DE324" s="223" t="str">
        <f t="shared" ca="1" si="558"/>
        <v>-8,41976428179247E-14+7,46968868692287i</v>
      </c>
      <c r="DF324" s="223" t="str">
        <f t="shared" ca="1" si="559"/>
        <v>-5,28186752387621+5,28186752387499i</v>
      </c>
      <c r="DG324" s="223" t="str">
        <f t="shared" ca="1" si="560"/>
        <v>-7,46968868692287-1,63985407266474E-12i</v>
      </c>
      <c r="DH324" s="223" t="str">
        <f t="shared" ca="1" si="561"/>
        <v>-5,28186752387329-5,28186752387791i</v>
      </c>
      <c r="DI324" s="223" t="str">
        <f t="shared" ca="1" si="562"/>
        <v>4,04471578809275E-12-7,46968868692287i</v>
      </c>
      <c r="DJ324" s="223" t="str">
        <f t="shared" ca="1" si="563"/>
        <v>5,28186752387361-5,28186752387759i</v>
      </c>
      <c r="DK324" s="223" t="str">
        <f t="shared" ca="1" si="564"/>
        <v>7,46968868692287-1,19327006670997E-12i</v>
      </c>
      <c r="DL324" s="223" t="str">
        <f t="shared" ca="1" si="565"/>
        <v>5,28186752387589+5,2818675238753i</v>
      </c>
      <c r="DM324" s="223" t="str">
        <f t="shared" ca="1" si="566"/>
        <v>-3,62386363136852E-13+7,46968868692287i</v>
      </c>
      <c r="DN324" s="223" t="str">
        <f t="shared" ca="1" si="567"/>
        <v>-5,281867523877+5,28186752387419i</v>
      </c>
      <c r="DO324" s="223" t="str">
        <f t="shared" ca="1" si="568"/>
        <v>-7,46968868692287-2,76724807856486E-12i</v>
      </c>
      <c r="DP324" s="223" t="str">
        <f t="shared" ca="1" si="569"/>
        <v>-5,28186752387309-5,2818675238781i</v>
      </c>
      <c r="DQ324" s="223" t="str">
        <f t="shared" ca="1" si="570"/>
        <v>-2,47073777623785E-12-7,46968868692287i</v>
      </c>
      <c r="DR324" s="223" t="str">
        <f t="shared" ca="1" si="571"/>
        <v>5,2818675238744-5,2818675238768i</v>
      </c>
      <c r="DS324" s="223" t="str">
        <f t="shared" ca="1" si="572"/>
        <v>7,46968868692287-9,1508134639104E-13i</v>
      </c>
      <c r="DT324" s="223" t="str">
        <f t="shared" ca="1" si="573"/>
        <v>5,28186752387509+5,2818675238761i</v>
      </c>
      <c r="DU324" s="223" t="str">
        <f t="shared" ca="1" si="574"/>
        <v>-1,48978036903697E-12+7,46968868692287i</v>
      </c>
      <c r="DV324" s="223" t="str">
        <f t="shared" ca="1" si="575"/>
        <v>-5,2818675238772+5,28186752387399i</v>
      </c>
      <c r="DW324" s="223" t="str">
        <f t="shared" ca="1" si="576"/>
        <v>-7,46968868692287-3,89464208446498E-12i</v>
      </c>
      <c r="DX324" s="223" t="str">
        <f t="shared" ca="1" si="577"/>
        <v>-5,2818675238777-5,28186752387349i</v>
      </c>
      <c r="DY324" s="223" t="str">
        <f t="shared" ca="1" si="578"/>
        <v>-2,19254905591893E-12-7,46968868692287i</v>
      </c>
      <c r="DZ324" s="223" t="str">
        <f t="shared" ca="1" si="579"/>
        <v>5,2818675238752-5,281867523876i</v>
      </c>
      <c r="EA324" s="223" t="str">
        <f t="shared" ca="1" si="580"/>
        <v>7,46968868692287+2,12312659509081E-13i</v>
      </c>
      <c r="EB324" s="223" t="str">
        <f t="shared" ca="1" si="581"/>
        <v>5,2818675238749+5,2818675238763i</v>
      </c>
      <c r="EC324" s="223" t="str">
        <f t="shared" ca="1" si="582"/>
        <v>-2,61717437493709E-12+7,46968868692287i</v>
      </c>
      <c r="ED324" s="223" t="str">
        <f t="shared" ca="1" si="583"/>
        <v>-5,281867523878+5,2818675238732i</v>
      </c>
      <c r="EE324" s="223" t="str">
        <f t="shared" ca="1" si="584"/>
        <v>-7,46968868692287-4,1728308047839E-12i</v>
      </c>
      <c r="EF324" s="223" t="str">
        <f t="shared" ca="1" si="585"/>
        <v>-5,2818675238769-5,28186752387429i</v>
      </c>
      <c r="EG324" s="223" t="str">
        <f t="shared" ca="1" si="586"/>
        <v>-1,06515505001881E-12-7,46968868692287i</v>
      </c>
      <c r="EH324" s="223" t="str">
        <f t="shared" ca="1" si="587"/>
        <v>5,28186752387539-5,2818675238758i</v>
      </c>
      <c r="EI324" s="223" t="str">
        <f t="shared" ca="1" si="588"/>
        <v>7,46968868692287+1,3397066654092E-12i</v>
      </c>
      <c r="EJ324" s="223" t="str">
        <f t="shared" ca="1" si="589"/>
        <v>5,2818675238741+5,28186752387709i</v>
      </c>
      <c r="EK324" s="223" t="str">
        <f t="shared" ca="1" si="590"/>
        <v>-2,89536309525602E-12+7,46968868692287i</v>
      </c>
      <c r="EL324" s="223" t="str">
        <f t="shared" ca="1" si="591"/>
        <v>-5,28186752387339+5,2818675238778i</v>
      </c>
      <c r="EM324" s="223" t="str">
        <f t="shared" ca="1" si="592"/>
        <v>-7,46968868692287+2,3426227595467E-12i</v>
      </c>
      <c r="EN324" s="223"/>
      <c r="EO324" s="223"/>
      <c r="EP324" s="223"/>
    </row>
    <row r="325" spans="1:146">
      <c r="A325" s="249">
        <f t="shared" si="461"/>
        <v>4.3945312499999922E-3</v>
      </c>
      <c r="B325" s="248">
        <v>225</v>
      </c>
      <c r="C325" s="247">
        <f t="shared" si="462"/>
        <v>45000</v>
      </c>
      <c r="N325" s="246">
        <f t="shared" ca="1" si="463"/>
        <v>2.5296854915788973</v>
      </c>
      <c r="O325" s="223">
        <f t="shared" ca="1" si="464"/>
        <v>-7.4703145084211027</v>
      </c>
      <c r="P325" s="223" t="str">
        <f t="shared" ca="1" si="465"/>
        <v>-5,41035349145401-5,1510847354939i</v>
      </c>
      <c r="Q325" s="223" t="str">
        <f t="shared" ca="1" si="466"/>
        <v>-0,366550959422469-7,46131618743458i</v>
      </c>
      <c r="R325" s="223" t="str">
        <f t="shared" ca="1" si="467"/>
        <v>4,87940656522439-5,65658823196208i</v>
      </c>
      <c r="S325" s="223" t="str">
        <f t="shared" ca="1" si="468"/>
        <v>7,43434290221843-0,732218865477617i</v>
      </c>
      <c r="T325" s="223" t="str">
        <f t="shared" ca="1" si="469"/>
        <v>5,88919575596079+4,5959734771537i</v>
      </c>
      <c r="U325" s="223" t="str">
        <f t="shared" ca="1" si="470"/>
        <v>1,09612279215178+7,38945963377919i</v>
      </c>
      <c r="V325" s="223" t="str">
        <f t="shared" ca="1" si="471"/>
        <v>-4,30146828641619+6,10761569155121i</v>
      </c>
      <c r="W325" s="223" t="str">
        <f t="shared" ca="1" si="472"/>
        <v>-7,32677450984206+1,45738606300987i</v>
      </c>
      <c r="X325" s="223" t="str">
        <f t="shared" ca="1" si="473"/>
        <v>-6,31132184597628-3,99660048181319i</v>
      </c>
      <c r="Y325" s="223" t="str">
        <f t="shared" ca="1" si="474"/>
        <v>-1,81513836319023-7,24643854436108i</v>
      </c>
      <c r="Z325" s="223" t="str">
        <f t="shared" ca="1" si="475"/>
        <v>3,68210451658865-6,49982347326789i</v>
      </c>
      <c r="AA325" s="223" t="str">
        <f t="shared" ca="1" si="476"/>
        <v>7,14864527371367-2,16851783606637i</v>
      </c>
      <c r="AB325" s="223" t="str">
        <f t="shared" ca="1" si="477"/>
        <v>6,67266645649512+3,3587380390694i</v>
      </c>
      <c r="AC325" s="223" t="str">
        <f t="shared" ca="1" si="478"/>
        <v>2,51667315953565+7,03363029045454i</v>
      </c>
      <c r="AD325" s="223" t="str">
        <f t="shared" ca="1" si="479"/>
        <v>-3,02728006742332+6,8294344017721i</v>
      </c>
      <c r="AE325" s="223" t="str">
        <f t="shared" ca="1" si="480"/>
        <v>-6,90167067575247+2,85876559692909i</v>
      </c>
      <c r="AF325" s="223" t="str">
        <f t="shared" ca="1" si="481"/>
        <v>-6,9697496413877-2,68852911293571i</v>
      </c>
      <c r="AG325" s="223" t="str">
        <f t="shared" ca="1" si="482"/>
        <v>-3,19397101760123-6,75308433187756i</v>
      </c>
      <c r="AH325" s="223" t="str">
        <f t="shared" ca="1" si="483"/>
        <v>2,34330125632759-7,09327414363919i</v>
      </c>
      <c r="AI325" s="223" t="str">
        <f t="shared" ca="1" si="484"/>
        <v>6,5882292163472-3,5214818823325i</v>
      </c>
      <c r="AJ325" s="223" t="str">
        <f t="shared" ca="1" si="485"/>
        <v>7,19971032717975+1,99242818174911i</v>
      </c>
      <c r="AK325" s="223" t="str">
        <f t="shared" ca="1" si="486"/>
        <v>3,84050918876707+6,40750247957209i</v>
      </c>
      <c r="AL325" s="223" t="str">
        <f t="shared" ca="1" si="487"/>
        <v>-1,63675517315758+7,28880177792405i</v>
      </c>
      <c r="AM325" s="223" t="str">
        <f t="shared" ca="1" si="488"/>
        <v>-6,21133950809659+4,1502843721708i</v>
      </c>
      <c r="AN325" s="223" t="str">
        <f t="shared" ca="1" si="489"/>
        <v>-7,36033386676142-1,27713907799102i</v>
      </c>
      <c r="AO325" s="223" t="str">
        <f t="shared" ca="1" si="490"/>
        <v>-4,45006115700603-6,00021287569307i</v>
      </c>
      <c r="AP325" s="223" t="str">
        <f t="shared" ca="1" si="491"/>
        <v>0,914446242928851-7,41413426662345i</v>
      </c>
      <c r="AQ325" s="223" t="str">
        <f t="shared" ca="1" si="492"/>
        <v>5,77463120491508-4,73911735473472i</v>
      </c>
      <c r="AR325" s="223" t="str">
        <f t="shared" ca="1" si="493"/>
        <v>5,77463120491508-4,73911735473472i</v>
      </c>
      <c r="AS325" s="223" t="str">
        <f t="shared" ca="1" si="494"/>
        <v>5,01675660365235+5,53513794177141i</v>
      </c>
      <c r="AT325" s="223" t="str">
        <f t="shared" ca="1" si="495"/>
        <v>-0,18333069548585+7,46806458935777i</v>
      </c>
      <c r="AU325" s="223" t="str">
        <f t="shared" ca="1" si="496"/>
        <v>-5,28231004650011+5,28231004650151i</v>
      </c>
      <c r="AV325" s="223" t="str">
        <f t="shared" ca="1" si="497"/>
        <v>-7,46806458935773+0,183330695487829i</v>
      </c>
      <c r="AW325" s="223" t="str">
        <f t="shared" ca="1" si="498"/>
        <v>-5,53513794177273-5,01675660365088i</v>
      </c>
      <c r="AX325" s="223" t="str">
        <f t="shared" ca="1" si="499"/>
        <v>-0,549550426765839-7,45007336763661i</v>
      </c>
      <c r="AY325" s="223" t="str">
        <f t="shared" ca="1" si="500"/>
        <v>4,73911735473319-5,77463120491634i</v>
      </c>
      <c r="AZ325" s="223" t="str">
        <f t="shared" ca="1" si="501"/>
        <v>7,41413426662415-0,914446242923226i</v>
      </c>
      <c r="BA325" s="223" t="str">
        <f t="shared" ca="1" si="502"/>
        <v>6,00021287569425+4,45006115700444i</v>
      </c>
      <c r="BB325" s="223" t="str">
        <f t="shared" ca="1" si="503"/>
        <v>1,27713907799297+7,36033386676107i</v>
      </c>
      <c r="BC325" s="223" t="str">
        <f t="shared" ca="1" si="504"/>
        <v>-4,15028437217533+6,21133950809357i</v>
      </c>
      <c r="BD325" s="223" t="str">
        <f t="shared" ca="1" si="505"/>
        <v>-7,28880177792364+1,63675517315941i</v>
      </c>
      <c r="BE325" s="223" t="str">
        <f t="shared" ca="1" si="506"/>
        <v>-6,40750247957311-3,84050918876538i</v>
      </c>
      <c r="BF325" s="223" t="str">
        <f t="shared" ca="1" si="507"/>
        <v>-1,99242818174386-7,1997103271812i</v>
      </c>
      <c r="BG325" s="223" t="str">
        <f t="shared" ca="1" si="508"/>
        <v>3,52148188233085-6,58822921634808i</v>
      </c>
      <c r="BH325" s="223" t="str">
        <f t="shared" ca="1" si="509"/>
        <v>7,09327414363854-2,34330125632957i</v>
      </c>
      <c r="BI325" s="223" t="str">
        <f t="shared" ca="1" si="510"/>
        <v>6,75308433187682+3,19397101760279i</v>
      </c>
      <c r="BJ325" s="223" t="str">
        <f t="shared" ca="1" si="511"/>
        <v>2,68852911293241+6,96974964138897i</v>
      </c>
      <c r="BK325" s="223" t="str">
        <f t="shared" ca="1" si="512"/>
        <v>-2,85876559692804+6,9016706757529i</v>
      </c>
      <c r="BL325" s="223" t="str">
        <f t="shared" ca="1" si="513"/>
        <v>-6,82943440177259+3,02728006742222i</v>
      </c>
      <c r="BM325" s="223" t="str">
        <f t="shared" ca="1" si="514"/>
        <v>-7,03363029045339-2,51667315953889i</v>
      </c>
      <c r="BN325" s="223" t="str">
        <f t="shared" ca="1" si="515"/>
        <v>-3,35873803907107-6,67266645649427i</v>
      </c>
      <c r="BO325" s="223" t="str">
        <f t="shared" ca="1" si="516"/>
        <v>2,16851783606671-7,14864527371357i</v>
      </c>
      <c r="BP325" s="223" t="str">
        <f t="shared" ca="1" si="517"/>
        <v>6,49982347326922-3,68210451658631i</v>
      </c>
      <c r="BQ325" s="223" t="str">
        <f t="shared" ca="1" si="518"/>
        <v>7,24643854436173+1,81513836318763i</v>
      </c>
      <c r="BR325" s="223" t="str">
        <f t="shared" ca="1" si="519"/>
        <v>3,99660048181352+6,31132184597607i</v>
      </c>
      <c r="BS325" s="223" t="str">
        <f t="shared" ca="1" si="520"/>
        <v>-1,45738606301173+7,32677450984169i</v>
      </c>
      <c r="BT325" s="223" t="str">
        <f t="shared" ca="1" si="521"/>
        <v>-6,10761569154922+4,30146828641902i</v>
      </c>
      <c r="BU325" s="223" t="str">
        <f t="shared" ca="1" si="522"/>
        <v>-7,38945963377937-1,09612279215061i</v>
      </c>
      <c r="BV325" s="223" t="str">
        <f t="shared" ca="1" si="523"/>
        <v>-4,59597347715222-5,88919575596194i</v>
      </c>
      <c r="BW325" s="223" t="str">
        <f t="shared" ca="1" si="524"/>
        <v>0,732218865481748-7,43434290221802i</v>
      </c>
      <c r="BX325" s="223" t="str">
        <f t="shared" ca="1" si="525"/>
        <v>5,65658823196129-4,87940656522531i</v>
      </c>
      <c r="BY325" s="223" t="str">
        <f t="shared" ca="1" si="526"/>
        <v>7,46131618743453+0,366550959423552i</v>
      </c>
      <c r="BZ325" s="223" t="str">
        <f t="shared" ca="1" si="527"/>
        <v>5,1510847354915+5,41035349145629i</v>
      </c>
      <c r="CA325" s="223" t="str">
        <f t="shared" ca="1" si="528"/>
        <v>1,98041850218842E-12+7,4703145084211i</v>
      </c>
      <c r="CB325" s="223" t="str">
        <f t="shared" ca="1" si="529"/>
        <v>-5,15108473549417+5,41035349145375i</v>
      </c>
      <c r="CC325" s="223" t="str">
        <f t="shared" ca="1" si="530"/>
        <v>-7,4613161874347+0,366550959419874i</v>
      </c>
      <c r="CD325" s="223" t="str">
        <f t="shared" ca="1" si="531"/>
        <v>-5,65658823196388-4,87940656522231i</v>
      </c>
      <c r="CE325" s="223" t="str">
        <f t="shared" ca="1" si="532"/>
        <v>-0,732218865478083-7,43434290221838i</v>
      </c>
      <c r="CF325" s="223" t="str">
        <f t="shared" ca="1" si="533"/>
        <v>4,59597347715513-5,88919575595967i</v>
      </c>
      <c r="CG325" s="223" t="str">
        <f t="shared" ca="1" si="534"/>
        <v>7,38945963377879-1,09612279215453i</v>
      </c>
      <c r="CH325" s="223" t="str">
        <f t="shared" ca="1" si="535"/>
        <v>6,1076156915515+4,30146828641579i</v>
      </c>
      <c r="CI325" s="223" t="str">
        <f t="shared" ca="1" si="536"/>
        <v>1,45738606300812+7,32677450984241i</v>
      </c>
      <c r="CJ325" s="223" t="str">
        <f t="shared" ca="1" si="537"/>
        <v>-3,99660048181017+6,31132184597819i</v>
      </c>
      <c r="CK325" s="223" t="str">
        <f t="shared" ca="1" si="538"/>
        <v>-7,24643854436076+1,81513836319148i</v>
      </c>
      <c r="CL325" s="223" t="str">
        <f t="shared" ca="1" si="539"/>
        <v>-6,4998234732674-3,68210451658952i</v>
      </c>
      <c r="CM325" s="223" t="str">
        <f t="shared" ca="1" si="540"/>
        <v>-2,16851783606319-7,14864527371464i</v>
      </c>
      <c r="CN325" s="223" t="str">
        <f t="shared" ca="1" si="541"/>
        <v>3,35873803906754-6,67266645649605i</v>
      </c>
      <c r="CO325" s="223" t="str">
        <f t="shared" ca="1" si="542"/>
        <v>7,03363029045463-2,51667315953542i</v>
      </c>
      <c r="CP325" s="223" t="str">
        <f t="shared" ca="1" si="543"/>
        <v>6,8294344017711+3,02728006742559i</v>
      </c>
      <c r="CQ325" s="223" t="str">
        <f t="shared" ca="1" si="544"/>
        <v>2,8587655969317+6,90167067575139i</v>
      </c>
      <c r="CR325" s="223" t="str">
        <f t="shared" ca="1" si="545"/>
        <v>-2,68852911293585+6,96974964138764i</v>
      </c>
      <c r="CS325" s="223" t="str">
        <f t="shared" ca="1" si="546"/>
        <v>-6,7530843318783+3,19397101759966i</v>
      </c>
      <c r="CT325" s="223" t="str">
        <f t="shared" ca="1" si="547"/>
        <v>-7,09327414363985-2,34330125632561i</v>
      </c>
      <c r="CU325" s="223" t="str">
        <f t="shared" ca="1" si="548"/>
        <v>-3,52148188233434-6,58822921634621i</v>
      </c>
      <c r="CV325" s="223" t="str">
        <f t="shared" ca="1" si="549"/>
        <v>1,99242818174721-7,19971032718028i</v>
      </c>
      <c r="CW325" s="223" t="str">
        <f t="shared" ca="1" si="550"/>
        <v>6,40750247957096-3,84050918876896i</v>
      </c>
      <c r="CX325" s="223" t="str">
        <f t="shared" ca="1" si="551"/>
        <v>7,2888017779245+1,63675517315554i</v>
      </c>
      <c r="CY325" s="223" t="str">
        <f t="shared" ca="1" si="552"/>
        <v>4,15028437217245+6,21133950809549i</v>
      </c>
      <c r="CZ325" s="223" t="str">
        <f t="shared" ca="1" si="553"/>
        <v>-1,27713907799639+7,36033386676048i</v>
      </c>
      <c r="DA325" s="223" t="str">
        <f t="shared" ca="1" si="554"/>
        <v>-6,00021287569177+4,4500611570078i</v>
      </c>
      <c r="DB325" s="223" t="str">
        <f t="shared" ca="1" si="555"/>
        <v>-7,41413426662372-0,914446242926678i</v>
      </c>
      <c r="DC325" s="223" t="str">
        <f t="shared" ca="1" si="556"/>
        <v>-4,7391173547305-5,77463120491854i</v>
      </c>
      <c r="DD325" s="223" t="str">
        <f t="shared" ca="1" si="557"/>
        <v>0,549550426761677-7,45007336763692i</v>
      </c>
      <c r="DE325" s="223" t="str">
        <f t="shared" ca="1" si="558"/>
        <v>5,53513794177022-5,01675660365366i</v>
      </c>
      <c r="DF325" s="223" t="str">
        <f t="shared" ca="1" si="559"/>
        <v>7,46806458935764+0,183330695491298i</v>
      </c>
      <c r="DG325" s="223" t="str">
        <f t="shared" ca="1" si="560"/>
        <v>5,28231004650277+5,28231004649886i</v>
      </c>
      <c r="DH325" s="223" t="str">
        <f t="shared" ca="1" si="561"/>
        <v>0,183330695490021+7,46806458935767i</v>
      </c>
      <c r="DI325" s="223" t="str">
        <f t="shared" ca="1" si="562"/>
        <v>-5,01675660365523+5,53513794176879i</v>
      </c>
      <c r="DJ325" s="223" t="str">
        <f t="shared" ca="1" si="563"/>
        <v>-7,45007336763645+0,549550426768026i</v>
      </c>
      <c r="DK325" s="223" t="str">
        <f t="shared" ca="1" si="564"/>
        <v>-5,77463120491746-4,73911735473182i</v>
      </c>
      <c r="DL325" s="223" t="str">
        <f t="shared" ca="1" si="565"/>
        <v>-0,914446242925408-7,41413426662388i</v>
      </c>
      <c r="DM325" s="223" t="str">
        <f t="shared" ca="1" si="566"/>
        <v>4,45006115700916-6,00021287569076i</v>
      </c>
      <c r="DN325" s="223" t="str">
        <f t="shared" ca="1" si="567"/>
        <v>7,3603338667607-1,27713907799514i</v>
      </c>
      <c r="DO325" s="223" t="str">
        <f t="shared" ca="1" si="568"/>
        <v>6,21133950809455+4,15028437217386i</v>
      </c>
      <c r="DP325" s="223" t="str">
        <f t="shared" ca="1" si="569"/>
        <v>1,6367551731543+7,28880177792478i</v>
      </c>
      <c r="DQ325" s="223" t="str">
        <f t="shared" ca="1" si="570"/>
        <v>-3,84050918876386+6,40750247957402i</v>
      </c>
      <c r="DR325" s="223" t="str">
        <f t="shared" ca="1" si="571"/>
        <v>-7,19971032718062+1,99242818174598i</v>
      </c>
      <c r="DS325" s="223" t="str">
        <f t="shared" ca="1" si="572"/>
        <v>-6,58822921634541-3,52148188233584i</v>
      </c>
      <c r="DT325" s="223" t="str">
        <f t="shared" ca="1" si="573"/>
        <v>-2,34330125633165-7,09327414363786i</v>
      </c>
      <c r="DU325" s="223" t="str">
        <f t="shared" ca="1" si="574"/>
        <v>3,1939710176012-6,75308433187757i</v>
      </c>
      <c r="DV325" s="223" t="str">
        <f t="shared" ca="1" si="575"/>
        <v>6,96974964138811-2,68852911293466i</v>
      </c>
      <c r="DW325" s="223" t="str">
        <f t="shared" ca="1" si="576"/>
        <v>6,90167067575366+2,85876559692621i</v>
      </c>
      <c r="DX325" s="223" t="str">
        <f t="shared" ca="1" si="577"/>
        <v>3,02728006742442+6,82943440177162i</v>
      </c>
      <c r="DY325" s="223" t="str">
        <f t="shared" ca="1" si="578"/>
        <v>-2,51667315953702+7,03363029045405i</v>
      </c>
      <c r="DZ325" s="223" t="str">
        <f t="shared" ca="1" si="579"/>
        <v>-6,67266645649663+3,35873803906639i</v>
      </c>
      <c r="EA325" s="223" t="str">
        <f t="shared" ca="1" si="580"/>
        <v>-7,14864527371414-2,16851783606482i</v>
      </c>
      <c r="EB325" s="223" t="str">
        <f t="shared" ca="1" si="581"/>
        <v>-3,68210451658841-6,49982347326803i</v>
      </c>
      <c r="EC325" s="223" t="str">
        <f t="shared" ca="1" si="582"/>
        <v>1,81513836319313-7,24643854436035i</v>
      </c>
      <c r="ED325" s="223" t="str">
        <f t="shared" ca="1" si="583"/>
        <v>6,31132184597478-3,99660048181555i</v>
      </c>
      <c r="EE325" s="223" t="str">
        <f t="shared" ca="1" si="584"/>
        <v>7,32677450984208+1,45738606300978i</v>
      </c>
      <c r="EF325" s="223" t="str">
        <f t="shared" ca="1" si="585"/>
        <v>4,30146828641474+6,10761569155224i</v>
      </c>
      <c r="EG325" s="223" t="str">
        <f t="shared" ca="1" si="586"/>
        <v>-1,09612279214865+7,38945963377967i</v>
      </c>
      <c r="EH325" s="223" t="str">
        <f t="shared" ca="1" si="587"/>
        <v>-5,88919575596046+4,59597347715412i</v>
      </c>
      <c r="EI325" s="223" t="str">
        <f t="shared" ca="1" si="588"/>
        <v>-7,43434290221822-0,732218865479777i</v>
      </c>
      <c r="EJ325" s="223" t="str">
        <f t="shared" ca="1" si="589"/>
        <v>-4,87940656522134-5,65658823196471i</v>
      </c>
      <c r="EK325" s="223" t="str">
        <f t="shared" ca="1" si="590"/>
        <v>0,366550959421574-7,46131618743462i</v>
      </c>
      <c r="EL325" s="223" t="str">
        <f t="shared" ca="1" si="591"/>
        <v>5,41035349145463-5,15108473549324i</v>
      </c>
      <c r="EM325" s="223" t="str">
        <f t="shared" ca="1" si="592"/>
        <v>7,4703145084211+3,6826508948579E-12i</v>
      </c>
      <c r="EN325" s="223"/>
      <c r="EO325" s="223"/>
      <c r="EP325" s="223"/>
    </row>
    <row r="326" spans="1:146">
      <c r="A326" s="249">
        <f t="shared" si="461"/>
        <v>4.4140624999999918E-3</v>
      </c>
      <c r="B326" s="248">
        <v>226</v>
      </c>
      <c r="C326" s="247">
        <f t="shared" si="462"/>
        <v>45200</v>
      </c>
      <c r="N326" s="246">
        <f t="shared" ca="1" si="463"/>
        <v>2.529102828595831</v>
      </c>
      <c r="O326" s="223">
        <f t="shared" ca="1" si="464"/>
        <v>-7.470897171404169</v>
      </c>
      <c r="P326" s="223" t="str">
        <f t="shared" ca="1" si="465"/>
        <v>-5,53556966656311-5,01714789619772i</v>
      </c>
      <c r="Q326" s="223" t="str">
        <f t="shared" ca="1" si="466"/>
        <v>-0,732275976437551-7,43492275951992i</v>
      </c>
      <c r="R326" s="223" t="str">
        <f t="shared" ca="1" si="467"/>
        <v>4,45040824894018-6,00068087498911i</v>
      </c>
      <c r="S326" s="223" t="str">
        <f t="shared" ca="1" si="468"/>
        <v>7,32734597711937-1,45749973491851i</v>
      </c>
      <c r="T326" s="223" t="str">
        <f t="shared" ca="1" si="469"/>
        <v>6,40800224628348+3,84080873740423i</v>
      </c>
      <c r="U326" s="223" t="str">
        <f t="shared" ca="1" si="470"/>
        <v>2,16868697420251+7,14920284742426i</v>
      </c>
      <c r="V326" s="223" t="str">
        <f t="shared" ca="1" si="471"/>
        <v>-3,1942201381281+6,75361105297542i</v>
      </c>
      <c r="W326" s="223" t="str">
        <f t="shared" ca="1" si="472"/>
        <v>-6,90220898615687+2,85898857239937i</v>
      </c>
      <c r="X326" s="223" t="str">
        <f t="shared" ca="1" si="473"/>
        <v>-7,03417889332818-2,51686945278277i</v>
      </c>
      <c r="Y326" s="223" t="str">
        <f t="shared" ca="1" si="474"/>
        <v>-3,52175654776258-6,58874307922127i</v>
      </c>
      <c r="Z326" s="223" t="str">
        <f t="shared" ca="1" si="475"/>
        <v>1,81527993874632-7,24700374566482i</v>
      </c>
      <c r="AA326" s="223" t="str">
        <f t="shared" ca="1" si="476"/>
        <v>6,21182397465981-4,15060808238219i</v>
      </c>
      <c r="AB326" s="223" t="str">
        <f t="shared" ca="1" si="477"/>
        <v>7,39003599031531+1,09620828656751i</v>
      </c>
      <c r="AC326" s="223" t="str">
        <f t="shared" ca="1" si="478"/>
        <v>4,73948699221594+5,77508160949356i</v>
      </c>
      <c r="AD326" s="223" t="str">
        <f t="shared" ca="1" si="479"/>
        <v>-0,366579549339925+7,46189814857457i</v>
      </c>
      <c r="AE326" s="223" t="str">
        <f t="shared" ca="1" si="480"/>
        <v>-5,28272205144709+5,28272205144747i</v>
      </c>
      <c r="AF326" s="223" t="str">
        <f t="shared" ca="1" si="481"/>
        <v>-7,46189814857457+0,366579549339834i</v>
      </c>
      <c r="AG326" s="223" t="str">
        <f t="shared" ca="1" si="482"/>
        <v>-5,77508160949344-4,73948699221609i</v>
      </c>
      <c r="AH326" s="223" t="str">
        <f t="shared" ca="1" si="483"/>
        <v>-1,09620828656669-7,39003599031543i</v>
      </c>
      <c r="AI326" s="223" t="str">
        <f t="shared" ca="1" si="484"/>
        <v>4,15060808237988-6,21182397466136i</v>
      </c>
      <c r="AJ326" s="223" t="str">
        <f t="shared" ca="1" si="485"/>
        <v>7,24700374566484-1,81527993874623i</v>
      </c>
      <c r="AK326" s="223" t="str">
        <f t="shared" ca="1" si="486"/>
        <v>6,58874307922296+3,52175654775943i</v>
      </c>
      <c r="AL326" s="223" t="str">
        <f t="shared" ca="1" si="487"/>
        <v>2,51686945278258+7,03417889332825i</v>
      </c>
      <c r="AM326" s="223" t="str">
        <f t="shared" ca="1" si="488"/>
        <v>-2,85898857240303+6,90220898615535i</v>
      </c>
      <c r="AN326" s="223" t="str">
        <f t="shared" ca="1" si="489"/>
        <v>-6,7536110529755+3,19422013812792i</v>
      </c>
      <c r="AO326" s="223" t="str">
        <f t="shared" ca="1" si="490"/>
        <v>-7,14920284742336-2,16868697420549i</v>
      </c>
      <c r="AP326" s="223" t="str">
        <f t="shared" ca="1" si="491"/>
        <v>-3,8408087374048-6,40800224628313i</v>
      </c>
      <c r="AQ326" s="223" t="str">
        <f t="shared" ca="1" si="492"/>
        <v>1,45749973492164-7,32734597711874i</v>
      </c>
      <c r="AR326" s="223" t="str">
        <f t="shared" ca="1" si="493"/>
        <v>1,45749973492164-7,32734597711874i</v>
      </c>
      <c r="AS326" s="223" t="str">
        <f t="shared" ca="1" si="494"/>
        <v>7,43492275951969+0,732275976439874i</v>
      </c>
      <c r="AT326" s="223" t="str">
        <f t="shared" ca="1" si="495"/>
        <v>5,01714789619868+5,53556966656224i</v>
      </c>
      <c r="AU326" s="223" t="str">
        <f t="shared" ca="1" si="496"/>
        <v>-2,42721950576523E-12+7,47089717140417i</v>
      </c>
      <c r="AV326" s="223" t="str">
        <f t="shared" ca="1" si="497"/>
        <v>-5,01714789619661+5,53556966656411i</v>
      </c>
      <c r="AW326" s="223" t="str">
        <f t="shared" ca="1" si="498"/>
        <v>-7,43492275952014+0,732275976435255i</v>
      </c>
      <c r="AX326" s="223" t="str">
        <f t="shared" ca="1" si="499"/>
        <v>-6,00068087499043-4,45040824893839i</v>
      </c>
      <c r="AY326" s="223" t="str">
        <f t="shared" ca="1" si="500"/>
        <v>-1,45749973491688-7,32734597711969i</v>
      </c>
      <c r="AZ326" s="223" t="str">
        <f t="shared" ca="1" si="501"/>
        <v>3,84080873740241-6,40800224628457i</v>
      </c>
      <c r="BA326" s="223" t="str">
        <f t="shared" ca="1" si="502"/>
        <v>7,1492028474247-2,16868697420105i</v>
      </c>
      <c r="BB326" s="223" t="str">
        <f t="shared" ca="1" si="503"/>
        <v>6,7536110529766+3,19422013812559i</v>
      </c>
      <c r="BC326" s="223" t="str">
        <f t="shared" ca="1" si="504"/>
        <v>2,85898857239855+6,90220898615721i</v>
      </c>
      <c r="BD326" s="223" t="str">
        <f t="shared" ca="1" si="505"/>
        <v>-2,51686945278006+7,03417889332916i</v>
      </c>
      <c r="BE326" s="223" t="str">
        <f t="shared" ca="1" si="506"/>
        <v>-6,58874307922164+3,52175654776189i</v>
      </c>
      <c r="BF326" s="223" t="str">
        <f t="shared" ca="1" si="507"/>
        <v>-7,24700374566549-1,81527993874363i</v>
      </c>
      <c r="BG326" s="223" t="str">
        <f t="shared" ca="1" si="508"/>
        <v>-4,15060808238211-6,21182397465987i</v>
      </c>
      <c r="BH326" s="223" t="str">
        <f t="shared" ca="1" si="509"/>
        <v>1,09620828656393-7,39003599031584i</v>
      </c>
      <c r="BI326" s="223" t="str">
        <f t="shared" ca="1" si="510"/>
        <v>5,77508160949368-4,73948699221579i</v>
      </c>
      <c r="BJ326" s="223" t="str">
        <f t="shared" ca="1" si="511"/>
        <v>7,46189814857438+0,366579549343623i</v>
      </c>
      <c r="BK326" s="223" t="str">
        <f t="shared" ca="1" si="512"/>
        <v>5,28272205144741+5,28272205144715i</v>
      </c>
      <c r="BL326" s="223" t="str">
        <f t="shared" ca="1" si="513"/>
        <v>0,366579549336773+7,46189814857472i</v>
      </c>
      <c r="BM326" s="223" t="str">
        <f t="shared" ca="1" si="514"/>
        <v>-4,73948699221567+5,77508160949378i</v>
      </c>
      <c r="BN326" s="223" t="str">
        <f t="shared" ca="1" si="515"/>
        <v>-7,39003599031579+1,09620828656429i</v>
      </c>
      <c r="BO326" s="223" t="str">
        <f t="shared" ca="1" si="516"/>
        <v>-6,21182397465995-4,15060808238198i</v>
      </c>
      <c r="BP326" s="223" t="str">
        <f t="shared" ca="1" si="517"/>
        <v>-1,81527993874378-7,24700374566546i</v>
      </c>
      <c r="BQ326" s="223" t="str">
        <f t="shared" ca="1" si="518"/>
        <v>3,52175654776138-6,58874307922191i</v>
      </c>
      <c r="BR326" s="223" t="str">
        <f t="shared" ca="1" si="519"/>
        <v>7,03417889332911-2,5168694527802i</v>
      </c>
      <c r="BS326" s="223" t="str">
        <f t="shared" ca="1" si="520"/>
        <v>6,90220898615735+2,85898857239821i</v>
      </c>
      <c r="BT326" s="223" t="str">
        <f t="shared" ca="1" si="521"/>
        <v>3,19422013812592+6,75361105297645i</v>
      </c>
      <c r="BU326" s="223" t="str">
        <f t="shared" ca="1" si="522"/>
        <v>-2,1686869742007+7,14920284742481i</v>
      </c>
      <c r="BV326" s="223" t="str">
        <f t="shared" ca="1" si="523"/>
        <v>-6,40800224628439+3,84080873740272i</v>
      </c>
      <c r="BW326" s="223" t="str">
        <f t="shared" ca="1" si="524"/>
        <v>-7,32734597711972-1,45749973491674i</v>
      </c>
      <c r="BX326" s="223" t="str">
        <f t="shared" ca="1" si="525"/>
        <v>-4,45040824893869-6,00068087499022i</v>
      </c>
      <c r="BY326" s="223" t="str">
        <f t="shared" ca="1" si="526"/>
        <v>0,732275976434682-7,4349227595202i</v>
      </c>
      <c r="BZ326" s="223" t="str">
        <f t="shared" ca="1" si="527"/>
        <v>5,53556966656401-5,01714789619673i</v>
      </c>
      <c r="CA326" s="223" t="str">
        <f t="shared" ca="1" si="528"/>
        <v>7,47089717140417-2,7896450577123E-12i</v>
      </c>
      <c r="CB326" s="223" t="str">
        <f t="shared" ca="1" si="529"/>
        <v>5,53556966656262+5,01714789619826i</v>
      </c>
      <c r="CC326" s="223" t="str">
        <f t="shared" ca="1" si="530"/>
        <v>0,732275976440235+7,43492275951965i</v>
      </c>
      <c r="CD326" s="223" t="str">
        <f t="shared" ca="1" si="531"/>
        <v>-4,45040824894034+6,00068087498898i</v>
      </c>
      <c r="CE326" s="223" t="str">
        <f t="shared" ca="1" si="532"/>
        <v>-7,32734597711871+1,45749973492179i</v>
      </c>
      <c r="CF326" s="223" t="str">
        <f t="shared" ca="1" si="533"/>
        <v>-6,40800224628332-3,84080873740449i</v>
      </c>
      <c r="CG326" s="223" t="str">
        <f t="shared" ca="1" si="534"/>
        <v>-2,16868697419872-7,14920284742541i</v>
      </c>
      <c r="CH326" s="223" t="str">
        <f t="shared" ca="1" si="535"/>
        <v>3,19422013812778-6,75361105297556i</v>
      </c>
      <c r="CI326" s="223" t="str">
        <f t="shared" ca="1" si="536"/>
        <v>6,90220898615814-2,85898857239631i</v>
      </c>
      <c r="CJ326" s="223" t="str">
        <f t="shared" ca="1" si="537"/>
        <v>7,03417889332842+2,51686945278214i</v>
      </c>
      <c r="CK326" s="223" t="str">
        <f t="shared" ca="1" si="538"/>
        <v>3,52175654775957+6,58874307922288i</v>
      </c>
      <c r="CL326" s="223" t="str">
        <f t="shared" ca="1" si="539"/>
        <v>-1,81527993874578+7,24700374566496i</v>
      </c>
      <c r="CM326" s="223" t="str">
        <f t="shared" ca="1" si="540"/>
        <v>-6,2118239746611+4,15060808238027i</v>
      </c>
      <c r="CN326" s="223" t="str">
        <f t="shared" ca="1" si="541"/>
        <v>-7,39003599031548-1,09620828656633i</v>
      </c>
      <c r="CO326" s="223" t="str">
        <f t="shared" ca="1" si="542"/>
        <v>-4,73948699221407-5,77508160949509i</v>
      </c>
      <c r="CP326" s="223" t="str">
        <f t="shared" ca="1" si="543"/>
        <v>0,366579549338836-7,46189814857462i</v>
      </c>
      <c r="CQ326" s="223" t="str">
        <f t="shared" ca="1" si="544"/>
        <v>5,28272205144887-5,2827220514457i</v>
      </c>
      <c r="CR326" s="223" t="str">
        <f t="shared" ca="1" si="545"/>
        <v>7,46189814857447-0,366579549341984i</v>
      </c>
      <c r="CS326" s="223" t="str">
        <f t="shared" ca="1" si="546"/>
        <v>5,77508160949224+4,73948699221755i</v>
      </c>
      <c r="CT326" s="223" t="str">
        <f t="shared" ca="1" si="547"/>
        <v>1,09620828656945+7,39003599031502i</v>
      </c>
      <c r="CU326" s="223" t="str">
        <f t="shared" ca="1" si="548"/>
        <v>-4,15060808238365+6,21182397465884i</v>
      </c>
      <c r="CV326" s="223" t="str">
        <f t="shared" ca="1" si="549"/>
        <v>-7,24700374566419+1,81527993874883i</v>
      </c>
      <c r="CW326" s="223" t="str">
        <f t="shared" ca="1" si="550"/>
        <v>-6,58874307922077-3,52175654776353i</v>
      </c>
      <c r="CX326" s="223" t="str">
        <f t="shared" ca="1" si="551"/>
        <v>-2,51686945278511-7,03417889332735i</v>
      </c>
      <c r="CY326" s="223" t="str">
        <f t="shared" ca="1" si="552"/>
        <v>2,85898857240046-6,90220898615642i</v>
      </c>
      <c r="CZ326" s="223" t="str">
        <f t="shared" ca="1" si="553"/>
        <v>6,7536110529744-3,19422013813025i</v>
      </c>
      <c r="DA326" s="223" t="str">
        <f t="shared" ca="1" si="554"/>
        <v>7,14920284742411+2,16868697420303i</v>
      </c>
      <c r="DB326" s="223" t="str">
        <f t="shared" ca="1" si="555"/>
        <v>3,8408087374072+6,40800224628171i</v>
      </c>
      <c r="DC326" s="223" t="str">
        <f t="shared" ca="1" si="556"/>
        <v>-1,45749973491911+7,32734597711924i</v>
      </c>
      <c r="DD326" s="223" t="str">
        <f t="shared" ca="1" si="557"/>
        <v>-6,00068087499166+4,45040824893674i</v>
      </c>
      <c r="DE326" s="223" t="str">
        <f t="shared" ca="1" si="558"/>
        <v>-7,43492275951992-0,732275976437521i</v>
      </c>
      <c r="DF326" s="223" t="str">
        <f t="shared" ca="1" si="559"/>
        <v>-5,01714789619524-5,53556966656535i</v>
      </c>
      <c r="DG326" s="223" t="str">
        <f t="shared" ca="1" si="560"/>
        <v>-3,62425551947069E-13-7,47089717140417i</v>
      </c>
      <c r="DH326" s="223" t="str">
        <f t="shared" ca="1" si="561"/>
        <v>5,01714789620037-5,53556966656071i</v>
      </c>
      <c r="DI326" s="223" t="str">
        <f t="shared" ca="1" si="562"/>
        <v>7,43492275951985-0,732275976438242i</v>
      </c>
      <c r="DJ326" s="223" t="str">
        <f t="shared" ca="1" si="563"/>
        <v>6,00068087498753+4,45040824894229i</v>
      </c>
      <c r="DK326" s="223" t="str">
        <f t="shared" ca="1" si="564"/>
        <v>1,45749973491941+7,32734597711918i</v>
      </c>
      <c r="DL326" s="223" t="str">
        <f t="shared" ca="1" si="565"/>
        <v>-3,84080873740621+6,4080022462823i</v>
      </c>
      <c r="DM326" s="223" t="str">
        <f t="shared" ca="1" si="566"/>
        <v>-7,1492028474239+2,16868697420372i</v>
      </c>
      <c r="DN326" s="223" t="str">
        <f t="shared" ca="1" si="567"/>
        <v>-6,75361105297453-3,19422013812998i</v>
      </c>
      <c r="DO326" s="223" t="str">
        <f t="shared" ca="1" si="568"/>
        <v>-2,85898857240073-6,9022089861563i</v>
      </c>
      <c r="DP326" s="223" t="str">
        <f t="shared" ca="1" si="569"/>
        <v>2,51686945278443-7,03417889332759i</v>
      </c>
      <c r="DQ326" s="223" t="str">
        <f t="shared" ca="1" si="570"/>
        <v>6,58874307922042-3,52175654776416i</v>
      </c>
      <c r="DR326" s="223" t="str">
        <f t="shared" ca="1" si="571"/>
        <v>7,24700374566427+1,81527993874854i</v>
      </c>
      <c r="DS326" s="223" t="str">
        <f t="shared" ca="1" si="572"/>
        <v>4,15060808238461+6,2118239746582i</v>
      </c>
      <c r="DT326" s="223" t="str">
        <f t="shared" ca="1" si="573"/>
        <v>-1,09620828656873+7,39003599031513i</v>
      </c>
      <c r="DU326" s="223" t="str">
        <f t="shared" ca="1" si="574"/>
        <v>-5,77508160949205+4,73948699221778i</v>
      </c>
      <c r="DV326" s="223" t="str">
        <f t="shared" ca="1" si="575"/>
        <v>-7,46189814857453-0,366579549340836i</v>
      </c>
      <c r="DW326" s="223" t="str">
        <f t="shared" ca="1" si="576"/>
        <v>-5,28272205144939-5,28272205144518i</v>
      </c>
      <c r="DX326" s="223" t="str">
        <f t="shared" ca="1" si="577"/>
        <v>-0,366579549339136-7,46189814857461i</v>
      </c>
      <c r="DY326" s="223" t="str">
        <f t="shared" ca="1" si="578"/>
        <v>4,73948699221909-5,77508160949097i</v>
      </c>
      <c r="DZ326" s="223" t="str">
        <f t="shared" ca="1" si="579"/>
        <v>7,39003599031537-1,09620828656705i</v>
      </c>
      <c r="EA326" s="223" t="str">
        <f t="shared" ca="1" si="580"/>
        <v>6,2118239746615+4,15060808237967i</v>
      </c>
      <c r="EB326" s="223" t="str">
        <f t="shared" ca="1" si="581"/>
        <v>1,81527993874689+7,24700374566468i</v>
      </c>
      <c r="EC326" s="223" t="str">
        <f t="shared" ca="1" si="582"/>
        <v>-3,52175654776566+6,58874307921963i</v>
      </c>
      <c r="ED326" s="223" t="str">
        <f t="shared" ca="1" si="583"/>
        <v>-7,03417889332817+2,51686945278283i</v>
      </c>
      <c r="EE326" s="223" t="str">
        <f t="shared" ca="1" si="584"/>
        <v>-6,90220898615565-2,85898857240231i</v>
      </c>
      <c r="EF326" s="223" t="str">
        <f t="shared" ca="1" si="585"/>
        <v>-3,19422013812844-6,75361105297526i</v>
      </c>
      <c r="EG326" s="223" t="str">
        <f t="shared" ca="1" si="586"/>
        <v>2,16868697420535-7,1492028474234i</v>
      </c>
      <c r="EH326" s="223" t="str">
        <f t="shared" ca="1" si="587"/>
        <v>6,40800224628317-3,84080873740475i</v>
      </c>
      <c r="EI326" s="223" t="str">
        <f t="shared" ca="1" si="588"/>
        <v>7,32734597711885+1,45749973492108i</v>
      </c>
      <c r="EJ326" s="223" t="str">
        <f t="shared" ca="1" si="589"/>
        <v>4,45040824894093+6,00068087498855i</v>
      </c>
      <c r="EK326" s="223" t="str">
        <f t="shared" ca="1" si="590"/>
        <v>-0,732275976439936+7,43492275951968i</v>
      </c>
      <c r="EL326" s="223" t="str">
        <f t="shared" ca="1" si="591"/>
        <v>-5,53556966656185+5,01714789619911i</v>
      </c>
      <c r="EM326" s="223" t="str">
        <f t="shared" ca="1" si="592"/>
        <v>-7,47089717140417-2,06479395381816E-12i</v>
      </c>
      <c r="EN326" s="223"/>
      <c r="EO326" s="223"/>
      <c r="EP326" s="223"/>
    </row>
    <row r="327" spans="1:146">
      <c r="A327" s="249">
        <f t="shared" si="461"/>
        <v>4.4335937499999914E-3</v>
      </c>
      <c r="B327" s="248">
        <v>227</v>
      </c>
      <c r="C327" s="247">
        <f t="shared" si="462"/>
        <v>45400</v>
      </c>
      <c r="N327" s="246">
        <f t="shared" ca="1" si="463"/>
        <v>2.5285597900905721</v>
      </c>
      <c r="O327" s="223">
        <f t="shared" ca="1" si="464"/>
        <v>-7.4714402099094279</v>
      </c>
      <c r="P327" s="223" t="str">
        <f t="shared" ca="1" si="465"/>
        <v>-5,65744062308769-4,8801418428657i</v>
      </c>
      <c r="Q327" s="223" t="str">
        <f t="shared" ca="1" si="466"/>
        <v>-1,09628796686489-7,39057315124874i</v>
      </c>
      <c r="R327" s="223" t="str">
        <f t="shared" ca="1" si="467"/>
        <v>3,9972027294306-6,31227289889181i</v>
      </c>
      <c r="S327" s="223" t="str">
        <f t="shared" ca="1" si="468"/>
        <v>7,14972250287384-2,16884460995961i</v>
      </c>
      <c r="T327" s="223" t="str">
        <f t="shared" ca="1" si="469"/>
        <v>6,8304635290547+3,02773624817372i</v>
      </c>
      <c r="U327" s="223" t="str">
        <f t="shared" ca="1" si="470"/>
        <v>3,19445231700662+6,75410195397008i</v>
      </c>
      <c r="V327" s="223" t="str">
        <f t="shared" ca="1" si="471"/>
        <v>-1,99272842069408+7,20079525133228i</v>
      </c>
      <c r="W327" s="223" t="str">
        <f t="shared" ca="1" si="472"/>
        <v>-6,21227549467499+4,15090977841147i</v>
      </c>
      <c r="X327" s="223" t="str">
        <f t="shared" ca="1" si="473"/>
        <v>-7,41525150231296-0,914584040805906i</v>
      </c>
      <c r="Y327" s="223" t="str">
        <f t="shared" ca="1" si="474"/>
        <v>-5,01751257856881-5,53597203155464i</v>
      </c>
      <c r="Z327" s="223" t="str">
        <f t="shared" ca="1" si="475"/>
        <v>-0,183358321586386-7,46918995180578i</v>
      </c>
      <c r="AA327" s="223" t="str">
        <f t="shared" ca="1" si="476"/>
        <v>4,73983149219671-5,77550138393471i</v>
      </c>
      <c r="AB327" s="223" t="str">
        <f t="shared" ca="1" si="477"/>
        <v>7,36144299526954-1,27733153004555i</v>
      </c>
      <c r="AC327" s="223" t="str">
        <f t="shared" ca="1" si="478"/>
        <v>6,40846802594581+3,84108791498992i</v>
      </c>
      <c r="AD327" s="223" t="str">
        <f t="shared" ca="1" si="479"/>
        <v>2,34365436833037+7,09434302892505i</v>
      </c>
      <c r="AE327" s="223" t="str">
        <f t="shared" ca="1" si="480"/>
        <v>-2,85919638423854+6,90271068831721i</v>
      </c>
      <c r="AF327" s="223" t="str">
        <f t="shared" ca="1" si="481"/>
        <v>-6,67367196042053+3,35924416721205i</v>
      </c>
      <c r="AG327" s="223" t="str">
        <f t="shared" ca="1" si="482"/>
        <v>-7,24753050998714-1,81541188633791i</v>
      </c>
      <c r="AH327" s="223" t="str">
        <f t="shared" ca="1" si="483"/>
        <v>-4,30211647455253-6,10853604799343i</v>
      </c>
      <c r="AI327" s="223" t="str">
        <f t="shared" ca="1" si="484"/>
        <v>0,732329203518472-7,43546318314639i</v>
      </c>
      <c r="AJ327" s="223" t="str">
        <f t="shared" ca="1" si="485"/>
        <v>5,41116877747126-5,15186095231341i</v>
      </c>
      <c r="AK327" s="223" t="str">
        <f t="shared" ca="1" si="486"/>
        <v>7,46244053296626-0,366606194974573i</v>
      </c>
      <c r="AL327" s="223" t="str">
        <f t="shared" ca="1" si="487"/>
        <v>5,89008319870821+4,59666604427021i</v>
      </c>
      <c r="AM327" s="223" t="str">
        <f t="shared" ca="1" si="488"/>
        <v>1,45760567647852+7,32787858129138i</v>
      </c>
      <c r="AN327" s="223" t="str">
        <f t="shared" ca="1" si="489"/>
        <v>-3,68265937281881+6,50080293148786i</v>
      </c>
      <c r="AO327" s="223" t="str">
        <f t="shared" ca="1" si="490"/>
        <v>-7,03469018800966+2,51705239694609i</v>
      </c>
      <c r="AP327" s="223" t="str">
        <f t="shared" ca="1" si="491"/>
        <v>-6,9707999127711-2,68893424731098i</v>
      </c>
      <c r="AQ327" s="223" t="str">
        <f t="shared" ca="1" si="492"/>
        <v>-3,52201253434073-6,58922199642706i</v>
      </c>
      <c r="AR327" s="223" t="str">
        <f t="shared" ca="1" si="493"/>
        <v>-3,52201253434073-6,58922199642706i</v>
      </c>
      <c r="AS327" s="223" t="str">
        <f t="shared" ca="1" si="494"/>
        <v>6,0011170476087-4,45073173659699i</v>
      </c>
      <c r="AT327" s="223" t="str">
        <f t="shared" ca="1" si="495"/>
        <v>7,45119601898805+0,549633238503764i</v>
      </c>
      <c r="AU327" s="223" t="str">
        <f t="shared" ca="1" si="496"/>
        <v>5,28310603765807+5,28310603765553i</v>
      </c>
      <c r="AV327" s="223" t="str">
        <f t="shared" ca="1" si="497"/>
        <v>0,549633238499942+7,45119601898833i</v>
      </c>
      <c r="AW327" s="223" t="str">
        <f t="shared" ca="1" si="498"/>
        <v>-4,45073173660024+6,00111704760629i</v>
      </c>
      <c r="AX327" s="223" t="str">
        <f t="shared" ca="1" si="499"/>
        <v>-7,28990012726369+1,63700181575109i</v>
      </c>
      <c r="AY327" s="223" t="str">
        <f t="shared" ca="1" si="500"/>
        <v>-6,58922199642515-3,5220125343443i</v>
      </c>
      <c r="AZ327" s="223" t="str">
        <f t="shared" ca="1" si="501"/>
        <v>-2,68893424731434-6,97079991276981i</v>
      </c>
      <c r="BA327" s="223" t="str">
        <f t="shared" ca="1" si="502"/>
        <v>2,5170523969427-7,03469018801087i</v>
      </c>
      <c r="BB327" s="223" t="str">
        <f t="shared" ca="1" si="503"/>
        <v>6,50080293148986-3,68265937281529i</v>
      </c>
      <c r="BC327" s="223" t="str">
        <f t="shared" ca="1" si="504"/>
        <v>7,32787858129205+1,4576056764752i</v>
      </c>
      <c r="BD327" s="223" t="str">
        <f t="shared" ca="1" si="505"/>
        <v>4,59666604427288+5,89008319870612i</v>
      </c>
      <c r="BE327" s="223" t="str">
        <f t="shared" ca="1" si="506"/>
        <v>-0,366606194978614+7,46244053296606i</v>
      </c>
      <c r="BF327" s="223" t="str">
        <f t="shared" ca="1" si="507"/>
        <v>-5,15186095231081+5,41116877747374i</v>
      </c>
      <c r="BG327" s="223" t="str">
        <f t="shared" ca="1" si="508"/>
        <v>-7,43546318314605+0,732329203521948i</v>
      </c>
      <c r="BH327" s="223" t="str">
        <f t="shared" ca="1" si="509"/>
        <v>-6,10853604799116-4,30211647455575i</v>
      </c>
      <c r="BI327" s="223" t="str">
        <f t="shared" ca="1" si="510"/>
        <v>-1,8154118863413-7,2475305099863i</v>
      </c>
      <c r="BJ327" s="223" t="str">
        <f t="shared" ca="1" si="511"/>
        <v>3,35924416720902-6,67367196042206i</v>
      </c>
      <c r="BK327" s="223" t="str">
        <f t="shared" ca="1" si="512"/>
        <v>6,90271068831754-2,85919638423775i</v>
      </c>
      <c r="BL327" s="223" t="str">
        <f t="shared" ca="1" si="513"/>
        <v>7,09434302892544+2,34365436832917i</v>
      </c>
      <c r="BM327" s="223" t="str">
        <f t="shared" ca="1" si="514"/>
        <v>3,841087914987+6,40846802594756i</v>
      </c>
      <c r="BN327" s="223" t="str">
        <f t="shared" ca="1" si="515"/>
        <v>-1,27733153004629+7,36144299526941i</v>
      </c>
      <c r="BO327" s="223" t="str">
        <f t="shared" ca="1" si="516"/>
        <v>-5,77550138393337+4,73983149219834i</v>
      </c>
      <c r="BP327" s="223" t="str">
        <f t="shared" ca="1" si="517"/>
        <v>-7,4691899518057-0,183358321589688i</v>
      </c>
      <c r="BQ327" s="223" t="str">
        <f t="shared" ca="1" si="518"/>
        <v>-5,53597203155438-5,0175125785691i</v>
      </c>
      <c r="BR327" s="223" t="str">
        <f t="shared" ca="1" si="519"/>
        <v>-0,914584040807685-7,41525150231274i</v>
      </c>
      <c r="BS327" s="223" t="str">
        <f t="shared" ca="1" si="520"/>
        <v>4,15090977841351-6,21227549467363i</v>
      </c>
      <c r="BT327" s="223" t="str">
        <f t="shared" ca="1" si="521"/>
        <v>7,20079525133235-1,99272842069382i</v>
      </c>
      <c r="BU327" s="223" t="str">
        <f t="shared" ca="1" si="522"/>
        <v>6,75410195397121+3,19445231700423i</v>
      </c>
      <c r="BV327" s="223" t="str">
        <f t="shared" ca="1" si="523"/>
        <v>3,02773624817155+6,83046352905566i</v>
      </c>
      <c r="BW327" s="223" t="str">
        <f t="shared" ca="1" si="524"/>
        <v>-2,16884460995906+7,14972250287401i</v>
      </c>
      <c r="BX327" s="223" t="str">
        <f t="shared" ca="1" si="525"/>
        <v>-6,31227289889034+3,99720272943292i</v>
      </c>
      <c r="BY327" s="223" t="str">
        <f t="shared" ca="1" si="526"/>
        <v>-7,39057315124851-1,0962879668664i</v>
      </c>
      <c r="BZ327" s="223" t="str">
        <f t="shared" ca="1" si="527"/>
        <v>-4,88014184286648-5,65744062308702i</v>
      </c>
      <c r="CA327" s="223" t="str">
        <f t="shared" ca="1" si="528"/>
        <v>-3,59897872693447E-12-7,47144020990943i</v>
      </c>
      <c r="CB327" s="223" t="str">
        <f t="shared" ca="1" si="529"/>
        <v>4,88014184286682-5,65744062308672i</v>
      </c>
      <c r="CC327" s="223" t="str">
        <f t="shared" ca="1" si="530"/>
        <v>7,39057315124857-1,09628796686596i</v>
      </c>
      <c r="CD327" s="223" t="str">
        <f t="shared" ca="1" si="531"/>
        <v>6,3122728988901+3,9972027294333i</v>
      </c>
      <c r="CE327" s="223" t="str">
        <f t="shared" ca="1" si="532"/>
        <v>2,16884460995863+7,14972250287414i</v>
      </c>
      <c r="CF327" s="223" t="str">
        <f t="shared" ca="1" si="533"/>
        <v>-3,02773624817196+6,83046352905548i</v>
      </c>
      <c r="CG327" s="223" t="str">
        <f t="shared" ca="1" si="534"/>
        <v>-6,7541019539714+3,19445231700383i</v>
      </c>
      <c r="CH327" s="223" t="str">
        <f t="shared" ca="1" si="535"/>
        <v>-7,20079525133224-1,99272842069424i</v>
      </c>
      <c r="CI327" s="223" t="str">
        <f t="shared" ca="1" si="536"/>
        <v>-4,15090977841314-6,21227549467388i</v>
      </c>
      <c r="CJ327" s="223" t="str">
        <f t="shared" ca="1" si="537"/>
        <v>0,914584040808551-7,41525150231263i</v>
      </c>
      <c r="CK327" s="223" t="str">
        <f t="shared" ca="1" si="538"/>
        <v>5,53597203155467-5,01751257856877i</v>
      </c>
      <c r="CL327" s="223" t="str">
        <f t="shared" ca="1" si="539"/>
        <v>7,46918995180571-0,183358321589241i</v>
      </c>
      <c r="CM327" s="223" t="str">
        <f t="shared" ca="1" si="540"/>
        <v>5,77550138393309+4,73983149219869i</v>
      </c>
      <c r="CN327" s="223" t="str">
        <f t="shared" ca="1" si="541"/>
        <v>1,27733153004585+7,36144299526948i</v>
      </c>
      <c r="CO327" s="223" t="str">
        <f t="shared" ca="1" si="542"/>
        <v>-3,84108791498775+6,40846802594711i</v>
      </c>
      <c r="CP327" s="223" t="str">
        <f t="shared" ca="1" si="543"/>
        <v>-7,09434302892559+2,34365436832875i</v>
      </c>
      <c r="CQ327" s="223" t="str">
        <f t="shared" ca="1" si="544"/>
        <v>-6,90271068831737-2,85919638423816i</v>
      </c>
      <c r="CR327" s="223" t="str">
        <f t="shared" ca="1" si="545"/>
        <v>-3,35924416721508-6,67367196041901i</v>
      </c>
      <c r="CS327" s="223" t="str">
        <f t="shared" ca="1" si="546"/>
        <v>1,81541188634174-7,24753050998618i</v>
      </c>
      <c r="CT327" s="223" t="str">
        <f t="shared" ca="1" si="547"/>
        <v>6,10853604799142-4,30211647455539i</v>
      </c>
      <c r="CU327" s="223" t="str">
        <f t="shared" ca="1" si="548"/>
        <v>7,43546318314673+0,732329203514996i</v>
      </c>
      <c r="CV327" s="223" t="str">
        <f t="shared" ca="1" si="549"/>
        <v>5,15186095231064+5,4111687774739i</v>
      </c>
      <c r="CW327" s="223" t="str">
        <f t="shared" ca="1" si="550"/>
        <v>0,366606194978168+7,46244053296608i</v>
      </c>
      <c r="CX327" s="223" t="str">
        <f t="shared" ca="1" si="551"/>
        <v>-4,5966660442734+5,89008319870572i</v>
      </c>
      <c r="CY327" s="223" t="str">
        <f t="shared" ca="1" si="552"/>
        <v>-7,32787858129217+1,45760567647455i</v>
      </c>
      <c r="CZ327" s="223" t="str">
        <f t="shared" ca="1" si="553"/>
        <v>-6,50080293148954-3,68265937281586i</v>
      </c>
      <c r="DA327" s="223" t="str">
        <f t="shared" ca="1" si="554"/>
        <v>-2,51705239694228-7,03469018801102i</v>
      </c>
      <c r="DB327" s="223" t="str">
        <f t="shared" ca="1" si="555"/>
        <v>2,68893424731475-6,97079991276964i</v>
      </c>
      <c r="DC327" s="223" t="str">
        <f t="shared" ca="1" si="556"/>
        <v>6,58922199642546-3,52201253434372i</v>
      </c>
      <c r="DD327" s="223" t="str">
        <f t="shared" ca="1" si="557"/>
        <v>7,28990012726349+1,63700181575194i</v>
      </c>
      <c r="DE327" s="223" t="str">
        <f t="shared" ca="1" si="558"/>
        <v>4,45073173659954+6,00111704760681i</v>
      </c>
      <c r="DF327" s="223" t="str">
        <f t="shared" ca="1" si="559"/>
        <v>-0,549633238499963+7,45119601898833i</v>
      </c>
      <c r="DG327" s="223" t="str">
        <f t="shared" ca="1" si="560"/>
        <v>-5,28310603765824+5,28310603765536i</v>
      </c>
      <c r="DH327" s="223" t="str">
        <f t="shared" ca="1" si="561"/>
        <v>-7,45119601898806+0,549633238503531i</v>
      </c>
      <c r="DI327" s="223" t="str">
        <f t="shared" ca="1" si="562"/>
        <v>-6,00111704760844-4,45073173659735i</v>
      </c>
      <c r="DJ327" s="223" t="str">
        <f t="shared" ca="1" si="563"/>
        <v>-1,63700181574714-7,28990012726457i</v>
      </c>
      <c r="DK327" s="223" t="str">
        <f t="shared" ca="1" si="564"/>
        <v>3,52201253434132-6,58922199642675i</v>
      </c>
      <c r="DL327" s="223" t="str">
        <f t="shared" ca="1" si="565"/>
        <v>6,97079991276866-2,6889342473173i</v>
      </c>
      <c r="DM327" s="223" t="str">
        <f t="shared" ca="1" si="566"/>
        <v>7,03469018800966+2,51705239694611i</v>
      </c>
      <c r="DN327" s="223" t="str">
        <f t="shared" ca="1" si="567"/>
        <v>3,68265937281861+6,50080293148798i</v>
      </c>
      <c r="DO327" s="223" t="str">
        <f t="shared" ca="1" si="568"/>
        <v>-1,45760567647896+7,3278785812913i</v>
      </c>
      <c r="DP327" s="223" t="str">
        <f t="shared" ca="1" si="569"/>
        <v>-5,89008319870848+4,59666604426986i</v>
      </c>
      <c r="DQ327" s="223" t="str">
        <f t="shared" ca="1" si="570"/>
        <v>-7,46244053296623-0,366606194975019i</v>
      </c>
      <c r="DR327" s="223" t="str">
        <f t="shared" ca="1" si="571"/>
        <v>-5,4111687774708-5,15186095231389i</v>
      </c>
      <c r="DS327" s="223" t="str">
        <f t="shared" ca="1" si="572"/>
        <v>-0,732329203517711-7,43546318314647i</v>
      </c>
      <c r="DT327" s="223" t="str">
        <f t="shared" ca="1" si="573"/>
        <v>4,30211647455315-6,10853604799299i</v>
      </c>
      <c r="DU327" s="223" t="str">
        <f t="shared" ca="1" si="574"/>
        <v>7,24753050998717-1,81541188633779i</v>
      </c>
      <c r="DV327" s="223" t="str">
        <f t="shared" ca="1" si="575"/>
        <v>6,67367196042043+3,35924416721226i</v>
      </c>
      <c r="DW327" s="223" t="str">
        <f t="shared" ca="1" si="576"/>
        <v>2,85919638424107+6,90271068831617i</v>
      </c>
      <c r="DX327" s="223" t="str">
        <f t="shared" ca="1" si="577"/>
        <v>-2,34365436833301+7,09434302892417i</v>
      </c>
      <c r="DY327" s="223" t="str">
        <f t="shared" ca="1" si="578"/>
        <v>-6,40846802594572+3,84108791499009i</v>
      </c>
      <c r="DZ327" s="223" t="str">
        <f t="shared" ca="1" si="579"/>
        <v>-7,36144299526995-1,27733153004317i</v>
      </c>
      <c r="EA327" s="223" t="str">
        <f t="shared" ca="1" si="580"/>
        <v>-4,73983149219489-5,77550138393621i</v>
      </c>
      <c r="EB327" s="223" t="str">
        <f t="shared" ca="1" si="581"/>
        <v>0,183358321586514-7,46918995180578i</v>
      </c>
      <c r="EC327" s="223" t="str">
        <f t="shared" ca="1" si="582"/>
        <v>5,01751257857179-5,53597203155195i</v>
      </c>
      <c r="ED327" s="223" t="str">
        <f t="shared" ca="1" si="583"/>
        <v>7,41525150231318-0,914584040804091i</v>
      </c>
      <c r="EE327" s="223" t="str">
        <f t="shared" ca="1" si="584"/>
        <v>6,21227549467563+4,15090977841052i</v>
      </c>
      <c r="EF327" s="223" t="str">
        <f t="shared" ca="1" si="585"/>
        <v>1,99272842069729+7,20079525133139i</v>
      </c>
      <c r="EG327" s="223" t="str">
        <f t="shared" ca="1" si="586"/>
        <v>-3,19445231700789+6,75410195396948i</v>
      </c>
      <c r="EH327" s="223" t="str">
        <f t="shared" ca="1" si="587"/>
        <v>-6,83046352905437+3,02773624817445i</v>
      </c>
      <c r="EI327" s="223" t="str">
        <f t="shared" ca="1" si="588"/>
        <v>-7,14972250287296-2,16884460996253i</v>
      </c>
      <c r="EJ327" s="223" t="str">
        <f t="shared" ca="1" si="589"/>
        <v>-3,99720272942986-6,31227289889228i</v>
      </c>
      <c r="EK327" s="223" t="str">
        <f t="shared" ca="1" si="590"/>
        <v>1,09628796686285-7,39057315124904i</v>
      </c>
      <c r="EL327" s="223" t="str">
        <f t="shared" ca="1" si="591"/>
        <v>5,65744062308965-4,88014184286342i</v>
      </c>
      <c r="EM327" s="223" t="str">
        <f t="shared" ca="1" si="592"/>
        <v>7,47144020990943+4,46682242347626E-13i</v>
      </c>
      <c r="EN327" s="223"/>
      <c r="EO327" s="223"/>
      <c r="EP327" s="223"/>
    </row>
    <row r="328" spans="1:146">
      <c r="A328" s="249">
        <f t="shared" si="461"/>
        <v>4.4531249999999909E-3</v>
      </c>
      <c r="B328" s="248">
        <v>228</v>
      </c>
      <c r="C328" s="247">
        <f t="shared" si="462"/>
        <v>45600</v>
      </c>
      <c r="N328" s="246">
        <f t="shared" ca="1" si="463"/>
        <v>2.5280532431360019</v>
      </c>
      <c r="O328" s="223">
        <f t="shared" ca="1" si="464"/>
        <v>-7.4719467568639981</v>
      </c>
      <c r="P328" s="223" t="str">
        <f t="shared" ca="1" si="465"/>
        <v>-5,77589295002568-4,74015284218285i</v>
      </c>
      <c r="Q328" s="223" t="str">
        <f t="shared" ca="1" si="466"/>
        <v>-1,45770449888368-7,32837539508892i</v>
      </c>
      <c r="R328" s="223" t="str">
        <f t="shared" ca="1" si="467"/>
        <v>3,52225131892301-6,58966873095724i</v>
      </c>
      <c r="S328" s="223" t="str">
        <f t="shared" ca="1" si="468"/>
        <v>6,90317867668067-2,85939023136607i</v>
      </c>
      <c r="T328" s="223" t="str">
        <f t="shared" ca="1" si="469"/>
        <v>7,15020723808663+2,16899165277877i</v>
      </c>
      <c r="U328" s="223" t="str">
        <f t="shared" ca="1" si="470"/>
        <v>4,15119120082089+6,21269667307503i</v>
      </c>
      <c r="V328" s="223" t="str">
        <f t="shared" ca="1" si="471"/>
        <v>-0,732378853802777+7,43596729093888i</v>
      </c>
      <c r="W328" s="223" t="str">
        <f t="shared" ca="1" si="472"/>
        <v>-5,28346422044365+5,28346422044308i</v>
      </c>
      <c r="X328" s="223" t="str">
        <f t="shared" ca="1" si="473"/>
        <v>-7,43596729093888+0,732378853802764i</v>
      </c>
      <c r="Y328" s="223" t="str">
        <f t="shared" ca="1" si="474"/>
        <v>-6,212696673075-4,15119120082095i</v>
      </c>
      <c r="Z328" s="223" t="str">
        <f t="shared" ca="1" si="475"/>
        <v>-2,16899165277873-7,15020723808664i</v>
      </c>
      <c r="AA328" s="223" t="str">
        <f t="shared" ca="1" si="476"/>
        <v>2,85939023136613-6,90317867668065i</v>
      </c>
      <c r="AB328" s="223" t="str">
        <f t="shared" ca="1" si="477"/>
        <v>6,58966873095693-3,52225131892359i</v>
      </c>
      <c r="AC328" s="223" t="str">
        <f t="shared" ca="1" si="478"/>
        <v>7,32837539508892+1,45770449888369i</v>
      </c>
      <c r="AD328" s="223" t="str">
        <f t="shared" ca="1" si="479"/>
        <v>4,74015284218293+5,7758929500256i</v>
      </c>
      <c r="AE328" s="223" t="str">
        <f t="shared" ca="1" si="480"/>
        <v>-6,59081266449142E-14+7,471946756864i</v>
      </c>
      <c r="AF328" s="223" t="str">
        <f t="shared" ca="1" si="481"/>
        <v>-4,74015284218304+5,77589295002552i</v>
      </c>
      <c r="AG328" s="223" t="str">
        <f t="shared" ca="1" si="482"/>
        <v>-7,32837539508849+1,45770449888586i</v>
      </c>
      <c r="AH328" s="223" t="str">
        <f t="shared" ca="1" si="483"/>
        <v>-6,58966873095862-3,52225131892042i</v>
      </c>
      <c r="AI328" s="223" t="str">
        <f t="shared" ca="1" si="484"/>
        <v>-2,85939023136326-6,90317867668184i</v>
      </c>
      <c r="AJ328" s="223" t="str">
        <f t="shared" ca="1" si="485"/>
        <v>2,16899165278028-7,15020723808618i</v>
      </c>
      <c r="AK328" s="223" t="str">
        <f t="shared" ca="1" si="486"/>
        <v>6,21269667307504-4,15119120082089i</v>
      </c>
      <c r="AL328" s="223" t="str">
        <f t="shared" ca="1" si="487"/>
        <v>7,43596729093901+0,732378853801469i</v>
      </c>
      <c r="AM328" s="223" t="str">
        <f t="shared" ca="1" si="488"/>
        <v>5,28346422044513+5,2834642204416i</v>
      </c>
      <c r="AN328" s="223" t="str">
        <f t="shared" ca="1" si="489"/>
        <v>0,732378853799053+7,43596729093925i</v>
      </c>
      <c r="AO328" s="223" t="str">
        <f t="shared" ca="1" si="490"/>
        <v>-4,1511912008229+6,21269667307369i</v>
      </c>
      <c r="AP328" s="223" t="str">
        <f t="shared" ca="1" si="491"/>
        <v>-7,15020723808688+2,16899165277795i</v>
      </c>
      <c r="AQ328" s="223" t="str">
        <f t="shared" ca="1" si="492"/>
        <v>-6,90317867668095-2,85939023136541i</v>
      </c>
      <c r="AR328" s="223" t="str">
        <f t="shared" ca="1" si="493"/>
        <v>-6,90317867668095-2,85939023136541i</v>
      </c>
      <c r="AS328" s="223" t="str">
        <f t="shared" ca="1" si="494"/>
        <v>1,45770449888084-7,32837539508948i</v>
      </c>
      <c r="AT328" s="223" t="str">
        <f t="shared" ca="1" si="495"/>
        <v>5,7758929500276-4,7401528421805i</v>
      </c>
      <c r="AU328" s="223" t="str">
        <f t="shared" ca="1" si="496"/>
        <v>7,471946756864+1,6183747505111E-12i</v>
      </c>
      <c r="AV328" s="223" t="str">
        <f t="shared" ca="1" si="497"/>
        <v>5,77589295002554+4,74015284218301i</v>
      </c>
      <c r="AW328" s="223" t="str">
        <f t="shared" ca="1" si="498"/>
        <v>1,45770449888495+7,32837539508867i</v>
      </c>
      <c r="AX328" s="223" t="str">
        <f t="shared" ca="1" si="499"/>
        <v>-3,52225131892114+6,58966873095824i</v>
      </c>
      <c r="AY328" s="223" t="str">
        <f t="shared" ca="1" si="500"/>
        <v>-6,90317867668211+2,85939023136262i</v>
      </c>
      <c r="AZ328" s="223" t="str">
        <f t="shared" ca="1" si="501"/>
        <v>-7,15020723808594-2,16899165278105i</v>
      </c>
      <c r="BA328" s="223" t="str">
        <f t="shared" ca="1" si="502"/>
        <v>-4,15119120082021-6,21269667307549i</v>
      </c>
      <c r="BB328" s="223" t="str">
        <f t="shared" ca="1" si="503"/>
        <v>0,732378853802063-7,43596729093895i</v>
      </c>
      <c r="BC328" s="223" t="str">
        <f t="shared" ca="1" si="504"/>
        <v>5,28346422044217-5,28346422044456i</v>
      </c>
      <c r="BD328" s="223" t="str">
        <f t="shared" ca="1" si="505"/>
        <v>7,4359672909386-0,732378853805645i</v>
      </c>
      <c r="BE328" s="223" t="str">
        <f t="shared" ca="1" si="506"/>
        <v>6,21269667307324+4,15119120082358i</v>
      </c>
      <c r="BF328" s="223" t="str">
        <f t="shared" ca="1" si="507"/>
        <v>2,16899165277718+7,15020723808711i</v>
      </c>
      <c r="BG328" s="223" t="str">
        <f t="shared" ca="1" si="508"/>
        <v>-2,85939023136616+6,90317867668063i</v>
      </c>
      <c r="BH328" s="223" t="str">
        <f t="shared" ca="1" si="509"/>
        <v>-6,58966873095664+3,52225131892412i</v>
      </c>
      <c r="BI328" s="223" t="str">
        <f t="shared" ca="1" si="510"/>
        <v>-7,32837539508929-1,45770449888185i</v>
      </c>
      <c r="BJ328" s="223" t="str">
        <f t="shared" ca="1" si="511"/>
        <v>-4,74015284218562-5,7758929500234i</v>
      </c>
      <c r="BK328" s="223" t="str">
        <f t="shared" ca="1" si="512"/>
        <v>2,2151966261636E-12-7,471946756864i</v>
      </c>
      <c r="BL328" s="223" t="str">
        <f t="shared" ca="1" si="513"/>
        <v>4,74015284218379-5,7758929500249i</v>
      </c>
      <c r="BM328" s="223" t="str">
        <f t="shared" ca="1" si="514"/>
        <v>7,32837539508882-1,45770449888416i</v>
      </c>
      <c r="BN328" s="223" t="str">
        <f t="shared" ca="1" si="515"/>
        <v>6,58966873095786+3,52225131892185i</v>
      </c>
      <c r="BO328" s="223" t="str">
        <f t="shared" ca="1" si="516"/>
        <v>2,85939023136873+6,90317867667957i</v>
      </c>
      <c r="BP328" s="223" t="str">
        <f t="shared" ca="1" si="517"/>
        <v>-2,16899165278183+7,15020723808571i</v>
      </c>
      <c r="BQ328" s="223" t="str">
        <f t="shared" ca="1" si="518"/>
        <v>-6,21269667307594+4,15119120081954i</v>
      </c>
      <c r="BR328" s="223" t="str">
        <f t="shared" ca="1" si="519"/>
        <v>-7,43596729093888-0,732378853802868i</v>
      </c>
      <c r="BS328" s="223" t="str">
        <f t="shared" ca="1" si="520"/>
        <v>-5,28346422044414-5,28346422044259i</v>
      </c>
      <c r="BT328" s="223" t="str">
        <f t="shared" ca="1" si="521"/>
        <v>-0,732378853804628-7,4359672909387i</v>
      </c>
      <c r="BU328" s="223" t="str">
        <f t="shared" ca="1" si="522"/>
        <v>4,15119120081807-6,21269667307693i</v>
      </c>
      <c r="BV328" s="223" t="str">
        <f t="shared" ca="1" si="523"/>
        <v>7,15020723808728-2,16899165277661i</v>
      </c>
      <c r="BW328" s="223" t="str">
        <f t="shared" ca="1" si="524"/>
        <v>6,90317867668024+2,8593902313671i</v>
      </c>
      <c r="BX328" s="223" t="str">
        <f t="shared" ca="1" si="525"/>
        <v>3,52225131892341+6,58966873095702i</v>
      </c>
      <c r="BY328" s="223" t="str">
        <f t="shared" ca="1" si="526"/>
        <v>-1,45770449888243+7,32837539508917i</v>
      </c>
      <c r="BZ328" s="223" t="str">
        <f t="shared" ca="1" si="527"/>
        <v>-5,77589295002377+4,74015284218516i</v>
      </c>
      <c r="CA328" s="223" t="str">
        <f t="shared" ca="1" si="528"/>
        <v>-7,471946756864-3,23674950102219E-12i</v>
      </c>
      <c r="CB328" s="223" t="str">
        <f t="shared" ca="1" si="529"/>
        <v>-5,77589295002452-4,74015284218425i</v>
      </c>
      <c r="CC328" s="223" t="str">
        <f t="shared" ca="1" si="530"/>
        <v>-1,45770449888358-7,32837539508894i</v>
      </c>
      <c r="CD328" s="223" t="str">
        <f t="shared" ca="1" si="531"/>
        <v>3,52225131892238-6,58966873095757i</v>
      </c>
      <c r="CE328" s="223" t="str">
        <f t="shared" ca="1" si="532"/>
        <v>6,90317867667996-2,85939023136779i</v>
      </c>
      <c r="CF328" s="223" t="str">
        <f t="shared" ca="1" si="533"/>
        <v>7,15020723808763+2,16899165277549i</v>
      </c>
      <c r="CG328" s="223" t="str">
        <f t="shared" ca="1" si="534"/>
        <v>4,15119120081869+6,21269667307651i</v>
      </c>
      <c r="CH328" s="223" t="str">
        <f t="shared" ca="1" si="535"/>
        <v>-0,732378853803885+7,43596729093877i</v>
      </c>
      <c r="CI328" s="223" t="str">
        <f t="shared" ca="1" si="536"/>
        <v>-5,28346422044331+5,28346422044342i</v>
      </c>
      <c r="CJ328" s="223" t="str">
        <f t="shared" ca="1" si="537"/>
        <v>-7,43596729093876+0,732378853804034i</v>
      </c>
      <c r="CK328" s="223" t="str">
        <f t="shared" ca="1" si="538"/>
        <v>-6,21269667307659-4,15119120081856i</v>
      </c>
      <c r="CL328" s="223" t="str">
        <f t="shared" ca="1" si="539"/>
        <v>-2,16899165277564-7,15020723808758i</v>
      </c>
      <c r="CM328" s="223" t="str">
        <f t="shared" ca="1" si="540"/>
        <v>2,85939023136765-6,90317867668001i</v>
      </c>
      <c r="CN328" s="223" t="str">
        <f t="shared" ca="1" si="541"/>
        <v>6,5896687309573-3,52225131892288i</v>
      </c>
      <c r="CO328" s="223" t="str">
        <f t="shared" ca="1" si="542"/>
        <v>7,32837539508906+1,45770449888301i</v>
      </c>
      <c r="CP328" s="223" t="str">
        <f t="shared" ca="1" si="543"/>
        <v>4,74015284218437+5,77589295002442i</v>
      </c>
      <c r="CQ328" s="223" t="str">
        <f t="shared" ca="1" si="544"/>
        <v>3,3868556098286E-12+7,471946756864i</v>
      </c>
      <c r="CR328" s="223" t="str">
        <f t="shared" ca="1" si="545"/>
        <v>-4,74015284218505+5,77589295002387i</v>
      </c>
      <c r="CS328" s="223" t="str">
        <f t="shared" ca="1" si="546"/>
        <v>-7,32837539508914+1,45770449888258i</v>
      </c>
      <c r="CT328" s="223" t="str">
        <f t="shared" ca="1" si="547"/>
        <v>-6,5896687309571-3,52225131892327i</v>
      </c>
      <c r="CU328" s="223" t="str">
        <f t="shared" ca="1" si="548"/>
        <v>-2,85939023136724-6,90317867668019i</v>
      </c>
      <c r="CV328" s="223" t="str">
        <f t="shared" ca="1" si="549"/>
        <v>2,16899165277606-7,15020723808745i</v>
      </c>
      <c r="CW328" s="223" t="str">
        <f t="shared" ca="1" si="550"/>
        <v>6,21269667307684-4,15119120081819i</v>
      </c>
      <c r="CX328" s="223" t="str">
        <f t="shared" ca="1" si="551"/>
        <v>7,43596729093871+0,732378853804479i</v>
      </c>
      <c r="CY328" s="223" t="str">
        <f t="shared" ca="1" si="552"/>
        <v>5,28346422044299+5,28346422044373i</v>
      </c>
      <c r="CZ328" s="223" t="str">
        <f t="shared" ca="1" si="553"/>
        <v>0,732378853803017+7,43596729093886i</v>
      </c>
      <c r="DA328" s="223" t="str">
        <f t="shared" ca="1" si="554"/>
        <v>-4,15119120081941+6,21269667307602i</v>
      </c>
      <c r="DB328" s="223" t="str">
        <f t="shared" ca="1" si="555"/>
        <v>-7,15020723808566+2,16899165278197i</v>
      </c>
      <c r="DC328" s="223" t="str">
        <f t="shared" ca="1" si="556"/>
        <v>-6,90317867667979-2,8593902313682i</v>
      </c>
      <c r="DD328" s="223" t="str">
        <f t="shared" ca="1" si="557"/>
        <v>-3,52225131892235-6,58966873095758i</v>
      </c>
      <c r="DE328" s="223" t="str">
        <f t="shared" ca="1" si="558"/>
        <v>1,4577044988836-7,32837539508894i</v>
      </c>
      <c r="DF328" s="223" t="str">
        <f t="shared" ca="1" si="559"/>
        <v>5,77589295002507-4,74015284218358i</v>
      </c>
      <c r="DG328" s="223" t="str">
        <f t="shared" ca="1" si="560"/>
        <v>7,471946756864-2,36530273497001E-12i</v>
      </c>
      <c r="DH328" s="223" t="str">
        <f t="shared" ca="1" si="561"/>
        <v>5,77589295002322+4,74015284218584i</v>
      </c>
      <c r="DI328" s="223" t="str">
        <f t="shared" ca="1" si="562"/>
        <v>1,45770449888158+7,32837539508934i</v>
      </c>
      <c r="DJ328" s="223" t="str">
        <f t="shared" ca="1" si="563"/>
        <v>-3,52225131892418+6,58966873095661i</v>
      </c>
      <c r="DK328" s="223" t="str">
        <f t="shared" ca="1" si="564"/>
        <v>-6,90317867668058+2,8593902313663i</v>
      </c>
      <c r="DL328" s="223" t="str">
        <f t="shared" ca="1" si="565"/>
        <v>-7,15020723808716-2,16899165277704i</v>
      </c>
      <c r="DM328" s="223" t="str">
        <f t="shared" ca="1" si="566"/>
        <v>-4,1511912008237-6,21269667307316i</v>
      </c>
      <c r="DN328" s="223" t="str">
        <f t="shared" ca="1" si="567"/>
        <v>0,732378853805495-7,43596729093862i</v>
      </c>
      <c r="DO328" s="223" t="str">
        <f t="shared" ca="1" si="568"/>
        <v>5,28346422044446-5,28346422044227i</v>
      </c>
      <c r="DP328" s="223" t="str">
        <f t="shared" ca="1" si="569"/>
        <v>7,43596729093891-0,732378853802424i</v>
      </c>
      <c r="DQ328" s="223" t="str">
        <f t="shared" ca="1" si="570"/>
        <v>6,21269667307569+4,15119120081991i</v>
      </c>
      <c r="DR328" s="223" t="str">
        <f t="shared" ca="1" si="571"/>
        <v>2,1689916527814+7,15020723808583i</v>
      </c>
      <c r="DS328" s="223" t="str">
        <f t="shared" ca="1" si="572"/>
        <v>-2,85939023136915+6,9031786766794i</v>
      </c>
      <c r="DT328" s="223" t="str">
        <f t="shared" ca="1" si="573"/>
        <v>-6,58966873095807+3,52225131892146i</v>
      </c>
      <c r="DU328" s="223" t="str">
        <f t="shared" ca="1" si="574"/>
        <v>-7,32837539508873-1,4577044988846i</v>
      </c>
      <c r="DV328" s="223" t="str">
        <f t="shared" ca="1" si="575"/>
        <v>-4,74015284218345-5,77589295002518i</v>
      </c>
      <c r="DW328" s="223" t="str">
        <f t="shared" ca="1" si="576"/>
        <v>-2,19321185852358E-12-7,471946756864i</v>
      </c>
      <c r="DX328" s="223" t="str">
        <f t="shared" ca="1" si="577"/>
        <v>4,74015284218596-5,77589295002312i</v>
      </c>
      <c r="DY328" s="223" t="str">
        <f t="shared" ca="1" si="578"/>
        <v>7,32837539508937-1,45770449888141i</v>
      </c>
      <c r="DZ328" s="223" t="str">
        <f t="shared" ca="1" si="579"/>
        <v>6,58966873095653+3,52225131892433i</v>
      </c>
      <c r="EA328" s="223" t="str">
        <f t="shared" ca="1" si="580"/>
        <v>2,85939023136535+6,90317867668097i</v>
      </c>
      <c r="EB328" s="223" t="str">
        <f t="shared" ca="1" si="581"/>
        <v>-2,16899165277801+7,15020723808686i</v>
      </c>
      <c r="EC328" s="223" t="str">
        <f t="shared" ca="1" si="582"/>
        <v>-6,21269667307373+4,15119120082285i</v>
      </c>
      <c r="ED328" s="223" t="str">
        <f t="shared" ca="1" si="583"/>
        <v>-7,43596729093852-0,732378853806512i</v>
      </c>
      <c r="EE328" s="223" t="str">
        <f t="shared" ca="1" si="584"/>
        <v>-5,28346422044155-5,28346422044518i</v>
      </c>
      <c r="EF328" s="223" t="str">
        <f t="shared" ca="1" si="585"/>
        <v>-0,732378853801407-7,43596729093902i</v>
      </c>
      <c r="EG328" s="223" t="str">
        <f t="shared" ca="1" si="586"/>
        <v>4,15119120082076-6,21269667307512i</v>
      </c>
      <c r="EH328" s="223" t="str">
        <f t="shared" ca="1" si="587"/>
        <v>7,15020723808613-2,16899165278042i</v>
      </c>
      <c r="EI328" s="223" t="str">
        <f t="shared" ca="1" si="588"/>
        <v>6,90317867668193+2,85939023136303i</v>
      </c>
      <c r="EJ328" s="223" t="str">
        <f t="shared" ca="1" si="589"/>
        <v>3,52225131892055+6,58966873095854i</v>
      </c>
      <c r="EK328" s="223" t="str">
        <f t="shared" ca="1" si="590"/>
        <v>-1,4577044988856+7,32837539508854i</v>
      </c>
      <c r="EL328" s="223" t="str">
        <f t="shared" ca="1" si="591"/>
        <v>-5,77589295002583+4,74015284218266i</v>
      </c>
      <c r="EM328" s="223" t="str">
        <f t="shared" ca="1" si="592"/>
        <v>-7,471946756864+1,171658983665E-12i</v>
      </c>
      <c r="EN328" s="223"/>
      <c r="EO328" s="223"/>
      <c r="EP328" s="223"/>
    </row>
    <row r="329" spans="1:146">
      <c r="A329" s="249">
        <f t="shared" si="461"/>
        <v>4.4726562499999905E-3</v>
      </c>
      <c r="B329" s="248">
        <v>229</v>
      </c>
      <c r="C329" s="247">
        <f t="shared" si="462"/>
        <v>45800</v>
      </c>
      <c r="N329" s="246">
        <f t="shared" ca="1" si="463"/>
        <v>2.5275804021448876</v>
      </c>
      <c r="O329" s="223">
        <f t="shared" ca="1" si="464"/>
        <v>-7.4724195978551124</v>
      </c>
      <c r="P329" s="223" t="str">
        <f t="shared" ca="1" si="465"/>
        <v>-5,89085529569612-4,59726859467425i</v>
      </c>
      <c r="Q329" s="223" t="str">
        <f t="shared" ca="1" si="466"/>
        <v>-1,81564985819967-7,24848054690283i</v>
      </c>
      <c r="R329" s="223" t="str">
        <f t="shared" ca="1" si="467"/>
        <v>3,02813313663123-6,8313588950695i</v>
      </c>
      <c r="S329" s="223" t="str">
        <f t="shared" ca="1" si="468"/>
        <v>6,59008573948166-3,52247421462382i</v>
      </c>
      <c r="T329" s="223" t="str">
        <f t="shared" ca="1" si="469"/>
        <v>7,36240796431554+1,27749896805915i</v>
      </c>
      <c r="U329" s="223" t="str">
        <f t="shared" ca="1" si="470"/>
        <v>5,01817029531376+5,53669771015537i</v>
      </c>
      <c r="V329" s="223" t="str">
        <f t="shared" ca="1" si="471"/>
        <v>0,549705286749609+7,45217275323973i</v>
      </c>
      <c r="W329" s="223" t="str">
        <f t="shared" ca="1" si="472"/>
        <v>-4,15145389720068+6,21308982599048i</v>
      </c>
      <c r="X329" s="223" t="str">
        <f t="shared" ca="1" si="473"/>
        <v>-7,09527298537913+2,34396158444595i</v>
      </c>
      <c r="Y329" s="223" t="str">
        <f t="shared" ca="1" si="474"/>
        <v>-7,03561232491779-2,51738234280653i</v>
      </c>
      <c r="Z329" s="223" t="str">
        <f t="shared" ca="1" si="475"/>
        <v>-3,99772669965027-6,31310033828962i</v>
      </c>
      <c r="AA329" s="223" t="str">
        <f t="shared" ca="1" si="476"/>
        <v>0,732425200324116-7,43643785507143i</v>
      </c>
      <c r="AB329" s="223" t="str">
        <f t="shared" ca="1" si="477"/>
        <v>5,15253628000875-5,41187809633613i</v>
      </c>
      <c r="AC329" s="223" t="str">
        <f t="shared" ca="1" si="478"/>
        <v>7,3915419387987-1,09643167292315i</v>
      </c>
      <c r="AD329" s="223" t="str">
        <f t="shared" ca="1" si="479"/>
        <v>6,50165508419935+3,6831421113655i</v>
      </c>
      <c r="AE329" s="223" t="str">
        <f t="shared" ca="1" si="480"/>
        <v>2,85957117977919+6,90361552479463i</v>
      </c>
      <c r="AF329" s="223" t="str">
        <f t="shared" ca="1" si="481"/>
        <v>-1,99298963595353+7,20173916199351i</v>
      </c>
      <c r="AG329" s="223" t="str">
        <f t="shared" ca="1" si="482"/>
        <v>-6,00190369937995+4,45131515731907i</v>
      </c>
      <c r="AH329" s="223" t="str">
        <f t="shared" ca="1" si="483"/>
        <v>-7,47016904477816-0,183382356968561i</v>
      </c>
      <c r="AI329" s="223" t="str">
        <f t="shared" ca="1" si="484"/>
        <v>-5,77625846105557-4,74045280933089i</v>
      </c>
      <c r="AJ329" s="223" t="str">
        <f t="shared" ca="1" si="485"/>
        <v>-1,63721640086412-7,29085571816852i</v>
      </c>
      <c r="AK329" s="223" t="str">
        <f t="shared" ca="1" si="486"/>
        <v>3,19487105930961-6,75498731018757i</v>
      </c>
      <c r="AL329" s="223" t="str">
        <f t="shared" ca="1" si="487"/>
        <v>6,67454677353298-3,35968451113042i</v>
      </c>
      <c r="AM329" s="223" t="str">
        <f t="shared" ca="1" si="488"/>
        <v>7,32883915057329+1,45779674558331i</v>
      </c>
      <c r="AN329" s="223" t="str">
        <f t="shared" ca="1" si="489"/>
        <v>4,88078155247603+5,65818222430304i</v>
      </c>
      <c r="AO329" s="223" t="str">
        <f t="shared" ca="1" si="490"/>
        <v>0,366654251267395+7,46341874119607i</v>
      </c>
      <c r="AP329" s="223" t="str">
        <f t="shared" ca="1" si="491"/>
        <v>-4,30268041415451+6,10933678070381i</v>
      </c>
      <c r="AQ329" s="223" t="str">
        <f t="shared" ca="1" si="492"/>
        <v>-7,15065971870278+2,16912891127535i</v>
      </c>
      <c r="AR329" s="223" t="str">
        <f t="shared" ca="1" si="493"/>
        <v>-7,15065971870278+2,16912891127535i</v>
      </c>
      <c r="AS329" s="223" t="str">
        <f t="shared" ca="1" si="494"/>
        <v>-3,84159142102248-6,40930807500589i</v>
      </c>
      <c r="AT329" s="223" t="str">
        <f t="shared" ca="1" si="495"/>
        <v>0,914703928342982-7,41622352480581i</v>
      </c>
      <c r="AU329" s="223" t="str">
        <f t="shared" ca="1" si="496"/>
        <v>5,28379856951276-5,28379856951645i</v>
      </c>
      <c r="AV329" s="223" t="str">
        <f t="shared" ca="1" si="497"/>
        <v>7,41622352480519-0,914703928347951i</v>
      </c>
      <c r="AW329" s="223" t="str">
        <f t="shared" ca="1" si="498"/>
        <v>6,40930807500846+3,84159142101818i</v>
      </c>
      <c r="AX329" s="223" t="str">
        <f t="shared" ca="1" si="499"/>
        <v>2,68928672417743+6,97171367466939i</v>
      </c>
      <c r="AY329" s="223" t="str">
        <f t="shared" ca="1" si="500"/>
        <v>-2,16912891127056+7,15065971870424i</v>
      </c>
      <c r="AZ329" s="223" t="str">
        <f t="shared" ca="1" si="501"/>
        <v>-6,10933678070093+4,3026804141586i</v>
      </c>
      <c r="BA329" s="223" t="str">
        <f t="shared" ca="1" si="502"/>
        <v>-7,46341874119631-0,366654251262396i</v>
      </c>
      <c r="BB329" s="223" t="str">
        <f t="shared" ca="1" si="503"/>
        <v>-5,6581822243063-4,88078155247224i</v>
      </c>
      <c r="BC329" s="223" t="str">
        <f t="shared" ca="1" si="504"/>
        <v>-1,45779674558822-7,32883915057231i</v>
      </c>
      <c r="BD329" s="223" t="str">
        <f t="shared" ca="1" si="505"/>
        <v>3,35968451112595-6,67454677353523i</v>
      </c>
      <c r="BE329" s="223" t="str">
        <f t="shared" ca="1" si="506"/>
        <v>6,75498731018543-3,19487105931413i</v>
      </c>
      <c r="BF329" s="223" t="str">
        <f t="shared" ca="1" si="507"/>
        <v>7,2908557181696+1,63721640085935i</v>
      </c>
      <c r="BG329" s="223" t="str">
        <f t="shared" ca="1" si="508"/>
        <v>4,74045280933485+5,77625846105232i</v>
      </c>
      <c r="BH329" s="223" t="str">
        <f t="shared" ca="1" si="509"/>
        <v>0,183382356973672+7,47016904477803i</v>
      </c>
      <c r="BI329" s="223" t="str">
        <f t="shared" ca="1" si="510"/>
        <v>-4,4513151573211+6,00190369937844i</v>
      </c>
      <c r="BJ329" s="223" t="str">
        <f t="shared" ca="1" si="511"/>
        <v>-7,2017391619926+1,99298963595681i</v>
      </c>
      <c r="BK329" s="223" t="str">
        <f t="shared" ca="1" si="512"/>
        <v>-6,90361552479309-2,8595711797829i</v>
      </c>
      <c r="BL329" s="223" t="str">
        <f t="shared" ca="1" si="513"/>
        <v>-3,68314211136209-6,50165508420128i</v>
      </c>
      <c r="BM329" s="223" t="str">
        <f t="shared" ca="1" si="514"/>
        <v>1,0964316729265-7,39154193879821i</v>
      </c>
      <c r="BN329" s="223" t="str">
        <f t="shared" ca="1" si="515"/>
        <v>5,41187809633831-5,15253628000645i</v>
      </c>
      <c r="BO329" s="223" t="str">
        <f t="shared" ca="1" si="516"/>
        <v>7,43643785507171-0,732425200321172i</v>
      </c>
      <c r="BP329" s="223" t="str">
        <f t="shared" ca="1" si="517"/>
        <v>6,3131003382879+3,99772669965299i</v>
      </c>
      <c r="BQ329" s="223" t="str">
        <f t="shared" ca="1" si="518"/>
        <v>2,5173823428037+7,0356123249188i</v>
      </c>
      <c r="BR329" s="223" t="str">
        <f t="shared" ca="1" si="519"/>
        <v>-2,34396158444901+7,09527298537812i</v>
      </c>
      <c r="BS329" s="223" t="str">
        <f t="shared" ca="1" si="520"/>
        <v>-6,21308982599215+4,15145389719818i</v>
      </c>
      <c r="BT329" s="223" t="str">
        <f t="shared" ca="1" si="521"/>
        <v>-7,45217275323949-0,549705286752877i</v>
      </c>
      <c r="BU329" s="223" t="str">
        <f t="shared" ca="1" si="522"/>
        <v>-5,53669771015332-5,01817029531603i</v>
      </c>
      <c r="BV329" s="223" t="str">
        <f t="shared" ca="1" si="523"/>
        <v>-1,2774989680559-7,36240796431611i</v>
      </c>
      <c r="BW329" s="223" t="str">
        <f t="shared" ca="1" si="524"/>
        <v>3,52247421462589-6,59008573948054i</v>
      </c>
      <c r="BX329" s="223" t="str">
        <f t="shared" ca="1" si="525"/>
        <v>6,83135889507054-3,02813313662886i</v>
      </c>
      <c r="BY329" s="223" t="str">
        <f t="shared" ca="1" si="526"/>
        <v>7,24848054690225+1,81564985820198i</v>
      </c>
      <c r="BZ329" s="223" t="str">
        <f t="shared" ca="1" si="527"/>
        <v>4,59726859467212+5,89085529569778i</v>
      </c>
      <c r="CA329" s="223" t="str">
        <f t="shared" ca="1" si="528"/>
        <v>-2,42771736748401E-12+7,47241959785511i</v>
      </c>
      <c r="CB329" s="223" t="str">
        <f t="shared" ca="1" si="529"/>
        <v>-4,59726859467595+5,8908552956948i</v>
      </c>
      <c r="CC329" s="223" t="str">
        <f t="shared" ca="1" si="530"/>
        <v>-7,24848054690343+1,81564985819728i</v>
      </c>
      <c r="CD329" s="223" t="str">
        <f t="shared" ca="1" si="531"/>
        <v>-6,83135889506858-3,0281331366333i</v>
      </c>
      <c r="CE329" s="223" t="str">
        <f t="shared" ca="1" si="532"/>
        <v>-3,52247421462161-6,59008573948284i</v>
      </c>
      <c r="CF329" s="223" t="str">
        <f t="shared" ca="1" si="533"/>
        <v>1,27749896806068-7,36240796431528i</v>
      </c>
      <c r="CG329" s="223" t="str">
        <f t="shared" ca="1" si="534"/>
        <v>5,53669771015658-5,01817029531243i</v>
      </c>
      <c r="CH329" s="223" t="str">
        <f t="shared" ca="1" si="535"/>
        <v>7,45217275323985-0,549705286748034i</v>
      </c>
      <c r="CI329" s="223" t="str">
        <f t="shared" ca="1" si="536"/>
        <v>6,21308982598945+4,15145389720222i</v>
      </c>
      <c r="CJ329" s="223" t="str">
        <f t="shared" ca="1" si="537"/>
        <v>2,3439615844444+7,09527298537963i</v>
      </c>
      <c r="CK329" s="223" t="str">
        <f t="shared" ca="1" si="538"/>
        <v>-2,51738234280826+7,03561232491716i</v>
      </c>
      <c r="CL329" s="223" t="str">
        <f t="shared" ca="1" si="539"/>
        <v>-6,3131003382905+3,99772669964888i</v>
      </c>
      <c r="CM329" s="223" t="str">
        <f t="shared" ca="1" si="540"/>
        <v>-7,43643785507124-0,732425200326004i</v>
      </c>
      <c r="CN329" s="223" t="str">
        <f t="shared" ca="1" si="541"/>
        <v>-5,41187809633496-5,15253628000997i</v>
      </c>
      <c r="CO329" s="223" t="str">
        <f t="shared" ca="1" si="542"/>
        <v>-1,0964316729217-7,39154193879892i</v>
      </c>
      <c r="CP329" s="223" t="str">
        <f t="shared" ca="1" si="543"/>
        <v>3,68314211136631-6,50165508419888i</v>
      </c>
      <c r="CQ329" s="223" t="str">
        <f t="shared" ca="1" si="544"/>
        <v>6,90361552479495-2,85957117977842i</v>
      </c>
      <c r="CR329" s="223" t="str">
        <f t="shared" ca="1" si="545"/>
        <v>7,20173916199323+1,99298963595453i</v>
      </c>
      <c r="CS329" s="223" t="str">
        <f t="shared" ca="1" si="546"/>
        <v>4,4513151573172+6,00190369938133i</v>
      </c>
      <c r="CT329" s="223" t="str">
        <f t="shared" ca="1" si="547"/>
        <v>-0,183382356971095+7,4701690447781i</v>
      </c>
      <c r="CU329" s="223" t="str">
        <f t="shared" ca="1" si="548"/>
        <v>-4,74045280933269+5,77625846105409i</v>
      </c>
      <c r="CV329" s="223" t="str">
        <f t="shared" ca="1" si="549"/>
        <v>-7,29085571816908+1,63721640086166i</v>
      </c>
      <c r="CW329" s="223" t="str">
        <f t="shared" ca="1" si="550"/>
        <v>-6,75498731018653-3,1948710593118i</v>
      </c>
      <c r="CX329" s="223" t="str">
        <f t="shared" ca="1" si="551"/>
        <v>-3,35968451112806-6,67454677353416i</v>
      </c>
      <c r="CY329" s="223" t="str">
        <f t="shared" ca="1" si="552"/>
        <v>1,4577967455857-7,32883915057282i</v>
      </c>
      <c r="CZ329" s="223" t="str">
        <f t="shared" ca="1" si="553"/>
        <v>5,65818222430476-4,88078155247403i</v>
      </c>
      <c r="DA329" s="223" t="str">
        <f t="shared" ca="1" si="554"/>
        <v>7,46341874119619-0,36665425126497i</v>
      </c>
      <c r="DB329" s="223" t="str">
        <f t="shared" ca="1" si="555"/>
        <v>6,10933678070253+4,30268041415632i</v>
      </c>
      <c r="DC329" s="223" t="str">
        <f t="shared" ca="1" si="556"/>
        <v>2,16912891127303+7,15065971870349i</v>
      </c>
      <c r="DD329" s="223" t="str">
        <f t="shared" ca="1" si="557"/>
        <v>-2,68928672417483+6,9717136746704i</v>
      </c>
      <c r="DE329" s="223" t="str">
        <f t="shared" ca="1" si="558"/>
        <v>-6,40930807500692+3,84159142102076i</v>
      </c>
      <c r="DF329" s="223" t="str">
        <f t="shared" ca="1" si="559"/>
        <v>-7,41622352480548-0,914703928345605i</v>
      </c>
      <c r="DG329" s="223" t="str">
        <f t="shared" ca="1" si="560"/>
        <v>-5,28379856951459-5,28379856951462i</v>
      </c>
      <c r="DH329" s="223" t="str">
        <f t="shared" ca="1" si="561"/>
        <v>-0,914703928345538-7,41622352480549i</v>
      </c>
      <c r="DI329" s="223" t="str">
        <f t="shared" ca="1" si="562"/>
        <v>3,84159142102008-6,40930807500733i</v>
      </c>
      <c r="DJ329" s="223" t="str">
        <f t="shared" ca="1" si="563"/>
        <v>6,97171367467042-2,68928672417477i</v>
      </c>
      <c r="DK329" s="223" t="str">
        <f t="shared" ca="1" si="564"/>
        <v>7,15065971870347+2,16912891127309i</v>
      </c>
      <c r="DL329" s="223" t="str">
        <f t="shared" ca="1" si="565"/>
        <v>4,30268041415662+6,10933678070232i</v>
      </c>
      <c r="DM329" s="223" t="str">
        <f t="shared" ca="1" si="566"/>
        <v>-0,366654251264608+7,4634187411962i</v>
      </c>
      <c r="DN329" s="223" t="str">
        <f t="shared" ca="1" si="567"/>
        <v>-4,88078155247376+5,658182224305i</v>
      </c>
      <c r="DO329" s="223" t="str">
        <f t="shared" ca="1" si="568"/>
        <v>-7,32883915057283+1,45779674558564i</v>
      </c>
      <c r="DP329" s="223" t="str">
        <f t="shared" ca="1" si="569"/>
        <v>-6,67454677353414-3,35968451112812i</v>
      </c>
      <c r="DQ329" s="223" t="str">
        <f t="shared" ca="1" si="570"/>
        <v>-3,19487105931212-6,75498731018638i</v>
      </c>
      <c r="DR329" s="223" t="str">
        <f t="shared" ca="1" si="571"/>
        <v>1,6372164008613-7,29085571816916i</v>
      </c>
      <c r="DS329" s="223" t="str">
        <f t="shared" ca="1" si="572"/>
        <v>5,77625846105413-4,74045280933264i</v>
      </c>
      <c r="DT329" s="223" t="str">
        <f t="shared" ca="1" si="573"/>
        <v>7,4701690447781-0,183382356971033i</v>
      </c>
      <c r="DU329" s="223" t="str">
        <f t="shared" ca="1" si="574"/>
        <v>6,00190369938155+4,45131515731691i</v>
      </c>
      <c r="DV329" s="223" t="str">
        <f t="shared" ca="1" si="575"/>
        <v>1,99298963595488+7,20173916199313i</v>
      </c>
      <c r="DW329" s="223" t="str">
        <f t="shared" ca="1" si="576"/>
        <v>-2,85957117977848+6,90361552479493i</v>
      </c>
      <c r="DX329" s="223" t="str">
        <f t="shared" ca="1" si="577"/>
        <v>-6,50165508419891+3,68314211136626i</v>
      </c>
      <c r="DY329" s="223" t="str">
        <f t="shared" ca="1" si="578"/>
        <v>-7,39154193879897-1,09643167292134i</v>
      </c>
      <c r="DZ329" s="223" t="str">
        <f t="shared" ca="1" si="579"/>
        <v>-5,15253628001024-5,41187809633471i</v>
      </c>
      <c r="EA329" s="223" t="str">
        <f t="shared" ca="1" si="580"/>
        <v>-0,732425200326364-7,43643785507121i</v>
      </c>
      <c r="EB329" s="223" t="str">
        <f t="shared" ca="1" si="581"/>
        <v>3,99772669964894-6,31310033829047i</v>
      </c>
      <c r="EC329" s="223" t="str">
        <f t="shared" ca="1" si="582"/>
        <v>7,03561232491719-2,5173823428082i</v>
      </c>
      <c r="ED329" s="223" t="str">
        <f t="shared" ca="1" si="583"/>
        <v>7,09527298537975+2,34396158444405i</v>
      </c>
      <c r="EE329" s="223" t="str">
        <f t="shared" ca="1" si="584"/>
        <v>4,15145389720252+6,21308982598925i</v>
      </c>
      <c r="EF329" s="223" t="str">
        <f t="shared" ca="1" si="585"/>
        <v>-0,549705286748096+7,45217275323984i</v>
      </c>
      <c r="EG329" s="223" t="str">
        <f t="shared" ca="1" si="586"/>
        <v>-5,01817029531247+5,53669771015653i</v>
      </c>
      <c r="EH329" s="223" t="str">
        <f t="shared" ca="1" si="587"/>
        <v>-7,36240796431522+1,27749896806104i</v>
      </c>
      <c r="EI329" s="223" t="str">
        <f t="shared" ca="1" si="588"/>
        <v>-6,590085739483-3,52247421462129i</v>
      </c>
      <c r="EJ329" s="223" t="str">
        <f t="shared" ca="1" si="589"/>
        <v>-3,02813313663325-6,8313588950686i</v>
      </c>
      <c r="EK329" s="223" t="str">
        <f t="shared" ca="1" si="590"/>
        <v>1,81564985819734-7,24848054690341i</v>
      </c>
      <c r="EL329" s="223" t="str">
        <f t="shared" ca="1" si="591"/>
        <v>5,89085529569457-4,59726859467623i</v>
      </c>
      <c r="EM329" s="223" t="str">
        <f t="shared" ca="1" si="592"/>
        <v>7,47241959785511-2,79020705291459E-12i</v>
      </c>
      <c r="EN329" s="223"/>
      <c r="EO329" s="223"/>
      <c r="EP329" s="223"/>
    </row>
    <row r="330" spans="1:146">
      <c r="A330" s="249">
        <f t="shared" si="461"/>
        <v>4.4921874999999901E-3</v>
      </c>
      <c r="B330" s="248">
        <v>230</v>
      </c>
      <c r="C330" s="247">
        <f t="shared" si="462"/>
        <v>46000</v>
      </c>
      <c r="N330" s="246">
        <f t="shared" ca="1" si="463"/>
        <v>2.5271387836169801</v>
      </c>
      <c r="O330" s="223">
        <f t="shared" ca="1" si="464"/>
        <v>-7.4728612163830199</v>
      </c>
      <c r="P330" s="223" t="str">
        <f t="shared" ca="1" si="465"/>
        <v>-6,00225841070846-4,45157822916784i</v>
      </c>
      <c r="Q330" s="223" t="str">
        <f t="shared" ca="1" si="466"/>
        <v>-2,169257106365-7,15108232128581i</v>
      </c>
      <c r="R330" s="223" t="str">
        <f t="shared" ca="1" si="467"/>
        <v>2,51753111960753-7,03602812822186i</v>
      </c>
      <c r="S330" s="223" t="str">
        <f t="shared" ca="1" si="468"/>
        <v>6,21345701837688-4,15169924730882i</v>
      </c>
      <c r="T330" s="223" t="str">
        <f t="shared" ca="1" si="469"/>
        <v>7,46385982777521+0,366675920459469i</v>
      </c>
      <c r="U330" s="223" t="str">
        <f t="shared" ca="1" si="470"/>
        <v>5,77659983679326+4,74073296916011i</v>
      </c>
      <c r="V330" s="223" t="str">
        <f t="shared" ca="1" si="471"/>
        <v>1,81575716274875+7,24890893067696i</v>
      </c>
      <c r="W330" s="223" t="str">
        <f t="shared" ca="1" si="472"/>
        <v>-2,85974017987326+6,90402352711373i</v>
      </c>
      <c r="X330" s="223" t="str">
        <f t="shared" ca="1" si="473"/>
        <v>-6,40968686385329+3,84181845831736i</v>
      </c>
      <c r="Y330" s="223" t="str">
        <f t="shared" ca="1" si="474"/>
        <v>-7,4368773470854-0,732468486509533i</v>
      </c>
      <c r="Z330" s="223" t="str">
        <f t="shared" ca="1" si="475"/>
        <v>-5,53702492790014-5,01846686819133i</v>
      </c>
      <c r="AA330" s="223" t="str">
        <f t="shared" ca="1" si="476"/>
        <v>-1,45788290108591-7,32927228352466i</v>
      </c>
      <c r="AB330" s="223" t="str">
        <f t="shared" ca="1" si="477"/>
        <v>3,19505987556199-6,75538652860777i</v>
      </c>
      <c r="AC330" s="223" t="str">
        <f t="shared" ca="1" si="478"/>
        <v>6,59047521225242-3,52268239215629i</v>
      </c>
      <c r="AD330" s="223" t="str">
        <f t="shared" ca="1" si="479"/>
        <v>7,39197877747293+1,09649647181891i</v>
      </c>
      <c r="AE330" s="223" t="str">
        <f t="shared" ca="1" si="480"/>
        <v>5,28411084097063+5,28411084097014i</v>
      </c>
      <c r="AF330" s="223" t="str">
        <f t="shared" ca="1" si="481"/>
        <v>1,09649647181884+7,39197877747294i</v>
      </c>
      <c r="AG330" s="223" t="str">
        <f t="shared" ca="1" si="482"/>
        <v>-3,52268239215569+6,59047521225273i</v>
      </c>
      <c r="AH330" s="223" t="str">
        <f t="shared" ca="1" si="483"/>
        <v>-6,7553865286078+3,19505987556193i</v>
      </c>
      <c r="AI330" s="223" t="str">
        <f t="shared" ca="1" si="484"/>
        <v>-7,32927228352436-1,45788290108743i</v>
      </c>
      <c r="AJ330" s="223" t="str">
        <f t="shared" ca="1" si="485"/>
        <v>-5,01846686818903-5,53702492790221i</v>
      </c>
      <c r="AK330" s="223" t="str">
        <f t="shared" ca="1" si="486"/>
        <v>-0,732468486505715-7,43687734708577i</v>
      </c>
      <c r="AL330" s="223" t="str">
        <f t="shared" ca="1" si="487"/>
        <v>3,84181845831555-6,40968686385438i</v>
      </c>
      <c r="AM330" s="223" t="str">
        <f t="shared" ca="1" si="488"/>
        <v>6,90402352711317-2,85974017987462i</v>
      </c>
      <c r="AN330" s="223" t="str">
        <f t="shared" ca="1" si="489"/>
        <v>7,24890893067692+1,81575716274886i</v>
      </c>
      <c r="AO330" s="223" t="str">
        <f t="shared" ca="1" si="490"/>
        <v>4,74073296915953+5,77659983679374i</v>
      </c>
      <c r="AP330" s="223" t="str">
        <f t="shared" ca="1" si="491"/>
        <v>0,366675920457096+7,46385982777533i</v>
      </c>
      <c r="AQ330" s="223" t="str">
        <f t="shared" ca="1" si="492"/>
        <v>-4,15169924731194+6,21345701837479i</v>
      </c>
      <c r="AR330" s="223" t="str">
        <f t="shared" ca="1" si="493"/>
        <v>-4,15169924731194+6,21345701837479i</v>
      </c>
      <c r="AS330" s="223" t="str">
        <f t="shared" ca="1" si="494"/>
        <v>-7,15108232128623-2,16925710636362i</v>
      </c>
      <c r="AT330" s="223" t="str">
        <f t="shared" ca="1" si="495"/>
        <v>-4,45157822916807-6,00225841070829i</v>
      </c>
      <c r="AU330" s="223" t="str">
        <f t="shared" ca="1" si="496"/>
        <v>8,0928802864656E-13-7,47286121638302i</v>
      </c>
      <c r="AV330" s="223" t="str">
        <f t="shared" ca="1" si="497"/>
        <v>4,45157822916954-6,0022584107072i</v>
      </c>
      <c r="AW330" s="223" t="str">
        <f t="shared" ca="1" si="498"/>
        <v>7,1510823212867-2,16925710636207i</v>
      </c>
      <c r="AX330" s="223" t="str">
        <f t="shared" ca="1" si="499"/>
        <v>7,03602812822287+2,51753111960472i</v>
      </c>
      <c r="AY330" s="223" t="str">
        <f t="shared" ca="1" si="500"/>
        <v>4,1516992473106+6,21345701837569i</v>
      </c>
      <c r="AZ330" s="223" t="str">
        <f t="shared" ca="1" si="501"/>
        <v>-0,366675920458713+7,46385982777525i</v>
      </c>
      <c r="BA330" s="223" t="str">
        <f t="shared" ca="1" si="502"/>
        <v>-4,74073296916077+5,77659983679271i</v>
      </c>
      <c r="BB330" s="223" t="str">
        <f t="shared" ca="1" si="503"/>
        <v>-7,24890893067732+1,81575716274729i</v>
      </c>
      <c r="BC330" s="223" t="str">
        <f t="shared" ca="1" si="504"/>
        <v>-6,90402352711255-2,85974017987611i</v>
      </c>
      <c r="BD330" s="223" t="str">
        <f t="shared" ca="1" si="505"/>
        <v>-3,84181845832055-6,40968686385139i</v>
      </c>
      <c r="BE330" s="223" t="str">
        <f t="shared" ca="1" si="506"/>
        <v>0,732468486507432-7,43687734708561i</v>
      </c>
      <c r="BF330" s="223" t="str">
        <f t="shared" ca="1" si="507"/>
        <v>5,01846686819023-5,53702492790112i</v>
      </c>
      <c r="BG330" s="223" t="str">
        <f t="shared" ca="1" si="508"/>
        <v>7,32927228352469-1,45788290108574i</v>
      </c>
      <c r="BH330" s="223" t="str">
        <f t="shared" ca="1" si="509"/>
        <v>6,7553865286071+3,19505987556339i</v>
      </c>
      <c r="BI330" s="223" t="str">
        <f t="shared" ca="1" si="510"/>
        <v>3,52268239215436+6,59047521225345i</v>
      </c>
      <c r="BJ330" s="223" t="str">
        <f t="shared" ca="1" si="511"/>
        <v>-1,09649647181551+7,39197877747343i</v>
      </c>
      <c r="BK330" s="223" t="str">
        <f t="shared" ca="1" si="512"/>
        <v>-5,28411084096854+5,28411084097223i</v>
      </c>
      <c r="BL330" s="223" t="str">
        <f t="shared" ca="1" si="513"/>
        <v>-7,39197877747273+1,09649647182025i</v>
      </c>
      <c r="BM330" s="223" t="str">
        <f t="shared" ca="1" si="514"/>
        <v>-6,59047521225231-3,5226823921565i</v>
      </c>
      <c r="BN330" s="223" t="str">
        <f t="shared" ca="1" si="515"/>
        <v>-3,19505987556101-6,75538652860823i</v>
      </c>
      <c r="BO330" s="223" t="str">
        <f t="shared" ca="1" si="516"/>
        <v>1,45788290108812-7,32927228352422i</v>
      </c>
      <c r="BP330" s="223" t="str">
        <f t="shared" ca="1" si="517"/>
        <v>5,53702492790275-5,01846686818843i</v>
      </c>
      <c r="BQ330" s="223" t="str">
        <f t="shared" ca="1" si="518"/>
        <v>7,43687734708511-0,732468486512413i</v>
      </c>
      <c r="BR330" s="223" t="str">
        <f t="shared" ca="1" si="519"/>
        <v>6,40968686385396+3,84181845831625i</v>
      </c>
      <c r="BS330" s="223" t="str">
        <f t="shared" ca="1" si="520"/>
        <v>2,85974017987368+6,90402352711356i</v>
      </c>
      <c r="BT330" s="223" t="str">
        <f t="shared" ca="1" si="521"/>
        <v>-1,81575716274945+7,24890893067678i</v>
      </c>
      <c r="BU330" s="223" t="str">
        <f t="shared" ca="1" si="522"/>
        <v>-5,77659983679426+4,7407329691589i</v>
      </c>
      <c r="BV330" s="223" t="str">
        <f t="shared" ca="1" si="523"/>
        <v>-7,46385982777537+0,366675920456288i</v>
      </c>
      <c r="BW330" s="223" t="str">
        <f t="shared" ca="1" si="524"/>
        <v>-6,21345701837847-4,15169924730644i</v>
      </c>
      <c r="BX330" s="223" t="str">
        <f t="shared" ca="1" si="525"/>
        <v>-2,51753111960943-7,03602812822118i</v>
      </c>
      <c r="BY330" s="223" t="str">
        <f t="shared" ca="1" si="526"/>
        <v>2,1692571063646-7,15108232128593i</v>
      </c>
      <c r="BZ330" s="223" t="str">
        <f t="shared" ca="1" si="527"/>
        <v>6,00225841070864-4,45157822916759i</v>
      </c>
      <c r="CA330" s="223" t="str">
        <f t="shared" ca="1" si="528"/>
        <v>7,47286121638302+1,61857605729312E-12i</v>
      </c>
      <c r="CB330" s="223" t="str">
        <f t="shared" ca="1" si="529"/>
        <v>6,00225841070671+4,45157822917019i</v>
      </c>
      <c r="CC330" s="223" t="str">
        <f t="shared" ca="1" si="530"/>
        <v>2,16925710636841+7,15108232128478i</v>
      </c>
      <c r="CD330" s="223" t="str">
        <f t="shared" ca="1" si="531"/>
        <v>-2,51753111960568+7,03602812822252i</v>
      </c>
      <c r="CE330" s="223" t="str">
        <f t="shared" ca="1" si="532"/>
        <v>-6,21345701837626+4,15169924730975i</v>
      </c>
      <c r="CF330" s="223" t="str">
        <f t="shared" ca="1" si="533"/>
        <v>-7,46385982777521-0,36667592045952i</v>
      </c>
      <c r="CG330" s="223" t="str">
        <f t="shared" ca="1" si="534"/>
        <v>-5,7765998367922-4,7407329691614i</v>
      </c>
      <c r="CH330" s="223" t="str">
        <f t="shared" ca="1" si="535"/>
        <v>-1,81575716274631-7,24890893067757i</v>
      </c>
      <c r="CI330" s="223" t="str">
        <f t="shared" ca="1" si="536"/>
        <v>2,85974017987705-6,90402352711216i</v>
      </c>
      <c r="CJ330" s="223" t="str">
        <f t="shared" ca="1" si="537"/>
        <v>6,40968686385192-3,84181845831966i</v>
      </c>
      <c r="CK330" s="223" t="str">
        <f t="shared" ca="1" si="538"/>
        <v>7,43687734708555+0,732468486508026i</v>
      </c>
      <c r="CL330" s="223" t="str">
        <f t="shared" ca="1" si="539"/>
        <v>5,53702492790058+5,01846686819083i</v>
      </c>
      <c r="CM330" s="223" t="str">
        <f t="shared" ca="1" si="540"/>
        <v>1,45788290108494+7,32927228352485i</v>
      </c>
      <c r="CN330" s="223" t="str">
        <f t="shared" ca="1" si="541"/>
        <v>-3,19505987556432+6,75538652860667i</v>
      </c>
      <c r="CO330" s="223" t="str">
        <f t="shared" ca="1" si="542"/>
        <v>-6,59047521225383+3,52268239215364i</v>
      </c>
      <c r="CP330" s="223" t="str">
        <f t="shared" ca="1" si="543"/>
        <v>-7,39197877747332-1,09649647181631i</v>
      </c>
      <c r="CQ330" s="223" t="str">
        <f t="shared" ca="1" si="544"/>
        <v>-5,28411084097166-5,28411084096911i</v>
      </c>
      <c r="CR330" s="223" t="str">
        <f t="shared" ca="1" si="545"/>
        <v>-1,09649647181945-7,39197877747285i</v>
      </c>
      <c r="CS330" s="223" t="str">
        <f t="shared" ca="1" si="546"/>
        <v>3,52268239215722-6,59047521225193i</v>
      </c>
      <c r="CT330" s="223" t="str">
        <f t="shared" ca="1" si="547"/>
        <v>6,75538652860858-3,19505987556028i</v>
      </c>
      <c r="CU330" s="223" t="str">
        <f t="shared" ca="1" si="548"/>
        <v>7,32927228352407+1,45788290108892i</v>
      </c>
      <c r="CV330" s="223" t="str">
        <f t="shared" ca="1" si="549"/>
        <v>5,0184668681935+5,53702492789816i</v>
      </c>
      <c r="CW330" s="223" t="str">
        <f t="shared" ca="1" si="550"/>
        <v>0,732468486511608+7,4368773470852i</v>
      </c>
      <c r="CX330" s="223" t="str">
        <f t="shared" ca="1" si="551"/>
        <v>-3,84181845831694+6,40968686385354i</v>
      </c>
      <c r="CY330" s="223" t="str">
        <f t="shared" ca="1" si="552"/>
        <v>-6,90402352711387+2,85974017987293i</v>
      </c>
      <c r="CZ330" s="223" t="str">
        <f t="shared" ca="1" si="553"/>
        <v>-7,24890893067658-1,81575716275023i</v>
      </c>
      <c r="DA330" s="223" t="str">
        <f t="shared" ca="1" si="554"/>
        <v>-4,74073296915827-5,77659983679476i</v>
      </c>
      <c r="DB330" s="223" t="str">
        <f t="shared" ca="1" si="555"/>
        <v>-0,366675920455479-7,46385982777542i</v>
      </c>
      <c r="DC330" s="223" t="str">
        <f t="shared" ca="1" si="556"/>
        <v>4,15169924730746-6,21345701837778i</v>
      </c>
      <c r="DD330" s="223" t="str">
        <f t="shared" ca="1" si="557"/>
        <v>7,03602812822145-2,51753111960867i</v>
      </c>
      <c r="DE330" s="223" t="str">
        <f t="shared" ca="1" si="558"/>
        <v>7,15108232128582+2,16925710636497i</v>
      </c>
      <c r="DF330" s="223" t="str">
        <f t="shared" ca="1" si="559"/>
        <v>4,45157822916659+6,00225841070938i</v>
      </c>
      <c r="DG330" s="223" t="str">
        <f t="shared" ca="1" si="560"/>
        <v>-2,42786408593968E-12+7,47286121638302i</v>
      </c>
      <c r="DH330" s="223" t="str">
        <f t="shared" ca="1" si="561"/>
        <v>-4,45157822916504+6,00225841071053i</v>
      </c>
      <c r="DI330" s="223" t="str">
        <f t="shared" ca="1" si="562"/>
        <v>-7,15108232128501+2,16925710636764i</v>
      </c>
      <c r="DJ330" s="223" t="str">
        <f t="shared" ca="1" si="563"/>
        <v>-7,03602812822239-2,51753111960604i</v>
      </c>
      <c r="DK330" s="223" t="str">
        <f t="shared" ca="1" si="564"/>
        <v>-4,15169924730908-6,21345701837671i</v>
      </c>
      <c r="DL330" s="223" t="str">
        <f t="shared" ca="1" si="565"/>
        <v>0,366675920460329-7,46385982777518i</v>
      </c>
      <c r="DM330" s="223" t="str">
        <f t="shared" ca="1" si="566"/>
        <v>4,74073296916235-5,77659983679142i</v>
      </c>
      <c r="DN330" s="223" t="str">
        <f t="shared" ca="1" si="567"/>
        <v>7,24890893067776-1,81575716274552i</v>
      </c>
      <c r="DO330" s="223" t="str">
        <f t="shared" ca="1" si="568"/>
        <v>6,90402352711494+2,85974017987035i</v>
      </c>
      <c r="DP330" s="223" t="str">
        <f t="shared" ca="1" si="569"/>
        <v>3,84181845831898+6,40968686385234i</v>
      </c>
      <c r="DQ330" s="223" t="str">
        <f t="shared" ca="1" si="570"/>
        <v>-0,732468486508832+7,43687734708547i</v>
      </c>
      <c r="DR330" s="223" t="str">
        <f t="shared" ca="1" si="571"/>
        <v>-5,01846686819174+5,53702492789975i</v>
      </c>
      <c r="DS330" s="223" t="str">
        <f t="shared" ca="1" si="572"/>
        <v>-7,32927228352502+1,45788290108415i</v>
      </c>
      <c r="DT330" s="223" t="str">
        <f t="shared" ca="1" si="573"/>
        <v>-6,75538652860651-3,19505987556467i</v>
      </c>
      <c r="DU330" s="223" t="str">
        <f t="shared" ca="1" si="574"/>
        <v>-3,5226823921593-6,5904752122508i</v>
      </c>
      <c r="DV330" s="223" t="str">
        <f t="shared" ca="1" si="575"/>
        <v>1,09649647181669-7,39197877747326i</v>
      </c>
      <c r="DW330" s="223" t="str">
        <f t="shared" ca="1" si="576"/>
        <v>5,28411084096999-5,28411084097078i</v>
      </c>
      <c r="DX330" s="223" t="str">
        <f t="shared" ca="1" si="577"/>
        <v>7,39197877747297-1,09649647181865i</v>
      </c>
      <c r="DY330" s="223" t="str">
        <f t="shared" ca="1" si="578"/>
        <v>6,59047521225174+3,52268239215755i</v>
      </c>
      <c r="DZ330" s="223" t="str">
        <f t="shared" ca="1" si="579"/>
        <v>3,19505987555954+6,75538652860893i</v>
      </c>
      <c r="EA330" s="223" t="str">
        <f t="shared" ca="1" si="580"/>
        <v>-1,45788290108971+7,32927228352391i</v>
      </c>
      <c r="EB330" s="223" t="str">
        <f t="shared" ca="1" si="581"/>
        <v>-5,53702492789899+5,01846686819258i</v>
      </c>
      <c r="EC330" s="223" t="str">
        <f t="shared" ca="1" si="582"/>
        <v>-7,43687734708527+0,732468486510803i</v>
      </c>
      <c r="ED330" s="223" t="str">
        <f t="shared" ca="1" si="583"/>
        <v>-6,40968686385291-3,84181845831801i</v>
      </c>
      <c r="EE330" s="223" t="str">
        <f t="shared" ca="1" si="584"/>
        <v>-2,85974017987218-6,90402352711418i</v>
      </c>
      <c r="EF330" s="223" t="str">
        <f t="shared" ca="1" si="585"/>
        <v>1,81575716275102-7,24890893067639i</v>
      </c>
      <c r="EG330" s="223" t="str">
        <f t="shared" ca="1" si="586"/>
        <v>5,7765998367907-4,74073296916322i</v>
      </c>
      <c r="EH330" s="223" t="str">
        <f t="shared" ca="1" si="587"/>
        <v>7,46385982777508-0,366675920462308i</v>
      </c>
      <c r="EI330" s="223" t="str">
        <f t="shared" ca="1" si="588"/>
        <v>6,21345701837733+4,15169924730813i</v>
      </c>
      <c r="EJ330" s="223" t="str">
        <f t="shared" ca="1" si="589"/>
        <v>2,51753111960791+7,03602812822172i</v>
      </c>
      <c r="EK330" s="223" t="str">
        <f t="shared" ca="1" si="590"/>
        <v>-2,16925710636574+7,15108232128558i</v>
      </c>
      <c r="EL330" s="223" t="str">
        <f t="shared" ca="1" si="591"/>
        <v>-6,00225841070986+4,45157822916594i</v>
      </c>
      <c r="EM330" s="223" t="str">
        <f t="shared" ca="1" si="592"/>
        <v>-7,47286121638302-3,23715211458623E-12i</v>
      </c>
      <c r="EN330" s="223"/>
      <c r="EO330" s="223"/>
      <c r="EP330" s="223"/>
    </row>
    <row r="331" spans="1:146">
      <c r="A331" s="249">
        <f t="shared" si="461"/>
        <v>4.5117187499999897E-3</v>
      </c>
      <c r="B331" s="248">
        <v>231</v>
      </c>
      <c r="C331" s="247">
        <f t="shared" si="462"/>
        <v>46200</v>
      </c>
      <c r="N331" s="246">
        <f t="shared" ca="1" si="463"/>
        <v>2.5267261678761095</v>
      </c>
      <c r="O331" s="223">
        <f t="shared" ca="1" si="464"/>
        <v>-7.4732738321238905</v>
      </c>
      <c r="P331" s="223" t="str">
        <f t="shared" ca="1" si="465"/>
        <v>-6,11003518966763-4,30317228924557i</v>
      </c>
      <c r="Q331" s="223" t="str">
        <f t="shared" ca="1" si="466"/>
        <v>-2,51767012566441-7,03641662412372i</v>
      </c>
      <c r="R331" s="223" t="str">
        <f t="shared" ca="1" si="467"/>
        <v>1,99321747113068-7,2025624525364i</v>
      </c>
      <c r="S331" s="223" t="str">
        <f t="shared" ca="1" si="468"/>
        <v>5,77691879307406-4,74099472981518i</v>
      </c>
      <c r="T331" s="223" t="str">
        <f t="shared" ca="1" si="469"/>
        <v>7,45302467292377-0,549768128120634i</v>
      </c>
      <c r="U331" s="223" t="str">
        <f t="shared" ca="1" si="470"/>
        <v>6,41004077617912+3,84203058520213i</v>
      </c>
      <c r="V331" s="223" t="str">
        <f t="shared" ca="1" si="471"/>
        <v>3,0284793076489+6,83213984437161i</v>
      </c>
      <c r="W331" s="223" t="str">
        <f t="shared" ca="1" si="472"/>
        <v>-1,45796339842406+7,32967697096969i</v>
      </c>
      <c r="X331" s="223" t="str">
        <f t="shared" ca="1" si="473"/>
        <v>-5,41249677301311+5,15312530917213i</v>
      </c>
      <c r="Y331" s="223" t="str">
        <f t="shared" ca="1" si="474"/>
        <v>-7,39238692727143+1,09655701512237i</v>
      </c>
      <c r="Z331" s="223" t="str">
        <f t="shared" ca="1" si="475"/>
        <v>-6,67530979634149-3,3600685845344i</v>
      </c>
      <c r="AA331" s="223" t="str">
        <f t="shared" ca="1" si="476"/>
        <v>-3,52287689787063-6,59083910684801i</v>
      </c>
      <c r="AB331" s="223" t="str">
        <f t="shared" ca="1" si="477"/>
        <v>0,914808495738888-7,41707133483504i</v>
      </c>
      <c r="AC331" s="223" t="str">
        <f t="shared" ca="1" si="478"/>
        <v>5,01874396398683-5,53733065599784i</v>
      </c>
      <c r="AD331" s="223" t="str">
        <f t="shared" ca="1" si="479"/>
        <v>7,29168919636457-1,63740356464983i</v>
      </c>
      <c r="AE331" s="223" t="str">
        <f t="shared" ca="1" si="480"/>
        <v>6,9044047343515+2,85989808108127i</v>
      </c>
      <c r="AF331" s="223" t="str">
        <f t="shared" ca="1" si="481"/>
        <v>3,99818371295072+6,31382204115726i</v>
      </c>
      <c r="AG331" s="223" t="str">
        <f t="shared" ca="1" si="482"/>
        <v>-0,366696166553848+7,46427194650238i</v>
      </c>
      <c r="AH331" s="223" t="str">
        <f t="shared" ca="1" si="483"/>
        <v>-4,59779414658376+5,89152872822902i</v>
      </c>
      <c r="AI331" s="223" t="str">
        <f t="shared" ca="1" si="484"/>
        <v>-7,15147716993051+2,16937688239513i</v>
      </c>
      <c r="AJ331" s="223" t="str">
        <f t="shared" ca="1" si="485"/>
        <v>-7,09608410489031-2,34422954213763i</v>
      </c>
      <c r="AK331" s="223" t="str">
        <f t="shared" ca="1" si="486"/>
        <v>-4,45182402407615-6,00258982678028i</v>
      </c>
      <c r="AL331" s="223" t="str">
        <f t="shared" ca="1" si="487"/>
        <v>-0,183403320931606-7,47102302176743i</v>
      </c>
      <c r="AM331" s="223" t="str">
        <f t="shared" ca="1" si="488"/>
        <v>4,15192848433178-6,2138000958272i</v>
      </c>
      <c r="AN331" s="223" t="str">
        <f t="shared" ca="1" si="489"/>
        <v>6,97251066909239-2,68959415884637i</v>
      </c>
      <c r="AO331" s="223" t="str">
        <f t="shared" ca="1" si="490"/>
        <v>7,24930918084191+1,81585742019267i</v>
      </c>
      <c r="AP331" s="223" t="str">
        <f t="shared" ca="1" si="491"/>
        <v>4,88133951510087+5,65882905804925i</v>
      </c>
      <c r="AQ331" s="223" t="str">
        <f t="shared" ca="1" si="492"/>
        <v>0,732508929922662+7,43728797596888i</v>
      </c>
      <c r="AR331" s="223" t="str">
        <f t="shared" ca="1" si="493"/>
        <v>0,732508929922662+7,43728797596888i</v>
      </c>
      <c r="AS331" s="223" t="str">
        <f t="shared" ca="1" si="494"/>
        <v>-6,75575952881932+3,19523629152442i</v>
      </c>
      <c r="AT331" s="223" t="str">
        <f t="shared" ca="1" si="495"/>
        <v>-7,36324962224169-1,27764500956459i</v>
      </c>
      <c r="AU331" s="223" t="str">
        <f t="shared" ca="1" si="496"/>
        <v>-5,28440260436105-5,28440260435651i</v>
      </c>
      <c r="AV331" s="223" t="str">
        <f t="shared" ca="1" si="497"/>
        <v>-1,27764500956358-7,36324962224187i</v>
      </c>
      <c r="AW331" s="223" t="str">
        <f t="shared" ca="1" si="498"/>
        <v>3,19523629152534-6,75575952881888i</v>
      </c>
      <c r="AX331" s="223" t="str">
        <f t="shared" ca="1" si="499"/>
        <v>6,50239834232252-3,68356316189489i</v>
      </c>
      <c r="AY331" s="223" t="str">
        <f t="shared" ca="1" si="500"/>
        <v>7,43728797596878+0,732508929923679i</v>
      </c>
      <c r="AZ331" s="223" t="str">
        <f t="shared" ca="1" si="501"/>
        <v>5,65882905804858+4,88133951510164i</v>
      </c>
      <c r="BA331" s="223" t="str">
        <f t="shared" ca="1" si="502"/>
        <v>1,8158574201991+7,24930918084031i</v>
      </c>
      <c r="BB331" s="223" t="str">
        <f t="shared" ca="1" si="503"/>
        <v>-2,68959415884733+6,97251066909202i</v>
      </c>
      <c r="BC331" s="223" t="str">
        <f t="shared" ca="1" si="504"/>
        <v>-6,21380009582765+4,15192848433111i</v>
      </c>
      <c r="BD331" s="223" t="str">
        <f t="shared" ca="1" si="505"/>
        <v>-7,4710230217676-0,183403320924983i</v>
      </c>
      <c r="BE331" s="223" t="str">
        <f t="shared" ca="1" si="506"/>
        <v>-6,00258982677974-4,45182402407688i</v>
      </c>
      <c r="BF331" s="223" t="str">
        <f t="shared" ca="1" si="507"/>
        <v>-2,34422954213676-7,0960841048906i</v>
      </c>
      <c r="BG331" s="223" t="str">
        <f t="shared" ca="1" si="508"/>
        <v>2,16937688239601-7,15147716993024i</v>
      </c>
      <c r="BH331" s="223" t="str">
        <f t="shared" ca="1" si="509"/>
        <v>5,89152872822959-4,59779414658303i</v>
      </c>
      <c r="BI331" s="223" t="str">
        <f t="shared" ca="1" si="510"/>
        <v>7,46427194650242-0,366696166552933i</v>
      </c>
      <c r="BJ331" s="223" t="str">
        <f t="shared" ca="1" si="511"/>
        <v>6,31382204115927+3,99818371294755i</v>
      </c>
      <c r="BK331" s="223" t="str">
        <f t="shared" ca="1" si="512"/>
        <v>2,85989808108268+6,90440473435091i</v>
      </c>
      <c r="BL331" s="223" t="str">
        <f t="shared" ca="1" si="513"/>
        <v>-1,63740356465166+7,29168919636416i</v>
      </c>
      <c r="BM331" s="223" t="str">
        <f t="shared" ca="1" si="514"/>
        <v>-5,53733065600059+5,0187439639838i</v>
      </c>
      <c r="BN331" s="223" t="str">
        <f t="shared" ca="1" si="515"/>
        <v>-7,41707133483488+0,914808495740196i</v>
      </c>
      <c r="BO331" s="223" t="str">
        <f t="shared" ca="1" si="516"/>
        <v>-6,59083910684763-3,52287689787135i</v>
      </c>
      <c r="BP331" s="223" t="str">
        <f t="shared" ca="1" si="517"/>
        <v>-3,36006858453097-6,67530979634322i</v>
      </c>
      <c r="BQ331" s="223" t="str">
        <f t="shared" ca="1" si="518"/>
        <v>1,09655701512123-7,39238692727161i</v>
      </c>
      <c r="BR331" s="223" t="str">
        <f t="shared" ca="1" si="519"/>
        <v>5,15312530917291-5,41249677301237i</v>
      </c>
      <c r="BS331" s="223" t="str">
        <f t="shared" ca="1" si="520"/>
        <v>7,32967697097048-1,45796339842009i</v>
      </c>
      <c r="BT331" s="223" t="str">
        <f t="shared" ca="1" si="521"/>
        <v>6,83213984437216+3,02847930764765i</v>
      </c>
      <c r="BU331" s="223" t="str">
        <f t="shared" ca="1" si="522"/>
        <v>3,84203058520144+6,41004077617954i</v>
      </c>
      <c r="BV331" s="223" t="str">
        <f t="shared" ca="1" si="523"/>
        <v>-0,549768128124433+7,45302467292348i</v>
      </c>
      <c r="BW331" s="223" t="str">
        <f t="shared" ca="1" si="524"/>
        <v>-4,74099472981427+5,77691879307482i</v>
      </c>
      <c r="BX331" s="223" t="str">
        <f t="shared" ca="1" si="525"/>
        <v>-7,20256245253667+1,99321747112969i</v>
      </c>
      <c r="BY331" s="223" t="str">
        <f t="shared" ca="1" si="526"/>
        <v>-7,03641662412262-2,51767012566748i</v>
      </c>
      <c r="BZ331" s="223" t="str">
        <f t="shared" ca="1" si="527"/>
        <v>-4,30317228924691-6,11003518966668i</v>
      </c>
      <c r="CA331" s="223" t="str">
        <f t="shared" ca="1" si="528"/>
        <v>8,0933595468601E-13-7,47327383212389i</v>
      </c>
      <c r="CB331" s="223" t="str">
        <f t="shared" ca="1" si="529"/>
        <v>4,30317228924823-6,11003518966576i</v>
      </c>
      <c r="CC331" s="223" t="str">
        <f t="shared" ca="1" si="530"/>
        <v>7,03641662412331-2,51767012566556i</v>
      </c>
      <c r="CD331" s="223" t="str">
        <f t="shared" ca="1" si="531"/>
        <v>7,20256245253613+1,99321747113167i</v>
      </c>
      <c r="CE331" s="223" t="str">
        <f t="shared" ca="1" si="532"/>
        <v>4,7409947298127+5,77691879307611i</v>
      </c>
      <c r="CF331" s="223" t="str">
        <f t="shared" ca="1" si="533"/>
        <v>0,549768128122819+7,4530246729236i</v>
      </c>
      <c r="CG331" s="223" t="str">
        <f t="shared" ca="1" si="534"/>
        <v>-3,84203058520283+6,4100407761787i</v>
      </c>
      <c r="CH331" s="223" t="str">
        <f t="shared" ca="1" si="535"/>
        <v>-6,83213984437282+3,02847930764618i</v>
      </c>
      <c r="CI331" s="223" t="str">
        <f t="shared" ca="1" si="536"/>
        <v>-7,32967697097009-1,45796339842209i</v>
      </c>
      <c r="CJ331" s="223" t="str">
        <f t="shared" ca="1" si="537"/>
        <v>-5,15312530917143-5,41249677301378i</v>
      </c>
      <c r="CK331" s="223" t="str">
        <f t="shared" ca="1" si="538"/>
        <v>-1,0965570151192-7,39238692727191i</v>
      </c>
      <c r="CL331" s="223" t="str">
        <f t="shared" ca="1" si="539"/>
        <v>3,36006858453242-6,67530979634249i</v>
      </c>
      <c r="CM331" s="223" t="str">
        <f t="shared" ca="1" si="540"/>
        <v>6,59083910684839-3,52287689786992i</v>
      </c>
      <c r="CN331" s="223" t="str">
        <f t="shared" ca="1" si="541"/>
        <v>7,41707133483468+0,914808495741803i</v>
      </c>
      <c r="CO331" s="223" t="str">
        <f t="shared" ca="1" si="542"/>
        <v>5,53733065599922+5,01874396398531i</v>
      </c>
      <c r="CP331" s="223" t="str">
        <f t="shared" ca="1" si="543"/>
        <v>1,63740356464966+7,29168919636461i</v>
      </c>
      <c r="CQ331" s="223" t="str">
        <f t="shared" ca="1" si="544"/>
        <v>-2,85989808108417+6,9044047343503i</v>
      </c>
      <c r="CR331" s="223" t="str">
        <f t="shared" ca="1" si="545"/>
        <v>-6,31382204115605+3,99818371295264i</v>
      </c>
      <c r="CS331" s="223" t="str">
        <f t="shared" ca="1" si="546"/>
        <v>-7,46427194650235-0,36669616655455i</v>
      </c>
      <c r="CT331" s="223" t="str">
        <f t="shared" ca="1" si="547"/>
        <v>-5,89152872822859-4,59779414658431i</v>
      </c>
      <c r="CU331" s="223" t="str">
        <f t="shared" ca="1" si="548"/>
        <v>-2,16937688239426-7,15147716993077i</v>
      </c>
      <c r="CV331" s="223" t="str">
        <f t="shared" ca="1" si="549"/>
        <v>2,3442295421385-7,09608410489002i</v>
      </c>
      <c r="CW331" s="223" t="str">
        <f t="shared" ca="1" si="550"/>
        <v>6,00258982678083-4,45182402407541i</v>
      </c>
      <c r="CX331" s="223" t="str">
        <f t="shared" ca="1" si="551"/>
        <v>7,47102302176745-0,183403320930797i</v>
      </c>
      <c r="CY331" s="223" t="str">
        <f t="shared" ca="1" si="552"/>
        <v>6,21380009582675+4,15192848433245i</v>
      </c>
      <c r="CZ331" s="223" t="str">
        <f t="shared" ca="1" si="553"/>
        <v>2,68959415884581+6,9725106690926i</v>
      </c>
      <c r="DA331" s="223" t="str">
        <f t="shared" ca="1" si="554"/>
        <v>-1,81585742019367+7,24930918084167i</v>
      </c>
      <c r="DB331" s="223" t="str">
        <f t="shared" ca="1" si="555"/>
        <v>-5,6588290580495+4,88133951510058i</v>
      </c>
      <c r="DC331" s="223" t="str">
        <f t="shared" ca="1" si="556"/>
        <v>-7,43728797596896+0,732508929921856i</v>
      </c>
      <c r="DD331" s="223" t="str">
        <f t="shared" ca="1" si="557"/>
        <v>-6,50239834232518-3,68356316189019i</v>
      </c>
      <c r="DE331" s="223" t="str">
        <f t="shared" ca="1" si="558"/>
        <v>-3,19523629152388-6,75575952881957i</v>
      </c>
      <c r="DF331" s="223" t="str">
        <f t="shared" ca="1" si="559"/>
        <v>1,2776450095656-7,36324962224152i</v>
      </c>
      <c r="DG331" s="223" t="str">
        <f t="shared" ca="1" si="560"/>
        <v>5,28440260435679-5,28440260436077i</v>
      </c>
      <c r="DH331" s="223" t="str">
        <f t="shared" ca="1" si="561"/>
        <v>7,363249622242-1,27764500956278i</v>
      </c>
      <c r="DI331" s="223" t="str">
        <f t="shared" ca="1" si="562"/>
        <v>6,75575952881835+3,19523629152646i</v>
      </c>
      <c r="DJ331" s="223" t="str">
        <f t="shared" ca="1" si="563"/>
        <v>3,68356316189436+6,50239834232281i</v>
      </c>
      <c r="DK331" s="223" t="str">
        <f t="shared" ca="1" si="564"/>
        <v>-0,732508929924695+7,43728797596868i</v>
      </c>
      <c r="DL331" s="223" t="str">
        <f t="shared" ca="1" si="565"/>
        <v>-4,8813395151021+5,65882905804819i</v>
      </c>
      <c r="DM331" s="223" t="str">
        <f t="shared" ca="1" si="566"/>
        <v>-7,2493091808405+1,81585742019831i</v>
      </c>
      <c r="DN331" s="223" t="str">
        <f t="shared" ca="1" si="567"/>
        <v>-6,97251066909157-2,68959415884848i</v>
      </c>
      <c r="DO331" s="223" t="str">
        <f t="shared" ca="1" si="568"/>
        <v>-4,15192848433044-6,2138000958281i</v>
      </c>
      <c r="DP331" s="223" t="str">
        <f t="shared" ca="1" si="569"/>
        <v>0,183403320926005-7,47102302176757i</v>
      </c>
      <c r="DQ331" s="223" t="str">
        <f t="shared" ca="1" si="570"/>
        <v>4,45182402407736-6,00258982677938i</v>
      </c>
      <c r="DR331" s="223" t="str">
        <f t="shared" ca="1" si="571"/>
        <v>7,09608410489091-2,34422954213579i</v>
      </c>
      <c r="DS331" s="223" t="str">
        <f t="shared" ca="1" si="572"/>
        <v>7,15147716993204+2,16937688239008i</v>
      </c>
      <c r="DT331" s="223" t="str">
        <f t="shared" ca="1" si="573"/>
        <v>4,5977941465824+5,89152872823008i</v>
      </c>
      <c r="DU331" s="223" t="str">
        <f t="shared" ca="1" si="574"/>
        <v>0,366696166551701+7,46427194650248i</v>
      </c>
      <c r="DV331" s="223" t="str">
        <f t="shared" ca="1" si="575"/>
        <v>-3,99818371294823+6,31382204115884i</v>
      </c>
      <c r="DW331" s="223" t="str">
        <f t="shared" ca="1" si="576"/>
        <v>-6,90440473435139+2,85989808108154i</v>
      </c>
      <c r="DX331" s="223" t="str">
        <f t="shared" ca="1" si="577"/>
        <v>-7,29168919636407-1,63740356465203i</v>
      </c>
      <c r="DY331" s="223" t="str">
        <f t="shared" ca="1" si="578"/>
        <v>-5,01874396398886-5,537330655996i</v>
      </c>
      <c r="DZ331" s="223" t="str">
        <f t="shared" ca="1" si="579"/>
        <v>-0,91480849573897-7,41707133483503i</v>
      </c>
      <c r="EA331" s="223" t="str">
        <f t="shared" ca="1" si="580"/>
        <v>3,52287689787206-6,59083910684725i</v>
      </c>
      <c r="EB331" s="223" t="str">
        <f t="shared" ca="1" si="581"/>
        <v>6,67530979634034-3,3600685845367i</v>
      </c>
      <c r="EC331" s="223" t="str">
        <f t="shared" ca="1" si="582"/>
        <v>7,39238692727155+1,09655701512161i</v>
      </c>
      <c r="ED331" s="223" t="str">
        <f t="shared" ca="1" si="583"/>
        <v>5,41249677301182+5,15312530917349i</v>
      </c>
      <c r="EE331" s="223" t="str">
        <f t="shared" ca="1" si="584"/>
        <v>1,45796339842638+7,32967697096924i</v>
      </c>
      <c r="EF331" s="223" t="str">
        <f t="shared" ca="1" si="585"/>
        <v>-3,02847930764839+6,83213984437183i</v>
      </c>
      <c r="EG331" s="223" t="str">
        <f t="shared" ca="1" si="586"/>
        <v>-6,41004077618017+3,84203058520038i</v>
      </c>
      <c r="EH331" s="223" t="str">
        <f t="shared" ca="1" si="587"/>
        <v>-7,45302467292399-0,549768128117614i</v>
      </c>
      <c r="EI331" s="223" t="str">
        <f t="shared" ca="1" si="588"/>
        <v>-5,7769187930743-4,7409947298149i</v>
      </c>
      <c r="EJ331" s="223" t="str">
        <f t="shared" ca="1" si="589"/>
        <v>-1,99321747112933-7,20256245253677i</v>
      </c>
      <c r="EK331" s="223" t="str">
        <f t="shared" ca="1" si="590"/>
        <v>2,51767012566104-7,03641662412493i</v>
      </c>
      <c r="EL331" s="223" t="str">
        <f t="shared" ca="1" si="591"/>
        <v>6,1100351896674-4,3031722892459i</v>
      </c>
      <c r="EM331" s="223" t="str">
        <f t="shared" ca="1" si="592"/>
        <v>7,47327383212389+1,61867190937202E-12i</v>
      </c>
      <c r="EN331" s="223"/>
      <c r="EO331" s="223"/>
      <c r="EP331" s="223"/>
    </row>
    <row r="332" spans="1:146">
      <c r="A332" s="249">
        <f t="shared" si="461"/>
        <v>4.5312499999999893E-3</v>
      </c>
      <c r="B332" s="248">
        <v>232</v>
      </c>
      <c r="C332" s="247">
        <f t="shared" si="462"/>
        <v>46400</v>
      </c>
      <c r="N332" s="246">
        <f t="shared" ca="1" si="463"/>
        <v>2.5263405665776446</v>
      </c>
      <c r="O332" s="223">
        <f t="shared" ca="1" si="464"/>
        <v>-7.4736594334223554</v>
      </c>
      <c r="P332" s="223" t="str">
        <f t="shared" ca="1" si="465"/>
        <v>-6,21412071158894-4,1521427129356i</v>
      </c>
      <c r="Q332" s="223" t="str">
        <f t="shared" ca="1" si="466"/>
        <v>-2,8600456443098-6,90476098349882i</v>
      </c>
      <c r="R332" s="223" t="str">
        <f t="shared" ca="1" si="467"/>
        <v>1,45803862550525-7,33005516304739i</v>
      </c>
      <c r="S332" s="223" t="str">
        <f t="shared" ca="1" si="468"/>
        <v>5,28467526565176-5,28467526565176i</v>
      </c>
      <c r="T332" s="223" t="str">
        <f t="shared" ca="1" si="469"/>
        <v>7,3300551630474-1,45803862550523i</v>
      </c>
      <c r="U332" s="223" t="str">
        <f t="shared" ca="1" si="470"/>
        <v>6,9047609834988+2,86004564430982i</v>
      </c>
      <c r="V332" s="223" t="str">
        <f t="shared" ca="1" si="471"/>
        <v>4,1521427129356+6,21412071158895i</v>
      </c>
      <c r="W332" s="223" t="str">
        <f t="shared" ca="1" si="472"/>
        <v>-8,10295779413327E-19+7,47365943342236i</v>
      </c>
      <c r="X332" s="223" t="str">
        <f t="shared" ca="1" si="473"/>
        <v>-4,15214271293564+6,21412071158892i</v>
      </c>
      <c r="Y332" s="223" t="str">
        <f t="shared" ca="1" si="474"/>
        <v>-6,90476098349882+2,86004564430978i</v>
      </c>
      <c r="Z332" s="223" t="str">
        <f t="shared" ca="1" si="475"/>
        <v>-7,33005516304739-1,45803862550525i</v>
      </c>
      <c r="AA332" s="223" t="str">
        <f t="shared" ca="1" si="476"/>
        <v>-5,28467526565172-5,2846752656518i</v>
      </c>
      <c r="AB332" s="223" t="str">
        <f t="shared" ca="1" si="477"/>
        <v>-1,4580386255052-7,3300551630474i</v>
      </c>
      <c r="AC332" s="223" t="str">
        <f t="shared" ca="1" si="478"/>
        <v>2,86004564430982-6,9047609834988i</v>
      </c>
      <c r="AD332" s="223" t="str">
        <f t="shared" ca="1" si="479"/>
        <v>6,21412071158895-4,1521427129356i</v>
      </c>
      <c r="AE332" s="223" t="str">
        <f t="shared" ca="1" si="480"/>
        <v>7,47365943342236+1,62059155882666E-18i</v>
      </c>
      <c r="AF332" s="223" t="str">
        <f t="shared" ca="1" si="481"/>
        <v>6,21412071158895+4,1521427129356i</v>
      </c>
      <c r="AG332" s="223" t="str">
        <f t="shared" ca="1" si="482"/>
        <v>2,86004564430973+6,90476098349885i</v>
      </c>
      <c r="AH332" s="223" t="str">
        <f t="shared" ca="1" si="483"/>
        <v>-1,45803862550895+7,33005516304666i</v>
      </c>
      <c r="AI332" s="223" t="str">
        <f t="shared" ca="1" si="484"/>
        <v>-5,2846752656518+5,28467526565172i</v>
      </c>
      <c r="AJ332" s="223" t="str">
        <f t="shared" ca="1" si="485"/>
        <v>-7,33005516304668+1,45803862550885i</v>
      </c>
      <c r="AK332" s="223" t="str">
        <f t="shared" ca="1" si="486"/>
        <v>-6,9047609834988-2,86004564430982i</v>
      </c>
      <c r="AL332" s="223" t="str">
        <f t="shared" ca="1" si="487"/>
        <v>-4,1521427129325-6,21412071159102i</v>
      </c>
      <c r="AM332" s="223" t="str">
        <f t="shared" ca="1" si="488"/>
        <v>1,06209519286602E-13-7,47365943342236i</v>
      </c>
      <c r="AN332" s="223" t="str">
        <f t="shared" ca="1" si="489"/>
        <v>4,15214271293868-6,21412071158689i</v>
      </c>
      <c r="AO332" s="223" t="str">
        <f t="shared" ca="1" si="490"/>
        <v>6,90476098349885-2,86004564430973i</v>
      </c>
      <c r="AP332" s="223" t="str">
        <f t="shared" ca="1" si="491"/>
        <v>7,33005516304663+1,45803862550906i</v>
      </c>
      <c r="AQ332" s="223" t="str">
        <f t="shared" ca="1" si="492"/>
        <v>5,28467526565172+5,2846752656518i</v>
      </c>
      <c r="AR332" s="223" t="str">
        <f t="shared" ca="1" si="493"/>
        <v>5,28467526565172+5,2846752656518i</v>
      </c>
      <c r="AS332" s="223" t="str">
        <f t="shared" ca="1" si="494"/>
        <v>-2,86004564430982+6,9047609834988i</v>
      </c>
      <c r="AT332" s="223" t="str">
        <f t="shared" ca="1" si="495"/>
        <v>-6,21412071158695+4,1521427129386i</v>
      </c>
      <c r="AU332" s="223" t="str">
        <f t="shared" ca="1" si="496"/>
        <v>-7,47365943342236-3,24118311765332E-18i</v>
      </c>
      <c r="AV332" s="223" t="str">
        <f t="shared" ca="1" si="497"/>
        <v>-6,21412071159096-4,15214271293259i</v>
      </c>
      <c r="AW332" s="223" t="str">
        <f t="shared" ca="1" si="498"/>
        <v>-2,86004564430982-6,9047609834988i</v>
      </c>
      <c r="AX332" s="223" t="str">
        <f t="shared" ca="1" si="499"/>
        <v>1,45803862550895-7,33005516304666i</v>
      </c>
      <c r="AY332" s="223" t="str">
        <f t="shared" ca="1" si="500"/>
        <v>5,28467526565187-5,28467526565164i</v>
      </c>
      <c r="AZ332" s="223" t="str">
        <f t="shared" ca="1" si="501"/>
        <v>7,33005516304668-1,45803862550885i</v>
      </c>
      <c r="BA332" s="223" t="str">
        <f t="shared" ca="1" si="502"/>
        <v>6,90476098349876+2,86004564430992i</v>
      </c>
      <c r="BB332" s="223" t="str">
        <f t="shared" ca="1" si="503"/>
        <v>4,1521427129325+6,21412071159102i</v>
      </c>
      <c r="BC332" s="223" t="str">
        <f t="shared" ca="1" si="504"/>
        <v>-1,06211139878161E-13+7,47365943342236i</v>
      </c>
      <c r="BD332" s="223" t="str">
        <f t="shared" ca="1" si="505"/>
        <v>-4,15214271293886+6,21412071158677i</v>
      </c>
      <c r="BE332" s="223" t="str">
        <f t="shared" ca="1" si="506"/>
        <v>-6,90476098349885+2,86004564430973i</v>
      </c>
      <c r="BF332" s="223" t="str">
        <f t="shared" ca="1" si="507"/>
        <v>-7,33005516304813-1,45803862550156i</v>
      </c>
      <c r="BG332" s="223" t="str">
        <f t="shared" ca="1" si="508"/>
        <v>-5,28467526565172-5,2846752656518i</v>
      </c>
      <c r="BH332" s="223" t="str">
        <f t="shared" ca="1" si="509"/>
        <v>-1,45803862550895-7,33005516304666i</v>
      </c>
      <c r="BI332" s="223" t="str">
        <f t="shared" ca="1" si="510"/>
        <v>2,86004564431002-6,90476098349873i</v>
      </c>
      <c r="BJ332" s="223" t="str">
        <f t="shared" ca="1" si="511"/>
        <v>6,21412071158683-4,15214271293877i</v>
      </c>
      <c r="BK332" s="223" t="str">
        <f t="shared" ca="1" si="512"/>
        <v>7,47365943342236+2,12419038573205E-13i</v>
      </c>
      <c r="BL332" s="223" t="str">
        <f t="shared" ca="1" si="513"/>
        <v>6,21412071158683+4,15214271293877i</v>
      </c>
      <c r="BM332" s="223" t="str">
        <f t="shared" ca="1" si="514"/>
        <v>2,86004564430963+6,90476098349888i</v>
      </c>
      <c r="BN332" s="223" t="str">
        <f t="shared" ca="1" si="515"/>
        <v>-1,45803862550187+7,33005516304806i</v>
      </c>
      <c r="BO332" s="223" t="str">
        <f t="shared" ca="1" si="516"/>
        <v>-5,28467526565187+5,28467526565164i</v>
      </c>
      <c r="BP332" s="223" t="str">
        <f t="shared" ca="1" si="517"/>
        <v>-7,33005516304672+1,45803862550864i</v>
      </c>
      <c r="BQ332" s="223" t="str">
        <f t="shared" ca="1" si="518"/>
        <v>-6,90476098349876-2,86004564430992i</v>
      </c>
      <c r="BR332" s="223" t="str">
        <f t="shared" ca="1" si="519"/>
        <v>-4,15214271293851-6,21412071158701i</v>
      </c>
      <c r="BS332" s="223" t="str">
        <f t="shared" ca="1" si="520"/>
        <v>1,0621276046972E-13-7,47365943342236i</v>
      </c>
      <c r="BT332" s="223" t="str">
        <f t="shared" ca="1" si="521"/>
        <v>4,15214271293868-6,21412071158689i</v>
      </c>
      <c r="BU332" s="223" t="str">
        <f t="shared" ca="1" si="522"/>
        <v>6,90476098349885-2,86004564430973i</v>
      </c>
      <c r="BV332" s="223" t="str">
        <f t="shared" ca="1" si="523"/>
        <v>7,33005516304668+1,45803862550885i</v>
      </c>
      <c r="BW332" s="223" t="str">
        <f t="shared" ca="1" si="524"/>
        <v>5,28467526565172+5,2846752656518i</v>
      </c>
      <c r="BX332" s="223" t="str">
        <f t="shared" ca="1" si="525"/>
        <v>1,45803862550166+7,33005516304811i</v>
      </c>
      <c r="BY332" s="223" t="str">
        <f t="shared" ca="1" si="526"/>
        <v>-2,86004564430982+6,9047609834988i</v>
      </c>
      <c r="BZ332" s="223" t="str">
        <f t="shared" ca="1" si="527"/>
        <v>-6,21412071158695+4,1521427129386i</v>
      </c>
      <c r="CA332" s="223" t="str">
        <f t="shared" ca="1" si="528"/>
        <v>-7,47365943342236-6,48236623530664E-18i</v>
      </c>
      <c r="CB332" s="223" t="str">
        <f t="shared" ca="1" si="529"/>
        <v>-6,21412071158671-4,15214271293895i</v>
      </c>
      <c r="CC332" s="223" t="str">
        <f t="shared" ca="1" si="530"/>
        <v>-2,86004564430982-6,9047609834988i</v>
      </c>
      <c r="CD332" s="223" t="str">
        <f t="shared" ca="1" si="531"/>
        <v>1,45803862550916-7,33005516304661i</v>
      </c>
      <c r="CE332" s="223" t="str">
        <f t="shared" ca="1" si="532"/>
        <v>5,28467526565172-5,2846752656518i</v>
      </c>
      <c r="CF332" s="223" t="str">
        <f t="shared" ca="1" si="533"/>
        <v>7,33005516304817-1,45803862550135i</v>
      </c>
      <c r="CG332" s="223" t="str">
        <f t="shared" ca="1" si="534"/>
        <v>6,90476098349885+2,86004564430973i</v>
      </c>
      <c r="CH332" s="223" t="str">
        <f t="shared" ca="1" si="535"/>
        <v>4,15214271293868+6,21412071158689i</v>
      </c>
      <c r="CI332" s="223" t="str">
        <f t="shared" ca="1" si="536"/>
        <v>-3,18628557859806E-13+7,47365943342236i</v>
      </c>
      <c r="CJ332" s="223" t="str">
        <f t="shared" ca="1" si="537"/>
        <v>-4,1521427129325+6,21412071159102i</v>
      </c>
      <c r="CK332" s="223" t="str">
        <f t="shared" ca="1" si="538"/>
        <v>-6,90476098349893+2,86004564430953i</v>
      </c>
      <c r="CL332" s="223" t="str">
        <f t="shared" ca="1" si="539"/>
        <v>-7,33005516304813-1,45803862550156i</v>
      </c>
      <c r="CM332" s="223" t="str">
        <f t="shared" ca="1" si="540"/>
        <v>-5,28467526565157-5,28467526565195i</v>
      </c>
      <c r="CN332" s="223" t="str">
        <f t="shared" ca="1" si="541"/>
        <v>-1,45803862550895-7,33005516304666i</v>
      </c>
      <c r="CO332" s="223" t="str">
        <f t="shared" ca="1" si="542"/>
        <v>2,86004564431002-6,90476098349873i</v>
      </c>
      <c r="CP332" s="223" t="str">
        <f t="shared" ca="1" si="543"/>
        <v>6,21412071158707-4,15214271293842i</v>
      </c>
      <c r="CQ332" s="223" t="str">
        <f t="shared" ca="1" si="544"/>
        <v>7,47365943342236+2,12422279756322E-13i</v>
      </c>
      <c r="CR332" s="223" t="str">
        <f t="shared" ca="1" si="545"/>
        <v>6,21412071158683+4,15214271293877i</v>
      </c>
      <c r="CS332" s="223" t="str">
        <f t="shared" ca="1" si="546"/>
        <v>2,86004564430963+6,90476098349888i</v>
      </c>
      <c r="CT332" s="223" t="str">
        <f t="shared" ca="1" si="547"/>
        <v>-1,45803862550187+7,33005516304806i</v>
      </c>
      <c r="CU332" s="223" t="str">
        <f t="shared" ca="1" si="548"/>
        <v>-5,28467526565187+5,28467526565164i</v>
      </c>
      <c r="CV332" s="223" t="str">
        <f t="shared" ca="1" si="549"/>
        <v>-7,33005516304672+1,45803862550864i</v>
      </c>
      <c r="CW332" s="223" t="str">
        <f t="shared" ca="1" si="550"/>
        <v>-6,90476098349876-2,86004564430992i</v>
      </c>
      <c r="CX332" s="223" t="str">
        <f t="shared" ca="1" si="551"/>
        <v>-4,1521427129325-6,21412071159102i</v>
      </c>
      <c r="CY332" s="223" t="str">
        <f t="shared" ca="1" si="552"/>
        <v>1,06216001652837E-13-7,47365943342236i</v>
      </c>
      <c r="CZ332" s="223" t="str">
        <f t="shared" ca="1" si="553"/>
        <v>4,15214271293268-6,2141207115909i</v>
      </c>
      <c r="DA332" s="223" t="str">
        <f t="shared" ca="1" si="554"/>
        <v>6,90476098349885-2,86004564430973i</v>
      </c>
      <c r="DB332" s="223" t="str">
        <f t="shared" ca="1" si="555"/>
        <v>7,33005516304809+1,45803862550176i</v>
      </c>
      <c r="DC332" s="223" t="str">
        <f t="shared" ca="1" si="556"/>
        <v>5,28467526565142+5,2846752656521i</v>
      </c>
      <c r="DD332" s="223" t="str">
        <f t="shared" ca="1" si="557"/>
        <v>1,45803862550166+7,33005516304811i</v>
      </c>
      <c r="DE332" s="223" t="str">
        <f t="shared" ca="1" si="558"/>
        <v>-2,86004564430982+6,9047609834988i</v>
      </c>
      <c r="DF332" s="223" t="str">
        <f t="shared" ca="1" si="559"/>
        <v>-6,21412071158695+4,1521427129386i</v>
      </c>
      <c r="DG332" s="223" t="str">
        <f t="shared" ca="1" si="560"/>
        <v>-7,47365943342236-4,24838077146409E-13i</v>
      </c>
      <c r="DH332" s="223" t="str">
        <f t="shared" ca="1" si="561"/>
        <v>-6,21412071158695-4,1521427129386i</v>
      </c>
      <c r="DI332" s="223" t="str">
        <f t="shared" ca="1" si="562"/>
        <v>-2,86004564430982-6,9047609834988i</v>
      </c>
      <c r="DJ332" s="223" t="str">
        <f t="shared" ca="1" si="563"/>
        <v>1,45803862550166-7,33005516304811i</v>
      </c>
      <c r="DK332" s="223" t="str">
        <f t="shared" ca="1" si="564"/>
        <v>5,28467526565202-5,28467526565149i</v>
      </c>
      <c r="DL332" s="223" t="str">
        <f t="shared" ca="1" si="565"/>
        <v>7,33005516304676-1,45803862550843i</v>
      </c>
      <c r="DM332" s="223" t="str">
        <f t="shared" ca="1" si="566"/>
        <v>6,90476098349885+2,86004564430973i</v>
      </c>
      <c r="DN332" s="223" t="str">
        <f t="shared" ca="1" si="567"/>
        <v>4,15214271293233+6,21412071159113i</v>
      </c>
      <c r="DO332" s="223" t="str">
        <f t="shared" ca="1" si="568"/>
        <v>-3,18631799042924E-13+7,47365943342236i</v>
      </c>
      <c r="DP332" s="223" t="str">
        <f t="shared" ca="1" si="569"/>
        <v>-4,15214271293285+6,21412071159078i</v>
      </c>
      <c r="DQ332" s="223" t="str">
        <f t="shared" ca="1" si="570"/>
        <v>-6,90476098349876+2,86004564430992i</v>
      </c>
      <c r="DR332" s="223" t="str">
        <f t="shared" ca="1" si="571"/>
        <v>-7,33005516304663-1,45803862550906i</v>
      </c>
      <c r="DS332" s="223" t="str">
        <f t="shared" ca="1" si="572"/>
        <v>-5,28467526565157-5,28467526565195i</v>
      </c>
      <c r="DT332" s="223" t="str">
        <f t="shared" ca="1" si="573"/>
        <v>-1,45803862550104-7,33005516304823i</v>
      </c>
      <c r="DU332" s="223" t="str">
        <f t="shared" ca="1" si="574"/>
        <v>2,86004564430963-6,90476098349888i</v>
      </c>
      <c r="DV332" s="223" t="str">
        <f t="shared" ca="1" si="575"/>
        <v>6,21412071159107-4,15214271293241i</v>
      </c>
      <c r="DW332" s="223" t="str">
        <f t="shared" ca="1" si="576"/>
        <v>7,47365943342236+2,1242552093944E-13i</v>
      </c>
      <c r="DX332" s="223" t="str">
        <f t="shared" ca="1" si="577"/>
        <v>6,21412071159084+4,15214271293277i</v>
      </c>
      <c r="DY332" s="223" t="str">
        <f t="shared" ca="1" si="578"/>
        <v>2,86004564430923+6,90476098349905i</v>
      </c>
      <c r="DZ332" s="223" t="str">
        <f t="shared" ca="1" si="579"/>
        <v>-1,45803862550145+7,33005516304814i</v>
      </c>
      <c r="EA332" s="223" t="str">
        <f t="shared" ca="1" si="580"/>
        <v>-5,28467526565187+5,28467526565164i</v>
      </c>
      <c r="EB332" s="223" t="str">
        <f t="shared" ca="1" si="581"/>
        <v>-7,33005516304672+1,45803862550864i</v>
      </c>
      <c r="EC332" s="223" t="str">
        <f t="shared" ca="1" si="582"/>
        <v>-6,9047609834986-2,86004564431032i</v>
      </c>
      <c r="ED332" s="223" t="str">
        <f t="shared" ca="1" si="583"/>
        <v>-4,1521427129325-6,21412071159102i</v>
      </c>
      <c r="EE332" s="223" t="str">
        <f t="shared" ca="1" si="584"/>
        <v>1,06219242835955E-13-7,47365943342236i</v>
      </c>
      <c r="EF332" s="223" t="str">
        <f t="shared" ca="1" si="585"/>
        <v>4,15214271293268-6,2141207115909i</v>
      </c>
      <c r="EG332" s="223" t="str">
        <f t="shared" ca="1" si="586"/>
        <v>6,90476098349901-2,86004564430933i</v>
      </c>
      <c r="EH332" s="223" t="str">
        <f t="shared" ca="1" si="587"/>
        <v>7,33005516304668+1,45803862550885i</v>
      </c>
      <c r="EI332" s="223" t="str">
        <f t="shared" ca="1" si="588"/>
        <v>5,28467526565172+5,2846752656518i</v>
      </c>
      <c r="EJ332" s="223" t="str">
        <f t="shared" ca="1" si="589"/>
        <v>1,45803862550124+7,33005516304819i</v>
      </c>
      <c r="EK332" s="223" t="str">
        <f t="shared" ca="1" si="590"/>
        <v>-2,86004564431022+6,90476098349864i</v>
      </c>
      <c r="EL332" s="223" t="str">
        <f t="shared" ca="1" si="591"/>
        <v>-6,21412071158718+4,15214271293824i</v>
      </c>
      <c r="EM332" s="223" t="str">
        <f t="shared" ca="1" si="592"/>
        <v>-7,47365943342236-1,29647324706133E-17i</v>
      </c>
      <c r="EN332" s="223"/>
      <c r="EO332" s="223"/>
      <c r="EP332" s="223"/>
    </row>
    <row r="333" spans="1:146">
      <c r="A333" s="249">
        <f t="shared" si="461"/>
        <v>4.5507812499999889E-3</v>
      </c>
      <c r="B333" s="248">
        <v>233</v>
      </c>
      <c r="C333" s="247">
        <f t="shared" si="462"/>
        <v>46600</v>
      </c>
      <c r="N333" s="246">
        <f t="shared" ca="1" si="463"/>
        <v>2.5259801950035126</v>
      </c>
      <c r="O333" s="223">
        <f t="shared" ca="1" si="464"/>
        <v>-7.4740198049964874</v>
      </c>
      <c r="P333" s="223" t="str">
        <f t="shared" ca="1" si="465"/>
        <v>-6,3144522789982-3,99858280666215i</v>
      </c>
      <c r="Q333" s="223" t="str">
        <f t="shared" ca="1" si="466"/>
        <v>-3,19555523602477-6,75643388030952i</v>
      </c>
      <c r="R333" s="223" t="str">
        <f t="shared" ca="1" si="467"/>
        <v>0,914899810782022-7,41781169764445i</v>
      </c>
      <c r="S333" s="223" t="str">
        <f t="shared" ca="1" si="468"/>
        <v>4,74146796999575-5,77749543790249i</v>
      </c>
      <c r="T333" s="223" t="str">
        <f t="shared" ca="1" si="469"/>
        <v>7,09679242715453-2,34446354020741i</v>
      </c>
      <c r="U333" s="223" t="str">
        <f t="shared" ca="1" si="470"/>
        <v>7,25003279784154+1,81603867681878i</v>
      </c>
      <c r="V333" s="223" t="str">
        <f t="shared" ca="1" si="471"/>
        <v>5,15363968771296+5,41303704169015i</v>
      </c>
      <c r="W333" s="223" t="str">
        <f t="shared" ca="1" si="472"/>
        <v>1,45810893051194+7,33040861018273i</v>
      </c>
      <c r="X333" s="223" t="str">
        <f t="shared" ca="1" si="473"/>
        <v>-2,68986263078266+6,97320665640985i</v>
      </c>
      <c r="Y333" s="223" t="str">
        <f t="shared" ca="1" si="474"/>
        <v>-6,00318899780871+4,45226839959904i</v>
      </c>
      <c r="Z333" s="223" t="str">
        <f t="shared" ca="1" si="475"/>
        <v>-7,45376862455051+0,549823005290037i</v>
      </c>
      <c r="AA333" s="223" t="str">
        <f t="shared" ca="1" si="476"/>
        <v>-6,59149699618698-3,52322854704853i</v>
      </c>
      <c r="AB333" s="223" t="str">
        <f t="shared" ca="1" si="477"/>
        <v>-3,68393085057227-6,50304740361637i</v>
      </c>
      <c r="AC333" s="223" t="str">
        <f t="shared" ca="1" si="478"/>
        <v>0,366732769708103-7,46501702081796i</v>
      </c>
      <c r="AD333" s="223" t="str">
        <f t="shared" ca="1" si="479"/>
        <v>4,30360182653596-6,11064508575945i</v>
      </c>
      <c r="AE333" s="223" t="str">
        <f t="shared" ca="1" si="480"/>
        <v>6,90509392342034-2,86018355254051i</v>
      </c>
      <c r="AF333" s="223" t="str">
        <f t="shared" ca="1" si="481"/>
        <v>7,3639846126352+1,27777254249407i</v>
      </c>
      <c r="AG333" s="223" t="str">
        <f t="shared" ca="1" si="482"/>
        <v>5,53788338543708+5,01924492874971i</v>
      </c>
      <c r="AH333" s="223" t="str">
        <f t="shared" ca="1" si="483"/>
        <v>1,99341643161454+7,20328140333619i</v>
      </c>
      <c r="AI333" s="223" t="str">
        <f t="shared" ca="1" si="484"/>
        <v>-2,1695934268898+7,15219102146163i</v>
      </c>
      <c r="AJ333" s="223" t="str">
        <f t="shared" ca="1" si="485"/>
        <v>-5,65939391530839+4,88182676432194i</v>
      </c>
      <c r="AK333" s="223" t="str">
        <f t="shared" ca="1" si="486"/>
        <v>-7,3931248261138+1,09666647207777i</v>
      </c>
      <c r="AL333" s="223" t="str">
        <f t="shared" ca="1" si="487"/>
        <v>-6,8328218200479-3,028781606679i</v>
      </c>
      <c r="AM333" s="223" t="str">
        <f t="shared" ca="1" si="488"/>
        <v>-4,15234292465444-6,21442034960237i</v>
      </c>
      <c r="AN333" s="223" t="str">
        <f t="shared" ca="1" si="489"/>
        <v>-0,18342162802096-7,47176876996698i</v>
      </c>
      <c r="AO333" s="223" t="str">
        <f t="shared" ca="1" si="490"/>
        <v>3,84241409190592-6,4106806184525i</v>
      </c>
      <c r="AP333" s="223" t="str">
        <f t="shared" ca="1" si="491"/>
        <v>6,67597611743975-3,36040398238869i</v>
      </c>
      <c r="AQ333" s="223" t="str">
        <f t="shared" ca="1" si="492"/>
        <v>7,43803035677819+0,732582048050503i</v>
      </c>
      <c r="AR333" s="223" t="str">
        <f t="shared" ca="1" si="493"/>
        <v>7,43803035677819+0,732582048050503i</v>
      </c>
      <c r="AS333" s="223" t="str">
        <f t="shared" ca="1" si="494"/>
        <v>2,51792143635493+7,03711899045512i</v>
      </c>
      <c r="AT333" s="223" t="str">
        <f t="shared" ca="1" si="495"/>
        <v>-1,63756700823024+7,29241704368556i</v>
      </c>
      <c r="AU333" s="223" t="str">
        <f t="shared" ca="1" si="496"/>
        <v>-5,28493008683799+5,28493008683316i</v>
      </c>
      <c r="AV333" s="223" t="str">
        <f t="shared" ca="1" si="497"/>
        <v>-7,29241704368543+1,63756700823082i</v>
      </c>
      <c r="AW333" s="223" t="str">
        <f t="shared" ca="1" si="498"/>
        <v>-7,03711899045532-2,51792143635437i</v>
      </c>
      <c r="AX333" s="223" t="str">
        <f t="shared" ca="1" si="499"/>
        <v>-4,59825309265639-5,89211681328159i</v>
      </c>
      <c r="AY333" s="223" t="str">
        <f t="shared" ca="1" si="500"/>
        <v>-0,732582048051308-7,43803035677811i</v>
      </c>
      <c r="AZ333" s="223" t="str">
        <f t="shared" ca="1" si="501"/>
        <v>3,36040398238798-6,67597611744011i</v>
      </c>
      <c r="BA333" s="223" t="str">
        <f t="shared" ca="1" si="502"/>
        <v>6,41068061845602-3,84241409190005i</v>
      </c>
      <c r="BB333" s="223" t="str">
        <f t="shared" ca="1" si="503"/>
        <v>7,47176876996699+0,183421628020364i</v>
      </c>
      <c r="BC333" s="223" t="str">
        <f t="shared" ca="1" si="504"/>
        <v>6,2144203496027+4,15234292465393i</v>
      </c>
      <c r="BD333" s="223" t="str">
        <f t="shared" ca="1" si="505"/>
        <v>3,02878160667275+6,83282182005067i</v>
      </c>
      <c r="BE333" s="223" t="str">
        <f t="shared" ca="1" si="506"/>
        <v>-1,09666647207707+7,39312482611391i</v>
      </c>
      <c r="BF333" s="223" t="str">
        <f t="shared" ca="1" si="507"/>
        <v>-4,88182676432141+5,65939391530886i</v>
      </c>
      <c r="BG333" s="223" t="str">
        <f t="shared" ca="1" si="508"/>
        <v>-7,15219102146358+2,16959342688336i</v>
      </c>
      <c r="BH333" s="223" t="str">
        <f t="shared" ca="1" si="509"/>
        <v>-7,20328140333639-1,99341643161376i</v>
      </c>
      <c r="BI333" s="223" t="str">
        <f t="shared" ca="1" si="510"/>
        <v>-5,01924492875031-5,53788338543654i</v>
      </c>
      <c r="BJ333" s="223" t="str">
        <f t="shared" ca="1" si="511"/>
        <v>-1,2777725424978-7,36398461263455i</v>
      </c>
      <c r="BK333" s="223" t="str">
        <f t="shared" ca="1" si="512"/>
        <v>2,86018355254202-6,90509392341971i</v>
      </c>
      <c r="BL333" s="223" t="str">
        <f t="shared" ca="1" si="513"/>
        <v>6,11064508575868-4,30360182653706i</v>
      </c>
      <c r="BM333" s="223" t="str">
        <f t="shared" ca="1" si="514"/>
        <v>7,46501702081779-0,366732769711776i</v>
      </c>
      <c r="BN333" s="223" t="str">
        <f t="shared" ca="1" si="515"/>
        <v>6,50304740361551+3,68393085057379i</v>
      </c>
      <c r="BO333" s="223" t="str">
        <f t="shared" ca="1" si="516"/>
        <v>3,52322854704897+6,59149699618675i</v>
      </c>
      <c r="BP333" s="223" t="str">
        <f t="shared" ca="1" si="517"/>
        <v>-0,549823005286528+7,45376862455077i</v>
      </c>
      <c r="BQ333" s="223" t="str">
        <f t="shared" ca="1" si="518"/>
        <v>-4,45226839960023+6,00318899780783i</v>
      </c>
      <c r="BR333" s="223" t="str">
        <f t="shared" ca="1" si="519"/>
        <v>-6,97320665640956+2,68986263078341i</v>
      </c>
      <c r="BS333" s="223" t="str">
        <f t="shared" ca="1" si="520"/>
        <v>-7,33040861018346-1,45810893050823i</v>
      </c>
      <c r="BT333" s="223" t="str">
        <f t="shared" ca="1" si="521"/>
        <v>-5,41303704168906-5,1536396877141i</v>
      </c>
      <c r="BU333" s="223" t="str">
        <f t="shared" ca="1" si="522"/>
        <v>-1,8160386768194-7,25003279784138i</v>
      </c>
      <c r="BV333" s="223" t="str">
        <f t="shared" ca="1" si="523"/>
        <v>2,34446354020395-7,09679242715567i</v>
      </c>
      <c r="BW333" s="223" t="str">
        <f t="shared" ca="1" si="524"/>
        <v>5,7774954379036-4,7414679699944i</v>
      </c>
      <c r="BX333" s="223" t="str">
        <f t="shared" ca="1" si="525"/>
        <v>7,41781169764438-0,914899810782538i</v>
      </c>
      <c r="BY333" s="223" t="str">
        <f t="shared" ca="1" si="526"/>
        <v>6,75643388031071+3,19555523602226i</v>
      </c>
      <c r="BZ333" s="223" t="str">
        <f t="shared" ca="1" si="527"/>
        <v>3,99858280666074+6,31445227899909i</v>
      </c>
      <c r="CA333" s="223" t="str">
        <f t="shared" ca="1" si="528"/>
        <v>8,09403776233916E-13+7,47401980499649i</v>
      </c>
      <c r="CB333" s="223" t="str">
        <f t="shared" ca="1" si="529"/>
        <v>-3,99858280665937+6,31445227899996i</v>
      </c>
      <c r="CC333" s="223" t="str">
        <f t="shared" ca="1" si="530"/>
        <v>-6,7564338803102+3,19555523602335i</v>
      </c>
      <c r="CD333" s="223" t="str">
        <f t="shared" ca="1" si="531"/>
        <v>-7,41781169764453-0,91489981078135i</v>
      </c>
      <c r="CE333" s="223" t="str">
        <f t="shared" ca="1" si="532"/>
        <v>-5,77749543790435-4,74146796999348i</v>
      </c>
      <c r="CF333" s="223" t="str">
        <f t="shared" ca="1" si="533"/>
        <v>-2,34446354020508-7,0967924271553i</v>
      </c>
      <c r="CG333" s="223" t="str">
        <f t="shared" ca="1" si="534"/>
        <v>1,81603867681825-7,25003279784167i</v>
      </c>
      <c r="CH333" s="223" t="str">
        <f t="shared" ca="1" si="535"/>
        <v>5,41303704168824-5,15363968771496i</v>
      </c>
      <c r="CI333" s="223" t="str">
        <f t="shared" ca="1" si="536"/>
        <v>7,33040861018315-1,45810893050981i</v>
      </c>
      <c r="CJ333" s="223" t="str">
        <f t="shared" ca="1" si="537"/>
        <v>6,97320665641015+2,6898626307819i</v>
      </c>
      <c r="CK333" s="223" t="str">
        <f t="shared" ca="1" si="538"/>
        <v>4,45226839960153+6,00318899780686i</v>
      </c>
      <c r="CL333" s="223" t="str">
        <f t="shared" ca="1" si="539"/>
        <v>0,549823005287719+7,45376862455068i</v>
      </c>
      <c r="CM333" s="223" t="str">
        <f t="shared" ca="1" si="540"/>
        <v>-3,52322854704791+6,59149699618731i</v>
      </c>
      <c r="CN333" s="223" t="str">
        <f t="shared" ca="1" si="541"/>
        <v>-6,50304740361492+3,68393085057483i</v>
      </c>
      <c r="CO333" s="223" t="str">
        <f t="shared" ca="1" si="542"/>
        <v>-7,46501702081784-0,366732769710583i</v>
      </c>
      <c r="CP333" s="223" t="str">
        <f t="shared" ca="1" si="543"/>
        <v>-6,11064508575937-4,30360182653608i</v>
      </c>
      <c r="CQ333" s="223" t="str">
        <f t="shared" ca="1" si="544"/>
        <v>-2,86018355254312-6,90509392341925i</v>
      </c>
      <c r="CR333" s="223" t="str">
        <f t="shared" ca="1" si="545"/>
        <v>1,27777254249621-7,36398461263483i</v>
      </c>
      <c r="CS333" s="223" t="str">
        <f t="shared" ca="1" si="546"/>
        <v>5,01924492874911-5,53788338543762i</v>
      </c>
      <c r="CT333" s="223" t="str">
        <f t="shared" ca="1" si="547"/>
        <v>7,20328140333597-1,99341643161533i</v>
      </c>
      <c r="CU333" s="223" t="str">
        <f t="shared" ca="1" si="548"/>
        <v>7,15219102146183+2,16959342688913i</v>
      </c>
      <c r="CV333" s="223" t="str">
        <f t="shared" ca="1" si="549"/>
        <v>4,88182676432247+5,65939391530794i</v>
      </c>
      <c r="CW333" s="223" t="str">
        <f t="shared" ca="1" si="550"/>
        <v>1,09666647207846+7,3931248261137i</v>
      </c>
      <c r="CX333" s="223" t="str">
        <f t="shared" ca="1" si="551"/>
        <v>-3,02878160667846+6,83282182004814i</v>
      </c>
      <c r="CY333" s="223" t="str">
        <f t="shared" ca="1" si="552"/>
        <v>-6,21442034960203+4,15234292465493i</v>
      </c>
      <c r="CZ333" s="223" t="str">
        <f t="shared" ca="1" si="553"/>
        <v>-7,47176876996696+0,183421628021557i</v>
      </c>
      <c r="DA333" s="223" t="str">
        <f t="shared" ca="1" si="554"/>
        <v>-6,41068061845292-3,84241409190522i</v>
      </c>
      <c r="DB333" s="223" t="str">
        <f t="shared" ca="1" si="555"/>
        <v>-3,36040398238942-6,67597611743939i</v>
      </c>
      <c r="DC333" s="223" t="str">
        <f t="shared" ca="1" si="556"/>
        <v>0,732582048049698-7,43803035677827i</v>
      </c>
      <c r="DD333" s="223" t="str">
        <f t="shared" ca="1" si="557"/>
        <v>4,59825309266115-5,89211681327788i</v>
      </c>
      <c r="DE333" s="223" t="str">
        <f t="shared" ca="1" si="558"/>
        <v>7,03711899045484-2,5179214363557i</v>
      </c>
      <c r="DF333" s="223" t="str">
        <f t="shared" ca="1" si="559"/>
        <v>7,29241704368573+1,63756700822944i</v>
      </c>
      <c r="DG333" s="223" t="str">
        <f t="shared" ca="1" si="560"/>
        <v>5,28493008683358+5,28493008683757i</v>
      </c>
      <c r="DH333" s="223" t="str">
        <f t="shared" ca="1" si="561"/>
        <v>1,6375670082314+7,2924170436853i</v>
      </c>
      <c r="DI333" s="223" t="str">
        <f t="shared" ca="1" si="562"/>
        <v>-2,51792143635381+7,03711899045552i</v>
      </c>
      <c r="DJ333" s="223" t="str">
        <f t="shared" ca="1" si="563"/>
        <v>-5,89211681328136+4,5982530926567i</v>
      </c>
      <c r="DK333" s="223" t="str">
        <f t="shared" ca="1" si="564"/>
        <v>-7,43803035677807+0,732582048051691i</v>
      </c>
      <c r="DL333" s="223" t="str">
        <f t="shared" ca="1" si="565"/>
        <v>-6,67597611744029-3,36040398238763i</v>
      </c>
      <c r="DM333" s="223" t="str">
        <f t="shared" ca="1" si="566"/>
        <v>-3,84241409190038-6,41068061845582i</v>
      </c>
      <c r="DN333" s="223" t="str">
        <f t="shared" ca="1" si="567"/>
        <v>0,183421628019979-7,47176876996701i</v>
      </c>
      <c r="DO333" s="223" t="str">
        <f t="shared" ca="1" si="568"/>
        <v>4,15234292465362-6,21442034960291i</v>
      </c>
      <c r="DP333" s="223" t="str">
        <f t="shared" ca="1" si="569"/>
        <v>6,83282182005026-3,02878160667369i</v>
      </c>
      <c r="DQ333" s="223" t="str">
        <f t="shared" ca="1" si="570"/>
        <v>7,39312482611406+1,09666647207606i</v>
      </c>
      <c r="DR333" s="223" t="str">
        <f t="shared" ca="1" si="571"/>
        <v>5,65939391530952+4,88182676432063i</v>
      </c>
      <c r="DS333" s="223" t="str">
        <f t="shared" ca="1" si="572"/>
        <v>2,16959342688413+7,15219102146335i</v>
      </c>
      <c r="DT333" s="223" t="str">
        <f t="shared" ca="1" si="573"/>
        <v>-1,99341643161298+7,20328140333661i</v>
      </c>
      <c r="DU333" s="223" t="str">
        <f t="shared" ca="1" si="574"/>
        <v>-5,53788338543599+5,01924492875091i</v>
      </c>
      <c r="DV333" s="223" t="str">
        <f t="shared" ca="1" si="575"/>
        <v>-7,36398461263572+1,27777254249107i</v>
      </c>
      <c r="DW333" s="223" t="str">
        <f t="shared" ca="1" si="576"/>
        <v>-6,90509392342002-2,86018355254127i</v>
      </c>
      <c r="DX333" s="223" t="str">
        <f t="shared" ca="1" si="577"/>
        <v>-4,30360182653771-6,11064508575821i</v>
      </c>
      <c r="DY333" s="223" t="str">
        <f t="shared" ca="1" si="578"/>
        <v>-0,366732769704946-7,46501702081812i</v>
      </c>
      <c r="DZ333" s="223" t="str">
        <f t="shared" ca="1" si="579"/>
        <v>3,68393085057309-6,5030474036159i</v>
      </c>
      <c r="EA333" s="223" t="str">
        <f t="shared" ca="1" si="580"/>
        <v>6,59149699618637-3,52322854704968i</v>
      </c>
      <c r="EB333" s="223" t="str">
        <f t="shared" ca="1" si="581"/>
        <v>7,45376862455027+0,549823005293348i</v>
      </c>
      <c r="EC333" s="223" t="str">
        <f t="shared" ca="1" si="582"/>
        <v>6,00318899780806+4,45226839959992i</v>
      </c>
      <c r="ED333" s="223" t="str">
        <f t="shared" ca="1" si="583"/>
        <v>2,68986263078377+6,97320665640943i</v>
      </c>
      <c r="EE333" s="223" t="str">
        <f t="shared" ca="1" si="584"/>
        <v>-1,45810893051535+7,33040861018205i</v>
      </c>
      <c r="EF333" s="223" t="str">
        <f t="shared" ca="1" si="585"/>
        <v>-5,15363968771382+5,41303704168932i</v>
      </c>
      <c r="EG333" s="223" t="str">
        <f t="shared" ca="1" si="586"/>
        <v>-7,25003279784129+1,81603867681978i</v>
      </c>
      <c r="EH333" s="223" t="str">
        <f t="shared" ca="1" si="587"/>
        <v>-7,09679242715366-2,34446354021004i</v>
      </c>
      <c r="EI333" s="223" t="str">
        <f t="shared" ca="1" si="588"/>
        <v>-4,7414679699947-5,77749543790335i</v>
      </c>
      <c r="EJ333" s="223" t="str">
        <f t="shared" ca="1" si="589"/>
        <v>-0,914899810782919-7,41781169764434i</v>
      </c>
      <c r="EK333" s="223" t="str">
        <f t="shared" ca="1" si="590"/>
        <v>3,19555523602806-6,75643388030797i</v>
      </c>
      <c r="EL333" s="223" t="str">
        <f t="shared" ca="1" si="591"/>
        <v>6,31445227899866-3,99858280666142i</v>
      </c>
      <c r="EM333" s="223" t="str">
        <f t="shared" ca="1" si="592"/>
        <v>7,47401980499649-1,61880755246783E-12i</v>
      </c>
      <c r="EN333" s="223"/>
      <c r="EO333" s="223"/>
      <c r="EP333" s="223"/>
    </row>
    <row r="334" spans="1:146">
      <c r="A334" s="249">
        <f t="shared" si="461"/>
        <v>4.5703124999999884E-3</v>
      </c>
      <c r="B334" s="248">
        <v>234</v>
      </c>
      <c r="C334" s="247">
        <f t="shared" si="462"/>
        <v>46800</v>
      </c>
      <c r="N334" s="246">
        <f t="shared" ca="1" si="463"/>
        <v>2.5256434483494168</v>
      </c>
      <c r="O334" s="223">
        <f t="shared" ca="1" si="464"/>
        <v>-7.4743565516505832</v>
      </c>
      <c r="P334" s="223" t="str">
        <f t="shared" ca="1" si="465"/>
        <v>-6,41096945569368-3,84258721428216i</v>
      </c>
      <c r="Q334" s="223" t="str">
        <f t="shared" ca="1" si="466"/>
        <v>-3,52338728832223-6,59179398022203i</v>
      </c>
      <c r="R334" s="223" t="str">
        <f t="shared" ca="1" si="467"/>
        <v>0,366749293083557-7,46535336184595i</v>
      </c>
      <c r="S334" s="223" t="str">
        <f t="shared" ca="1" si="468"/>
        <v>4,15253001107186-6,21470034421206i</v>
      </c>
      <c r="T334" s="223" t="str">
        <f t="shared" ca="1" si="469"/>
        <v>6,7567382956792-3,19569921377218i</v>
      </c>
      <c r="U334" s="223" t="str">
        <f t="shared" ca="1" si="470"/>
        <v>7,4383654819049+0,73261505499663i</v>
      </c>
      <c r="V334" s="223" t="str">
        <f t="shared" ca="1" si="471"/>
        <v>6,00345947525751+4,45246899934664i</v>
      </c>
      <c r="W334" s="223" t="str">
        <f t="shared" ca="1" si="472"/>
        <v>2,86031241990599+6,90540503676168i</v>
      </c>
      <c r="X334" s="223" t="str">
        <f t="shared" ca="1" si="473"/>
        <v>-1,09671588307198+7,39345792799416i</v>
      </c>
      <c r="Y334" s="223" t="str">
        <f t="shared" ca="1" si="474"/>
        <v>-4,74168159981172+5,77775574658612i</v>
      </c>
      <c r="Z334" s="223" t="str">
        <f t="shared" ca="1" si="475"/>
        <v>-7,03743605226856+2,51803488288638i</v>
      </c>
      <c r="AA334" s="223" t="str">
        <f t="shared" ca="1" si="476"/>
        <v>-7,33073888634436-1,45817462652478i</v>
      </c>
      <c r="AB334" s="223" t="str">
        <f t="shared" ca="1" si="477"/>
        <v>-5,53813289824959-5,01947107398056i</v>
      </c>
      <c r="AC334" s="223" t="str">
        <f t="shared" ca="1" si="478"/>
        <v>-2,16969117928085-7,15251326791869i</v>
      </c>
      <c r="AD334" s="223" t="str">
        <f t="shared" ca="1" si="479"/>
        <v>1,81612049958127-7,25035945262045i</v>
      </c>
      <c r="AE334" s="223" t="str">
        <f t="shared" ca="1" si="480"/>
        <v>5,28516820267847-5,28516820267798i</v>
      </c>
      <c r="AF334" s="223" t="str">
        <f t="shared" ca="1" si="481"/>
        <v>7,25035945262046-1,81612049958123i</v>
      </c>
      <c r="AG334" s="223" t="str">
        <f t="shared" ca="1" si="482"/>
        <v>7,15251326791846+2,1696911792816i</v>
      </c>
      <c r="AH334" s="223" t="str">
        <f t="shared" ca="1" si="483"/>
        <v>5,01947107398061+5,53813289824955i</v>
      </c>
      <c r="AI334" s="223" t="str">
        <f t="shared" ca="1" si="484"/>
        <v>1,4581746265262+7,33073888634407i</v>
      </c>
      <c r="AJ334" s="223" t="str">
        <f t="shared" ca="1" si="485"/>
        <v>-2,51803488288432+7,0374360522693i</v>
      </c>
      <c r="AK334" s="223" t="str">
        <f t="shared" ca="1" si="486"/>
        <v>-5,77775574658854+4,74168159980878i</v>
      </c>
      <c r="AL334" s="223" t="str">
        <f t="shared" ca="1" si="487"/>
        <v>-7,39345792799447+1,09671588306984i</v>
      </c>
      <c r="AM334" s="223" t="str">
        <f t="shared" ca="1" si="488"/>
        <v>-6,90540503676112-2,86031241990735i</v>
      </c>
      <c r="AN334" s="223" t="str">
        <f t="shared" ca="1" si="489"/>
        <v>-4,45246899934656-6,00345947525756i</v>
      </c>
      <c r="AO334" s="223" t="str">
        <f t="shared" ca="1" si="490"/>
        <v>-0,732615054997436-7,43836548190482i</v>
      </c>
      <c r="AP334" s="223" t="str">
        <f t="shared" ca="1" si="491"/>
        <v>3,19569921377017-6,75673829568015i</v>
      </c>
      <c r="AQ334" s="223" t="str">
        <f t="shared" ca="1" si="492"/>
        <v>6,21470034421003-4,1525300110749i</v>
      </c>
      <c r="AR334" s="223" t="str">
        <f t="shared" ca="1" si="493"/>
        <v>6,21470034421003-4,1525300110749i</v>
      </c>
      <c r="AS334" s="223" t="str">
        <f t="shared" ca="1" si="494"/>
        <v>6,59179398022132+3,52338728832354i</v>
      </c>
      <c r="AT334" s="223" t="str">
        <f t="shared" ca="1" si="495"/>
        <v>3,8425872142817+6,41096945569395i</v>
      </c>
      <c r="AU334" s="223" t="str">
        <f t="shared" ca="1" si="496"/>
        <v>8,09443485914598E-13+7,47435655165058i</v>
      </c>
      <c r="AV334" s="223" t="str">
        <f t="shared" ca="1" si="497"/>
        <v>-3,8425872142805+6,41096945569467i</v>
      </c>
      <c r="AW334" s="223" t="str">
        <f t="shared" ca="1" si="498"/>
        <v>-6,59179398022066+3,52338728832478i</v>
      </c>
      <c r="AX334" s="223" t="str">
        <f t="shared" ca="1" si="499"/>
        <v>-7,4653533618458-0,366749293086674i</v>
      </c>
      <c r="AY334" s="223" t="str">
        <f t="shared" ca="1" si="500"/>
        <v>-6,21470034421081-4,15253001107373i</v>
      </c>
      <c r="AZ334" s="223" t="str">
        <f t="shared" ca="1" si="501"/>
        <v>-3,19569921377144-6,75673829567955i</v>
      </c>
      <c r="BA334" s="223" t="str">
        <f t="shared" ca="1" si="502"/>
        <v>0,732615054995825-7,43836548190498i</v>
      </c>
      <c r="BB334" s="223" t="str">
        <f t="shared" ca="1" si="503"/>
        <v>4,45246899934543-6,0034594752584i</v>
      </c>
      <c r="BC334" s="223" t="str">
        <f t="shared" ca="1" si="504"/>
        <v>6,90540503676058-2,86031241990865i</v>
      </c>
      <c r="BD334" s="223" t="str">
        <f t="shared" ca="1" si="505"/>
        <v>7,39345792799359+1,09671588307581i</v>
      </c>
      <c r="BE334" s="223" t="str">
        <f t="shared" ca="1" si="506"/>
        <v>5,77775574658471+4,74168159981344i</v>
      </c>
      <c r="BF334" s="223" t="str">
        <f t="shared" ca="1" si="507"/>
        <v>2,51803488288565+7,03743605226883i</v>
      </c>
      <c r="BG334" s="223" t="str">
        <f t="shared" ca="1" si="508"/>
        <v>-1,45817462652493+7,33073888634433i</v>
      </c>
      <c r="BH334" s="223" t="str">
        <f t="shared" ca="1" si="509"/>
        <v>-5,01947107397964+5,53813289825042i</v>
      </c>
      <c r="BI334" s="223" t="str">
        <f t="shared" ca="1" si="510"/>
        <v>-7,15251326791805+2,16969117928295i</v>
      </c>
      <c r="BJ334" s="223" t="str">
        <f t="shared" ca="1" si="511"/>
        <v>-7,25035945262137-1,8161204995776i</v>
      </c>
      <c r="BK334" s="223" t="str">
        <f t="shared" ca="1" si="512"/>
        <v>-5,28516820267638-5,28516820268007i</v>
      </c>
      <c r="BL334" s="223" t="str">
        <f t="shared" ca="1" si="513"/>
        <v>-1,81612049957995-7,25035945262078i</v>
      </c>
      <c r="BM334" s="223" t="str">
        <f t="shared" ca="1" si="514"/>
        <v>2,16969117928103-7,15251326791863i</v>
      </c>
      <c r="BN334" s="223" t="str">
        <f t="shared" ca="1" si="515"/>
        <v>5,53813289824907-5,01947107398113i</v>
      </c>
      <c r="BO334" s="223" t="str">
        <f t="shared" ca="1" si="516"/>
        <v>7,3307388863439-1,4581746265271i</v>
      </c>
      <c r="BP334" s="223" t="str">
        <f t="shared" ca="1" si="517"/>
        <v>7,03743605226951+2,51803488288375i</v>
      </c>
      <c r="BQ334" s="223" t="str">
        <f t="shared" ca="1" si="518"/>
        <v>4,74168159980924+5,77775574658816i</v>
      </c>
      <c r="BR334" s="223" t="str">
        <f t="shared" ca="1" si="519"/>
        <v>1,09671588307043+7,39345792799439i</v>
      </c>
      <c r="BS334" s="223" t="str">
        <f t="shared" ca="1" si="520"/>
        <v>-2,8603124199066+6,90540503676142i</v>
      </c>
      <c r="BT334" s="223" t="str">
        <f t="shared" ca="1" si="521"/>
        <v>-6,00345947525721+4,45246899934704i</v>
      </c>
      <c r="BU334" s="223" t="str">
        <f t="shared" ca="1" si="522"/>
        <v>-7,43836548190476+0,73261505499803i</v>
      </c>
      <c r="BV334" s="223" t="str">
        <f t="shared" ca="1" si="523"/>
        <v>-6,75673829568049-3,19569921376944i</v>
      </c>
      <c r="BW334" s="223" t="str">
        <f t="shared" ca="1" si="524"/>
        <v>-4,15253001106939-6,21470034421371i</v>
      </c>
      <c r="BX334" s="223" t="str">
        <f t="shared" ca="1" si="525"/>
        <v>-0,366749293081461-7,46535336184606i</v>
      </c>
      <c r="BY334" s="223" t="str">
        <f t="shared" ca="1" si="526"/>
        <v>3,52338728832302-6,59179398022161i</v>
      </c>
      <c r="BZ334" s="223" t="str">
        <f t="shared" ca="1" si="527"/>
        <v>6,41096945569353-3,8425872142824i</v>
      </c>
      <c r="CA334" s="223" t="str">
        <f t="shared" ca="1" si="528"/>
        <v>7,47435655165058-1,6188869718292E-12i</v>
      </c>
      <c r="CB334" s="223" t="str">
        <f t="shared" ca="1" si="529"/>
        <v>6,41096945569497+3,84258721427999i</v>
      </c>
      <c r="CC334" s="223" t="str">
        <f t="shared" ca="1" si="530"/>
        <v>3,52338728831875+6,59179398022389i</v>
      </c>
      <c r="CD334" s="223" t="str">
        <f t="shared" ca="1" si="531"/>
        <v>-0,366749293085865+7,46535336184584i</v>
      </c>
      <c r="CE334" s="223" t="str">
        <f t="shared" ca="1" si="532"/>
        <v>-4,15253001107306+6,21470034421126i</v>
      </c>
      <c r="CF334" s="223" t="str">
        <f t="shared" ca="1" si="533"/>
        <v>-6,75673829567929+3,19569921377198i</v>
      </c>
      <c r="CG334" s="223" t="str">
        <f t="shared" ca="1" si="534"/>
        <v>-7,43836548190504-0,732615054995231i</v>
      </c>
      <c r="CH334" s="223" t="str">
        <f t="shared" ca="1" si="535"/>
        <v>-6,00345947525889-4,45246899934478i</v>
      </c>
      <c r="CI334" s="223" t="str">
        <f t="shared" ca="1" si="536"/>
        <v>-2,8603124199092-6,90540503676035i</v>
      </c>
      <c r="CJ334" s="223" t="str">
        <f t="shared" ca="1" si="537"/>
        <v>1,09671588307521-7,39345792799368i</v>
      </c>
      <c r="CK334" s="223" t="str">
        <f t="shared" ca="1" si="538"/>
        <v>4,74168159981298-5,77775574658509i</v>
      </c>
      <c r="CL334" s="223" t="str">
        <f t="shared" ca="1" si="539"/>
        <v>7,03743605226856-2,51803488288641i</v>
      </c>
      <c r="CM334" s="223" t="str">
        <f t="shared" ca="1" si="540"/>
        <v>7,33073888634453+1,45817462652392i</v>
      </c>
      <c r="CN334" s="223" t="str">
        <f t="shared" ca="1" si="541"/>
        <v>5,53813289825097+5,01947107397904i</v>
      </c>
      <c r="CO334" s="223" t="str">
        <f t="shared" ca="1" si="542"/>
        <v>2,16969117928372+7,15251326791782i</v>
      </c>
      <c r="CP334" s="223" t="str">
        <f t="shared" ca="1" si="543"/>
        <v>-1,81612049958423+7,2503594526197i</v>
      </c>
      <c r="CQ334" s="223" t="str">
        <f t="shared" ca="1" si="544"/>
        <v>-5,2851682026795+5,28516820267695i</v>
      </c>
      <c r="CR334" s="223" t="str">
        <f t="shared" ca="1" si="545"/>
        <v>-7,25035945262068+1,81612049958032i</v>
      </c>
      <c r="CS334" s="223" t="str">
        <f t="shared" ca="1" si="546"/>
        <v>-7,15251326791886-2,16969117928026i</v>
      </c>
      <c r="CT334" s="223" t="str">
        <f t="shared" ca="1" si="547"/>
        <v>-5,01947107398173-5,53813289824853i</v>
      </c>
      <c r="CU334" s="223" t="str">
        <f t="shared" ca="1" si="548"/>
        <v>-1,45817462652748-7,33073888634382i</v>
      </c>
      <c r="CV334" s="223" t="str">
        <f t="shared" ca="1" si="549"/>
        <v>2,5180348828902-7,0374360522672i</v>
      </c>
      <c r="CW334" s="223" t="str">
        <f t="shared" ca="1" si="550"/>
        <v>5,77775574658765-4,74168159980987i</v>
      </c>
      <c r="CX334" s="223" t="str">
        <f t="shared" ca="1" si="551"/>
        <v>7,39345792799427-1,09671588307123i</v>
      </c>
      <c r="CY334" s="223" t="str">
        <f t="shared" ca="1" si="552"/>
        <v>6,90540503676157+2,86031241990624i</v>
      </c>
      <c r="CZ334" s="223" t="str">
        <f t="shared" ca="1" si="553"/>
        <v>4,45246899934769+6,00345947525673i</v>
      </c>
      <c r="DA334" s="223" t="str">
        <f t="shared" ca="1" si="554"/>
        <v>0,732615054998413+7,43836548190472i</v>
      </c>
      <c r="DB334" s="223" t="str">
        <f t="shared" ca="1" si="555"/>
        <v>-3,1956992137691+6,75673829568066i</v>
      </c>
      <c r="DC334" s="223" t="str">
        <f t="shared" ca="1" si="556"/>
        <v>-6,2147003442135+4,15253001106971i</v>
      </c>
      <c r="DD334" s="223" t="str">
        <f t="shared" ca="1" si="557"/>
        <v>-7,46535336184604+0,366749293081845i</v>
      </c>
      <c r="DE334" s="223" t="str">
        <f t="shared" ca="1" si="558"/>
        <v>-6,59179398022199-3,5233872883223i</v>
      </c>
      <c r="DF334" s="223" t="str">
        <f t="shared" ca="1" si="559"/>
        <v>-3,84258721428309-6,41096945569311i</v>
      </c>
      <c r="DG334" s="223" t="str">
        <f t="shared" ca="1" si="560"/>
        <v>-2,42833045774379E-12-7,47435655165058i</v>
      </c>
      <c r="DH334" s="223" t="str">
        <f t="shared" ca="1" si="561"/>
        <v>3,84258721428549-6,41096945569168i</v>
      </c>
      <c r="DI334" s="223" t="str">
        <f t="shared" ca="1" si="562"/>
        <v>6,5917939802233-3,52338728831984i</v>
      </c>
      <c r="DJ334" s="223" t="str">
        <f t="shared" ca="1" si="563"/>
        <v>7,46535336184586+0,366749293085481i</v>
      </c>
      <c r="DK334" s="223" t="str">
        <f t="shared" ca="1" si="564"/>
        <v>6,21470034421148+4,15253001107274i</v>
      </c>
      <c r="DL334" s="223" t="str">
        <f t="shared" ca="1" si="565"/>
        <v>3,19569921377271+6,75673829567895i</v>
      </c>
      <c r="DM334" s="223" t="str">
        <f t="shared" ca="1" si="566"/>
        <v>-0,732615054994425+7,43836548190512i</v>
      </c>
      <c r="DN334" s="223" t="str">
        <f t="shared" ca="1" si="567"/>
        <v>-4,45246899934413+6,00345947525936i</v>
      </c>
      <c r="DO334" s="223" t="str">
        <f t="shared" ca="1" si="568"/>
        <v>-6,9054050367628+2,86031241990327i</v>
      </c>
      <c r="DP334" s="223" t="str">
        <f t="shared" ca="1" si="569"/>
        <v>-7,39345792799386-1,09671588307399i</v>
      </c>
      <c r="DQ334" s="223" t="str">
        <f t="shared" ca="1" si="570"/>
        <v>-5,77775574658533-4,74168159981268i</v>
      </c>
      <c r="DR334" s="223" t="str">
        <f t="shared" ca="1" si="571"/>
        <v>-2,51803488288677-7,03743605226843i</v>
      </c>
      <c r="DS334" s="223" t="str">
        <f t="shared" ca="1" si="572"/>
        <v>1,45817462652355-7,33073888634461i</v>
      </c>
      <c r="DT334" s="223" t="str">
        <f t="shared" ca="1" si="573"/>
        <v>5,01947107397845-5,53813289825151i</v>
      </c>
      <c r="DU334" s="223" t="str">
        <f t="shared" ca="1" si="574"/>
        <v>7,1525132679198-2,16969117927718i</v>
      </c>
      <c r="DV334" s="223" t="str">
        <f t="shared" ca="1" si="575"/>
        <v>7,25035945261991+1,81612049958345i</v>
      </c>
      <c r="DW334" s="223" t="str">
        <f t="shared" ca="1" si="576"/>
        <v>5,28516820267753+5,28516820267893i</v>
      </c>
      <c r="DX334" s="223" t="str">
        <f t="shared" ca="1" si="577"/>
        <v>1,81612049958152+7,25035945262038i</v>
      </c>
      <c r="DY334" s="223" t="str">
        <f t="shared" ca="1" si="578"/>
        <v>-2,16969117927989+7,15251326791898i</v>
      </c>
      <c r="DZ334" s="223" t="str">
        <f t="shared" ca="1" si="579"/>
        <v>-5,53813289824828+5,01947107398201i</v>
      </c>
      <c r="EA334" s="223" t="str">
        <f t="shared" ca="1" si="580"/>
        <v>-7,33073888634366+1,45817462652827i</v>
      </c>
      <c r="EB334" s="223" t="str">
        <f t="shared" ca="1" si="581"/>
        <v>-7,03743605226747-2,51803488288943i</v>
      </c>
      <c r="EC334" s="223" t="str">
        <f t="shared" ca="1" si="582"/>
        <v>-4,74168159981049-5,77775574658713i</v>
      </c>
      <c r="ED334" s="223" t="str">
        <f t="shared" ca="1" si="583"/>
        <v>-1,09671588307203-7,39345792799415i</v>
      </c>
      <c r="EE334" s="223" t="str">
        <f t="shared" ca="1" si="584"/>
        <v>2,8603124199051-6,90540503676204i</v>
      </c>
      <c r="EF334" s="223" t="str">
        <f t="shared" ca="1" si="585"/>
        <v>6,00345947525649-4,452468999348i</v>
      </c>
      <c r="EG334" s="223" t="str">
        <f t="shared" ca="1" si="586"/>
        <v>7,43836548190465-0,732615054999219i</v>
      </c>
      <c r="EH334" s="223" t="str">
        <f t="shared" ca="1" si="587"/>
        <v>6,75673829567774+3,19569921377528i</v>
      </c>
      <c r="EI334" s="223" t="str">
        <f t="shared" ca="1" si="588"/>
        <v>4,15253001107038+6,21470034421305i</v>
      </c>
      <c r="EJ334" s="223" t="str">
        <f t="shared" ca="1" si="589"/>
        <v>0,366749293082653+7,465353361846i</v>
      </c>
      <c r="EK334" s="223" t="str">
        <f t="shared" ca="1" si="590"/>
        <v>-3,52338728832159+6,59179398022237i</v>
      </c>
      <c r="EL334" s="223" t="str">
        <f t="shared" ca="1" si="591"/>
        <v>-6,4109694556927+3,84258721428379i</v>
      </c>
      <c r="EM334" s="223" t="str">
        <f t="shared" ca="1" si="592"/>
        <v>-7,47435655165058+3,23777394365838E-12i</v>
      </c>
      <c r="EN334" s="223"/>
      <c r="EO334" s="223"/>
      <c r="EP334" s="223"/>
    </row>
    <row r="335" spans="1:146">
      <c r="A335" s="249">
        <f t="shared" si="461"/>
        <v>4.589843749999988E-3</v>
      </c>
      <c r="B335" s="248">
        <v>235</v>
      </c>
      <c r="C335" s="247">
        <f t="shared" si="462"/>
        <v>47000</v>
      </c>
      <c r="N335" s="246">
        <f t="shared" ca="1" si="463"/>
        <v>2.5253288813575203</v>
      </c>
      <c r="O335" s="223">
        <f t="shared" ca="1" si="464"/>
        <v>-7.4746711186424797</v>
      </c>
      <c r="P335" s="223" t="str">
        <f t="shared" ca="1" si="465"/>
        <v>-6,50361410314682-3,68425188189106i</v>
      </c>
      <c r="Q335" s="223" t="str">
        <f t="shared" ca="1" si="466"/>
        <v>-3,84274893403578-6,41123926880247i</v>
      </c>
      <c r="R335" s="223" t="str">
        <f t="shared" ca="1" si="467"/>
        <v>-0,18343761205598-7,47241988744953i</v>
      </c>
      <c r="S335" s="223" t="str">
        <f t="shared" ca="1" si="468"/>
        <v>3,52353557417588-6,59207140354116i</v>
      </c>
      <c r="T335" s="223" t="str">
        <f t="shared" ca="1" si="469"/>
        <v>6,31500254365393-3,99893125791283i</v>
      </c>
      <c r="U335" s="223" t="str">
        <f t="shared" ca="1" si="470"/>
        <v>7,46566754992813-0,366764728154374i</v>
      </c>
      <c r="V335" s="223" t="str">
        <f t="shared" ca="1" si="471"/>
        <v>6,67655788661581+3,36069682038357i</v>
      </c>
      <c r="W335" s="223" t="str">
        <f t="shared" ca="1" si="472"/>
        <v>4,15270477512917+6,21496189710664i</v>
      </c>
      <c r="X335" s="223" t="str">
        <f t="shared" ca="1" si="473"/>
        <v>0,549870918893975+7,45441817343397i</v>
      </c>
      <c r="Y335" s="223" t="str">
        <f t="shared" ca="1" si="474"/>
        <v>-3,19583370849189+6,75702266087179i</v>
      </c>
      <c r="Z335" s="223" t="str">
        <f t="shared" ca="1" si="475"/>
        <v>-6,11117758990495+4,30397685826858i</v>
      </c>
      <c r="AA335" s="223" t="str">
        <f t="shared" ca="1" si="476"/>
        <v>-7,4386785341708+0,732645887953086i</v>
      </c>
      <c r="AB335" s="223" t="str">
        <f t="shared" ca="1" si="477"/>
        <v>-6,83341725733854-3,02904554587347i</v>
      </c>
      <c r="AC335" s="223" t="str">
        <f t="shared" ca="1" si="478"/>
        <v>-4,45265638668469-6,00371213783473i</v>
      </c>
      <c r="AD335" s="223" t="str">
        <f t="shared" ca="1" si="479"/>
        <v>-0,914979538525322-7,41845811310868i</v>
      </c>
      <c r="AE335" s="223" t="str">
        <f t="shared" ca="1" si="480"/>
        <v>2,86043279948214-6,9056956587671i</v>
      </c>
      <c r="AF335" s="223" t="str">
        <f t="shared" ca="1" si="481"/>
        <v>5,89263027406548-4,5986538013896i</v>
      </c>
      <c r="AG335" s="223" t="str">
        <f t="shared" ca="1" si="482"/>
        <v>7,39376909027353-1,09676203963474i</v>
      </c>
      <c r="AH335" s="223" t="str">
        <f t="shared" ca="1" si="483"/>
        <v>6,97381432735089+2,69009703533227i</v>
      </c>
      <c r="AI335" s="223" t="str">
        <f t="shared" ca="1" si="484"/>
        <v>4,74188115899747+5,77799891016023i</v>
      </c>
      <c r="AJ335" s="223" t="str">
        <f t="shared" ca="1" si="485"/>
        <v>1,27788389230352+7,36462633740906i</v>
      </c>
      <c r="AK335" s="223" t="str">
        <f t="shared" ca="1" si="486"/>
        <v>-2,51814085731625+7,03773223095214i</v>
      </c>
      <c r="AL335" s="223" t="str">
        <f t="shared" ca="1" si="487"/>
        <v>-5,65988709576383+4,88225218470678i</v>
      </c>
      <c r="AM335" s="223" t="str">
        <f t="shared" ca="1" si="488"/>
        <v>-7,33104740902006+1,45823599549874i</v>
      </c>
      <c r="AN335" s="223" t="str">
        <f t="shared" ca="1" si="489"/>
        <v>-7,09741086781523-2,34466784540715i</v>
      </c>
      <c r="AO335" s="223" t="str">
        <f t="shared" ca="1" si="490"/>
        <v>-5,01968232425912-5,53836597701783i</v>
      </c>
      <c r="AP335" s="223" t="str">
        <f t="shared" ca="1" si="491"/>
        <v>-1,63770971185714-7,29305253179743i</v>
      </c>
      <c r="AQ335" s="223" t="str">
        <f t="shared" ca="1" si="492"/>
        <v>2,16978249326054-7,15281428976092i</v>
      </c>
      <c r="AR335" s="223" t="str">
        <f t="shared" ca="1" si="493"/>
        <v>2,16978249326054-7,15281428976092i</v>
      </c>
      <c r="AS335" s="223" t="str">
        <f t="shared" ca="1" si="494"/>
        <v>7,25066459243445-1,81619693312301i</v>
      </c>
      <c r="AT335" s="223" t="str">
        <f t="shared" ca="1" si="495"/>
        <v>7,20390912383936+1,9935901452736i</v>
      </c>
      <c r="AU335" s="223" t="str">
        <f t="shared" ca="1" si="496"/>
        <v>5,28539063512949+5,28539063513318i</v>
      </c>
      <c r="AV335" s="223" t="str">
        <f t="shared" ca="1" si="497"/>
        <v>1,99359014526857+7,20390912384075i</v>
      </c>
      <c r="AW335" s="223" t="str">
        <f t="shared" ca="1" si="498"/>
        <v>-1,81619693312828+7,25066459243313i</v>
      </c>
      <c r="AX335" s="223" t="str">
        <f t="shared" ca="1" si="499"/>
        <v>-5,15408879488128+5,41350875369638i</v>
      </c>
      <c r="AY335" s="223" t="str">
        <f t="shared" ca="1" si="500"/>
        <v>-7,15281428976244+2,16978249325555i</v>
      </c>
      <c r="AZ335" s="223" t="str">
        <f t="shared" ca="1" si="501"/>
        <v>-7,29305253179628-1,63770971186223i</v>
      </c>
      <c r="BA335" s="223" t="str">
        <f t="shared" ca="1" si="502"/>
        <v>-5,53836597701432-5,01968232426298i</v>
      </c>
      <c r="BB335" s="223" t="str">
        <f t="shared" ca="1" si="503"/>
        <v>-2,34466784540199-7,09741086781694i</v>
      </c>
      <c r="BC335" s="223" t="str">
        <f t="shared" ca="1" si="504"/>
        <v>1,45823599550386-7,33104740901905i</v>
      </c>
      <c r="BD335" s="223" t="str">
        <f t="shared" ca="1" si="505"/>
        <v>4,88225218471073-5,65988709576042i</v>
      </c>
      <c r="BE335" s="223" t="str">
        <f t="shared" ca="1" si="506"/>
        <v>7,0377322309539-2,51814085731134i</v>
      </c>
      <c r="BF335" s="223" t="str">
        <f t="shared" ca="1" si="507"/>
        <v>7,36462633740815+1,27788389230877i</v>
      </c>
      <c r="BG335" s="223" t="str">
        <f t="shared" ca="1" si="508"/>
        <v>5,77799891015685+4,74188115900159i</v>
      </c>
      <c r="BH335" s="223" t="str">
        <f t="shared" ca="1" si="509"/>
        <v>2,6900970353272+6,97381432735284i</v>
      </c>
      <c r="BI335" s="223" t="str">
        <f t="shared" ca="1" si="510"/>
        <v>-1,09676203963989+7,39376909027277i</v>
      </c>
      <c r="BJ335" s="223" t="str">
        <f t="shared" ca="1" si="511"/>
        <v>-4,5986538013866+5,89263027406782i</v>
      </c>
      <c r="BK335" s="223" t="str">
        <f t="shared" ca="1" si="512"/>
        <v>-6,90569565876572+2,86043279948547i</v>
      </c>
      <c r="BL335" s="223" t="str">
        <f t="shared" ca="1" si="513"/>
        <v>-7,41845811310915-0,91497953852154i</v>
      </c>
      <c r="BM335" s="223" t="str">
        <f t="shared" ca="1" si="514"/>
        <v>-6,00371213783649-4,45265638668232i</v>
      </c>
      <c r="BN335" s="223" t="str">
        <f t="shared" ca="1" si="515"/>
        <v>-3,02904554587666-6,83341725733712i</v>
      </c>
      <c r="BO335" s="223" t="str">
        <f t="shared" ca="1" si="516"/>
        <v>0,732645887950035-7,4386785341711i</v>
      </c>
      <c r="BP335" s="223" t="str">
        <f t="shared" ca="1" si="517"/>
        <v>4,30397685826625-6,11117758990659i</v>
      </c>
      <c r="BQ335" s="223" t="str">
        <f t="shared" ca="1" si="518"/>
        <v>6,75702266087046-3,19583370849472i</v>
      </c>
      <c r="BR335" s="223" t="str">
        <f t="shared" ca="1" si="519"/>
        <v>7,45441817343419+0,549870918891023i</v>
      </c>
      <c r="BS335" s="223" t="str">
        <f t="shared" ca="1" si="520"/>
        <v>6,2149618971082+4,15270477512684i</v>
      </c>
      <c r="BT335" s="223" t="str">
        <f t="shared" ca="1" si="521"/>
        <v>3,36069682038631+6,67655788661443i</v>
      </c>
      <c r="BU335" s="223" t="str">
        <f t="shared" ca="1" si="522"/>
        <v>-0,366764728151471+7,46566754992827i</v>
      </c>
      <c r="BV335" s="223" t="str">
        <f t="shared" ca="1" si="523"/>
        <v>-3,99893125791017+6,31500254365562i</v>
      </c>
      <c r="BW335" s="223" t="str">
        <f t="shared" ca="1" si="524"/>
        <v>-6,5920714035401+3,52353557417786i</v>
      </c>
      <c r="BX335" s="223" t="str">
        <f t="shared" ca="1" si="525"/>
        <v>-7,47241988744958-0,183437612053897i</v>
      </c>
      <c r="BY335" s="223" t="str">
        <f t="shared" ca="1" si="526"/>
        <v>-6,41123926880368-3,84274893403377i</v>
      </c>
      <c r="BZ335" s="223" t="str">
        <f t="shared" ca="1" si="527"/>
        <v>-3,68425188189301-6,50361410314571i</v>
      </c>
      <c r="CA335" s="223" t="str">
        <f t="shared" ca="1" si="528"/>
        <v>-2,00355003723456E-12-7,47467111864248i</v>
      </c>
      <c r="CB335" s="223" t="str">
        <f t="shared" ca="1" si="529"/>
        <v>3,68425188188916-6,50361410314789i</v>
      </c>
      <c r="CC335" s="223" t="str">
        <f t="shared" ca="1" si="530"/>
        <v>6,4112392688014-3,84274893403758i</v>
      </c>
      <c r="CD335" s="223" t="str">
        <f t="shared" ca="1" si="531"/>
        <v>7,47241988744947-0,183437612058328i</v>
      </c>
      <c r="CE335" s="223" t="str">
        <f t="shared" ca="1" si="532"/>
        <v>6,59207140354219+3,52353557417395i</v>
      </c>
      <c r="CF335" s="223" t="str">
        <f t="shared" ca="1" si="533"/>
        <v>3,99893125791392+6,31500254365325i</v>
      </c>
      <c r="CG335" s="223" t="str">
        <f t="shared" ca="1" si="534"/>
        <v>0,366764728155897+7,46566754992806i</v>
      </c>
      <c r="CH335" s="223" t="str">
        <f t="shared" ca="1" si="535"/>
        <v>-3,36069682038235+6,67655788661642i</v>
      </c>
      <c r="CI335" s="223" t="str">
        <f t="shared" ca="1" si="536"/>
        <v>-6,21496189710574+4,15270477513053i</v>
      </c>
      <c r="CJ335" s="223" t="str">
        <f t="shared" ca="1" si="537"/>
        <v>-7,45441817343387+0,549870918895443i</v>
      </c>
      <c r="CK335" s="223" t="str">
        <f t="shared" ca="1" si="538"/>
        <v>-6,75702266087236-3,19583370849071i</v>
      </c>
      <c r="CL335" s="223" t="str">
        <f t="shared" ca="1" si="539"/>
        <v>-4,30397685826988-6,11117758990404i</v>
      </c>
      <c r="CM335" s="223" t="str">
        <f t="shared" ca="1" si="540"/>
        <v>-0,732645887954446-7,43867853417067i</v>
      </c>
      <c r="CN335" s="223" t="str">
        <f t="shared" ca="1" si="541"/>
        <v>3,02904554587261-6,83341725733892i</v>
      </c>
      <c r="CO335" s="223" t="str">
        <f t="shared" ca="1" si="542"/>
        <v>6,00371213783385-4,45265638668588i</v>
      </c>
      <c r="CP335" s="223" t="str">
        <f t="shared" ca="1" si="543"/>
        <v>7,4184581131086-0,914979538525942i</v>
      </c>
      <c r="CQ335" s="223" t="str">
        <f t="shared" ca="1" si="544"/>
        <v>6,90569565876742+2,86043279948137i</v>
      </c>
      <c r="CR335" s="223" t="str">
        <f t="shared" ca="1" si="545"/>
        <v>4,59865380139009+5,89263027406509i</v>
      </c>
      <c r="CS335" s="223" t="str">
        <f t="shared" ca="1" si="546"/>
        <v>1,09676203963672+7,39376909027324i</v>
      </c>
      <c r="CT335" s="223" t="str">
        <f t="shared" ca="1" si="547"/>
        <v>-2,6900970353302+6,97381432735169i</v>
      </c>
      <c r="CU335" s="223" t="str">
        <f t="shared" ca="1" si="548"/>
        <v>-5,7779989101589+4,7418811589991i</v>
      </c>
      <c r="CV335" s="223" t="str">
        <f t="shared" ca="1" si="549"/>
        <v>-7,36462633740867+1,27788389230581i</v>
      </c>
      <c r="CW335" s="223" t="str">
        <f t="shared" ca="1" si="550"/>
        <v>-7,03773223095289-2,51814085731417i</v>
      </c>
      <c r="CX335" s="223" t="str">
        <f t="shared" ca="1" si="551"/>
        <v>-4,88225218470829-5,65988709576252i</v>
      </c>
      <c r="CY335" s="223" t="str">
        <f t="shared" ca="1" si="552"/>
        <v>-1,45823599550092-7,33104740901963i</v>
      </c>
      <c r="CZ335" s="223" t="str">
        <f t="shared" ca="1" si="553"/>
        <v>2,34466784540464-7,09741086781606i</v>
      </c>
      <c r="DA335" s="223" t="str">
        <f t="shared" ca="1" si="554"/>
        <v>5,53836597701648-5,0196823242606i</v>
      </c>
      <c r="DB335" s="223" t="str">
        <f t="shared" ca="1" si="555"/>
        <v>7,29305253179694-1,6377097118593i</v>
      </c>
      <c r="DC335" s="223" t="str">
        <f t="shared" ca="1" si="556"/>
        <v>7,15281428976163+2,16978249325822i</v>
      </c>
      <c r="DD335" s="223" t="str">
        <f t="shared" ca="1" si="557"/>
        <v>5,15408879487879+5,41350875369874i</v>
      </c>
      <c r="DE335" s="223" t="str">
        <f t="shared" ca="1" si="558"/>
        <v>1,81619693312517+7,25066459243391i</v>
      </c>
      <c r="DF335" s="223" t="str">
        <f t="shared" ca="1" si="559"/>
        <v>-1,99359014527126+7,20390912384001i</v>
      </c>
      <c r="DG335" s="223" t="str">
        <f t="shared" ca="1" si="560"/>
        <v>-5,28539063513191+5,28539063513075i</v>
      </c>
      <c r="DH335" s="223" t="str">
        <f t="shared" ca="1" si="561"/>
        <v>-7,20390912384022+1,9935901452705i</v>
      </c>
      <c r="DI335" s="223" t="str">
        <f t="shared" ca="1" si="562"/>
        <v>-7,25066459243372-1,81619693312593i</v>
      </c>
      <c r="DJ335" s="223" t="str">
        <f t="shared" ca="1" si="563"/>
        <v>-5,41350875369819-5,15408879487937i</v>
      </c>
      <c r="DK335" s="223" t="str">
        <f t="shared" ca="1" si="564"/>
        <v>-2,16978249325747-7,15281428976186i</v>
      </c>
      <c r="DL335" s="223" t="str">
        <f t="shared" ca="1" si="565"/>
        <v>1,63770971186007-7,29305253179677i</v>
      </c>
      <c r="DM335" s="223" t="str">
        <f t="shared" ca="1" si="566"/>
        <v>5,01968232426118-5,53836597701595i</v>
      </c>
      <c r="DN335" s="223" t="str">
        <f t="shared" ca="1" si="567"/>
        <v>7,09741086781631-2,34466784540389i</v>
      </c>
      <c r="DO335" s="223" t="str">
        <f t="shared" ca="1" si="568"/>
        <v>7,33104740901948+1,4582359955017i</v>
      </c>
      <c r="DP335" s="223" t="str">
        <f t="shared" ca="1" si="569"/>
        <v>5,659887095762+4,88225218470889i</v>
      </c>
      <c r="DQ335" s="223" t="str">
        <f t="shared" ca="1" si="570"/>
        <v>2,51814085731302+7,0377322309533i</v>
      </c>
      <c r="DR335" s="223" t="str">
        <f t="shared" ca="1" si="571"/>
        <v>-1,27788389230659+7,36462633740853i</v>
      </c>
      <c r="DS335" s="223" t="str">
        <f t="shared" ca="1" si="572"/>
        <v>-4,74188115899971+5,7779989101584i</v>
      </c>
      <c r="DT335" s="223" t="str">
        <f t="shared" ca="1" si="573"/>
        <v>-6,97381432735212+2,69009703532907i</v>
      </c>
      <c r="DU335" s="223" t="str">
        <f t="shared" ca="1" si="574"/>
        <v>-7,39376909027306-1,09676203963791i</v>
      </c>
      <c r="DV335" s="223" t="str">
        <f t="shared" ca="1" si="575"/>
        <v>-5,89263027406461-4,59865380139071i</v>
      </c>
      <c r="DW335" s="223" t="str">
        <f t="shared" ca="1" si="576"/>
        <v>-2,86043279948103-6,90569565876756i</v>
      </c>
      <c r="DX335" s="223" t="str">
        <f t="shared" ca="1" si="577"/>
        <v>0,914979538527146-7,41845811310845i</v>
      </c>
      <c r="DY335" s="223" t="str">
        <f t="shared" ca="1" si="578"/>
        <v>4,45265638668651-6,00371213783338i</v>
      </c>
      <c r="DZ335" s="223" t="str">
        <f t="shared" ca="1" si="579"/>
        <v>6,83341725733907-3,02904554587227i</v>
      </c>
      <c r="EA335" s="223" t="str">
        <f t="shared" ca="1" si="580"/>
        <v>7,43867853417055+0,732645887955653i</v>
      </c>
      <c r="EB335" s="223" t="str">
        <f t="shared" ca="1" si="581"/>
        <v>6,11117758990359+4,30397685827052i</v>
      </c>
      <c r="EC335" s="223" t="str">
        <f t="shared" ca="1" si="582"/>
        <v>3,19583370848999+6,7570226608727i</v>
      </c>
      <c r="ED335" s="223" t="str">
        <f t="shared" ca="1" si="583"/>
        <v>-0,549870918896652+7,45441817343378i</v>
      </c>
      <c r="EE335" s="223" t="str">
        <f t="shared" ca="1" si="584"/>
        <v>-4,15270477513118+6,2149618971053i</v>
      </c>
      <c r="EF335" s="223" t="str">
        <f t="shared" ca="1" si="585"/>
        <v>-6,67655788661678+3,36069682038165i</v>
      </c>
      <c r="EG335" s="223" t="str">
        <f t="shared" ca="1" si="586"/>
        <v>-7,46566754992803-0,36676472815626i</v>
      </c>
      <c r="EH335" s="223" t="str">
        <f t="shared" ca="1" si="587"/>
        <v>-6,3150025436526-3,99893125791494i</v>
      </c>
      <c r="EI335" s="223" t="str">
        <f t="shared" ca="1" si="588"/>
        <v>-3,52353557417326-6,59207140354256i</v>
      </c>
      <c r="EJ335" s="223" t="str">
        <f t="shared" ca="1" si="589"/>
        <v>0,18343761205869-7,47241988744946i</v>
      </c>
      <c r="EK335" s="223" t="str">
        <f t="shared" ca="1" si="590"/>
        <v>3,84274893403862-6,41123926880078i</v>
      </c>
      <c r="EL335" s="223" t="str">
        <f t="shared" ca="1" si="591"/>
        <v>6,50361410314828-3,68425188188847i</v>
      </c>
      <c r="EM335" s="223" t="str">
        <f t="shared" ca="1" si="592"/>
        <v>7,47467111864248+2,79107370543135E-12i</v>
      </c>
      <c r="EN335" s="223"/>
      <c r="EO335" s="223"/>
      <c r="EP335" s="223"/>
    </row>
    <row r="336" spans="1:146">
      <c r="A336" s="249">
        <f t="shared" si="461"/>
        <v>4.6093749999999876E-3</v>
      </c>
      <c r="B336" s="248">
        <v>236</v>
      </c>
      <c r="C336" s="247">
        <f t="shared" si="462"/>
        <v>47200</v>
      </c>
      <c r="N336" s="246">
        <f t="shared" ca="1" si="463"/>
        <v>2.5250351907666371</v>
      </c>
      <c r="O336" s="223">
        <f t="shared" ca="1" si="464"/>
        <v>-7.4749648092333629</v>
      </c>
      <c r="P336" s="223" t="str">
        <f t="shared" ca="1" si="465"/>
        <v>-6,59233041551854-3,52367401896178i</v>
      </c>
      <c r="Q336" s="223" t="str">
        <f t="shared" ca="1" si="466"/>
        <v>-4,15286794087934-6,21520609190828i</v>
      </c>
      <c r="R336" s="223" t="str">
        <f t="shared" ca="1" si="467"/>
        <v>-0,732674674664816-7,43897081056123i</v>
      </c>
      <c r="S336" s="223" t="str">
        <f t="shared" ca="1" si="468"/>
        <v>2,86054519000586-6,90596699349277i</v>
      </c>
      <c r="T336" s="223" t="str">
        <f t="shared" ca="1" si="469"/>
        <v>5,77822593605602-4,74206747433719i</v>
      </c>
      <c r="U336" s="223" t="str">
        <f t="shared" ca="1" si="470"/>
        <v>7,3313354564282-1,45829329169268i</v>
      </c>
      <c r="V336" s="223" t="str">
        <f t="shared" ca="1" si="471"/>
        <v>7,15309533413428+2,16986774713657i</v>
      </c>
      <c r="W336" s="223" t="str">
        <f t="shared" ca="1" si="472"/>
        <v>5,28559830573944+5,28559830574i</v>
      </c>
      <c r="X336" s="223" t="str">
        <f t="shared" ca="1" si="473"/>
        <v>2,16986774713654+7,15309533413429i</v>
      </c>
      <c r="Y336" s="223" t="str">
        <f t="shared" ca="1" si="474"/>
        <v>-1,45829329169267+7,33133545642821i</v>
      </c>
      <c r="Z336" s="223" t="str">
        <f t="shared" ca="1" si="475"/>
        <v>-4,7420674743372+5,77822593605601i</v>
      </c>
      <c r="AA336" s="223" t="str">
        <f t="shared" ca="1" si="476"/>
        <v>-6,90596699349275+2,8605451900059i</v>
      </c>
      <c r="AB336" s="223" t="str">
        <f t="shared" ca="1" si="477"/>
        <v>-7,43897081056123-0,732674674664829i</v>
      </c>
      <c r="AC336" s="223" t="str">
        <f t="shared" ca="1" si="478"/>
        <v>-6,21520609190825-4,15286794087938i</v>
      </c>
      <c r="AD336" s="223" t="str">
        <f t="shared" ca="1" si="479"/>
        <v>-3,52367401896166-6,59233041551861i</v>
      </c>
      <c r="AE336" s="223" t="str">
        <f t="shared" ca="1" si="480"/>
        <v>4,02941325434171E-14-7,47496480923336i</v>
      </c>
      <c r="AF336" s="223" t="str">
        <f t="shared" ca="1" si="481"/>
        <v>3,52367401896163-6,59233041551862i</v>
      </c>
      <c r="AG336" s="223" t="str">
        <f t="shared" ca="1" si="482"/>
        <v>6,21520609190954-4,15286794087746i</v>
      </c>
      <c r="AH336" s="223" t="str">
        <f t="shared" ca="1" si="483"/>
        <v>7,43897081056152-0,732674674661895i</v>
      </c>
      <c r="AI336" s="223" t="str">
        <f t="shared" ca="1" si="484"/>
        <v>6,90596699349389+2,86054519000313i</v>
      </c>
      <c r="AJ336" s="223" t="str">
        <f t="shared" ca="1" si="485"/>
        <v>4,74206747433837+5,77822593605505i</v>
      </c>
      <c r="AK336" s="223" t="str">
        <f t="shared" ca="1" si="486"/>
        <v>1,45829329169264+7,33133545642821i</v>
      </c>
      <c r="AL336" s="223" t="str">
        <f t="shared" ca="1" si="487"/>
        <v>-2,16986774713803+7,15309533413384i</v>
      </c>
      <c r="AM336" s="223" t="str">
        <f t="shared" ca="1" si="488"/>
        <v>-5,28559830574164+5,2855983057378i</v>
      </c>
      <c r="AN336" s="223" t="str">
        <f t="shared" ca="1" si="489"/>
        <v>-7,1530953341332+2,16986774714015i</v>
      </c>
      <c r="AO336" s="223" t="str">
        <f t="shared" ca="1" si="490"/>
        <v>-7,33133545642864-1,45829329169047i</v>
      </c>
      <c r="AP336" s="223" t="str">
        <f t="shared" ca="1" si="491"/>
        <v>-5,77822593605646-4,74206747433666i</v>
      </c>
      <c r="AQ336" s="223" t="str">
        <f t="shared" ca="1" si="492"/>
        <v>-2,86054519000508-6,90596699349309i</v>
      </c>
      <c r="AR336" s="223" t="str">
        <f t="shared" ca="1" si="493"/>
        <v>-2,86054519000508-6,90596699349309i</v>
      </c>
      <c r="AS336" s="223" t="str">
        <f t="shared" ca="1" si="494"/>
        <v>4,1528679408818-6,21520609190664i</v>
      </c>
      <c r="AT336" s="223" t="str">
        <f t="shared" ca="1" si="495"/>
        <v>6,59233041551722-3,52367401896424i</v>
      </c>
      <c r="AU336" s="223" t="str">
        <f t="shared" ca="1" si="496"/>
        <v>7,47496480923336-1,40657067958685E-12i</v>
      </c>
      <c r="AV336" s="223" t="str">
        <f t="shared" ca="1" si="497"/>
        <v>6,59233041551865+3,52367401896157i</v>
      </c>
      <c r="AW336" s="223" t="str">
        <f t="shared" ca="1" si="498"/>
        <v>4,15286794087813+6,21520609190908i</v>
      </c>
      <c r="AX336" s="223" t="str">
        <f t="shared" ca="1" si="499"/>
        <v>0,732674674662595+7,43897081056145i</v>
      </c>
      <c r="AY336" s="223" t="str">
        <f t="shared" ca="1" si="500"/>
        <v>-2,86054519000248+6,90596699349416i</v>
      </c>
      <c r="AZ336" s="223" t="str">
        <f t="shared" ca="1" si="501"/>
        <v>-5,77822593605454+4,742067474339i</v>
      </c>
      <c r="BA336" s="223" t="str">
        <f t="shared" ca="1" si="502"/>
        <v>-7,33133545642805+1,45829329169344i</v>
      </c>
      <c r="BB336" s="223" t="str">
        <f t="shared" ca="1" si="503"/>
        <v>-7,15309533413407-2,16986774713726i</v>
      </c>
      <c r="BC336" s="223" t="str">
        <f t="shared" ca="1" si="504"/>
        <v>-5,28559830573837-5,28559830574107i</v>
      </c>
      <c r="BD336" s="223" t="str">
        <f t="shared" ca="1" si="505"/>
        <v>-2,16986774713361-7,15309533413518i</v>
      </c>
      <c r="BE336" s="223" t="str">
        <f t="shared" ca="1" si="506"/>
        <v>1,45829329168967-7,3313354564288i</v>
      </c>
      <c r="BF336" s="223" t="str">
        <f t="shared" ca="1" si="507"/>
        <v>4,74206747433603-5,77822593605697i</v>
      </c>
      <c r="BG336" s="223" t="str">
        <f t="shared" ca="1" si="508"/>
        <v>6,90596699349278-2,86054519000583i</v>
      </c>
      <c r="BH336" s="223" t="str">
        <f t="shared" ca="1" si="509"/>
        <v>7,43897081056108+0,73267467466639i</v>
      </c>
      <c r="BI336" s="223" t="str">
        <f t="shared" ca="1" si="510"/>
        <v>6,21520609190697+4,1528679408813i</v>
      </c>
      <c r="BJ336" s="223" t="str">
        <f t="shared" ca="1" si="511"/>
        <v>3,52367401896496+6,59233041551684i</v>
      </c>
      <c r="BK336" s="223" t="str">
        <f t="shared" ca="1" si="512"/>
        <v>2,21608165828553E-12+7,47496480923336i</v>
      </c>
      <c r="BL336" s="223" t="str">
        <f t="shared" ca="1" si="513"/>
        <v>-3,52367401896105+6,59233041551894i</v>
      </c>
      <c r="BM336" s="223" t="str">
        <f t="shared" ca="1" si="514"/>
        <v>-6,21520609190875+4,15286794087863i</v>
      </c>
      <c r="BN336" s="223" t="str">
        <f t="shared" ca="1" si="515"/>
        <v>-7,43897081056139+0,732674674663189i</v>
      </c>
      <c r="BO336" s="223" t="str">
        <f t="shared" ca="1" si="516"/>
        <v>-6,90596699349155-2,86054519000879i</v>
      </c>
      <c r="BP336" s="223" t="str">
        <f t="shared" ca="1" si="517"/>
        <v>-4,74206747433946-5,77822593605416i</v>
      </c>
      <c r="BQ336" s="223" t="str">
        <f t="shared" ca="1" si="518"/>
        <v>-1,45829329169402-7,33133545642794i</v>
      </c>
      <c r="BR336" s="223" t="str">
        <f t="shared" ca="1" si="519"/>
        <v>2,16986774713669-7,15309533413424i</v>
      </c>
      <c r="BS336" s="223" t="str">
        <f t="shared" ca="1" si="520"/>
        <v>5,28559830574064-5,2855983057388i</v>
      </c>
      <c r="BT336" s="223" t="str">
        <f t="shared" ca="1" si="521"/>
        <v>7,15309533413488-2,16986774713459i</v>
      </c>
      <c r="BU336" s="223" t="str">
        <f t="shared" ca="1" si="522"/>
        <v>7,33133545642892+1,45829329168909i</v>
      </c>
      <c r="BV336" s="223" t="str">
        <f t="shared" ca="1" si="523"/>
        <v>5,77822593605735+4,74206747433557i</v>
      </c>
      <c r="BW336" s="223" t="str">
        <f t="shared" ca="1" si="524"/>
        <v>2,86054519000638+6,90596699349255i</v>
      </c>
      <c r="BX336" s="223" t="str">
        <f t="shared" ca="1" si="525"/>
        <v>-0,732674674665796+7,43897081056113i</v>
      </c>
      <c r="BY336" s="223" t="str">
        <f t="shared" ca="1" si="526"/>
        <v>-4,15286794088045+6,21520609190753i</v>
      </c>
      <c r="BZ336" s="223" t="str">
        <f t="shared" ca="1" si="527"/>
        <v>-6,59233041551997+3,52367401895911i</v>
      </c>
      <c r="CA336" s="223" t="str">
        <f t="shared" ca="1" si="528"/>
        <v>-7,47496480923336+2,81314135917369E-12i</v>
      </c>
      <c r="CB336" s="223" t="str">
        <f t="shared" ca="1" si="529"/>
        <v>-6,59233041551921-3,52367401896053i</v>
      </c>
      <c r="CC336" s="223" t="str">
        <f t="shared" ca="1" si="530"/>
        <v>-4,15286794087948-6,21520609190819i</v>
      </c>
      <c r="CD336" s="223" t="str">
        <f t="shared" ca="1" si="531"/>
        <v>-0,732674674664206-7,43897081056129i</v>
      </c>
      <c r="CE336" s="223" t="str">
        <f t="shared" ca="1" si="532"/>
        <v>2,86054519000785-6,90596699349194i</v>
      </c>
      <c r="CF336" s="223" t="str">
        <f t="shared" ca="1" si="533"/>
        <v>5,77822593605378-4,74206747433992i</v>
      </c>
      <c r="CG336" s="223" t="str">
        <f t="shared" ca="1" si="534"/>
        <v>7,33133545642773-1,45829329169502i</v>
      </c>
      <c r="CH336" s="223" t="str">
        <f t="shared" ca="1" si="535"/>
        <v>7,15309533413454+2,16986774713571i</v>
      </c>
      <c r="CI336" s="223" t="str">
        <f t="shared" ca="1" si="536"/>
        <v>5,28559830573951+5,28559830573992i</v>
      </c>
      <c r="CJ336" s="223" t="str">
        <f t="shared" ca="1" si="537"/>
        <v>2,16986774713516+7,15309533413471i</v>
      </c>
      <c r="CK336" s="223" t="str">
        <f t="shared" ca="1" si="538"/>
        <v>-1,45829329169559+7,33133545642762i</v>
      </c>
      <c r="CL336" s="223" t="str">
        <f t="shared" ca="1" si="539"/>
        <v>-4,74206747433478+5,778225936058i</v>
      </c>
      <c r="CM336" s="223" t="str">
        <f t="shared" ca="1" si="540"/>
        <v>-6,90596699349216+2,86054519000732i</v>
      </c>
      <c r="CN336" s="223" t="str">
        <f t="shared" ca="1" si="541"/>
        <v>-7,43897081056123-0,732674674664778i</v>
      </c>
      <c r="CO336" s="223" t="str">
        <f t="shared" ca="1" si="542"/>
        <v>-6,21520609190786-4,15286794087996i</v>
      </c>
      <c r="CP336" s="223" t="str">
        <f t="shared" ca="1" si="543"/>
        <v>-3,52367401895965-6,59233041551968i</v>
      </c>
      <c r="CQ336" s="223" t="str">
        <f t="shared" ca="1" si="544"/>
        <v>-3,83510361568291E-12-7,47496480923336i</v>
      </c>
      <c r="CR336" s="223" t="str">
        <f t="shared" ca="1" si="545"/>
        <v>3,52367401895962-6,5923304155197i</v>
      </c>
      <c r="CS336" s="223" t="str">
        <f t="shared" ca="1" si="546"/>
        <v>6,21520609190786-4,15286794087997i</v>
      </c>
      <c r="CT336" s="223" t="str">
        <f t="shared" ca="1" si="547"/>
        <v>7,43897081056123-0,7326746746648i</v>
      </c>
      <c r="CU336" s="223" t="str">
        <f t="shared" ca="1" si="548"/>
        <v>6,90596699349217+2,8605451900073i</v>
      </c>
      <c r="CV336" s="223" t="str">
        <f t="shared" ca="1" si="549"/>
        <v>4,7420674743348+5,77822593605798i</v>
      </c>
      <c r="CW336" s="223" t="str">
        <f t="shared" ca="1" si="550"/>
        <v>1,4582932916956+7,33133545642761i</v>
      </c>
      <c r="CX336" s="223" t="str">
        <f t="shared" ca="1" si="551"/>
        <v>-2,16986774713514+7,15309533413471i</v>
      </c>
      <c r="CY336" s="223" t="str">
        <f t="shared" ca="1" si="552"/>
        <v>-5,2855983057395+5,28559830573994i</v>
      </c>
      <c r="CZ336" s="223" t="str">
        <f t="shared" ca="1" si="553"/>
        <v>-7,15309533413442+2,16986774713614i</v>
      </c>
      <c r="DA336" s="223" t="str">
        <f t="shared" ca="1" si="554"/>
        <v>-7,33133545642774-1,458293291695i</v>
      </c>
      <c r="DB336" s="223" t="str">
        <f t="shared" ca="1" si="555"/>
        <v>-5,7782259360538-4,7420674743399i</v>
      </c>
      <c r="DC336" s="223" t="str">
        <f t="shared" ca="1" si="556"/>
        <v>-2,86054519000787-6,90596699349193i</v>
      </c>
      <c r="DD336" s="223" t="str">
        <f t="shared" ca="1" si="557"/>
        <v>0,732674674663761-7,43897081056133i</v>
      </c>
      <c r="DE336" s="223" t="str">
        <f t="shared" ca="1" si="558"/>
        <v>4,15286794087946-6,2152060919082i</v>
      </c>
      <c r="DF336" s="223" t="str">
        <f t="shared" ca="1" si="559"/>
        <v>6,59233041551921-3,52367401896054i</v>
      </c>
      <c r="DG336" s="223" t="str">
        <f t="shared" ca="1" si="560"/>
        <v>7,47496480923336+3,21608268460786E-12i</v>
      </c>
      <c r="DH336" s="223" t="str">
        <f t="shared" ca="1" si="561"/>
        <v>6,59233041552018+3,52367401895872i</v>
      </c>
      <c r="DI336" s="223" t="str">
        <f t="shared" ca="1" si="562"/>
        <v>4,15286794088046+6,21520609190752i</v>
      </c>
      <c r="DJ336" s="223" t="str">
        <f t="shared" ca="1" si="563"/>
        <v>0,732674674665817+7,43897081056113i</v>
      </c>
      <c r="DK336" s="223" t="str">
        <f t="shared" ca="1" si="564"/>
        <v>-2,86054519000675+6,9059669934924i</v>
      </c>
      <c r="DL336" s="223" t="str">
        <f t="shared" ca="1" si="565"/>
        <v>-5,77822593605733+4,74206747433559i</v>
      </c>
      <c r="DM336" s="223" t="str">
        <f t="shared" ca="1" si="566"/>
        <v>-7,33133545642899+1,45829329168869i</v>
      </c>
      <c r="DN336" s="223" t="str">
        <f t="shared" ca="1" si="567"/>
        <v>-7,15309533413501-2,16986774713416i</v>
      </c>
      <c r="DO336" s="223" t="str">
        <f t="shared" ca="1" si="568"/>
        <v>-5,28559830574036-5,28559830573908i</v>
      </c>
      <c r="DP336" s="223" t="str">
        <f t="shared" ca="1" si="569"/>
        <v>-2,16986774713671-7,15309533413424i</v>
      </c>
      <c r="DQ336" s="223" t="str">
        <f t="shared" ca="1" si="570"/>
        <v>1,45829329169442-7,33133545642785i</v>
      </c>
      <c r="DR336" s="223" t="str">
        <f t="shared" ca="1" si="571"/>
        <v>4,74206747433944-5,77822593605417i</v>
      </c>
      <c r="DS336" s="223" t="str">
        <f t="shared" ca="1" si="572"/>
        <v>6,9059669934917-2,86054519000843i</v>
      </c>
      <c r="DT336" s="223" t="str">
        <f t="shared" ca="1" si="573"/>
        <v>7,43897081056139+0,732674674663168i</v>
      </c>
      <c r="DU336" s="223" t="str">
        <f t="shared" ca="1" si="574"/>
        <v>6,21520609190853+4,15286794087896i</v>
      </c>
      <c r="DV336" s="223" t="str">
        <f t="shared" ca="1" si="575"/>
        <v>3,52367401896107+6,59233041551892i</v>
      </c>
      <c r="DW336" s="223" t="str">
        <f t="shared" ca="1" si="576"/>
        <v>-2,61902298371971E-12+7,47496480923336i</v>
      </c>
      <c r="DX336" s="223" t="str">
        <f t="shared" ca="1" si="577"/>
        <v>-3,52367401896494+6,59233041551686i</v>
      </c>
      <c r="DY336" s="223" t="str">
        <f t="shared" ca="1" si="578"/>
        <v>-6,21520609190719+4,15286794088097i</v>
      </c>
      <c r="DZ336" s="223" t="str">
        <f t="shared" ca="1" si="579"/>
        <v>-7,43897081056107+0,732674674666412i</v>
      </c>
      <c r="EA336" s="223" t="str">
        <f t="shared" ca="1" si="580"/>
        <v>-6,90596699349262-2,8605451900062i</v>
      </c>
      <c r="EB336" s="223" t="str">
        <f t="shared" ca="1" si="581"/>
        <v>-4,74206747433605-5,77822593605696i</v>
      </c>
      <c r="EC336" s="223" t="str">
        <f t="shared" ca="1" si="582"/>
        <v>-1,45829329169011-7,33133545642871i</v>
      </c>
      <c r="ED336" s="223" t="str">
        <f t="shared" ca="1" si="583"/>
        <v>2,16986774713359-7,15309533413519i</v>
      </c>
      <c r="EE336" s="223" t="str">
        <f t="shared" ca="1" si="584"/>
        <v>5,28559830573865-5,28559830574078i</v>
      </c>
      <c r="EF336" s="223" t="str">
        <f t="shared" ca="1" si="585"/>
        <v>7,15309533413406-2,16986774713728i</v>
      </c>
      <c r="EG336" s="223" t="str">
        <f t="shared" ca="1" si="586"/>
        <v>7,33133545642797+1,45829329169383i</v>
      </c>
      <c r="EH336" s="223" t="str">
        <f t="shared" ca="1" si="587"/>
        <v>5,77822593605455+4,74206747433898i</v>
      </c>
      <c r="EI336" s="223" t="str">
        <f t="shared" ca="1" si="588"/>
        <v>2,86054519000269+6,90596699349407i</v>
      </c>
      <c r="EJ336" s="223" t="str">
        <f t="shared" ca="1" si="589"/>
        <v>-0,732674674662573+7,43897081056145i</v>
      </c>
      <c r="EK336" s="223" t="str">
        <f t="shared" ca="1" si="590"/>
        <v>-4,15286794087846+6,21520609190886i</v>
      </c>
      <c r="EL336" s="223" t="str">
        <f t="shared" ca="1" si="591"/>
        <v>-6,59233041551864+3,5236740189616i</v>
      </c>
      <c r="EM336" s="223" t="str">
        <f t="shared" ca="1" si="592"/>
        <v>-7,47496480923336-1,17215817158944E-12i</v>
      </c>
      <c r="EN336" s="223"/>
      <c r="EO336" s="223"/>
      <c r="EP336" s="223"/>
    </row>
    <row r="337" spans="1:146">
      <c r="A337" s="249">
        <f t="shared" si="461"/>
        <v>4.6289062499999872E-3</v>
      </c>
      <c r="B337" s="248">
        <v>237</v>
      </c>
      <c r="C337" s="247">
        <f t="shared" si="462"/>
        <v>47400</v>
      </c>
      <c r="N337" s="246">
        <f t="shared" ca="1" si="463"/>
        <v>2.5247612001419064</v>
      </c>
      <c r="O337" s="223">
        <f t="shared" ca="1" si="464"/>
        <v>-7.4752387998580936</v>
      </c>
      <c r="P337" s="223" t="str">
        <f t="shared" ca="1" si="465"/>
        <v>-6,67706495327285-3,36095205628991i</v>
      </c>
      <c r="Q337" s="223" t="str">
        <f t="shared" ca="1" si="466"/>
        <v>-4,4529945539903-6,00416810366237i</v>
      </c>
      <c r="R337" s="223" t="str">
        <f t="shared" ca="1" si="467"/>
        <v>-1,27798094415835-7,36518566101847i</v>
      </c>
      <c r="S337" s="223" t="str">
        <f t="shared" ca="1" si="468"/>
        <v>2,16994728241688-7,15335752681462i</v>
      </c>
      <c r="T337" s="223" t="str">
        <f t="shared" ca="1" si="469"/>
        <v>5,15448023409358-5,41391989516306i</v>
      </c>
      <c r="U337" s="223" t="str">
        <f t="shared" ca="1" si="470"/>
        <v>7,03826672783227-2,51833210335595i</v>
      </c>
      <c r="V337" s="223" t="str">
        <f t="shared" ca="1" si="471"/>
        <v>7,41902152509742+0,915049028765722i</v>
      </c>
      <c r="W337" s="223" t="str">
        <f t="shared" ca="1" si="472"/>
        <v>6,21543390678691+4,1530201619144i</v>
      </c>
      <c r="X337" s="223" t="str">
        <f t="shared" ca="1" si="473"/>
        <v>3,6845316909362+6,5041080351875i</v>
      </c>
      <c r="Y337" s="223" t="str">
        <f t="shared" ca="1" si="474"/>
        <v>0,366792582950992+7,46623454734687i</v>
      </c>
      <c r="Z337" s="223" t="str">
        <f t="shared" ca="1" si="475"/>
        <v>-3,02927559375535+6,83393623704392i</v>
      </c>
      <c r="AA337" s="223" t="str">
        <f t="shared" ca="1" si="476"/>
        <v>-5,77843773367313+4,74224129214935i</v>
      </c>
      <c r="AB337" s="223" t="str">
        <f t="shared" ca="1" si="477"/>
        <v>-7,29360641956814+1,63783409151791i</v>
      </c>
      <c r="AC337" s="223" t="str">
        <f t="shared" ca="1" si="478"/>
        <v>-7,25121526095479-1,81633486840954i</v>
      </c>
      <c r="AD337" s="223" t="str">
        <f t="shared" ca="1" si="479"/>
        <v>-5,66031694900117-4,88262297866157i</v>
      </c>
      <c r="AE337" s="223" t="str">
        <f t="shared" ca="1" si="480"/>
        <v>-2,86065004167824-6,90622012782319i</v>
      </c>
      <c r="AF337" s="223" t="str">
        <f t="shared" ca="1" si="481"/>
        <v>0,549912680114697-7,45498431649276i</v>
      </c>
      <c r="AG337" s="223" t="str">
        <f t="shared" ca="1" si="482"/>
        <v>3,84304078050882-6,41172618522111i</v>
      </c>
      <c r="AH337" s="223" t="str">
        <f t="shared" ca="1" si="483"/>
        <v>6,31548215115177-3,99923496601379i</v>
      </c>
      <c r="AI337" s="223" t="str">
        <f t="shared" ca="1" si="484"/>
        <v>7,4392434818462-0,732701530442419i</v>
      </c>
      <c r="AJ337" s="223" t="str">
        <f t="shared" ca="1" si="485"/>
        <v>6,97434396983659+2,69030134098539i</v>
      </c>
      <c r="AK337" s="223" t="str">
        <f t="shared" ca="1" si="486"/>
        <v>5,02006355566606+5,53878660105057i</v>
      </c>
      <c r="AL337" s="223" t="str">
        <f t="shared" ca="1" si="487"/>
        <v>1,99374155309297+7,20445624140881i</v>
      </c>
      <c r="AM337" s="223" t="str">
        <f t="shared" ca="1" si="488"/>
        <v>-1,45834674461502+7,33160418239928i</v>
      </c>
      <c r="AN337" s="223" t="str">
        <f t="shared" ca="1" si="489"/>
        <v>-4,59900305680547+5,8930778035249i</v>
      </c>
      <c r="AO337" s="223" t="str">
        <f t="shared" ca="1" si="490"/>
        <v>-6,75753583861307+3,19607642348612i</v>
      </c>
      <c r="AP337" s="223" t="str">
        <f t="shared" ca="1" si="491"/>
        <v>-7,47298739769008-0,183451543654387i</v>
      </c>
      <c r="AQ337" s="223" t="str">
        <f t="shared" ca="1" si="492"/>
        <v>-6,59257205367728-3,52380317724717i</v>
      </c>
      <c r="AR337" s="223" t="str">
        <f t="shared" ca="1" si="493"/>
        <v>-6,59257205367728-3,52380317724717i</v>
      </c>
      <c r="AS337" s="223" t="str">
        <f t="shared" ca="1" si="494"/>
        <v>-1,09684533577356-7,39433062719646i</v>
      </c>
      <c r="AT337" s="223" t="str">
        <f t="shared" ca="1" si="495"/>
        <v>2,3448459166361-7,09794989712796i</v>
      </c>
      <c r="AU337" s="223" t="str">
        <f t="shared" ca="1" si="496"/>
        <v>5,28579204636972-5,28579204636717i</v>
      </c>
      <c r="AV337" s="223" t="str">
        <f t="shared" ca="1" si="497"/>
        <v>7,09794989712683-2,34484591663954i</v>
      </c>
      <c r="AW337" s="223" t="str">
        <f t="shared" ca="1" si="498"/>
        <v>7,39433062719699+1,09684533576998i</v>
      </c>
      <c r="AX337" s="223" t="str">
        <f t="shared" ca="1" si="499"/>
        <v>6,11164171744417+4,30430373376461i</v>
      </c>
      <c r="AY337" s="223" t="str">
        <f t="shared" ca="1" si="500"/>
        <v>3,52380317725055+6,59257205367547i</v>
      </c>
      <c r="AZ337" s="223" t="str">
        <f t="shared" ca="1" si="501"/>
        <v>0,183451543650575+7,47298739769017i</v>
      </c>
      <c r="BA337" s="223" t="str">
        <f t="shared" ca="1" si="502"/>
        <v>-3,19607642348937+6,75753583861153i</v>
      </c>
      <c r="BB337" s="223" t="str">
        <f t="shared" ca="1" si="503"/>
        <v>-5,89307780352254+4,59900305680849i</v>
      </c>
      <c r="BC337" s="223" t="str">
        <f t="shared" ca="1" si="504"/>
        <v>-7,33160418240002+1,45834674461128i</v>
      </c>
      <c r="BD337" s="223" t="str">
        <f t="shared" ca="1" si="505"/>
        <v>-7,20445624140785-1,99374155309644i</v>
      </c>
      <c r="BE337" s="223" t="str">
        <f t="shared" ca="1" si="506"/>
        <v>-5,53878660105315-5,02006355566321i</v>
      </c>
      <c r="BF337" s="223" t="str">
        <f t="shared" ca="1" si="507"/>
        <v>-2,69030134098184-6,97434396983797i</v>
      </c>
      <c r="BG337" s="223" t="str">
        <f t="shared" ca="1" si="508"/>
        <v>0,732701530446109-7,43924348184584i</v>
      </c>
      <c r="BH337" s="223" t="str">
        <f t="shared" ca="1" si="509"/>
        <v>3,99923496601055-6,31548215115382i</v>
      </c>
      <c r="BI337" s="223" t="str">
        <f t="shared" ca="1" si="510"/>
        <v>6,41172618522296-3,84304078050574i</v>
      </c>
      <c r="BJ337" s="223" t="str">
        <f t="shared" ca="1" si="511"/>
        <v>7,45498431649248-0,549912680118416i</v>
      </c>
      <c r="BK337" s="223" t="str">
        <f t="shared" ca="1" si="512"/>
        <v>6,90622012782352+2,86065004167745i</v>
      </c>
      <c r="BL337" s="223" t="str">
        <f t="shared" ca="1" si="513"/>
        <v>4,88262297866053+5,66031694900206i</v>
      </c>
      <c r="BM337" s="223" t="str">
        <f t="shared" ca="1" si="514"/>
        <v>1,81633486841244+7,25121526095406i</v>
      </c>
      <c r="BN337" s="223" t="str">
        <f t="shared" ca="1" si="515"/>
        <v>-1,63783409151707+7,29360641956833i</v>
      </c>
      <c r="BO337" s="223" t="str">
        <f t="shared" ca="1" si="516"/>
        <v>-4,74224129215098+5,77843773367179i</v>
      </c>
      <c r="BP337" s="223" t="str">
        <f t="shared" ca="1" si="517"/>
        <v>-6,83393623704271+3,02927559375807i</v>
      </c>
      <c r="BQ337" s="223" t="str">
        <f t="shared" ca="1" si="518"/>
        <v>-7,46623454734688-0,366792582950928i</v>
      </c>
      <c r="BR337" s="223" t="str">
        <f t="shared" ca="1" si="519"/>
        <v>-6,50410803518646-3,68453169093804i</v>
      </c>
      <c r="BS337" s="223" t="str">
        <f t="shared" ca="1" si="520"/>
        <v>-4,15302016191626-6,21543390678567i</v>
      </c>
      <c r="BT337" s="223" t="str">
        <f t="shared" ca="1" si="521"/>
        <v>-0,915049028765782-7,41902152509741i</v>
      </c>
      <c r="BU337" s="223" t="str">
        <f t="shared" ca="1" si="522"/>
        <v>2,51833210335864-7,0382667278313i</v>
      </c>
      <c r="BV337" s="223" t="str">
        <f t="shared" ca="1" si="523"/>
        <v>5,41391989516153-5,15448023409519i</v>
      </c>
      <c r="BW337" s="223" t="str">
        <f t="shared" ca="1" si="524"/>
        <v>7,15335752681483-2,16994728241623i</v>
      </c>
      <c r="BX337" s="223" t="str">
        <f t="shared" ca="1" si="525"/>
        <v>7,36518566101797+1,27798094416116i</v>
      </c>
      <c r="BY337" s="223" t="str">
        <f t="shared" ca="1" si="526"/>
        <v>6,00416810366325+4,45299455398912i</v>
      </c>
      <c r="BZ337" s="223" t="str">
        <f t="shared" ca="1" si="527"/>
        <v>3,36095205628896+6,67706495327332i</v>
      </c>
      <c r="CA337" s="223" t="str">
        <f t="shared" ca="1" si="528"/>
        <v>-3,6008214680559E-12+7,47523879985809i</v>
      </c>
      <c r="CB337" s="223" t="str">
        <f t="shared" ca="1" si="529"/>
        <v>-3,36095205628894+6,67706495327333i</v>
      </c>
      <c r="CC337" s="223" t="str">
        <f t="shared" ca="1" si="530"/>
        <v>-6,00416810366323+4,45299455398913i</v>
      </c>
      <c r="CD337" s="223" t="str">
        <f t="shared" ca="1" si="531"/>
        <v>-7,36518566101797+1,27798094416119i</v>
      </c>
      <c r="CE337" s="223" t="str">
        <f t="shared" ca="1" si="532"/>
        <v>-7,15335752681483-2,16994728241621i</v>
      </c>
      <c r="CF337" s="223" t="str">
        <f t="shared" ca="1" si="533"/>
        <v>-5,41391989516155-5,15448023409517i</v>
      </c>
      <c r="CG337" s="223" t="str">
        <f t="shared" ca="1" si="534"/>
        <v>-2,51833210335866-7,03826672783129i</v>
      </c>
      <c r="CH337" s="223" t="str">
        <f t="shared" ca="1" si="535"/>
        <v>0,91504902876576-7,41902152509741i</v>
      </c>
      <c r="CI337" s="223" t="str">
        <f t="shared" ca="1" si="536"/>
        <v>4,15302016191624-6,21543390678567i</v>
      </c>
      <c r="CJ337" s="223" t="str">
        <f t="shared" ca="1" si="537"/>
        <v>6,50410803518645-3,68453169093806i</v>
      </c>
      <c r="CK337" s="223" t="str">
        <f t="shared" ca="1" si="538"/>
        <v>7,46623454734688-0,36679258295095i</v>
      </c>
      <c r="CL337" s="223" t="str">
        <f t="shared" ca="1" si="539"/>
        <v>6,83393623704273+3,02927559375806i</v>
      </c>
      <c r="CM337" s="223" t="str">
        <f t="shared" ca="1" si="540"/>
        <v>4,742241292151+5,77843773367178i</v>
      </c>
      <c r="CN337" s="223" t="str">
        <f t="shared" ca="1" si="541"/>
        <v>1,63783409151709+7,29360641956833i</v>
      </c>
      <c r="CO337" s="223" t="str">
        <f t="shared" ca="1" si="542"/>
        <v>-1,81633486841241+7,25121526095406i</v>
      </c>
      <c r="CP337" s="223" t="str">
        <f t="shared" ca="1" si="543"/>
        <v>-4,88262297866052+5,66031694900208i</v>
      </c>
      <c r="CQ337" s="223" t="str">
        <f t="shared" ca="1" si="544"/>
        <v>-6,90622012782351+2,86065004167747i</v>
      </c>
      <c r="CR337" s="223" t="str">
        <f t="shared" ca="1" si="545"/>
        <v>-7,45498431649248-0,549912680118394i</v>
      </c>
      <c r="CS337" s="223" t="str">
        <f t="shared" ca="1" si="546"/>
        <v>-6,41172618522297-3,84304078050571i</v>
      </c>
      <c r="CT337" s="223" t="str">
        <f t="shared" ca="1" si="547"/>
        <v>-3,99923496601057-6,31548215115381i</v>
      </c>
      <c r="CU337" s="223" t="str">
        <f t="shared" ca="1" si="548"/>
        <v>-0,732701530446342-7,43924348184582i</v>
      </c>
      <c r="CV337" s="223" t="str">
        <f t="shared" ca="1" si="549"/>
        <v>2,69030134098202-6,9743439698379i</v>
      </c>
      <c r="CW337" s="223" t="str">
        <f t="shared" ca="1" si="550"/>
        <v>5,53878660105313-5,02006355566323i</v>
      </c>
      <c r="CX337" s="223" t="str">
        <f t="shared" ca="1" si="551"/>
        <v>7,20445624140779-1,99374155309666i</v>
      </c>
      <c r="CY337" s="223" t="str">
        <f t="shared" ca="1" si="552"/>
        <v>7,33160418239998+1,45834674461147i</v>
      </c>
      <c r="CZ337" s="223" t="str">
        <f t="shared" ca="1" si="553"/>
        <v>5,89307780352281+4,59900305680814i</v>
      </c>
      <c r="DA337" s="223" t="str">
        <f t="shared" ca="1" si="554"/>
        <v>3,19607642348958+6,75753583861143i</v>
      </c>
      <c r="DB337" s="223" t="str">
        <f t="shared" ca="1" si="555"/>
        <v>-0,183451543650765+7,47298739769017i</v>
      </c>
      <c r="DC337" s="223" t="str">
        <f t="shared" ca="1" si="556"/>
        <v>-3,52380317725016+6,59257205367568i</v>
      </c>
      <c r="DD337" s="223" t="str">
        <f t="shared" ca="1" si="557"/>
        <v>-6,11164171744404+4,30430373376479i</v>
      </c>
      <c r="DE337" s="223" t="str">
        <f t="shared" ca="1" si="558"/>
        <v>-7,39433062719702+1,09684533576979i</v>
      </c>
      <c r="DF337" s="223" t="str">
        <f t="shared" ca="1" si="559"/>
        <v>-7,0979498971269-2,34484591663932i</v>
      </c>
      <c r="DG337" s="223" t="str">
        <f t="shared" ca="1" si="560"/>
        <v>-5,28579204636989-5,28579204636701i</v>
      </c>
      <c r="DH337" s="223" t="str">
        <f t="shared" ca="1" si="561"/>
        <v>-2,34484591663592-7,09794989712802i</v>
      </c>
      <c r="DI337" s="223" t="str">
        <f t="shared" ca="1" si="562"/>
        <v>1,09684533577333-7,3943306271965i</v>
      </c>
      <c r="DJ337" s="223" t="str">
        <f t="shared" ca="1" si="563"/>
        <v>4,30430373376147-6,11164171744638i</v>
      </c>
      <c r="DK337" s="223" t="str">
        <f t="shared" ca="1" si="564"/>
        <v>6,59257205367737-3,523803177247i</v>
      </c>
      <c r="DL337" s="223" t="str">
        <f t="shared" ca="1" si="565"/>
        <v>7,47298739769026-0,183451543647187i</v>
      </c>
      <c r="DM337" s="223" t="str">
        <f t="shared" ca="1" si="566"/>
        <v>6,75753583861317+3,1960764234859i</v>
      </c>
      <c r="DN337" s="223" t="str">
        <f t="shared" ca="1" si="567"/>
        <v>4,59900305680532+5,89307780352502i</v>
      </c>
      <c r="DO337" s="223" t="str">
        <f t="shared" ca="1" si="568"/>
        <v>1,45834674461463+7,33160418239936i</v>
      </c>
      <c r="DP337" s="223" t="str">
        <f t="shared" ca="1" si="569"/>
        <v>-1,99374155309274+7,20445624140887i</v>
      </c>
      <c r="DQ337" s="223" t="str">
        <f t="shared" ca="1" si="570"/>
        <v>-5,02006355566619+5,53878660105044i</v>
      </c>
      <c r="DR337" s="223" t="str">
        <f t="shared" ca="1" si="571"/>
        <v>-6,97434396983674+2,69030134098502i</v>
      </c>
      <c r="DS337" s="223" t="str">
        <f t="shared" ca="1" si="572"/>
        <v>-7,43924348184622-0,732701530442292i</v>
      </c>
      <c r="DT337" s="223" t="str">
        <f t="shared" ca="1" si="573"/>
        <v>-6,31548215115166-3,99923496601395i</v>
      </c>
      <c r="DU337" s="223" t="str">
        <f t="shared" ca="1" si="574"/>
        <v>-3,84304078050848-6,41172618522132i</v>
      </c>
      <c r="DV337" s="223" t="str">
        <f t="shared" ca="1" si="575"/>
        <v>-0,549912680114825-7,45498431649275i</v>
      </c>
      <c r="DW337" s="223" t="str">
        <f t="shared" ca="1" si="576"/>
        <v>2,86065004168117-6,90622012782198i</v>
      </c>
      <c r="DX337" s="223" t="str">
        <f t="shared" ca="1" si="577"/>
        <v>5,66031694899998-4,88262297866295i</v>
      </c>
      <c r="DY337" s="223" t="str">
        <f t="shared" ca="1" si="578"/>
        <v>7,25121526095494-1,81633486840894i</v>
      </c>
      <c r="DZ337" s="223" t="str">
        <f t="shared" ca="1" si="579"/>
        <v>7,29360641956744+1,637834091521i</v>
      </c>
      <c r="EA337" s="223" t="str">
        <f t="shared" ca="1" si="580"/>
        <v>5,77843773367382+4,74224129214852i</v>
      </c>
      <c r="EB337" s="223" t="str">
        <f t="shared" ca="1" si="581"/>
        <v>3,02927559375479+6,83393623704417i</v>
      </c>
      <c r="EC337" s="223" t="str">
        <f t="shared" ca="1" si="582"/>
        <v>-0,366792582954948+7,46623454734668i</v>
      </c>
      <c r="ED337" s="223" t="str">
        <f t="shared" ca="1" si="583"/>
        <v>-3,68453169093526+6,50410803518804i</v>
      </c>
      <c r="EE337" s="223" t="str">
        <f t="shared" ca="1" si="584"/>
        <v>-6,21543390678766+4,15302016191327i</v>
      </c>
      <c r="EF337" s="223" t="str">
        <f t="shared" ca="1" si="585"/>
        <v>-7,41902152509696+0,915049028769378i</v>
      </c>
      <c r="EG337" s="223" t="str">
        <f t="shared" ca="1" si="586"/>
        <v>-7,03826672783238-2,51833210335562i</v>
      </c>
      <c r="EH337" s="223" t="str">
        <f t="shared" ca="1" si="587"/>
        <v>-5,15448023409258-5,41391989516402i</v>
      </c>
      <c r="EI337" s="223" t="str">
        <f t="shared" ca="1" si="588"/>
        <v>-2,16994728241969-7,15335752681377i</v>
      </c>
      <c r="EJ337" s="223" t="str">
        <f t="shared" ca="1" si="589"/>
        <v>1,27798094415802-7,36518566101853i</v>
      </c>
      <c r="EK337" s="223" t="str">
        <f t="shared" ca="1" si="590"/>
        <v>4,45299455399201-6,0041681036611i</v>
      </c>
      <c r="EL337" s="223" t="str">
        <f t="shared" ca="1" si="591"/>
        <v>6,6770649532717-3,36095205629219i</v>
      </c>
      <c r="EM337" s="223" t="str">
        <f t="shared" ca="1" si="592"/>
        <v>7,47523879985809+4,02952853153436E-13i</v>
      </c>
      <c r="EN337" s="223"/>
      <c r="EO337" s="223"/>
      <c r="EP337" s="223"/>
    </row>
    <row r="338" spans="1:146">
      <c r="A338" s="249">
        <f t="shared" si="461"/>
        <v>4.6484374999999868E-3</v>
      </c>
      <c r="B338" s="248">
        <v>238</v>
      </c>
      <c r="C338" s="247">
        <f t="shared" si="462"/>
        <v>47600</v>
      </c>
      <c r="N338" s="246">
        <f t="shared" ca="1" si="463"/>
        <v>2.5245058467295882</v>
      </c>
      <c r="O338" s="223">
        <f t="shared" ca="1" si="464"/>
        <v>-7.4754941532704118</v>
      </c>
      <c r="P338" s="223" t="str">
        <f t="shared" ca="1" si="465"/>
        <v>-6,75776667536335-3,19618560113907i</v>
      </c>
      <c r="Q338" s="223" t="str">
        <f t="shared" ca="1" si="466"/>
        <v>-4,7424032866391-5,77863512453026i</v>
      </c>
      <c r="R338" s="223" t="str">
        <f t="shared" ca="1" si="467"/>
        <v>-1,81639691422769-7,25146296174532i</v>
      </c>
      <c r="S338" s="223" t="str">
        <f t="shared" ca="1" si="468"/>
        <v>1,45839656159112-7,33185462926805i</v>
      </c>
      <c r="T338" s="223" t="str">
        <f t="shared" ca="1" si="469"/>
        <v>4,45314666784049-6,00437320544628i</v>
      </c>
      <c r="U338" s="223" t="str">
        <f t="shared" ca="1" si="470"/>
        <v>6,59279725528109-3,52392355001329i</v>
      </c>
      <c r="V338" s="223" t="str">
        <f t="shared" ca="1" si="471"/>
        <v>7,4664895931748-0,366805112549561i</v>
      </c>
      <c r="W338" s="223" t="str">
        <f t="shared" ca="1" si="472"/>
        <v>6,90645604361439+2,86074776119851i</v>
      </c>
      <c r="X338" s="223" t="str">
        <f t="shared" ca="1" si="473"/>
        <v>5,02023504053531+5,5389758054501i</v>
      </c>
      <c r="Y338" s="223" t="str">
        <f t="shared" ca="1" si="474"/>
        <v>2,17002140759958+7,15360188479479i</v>
      </c>
      <c r="Z338" s="223" t="str">
        <f t="shared" ca="1" si="475"/>
        <v>-1,09688280389793+7,39458321679411i</v>
      </c>
      <c r="AA338" s="223" t="str">
        <f t="shared" ca="1" si="476"/>
        <v>-4,15316202866889+6,21564622538985i</v>
      </c>
      <c r="AB338" s="223" t="str">
        <f t="shared" ca="1" si="477"/>
        <v>-6,41194520914975+3,84317205839677i</v>
      </c>
      <c r="AC338" s="223" t="str">
        <f t="shared" ca="1" si="478"/>
        <v>-7,43949760566202+0,732726559453916i</v>
      </c>
      <c r="AD338" s="223" t="str">
        <f t="shared" ca="1" si="479"/>
        <v>-7,03850715432206-2,51841812932985i</v>
      </c>
      <c r="AE338" s="223" t="str">
        <f t="shared" ca="1" si="480"/>
        <v>-5,28597260849763-5,28597260849816i</v>
      </c>
      <c r="AF338" s="223" t="str">
        <f t="shared" ca="1" si="481"/>
        <v>-2,51841812932983-7,03850715432207i</v>
      </c>
      <c r="AG338" s="223" t="str">
        <f t="shared" ca="1" si="482"/>
        <v>0,732726559456785-7,43949760566174i</v>
      </c>
      <c r="AH338" s="223" t="str">
        <f t="shared" ca="1" si="483"/>
        <v>3,84317205839615-6,41194520915012i</v>
      </c>
      <c r="AI338" s="223" t="str">
        <f t="shared" ca="1" si="484"/>
        <v>6,21564622539151-4,1531620286664i</v>
      </c>
      <c r="AJ338" s="223" t="str">
        <f t="shared" ca="1" si="485"/>
        <v>7,39458321679411-1,09688280389791i</v>
      </c>
      <c r="AK338" s="223" t="str">
        <f t="shared" ca="1" si="486"/>
        <v>7,15360188479373+2,17002140760311i</v>
      </c>
      <c r="AL338" s="223" t="str">
        <f t="shared" ca="1" si="487"/>
        <v>5,53897580545012+5,02023504053528i</v>
      </c>
      <c r="AM338" s="223" t="str">
        <f t="shared" ca="1" si="488"/>
        <v>2,86074776120194+6,90645604361298i</v>
      </c>
      <c r="AN338" s="223" t="str">
        <f t="shared" ca="1" si="489"/>
        <v>-0,366805112549576+7,4664895931748i</v>
      </c>
      <c r="AO338" s="223" t="str">
        <f t="shared" ca="1" si="490"/>
        <v>-3,52392355001073+6,59279725528246i</v>
      </c>
      <c r="AP338" s="223" t="str">
        <f t="shared" ca="1" si="491"/>
        <v>-6,00437320544678+4,45314666783982i</v>
      </c>
      <c r="AQ338" s="223" t="str">
        <f t="shared" ca="1" si="492"/>
        <v>-7,33185462926745+1,45839656159413i</v>
      </c>
      <c r="AR338" s="223" t="str">
        <f t="shared" ca="1" si="493"/>
        <v>-7,33185462926745+1,45839656159413i</v>
      </c>
      <c r="AS338" s="223" t="str">
        <f t="shared" ca="1" si="494"/>
        <v>-5,7786351245317-4,74240328663734i</v>
      </c>
      <c r="AT338" s="223" t="str">
        <f t="shared" ca="1" si="495"/>
        <v>-3,19618560113787-6,75776667536391i</v>
      </c>
      <c r="AU338" s="223" t="str">
        <f t="shared" ca="1" si="496"/>
        <v>-2,21624021240324E-12-7,47549415327041i</v>
      </c>
      <c r="AV338" s="223" t="str">
        <f t="shared" ca="1" si="497"/>
        <v>3,19618560114059-6,75776667536263i</v>
      </c>
      <c r="AW338" s="223" t="str">
        <f t="shared" ca="1" si="498"/>
        <v>5,77863512452888-4,74240328664076i</v>
      </c>
      <c r="AX338" s="223" t="str">
        <f t="shared" ca="1" si="499"/>
        <v>7,25146296174588-1,81639691422543i</v>
      </c>
      <c r="AY338" s="223" t="str">
        <f t="shared" ca="1" si="500"/>
        <v>7,33185462926836+1,45839656158957i</v>
      </c>
      <c r="AZ338" s="223" t="str">
        <f t="shared" ca="1" si="501"/>
        <v>6,00437320544499+4,45314666784224i</v>
      </c>
      <c r="BA338" s="223" t="str">
        <f t="shared" ca="1" si="502"/>
        <v>3,52392355001464+6,59279725528037i</v>
      </c>
      <c r="BB338" s="223" t="str">
        <f t="shared" ca="1" si="503"/>
        <v>0,366805112546576+7,46648959317495i</v>
      </c>
      <c r="BC338" s="223" t="str">
        <f t="shared" ca="1" si="504"/>
        <v>-2,86074776119784+6,90645604361467i</v>
      </c>
      <c r="BD338" s="223" t="str">
        <f t="shared" ca="1" si="505"/>
        <v>-5,53897580545214+5,02023504053305i</v>
      </c>
      <c r="BE338" s="223" t="str">
        <f t="shared" ca="1" si="506"/>
        <v>-7,1536018847946+2,17002140760023i</v>
      </c>
      <c r="BF338" s="223" t="str">
        <f t="shared" ca="1" si="507"/>
        <v>-7,39458321679366-1,09688280390099i</v>
      </c>
      <c r="BG338" s="223" t="str">
        <f t="shared" ca="1" si="508"/>
        <v>-6,21564622538978-4,15316202866899i</v>
      </c>
      <c r="BH338" s="223" t="str">
        <f t="shared" ca="1" si="509"/>
        <v>-3,84317205839366-6,41194520915161i</v>
      </c>
      <c r="BI338" s="223" t="str">
        <f t="shared" ca="1" si="510"/>
        <v>-0,732726559453902-7,43949760566202i</v>
      </c>
      <c r="BJ338" s="223" t="str">
        <f t="shared" ca="1" si="511"/>
        <v>2,51841812932636-7,03850715432331i</v>
      </c>
      <c r="BK338" s="223" t="str">
        <f t="shared" ca="1" si="512"/>
        <v>5,28597260849803-5,28597260849777i</v>
      </c>
      <c r="BL338" s="223" t="str">
        <f t="shared" ca="1" si="513"/>
        <v>7,038507154321-2,51841812933282i</v>
      </c>
      <c r="BM338" s="223" t="str">
        <f t="shared" ca="1" si="514"/>
        <v>7,43949760566195+0,732726559454685i</v>
      </c>
      <c r="BN338" s="223" t="str">
        <f t="shared" ca="1" si="515"/>
        <v>6,41194520915121+3,84317205839434i</v>
      </c>
      <c r="BO338" s="223" t="str">
        <f t="shared" ca="1" si="516"/>
        <v>4,15316202866834+6,21564622539021i</v>
      </c>
      <c r="BP338" s="223" t="str">
        <f t="shared" ca="1" si="517"/>
        <v>1,09688280390021+7,39458321679377i</v>
      </c>
      <c r="BQ338" s="223" t="str">
        <f t="shared" ca="1" si="518"/>
        <v>-2,17002140760118+7,1536018847943i</v>
      </c>
      <c r="BR338" s="223" t="str">
        <f t="shared" ca="1" si="519"/>
        <v>-5,02023504053348+5,53897580545176i</v>
      </c>
      <c r="BS338" s="223" t="str">
        <f t="shared" ca="1" si="520"/>
        <v>-6,90645604361498+2,86074776119711i</v>
      </c>
      <c r="BT338" s="223" t="str">
        <f t="shared" ca="1" si="521"/>
        <v>-7,46648959317491-0,366805112547363i</v>
      </c>
      <c r="BU338" s="223" t="str">
        <f t="shared" ca="1" si="522"/>
        <v>-6,59279725528009-3,52392355001514i</v>
      </c>
      <c r="BV338" s="223" t="str">
        <f t="shared" ca="1" si="523"/>
        <v>-4,45314666784177-6,00437320544533i</v>
      </c>
      <c r="BW338" s="223" t="str">
        <f t="shared" ca="1" si="524"/>
        <v>-1,4583965615888-7,33185462926851i</v>
      </c>
      <c r="BX338" s="223" t="str">
        <f t="shared" ca="1" si="525"/>
        <v>1,8163969142264-7,25146296174564i</v>
      </c>
      <c r="BY338" s="223" t="str">
        <f t="shared" ca="1" si="526"/>
        <v>4,74240328664138-5,77863512452838i</v>
      </c>
      <c r="BZ338" s="223" t="str">
        <f t="shared" ca="1" si="527"/>
        <v>6,75776667536297-3,19618560113987i</v>
      </c>
      <c r="CA338" s="223" t="str">
        <f t="shared" ca="1" si="528"/>
        <v>7,47549415327041+2,79137454607335E-12i</v>
      </c>
      <c r="CB338" s="223" t="str">
        <f t="shared" ca="1" si="529"/>
        <v>6,75776667536367+3,19618560113839i</v>
      </c>
      <c r="CC338" s="223" t="str">
        <f t="shared" ca="1" si="530"/>
        <v>4,74240328663673+5,7786351245322i</v>
      </c>
      <c r="CD338" s="223" t="str">
        <f t="shared" ca="1" si="531"/>
        <v>1,81639691422758+7,25146296174535i</v>
      </c>
      <c r="CE338" s="223" t="str">
        <f t="shared" ca="1" si="532"/>
        <v>-1,4583965615876+7,33185462926875i</v>
      </c>
      <c r="CF338" s="223" t="str">
        <f t="shared" ca="1" si="533"/>
        <v>-4,45314666784046+6,00437320544631i</v>
      </c>
      <c r="CG338" s="223" t="str">
        <f t="shared" ca="1" si="534"/>
        <v>-6,59279725528293+3,52392355000984i</v>
      </c>
      <c r="CH338" s="223" t="str">
        <f t="shared" ca="1" si="535"/>
        <v>-7,46648959317483+0,366805112549002i</v>
      </c>
      <c r="CI338" s="223" t="str">
        <f t="shared" ca="1" si="536"/>
        <v>-6,90645604361561-2,8607477611956i</v>
      </c>
      <c r="CJ338" s="223" t="str">
        <f t="shared" ca="1" si="537"/>
        <v>-5,0202350405347-5,53897580545065i</v>
      </c>
      <c r="CK338" s="223" t="str">
        <f t="shared" ca="1" si="538"/>
        <v>-2,17002140760235-7,15360188479395i</v>
      </c>
      <c r="CL338" s="223" t="str">
        <f t="shared" ca="1" si="539"/>
        <v>1,09688280389859-7,39458321679401i</v>
      </c>
      <c r="CM338" s="223" t="str">
        <f t="shared" ca="1" si="540"/>
        <v>4,15316202866697-6,21564622539113i</v>
      </c>
      <c r="CN338" s="223" t="str">
        <f t="shared" ca="1" si="541"/>
        <v>6,41194520915058-3,84317205839538i</v>
      </c>
      <c r="CO338" s="223" t="str">
        <f t="shared" ca="1" si="542"/>
        <v>7,43949760566178-0,732726559456318i</v>
      </c>
      <c r="CP338" s="223" t="str">
        <f t="shared" ca="1" si="543"/>
        <v>7,03850715432155+2,51841812933127i</v>
      </c>
      <c r="CQ338" s="223" t="str">
        <f t="shared" ca="1" si="544"/>
        <v>5,28597260849919+5,28597260849661i</v>
      </c>
      <c r="CR338" s="223" t="str">
        <f t="shared" ca="1" si="545"/>
        <v>2,5184181293279+7,03850715432276i</v>
      </c>
      <c r="CS338" s="223" t="str">
        <f t="shared" ca="1" si="546"/>
        <v>-0,732726559452268+7,43949760566219i</v>
      </c>
      <c r="CT338" s="223" t="str">
        <f t="shared" ca="1" si="547"/>
        <v>-3,84317205839882+6,41194520914853i</v>
      </c>
      <c r="CU338" s="223" t="str">
        <f t="shared" ca="1" si="548"/>
        <v>-6,2156462253891+4,15316202867i</v>
      </c>
      <c r="CV338" s="223" t="str">
        <f t="shared" ca="1" si="549"/>
        <v>-7,39458321679454+1,09688280389505i</v>
      </c>
      <c r="CW338" s="223" t="str">
        <f t="shared" ca="1" si="550"/>
        <v>-7,15360188479502-2,17002140759887i</v>
      </c>
      <c r="CX338" s="223" t="str">
        <f t="shared" ca="1" si="551"/>
        <v>-5,53897580544825-5,02023504053735i</v>
      </c>
      <c r="CY338" s="223" t="str">
        <f t="shared" ca="1" si="552"/>
        <v>-2,86074776119896-6,90645604361421i</v>
      </c>
      <c r="CZ338" s="223" t="str">
        <f t="shared" ca="1" si="553"/>
        <v>0,366805112552152-7,46648959317467i</v>
      </c>
      <c r="DA338" s="223" t="str">
        <f t="shared" ca="1" si="554"/>
        <v>3,523923550013-6,59279725528125i</v>
      </c>
      <c r="DB338" s="223" t="str">
        <f t="shared" ca="1" si="555"/>
        <v>6,00437320544844-4,45314666783758i</v>
      </c>
      <c r="DC338" s="223" t="str">
        <f t="shared" ca="1" si="556"/>
        <v>7,33185462926803-1,45839656159118i</v>
      </c>
      <c r="DD338" s="223" t="str">
        <f t="shared" ca="1" si="557"/>
        <v>7,25146296174437+1,81639691423146i</v>
      </c>
      <c r="DE338" s="223" t="str">
        <f t="shared" ca="1" si="558"/>
        <v>5,77863512452965+4,74240328663983i</v>
      </c>
      <c r="DF338" s="223" t="str">
        <f t="shared" ca="1" si="559"/>
        <v>3,19618560114169+6,75776667536211i</v>
      </c>
      <c r="DG338" s="223" t="str">
        <f t="shared" ca="1" si="560"/>
        <v>-3,62668010997181E-13+7,47549415327041i</v>
      </c>
      <c r="DH338" s="223" t="str">
        <f t="shared" ca="1" si="561"/>
        <v>-3,19618560113619+6,7577666753647i</v>
      </c>
      <c r="DI338" s="223" t="str">
        <f t="shared" ca="1" si="562"/>
        <v>-5,77863512453066+4,74240328663861i</v>
      </c>
      <c r="DJ338" s="223" t="str">
        <f t="shared" ca="1" si="563"/>
        <v>-7,25146296174476+1,81639691422994i</v>
      </c>
      <c r="DK338" s="223" t="str">
        <f t="shared" ca="1" si="564"/>
        <v>-7,33185462926773-1,45839656159272i</v>
      </c>
      <c r="DL338" s="223" t="str">
        <f t="shared" ca="1" si="565"/>
        <v>-6,0043732054475-4,45314666783884i</v>
      </c>
      <c r="DM338" s="223" t="str">
        <f t="shared" ca="1" si="566"/>
        <v>-3,52392355001236-6,59279725528158i</v>
      </c>
      <c r="DN338" s="223" t="str">
        <f t="shared" ca="1" si="567"/>
        <v>-0,366805112551427-7,46648959317471i</v>
      </c>
      <c r="DO338" s="223" t="str">
        <f t="shared" ca="1" si="568"/>
        <v>2,86074776120042-6,9064560436136i</v>
      </c>
      <c r="DP338" s="223" t="str">
        <f t="shared" ca="1" si="569"/>
        <v>5,53897580544902-5,0202350405365i</v>
      </c>
      <c r="DQ338" s="223" t="str">
        <f t="shared" ca="1" si="570"/>
        <v>7,15360188479547-2,17002140759736i</v>
      </c>
      <c r="DR338" s="223" t="str">
        <f t="shared" ca="1" si="571"/>
        <v>7,39458321679431+1,09688280389661i</v>
      </c>
      <c r="DS338" s="223" t="str">
        <f t="shared" ca="1" si="572"/>
        <v>6,21564622538799+4,15316202867166i</v>
      </c>
      <c r="DT338" s="223" t="str">
        <f t="shared" ca="1" si="573"/>
        <v>3,84317205839783+6,41194520914912i</v>
      </c>
      <c r="DU338" s="223" t="str">
        <f t="shared" ca="1" si="574"/>
        <v>0,732726559451124+7,4394976056623i</v>
      </c>
      <c r="DV338" s="223" t="str">
        <f t="shared" ca="1" si="575"/>
        <v>-2,51841812932899+7,03850715432237i</v>
      </c>
      <c r="DW338" s="223" t="str">
        <f t="shared" ca="1" si="576"/>
        <v>-5,2859726085003+5,28597260849549i</v>
      </c>
      <c r="DX338" s="223" t="str">
        <f t="shared" ca="1" si="577"/>
        <v>-7,03850715432208+2,51841812932979i</v>
      </c>
      <c r="DY338" s="223" t="str">
        <f t="shared" ca="1" si="578"/>
        <v>-7,43949760566163-0,732726559457886i</v>
      </c>
      <c r="DZ338" s="223" t="str">
        <f t="shared" ca="1" si="579"/>
        <v>-6,41194520914955-3,8431720583971i</v>
      </c>
      <c r="EA338" s="223" t="str">
        <f t="shared" ca="1" si="580"/>
        <v>-4,15316202866601-6,21564622539177i</v>
      </c>
      <c r="EB338" s="223" t="str">
        <f t="shared" ca="1" si="581"/>
        <v>-1,09688280389745-7,39458321679418i</v>
      </c>
      <c r="EC338" s="223" t="str">
        <f t="shared" ca="1" si="582"/>
        <v>2,17002140759654-7,15360188479572i</v>
      </c>
      <c r="ED338" s="223" t="str">
        <f t="shared" ca="1" si="583"/>
        <v>5,02023504053586-5,5389758054496i</v>
      </c>
      <c r="EE338" s="223" t="str">
        <f t="shared" ca="1" si="584"/>
        <v>6,90645604361328-2,86074776120121i</v>
      </c>
      <c r="EF338" s="223" t="str">
        <f t="shared" ca="1" si="585"/>
        <v>7,46648959317475+0,366805112550575i</v>
      </c>
      <c r="EG338" s="223" t="str">
        <f t="shared" ca="1" si="586"/>
        <v>6,59279725528199+3,52392355001161i</v>
      </c>
      <c r="EH338" s="223" t="str">
        <f t="shared" ca="1" si="587"/>
        <v>4,45314666783953+6,00437320544699i</v>
      </c>
      <c r="EI338" s="223" t="str">
        <f t="shared" ca="1" si="588"/>
        <v>1,45839656159356+7,33185462926756i</v>
      </c>
      <c r="EJ338" s="223" t="str">
        <f t="shared" ca="1" si="589"/>
        <v>-1,81639691422911+7,25146296174497i</v>
      </c>
      <c r="EK338" s="223" t="str">
        <f t="shared" ca="1" si="590"/>
        <v>-4,74240328663795+5,77863512453119i</v>
      </c>
      <c r="EL338" s="223" t="str">
        <f t="shared" ca="1" si="591"/>
        <v>-6,75776667536435+3,19618560113696i</v>
      </c>
      <c r="EM338" s="223" t="str">
        <f t="shared" ca="1" si="592"/>
        <v>-7,47549415327041+1,21617323338724E-12i</v>
      </c>
      <c r="EN338" s="223"/>
      <c r="EO338" s="223"/>
      <c r="EP338" s="223"/>
    </row>
    <row r="339" spans="1:146">
      <c r="A339" s="249">
        <f t="shared" si="461"/>
        <v>4.6679687499999864E-3</v>
      </c>
      <c r="B339" s="248">
        <v>239</v>
      </c>
      <c r="C339" s="247">
        <f t="shared" si="462"/>
        <v>47800</v>
      </c>
      <c r="N339" s="246">
        <f t="shared" ca="1" si="463"/>
        <v>2.5242681700351861</v>
      </c>
      <c r="O339" s="223">
        <f t="shared" ca="1" si="464"/>
        <v>-7.4757318299648139</v>
      </c>
      <c r="P339" s="223" t="str">
        <f t="shared" ca="1" si="465"/>
        <v>-6,83438696997724-3,02947538992388i</v>
      </c>
      <c r="Q339" s="223" t="str">
        <f t="shared" ca="1" si="466"/>
        <v>-5,02039465444785-5,53915191226423i</v>
      </c>
      <c r="R339" s="223" t="str">
        <f t="shared" ca="1" si="467"/>
        <v>-2,34500057117892-7,09841804310788i</v>
      </c>
      <c r="S339" s="223" t="str">
        <f t="shared" ca="1" si="468"/>
        <v>0,732749855843577-7,4397341378782i</v>
      </c>
      <c r="T339" s="223" t="str">
        <f t="shared" ca="1" si="469"/>
        <v>3,68477470458406-6,50453701426985i</v>
      </c>
      <c r="U339" s="223" t="str">
        <f t="shared" ca="1" si="470"/>
        <v>6,00456410915711-4,45328825168227i</v>
      </c>
      <c r="V339" s="223" t="str">
        <f t="shared" ca="1" si="471"/>
        <v>7,29408747009357-1,63794211502514i</v>
      </c>
      <c r="W339" s="223" t="str">
        <f t="shared" ca="1" si="472"/>
        <v>7,33208773907135+1,4584429300143i</v>
      </c>
      <c r="X339" s="223" t="str">
        <f t="shared" ca="1" si="473"/>
        <v>6,11204481137301+4,30458762453703i</v>
      </c>
      <c r="Y339" s="223" t="str">
        <f t="shared" ca="1" si="474"/>
        <v>3,84329424863739+6,41214907125059i</v>
      </c>
      <c r="Z339" s="223" t="str">
        <f t="shared" ca="1" si="475"/>
        <v>0,915109380914196+7,41951084738825i</v>
      </c>
      <c r="AA339" s="223" t="str">
        <f t="shared" ca="1" si="476"/>
        <v>-2,17009040150227+7,15382932721048i</v>
      </c>
      <c r="AB339" s="223" t="str">
        <f t="shared" ca="1" si="477"/>
        <v>-4,88294501253814+5,66069027575948i</v>
      </c>
      <c r="AC339" s="223" t="str">
        <f t="shared" ca="1" si="478"/>
        <v>-6,75798153255029+3,19628722102039i</v>
      </c>
      <c r="AD339" s="223" t="str">
        <f t="shared" ca="1" si="479"/>
        <v>-7,47348027930544+0,183463643215275i</v>
      </c>
      <c r="AE339" s="223" t="str">
        <f t="shared" ca="1" si="480"/>
        <v>-6,90667562824774-2,86083871613166i</v>
      </c>
      <c r="AF339" s="223" t="str">
        <f t="shared" ca="1" si="481"/>
        <v>-5,15482019834238-5,41427697077925i</v>
      </c>
      <c r="AG339" s="223" t="str">
        <f t="shared" ca="1" si="482"/>
        <v>-2,51849820019321-7,03873093740431i</v>
      </c>
      <c r="AH339" s="223" t="str">
        <f t="shared" ca="1" si="483"/>
        <v>0,549948949660615-7,45547601071295i</v>
      </c>
      <c r="AI339" s="223" t="str">
        <f t="shared" ca="1" si="484"/>
        <v>3,52403559003064-6,59300686741236i</v>
      </c>
      <c r="AJ339" s="223" t="str">
        <f t="shared" ca="1" si="485"/>
        <v>5,8934664820451-4,59930638450626i</v>
      </c>
      <c r="AK339" s="223" t="str">
        <f t="shared" ca="1" si="486"/>
        <v>7,25169351556751-1,81645466495183i</v>
      </c>
      <c r="AL339" s="223" t="str">
        <f t="shared" ca="1" si="487"/>
        <v>7,36567143255979+1,27806523351576i</v>
      </c>
      <c r="AM339" s="223" t="str">
        <f t="shared" ca="1" si="488"/>
        <v>6,21584384634026+4,15329407476318i</v>
      </c>
      <c r="AN339" s="223" t="str">
        <f t="shared" ca="1" si="489"/>
        <v>3,99949873594341+6,31589868939774i</v>
      </c>
      <c r="AO339" s="223" t="str">
        <f t="shared" ca="1" si="490"/>
        <v>1,09691767831182+7,39481832099721i</v>
      </c>
      <c r="AP339" s="223" t="str">
        <f t="shared" ca="1" si="491"/>
        <v>-1,99387305051046+7,20493141202588i</v>
      </c>
      <c r="AQ339" s="223" t="str">
        <f t="shared" ca="1" si="492"/>
        <v>-4,74255406714029+5,77881885109753i</v>
      </c>
      <c r="AR339" s="223" t="str">
        <f t="shared" ca="1" si="493"/>
        <v>-4,74255406714029+5,77881885109753i</v>
      </c>
      <c r="AS339" s="223" t="str">
        <f t="shared" ca="1" si="494"/>
        <v>-7,46672698357715+0,366816774793511i</v>
      </c>
      <c r="AT339" s="223" t="str">
        <f t="shared" ca="1" si="495"/>
        <v>-6,97480396337561-2,69047878007411i</v>
      </c>
      <c r="AU339" s="223" t="str">
        <f t="shared" ca="1" si="496"/>
        <v>-5,28614067129954-5,28614067130094i</v>
      </c>
      <c r="AV339" s="223" t="str">
        <f t="shared" ca="1" si="497"/>
        <v>-2,69047878007206-6,97480396337639i</v>
      </c>
      <c r="AW339" s="223" t="str">
        <f t="shared" ca="1" si="498"/>
        <v>0,366816774788275-7,46672698357741i</v>
      </c>
      <c r="AX339" s="223" t="str">
        <f t="shared" ca="1" si="499"/>
        <v>3,36117372821327-6,67750533974462i</v>
      </c>
      <c r="AY339" s="223" t="str">
        <f t="shared" ca="1" si="500"/>
        <v>5,77881885109893-4,74255406713859i</v>
      </c>
      <c r="AZ339" s="223" t="str">
        <f t="shared" ca="1" si="501"/>
        <v>7,20493141202442-1,99387305051572i</v>
      </c>
      <c r="BA339" s="223" t="str">
        <f t="shared" ca="1" si="502"/>
        <v>7,39481832099689+1,09691767831399i</v>
      </c>
      <c r="BB339" s="223" t="str">
        <f t="shared" ca="1" si="503"/>
        <v>6,31589868939657+3,99949873594526i</v>
      </c>
      <c r="BC339" s="223" t="str">
        <f t="shared" ca="1" si="504"/>
        <v>4,15329407476754+6,21584384633735i</v>
      </c>
      <c r="BD339" s="223" t="str">
        <f t="shared" ca="1" si="505"/>
        <v>1,27806523351359+7,36567143256017i</v>
      </c>
      <c r="BE339" s="223" t="str">
        <f t="shared" ca="1" si="506"/>
        <v>-1,81645466495396+7,25169351556697i</v>
      </c>
      <c r="BF339" s="223" t="str">
        <f t="shared" ca="1" si="507"/>
        <v>-4,59930638450205+5,89346648204838i</v>
      </c>
      <c r="BG339" s="223" t="str">
        <f t="shared" ca="1" si="508"/>
        <v>-6,59300686741334+3,52403559002879i</v>
      </c>
      <c r="BH339" s="223" t="str">
        <f t="shared" ca="1" si="509"/>
        <v>-7,4554760107131+0,549948949658638i</v>
      </c>
      <c r="BI339" s="223" t="str">
        <f t="shared" ca="1" si="510"/>
        <v>-7,03873093740354-2,51849820019537i</v>
      </c>
      <c r="BJ339" s="223" t="str">
        <f t="shared" ca="1" si="511"/>
        <v>-5,41427697078184-5,15482019833966i</v>
      </c>
      <c r="BK339" s="223" t="str">
        <f t="shared" ca="1" si="512"/>
        <v>-2,86083871613022-6,90667562824833i</v>
      </c>
      <c r="BL339" s="223" t="str">
        <f t="shared" ca="1" si="513"/>
        <v>0,183463643214602-7,47348027930545i</v>
      </c>
      <c r="BM339" s="223" t="str">
        <f t="shared" ca="1" si="514"/>
        <v>3,19628722101767-6,75798153255158i</v>
      </c>
      <c r="BN339" s="223" t="str">
        <f t="shared" ca="1" si="515"/>
        <v>5,66069027576098-4,8829450125364i</v>
      </c>
      <c r="BO339" s="223" t="str">
        <f t="shared" ca="1" si="516"/>
        <v>7,15382932721047-2,1700904015023i</v>
      </c>
      <c r="BP339" s="223" t="str">
        <f t="shared" ca="1" si="517"/>
        <v>7,41951084738854+0,915109380911841i</v>
      </c>
      <c r="BQ339" s="223" t="str">
        <f t="shared" ca="1" si="518"/>
        <v>6,41214907124906+3,84329424863995i</v>
      </c>
      <c r="BR339" s="223" t="str">
        <f t="shared" ca="1" si="519"/>
        <v>4,30458762453649+6,11204481137339i</v>
      </c>
      <c r="BS339" s="223" t="str">
        <f t="shared" ca="1" si="520"/>
        <v>1,45844293001595+7,33208773907102i</v>
      </c>
      <c r="BT339" s="223" t="str">
        <f t="shared" ca="1" si="521"/>
        <v>-1,63794211502874+7,29408747009277i</v>
      </c>
      <c r="BU339" s="223" t="str">
        <f t="shared" ca="1" si="522"/>
        <v>-4,45328825168275+6,00456410915675i</v>
      </c>
      <c r="BV339" s="223" t="str">
        <f t="shared" ca="1" si="523"/>
        <v>-6,50453701426901+3,68477470458555i</v>
      </c>
      <c r="BW339" s="223" t="str">
        <f t="shared" ca="1" si="524"/>
        <v>-7,43973413787855+0,732749855839993i</v>
      </c>
      <c r="BX339" s="223" t="str">
        <f t="shared" ca="1" si="525"/>
        <v>-7,09841804310748-2,34500057118015i</v>
      </c>
      <c r="BY339" s="223" t="str">
        <f t="shared" ca="1" si="526"/>
        <v>-5,53915191226464-5,0203946544474i</v>
      </c>
      <c r="BZ339" s="223" t="str">
        <f t="shared" ca="1" si="527"/>
        <v>-3,02947538992649-6,83438696997608i</v>
      </c>
      <c r="CA339" s="223" t="str">
        <f t="shared" ca="1" si="528"/>
        <v>1,98186763010537E-12-7,47573182996481i</v>
      </c>
      <c r="CB339" s="223" t="str">
        <f t="shared" ca="1" si="529"/>
        <v>3,02947538992389-6,83438696997723i</v>
      </c>
      <c r="CC339" s="223" t="str">
        <f t="shared" ca="1" si="530"/>
        <v>5,53915191226274-5,0203946544495i</v>
      </c>
      <c r="CD339" s="223" t="str">
        <f t="shared" ca="1" si="531"/>
        <v>7,09841804310886-2,34500057117598i</v>
      </c>
      <c r="CE339" s="223" t="str">
        <f t="shared" ca="1" si="532"/>
        <v>7,43973413787812+0,73274985584436i</v>
      </c>
      <c r="CF339" s="223" t="str">
        <f t="shared" ca="1" si="533"/>
        <v>6,50453701427061+3,68477470458271i</v>
      </c>
      <c r="CG339" s="223" t="str">
        <f t="shared" ca="1" si="534"/>
        <v>4,45328825167923+6,00456410915936i</v>
      </c>
      <c r="CH339" s="223" t="str">
        <f t="shared" ca="1" si="535"/>
        <v>1,63794211502445+7,29408747009372i</v>
      </c>
      <c r="CI339" s="223" t="str">
        <f t="shared" ca="1" si="536"/>
        <v>-1,45844293001275+7,33208773907165i</v>
      </c>
      <c r="CJ339" s="223" t="str">
        <f t="shared" ca="1" si="537"/>
        <v>-4,30458762453383+6,11204481137526i</v>
      </c>
      <c r="CK339" s="223" t="str">
        <f t="shared" ca="1" si="538"/>
        <v>-6,41214907125131+3,84329424863619i</v>
      </c>
      <c r="CL339" s="223" t="str">
        <f t="shared" ca="1" si="539"/>
        <v>-7,41951084738814+0,915109380915078i</v>
      </c>
      <c r="CM339" s="223" t="str">
        <f t="shared" ca="1" si="540"/>
        <v>-7,15382932721142-2,17009040149919i</v>
      </c>
      <c r="CN339" s="223" t="str">
        <f t="shared" ca="1" si="541"/>
        <v>-5,66069027575811-4,88294501253973i</v>
      </c>
      <c r="CO339" s="223" t="str">
        <f t="shared" ca="1" si="542"/>
        <v>-3,19628722102062-6,75798153255019i</v>
      </c>
      <c r="CP339" s="223" t="str">
        <f t="shared" ca="1" si="543"/>
        <v>-0,183463643217436-7,47348027930538i</v>
      </c>
      <c r="CQ339" s="223" t="str">
        <f t="shared" ca="1" si="544"/>
        <v>2,86083871613428-6,90667562824665i</v>
      </c>
      <c r="CR339" s="223" t="str">
        <f t="shared" ca="1" si="545"/>
        <v>5,41427697077988-5,15482019834171i</v>
      </c>
      <c r="CS339" s="223" t="str">
        <f t="shared" ca="1" si="546"/>
        <v>7,03873093740259-2,51849820019804i</v>
      </c>
      <c r="CT339" s="223" t="str">
        <f t="shared" ca="1" si="547"/>
        <v>7,4554760107128+0,549948949662591i</v>
      </c>
      <c r="CU339" s="223" t="str">
        <f t="shared" ca="1" si="548"/>
        <v>6,59300686741127+3,52403559003266i</v>
      </c>
      <c r="CV339" s="223" t="str">
        <f t="shared" ca="1" si="549"/>
        <v>4,59930638450445+5,89346648204651i</v>
      </c>
      <c r="CW339" s="223" t="str">
        <f t="shared" ca="1" si="550"/>
        <v>1,8164546649495+7,25169351556809i</v>
      </c>
      <c r="CX339" s="223" t="str">
        <f t="shared" ca="1" si="551"/>
        <v>-1,27806523351792+7,36567143255941i</v>
      </c>
      <c r="CY339" s="223" t="str">
        <f t="shared" ca="1" si="552"/>
        <v>-4,15329407476465+6,21584384633928i</v>
      </c>
      <c r="CZ339" s="223" t="str">
        <f t="shared" ca="1" si="553"/>
        <v>-6,31589868939505+3,99949873594765i</v>
      </c>
      <c r="DA339" s="223" t="str">
        <f t="shared" ca="1" si="554"/>
        <v>-7,39481832099747+1,09691767831007i</v>
      </c>
      <c r="DB339" s="223" t="str">
        <f t="shared" ca="1" si="555"/>
        <v>-7,20493141202517-1,99387305051298i</v>
      </c>
      <c r="DC339" s="223" t="str">
        <f t="shared" ca="1" si="556"/>
        <v>-5,77881885110072-4,7425540671364i</v>
      </c>
      <c r="DD339" s="223" t="str">
        <f t="shared" ca="1" si="557"/>
        <v>-3,36117372820897-6,67750533974679i</v>
      </c>
      <c r="DE339" s="223" t="str">
        <f t="shared" ca="1" si="558"/>
        <v>-0,366816774791108-7,46672698357727i</v>
      </c>
      <c r="DF339" s="223" t="str">
        <f t="shared" ca="1" si="559"/>
        <v>2,69047878006941-6,97480396337741i</v>
      </c>
      <c r="DG339" s="223" t="str">
        <f t="shared" ca="1" si="560"/>
        <v>5,28614067130279-5,28614067129768i</v>
      </c>
      <c r="DH339" s="223" t="str">
        <f t="shared" ca="1" si="561"/>
        <v>6,97480396337726-2,69047878006982i</v>
      </c>
      <c r="DI339" s="223" t="str">
        <f t="shared" ca="1" si="562"/>
        <v>7,46672698357729+0,366816774790679i</v>
      </c>
      <c r="DJ339" s="223" t="str">
        <f t="shared" ca="1" si="563"/>
        <v>6,67750533974697+3,36117372820859i</v>
      </c>
      <c r="DK339" s="223" t="str">
        <f t="shared" ca="1" si="564"/>
        <v>4,74255406713673+5,77881885110045i</v>
      </c>
      <c r="DL339" s="223" t="str">
        <f t="shared" ca="1" si="565"/>
        <v>1,9938730505134+7,20493141202506i</v>
      </c>
      <c r="DM339" s="223" t="str">
        <f t="shared" ca="1" si="566"/>
        <v>-1,09691767830881+7,39481832099766i</v>
      </c>
      <c r="DN339" s="223" t="str">
        <f t="shared" ca="1" si="567"/>
        <v>-3,99949873594729+6,31589868939529i</v>
      </c>
      <c r="DO339" s="223" t="str">
        <f t="shared" ca="1" si="568"/>
        <v>-6,21584384633857+4,15329407476571i</v>
      </c>
      <c r="DP339" s="223" t="str">
        <f t="shared" ca="1" si="569"/>
        <v>-7,36567143255927+1,27806523351875i</v>
      </c>
      <c r="DQ339" s="223" t="str">
        <f t="shared" ca="1" si="570"/>
        <v>-7,25169351556644-1,81645466495609i</v>
      </c>
      <c r="DR339" s="223" t="str">
        <f t="shared" ca="1" si="571"/>
        <v>-5,89346648204704-4,59930638450377i</v>
      </c>
      <c r="DS339" s="223" t="str">
        <f t="shared" ca="1" si="572"/>
        <v>-3,52403559003342-6,59300686741087i</v>
      </c>
      <c r="DT339" s="223" t="str">
        <f t="shared" ca="1" si="573"/>
        <v>-0,549948949656238-7,45547601071327i</v>
      </c>
      <c r="DU339" s="223" t="str">
        <f t="shared" ca="1" si="574"/>
        <v>2,51849820019724-7,03873093740287i</v>
      </c>
      <c r="DV339" s="223" t="str">
        <f t="shared" ca="1" si="575"/>
        <v>5,15482019834109-5,41427697078047i</v>
      </c>
      <c r="DW339" s="223" t="str">
        <f t="shared" ca="1" si="576"/>
        <v>6,90667562824909-2,86083871612839i</v>
      </c>
      <c r="DX339" s="223" t="str">
        <f t="shared" ca="1" si="577"/>
        <v>7,47348027930541+0,183463643216583i</v>
      </c>
      <c r="DY339" s="223" t="str">
        <f t="shared" ca="1" si="578"/>
        <v>6,75798153255073+3,19628722101946i</v>
      </c>
      <c r="DZ339" s="223" t="str">
        <f t="shared" ca="1" si="579"/>
        <v>4,88294501254069+5,66069027575728i</v>
      </c>
      <c r="EA339" s="223" t="str">
        <f t="shared" ca="1" si="580"/>
        <v>2,17009040150041+7,15382932721104i</v>
      </c>
      <c r="EB339" s="223" t="str">
        <f t="shared" ca="1" si="581"/>
        <v>-0,915109380913807+7,4195108473883i</v>
      </c>
      <c r="EC339" s="223" t="str">
        <f t="shared" ca="1" si="582"/>
        <v>-3,84329424863509+6,41214907125197i</v>
      </c>
      <c r="ED339" s="223" t="str">
        <f t="shared" ca="1" si="583"/>
        <v>-6,11204481137453+4,30458762453488i</v>
      </c>
      <c r="EE339" s="223" t="str">
        <f t="shared" ca="1" si="584"/>
        <v>-7,33208773907141+1,45844293001401i</v>
      </c>
      <c r="EF339" s="223" t="str">
        <f t="shared" ca="1" si="585"/>
        <v>-7,29408747009401-1,63794211502321i</v>
      </c>
      <c r="EG339" s="223" t="str">
        <f t="shared" ca="1" si="586"/>
        <v>-6,00456410915557-4,45328825168435i</v>
      </c>
      <c r="EH339" s="223" t="str">
        <f t="shared" ca="1" si="587"/>
        <v>-3,68477470458383-6,50453701426998i</v>
      </c>
      <c r="EI339" s="223" t="str">
        <f t="shared" ca="1" si="588"/>
        <v>-0,732749855844787-7,43973413787808i</v>
      </c>
      <c r="EJ339" s="223" t="str">
        <f t="shared" ca="1" si="589"/>
        <v>2,34500057118203-7,09841804310686i</v>
      </c>
      <c r="EK339" s="223" t="str">
        <f t="shared" ca="1" si="590"/>
        <v>5,02039465444856-5,5391519122636i</v>
      </c>
      <c r="EL339" s="223" t="str">
        <f t="shared" ca="1" si="591"/>
        <v>6,83438696997706-3,02947538992429i</v>
      </c>
      <c r="EM339" s="223" t="str">
        <f t="shared" ca="1" si="592"/>
        <v>7,47573182996481-2,83540323101749E-12i</v>
      </c>
      <c r="EN339" s="223"/>
      <c r="EO339" s="223"/>
      <c r="EP339" s="223"/>
    </row>
    <row r="340" spans="1:146">
      <c r="A340" s="249">
        <f t="shared" si="461"/>
        <v>4.6874999999999859E-3</v>
      </c>
      <c r="B340" s="248">
        <v>240</v>
      </c>
      <c r="C340" s="247">
        <f t="shared" si="462"/>
        <v>48000</v>
      </c>
      <c r="N340" s="246">
        <f t="shared" ca="1" si="463"/>
        <v>2.5240473018808522</v>
      </c>
      <c r="O340" s="223">
        <f t="shared" ca="1" si="464"/>
        <v>-7.4759526981191478</v>
      </c>
      <c r="P340" s="223" t="str">
        <f t="shared" ca="1" si="465"/>
        <v>-6,9068796838148-2,86092323871531i</v>
      </c>
      <c r="Q340" s="223" t="str">
        <f t="shared" ca="1" si="466"/>
        <v>-5,28629684866979-5,28629684867005i</v>
      </c>
      <c r="R340" s="223" t="str">
        <f t="shared" ca="1" si="467"/>
        <v>-2,86092323871539-6,90687968381477i</v>
      </c>
      <c r="S340" s="223" t="str">
        <f t="shared" ca="1" si="468"/>
        <v>3,65428275993894E-13-7,47595269811915i</v>
      </c>
      <c r="T340" s="223" t="str">
        <f t="shared" ca="1" si="469"/>
        <v>2,86092323871537-6,90687968381478i</v>
      </c>
      <c r="U340" s="223" t="str">
        <f t="shared" ca="1" si="470"/>
        <v>5,28629684866977-5,28629684867006i</v>
      </c>
      <c r="V340" s="223" t="str">
        <f t="shared" ca="1" si="471"/>
        <v>6,90687968381491-2,86092323871505i</v>
      </c>
      <c r="W340" s="223" t="str">
        <f t="shared" ca="1" si="472"/>
        <v>7,47595269811915-1,28211915670675E-14i</v>
      </c>
      <c r="X340" s="223" t="str">
        <f t="shared" ca="1" si="473"/>
        <v>6,90687968381492+2,86092323871502i</v>
      </c>
      <c r="Y340" s="223" t="str">
        <f t="shared" ca="1" si="474"/>
        <v>5,28629684866979+5,28629684867005i</v>
      </c>
      <c r="Z340" s="223" t="str">
        <f t="shared" ca="1" si="475"/>
        <v>2,86092323871543+6,90687968381475i</v>
      </c>
      <c r="AA340" s="223" t="str">
        <f t="shared" ca="1" si="476"/>
        <v>-3,26047165014153E-13+7,47595269811915i</v>
      </c>
      <c r="AB340" s="223" t="str">
        <f t="shared" ca="1" si="477"/>
        <v>-2,86092323871534+6,90687968381479i</v>
      </c>
      <c r="AC340" s="223" t="str">
        <f t="shared" ca="1" si="478"/>
        <v>-5,28629684866976+5,28629684867007i</v>
      </c>
      <c r="AD340" s="223" t="str">
        <f t="shared" ca="1" si="479"/>
        <v>-6,90687968381491+2,86092323871506i</v>
      </c>
      <c r="AE340" s="223" t="str">
        <f t="shared" ca="1" si="480"/>
        <v>-7,47595269811915+2,5642383134135E-14i</v>
      </c>
      <c r="AF340" s="223" t="str">
        <f t="shared" ca="1" si="481"/>
        <v>-6,90687968381578-2,86092323871295i</v>
      </c>
      <c r="AG340" s="223" t="str">
        <f t="shared" ca="1" si="482"/>
        <v>-5,28629684867242-5,28629684866741i</v>
      </c>
      <c r="AH340" s="223" t="str">
        <f t="shared" ca="1" si="483"/>
        <v>-2,86092323871264-6,90687968381591i</v>
      </c>
      <c r="AI340" s="223" t="str">
        <f t="shared" ca="1" si="484"/>
        <v>1,85370129938215E-12-7,47595269811915i</v>
      </c>
      <c r="AJ340" s="223" t="str">
        <f t="shared" ca="1" si="485"/>
        <v>2,86092323871606-6,90687968381449i</v>
      </c>
      <c r="AK340" s="223" t="str">
        <f t="shared" ca="1" si="486"/>
        <v>5,28629684866971-5,28629684867012i</v>
      </c>
      <c r="AL340" s="223" t="str">
        <f t="shared" ca="1" si="487"/>
        <v>6,90687968381431-2,86092323871649i</v>
      </c>
      <c r="AM340" s="223" t="str">
        <f t="shared" ca="1" si="488"/>
        <v>7,47595269811915-2,32261664419112E-12i</v>
      </c>
      <c r="AN340" s="223" t="str">
        <f t="shared" ca="1" si="489"/>
        <v>6,90687968381609+2,8609232387122i</v>
      </c>
      <c r="AO340" s="223" t="str">
        <f t="shared" ca="1" si="490"/>
        <v>5,28629684866774+5,28629684867209i</v>
      </c>
      <c r="AP340" s="223" t="str">
        <f t="shared" ca="1" si="491"/>
        <v>2,86092323871338+6,9068796838156i</v>
      </c>
      <c r="AQ340" s="223" t="str">
        <f t="shared" ca="1" si="492"/>
        <v>-1,04408252543487E-12+7,47595269811915i</v>
      </c>
      <c r="AR340" s="223" t="str">
        <f t="shared" ca="1" si="493"/>
        <v>-1,04408252543487E-12+7,47595269811915i</v>
      </c>
      <c r="AS340" s="223" t="str">
        <f t="shared" ca="1" si="494"/>
        <v>-5,28629684866922+5,28629684867061i</v>
      </c>
      <c r="AT340" s="223" t="str">
        <f t="shared" ca="1" si="495"/>
        <v>-6,90687968381404+2,86092323871715i</v>
      </c>
      <c r="AU340" s="223" t="str">
        <f t="shared" ca="1" si="496"/>
        <v>-7,47595269811915+3,02599574048769E-12i</v>
      </c>
      <c r="AV340" s="223" t="str">
        <f t="shared" ca="1" si="497"/>
        <v>-6,90687968381351-2,86092323871842i</v>
      </c>
      <c r="AW340" s="223" t="str">
        <f t="shared" ca="1" si="498"/>
        <v>-5,28629684866824-5,28629684867159i</v>
      </c>
      <c r="AX340" s="223" t="str">
        <f t="shared" ca="1" si="499"/>
        <v>-2,86092323871404-6,90687968381533i</v>
      </c>
      <c r="AY340" s="223" t="str">
        <f t="shared" ca="1" si="500"/>
        <v>3,40703429138297E-13-7,47595269811915i</v>
      </c>
      <c r="AZ340" s="223" t="str">
        <f t="shared" ca="1" si="501"/>
        <v>2,86092323871466-6,90687968381507i</v>
      </c>
      <c r="BA340" s="223" t="str">
        <f t="shared" ca="1" si="502"/>
        <v>5,28629684866872-5,28629684867112i</v>
      </c>
      <c r="BB340" s="223" t="str">
        <f t="shared" ca="1" si="503"/>
        <v>6,90687968381377-2,8609232387178i</v>
      </c>
      <c r="BC340" s="223" t="str">
        <f t="shared" ca="1" si="504"/>
        <v>7,47595269811915+3,70740259876428E-12i</v>
      </c>
      <c r="BD340" s="223" t="str">
        <f t="shared" ca="1" si="505"/>
        <v>6,90687968381378+2,86092323871777i</v>
      </c>
      <c r="BE340" s="223" t="str">
        <f t="shared" ca="1" si="506"/>
        <v>5,28629684866873+5,2862968486711i</v>
      </c>
      <c r="BF340" s="223" t="str">
        <f t="shared" ca="1" si="507"/>
        <v>2,86092323871469+6,90687968381506i</v>
      </c>
      <c r="BG340" s="223" t="str">
        <f t="shared" ca="1" si="508"/>
        <v>5,75155022459666E-13+7,47595269811915i</v>
      </c>
      <c r="BH340" s="223" t="str">
        <f t="shared" ca="1" si="509"/>
        <v>-2,86092323871401+6,90687968381534i</v>
      </c>
      <c r="BI340" s="223" t="str">
        <f t="shared" ca="1" si="510"/>
        <v>-5,28629684866807+5,28629684867176i</v>
      </c>
      <c r="BJ340" s="223" t="str">
        <f t="shared" ca="1" si="511"/>
        <v>-6,9068796838135+2,86092323871845i</v>
      </c>
      <c r="BK340" s="223" t="str">
        <f t="shared" ca="1" si="512"/>
        <v>-7,47595269811915-3,00402350246771E-12i</v>
      </c>
      <c r="BL340" s="223" t="str">
        <f t="shared" ca="1" si="513"/>
        <v>-6,90687968381413-2,86092323871693i</v>
      </c>
      <c r="BM340" s="223" t="str">
        <f t="shared" ca="1" si="514"/>
        <v>-5,28629684866923-5,2862968486706i</v>
      </c>
      <c r="BN340" s="223" t="str">
        <f t="shared" ca="1" si="515"/>
        <v>-2,86092323871553-6,90687968381471i</v>
      </c>
      <c r="BO340" s="223" t="str">
        <f t="shared" ca="1" si="516"/>
        <v>-1,06605476345486E-12-7,47595269811915i</v>
      </c>
      <c r="BP340" s="223" t="str">
        <f t="shared" ca="1" si="517"/>
        <v>2,86092323871317-6,90687968381569i</v>
      </c>
      <c r="BQ340" s="223" t="str">
        <f t="shared" ca="1" si="518"/>
        <v>5,28629684866772-5,28629684867211i</v>
      </c>
      <c r="BR340" s="223" t="str">
        <f t="shared" ca="1" si="519"/>
        <v>6,90687968381608-2,86092323871223i</v>
      </c>
      <c r="BS340" s="223" t="str">
        <f t="shared" ca="1" si="520"/>
        <v>7,47595269811915+2,08816505086975E-12i</v>
      </c>
      <c r="BT340" s="223" t="str">
        <f t="shared" ca="1" si="521"/>
        <v>6,90687968381432+2,86092323871647i</v>
      </c>
      <c r="BU340" s="223" t="str">
        <f t="shared" ca="1" si="522"/>
        <v>5,28629684866987+5,28629684866996i</v>
      </c>
      <c r="BV340" s="223" t="str">
        <f t="shared" ca="1" si="523"/>
        <v>2,86092323871599+6,90687968381452i</v>
      </c>
      <c r="BW340" s="223" t="str">
        <f t="shared" ca="1" si="524"/>
        <v>1,98191321505282E-12+7,47595269811915i</v>
      </c>
      <c r="BX340" s="223" t="str">
        <f t="shared" ca="1" si="525"/>
        <v>-2,86092323871271+6,90687968381587i</v>
      </c>
      <c r="BY340" s="223" t="str">
        <f t="shared" ca="1" si="526"/>
        <v>-5,28629684867248+5,28629684866735i</v>
      </c>
      <c r="BZ340" s="223" t="str">
        <f t="shared" ca="1" si="527"/>
        <v>-6,90687968381573+2,86092323871307i</v>
      </c>
      <c r="CA340" s="223" t="str">
        <f t="shared" ca="1" si="528"/>
        <v>-7,47595269811915-1,59726530987455E-12i</v>
      </c>
      <c r="CB340" s="223" t="str">
        <f t="shared" ca="1" si="529"/>
        <v>-6,90687968381467-2,86092323871563i</v>
      </c>
      <c r="CC340" s="223" t="str">
        <f t="shared" ca="1" si="530"/>
        <v>-5,28629684867023-5,28629684866961i</v>
      </c>
      <c r="CD340" s="223" t="str">
        <f t="shared" ca="1" si="531"/>
        <v>-2,86092323871683-6,90687968381417i</v>
      </c>
      <c r="CE340" s="223" t="str">
        <f t="shared" ca="1" si="532"/>
        <v>-2,89777166665078E-12-7,47595269811915i</v>
      </c>
      <c r="CF340" s="223" t="str">
        <f t="shared" ca="1" si="533"/>
        <v>2,86092323871893-6,9068796838133i</v>
      </c>
      <c r="CG340" s="223" t="str">
        <f t="shared" ca="1" si="534"/>
        <v>5,28629684867183-5,286296848668i</v>
      </c>
      <c r="CH340" s="223" t="str">
        <f t="shared" ca="1" si="535"/>
        <v>6,90687968381538-2,86092323871392i</v>
      </c>
      <c r="CI340" s="223" t="str">
        <f t="shared" ca="1" si="536"/>
        <v>7,47595269811915+6,81406858276595E-13i</v>
      </c>
      <c r="CJ340" s="223" t="str">
        <f t="shared" ca="1" si="537"/>
        <v>6,90687968381502+2,86092323871478i</v>
      </c>
      <c r="CK340" s="223" t="str">
        <f t="shared" ca="1" si="538"/>
        <v>5,28629684867088+5,28629684866895i</v>
      </c>
      <c r="CL340" s="223" t="str">
        <f t="shared" ca="1" si="539"/>
        <v>2,86092323871768+6,90687968381383i</v>
      </c>
      <c r="CM340" s="223" t="str">
        <f t="shared" ca="1" si="540"/>
        <v>-3,8356266726012E-12+7,47595269811915i</v>
      </c>
      <c r="CN340" s="223" t="str">
        <f t="shared" ca="1" si="541"/>
        <v>-2,86092323871809+6,90687968381365i</v>
      </c>
      <c r="CO340" s="223" t="str">
        <f t="shared" ca="1" si="542"/>
        <v>-5,28629684867119+5,28629684866864i</v>
      </c>
      <c r="CP340" s="223" t="str">
        <f t="shared" ca="1" si="543"/>
        <v>-6,90687968381519+2,86092323871437i</v>
      </c>
      <c r="CQ340" s="223" t="str">
        <f t="shared" ca="1" si="544"/>
        <v>-7,47595269811915+2,34451593321369E-13i</v>
      </c>
      <c r="CR340" s="223" t="str">
        <f t="shared" ca="1" si="545"/>
        <v>-6,90687968381521-2,86092323871433i</v>
      </c>
      <c r="CS340" s="223" t="str">
        <f t="shared" ca="1" si="546"/>
        <v>-5,28629684867152-5,28629684866831i</v>
      </c>
      <c r="CT340" s="223" t="str">
        <f t="shared" ca="1" si="547"/>
        <v>-2,86092323871813-6,90687968381363i</v>
      </c>
      <c r="CU340" s="223" t="str">
        <f t="shared" ca="1" si="548"/>
        <v>3,34472693160601E-12-7,47595269811915i</v>
      </c>
      <c r="CV340" s="223" t="str">
        <f t="shared" ca="1" si="549"/>
        <v>2,86092323871724-6,906879683814i</v>
      </c>
      <c r="CW340" s="223" t="str">
        <f t="shared" ca="1" si="550"/>
        <v>5,28629684867084-5,28629684866899i</v>
      </c>
      <c r="CX340" s="223" t="str">
        <f t="shared" ca="1" si="551"/>
        <v>6,90687968381484-2,86092323871522i</v>
      </c>
      <c r="CY340" s="223" t="str">
        <f t="shared" ca="1" si="552"/>
        <v>7,47595269811915-1,15031004491933E-12i</v>
      </c>
      <c r="CZ340" s="223" t="str">
        <f t="shared" ca="1" si="553"/>
        <v>6,9068796838154+2,86092323871388i</v>
      </c>
      <c r="DA340" s="223" t="str">
        <f t="shared" ca="1" si="554"/>
        <v>5,28629684867187+5,28629684866796i</v>
      </c>
      <c r="DB340" s="223" t="str">
        <f t="shared" ca="1" si="555"/>
        <v>2,86092323871191+6,90687968381621i</v>
      </c>
      <c r="DC340" s="223" t="str">
        <f t="shared" ca="1" si="556"/>
        <v>-2,42886848000805E-12+7,47595269811915i</v>
      </c>
      <c r="DD340" s="223" t="str">
        <f t="shared" ca="1" si="557"/>
        <v>-2,8609232387164+6,90687968381435i</v>
      </c>
      <c r="DE340" s="223" t="str">
        <f t="shared" ca="1" si="558"/>
        <v>-5,28629684867049+5,28629684866934i</v>
      </c>
      <c r="DF340" s="223" t="str">
        <f t="shared" ca="1" si="559"/>
        <v>-6,90687968381466+2,86092323871567i</v>
      </c>
      <c r="DG340" s="223" t="str">
        <f t="shared" ca="1" si="560"/>
        <v>-7,47595269811915+1,64120978591452E-12i</v>
      </c>
      <c r="DH340" s="223" t="str">
        <f t="shared" ca="1" si="561"/>
        <v>-6,90687968381591-2,86092323871264i</v>
      </c>
      <c r="DI340" s="223" t="str">
        <f t="shared" ca="1" si="562"/>
        <v>-5,28629684866741-5,28629684867242i</v>
      </c>
      <c r="DJ340" s="223" t="str">
        <f t="shared" ca="1" si="563"/>
        <v>-2,86092323871236-6,90687968381602i</v>
      </c>
      <c r="DK340" s="223" t="str">
        <f t="shared" ca="1" si="564"/>
        <v>1,93796873901286E-12-7,47595269811915i</v>
      </c>
      <c r="DL340" s="223" t="str">
        <f t="shared" ca="1" si="565"/>
        <v>2,86092323871594-6,90687968381454i</v>
      </c>
      <c r="DM340" s="223" t="str">
        <f t="shared" ca="1" si="566"/>
        <v>5,28629684866955-5,28629684867029i</v>
      </c>
      <c r="DN340" s="223" t="str">
        <f t="shared" ca="1" si="567"/>
        <v>6,90687968381414-2,86092323871691i</v>
      </c>
      <c r="DO340" s="223" t="str">
        <f t="shared" ca="1" si="568"/>
        <v>7,47595269811915-2,13210952690971E-12i</v>
      </c>
      <c r="DP340" s="223" t="str">
        <f t="shared" ca="1" si="569"/>
        <v>6,9068796838161+2,86092323871218i</v>
      </c>
      <c r="DQ340" s="223" t="str">
        <f t="shared" ca="1" si="570"/>
        <v>5,28629684866775+5,28629684867208i</v>
      </c>
      <c r="DR340" s="223" t="str">
        <f t="shared" ca="1" si="571"/>
        <v>2,8609232387136+6,90687968381551i</v>
      </c>
      <c r="DS340" s="223" t="str">
        <f t="shared" ca="1" si="572"/>
        <v>-5,97151576812117E-13+7,47595269811915i</v>
      </c>
      <c r="DT340" s="223" t="str">
        <f t="shared" ca="1" si="573"/>
        <v>-2,86092323871549+6,90687968381473i</v>
      </c>
      <c r="DU340" s="223" t="str">
        <f t="shared" ca="1" si="574"/>
        <v>-5,2862968486692+5,28629684867063i</v>
      </c>
      <c r="DV340" s="223" t="str">
        <f t="shared" ca="1" si="575"/>
        <v>-6,90687968381395+2,86092323871736i</v>
      </c>
      <c r="DW340" s="223" t="str">
        <f t="shared" ca="1" si="576"/>
        <v>-7,47595269811915+3,47292668911045E-12i</v>
      </c>
      <c r="DX340" s="223" t="str">
        <f t="shared" ca="1" si="577"/>
        <v>-6,90687968381368-2,86092323871801i</v>
      </c>
      <c r="DY340" s="223" t="str">
        <f t="shared" ca="1" si="578"/>
        <v>-5,2862968486681-5,28629684867173i</v>
      </c>
      <c r="DZ340" s="223" t="str">
        <f t="shared" ca="1" si="579"/>
        <v>-2,86092323871406-6,90687968381532i</v>
      </c>
      <c r="EA340" s="223" t="str">
        <f t="shared" ca="1" si="580"/>
        <v>1,06251835816928E-13-7,47595269811915i</v>
      </c>
      <c r="EB340" s="223" t="str">
        <f t="shared" ca="1" si="581"/>
        <v>2,86092323871425-6,90687968381524i</v>
      </c>
      <c r="EC340" s="223" t="str">
        <f t="shared" ca="1" si="582"/>
        <v>5,28629684866885-5,28629684867098i</v>
      </c>
      <c r="ED340" s="223" t="str">
        <f t="shared" ca="1" si="583"/>
        <v>6,90687968381377-2,86092323871782i</v>
      </c>
      <c r="EE340" s="223" t="str">
        <f t="shared" ca="1" si="584"/>
        <v>7,47595269811915+3,68543036074431E-12i</v>
      </c>
      <c r="EF340" s="223" t="str">
        <f t="shared" ca="1" si="585"/>
        <v>6,90687968381387+2,86092323871756i</v>
      </c>
      <c r="EG340" s="223" t="str">
        <f t="shared" ca="1" si="586"/>
        <v>5,28629684866905+5,28629684867078i</v>
      </c>
      <c r="EH340" s="223" t="str">
        <f t="shared" ca="1" si="587"/>
        <v>2,86092323871451+6,90687968381513i</v>
      </c>
      <c r="EI340" s="223" t="str">
        <f t="shared" ca="1" si="588"/>
        <v>3,8464790517826E-13+7,47595269811915i</v>
      </c>
      <c r="EJ340" s="223" t="str">
        <f t="shared" ca="1" si="589"/>
        <v>-2,8609232387138+6,90687968381543i</v>
      </c>
      <c r="EK340" s="223" t="str">
        <f t="shared" ca="1" si="590"/>
        <v>-5,2862968486679+5,28629684867193i</v>
      </c>
      <c r="EL340" s="223" t="str">
        <f t="shared" ca="1" si="591"/>
        <v>-6,90687968381618+2,86092323871199i</v>
      </c>
      <c r="EM340" s="223" t="str">
        <f t="shared" ca="1" si="592"/>
        <v>-7,47595269811915-3,19453061974912E-12i</v>
      </c>
      <c r="EN340" s="223"/>
      <c r="EO340" s="223"/>
      <c r="EP340" s="223"/>
    </row>
    <row r="341" spans="1:146">
      <c r="A341" s="249">
        <f t="shared" si="461"/>
        <v>4.7070312499999855E-3</v>
      </c>
      <c r="B341" s="248">
        <v>241</v>
      </c>
      <c r="C341" s="247">
        <f t="shared" si="462"/>
        <v>48200</v>
      </c>
      <c r="N341" s="246">
        <f t="shared" ca="1" si="463"/>
        <v>2.5238424577328153</v>
      </c>
      <c r="O341" s="223">
        <f t="shared" ca="1" si="464"/>
        <v>-7.4761575422671847</v>
      </c>
      <c r="P341" s="223" t="str">
        <f t="shared" ca="1" si="465"/>
        <v>-6,9752011498893-2,69063199181559i</v>
      </c>
      <c r="Q341" s="223" t="str">
        <f t="shared" ca="1" si="466"/>
        <v>-5,53946734427401-5,02068054535641i</v>
      </c>
      <c r="R341" s="223" t="str">
        <f t="shared" ca="1" si="467"/>
        <v>-3,36136513328609-6,67788559631918i</v>
      </c>
      <c r="S341" s="223" t="str">
        <f t="shared" ca="1" si="468"/>
        <v>-0,732791582946071-7,44015780025947i</v>
      </c>
      <c r="T341" s="223" t="str">
        <f t="shared" ca="1" si="469"/>
        <v>1,99398659341458-7,20534170335324i</v>
      </c>
      <c r="U341" s="223" t="str">
        <f t="shared" ca="1" si="470"/>
        <v>4,45354184820437-6,00490604448487i</v>
      </c>
      <c r="V341" s="223" t="str">
        <f t="shared" ca="1" si="471"/>
        <v>6,31625835395305-3,99972649101372i</v>
      </c>
      <c r="W341" s="223" t="str">
        <f t="shared" ca="1" si="472"/>
        <v>7,33250527143119-1,45852598236448i</v>
      </c>
      <c r="X341" s="223" t="str">
        <f t="shared" ca="1" si="473"/>
        <v>7,36609087737332+1,27813801409554i</v>
      </c>
      <c r="Y341" s="223" t="str">
        <f t="shared" ca="1" si="474"/>
        <v>6,41251421687178+3,84351310850059i</v>
      </c>
      <c r="Z341" s="223" t="str">
        <f t="shared" ca="1" si="475"/>
        <v>4,59956829616008+5,89380209082028i</v>
      </c>
      <c r="AA341" s="223" t="str">
        <f t="shared" ca="1" si="476"/>
        <v>2,17021397926065+7,15423670848401i</v>
      </c>
      <c r="AB341" s="223" t="str">
        <f t="shared" ca="1" si="477"/>
        <v>-0,549980266999473+7,45590056952946i</v>
      </c>
      <c r="AC341" s="223" t="str">
        <f t="shared" ca="1" si="478"/>
        <v>-3,1964692364833+6,75836637191373i</v>
      </c>
      <c r="AD341" s="223" t="str">
        <f t="shared" ca="1" si="479"/>
        <v>-5,41458529167259+5,15511374423508i</v>
      </c>
      <c r="AE341" s="223" t="str">
        <f t="shared" ca="1" si="480"/>
        <v>-6,90706893513061+2,86100162917678i</v>
      </c>
      <c r="AF341" s="223" t="str">
        <f t="shared" ca="1" si="481"/>
        <v>-7,47390586339114+0,183474090721356i</v>
      </c>
      <c r="AG341" s="223" t="str">
        <f t="shared" ca="1" si="482"/>
        <v>-7,03913176429597-2,51864161834867i</v>
      </c>
      <c r="AH341" s="223" t="str">
        <f t="shared" ca="1" si="483"/>
        <v>-5,66101262888272-4,88322307625085i</v>
      </c>
      <c r="AI341" s="223" t="str">
        <f t="shared" ca="1" si="484"/>
        <v>-3,52423626942409-6,59338231214255i</v>
      </c>
      <c r="AJ341" s="223" t="str">
        <f t="shared" ca="1" si="485"/>
        <v>-0,915161492646955-7,41993335813569i</v>
      </c>
      <c r="AK341" s="223" t="str">
        <f t="shared" ca="1" si="486"/>
        <v>1,81655810460309-7,25210646980581i</v>
      </c>
      <c r="AL341" s="223" t="str">
        <f t="shared" ca="1" si="487"/>
        <v>4,30483275316623-6,11239286728739i</v>
      </c>
      <c r="AM341" s="223" t="str">
        <f t="shared" ca="1" si="488"/>
        <v>6,21619781318069-4,15353058785007i</v>
      </c>
      <c r="AN341" s="223" t="str">
        <f t="shared" ca="1" si="489"/>
        <v>7,2945028384934-1,63803538912022i</v>
      </c>
      <c r="AO341" s="223" t="str">
        <f t="shared" ca="1" si="490"/>
        <v>7,39523942560691+1,09698014327866i</v>
      </c>
      <c r="AP341" s="223" t="str">
        <f t="shared" ca="1" si="491"/>
        <v>6,5049074210064+3,68498453740778i</v>
      </c>
      <c r="AQ341" s="223" t="str">
        <f t="shared" ca="1" si="492"/>
        <v>4,74282413616412+5,77914793115885i</v>
      </c>
      <c r="AR341" s="223" t="str">
        <f t="shared" ca="1" si="493"/>
        <v>4,74282413616412+5,77914793115885i</v>
      </c>
      <c r="AS341" s="223" t="str">
        <f t="shared" ca="1" si="494"/>
        <v>-0,366837663504354+7,4671521830905i</v>
      </c>
      <c r="AT341" s="223" t="str">
        <f t="shared" ca="1" si="495"/>
        <v>-3,02964790613672+6,83477616031717i</v>
      </c>
      <c r="AU341" s="223" t="str">
        <f t="shared" ca="1" si="496"/>
        <v>-5,28644169535636+5,2864416953558i</v>
      </c>
      <c r="AV341" s="223" t="str">
        <f t="shared" ca="1" si="497"/>
        <v>-6,8347761603174+3,02964790613619i</v>
      </c>
      <c r="AW341" s="223" t="str">
        <f t="shared" ca="1" si="498"/>
        <v>-7,46715218309053+0,366837663503567i</v>
      </c>
      <c r="AX341" s="223" t="str">
        <f t="shared" ca="1" si="499"/>
        <v>-7,09882226893556-2,34513410935562i</v>
      </c>
      <c r="AY341" s="223" t="str">
        <f t="shared" ca="1" si="500"/>
        <v>-5,77914793115835-4,74282413616473i</v>
      </c>
      <c r="AZ341" s="223" t="str">
        <f t="shared" ca="1" si="501"/>
        <v>-3,68498453740727-6,50490742100668i</v>
      </c>
      <c r="BA341" s="223" t="str">
        <f t="shared" ca="1" si="502"/>
        <v>-1,0969801432781-7,395239425607i</v>
      </c>
      <c r="BB341" s="223" t="str">
        <f t="shared" ca="1" si="503"/>
        <v>1,63803538912078-7,29450283849327i</v>
      </c>
      <c r="BC341" s="223" t="str">
        <f t="shared" ca="1" si="504"/>
        <v>4,15353058785055-6,21619781318037i</v>
      </c>
      <c r="BD341" s="223" t="str">
        <f t="shared" ca="1" si="505"/>
        <v>6,11239286728772-4,30483275316577i</v>
      </c>
      <c r="BE341" s="223" t="str">
        <f t="shared" ca="1" si="506"/>
        <v>7,25210646980595-1,81655810460253i</v>
      </c>
      <c r="BF341" s="223" t="str">
        <f t="shared" ca="1" si="507"/>
        <v>7,41993335813561+0,915161492647523i</v>
      </c>
      <c r="BG341" s="223" t="str">
        <f t="shared" ca="1" si="508"/>
        <v>6,59338231214223+3,52423626942469i</v>
      </c>
      <c r="BH341" s="223" t="str">
        <f t="shared" ca="1" si="509"/>
        <v>4,88322307625026+5,66101262888324i</v>
      </c>
      <c r="BI341" s="223" t="str">
        <f t="shared" ca="1" si="510"/>
        <v>2,51864161834782+7,03913176429627i</v>
      </c>
      <c r="BJ341" s="223" t="str">
        <f t="shared" ca="1" si="511"/>
        <v>-0,183474090714708+7,4739058633913i</v>
      </c>
      <c r="BK341" s="223" t="str">
        <f t="shared" ca="1" si="512"/>
        <v>-2,86100162917378+6,90706893513186i</v>
      </c>
      <c r="BL341" s="223" t="str">
        <f t="shared" ca="1" si="513"/>
        <v>-5,1551137442328+5,41458529167476i</v>
      </c>
      <c r="BM341" s="223" t="str">
        <f t="shared" ca="1" si="514"/>
        <v>-6,75836637191244+3,19646923648605i</v>
      </c>
      <c r="BN341" s="223" t="str">
        <f t="shared" ca="1" si="515"/>
        <v>-7,45590056952929+0,549980267001655i</v>
      </c>
      <c r="BO341" s="223" t="str">
        <f t="shared" ca="1" si="516"/>
        <v>-7,15423670848477-2,17021397925816i</v>
      </c>
      <c r="BP341" s="223" t="str">
        <f t="shared" ca="1" si="517"/>
        <v>-5,89380209082136-4,59956829615869i</v>
      </c>
      <c r="BQ341" s="223" t="str">
        <f t="shared" ca="1" si="518"/>
        <v>-3,84351310850196-6,41251421687095i</v>
      </c>
      <c r="BR341" s="223" t="str">
        <f t="shared" ca="1" si="519"/>
        <v>-1,27813801409701-7,36609087737306i</v>
      </c>
      <c r="BS341" s="223" t="str">
        <f t="shared" ca="1" si="520"/>
        <v>1,45852598236312-7,33250527143147i</v>
      </c>
      <c r="BT341" s="223" t="str">
        <f t="shared" ca="1" si="521"/>
        <v>3,9997264910129-6,31625835395356i</v>
      </c>
      <c r="BU341" s="223" t="str">
        <f t="shared" ca="1" si="522"/>
        <v>6,00490604448432-4,45354184820511i</v>
      </c>
      <c r="BV341" s="223" t="str">
        <f t="shared" ca="1" si="523"/>
        <v>7,20534170335304-1,99398659341533i</v>
      </c>
      <c r="BW341" s="223" t="str">
        <f t="shared" ca="1" si="524"/>
        <v>7,44015780025947+0,732791582946142i</v>
      </c>
      <c r="BX341" s="223" t="str">
        <f t="shared" ca="1" si="525"/>
        <v>6,6778855963193+3,36136513328584i</v>
      </c>
      <c r="BY341" s="223" t="str">
        <f t="shared" ca="1" si="526"/>
        <v>5,02068054535653+5,5394673442739i</v>
      </c>
      <c r="BZ341" s="223" t="str">
        <f t="shared" ca="1" si="527"/>
        <v>2,69063199181516+6,97520114988946i</v>
      </c>
      <c r="CA341" s="223" t="str">
        <f t="shared" ca="1" si="528"/>
        <v>-7,8766730719647E-13+7,47615754226718i</v>
      </c>
      <c r="CB341" s="223" t="str">
        <f t="shared" ca="1" si="529"/>
        <v>-2,69063199181623+6,97520114988905i</v>
      </c>
      <c r="CC341" s="223" t="str">
        <f t="shared" ca="1" si="530"/>
        <v>-5,02068054535739+5,53946734427313i</v>
      </c>
      <c r="CD341" s="223" t="str">
        <f t="shared" ca="1" si="531"/>
        <v>-6,67788559631981+3,36136513328482i</v>
      </c>
      <c r="CE341" s="223" t="str">
        <f t="shared" ca="1" si="532"/>
        <v>-7,44015780025962+0,732791582944574i</v>
      </c>
      <c r="CF341" s="223" t="str">
        <f t="shared" ca="1" si="533"/>
        <v>-7,20534170335273-1,99398659341644i</v>
      </c>
      <c r="CG341" s="223" t="str">
        <f t="shared" ca="1" si="534"/>
        <v>-6,00490604448363-4,45354184820603i</v>
      </c>
      <c r="CH341" s="223" t="str">
        <f t="shared" ca="1" si="535"/>
        <v>-3,99972649101193-6,31625835395417i</v>
      </c>
      <c r="CI341" s="223" t="str">
        <f t="shared" ca="1" si="536"/>
        <v>-1,45852598236157-7,33250527143177i</v>
      </c>
      <c r="CJ341" s="223" t="str">
        <f t="shared" ca="1" si="537"/>
        <v>1,27813801409856-7,3660908773728i</v>
      </c>
      <c r="CK341" s="223" t="str">
        <f t="shared" ca="1" si="538"/>
        <v>3,84351310850295-6,41251421687036i</v>
      </c>
      <c r="CL341" s="223" t="str">
        <f t="shared" ca="1" si="539"/>
        <v>5,89380209082208-4,59956829615779i</v>
      </c>
      <c r="CM341" s="223" t="str">
        <f t="shared" ca="1" si="540"/>
        <v>7,1542367084851-2,17021397925706i</v>
      </c>
      <c r="CN341" s="223" t="str">
        <f t="shared" ca="1" si="541"/>
        <v>7,45590056952918+0,549980267003225i</v>
      </c>
      <c r="CO341" s="223" t="str">
        <f t="shared" ca="1" si="542"/>
        <v>6,75836637191503+3,19646923648056i</v>
      </c>
      <c r="CP341" s="223" t="str">
        <f t="shared" ca="1" si="543"/>
        <v>5,15511374423751+5,41458529167028i</v>
      </c>
      <c r="CQ341" s="223" t="str">
        <f t="shared" ca="1" si="544"/>
        <v>2,86100162917978+6,90706893512937i</v>
      </c>
      <c r="CR341" s="223" t="str">
        <f t="shared" ca="1" si="545"/>
        <v>0,18347409072078+7,47390586339115i</v>
      </c>
      <c r="CS341" s="223" t="str">
        <f t="shared" ca="1" si="546"/>
        <v>-2,5186416183493+7,03913176429574i</v>
      </c>
      <c r="CT341" s="223" t="str">
        <f t="shared" ca="1" si="547"/>
        <v>-4,88322307625145+5,66101262888221i</v>
      </c>
      <c r="CU341" s="223" t="str">
        <f t="shared" ca="1" si="548"/>
        <v>-6,59338231214278+3,52423626942367i</v>
      </c>
      <c r="CV341" s="223" t="str">
        <f t="shared" ca="1" si="549"/>
        <v>-7,41993335813575+0,915161492646379i</v>
      </c>
      <c r="CW341" s="223" t="str">
        <f t="shared" ca="1" si="550"/>
        <v>-7,25210646980562-1,81655810460386i</v>
      </c>
      <c r="CX341" s="223" t="str">
        <f t="shared" ca="1" si="551"/>
        <v>-6,11239286728693-4,30483275316688i</v>
      </c>
      <c r="CY341" s="223" t="str">
        <f t="shared" ca="1" si="552"/>
        <v>-4,15353058784959-6,21619781318101i</v>
      </c>
      <c r="CZ341" s="223" t="str">
        <f t="shared" ca="1" si="553"/>
        <v>-1,63803538911924-7,29450283849362i</v>
      </c>
      <c r="DA341" s="223" t="str">
        <f t="shared" ca="1" si="554"/>
        <v>1,09698014327944-7,3952394256068i</v>
      </c>
      <c r="DB341" s="223" t="str">
        <f t="shared" ca="1" si="555"/>
        <v>3,68498453740809-6,50490742100622i</v>
      </c>
      <c r="DC341" s="223" t="str">
        <f t="shared" ca="1" si="556"/>
        <v>5,77914793115934-4,74282413616351i</v>
      </c>
      <c r="DD341" s="223" t="str">
        <f t="shared" ca="1" si="557"/>
        <v>7,09882226893592-2,34513410935453i</v>
      </c>
      <c r="DE341" s="223" t="str">
        <f t="shared" ca="1" si="558"/>
        <v>7,46715218309049+0,366837663504504i</v>
      </c>
      <c r="DF341" s="223" t="str">
        <f t="shared" ca="1" si="559"/>
        <v>6,83477616031685+3,02964790613743i</v>
      </c>
      <c r="DG341" s="223" t="str">
        <f t="shared" ca="1" si="560"/>
        <v>5,28644169535554+5,28644169535661i</v>
      </c>
      <c r="DH341" s="223" t="str">
        <f t="shared" ca="1" si="561"/>
        <v>3,02964790613527+6,83477616031781i</v>
      </c>
      <c r="DI341" s="223" t="str">
        <f t="shared" ca="1" si="562"/>
        <v>0,366837663502992+7,46715218309056i</v>
      </c>
      <c r="DJ341" s="223" t="str">
        <f t="shared" ca="1" si="563"/>
        <v>-2,34513410935597+7,09882226893544i</v>
      </c>
      <c r="DK341" s="223" t="str">
        <f t="shared" ca="1" si="564"/>
        <v>-4,74282413616534+5,77914793115785i</v>
      </c>
      <c r="DL341" s="223" t="str">
        <f t="shared" ca="1" si="565"/>
        <v>-6,50490742100697+3,68498453740677i</v>
      </c>
      <c r="DM341" s="223" t="str">
        <f t="shared" ca="1" si="566"/>
        <v>-7,39523942560714+1,0969801432771i</v>
      </c>
      <c r="DN341" s="223" t="str">
        <f t="shared" ca="1" si="567"/>
        <v>-7,2945028384931-1,63803538912155i</v>
      </c>
      <c r="DO341" s="223" t="str">
        <f t="shared" ca="1" si="568"/>
        <v>-6,21619781318017-4,15353058785085i</v>
      </c>
      <c r="DP341" s="223" t="str">
        <f t="shared" ca="1" si="569"/>
        <v>-4,30483275316494-6,1123928672883i</v>
      </c>
      <c r="DQ341" s="223" t="str">
        <f t="shared" ca="1" si="570"/>
        <v>-1,81655810460197-7,25210646980609i</v>
      </c>
      <c r="DR341" s="223" t="str">
        <f t="shared" ca="1" si="571"/>
        <v>0,915161492641138-7,4199333581364i</v>
      </c>
      <c r="DS341" s="223" t="str">
        <f t="shared" ca="1" si="572"/>
        <v>3,52423626942538-6,59338231214186i</v>
      </c>
      <c r="DT341" s="223" t="str">
        <f t="shared" ca="1" si="573"/>
        <v>5,66101262888347-4,88322307624998i</v>
      </c>
      <c r="DU341" s="223" t="str">
        <f t="shared" ca="1" si="574"/>
        <v>7,03913176429396-2,51864161835428i</v>
      </c>
      <c r="DV341" s="223" t="str">
        <f t="shared" ca="1" si="575"/>
        <v>7,4739058633913+0,183474090715071i</v>
      </c>
      <c r="DW341" s="223" t="str">
        <f t="shared" ca="1" si="576"/>
        <v>6,90706893513139+2,8610016291749i</v>
      </c>
      <c r="DX341" s="223" t="str">
        <f t="shared" ca="1" si="577"/>
        <v>5,41458529167421+5,15511374423337i</v>
      </c>
      <c r="DY341" s="223" t="str">
        <f t="shared" ca="1" si="578"/>
        <v>3,19646923648572+6,75836637191258i</v>
      </c>
      <c r="DZ341" s="223" t="str">
        <f t="shared" ca="1" si="579"/>
        <v>0,549980267000869+7,45590056952935i</v>
      </c>
      <c r="EA341" s="223" t="str">
        <f t="shared" ca="1" si="580"/>
        <v>-2,17021397925891+7,15423670848454i</v>
      </c>
      <c r="EB341" s="223" t="str">
        <f t="shared" ca="1" si="581"/>
        <v>-4,59956829615898+5,89380209082114i</v>
      </c>
      <c r="EC341" s="223" t="str">
        <f t="shared" ca="1" si="582"/>
        <v>-6,41251421687136+3,84351310850128i</v>
      </c>
      <c r="ED341" s="223" t="str">
        <f t="shared" ca="1" si="583"/>
        <v>-7,36609087737312+1,27813801409665i</v>
      </c>
      <c r="EE341" s="223" t="str">
        <f t="shared" ca="1" si="584"/>
        <v>-7,33250527143131-1,45852598236389i</v>
      </c>
      <c r="EF341" s="223" t="str">
        <f t="shared" ca="1" si="585"/>
        <v>-6,31625835395313-3,99972649101357i</v>
      </c>
      <c r="EG341" s="223" t="str">
        <f t="shared" ca="1" si="586"/>
        <v>-4,45354184820482-6,00490604448454i</v>
      </c>
      <c r="EH341" s="223" t="str">
        <f t="shared" ca="1" si="587"/>
        <v>-1,99398659341457-7,20534170335325i</v>
      </c>
      <c r="EI341" s="223" t="str">
        <f t="shared" ca="1" si="588"/>
        <v>0,732791582946503-7,44015780025943i</v>
      </c>
      <c r="EJ341" s="223" t="str">
        <f t="shared" ca="1" si="589"/>
        <v>3,36136513328693-6,67788559631875i</v>
      </c>
      <c r="EK341" s="223" t="str">
        <f t="shared" ca="1" si="590"/>
        <v>5,53946734427443-5,02068054535595i</v>
      </c>
      <c r="EL341" s="223" t="str">
        <f t="shared" ca="1" si="591"/>
        <v>6,9752011498896-2,69063199181483i</v>
      </c>
      <c r="EM341" s="223" t="str">
        <f t="shared" ca="1" si="592"/>
        <v>7,47615754226718+1,57533461439293E-12i</v>
      </c>
      <c r="EN341" s="223"/>
      <c r="EO341" s="223"/>
      <c r="EP341" s="223"/>
    </row>
    <row r="342" spans="1:146">
      <c r="A342" s="249">
        <f t="shared" si="461"/>
        <v>4.7265624999999851E-3</v>
      </c>
      <c r="B342" s="248">
        <v>242</v>
      </c>
      <c r="C342" s="247">
        <f t="shared" si="462"/>
        <v>48400</v>
      </c>
      <c r="N342" s="246">
        <f t="shared" ca="1" si="463"/>
        <v>2.5236529291267669</v>
      </c>
      <c r="O342" s="223">
        <f t="shared" ca="1" si="464"/>
        <v>-7.4763470708732331</v>
      </c>
      <c r="P342" s="223" t="str">
        <f t="shared" ca="1" si="465"/>
        <v>-7,03931021382915-2,51870546861585i</v>
      </c>
      <c r="Q342" s="223" t="str">
        <f t="shared" ca="1" si="466"/>
        <v>-5,77929443875287-4,74294437183856i</v>
      </c>
      <c r="R342" s="223" t="str">
        <f t="shared" ca="1" si="467"/>
        <v>-3,84361054567682-6,41267678097974i</v>
      </c>
      <c r="S342" s="223" t="str">
        <f t="shared" ca="1" si="468"/>
        <v>-1,45856295756092-7,33269115829829i</v>
      </c>
      <c r="T342" s="223" t="str">
        <f t="shared" ca="1" si="469"/>
        <v>1,09700795290229-7,39542690285178i</v>
      </c>
      <c r="U342" s="223" t="str">
        <f t="shared" ca="1" si="470"/>
        <v>3,52432561258838-6,59354946145157i</v>
      </c>
      <c r="V342" s="223" t="str">
        <f t="shared" ca="1" si="471"/>
        <v>5,53960777570788-5,02080782498908i</v>
      </c>
      <c r="W342" s="223" t="str">
        <f t="shared" ca="1" si="472"/>
        <v>6,90724403673055-2,86107415863431i</v>
      </c>
      <c r="X342" s="223" t="str">
        <f t="shared" ca="1" si="473"/>
        <v>7,46734148340105-0,366846963232137i</v>
      </c>
      <c r="Y342" s="223" t="str">
        <f t="shared" ca="1" si="474"/>
        <v>7,15441807605188+2,170268996511i</v>
      </c>
      <c r="Z342" s="223" t="str">
        <f t="shared" ca="1" si="475"/>
        <v>6,00505827528847+4,45365475026346i</v>
      </c>
      <c r="AA342" s="223" t="str">
        <f t="shared" ca="1" si="476"/>
        <v>4,15363588430022+6,2163554004584i</v>
      </c>
      <c r="AB342" s="223" t="str">
        <f t="shared" ca="1" si="477"/>
        <v>1,81660415629974+7,25229031847659i</v>
      </c>
      <c r="AC342" s="223" t="str">
        <f t="shared" ca="1" si="478"/>
        <v>-0,73281015999858+7,44034641623343i</v>
      </c>
      <c r="AD342" s="223" t="str">
        <f t="shared" ca="1" si="479"/>
        <v>-3,1965502704047+6,75853770374409i</v>
      </c>
      <c r="AE342" s="223" t="str">
        <f t="shared" ca="1" si="480"/>
        <v>-5,28657571231887+5,28657571231842i</v>
      </c>
      <c r="AF342" s="223" t="str">
        <f t="shared" ca="1" si="481"/>
        <v>-6,75853770374568+3,19655027040135i</v>
      </c>
      <c r="AG342" s="223" t="str">
        <f t="shared" ca="1" si="482"/>
        <v>-7,4403464162332+0,732810160000917i</v>
      </c>
      <c r="AH342" s="223" t="str">
        <f t="shared" ca="1" si="483"/>
        <v>-7,25229031847677-1,816604156299i</v>
      </c>
      <c r="AI342" s="223" t="str">
        <f t="shared" ca="1" si="484"/>
        <v>-6,21635540045799-4,15363588430083i</v>
      </c>
      <c r="AJ342" s="223" t="str">
        <f t="shared" ca="1" si="485"/>
        <v>-4,45365475026167-6,00505827528979i</v>
      </c>
      <c r="AK342" s="223" t="str">
        <f t="shared" ca="1" si="486"/>
        <v>-2,17026899650739-7,15441807605297i</v>
      </c>
      <c r="AL342" s="223" t="str">
        <f t="shared" ca="1" si="487"/>
        <v>0,366846963229951-7,46734148340115i</v>
      </c>
      <c r="AM342" s="223" t="str">
        <f t="shared" ca="1" si="488"/>
        <v>2,86107415863361-6,90724403673084i</v>
      </c>
      <c r="AN342" s="223" t="str">
        <f t="shared" ca="1" si="489"/>
        <v>5,02080782498963-5,53960777570738i</v>
      </c>
      <c r="AO342" s="223" t="str">
        <f t="shared" ca="1" si="490"/>
        <v>6,59354946145262-3,52432561258642i</v>
      </c>
      <c r="AP342" s="223" t="str">
        <f t="shared" ca="1" si="491"/>
        <v>7,39542690285232-1,09700795289865i</v>
      </c>
      <c r="AQ342" s="223" t="str">
        <f t="shared" ca="1" si="492"/>
        <v>7,33269115829874+1,45856295755867i</v>
      </c>
      <c r="AR342" s="223" t="str">
        <f t="shared" ca="1" si="493"/>
        <v>7,33269115829874+1,45856295755867i</v>
      </c>
      <c r="AS342" s="223" t="str">
        <f t="shared" ca="1" si="494"/>
        <v>4,74294437183805+5,77929443875328i</v>
      </c>
      <c r="AT342" s="223" t="str">
        <f t="shared" ca="1" si="495"/>
        <v>2,51870546861386+7,03931021382987i</v>
      </c>
      <c r="AU342" s="223" t="str">
        <f t="shared" ca="1" si="496"/>
        <v>-3,60135207969777E-12+7,47634707087323i</v>
      </c>
      <c r="AV342" s="223" t="str">
        <f t="shared" ca="1" si="497"/>
        <v>-2,51870546861363+7,03931021382994i</v>
      </c>
      <c r="AW342" s="223" t="str">
        <f t="shared" ca="1" si="498"/>
        <v>-4,74294437183787+5,77929443875343i</v>
      </c>
      <c r="AX342" s="223" t="str">
        <f t="shared" ca="1" si="499"/>
        <v>-6,41267678098003+3,84361054567633i</v>
      </c>
      <c r="AY342" s="223" t="str">
        <f t="shared" ca="1" si="500"/>
        <v>-7,33269115829874+1,45856295755869i</v>
      </c>
      <c r="AZ342" s="223" t="str">
        <f t="shared" ca="1" si="501"/>
        <v>-7,39542690285236-1,09700795289842i</v>
      </c>
      <c r="BA342" s="223" t="str">
        <f t="shared" ca="1" si="502"/>
        <v>-6,59354946145263-3,5243256125864i</v>
      </c>
      <c r="BB342" s="223" t="str">
        <f t="shared" ca="1" si="503"/>
        <v>-5,02080782498964-5,53960777570737i</v>
      </c>
      <c r="BC342" s="223" t="str">
        <f t="shared" ca="1" si="504"/>
        <v>-2,86107415863363-6,90724403673083i</v>
      </c>
      <c r="BD342" s="223" t="str">
        <f t="shared" ca="1" si="505"/>
        <v>-0,366846963229974-7,46734148340115i</v>
      </c>
      <c r="BE342" s="223" t="str">
        <f t="shared" ca="1" si="506"/>
        <v>2,17026899650738-7,15441807605298i</v>
      </c>
      <c r="BF342" s="223" t="str">
        <f t="shared" ca="1" si="507"/>
        <v>4,45365475026156-6,00505827528987i</v>
      </c>
      <c r="BG342" s="223" t="str">
        <f t="shared" ca="1" si="508"/>
        <v>6,21635540045792-4,15363588430094i</v>
      </c>
      <c r="BH342" s="223" t="str">
        <f t="shared" ca="1" si="509"/>
        <v>7,25229031847674-1,81660415629912i</v>
      </c>
      <c r="BI342" s="223" t="str">
        <f t="shared" ca="1" si="510"/>
        <v>7,44034641623322+0,732810160000684i</v>
      </c>
      <c r="BJ342" s="223" t="str">
        <f t="shared" ca="1" si="511"/>
        <v>6,75853770374564+3,19655027040142i</v>
      </c>
      <c r="BK342" s="223" t="str">
        <f t="shared" ca="1" si="512"/>
        <v>5,28657571231993+5,28657571231736i</v>
      </c>
      <c r="BL342" s="223" t="str">
        <f t="shared" ca="1" si="513"/>
        <v>3,19655027040472+6,75853770374408i</v>
      </c>
      <c r="BM342" s="223" t="str">
        <f t="shared" ca="1" si="514"/>
        <v>0,732810159997122+7,44034641623357i</v>
      </c>
      <c r="BN342" s="223" t="str">
        <f t="shared" ca="1" si="515"/>
        <v>-1,8166041563026+7,25229031847588i</v>
      </c>
      <c r="BO342" s="223" t="str">
        <f t="shared" ca="1" si="516"/>
        <v>-4,15363588429755+6,21635540046018i</v>
      </c>
      <c r="BP342" s="223" t="str">
        <f t="shared" ca="1" si="517"/>
        <v>-6,00505827528744+4,45365475026484i</v>
      </c>
      <c r="BQ342" s="223" t="str">
        <f t="shared" ca="1" si="518"/>
        <v>-7,1544180760518+2,17026899651127i</v>
      </c>
      <c r="BR342" s="223" t="str">
        <f t="shared" ca="1" si="519"/>
        <v>-7,46734148340099-0,366846963233336i</v>
      </c>
      <c r="BS342" s="223" t="str">
        <f t="shared" ca="1" si="520"/>
        <v>-6,90724403672954-2,86107415863674i</v>
      </c>
      <c r="BT342" s="223" t="str">
        <f t="shared" ca="1" si="521"/>
        <v>-5,53960777570996-5,02080782498679i</v>
      </c>
      <c r="BU342" s="223" t="str">
        <f t="shared" ca="1" si="522"/>
        <v>-3,5243256125898-6,59354946145081i</v>
      </c>
      <c r="BV342" s="223" t="str">
        <f t="shared" ca="1" si="523"/>
        <v>-1,09700795290245-7,39542690285176i</v>
      </c>
      <c r="BW342" s="223" t="str">
        <f t="shared" ca="1" si="524"/>
        <v>1,4585629575622-7,33269115829803i</v>
      </c>
      <c r="BX342" s="223" t="str">
        <f t="shared" ca="1" si="525"/>
        <v>3,84361054567922-6,41267678097831i</v>
      </c>
      <c r="BY342" s="223" t="str">
        <f t="shared" ca="1" si="526"/>
        <v>5,77929443875098-4,74294437184085i</v>
      </c>
      <c r="BZ342" s="223" t="str">
        <f t="shared" ca="1" si="527"/>
        <v>7,03931021382865-2,51870546861727i</v>
      </c>
      <c r="CA342" s="223" t="str">
        <f t="shared" ca="1" si="528"/>
        <v>7,47634707087323-2,19750182776417E-14i</v>
      </c>
      <c r="CB342" s="223" t="str">
        <f t="shared" ca="1" si="529"/>
        <v>7,03931021382865+2,51870546861722i</v>
      </c>
      <c r="CC342" s="223" t="str">
        <f t="shared" ca="1" si="530"/>
        <v>5,779294438751+4,74294437184081i</v>
      </c>
      <c r="CD342" s="223" t="str">
        <f t="shared" ca="1" si="531"/>
        <v>3,84361054567962+6,41267678097807i</v>
      </c>
      <c r="CE342" s="223" t="str">
        <f t="shared" ca="1" si="532"/>
        <v>1,45856295756266+7,33269115829794i</v>
      </c>
      <c r="CF342" s="223" t="str">
        <f t="shared" ca="1" si="533"/>
        <v>-1,09700795290198+7,39542690285183i</v>
      </c>
      <c r="CG342" s="223" t="str">
        <f t="shared" ca="1" si="534"/>
        <v>-3,52432561258939+6,59354946145104i</v>
      </c>
      <c r="CH342" s="223" t="str">
        <f t="shared" ca="1" si="535"/>
        <v>-5,53960777570993+5,02080782498682i</v>
      </c>
      <c r="CI342" s="223" t="str">
        <f t="shared" ca="1" si="536"/>
        <v>-6,90724403672936+2,86107415863718i</v>
      </c>
      <c r="CJ342" s="223" t="str">
        <f t="shared" ca="1" si="537"/>
        <v>-7,46734148340096+0,366846963233805i</v>
      </c>
      <c r="CK342" s="223" t="str">
        <f t="shared" ca="1" si="538"/>
        <v>-7,15441807605193-2,17026899651082i</v>
      </c>
      <c r="CL342" s="223" t="str">
        <f t="shared" ca="1" si="539"/>
        <v>-6,00505827528773-4,45365475026446i</v>
      </c>
      <c r="CM342" s="223" t="str">
        <f t="shared" ca="1" si="540"/>
        <v>-4,15363588429794-6,21635540045992i</v>
      </c>
      <c r="CN342" s="223" t="str">
        <f t="shared" ca="1" si="541"/>
        <v>-1,81660415630264-7,25229031847586i</v>
      </c>
      <c r="CO342" s="223" t="str">
        <f t="shared" ca="1" si="542"/>
        <v>0,732810159997078-7,44034641623358i</v>
      </c>
      <c r="CP342" s="223" t="str">
        <f t="shared" ca="1" si="543"/>
        <v>3,19655027040468-6,7585377037441i</v>
      </c>
      <c r="CQ342" s="223" t="str">
        <f t="shared" ca="1" si="544"/>
        <v>5,2865757123199-5,28657571231739i</v>
      </c>
      <c r="CR342" s="223" t="str">
        <f t="shared" ca="1" si="545"/>
        <v>6,75853770374562-3,19655027040146i</v>
      </c>
      <c r="CS342" s="223" t="str">
        <f t="shared" ca="1" si="546"/>
        <v>7,44034641623317-0,73281016000115i</v>
      </c>
      <c r="CT342" s="223" t="str">
        <f t="shared" ca="1" si="547"/>
        <v>7,25229031847686+1,81660415629867i</v>
      </c>
      <c r="CU342" s="223" t="str">
        <f t="shared" ca="1" si="548"/>
        <v>6,21635540045818+4,15363588430055i</v>
      </c>
      <c r="CV342" s="223" t="str">
        <f t="shared" ca="1" si="549"/>
        <v>4,45365475026195+6,00505827528959i</v>
      </c>
      <c r="CW342" s="223" t="str">
        <f t="shared" ca="1" si="550"/>
        <v>2,17026899650741+7,15441807605297i</v>
      </c>
      <c r="CX342" s="223" t="str">
        <f t="shared" ca="1" si="551"/>
        <v>-0,366846963230142+7,46734148340114i</v>
      </c>
      <c r="CY342" s="223" t="str">
        <f t="shared" ca="1" si="552"/>
        <v>-2,86107415863339+6,90724403673093i</v>
      </c>
      <c r="CZ342" s="223" t="str">
        <f t="shared" ca="1" si="553"/>
        <v>-5,02080782498977+5,53960777570726i</v>
      </c>
      <c r="DA342" s="223" t="str">
        <f t="shared" ca="1" si="554"/>
        <v>-6,59354946145251+3,52432561258662i</v>
      </c>
      <c r="DB342" s="223" t="str">
        <f t="shared" ca="1" si="555"/>
        <v>-7,39542690285235+1,09700795289846i</v>
      </c>
      <c r="DC342" s="223" t="str">
        <f t="shared" ca="1" si="556"/>
        <v>-7,33269115829882-1,45856295755823i</v>
      </c>
      <c r="DD342" s="223" t="str">
        <f t="shared" ca="1" si="557"/>
        <v>-6,41267678098017-3,84361054567611i</v>
      </c>
      <c r="DE342" s="223" t="str">
        <f t="shared" ca="1" si="558"/>
        <v>-4,74294437183839-5,77929443875299i</v>
      </c>
      <c r="DF342" s="223" t="str">
        <f t="shared" ca="1" si="559"/>
        <v>-2,51870546861387-7,03931021382986i</v>
      </c>
      <c r="DG342" s="223" t="str">
        <f t="shared" ca="1" si="560"/>
        <v>-3,64530211625305E-12-7,47634707087323i</v>
      </c>
      <c r="DH342" s="223" t="str">
        <f t="shared" ca="1" si="561"/>
        <v>2,51870546861341-7,03931021383002i</v>
      </c>
      <c r="DI342" s="223" t="str">
        <f t="shared" ca="1" si="562"/>
        <v>4,74294437183801-5,77929443875331i</v>
      </c>
      <c r="DJ342" s="223" t="str">
        <f t="shared" ca="1" si="563"/>
        <v>6,41267678097991-3,84361054567654i</v>
      </c>
      <c r="DK342" s="223" t="str">
        <f t="shared" ca="1" si="564"/>
        <v>7,33269115829873-1,45856295755871i</v>
      </c>
      <c r="DL342" s="223" t="str">
        <f t="shared" ca="1" si="565"/>
        <v>7,3954269028513+1,09700795290554i</v>
      </c>
      <c r="DM342" s="223" t="str">
        <f t="shared" ca="1" si="566"/>
        <v>6,59354946145274+3,52432561258619i</v>
      </c>
      <c r="DN342" s="223" t="str">
        <f t="shared" ca="1" si="567"/>
        <v>5,0208078249895+5,5396077757075i</v>
      </c>
      <c r="DO342" s="223" t="str">
        <f t="shared" ca="1" si="568"/>
        <v>2,86107415863385+6,90724403673074i</v>
      </c>
      <c r="DP342" s="223" t="str">
        <f t="shared" ca="1" si="569"/>
        <v>0,366846963229783+7,46734148340116i</v>
      </c>
      <c r="DQ342" s="223" t="str">
        <f t="shared" ca="1" si="570"/>
        <v>-2,17026899651427+7,15441807605089i</v>
      </c>
      <c r="DR342" s="223" t="str">
        <f t="shared" ca="1" si="571"/>
        <v>-4,45365475026155+6,00505827528988i</v>
      </c>
      <c r="DS342" s="223" t="str">
        <f t="shared" ca="1" si="572"/>
        <v>-6,21635540045767+4,15363588430131i</v>
      </c>
      <c r="DT342" s="223" t="str">
        <f t="shared" ca="1" si="573"/>
        <v>-7,25229031847674+1,81660415629914i</v>
      </c>
      <c r="DU342" s="223" t="str">
        <f t="shared" ca="1" si="574"/>
        <v>-7,44034641623326-0,732810160000239i</v>
      </c>
      <c r="DV342" s="223" t="str">
        <f t="shared" ca="1" si="575"/>
        <v>-6,75853770374583-3,19655027040102i</v>
      </c>
      <c r="DW342" s="223" t="str">
        <f t="shared" ca="1" si="576"/>
        <v>-5,28657571231995-5,28657571231734i</v>
      </c>
      <c r="DX342" s="223" t="str">
        <f t="shared" ca="1" si="577"/>
        <v>-3,19655027040512-6,75853770374389i</v>
      </c>
      <c r="DY342" s="223" t="str">
        <f t="shared" ca="1" si="578"/>
        <v>-0,732810159997144-7,44034641623357i</v>
      </c>
      <c r="DZ342" s="223" t="str">
        <f t="shared" ca="1" si="579"/>
        <v>1,81660415630216-7,25229031847598i</v>
      </c>
      <c r="EA342" s="223" t="str">
        <f t="shared" ca="1" si="580"/>
        <v>4,15363588429754-6,21635540046019i</v>
      </c>
      <c r="EB342" s="223" t="str">
        <f t="shared" ca="1" si="581"/>
        <v>6,00505827528768-4,45365475026451i</v>
      </c>
      <c r="EC342" s="223" t="str">
        <f t="shared" ca="1" si="582"/>
        <v>7,15441807605179-2,17026899651129i</v>
      </c>
      <c r="ED342" s="223" t="str">
        <f t="shared" ca="1" si="583"/>
        <v>7,46734148340096+0,366846963233739i</v>
      </c>
      <c r="EE342" s="223" t="str">
        <f t="shared" ca="1" si="584"/>
        <v>6,90724403672955+2,86107415863672i</v>
      </c>
      <c r="EF342" s="223" t="str">
        <f t="shared" ca="1" si="585"/>
        <v>5,53960777570997+5,02080782498677i</v>
      </c>
      <c r="EG342" s="223" t="str">
        <f t="shared" ca="1" si="586"/>
        <v>3,52432561259019+6,5935494614506i</v>
      </c>
      <c r="EH342" s="223" t="str">
        <f t="shared" ca="1" si="587"/>
        <v>1,09700795290247+7,39542690285175i</v>
      </c>
      <c r="EI342" s="223" t="str">
        <f t="shared" ca="1" si="588"/>
        <v>-1,45856295756176+7,33269115829812i</v>
      </c>
      <c r="EJ342" s="223" t="str">
        <f t="shared" ca="1" si="589"/>
        <v>-3,8436105456792+6,41267678097831i</v>
      </c>
      <c r="EK342" s="223" t="str">
        <f t="shared" ca="1" si="590"/>
        <v>-5,77929443875097+4,74294437184087i</v>
      </c>
      <c r="EL342" s="223" t="str">
        <f t="shared" ca="1" si="591"/>
        <v>-7,03931021382849+2,51870546861768i</v>
      </c>
      <c r="EM342" s="223" t="str">
        <f t="shared" ca="1" si="592"/>
        <v>-7,47634707087323+4,39500365552835E-14i</v>
      </c>
      <c r="EN342" s="223"/>
      <c r="EO342" s="223"/>
      <c r="EP342" s="223"/>
    </row>
    <row r="343" spans="1:146">
      <c r="A343" s="249">
        <f t="shared" si="461"/>
        <v>4.7460937499999847E-3</v>
      </c>
      <c r="B343" s="248">
        <v>243</v>
      </c>
      <c r="C343" s="247">
        <f t="shared" si="462"/>
        <v>48600</v>
      </c>
      <c r="N343" s="246">
        <f t="shared" ca="1" si="463"/>
        <v>2.5234780770459713</v>
      </c>
      <c r="O343" s="223">
        <f t="shared" ca="1" si="464"/>
        <v>-7.4765219229540287</v>
      </c>
      <c r="P343" s="223" t="str">
        <f t="shared" ca="1" si="465"/>
        <v>-7,09916825866649-2,34524840892271i</v>
      </c>
      <c r="Q343" s="223" t="str">
        <f t="shared" ca="1" si="466"/>
        <v>-6,00519871779662-4,45375890952643i</v>
      </c>
      <c r="R343" s="223" t="str">
        <f t="shared" ca="1" si="467"/>
        <v>-4,30504256655191-6,11269077940217i</v>
      </c>
      <c r="S343" s="223" t="str">
        <f t="shared" ca="1" si="468"/>
        <v>-2,17031975339067-7,15458539906083i</v>
      </c>
      <c r="T343" s="223" t="str">
        <f t="shared" ca="1" si="469"/>
        <v>0,183483033067527-7,47427013433342i</v>
      </c>
      <c r="U343" s="223" t="str">
        <f t="shared" ca="1" si="470"/>
        <v>2,51876437450798-7,03947484476801i</v>
      </c>
      <c r="V343" s="223" t="str">
        <f t="shared" ca="1" si="471"/>
        <v>4,59979247466999-5,89408934903277i</v>
      </c>
      <c r="W343" s="223" t="str">
        <f t="shared" ca="1" si="472"/>
        <v>6,21650078465-4,15373302691182i</v>
      </c>
      <c r="X343" s="223" t="str">
        <f t="shared" ca="1" si="473"/>
        <v>7,2056928847379-1,99408377839292i</v>
      </c>
      <c r="Y343" s="223" t="str">
        <f t="shared" ca="1" si="474"/>
        <v>7,46751612486483+0,366855542817551i</v>
      </c>
      <c r="Z343" s="223" t="str">
        <f t="shared" ca="1" si="475"/>
        <v>6,97554111444614+2,69076313061625i</v>
      </c>
      <c r="AA343" s="223" t="str">
        <f t="shared" ca="1" si="476"/>
        <v>5,77942960123923+4,74305529682418i</v>
      </c>
      <c r="AB343" s="223" t="str">
        <f t="shared" ca="1" si="477"/>
        <v>3,99992143381443+6,31656620227511i</v>
      </c>
      <c r="AC343" s="223" t="str">
        <f t="shared" ca="1" si="478"/>
        <v>1,81664664188993+7,25245993045961i</v>
      </c>
      <c r="AD343" s="223" t="str">
        <f t="shared" ca="1" si="479"/>
        <v>-0,550007072505477+7,45626396291106i</v>
      </c>
      <c r="AE343" s="223" t="str">
        <f t="shared" ca="1" si="480"/>
        <v>-2,8611410716287+6,90740557898923i</v>
      </c>
      <c r="AF343" s="223" t="str">
        <f t="shared" ca="1" si="481"/>
        <v>-4,88346107982404+5,66128854115881i</v>
      </c>
      <c r="AG343" s="223" t="str">
        <f t="shared" ca="1" si="482"/>
        <v>-6,41282675661081+3,84370043761329i</v>
      </c>
      <c r="AH343" s="223" t="str">
        <f t="shared" ca="1" si="483"/>
        <v>-7,29485836550615+1,63811522537856i</v>
      </c>
      <c r="AI343" s="223" t="str">
        <f t="shared" ca="1" si="484"/>
        <v>-7,44052042635336-0,732827298502663i</v>
      </c>
      <c r="AJ343" s="223" t="str">
        <f t="shared" ca="1" si="485"/>
        <v>-6,83510928069639-3,02979556824388i</v>
      </c>
      <c r="AK343" s="223" t="str">
        <f t="shared" ca="1" si="486"/>
        <v>-5,53973733255272-5,02092524847104i</v>
      </c>
      <c r="AL343" s="223" t="str">
        <f t="shared" ca="1" si="487"/>
        <v>-3,68516413999315-6,50522446389983i</v>
      </c>
      <c r="AM343" s="223" t="str">
        <f t="shared" ca="1" si="488"/>
        <v>-1,45859706951005-7,3328626506453i</v>
      </c>
      <c r="AN343" s="223" t="str">
        <f t="shared" ca="1" si="489"/>
        <v>0,915206096733071-7,42029499851015i</v>
      </c>
      <c r="AO343" s="223" t="str">
        <f t="shared" ca="1" si="490"/>
        <v>3,19662502930013-6,7586957681541i</v>
      </c>
      <c r="AP343" s="223" t="str">
        <f t="shared" ca="1" si="491"/>
        <v>5,15536499949279-5,41484919332173i</v>
      </c>
      <c r="AQ343" s="223" t="str">
        <f t="shared" ca="1" si="492"/>
        <v>6,59370366722134-3,52440803728569i</v>
      </c>
      <c r="AR343" s="223" t="str">
        <f t="shared" ca="1" si="493"/>
        <v>6,59370366722134-3,52440803728569i</v>
      </c>
      <c r="AS343" s="223" t="str">
        <f t="shared" ca="1" si="494"/>
        <v>7,39559986242262+1,09703360903246i</v>
      </c>
      <c r="AT343" s="223" t="str">
        <f t="shared" ca="1" si="495"/>
        <v>6,67821107000503+3,36152896296826i</v>
      </c>
      <c r="AU343" s="223" t="str">
        <f t="shared" ca="1" si="496"/>
        <v>5,28669935141097+5,28669935141038i</v>
      </c>
      <c r="AV343" s="223" t="str">
        <f t="shared" ca="1" si="497"/>
        <v>3,361528962969+6,67821107000466i</v>
      </c>
      <c r="AW343" s="223" t="str">
        <f t="shared" ca="1" si="498"/>
        <v>1,09703360903329+7,3955998624225i</v>
      </c>
      <c r="AX343" s="223" t="str">
        <f t="shared" ca="1" si="499"/>
        <v>-1,27820030930651+7,3664498935173i</v>
      </c>
      <c r="AY343" s="223" t="str">
        <f t="shared" ca="1" si="500"/>
        <v>-3,52440803729134+6,59370366721833i</v>
      </c>
      <c r="AZ343" s="223" t="str">
        <f t="shared" ca="1" si="501"/>
        <v>-5,41484919332115+5,15536499949338i</v>
      </c>
      <c r="BA343" s="223" t="str">
        <f t="shared" ca="1" si="502"/>
        <v>-6,75869576815374+3,19662502930088i</v>
      </c>
      <c r="BB343" s="223" t="str">
        <f t="shared" ca="1" si="503"/>
        <v>-7,42029499851006+0,915206096733893i</v>
      </c>
      <c r="BC343" s="223" t="str">
        <f t="shared" ca="1" si="504"/>
        <v>-7,33286265064547-1,45859706950923i</v>
      </c>
      <c r="BD343" s="223" t="str">
        <f t="shared" ca="1" si="505"/>
        <v>-6,50522446390034-3,68516413999224i</v>
      </c>
      <c r="BE343" s="223" t="str">
        <f t="shared" ca="1" si="506"/>
        <v>-5,02092524847165-5,53973733255216i</v>
      </c>
      <c r="BF343" s="223" t="str">
        <f t="shared" ca="1" si="507"/>
        <v>-3,02979556824483-6,83510928069597i</v>
      </c>
      <c r="BG343" s="223" t="str">
        <f t="shared" ca="1" si="508"/>
        <v>-0,732827298495984-7,44052042635402i</v>
      </c>
      <c r="BH343" s="223" t="str">
        <f t="shared" ca="1" si="509"/>
        <v>1,63811522537754-7,29485836550639i</v>
      </c>
      <c r="BI343" s="223" t="str">
        <f t="shared" ca="1" si="510"/>
        <v>3,84370043761258-6,41282675661125i</v>
      </c>
      <c r="BJ343" s="223" t="str">
        <f t="shared" ca="1" si="511"/>
        <v>5,66128854115833-4,8834610798246i</v>
      </c>
      <c r="BK343" s="223" t="str">
        <f t="shared" ca="1" si="512"/>
        <v>6,90740557898892-2,86114107162947i</v>
      </c>
      <c r="BL343" s="223" t="str">
        <f t="shared" ca="1" si="513"/>
        <v>7,45626396291121-0,550007072503445i</v>
      </c>
      <c r="BM343" s="223" t="str">
        <f t="shared" ca="1" si="514"/>
        <v>7,2524599304602+1,81664664188758i</v>
      </c>
      <c r="BN343" s="223" t="str">
        <f t="shared" ca="1" si="515"/>
        <v>6,31656620227526+3,99992143381417i</v>
      </c>
      <c r="BO343" s="223" t="str">
        <f t="shared" ca="1" si="516"/>
        <v>4,74305529682187+5,77942960124113i</v>
      </c>
      <c r="BP343" s="223" t="str">
        <f t="shared" ca="1" si="517"/>
        <v>2,69076313061791+6,97554111444549i</v>
      </c>
      <c r="BQ343" s="223" t="str">
        <f t="shared" ca="1" si="518"/>
        <v>0,3668555428161+7,4675161248649i</v>
      </c>
      <c r="BR343" s="223" t="str">
        <f t="shared" ca="1" si="519"/>
        <v>-1,99408377838894+7,205692884739i</v>
      </c>
      <c r="BS343" s="223" t="str">
        <f t="shared" ca="1" si="520"/>
        <v>-4,15373302691113+6,21650078465047i</v>
      </c>
      <c r="BT343" s="223" t="str">
        <f t="shared" ca="1" si="521"/>
        <v>-5,89408934903399+4,59979247466842i</v>
      </c>
      <c r="BU343" s="223" t="str">
        <f t="shared" ca="1" si="522"/>
        <v>-7,03947484476722+2,51876437451021i</v>
      </c>
      <c r="BV343" s="223" t="str">
        <f t="shared" ca="1" si="523"/>
        <v>-7,47427013433341+0,183483033067802i</v>
      </c>
      <c r="BW343" s="223" t="str">
        <f t="shared" ca="1" si="524"/>
        <v>-7,15458539905997-2,17031975339354i</v>
      </c>
      <c r="BX343" s="223" t="str">
        <f t="shared" ca="1" si="525"/>
        <v>-6,11269077940322-4,30504256655043i</v>
      </c>
      <c r="BY343" s="223" t="str">
        <f t="shared" ca="1" si="526"/>
        <v>-4,45375890952525-6,00519871779749i</v>
      </c>
      <c r="BZ343" s="223" t="str">
        <f t="shared" ca="1" si="527"/>
        <v>-2,34524840892639-7,09916825866527i</v>
      </c>
      <c r="CA343" s="223" t="str">
        <f t="shared" ca="1" si="528"/>
        <v>-8,31656761770066E-13-7,47652192295403i</v>
      </c>
      <c r="CB343" s="223" t="str">
        <f t="shared" ca="1" si="529"/>
        <v>2,34524840892441-7,09916825866592i</v>
      </c>
      <c r="CC343" s="223" t="str">
        <f t="shared" ca="1" si="530"/>
        <v>4,45375890952392-6,00519871779848i</v>
      </c>
      <c r="CD343" s="223" t="str">
        <f t="shared" ca="1" si="531"/>
        <v>6,11269077940202-4,30504256655213i</v>
      </c>
      <c r="CE343" s="223" t="str">
        <f t="shared" ca="1" si="532"/>
        <v>7,1545853990617-2,17031975338781i</v>
      </c>
      <c r="CF343" s="223" t="str">
        <f t="shared" ca="1" si="533"/>
        <v>7,47427013433347+0,183483033065714i</v>
      </c>
      <c r="CG343" s="223" t="str">
        <f t="shared" ca="1" si="534"/>
        <v>7,03947484476778+2,51876437450864i</v>
      </c>
      <c r="CH343" s="223" t="str">
        <f t="shared" ca="1" si="535"/>
        <v>5,89408934903528+4,59979247466678i</v>
      </c>
      <c r="CI343" s="223" t="str">
        <f t="shared" ca="1" si="536"/>
        <v>4,15373302691251+6,21650078464955i</v>
      </c>
      <c r="CJ343" s="223" t="str">
        <f t="shared" ca="1" si="537"/>
        <v>1,99408377839095+7,20569288473845i</v>
      </c>
      <c r="CK343" s="223" t="str">
        <f t="shared" ca="1" si="538"/>
        <v>-0,366855542814439+7,46751612486498i</v>
      </c>
      <c r="CL343" s="223" t="str">
        <f t="shared" ca="1" si="539"/>
        <v>-2,69076313061596+6,97554111444625i</v>
      </c>
      <c r="CM343" s="223" t="str">
        <f t="shared" ca="1" si="540"/>
        <v>-4,74305529682649+5,77942960123733i</v>
      </c>
      <c r="CN343" s="223" t="str">
        <f t="shared" ca="1" si="541"/>
        <v>-6,31656620227415+3,99992143381594i</v>
      </c>
      <c r="CO343" s="223" t="str">
        <f t="shared" ca="1" si="542"/>
        <v>-7,25245993045979+1,81664664188919i</v>
      </c>
      <c r="CP343" s="223" t="str">
        <f t="shared" ca="1" si="543"/>
        <v>-7,4562639629108-0,550007072508992i</v>
      </c>
      <c r="CQ343" s="223" t="str">
        <f t="shared" ca="1" si="544"/>
        <v>-6,90740557898955-2,86114107162793i</v>
      </c>
      <c r="CR343" s="223" t="str">
        <f t="shared" ca="1" si="545"/>
        <v>-5,66128854115941-4,88346107982333i</v>
      </c>
      <c r="CS343" s="223" t="str">
        <f t="shared" ca="1" si="546"/>
        <v>-3,843700437614-6,41282675661039i</v>
      </c>
      <c r="CT343" s="223" t="str">
        <f t="shared" ca="1" si="547"/>
        <v>-1,63811522537958-7,29485836550593i</v>
      </c>
      <c r="CU343" s="223" t="str">
        <f t="shared" ca="1" si="548"/>
        <v>0,732827298501941-7,44052042635342i</v>
      </c>
      <c r="CV343" s="223" t="str">
        <f t="shared" ca="1" si="549"/>
        <v>3,02979556824293-6,83510928069682i</v>
      </c>
      <c r="CW343" s="223" t="str">
        <f t="shared" ca="1" si="550"/>
        <v>5,0209252484701-5,53973733255356i</v>
      </c>
      <c r="CX343" s="223" t="str">
        <f t="shared" ca="1" si="551"/>
        <v>6,50522446390308-3,6851641399874i</v>
      </c>
      <c r="CY343" s="223" t="str">
        <f t="shared" ca="1" si="552"/>
        <v>7,33286265064515-1,45859706951086i</v>
      </c>
      <c r="CZ343" s="223" t="str">
        <f t="shared" ca="1" si="553"/>
        <v>7,42029499851023+0,915206096732457i</v>
      </c>
      <c r="DA343" s="223" t="str">
        <f t="shared" ca="1" si="554"/>
        <v>6,75869576815464+3,19662502929899i</v>
      </c>
      <c r="DB343" s="223" t="str">
        <f t="shared" ca="1" si="555"/>
        <v>5,41484919332245+5,15536499949202i</v>
      </c>
      <c r="DC343" s="223" t="str">
        <f t="shared" ca="1" si="556"/>
        <v>3,52440803728625+6,59370366722105i</v>
      </c>
      <c r="DD343" s="223" t="str">
        <f t="shared" ca="1" si="557"/>
        <v>1,27820030930795+7,36644989351705i</v>
      </c>
      <c r="DE343" s="223" t="str">
        <f t="shared" ca="1" si="558"/>
        <v>-1,09703360903122+7,3955998624228i</v>
      </c>
      <c r="DF343" s="223" t="str">
        <f t="shared" ca="1" si="559"/>
        <v>-3,36152896297416+6,67821107000207i</v>
      </c>
      <c r="DG343" s="223" t="str">
        <f t="shared" ca="1" si="560"/>
        <v>-5,2866993514098+5,28669935141156i</v>
      </c>
      <c r="DH343" s="223" t="str">
        <f t="shared" ca="1" si="561"/>
        <v>-6,67821107000438+3,36152896296955i</v>
      </c>
      <c r="DI343" s="223" t="str">
        <f t="shared" ca="1" si="562"/>
        <v>-7,39559986242343+1,09703360902696i</v>
      </c>
      <c r="DJ343" s="223" t="str">
        <f t="shared" ca="1" si="563"/>
        <v>-7,36644989351747-1,27820030930549i</v>
      </c>
      <c r="DK343" s="223" t="str">
        <f t="shared" ca="1" si="564"/>
        <v>-6,59370366721862-3,52440803729079i</v>
      </c>
      <c r="DL343" s="223" t="str">
        <f t="shared" ca="1" si="565"/>
        <v>-5,15536499949383-5,41484919332073i</v>
      </c>
      <c r="DM343" s="223" t="str">
        <f t="shared" ca="1" si="566"/>
        <v>-3,19662502930201-6,75869576815321i</v>
      </c>
      <c r="DN343" s="223" t="str">
        <f t="shared" ca="1" si="567"/>
        <v>-0,915206096727336-7,42029499851086i</v>
      </c>
      <c r="DO343" s="223" t="str">
        <f t="shared" ca="1" si="568"/>
        <v>1,45859706950842-7,33286265064563i</v>
      </c>
      <c r="DP343" s="223" t="str">
        <f t="shared" ca="1" si="569"/>
        <v>3,68516413999188-6,50522446390054i</v>
      </c>
      <c r="DQ343" s="223" t="str">
        <f t="shared" ca="1" si="570"/>
        <v>5,53973733255131-5,02092524847258i</v>
      </c>
      <c r="DR343" s="223" t="str">
        <f t="shared" ca="1" si="571"/>
        <v>6,83510928069563-3,0297955682456i</v>
      </c>
      <c r="DS343" s="223" t="str">
        <f t="shared" ca="1" si="572"/>
        <v>7,44052042635393-0,732827298496812i</v>
      </c>
      <c r="DT343" s="223" t="str">
        <f t="shared" ca="1" si="573"/>
        <v>7,29485836550648+1,63811522537715i</v>
      </c>
      <c r="DU343" s="223" t="str">
        <f t="shared" ca="1" si="574"/>
        <v>6,41282675661189+3,8437004376115i</v>
      </c>
      <c r="DV343" s="223" t="str">
        <f t="shared" ca="1" si="575"/>
        <v>4,88346107981975+5,66128854116251i</v>
      </c>
      <c r="DW343" s="223" t="str">
        <f t="shared" ca="1" si="576"/>
        <v>2,86114107163024+6,9074055789886i</v>
      </c>
      <c r="DX343" s="223" t="str">
        <f t="shared" ca="1" si="577"/>
        <v>0,550007072503851+7,45626396291118i</v>
      </c>
      <c r="DY343" s="223" t="str">
        <f t="shared" ca="1" si="578"/>
        <v>-1,81664664189378+7,25245993045865i</v>
      </c>
      <c r="DZ343" s="223" t="str">
        <f t="shared" ca="1" si="579"/>
        <v>-3,99992143381347+6,31656620227571i</v>
      </c>
      <c r="EA343" s="223" t="str">
        <f t="shared" ca="1" si="580"/>
        <v>-5,77942960124061+4,74305529682251i</v>
      </c>
      <c r="EB343" s="223" t="str">
        <f t="shared" ca="1" si="581"/>
        <v>-6,97554111444535+2,69076313061829i</v>
      </c>
      <c r="EC343" s="223" t="str">
        <f t="shared" ca="1" si="582"/>
        <v>-7,46751612486484+0,366855542817355i</v>
      </c>
      <c r="ED343" s="223" t="str">
        <f t="shared" ca="1" si="583"/>
        <v>-7,20569288473718-1,99408377839551i</v>
      </c>
      <c r="EE343" s="223" t="str">
        <f t="shared" ca="1" si="584"/>
        <v>-6,21650078465093-4,15373302691044i</v>
      </c>
      <c r="EF343" s="223" t="str">
        <f t="shared" ca="1" si="585"/>
        <v>-4,59979247466875-5,89408934903374i</v>
      </c>
      <c r="EG343" s="223" t="str">
        <f t="shared" ca="1" si="586"/>
        <v>-2,51876437450419-7,03947484476937i</v>
      </c>
      <c r="EH343" s="223" t="str">
        <f t="shared" ca="1" si="587"/>
        <v>-0,183483033068633-7,47427013433339i</v>
      </c>
      <c r="EI343" s="223" t="str">
        <f t="shared" ca="1" si="588"/>
        <v>2,17031975339274-7,15458539906021i</v>
      </c>
      <c r="EJ343" s="223" t="str">
        <f t="shared" ca="1" si="589"/>
        <v>4,30504256655009-6,11269077940345i</v>
      </c>
      <c r="EK343" s="223" t="str">
        <f t="shared" ca="1" si="590"/>
        <v>6,00519871779674-4,45375890952626i</v>
      </c>
      <c r="EL343" s="223" t="str">
        <f t="shared" ca="1" si="591"/>
        <v>7,09916825866741-2,34524840891992i</v>
      </c>
      <c r="EM343" s="223" t="str">
        <f t="shared" ca="1" si="592"/>
        <v>7,47652192295403-1,66331352354013E-12i</v>
      </c>
      <c r="EN343" s="223"/>
      <c r="EO343" s="223"/>
      <c r="EP343" s="223"/>
    </row>
    <row r="344" spans="1:146">
      <c r="A344" s="249">
        <f t="shared" si="461"/>
        <v>4.7656249999999843E-3</v>
      </c>
      <c r="B344" s="248">
        <v>244</v>
      </c>
      <c r="C344" s="247">
        <f t="shared" si="462"/>
        <v>48800</v>
      </c>
      <c r="N344" s="246">
        <f t="shared" ca="1" si="463"/>
        <v>2.5233173261289581</v>
      </c>
      <c r="O344" s="223">
        <f t="shared" ca="1" si="464"/>
        <v>-7.4766826738710419</v>
      </c>
      <c r="P344" s="223" t="str">
        <f t="shared" ca="1" si="465"/>
        <v>-7,15473922809734-2,17036641691871i</v>
      </c>
      <c r="Q344" s="223" t="str">
        <f t="shared" ca="1" si="466"/>
        <v>-6,21663444415277-4,15382233533607i</v>
      </c>
      <c r="R344" s="223" t="str">
        <f t="shared" ca="1" si="467"/>
        <v>-4,74315727612631-5,77955386337852i</v>
      </c>
      <c r="S344" s="223" t="str">
        <f t="shared" ca="1" si="468"/>
        <v>-2,86120258834176-6,90755409347114i</v>
      </c>
      <c r="T344" s="223" t="str">
        <f t="shared" ca="1" si="469"/>
        <v>-0,732843054844282-7,44068040321112i</v>
      </c>
      <c r="U344" s="223" t="str">
        <f t="shared" ca="1" si="470"/>
        <v>1,45862843045761-7,33302031277864i</v>
      </c>
      <c r="V344" s="223" t="str">
        <f t="shared" ca="1" si="471"/>
        <v>3,52448381474632-6,59384543687177i</v>
      </c>
      <c r="W344" s="223" t="str">
        <f t="shared" ca="1" si="472"/>
        <v>5,28681301947441-5,28681301947395i</v>
      </c>
      <c r="X344" s="223" t="str">
        <f t="shared" ca="1" si="473"/>
        <v>6,59384543687175-3,52448381474635i</v>
      </c>
      <c r="Y344" s="223" t="str">
        <f t="shared" ca="1" si="474"/>
        <v>7,33302031277863-1,45862843045765i</v>
      </c>
      <c r="Z344" s="223" t="str">
        <f t="shared" ca="1" si="475"/>
        <v>7,44068040321112+0,73284305484427i</v>
      </c>
      <c r="AA344" s="223" t="str">
        <f t="shared" ca="1" si="476"/>
        <v>6,90755409347116+2,8612025883417i</v>
      </c>
      <c r="AB344" s="223" t="str">
        <f t="shared" ca="1" si="477"/>
        <v>5,77955386337858+4,74315727612623i</v>
      </c>
      <c r="AC344" s="223" t="str">
        <f t="shared" ca="1" si="478"/>
        <v>4,15382233533609+6,21663444415276i</v>
      </c>
      <c r="AD344" s="223" t="str">
        <f t="shared" ca="1" si="479"/>
        <v>2,17036641691834+7,15473922809745i</v>
      </c>
      <c r="AE344" s="223" t="str">
        <f t="shared" ca="1" si="480"/>
        <v>9,15931666453136E-14+7,47668267387104i</v>
      </c>
      <c r="AF344" s="223" t="str">
        <f t="shared" ca="1" si="481"/>
        <v>-2,1703664169204+7,15473922809682i</v>
      </c>
      <c r="AG344" s="223" t="str">
        <f t="shared" ca="1" si="482"/>
        <v>-4,15382233533479+6,21663444415362i</v>
      </c>
      <c r="AH344" s="223" t="str">
        <f t="shared" ca="1" si="483"/>
        <v>-5,77955386337994+4,74315727612457i</v>
      </c>
      <c r="AI344" s="223" t="str">
        <f t="shared" ca="1" si="484"/>
        <v>-6,90755409347084+2,86120258834246i</v>
      </c>
      <c r="AJ344" s="223" t="str">
        <f t="shared" ca="1" si="485"/>
        <v>-7,4406804032114+0,732843054841386i</v>
      </c>
      <c r="AK344" s="223" t="str">
        <f t="shared" ca="1" si="486"/>
        <v>-7,33302031277864-1,45862843045763i</v>
      </c>
      <c r="AL344" s="223" t="str">
        <f t="shared" ca="1" si="487"/>
        <v>-6,59384543687003-3,52448381474956i</v>
      </c>
      <c r="AM344" s="223" t="str">
        <f t="shared" ca="1" si="488"/>
        <v>-5,28681301947398-5,28681301947439i</v>
      </c>
      <c r="AN344" s="223" t="str">
        <f t="shared" ca="1" si="489"/>
        <v>-3,52448381474906-6,59384543687031i</v>
      </c>
      <c r="AO344" s="223" t="str">
        <f t="shared" ca="1" si="490"/>
        <v>-1,45862843045706-7,33302031277875i</v>
      </c>
      <c r="AP344" s="223" t="str">
        <f t="shared" ca="1" si="491"/>
        <v>0,732843054842065-7,44068040321134i</v>
      </c>
      <c r="AQ344" s="223" t="str">
        <f t="shared" ca="1" si="492"/>
        <v>2,86120258834309-6,90755409347058i</v>
      </c>
      <c r="AR344" s="223" t="str">
        <f t="shared" ca="1" si="493"/>
        <v>2,86120258834309-6,90755409347058i</v>
      </c>
      <c r="AS344" s="223" t="str">
        <f t="shared" ca="1" si="494"/>
        <v>6,21663444415394-4,15382233533431i</v>
      </c>
      <c r="AT344" s="223" t="str">
        <f t="shared" ca="1" si="495"/>
        <v>7,15473922809699-2,17036641691985i</v>
      </c>
      <c r="AU344" s="223" t="str">
        <f t="shared" ca="1" si="496"/>
        <v>7,47668267387104+2,79181510115076E-12i</v>
      </c>
      <c r="AV344" s="223" t="str">
        <f t="shared" ca="1" si="497"/>
        <v>7,15473922809746+2,17036641691828i</v>
      </c>
      <c r="AW344" s="223" t="str">
        <f t="shared" ca="1" si="498"/>
        <v>6,21663444415072+4,15382233533913i</v>
      </c>
      <c r="AX344" s="223" t="str">
        <f t="shared" ca="1" si="499"/>
        <v>4,74315727612636+5,77955386337846i</v>
      </c>
      <c r="AY344" s="223" t="str">
        <f t="shared" ca="1" si="500"/>
        <v>2,8612025883446+6,90755409346996i</v>
      </c>
      <c r="AZ344" s="223" t="str">
        <f t="shared" ca="1" si="501"/>
        <v>0,732843054843698+7,44068040321117i</v>
      </c>
      <c r="BA344" s="223" t="str">
        <f t="shared" ca="1" si="502"/>
        <v>-1,45862843045524+7,33302031277911i</v>
      </c>
      <c r="BB344" s="223" t="str">
        <f t="shared" ca="1" si="503"/>
        <v>-3,52448381474761+6,59384543687108i</v>
      </c>
      <c r="BC344" s="223" t="str">
        <f t="shared" ca="1" si="504"/>
        <v>-5,28681301947282+5,28681301947555i</v>
      </c>
      <c r="BD344" s="223" t="str">
        <f t="shared" ca="1" si="505"/>
        <v>-6,59384543687277+3,52448381474445i</v>
      </c>
      <c r="BE344" s="223" t="str">
        <f t="shared" ca="1" si="506"/>
        <v>-7,33302031277832+1,45862843045924i</v>
      </c>
      <c r="BF344" s="223" t="str">
        <f t="shared" ca="1" si="507"/>
        <v>-7,44068040321082-0,73284305484726i</v>
      </c>
      <c r="BG344" s="223" t="str">
        <f t="shared" ca="1" si="508"/>
        <v>-6,90755409347143-2,86120258834104i</v>
      </c>
      <c r="BH344" s="223" t="str">
        <f t="shared" ca="1" si="509"/>
        <v>-5,77955386337633-4,74315727612897i</v>
      </c>
      <c r="BI344" s="223" t="str">
        <f t="shared" ca="1" si="510"/>
        <v>-4,15382233533634-6,2166344441526i</v>
      </c>
      <c r="BJ344" s="223" t="str">
        <f t="shared" ca="1" si="511"/>
        <v>-2,17036641692218-7,15473922809628i</v>
      </c>
      <c r="BK344" s="223" t="str">
        <f t="shared" ca="1" si="512"/>
        <v>5,75220909904455E-13-7,47668267387104i</v>
      </c>
      <c r="BL344" s="223" t="str">
        <f t="shared" ca="1" si="513"/>
        <v>2,17036641691595-7,15473922809817i</v>
      </c>
      <c r="BM344" s="223" t="str">
        <f t="shared" ca="1" si="514"/>
        <v>4,15382233533729-6,21663444415196i</v>
      </c>
      <c r="BN344" s="223" t="str">
        <f t="shared" ca="1" si="515"/>
        <v>5,77955386337706-4,74315727612808i</v>
      </c>
      <c r="BO344" s="223" t="str">
        <f t="shared" ca="1" si="516"/>
        <v>6,90755409347188-2,86120258833998i</v>
      </c>
      <c r="BP344" s="223" t="str">
        <f t="shared" ca="1" si="517"/>
        <v>7,44068040321094-0,732843054846115i</v>
      </c>
      <c r="BQ344" s="223" t="str">
        <f t="shared" ca="1" si="518"/>
        <v>7,3330203127781+1,45862843046037i</v>
      </c>
      <c r="BR344" s="223" t="str">
        <f t="shared" ca="1" si="519"/>
        <v>6,59384543687222+3,52448381474546i</v>
      </c>
      <c r="BS344" s="223" t="str">
        <f t="shared" ca="1" si="520"/>
        <v>5,28681301947185+5,28681301947651i</v>
      </c>
      <c r="BT344" s="223" t="str">
        <f t="shared" ca="1" si="521"/>
        <v>3,52448381474641+6,59384543687172i</v>
      </c>
      <c r="BU344" s="223" t="str">
        <f t="shared" ca="1" si="522"/>
        <v>1,45862843046141+7,33302031277789i</v>
      </c>
      <c r="BV344" s="223" t="str">
        <f t="shared" ca="1" si="523"/>
        <v>-0,732843054845055+7,44068040321104i</v>
      </c>
      <c r="BW344" s="223" t="str">
        <f t="shared" ca="1" si="524"/>
        <v>-2,86120258833899+6,90755409347228i</v>
      </c>
      <c r="BX344" s="223" t="str">
        <f t="shared" ca="1" si="525"/>
        <v>-4,74315727612725+5,77955386337774i</v>
      </c>
      <c r="BY344" s="223" t="str">
        <f t="shared" ca="1" si="526"/>
        <v>-6,21663444415137+4,15382233533817i</v>
      </c>
      <c r="BZ344" s="223" t="str">
        <f t="shared" ca="1" si="527"/>
        <v>-7,15473922809786+2,17036641691697i</v>
      </c>
      <c r="CA344" s="223" t="str">
        <f t="shared" ca="1" si="528"/>
        <v>-7,47668267387104+1,64137328134185E-12i</v>
      </c>
      <c r="CB344" s="223" t="str">
        <f t="shared" ca="1" si="529"/>
        <v>-7,1547392280966-2,17036641692115i</v>
      </c>
      <c r="CC344" s="223" t="str">
        <f t="shared" ca="1" si="530"/>
        <v>-6,21663444415319-4,15382233533545i</v>
      </c>
      <c r="CD344" s="223" t="str">
        <f t="shared" ca="1" si="531"/>
        <v>-4,74315727612421-5,77955386338024i</v>
      </c>
      <c r="CE344" s="223" t="str">
        <f t="shared" ca="1" si="532"/>
        <v>-2,86120258834203-6,90755409347102i</v>
      </c>
      <c r="CF344" s="223" t="str">
        <f t="shared" ca="1" si="533"/>
        <v>-0,732843054848321-7,44068040321071i</v>
      </c>
      <c r="CG344" s="223" t="str">
        <f t="shared" ca="1" si="534"/>
        <v>1,45862843045819-7,33302031277853i</v>
      </c>
      <c r="CH344" s="223" t="str">
        <f t="shared" ca="1" si="535"/>
        <v>3,52448381474351-6,59384543687327i</v>
      </c>
      <c r="CI344" s="223" t="str">
        <f t="shared" ca="1" si="536"/>
        <v>5,28681301947494-5,28681301947342i</v>
      </c>
      <c r="CJ344" s="223" t="str">
        <f t="shared" ca="1" si="537"/>
        <v>6,59384543687067-3,52448381474836i</v>
      </c>
      <c r="CK344" s="223" t="str">
        <f t="shared" ca="1" si="538"/>
        <v>7,33302031277887-1,4586284304565i</v>
      </c>
      <c r="CL344" s="223" t="str">
        <f t="shared" ca="1" si="539"/>
        <v>7,4406804032113+0,732843054842426i</v>
      </c>
      <c r="CM344" s="223" t="str">
        <f t="shared" ca="1" si="540"/>
        <v>6,90755409347037+2,86120258834362i</v>
      </c>
      <c r="CN344" s="223" t="str">
        <f t="shared" ca="1" si="541"/>
        <v>5,77955386337915+4,74315727612554i</v>
      </c>
      <c r="CO344" s="223" t="str">
        <f t="shared" ca="1" si="542"/>
        <v>4,15382233533366+6,21663444415439i</v>
      </c>
      <c r="CP344" s="223" t="str">
        <f t="shared" ca="1" si="543"/>
        <v>2,17036641691909+7,15473922809722i</v>
      </c>
      <c r="CQ344" s="223" t="str">
        <f t="shared" ca="1" si="544"/>
        <v>-3,36703601105521E-12+7,47668267387104i</v>
      </c>
      <c r="CR344" s="223" t="str">
        <f t="shared" ca="1" si="545"/>
        <v>-2,17036641691862+7,15473922809736i</v>
      </c>
      <c r="CS344" s="223" t="str">
        <f t="shared" ca="1" si="546"/>
        <v>-4,15382233533325+6,21663444415466i</v>
      </c>
      <c r="CT344" s="223" t="str">
        <f t="shared" ca="1" si="547"/>
        <v>-5,77955386337883+4,74315727612592i</v>
      </c>
      <c r="CU344" s="223" t="str">
        <f t="shared" ca="1" si="548"/>
        <v>-6,90755409347018+2,86120258834407i</v>
      </c>
      <c r="CV344" s="223" t="str">
        <f t="shared" ca="1" si="549"/>
        <v>-7,44068040321125+0,732843054842914i</v>
      </c>
      <c r="CW344" s="223" t="str">
        <f t="shared" ca="1" si="550"/>
        <v>-7,33302031277896-1,45862843045602i</v>
      </c>
      <c r="CX344" s="223" t="str">
        <f t="shared" ca="1" si="551"/>
        <v>-6,59384543687071-3,52448381474831i</v>
      </c>
      <c r="CY344" s="223" t="str">
        <f t="shared" ca="1" si="552"/>
        <v>-5,28681301947499-5,28681301947338i</v>
      </c>
      <c r="CZ344" s="223" t="str">
        <f t="shared" ca="1" si="553"/>
        <v>-3,52448381474357-6,59384543687324i</v>
      </c>
      <c r="DA344" s="223" t="str">
        <f t="shared" ca="1" si="554"/>
        <v>-1,45862843045826-7,33302031277851i</v>
      </c>
      <c r="DB344" s="223" t="str">
        <f t="shared" ca="1" si="555"/>
        <v>0,73284305484741-7,4406804032108i</v>
      </c>
      <c r="DC344" s="223" t="str">
        <f t="shared" ca="1" si="556"/>
        <v>2,86120258834118-6,90755409347137i</v>
      </c>
      <c r="DD344" s="223" t="str">
        <f t="shared" ca="1" si="557"/>
        <v>4,74315727612941-5,77955386337597i</v>
      </c>
      <c r="DE344" s="223" t="str">
        <f t="shared" ca="1" si="558"/>
        <v>6,21663444415291-4,15382233533586i</v>
      </c>
      <c r="DF344" s="223" t="str">
        <f t="shared" ca="1" si="559"/>
        <v>7,15473922809646-2,17036641692162i</v>
      </c>
      <c r="DG344" s="223" t="str">
        <f t="shared" ca="1" si="560"/>
        <v>7,47668267387104+1,15044181980891E-12i</v>
      </c>
      <c r="DH344" s="223" t="str">
        <f t="shared" ca="1" si="561"/>
        <v>7,154739228098+2,1703664169165i</v>
      </c>
      <c r="DI344" s="223" t="str">
        <f t="shared" ca="1" si="562"/>
        <v>6,21663444415163+4,15382233533777i</v>
      </c>
      <c r="DJ344" s="223" t="str">
        <f t="shared" ca="1" si="563"/>
        <v>4,74315727612763+5,77955386337743i</v>
      </c>
      <c r="DK344" s="223" t="str">
        <f t="shared" ca="1" si="564"/>
        <v>2,86120258833905+6,90755409347226i</v>
      </c>
      <c r="DL344" s="223" t="str">
        <f t="shared" ca="1" si="565"/>
        <v>0,73284305484512+7,44068040321104i</v>
      </c>
      <c r="DM344" s="223" t="str">
        <f t="shared" ca="1" si="566"/>
        <v>-1,45862843046135+7,3330203127779i</v>
      </c>
      <c r="DN344" s="223" t="str">
        <f t="shared" ca="1" si="567"/>
        <v>-3,52448381474635+6,59384543687175i</v>
      </c>
      <c r="DO344" s="223" t="str">
        <f t="shared" ca="1" si="568"/>
        <v>-5,28681301947181+5,28681301947656i</v>
      </c>
      <c r="DP344" s="223" t="str">
        <f t="shared" ca="1" si="569"/>
        <v>-6,5938454368718+3,52448381474627i</v>
      </c>
      <c r="DQ344" s="223" t="str">
        <f t="shared" ca="1" si="570"/>
        <v>-7,33302031277792+1,45862843046126i</v>
      </c>
      <c r="DR344" s="223" t="str">
        <f t="shared" ca="1" si="571"/>
        <v>-7,44068040321102-0,732843054845204i</v>
      </c>
      <c r="DS344" s="223" t="str">
        <f t="shared" ca="1" si="572"/>
        <v>-6,90755409347223-2,86120258833913i</v>
      </c>
      <c r="DT344" s="223" t="str">
        <f t="shared" ca="1" si="573"/>
        <v>-5,77955386337737-4,7431572761277i</v>
      </c>
      <c r="DU344" s="223" t="str">
        <f t="shared" ca="1" si="574"/>
        <v>-4,1538223353377-6,21663444415169i</v>
      </c>
      <c r="DV344" s="223" t="str">
        <f t="shared" ca="1" si="575"/>
        <v>-2,17036641691643-7,15473922809803i</v>
      </c>
      <c r="DW344" s="223" t="str">
        <f t="shared" ca="1" si="576"/>
        <v>-1,06615237143739E-12-7,47668267387104i</v>
      </c>
      <c r="DX344" s="223" t="str">
        <f t="shared" ca="1" si="577"/>
        <v>2,1703664169217-7,15473922809643i</v>
      </c>
      <c r="DY344" s="223" t="str">
        <f t="shared" ca="1" si="578"/>
        <v>4,15382233533592-6,21663444415287i</v>
      </c>
      <c r="DZ344" s="223" t="str">
        <f t="shared" ca="1" si="579"/>
        <v>5,77955386337602-4,74315727612934i</v>
      </c>
      <c r="EA344" s="223" t="str">
        <f t="shared" ca="1" si="580"/>
        <v>6,90755409347141-2,8612025883411i</v>
      </c>
      <c r="EB344" s="223" t="str">
        <f t="shared" ca="1" si="581"/>
        <v>7,44068040321082-0,732843054847326i</v>
      </c>
      <c r="EC344" s="223" t="str">
        <f t="shared" ca="1" si="582"/>
        <v>7,33302031277833+1,45862843045918i</v>
      </c>
      <c r="ED344" s="223" t="str">
        <f t="shared" ca="1" si="583"/>
        <v>6,5938454368728+3,5244838147444i</v>
      </c>
      <c r="EE344" s="223" t="str">
        <f t="shared" ca="1" si="584"/>
        <v>5,28681301947332+5,28681301947505i</v>
      </c>
      <c r="EF344" s="223" t="str">
        <f t="shared" ca="1" si="585"/>
        <v>3,52448381474823+6,59384543687075i</v>
      </c>
      <c r="EG344" s="223" t="str">
        <f t="shared" ca="1" si="586"/>
        <v>1,45862843045593+7,33302031277898i</v>
      </c>
      <c r="EH344" s="223" t="str">
        <f t="shared" ca="1" si="587"/>
        <v>-0,732843054842998+7,44068040321124i</v>
      </c>
      <c r="EI344" s="223" t="str">
        <f t="shared" ca="1" si="588"/>
        <v>-2,86120258834415+6,90755409347015i</v>
      </c>
      <c r="EJ344" s="223" t="str">
        <f t="shared" ca="1" si="589"/>
        <v>-4,74315727612599+5,77955386337878i</v>
      </c>
      <c r="EK344" s="223" t="str">
        <f t="shared" ca="1" si="590"/>
        <v>-6,2166344441547+4,15382233533318i</v>
      </c>
      <c r="EL344" s="223" t="str">
        <f t="shared" ca="1" si="591"/>
        <v>-7,15473922809739+2,17036641691854i</v>
      </c>
      <c r="EM344" s="223" t="str">
        <f t="shared" ca="1" si="592"/>
        <v>-7,47668267387104+3,28274656268369E-12i</v>
      </c>
      <c r="EN344" s="223"/>
      <c r="EO344" s="223"/>
      <c r="EP344" s="223"/>
    </row>
    <row r="345" spans="1:146">
      <c r="A345" s="249">
        <f t="shared" si="461"/>
        <v>4.7851562499999839E-3</v>
      </c>
      <c r="B345" s="248">
        <v>245</v>
      </c>
      <c r="C345" s="247">
        <f t="shared" si="462"/>
        <v>49000</v>
      </c>
      <c r="N345" s="246">
        <f t="shared" ca="1" si="463"/>
        <v>2.5231701596022535</v>
      </c>
      <c r="O345" s="223">
        <f t="shared" ca="1" si="464"/>
        <v>-7.4768298403977465</v>
      </c>
      <c r="P345" s="223" t="str">
        <f t="shared" ca="1" si="465"/>
        <v>-7,20598964820048-1,99416590390311i</v>
      </c>
      <c r="Q345" s="223" t="str">
        <f t="shared" ca="1" si="466"/>
        <v>-6,41309086621281-3,84385873881442i</v>
      </c>
      <c r="R345" s="223" t="str">
        <f t="shared" ca="1" si="467"/>
        <v>-5,155577321054-5,41507220163275i</v>
      </c>
      <c r="S345" s="223" t="str">
        <f t="shared" ca="1" si="468"/>
        <v>-3,52455318856704-6,59397522616093i</v>
      </c>
      <c r="T345" s="223" t="str">
        <f t="shared" ca="1" si="469"/>
        <v>-1,63818269047326-7,29515880121166i</v>
      </c>
      <c r="U345" s="223" t="str">
        <f t="shared" ca="1" si="470"/>
        <v>0,366870651610008-7,46782367140852i</v>
      </c>
      <c r="V345" s="223" t="str">
        <f t="shared" ca="1" si="471"/>
        <v>2,34534499700229-7,09946063495661i</v>
      </c>
      <c r="W345" s="223" t="str">
        <f t="shared" ca="1" si="472"/>
        <v>4,15390409667775-6,21675680864758i</v>
      </c>
      <c r="X345" s="223" t="str">
        <f t="shared" ca="1" si="473"/>
        <v>5,66152169897296-4,8836622031341i</v>
      </c>
      <c r="Y345" s="223" t="str">
        <f t="shared" ca="1" si="474"/>
        <v>6,75897412222554-3,19675668097332i</v>
      </c>
      <c r="Z345" s="223" t="str">
        <f t="shared" ca="1" si="475"/>
        <v>7,36675327769044-1,2782529514534i</v>
      </c>
      <c r="AA345" s="223" t="str">
        <f t="shared" ca="1" si="476"/>
        <v>7,44082686109079+0,732857479686213i</v>
      </c>
      <c r="AB345" s="223" t="str">
        <f t="shared" ca="1" si="477"/>
        <v>6,97582839920384+2,69087394857571i</v>
      </c>
      <c r="AC345" s="223" t="str">
        <f t="shared" ca="1" si="478"/>
        <v>6,00544603940675+4,45394233573314i</v>
      </c>
      <c r="AD345" s="223" t="str">
        <f t="shared" ca="1" si="479"/>
        <v>4,59998191520854+5,89433209464962i</v>
      </c>
      <c r="AE345" s="223" t="str">
        <f t="shared" ca="1" si="480"/>
        <v>2,86125890653302+6,90769005761316i</v>
      </c>
      <c r="AF345" s="223" t="str">
        <f t="shared" ca="1" si="481"/>
        <v>0,91524378911171+7,42060060027183i</v>
      </c>
      <c r="AG345" s="223" t="str">
        <f t="shared" ca="1" si="482"/>
        <v>-1,09707878990244+7,39590444712534i</v>
      </c>
      <c r="AH345" s="223" t="str">
        <f t="shared" ca="1" si="483"/>
        <v>-3,02992034911147+6,83539078182823i</v>
      </c>
      <c r="AI345" s="223" t="str">
        <f t="shared" ca="1" si="484"/>
        <v>-4,74325063758425+5,7796676246406i</v>
      </c>
      <c r="AJ345" s="223" t="str">
        <f t="shared" ca="1" si="485"/>
        <v>-6,1129425280277+4,30521986793851i</v>
      </c>
      <c r="AK345" s="223" t="str">
        <f t="shared" ca="1" si="486"/>
        <v>-7,03976476260907+2,51886810877224i</v>
      </c>
      <c r="AL345" s="223" t="str">
        <f t="shared" ca="1" si="487"/>
        <v>-7,45657104603936+0,55002972431467i</v>
      </c>
      <c r="AM345" s="223" t="str">
        <f t="shared" ca="1" si="488"/>
        <v>-7,33316465154157-1,45865714122387i</v>
      </c>
      <c r="AN345" s="223" t="str">
        <f t="shared" ca="1" si="489"/>
        <v>-6,67848610934758-3,36166740614141i</v>
      </c>
      <c r="AO345" s="223" t="str">
        <f t="shared" ca="1" si="490"/>
        <v>-5,53996548433243-5,0211320331841i</v>
      </c>
      <c r="AP345" s="223" t="str">
        <f t="shared" ca="1" si="491"/>
        <v>-4,00008616891201-6,31682634742645i</v>
      </c>
      <c r="AQ345" s="223" t="str">
        <f t="shared" ca="1" si="492"/>
        <v>-2,17040913710655-7,15488005768277i</v>
      </c>
      <c r="AR345" s="223" t="str">
        <f t="shared" ca="1" si="493"/>
        <v>-2,17040913710655-7,15488005768277i</v>
      </c>
      <c r="AS345" s="223" t="str">
        <f t="shared" ca="1" si="494"/>
        <v>1,81672145972897-7,25275862000263i</v>
      </c>
      <c r="AT345" s="223" t="str">
        <f t="shared" ca="1" si="495"/>
        <v>3,68531591194249-6,50549237886309i</v>
      </c>
      <c r="AU345" s="223" t="str">
        <f t="shared" ca="1" si="496"/>
        <v>5,28691708192232-5,28691708192404i</v>
      </c>
      <c r="AV345" s="223" t="str">
        <f t="shared" ca="1" si="497"/>
        <v>6,50549237886188-3,68531591194462i</v>
      </c>
      <c r="AW345" s="223" t="str">
        <f t="shared" ca="1" si="498"/>
        <v>7,25275862000389-1,81672145972393i</v>
      </c>
      <c r="AX345" s="223" t="str">
        <f t="shared" ca="1" si="499"/>
        <v>7,47457795903816+0,183490589739919i</v>
      </c>
      <c r="AY345" s="223" t="str">
        <f t="shared" ca="1" si="500"/>
        <v>7,15488005768348+2,17040913710421i</v>
      </c>
      <c r="AZ345" s="223" t="str">
        <f t="shared" ca="1" si="501"/>
        <v>6,31682634742378+4,00008616891623i</v>
      </c>
      <c r="BA345" s="223" t="str">
        <f t="shared" ca="1" si="502"/>
        <v>5,02113203318592+5,53996548433079i</v>
      </c>
      <c r="BB345" s="223" t="str">
        <f t="shared" ca="1" si="503"/>
        <v>3,3616674061436+6,67848610934648i</v>
      </c>
      <c r="BC345" s="223" t="str">
        <f t="shared" ca="1" si="504"/>
        <v>1,45865714122627+7,33316465154109i</v>
      </c>
      <c r="BD345" s="223" t="str">
        <f t="shared" ca="1" si="505"/>
        <v>-0,550029724319855+7,45657104603898i</v>
      </c>
      <c r="BE345" s="223" t="str">
        <f t="shared" ca="1" si="506"/>
        <v>-2,51886810876993+7,03976476260989i</v>
      </c>
      <c r="BF345" s="223" t="str">
        <f t="shared" ca="1" si="507"/>
        <v>-4,30521986793633+6,11294252802924i</v>
      </c>
      <c r="BG345" s="223" t="str">
        <f t="shared" ca="1" si="508"/>
        <v>-5,7796676246437+4,74325063758049i</v>
      </c>
      <c r="BH345" s="223" t="str">
        <f t="shared" ca="1" si="509"/>
        <v>-6,83539078182728+3,02992034911361i</v>
      </c>
      <c r="BI345" s="223" t="str">
        <f t="shared" ca="1" si="510"/>
        <v>-7,39590444712498+1,09707878990486i</v>
      </c>
      <c r="BJ345" s="223" t="str">
        <f t="shared" ca="1" si="511"/>
        <v>-7,42060060027214-0,915243789109168i</v>
      </c>
      <c r="BK345" s="223" t="str">
        <f t="shared" ca="1" si="512"/>
        <v>-6,90769005761243-2,86125890653478i</v>
      </c>
      <c r="BL345" s="223" t="str">
        <f t="shared" ca="1" si="513"/>
        <v>-5,89433209464962-4,59998191520853i</v>
      </c>
      <c r="BM345" s="223" t="str">
        <f t="shared" ca="1" si="514"/>
        <v>-4,45394233573511-6,00544603940529i</v>
      </c>
      <c r="BN345" s="223" t="str">
        <f t="shared" ca="1" si="515"/>
        <v>-2,69087394857304-6,97582839920486i</v>
      </c>
      <c r="BO345" s="223" t="str">
        <f t="shared" ca="1" si="516"/>
        <v>-0,732857479685798-7,44082686109082i</v>
      </c>
      <c r="BP345" s="223" t="str">
        <f t="shared" ca="1" si="517"/>
        <v>1,27825295145266-7,36675327769057i</v>
      </c>
      <c r="BQ345" s="223" t="str">
        <f t="shared" ca="1" si="518"/>
        <v>3,19675668097702-6,7589741222238i</v>
      </c>
      <c r="BR345" s="223" t="str">
        <f t="shared" ca="1" si="519"/>
        <v>4,8836622031357-5,66152169897157i</v>
      </c>
      <c r="BS345" s="223" t="str">
        <f t="shared" ca="1" si="520"/>
        <v>6,21675680864743-4,15390409667797i</v>
      </c>
      <c r="BT345" s="223" t="str">
        <f t="shared" ca="1" si="521"/>
        <v>7,09946063495578-2,34534499700482i</v>
      </c>
      <c r="BU345" s="223" t="str">
        <f t="shared" ca="1" si="522"/>
        <v>7,46782367140864-0,366870651607415i</v>
      </c>
      <c r="BV345" s="223" t="str">
        <f t="shared" ca="1" si="523"/>
        <v>7,29515880121151+1,63818269047391i</v>
      </c>
      <c r="BW345" s="223" t="str">
        <f t="shared" ca="1" si="524"/>
        <v>6,59397522616175+3,52455318856551i</v>
      </c>
      <c r="BX345" s="223" t="str">
        <f t="shared" ca="1" si="525"/>
        <v>5,41507220163508+5,15557732105156i</v>
      </c>
      <c r="BY345" s="223" t="str">
        <f t="shared" ca="1" si="526"/>
        <v>3,8438587388128+6,41309086621378i</v>
      </c>
      <c r="BZ345" s="223" t="str">
        <f t="shared" ca="1" si="527"/>
        <v>1,99416590390325+7,20598964820044i</v>
      </c>
      <c r="CA345" s="223" t="str">
        <f t="shared" ca="1" si="528"/>
        <v>2,45112016508575E-12+7,47682984039775i</v>
      </c>
      <c r="CB345" s="223" t="str">
        <f t="shared" ca="1" si="529"/>
        <v>-1,9941659039059+7,20598964819971i</v>
      </c>
      <c r="CC345" s="223" t="str">
        <f t="shared" ca="1" si="530"/>
        <v>-3,84385873881479+6,41309086621259i</v>
      </c>
      <c r="CD345" s="223" t="str">
        <f t="shared" ca="1" si="531"/>
        <v>-5,41507220163171+5,15557732105511i</v>
      </c>
      <c r="CE345" s="223" t="str">
        <f t="shared" ca="1" si="532"/>
        <v>-6,59397522615944+3,52455318856983i</v>
      </c>
      <c r="CF345" s="223" t="str">
        <f t="shared" ca="1" si="533"/>
        <v>-7,29515880121212+1,63818269047122i</v>
      </c>
      <c r="CG345" s="223" t="str">
        <f t="shared" ca="1" si="534"/>
        <v>-7,46782367140853-0,366870651609735i</v>
      </c>
      <c r="CH345" s="223" t="str">
        <f t="shared" ca="1" si="535"/>
        <v>-7,09946063495731-2,34534499700017i</v>
      </c>
      <c r="CI345" s="223" t="str">
        <f t="shared" ca="1" si="536"/>
        <v>-6,21675680864614-4,1539040966799i</v>
      </c>
      <c r="CJ345" s="223" t="str">
        <f t="shared" ca="1" si="537"/>
        <v>-4,88366220313362-5,66152169897337i</v>
      </c>
      <c r="CK345" s="223" t="str">
        <f t="shared" ca="1" si="538"/>
        <v>-3,19675668097492-6,7589741222248i</v>
      </c>
      <c r="CL345" s="223" t="str">
        <f t="shared" ca="1" si="539"/>
        <v>-1,27825295145749-7,36675327768973i</v>
      </c>
      <c r="CM345" s="223" t="str">
        <f t="shared" ca="1" si="540"/>
        <v>0,732857479688109-7,4408268610906i</v>
      </c>
      <c r="CN345" s="223" t="str">
        <f t="shared" ca="1" si="541"/>
        <v>2,6908739485756-6,97582839920388i</v>
      </c>
      <c r="CO345" s="223" t="str">
        <f t="shared" ca="1" si="542"/>
        <v>4,45394233573117-6,00544603940821i</v>
      </c>
      <c r="CP345" s="223" t="str">
        <f t="shared" ca="1" si="543"/>
        <v>5,89433209465131-4,59998191520637i</v>
      </c>
      <c r="CQ345" s="223" t="str">
        <f t="shared" ca="1" si="544"/>
        <v>6,90769005761332-2,86125890653263i</v>
      </c>
      <c r="CR345" s="223" t="str">
        <f t="shared" ca="1" si="545"/>
        <v>7,42060060027155-0,915243789114035i</v>
      </c>
      <c r="CS345" s="223" t="str">
        <f t="shared" ca="1" si="546"/>
        <v>7,39590444712458+1,09707878990759i</v>
      </c>
      <c r="CT345" s="223" t="str">
        <f t="shared" ca="1" si="547"/>
        <v>6,83539078182617+3,02992034911613i</v>
      </c>
      <c r="CU345" s="223" t="str">
        <f t="shared" ca="1" si="548"/>
        <v>5,77966762464222+4,74325063758228i</v>
      </c>
      <c r="CV345" s="223" t="str">
        <f t="shared" ca="1" si="549"/>
        <v>4,30521986794034+6,11294252802642i</v>
      </c>
      <c r="CW345" s="223" t="str">
        <f t="shared" ca="1" si="550"/>
        <v>2,51886810876775+7,03976476261068i</v>
      </c>
      <c r="CX345" s="223" t="str">
        <f t="shared" ca="1" si="551"/>
        <v>0,550029724317538+7,45657104603915i</v>
      </c>
      <c r="CY345" s="223" t="str">
        <f t="shared" ca="1" si="552"/>
        <v>-1,45865714122188+7,33316465154197i</v>
      </c>
      <c r="CZ345" s="223" t="str">
        <f t="shared" ca="1" si="553"/>
        <v>-3,36166740613942+6,67848610934859i</v>
      </c>
      <c r="DA345" s="223" t="str">
        <f t="shared" ca="1" si="554"/>
        <v>-5,02113203318795+5,53996548432894i</v>
      </c>
      <c r="DB345" s="223" t="str">
        <f t="shared" ca="1" si="555"/>
        <v>-6,31682634742525+4,0000861689139i</v>
      </c>
      <c r="DC345" s="223" t="str">
        <f t="shared" ca="1" si="556"/>
        <v>-7,15488005768206+2,1704091371089i</v>
      </c>
      <c r="DD345" s="223" t="str">
        <f t="shared" ca="1" si="557"/>
        <v>-7,47457795903822+0,183490589737385i</v>
      </c>
      <c r="DE345" s="223" t="str">
        <f t="shared" ca="1" si="558"/>
        <v>-7,25275862000328-1,81672145972639i</v>
      </c>
      <c r="DF345" s="223" t="str">
        <f t="shared" ca="1" si="559"/>
        <v>-6,5054923788644-3,68531591194017i</v>
      </c>
      <c r="DG345" s="223" t="str">
        <f t="shared" ca="1" si="560"/>
        <v>-5,28691708192067-5,28691708192569i</v>
      </c>
      <c r="DH345" s="223" t="str">
        <f t="shared" ca="1" si="561"/>
        <v>-3,68531591194065-6,50549237886413i</v>
      </c>
      <c r="DI345" s="223" t="str">
        <f t="shared" ca="1" si="562"/>
        <v>-1,8167214597261-7,25275862000335i</v>
      </c>
      <c r="DJ345" s="223" t="str">
        <f t="shared" ca="1" si="563"/>
        <v>0,183490589737682-7,47457795903821i</v>
      </c>
      <c r="DK345" s="223" t="str">
        <f t="shared" ca="1" si="564"/>
        <v>2,17040913710919-7,15488005768197i</v>
      </c>
      <c r="DL345" s="223" t="str">
        <f t="shared" ca="1" si="565"/>
        <v>4,00008616891416-6,3168263474251i</v>
      </c>
      <c r="DM345" s="223" t="str">
        <f t="shared" ca="1" si="566"/>
        <v>5,53996548432914-5,02113203318773i</v>
      </c>
      <c r="DN345" s="223" t="str">
        <f t="shared" ca="1" si="567"/>
        <v>6,67848610934873-3,36166740613915i</v>
      </c>
      <c r="DO345" s="223" t="str">
        <f t="shared" ca="1" si="568"/>
        <v>7,33316465154202-1,45865714122159i</v>
      </c>
      <c r="DP345" s="223" t="str">
        <f t="shared" ca="1" si="569"/>
        <v>7,45657104603919+0,550029724316986i</v>
      </c>
      <c r="DQ345" s="223" t="str">
        <f t="shared" ca="1" si="570"/>
        <v>7,03976476261058+2,51886810876803i</v>
      </c>
      <c r="DR345" s="223" t="str">
        <f t="shared" ca="1" si="571"/>
        <v>6,112942528026+4,30521986794093i</v>
      </c>
      <c r="DS345" s="223" t="str">
        <f t="shared" ca="1" si="572"/>
        <v>4,74325063758205+5,77966762464241i</v>
      </c>
      <c r="DT345" s="223" t="str">
        <f t="shared" ca="1" si="573"/>
        <v>3,02992034911586+6,8353907818263i</v>
      </c>
      <c r="DU345" s="223" t="str">
        <f t="shared" ca="1" si="574"/>
        <v>1,09707878990729+7,39590444712462i</v>
      </c>
      <c r="DV345" s="223" t="str">
        <f t="shared" ca="1" si="575"/>
        <v>-0,915243789114327+7,42060060027151i</v>
      </c>
      <c r="DW345" s="223" t="str">
        <f t="shared" ca="1" si="576"/>
        <v>-2,86125890653251+6,90769005761337i</v>
      </c>
      <c r="DX345" s="223" t="str">
        <f t="shared" ca="1" si="577"/>
        <v>-4,59998191520627+5,89433209465139i</v>
      </c>
      <c r="DY345" s="223" t="str">
        <f t="shared" ca="1" si="578"/>
        <v>-6,00544603940813+4,45394233573128i</v>
      </c>
      <c r="DZ345" s="223" t="str">
        <f t="shared" ca="1" si="579"/>
        <v>-6,97582839920383+2,69087394857572i</v>
      </c>
      <c r="EA345" s="223" t="str">
        <f t="shared" ca="1" si="580"/>
        <v>-7,44082686109063+0,732857479687814i</v>
      </c>
      <c r="EB345" s="223" t="str">
        <f t="shared" ca="1" si="581"/>
        <v>-7,36675327769099-1,27825295145024i</v>
      </c>
      <c r="EC345" s="223" t="str">
        <f t="shared" ca="1" si="582"/>
        <v>-6,75897412222467-3,19675668097519i</v>
      </c>
      <c r="ED345" s="223" t="str">
        <f t="shared" ca="1" si="583"/>
        <v>-5,66152169897317-4,88366220313384i</v>
      </c>
      <c r="EE345" s="223" t="str">
        <f t="shared" ca="1" si="584"/>
        <v>-4,15390409668001-6,21675680864607i</v>
      </c>
      <c r="EF345" s="223" t="str">
        <f t="shared" ca="1" si="585"/>
        <v>-2,34534499699988-7,09946063495741i</v>
      </c>
      <c r="EG345" s="223" t="str">
        <f t="shared" ca="1" si="586"/>
        <v>-0,366870651609863-7,46782367140853i</v>
      </c>
      <c r="EH345" s="223" t="str">
        <f t="shared" ca="1" si="587"/>
        <v>1,63818269047109-7,29515880121215i</v>
      </c>
      <c r="EI345" s="223" t="str">
        <f t="shared" ca="1" si="588"/>
        <v>3,52455318856972-6,5939752261595i</v>
      </c>
      <c r="EJ345" s="223" t="str">
        <f t="shared" ca="1" si="589"/>
        <v>5,15557732105501-5,4150722016318i</v>
      </c>
      <c r="EK345" s="223" t="str">
        <f t="shared" ca="1" si="590"/>
        <v>6,41309086621274-3,84385873881454i</v>
      </c>
      <c r="EL345" s="223" t="str">
        <f t="shared" ca="1" si="591"/>
        <v>7,20598964819979-1,99416590390561i</v>
      </c>
      <c r="EM345" s="223" t="str">
        <f t="shared" ca="1" si="592"/>
        <v>7,47682984039775+2,74791393646542E-12i</v>
      </c>
      <c r="EN345" s="223"/>
      <c r="EO345" s="223"/>
      <c r="EP345" s="223"/>
    </row>
    <row r="346" spans="1:146">
      <c r="A346" s="249">
        <f t="shared" si="461"/>
        <v>4.8046874999999835E-3</v>
      </c>
      <c r="B346" s="248">
        <v>246</v>
      </c>
      <c r="C346" s="247">
        <f t="shared" si="462"/>
        <v>49200</v>
      </c>
      <c r="N346" s="246">
        <f t="shared" ca="1" si="463"/>
        <v>2.5230361148528377</v>
      </c>
      <c r="O346" s="223">
        <f t="shared" ca="1" si="464"/>
        <v>-7.4769638851471623</v>
      </c>
      <c r="P346" s="223" t="str">
        <f t="shared" ca="1" si="465"/>
        <v>-7,25288864759964-1,8167540299433i</v>
      </c>
      <c r="Q346" s="223" t="str">
        <f t="shared" ca="1" si="466"/>
        <v>-6,59409344307609-3,524616376824i</v>
      </c>
      <c r="R346" s="223" t="str">
        <f t="shared" ca="1" si="467"/>
        <v>-5,54006480493843-5,02122205213806i</v>
      </c>
      <c r="S346" s="223" t="str">
        <f t="shared" ca="1" si="468"/>
        <v>-4,15397856795013-6,2168682627836i</v>
      </c>
      <c r="T346" s="223" t="str">
        <f t="shared" ca="1" si="469"/>
        <v>-2,51891326708601-7,03989097164815i</v>
      </c>
      <c r="U346" s="223" t="str">
        <f t="shared" ca="1" si="470"/>
        <v>-0,732870618369526-7,44096026037807i</v>
      </c>
      <c r="V346" s="223" t="str">
        <f t="shared" ca="1" si="471"/>
        <v>1,09709845835318-7,39603704104259i</v>
      </c>
      <c r="W346" s="223" t="str">
        <f t="shared" ca="1" si="472"/>
        <v>2,86131020323776-6,90781389881361i</v>
      </c>
      <c r="X346" s="223" t="str">
        <f t="shared" ca="1" si="473"/>
        <v>4,45402218609695-6,00555370515917i</v>
      </c>
      <c r="Y346" s="223" t="str">
        <f t="shared" ca="1" si="474"/>
        <v>5,77977124263461-4,74333567467124i</v>
      </c>
      <c r="Z346" s="223" t="str">
        <f t="shared" ca="1" si="475"/>
        <v>6,75909529724377-3,19681399248878i</v>
      </c>
      <c r="AA346" s="223" t="str">
        <f t="shared" ca="1" si="476"/>
        <v>7,33329612065888-1,45868329205632i</v>
      </c>
      <c r="AB346" s="223" t="str">
        <f t="shared" ca="1" si="477"/>
        <v>7,46795755469516+0,366877228874196i</v>
      </c>
      <c r="AC346" s="223" t="str">
        <f t="shared" ca="1" si="478"/>
        <v>7,15500833051037+2,17044804824308i</v>
      </c>
      <c r="AD346" s="223" t="str">
        <f t="shared" ca="1" si="479"/>
        <v>6,41320584022929+3,84392765158813i</v>
      </c>
      <c r="AE346" s="223" t="str">
        <f t="shared" ca="1" si="480"/>
        <v>5,28701186587422+5,28701186587472i</v>
      </c>
      <c r="AF346" s="223" t="str">
        <f t="shared" ca="1" si="481"/>
        <v>3,84392765158761+6,4132058402296i</v>
      </c>
      <c r="AG346" s="223" t="str">
        <f t="shared" ca="1" si="482"/>
        <v>2,17044804824383+7,15500833051014i</v>
      </c>
      <c r="AH346" s="223" t="str">
        <f t="shared" ca="1" si="483"/>
        <v>0,366877228875824+7,46795755469508i</v>
      </c>
      <c r="AI346" s="223" t="str">
        <f t="shared" ca="1" si="484"/>
        <v>-1,45868329205399+7,33329612065935i</v>
      </c>
      <c r="AJ346" s="223" t="str">
        <f t="shared" ca="1" si="485"/>
        <v>-3,19681399248596+6,75909529724511i</v>
      </c>
      <c r="AK346" s="223" t="str">
        <f t="shared" ca="1" si="486"/>
        <v>-4,74333567467405+5,77977124263231i</v>
      </c>
      <c r="AL346" s="223" t="str">
        <f t="shared" ca="1" si="487"/>
        <v>-6,00555370516042+4,45402218609528i</v>
      </c>
      <c r="AM346" s="223" t="str">
        <f t="shared" ca="1" si="488"/>
        <v>-6,90781389881419+2,86131020323636i</v>
      </c>
      <c r="AN346" s="223" t="str">
        <f t="shared" ca="1" si="489"/>
        <v>-7,39603704104269+1,09709845835248i</v>
      </c>
      <c r="AO346" s="223" t="str">
        <f t="shared" ca="1" si="490"/>
        <v>-7,44096026037808-0,732870618369384i</v>
      </c>
      <c r="AP346" s="223" t="str">
        <f t="shared" ca="1" si="491"/>
        <v>-7,03989097164845-2,51891326708515i</v>
      </c>
      <c r="AQ346" s="223" t="str">
        <f t="shared" ca="1" si="492"/>
        <v>-6,21686826278455-4,15397856794871i</v>
      </c>
      <c r="AR346" s="223" t="str">
        <f t="shared" ca="1" si="493"/>
        <v>-6,21686826278455-4,15397856794871i</v>
      </c>
      <c r="AS346" s="223" t="str">
        <f t="shared" ca="1" si="494"/>
        <v>-3,52461637682084-6,59409344307778i</v>
      </c>
      <c r="AT346" s="223" t="str">
        <f t="shared" ca="1" si="495"/>
        <v>-1,81675402994045-7,25288864760035i</v>
      </c>
      <c r="AU346" s="223" t="str">
        <f t="shared" ca="1" si="496"/>
        <v>2,19469910870857E-12-7,47696388514716i</v>
      </c>
      <c r="AV346" s="223" t="str">
        <f t="shared" ca="1" si="497"/>
        <v>1,8167540299445-7,25288864759934i</v>
      </c>
      <c r="AW346" s="223" t="str">
        <f t="shared" ca="1" si="498"/>
        <v>3,52461637682452-6,59409344307581i</v>
      </c>
      <c r="AX346" s="223" t="str">
        <f t="shared" ca="1" si="499"/>
        <v>5,02122205213791-5,54006480493856i</v>
      </c>
      <c r="AY346" s="223" t="str">
        <f t="shared" ca="1" si="500"/>
        <v>6,21686826278273-4,15397856795142i</v>
      </c>
      <c r="AZ346" s="223" t="str">
        <f t="shared" ca="1" si="501"/>
        <v>7,03989097164735-2,51891326708822i</v>
      </c>
      <c r="BA346" s="223" t="str">
        <f t="shared" ca="1" si="502"/>
        <v>7,44096026037776-0,732870618372629i</v>
      </c>
      <c r="BB346" s="223" t="str">
        <f t="shared" ca="1" si="503"/>
        <v>7,39603704104205+1,09709845835682i</v>
      </c>
      <c r="BC346" s="223" t="str">
        <f t="shared" ca="1" si="504"/>
        <v>6,9078138988125+2,86131020324042i</v>
      </c>
      <c r="BD346" s="223" t="str">
        <f t="shared" ca="1" si="505"/>
        <v>6,00555370515793+4,45402218609862i</v>
      </c>
      <c r="BE346" s="223" t="str">
        <f t="shared" ca="1" si="506"/>
        <v>4,74333567467082+5,77977124263496i</v>
      </c>
      <c r="BF346" s="223" t="str">
        <f t="shared" ca="1" si="507"/>
        <v>3,19681399248881+6,75909529724376i</v>
      </c>
      <c r="BG346" s="223" t="str">
        <f t="shared" ca="1" si="508"/>
        <v>1,4586832920573+7,3332961206587i</v>
      </c>
      <c r="BH346" s="223" t="str">
        <f t="shared" ca="1" si="509"/>
        <v>-0,366877228872567+7,46795755469524i</v>
      </c>
      <c r="BI346" s="223" t="str">
        <f t="shared" ca="1" si="510"/>
        <v>-2,17044804824091+7,15500833051102i</v>
      </c>
      <c r="BJ346" s="223" t="str">
        <f t="shared" ca="1" si="511"/>
        <v>-3,84392765158473+6,41320584023133i</v>
      </c>
      <c r="BK346" s="223" t="str">
        <f t="shared" ca="1" si="512"/>
        <v>-5,28701186587688+5,28701186587207i</v>
      </c>
      <c r="BL346" s="223" t="str">
        <f t="shared" ca="1" si="513"/>
        <v>-6,41320584023067+3,84392765158583i</v>
      </c>
      <c r="BM346" s="223" t="str">
        <f t="shared" ca="1" si="514"/>
        <v>-7,15500833051078+2,17044804824172i</v>
      </c>
      <c r="BN346" s="223" t="str">
        <f t="shared" ca="1" si="515"/>
        <v>-7,46795755469518+0,366877228873844i</v>
      </c>
      <c r="BO346" s="223" t="str">
        <f t="shared" ca="1" si="516"/>
        <v>-7,33329612065894-1,45868329205604i</v>
      </c>
      <c r="BP346" s="223" t="str">
        <f t="shared" ca="1" si="517"/>
        <v>-6,75909529724412-3,19681399248804i</v>
      </c>
      <c r="BQ346" s="223" t="str">
        <f t="shared" ca="1" si="518"/>
        <v>-5,77977124263577-4,74333567466984i</v>
      </c>
      <c r="BR346" s="223" t="str">
        <f t="shared" ca="1" si="519"/>
        <v>-4,45402218609948-6,0055537051573i</v>
      </c>
      <c r="BS346" s="223" t="str">
        <f t="shared" ca="1" si="520"/>
        <v>-2,86131020323453-6,90781389881494i</v>
      </c>
      <c r="BT346" s="223" t="str">
        <f t="shared" ca="1" si="521"/>
        <v>-1,0970984583503-7,39603704104301i</v>
      </c>
      <c r="BU346" s="223" t="str">
        <f t="shared" ca="1" si="522"/>
        <v>0,732870618371356-7,44096026037789i</v>
      </c>
      <c r="BV346" s="223" t="str">
        <f t="shared" ca="1" si="523"/>
        <v>2,51891326708721-7,03989097164771i</v>
      </c>
      <c r="BW346" s="223" t="str">
        <f t="shared" ca="1" si="524"/>
        <v>4,15397856795071-6,21686826278321i</v>
      </c>
      <c r="BX346" s="223" t="str">
        <f t="shared" ca="1" si="525"/>
        <v>5,5400648049377-5,02122205213886i</v>
      </c>
      <c r="BY346" s="223" t="str">
        <f t="shared" ca="1" si="526"/>
        <v>6,59409344307531-3,52461637682546i</v>
      </c>
      <c r="BZ346" s="223" t="str">
        <f t="shared" ca="1" si="527"/>
        <v>7,25288864759903-1,81675402994574i</v>
      </c>
      <c r="CA346" s="223" t="str">
        <f t="shared" ca="1" si="528"/>
        <v>7,47696388514716-3,26089320133284E-12i</v>
      </c>
      <c r="CB346" s="223" t="str">
        <f t="shared" ca="1" si="529"/>
        <v>7,25288864759885+1,81675402994642i</v>
      </c>
      <c r="CC346" s="223" t="str">
        <f t="shared" ca="1" si="530"/>
        <v>6,59409344307477+3,52461637682645i</v>
      </c>
      <c r="CD346" s="223" t="str">
        <f t="shared" ca="1" si="531"/>
        <v>5,54006480493694+5,0212220521397i</v>
      </c>
      <c r="CE346" s="223" t="str">
        <f t="shared" ca="1" si="532"/>
        <v>4,15397856794977+6,21686826278384i</v>
      </c>
      <c r="CF346" s="223" t="str">
        <f t="shared" ca="1" si="533"/>
        <v>2,51891326708615+7,03989097164809i</v>
      </c>
      <c r="CG346" s="223" t="str">
        <f t="shared" ca="1" si="534"/>
        <v>0,732870618370657+7,44096026037796i</v>
      </c>
      <c r="CH346" s="223" t="str">
        <f t="shared" ca="1" si="535"/>
        <v>-1,09709845835143+7,39603704104285i</v>
      </c>
      <c r="CI346" s="223" t="str">
        <f t="shared" ca="1" si="536"/>
        <v>-2,86131020323557+6,90781389881451i</v>
      </c>
      <c r="CJ346" s="223" t="str">
        <f t="shared" ca="1" si="537"/>
        <v>-4,45402218609424+6,00555370516118i</v>
      </c>
      <c r="CK346" s="223" t="str">
        <f t="shared" ca="1" si="538"/>
        <v>-5,77977124263648+4,74333567466896i</v>
      </c>
      <c r="CL346" s="223" t="str">
        <f t="shared" ca="1" si="539"/>
        <v>-6,75909529724461+3,19681399248703i</v>
      </c>
      <c r="CM346" s="223" t="str">
        <f t="shared" ca="1" si="540"/>
        <v>-7,33329612065916+1,45868329205494i</v>
      </c>
      <c r="CN346" s="223" t="str">
        <f t="shared" ca="1" si="541"/>
        <v>-7,46795755469515-0,366877228874547i</v>
      </c>
      <c r="CO346" s="223" t="str">
        <f t="shared" ca="1" si="542"/>
        <v>-7,15500833051045-2,17044804824281i</v>
      </c>
      <c r="CP346" s="223" t="str">
        <f t="shared" ca="1" si="543"/>
        <v>-6,41320584023009-3,84392765158679i</v>
      </c>
      <c r="CQ346" s="223" t="str">
        <f t="shared" ca="1" si="544"/>
        <v>-5,28701186587608-5,28701186587287i</v>
      </c>
      <c r="CR346" s="223" t="str">
        <f t="shared" ca="1" si="545"/>
        <v>-3,84392765159032-6,41320584022798i</v>
      </c>
      <c r="CS346" s="223" t="str">
        <f t="shared" ca="1" si="546"/>
        <v>-2,17044804823983-7,15500833051135i</v>
      </c>
      <c r="CT346" s="223" t="str">
        <f t="shared" ca="1" si="547"/>
        <v>-0,36687722887144-7,4679575546953i</v>
      </c>
      <c r="CU346" s="223" t="str">
        <f t="shared" ca="1" si="548"/>
        <v>1,45868329205799-7,33329612065855i</v>
      </c>
      <c r="CV346" s="223" t="str">
        <f t="shared" ca="1" si="549"/>
        <v>3,19681399248945-6,75909529724346i</v>
      </c>
      <c r="CW346" s="223" t="str">
        <f t="shared" ca="1" si="550"/>
        <v>4,74333567467169-5,77977124263424i</v>
      </c>
      <c r="CX346" s="223" t="str">
        <f t="shared" ca="1" si="551"/>
        <v>6,00555370515848-4,45402218609789i</v>
      </c>
      <c r="CY346" s="223" t="str">
        <f t="shared" ca="1" si="552"/>
        <v>6,90781389881277-2,86131020323977i</v>
      </c>
      <c r="CZ346" s="223" t="str">
        <f t="shared" ca="1" si="553"/>
        <v>7,39603704104224-1,09709845835549i</v>
      </c>
      <c r="DA346" s="223" t="str">
        <f t="shared" ca="1" si="554"/>
        <v>7,4409602603784+0,732870618366139i</v>
      </c>
      <c r="DB346" s="223" t="str">
        <f t="shared" ca="1" si="555"/>
        <v>7,03989097164704+2,51891326708908i</v>
      </c>
      <c r="DC346" s="223" t="str">
        <f t="shared" ca="1" si="556"/>
        <v>6,21686826278234+4,153978567952i</v>
      </c>
      <c r="DD346" s="223" t="str">
        <f t="shared" ca="1" si="557"/>
        <v>5,02122205213707+5,54006480493931i</v>
      </c>
      <c r="DE346" s="223" t="str">
        <f t="shared" ca="1" si="558"/>
        <v>3,52461637682371+6,59409344307624i</v>
      </c>
      <c r="DF346" s="223" t="str">
        <f t="shared" ca="1" si="559"/>
        <v>1,81675402994382+7,25288864759951i</v>
      </c>
      <c r="DG346" s="223" t="str">
        <f t="shared" ca="1" si="560"/>
        <v>8,53685997658991E-13+7,47696388514716i</v>
      </c>
      <c r="DH346" s="223" t="str">
        <f t="shared" ca="1" si="561"/>
        <v>-1,81675402994134+7,25288864760013i</v>
      </c>
      <c r="DI346" s="223" t="str">
        <f t="shared" ca="1" si="562"/>
        <v>-3,52461637682146+6,59409344307745i</v>
      </c>
      <c r="DJ346" s="223" t="str">
        <f t="shared" ca="1" si="563"/>
        <v>-5,02122205213581+5,54006480494046i</v>
      </c>
      <c r="DK346" s="223" t="str">
        <f t="shared" ca="1" si="564"/>
        <v>-6,21686826278517+4,15397856794777i</v>
      </c>
      <c r="DL346" s="223" t="str">
        <f t="shared" ca="1" si="565"/>
        <v>-7,03989097164876+2,51891326708429i</v>
      </c>
      <c r="DM346" s="223" t="str">
        <f t="shared" ca="1" si="566"/>
        <v>-7,44096026037815+0,732870618368684i</v>
      </c>
      <c r="DN346" s="223" t="str">
        <f t="shared" ca="1" si="567"/>
        <v>-7,3960370410425-1,0970984583538i</v>
      </c>
      <c r="DO346" s="223" t="str">
        <f t="shared" ca="1" si="568"/>
        <v>-6,90781389881375-2,8613102032374i</v>
      </c>
      <c r="DP346" s="223" t="str">
        <f t="shared" ca="1" si="569"/>
        <v>-6,00555370516-4,45402218609584i</v>
      </c>
      <c r="DQ346" s="223" t="str">
        <f t="shared" ca="1" si="570"/>
        <v>-4,74333567467302-5,77977124263316i</v>
      </c>
      <c r="DR346" s="223" t="str">
        <f t="shared" ca="1" si="571"/>
        <v>-3,19681399249176-6,75909529724236i</v>
      </c>
      <c r="DS346" s="223" t="str">
        <f t="shared" ca="1" si="572"/>
        <v>-1,45868329205299-7,33329612065955i</v>
      </c>
      <c r="DT346" s="223" t="str">
        <f t="shared" ca="1" si="573"/>
        <v>0,366877228876527-7,46795755469505i</v>
      </c>
      <c r="DU346" s="223" t="str">
        <f t="shared" ca="1" si="574"/>
        <v>2,17044804824511-7,15500833050975i</v>
      </c>
      <c r="DV346" s="223" t="str">
        <f t="shared" ca="1" si="575"/>
        <v>3,8439276515885-6,41320584022908i</v>
      </c>
      <c r="DW346" s="223" t="str">
        <f t="shared" ca="1" si="576"/>
        <v>5,28701186587427-5,28701186587468i</v>
      </c>
      <c r="DX346" s="223" t="str">
        <f t="shared" ca="1" si="577"/>
        <v>6,41320584022922-3,84392765158826i</v>
      </c>
      <c r="DY346" s="223" t="str">
        <f t="shared" ca="1" si="578"/>
        <v>7,15500833050983-2,17044804824484i</v>
      </c>
      <c r="DZ346" s="223" t="str">
        <f t="shared" ca="1" si="579"/>
        <v>7,46795755469502-0,366877228877102i</v>
      </c>
      <c r="EA346" s="223" t="str">
        <f t="shared" ca="1" si="580"/>
        <v>7,33329612065817+1,45868329205993i</v>
      </c>
      <c r="EB346" s="223" t="str">
        <f t="shared" ca="1" si="581"/>
        <v>6,75909529724225+3,19681399249201i</v>
      </c>
      <c r="EC346" s="223" t="str">
        <f t="shared" ca="1" si="582"/>
        <v>5,77977124263298+4,74333567467322i</v>
      </c>
      <c r="ED346" s="223" t="str">
        <f t="shared" ca="1" si="583"/>
        <v>4,4540221860963+6,00555370515966i</v>
      </c>
      <c r="EE346" s="223" t="str">
        <f t="shared" ca="1" si="584"/>
        <v>2,86131020323715+6,90781389881386i</v>
      </c>
      <c r="EF346" s="223" t="str">
        <f t="shared" ca="1" si="585"/>
        <v>1,09709845835353+7,39603704104253i</v>
      </c>
      <c r="EG346" s="223" t="str">
        <f t="shared" ca="1" si="586"/>
        <v>-0,732870618368111+7,4409602603782i</v>
      </c>
      <c r="EH346" s="223" t="str">
        <f t="shared" ca="1" si="587"/>
        <v>-2,51891326708454+7,03989097164867i</v>
      </c>
      <c r="EI346" s="223" t="str">
        <f t="shared" ca="1" si="588"/>
        <v>-4,153978567948+6,21686826278502i</v>
      </c>
      <c r="EJ346" s="223" t="str">
        <f t="shared" ca="1" si="589"/>
        <v>-5,54006480494065+5,02122205213561i</v>
      </c>
      <c r="EK346" s="223" t="str">
        <f t="shared" ca="1" si="590"/>
        <v>-6,59409344307717+3,52461637682196i</v>
      </c>
      <c r="EL346" s="223" t="str">
        <f t="shared" ca="1" si="591"/>
        <v>-7,25288864760019+1,81675402994107i</v>
      </c>
      <c r="EM346" s="223" t="str">
        <f t="shared" ca="1" si="592"/>
        <v>-7,47696388514716-1,1285050160843E-12i</v>
      </c>
      <c r="EN346" s="223"/>
      <c r="EO346" s="223"/>
      <c r="EP346" s="223"/>
    </row>
    <row r="347" spans="1:146">
      <c r="A347" s="249">
        <f t="shared" si="461"/>
        <v>4.824218749999983E-3</v>
      </c>
      <c r="B347" s="248">
        <v>247</v>
      </c>
      <c r="C347" s="247">
        <f t="shared" si="462"/>
        <v>49400</v>
      </c>
      <c r="N347" s="246">
        <f t="shared" ca="1" si="463"/>
        <v>2.5229147795639841</v>
      </c>
      <c r="O347" s="223">
        <f t="shared" ca="1" si="464"/>
        <v>-7.4770852204360159</v>
      </c>
      <c r="P347" s="223" t="str">
        <f t="shared" ca="1" si="465"/>
        <v>-7,29540797605902-1,63823864455616i</v>
      </c>
      <c r="Q347" s="223" t="str">
        <f t="shared" ca="1" si="466"/>
        <v>-6,75920498304567-3,19686587000975i</v>
      </c>
      <c r="R347" s="223" t="str">
        <f t="shared" ca="1" si="467"/>
        <v>-5,8945334225906-4,60013903307553i</v>
      </c>
      <c r="S347" s="223" t="str">
        <f t="shared" ca="1" si="468"/>
        <v>-4,74341264896377-5,77986503608114i</v>
      </c>
      <c r="T347" s="223" t="str">
        <f t="shared" ca="1" si="469"/>
        <v>-3,36178222790123-6,67871422100318i</v>
      </c>
      <c r="U347" s="223" t="str">
        <f t="shared" ca="1" si="470"/>
        <v>-1,81678351201339-7,253006346622i</v>
      </c>
      <c r="V347" s="223" t="str">
        <f t="shared" ca="1" si="471"/>
        <v>-0,183496857080163-7,47483326216073i</v>
      </c>
      <c r="W347" s="223" t="str">
        <f t="shared" ca="1" si="472"/>
        <v>1,45870696339713-7,33341512452414i</v>
      </c>
      <c r="X347" s="223" t="str">
        <f t="shared" ca="1" si="473"/>
        <v>3,03002383965667-6,83562425274934i</v>
      </c>
      <c r="Y347" s="223" t="str">
        <f t="shared" ca="1" si="474"/>
        <v>4,45409446544465-6,00565116257663i</v>
      </c>
      <c r="Z347" s="223" t="str">
        <f t="shared" ca="1" si="475"/>
        <v>5,66171507499701-4,88382901043988i</v>
      </c>
      <c r="AA347" s="223" t="str">
        <f t="shared" ca="1" si="476"/>
        <v>6,59420045124717-3,52467357388373i</v>
      </c>
      <c r="AB347" s="223" t="str">
        <f t="shared" ca="1" si="477"/>
        <v>7,20623577736905-1,9942340170173i</v>
      </c>
      <c r="AC347" s="223" t="str">
        <f t="shared" ca="1" si="478"/>
        <v>7,46807874383032-0,366883182515011i</v>
      </c>
      <c r="AD347" s="223" t="str">
        <f t="shared" ca="1" si="479"/>
        <v>7,36700489793237+1,27829661170761i</v>
      </c>
      <c r="AE347" s="223" t="str">
        <f t="shared" ca="1" si="480"/>
        <v>6,90792599800358+2,86135663624249i</v>
      </c>
      <c r="AF347" s="223" t="str">
        <f t="shared" ca="1" si="481"/>
        <v>6,11315132286898+4,30536691785589i</v>
      </c>
      <c r="AG347" s="223" t="str">
        <f t="shared" ca="1" si="482"/>
        <v>5,02130353593828+5,54015470845683i</v>
      </c>
      <c r="AH347" s="223" t="str">
        <f t="shared" ca="1" si="483"/>
        <v>3,68544178830078+6,50571458171269i</v>
      </c>
      <c r="AI347" s="223" t="str">
        <f t="shared" ca="1" si="484"/>
        <v>2,17048327001776+7,15512444114257i</v>
      </c>
      <c r="AJ347" s="223" t="str">
        <f t="shared" ca="1" si="485"/>
        <v>0,550048511237926+7,45682573411419i</v>
      </c>
      <c r="AK347" s="223" t="str">
        <f t="shared" ca="1" si="486"/>
        <v>-1,09711626193915+7,39615706305993i</v>
      </c>
      <c r="AL347" s="223" t="str">
        <f t="shared" ca="1" si="487"/>
        <v>-2,69096585858577+6,97606666693979i</v>
      </c>
      <c r="AM347" s="223" t="str">
        <f t="shared" ca="1" si="488"/>
        <v>-4,15404597822697+6,21696914938775i</v>
      </c>
      <c r="AN347" s="223" t="str">
        <f t="shared" ca="1" si="489"/>
        <v>-5,4152571598822+5,15575341594293i</v>
      </c>
      <c r="AO347" s="223" t="str">
        <f t="shared" ca="1" si="490"/>
        <v>-6,41330991297969+3,84399003039019i</v>
      </c>
      <c r="AP347" s="223" t="str">
        <f t="shared" ca="1" si="491"/>
        <v>-7,09970312550077+2,34542510505396i</v>
      </c>
      <c r="AQ347" s="223" t="str">
        <f t="shared" ca="1" si="492"/>
        <v>-7,44108101140399+0,732882511311131i</v>
      </c>
      <c r="AR347" s="223" t="str">
        <f t="shared" ca="1" si="493"/>
        <v>-7,44108101140399+0,732882511311131i</v>
      </c>
      <c r="AS347" s="223" t="str">
        <f t="shared" ca="1" si="494"/>
        <v>-7,04000521417012-2,51895414371127i</v>
      </c>
      <c r="AT347" s="223" t="str">
        <f t="shared" ca="1" si="495"/>
        <v>-6,31704210616258-4,00022279662416i</v>
      </c>
      <c r="AU347" s="223" t="str">
        <f t="shared" ca="1" si="496"/>
        <v>-5,28709766288146-5,28709766287858i</v>
      </c>
      <c r="AV347" s="223" t="str">
        <f t="shared" ca="1" si="497"/>
        <v>-4,0002227966276-6,31704210616041i</v>
      </c>
      <c r="AW347" s="223" t="str">
        <f t="shared" ca="1" si="498"/>
        <v>-2,51895414371491-7,04000521416882i</v>
      </c>
      <c r="AX347" s="223" t="str">
        <f t="shared" ca="1" si="499"/>
        <v>-0,915275050356362-7,42085405973314i</v>
      </c>
      <c r="AY347" s="223" t="str">
        <f t="shared" ca="1" si="500"/>
        <v>0,73288251130708-7,44108101140439i</v>
      </c>
      <c r="AZ347" s="223" t="str">
        <f t="shared" ca="1" si="501"/>
        <v>2,34542510505716-7,0997031254997i</v>
      </c>
      <c r="BA347" s="223" t="str">
        <f t="shared" ca="1" si="502"/>
        <v>3,84399003039308-6,41330991297796i</v>
      </c>
      <c r="BB347" s="223" t="str">
        <f t="shared" ca="1" si="503"/>
        <v>5,15575341594553-5,41525715987973i</v>
      </c>
      <c r="BC347" s="223" t="str">
        <f t="shared" ca="1" si="504"/>
        <v>6,21696914938973-4,154045978224i</v>
      </c>
      <c r="BD347" s="223" t="str">
        <f t="shared" ca="1" si="505"/>
        <v>6,97606666694108-2,69096585858243i</v>
      </c>
      <c r="BE347" s="223" t="str">
        <f t="shared" ca="1" si="506"/>
        <v>7,39615706306043-1,09711626193582i</v>
      </c>
      <c r="BF347" s="223" t="str">
        <f t="shared" ca="1" si="507"/>
        <v>7,45682573411395+0,550048511241284i</v>
      </c>
      <c r="BG347" s="223" t="str">
        <f t="shared" ca="1" si="508"/>
        <v>7,15512444114156+2,17048327002109i</v>
      </c>
      <c r="BH347" s="223" t="str">
        <f t="shared" ca="1" si="509"/>
        <v>6,50571458171098+3,6854417883038i</v>
      </c>
      <c r="BI347" s="223" t="str">
        <f t="shared" ca="1" si="510"/>
        <v>5,5401547084545+5,02130353594085i</v>
      </c>
      <c r="BJ347" s="223" t="str">
        <f t="shared" ca="1" si="511"/>
        <v>4,30536691785922+6,11315132286664i</v>
      </c>
      <c r="BK347" s="223" t="str">
        <f t="shared" ca="1" si="512"/>
        <v>2,86135663624556+6,90792599800231i</v>
      </c>
      <c r="BL347" s="223" t="str">
        <f t="shared" ca="1" si="513"/>
        <v>1,27829661171004+7,36700489793194i</v>
      </c>
      <c r="BM347" s="223" t="str">
        <f t="shared" ca="1" si="514"/>
        <v>-0,366883182512536+7,46807874383045i</v>
      </c>
      <c r="BN347" s="223" t="str">
        <f t="shared" ca="1" si="515"/>
        <v>-1,99423401701563+7,20623577736952i</v>
      </c>
      <c r="BO347" s="223" t="str">
        <f t="shared" ca="1" si="516"/>
        <v>-3,5246735738823+6,59420045124793i</v>
      </c>
      <c r="BP347" s="223" t="str">
        <f t="shared" ca="1" si="517"/>
        <v>-4,88382901043922+5,6617150749976i</v>
      </c>
      <c r="BQ347" s="223" t="str">
        <f t="shared" ca="1" si="518"/>
        <v>-6,00565116257659+4,45409446544471i</v>
      </c>
      <c r="BR347" s="223" t="str">
        <f t="shared" ca="1" si="519"/>
        <v>-6,83562425274931+3,03002383965675i</v>
      </c>
      <c r="BS347" s="223" t="str">
        <f t="shared" ca="1" si="520"/>
        <v>-7,3334151245242+1,45870696339685i</v>
      </c>
      <c r="BT347" s="223" t="str">
        <f t="shared" ca="1" si="521"/>
        <v>-7,47483326216072-0,183496857080502i</v>
      </c>
      <c r="BU347" s="223" t="str">
        <f t="shared" ca="1" si="522"/>
        <v>-7,25300634662173-1,81678351201448i</v>
      </c>
      <c r="BV347" s="223" t="str">
        <f t="shared" ca="1" si="523"/>
        <v>-6,67871422100266-3,36178222790227i</v>
      </c>
      <c r="BW347" s="223" t="str">
        <f t="shared" ca="1" si="524"/>
        <v>-5,77986503607991-4,74341264896526i</v>
      </c>
      <c r="BX347" s="223" t="str">
        <f t="shared" ca="1" si="525"/>
        <v>-4,60013903307397-5,89453342259182i</v>
      </c>
      <c r="BY347" s="223" t="str">
        <f t="shared" ca="1" si="526"/>
        <v>-3,19686587000726-6,75920498304686i</v>
      </c>
      <c r="BZ347" s="223" t="str">
        <f t="shared" ca="1" si="527"/>
        <v>-1,63823864455307-7,29540797605971i</v>
      </c>
      <c r="CA347" s="223" t="str">
        <f t="shared" ca="1" si="528"/>
        <v>3,57972721534832E-12-7,47708522043602i</v>
      </c>
      <c r="CB347" s="223" t="str">
        <f t="shared" ca="1" si="529"/>
        <v>1,63823864456005-7,29540797605814i</v>
      </c>
      <c r="CC347" s="223" t="str">
        <f t="shared" ca="1" si="530"/>
        <v>3,19686587000682-6,75920498304706i</v>
      </c>
      <c r="CD347" s="223" t="str">
        <f t="shared" ca="1" si="531"/>
        <v>4,60013903307358-5,89453342259212i</v>
      </c>
      <c r="CE347" s="223" t="str">
        <f t="shared" ca="1" si="532"/>
        <v>5,7798650360796-4,74341264896564i</v>
      </c>
      <c r="CF347" s="223" t="str">
        <f t="shared" ca="1" si="533"/>
        <v>6,67871422100244-3,36178222790271i</v>
      </c>
      <c r="CG347" s="223" t="str">
        <f t="shared" ca="1" si="534"/>
        <v>7,25300634662161-1,81678351201496i</v>
      </c>
      <c r="CH347" s="223" t="str">
        <f t="shared" ca="1" si="535"/>
        <v>7,47483326216071-0,183496857080993i</v>
      </c>
      <c r="CI347" s="223" t="str">
        <f t="shared" ca="1" si="536"/>
        <v>7,33341512452438+1,45870696339594i</v>
      </c>
      <c r="CJ347" s="223" t="str">
        <f t="shared" ca="1" si="537"/>
        <v>6,8356242527495+3,0300238396563i</v>
      </c>
      <c r="CK347" s="223" t="str">
        <f t="shared" ca="1" si="538"/>
        <v>6,00565116257688+4,45409446544432i</v>
      </c>
      <c r="CL347" s="223" t="str">
        <f t="shared" ca="1" si="539"/>
        <v>4,88382901043959+5,66171507499727i</v>
      </c>
      <c r="CM347" s="223" t="str">
        <f t="shared" ca="1" si="540"/>
        <v>3,52467357388273+6,5942004512477i</v>
      </c>
      <c r="CN347" s="223" t="str">
        <f t="shared" ca="1" si="541"/>
        <v>1,99423401701611+7,20623577736938i</v>
      </c>
      <c r="CO347" s="223" t="str">
        <f t="shared" ca="1" si="542"/>
        <v>0,366883182513027+7,46807874383042i</v>
      </c>
      <c r="CP347" s="223" t="str">
        <f t="shared" ca="1" si="543"/>
        <v>-1,27829661170957+7,36700489793203i</v>
      </c>
      <c r="CQ347" s="223" t="str">
        <f t="shared" ca="1" si="544"/>
        <v>-2,8613566362451+6,9079259980025i</v>
      </c>
      <c r="CR347" s="223" t="str">
        <f t="shared" ca="1" si="545"/>
        <v>-4,30536691785882+6,11315132286692i</v>
      </c>
      <c r="CS347" s="223" t="str">
        <f t="shared" ca="1" si="546"/>
        <v>-5,54015470845931+5,02130353593555i</v>
      </c>
      <c r="CT347" s="223" t="str">
        <f t="shared" ca="1" si="547"/>
        <v>-6,50571458171073+3,68544178830422i</v>
      </c>
      <c r="CU347" s="223" t="str">
        <f t="shared" ca="1" si="548"/>
        <v>-7,15512444114141+2,17048327002156i</v>
      </c>
      <c r="CV347" s="223" t="str">
        <f t="shared" ca="1" si="549"/>
        <v>-7,45682573411391+0,550048511241773i</v>
      </c>
      <c r="CW347" s="223" t="str">
        <f t="shared" ca="1" si="550"/>
        <v>-7,39615706306056-1,09711626193491i</v>
      </c>
      <c r="CX347" s="223" t="str">
        <f t="shared" ca="1" si="551"/>
        <v>-6,97606666694118-2,69096585858218i</v>
      </c>
      <c r="CY347" s="223" t="str">
        <f t="shared" ca="1" si="552"/>
        <v>-6,21696914939013-4,15404597822342i</v>
      </c>
      <c r="CZ347" s="223" t="str">
        <f t="shared" ca="1" si="553"/>
        <v>-5,15575341594573-5,41525715987954i</v>
      </c>
      <c r="DA347" s="223" t="str">
        <f t="shared" ca="1" si="554"/>
        <v>-3,84399003039368-6,41330991297759i</v>
      </c>
      <c r="DB347" s="223" t="str">
        <f t="shared" ca="1" si="555"/>
        <v>-2,34542510505742-7,09970312549962i</v>
      </c>
      <c r="DC347" s="223" t="str">
        <f t="shared" ca="1" si="556"/>
        <v>-0,73288251130778-7,44108101140432i</v>
      </c>
      <c r="DD347" s="223" t="str">
        <f t="shared" ca="1" si="557"/>
        <v>0,915275050356295-7,42085405973315i</v>
      </c>
      <c r="DE347" s="223" t="str">
        <f t="shared" ca="1" si="558"/>
        <v>2,51895414371444-7,04000521416899i</v>
      </c>
      <c r="DF347" s="223" t="str">
        <f t="shared" ca="1" si="559"/>
        <v>4,00022279662683-6,31704210616089i</v>
      </c>
      <c r="DG347" s="223" t="str">
        <f t="shared" ca="1" si="560"/>
        <v>5,28709766288111-5,28709766287892i</v>
      </c>
      <c r="DH347" s="223" t="str">
        <f t="shared" ca="1" si="561"/>
        <v>6,3170421061621-4,00022279662494i</v>
      </c>
      <c r="DI347" s="223" t="str">
        <f t="shared" ca="1" si="562"/>
        <v>7,04000521417003-2,51895414371154i</v>
      </c>
      <c r="DJ347" s="223" t="str">
        <f t="shared" ca="1" si="563"/>
        <v>7,42085405973353-0,915275050353229i</v>
      </c>
      <c r="DK347" s="223" t="str">
        <f t="shared" ca="1" si="564"/>
        <v>7,44108101140402+0,732882511310853i</v>
      </c>
      <c r="DL347" s="223" t="str">
        <f t="shared" ca="1" si="565"/>
        <v>7,09970312549865+2,34542510506036i</v>
      </c>
      <c r="DM347" s="223" t="str">
        <f t="shared" ca="1" si="566"/>
        <v>6,41330991297994+3,84399003038977i</v>
      </c>
      <c r="DN347" s="223" t="str">
        <f t="shared" ca="1" si="567"/>
        <v>5,41525715987741+5,15575341594797i</v>
      </c>
      <c r="DO347" s="223" t="str">
        <f t="shared" ca="1" si="568"/>
        <v>4,15404597822721+6,2169691493876i</v>
      </c>
      <c r="DP347" s="223" t="str">
        <f t="shared" ca="1" si="569"/>
        <v>2,69096585858643+6,97606666693954i</v>
      </c>
      <c r="DQ347" s="223" t="str">
        <f t="shared" ca="1" si="570"/>
        <v>1,09711626193943+7,3961570630599i</v>
      </c>
      <c r="DR347" s="223" t="str">
        <f t="shared" ca="1" si="571"/>
        <v>-0,550048511237224+7,45682573411424i</v>
      </c>
      <c r="DS347" s="223" t="str">
        <f t="shared" ca="1" si="572"/>
        <v>-2,1704832700176+7,15512444114261i</v>
      </c>
      <c r="DT347" s="223" t="str">
        <f t="shared" ca="1" si="573"/>
        <v>-3,68544178830025+6,50571458171298i</v>
      </c>
      <c r="DU347" s="223" t="str">
        <f t="shared" ca="1" si="574"/>
        <v>-5,02130353593815+5,54015470845695i</v>
      </c>
      <c r="DV347" s="223" t="str">
        <f t="shared" ca="1" si="575"/>
        <v>-6,1131513228687+4,30536691785629i</v>
      </c>
      <c r="DW347" s="223" t="str">
        <f t="shared" ca="1" si="576"/>
        <v>-6,90792599800352+2,86135663624264i</v>
      </c>
      <c r="DX347" s="223" t="str">
        <f t="shared" ca="1" si="577"/>
        <v>-7,36700489793256+1,27829661170652i</v>
      </c>
      <c r="DY347" s="223" t="str">
        <f t="shared" ca="1" si="578"/>
        <v>-7,46807874383029-0,366883182515687i</v>
      </c>
      <c r="DZ347" s="223" t="str">
        <f t="shared" ca="1" si="579"/>
        <v>-7,20623577736856-1,99423401701908i</v>
      </c>
      <c r="EA347" s="223" t="str">
        <f t="shared" ca="1" si="580"/>
        <v>-6,59420045124645-3,52467357388508i</v>
      </c>
      <c r="EB347" s="223" t="str">
        <f t="shared" ca="1" si="581"/>
        <v>-5,66171507499526-4,88382901044192i</v>
      </c>
      <c r="EC347" s="223" t="str">
        <f t="shared" ca="1" si="582"/>
        <v>-4,45409446544218-6,00565116257846i</v>
      </c>
      <c r="ED347" s="223" t="str">
        <f t="shared" ca="1" si="583"/>
        <v>-3,03002383965348-6,83562425275076i</v>
      </c>
      <c r="EE347" s="223" t="str">
        <f t="shared" ca="1" si="584"/>
        <v>-1,45870696339333-7,33341512452489i</v>
      </c>
      <c r="EF347" s="223" t="str">
        <f t="shared" ca="1" si="585"/>
        <v>0,183496857076857-7,47483326216081i</v>
      </c>
      <c r="EG347" s="223" t="str">
        <f t="shared" ca="1" si="586"/>
        <v>1,81678351201054-7,25300634662271i</v>
      </c>
      <c r="EH347" s="223" t="str">
        <f t="shared" ca="1" si="587"/>
        <v>3,36178222789901-6,6787142210043i</v>
      </c>
      <c r="EI347" s="223" t="str">
        <f t="shared" ca="1" si="588"/>
        <v>4,74341264896211-5,77986503608249i</v>
      </c>
      <c r="EJ347" s="223" t="str">
        <f t="shared" ca="1" si="589"/>
        <v>5,89453342258957-4,60013903307684i</v>
      </c>
      <c r="EK347" s="223" t="str">
        <f t="shared" ca="1" si="590"/>
        <v>6,75920498304511-3,19686587001094i</v>
      </c>
      <c r="EL347" s="223" t="str">
        <f t="shared" ca="1" si="591"/>
        <v>7,29540797605891-1,63823864455663i</v>
      </c>
      <c r="EM347" s="223" t="str">
        <f t="shared" ca="1" si="592"/>
        <v>7,47708522043602-4,90961136080982E-13i</v>
      </c>
      <c r="EN347" s="223"/>
      <c r="EO347" s="223"/>
      <c r="EP347" s="223"/>
    </row>
    <row r="348" spans="1:146">
      <c r="A348" s="249">
        <f t="shared" si="461"/>
        <v>4.8437499999999826E-3</v>
      </c>
      <c r="B348" s="248">
        <v>248</v>
      </c>
      <c r="C348" s="247">
        <f t="shared" si="462"/>
        <v>49600</v>
      </c>
      <c r="N348" s="246">
        <f t="shared" ca="1" si="463"/>
        <v>2.5228057883533559</v>
      </c>
      <c r="O348" s="223">
        <f t="shared" ca="1" si="464"/>
        <v>-7.4771942116466441</v>
      </c>
      <c r="P348" s="223" t="str">
        <f t="shared" ca="1" si="465"/>
        <v>-7,33352202149926-1,4587282265273i</v>
      </c>
      <c r="Q348" s="223" t="str">
        <f t="shared" ca="1" si="466"/>
        <v>-6,90802669275206-2,86139834537366i</v>
      </c>
      <c r="R348" s="223" t="str">
        <f t="shared" ca="1" si="467"/>
        <v>-6,21705977226878-4,15410653049719i</v>
      </c>
      <c r="S348" s="223" t="str">
        <f t="shared" ca="1" si="468"/>
        <v>-5,28717473130415-5,28717473130413i</v>
      </c>
      <c r="T348" s="223" t="str">
        <f t="shared" ca="1" si="469"/>
        <v>-4,1541065304972-6,21705977226877i</v>
      </c>
      <c r="U348" s="223" t="str">
        <f t="shared" ca="1" si="470"/>
        <v>-2,86139834537299-6,90802669275234i</v>
      </c>
      <c r="V348" s="223" t="str">
        <f t="shared" ca="1" si="471"/>
        <v>-1,4587282265275-7,33352202149922i</v>
      </c>
      <c r="W348" s="223" t="str">
        <f t="shared" ca="1" si="472"/>
        <v>-2,56474521821991E-14-7,47719421164664i</v>
      </c>
      <c r="X348" s="223" t="str">
        <f t="shared" ca="1" si="473"/>
        <v>1,4587282265274-7,33352202149924i</v>
      </c>
      <c r="Y348" s="223" t="str">
        <f t="shared" ca="1" si="474"/>
        <v>2,86139834537364-6,90802669275207i</v>
      </c>
      <c r="Z348" s="223" t="str">
        <f t="shared" ca="1" si="475"/>
        <v>4,15410653049714-6,21705977226881i</v>
      </c>
      <c r="AA348" s="223" t="str">
        <f t="shared" ca="1" si="476"/>
        <v>5,28717473130412-5,28717473130417i</v>
      </c>
      <c r="AB348" s="223" t="str">
        <f t="shared" ca="1" si="477"/>
        <v>6,21705977226877-4,1541065304972i</v>
      </c>
      <c r="AC348" s="223" t="str">
        <f t="shared" ca="1" si="478"/>
        <v>6,90802669275231-2,86139834537307i</v>
      </c>
      <c r="AD348" s="223" t="str">
        <f t="shared" ca="1" si="479"/>
        <v>7,33352202149922-1,45872822652753i</v>
      </c>
      <c r="AE348" s="223" t="str">
        <f t="shared" ca="1" si="480"/>
        <v>7,47719421164664-5,12949043643981E-14i</v>
      </c>
      <c r="AF348" s="223" t="str">
        <f t="shared" ca="1" si="481"/>
        <v>7,33352202149955+1,45872822652587i</v>
      </c>
      <c r="AG348" s="223" t="str">
        <f t="shared" ca="1" si="482"/>
        <v>6,9080266927521+2,86139834537356i</v>
      </c>
      <c r="AH348" s="223" t="str">
        <f t="shared" ca="1" si="483"/>
        <v>6,21705977226758+4,15410653049898i</v>
      </c>
      <c r="AI348" s="223" t="str">
        <f t="shared" ca="1" si="484"/>
        <v>5,28717473130156+5,28717473130673i</v>
      </c>
      <c r="AJ348" s="223" t="str">
        <f t="shared" ca="1" si="485"/>
        <v>4,15410653049917+6,21705977226745i</v>
      </c>
      <c r="AK348" s="223" t="str">
        <f t="shared" ca="1" si="486"/>
        <v>2,86139834537378+6,90802669275201i</v>
      </c>
      <c r="AL348" s="223" t="str">
        <f t="shared" ca="1" si="487"/>
        <v>1,45872822652599+7,33352202149952i</v>
      </c>
      <c r="AM348" s="223" t="str">
        <f t="shared" ca="1" si="488"/>
        <v>-2,89826262078708E-12+7,47719421164664i</v>
      </c>
      <c r="AN348" s="223" t="str">
        <f t="shared" ca="1" si="489"/>
        <v>-1,45872822652438+7,33352202149984i</v>
      </c>
      <c r="AO348" s="223" t="str">
        <f t="shared" ca="1" si="490"/>
        <v>-2,86139834537226+6,90802669275264i</v>
      </c>
      <c r="AP348" s="223" t="str">
        <f t="shared" ca="1" si="491"/>
        <v>-4,15410653049772+6,21705977226842i</v>
      </c>
      <c r="AQ348" s="223" t="str">
        <f t="shared" ca="1" si="492"/>
        <v>-5,28717473130558+5,2871747313027i</v>
      </c>
      <c r="AR348" s="223" t="str">
        <f t="shared" ca="1" si="493"/>
        <v>-5,28717473130558+5,2871747313027i</v>
      </c>
      <c r="AS348" s="223" t="str">
        <f t="shared" ca="1" si="494"/>
        <v>-6,90802669275143+2,86139834537518i</v>
      </c>
      <c r="AT348" s="223" t="str">
        <f t="shared" ca="1" si="495"/>
        <v>-7,33352202149919+1,45872822652768i</v>
      </c>
      <c r="AU348" s="223" t="str">
        <f t="shared" ca="1" si="496"/>
        <v>-7,47719421164664-1,38501267993804E-12i</v>
      </c>
      <c r="AV348" s="223" t="str">
        <f t="shared" ca="1" si="497"/>
        <v>-7,33352202149869-1,4587282265302i</v>
      </c>
      <c r="AW348" s="223" t="str">
        <f t="shared" ca="1" si="498"/>
        <v>-6,9080266927533-2,86139834537067i</v>
      </c>
      <c r="AX348" s="223" t="str">
        <f t="shared" ca="1" si="499"/>
        <v>-6,21705977226927-4,15410653049646i</v>
      </c>
      <c r="AY348" s="223" t="str">
        <f t="shared" ca="1" si="500"/>
        <v>-5,28717473130377-5,28717473130451i</v>
      </c>
      <c r="AZ348" s="223" t="str">
        <f t="shared" ca="1" si="501"/>
        <v>-4,15410653049542-6,21705977226996i</v>
      </c>
      <c r="BA348" s="223" t="str">
        <f t="shared" ca="1" si="502"/>
        <v>-2,86139834537657-6,90802669275086i</v>
      </c>
      <c r="BB348" s="223" t="str">
        <f t="shared" ca="1" si="503"/>
        <v>-1,45872822652917-7,33352202149889i</v>
      </c>
      <c r="BC348" s="223" t="str">
        <f t="shared" ca="1" si="504"/>
        <v>-1,28237260910996E-13-7,47719421164664i</v>
      </c>
      <c r="BD348" s="223" t="str">
        <f t="shared" ca="1" si="505"/>
        <v>1,45872822652871-7,33352202149898i</v>
      </c>
      <c r="BE348" s="223" t="str">
        <f t="shared" ca="1" si="506"/>
        <v>2,86139834537633-6,90802669275095i</v>
      </c>
      <c r="BF348" s="223" t="str">
        <f t="shared" ca="1" si="507"/>
        <v>4,1541065304952-6,2170597722701i</v>
      </c>
      <c r="BG348" s="223" t="str">
        <f t="shared" ca="1" si="508"/>
        <v>5,28717473130344-5,28717473130484i</v>
      </c>
      <c r="BH348" s="223" t="str">
        <f t="shared" ca="1" si="509"/>
        <v>6,21705977226901-4,15410653049685i</v>
      </c>
      <c r="BI348" s="223" t="str">
        <f t="shared" ca="1" si="510"/>
        <v>6,9080266927532-2,86139834537091i</v>
      </c>
      <c r="BJ348" s="223" t="str">
        <f t="shared" ca="1" si="511"/>
        <v>7,3335220214986-1,45872822653065i</v>
      </c>
      <c r="BK348" s="223" t="str">
        <f t="shared" ca="1" si="512"/>
        <v>7,47719421164664-1,85400184299815E-12i</v>
      </c>
      <c r="BL348" s="223" t="str">
        <f t="shared" ca="1" si="513"/>
        <v>7,33352202149923+1,45872822652743i</v>
      </c>
      <c r="BM348" s="223" t="str">
        <f t="shared" ca="1" si="514"/>
        <v>6,90802669275153+2,86139834537494i</v>
      </c>
      <c r="BN348" s="223" t="str">
        <f t="shared" ca="1" si="515"/>
        <v>6,21705977226681+4,15410653050013i</v>
      </c>
      <c r="BO348" s="223" t="str">
        <f t="shared" ca="1" si="516"/>
        <v>5,28717473130576+5,28717473130252i</v>
      </c>
      <c r="BP348" s="223" t="str">
        <f t="shared" ca="1" si="517"/>
        <v>4,15410653049793+6,21705977226828i</v>
      </c>
      <c r="BQ348" s="223" t="str">
        <f t="shared" ca="1" si="518"/>
        <v>2,8613983453725+6,90802669275254i</v>
      </c>
      <c r="BR348" s="223" t="str">
        <f t="shared" ca="1" si="519"/>
        <v>1,45872822652484+7,33352202149975i</v>
      </c>
      <c r="BS348" s="223" t="str">
        <f t="shared" ca="1" si="520"/>
        <v>3,15473714260907E-12+7,47719421164664i</v>
      </c>
      <c r="BT348" s="223" t="str">
        <f t="shared" ca="1" si="521"/>
        <v>-1,45872822652574+7,33352202149957i</v>
      </c>
      <c r="BU348" s="223" t="str">
        <f t="shared" ca="1" si="522"/>
        <v>-2,86139834537334+6,90802669275219i</v>
      </c>
      <c r="BV348" s="223" t="str">
        <f t="shared" ca="1" si="523"/>
        <v>-4,15410653049869+6,21705977226777i</v>
      </c>
      <c r="BW348" s="223" t="str">
        <f t="shared" ca="1" si="524"/>
        <v>-5,28717473130671+5,28717473130157i</v>
      </c>
      <c r="BX348" s="223" t="str">
        <f t="shared" ca="1" si="525"/>
        <v>-6,21705977226732+4,15410653049936i</v>
      </c>
      <c r="BY348" s="223" t="str">
        <f t="shared" ca="1" si="526"/>
        <v>-6,90802669275188+2,86139834537409i</v>
      </c>
      <c r="BZ348" s="223" t="str">
        <f t="shared" ca="1" si="527"/>
        <v>-7,33352202149949+1,45872822652612i</v>
      </c>
      <c r="CA348" s="223" t="str">
        <f t="shared" ca="1" si="528"/>
        <v>-7,47719421164664-2,77002535987608E-12i</v>
      </c>
      <c r="CB348" s="223" t="str">
        <f t="shared" ca="1" si="529"/>
        <v>-7,33352202149991-1,45872822652405i</v>
      </c>
      <c r="CC348" s="223" t="str">
        <f t="shared" ca="1" si="530"/>
        <v>-6,90802669275269-2,86139834537214i</v>
      </c>
      <c r="CD348" s="223" t="str">
        <f t="shared" ca="1" si="531"/>
        <v>-6,2170597722685-4,15410653049761i</v>
      </c>
      <c r="CE348" s="223" t="str">
        <f t="shared" ca="1" si="532"/>
        <v>-5,28717473130279-5,28717473130549i</v>
      </c>
      <c r="CF348" s="223" t="str">
        <f t="shared" ca="1" si="533"/>
        <v>-4,15410653049444-6,21705977227061i</v>
      </c>
      <c r="CG348" s="223" t="str">
        <f t="shared" ca="1" si="534"/>
        <v>-2,86139834537529-6,90802669275138i</v>
      </c>
      <c r="CH348" s="223" t="str">
        <f t="shared" ca="1" si="535"/>
        <v>-1,45872822652781-7,33352202149916i</v>
      </c>
      <c r="CI348" s="223" t="str">
        <f t="shared" ca="1" si="536"/>
        <v>1,04426077778893E-12-7,47719421164664i</v>
      </c>
      <c r="CJ348" s="223" t="str">
        <f t="shared" ca="1" si="537"/>
        <v>1,45872822653028-7,33352202149867i</v>
      </c>
      <c r="CK348" s="223" t="str">
        <f t="shared" ca="1" si="538"/>
        <v>2,86139834537055-6,90802669275335i</v>
      </c>
      <c r="CL348" s="223" t="str">
        <f t="shared" ca="1" si="539"/>
        <v>4,15410653049618-6,21705977226945i</v>
      </c>
      <c r="CM348" s="223" t="str">
        <f t="shared" ca="1" si="540"/>
        <v>5,28717473130457-5,28717473130371i</v>
      </c>
      <c r="CN348" s="223" t="str">
        <f t="shared" ca="1" si="541"/>
        <v>6,21705977226989-4,15410653049552i</v>
      </c>
      <c r="CO348" s="223" t="str">
        <f t="shared" ca="1" si="542"/>
        <v>6,90802669275365-2,86139834536982i</v>
      </c>
      <c r="CP348" s="223" t="str">
        <f t="shared" ca="1" si="543"/>
        <v>7,3335220214989-1,45872822652909i</v>
      </c>
      <c r="CQ348" s="223" t="str">
        <f t="shared" ca="1" si="544"/>
        <v>7,47719421164664-2,56474521821991E-13i</v>
      </c>
      <c r="CR348" s="223" t="str">
        <f t="shared" ca="1" si="545"/>
        <v>7,33352202149901+1,45872822652858i</v>
      </c>
      <c r="CS348" s="223" t="str">
        <f t="shared" ca="1" si="546"/>
        <v>6,90802669275108+2,86139834537602i</v>
      </c>
      <c r="CT348" s="223" t="str">
        <f t="shared" ca="1" si="547"/>
        <v>6,21705977227018+4,15410653049509i</v>
      </c>
      <c r="CU348" s="223" t="str">
        <f t="shared" ca="1" si="548"/>
        <v>5,28717473130493+5,28717473130335i</v>
      </c>
      <c r="CV348" s="223" t="str">
        <f t="shared" ca="1" si="549"/>
        <v>4,15410653049696+6,21705977226893i</v>
      </c>
      <c r="CW348" s="223" t="str">
        <f t="shared" ca="1" si="550"/>
        <v>2,86139834537102+6,90802669275315i</v>
      </c>
      <c r="CX348" s="223" t="str">
        <f t="shared" ca="1" si="551"/>
        <v>1,45872822652369+7,33352202149998i</v>
      </c>
      <c r="CY348" s="223" t="str">
        <f t="shared" ca="1" si="552"/>
        <v>1,98223910390914E-12+7,47719421164664i</v>
      </c>
      <c r="CZ348" s="223" t="str">
        <f t="shared" ca="1" si="553"/>
        <v>-1,45872822652731+7,33352202149926i</v>
      </c>
      <c r="DA348" s="223" t="str">
        <f t="shared" ca="1" si="554"/>
        <v>-2,86139834537443+6,90802669275174i</v>
      </c>
      <c r="DB348" s="223" t="str">
        <f t="shared" ca="1" si="555"/>
        <v>-4,15410653050002+6,21705977226688i</v>
      </c>
      <c r="DC348" s="223" t="str">
        <f t="shared" ca="1" si="556"/>
        <v>-5,28717473130243+5,28717473130585i</v>
      </c>
      <c r="DD348" s="223" t="str">
        <f t="shared" ca="1" si="557"/>
        <v>-6,21705977226797+4,15410653049839i</v>
      </c>
      <c r="DE348" s="223" t="str">
        <f t="shared" ca="1" si="558"/>
        <v>-6,90802669275249+2,86139834537262i</v>
      </c>
      <c r="DF348" s="223" t="str">
        <f t="shared" ca="1" si="559"/>
        <v>-7,33352202149981+1,45872822652455i</v>
      </c>
      <c r="DG348" s="223" t="str">
        <f t="shared" ca="1" si="560"/>
        <v>-7,47719421164664-3,942523398576E-12i</v>
      </c>
      <c r="DH348" s="223" t="str">
        <f t="shared" ca="1" si="561"/>
        <v>-7,3335220214996-1,45872822652561i</v>
      </c>
      <c r="DI348" s="223" t="str">
        <f t="shared" ca="1" si="562"/>
        <v>-6,90802669275208-2,86139834537362i</v>
      </c>
      <c r="DJ348" s="223" t="str">
        <f t="shared" ca="1" si="563"/>
        <v>-6,21705977226785-4,15410653049859i</v>
      </c>
      <c r="DK348" s="223" t="str">
        <f t="shared" ca="1" si="564"/>
        <v>-5,28717473130166-5,28717473130662i</v>
      </c>
      <c r="DL348" s="223" t="str">
        <f t="shared" ca="1" si="565"/>
        <v>-4,15410653049912-6,21705977226749i</v>
      </c>
      <c r="DM348" s="223" t="str">
        <f t="shared" ca="1" si="566"/>
        <v>-2,86139834537421-6,90802669275183i</v>
      </c>
      <c r="DN348" s="223" t="str">
        <f t="shared" ca="1" si="567"/>
        <v>-1,45872822652624-7,33352202149947i</v>
      </c>
      <c r="DO348" s="223" t="str">
        <f t="shared" ca="1" si="568"/>
        <v>2,21675881648885E-12-7,47719421164664i</v>
      </c>
      <c r="DP348" s="223" t="str">
        <f t="shared" ca="1" si="569"/>
        <v>1,45872822652392-7,33352202149994i</v>
      </c>
      <c r="DQ348" s="223" t="str">
        <f t="shared" ca="1" si="570"/>
        <v>2,86139834537202-6,90802669275274i</v>
      </c>
      <c r="DR348" s="223" t="str">
        <f t="shared" ca="1" si="571"/>
        <v>4,15410653049715-6,2170597722688i</v>
      </c>
      <c r="DS348" s="223" t="str">
        <f t="shared" ca="1" si="572"/>
        <v>5,2871747313054-5,28717473130288i</v>
      </c>
      <c r="DT348" s="223" t="str">
        <f t="shared" ca="1" si="573"/>
        <v>6,21705977227078-4,15410653049419i</v>
      </c>
      <c r="DU348" s="223" t="str">
        <f t="shared" ca="1" si="574"/>
        <v>6,90802669275117-2,8613983453758i</v>
      </c>
      <c r="DV348" s="223" t="str">
        <f t="shared" ca="1" si="575"/>
        <v>7,33352202149914-1,45872822652794i</v>
      </c>
      <c r="DW348" s="223" t="str">
        <f t="shared" ca="1" si="576"/>
        <v>7,47719421164664+1,34105279935417E-12i</v>
      </c>
      <c r="DX348" s="223" t="str">
        <f t="shared" ca="1" si="577"/>
        <v>7,33352202149878+1,45872822652973i</v>
      </c>
      <c r="DY348" s="223" t="str">
        <f t="shared" ca="1" si="578"/>
        <v>6,9080266927534+2,86139834537043i</v>
      </c>
      <c r="DZ348" s="223" t="str">
        <f t="shared" ca="1" si="579"/>
        <v>6,21705977226929+4,15410653049642i</v>
      </c>
      <c r="EA348" s="223" t="str">
        <f t="shared" ca="1" si="580"/>
        <v>5,2871747313041+5,28717473130418i</v>
      </c>
      <c r="EB348" s="223" t="str">
        <f t="shared" ca="1" si="581"/>
        <v>4,15410653049563+6,21705977226982i</v>
      </c>
      <c r="EC348" s="223" t="str">
        <f t="shared" ca="1" si="582"/>
        <v>2,86139834537033+6,90802669275344i</v>
      </c>
      <c r="ED348" s="223" t="str">
        <f t="shared" ca="1" si="583"/>
        <v>1,45872822652963+7,3335220214988i</v>
      </c>
      <c r="EE348" s="223" t="str">
        <f t="shared" ca="1" si="584"/>
        <v>3,84711782732986E-13+7,47719421164664i</v>
      </c>
      <c r="EF348" s="223" t="str">
        <f t="shared" ca="1" si="585"/>
        <v>-1,45872822652804+7,33352202149911i</v>
      </c>
      <c r="EG348" s="223" t="str">
        <f t="shared" ca="1" si="586"/>
        <v>-2,8613983453759+6,90802669275113i</v>
      </c>
      <c r="EH348" s="223" t="str">
        <f t="shared" ca="1" si="587"/>
        <v>-4,15410653049499+6,21705977227025i</v>
      </c>
      <c r="EI348" s="223" t="str">
        <f t="shared" ca="1" si="588"/>
        <v>-5,28717473130296+5,28717473130533i</v>
      </c>
      <c r="EJ348" s="223" t="str">
        <f t="shared" ca="1" si="589"/>
        <v>-6,21705977226886+4,15410653049706i</v>
      </c>
      <c r="EK348" s="223" t="str">
        <f t="shared" ca="1" si="590"/>
        <v>-6,90802669275311+2,86139834537114i</v>
      </c>
      <c r="EL348" s="223" t="str">
        <f t="shared" ca="1" si="591"/>
        <v>-7,33352202149995+1,45872822652382i</v>
      </c>
      <c r="EM348" s="223" t="str">
        <f t="shared" ca="1" si="592"/>
        <v>-7,47719421164664+2,11047636482014E-12i</v>
      </c>
      <c r="EN348" s="223"/>
      <c r="EO348" s="223"/>
      <c r="EP348" s="223"/>
    </row>
    <row r="349" spans="1:146">
      <c r="A349" s="249">
        <f t="shared" si="461"/>
        <v>4.8632812499999822E-3</v>
      </c>
      <c r="B349" s="248">
        <v>249</v>
      </c>
      <c r="C349" s="247">
        <f t="shared" si="462"/>
        <v>49800</v>
      </c>
      <c r="N349" s="246">
        <f t="shared" ca="1" si="463"/>
        <v>2.5227088198585239</v>
      </c>
      <c r="O349" s="223">
        <f t="shared" ca="1" si="464"/>
        <v>-7.4772911801414761</v>
      </c>
      <c r="P349" s="223" t="str">
        <f t="shared" ca="1" si="465"/>
        <v>-7,36720782542541-1,27833182296776i</v>
      </c>
      <c r="Q349" s="223" t="str">
        <f t="shared" ca="1" si="466"/>
        <v>-7,04019913430758-2,51902352944872i</v>
      </c>
      <c r="R349" s="223" t="str">
        <f t="shared" ca="1" si="467"/>
        <v>-6,50589378457306-3,68554330546734i</v>
      </c>
      <c r="S349" s="223" t="str">
        <f t="shared" ca="1" si="468"/>
        <v>-5,78002424508646-4,74354330841768i</v>
      </c>
      <c r="T349" s="223" t="str">
        <f t="shared" ca="1" si="469"/>
        <v>-4,88396353772635-5,66187102950791i</v>
      </c>
      <c r="U349" s="223" t="str">
        <f t="shared" ca="1" si="470"/>
        <v>-3,84409591484271-6,41348657050991i</v>
      </c>
      <c r="V349" s="223" t="str">
        <f t="shared" ca="1" si="471"/>
        <v>-2,69103998246001-6,97625882586241i</v>
      </c>
      <c r="W349" s="223" t="str">
        <f t="shared" ca="1" si="472"/>
        <v>-1,45874714414249-7,3336171267716i</v>
      </c>
      <c r="X349" s="223" t="str">
        <f t="shared" ca="1" si="473"/>
        <v>-0,18350191158457-7,47503915983497i</v>
      </c>
      <c r="Y349" s="223" t="str">
        <f t="shared" ca="1" si="474"/>
        <v>1,0971464825034-7,39636079356273i</v>
      </c>
      <c r="Z349" s="223" t="str">
        <f t="shared" ca="1" si="475"/>
        <v>2,34548971085633-7,09989869004401i</v>
      </c>
      <c r="AA349" s="223" t="str">
        <f t="shared" ca="1" si="476"/>
        <v>3,52477066261673-6,59438209149105i</v>
      </c>
      <c r="AB349" s="223" t="str">
        <f t="shared" ca="1" si="477"/>
        <v>4,60026574599312-5,89469579018832i</v>
      </c>
      <c r="AC349" s="223" t="str">
        <f t="shared" ca="1" si="478"/>
        <v>5,54030731453269-5,02144185002248i</v>
      </c>
      <c r="AD349" s="223" t="str">
        <f t="shared" ca="1" si="479"/>
        <v>6,31721611195282-4,00033298457831i</v>
      </c>
      <c r="AE349" s="223" t="str">
        <f t="shared" ca="1" si="480"/>
        <v>6,9081162799599-2,86143545360969i</v>
      </c>
      <c r="AF349" s="223" t="str">
        <f t="shared" ca="1" si="481"/>
        <v>7,29560893138186-1,63828377058515i</v>
      </c>
      <c r="AG349" s="223" t="str">
        <f t="shared" ca="1" si="482"/>
        <v>7,46828445544835-0,366893288477694i</v>
      </c>
      <c r="AH349" s="223" t="str">
        <f t="shared" ca="1" si="483"/>
        <v>7,4210584705254+0,915300262025954i</v>
      </c>
      <c r="AI349" s="223" t="str">
        <f t="shared" ca="1" si="484"/>
        <v>7,15532153229229+2,17054305696427i</v>
      </c>
      <c r="AJ349" s="223" t="str">
        <f t="shared" ca="1" si="485"/>
        <v>6,67889818921632+3,36187482971993i</v>
      </c>
      <c r="AK349" s="223" t="str">
        <f t="shared" ca="1" si="486"/>
        <v>6,00581659096487+4,45421715549575i</v>
      </c>
      <c r="AL349" s="223" t="str">
        <f t="shared" ca="1" si="487"/>
        <v>5,15589543351202+5,41540632559657i</v>
      </c>
      <c r="AM349" s="223" t="str">
        <f t="shared" ca="1" si="488"/>
        <v>4,15416040330371+6,21714039862742i</v>
      </c>
      <c r="AN349" s="223" t="str">
        <f t="shared" ca="1" si="489"/>
        <v>3,03010730303936+6,8358125431209i</v>
      </c>
      <c r="AO349" s="223" t="str">
        <f t="shared" ca="1" si="490"/>
        <v>1,81683355613796+7,25320613397363i</v>
      </c>
      <c r="AP349" s="223" t="str">
        <f t="shared" ca="1" si="491"/>
        <v>0,550063662577263+7,45703113576265i</v>
      </c>
      <c r="AQ349" s="223" t="str">
        <f t="shared" ca="1" si="492"/>
        <v>-0,732902698889344+7,44128597935748i</v>
      </c>
      <c r="AR349" s="223" t="str">
        <f t="shared" ca="1" si="493"/>
        <v>-0,732902698889344+7,44128597935748i</v>
      </c>
      <c r="AS349" s="223" t="str">
        <f t="shared" ca="1" si="494"/>
        <v>-3,19695392912982+6,75939116841472i</v>
      </c>
      <c r="AT349" s="223" t="str">
        <f t="shared" ca="1" si="495"/>
        <v>-4,30548551114338+6,11331971239489i</v>
      </c>
      <c r="AU349" s="223" t="str">
        <f t="shared" ca="1" si="496"/>
        <v>-5,28724329838239+5,28724329838642i</v>
      </c>
      <c r="AV349" s="223" t="str">
        <f t="shared" ca="1" si="497"/>
        <v>-6,11331971239602+4,30548551114178i</v>
      </c>
      <c r="AW349" s="223" t="str">
        <f t="shared" ca="1" si="498"/>
        <v>-6,75939116841556+3,19695392912805i</v>
      </c>
      <c r="AX349" s="223" t="str">
        <f t="shared" ca="1" si="499"/>
        <v>-7,20643427640331+1,99428894909964i</v>
      </c>
      <c r="AY349" s="223" t="str">
        <f t="shared" ca="1" si="500"/>
        <v>-7,44128597935767+0,732902698887393i</v>
      </c>
      <c r="AZ349" s="223" t="str">
        <f t="shared" ca="1" si="501"/>
        <v>-7,45703113576305-0,5500636625718i</v>
      </c>
      <c r="BA349" s="223" t="str">
        <f t="shared" ca="1" si="502"/>
        <v>-7,25320613397315-1,81683355613986i</v>
      </c>
      <c r="BB349" s="223" t="str">
        <f t="shared" ca="1" si="503"/>
        <v>-6,83581254312011-3,03010730304115i</v>
      </c>
      <c r="BC349" s="223" t="str">
        <f t="shared" ca="1" si="504"/>
        <v>-6,21714039862633-4,15416040330534i</v>
      </c>
      <c r="BD349" s="223" t="str">
        <f t="shared" ca="1" si="505"/>
        <v>-5,41540632559522-5,15589543351344i</v>
      </c>
      <c r="BE349" s="223" t="str">
        <f t="shared" ca="1" si="506"/>
        <v>-4,45421715550015-6,0058165909616i</v>
      </c>
      <c r="BF349" s="223" t="str">
        <f t="shared" ca="1" si="507"/>
        <v>-3,36187482971837-6,67889818921711i</v>
      </c>
      <c r="BG349" s="223" t="str">
        <f t="shared" ca="1" si="508"/>
        <v>-2,1705430569623-7,15532153229289i</v>
      </c>
      <c r="BH349" s="223" t="str">
        <f t="shared" ca="1" si="509"/>
        <v>-0,915300262023898-7,42105847052565i</v>
      </c>
      <c r="BI349" s="223" t="str">
        <f t="shared" ca="1" si="510"/>
        <v>0,366893288479546-7,46828445544826i</v>
      </c>
      <c r="BJ349" s="223" t="str">
        <f t="shared" ca="1" si="511"/>
        <v>1,63828377057971-7,29560893138308i</v>
      </c>
      <c r="BK349" s="223" t="str">
        <f t="shared" ca="1" si="512"/>
        <v>2,86143545360954-6,90811627995997i</v>
      </c>
      <c r="BL349" s="223" t="str">
        <f t="shared" ca="1" si="513"/>
        <v>4,0003329845806-6,31721611195137i</v>
      </c>
      <c r="BM349" s="223" t="str">
        <f t="shared" ca="1" si="514"/>
        <v>5,02144185002118-5,54030731453387i</v>
      </c>
      <c r="BN349" s="223" t="str">
        <f t="shared" ca="1" si="515"/>
        <v>5,89469579018893-4,60026574599233i</v>
      </c>
      <c r="BO349" s="223" t="str">
        <f t="shared" ca="1" si="516"/>
        <v>6,59438209148942-3,52477066261978i</v>
      </c>
      <c r="BP349" s="223" t="str">
        <f t="shared" ca="1" si="517"/>
        <v>7,09989869004392-2,34548971085659i</v>
      </c>
      <c r="BQ349" s="223" t="str">
        <f t="shared" ca="1" si="518"/>
        <v>7,39636079356311-1,09714648250089i</v>
      </c>
      <c r="BR349" s="223" t="str">
        <f t="shared" ca="1" si="519"/>
        <v>7,47503915983504+0,183501911581909i</v>
      </c>
      <c r="BS349" s="223" t="str">
        <f t="shared" ca="1" si="520"/>
        <v>7,33361712677149+1,45874714414301i</v>
      </c>
      <c r="BT349" s="223" t="str">
        <f t="shared" ca="1" si="521"/>
        <v>6,9762588258612+2,69103998246312i</v>
      </c>
      <c r="BU349" s="223" t="str">
        <f t="shared" ca="1" si="522"/>
        <v>6,4134865705105+3,84409591484175i</v>
      </c>
      <c r="BV349" s="223" t="str">
        <f t="shared" ca="1" si="523"/>
        <v>5,66187102950655+4,88396353772794i</v>
      </c>
      <c r="BW349" s="223" t="str">
        <f t="shared" ca="1" si="524"/>
        <v>4,74354330841951+5,78002424508496i</v>
      </c>
      <c r="BX349" s="223" t="str">
        <f t="shared" ca="1" si="525"/>
        <v>3,68554330546697+6,50589378457327i</v>
      </c>
      <c r="BY349" s="223" t="str">
        <f t="shared" ca="1" si="526"/>
        <v>2,51902352944531+7,0401991343088i</v>
      </c>
      <c r="BZ349" s="223" t="str">
        <f t="shared" ca="1" si="527"/>
        <v>1,27833182296892+7,36720782542521i</v>
      </c>
      <c r="CA349" s="223" t="str">
        <f t="shared" ca="1" si="528"/>
        <v>-1,96029674571271E-12+7,47729118014148i</v>
      </c>
      <c r="CB349" s="223" t="str">
        <f t="shared" ca="1" si="529"/>
        <v>-1,27833182296524+7,36720782542585i</v>
      </c>
      <c r="CC349" s="223" t="str">
        <f t="shared" ca="1" si="530"/>
        <v>-2,519023529449+7,04019913430748i</v>
      </c>
      <c r="CD349" s="223" t="str">
        <f t="shared" ca="1" si="531"/>
        <v>-3,68554330547038+6,50589378457134i</v>
      </c>
      <c r="CE349" s="223" t="str">
        <f t="shared" ca="1" si="532"/>
        <v>-4,74354330841696+5,78002424508706i</v>
      </c>
      <c r="CF349" s="223" t="str">
        <f t="shared" ca="1" si="533"/>
        <v>-5,6618710295091+4,88396353772497i</v>
      </c>
      <c r="CG349" s="223" t="str">
        <f t="shared" ca="1" si="534"/>
        <v>-6,41348657050858+3,84409591484495i</v>
      </c>
      <c r="CH349" s="223" t="str">
        <f t="shared" ca="1" si="535"/>
        <v>-6,97625882586262+2,69103998245947i</v>
      </c>
      <c r="CI349" s="223" t="str">
        <f t="shared" ca="1" si="536"/>
        <v>-7,33361712677225+1,45874714413916i</v>
      </c>
      <c r="CJ349" s="223" t="str">
        <f t="shared" ca="1" si="537"/>
        <v>-7,47503915983494+0,183501911585638i</v>
      </c>
      <c r="CK349" s="223" t="str">
        <f t="shared" ca="1" si="538"/>
        <v>-7,39636079356253-1,09714648250476i</v>
      </c>
      <c r="CL349" s="223" t="str">
        <f t="shared" ca="1" si="539"/>
        <v>-7,09989869004509-2,34548971085304i</v>
      </c>
      <c r="CM349" s="223" t="str">
        <f t="shared" ca="1" si="540"/>
        <v>-6,59438209149118-3,52477066261649i</v>
      </c>
      <c r="CN349" s="223" t="str">
        <f t="shared" ca="1" si="541"/>
        <v>-5,89469579018679-4,60026574599509i</v>
      </c>
      <c r="CO349" s="223" t="str">
        <f t="shared" ca="1" si="542"/>
        <v>-5,02144185002394-5,54030731453136i</v>
      </c>
      <c r="CP349" s="223" t="str">
        <f t="shared" ca="1" si="543"/>
        <v>-4,00033298457728-6,31721611195347i</v>
      </c>
      <c r="CQ349" s="223" t="str">
        <f t="shared" ca="1" si="544"/>
        <v>-2,8614354536126-6,9081162799587i</v>
      </c>
      <c r="CR349" s="223" t="str">
        <f t="shared" ca="1" si="545"/>
        <v>-1,63828377058335-7,29560893138227i</v>
      </c>
      <c r="CS349" s="223" t="str">
        <f t="shared" ca="1" si="546"/>
        <v>-0,36689328847563-7,46828445544846i</v>
      </c>
      <c r="CT349" s="223" t="str">
        <f t="shared" ca="1" si="547"/>
        <v>0,915300262020623-7,42105847052605i</v>
      </c>
      <c r="CU349" s="223" t="str">
        <f t="shared" ca="1" si="548"/>
        <v>2,17054305696645-7,15532153229163i</v>
      </c>
      <c r="CV349" s="223" t="str">
        <f t="shared" ca="1" si="549"/>
        <v>3,36187482972149-6,67889818921554i</v>
      </c>
      <c r="CW349" s="223" t="str">
        <f t="shared" ca="1" si="550"/>
        <v>4,45421715549715-6,00581659096382i</v>
      </c>
      <c r="CX349" s="223" t="str">
        <f t="shared" ca="1" si="551"/>
        <v>5,41540632559792-5,1558954335106i</v>
      </c>
      <c r="CY349" s="223" t="str">
        <f t="shared" ca="1" si="552"/>
        <v>6,21714039862437-4,15416040330826i</v>
      </c>
      <c r="CZ349" s="223" t="str">
        <f t="shared" ca="1" si="553"/>
        <v>6,83581254312178-3,03010730303737i</v>
      </c>
      <c r="DA349" s="223" t="str">
        <f t="shared" ca="1" si="554"/>
        <v>7,25320613397235-1,81683355614307i</v>
      </c>
      <c r="DB349" s="223" t="str">
        <f t="shared" ca="1" si="555"/>
        <v>7,45703113576277-0,550063662575732i</v>
      </c>
      <c r="DC349" s="223" t="str">
        <f t="shared" ca="1" si="556"/>
        <v>7,44128597935731+0,732902698891083i</v>
      </c>
      <c r="DD349" s="223" t="str">
        <f t="shared" ca="1" si="557"/>
        <v>7,20643427640431+1,99428894909605i</v>
      </c>
      <c r="DE349" s="223" t="str">
        <f t="shared" ca="1" si="558"/>
        <v>6,75939116841388+3,19695392913159i</v>
      </c>
      <c r="DF349" s="223" t="str">
        <f t="shared" ca="1" si="559"/>
        <v>6,11331971239804+4,30548551113891i</v>
      </c>
      <c r="DG349" s="223" t="str">
        <f t="shared" ca="1" si="560"/>
        <v>5,28724329838473+5,28724329838408i</v>
      </c>
      <c r="DH349" s="223" t="str">
        <f t="shared" ca="1" si="561"/>
        <v>4,30548551114035+6,11331971239703i</v>
      </c>
      <c r="DI349" s="223" t="str">
        <f t="shared" ca="1" si="562"/>
        <v>3,19695392913319+6,75939116841313i</v>
      </c>
      <c r="DJ349" s="223" t="str">
        <f t="shared" ca="1" si="563"/>
        <v>1,99428894909775+7,20643427640384i</v>
      </c>
      <c r="DK349" s="223" t="str">
        <f t="shared" ca="1" si="564"/>
        <v>0,73290269888523+7,44128597935788i</v>
      </c>
      <c r="DL349" s="223" t="str">
        <f t="shared" ca="1" si="565"/>
        <v>-0,550063662573967+7,45703113576289i</v>
      </c>
      <c r="DM349" s="223" t="str">
        <f t="shared" ca="1" si="566"/>
        <v>-1,81683355614135+7,25320613397277i</v>
      </c>
      <c r="DN349" s="223" t="str">
        <f t="shared" ca="1" si="567"/>
        <v>-3,03010730303575+6,8358125431225i</v>
      </c>
      <c r="DO349" s="223" t="str">
        <f t="shared" ca="1" si="568"/>
        <v>-4,15416040330679+6,21714039862536i</v>
      </c>
      <c r="DP349" s="223" t="str">
        <f t="shared" ca="1" si="569"/>
        <v>-5,15589543351487+5,41540632559387i</v>
      </c>
      <c r="DQ349" s="223" t="str">
        <f t="shared" ca="1" si="570"/>
        <v>-6,00581659096277+4,45421715549858i</v>
      </c>
      <c r="DR349" s="223" t="str">
        <f t="shared" ca="1" si="571"/>
        <v>-6,67889818921818+3,36187482971624i</v>
      </c>
      <c r="DS349" s="223" t="str">
        <f t="shared" ca="1" si="572"/>
        <v>-7,15532153229137+2,17054305696733i</v>
      </c>
      <c r="DT349" s="223" t="str">
        <f t="shared" ca="1" si="573"/>
        <v>-7,42105847052584+0,915300262022373i</v>
      </c>
      <c r="DU349" s="223" t="str">
        <f t="shared" ca="1" si="574"/>
        <v>-7,46828445544817-0,366893288481504i</v>
      </c>
      <c r="DV349" s="223" t="str">
        <f t="shared" ca="1" si="575"/>
        <v>-7,29560893138266-1,63828377058163i</v>
      </c>
      <c r="DW349" s="223" t="str">
        <f t="shared" ca="1" si="576"/>
        <v>-6,90811627995921-2,86143545361135i</v>
      </c>
      <c r="DX349" s="223" t="str">
        <f t="shared" ca="1" si="577"/>
        <v>-6,31721611195419-4,00033298457615i</v>
      </c>
      <c r="DY349" s="223" t="str">
        <f t="shared" ca="1" si="578"/>
        <v>-5,54030731453283-5,02144185002231i</v>
      </c>
      <c r="DZ349" s="223" t="str">
        <f t="shared" ca="1" si="579"/>
        <v>-4,60026574599078-5,89469579019014i</v>
      </c>
      <c r="EA349" s="223" t="str">
        <f t="shared" ca="1" si="580"/>
        <v>-3,52477066261805-6,59438209149034i</v>
      </c>
      <c r="EB349" s="223" t="str">
        <f t="shared" ca="1" si="581"/>
        <v>-2,34548971085473-7,09989869004454i</v>
      </c>
      <c r="EC349" s="223" t="str">
        <f t="shared" ca="1" si="582"/>
        <v>-1,0971464825061-7,39636079356233i</v>
      </c>
      <c r="ED349" s="223" t="str">
        <f t="shared" ca="1" si="583"/>
        <v>0,183501911584294-7,47503915983498i</v>
      </c>
      <c r="EE349" s="223" t="str">
        <f t="shared" ca="1" si="584"/>
        <v>1,45874714414451-7,33361712677119i</v>
      </c>
      <c r="EF349" s="223" t="str">
        <f t="shared" ca="1" si="585"/>
        <v>2,69103998245782-6,97625882586325i</v>
      </c>
      <c r="EG349" s="223" t="str">
        <f t="shared" ca="1" si="586"/>
        <v>3,84409591484344-6,41348657050949i</v>
      </c>
      <c r="EH349" s="223" t="str">
        <f t="shared" ca="1" si="587"/>
        <v>4,88396353772363-5,66187102951026i</v>
      </c>
      <c r="EI349" s="223" t="str">
        <f t="shared" ca="1" si="588"/>
        <v>5,78002424508621-4,74354330841799i</v>
      </c>
      <c r="EJ349" s="223" t="str">
        <f t="shared" ca="1" si="589"/>
        <v>6,50589378457402-3,68554330546564i</v>
      </c>
      <c r="EK349" s="223" t="str">
        <f t="shared" ca="1" si="590"/>
        <v>7,04019913430674-2,51902352945107i</v>
      </c>
      <c r="EL349" s="223" t="str">
        <f t="shared" ca="1" si="591"/>
        <v>7,36720782542555-1,27833182296699i</v>
      </c>
      <c r="EM349" s="223" t="str">
        <f t="shared" ca="1" si="592"/>
        <v>7,47729118014148+3,92059349142543E-12i</v>
      </c>
      <c r="EN349" s="223"/>
      <c r="EO349" s="223"/>
      <c r="EP349" s="223"/>
    </row>
    <row r="350" spans="1:146">
      <c r="A350" s="249">
        <f t="shared" si="461"/>
        <v>4.8828124999999818E-3</v>
      </c>
      <c r="B350" s="248">
        <v>250</v>
      </c>
      <c r="C350" s="247">
        <f t="shared" si="462"/>
        <v>50000</v>
      </c>
      <c r="N350" s="246">
        <f t="shared" ca="1" si="463"/>
        <v>2.5226235942272242</v>
      </c>
      <c r="O350" s="223">
        <f t="shared" ca="1" si="464"/>
        <v>-7.4773764057727758</v>
      </c>
      <c r="P350" s="223" t="str">
        <f t="shared" ca="1" si="465"/>
        <v>-7,39644509675531-1,09715898770041i</v>
      </c>
      <c r="Q350" s="223" t="str">
        <f t="shared" ca="1" si="466"/>
        <v>-7,15540308813623-2,1705677966601i</v>
      </c>
      <c r="R350" s="223" t="str">
        <f t="shared" ca="1" si="467"/>
        <v>-6,75946821147247-3,19699036778353i</v>
      </c>
      <c r="S350" s="223" t="str">
        <f t="shared" ca="1" si="468"/>
        <v>-6,21721126114826-4,15420775213021i</v>
      </c>
      <c r="T350" s="223" t="str">
        <f t="shared" ca="1" si="469"/>
        <v>-5,54037046255983-5,02149908405866i</v>
      </c>
      <c r="U350" s="223" t="str">
        <f t="shared" ca="1" si="470"/>
        <v>-4,74359737498602-5,78009012539019i</v>
      </c>
      <c r="V350" s="223" t="str">
        <f t="shared" ca="1" si="471"/>
        <v>-3,84413972957373-6,41355967097213i</v>
      </c>
      <c r="W350" s="223" t="str">
        <f t="shared" ca="1" si="472"/>
        <v>-2,86146806804673-6,90819501817633i</v>
      </c>
      <c r="X350" s="223" t="str">
        <f t="shared" ca="1" si="473"/>
        <v>-1,8168542642792-7,25328880549905i</v>
      </c>
      <c r="Y350" s="223" t="str">
        <f t="shared" ca="1" si="474"/>
        <v>-0,732911052461199-7,44137079460415i</v>
      </c>
      <c r="Z350" s="223" t="str">
        <f t="shared" ca="1" si="475"/>
        <v>0,36689747030205-7,46836957842161i</v>
      </c>
      <c r="AA350" s="223" t="str">
        <f t="shared" ca="1" si="476"/>
        <v>1,45876377083783-7,33370071481639i</v>
      </c>
      <c r="AB350" s="223" t="str">
        <f t="shared" ca="1" si="477"/>
        <v>2,51905224109953-7,0402793779948i</v>
      </c>
      <c r="AC350" s="223" t="str">
        <f t="shared" ca="1" si="478"/>
        <v>3,52481083770104-6,59445725378766i</v>
      </c>
      <c r="AD350" s="223" t="str">
        <f t="shared" ca="1" si="479"/>
        <v>4,45426792434681-6,00588504483249i</v>
      </c>
      <c r="AE350" s="223" t="str">
        <f t="shared" ca="1" si="480"/>
        <v>5,28730356200643-5,28730356200602i</v>
      </c>
      <c r="AF350" s="223" t="str">
        <f t="shared" ca="1" si="481"/>
        <v>6,00588504483062-4,45426792434933i</v>
      </c>
      <c r="AG350" s="223" t="str">
        <f t="shared" ca="1" si="482"/>
        <v>6,59445725378828-3,52481083769987i</v>
      </c>
      <c r="AH350" s="223" t="str">
        <f t="shared" ca="1" si="483"/>
        <v>7,04027937799424-2,51905224110108i</v>
      </c>
      <c r="AI350" s="223" t="str">
        <f t="shared" ca="1" si="484"/>
        <v>7,33370071481679-1,45876377083581i</v>
      </c>
      <c r="AJ350" s="223" t="str">
        <f t="shared" ca="1" si="485"/>
        <v>7,46836957842156-0,36689747030296i</v>
      </c>
      <c r="AK350" s="223" t="str">
        <f t="shared" ca="1" si="486"/>
        <v>7,44137079460381+0,732911052464679i</v>
      </c>
      <c r="AL350" s="223" t="str">
        <f t="shared" ca="1" si="487"/>
        <v>7,25328880549908+1,81685426427908i</v>
      </c>
      <c r="AM350" s="223" t="str">
        <f t="shared" ca="1" si="488"/>
        <v>6,90819501817756+2,86146806804378i</v>
      </c>
      <c r="AN350" s="223" t="str">
        <f t="shared" ca="1" si="489"/>
        <v>6,41355967097181+3,84413972957427i</v>
      </c>
      <c r="AO350" s="223" t="str">
        <f t="shared" ca="1" si="490"/>
        <v>5,78009012539174+4,74359737498412i</v>
      </c>
      <c r="AP350" s="223" t="str">
        <f t="shared" ca="1" si="491"/>
        <v>5,02149908405707+5,54037046256127i</v>
      </c>
      <c r="AQ350" s="223" t="str">
        <f t="shared" ca="1" si="492"/>
        <v>4,15420775213161+6,21721126114732i</v>
      </c>
      <c r="AR350" s="223" t="str">
        <f t="shared" ca="1" si="493"/>
        <v>4,15420775213161+6,21721126114732i</v>
      </c>
      <c r="AS350" s="223" t="str">
        <f t="shared" ca="1" si="494"/>
        <v>2,17056779666027+7,15540308813618i</v>
      </c>
      <c r="AT350" s="223" t="str">
        <f t="shared" ca="1" si="495"/>
        <v>1,09715898770406+7,39644509675477i</v>
      </c>
      <c r="AU350" s="223" t="str">
        <f t="shared" ca="1" si="496"/>
        <v>-5,75272660986808E-13+7,47737640577278i</v>
      </c>
      <c r="AV350" s="223" t="str">
        <f t="shared" ca="1" si="497"/>
        <v>-1,09715898769764+7,39644509675572i</v>
      </c>
      <c r="AW350" s="223" t="str">
        <f t="shared" ca="1" si="498"/>
        <v>-2,17056779666137+7,15540308813585i</v>
      </c>
      <c r="AX350" s="223" t="str">
        <f t="shared" ca="1" si="499"/>
        <v>-3,19699036778196+6,75946821147321i</v>
      </c>
      <c r="AY350" s="223" t="str">
        <f t="shared" ca="1" si="500"/>
        <v>-4,15420775213256+6,21721126114668i</v>
      </c>
      <c r="AZ350" s="223" t="str">
        <f t="shared" ca="1" si="501"/>
        <v>-5,02149908405793+5,5403704625605i</v>
      </c>
      <c r="BA350" s="223" t="str">
        <f t="shared" ca="1" si="502"/>
        <v>-5,78009012539247+4,74359737498323i</v>
      </c>
      <c r="BB350" s="223" t="str">
        <f t="shared" ca="1" si="503"/>
        <v>-6,4135596709724+3,84413972957328i</v>
      </c>
      <c r="BC350" s="223" t="str">
        <f t="shared" ca="1" si="504"/>
        <v>-6,90819501817515+2,86146806804959i</v>
      </c>
      <c r="BD350" s="223" t="str">
        <f t="shared" ca="1" si="505"/>
        <v>-7,25328880549936+1,81685426427797i</v>
      </c>
      <c r="BE350" s="223" t="str">
        <f t="shared" ca="1" si="506"/>
        <v>-7,44137079460392+0,732911052463534i</v>
      </c>
      <c r="BF350" s="223" t="str">
        <f t="shared" ca="1" si="507"/>
        <v>-7,4683695784215-0,366897470304322i</v>
      </c>
      <c r="BG350" s="223" t="str">
        <f t="shared" ca="1" si="508"/>
        <v>-7,33370071481654-1,45876377083704i</v>
      </c>
      <c r="BH350" s="223" t="str">
        <f t="shared" ca="1" si="509"/>
        <v>-7,04027937799378-2,51905224110237i</v>
      </c>
      <c r="BI350" s="223" t="str">
        <f t="shared" ca="1" si="510"/>
        <v>-6,59445725378769-3,52481083770098i</v>
      </c>
      <c r="BJ350" s="223" t="str">
        <f t="shared" ca="1" si="511"/>
        <v>-6,00588504483436-4,45426792434429i</v>
      </c>
      <c r="BK350" s="223" t="str">
        <f t="shared" ca="1" si="512"/>
        <v>-5,28730356200554-5,28730356200691i</v>
      </c>
      <c r="BL350" s="223" t="str">
        <f t="shared" ca="1" si="513"/>
        <v>-4,45426792434888-6,00588504483096i</v>
      </c>
      <c r="BM350" s="223" t="str">
        <f t="shared" ca="1" si="514"/>
        <v>-3,52481083769928-6,5944572537886i</v>
      </c>
      <c r="BN350" s="223" t="str">
        <f t="shared" ca="1" si="515"/>
        <v>-2,51905224110054-7,04027937799443i</v>
      </c>
      <c r="BO350" s="223" t="str">
        <f t="shared" ca="1" si="516"/>
        <v>-1,45876377083514-7,33370071481692i</v>
      </c>
      <c r="BP350" s="223" t="str">
        <f t="shared" ca="1" si="517"/>
        <v>-0,366897470302386-7,46836957842159i</v>
      </c>
      <c r="BQ350" s="223" t="str">
        <f t="shared" ca="1" si="518"/>
        <v>0,732911052465463-7,44137079460373i</v>
      </c>
      <c r="BR350" s="223" t="str">
        <f t="shared" ca="1" si="519"/>
        <v>1,81685426427964-7,25328880549894i</v>
      </c>
      <c r="BS350" s="223" t="str">
        <f t="shared" ca="1" si="520"/>
        <v>2,86146806804431-6,90819501817733i</v>
      </c>
      <c r="BT350" s="223" t="str">
        <f t="shared" ca="1" si="521"/>
        <v>3,84413972957476-6,41355967097152i</v>
      </c>
      <c r="BU350" s="223" t="str">
        <f t="shared" ca="1" si="522"/>
        <v>4,74359737498457-5,78009012539138i</v>
      </c>
      <c r="BV350" s="223" t="str">
        <f t="shared" ca="1" si="523"/>
        <v>5,54037046256165-5,02149908405665i</v>
      </c>
      <c r="BW350" s="223" t="str">
        <f t="shared" ca="1" si="524"/>
        <v>6,21721126114764-4,15420775213113i</v>
      </c>
      <c r="BX350" s="223" t="str">
        <f t="shared" ca="1" si="525"/>
        <v>6,75946821147395-3,1969903677804i</v>
      </c>
      <c r="BY350" s="223" t="str">
        <f t="shared" ca="1" si="526"/>
        <v>7,15540308813634-2,17056779665971i</v>
      </c>
      <c r="BZ350" s="223" t="str">
        <f t="shared" ca="1" si="527"/>
        <v>7,39644509675485-1,09715898770349i</v>
      </c>
      <c r="CA350" s="223" t="str">
        <f t="shared" ca="1" si="528"/>
        <v>7,47737640577278+1,15054532197362E-12i</v>
      </c>
      <c r="CB350" s="223" t="str">
        <f t="shared" ca="1" si="529"/>
        <v>7,39644509675563+1,09715898769821i</v>
      </c>
      <c r="CC350" s="223" t="str">
        <f t="shared" ca="1" si="530"/>
        <v>7,15540308813568+2,17056779666192i</v>
      </c>
      <c r="CD350" s="223" t="str">
        <f t="shared" ca="1" si="531"/>
        <v>6,75946821147296+3,19699036778247i</v>
      </c>
      <c r="CE350" s="223" t="str">
        <f t="shared" ca="1" si="532"/>
        <v>6,21721126114636+4,15420775213304i</v>
      </c>
      <c r="CF350" s="223" t="str">
        <f t="shared" ca="1" si="533"/>
        <v>5,54037046256011+5,02149908405835i</v>
      </c>
      <c r="CG350" s="223" t="str">
        <f t="shared" ca="1" si="534"/>
        <v>4,7435973749887+5,78009012538799i</v>
      </c>
      <c r="CH350" s="223" t="str">
        <f t="shared" ca="1" si="535"/>
        <v>3,84413972957279+6,4135596709727i</v>
      </c>
      <c r="CI350" s="223" t="str">
        <f t="shared" ca="1" si="536"/>
        <v>2,86146806804925+6,90819501817529i</v>
      </c>
      <c r="CJ350" s="223" t="str">
        <f t="shared" ca="1" si="537"/>
        <v>1,81685426427741+7,2532888054995i</v>
      </c>
      <c r="CK350" s="223" t="str">
        <f t="shared" ca="1" si="538"/>
        <v>0,732911052463173+7,44137079460396i</v>
      </c>
      <c r="CL350" s="223" t="str">
        <f t="shared" ca="1" si="539"/>
        <v>-0,366897470304685+7,46836957842148i</v>
      </c>
      <c r="CM350" s="223" t="str">
        <f t="shared" ca="1" si="540"/>
        <v>-1,4587637708374+7,33370071481647i</v>
      </c>
      <c r="CN350" s="223" t="str">
        <f t="shared" ca="1" si="541"/>
        <v>-2,51905224110271+7,04027937799366i</v>
      </c>
      <c r="CO350" s="223" t="str">
        <f t="shared" ca="1" si="542"/>
        <v>-3,5248108377013+6,59445725378752i</v>
      </c>
      <c r="CP350" s="223" t="str">
        <f t="shared" ca="1" si="543"/>
        <v>-4,45426792434458+6,00588504483415i</v>
      </c>
      <c r="CQ350" s="223" t="str">
        <f t="shared" ca="1" si="544"/>
        <v>-5,28730356200716+5,28730356200528i</v>
      </c>
      <c r="CR350" s="223" t="str">
        <f t="shared" ca="1" si="545"/>
        <v>-6,00588504483117+4,45426792434859i</v>
      </c>
      <c r="CS350" s="223" t="str">
        <f t="shared" ca="1" si="546"/>
        <v>-6,59445725378878+3,52481083769896i</v>
      </c>
      <c r="CT350" s="223" t="str">
        <f t="shared" ca="1" si="547"/>
        <v>-7,04027937799456+2,5190522411002i</v>
      </c>
      <c r="CU350" s="223" t="str">
        <f t="shared" ca="1" si="548"/>
        <v>-7,33370071481707+1,45876377083437i</v>
      </c>
      <c r="CV350" s="223" t="str">
        <f t="shared" ca="1" si="549"/>
        <v>-7,46836957842163+0,3668974703016i</v>
      </c>
      <c r="CW350" s="223" t="str">
        <f t="shared" ca="1" si="550"/>
        <v>-7,44137079460441-0,732911052458633i</v>
      </c>
      <c r="CX350" s="223" t="str">
        <f t="shared" ca="1" si="551"/>
        <v>-7,25328880549875-1,81685426428041i</v>
      </c>
      <c r="CY350" s="223" t="str">
        <f t="shared" ca="1" si="552"/>
        <v>-6,90819501817704-2,86146806804503i</v>
      </c>
      <c r="CZ350" s="223" t="str">
        <f t="shared" ca="1" si="553"/>
        <v>-6,41355967097111-3,84413972957544i</v>
      </c>
      <c r="DA350" s="223" t="str">
        <f t="shared" ca="1" si="554"/>
        <v>-5,78009012539088-4,74359737498517i</v>
      </c>
      <c r="DB350" s="223" t="str">
        <f t="shared" ca="1" si="555"/>
        <v>-5,02149908405606-5,54037046256219i</v>
      </c>
      <c r="DC350" s="223" t="str">
        <f t="shared" ca="1" si="556"/>
        <v>-4,15420775213047-6,21721126114808i</v>
      </c>
      <c r="DD350" s="223" t="str">
        <f t="shared" ca="1" si="557"/>
        <v>-3,19699036777968-6,75946821147428i</v>
      </c>
      <c r="DE350" s="223" t="str">
        <f t="shared" ca="1" si="558"/>
        <v>-2,17056779665897-7,15540308813658i</v>
      </c>
      <c r="DF350" s="223" t="str">
        <f t="shared" ca="1" si="559"/>
        <v>-1,09715898770272-7,39644509675496i</v>
      </c>
      <c r="DG350" s="223" t="str">
        <f t="shared" ca="1" si="560"/>
        <v>1,93833780246706E-12-7,47737640577278i</v>
      </c>
      <c r="DH350" s="223" t="str">
        <f t="shared" ca="1" si="561"/>
        <v>1,09715898769899-7,39644509675551i</v>
      </c>
      <c r="DI350" s="223" t="str">
        <f t="shared" ca="1" si="562"/>
        <v>2,17056779666268-7,15540308813545i</v>
      </c>
      <c r="DJ350" s="223" t="str">
        <f t="shared" ca="1" si="563"/>
        <v>3,19699036778319-6,75946821147262i</v>
      </c>
      <c r="DK350" s="223" t="str">
        <f t="shared" ca="1" si="564"/>
        <v>4,15420775212734-6,21721126115017i</v>
      </c>
      <c r="DL350" s="223" t="str">
        <f t="shared" ca="1" si="565"/>
        <v>5,02149908405894-5,54037046255958i</v>
      </c>
      <c r="DM350" s="223" t="str">
        <f t="shared" ca="1" si="566"/>
        <v>5,78009012538849-4,74359737498809i</v>
      </c>
      <c r="DN350" s="223" t="str">
        <f t="shared" ca="1" si="567"/>
        <v>6,41355967097311-3,84413972957211i</v>
      </c>
      <c r="DO350" s="223" t="str">
        <f t="shared" ca="1" si="568"/>
        <v>6,90819501817559-2,86146806804853i</v>
      </c>
      <c r="DP350" s="223" t="str">
        <f t="shared" ca="1" si="569"/>
        <v>7,25328880549969-1,81685426427665i</v>
      </c>
      <c r="DQ350" s="223" t="str">
        <f t="shared" ca="1" si="570"/>
        <v>7,44137079460403-0,732911052462389i</v>
      </c>
      <c r="DR350" s="223" t="str">
        <f t="shared" ca="1" si="571"/>
        <v>7,46836957842144+0,366897470305471i</v>
      </c>
      <c r="DS350" s="223" t="str">
        <f t="shared" ca="1" si="572"/>
        <v>7,33370071481632+1,45876377083817i</v>
      </c>
      <c r="DT350" s="223" t="str">
        <f t="shared" ca="1" si="573"/>
        <v>7,04027937799597+2,51905224109624i</v>
      </c>
      <c r="DU350" s="223" t="str">
        <f t="shared" ca="1" si="574"/>
        <v>6,59445725378715+3,524810837702i</v>
      </c>
      <c r="DV350" s="223" t="str">
        <f t="shared" ca="1" si="575"/>
        <v>6,00588504483368+4,45426792434521i</v>
      </c>
      <c r="DW350" s="223" t="str">
        <f t="shared" ca="1" si="576"/>
        <v>5,28730356200472+5,28730356200772i</v>
      </c>
      <c r="DX350" s="223" t="str">
        <f t="shared" ca="1" si="577"/>
        <v>4,45426792434795+6,00588504483164i</v>
      </c>
      <c r="DY350" s="223" t="str">
        <f t="shared" ca="1" si="578"/>
        <v>3,52481083769826+6,59445725378914i</v>
      </c>
      <c r="DZ350" s="223" t="str">
        <f t="shared" ca="1" si="579"/>
        <v>2,51905224109946+7,04027937799482i</v>
      </c>
      <c r="EA350" s="223" t="str">
        <f t="shared" ca="1" si="580"/>
        <v>1,45876377084152+7,33370071481565i</v>
      </c>
      <c r="EB350" s="223" t="str">
        <f t="shared" ca="1" si="581"/>
        <v>0,366897470301237+7,46836957842165i</v>
      </c>
      <c r="EC350" s="223" t="str">
        <f t="shared" ca="1" si="582"/>
        <v>-0,732911052458994+7,44137079460437i</v>
      </c>
      <c r="ED350" s="223" t="str">
        <f t="shared" ca="1" si="583"/>
        <v>-1,81685426428076+7,25328880549866i</v>
      </c>
      <c r="EE350" s="223" t="str">
        <f t="shared" ca="1" si="584"/>
        <v>-2,86146806804537+6,90819501817689i</v>
      </c>
      <c r="EF350" s="223" t="str">
        <f t="shared" ca="1" si="585"/>
        <v>-3,84413972957575+6,41355967097092i</v>
      </c>
      <c r="EG350" s="223" t="str">
        <f t="shared" ca="1" si="586"/>
        <v>-4,74359737498546+5,78009012539065i</v>
      </c>
      <c r="EH350" s="223" t="str">
        <f t="shared" ca="1" si="587"/>
        <v>-5,54037046256243+5,0214990840558i</v>
      </c>
      <c r="EI350" s="223" t="str">
        <f t="shared" ca="1" si="588"/>
        <v>-6,21721126114828+4,15420775213017i</v>
      </c>
      <c r="EJ350" s="223" t="str">
        <f t="shared" ca="1" si="589"/>
        <v>-6,75946821147116+3,19699036778627i</v>
      </c>
      <c r="EK350" s="223" t="str">
        <f t="shared" ca="1" si="590"/>
        <v>-7,15540308813668+2,17056779665862i</v>
      </c>
      <c r="EL350" s="223" t="str">
        <f t="shared" ca="1" si="591"/>
        <v>-7,39644509675501+1,09715898770236i</v>
      </c>
      <c r="EM350" s="223" t="str">
        <f t="shared" ca="1" si="592"/>
        <v>-7,47737640577278-2,30109064394724E-12i</v>
      </c>
      <c r="EN350" s="223"/>
      <c r="EO350" s="223"/>
      <c r="EP350" s="223"/>
    </row>
    <row r="351" spans="1:146">
      <c r="A351" s="249">
        <f t="shared" si="461"/>
        <v>4.9023437499999814E-3</v>
      </c>
      <c r="B351" s="248">
        <v>251</v>
      </c>
      <c r="C351" s="247">
        <f t="shared" si="462"/>
        <v>50200</v>
      </c>
      <c r="N351" s="246">
        <f t="shared" ca="1" si="463"/>
        <v>2.5225498709726741</v>
      </c>
      <c r="O351" s="223">
        <f t="shared" ca="1" si="464"/>
        <v>-7.4774501290273259</v>
      </c>
      <c r="P351" s="223" t="str">
        <f t="shared" ca="1" si="465"/>
        <v>-7,42121622404211-0,91531971906267i</v>
      </c>
      <c r="Q351" s="223" t="str">
        <f t="shared" ca="1" si="466"/>
        <v>-7,25336031936013-1,81687217756853i</v>
      </c>
      <c r="R351" s="223" t="str">
        <f t="shared" ca="1" si="467"/>
        <v>-6,97640712402838-2,69109718737487i</v>
      </c>
      <c r="S351" s="223" t="str">
        <f t="shared" ca="1" si="468"/>
        <v>-6,5945222718934-3,5248455906029i</v>
      </c>
      <c r="T351" s="223" t="str">
        <f t="shared" ca="1" si="469"/>
        <v>-6,11344966659119-4,30557703521221i</v>
      </c>
      <c r="U351" s="223" t="str">
        <f t="shared" ca="1" si="470"/>
        <v>-5,54042508788834-5,02154859357034i</v>
      </c>
      <c r="V351" s="223" t="str">
        <f t="shared" ca="1" si="471"/>
        <v>-4,88406735882158-5,66199138701079i</v>
      </c>
      <c r="W351" s="223" t="str">
        <f t="shared" ca="1" si="472"/>
        <v>-4,15424871057626-6,21727255979391i</v>
      </c>
      <c r="X351" s="223" t="str">
        <f t="shared" ca="1" si="473"/>
        <v>-3,36194629493786-6,67904016622481i</v>
      </c>
      <c r="Y351" s="223" t="str">
        <f t="shared" ca="1" si="474"/>
        <v>-2,51907707771528-7,04034879168783i</v>
      </c>
      <c r="Z351" s="223" t="str">
        <f t="shared" ca="1" si="475"/>
        <v>-1,63831859648117-7,2957640181488i</v>
      </c>
      <c r="AA351" s="223" t="str">
        <f t="shared" ca="1" si="476"/>
        <v>-0,732918278604046-7,44144416286105i</v>
      </c>
      <c r="AB351" s="223" t="str">
        <f t="shared" ca="1" si="477"/>
        <v>0,18350581238477-7,4751980608484i</v>
      </c>
      <c r="AC351" s="223" t="str">
        <f t="shared" ca="1" si="478"/>
        <v>1,09716980514848-7,39651802206695i</v>
      </c>
      <c r="AD351" s="223" t="str">
        <f t="shared" ca="1" si="479"/>
        <v>1,99433134279416-7,20658746753549i</v>
      </c>
      <c r="AE351" s="223" t="str">
        <f t="shared" ca="1" si="480"/>
        <v>2,86149628071475-6,90826312958232i</v>
      </c>
      <c r="AF351" s="223" t="str">
        <f t="shared" ca="1" si="481"/>
        <v>3,68562165108919-6,50603208392899i</v>
      </c>
      <c r="AG351" s="223" t="str">
        <f t="shared" ca="1" si="482"/>
        <v>4,45431184123985-6,00594425990461i</v>
      </c>
      <c r="AH351" s="223" t="str">
        <f t="shared" ca="1" si="483"/>
        <v>5,1560050352136-5,41552144386325i</v>
      </c>
      <c r="AI351" s="223" t="str">
        <f t="shared" ca="1" si="484"/>
        <v>5,78014711423529-4,74364414452521i</v>
      </c>
      <c r="AJ351" s="223" t="str">
        <f t="shared" ca="1" si="485"/>
        <v>6,31735040048732-4,0004180218514i</v>
      </c>
      <c r="AK351" s="223" t="str">
        <f t="shared" ca="1" si="486"/>
        <v>6,75953485650573-3,19702188853546i</v>
      </c>
      <c r="AL351" s="223" t="str">
        <f t="shared" ca="1" si="487"/>
        <v>7,10004961649024-2,34553957021994i</v>
      </c>
      <c r="AM351" s="223" t="str">
        <f t="shared" ca="1" si="488"/>
        <v>7,3337730214987-1,45877815353417i</v>
      </c>
      <c r="AN351" s="223" t="str">
        <f t="shared" ca="1" si="489"/>
        <v>7,45718965397001-0,550075355577245i</v>
      </c>
      <c r="AO351" s="223" t="str">
        <f t="shared" ca="1" si="490"/>
        <v>7,46844321287323+0,366901087731583i</v>
      </c>
      <c r="AP351" s="223" t="str">
        <f t="shared" ca="1" si="491"/>
        <v>7,36736443420914+1,27835899716826i</v>
      </c>
      <c r="AQ351" s="223" t="str">
        <f t="shared" ca="1" si="492"/>
        <v>7,15547363689319+2,17058919738797i</v>
      </c>
      <c r="AR351" s="223" t="str">
        <f t="shared" ca="1" si="493"/>
        <v>7,15547363689319+2,17058919738797i</v>
      </c>
      <c r="AS351" s="223" t="str">
        <f t="shared" ca="1" si="494"/>
        <v>6,4136229055167+3,84417763090134i</v>
      </c>
      <c r="AT351" s="223" t="str">
        <f t="shared" ca="1" si="495"/>
        <v>5,8948210969757+4,60036353636764i</v>
      </c>
      <c r="AU351" s="223" t="str">
        <f t="shared" ca="1" si="496"/>
        <v>5,28735569222188+5,28735569221701i</v>
      </c>
      <c r="AV351" s="223" t="str">
        <f t="shared" ca="1" si="497"/>
        <v>4,6003635363672+5,89482109697605i</v>
      </c>
      <c r="AW351" s="223" t="str">
        <f t="shared" ca="1" si="498"/>
        <v>3,84417763090087+6,41362290551699i</v>
      </c>
      <c r="AX351" s="223" t="str">
        <f t="shared" ca="1" si="499"/>
        <v>3,03017171569557+6,83595785574262i</v>
      </c>
      <c r="AY351" s="223" t="str">
        <f t="shared" ca="1" si="500"/>
        <v>2,17058919738765+7,15547363689328i</v>
      </c>
      <c r="AZ351" s="223" t="str">
        <f t="shared" ca="1" si="501"/>
        <v>1,27835899716793+7,3673644342092i</v>
      </c>
      <c r="BA351" s="223" t="str">
        <f t="shared" ca="1" si="502"/>
        <v>0,366901087731031+7,46844321287325i</v>
      </c>
      <c r="BB351" s="223" t="str">
        <f t="shared" ca="1" si="503"/>
        <v>-0,550075355577796+7,45718965396997i</v>
      </c>
      <c r="BC351" s="223" t="str">
        <f t="shared" ca="1" si="504"/>
        <v>-1,45877815353451+7,33377302149864i</v>
      </c>
      <c r="BD351" s="223" t="str">
        <f t="shared" ca="1" si="505"/>
        <v>-2,34553957022026+7,10004961649014i</v>
      </c>
      <c r="BE351" s="223" t="str">
        <f t="shared" ca="1" si="506"/>
        <v>-3,19702188853577+6,75953485650558i</v>
      </c>
      <c r="BF351" s="223" t="str">
        <f t="shared" ca="1" si="507"/>
        <v>-4,00041802185151+6,31735040048725i</v>
      </c>
      <c r="BG351" s="223" t="str">
        <f t="shared" ca="1" si="508"/>
        <v>-4,74364414452539+5,78014711423514i</v>
      </c>
      <c r="BH351" s="223" t="str">
        <f t="shared" ca="1" si="509"/>
        <v>-5,41552144386356+5,15600503521328i</v>
      </c>
      <c r="BI351" s="223" t="str">
        <f t="shared" ca="1" si="510"/>
        <v>-6,00594425990476+4,45431184123967i</v>
      </c>
      <c r="BJ351" s="223" t="str">
        <f t="shared" ca="1" si="511"/>
        <v>-6,50603208392921+3,68562165108881i</v>
      </c>
      <c r="BK351" s="223" t="str">
        <f t="shared" ca="1" si="512"/>
        <v>-6,90826312958306+2,86149628071296i</v>
      </c>
      <c r="BL351" s="223" t="str">
        <f t="shared" ca="1" si="513"/>
        <v>-7,20658746753555+1,99433134279393i</v>
      </c>
      <c r="BM351" s="223" t="str">
        <f t="shared" ca="1" si="514"/>
        <v>-7,39651802206669+1,09716980515024i</v>
      </c>
      <c r="BN351" s="223" t="str">
        <f t="shared" ca="1" si="515"/>
        <v>-7,47519806084849+0,183505812381456i</v>
      </c>
      <c r="BO351" s="223" t="str">
        <f t="shared" ca="1" si="516"/>
        <v>-7,44144416286086-0,732918278606077i</v>
      </c>
      <c r="BP351" s="223" t="str">
        <f t="shared" ca="1" si="517"/>
        <v>-7,29576401814889-1,63831859648078i</v>
      </c>
      <c r="BQ351" s="223" t="str">
        <f t="shared" ca="1" si="518"/>
        <v>-7,04034879168852-2,51907707771335i</v>
      </c>
      <c r="BR351" s="223" t="str">
        <f t="shared" ca="1" si="519"/>
        <v>-6,6790401662232-3,36194629494106i</v>
      </c>
      <c r="BS351" s="223" t="str">
        <f t="shared" ca="1" si="520"/>
        <v>-6,21727255979327-4,15424871057721i</v>
      </c>
      <c r="BT351" s="223" t="str">
        <f t="shared" ca="1" si="521"/>
        <v>-5,66199138701088-4,88406735882148i</v>
      </c>
      <c r="BU351" s="223" t="str">
        <f t="shared" ca="1" si="522"/>
        <v>-5,02154859357229-5,54042508788657i</v>
      </c>
      <c r="BV351" s="223" t="str">
        <f t="shared" ca="1" si="523"/>
        <v>-4,30557703521009-6,11344966659269i</v>
      </c>
      <c r="BW351" s="223" t="str">
        <f t="shared" ca="1" si="524"/>
        <v>-3,52484559060173-6,59452227189403i</v>
      </c>
      <c r="BX351" s="223" t="str">
        <f t="shared" ca="1" si="525"/>
        <v>-2,69109718737594-6,97640712402796i</v>
      </c>
      <c r="BY351" s="223" t="str">
        <f t="shared" ca="1" si="526"/>
        <v>-1,81687217757159-7,25336031935936i</v>
      </c>
      <c r="BZ351" s="223" t="str">
        <f t="shared" ca="1" si="527"/>
        <v>-0,915319719060195-7,42121622404241i</v>
      </c>
      <c r="CA351" s="223" t="str">
        <f t="shared" ca="1" si="528"/>
        <v>3,40774914752061E-13-7,47745012902733i</v>
      </c>
      <c r="CB351" s="223" t="str">
        <f t="shared" ca="1" si="529"/>
        <v>0,915319719061294-7,42121622404228i</v>
      </c>
      <c r="CC351" s="223" t="str">
        <f t="shared" ca="1" si="530"/>
        <v>1,81687217757267-7,2533603193591i</v>
      </c>
      <c r="CD351" s="223" t="str">
        <f t="shared" ca="1" si="531"/>
        <v>2,69109718737657-6,97640712402771i</v>
      </c>
      <c r="CE351" s="223" t="str">
        <f t="shared" ca="1" si="532"/>
        <v>3,5248455906027-6,5945222718935i</v>
      </c>
      <c r="CF351" s="223" t="str">
        <f t="shared" ca="1" si="533"/>
        <v>4,30557703521065-6,1134496665923i</v>
      </c>
      <c r="CG351" s="223" t="str">
        <f t="shared" ca="1" si="534"/>
        <v>5,0215485935728-5,54042508788612i</v>
      </c>
      <c r="CH351" s="223" t="str">
        <f t="shared" ca="1" si="535"/>
        <v>5,6619913870116-4,88406735882064i</v>
      </c>
      <c r="CI351" s="223" t="str">
        <f t="shared" ca="1" si="536"/>
        <v>6,21727255979365-4,15424871057664i</v>
      </c>
      <c r="CJ351" s="223" t="str">
        <f t="shared" ca="1" si="537"/>
        <v>6,6790401662237-3,36194629494007i</v>
      </c>
      <c r="CK351" s="223" t="str">
        <f t="shared" ca="1" si="538"/>
        <v>7,04034879168875-2,51907707771271i</v>
      </c>
      <c r="CL351" s="223" t="str">
        <f t="shared" ca="1" si="539"/>
        <v>7,29576401814904-1,63831859648012i</v>
      </c>
      <c r="CM351" s="223" t="str">
        <f t="shared" ca="1" si="540"/>
        <v>7,44144416286096-0,732918278604976i</v>
      </c>
      <c r="CN351" s="223" t="str">
        <f t="shared" ca="1" si="541"/>
        <v>7,47519806084847+0,183505812382137i</v>
      </c>
      <c r="CO351" s="223" t="str">
        <f t="shared" ca="1" si="542"/>
        <v>7,39651802206659+1,09716980515092i</v>
      </c>
      <c r="CP351" s="223" t="str">
        <f t="shared" ca="1" si="543"/>
        <v>7,20658746753537+1,99433134279459i</v>
      </c>
      <c r="CQ351" s="223" t="str">
        <f t="shared" ca="1" si="544"/>
        <v>6,9082631295828+2,86149628071359i</v>
      </c>
      <c r="CR351" s="223" t="str">
        <f t="shared" ca="1" si="545"/>
        <v>6,50603208393244+3,68562165108311i</v>
      </c>
      <c r="CS351" s="223" t="str">
        <f t="shared" ca="1" si="546"/>
        <v>6,00594425990435+4,45431184124021i</v>
      </c>
      <c r="CT351" s="223" t="str">
        <f t="shared" ca="1" si="547"/>
        <v>5,41552144386309+5,15600503521378i</v>
      </c>
      <c r="CU351" s="223" t="str">
        <f t="shared" ca="1" si="548"/>
        <v>4,74364414452485+5,78014711423557i</v>
      </c>
      <c r="CV351" s="223" t="str">
        <f t="shared" ca="1" si="549"/>
        <v>4,00041802185093+6,31735040048761i</v>
      </c>
      <c r="CW351" s="223" t="str">
        <f t="shared" ca="1" si="550"/>
        <v>3,19702188853515+6,75953485650588i</v>
      </c>
      <c r="CX351" s="223" t="str">
        <f t="shared" ca="1" si="551"/>
        <v>2,34553957021982+7,10004961649028i</v>
      </c>
      <c r="CY351" s="223" t="str">
        <f t="shared" ca="1" si="552"/>
        <v>1,45877815353342+7,33377302149885i</v>
      </c>
      <c r="CZ351" s="223" t="str">
        <f t="shared" ca="1" si="553"/>
        <v>0,550075355576693+7,45718965397005i</v>
      </c>
      <c r="DA351" s="223" t="str">
        <f t="shared" ca="1" si="554"/>
        <v>-0,366901087731924+7,46844321287321i</v>
      </c>
      <c r="DB351" s="223" t="str">
        <f t="shared" ca="1" si="555"/>
        <v>-1,2783589971686+7,36736443420908i</v>
      </c>
      <c r="DC351" s="223" t="str">
        <f t="shared" ca="1" si="556"/>
        <v>-2,17058919738809+7,15547363689315i</v>
      </c>
      <c r="DD351" s="223" t="str">
        <f t="shared" ca="1" si="557"/>
        <v>-3,03017171569601+6,83595785574244i</v>
      </c>
      <c r="DE351" s="223" t="str">
        <f t="shared" ca="1" si="558"/>
        <v>-3,84417763090181+6,41362290551642i</v>
      </c>
      <c r="DF351" s="223" t="str">
        <f t="shared" ca="1" si="559"/>
        <v>-4,60036353636791+5,89482109697549i</v>
      </c>
      <c r="DG351" s="223" t="str">
        <f t="shared" ca="1" si="560"/>
        <v>-5,2873556922171+5,28735569222179i</v>
      </c>
      <c r="DH351" s="223" t="str">
        <f t="shared" ca="1" si="561"/>
        <v>-5,89482109697612+4,6003635363671i</v>
      </c>
      <c r="DI351" s="223" t="str">
        <f t="shared" ca="1" si="562"/>
        <v>-6,41362290551695+3,84417763090094i</v>
      </c>
      <c r="DJ351" s="223" t="str">
        <f t="shared" ca="1" si="563"/>
        <v>-6,83595785574285+3,03017171569507i</v>
      </c>
      <c r="DK351" s="223" t="str">
        <f t="shared" ca="1" si="564"/>
        <v>-7,15547363689123+2,17058919739444i</v>
      </c>
      <c r="DL351" s="223" t="str">
        <f t="shared" ca="1" si="565"/>
        <v>-7,36736443420926+1,27835899716759i</v>
      </c>
      <c r="DM351" s="223" t="str">
        <f t="shared" ca="1" si="566"/>
        <v>-7,46844321287326+0,366901087730903i</v>
      </c>
      <c r="DN351" s="223" t="str">
        <f t="shared" ca="1" si="567"/>
        <v>-7,45718965396998-0,550075355577712i</v>
      </c>
      <c r="DO351" s="223" t="str">
        <f t="shared" ca="1" si="568"/>
        <v>-7,33377302149998-1,45877815352775i</v>
      </c>
      <c r="DP351" s="223" t="str">
        <f t="shared" ca="1" si="569"/>
        <v>-7,10004961648996-2,34553957022078i</v>
      </c>
      <c r="DQ351" s="223" t="str">
        <f t="shared" ca="1" si="570"/>
        <v>-6,75953485650543-3,19702188853608i</v>
      </c>
      <c r="DR351" s="223" t="str">
        <f t="shared" ca="1" si="571"/>
        <v>-6,31735040048707-4,0004180218518i</v>
      </c>
      <c r="DS351" s="223" t="str">
        <f t="shared" ca="1" si="572"/>
        <v>-5,78014711423492-4,74364414452565i</v>
      </c>
      <c r="DT351" s="223" t="str">
        <f t="shared" ca="1" si="573"/>
        <v>-5,15600503521273-5,41552144386409i</v>
      </c>
      <c r="DU351" s="223" t="str">
        <f t="shared" ca="1" si="574"/>
        <v>-4,45431184123905-6,00594425990521i</v>
      </c>
      <c r="DV351" s="223" t="str">
        <f t="shared" ca="1" si="575"/>
        <v>-3,68562165108851-6,50603208392938i</v>
      </c>
      <c r="DW351" s="223" t="str">
        <f t="shared" ca="1" si="576"/>
        <v>-2,86149628071264-6,90826312958319i</v>
      </c>
      <c r="DX351" s="223" t="str">
        <f t="shared" ca="1" si="577"/>
        <v>-1,9943313427936-7,20658746753564i</v>
      </c>
      <c r="DY351" s="223" t="str">
        <f t="shared" ca="1" si="578"/>
        <v>-1,09716980514949-7,3965180220668i</v>
      </c>
      <c r="DZ351" s="223" t="str">
        <f t="shared" ca="1" si="579"/>
        <v>-0,183505812388339-7,47519806084832i</v>
      </c>
      <c r="EA351" s="223" t="str">
        <f t="shared" ca="1" si="580"/>
        <v>0,732918278606416-7,44144416286082i</v>
      </c>
      <c r="EB351" s="223" t="str">
        <f t="shared" ca="1" si="581"/>
        <v>1,63831859648111-7,29576401814881i</v>
      </c>
      <c r="EC351" s="223" t="str">
        <f t="shared" ca="1" si="582"/>
        <v>2,51907707771367-7,0403487916884i</v>
      </c>
      <c r="ED351" s="223" t="str">
        <f t="shared" ca="1" si="583"/>
        <v>3,36194629494099-6,67904016622324i</v>
      </c>
      <c r="EE351" s="223" t="str">
        <f t="shared" ca="1" si="584"/>
        <v>4,15424871057785-6,21727255979284i</v>
      </c>
      <c r="EF351" s="223" t="str">
        <f t="shared" ca="1" si="585"/>
        <v>4,88406735882174-5,66199138701065i</v>
      </c>
      <c r="EG351" s="223" t="str">
        <f t="shared" ca="1" si="586"/>
        <v>5,5404250878868-5,02154859357203i</v>
      </c>
      <c r="EH351" s="223" t="str">
        <f t="shared" ca="1" si="587"/>
        <v>6,11344966659288-4,30557703520981i</v>
      </c>
      <c r="EI351" s="223" t="str">
        <f t="shared" ca="1" si="588"/>
        <v>6,59452227189398-3,5248455906018i</v>
      </c>
      <c r="EJ351" s="223" t="str">
        <f t="shared" ca="1" si="589"/>
        <v>6,97640712402824-2,69109718737522i</v>
      </c>
      <c r="EK351" s="223" t="str">
        <f t="shared" ca="1" si="590"/>
        <v>7,25336031935945-1,81687217757126i</v>
      </c>
      <c r="EL351" s="223" t="str">
        <f t="shared" ca="1" si="591"/>
        <v>7,42121622404246-0,915319719059858i</v>
      </c>
      <c r="EM351" s="223" t="str">
        <f t="shared" ca="1" si="592"/>
        <v>7,47745012902733+6,81549829504123E-13i</v>
      </c>
      <c r="EN351" s="223"/>
      <c r="EO351" s="223"/>
      <c r="EP351" s="223"/>
    </row>
    <row r="352" spans="1:146">
      <c r="A352" s="249">
        <f t="shared" si="461"/>
        <v>4.921874999999981E-3</v>
      </c>
      <c r="B352" s="248">
        <v>252</v>
      </c>
      <c r="C352" s="247">
        <f t="shared" si="462"/>
        <v>50400</v>
      </c>
      <c r="N352" s="246">
        <f t="shared" ca="1" si="463"/>
        <v>2.5224874471630567</v>
      </c>
      <c r="O352" s="223">
        <f t="shared" ca="1" si="464"/>
        <v>-7.4775125528369433</v>
      </c>
      <c r="P352" s="223" t="str">
        <f t="shared" ca="1" si="465"/>
        <v>-7,44150628608296-0,732924397207436i</v>
      </c>
      <c r="Q352" s="223" t="str">
        <f t="shared" ca="1" si="466"/>
        <v>-7,33383424585284-1,45879033181268i</v>
      </c>
      <c r="R352" s="223" t="str">
        <f t="shared" ca="1" si="467"/>
        <v>-7,15553337275355-2,17060731806659i</v>
      </c>
      <c r="S352" s="223" t="str">
        <f t="shared" ca="1" si="468"/>
        <v>-6,90832080166222-2,86152016927283i</v>
      </c>
      <c r="T352" s="223" t="str">
        <f t="shared" ca="1" si="469"/>
        <v>-6,59457732477856-3,52487501698295i</v>
      </c>
      <c r="U352" s="223" t="str">
        <f t="shared" ca="1" si="470"/>
        <v>-6,2173244632946-4,15428339138684i</v>
      </c>
      <c r="V352" s="223" t="str">
        <f t="shared" ca="1" si="471"/>
        <v>-5,78019536849386-4,74368374576933i</v>
      </c>
      <c r="W352" s="223" t="str">
        <f t="shared" ca="1" si="472"/>
        <v>-5,28739983251831-5,28739983251876i</v>
      </c>
      <c r="X352" s="223" t="str">
        <f t="shared" ca="1" si="473"/>
        <v>-4,74368374576881-5,78019536849429i</v>
      </c>
      <c r="Y352" s="223" t="str">
        <f t="shared" ca="1" si="474"/>
        <v>-4,15428339138689-6,21732446329457i</v>
      </c>
      <c r="Z352" s="223" t="str">
        <f t="shared" ca="1" si="475"/>
        <v>-3,52487501698308-6,59457732477849i</v>
      </c>
      <c r="AA352" s="223" t="str">
        <f t="shared" ca="1" si="476"/>
        <v>-2,86152016927289-6,90832080166219i</v>
      </c>
      <c r="AB352" s="223" t="str">
        <f t="shared" ca="1" si="477"/>
        <v>-2,17060731806665-7,15553337275353i</v>
      </c>
      <c r="AC352" s="223" t="str">
        <f t="shared" ca="1" si="478"/>
        <v>-1,45879033181276-7,33383424585282i</v>
      </c>
      <c r="AD352" s="223" t="str">
        <f t="shared" ca="1" si="479"/>
        <v>-0,732924397207612-7,44150628608294i</v>
      </c>
      <c r="AE352" s="223" t="str">
        <f t="shared" ca="1" si="480"/>
        <v>-1,1725268791966E-13-7,47751255283694i</v>
      </c>
      <c r="AF352" s="223" t="str">
        <f t="shared" ca="1" si="481"/>
        <v>0,732924397210339-7,44150628608267i</v>
      </c>
      <c r="AG352" s="223" t="str">
        <f t="shared" ca="1" si="482"/>
        <v>1,45879033181483-7,33383424585241i</v>
      </c>
      <c r="AH352" s="223" t="str">
        <f t="shared" ca="1" si="483"/>
        <v>2,17060731806795-7,15553337275314i</v>
      </c>
      <c r="AI352" s="223" t="str">
        <f t="shared" ca="1" si="484"/>
        <v>2,86152016927346-6,90832080166195i</v>
      </c>
      <c r="AJ352" s="223" t="str">
        <f t="shared" ca="1" si="485"/>
        <v>3,52487501698288-6,5945773247786i</v>
      </c>
      <c r="AK352" s="223" t="str">
        <f t="shared" ca="1" si="486"/>
        <v>4,15428339138604-6,21732446329514i</v>
      </c>
      <c r="AL352" s="223" t="str">
        <f t="shared" ca="1" si="487"/>
        <v>4,74368374576809-5,78019536849488i</v>
      </c>
      <c r="AM352" s="223" t="str">
        <f t="shared" ca="1" si="488"/>
        <v>5,28739983251717-5,2873998325199i</v>
      </c>
      <c r="AN352" s="223" t="str">
        <f t="shared" ca="1" si="489"/>
        <v>5,78019536849229-4,74368374577124i</v>
      </c>
      <c r="AO352" s="223" t="str">
        <f t="shared" ca="1" si="490"/>
        <v>6,21732446329288-4,15428339138942i</v>
      </c>
      <c r="AP352" s="223" t="str">
        <f t="shared" ca="1" si="491"/>
        <v>6,59457732478019-3,5248750169799i</v>
      </c>
      <c r="AQ352" s="223" t="str">
        <f t="shared" ca="1" si="492"/>
        <v>6,90832080166328-2,86152016927025i</v>
      </c>
      <c r="AR352" s="223" t="str">
        <f t="shared" ca="1" si="493"/>
        <v>6,90832080166328-2,86152016927025i</v>
      </c>
      <c r="AS352" s="223" t="str">
        <f t="shared" ca="1" si="494"/>
        <v>7,33383424585309-1,45879033181142i</v>
      </c>
      <c r="AT352" s="223" t="str">
        <f t="shared" ca="1" si="495"/>
        <v>7,44150628608302-0,732924397206883i</v>
      </c>
      <c r="AU352" s="223" t="str">
        <f t="shared" ca="1" si="496"/>
        <v>7,47751255283694-2,3450537583932E-13i</v>
      </c>
      <c r="AV352" s="223" t="str">
        <f t="shared" ca="1" si="497"/>
        <v>7,44150628608304+0,732924397206628i</v>
      </c>
      <c r="AW352" s="223" t="str">
        <f t="shared" ca="1" si="498"/>
        <v>7,33383424585318+1,45879033181096i</v>
      </c>
      <c r="AX352" s="223" t="str">
        <f t="shared" ca="1" si="499"/>
        <v>7,15553337275425+2,17060731806428i</v>
      </c>
      <c r="AY352" s="223" t="str">
        <f t="shared" ca="1" si="500"/>
        <v>6,90832080166346+2,86152016926982i</v>
      </c>
      <c r="AZ352" s="223" t="str">
        <f t="shared" ca="1" si="501"/>
        <v>6,5945773247769+3,52487501698605i</v>
      </c>
      <c r="BA352" s="223" t="str">
        <f t="shared" ca="1" si="502"/>
        <v>6,21732446329302+4,15428339138921i</v>
      </c>
      <c r="BB352" s="223" t="str">
        <f t="shared" ca="1" si="503"/>
        <v>5,78019536849259+4,74368374577088i</v>
      </c>
      <c r="BC352" s="223" t="str">
        <f t="shared" ca="1" si="504"/>
        <v>5,28739983251735+5,28739983251972i</v>
      </c>
      <c r="BD352" s="223" t="str">
        <f t="shared" ca="1" si="505"/>
        <v>4,74368374576846+5,78019536849458i</v>
      </c>
      <c r="BE352" s="223" t="str">
        <f t="shared" ca="1" si="506"/>
        <v>4,15428339138642+6,21732446329488i</v>
      </c>
      <c r="BF352" s="223" t="str">
        <f t="shared" ca="1" si="507"/>
        <v>3,5248750169831+6,59457732477847i</v>
      </c>
      <c r="BG352" s="223" t="str">
        <f t="shared" ca="1" si="508"/>
        <v>2,86152016927399+6,90832080166173i</v>
      </c>
      <c r="BH352" s="223" t="str">
        <f t="shared" ca="1" si="509"/>
        <v>2,1706073180684+7,155533372753i</v>
      </c>
      <c r="BI352" s="223" t="str">
        <f t="shared" ca="1" si="510"/>
        <v>1,45879033181519+7,33383424585235i</v>
      </c>
      <c r="BJ352" s="223" t="str">
        <f t="shared" ca="1" si="511"/>
        <v>0,732924397210701+7,44150628608263i</v>
      </c>
      <c r="BK352" s="223" t="str">
        <f t="shared" ca="1" si="512"/>
        <v>-3,36740649442229E-12+7,47751255283694i</v>
      </c>
      <c r="BL352" s="223" t="str">
        <f t="shared" ca="1" si="513"/>
        <v>-0,732924397210212+7,44150628608269i</v>
      </c>
      <c r="BM352" s="223" t="str">
        <f t="shared" ca="1" si="514"/>
        <v>-1,4587903318147+7,33383424585243i</v>
      </c>
      <c r="BN352" s="223" t="str">
        <f t="shared" ca="1" si="515"/>
        <v>-2,17060731806793+7,15553337275314i</v>
      </c>
      <c r="BO352" s="223" t="str">
        <f t="shared" ca="1" si="516"/>
        <v>-2,86152016927314+6,90832080166208i</v>
      </c>
      <c r="BP352" s="223" t="str">
        <f t="shared" ca="1" si="517"/>
        <v>-3,52487501698267+6,59457732477871i</v>
      </c>
      <c r="BQ352" s="223" t="str">
        <f t="shared" ca="1" si="518"/>
        <v>-4,15428339138601+6,21732446329515i</v>
      </c>
      <c r="BR352" s="223" t="str">
        <f t="shared" ca="1" si="519"/>
        <v>-4,74368374576808+5,7801953684949i</v>
      </c>
      <c r="BS352" s="223" t="str">
        <f t="shared" ca="1" si="520"/>
        <v>-5,28739983251686+5,28739983252021i</v>
      </c>
      <c r="BT352" s="223" t="str">
        <f t="shared" ca="1" si="521"/>
        <v>-5,78019536849214+4,74368374577142i</v>
      </c>
      <c r="BU352" s="223" t="str">
        <f t="shared" ca="1" si="522"/>
        <v>-6,21732446329275+4,15428339138962i</v>
      </c>
      <c r="BV352" s="223" t="str">
        <f t="shared" ca="1" si="523"/>
        <v>-6,59457732478007+3,52487501698011i</v>
      </c>
      <c r="BW352" s="223" t="str">
        <f t="shared" ca="1" si="524"/>
        <v>-6,9083208016632+2,86152016927047i</v>
      </c>
      <c r="BX352" s="223" t="str">
        <f t="shared" ca="1" si="525"/>
        <v>-7,15553337275411+2,17060731806475i</v>
      </c>
      <c r="BY352" s="223" t="str">
        <f t="shared" ca="1" si="526"/>
        <v>-7,33383424585308+1,45879033181145i</v>
      </c>
      <c r="BZ352" s="223" t="str">
        <f t="shared" ca="1" si="527"/>
        <v>-7,44150628608297+0,732924397207328i</v>
      </c>
      <c r="CA352" s="223" t="str">
        <f t="shared" ca="1" si="528"/>
        <v>-7,47751255283694+4,69010751678641E-13i</v>
      </c>
      <c r="CB352" s="223" t="str">
        <f t="shared" ca="1" si="529"/>
        <v>-7,44150628608306-0,732924397206394i</v>
      </c>
      <c r="CC352" s="223" t="str">
        <f t="shared" ca="1" si="530"/>
        <v>-7,33383424585319-1,45879033181094i</v>
      </c>
      <c r="CD352" s="223" t="str">
        <f t="shared" ca="1" si="531"/>
        <v>-7,15553337275426-2,17060731806426i</v>
      </c>
      <c r="CE352" s="223" t="str">
        <f t="shared" ca="1" si="532"/>
        <v>-6,90832080166355-2,8615201692696i</v>
      </c>
      <c r="CF352" s="223" t="str">
        <f t="shared" ca="1" si="533"/>
        <v>-6,59457732477691-3,52487501698603i</v>
      </c>
      <c r="CG352" s="223" t="str">
        <f t="shared" ca="1" si="534"/>
        <v>-6,21732446329327-4,15428339138883i</v>
      </c>
      <c r="CH352" s="223" t="str">
        <f t="shared" ca="1" si="535"/>
        <v>-5,78019536849274-4,74368374577069i</v>
      </c>
      <c r="CI352" s="223" t="str">
        <f t="shared" ca="1" si="536"/>
        <v>-5,28739983251752-5,28739983251956i</v>
      </c>
      <c r="CJ352" s="223" t="str">
        <f t="shared" ca="1" si="537"/>
        <v>-4,74368374576847-5,78019536849457i</v>
      </c>
      <c r="CK352" s="223" t="str">
        <f t="shared" ca="1" si="538"/>
        <v>-4,15428339138644-6,21732446329487i</v>
      </c>
      <c r="CL352" s="223" t="str">
        <f t="shared" ca="1" si="539"/>
        <v>-3,5248750169835-6,59457732477826i</v>
      </c>
      <c r="CM352" s="223" t="str">
        <f t="shared" ca="1" si="540"/>
        <v>-2,86152016927401-6,90832080166172i</v>
      </c>
      <c r="CN352" s="223" t="str">
        <f t="shared" ca="1" si="541"/>
        <v>-2,17060731806842-7,15553337275299i</v>
      </c>
      <c r="CO352" s="223" t="str">
        <f t="shared" ca="1" si="542"/>
        <v>-1,45879033181521-7,33383424585234i</v>
      </c>
      <c r="CP352" s="223" t="str">
        <f t="shared" ca="1" si="543"/>
        <v>-0,732924397211146-7,4415062860826i</v>
      </c>
      <c r="CQ352" s="223" t="str">
        <f t="shared" ca="1" si="544"/>
        <v>3,3454248076219E-12-7,47751255283694i</v>
      </c>
      <c r="CR352" s="223" t="str">
        <f t="shared" ca="1" si="545"/>
        <v>0,73292439721019-7,44150628608269i</v>
      </c>
      <c r="CS352" s="223" t="str">
        <f t="shared" ca="1" si="546"/>
        <v>1,45879033181427-7,33383424585252i</v>
      </c>
      <c r="CT352" s="223" t="str">
        <f t="shared" ca="1" si="547"/>
        <v>2,17060731806791-7,15553337275315i</v>
      </c>
      <c r="CU352" s="223" t="str">
        <f t="shared" ca="1" si="548"/>
        <v>2,86152016927312-6,9083208016621i</v>
      </c>
      <c r="CV352" s="223" t="str">
        <f t="shared" ca="1" si="549"/>
        <v>3,52487501698227-6,59457732477892i</v>
      </c>
      <c r="CW352" s="223" t="str">
        <f t="shared" ca="1" si="550"/>
        <v>4,154283391386-6,21732446329517i</v>
      </c>
      <c r="CX352" s="223" t="str">
        <f t="shared" ca="1" si="551"/>
        <v>4,74368374576773-5,78019536849518i</v>
      </c>
      <c r="CY352" s="223" t="str">
        <f t="shared" ca="1" si="552"/>
        <v>5,28739983251654-5,28739983252053i</v>
      </c>
      <c r="CZ352" s="223" t="str">
        <f t="shared" ca="1" si="553"/>
        <v>5,78019536849214-4,74368374577144i</v>
      </c>
      <c r="DA352" s="223" t="str">
        <f t="shared" ca="1" si="554"/>
        <v>6,21732446329675-4,15428339138362i</v>
      </c>
      <c r="DB352" s="223" t="str">
        <f t="shared" ca="1" si="555"/>
        <v>6,59457732477986-3,52487501698051i</v>
      </c>
      <c r="DC352" s="223" t="str">
        <f t="shared" ca="1" si="556"/>
        <v>6,90832080166319-2,86152016927049i</v>
      </c>
      <c r="DD352" s="223" t="str">
        <f t="shared" ca="1" si="557"/>
        <v>7,15553337275398-2,17060731806517i</v>
      </c>
      <c r="DE352" s="223" t="str">
        <f t="shared" ca="1" si="558"/>
        <v>7,33383424585308-1,45879033181146i</v>
      </c>
      <c r="DF352" s="223" t="str">
        <f t="shared" ca="1" si="559"/>
        <v>7,44150628608296-0,732924397207349i</v>
      </c>
      <c r="DG352" s="223" t="str">
        <f t="shared" ca="1" si="560"/>
        <v>7,47751255283694-9,16039816556894E-13i</v>
      </c>
      <c r="DH352" s="223" t="str">
        <f t="shared" ca="1" si="561"/>
        <v>7,44150628608306+0,732924397206372i</v>
      </c>
      <c r="DI352" s="223" t="str">
        <f t="shared" ca="1" si="562"/>
        <v>7,33383424585327+1,4587903318105i</v>
      </c>
      <c r="DJ352" s="223" t="str">
        <f t="shared" ca="1" si="563"/>
        <v>7,15553337275426+2,17060731806424i</v>
      </c>
      <c r="DK352" s="223" t="str">
        <f t="shared" ca="1" si="564"/>
        <v>6,90832080166356+2,86152016926958i</v>
      </c>
      <c r="DL352" s="223" t="str">
        <f t="shared" ca="1" si="565"/>
        <v>6,59457732477712+3,52487501698564i</v>
      </c>
      <c r="DM352" s="223" t="str">
        <f t="shared" ca="1" si="566"/>
        <v>6,21732446329305+4,15428339138917i</v>
      </c>
      <c r="DN352" s="223" t="str">
        <f t="shared" ca="1" si="567"/>
        <v>5,78019536849276+4,74368374577068i</v>
      </c>
      <c r="DO352" s="223" t="str">
        <f t="shared" ca="1" si="568"/>
        <v>5,28739983251784+5,28739983251923i</v>
      </c>
      <c r="DP352" s="223" t="str">
        <f t="shared" ca="1" si="569"/>
        <v>4,74368374576849+5,78019536849455i</v>
      </c>
      <c r="DQ352" s="223" t="str">
        <f t="shared" ca="1" si="570"/>
        <v>4,15428339138681+6,21732446329462i</v>
      </c>
      <c r="DR352" s="223" t="str">
        <f t="shared" ca="1" si="571"/>
        <v>3,52487501698389+6,59457732477805i</v>
      </c>
      <c r="DS352" s="223" t="str">
        <f t="shared" ca="1" si="572"/>
        <v>2,86152016927403+6,90832080166171i</v>
      </c>
      <c r="DT352" s="223" t="str">
        <f t="shared" ca="1" si="573"/>
        <v>2,17060731806885+7,15553337275287i</v>
      </c>
      <c r="DU352" s="223" t="str">
        <f t="shared" ca="1" si="574"/>
        <v>1,45879033181523+7,33383424585234i</v>
      </c>
      <c r="DV352" s="223" t="str">
        <f t="shared" ca="1" si="575"/>
        <v>0,732924397211167+7,44150628608259i</v>
      </c>
      <c r="DW352" s="223" t="str">
        <f t="shared" ca="1" si="576"/>
        <v>-2,89839574274366E-12+7,47751255283694i</v>
      </c>
      <c r="DX352" s="223" t="str">
        <f t="shared" ca="1" si="577"/>
        <v>-0,732924397210168+7,44150628608269i</v>
      </c>
      <c r="DY352" s="223" t="str">
        <f t="shared" ca="1" si="578"/>
        <v>-1,45879033181424+7,33383424585253i</v>
      </c>
      <c r="DZ352" s="223" t="str">
        <f t="shared" ca="1" si="579"/>
        <v>-2,17060731806707+7,1555333727534i</v>
      </c>
      <c r="EA352" s="223" t="str">
        <f t="shared" ca="1" si="580"/>
        <v>-2,86152016927311+6,9083208016621i</v>
      </c>
      <c r="EB352" s="223" t="str">
        <f t="shared" ca="1" si="581"/>
        <v>-3,52487501698226+6,59457732477893i</v>
      </c>
      <c r="EC352" s="223" t="str">
        <f t="shared" ca="1" si="582"/>
        <v>-4,15428339138598+6,21732446329518i</v>
      </c>
      <c r="ED352" s="223" t="str">
        <f t="shared" ca="1" si="583"/>
        <v>-4,74368374576772+5,78019536849519i</v>
      </c>
      <c r="EE352" s="223" t="str">
        <f t="shared" ca="1" si="584"/>
        <v>-5,28739983251652+5,28739983252055i</v>
      </c>
      <c r="EF352" s="223" t="str">
        <f t="shared" ca="1" si="585"/>
        <v>-5,78019536849212+4,74368374577146i</v>
      </c>
      <c r="EG352" s="223" t="str">
        <f t="shared" ca="1" si="586"/>
        <v>-6,21732446329674+4,15428339138364i</v>
      </c>
      <c r="EH352" s="223" t="str">
        <f t="shared" ca="1" si="587"/>
        <v>-6,59457732477985+3,52487501698052i</v>
      </c>
      <c r="EI352" s="223" t="str">
        <f t="shared" ca="1" si="588"/>
        <v>-6,90832080166318+2,8615201692705i</v>
      </c>
      <c r="EJ352" s="223" t="str">
        <f t="shared" ca="1" si="589"/>
        <v>-7,15553337275397+2,1706073180652i</v>
      </c>
      <c r="EK352" s="223" t="str">
        <f t="shared" ca="1" si="590"/>
        <v>-7,33383424585291+1,45879033181232i</v>
      </c>
      <c r="EL352" s="223" t="str">
        <f t="shared" ca="1" si="591"/>
        <v>-7,44150628608296+0,732924397207372i</v>
      </c>
      <c r="EM352" s="223" t="str">
        <f t="shared" ca="1" si="592"/>
        <v>-7,47751255283694+9,38021503357283E-13i</v>
      </c>
      <c r="EN352" s="223"/>
      <c r="EO352" s="223"/>
      <c r="EP352" s="223"/>
    </row>
    <row r="353" spans="1:262">
      <c r="A353" s="249">
        <f t="shared" si="461"/>
        <v>4.9414062499999805E-3</v>
      </c>
      <c r="B353" s="248">
        <v>253</v>
      </c>
      <c r="C353" s="247">
        <f t="shared" si="462"/>
        <v>50600</v>
      </c>
      <c r="N353" s="246">
        <f t="shared" ca="1" si="463"/>
        <v>2.5224361559205972</v>
      </c>
      <c r="O353" s="223">
        <f t="shared" ca="1" si="464"/>
        <v>-7.4775638440794028</v>
      </c>
      <c r="P353" s="223" t="str">
        <f t="shared" ca="1" si="465"/>
        <v>-7,45730306090602-0,55008372097832i</v>
      </c>
      <c r="Q353" s="223" t="str">
        <f t="shared" ca="1" si="466"/>
        <v>-7,39663050632535-1,09718649061167i</v>
      </c>
      <c r="R353" s="223" t="str">
        <f t="shared" ca="1" si="467"/>
        <v>-7,29587497016731-1,63834351159017i</v>
      </c>
      <c r="S353" s="223" t="str">
        <f t="shared" ca="1" si="468"/>
        <v>-7,15558245541236-2,17062220712825i</v>
      </c>
      <c r="T353" s="223" t="str">
        <f t="shared" ca="1" si="469"/>
        <v>-6,97651321935314-2,69113811285752i</v>
      </c>
      <c r="U353" s="223" t="str">
        <f t="shared" ca="1" si="470"/>
        <v>-6,7596376536949-3,19707050798597i</v>
      </c>
      <c r="V353" s="223" t="str">
        <f t="shared" ca="1" si="471"/>
        <v>-6,50613102591824-3,68567770102971i</v>
      </c>
      <c r="W353" s="223" t="str">
        <f t="shared" ca="1" si="472"/>
        <v>-6,2173671104042-4,15431188727419i</v>
      </c>
      <c r="X353" s="223" t="str">
        <f t="shared" ca="1" si="473"/>
        <v>-5,89491074382997-4,60043349746104i</v>
      </c>
      <c r="Y353" s="223" t="str">
        <f t="shared" ca="1" si="474"/>
        <v>-5,5405093451844-5,02162495993159i</v>
      </c>
      <c r="Z353" s="223" t="str">
        <f t="shared" ca="1" si="475"/>
        <v>-5,1560834463525-5,41560380165806i</v>
      </c>
      <c r="AA353" s="223" t="str">
        <f t="shared" ca="1" si="476"/>
        <v>-4,7437162845888-5,78023501716068i</v>
      </c>
      <c r="AB353" s="223" t="str">
        <f t="shared" ca="1" si="477"/>
        <v>-4,30564251327093-6,11354263829062i</v>
      </c>
      <c r="AC353" s="223" t="str">
        <f t="shared" ca="1" si="478"/>
        <v>-3,84423609212152-6,41372044217035i</v>
      </c>
      <c r="AD353" s="223" t="str">
        <f t="shared" ca="1" si="479"/>
        <v>-3,36199742251347-6,67914173927281i</v>
      </c>
      <c r="AE353" s="223" t="str">
        <f t="shared" ca="1" si="480"/>
        <v>-2,86153979758131-6,90836818859142i</v>
      </c>
      <c r="AF353" s="223" t="str">
        <f t="shared" ca="1" si="481"/>
        <v>-2,34557524055263-7,10015759213766i</v>
      </c>
      <c r="AG353" s="223" t="str">
        <f t="shared" ca="1" si="482"/>
        <v>-1,81689980806997-7,25347062651521i</v>
      </c>
      <c r="AH353" s="223" t="str">
        <f t="shared" ca="1" si="483"/>
        <v>-1,27837843810629-7,36747647510791i</v>
      </c>
      <c r="AI353" s="223" t="str">
        <f t="shared" ca="1" si="484"/>
        <v>-0,73292942463195-7,44155733034371i</v>
      </c>
      <c r="AJ353" s="223" t="str">
        <f t="shared" ca="1" si="485"/>
        <v>-0,183508603095374-7,47531174165155i</v>
      </c>
      <c r="AK353" s="223" t="str">
        <f t="shared" ca="1" si="486"/>
        <v>0,366906667461361-7,46855679095071i</v>
      </c>
      <c r="AL353" s="223" t="str">
        <f t="shared" ca="1" si="487"/>
        <v>0,91533363899715-7,4213290839043i</v>
      </c>
      <c r="AM353" s="223" t="str">
        <f t="shared" ca="1" si="488"/>
        <v>1,45880033823631-7,33388455154873i</v>
      </c>
      <c r="AN353" s="223" t="str">
        <f t="shared" ca="1" si="489"/>
        <v>1,99436167204825-7,20669706338128i</v>
      </c>
      <c r="AO353" s="223" t="str">
        <f t="shared" ca="1" si="490"/>
        <v>2,51911538716264-7,04045585942018i</v>
      </c>
      <c r="AP353" s="223" t="str">
        <f t="shared" ca="1" si="491"/>
        <v>3,0302177977312-6,83606181515327i</v>
      </c>
      <c r="AQ353" s="223" t="str">
        <f t="shared" ca="1" si="492"/>
        <v>3,52489919550782-6,59462255961566i</v>
      </c>
      <c r="AR353" s="223" t="str">
        <f t="shared" ca="1" si="493"/>
        <v>3,52489919550782-6,59462255961566i</v>
      </c>
      <c r="AS353" s="223" t="str">
        <f t="shared" ca="1" si="494"/>
        <v>4,45437958121756-6,00603559669068i</v>
      </c>
      <c r="AT353" s="223" t="str">
        <f t="shared" ca="1" si="495"/>
        <v>4,88414163440772-5,66207749305223i</v>
      </c>
      <c r="AU353" s="223" t="str">
        <f t="shared" ca="1" si="496"/>
        <v>5,28743610090615-5,28743610090164i</v>
      </c>
      <c r="AV353" s="223" t="str">
        <f t="shared" ca="1" si="497"/>
        <v>5,66207749305639-4,8841416344029i</v>
      </c>
      <c r="AW353" s="223" t="str">
        <f t="shared" ca="1" si="498"/>
        <v>6,00603559669005-4,45437958121842i</v>
      </c>
      <c r="AX353" s="223" t="str">
        <f t="shared" ca="1" si="499"/>
        <v>6,31744647305137-4,00047885913852i</v>
      </c>
      <c r="AY353" s="223" t="str">
        <f t="shared" ca="1" si="500"/>
        <v>6,59462255961507-3,52489919550894i</v>
      </c>
      <c r="AZ353" s="223" t="str">
        <f t="shared" ca="1" si="501"/>
        <v>6,83606181515275-3,03021779773237i</v>
      </c>
      <c r="BA353" s="223" t="str">
        <f t="shared" ca="1" si="502"/>
        <v>7,04045585941975-2,51911538716384i</v>
      </c>
      <c r="BB353" s="223" t="str">
        <f t="shared" ca="1" si="503"/>
        <v>7,206697063381-1,99436167204928i</v>
      </c>
      <c r="BC353" s="223" t="str">
        <f t="shared" ca="1" si="504"/>
        <v>7,33388455154852-1,45880033823735i</v>
      </c>
      <c r="BD353" s="223" t="str">
        <f t="shared" ca="1" si="505"/>
        <v>7,42132908390416-0,915333638998212i</v>
      </c>
      <c r="BE353" s="223" t="str">
        <f t="shared" ca="1" si="506"/>
        <v>7,46855679095065-0,366906667462426i</v>
      </c>
      <c r="BF353" s="223" t="str">
        <f t="shared" ca="1" si="507"/>
        <v>7,47531174165158+0,183508603094095i</v>
      </c>
      <c r="BG353" s="223" t="str">
        <f t="shared" ca="1" si="508"/>
        <v>7,44155733034382+0,732929424630783i</v>
      </c>
      <c r="BH353" s="223" t="str">
        <f t="shared" ca="1" si="509"/>
        <v>7,36747647510684+1,27837843811246i</v>
      </c>
      <c r="BI353" s="223" t="str">
        <f t="shared" ca="1" si="510"/>
        <v>7,25347062651371+1,81689980807594i</v>
      </c>
      <c r="BJ353" s="223" t="str">
        <f t="shared" ca="1" si="511"/>
        <v>7,10015759213799+2,34557524055162i</v>
      </c>
      <c r="BK353" s="223" t="str">
        <f t="shared" ca="1" si="512"/>
        <v>6,9083681885924+2,86153979757894i</v>
      </c>
      <c r="BL353" s="223" t="str">
        <f t="shared" ca="1" si="513"/>
        <v>6,67914173927363+3,36199742251186i</v>
      </c>
      <c r="BM353" s="223" t="str">
        <f t="shared" ca="1" si="514"/>
        <v>6,41372044217133+3,84423609211988i</v>
      </c>
      <c r="BN353" s="223" t="str">
        <f t="shared" ca="1" si="515"/>
        <v>6,1135426382913+4,30564251326998i</v>
      </c>
      <c r="BO353" s="223" t="str">
        <f t="shared" ca="1" si="516"/>
        <v>5,78023501716095+4,74371628458847i</v>
      </c>
      <c r="BP353" s="223" t="str">
        <f t="shared" ca="1" si="517"/>
        <v>5,41560380165784+5,15608344635273i</v>
      </c>
      <c r="BQ353" s="223" t="str">
        <f t="shared" ca="1" si="518"/>
        <v>5,0216249599314+5,54050934518457i</v>
      </c>
      <c r="BR353" s="223" t="str">
        <f t="shared" ca="1" si="519"/>
        <v>4,60043349746028+5,89491074383055i</v>
      </c>
      <c r="BS353" s="223" t="str">
        <f t="shared" ca="1" si="520"/>
        <v>4,15431188727278+6,21736711040514i</v>
      </c>
      <c r="BT353" s="223" t="str">
        <f t="shared" ca="1" si="521"/>
        <v>3,68567770102763+6,50613102591941i</v>
      </c>
      <c r="BU353" s="223" t="str">
        <f t="shared" ca="1" si="522"/>
        <v>3,19707050798381+6,75963765369592i</v>
      </c>
      <c r="BV353" s="223" t="str">
        <f t="shared" ca="1" si="523"/>
        <v>2,69113811285423+6,97651321935442i</v>
      </c>
      <c r="BW353" s="223" t="str">
        <f t="shared" ca="1" si="524"/>
        <v>2,17062220712419+7,1555824554136i</v>
      </c>
      <c r="BX353" s="223" t="str">
        <f t="shared" ca="1" si="525"/>
        <v>1,63834351159279+7,29587497016673i</v>
      </c>
      <c r="BY353" s="223" t="str">
        <f t="shared" ca="1" si="526"/>
        <v>1,09718649061436+7,39663050632495i</v>
      </c>
      <c r="BZ353" s="223" t="str">
        <f t="shared" ca="1" si="527"/>
        <v>0,550083720980165+7,45730306090587i</v>
      </c>
      <c r="CA353" s="223" t="str">
        <f t="shared" ca="1" si="528"/>
        <v>1,27880803478647E-12+7,4775638440794i</v>
      </c>
      <c r="CB353" s="223" t="str">
        <f t="shared" ca="1" si="529"/>
        <v>-0,550083720977614+7,45730306090607i</v>
      </c>
      <c r="CC353" s="223" t="str">
        <f t="shared" ca="1" si="530"/>
        <v>-1,09718649061183+7,39663050632533i</v>
      </c>
      <c r="CD353" s="223" t="str">
        <f t="shared" ca="1" si="531"/>
        <v>-1,63834351159029+7,29587497016729i</v>
      </c>
      <c r="CE353" s="223" t="str">
        <f t="shared" ca="1" si="532"/>
        <v>-2,17062220712946+7,155582455412i</v>
      </c>
      <c r="CF353" s="223" t="str">
        <f t="shared" ca="1" si="533"/>
        <v>-2,69113811285937+6,97651321935243i</v>
      </c>
      <c r="CG353" s="223" t="str">
        <f t="shared" ca="1" si="534"/>
        <v>-3,19707050798841+6,75963765369375i</v>
      </c>
      <c r="CH353" s="223" t="str">
        <f t="shared" ca="1" si="535"/>
        <v>-3,68567770103207+6,50613102591691i</v>
      </c>
      <c r="CI353" s="223" t="str">
        <f t="shared" ca="1" si="536"/>
        <v>-4,15431188727702+6,21736711040232i</v>
      </c>
      <c r="CJ353" s="223" t="str">
        <f t="shared" ca="1" si="537"/>
        <v>-4,60043349745827+5,89491074383213i</v>
      </c>
      <c r="CK353" s="223" t="str">
        <f t="shared" ca="1" si="538"/>
        <v>-5,0216249599295+5,54050934518629i</v>
      </c>
      <c r="CL353" s="223" t="str">
        <f t="shared" ca="1" si="539"/>
        <v>-5,41560380165608+5,15608344635459i</v>
      </c>
      <c r="CM353" s="223" t="str">
        <f t="shared" ca="1" si="540"/>
        <v>-5,78023501715933+4,74371628459045i</v>
      </c>
      <c r="CN353" s="223" t="str">
        <f t="shared" ca="1" si="541"/>
        <v>-6,11354263829007+4,30564251327172i</v>
      </c>
      <c r="CO353" s="223" t="str">
        <f t="shared" ca="1" si="542"/>
        <v>-6,41372044217023+3,84423609212171i</v>
      </c>
      <c r="CP353" s="223" t="str">
        <f t="shared" ca="1" si="543"/>
        <v>-6,67914173927267+3,36199742251376i</v>
      </c>
      <c r="CQ353" s="223" t="str">
        <f t="shared" ca="1" si="544"/>
        <v>-6,90836818859158+2,86153979758092i</v>
      </c>
      <c r="CR353" s="223" t="str">
        <f t="shared" ca="1" si="545"/>
        <v>-7,10015759213732+2,34557524055364i</v>
      </c>
      <c r="CS353" s="223" t="str">
        <f t="shared" ca="1" si="546"/>
        <v>-7,25347062651494+1,816899808071i</v>
      </c>
      <c r="CT353" s="223" t="str">
        <f t="shared" ca="1" si="547"/>
        <v>-7,36747647510763+1,27837843810786i</v>
      </c>
      <c r="CU353" s="223" t="str">
        <f t="shared" ca="1" si="548"/>
        <v>-7,44155733034432+0,732929424625714i</v>
      </c>
      <c r="CV353" s="223" t="str">
        <f t="shared" ca="1" si="549"/>
        <v>-7,47531174165171+0,183508603088579i</v>
      </c>
      <c r="CW353" s="223" t="str">
        <f t="shared" ca="1" si="550"/>
        <v>-7,46855679095041-0,366906667467514i</v>
      </c>
      <c r="CX353" s="223" t="str">
        <f t="shared" ca="1" si="551"/>
        <v>-7,42132908390443-0,915333638996096i</v>
      </c>
      <c r="CY353" s="223" t="str">
        <f t="shared" ca="1" si="552"/>
        <v>-7,33388455154903-1,45880033823484i</v>
      </c>
      <c r="CZ353" s="223" t="str">
        <f t="shared" ca="1" si="553"/>
        <v>-7,20669706338157-1,99436167204723i</v>
      </c>
      <c r="DA353" s="223" t="str">
        <f t="shared" ca="1" si="554"/>
        <v>-7,04045585942068-2,51911538716123i</v>
      </c>
      <c r="DB353" s="223" t="str">
        <f t="shared" ca="1" si="555"/>
        <v>-6,8360618151537-3,03021779773022i</v>
      </c>
      <c r="DC353" s="223" t="str">
        <f t="shared" ca="1" si="556"/>
        <v>-6,59462255961637-3,52489919550651i</v>
      </c>
      <c r="DD353" s="223" t="str">
        <f t="shared" ca="1" si="557"/>
        <v>-6,31744647305263-4,00047885913654i</v>
      </c>
      <c r="DE353" s="223" t="str">
        <f t="shared" ca="1" si="558"/>
        <v>-6,00603559669119-4,45437958121687i</v>
      </c>
      <c r="DF353" s="223" t="str">
        <f t="shared" ca="1" si="559"/>
        <v>-5,66207749305307-4,88414163440675i</v>
      </c>
      <c r="DG353" s="223" t="str">
        <f t="shared" ca="1" si="560"/>
        <v>-5,28743610090224-5,28743610090554i</v>
      </c>
      <c r="DH353" s="223" t="str">
        <f t="shared" ca="1" si="561"/>
        <v>-4,88414163440386-5,66207749305555i</v>
      </c>
      <c r="DI353" s="223" t="str">
        <f t="shared" ca="1" si="562"/>
        <v>-4,45437958121313-6,00603559669397i</v>
      </c>
      <c r="DJ353" s="223" t="str">
        <f t="shared" ca="1" si="563"/>
        <v>-4,00047885913332-6,31744647305467i</v>
      </c>
      <c r="DK353" s="223" t="str">
        <f t="shared" ca="1" si="564"/>
        <v>-3,52489919550989-6,59462255961456i</v>
      </c>
      <c r="DL353" s="223" t="str">
        <f t="shared" ca="1" si="565"/>
        <v>-3,03021779773373-6,83606181515215i</v>
      </c>
      <c r="DM353" s="223" t="str">
        <f t="shared" ca="1" si="566"/>
        <v>-2,51911538716484-7,0404558594194i</v>
      </c>
      <c r="DN353" s="223" t="str">
        <f t="shared" ca="1" si="567"/>
        <v>-1,99436167205011-7,20669706338077i</v>
      </c>
      <c r="DO353" s="223" t="str">
        <f t="shared" ca="1" si="568"/>
        <v>-1,4588003382386-7,33388455154828i</v>
      </c>
      <c r="DP353" s="223" t="str">
        <f t="shared" ca="1" si="569"/>
        <v>-0,915333638999057-7,42132908390406i</v>
      </c>
      <c r="DQ353" s="223" t="str">
        <f t="shared" ca="1" si="570"/>
        <v>-0,366906667463704-7,46855679095059i</v>
      </c>
      <c r="DR353" s="223" t="str">
        <f t="shared" ca="1" si="571"/>
        <v>0,183508603093242-7,4753117416516i</v>
      </c>
      <c r="DS353" s="223" t="str">
        <f t="shared" ca="1" si="572"/>
        <v>0,73292942462951-7,44155733034395i</v>
      </c>
      <c r="DT353" s="223" t="str">
        <f t="shared" ca="1" si="573"/>
        <v>1,27837843811162-7,36747647510698i</v>
      </c>
      <c r="DU353" s="223" t="str">
        <f t="shared" ca="1" si="574"/>
        <v>1,8168998080747-7,25347062651402i</v>
      </c>
      <c r="DV353" s="223" t="str">
        <f t="shared" ca="1" si="575"/>
        <v>2,34557524055767-7,10015759213599i</v>
      </c>
      <c r="DW353" s="223" t="str">
        <f t="shared" ca="1" si="576"/>
        <v>2,86153979758444-6,90836818859012i</v>
      </c>
      <c r="DX353" s="223" t="str">
        <f t="shared" ca="1" si="577"/>
        <v>3,36199742251071-6,67914173927421i</v>
      </c>
      <c r="DY353" s="223" t="str">
        <f t="shared" ca="1" si="578"/>
        <v>3,84423609211915-6,41372044217177i</v>
      </c>
      <c r="DZ353" s="223" t="str">
        <f t="shared" ca="1" si="579"/>
        <v>4,30564251326893-6,11354263829204i</v>
      </c>
      <c r="EA353" s="223" t="str">
        <f t="shared" ca="1" si="580"/>
        <v>4,74371628458782-5,78023501716149i</v>
      </c>
      <c r="EB353" s="223" t="str">
        <f t="shared" ca="1" si="581"/>
        <v>5,1560834463518-5,41560380165873i</v>
      </c>
      <c r="EC353" s="223" t="str">
        <f t="shared" ca="1" si="582"/>
        <v>5,54050934518399-5,02162495993203i</v>
      </c>
      <c r="ED353" s="223" t="str">
        <f t="shared" ca="1" si="583"/>
        <v>5,89491074382976-4,60043349746129i</v>
      </c>
      <c r="EE353" s="223" t="str">
        <f t="shared" ca="1" si="584"/>
        <v>6,21736711040467-4,15431188727349i</v>
      </c>
      <c r="EF353" s="223" t="str">
        <f t="shared" ca="1" si="585"/>
        <v>6,50613102591878-3,68567770102875i</v>
      </c>
      <c r="EG353" s="223" t="str">
        <f t="shared" ca="1" si="586"/>
        <v>6,75963765369556-3,19707050798459i</v>
      </c>
      <c r="EH353" s="223" t="str">
        <f t="shared" ca="1" si="587"/>
        <v>6,9765132193538-2,69113811285581i</v>
      </c>
      <c r="EI353" s="223" t="str">
        <f t="shared" ca="1" si="588"/>
        <v>7,15558245541322-2,17062220712541i</v>
      </c>
      <c r="EJ353" s="223" t="str">
        <f t="shared" ca="1" si="589"/>
        <v>7,29587497016803-1,63834351158699i</v>
      </c>
      <c r="EK353" s="223" t="str">
        <f t="shared" ca="1" si="590"/>
        <v>7,39663050632476-1,09718649061562i</v>
      </c>
      <c r="EL353" s="223" t="str">
        <f t="shared" ca="1" si="591"/>
        <v>7,45730306090581-0,550083720981016i</v>
      </c>
      <c r="EM353" s="223" t="str">
        <f t="shared" ca="1" si="592"/>
        <v>7,4775638440794-2,55761606957295E-12i</v>
      </c>
      <c r="EN353" s="223"/>
      <c r="EO353" s="223"/>
      <c r="EP353" s="223"/>
    </row>
    <row r="354" spans="1:262">
      <c r="A354" s="249">
        <f t="shared" si="461"/>
        <v>4.9609374999999801E-3</v>
      </c>
      <c r="B354" s="248">
        <v>254</v>
      </c>
      <c r="C354" s="247">
        <f t="shared" si="462"/>
        <v>50800</v>
      </c>
      <c r="N354" s="246">
        <f t="shared" ca="1" si="463"/>
        <v>2.5223958652062315</v>
      </c>
      <c r="O354" s="223">
        <f t="shared" ca="1" si="464"/>
        <v>-7.4776041347937685</v>
      </c>
      <c r="P354" s="223" t="str">
        <f t="shared" ca="1" si="465"/>
        <v>-7,46859703313303-0,366908644435383i</v>
      </c>
      <c r="Q354" s="223" t="str">
        <f t="shared" ca="1" si="466"/>
        <v>-7,44159742704763-0,732933373808918i</v>
      </c>
      <c r="R354" s="223" t="str">
        <f t="shared" ca="1" si="467"/>
        <v>-7,39667036095347-1,09719240248794i</v>
      </c>
      <c r="S354" s="223" t="str">
        <f t="shared" ca="1" si="468"/>
        <v>-7,33392406808809-1,45880819856592i</v>
      </c>
      <c r="T354" s="223" t="str">
        <f t="shared" ca="1" si="469"/>
        <v>-7,25350970976665-1,81690959791781i</v>
      </c>
      <c r="U354" s="223" t="str">
        <f t="shared" ca="1" si="470"/>
        <v>-7,15562101122216-2,17063390290507i</v>
      </c>
      <c r="V354" s="223" t="str">
        <f t="shared" ca="1" si="471"/>
        <v>-7,04049379490303-2,5191289606959i</v>
      </c>
      <c r="W354" s="223" t="str">
        <f t="shared" ca="1" si="472"/>
        <v>-6,90840541235783-2,86155521617003i</v>
      </c>
      <c r="X354" s="223" t="str">
        <f t="shared" ca="1" si="473"/>
        <v>-6,75967407606912-3,1970877344865i</v>
      </c>
      <c r="Y354" s="223" t="str">
        <f t="shared" ca="1" si="474"/>
        <v>-6,59465809285394-3,52491818841812i</v>
      </c>
      <c r="Z354" s="223" t="str">
        <f t="shared" ca="1" si="475"/>
        <v>-6,41375500066891-3,84425680568812i</v>
      </c>
      <c r="AA354" s="223" t="str">
        <f t="shared" ca="1" si="476"/>
        <v>-6,21740061090867-4,15433427159603i</v>
      </c>
      <c r="AB354" s="223" t="str">
        <f t="shared" ca="1" si="477"/>
        <v>-6,0060679584972-4,45440358236634i</v>
      </c>
      <c r="AC354" s="223" t="str">
        <f t="shared" ca="1" si="478"/>
        <v>-5,78026616230378-4,74374184474775i</v>
      </c>
      <c r="AD354" s="223" t="str">
        <f t="shared" ca="1" si="479"/>
        <v>-5,5405391986344-5,02165201752178i</v>
      </c>
      <c r="AE354" s="223" t="str">
        <f t="shared" ca="1" si="480"/>
        <v>-5,28746459074109-5,28746459074139i</v>
      </c>
      <c r="AF354" s="223" t="str">
        <f t="shared" ca="1" si="481"/>
        <v>-5,02165201752083-5,54053919863526i</v>
      </c>
      <c r="AG354" s="223" t="str">
        <f t="shared" ca="1" si="482"/>
        <v>-4,74374184474503-5,78026616230602i</v>
      </c>
      <c r="AH354" s="223" t="str">
        <f t="shared" ca="1" si="483"/>
        <v>-4,45440358236838-6,00606795849569i</v>
      </c>
      <c r="AI354" s="223" t="str">
        <f t="shared" ca="1" si="484"/>
        <v>-4,15433427159619-6,21740061090857i</v>
      </c>
      <c r="AJ354" s="223" t="str">
        <f t="shared" ca="1" si="485"/>
        <v>-3,84425680568701-6,41375500066957i</v>
      </c>
      <c r="AK354" s="223" t="str">
        <f t="shared" ca="1" si="486"/>
        <v>-3,52491818841562-6,59465809285528i</v>
      </c>
      <c r="AL354" s="223" t="str">
        <f t="shared" ca="1" si="487"/>
        <v>-3,19708773448879-6,75967407606803i</v>
      </c>
      <c r="AM354" s="223" t="str">
        <f t="shared" ca="1" si="488"/>
        <v>-2,86155521617094-6,90840541235745i</v>
      </c>
      <c r="AN354" s="223" t="str">
        <f t="shared" ca="1" si="489"/>
        <v>-2,51912896069463-7,04049379490349i</v>
      </c>
      <c r="AO354" s="223" t="str">
        <f t="shared" ca="1" si="490"/>
        <v>-2,17063390290251-7,15562101122293i</v>
      </c>
      <c r="AP354" s="223" t="str">
        <f t="shared" ca="1" si="491"/>
        <v>-1,81690959792018-7,25350970976605i</v>
      </c>
      <c r="AQ354" s="223" t="str">
        <f t="shared" ca="1" si="492"/>
        <v>-1,45880819856682-7,33392406808791i</v>
      </c>
      <c r="AR354" s="223" t="str">
        <f t="shared" ca="1" si="493"/>
        <v>-1,45880819856682-7,33392406808791i</v>
      </c>
      <c r="AS354" s="223" t="str">
        <f t="shared" ca="1" si="494"/>
        <v>-0,732933373806191-7,4415974270479i</v>
      </c>
      <c r="AT354" s="223" t="str">
        <f t="shared" ca="1" si="495"/>
        <v>-0,366908644438143-7,46859703313289i</v>
      </c>
      <c r="AU354" s="223" t="str">
        <f t="shared" ca="1" si="496"/>
        <v>-1,04430667729876E-12-7,47760413479377i</v>
      </c>
      <c r="AV354" s="223" t="str">
        <f t="shared" ca="1" si="497"/>
        <v>0,36690864443627-7,46859703313299i</v>
      </c>
      <c r="AW354" s="223" t="str">
        <f t="shared" ca="1" si="498"/>
        <v>0,732933373811726-7,44159742704736i</v>
      </c>
      <c r="AX354" s="223" t="str">
        <f t="shared" ca="1" si="499"/>
        <v>1,09719240248471-7,39667036095396i</v>
      </c>
      <c r="AY354" s="223" t="str">
        <f t="shared" ca="1" si="500"/>
        <v>1,45880819856498-7,33392406808828i</v>
      </c>
      <c r="AZ354" s="223" t="str">
        <f t="shared" ca="1" si="501"/>
        <v>1,81690959791836-7,25350970976651i</v>
      </c>
      <c r="BA354" s="223" t="str">
        <f t="shared" ca="1" si="502"/>
        <v>2,17063390290763-7,15562101122138i</v>
      </c>
      <c r="BB354" s="223" t="str">
        <f t="shared" ca="1" si="503"/>
        <v>2,51912896069287-7,04049379490412i</v>
      </c>
      <c r="BC354" s="223" t="str">
        <f t="shared" ca="1" si="504"/>
        <v>2,86155521616921-6,90840541235817i</v>
      </c>
      <c r="BD354" s="223" t="str">
        <f t="shared" ca="1" si="505"/>
        <v>3,19708773448691-6,75967407606892i</v>
      </c>
      <c r="BE354" s="223" t="str">
        <f t="shared" ca="1" si="506"/>
        <v>3,52491818842053-6,59465809285266i</v>
      </c>
      <c r="BF354" s="223" t="str">
        <f t="shared" ca="1" si="507"/>
        <v>3,8442568056854-6,41375500067054i</v>
      </c>
      <c r="BG354" s="223" t="str">
        <f t="shared" ca="1" si="508"/>
        <v>4,15433427159455-6,21740061090967i</v>
      </c>
      <c r="BH354" s="223" t="str">
        <f t="shared" ca="1" si="509"/>
        <v>4,45440358236696-6,00606795849675i</v>
      </c>
      <c r="BI354" s="223" t="str">
        <f t="shared" ca="1" si="510"/>
        <v>4,74374184474932-5,78026616230249i</v>
      </c>
      <c r="BJ354" s="223" t="str">
        <f t="shared" ca="1" si="511"/>
        <v>5,02165201751951-5,54053919863645i</v>
      </c>
      <c r="BK354" s="223" t="str">
        <f t="shared" ca="1" si="512"/>
        <v>5,2874645907402-5,28746459074228i</v>
      </c>
      <c r="BL354" s="223" t="str">
        <f t="shared" ca="1" si="513"/>
        <v>5,54053919863449-5,02165201752168i</v>
      </c>
      <c r="BM354" s="223" t="str">
        <f t="shared" ca="1" si="514"/>
        <v>5,7802661623055-4,74374184474567i</v>
      </c>
      <c r="BN354" s="223" t="str">
        <f t="shared" ca="1" si="515"/>
        <v>6,00606795849501-4,45440358236931i</v>
      </c>
      <c r="BO354" s="223" t="str">
        <f t="shared" ca="1" si="516"/>
        <v>6,21740061090804-4,15433427159697i</v>
      </c>
      <c r="BP354" s="223" t="str">
        <f t="shared" ca="1" si="517"/>
        <v>6,41375500066904-3,8442568056879i</v>
      </c>
      <c r="BQ354" s="223" t="str">
        <f t="shared" ca="1" si="518"/>
        <v>6,59465809285488-3,52491818841635i</v>
      </c>
      <c r="BR354" s="223" t="str">
        <f t="shared" ca="1" si="519"/>
        <v>6,75967407606758-3,19708773448973i</v>
      </c>
      <c r="BS354" s="223" t="str">
        <f t="shared" ca="1" si="520"/>
        <v>6,90840541235714-2,86155521617171i</v>
      </c>
      <c r="BT354" s="223" t="str">
        <f t="shared" ca="1" si="521"/>
        <v>7,04049379490313-2,51912896069561i</v>
      </c>
      <c r="BU354" s="223" t="str">
        <f t="shared" ca="1" si="522"/>
        <v>7,15562101122263-2,1706339029035i</v>
      </c>
      <c r="BV354" s="223" t="str">
        <f t="shared" ca="1" si="523"/>
        <v>7,25350970976766-1,81690959791377i</v>
      </c>
      <c r="BW354" s="223" t="str">
        <f t="shared" ca="1" si="524"/>
        <v>7,33392406808774-1,45880819856763i</v>
      </c>
      <c r="BX354" s="223" t="str">
        <f t="shared" ca="1" si="525"/>
        <v>7,39667036095352-1,09719240248759i</v>
      </c>
      <c r="BY354" s="223" t="str">
        <f t="shared" ca="1" si="526"/>
        <v>7,4415974270478-0,73293337380723i</v>
      </c>
      <c r="BZ354" s="223" t="str">
        <f t="shared" ca="1" si="527"/>
        <v>7,46859703313322-0,366908644431544i</v>
      </c>
      <c r="CA354" s="223" t="str">
        <f t="shared" ca="1" si="528"/>
        <v>7,47760413479377-2,08861335459753E-12i</v>
      </c>
      <c r="CB354" s="223" t="str">
        <f t="shared" ca="1" si="529"/>
        <v>7,46859703313302+0,366908644435439i</v>
      </c>
      <c r="CC354" s="223" t="str">
        <f t="shared" ca="1" si="530"/>
        <v>7,44159742704746+0,732933373810687i</v>
      </c>
      <c r="CD354" s="223" t="str">
        <f t="shared" ca="1" si="531"/>
        <v>7,39667036095301+1,09719240249102i</v>
      </c>
      <c r="CE354" s="223" t="str">
        <f t="shared" ca="1" si="532"/>
        <v>7,33392406808848+1,45880819856395i</v>
      </c>
      <c r="CF354" s="223" t="str">
        <f t="shared" ca="1" si="533"/>
        <v>7,25350970976671+1,81690959791755i</v>
      </c>
      <c r="CG354" s="223" t="str">
        <f t="shared" ca="1" si="534"/>
        <v>7,15562101122162+2,17063390290683i</v>
      </c>
      <c r="CH354" s="223" t="str">
        <f t="shared" ca="1" si="535"/>
        <v>7,04049379490196+2,51912896069889i</v>
      </c>
      <c r="CI354" s="223" t="str">
        <f t="shared" ca="1" si="536"/>
        <v>6,90840541235857+2,86155521616824i</v>
      </c>
      <c r="CJ354" s="223" t="str">
        <f t="shared" ca="1" si="537"/>
        <v>6,75967407606937+3,19708773448596i</v>
      </c>
      <c r="CK354" s="223" t="str">
        <f t="shared" ca="1" si="538"/>
        <v>6,59465809285305+3,52491818841979i</v>
      </c>
      <c r="CL354" s="223" t="str">
        <f t="shared" ca="1" si="539"/>
        <v>6,41375500066725+3,84425680569089i</v>
      </c>
      <c r="CM354" s="223" t="str">
        <f t="shared" ca="1" si="540"/>
        <v>6,21740061091013+4,15433427159385i</v>
      </c>
      <c r="CN354" s="223" t="str">
        <f t="shared" ca="1" si="541"/>
        <v>6,0060679584975+4,45440358236595i</v>
      </c>
      <c r="CO354" s="223" t="str">
        <f t="shared" ca="1" si="542"/>
        <v>5,78026616230302+4,74374184474868i</v>
      </c>
      <c r="CP354" s="223" t="str">
        <f t="shared" ca="1" si="543"/>
        <v>5,54053919863216+5,02165201752425i</v>
      </c>
      <c r="CQ354" s="223" t="str">
        <f t="shared" ca="1" si="544"/>
        <v>5,28746459074286+5,28746459073962i</v>
      </c>
      <c r="CR354" s="223" t="str">
        <f t="shared" ca="1" si="545"/>
        <v>5,02165201752229+5,54053919863393i</v>
      </c>
      <c r="CS354" s="223" t="str">
        <f t="shared" ca="1" si="546"/>
        <v>4,74374184474664+5,7802661623047i</v>
      </c>
      <c r="CT354" s="223" t="str">
        <f t="shared" ca="1" si="547"/>
        <v>4,45440358236417+6,00606795849882i</v>
      </c>
      <c r="CU354" s="223" t="str">
        <f t="shared" ca="1" si="548"/>
        <v>4,15433427159802+6,21740061090735i</v>
      </c>
      <c r="CV354" s="223" t="str">
        <f t="shared" ca="1" si="549"/>
        <v>3,84425680568862+6,41375500066861i</v>
      </c>
      <c r="CW354" s="223" t="str">
        <f t="shared" ca="1" si="550"/>
        <v>3,52491818841709+6,5946580928545i</v>
      </c>
      <c r="CX354" s="223" t="str">
        <f t="shared" ca="1" si="551"/>
        <v>3,19708773448395+6,75967407607032i</v>
      </c>
      <c r="CY354" s="223" t="str">
        <f t="shared" ca="1" si="552"/>
        <v>2,86155521617287+6,90840541235666i</v>
      </c>
      <c r="CZ354" s="223" t="str">
        <f t="shared" ca="1" si="553"/>
        <v>2,5191289606964+7,04049379490285i</v>
      </c>
      <c r="DA354" s="223" t="str">
        <f t="shared" ca="1" si="554"/>
        <v>2,17063390290389+7,15562101122251i</v>
      </c>
      <c r="DB354" s="223" t="str">
        <f t="shared" ca="1" si="555"/>
        <v>1,81690959791499+7,25350970976735i</v>
      </c>
      <c r="DC354" s="223" t="str">
        <f t="shared" ca="1" si="556"/>
        <v>1,45880819856887+7,33392406808751i</v>
      </c>
      <c r="DD354" s="223" t="str">
        <f t="shared" ca="1" si="557"/>
        <v>1,09719240248841+7,3966703609534i</v>
      </c>
      <c r="DE354" s="223" t="str">
        <f t="shared" ca="1" si="558"/>
        <v>0,73293337380848+7,44159742704767i</v>
      </c>
      <c r="DF354" s="223" t="str">
        <f t="shared" ca="1" si="559"/>
        <v>0,3669086444328+7,46859703313316i</v>
      </c>
      <c r="DG354" s="223" t="str">
        <f t="shared" ca="1" si="560"/>
        <v>2,9203937399416E-12+7,47760413479377i</v>
      </c>
      <c r="DH354" s="223" t="str">
        <f t="shared" ca="1" si="561"/>
        <v>-0,366908644434608+7,46859703313307i</v>
      </c>
      <c r="DI354" s="223" t="str">
        <f t="shared" ca="1" si="562"/>
        <v>-0,732933373809436+7,44159742704758i</v>
      </c>
      <c r="DJ354" s="223" t="str">
        <f t="shared" ca="1" si="563"/>
        <v>-1,0971924024902+7,39667036095314i</v>
      </c>
      <c r="DK354" s="223" t="str">
        <f t="shared" ca="1" si="564"/>
        <v>-1,45880819856314+7,33392406808864i</v>
      </c>
      <c r="DL354" s="223" t="str">
        <f t="shared" ca="1" si="565"/>
        <v>-1,81690959791674+7,25350970976691i</v>
      </c>
      <c r="DM354" s="223" t="str">
        <f t="shared" ca="1" si="566"/>
        <v>-2,17063390290563+7,15562101122198i</v>
      </c>
      <c r="DN354" s="223" t="str">
        <f t="shared" ca="1" si="567"/>
        <v>-2,5191289606981+7,04049379490224i</v>
      </c>
      <c r="DO354" s="223" t="str">
        <f t="shared" ca="1" si="568"/>
        <v>-2,86155521616747+6,90840541235888i</v>
      </c>
      <c r="DP354" s="223" t="str">
        <f t="shared" ca="1" si="569"/>
        <v>-3,19708773448559+6,75967407606954i</v>
      </c>
      <c r="DQ354" s="223" t="str">
        <f t="shared" ca="1" si="570"/>
        <v>-3,52491818841868+6,59465809285364i</v>
      </c>
      <c r="DR354" s="223" t="str">
        <f t="shared" ca="1" si="571"/>
        <v>-3,84425680569018+6,41375500066768i</v>
      </c>
      <c r="DS354" s="223" t="str">
        <f t="shared" ca="1" si="572"/>
        <v>-4,15433427159316+6,21740061091059i</v>
      </c>
      <c r="DT354" s="223" t="str">
        <f t="shared" ca="1" si="573"/>
        <v>-4,45440358236494+6,00606795849824i</v>
      </c>
      <c r="DU354" s="223" t="str">
        <f t="shared" ca="1" si="574"/>
        <v>-4,74374184474771+5,78026616230381i</v>
      </c>
      <c r="DV354" s="223" t="str">
        <f t="shared" ca="1" si="575"/>
        <v>-5,02165201752364+5,54053919863271i</v>
      </c>
      <c r="DW354" s="223" t="str">
        <f t="shared" ca="1" si="576"/>
        <v>-5,28746459073903+5,28746459074345i</v>
      </c>
      <c r="DX354" s="223" t="str">
        <f t="shared" ca="1" si="577"/>
        <v>-5,54053919863309+5,02165201752323i</v>
      </c>
      <c r="DY354" s="223" t="str">
        <f t="shared" ca="1" si="578"/>
        <v>-5,78026616230416+4,74374184474728i</v>
      </c>
      <c r="DZ354" s="223" t="str">
        <f t="shared" ca="1" si="579"/>
        <v>-6,00606795849857+4,45440358236449i</v>
      </c>
      <c r="EA354" s="223" t="str">
        <f t="shared" ca="1" si="580"/>
        <v>-6,21740061090712+4,15433427159835i</v>
      </c>
      <c r="EB354" s="223" t="str">
        <f t="shared" ca="1" si="581"/>
        <v>-6,41375500066797+3,8442568056897i</v>
      </c>
      <c r="EC354" s="223" t="str">
        <f t="shared" ca="1" si="582"/>
        <v>-6,5946580928539+3,52491818841819i</v>
      </c>
      <c r="ED354" s="223" t="str">
        <f t="shared" ca="1" si="583"/>
        <v>-6,75967407607015+3,19708773448432i</v>
      </c>
      <c r="EE354" s="223" t="str">
        <f t="shared" ca="1" si="584"/>
        <v>-6,9084054123591+2,86155521616696i</v>
      </c>
      <c r="EF354" s="223" t="str">
        <f t="shared" ca="1" si="585"/>
        <v>-7,04049379490243+2,51912896069758i</v>
      </c>
      <c r="EG354" s="223" t="str">
        <f t="shared" ca="1" si="586"/>
        <v>-7,15562101122215+2,1706339029051i</v>
      </c>
      <c r="EH354" s="223" t="str">
        <f t="shared" ca="1" si="587"/>
        <v>-7,25350970976725+1,81690959791538i</v>
      </c>
      <c r="EI354" s="223" t="str">
        <f t="shared" ca="1" si="588"/>
        <v>-7,33392406808875+1,45880819856259i</v>
      </c>
      <c r="EJ354" s="223" t="str">
        <f t="shared" ca="1" si="589"/>
        <v>-7,39667036095322+1,09719240248966i</v>
      </c>
      <c r="EK354" s="223" t="str">
        <f t="shared" ca="1" si="590"/>
        <v>-7,44159742704763+0,732933373808885i</v>
      </c>
      <c r="EL354" s="223" t="str">
        <f t="shared" ca="1" si="591"/>
        <v>-7,46859703313309+0,366908644434055i</v>
      </c>
      <c r="EM354" s="223" t="str">
        <f t="shared" ca="1" si="592"/>
        <v>-7,47760413479377-3,473719801174E-12i</v>
      </c>
      <c r="EN354" s="223"/>
      <c r="EO354" s="223"/>
      <c r="EP354" s="223"/>
    </row>
    <row r="355" spans="1:262">
      <c r="A355" s="249">
        <f t="shared" si="461"/>
        <v>4.9804687499999797E-3</v>
      </c>
      <c r="B355" s="248">
        <v>255</v>
      </c>
      <c r="C355" s="247">
        <f t="shared" si="462"/>
        <v>51000</v>
      </c>
      <c r="N355" s="246">
        <f t="shared" ca="1" si="463"/>
        <v>2.5223664768755309</v>
      </c>
      <c r="O355" s="223">
        <f t="shared" ca="1" si="464"/>
        <v>-7.4776335231244691</v>
      </c>
      <c r="P355" s="223" t="str">
        <f t="shared" ca="1" si="465"/>
        <v>-7,47538139971067-0,183510313101562i</v>
      </c>
      <c r="Q355" s="223" t="str">
        <f t="shared" ca="1" si="466"/>
        <v>-7,46862638606418-0,366910086452696i</v>
      </c>
      <c r="R355" s="223" t="str">
        <f t="shared" ca="1" si="467"/>
        <v>-7,45737255115266-0,550088846887249i</v>
      </c>
      <c r="S355" s="223" t="str">
        <f t="shared" ca="1" si="468"/>
        <v>-7,44162667386551-0,732936254368858i</v>
      </c>
      <c r="T355" s="223" t="str">
        <f t="shared" ca="1" si="469"/>
        <v>-7,4213982389303-0,915342168457824i</v>
      </c>
      <c r="U355" s="223" t="str">
        <f t="shared" ca="1" si="470"/>
        <v>-7,39669943119992-1,09719671465134i</v>
      </c>
      <c r="V355" s="223" t="str">
        <f t="shared" ca="1" si="471"/>
        <v>-7,36754512831257-1,2783903505708i</v>
      </c>
      <c r="W355" s="223" t="str">
        <f t="shared" ca="1" si="472"/>
        <v>-7,33395289173019-1,45881393194516i</v>
      </c>
      <c r="X355" s="223" t="str">
        <f t="shared" ca="1" si="473"/>
        <v>-7,29594295615997-1,63835877835549i</v>
      </c>
      <c r="Y355" s="223" t="str">
        <f t="shared" ca="1" si="474"/>
        <v>-7,25353821736603-1,8169167386992i</v>
      </c>
      <c r="Z355" s="223" t="str">
        <f t="shared" ca="1" si="475"/>
        <v>-7,20676421837703-1,99438025633913i</v>
      </c>
      <c r="AA355" s="223" t="str">
        <f t="shared" ca="1" si="476"/>
        <v>-7,15564913410117-2,17064243388727i</v>
      </c>
      <c r="AB355" s="223" t="str">
        <f t="shared" ca="1" si="477"/>
        <v>-7,10022375435384-2,34559709759889i</v>
      </c>
      <c r="AC355" s="223" t="str">
        <f t="shared" ca="1" si="478"/>
        <v>-7,04052146531138-2,51913886132633i</v>
      </c>
      <c r="AD355" s="223" t="str">
        <f t="shared" ca="1" si="479"/>
        <v>-6,97657822940023-2,69116319000048i</v>
      </c>
      <c r="AE355" s="223" t="str">
        <f t="shared" ca="1" si="480"/>
        <v>-6,90843256363593-2,86156646259519i</v>
      </c>
      <c r="AF355" s="223" t="str">
        <f t="shared" ca="1" si="481"/>
        <v>-6,83612551641595-3,03024603455919i</v>
      </c>
      <c r="AG355" s="223" t="str">
        <f t="shared" ca="1" si="482"/>
        <v>-6,75970064280388-3,19710029962021i</v>
      </c>
      <c r="AH355" s="223" t="str">
        <f t="shared" ca="1" si="483"/>
        <v>-6,67920397828933-3,36202875100121i</v>
      </c>
      <c r="AI355" s="223" t="str">
        <f t="shared" ca="1" si="484"/>
        <v>-6,59468401104642-3,52493204198372i</v>
      </c>
      <c r="AJ355" s="223" t="str">
        <f t="shared" ca="1" si="485"/>
        <v>-6,50619165274991-3,68571204570328i</v>
      </c>
      <c r="AK355" s="223" t="str">
        <f t="shared" ca="1" si="486"/>
        <v>-6,41378020788037-3,84427191431055i</v>
      </c>
      <c r="AL355" s="223" t="str">
        <f t="shared" ca="1" si="487"/>
        <v>-6,31750534164414-4,00051613725687i</v>
      </c>
      <c r="AM355" s="223" t="str">
        <f t="shared" ca="1" si="488"/>
        <v>-6,21742504641289-4,15435059887734i</v>
      </c>
      <c r="AN355" s="223" t="str">
        <f t="shared" ca="1" si="489"/>
        <v>-6,11359960681794-4,30568263503831i</v>
      </c>
      <c r="AO355" s="223" t="str">
        <f t="shared" ca="1" si="490"/>
        <v>-6,00609156342647-4,45442108897354i</v>
      </c>
      <c r="AP355" s="223" t="str">
        <f t="shared" ca="1" si="491"/>
        <v>-5,89496567505503-4,6004763662123i</v>
      </c>
      <c r="AQ355" s="223" t="str">
        <f t="shared" ca="1" si="492"/>
        <v>-5,78028887979249-4,7437604885051i</v>
      </c>
      <c r="AR355" s="223" t="str">
        <f t="shared" ca="1" si="493"/>
        <v>-5,78028887979249-4,7437604885051i</v>
      </c>
      <c r="AS355" s="223" t="str">
        <f t="shared" ca="1" si="494"/>
        <v>-5,54056097394855-5,02167175352125i</v>
      </c>
      <c r="AT355" s="223" t="str">
        <f t="shared" ca="1" si="495"/>
        <v>-5,41565426650346-5,15613149287891i</v>
      </c>
      <c r="AU355" s="223" t="str">
        <f t="shared" ca="1" si="496"/>
        <v>-5,28748537142749-5,28748537143084i</v>
      </c>
      <c r="AV355" s="223" t="str">
        <f t="shared" ca="1" si="497"/>
        <v>-5,15613149288086-5,41565426650161i</v>
      </c>
      <c r="AW355" s="223" t="str">
        <f t="shared" ca="1" si="498"/>
        <v>-5,02167175351773-5,54056097395174i</v>
      </c>
      <c r="AX355" s="223" t="str">
        <f t="shared" ca="1" si="499"/>
        <v>-4,88418714686805-5,66213025464125i</v>
      </c>
      <c r="AY355" s="223" t="str">
        <f t="shared" ca="1" si="500"/>
        <v>-4,74376048850717-5,78028887979079i</v>
      </c>
      <c r="AZ355" s="223" t="str">
        <f t="shared" ca="1" si="501"/>
        <v>-4,60047636620855-5,89496567505795i</v>
      </c>
      <c r="BA355" s="223" t="str">
        <f t="shared" ca="1" si="502"/>
        <v>-4,4544210889757-6,00609156342487i</v>
      </c>
      <c r="BB355" s="223" t="str">
        <f t="shared" ca="1" si="503"/>
        <v>-4,30568263503425-6,11359960682079i</v>
      </c>
      <c r="BC355" s="223" t="str">
        <f t="shared" ca="1" si="504"/>
        <v>-4,15435059887957-6,2174250464114i</v>
      </c>
      <c r="BD355" s="223" t="str">
        <f t="shared" ca="1" si="505"/>
        <v>-4,00051613725932-6,31750534164258i</v>
      </c>
      <c r="BE355" s="223" t="str">
        <f t="shared" ca="1" si="506"/>
        <v>-3,84427191430648-6,41378020788281i</v>
      </c>
      <c r="BF355" s="223" t="str">
        <f t="shared" ca="1" si="507"/>
        <v>-3,68571204570561-6,50619165274859i</v>
      </c>
      <c r="BG355" s="223" t="str">
        <f t="shared" ca="1" si="508"/>
        <v>-3,52493204197943-6,59468401104871i</v>
      </c>
      <c r="BH355" s="223" t="str">
        <f t="shared" ca="1" si="509"/>
        <v>-3,36202875100361-6,67920397828813i</v>
      </c>
      <c r="BI355" s="223" t="str">
        <f t="shared" ca="1" si="510"/>
        <v>-3,19710029961572-6,759700642806i</v>
      </c>
      <c r="BJ355" s="223" t="str">
        <f t="shared" ca="1" si="511"/>
        <v>-3,03024603456156-6,8361255164149i</v>
      </c>
      <c r="BK355" s="223" t="str">
        <f t="shared" ca="1" si="512"/>
        <v>-2,86156646259777-6,90843256363486i</v>
      </c>
      <c r="BL355" s="223" t="str">
        <f t="shared" ca="1" si="513"/>
        <v>-2,69116318999734-6,97657822940144i</v>
      </c>
      <c r="BM355" s="223" t="str">
        <f t="shared" ca="1" si="514"/>
        <v>-2,51913886132746-7,04052146531098i</v>
      </c>
      <c r="BN355" s="223" t="str">
        <f t="shared" ca="1" si="515"/>
        <v>-2,34559709759699-7,10022375435446i</v>
      </c>
      <c r="BO355" s="223" t="str">
        <f t="shared" ca="1" si="516"/>
        <v>-2,17064243388974-7,15564913410042i</v>
      </c>
      <c r="BP355" s="223" t="str">
        <f t="shared" ca="1" si="517"/>
        <v>-1,99438025633896-7,20676421837708i</v>
      </c>
      <c r="BQ355" s="223" t="str">
        <f t="shared" ca="1" si="518"/>
        <v>-1,81691673869598-7,25353821736683i</v>
      </c>
      <c r="BR355" s="223" t="str">
        <f t="shared" ca="1" si="519"/>
        <v>-1,63835877835594-7,29594295615987i</v>
      </c>
      <c r="BS355" s="223" t="str">
        <f t="shared" ca="1" si="520"/>
        <v>-1,45881393194254-7,33395289173071i</v>
      </c>
      <c r="BT355" s="223" t="str">
        <f t="shared" ca="1" si="521"/>
        <v>-1,27839035057261-7,36754512831226i</v>
      </c>
      <c r="BU355" s="223" t="str">
        <f t="shared" ca="1" si="522"/>
        <v>-1,09719671465048-7,39669943120005i</v>
      </c>
      <c r="BV355" s="223" t="str">
        <f t="shared" ca="1" si="523"/>
        <v>-0,915342168461413-7,42139823892986i</v>
      </c>
      <c r="BW355" s="223" t="str">
        <f t="shared" ca="1" si="524"/>
        <v>-0,732936254369337-7,44162667386546i</v>
      </c>
      <c r="BX355" s="223" t="str">
        <f t="shared" ca="1" si="525"/>
        <v>-0,550088846883861-7,45737255115291i</v>
      </c>
      <c r="BY355" s="223" t="str">
        <f t="shared" ca="1" si="526"/>
        <v>-0,3669100864538-7,46862638606413i</v>
      </c>
      <c r="BZ355" s="223" t="str">
        <f t="shared" ca="1" si="527"/>
        <v>-0,183510313100097-7,4753813997107i</v>
      </c>
      <c r="CA355" s="223" t="str">
        <f t="shared" ca="1" si="528"/>
        <v>-2,89842317519741E-12-7,47763352312447i</v>
      </c>
      <c r="CB355" s="223" t="str">
        <f t="shared" ca="1" si="529"/>
        <v>0,183510313101951-7,47538139971066i</v>
      </c>
      <c r="CC355" s="223" t="str">
        <f t="shared" ca="1" si="530"/>
        <v>0,366910086456076-7,46862638606402i</v>
      </c>
      <c r="CD355" s="223" t="str">
        <f t="shared" ca="1" si="531"/>
        <v>0,550088846886135-7,45737255115274i</v>
      </c>
      <c r="CE355" s="223" t="str">
        <f t="shared" ca="1" si="532"/>
        <v>0,732936254371182-7,44162667386528i</v>
      </c>
      <c r="CF355" s="223" t="str">
        <f t="shared" ca="1" si="533"/>
        <v>0,915342168456082-7,42139823893052i</v>
      </c>
      <c r="CG355" s="223" t="str">
        <f t="shared" ca="1" si="534"/>
        <v>1,09719671465231-7,39669943119977i</v>
      </c>
      <c r="CH355" s="223" t="str">
        <f t="shared" ca="1" si="535"/>
        <v>1,27839035056732-7,36754512831318i</v>
      </c>
      <c r="CI355" s="223" t="str">
        <f t="shared" ca="1" si="536"/>
        <v>1,45881393194477-7,33395289173026i</v>
      </c>
      <c r="CJ355" s="223" t="str">
        <f t="shared" ca="1" si="537"/>
        <v>1,63835877835775-7,29594295615947i</v>
      </c>
      <c r="CK355" s="223" t="str">
        <f t="shared" ca="1" si="538"/>
        <v>1,8169167386982-7,25353821736628i</v>
      </c>
      <c r="CL355" s="223" t="str">
        <f t="shared" ca="1" si="539"/>
        <v>1,99438025634074-7,20676421837658i</v>
      </c>
      <c r="CM355" s="223" t="str">
        <f t="shared" ca="1" si="540"/>
        <v>2,1706424338846-7,15564913410198i</v>
      </c>
      <c r="CN355" s="223" t="str">
        <f t="shared" ca="1" si="541"/>
        <v>2,34559709759916-7,10022375435375i</v>
      </c>
      <c r="CO355" s="223" t="str">
        <f t="shared" ca="1" si="542"/>
        <v>2,51913886132961-7,04052146531021i</v>
      </c>
      <c r="CP355" s="223" t="str">
        <f t="shared" ca="1" si="543"/>
        <v>2,69116318999946-6,97657822940063i</v>
      </c>
      <c r="CQ355" s="223" t="str">
        <f t="shared" ca="1" si="544"/>
        <v>2,86156646259948-6,90843256363415i</v>
      </c>
      <c r="CR355" s="223" t="str">
        <f t="shared" ca="1" si="545"/>
        <v>3,03024603455664-6,83612551641707i</v>
      </c>
      <c r="CS355" s="223" t="str">
        <f t="shared" ca="1" si="546"/>
        <v>3,1971002996174-6,75970064280521i</v>
      </c>
      <c r="CT355" s="223" t="str">
        <f t="shared" ca="1" si="547"/>
        <v>3,36202875099919-6,67920397829035i</v>
      </c>
      <c r="CU355" s="223" t="str">
        <f t="shared" ca="1" si="548"/>
        <v>3,52493204198106-6,59468401104785i</v>
      </c>
      <c r="CV355" s="223" t="str">
        <f t="shared" ca="1" si="549"/>
        <v>3,68571204570723-6,50619165274767i</v>
      </c>
      <c r="CW355" s="223" t="str">
        <f t="shared" ca="1" si="550"/>
        <v>3,84427191430807-6,41378020788185i</v>
      </c>
      <c r="CX355" s="223" t="str">
        <f t="shared" ca="1" si="551"/>
        <v>4,00051613726089-6,3175053416416i</v>
      </c>
      <c r="CY355" s="223" t="str">
        <f t="shared" ca="1" si="552"/>
        <v>4,15435059887511-6,21742504641439i</v>
      </c>
      <c r="CZ355" s="223" t="str">
        <f t="shared" ca="1" si="553"/>
        <v>4,30568263503612-6,11359960681948i</v>
      </c>
      <c r="DA355" s="223" t="str">
        <f t="shared" ca="1" si="554"/>
        <v>4,45442108897753-6,00609156342352i</v>
      </c>
      <c r="DB355" s="223" t="str">
        <f t="shared" ca="1" si="555"/>
        <v>4,60047636621035-5,89496567505655i</v>
      </c>
      <c r="DC355" s="223" t="str">
        <f t="shared" ca="1" si="556"/>
        <v>4,7437604885091-5,78028887978921i</v>
      </c>
      <c r="DD355" s="223" t="str">
        <f t="shared" ca="1" si="557"/>
        <v>4,88418714686431-5,66213025464448i</v>
      </c>
      <c r="DE355" s="223" t="str">
        <f t="shared" ca="1" si="558"/>
        <v>5,02167175351894-5,54056097395064i</v>
      </c>
      <c r="DF355" s="223" t="str">
        <f t="shared" ca="1" si="559"/>
        <v>5,15613149287666-5,41565426650561i</v>
      </c>
      <c r="DG355" s="223" t="str">
        <f t="shared" ca="1" si="560"/>
        <v>5,2874853714288-5,28748537142954i</v>
      </c>
      <c r="DH355" s="223" t="str">
        <f t="shared" ca="1" si="561"/>
        <v>5,41565426650489-5,15613149287741i</v>
      </c>
      <c r="DI355" s="223" t="str">
        <f t="shared" ca="1" si="562"/>
        <v>5,54056097394994-5,02167175351972i</v>
      </c>
      <c r="DJ355" s="223" t="str">
        <f t="shared" ca="1" si="563"/>
        <v>5,66213025464435-4,88418714686445i</v>
      </c>
      <c r="DK355" s="223" t="str">
        <f t="shared" ca="1" si="564"/>
        <v>5,78028887978909-4,74376048850925i</v>
      </c>
      <c r="DL355" s="223" t="str">
        <f t="shared" ca="1" si="565"/>
        <v>5,89496567505643-4,6004763662105i</v>
      </c>
      <c r="DM355" s="223" t="str">
        <f t="shared" ca="1" si="566"/>
        <v>6,00609156342796-4,45442108897154i</v>
      </c>
      <c r="DN355" s="223" t="str">
        <f t="shared" ca="1" si="567"/>
        <v>6,11359960681937-4,30568263503627i</v>
      </c>
      <c r="DO355" s="223" t="str">
        <f t="shared" ca="1" si="568"/>
        <v>6,2174250464138-4,15435059887598i</v>
      </c>
      <c r="DP355" s="223" t="str">
        <f t="shared" ca="1" si="569"/>
        <v>6,31750534164104-4,00051613726177i</v>
      </c>
      <c r="DQ355" s="223" t="str">
        <f t="shared" ca="1" si="570"/>
        <v>6,41378020788132-3,84427191430897i</v>
      </c>
      <c r="DR355" s="223" t="str">
        <f t="shared" ca="1" si="571"/>
        <v>6,50619165275093-3,68571204570148i</v>
      </c>
      <c r="DS355" s="223" t="str">
        <f t="shared" ca="1" si="572"/>
        <v>6,59468401104735-3,52493204198198i</v>
      </c>
      <c r="DT355" s="223" t="str">
        <f t="shared" ca="1" si="573"/>
        <v>6,67920397829027-3,36202875099937i</v>
      </c>
      <c r="DU355" s="223" t="str">
        <f t="shared" ca="1" si="574"/>
        <v>6,75970064280476-3,19710029961834i</v>
      </c>
      <c r="DV355" s="223" t="str">
        <f t="shared" ca="1" si="575"/>
        <v>6,83612551641682-3,03024603455721i</v>
      </c>
      <c r="DW355" s="223" t="str">
        <f t="shared" ca="1" si="576"/>
        <v>6,90843256363392-2,86156646260006i</v>
      </c>
      <c r="DX355" s="223" t="str">
        <f t="shared" ca="1" si="577"/>
        <v>6,97657822940056-2,69116318999964i</v>
      </c>
      <c r="DY355" s="223" t="str">
        <f t="shared" ca="1" si="578"/>
        <v>7,04052146531244-2,51913886132339i</v>
      </c>
      <c r="DZ355" s="223" t="str">
        <f t="shared" ca="1" si="579"/>
        <v>7,10022375435369-2,34559709759935i</v>
      </c>
      <c r="EA355" s="223" t="str">
        <f t="shared" ca="1" si="580"/>
        <v>7,15564913410167-2,1706424338856i</v>
      </c>
      <c r="EB355" s="223" t="str">
        <f t="shared" ca="1" si="581"/>
        <v>7,20676421837631-1,99438025634175i</v>
      </c>
      <c r="EC355" s="223" t="str">
        <f t="shared" ca="1" si="582"/>
        <v>7,25353821736613-1,8169167386988i</v>
      </c>
      <c r="ED355" s="223" t="str">
        <f t="shared" ca="1" si="583"/>
        <v>7,29594295616092-1,63835877835131i</v>
      </c>
      <c r="EE355" s="223" t="str">
        <f t="shared" ca="1" si="584"/>
        <v>7,33395289173014-1,45881393194538i</v>
      </c>
      <c r="EF355" s="223" t="str">
        <f t="shared" ca="1" si="585"/>
        <v>7,36754512831307-1,27839035056792i</v>
      </c>
      <c r="EG355" s="223" t="str">
        <f t="shared" ca="1" si="586"/>
        <v>7,39669943119968-1,09719671465292i</v>
      </c>
      <c r="EH355" s="223" t="str">
        <f t="shared" ca="1" si="587"/>
        <v>7,42139823893049-0,915342168456276i</v>
      </c>
      <c r="EI355" s="223" t="str">
        <f t="shared" ca="1" si="588"/>
        <v>7,44162667386522-0,732936254371798i</v>
      </c>
      <c r="EJ355" s="223" t="str">
        <f t="shared" ca="1" si="589"/>
        <v>7,45737255115273-0,550088846886328i</v>
      </c>
      <c r="EK355" s="223" t="str">
        <f t="shared" ca="1" si="590"/>
        <v>7,46862638606434-0,366910086449478i</v>
      </c>
      <c r="EL355" s="223" t="str">
        <f t="shared" ca="1" si="591"/>
        <v>7,47538139971064-0,183510313102995i</v>
      </c>
      <c r="EM355" s="223" t="str">
        <f t="shared" ca="1" si="592"/>
        <v>7,47763352312447+1,85413022957168E-12i</v>
      </c>
      <c r="EN355" s="223"/>
      <c r="EO355" s="223"/>
      <c r="EP355" s="223"/>
    </row>
    <row r="356" spans="1:262" s="243" customFormat="1">
      <c r="A356" s="245">
        <f t="shared" si="461"/>
        <v>4.9999999999999793E-3</v>
      </c>
      <c r="B356" s="244">
        <v>256</v>
      </c>
    </row>
    <row r="358" spans="1:262" ht="15.75" thickBot="1"/>
    <row r="359" spans="1:262" ht="15.75" thickBot="1">
      <c r="G359" s="242">
        <v>1</v>
      </c>
      <c r="H359" s="242">
        <v>2</v>
      </c>
      <c r="I359" s="242">
        <v>3</v>
      </c>
      <c r="J359" s="242">
        <v>4</v>
      </c>
      <c r="K359" s="242">
        <v>5</v>
      </c>
      <c r="L359" s="242">
        <v>6</v>
      </c>
      <c r="M359" s="242">
        <v>7</v>
      </c>
      <c r="N359" s="242">
        <v>8</v>
      </c>
      <c r="O359" s="242">
        <v>9</v>
      </c>
      <c r="P359" s="242">
        <v>10</v>
      </c>
      <c r="Q359" s="242">
        <v>11</v>
      </c>
      <c r="R359" s="242">
        <v>12</v>
      </c>
      <c r="S359" s="242">
        <v>13</v>
      </c>
      <c r="T359" s="242">
        <v>14</v>
      </c>
      <c r="U359" s="242">
        <v>15</v>
      </c>
      <c r="V359" s="242">
        <v>16</v>
      </c>
      <c r="W359" s="242">
        <v>17</v>
      </c>
      <c r="X359" s="242">
        <v>18</v>
      </c>
      <c r="Y359" s="242">
        <v>19</v>
      </c>
      <c r="Z359" s="242">
        <v>20</v>
      </c>
      <c r="AA359" s="242">
        <v>21</v>
      </c>
      <c r="AB359" s="242">
        <v>22</v>
      </c>
      <c r="AC359" s="242">
        <v>23</v>
      </c>
      <c r="AD359" s="242">
        <v>24</v>
      </c>
      <c r="AE359" s="242">
        <v>25</v>
      </c>
      <c r="AF359" s="242">
        <v>26</v>
      </c>
      <c r="AG359" s="242">
        <v>27</v>
      </c>
      <c r="AH359" s="242">
        <v>28</v>
      </c>
      <c r="AI359" s="242">
        <v>29</v>
      </c>
      <c r="AJ359" s="242">
        <v>30</v>
      </c>
      <c r="AK359" s="242">
        <v>31</v>
      </c>
      <c r="AL359" s="242">
        <v>32</v>
      </c>
      <c r="AM359" s="242">
        <v>33</v>
      </c>
      <c r="AN359" s="242">
        <v>34</v>
      </c>
      <c r="AO359" s="242">
        <v>35</v>
      </c>
      <c r="AP359" s="242">
        <v>36</v>
      </c>
      <c r="AQ359" s="242">
        <v>37</v>
      </c>
      <c r="AR359" s="242">
        <v>38</v>
      </c>
      <c r="AS359" s="242">
        <v>39</v>
      </c>
      <c r="AT359" s="242">
        <v>40</v>
      </c>
      <c r="AU359" s="242">
        <v>41</v>
      </c>
      <c r="AV359" s="242">
        <v>42</v>
      </c>
      <c r="AW359" s="242">
        <v>43</v>
      </c>
      <c r="AX359" s="242">
        <v>44</v>
      </c>
      <c r="AY359" s="242">
        <v>45</v>
      </c>
      <c r="AZ359" s="242">
        <v>46</v>
      </c>
      <c r="BA359" s="242">
        <v>47</v>
      </c>
      <c r="BB359" s="242">
        <v>48</v>
      </c>
      <c r="BC359" s="242">
        <v>49</v>
      </c>
      <c r="BD359" s="242">
        <v>50</v>
      </c>
      <c r="BE359" s="242">
        <v>51</v>
      </c>
      <c r="BF359" s="242">
        <v>52</v>
      </c>
      <c r="BG359" s="242">
        <v>53</v>
      </c>
      <c r="BH359" s="242">
        <v>54</v>
      </c>
      <c r="BI359" s="242">
        <v>55</v>
      </c>
      <c r="BJ359" s="242">
        <v>56</v>
      </c>
      <c r="BK359" s="241">
        <v>57</v>
      </c>
      <c r="BL359" s="241">
        <v>58</v>
      </c>
      <c r="BM359" s="241">
        <v>59</v>
      </c>
      <c r="BN359" s="241">
        <v>60</v>
      </c>
      <c r="BO359" s="241">
        <v>61</v>
      </c>
      <c r="BP359" s="241">
        <v>62</v>
      </c>
      <c r="BQ359" s="241">
        <v>63</v>
      </c>
      <c r="BR359" s="241">
        <v>64</v>
      </c>
      <c r="BS359" s="240">
        <v>65</v>
      </c>
      <c r="BT359" s="239">
        <v>66</v>
      </c>
      <c r="BU359" s="239">
        <v>67</v>
      </c>
      <c r="BV359" s="239">
        <v>68</v>
      </c>
      <c r="BW359" s="239">
        <v>69</v>
      </c>
      <c r="BX359" s="239">
        <v>70</v>
      </c>
      <c r="BY359" s="239">
        <v>71</v>
      </c>
      <c r="BZ359" s="239">
        <v>72</v>
      </c>
      <c r="CA359" s="239">
        <v>73</v>
      </c>
      <c r="CB359" s="239">
        <v>74</v>
      </c>
      <c r="CC359" s="239">
        <v>75</v>
      </c>
      <c r="CD359" s="239">
        <v>76</v>
      </c>
      <c r="CE359" s="239">
        <v>77</v>
      </c>
      <c r="CF359" s="239">
        <v>78</v>
      </c>
      <c r="CG359" s="239">
        <v>79</v>
      </c>
      <c r="CH359" s="239">
        <v>80</v>
      </c>
      <c r="CI359" s="239">
        <v>81</v>
      </c>
      <c r="CJ359" s="239">
        <v>82</v>
      </c>
      <c r="CK359" s="239">
        <v>83</v>
      </c>
      <c r="CL359" s="239">
        <v>84</v>
      </c>
      <c r="CM359" s="239">
        <v>85</v>
      </c>
      <c r="CN359" s="239">
        <v>86</v>
      </c>
      <c r="CO359" s="239">
        <v>87</v>
      </c>
      <c r="CP359" s="239">
        <v>88</v>
      </c>
      <c r="CQ359" s="239">
        <v>89</v>
      </c>
      <c r="CR359" s="239">
        <v>90</v>
      </c>
      <c r="CS359" s="239">
        <v>91</v>
      </c>
      <c r="CT359" s="239">
        <v>92</v>
      </c>
      <c r="CU359" s="239">
        <v>93</v>
      </c>
      <c r="CV359" s="239">
        <v>94</v>
      </c>
      <c r="CW359" s="239">
        <v>95</v>
      </c>
      <c r="CX359" s="239">
        <v>96</v>
      </c>
      <c r="CY359" s="239">
        <v>97</v>
      </c>
      <c r="CZ359" s="239">
        <v>98</v>
      </c>
      <c r="DA359" s="239">
        <v>99</v>
      </c>
      <c r="DB359" s="239">
        <v>100</v>
      </c>
      <c r="DC359" s="239">
        <v>101</v>
      </c>
      <c r="DD359" s="239">
        <v>102</v>
      </c>
      <c r="DE359" s="239">
        <v>103</v>
      </c>
      <c r="DF359" s="239">
        <v>104</v>
      </c>
      <c r="DG359" s="239">
        <v>105</v>
      </c>
      <c r="DH359" s="239">
        <v>106</v>
      </c>
      <c r="DI359" s="239">
        <v>107</v>
      </c>
      <c r="DJ359" s="239">
        <v>108</v>
      </c>
      <c r="DK359" s="239">
        <v>109</v>
      </c>
      <c r="DL359" s="239">
        <v>110</v>
      </c>
      <c r="DM359" s="239">
        <v>111</v>
      </c>
      <c r="DN359" s="239">
        <v>112</v>
      </c>
      <c r="DO359" s="239">
        <v>113</v>
      </c>
      <c r="DP359" s="239">
        <v>114</v>
      </c>
      <c r="DQ359" s="239">
        <v>115</v>
      </c>
      <c r="DR359" s="239">
        <v>116</v>
      </c>
      <c r="DS359" s="239">
        <v>117</v>
      </c>
      <c r="DT359" s="239">
        <v>118</v>
      </c>
      <c r="DU359" s="239">
        <v>119</v>
      </c>
      <c r="DV359" s="239">
        <v>120</v>
      </c>
      <c r="DW359" s="239">
        <v>121</v>
      </c>
      <c r="DX359" s="239">
        <v>122</v>
      </c>
      <c r="DY359" s="239">
        <v>123</v>
      </c>
      <c r="DZ359" s="239">
        <v>124</v>
      </c>
      <c r="EA359" s="239">
        <v>125</v>
      </c>
      <c r="EB359" s="239">
        <v>126</v>
      </c>
      <c r="EC359" s="239">
        <v>127</v>
      </c>
      <c r="ED359" s="239">
        <v>128</v>
      </c>
      <c r="EE359" s="238">
        <v>129</v>
      </c>
      <c r="EF359" s="238">
        <v>130</v>
      </c>
      <c r="EG359" s="238">
        <v>131</v>
      </c>
      <c r="EH359" s="238">
        <v>132</v>
      </c>
      <c r="EI359" s="238">
        <v>133</v>
      </c>
      <c r="EJ359" s="238">
        <v>134</v>
      </c>
      <c r="EK359" s="238">
        <v>135</v>
      </c>
      <c r="EL359" s="238">
        <v>136</v>
      </c>
      <c r="EM359" s="238">
        <v>137</v>
      </c>
      <c r="EN359" s="238">
        <v>138</v>
      </c>
      <c r="EO359" s="238">
        <v>139</v>
      </c>
      <c r="EP359" s="238">
        <v>140</v>
      </c>
      <c r="EQ359" s="238">
        <v>141</v>
      </c>
      <c r="ER359" s="238">
        <v>142</v>
      </c>
      <c r="ES359" s="238">
        <v>143</v>
      </c>
      <c r="ET359" s="238">
        <v>144</v>
      </c>
      <c r="EU359" s="238">
        <v>145</v>
      </c>
      <c r="EV359" s="238">
        <v>146</v>
      </c>
      <c r="EW359" s="238">
        <v>147</v>
      </c>
      <c r="EX359" s="238">
        <v>148</v>
      </c>
      <c r="EY359" s="238">
        <v>149</v>
      </c>
      <c r="EZ359" s="238">
        <v>150</v>
      </c>
      <c r="FA359" s="238">
        <v>151</v>
      </c>
      <c r="FB359" s="238">
        <v>152</v>
      </c>
      <c r="FC359" s="238">
        <v>153</v>
      </c>
      <c r="FD359" s="238">
        <v>154</v>
      </c>
      <c r="FE359" s="238">
        <v>155</v>
      </c>
      <c r="FF359" s="238">
        <v>156</v>
      </c>
      <c r="FG359" s="238">
        <v>157</v>
      </c>
      <c r="FH359" s="238">
        <v>158</v>
      </c>
      <c r="FI359" s="238">
        <v>159</v>
      </c>
      <c r="FJ359" s="238">
        <v>160</v>
      </c>
      <c r="FK359" s="238">
        <v>161</v>
      </c>
      <c r="FL359" s="238">
        <v>162</v>
      </c>
      <c r="FM359" s="238">
        <v>163</v>
      </c>
      <c r="FN359" s="238">
        <v>164</v>
      </c>
      <c r="FO359" s="238">
        <v>165</v>
      </c>
      <c r="FP359" s="238">
        <v>166</v>
      </c>
      <c r="FQ359" s="238">
        <v>167</v>
      </c>
      <c r="FR359" s="238">
        <v>168</v>
      </c>
      <c r="FS359" s="238">
        <v>169</v>
      </c>
      <c r="FT359" s="238">
        <v>170</v>
      </c>
      <c r="FU359" s="238">
        <v>171</v>
      </c>
      <c r="FV359" s="238">
        <v>172</v>
      </c>
      <c r="FW359" s="238">
        <v>173</v>
      </c>
      <c r="FX359" s="238">
        <v>174</v>
      </c>
      <c r="FY359" s="238">
        <v>175</v>
      </c>
      <c r="FZ359" s="238">
        <v>176</v>
      </c>
      <c r="GA359" s="238">
        <v>177</v>
      </c>
      <c r="GB359" s="238">
        <v>178</v>
      </c>
      <c r="GC359" s="238">
        <v>179</v>
      </c>
      <c r="GD359" s="238">
        <v>180</v>
      </c>
      <c r="GE359" s="238">
        <v>181</v>
      </c>
      <c r="GF359" s="238">
        <v>182</v>
      </c>
      <c r="GG359" s="238">
        <v>183</v>
      </c>
      <c r="GH359" s="238">
        <v>184</v>
      </c>
      <c r="GI359" s="238">
        <v>185</v>
      </c>
      <c r="GJ359" s="238">
        <v>186</v>
      </c>
      <c r="GK359" s="238">
        <v>187</v>
      </c>
      <c r="GL359" s="238">
        <v>188</v>
      </c>
      <c r="GM359" s="238">
        <v>189</v>
      </c>
      <c r="GN359" s="238">
        <v>190</v>
      </c>
      <c r="GO359" s="238">
        <v>191</v>
      </c>
      <c r="GP359" s="238">
        <v>192</v>
      </c>
      <c r="GQ359" s="238">
        <v>193</v>
      </c>
      <c r="GR359" s="238">
        <v>194</v>
      </c>
      <c r="GS359" s="238">
        <v>195</v>
      </c>
      <c r="GT359" s="238">
        <v>196</v>
      </c>
      <c r="GU359" s="238">
        <v>197</v>
      </c>
      <c r="GV359" s="238">
        <v>198</v>
      </c>
      <c r="GW359" s="238">
        <v>199</v>
      </c>
      <c r="GX359" s="238">
        <v>200</v>
      </c>
      <c r="GY359" s="238">
        <v>201</v>
      </c>
      <c r="GZ359" s="238">
        <v>202</v>
      </c>
      <c r="HA359" s="238">
        <v>203</v>
      </c>
      <c r="HB359" s="238">
        <v>204</v>
      </c>
      <c r="HC359" s="238">
        <v>205</v>
      </c>
      <c r="HD359" s="238">
        <v>206</v>
      </c>
      <c r="HE359" s="238">
        <v>207</v>
      </c>
      <c r="HF359" s="238">
        <v>208</v>
      </c>
      <c r="HG359" s="238">
        <v>209</v>
      </c>
      <c r="HH359" s="238">
        <v>210</v>
      </c>
      <c r="HI359" s="238">
        <v>211</v>
      </c>
      <c r="HJ359" s="238">
        <v>212</v>
      </c>
      <c r="HK359" s="238">
        <v>213</v>
      </c>
      <c r="HL359" s="238">
        <v>214</v>
      </c>
      <c r="HM359" s="238">
        <v>215</v>
      </c>
      <c r="HN359" s="238">
        <v>216</v>
      </c>
      <c r="HO359" s="238">
        <v>217</v>
      </c>
      <c r="HP359" s="238">
        <v>218</v>
      </c>
      <c r="HQ359" s="238">
        <v>219</v>
      </c>
      <c r="HR359" s="238">
        <v>220</v>
      </c>
      <c r="HS359" s="238">
        <v>221</v>
      </c>
      <c r="HT359" s="238">
        <v>222</v>
      </c>
      <c r="HU359" s="238">
        <v>223</v>
      </c>
      <c r="HV359" s="238">
        <v>224</v>
      </c>
      <c r="HW359" s="238">
        <v>225</v>
      </c>
      <c r="HX359" s="238">
        <v>226</v>
      </c>
      <c r="HY359" s="238">
        <v>227</v>
      </c>
      <c r="HZ359" s="238">
        <v>228</v>
      </c>
      <c r="IA359" s="238">
        <v>229</v>
      </c>
      <c r="IB359" s="238">
        <v>230</v>
      </c>
      <c r="IC359" s="238">
        <v>231</v>
      </c>
      <c r="ID359" s="238">
        <v>232</v>
      </c>
      <c r="IE359" s="238">
        <v>233</v>
      </c>
      <c r="IF359" s="238">
        <v>234</v>
      </c>
      <c r="IG359" s="238">
        <v>235</v>
      </c>
      <c r="IH359" s="238">
        <v>236</v>
      </c>
      <c r="II359" s="238">
        <v>237</v>
      </c>
      <c r="IJ359" s="238">
        <v>238</v>
      </c>
      <c r="IK359" s="238">
        <v>239</v>
      </c>
      <c r="IL359" s="238">
        <v>240</v>
      </c>
      <c r="IM359" s="238">
        <v>241</v>
      </c>
      <c r="IN359" s="238">
        <v>242</v>
      </c>
      <c r="IO359" s="238">
        <v>243</v>
      </c>
      <c r="IP359" s="238">
        <v>244</v>
      </c>
      <c r="IQ359" s="238">
        <v>245</v>
      </c>
      <c r="IR359" s="238">
        <v>246</v>
      </c>
      <c r="IS359" s="238">
        <v>247</v>
      </c>
      <c r="IT359" s="238">
        <v>248</v>
      </c>
      <c r="IU359" s="238">
        <v>249</v>
      </c>
      <c r="IV359" s="238">
        <v>250</v>
      </c>
      <c r="IW359" s="238">
        <v>251</v>
      </c>
      <c r="IX359" s="238">
        <v>252</v>
      </c>
      <c r="IY359" s="238">
        <v>253</v>
      </c>
      <c r="IZ359" s="238">
        <v>254</v>
      </c>
      <c r="JA359" s="238">
        <v>255</v>
      </c>
      <c r="JB359" s="238">
        <v>256</v>
      </c>
    </row>
    <row r="361" spans="1:262">
      <c r="A361" s="237"/>
      <c r="B361" s="236" t="s">
        <v>565</v>
      </c>
      <c r="C361" s="235" t="s">
        <v>884</v>
      </c>
      <c r="D361" s="234" t="s">
        <v>885</v>
      </c>
      <c r="E361" s="233" t="s">
        <v>886</v>
      </c>
      <c r="F361" s="232" t="s">
        <v>887</v>
      </c>
      <c r="G361" s="231">
        <f ca="1">SUM(G362:G498)</f>
        <v>0.46464385317581841</v>
      </c>
      <c r="H361" s="231">
        <f t="shared" ref="H361:BS361" ca="1" si="593">SUM(H362:H498)</f>
        <v>0.47190254541343529</v>
      </c>
      <c r="I361" s="231">
        <f t="shared" ca="1" si="593"/>
        <v>0.46972363896903935</v>
      </c>
      <c r="J361" s="231">
        <f t="shared" ca="1" si="593"/>
        <v>0.47141513966600118</v>
      </c>
      <c r="K361" s="231">
        <f t="shared" ca="1" si="593"/>
        <v>0.47294107540185454</v>
      </c>
      <c r="L361" s="231">
        <f t="shared" ca="1" si="593"/>
        <v>0.47082901395312449</v>
      </c>
      <c r="M361" s="231">
        <f t="shared" ca="1" si="593"/>
        <v>0.47013756952494634</v>
      </c>
      <c r="N361" s="231">
        <f t="shared" ca="1" si="593"/>
        <v>0.46322540964735048</v>
      </c>
      <c r="O361" s="231">
        <f t="shared" ca="1" si="593"/>
        <v>0.46027519052111032</v>
      </c>
      <c r="P361" s="231">
        <f t="shared" ca="1" si="593"/>
        <v>0.45273905612233223</v>
      </c>
      <c r="Q361" s="231">
        <f t="shared" ca="1" si="593"/>
        <v>0.45163028743433942</v>
      </c>
      <c r="R361" s="231">
        <f t="shared" ca="1" si="593"/>
        <v>0.44743372416322175</v>
      </c>
      <c r="S361" s="231">
        <f t="shared" ca="1" si="593"/>
        <v>0.44857705028612682</v>
      </c>
      <c r="T361" s="231">
        <f t="shared" ca="1" si="593"/>
        <v>0.44568080177536445</v>
      </c>
      <c r="U361" s="231">
        <f t="shared" ca="1" si="593"/>
        <v>0.44460237195981012</v>
      </c>
      <c r="V361" s="231">
        <f t="shared" ca="1" si="593"/>
        <v>0.439078440797813</v>
      </c>
      <c r="W361" s="231">
        <f t="shared" ca="1" si="593"/>
        <v>0.43378627083713439</v>
      </c>
      <c r="X361" s="231">
        <f t="shared" ca="1" si="593"/>
        <v>0.42690138644222708</v>
      </c>
      <c r="Y361" s="231">
        <f t="shared" ca="1" si="593"/>
        <v>0.42120934708366514</v>
      </c>
      <c r="Z361" s="231">
        <f t="shared" ca="1" si="593"/>
        <v>0.41742395718660519</v>
      </c>
      <c r="AA361" s="231">
        <f t="shared" ca="1" si="593"/>
        <v>0.41453675996171763</v>
      </c>
      <c r="AB361" s="231">
        <f t="shared" ca="1" si="593"/>
        <v>0.4138690898785311</v>
      </c>
      <c r="AC361" s="231">
        <f t="shared" ca="1" si="593"/>
        <v>0.41114202008667255</v>
      </c>
      <c r="AD361" s="231">
        <f t="shared" ca="1" si="593"/>
        <v>0.40897324506310889</v>
      </c>
      <c r="AE361" s="231">
        <f t="shared" ca="1" si="593"/>
        <v>0.4027444340716107</v>
      </c>
      <c r="AF361" s="231">
        <f t="shared" ca="1" si="593"/>
        <v>0.3974507717466888</v>
      </c>
      <c r="AG361" s="231">
        <f t="shared" ca="1" si="593"/>
        <v>0.38964828782948374</v>
      </c>
      <c r="AH361" s="231">
        <f t="shared" ca="1" si="593"/>
        <v>0.3850909506432989</v>
      </c>
      <c r="AI361" s="231">
        <f t="shared" ca="1" si="593"/>
        <v>0.38028907512490512</v>
      </c>
      <c r="AJ361" s="231">
        <f t="shared" ca="1" si="593"/>
        <v>0.37896306257139312</v>
      </c>
      <c r="AK361" s="231">
        <f t="shared" ca="1" si="593"/>
        <v>0.37686900047364674</v>
      </c>
      <c r="AL361" s="231">
        <f t="shared" ca="1" si="593"/>
        <v>0.37544116098520375</v>
      </c>
      <c r="AM361" s="231">
        <f t="shared" ca="1" si="593"/>
        <v>0.37160511098628329</v>
      </c>
      <c r="AN361" s="231">
        <f t="shared" ca="1" si="593"/>
        <v>0.36647875565027171</v>
      </c>
      <c r="AO361" s="231">
        <f t="shared" ca="1" si="593"/>
        <v>0.3600031478628995</v>
      </c>
      <c r="AP361" s="231">
        <f t="shared" ca="1" si="593"/>
        <v>0.3534187636288928</v>
      </c>
      <c r="AQ361" s="231">
        <f t="shared" ca="1" si="593"/>
        <v>0.34851431235955999</v>
      </c>
      <c r="AR361" s="231">
        <f t="shared" ca="1" si="593"/>
        <v>0.34476568664487939</v>
      </c>
      <c r="AS361" s="231">
        <f t="shared" ca="1" si="593"/>
        <v>0.34351581725013014</v>
      </c>
      <c r="AT361" s="231">
        <f t="shared" ca="1" si="593"/>
        <v>0.341718044559923</v>
      </c>
      <c r="AU361" s="231">
        <f t="shared" ca="1" si="593"/>
        <v>0.3404248440420895</v>
      </c>
      <c r="AV361" s="231">
        <f t="shared" ca="1" si="593"/>
        <v>0.33614929765997598</v>
      </c>
      <c r="AW361" s="231">
        <f t="shared" ca="1" si="593"/>
        <v>0.33152463875645022</v>
      </c>
      <c r="AX361" s="231">
        <f t="shared" ca="1" si="593"/>
        <v>0.32448426007240339</v>
      </c>
      <c r="AY361" s="231">
        <f t="shared" ca="1" si="593"/>
        <v>0.31914554852900012</v>
      </c>
      <c r="AZ361" s="231">
        <f t="shared" ca="1" si="593"/>
        <v>0.31379374753945155</v>
      </c>
      <c r="BA361" s="231">
        <f t="shared" ca="1" si="593"/>
        <v>0.31170322854269888</v>
      </c>
      <c r="BB361" s="231">
        <f t="shared" ca="1" si="593"/>
        <v>0.30971108948536769</v>
      </c>
      <c r="BC361" s="231">
        <f t="shared" ca="1" si="593"/>
        <v>0.30935013641117809</v>
      </c>
      <c r="BD361" s="231">
        <f t="shared" ca="1" si="593"/>
        <v>0.3067956900467636</v>
      </c>
      <c r="BE361" s="231">
        <f t="shared" ca="1" si="593"/>
        <v>0.30372228321520822</v>
      </c>
      <c r="BF361" s="231">
        <f t="shared" ca="1" si="593"/>
        <v>0.29779217428652388</v>
      </c>
      <c r="BG361" s="231">
        <f t="shared" ca="1" si="593"/>
        <v>0.29221264163604871</v>
      </c>
      <c r="BH361" s="231">
        <f t="shared" ca="1" si="593"/>
        <v>0.28598967226654687</v>
      </c>
      <c r="BI361" s="231">
        <f t="shared" ca="1" si="593"/>
        <v>0.28242590023032588</v>
      </c>
      <c r="BJ361" s="231">
        <f t="shared" ca="1" si="593"/>
        <v>0.27961423944813507</v>
      </c>
      <c r="BK361" s="231">
        <f t="shared" ca="1" si="593"/>
        <v>0.27928065894174342</v>
      </c>
      <c r="BL361" s="231">
        <f t="shared" ca="1" si="593"/>
        <v>0.27794425327259747</v>
      </c>
      <c r="BM361" s="231">
        <f t="shared" ca="1" si="593"/>
        <v>0.27707298301894617</v>
      </c>
      <c r="BN361" s="231">
        <f t="shared" ca="1" si="593"/>
        <v>0.27337490123381986</v>
      </c>
      <c r="BO361" s="231">
        <f t="shared" ca="1" si="593"/>
        <v>0.27133769347885695</v>
      </c>
      <c r="BP361" s="231">
        <f t="shared" ca="1" si="593"/>
        <v>0.26784311921165549</v>
      </c>
      <c r="BQ361" s="231">
        <f t="shared" ca="1" si="593"/>
        <v>0.27557868078983511</v>
      </c>
      <c r="BR361" s="231">
        <f t="shared" ca="1" si="593"/>
        <v>0.2355927322800343</v>
      </c>
      <c r="BS361" s="231">
        <f t="shared" ca="1" si="593"/>
        <v>0.13702291953516124</v>
      </c>
      <c r="BT361" s="231">
        <f t="shared" ref="BT361:EE361" ca="1" si="594">SUM(BT362:BT498)</f>
        <v>4.3684486217788927E-2</v>
      </c>
      <c r="BU361" s="231">
        <f t="shared" ca="1" si="594"/>
        <v>-4.2452164896737483E-2</v>
      </c>
      <c r="BV361" s="231">
        <f t="shared" ca="1" si="594"/>
        <v>-0.11838516599826131</v>
      </c>
      <c r="BW361" s="231">
        <f t="shared" ca="1" si="594"/>
        <v>-0.19142693132196076</v>
      </c>
      <c r="BX361" s="231">
        <f t="shared" ca="1" si="594"/>
        <v>-0.25571286049456449</v>
      </c>
      <c r="BY361" s="231">
        <f t="shared" ca="1" si="594"/>
        <v>-0.31698516558948808</v>
      </c>
      <c r="BZ361" s="231">
        <f t="shared" ca="1" si="594"/>
        <v>-0.36840966771746775</v>
      </c>
      <c r="CA361" s="231">
        <f t="shared" ca="1" si="594"/>
        <v>-0.41561823818333821</v>
      </c>
      <c r="CB361" s="231">
        <f t="shared" ca="1" si="594"/>
        <v>-0.45339615136961953</v>
      </c>
      <c r="CC361" s="231">
        <f t="shared" ca="1" si="594"/>
        <v>-0.48833153323884948</v>
      </c>
      <c r="CD361" s="231">
        <f t="shared" ca="1" si="594"/>
        <v>-0.51727012098300507</v>
      </c>
      <c r="CE361" s="231">
        <f t="shared" ca="1" si="594"/>
        <v>-0.54591005801967751</v>
      </c>
      <c r="CF361" s="231">
        <f t="shared" ca="1" si="594"/>
        <v>-0.57142084715461061</v>
      </c>
      <c r="CG361" s="231">
        <f t="shared" ca="1" si="594"/>
        <v>-0.59636434378259306</v>
      </c>
      <c r="CH361" s="231">
        <f t="shared" ca="1" si="594"/>
        <v>-0.61794106062939147</v>
      </c>
      <c r="CI361" s="231">
        <f t="shared" ca="1" si="594"/>
        <v>-0.63618913400475541</v>
      </c>
      <c r="CJ361" s="231">
        <f t="shared" ca="1" si="594"/>
        <v>-0.65051906931496251</v>
      </c>
      <c r="CK361" s="231">
        <f t="shared" ca="1" si="594"/>
        <v>-0.6604833381694214</v>
      </c>
      <c r="CL361" s="231">
        <f t="shared" ca="1" si="594"/>
        <v>-0.66891835048707493</v>
      </c>
      <c r="CM361" s="231">
        <f t="shared" ca="1" si="594"/>
        <v>-0.67477743849240679</v>
      </c>
      <c r="CN361" s="231">
        <f t="shared" ca="1" si="594"/>
        <v>-0.68245600414867502</v>
      </c>
      <c r="CO361" s="231">
        <f t="shared" ca="1" si="594"/>
        <v>-0.68848594245168215</v>
      </c>
      <c r="CP361" s="231">
        <f t="shared" ca="1" si="594"/>
        <v>-0.69665259613278352</v>
      </c>
      <c r="CQ361" s="231">
        <f t="shared" ca="1" si="594"/>
        <v>-0.70124469389765398</v>
      </c>
      <c r="CR361" s="231">
        <f t="shared" ca="1" si="594"/>
        <v>-0.70593018362105819</v>
      </c>
      <c r="CS361" s="231">
        <f t="shared" ca="1" si="594"/>
        <v>-0.70552156957659617</v>
      </c>
      <c r="CT361" s="231">
        <f t="shared" ca="1" si="594"/>
        <v>-0.70489927083283066</v>
      </c>
      <c r="CU361" s="231">
        <f t="shared" ca="1" si="594"/>
        <v>-0.70110710894671191</v>
      </c>
      <c r="CV361" s="231">
        <f t="shared" ca="1" si="594"/>
        <v>-0.69903860583469635</v>
      </c>
      <c r="CW361" s="231">
        <f t="shared" ca="1" si="594"/>
        <v>-0.69680994878272418</v>
      </c>
      <c r="CX361" s="231">
        <f t="shared" ca="1" si="594"/>
        <v>-0.69659465646008323</v>
      </c>
      <c r="CY361" s="231">
        <f t="shared" ca="1" si="594"/>
        <v>-0.69651150283867236</v>
      </c>
      <c r="CZ361" s="231">
        <f t="shared" ca="1" si="594"/>
        <v>-0.69556502125887865</v>
      </c>
      <c r="DA361" s="231">
        <f t="shared" ca="1" si="594"/>
        <v>-0.69342138258901531</v>
      </c>
      <c r="DB361" s="231">
        <f t="shared" ca="1" si="594"/>
        <v>-0.68800924029674038</v>
      </c>
      <c r="DC361" s="231">
        <f t="shared" ca="1" si="594"/>
        <v>-0.68237631629978279</v>
      </c>
      <c r="DD361" s="231">
        <f t="shared" ca="1" si="594"/>
        <v>-0.67435237939400394</v>
      </c>
      <c r="DE361" s="231">
        <f t="shared" ca="1" si="594"/>
        <v>-0.66922951288532673</v>
      </c>
      <c r="DF361" s="231">
        <f t="shared" ca="1" si="594"/>
        <v>-0.66328776148684698</v>
      </c>
      <c r="DG361" s="231">
        <f t="shared" ca="1" si="594"/>
        <v>-0.66133832421529493</v>
      </c>
      <c r="DH361" s="231">
        <f t="shared" ca="1" si="594"/>
        <v>-0.65745718203170334</v>
      </c>
      <c r="DI361" s="231">
        <f t="shared" ca="1" si="594"/>
        <v>-0.65540950571807521</v>
      </c>
      <c r="DJ361" s="231">
        <f t="shared" ca="1" si="594"/>
        <v>-0.64935664462350262</v>
      </c>
      <c r="DK361" s="231">
        <f t="shared" ca="1" si="594"/>
        <v>-0.64346508715900597</v>
      </c>
      <c r="DL361" s="231">
        <f t="shared" ca="1" si="594"/>
        <v>-0.63446546364355927</v>
      </c>
      <c r="DM361" s="231">
        <f t="shared" ca="1" si="594"/>
        <v>-0.62676240011098661</v>
      </c>
      <c r="DN361" s="231">
        <f t="shared" ca="1" si="594"/>
        <v>-0.61920533013081613</v>
      </c>
      <c r="DO361" s="231">
        <f t="shared" ca="1" si="594"/>
        <v>-0.61392198275506393</v>
      </c>
      <c r="DP361" s="231">
        <f t="shared" ca="1" si="594"/>
        <v>-0.61016026174871185</v>
      </c>
      <c r="DQ361" s="231">
        <f t="shared" ca="1" si="594"/>
        <v>-0.60646193067566279</v>
      </c>
      <c r="DR361" s="231">
        <f t="shared" ca="1" si="594"/>
        <v>-0.60296855007093975</v>
      </c>
      <c r="DS361" s="231">
        <f t="shared" ca="1" si="594"/>
        <v>-0.5964248243437098</v>
      </c>
      <c r="DT361" s="231">
        <f t="shared" ca="1" si="594"/>
        <v>-0.58985790786087222</v>
      </c>
      <c r="DU361" s="231">
        <f t="shared" ca="1" si="594"/>
        <v>-0.58014459922948014</v>
      </c>
      <c r="DV361" s="231">
        <f t="shared" ca="1" si="594"/>
        <v>-0.57297887655786195</v>
      </c>
      <c r="DW361" s="231">
        <f t="shared" ca="1" si="594"/>
        <v>-0.56465659582518035</v>
      </c>
      <c r="DX361" s="231">
        <f t="shared" ca="1" si="594"/>
        <v>-0.56079460602033049</v>
      </c>
      <c r="DY361" s="231">
        <f t="shared" ca="1" si="594"/>
        <v>-0.55580952924768967</v>
      </c>
      <c r="DZ361" s="231">
        <f t="shared" ca="1" si="594"/>
        <v>-0.55369707841386251</v>
      </c>
      <c r="EA361" s="231">
        <f t="shared" ca="1" si="594"/>
        <v>-0.54836644187075734</v>
      </c>
      <c r="EB361" s="231">
        <f t="shared" ca="1" si="594"/>
        <v>-0.54340171480727595</v>
      </c>
      <c r="EC361" s="231">
        <f t="shared" ca="1" si="594"/>
        <v>-0.53498998393854913</v>
      </c>
      <c r="ED361" s="231">
        <f t="shared" ca="1" si="594"/>
        <v>-0.52715521192725412</v>
      </c>
      <c r="EE361" s="231">
        <f t="shared" ca="1" si="594"/>
        <v>-0.51878313249697861</v>
      </c>
      <c r="EF361" s="231">
        <f t="shared" ref="EF361:GQ361" ca="1" si="595">SUM(EF362:EF498)</f>
        <v>-0.51250877226909741</v>
      </c>
      <c r="EG361" s="231">
        <f t="shared" ca="1" si="595"/>
        <v>-0.50799108558723327</v>
      </c>
      <c r="EH361" s="231">
        <f t="shared" ca="1" si="595"/>
        <v>-0.50450695349260499</v>
      </c>
      <c r="EI361" s="231">
        <f t="shared" ca="1" si="595"/>
        <v>-0.50191394362453479</v>
      </c>
      <c r="EJ361" s="231">
        <f t="shared" ca="1" si="595"/>
        <v>-0.49714949266042679</v>
      </c>
      <c r="EK361" s="231">
        <f t="shared" ca="1" si="595"/>
        <v>-0.49207903566197692</v>
      </c>
      <c r="EL361" s="231">
        <f t="shared" ca="1" si="595"/>
        <v>-0.48369140360333568</v>
      </c>
      <c r="EM361" s="231">
        <f t="shared" ca="1" si="595"/>
        <v>-0.47667957102242997</v>
      </c>
      <c r="EN361" s="231">
        <f t="shared" ca="1" si="595"/>
        <v>-0.46819945146199743</v>
      </c>
      <c r="EO361" s="231">
        <f t="shared" ca="1" si="595"/>
        <v>-0.4636449004938194</v>
      </c>
      <c r="EP361" s="231">
        <f t="shared" ca="1" si="595"/>
        <v>-0.45864090727191464</v>
      </c>
      <c r="EQ361" s="231">
        <f t="shared" ca="1" si="595"/>
        <v>-0.45710584900367068</v>
      </c>
      <c r="ER361" s="231">
        <f t="shared" ca="1" si="595"/>
        <v>-0.45329859978447129</v>
      </c>
      <c r="ES361" s="231">
        <f t="shared" ca="1" si="595"/>
        <v>-0.45035302776267444</v>
      </c>
      <c r="ET361" s="231">
        <f t="shared" ca="1" si="595"/>
        <v>-0.4436973615583607</v>
      </c>
      <c r="EU361" s="231">
        <f t="shared" ca="1" si="595"/>
        <v>-0.43730333857651738</v>
      </c>
      <c r="EV361" s="231">
        <f t="shared" ca="1" si="595"/>
        <v>-0.42905128989567987</v>
      </c>
      <c r="EW361" s="231">
        <f t="shared" ca="1" si="595"/>
        <v>-0.42290343247489481</v>
      </c>
      <c r="EX361" s="231">
        <f t="shared" ca="1" si="595"/>
        <v>-0.41758143323784125</v>
      </c>
      <c r="EY361" s="231">
        <f t="shared" ca="1" si="595"/>
        <v>-0.41471236974744563</v>
      </c>
      <c r="EZ361" s="231">
        <f t="shared" ca="1" si="595"/>
        <v>-0.4124597071790263</v>
      </c>
      <c r="FA361" s="231">
        <f t="shared" ca="1" si="595"/>
        <v>-0.41002436548170418</v>
      </c>
      <c r="FB361" s="231">
        <f t="shared" ca="1" si="595"/>
        <v>-0.40637008012233566</v>
      </c>
      <c r="FC361" s="231">
        <f t="shared" ca="1" si="595"/>
        <v>-0.40050441682080029</v>
      </c>
      <c r="FD361" s="231">
        <f t="shared" ca="1" si="595"/>
        <v>-0.39397112501500725</v>
      </c>
      <c r="FE361" s="231">
        <f t="shared" ca="1" si="595"/>
        <v>-0.38642447896068111</v>
      </c>
      <c r="FF361" s="231">
        <f t="shared" ca="1" si="595"/>
        <v>-0.38099320749182436</v>
      </c>
      <c r="FG361" s="231">
        <f t="shared" ca="1" si="595"/>
        <v>-0.37620548146437155</v>
      </c>
      <c r="FH361" s="231">
        <f t="shared" ca="1" si="595"/>
        <v>-0.37444538883939682</v>
      </c>
      <c r="FI361" s="231">
        <f t="shared" ca="1" si="595"/>
        <v>-0.37204769641807922</v>
      </c>
      <c r="FJ361" s="231">
        <f t="shared" ca="1" si="595"/>
        <v>-0.37064322402951005</v>
      </c>
      <c r="FK361" s="231">
        <f t="shared" ca="1" si="595"/>
        <v>-0.36617330029871953</v>
      </c>
      <c r="FL361" s="231">
        <f t="shared" ca="1" si="595"/>
        <v>-0.36148702413951656</v>
      </c>
      <c r="FM361" s="231">
        <f t="shared" ca="1" si="595"/>
        <v>-0.35409481323239683</v>
      </c>
      <c r="FN361" s="231">
        <f t="shared" ca="1" si="595"/>
        <v>-0.34827526185057323</v>
      </c>
      <c r="FO361" s="231">
        <f t="shared" ca="1" si="595"/>
        <v>-0.34226720581237391</v>
      </c>
      <c r="FP361" s="231">
        <f t="shared" ca="1" si="595"/>
        <v>-0.33947946099653331</v>
      </c>
      <c r="FQ361" s="231">
        <f t="shared" ca="1" si="595"/>
        <v>-0.33706504502628831</v>
      </c>
      <c r="FR361" s="231">
        <f t="shared" ca="1" si="595"/>
        <v>-0.3362781285192844</v>
      </c>
      <c r="FS361" s="231">
        <f t="shared" ca="1" si="595"/>
        <v>-0.33389462614083726</v>
      </c>
      <c r="FT361" s="231">
        <f t="shared" ca="1" si="595"/>
        <v>-0.33053770082667899</v>
      </c>
      <c r="FU361" s="231">
        <f t="shared" ca="1" si="595"/>
        <v>-0.32501992500893134</v>
      </c>
      <c r="FV361" s="231">
        <f t="shared" ca="1" si="595"/>
        <v>-0.31868748890622794</v>
      </c>
      <c r="FW361" s="231">
        <f t="shared" ca="1" si="595"/>
        <v>-0.31274503254293529</v>
      </c>
      <c r="FX361" s="231">
        <f t="shared" ca="1" si="595"/>
        <v>-0.30781158646329482</v>
      </c>
      <c r="FY361" s="231">
        <f t="shared" ca="1" si="595"/>
        <v>-0.30545493364420573</v>
      </c>
      <c r="FZ361" s="231">
        <f t="shared" ca="1" si="595"/>
        <v>-0.30356179247193404</v>
      </c>
      <c r="GA361" s="231">
        <f t="shared" ca="1" si="595"/>
        <v>-0.30327018994933996</v>
      </c>
      <c r="GB361" s="231">
        <f t="shared" ca="1" si="595"/>
        <v>-0.30051728309337694</v>
      </c>
      <c r="GC361" s="231">
        <f t="shared" ca="1" si="595"/>
        <v>-0.29779676606661604</v>
      </c>
      <c r="GD361" s="231">
        <f t="shared" ca="1" si="595"/>
        <v>-0.2914401278277382</v>
      </c>
      <c r="GE361" s="231">
        <f t="shared" ca="1" si="595"/>
        <v>-0.28640137105795388</v>
      </c>
      <c r="GF361" s="231">
        <f t="shared" ca="1" si="595"/>
        <v>-0.27963148126499809</v>
      </c>
      <c r="GG361" s="231">
        <f t="shared" ca="1" si="595"/>
        <v>-0.27666489796811278</v>
      </c>
      <c r="GH361" s="231">
        <f t="shared" ca="1" si="595"/>
        <v>-0.27332039534756275</v>
      </c>
      <c r="GI361" s="231">
        <f t="shared" ca="1" si="595"/>
        <v>-0.27347325205533224</v>
      </c>
      <c r="GJ361" s="231">
        <f t="shared" ca="1" si="595"/>
        <v>-0.27176825440857444</v>
      </c>
      <c r="GK361" s="231">
        <f t="shared" ca="1" si="595"/>
        <v>-0.27103112509029675</v>
      </c>
      <c r="GL361" s="231">
        <f t="shared" ca="1" si="595"/>
        <v>-0.26728446331536826</v>
      </c>
      <c r="GM361" s="231">
        <f t="shared" ca="1" si="595"/>
        <v>-0.2644958982625894</v>
      </c>
      <c r="GN361" s="231">
        <f t="shared" ca="1" si="595"/>
        <v>-0.26147428526595601</v>
      </c>
      <c r="GO361" s="231">
        <f t="shared" ca="1" si="595"/>
        <v>-0.26520290047667255</v>
      </c>
      <c r="GP361" s="231">
        <f t="shared" ca="1" si="595"/>
        <v>-0.24053341150386345</v>
      </c>
      <c r="GQ361" s="231">
        <f t="shared" ca="1" si="595"/>
        <v>-0.14957510809619737</v>
      </c>
      <c r="GR361" s="231">
        <f t="shared" ref="GR361:JB361" ca="1" si="596">SUM(GR362:GR498)</f>
        <v>-5.0964161863568343E-2</v>
      </c>
      <c r="GS361" s="231">
        <f t="shared" ca="1" si="596"/>
        <v>3.428366359070624E-2</v>
      </c>
      <c r="GT361" s="231">
        <f t="shared" ca="1" si="596"/>
        <v>0.11305127821303596</v>
      </c>
      <c r="GU361" s="231">
        <f t="shared" ca="1" si="596"/>
        <v>0.18589226332316011</v>
      </c>
      <c r="GV361" s="231">
        <f t="shared" ca="1" si="596"/>
        <v>0.25220607380373811</v>
      </c>
      <c r="GW361" s="231">
        <f t="shared" ca="1" si="596"/>
        <v>0.31348011103658163</v>
      </c>
      <c r="GX361" s="231">
        <f t="shared" ca="1" si="596"/>
        <v>0.36649720810576203</v>
      </c>
      <c r="GY361" s="231">
        <f t="shared" ca="1" si="596"/>
        <v>0.4137335971045718</v>
      </c>
      <c r="GZ361" s="231">
        <f t="shared" ca="1" si="596"/>
        <v>0.45284238061288629</v>
      </c>
      <c r="HA361" s="231">
        <f t="shared" ca="1" si="596"/>
        <v>0.48774857037047864</v>
      </c>
      <c r="HB361" s="231">
        <f t="shared" ca="1" si="596"/>
        <v>0.51785512382133447</v>
      </c>
      <c r="HC361" s="231">
        <f t="shared" ca="1" si="596"/>
        <v>0.54637792295487875</v>
      </c>
      <c r="HD361" s="231">
        <f t="shared" ca="1" si="596"/>
        <v>0.5729423519709691</v>
      </c>
      <c r="HE361" s="231">
        <f t="shared" ca="1" si="596"/>
        <v>0.59768937433002267</v>
      </c>
      <c r="HF361" s="231">
        <f t="shared" ca="1" si="596"/>
        <v>0.62021307105830847</v>
      </c>
      <c r="HG361" s="231">
        <f t="shared" ca="1" si="596"/>
        <v>0.63822534431209854</v>
      </c>
      <c r="HH361" s="231">
        <f t="shared" ca="1" si="596"/>
        <v>0.65337150065970984</v>
      </c>
      <c r="HI361" s="231">
        <f t="shared" ca="1" si="596"/>
        <v>0.66312210926934145</v>
      </c>
      <c r="HJ361" s="231">
        <f t="shared" ca="1" si="596"/>
        <v>0.6721987028272477</v>
      </c>
      <c r="HK361" s="231">
        <f t="shared" ca="1" si="596"/>
        <v>0.6779364311945919</v>
      </c>
      <c r="HL361" s="231">
        <f t="shared" ca="1" si="596"/>
        <v>0.68603269475042883</v>
      </c>
      <c r="HM361" s="231">
        <f t="shared" ca="1" si="596"/>
        <v>0.69209799956261031</v>
      </c>
      <c r="HN361" s="231">
        <f t="shared" ca="1" si="596"/>
        <v>0.70041892678536999</v>
      </c>
      <c r="HO361" s="231">
        <f t="shared" ca="1" si="596"/>
        <v>0.7052478173435468</v>
      </c>
      <c r="HP361" s="231">
        <f t="shared" ca="1" si="596"/>
        <v>0.70980768999498145</v>
      </c>
      <c r="HQ361" s="231">
        <f t="shared" ca="1" si="596"/>
        <v>0.70985109535087887</v>
      </c>
      <c r="HR361" s="231">
        <f t="shared" ca="1" si="596"/>
        <v>0.70883927171438665</v>
      </c>
      <c r="HS361" s="231">
        <f t="shared" ca="1" si="596"/>
        <v>0.70569100494610226</v>
      </c>
      <c r="HT361" s="231">
        <f t="shared" ca="1" si="596"/>
        <v>0.70302107310090856</v>
      </c>
      <c r="HU361" s="231">
        <f t="shared" ca="1" si="596"/>
        <v>0.70156777518397884</v>
      </c>
      <c r="HV361" s="231">
        <f t="shared" ca="1" si="596"/>
        <v>0.70062399349755078</v>
      </c>
      <c r="HW361" s="231">
        <f t="shared" ca="1" si="596"/>
        <v>0.70135706888134652</v>
      </c>
      <c r="HX361" s="231">
        <f t="shared" ca="1" si="596"/>
        <v>0.69966288669122179</v>
      </c>
      <c r="HY361" s="231">
        <f t="shared" ca="1" si="596"/>
        <v>0.69826859104684469</v>
      </c>
      <c r="HZ361" s="231">
        <f t="shared" ca="1" si="596"/>
        <v>0.69220509499952598</v>
      </c>
      <c r="IA361" s="231">
        <f t="shared" ca="1" si="596"/>
        <v>0.68714719704959448</v>
      </c>
      <c r="IB361" s="231">
        <f t="shared" ca="1" si="596"/>
        <v>0.67867287918118957</v>
      </c>
      <c r="IC361" s="231">
        <f t="shared" ca="1" si="596"/>
        <v>0.67386309245179832</v>
      </c>
      <c r="ID361" s="231">
        <f t="shared" ca="1" si="596"/>
        <v>0.66774639075096542</v>
      </c>
      <c r="IE361" s="231">
        <f t="shared" ca="1" si="596"/>
        <v>0.70345175344463229</v>
      </c>
      <c r="IF361" s="231">
        <f t="shared" ca="1" si="596"/>
        <v>0.66204557473103764</v>
      </c>
      <c r="IG361" s="231">
        <f t="shared" ca="1" si="596"/>
        <v>0.65969243099177721</v>
      </c>
      <c r="IH361" s="231">
        <f t="shared" ca="1" si="596"/>
        <v>0.65403884943389934</v>
      </c>
      <c r="II361" s="231">
        <f t="shared" ca="1" si="596"/>
        <v>0.64760011683597052</v>
      </c>
      <c r="IJ361" s="231">
        <f t="shared" ca="1" si="596"/>
        <v>0.63917599413181647</v>
      </c>
      <c r="IK361" s="231">
        <f t="shared" ca="1" si="596"/>
        <v>0.63081247759441594</v>
      </c>
      <c r="IL361" s="231">
        <f t="shared" ca="1" si="596"/>
        <v>0.62385124388113899</v>
      </c>
      <c r="IM361" s="231">
        <f t="shared" ca="1" si="596"/>
        <v>0.61797880327512156</v>
      </c>
      <c r="IN361" s="231">
        <f t="shared" ca="1" si="596"/>
        <v>0.61462681633813021</v>
      </c>
      <c r="IO361" s="231">
        <f t="shared" ca="1" si="596"/>
        <v>0.61063903847718448</v>
      </c>
      <c r="IP361" s="231">
        <f t="shared" ca="1" si="596"/>
        <v>0.60712737582587373</v>
      </c>
      <c r="IQ361" s="231">
        <f t="shared" ca="1" si="596"/>
        <v>0.6008514695279541</v>
      </c>
      <c r="IR361" s="231">
        <f t="shared" ca="1" si="596"/>
        <v>0.593576799636928</v>
      </c>
      <c r="IS361" s="231">
        <f t="shared" ca="1" si="596"/>
        <v>0.5849689159975231</v>
      </c>
      <c r="IT361" s="231">
        <f t="shared" ca="1" si="596"/>
        <v>0.57613624292657062</v>
      </c>
      <c r="IU361" s="231">
        <f t="shared" ca="1" si="596"/>
        <v>0.57008690624903569</v>
      </c>
      <c r="IV361" s="231">
        <f t="shared" ca="1" si="596"/>
        <v>0.5633223478417565</v>
      </c>
      <c r="IW361" s="231">
        <f t="shared" ca="1" si="596"/>
        <v>0.56230887280337571</v>
      </c>
      <c r="IX361" s="231">
        <f t="shared" ca="1" si="596"/>
        <v>0.55576224194269197</v>
      </c>
      <c r="IY361" s="231">
        <f t="shared" ca="1" si="596"/>
        <v>0.55752876011482089</v>
      </c>
      <c r="IZ361" s="231">
        <f t="shared" ca="1" si="596"/>
        <v>0.54602419383066358</v>
      </c>
      <c r="JA361" s="231">
        <f t="shared" ca="1" si="596"/>
        <v>0.55467036077190079</v>
      </c>
      <c r="JB361" s="231">
        <f t="shared" ca="1" si="596"/>
        <v>0.49163886731842382</v>
      </c>
    </row>
    <row r="362" spans="1:262">
      <c r="B362" s="230">
        <v>1</v>
      </c>
      <c r="C362" s="229">
        <f>0+Div_Nt_load2</f>
        <v>1.953125E-5</v>
      </c>
      <c r="D362" s="226">
        <f t="shared" ref="D362:D425" ca="1" si="597">Vo_set2+E362</f>
        <v>24.464643853175819</v>
      </c>
      <c r="E362" s="225">
        <f ca="1">G361</f>
        <v>0.46464385317581841</v>
      </c>
      <c r="F362" s="224">
        <v>1</v>
      </c>
      <c r="G362" s="223">
        <f ca="1">2*IMREAL(K101)*COS(2*PI()*B101*1/Nt_load2)-2*IMAGINARY(K101)*SIN(2*PI()*B101*1/Nt_load2)</f>
        <v>0.65123068468000123</v>
      </c>
      <c r="H362" s="223">
        <f t="shared" ref="H362:H425" ca="1" si="598">2*IMREAL(K101)*COS(2*PI()*B101*2/Nt_load2)-2*IMAGINARY(K101)*SIN(2*PI()*B101*2/Nt_load2)</f>
        <v>0.64769820952007895</v>
      </c>
      <c r="I362" s="223">
        <f t="shared" ref="I362:I425" ca="1" si="599">2*IMREAL(K101)*COS(2*PI()*B101*3/Nt_load2)-2*IMAGINARY(K101)*SIN(2*PI()*B101*3/Nt_load2)</f>
        <v>0.64377558517773792</v>
      </c>
      <c r="J362" s="223">
        <f t="shared" ref="J362:J425" ca="1" si="600">2*IMREAL(K101)*COS(2*PI()*B101*4/Nt_load2)-2*IMAGINARY(K101)*SIN(2*PI()*B101*4/Nt_load2)</f>
        <v>0.63946517449520535</v>
      </c>
      <c r="K362" s="223">
        <f t="shared" ref="K362:K425" ca="1" si="601">2*IMREAL(K101)*COS(2*PI()*B101*5/Nt_load2)-2*IMAGINARY(K101)*SIN(2*PI()*B101*5/Nt_load2)</f>
        <v>0.63476957390269984</v>
      </c>
      <c r="L362" s="223">
        <f t="shared" ref="L362:L425" ca="1" si="602">2*IMREAL(K101)*COS(2*PI()*B101*6/Nt_load2)-2*IMAGINARY(K101)*SIN(2*PI()*B101*6/Nt_load2)</f>
        <v>0.62969161185443856</v>
      </c>
      <c r="M362" s="223">
        <f t="shared" ref="M362:M425" ca="1" si="603">2*IMREAL(K101)*COS(2*PI()*B101*7/Nt_load2)-2*IMAGINARY(K101)*SIN(2*PI()*B101*7/Nt_load2)</f>
        <v>0.62423434712488202</v>
      </c>
      <c r="N362" s="223">
        <f t="shared" ref="N362:N425" ca="1" si="604">2*IMREAL(K101)*COS(2*PI()*B101*8/Nt_load2)-2*IMAGINARY(K101)*SIN(2*PI()*B101*8/Nt_load2)</f>
        <v>0.6184010669662432</v>
      </c>
      <c r="O362" s="223">
        <f t="shared" ref="O362:O425" ca="1" si="605">2*IMREAL(K101)*COS(2*PI()*B101*9/Nt_load2)-2*IMAGINARY(K101)*SIN(2*PI()*B101*9/Nt_load2)</f>
        <v>0.61219528512836918</v>
      </c>
      <c r="P362" s="223">
        <f t="shared" ref="P362:P425" ca="1" si="606">2*IMREAL(K101)*COS(2*PI()*B101*10/Nt_load2)-2*IMAGINARY(K101)*SIN(2*PI()*B101*10/Nt_load2)</f>
        <v>0.60562073974218988</v>
      </c>
      <c r="Q362" s="223">
        <f t="shared" ref="Q362:Q425" ca="1" si="607">2*IMREAL(K101)*COS(2*PI()*B101*11/Nt_load2)-2*IMAGINARY(K101)*SIN(2*PI()*B101*11/Nt_load2)</f>
        <v>0.59868139106800822</v>
      </c>
      <c r="R362" s="223">
        <f t="shared" ref="R362:R425" ca="1" si="608">2*IMREAL(K101)*COS(2*PI()*B101*12/Nt_load2)-2*IMAGINARY(K101)*SIN(2*PI()*B101*12/Nt_load2)</f>
        <v>0.59138141910998598</v>
      </c>
      <c r="S362" s="223">
        <f t="shared" ref="S362:S425" ca="1" si="609">2*IMREAL(K101)*COS(2*PI()*B101*13/Nt_load2)-2*IMAGINARY(K101)*SIN(2*PI()*B101*13/Nt_load2)</f>
        <v>0.58372522109826763</v>
      </c>
      <c r="T362" s="223">
        <f t="shared" ref="T362:T425" ca="1" si="610">2*IMREAL(K101)*COS(2*PI()*B101*14/Nt_load2)-2*IMAGINARY(K101)*SIN(2*PI()*B101*14/Nt_load2)</f>
        <v>0.57571740884025158</v>
      </c>
      <c r="U362" s="223">
        <f t="shared" ref="U362:U425" ca="1" si="611">2*IMREAL(K101)*COS(2*PI()*B101*15/Nt_load2)-2*IMAGINARY(K101)*SIN(2*PI()*B101*15/Nt_load2)</f>
        <v>0.56736280594261057</v>
      </c>
      <c r="V362" s="223">
        <f t="shared" ref="V362:V425" ca="1" si="612">2*IMREAL(K101)*COS(2*PI()*B101*16/Nt_load2)-2*IMAGINARY(K101)*SIN(2*PI()*B101*16/Nt_load2)</f>
        <v>0.55866644490573159</v>
      </c>
      <c r="W362" s="223">
        <f t="shared" ref="W362:W425" ca="1" si="613">2*IMREAL(K101)*COS(2*PI()*B101*17/Nt_load2)-2*IMAGINARY(K101)*SIN(2*PI()*B101*17/Nt_load2)</f>
        <v>0.54963356409232522</v>
      </c>
      <c r="X362" s="223">
        <f t="shared" ref="X362:X425" ca="1" si="614">2*IMREAL(K101)*COS(2*PI()*B101*18/Nt_load2)-2*IMAGINARY(K101)*SIN(2*PI()*B101*18/Nt_load2)</f>
        <v>0.54026960457203232</v>
      </c>
      <c r="Y362" s="223">
        <f t="shared" ref="Y362:Y425" ca="1" si="615">2*IMREAL(K101)*COS(2*PI()*B101*19/Nt_load2)-2*IMAGINARY(K101)*SIN(2*PI()*B101*19/Nt_load2)</f>
        <v>0.53058020684392693</v>
      </c>
      <c r="Z362" s="223">
        <f t="shared" ref="Z362:Z425" ca="1" si="616">2*IMREAL(K101)*COS(2*PI()*B101*20/Nt_load2)-2*IMAGINARY(K101)*SIN(2*PI()*B101*20/Nt_load2)</f>
        <v>0.52057120743889063</v>
      </c>
      <c r="AA362" s="223">
        <f t="shared" ref="AA362:AA425" ca="1" si="617">2*IMREAL(K101)*COS(2*PI()*B101*21/Nt_load2)-2*IMAGINARY(K101)*SIN(2*PI()*B101*21/Nt_load2)</f>
        <v>0.51024863540390442</v>
      </c>
      <c r="AB362" s="223">
        <f t="shared" ref="AB362:AB425" ca="1" si="618">2*IMREAL(K101)*COS(2*PI()*B101*22/Nt_load2)-2*IMAGINARY(K101)*SIN(2*PI()*B101*22/Nt_load2)</f>
        <v>0.49961870867037622</v>
      </c>
      <c r="AC362" s="223">
        <f t="shared" ref="AC362:AC425" ca="1" si="619">2*IMREAL(K101)*COS(2*PI()*B101*23/Nt_load2)-2*IMAGINARY(K101)*SIN(2*PI()*B101*23/Nt_load2)</f>
        <v>0.48868783030869178</v>
      </c>
      <c r="AD362" s="223">
        <f t="shared" ref="AD362:AD425" ca="1" si="620">2*IMREAL(K101)*COS(2*PI()*B101*24/Nt_load2)-2*IMAGINARY(K101)*SIN(2*PI()*B101*24/Nt_load2)</f>
        <v>0.47746258467124436</v>
      </c>
      <c r="AE362" s="223">
        <f t="shared" ref="AE362:AE425" ca="1" si="621">2*IMREAL(K101)*COS(2*PI()*B101*25/Nt_load2)-2*IMAGINARY(K101)*SIN(2*PI()*B101*25/Nt_load2)</f>
        <v>0.465949733426267</v>
      </c>
      <c r="AF362" s="223">
        <f t="shared" ref="AF362:AF425" ca="1" si="622">2*IMREAL(K101)*COS(2*PI()*B101*26/Nt_load2)-2*IMAGINARY(K101)*SIN(2*PI()*B101*26/Nt_load2)</f>
        <v>0.4541562114848563</v>
      </c>
      <c r="AG362" s="223">
        <f t="shared" ref="AG362:AG425" ca="1" si="623">2*IMREAL(K101)*COS(2*PI()*B101*27/Nt_load2)-2*IMAGINARY(K101)*SIN(2*PI()*B101*27/Nt_load2)</f>
        <v>0.44208912282364177</v>
      </c>
      <c r="AH362" s="223">
        <f t="shared" ref="AH362:AH425" ca="1" si="624">2*IMREAL(K101)*COS(2*PI()*B101*28/Nt_load2)-2*IMAGINARY(K101)*SIN(2*PI()*B101*28/Nt_load2)</f>
        <v>0.42975573620561525</v>
      </c>
      <c r="AI362" s="223">
        <f t="shared" ref="AI362:AI425" ca="1" si="625">2*IMREAL(K101)*COS(2*PI()*B101*29/Nt_load2)-2*IMAGINARY(K101)*SIN(2*PI()*B101*29/Nt_load2)</f>
        <v>0.41716348080170057</v>
      </c>
      <c r="AJ362" s="223">
        <f t="shared" ref="AJ362:AJ425" ca="1" si="626">2*IMREAL(K101)*COS(2*PI()*B101*30/Nt_load2)-2*IMAGINARY(K101)*SIN(2*PI()*B101*30/Nt_load2)</f>
        <v>0.40431994171569813</v>
      </c>
      <c r="AK362" s="223">
        <f t="shared" ref="AK362:AK425" ca="1" si="627">2*IMREAL(K101)*COS(2*PI()*B101*31/Nt_load2)-2*IMAGINARY(K101)*SIN(2*PI()*B101*31/Nt_load2)</f>
        <v>0.39123285541530262</v>
      </c>
      <c r="AL362" s="223">
        <f t="shared" ref="AL362:AL425" ca="1" si="628">2*IMREAL(K101)*COS(2*PI()*B101*32/Nt_load2)-2*IMAGINARY(K101)*SIN(2*PI()*B101*32/Nt_load2)</f>
        <v>0.37791010507194361</v>
      </c>
      <c r="AM362" s="223">
        <f t="shared" ref="AM362:AM425" ca="1" si="629">2*IMREAL(K101)*COS(2*PI()*B101*33/Nt_load2)-2*IMAGINARY(K101)*SIN(2*PI()*B101*33/Nt_load2)</f>
        <v>0.36435971581225823</v>
      </c>
      <c r="AN362" s="223">
        <f t="shared" ref="AN362:AN425" ca="1" si="630">2*IMREAL(K101)*COS(2*PI()*B101*34/Nt_load2)-2*IMAGINARY(K101)*SIN(2*PI()*B101*34/Nt_load2)</f>
        <v>0.35058984988405489</v>
      </c>
      <c r="AO362" s="223">
        <f t="shared" ref="AO362:AO425" ca="1" si="631">2*IMREAL(K101)*COS(2*PI()*B101*35/Nt_load2)-2*IMAGINARY(K101)*SIN(2*PI()*B101*35/Nt_load2)</f>
        <v>0.33660880173968033</v>
      </c>
      <c r="AP362" s="223">
        <f t="shared" ref="AP362:AP425" ca="1" si="632">2*IMREAL(K101)*COS(2*PI()*B101*36/Nt_load2)-2*IMAGINARY(K101)*SIN(2*PI()*B101*36/Nt_load2)</f>
        <v>0.32242499303975147</v>
      </c>
      <c r="AQ362" s="223">
        <f t="shared" ref="AQ362:AQ425" ca="1" si="633">2*IMREAL(K101)*COS(2*PI()*B101*37/Nt_load2)-2*IMAGINARY(K101)*SIN(2*PI()*B101*37/Nt_load2)</f>
        <v>0.30804696758026257</v>
      </c>
      <c r="AR362" s="223">
        <f t="shared" ref="AR362:AR425" ca="1" si="634">2*IMREAL(K101)*COS(2*PI()*B101*38/Nt_load2)-2*IMAGINARY(K101)*SIN(2*PI()*B101*38/Nt_load2)</f>
        <v>0.29348338614612146</v>
      </c>
      <c r="AS362" s="223">
        <f t="shared" ref="AS362:AS425" ca="1" si="635">2*IMREAL(K101)*COS(2*PI()*B101*39/Nt_load2)-2*IMAGINARY(K101)*SIN(2*PI()*B101*39/Nt_load2)</f>
        <v>0.27874302129421635</v>
      </c>
      <c r="AT362" s="223">
        <f t="shared" ref="AT362:AT425" ca="1" si="636">2*IMREAL(K101)*COS(2*PI()*B101*40/Nt_load2)-2*IMAGINARY(K101)*SIN(2*PI()*B101*40/Nt_load2)</f>
        <v>0.26383475206915663</v>
      </c>
      <c r="AU362" s="223">
        <f t="shared" ref="AU362:AU425" ca="1" si="637">2*IMREAL(K101)*COS(2*PI()*B101*41/Nt_load2)-2*IMAGINARY(K101)*SIN(2*PI()*B101*41/Nt_load2)</f>
        <v>0.24876755865486722</v>
      </c>
      <c r="AV362" s="223">
        <f t="shared" ref="AV362:AV425" ca="1" si="638">2*IMREAL(K101)*COS(2*PI()*B101*42/Nt_load2)-2*IMAGINARY(K101)*SIN(2*PI()*B101*42/Nt_load2)</f>
        <v>0.23355051696526219</v>
      </c>
      <c r="AW362" s="223">
        <f t="shared" ref="AW362:AW425" ca="1" si="639">2*IMREAL(K101)*COS(2*PI()*B101*43/Nt_load2)-2*IMAGINARY(K101)*SIN(2*PI()*B101*43/Nt_load2)</f>
        <v>0.21819279317725382</v>
      </c>
      <c r="AX362" s="223">
        <f t="shared" ref="AX362:AX425" ca="1" si="640">2*IMREAL(K101)*COS(2*PI()*B101*44/Nt_load2)-2*IMAGINARY(K101)*SIN(2*PI()*B101*44/Nt_load2)</f>
        <v>0.20270363820938944</v>
      </c>
      <c r="AY362" s="223">
        <f t="shared" ref="AY362:AY425" ca="1" si="641">2*IMREAL(K101)*COS(2*PI()*B101*45/Nt_load2)-2*IMAGINARY(K101)*SIN(2*PI()*B101*45/Nt_load2)</f>
        <v>0.18709238214944479</v>
      </c>
      <c r="AZ362" s="223">
        <f t="shared" ref="AZ362:AZ425" ca="1" si="642">2*IMREAL(K101)*COS(2*PI()*B101*46/Nt_load2)-2*IMAGINARY(K101)*SIN(2*PI()*B101*46/Nt_load2)</f>
        <v>0.17136842863432827</v>
      </c>
      <c r="BA362" s="223">
        <f t="shared" ref="BA362:BA425" ca="1" si="643">2*IMREAL(K101)*COS(2*PI()*B101*47/Nt_load2)-2*IMAGINARY(K101)*SIN(2*PI()*B101*47/Nt_load2)</f>
        <v>0.1555412491856806</v>
      </c>
      <c r="BB362" s="223">
        <f t="shared" ref="BB362:BB425" ca="1" si="644">2*IMREAL(K101)*COS(2*PI()*B101*48/Nt_load2)-2*IMAGINARY(K101)*SIN(2*PI()*B101*48/Nt_load2)</f>
        <v>0.1396203775045855</v>
      </c>
      <c r="BC362" s="223">
        <f t="shared" ref="BC362:BC425" ca="1" si="645">2*IMREAL(K101)*COS(2*PI()*B101*49/Nt_load2)-2*IMAGINARY(K101)*SIN(2*PI()*B101*49/Nt_load2)</f>
        <v>0.12361540372882381</v>
      </c>
      <c r="BD362" s="223">
        <f t="shared" ref="BD362:BD425" ca="1" si="646">2*IMREAL(K101)*COS(2*PI()*B101*50/Nt_load2)-2*IMAGINARY(K101)*SIN(2*PI()*B101*50/Nt_load2)</f>
        <v>0.10753596865613339</v>
      </c>
      <c r="BE362" s="223">
        <f t="shared" ref="BE362:BE425" ca="1" si="647">2*IMREAL(K101)*COS(2*PI()*B101*51/Nt_load2)-2*IMAGINARY(K101)*SIN(2*PI()*B101*51/Nt_load2)</f>
        <v>9.139175793695356E-2</v>
      </c>
      <c r="BF362" s="223">
        <f t="shared" ref="BF362:BF425" ca="1" si="648">2*IMREAL(K101)*COS(2*PI()*B101*52/Nt_load2)-2*IMAGINARY(K101)*SIN(2*PI()*B101*52/Nt_load2)</f>
        <v>7.5192496240150258E-2</v>
      </c>
      <c r="BG362" s="223">
        <f t="shared" ref="BG362:BG425" ca="1" si="649">2*IMREAL(K101)*COS(2*PI()*B101*53/Nt_load2)-2*IMAGINARY(K101)*SIN(2*PI()*B101*53/Nt_load2)</f>
        <v>5.8947941395240622E-2</v>
      </c>
      <c r="BH362" s="223">
        <f t="shared" ref="BH362:BH425" ca="1" si="650">2*IMREAL(K101)*COS(2*PI()*B101*54/Nt_load2)-2*IMAGINARY(K101)*SIN(2*PI()*B101*54/Nt_load2)</f>
        <v>4.2667878514639948E-2</v>
      </c>
      <c r="BI362" s="223">
        <f t="shared" ref="BI362:BI425" ca="1" si="651">2*IMREAL(K101)*COS(2*PI()*B101*55/Nt_load2)-2*IMAGINARY(K101)*SIN(2*PI()*B101*55/Nt_load2)</f>
        <v>2.6362114099476655E-2</v>
      </c>
      <c r="BJ362" s="223">
        <f t="shared" ref="BJ362:BJ425" ca="1" si="652">2*IMREAL(K101)*COS(2*PI()*B101*56/Nt_load2)-2*IMAGINARY(K101)*SIN(2*PI()*B101*56/Nt_load2)</f>
        <v>1.0040470132522947E-2</v>
      </c>
      <c r="BK362" s="223">
        <f t="shared" ref="BK362:BK425" ca="1" si="653">2*IMREAL(K101)*COS(2*PI()*B101*57/Nt_load2)-2*IMAGINARY(K101)*SIN(2*PI()*B101*57/Nt_load2)</f>
        <v>-6.2872218382012679E-3</v>
      </c>
      <c r="BL362" s="223">
        <f t="shared" ref="BL362:BL425" ca="1" si="654">2*IMREAL(K101)*COS(2*PI()*B101*58/Nt_load2)-2*IMAGINARY(K101)*SIN(2*PI()*B101*58/Nt_load2)</f>
        <v>-2.2611126621584654E-2</v>
      </c>
      <c r="BM362" s="223">
        <f t="shared" ref="BM362:BM425" ca="1" si="655">2*IMREAL(K101)*COS(2*PI()*B101*59/Nt_load2)-2*IMAGINARY(K101)*SIN(2*PI()*B101*59/Nt_load2)</f>
        <v>-3.8921411307775503E-2</v>
      </c>
      <c r="BN362" s="223">
        <f t="shared" ref="BN362:BN425" ca="1" si="656">2*IMREAL(K101)*COS(2*PI()*B101*60/Nt_load2)-2*IMAGINARY(K101)*SIN(2*PI()*B101*60/Nt_load2)</f>
        <v>-5.5208251191159879E-2</v>
      </c>
      <c r="BO362" s="223">
        <f t="shared" ref="BO362:BO425" ca="1" si="657">2*IMREAL(K101)*COS(2*PI()*B101*61/Nt_load2)-2*IMAGINARY(K101)*SIN(2*PI()*B101*61/Nt_load2)</f>
        <v>-7.1461835688396314E-2</v>
      </c>
      <c r="BP362" s="223">
        <f t="shared" ref="BP362:BP425" ca="1" si="658">2*IMREAL(K101)*COS(2*PI()*B101*62/Nt_load2)-2*IMAGINARY(K101)*SIN(2*PI()*B101*62/Nt_load2)</f>
        <v>-8.7672374247944079E-2</v>
      </c>
      <c r="BQ362" s="223">
        <f t="shared" ref="BQ362:BQ425" ca="1" si="659">2*IMREAL(K101)*COS(2*PI()*B101*63/Nt_load2)-2*IMAGINARY(K101)*SIN(2*PI()*B101*63/Nt_load2)</f>
        <v>-0.10383010224752626</v>
      </c>
      <c r="BR362" s="223">
        <f t="shared" ref="BR362:BR425" ca="1" si="660">2*IMREAL(K101)*COS(2*PI()*B101*64/Nt_load2)-2*IMAGINARY(K101)*SIN(2*PI()*B101*64/Nt_load2)</f>
        <v>-0.11992528687597195</v>
      </c>
      <c r="BS362" s="223">
        <f t="shared" ref="BS362:BS425" ca="1" si="661">2*IMREAL(K101)*COS(2*PI()*B101*65/Nt_load2)-2*IMAGINARY(K101)*SIN(2*PI()*B101*65/Nt_load2)</f>
        <v>-0.13594823299589889</v>
      </c>
      <c r="BT362" s="223">
        <f t="shared" ref="BT362:BT425" ca="1" si="662">2*IMREAL(K101)*COS(2*PI()*B101*66/Nt_load2)-2*IMAGINARY(K101)*SIN(2*PI()*B101*66/Nt_load2)</f>
        <v>-0.15188928898370108</v>
      </c>
      <c r="BU362" s="223">
        <f t="shared" ref="BU362:BU425" ca="1" si="663">2*IMREAL(K101)*COS(2*PI()*B101*67/Nt_load2)-2*IMAGINARY(K101)*SIN(2*PI()*B101*67/Nt_load2)</f>
        <v>-0.16773885254332568</v>
      </c>
      <c r="BV362" s="223">
        <f t="shared" ref="BV362:BV425" ca="1" si="664">2*IMREAL(K101)*COS(2*PI()*B101*68/Nt_load2)-2*IMAGINARY(K101)*SIN(2*PI()*B101*68/Nt_load2)</f>
        <v>-0.18348737649033803</v>
      </c>
      <c r="BW362" s="223">
        <f t="shared" ref="BW362:BW425" ca="1" si="665">2*IMREAL(K101)*COS(2*PI()*B101*69/Nt_load2)-2*IMAGINARY(K101)*SIN(2*PI()*B101*69/Nt_load2)</f>
        <v>-0.19912537450278733</v>
      </c>
      <c r="BX362" s="223">
        <f t="shared" ref="BX362:BX425" ca="1" si="666">2*IMREAL(K101)*COS(2*PI()*B101*70/Nt_load2)-2*IMAGINARY(K101)*SIN(2*PI()*B101*70/Nt_load2)</f>
        <v>-0.21464342683541354</v>
      </c>
      <c r="BY362" s="223">
        <f t="shared" ref="BY362:BY425" ca="1" si="667">2*IMREAL(K101)*COS(2*PI()*B101*71/Nt_load2)-2*IMAGINARY(K101)*SIN(2*PI()*B101*71/Nt_load2)</f>
        <v>-0.23003218599374892</v>
      </c>
      <c r="BZ362" s="223">
        <f t="shared" ref="BZ362:BZ425" ca="1" si="668">2*IMREAL(K101)*COS(2*PI()*B101*72/Nt_load2)-2*IMAGINARY(K101)*SIN(2*PI()*B101*72/Nt_load2)</f>
        <v>-0.24528238236469896</v>
      </c>
      <c r="CA362" s="223">
        <f t="shared" ref="CA362:CA425" ca="1" si="669">2*IMREAL(K101)*COS(2*PI()*B101*73/Nt_load2)-2*IMAGINARY(K101)*SIN(2*PI()*B101*73/Nt_load2)</f>
        <v>-0.26038482980021155</v>
      </c>
      <c r="CB362" s="223">
        <f t="shared" ref="CB362:CB425" ca="1" si="670">2*IMREAL(K101)*COS(2*PI()*B101*74/Nt_load2)-2*IMAGINARY(K101)*SIN(2*PI()*B101*74/Nt_load2)</f>
        <v>-0.27533043115066846</v>
      </c>
      <c r="CC362" s="223">
        <f t="shared" ref="CC362:CC425" ca="1" si="671">2*IMREAL(K101)*COS(2*PI()*B101*75/Nt_load2)-2*IMAGINARY(K101)*SIN(2*PI()*B101*75/Nt_load2)</f>
        <v>-0.29011018374466813</v>
      </c>
      <c r="CD362" s="223">
        <f t="shared" ref="CD362:CD425" ca="1" si="672">2*IMREAL(K101)*COS(2*PI()*B101*76/Nt_load2)-2*IMAGINARY(K101)*SIN(2*PI()*B101*76/Nt_load2)</f>
        <v>-0.30471518481189841</v>
      </c>
      <c r="CE362" s="223">
        <f t="shared" ref="CE362:CE425" ca="1" si="673">2*IMREAL(K101)*COS(2*PI()*B101*77/Nt_load2)-2*IMAGINARY(K101)*SIN(2*PI()*B101*77/Nt_load2)</f>
        <v>-0.31913663684583282</v>
      </c>
      <c r="CF362" s="223">
        <f t="shared" ref="CF362:CF425" ca="1" si="674">2*IMREAL(K101)*COS(2*PI()*B101*78/Nt_load2)-2*IMAGINARY(K101)*SIN(2*PI()*B101*78/Nt_load2)</f>
        <v>-0.33336585290301862</v>
      </c>
      <c r="CG362" s="223">
        <f t="shared" ref="CG362:CG425" ca="1" si="675">2*IMREAL(K101)*COS(2*PI()*B101*79/Nt_load2)-2*IMAGINARY(K101)*SIN(2*PI()*B101*79/Nt_load2)</f>
        <v>-0.34739426183576794</v>
      </c>
      <c r="CH362" s="223">
        <f t="shared" ref="CH362:CH425" ca="1" si="676">2*IMREAL(K101)*COS(2*PI()*B101*80/Nt_load2)-2*IMAGINARY(K101)*SIN(2*PI()*B101*80/Nt_load2)</f>
        <v>-0.36121341345509533</v>
      </c>
      <c r="CI362" s="223">
        <f t="shared" ref="CI362:CI425" ca="1" si="677">2*IMREAL(K101)*COS(2*PI()*B101*81/Nt_load2)-2*IMAGINARY(K101)*SIN(2*PI()*B101*81/Nt_load2)</f>
        <v>-0.3748149836207969</v>
      </c>
      <c r="CJ362" s="223">
        <f t="shared" ref="CJ362:CJ425" ca="1" si="678">2*IMREAL(K101)*COS(2*PI()*B101*82/Nt_load2)-2*IMAGINARY(K101)*SIN(2*PI()*B101*82/Nt_load2)</f>
        <v>-0.38819077925560025</v>
      </c>
      <c r="CK362" s="223">
        <f t="shared" ref="CK362:CK425" ca="1" si="679">2*IMREAL(K101)*COS(2*PI()*B101*83/Nt_load2)-2*IMAGINARY(K101)*SIN(2*PI()*B101*83/Nt_load2)</f>
        <v>-0.4013327432803685</v>
      </c>
      <c r="CL362" s="223">
        <f t="shared" ref="CL362:CL425" ca="1" si="680">2*IMREAL(K101)*COS(2*PI()*B101*84/Nt_load2)-2*IMAGINARY(K101)*SIN(2*PI()*B101*84/Nt_load2)</f>
        <v>-0.4142329594673822</v>
      </c>
      <c r="CM362" s="223">
        <f t="shared" ref="CM362:CM425" ca="1" si="681">2*IMREAL(K101)*COS(2*PI()*B101*85/Nt_load2)-2*IMAGINARY(K101)*SIN(2*PI()*B101*85/Nt_load2)</f>
        <v>-0.42688365720878074</v>
      </c>
      <c r="CN362" s="223">
        <f t="shared" ref="CN362:CN425" ca="1" si="682">2*IMREAL(K101)*COS(2*PI()*B101*86/Nt_load2)-2*IMAGINARY(K101)*SIN(2*PI()*B101*86/Nt_load2)</f>
        <v>-0.43927721619728488</v>
      </c>
      <c r="CO362" s="223">
        <f t="shared" ref="CO362:CO425" ca="1" si="683">2*IMREAL(K101)*COS(2*PI()*B101*87/Nt_load2)-2*IMAGINARY(K101)*SIN(2*PI()*B101*87/Nt_load2)</f>
        <v>-0.45140617101638475</v>
      </c>
      <c r="CP362" s="223">
        <f t="shared" ref="CP362:CP425" ca="1" si="684">2*IMREAL(K101)*COS(2*PI()*B101*88/Nt_load2)-2*IMAGINARY(K101)*SIN(2*PI()*B101*88/Nt_load2)</f>
        <v>-0.46326321563722833</v>
      </c>
      <c r="CQ362" s="223">
        <f t="shared" ref="CQ362:CQ425" ca="1" si="685">2*IMREAL(K101)*COS(2*PI()*B101*89/Nt_load2)-2*IMAGINARY(K101)*SIN(2*PI()*B101*89/Nt_load2)</f>
        <v>-0.47484120781949957</v>
      </c>
      <c r="CR362" s="223">
        <f t="shared" ref="CR362:CR425" ca="1" si="686">2*IMREAL(K101)*COS(2*PI()*B101*90/Nt_load2)-2*IMAGINARY(K101)*SIN(2*PI()*B101*90/Nt_load2)</f>
        <v>-0.4861331734136366</v>
      </c>
      <c r="CS362" s="223">
        <f t="shared" ref="CS362:CS425" ca="1" si="687">2*IMREAL(K101)*COS(2*PI()*B101*91/Nt_load2)-2*IMAGINARY(K101)*SIN(2*PI()*B101*91/Nt_load2)</f>
        <v>-0.49713231056179941</v>
      </c>
      <c r="CT362" s="223">
        <f t="shared" ref="CT362:CT425" ca="1" si="688">2*IMREAL(K101)*COS(2*PI()*B101*92/Nt_load2)-2*IMAGINARY(K101)*SIN(2*PI()*B101*92/Nt_load2)</f>
        <v>-0.50783199379505428</v>
      </c>
      <c r="CU362" s="223">
        <f t="shared" ref="CU362:CU425" ca="1" si="689">2*IMREAL(K101)*COS(2*PI()*B101*93/Nt_load2)-2*IMAGINARY(K101)*SIN(2*PI()*B101*93/Nt_load2)</f>
        <v>-0.51822577802430825</v>
      </c>
      <c r="CV362" s="223">
        <f t="shared" ref="CV362:CV425" ca="1" si="690">2*IMREAL(K101)*COS(2*PI()*B101*94/Nt_load2)-2*IMAGINARY(K101)*SIN(2*PI()*B101*94/Nt_load2)</f>
        <v>-0.52830740242259044</v>
      </c>
      <c r="CW362" s="223">
        <f t="shared" ref="CW362:CW425" ca="1" si="691">2*IMREAL(K101)*COS(2*PI()*B101*95/Nt_load2)-2*IMAGINARY(K101)*SIN(2*PI()*B101*95/Nt_load2)</f>
        <v>-0.53807079419633941</v>
      </c>
      <c r="CX362" s="223">
        <f t="shared" ref="CX362:CX425" ca="1" si="692">2*IMREAL(K101)*COS(2*PI()*B101*96/Nt_load2)-2*IMAGINARY(K101)*SIN(2*PI()*B101*96/Nt_load2)</f>
        <v>-0.54751007224342729</v>
      </c>
      <c r="CY362" s="223">
        <f t="shared" ref="CY362:CY425" ca="1" si="693">2*IMREAL(K101)*COS(2*PI()*B101*97/Nt_load2)-2*IMAGINARY(K101)*SIN(2*PI()*B101*97/Nt_load2)</f>
        <v>-0.556619550695716</v>
      </c>
      <c r="CZ362" s="223">
        <f t="shared" ref="CZ362:CZ425" ca="1" si="694">2*IMREAL(K101)*COS(2*PI()*B101*98/Nt_load2)-2*IMAGINARY(K101)*SIN(2*PI()*B101*98/Nt_load2)</f>
        <v>-0.56539374234401119</v>
      </c>
      <c r="DA362" s="223">
        <f t="shared" ref="DA362:DA425" ca="1" si="695">2*IMREAL(K101)*COS(2*PI()*B101*99/Nt_load2)-2*IMAGINARY(K101)*SIN(2*PI()*B101*99/Nt_load2)</f>
        <v>-0.57382736194335227</v>
      </c>
      <c r="DB362" s="223">
        <f t="shared" ref="DB362:DB425" ca="1" si="696">2*IMREAL(K101)*COS(2*PI()*B101*100/Nt_load2)-2*IMAGINARY(K101)*SIN(2*PI()*B101*100/Nt_load2)</f>
        <v>-0.5819153293966457</v>
      </c>
      <c r="DC362" s="223">
        <f t="shared" ref="DC362:DC425" ca="1" si="697">2*IMREAL(K101)*COS(2*PI()*B101*101/Nt_load2)-2*IMAGINARY(K101)*SIN(2*PI()*B101*101/Nt_load2)</f>
        <v>-0.58965277281472617</v>
      </c>
      <c r="DD362" s="223">
        <f t="shared" ref="DD362:DD425" ca="1" si="698">2*IMREAL(K101)*COS(2*PI()*B101*102/Nt_load2)-2*IMAGINARY(K101)*SIN(2*PI()*B101*102/Nt_load2)</f>
        <v>-0.59703503145100034</v>
      </c>
      <c r="DE362" s="223">
        <f t="shared" ref="DE362:DE425" ca="1" si="699">2*IMREAL(K101)*COS(2*PI()*B101*103/Nt_load2)-2*IMAGINARY(K101)*SIN(2*PI()*B101*103/Nt_load2)</f>
        <v>-0.60405765850890625</v>
      </c>
      <c r="DF362" s="223">
        <f t="shared" ref="DF362:DF425" ca="1" si="700">2*IMREAL(K101)*COS(2*PI()*B101*104/Nt_load2)-2*IMAGINARY(K101)*SIN(2*PI()*B101*104/Nt_load2)</f>
        <v>-0.61071642382049729</v>
      </c>
      <c r="DG362" s="223">
        <f t="shared" ref="DG362:DG425" ca="1" si="701">2*IMREAL(K101)*COS(2*PI()*B101*105/Nt_load2)-2*IMAGINARY(K101)*SIN(2*PI()*B101*105/Nt_load2)</f>
        <v>-0.61700731639453654</v>
      </c>
      <c r="DH362" s="223">
        <f t="shared" ref="DH362:DH425" ca="1" si="702">2*IMREAL(K101)*COS(2*PI()*B101*106/Nt_load2)-2*IMAGINARY(K101)*SIN(2*PI()*B101*106/Nt_load2)</f>
        <v>-0.62292654683256921</v>
      </c>
      <c r="DI362" s="223">
        <f t="shared" ref="DI362:DI425" ca="1" si="703">2*IMREAL(K101)*COS(2*PI()*B101*107/Nt_load2)-2*IMAGINARY(K101)*SIN(2*PI()*B101*107/Nt_load2)</f>
        <v>-0.62847054961151405</v>
      </c>
      <c r="DJ362" s="223">
        <f t="shared" ref="DJ362:DJ425" ca="1" si="704">2*IMREAL(K101)*COS(2*PI()*B101*108/Nt_load2)-2*IMAGINARY(K101)*SIN(2*PI()*B101*108/Nt_load2)</f>
        <v>-0.63363598523140041</v>
      </c>
      <c r="DK362" s="223">
        <f t="shared" ref="DK362:DK425" ca="1" si="705">2*IMREAL(K101)*COS(2*PI()*B101*109/Nt_load2)-2*IMAGINARY(K101)*SIN(2*PI()*B101*109/Nt_load2)</f>
        <v>-0.63841974222695874</v>
      </c>
      <c r="DL362" s="223">
        <f t="shared" ref="DL362:DL425" ca="1" si="706">2*IMREAL(K101)*COS(2*PI()*B101*110/Nt_load2)-2*IMAGINARY(K101)*SIN(2*PI()*B101*110/Nt_load2)</f>
        <v>-0.6428189390418515</v>
      </c>
      <c r="DM362" s="223">
        <f t="shared" ref="DM362:DM425" ca="1" si="707">2*IMREAL(K101)*COS(2*PI()*B101*111/Nt_load2)-2*IMAGINARY(K101)*SIN(2*PI()*B101*111/Nt_load2)</f>
        <v>-0.6468309257644137</v>
      </c>
      <c r="DN362" s="223">
        <f t="shared" ref="DN362:DN425" ca="1" si="708">2*IMREAL(K101)*COS(2*PI()*B101*112/Nt_load2)-2*IMAGINARY(K101)*SIN(2*PI()*B101*112/Nt_load2)</f>
        <v>-0.65045328572386163</v>
      </c>
      <c r="DO362" s="223">
        <f t="shared" ref="DO362:DO425" ca="1" si="709">2*IMREAL(K101)*COS(2*PI()*B101*113/Nt_load2)-2*IMAGINARY(K101)*SIN(2*PI()*B101*113/Nt_load2)</f>
        <v>-0.65368383694600429</v>
      </c>
      <c r="DP362" s="223">
        <f t="shared" ref="DP362:DP425" ca="1" si="710">2*IMREAL(K101)*COS(2*PI()*B101*114/Nt_load2)-2*IMAGINARY(K101)*SIN(2*PI()*B101*114/Nt_load2)</f>
        <v>-0.65652063346758371</v>
      </c>
      <c r="DQ362" s="223">
        <f t="shared" ref="DQ362:DQ425" ca="1" si="711">2*IMREAL(K101)*COS(2*PI()*B101*115/Nt_load2)-2*IMAGINARY(K101)*SIN(2*PI()*B101*115/Nt_load2)</f>
        <v>-0.65896196650845018</v>
      </c>
      <c r="DR362" s="223">
        <f t="shared" ref="DR362:DR425" ca="1" si="712">2*IMREAL(K101)*COS(2*PI()*B101*116/Nt_load2)-2*IMAGINARY(K101)*SIN(2*PI()*B101*116/Nt_load2)</f>
        <v>-0.66100636550086667</v>
      </c>
      <c r="DS362" s="223">
        <f t="shared" ref="DS362:DS425" ca="1" si="713">2*IMREAL(K101)*COS(2*PI()*B101*117/Nt_load2)-2*IMAGINARY(K101)*SIN(2*PI()*B101*117/Nt_load2)</f>
        <v>-0.66265259897532569</v>
      </c>
      <c r="DT362" s="223">
        <f t="shared" ref="DT362:DT425" ca="1" si="714">2*IMREAL(K101)*COS(2*PI()*B101*118/Nt_load2)-2*IMAGINARY(K101)*SIN(2*PI()*B101*118/Nt_load2)</f>
        <v>-0.6638996753023384</v>
      </c>
      <c r="DU362" s="223">
        <f t="shared" ref="DU362:DU425" ca="1" si="715">2*IMREAL(K101)*COS(2*PI()*B101*119/Nt_load2)-2*IMAGINARY(K101)*SIN(2*PI()*B101*119/Nt_load2)</f>
        <v>-0.66474684328975686</v>
      </c>
      <c r="DV362" s="223">
        <f t="shared" ref="DV362:DV425" ca="1" si="716">2*IMREAL(K101)*COS(2*PI()*B101*120/Nt_load2)-2*IMAGINARY(K101)*SIN(2*PI()*B101*120/Nt_load2)</f>
        <v>-0.66519359263526312</v>
      </c>
      <c r="DW362" s="223">
        <f t="shared" ref="DW362:DW425" ca="1" si="717">2*IMREAL(K101)*COS(2*PI()*B101*121/Nt_load2)-2*IMAGINARY(K101)*SIN(2*PI()*B101*121/Nt_load2)</f>
        <v>-0.66523965423375631</v>
      </c>
      <c r="DX362" s="223">
        <f t="shared" ref="DX362:DX425" ca="1" si="718">2*IMREAL(K101)*COS(2*PI()*B101*122/Nt_load2)-2*IMAGINARY(K101)*SIN(2*PI()*B101*122/Nt_load2)</f>
        <v>-0.66488500033945208</v>
      </c>
      <c r="DY362" s="223">
        <f t="shared" ref="DY362:DY425" ca="1" si="719">2*IMREAL(K101)*COS(2*PI()*B101*123/Nt_load2)-2*IMAGINARY(K101)*SIN(2*PI()*B101*123/Nt_load2)</f>
        <v>-0.66412984458259472</v>
      </c>
      <c r="DZ362" s="223">
        <f t="shared" ref="DZ362:DZ425" ca="1" si="720">2*IMREAL(K101)*COS(2*PI()*B101*124/Nt_load2)-2*IMAGINARY(K101)*SIN(2*PI()*B101*124/Nt_load2)</f>
        <v>-0.66297464184077526</v>
      </c>
      <c r="EA362" s="223">
        <f t="shared" ref="EA362:EA425" ca="1" si="721">2*IMREAL(K101)*COS(2*PI()*B101*125/Nt_load2)-2*IMAGINARY(K101)*SIN(2*PI()*B101*125/Nt_load2)</f>
        <v>-0.66142008796492957</v>
      </c>
      <c r="EB362" s="223">
        <f t="shared" ref="EB362:EB425" ca="1" si="722">2*IMREAL(K101)*COS(2*PI()*B101*126/Nt_load2)-2*IMAGINARY(K101)*SIN(2*PI()*B101*126/Nt_load2)</f>
        <v>-0.65946711936018376</v>
      </c>
      <c r="EC362" s="223">
        <f t="shared" ref="EC362:EC425" ca="1" si="723">2*IMREAL(K101)*COS(2*PI()*B101*127/Nt_load2)-2*IMAGINARY(K101)*SIN(2*PI()*B101*127/Nt_load2)</f>
        <v>-0.65711691242179937</v>
      </c>
      <c r="ED362" s="223">
        <f t="shared" ref="ED362:ED425" ca="1" si="724">2*IMREAL(K101)*COS(2*PI()*B101*128/Nt_load2)-2*IMAGINARY(K101)*SIN(2*PI()*B101*128/Nt_load2)</f>
        <v>-0.65437088282655598</v>
      </c>
      <c r="EE362" s="223">
        <f t="shared" ref="EE362:EE425" ca="1" si="725">2*IMREAL(K101)*COS(2*PI()*B101*129/Nt_load2)-2*IMAGINARY(K101)*SIN(2*PI()*B101*129/Nt_load2)</f>
        <v>-0.65123068468000123</v>
      </c>
      <c r="EF362" s="223">
        <f t="shared" ref="EF362:EF425" ca="1" si="726">2*IMREAL(K101)*COS(2*PI()*B101*130/Nt_load2)-2*IMAGINARY(K101)*SIN(2*PI()*B101*130/Nt_load2)</f>
        <v>-0.64769820952007906</v>
      </c>
      <c r="EG362" s="223">
        <f t="shared" ref="EG362:EG425" ca="1" si="727">2*IMREAL(K101)*COS(2*PI()*B101*131/Nt_load2)-2*IMAGINARY(K101)*SIN(2*PI()*B101*131/Nt_load2)</f>
        <v>-0.64377558517773792</v>
      </c>
      <c r="EH362" s="223">
        <f t="shared" ref="EH362:EH425" ca="1" si="728">2*IMREAL(K101)*COS(2*PI()*B101*132/Nt_load2)-2*IMAGINARY(K101)*SIN(2*PI()*B101*132/Nt_load2)</f>
        <v>-0.63946517449520535</v>
      </c>
      <c r="EI362" s="223">
        <f t="shared" ref="EI362:EI425" ca="1" si="729">2*IMREAL(K101)*COS(2*PI()*B101*133/Nt_load2)-2*IMAGINARY(K101)*SIN(2*PI()*B101*133/Nt_load2)</f>
        <v>-0.63476957390269984</v>
      </c>
      <c r="EJ362" s="223">
        <f t="shared" ref="EJ362:EJ425" ca="1" si="730">2*IMREAL(K101)*COS(2*PI()*B101*134/Nt_load2)-2*IMAGINARY(K101)*SIN(2*PI()*B101*134/Nt_load2)</f>
        <v>-0.62969161185443856</v>
      </c>
      <c r="EK362" s="223">
        <f t="shared" ref="EK362:EK425" ca="1" si="731">2*IMREAL(K101)*COS(2*PI()*B101*135/Nt_load2)-2*IMAGINARY(K101)*SIN(2*PI()*B101*135/Nt_load2)</f>
        <v>-0.62423434712488213</v>
      </c>
      <c r="EL362" s="223">
        <f t="shared" ref="EL362:EL425" ca="1" si="732">2*IMREAL(K101)*COS(2*PI()*B101*136/Nt_load2)-2*IMAGINARY(K101)*SIN(2*PI()*B101*136/Nt_load2)</f>
        <v>-0.6184010669662432</v>
      </c>
      <c r="EM362" s="223">
        <f t="shared" ref="EM362:EM425" ca="1" si="733">2*IMREAL(K101)*COS(2*PI()*B101*137/Nt_load2)-2*IMAGINARY(K101)*SIN(2*PI()*B101*137/Nt_load2)</f>
        <v>-0.61219528512836918</v>
      </c>
      <c r="EN362" s="223">
        <f t="shared" ref="EN362:EN425" ca="1" si="734">2*IMREAL(K101)*COS(2*PI()*B101*138/Nt_load2)-2*IMAGINARY(K101)*SIN(2*PI()*B101*138/Nt_load2)</f>
        <v>-0.60562073974219</v>
      </c>
      <c r="EO362" s="223">
        <f t="shared" ref="EO362:EO425" ca="1" si="735">2*IMREAL(K101)*COS(2*PI()*B101*139/Nt_load2)-2*IMAGINARY(K101)*SIN(2*PI()*B101*139/Nt_load2)</f>
        <v>-0.59868139106800822</v>
      </c>
      <c r="EP362" s="223">
        <f t="shared" ref="EP362:EP425" ca="1" si="736">2*IMREAL(K101)*COS(2*PI()*B101*140/Nt_load2)-2*IMAGINARY(K101)*SIN(2*PI()*B101*140/Nt_load2)</f>
        <v>-0.5913814191099861</v>
      </c>
      <c r="EQ362" s="223">
        <f t="shared" ref="EQ362:EQ425" ca="1" si="737">2*IMREAL(K101)*COS(2*PI()*B101*141/Nt_load2)-2*IMAGINARY(K101)*SIN(2*PI()*B101*141/Nt_load2)</f>
        <v>-0.58372522109826774</v>
      </c>
      <c r="ER362" s="223">
        <f t="shared" ref="ER362:ER425" ca="1" si="738">2*IMREAL(K101)*COS(2*PI()*B101*142/Nt_load2)-2*IMAGINARY(K101)*SIN(2*PI()*B101*142/Nt_load2)</f>
        <v>-0.57571740884025158</v>
      </c>
      <c r="ES362" s="223">
        <f t="shared" ref="ES362:ES425" ca="1" si="739">2*IMREAL(K101)*COS(2*PI()*B101*143/Nt_load2)-2*IMAGINARY(K101)*SIN(2*PI()*B101*143/Nt_load2)</f>
        <v>-0.56736280594261057</v>
      </c>
      <c r="ET362" s="223">
        <f t="shared" ref="ET362:ET425" ca="1" si="740">2*IMREAL(K101)*COS(2*PI()*B101*144/Nt_load2)-2*IMAGINARY(K101)*SIN(2*PI()*B101*144/Nt_load2)</f>
        <v>-0.55866644490573159</v>
      </c>
      <c r="EU362" s="223">
        <f t="shared" ref="EU362:EU425" ca="1" si="741">2*IMREAL(K101)*COS(2*PI()*B101*145/Nt_load2)-2*IMAGINARY(K101)*SIN(2*PI()*B101*145/Nt_load2)</f>
        <v>-0.54963356409232522</v>
      </c>
      <c r="EV362" s="223">
        <f t="shared" ref="EV362:EV425" ca="1" si="742">2*IMREAL(K101)*COS(2*PI()*B101*146/Nt_load2)-2*IMAGINARY(K101)*SIN(2*PI()*B101*146/Nt_load2)</f>
        <v>-0.54026960457203244</v>
      </c>
      <c r="EW362" s="223">
        <f t="shared" ref="EW362:EW425" ca="1" si="743">2*IMREAL(K101)*COS(2*PI()*B101*147/Nt_load2)-2*IMAGINARY(K101)*SIN(2*PI()*B101*147/Nt_load2)</f>
        <v>-0.53058020684392693</v>
      </c>
      <c r="EX362" s="223">
        <f t="shared" ref="EX362:EX425" ca="1" si="744">2*IMREAL(K101)*COS(2*PI()*B101*148/Nt_load2)-2*IMAGINARY(K101)*SIN(2*PI()*B101*148/Nt_load2)</f>
        <v>-0.52057120743889063</v>
      </c>
      <c r="EY362" s="223">
        <f t="shared" ref="EY362:EY425" ca="1" si="745">2*IMREAL(K101)*COS(2*PI()*B101*149/Nt_load2)-2*IMAGINARY(K101)*SIN(2*PI()*B101*149/Nt_load2)</f>
        <v>-0.51024863540390442</v>
      </c>
      <c r="EZ362" s="223">
        <f t="shared" ref="EZ362:EZ425" ca="1" si="746">2*IMREAL(K101)*COS(2*PI()*B101*150/Nt_load2)-2*IMAGINARY(K101)*SIN(2*PI()*B101*150/Nt_load2)</f>
        <v>-0.49961870867037628</v>
      </c>
      <c r="FA362" s="223">
        <f t="shared" ref="FA362:FA425" ca="1" si="747">2*IMREAL(K101)*COS(2*PI()*B101*151/Nt_load2)-2*IMAGINARY(K101)*SIN(2*PI()*B101*151/Nt_load2)</f>
        <v>-0.48868783030869195</v>
      </c>
      <c r="FB362" s="223">
        <f t="shared" ref="FB362:FB425" ca="1" si="748">2*IMREAL(K101)*COS(2*PI()*B101*152/Nt_load2)-2*IMAGINARY(K101)*SIN(2*PI()*B101*152/Nt_load2)</f>
        <v>-0.47746258467124453</v>
      </c>
      <c r="FC362" s="223">
        <f t="shared" ref="FC362:FC425" ca="1" si="749">2*IMREAL(K101)*COS(2*PI()*B101*153/Nt_load2)-2*IMAGINARY(K101)*SIN(2*PI()*B101*153/Nt_load2)</f>
        <v>-0.465949733426267</v>
      </c>
      <c r="FD362" s="223">
        <f t="shared" ref="FD362:FD425" ca="1" si="750">2*IMREAL(K101)*COS(2*PI()*B101*154/Nt_load2)-2*IMAGINARY(K101)*SIN(2*PI()*B101*154/Nt_load2)</f>
        <v>-0.4541562114848563</v>
      </c>
      <c r="FE362" s="223">
        <f t="shared" ref="FE362:FE425" ca="1" si="751">2*IMREAL(K101)*COS(2*PI()*B101*155/Nt_load2)-2*IMAGINARY(K101)*SIN(2*PI()*B101*155/Nt_load2)</f>
        <v>-0.44208912282364177</v>
      </c>
      <c r="FF362" s="223">
        <f t="shared" ref="FF362:FF425" ca="1" si="752">2*IMREAL(K101)*COS(2*PI()*B101*156/Nt_load2)-2*IMAGINARY(K101)*SIN(2*PI()*B101*156/Nt_load2)</f>
        <v>-0.42975573620561541</v>
      </c>
      <c r="FG362" s="223">
        <f t="shared" ref="FG362:FG425" ca="1" si="753">2*IMREAL(K101)*COS(2*PI()*B101*157/Nt_load2)-2*IMAGINARY(K101)*SIN(2*PI()*B101*157/Nt_load2)</f>
        <v>-0.41716348080170074</v>
      </c>
      <c r="FH362" s="223">
        <f t="shared" ref="FH362:FH425" ca="1" si="754">2*IMREAL(K101)*COS(2*PI()*B101*158/Nt_load2)-2*IMAGINARY(K101)*SIN(2*PI()*B101*158/Nt_load2)</f>
        <v>-0.40431994171569813</v>
      </c>
      <c r="FI362" s="223">
        <f t="shared" ref="FI362:FI425" ca="1" si="755">2*IMREAL(K101)*COS(2*PI()*B101*159/Nt_load2)-2*IMAGINARY(K101)*SIN(2*PI()*B101*159/Nt_load2)</f>
        <v>-0.39123285541530262</v>
      </c>
      <c r="FJ362" s="223">
        <f t="shared" ref="FJ362:FJ425" ca="1" si="756">2*IMREAL(K101)*COS(2*PI()*B101*160/Nt_load2)-2*IMAGINARY(K101)*SIN(2*PI()*B101*160/Nt_load2)</f>
        <v>-0.37791010507194367</v>
      </c>
      <c r="FK362" s="223">
        <f t="shared" ref="FK362:FK425" ca="1" si="757">2*IMREAL(K101)*COS(2*PI()*B101*161/Nt_load2)-2*IMAGINARY(K101)*SIN(2*PI()*B101*161/Nt_load2)</f>
        <v>-0.36435971581225834</v>
      </c>
      <c r="FL362" s="223">
        <f t="shared" ref="FL362:FL425" ca="1" si="758">2*IMREAL(K101)*COS(2*PI()*B101*162/Nt_load2)-2*IMAGINARY(K101)*SIN(2*PI()*B101*162/Nt_load2)</f>
        <v>-0.35058984988405512</v>
      </c>
      <c r="FM362" s="223">
        <f t="shared" ref="FM362:FM425" ca="1" si="759">2*IMREAL(K101)*COS(2*PI()*B101*163/Nt_load2)-2*IMAGINARY(K101)*SIN(2*PI()*B101*163/Nt_load2)</f>
        <v>-0.33660880173968055</v>
      </c>
      <c r="FN362" s="223">
        <f t="shared" ref="FN362:FN425" ca="1" si="760">2*IMREAL(K101)*COS(2*PI()*B101*164/Nt_load2)-2*IMAGINARY(K101)*SIN(2*PI()*B101*164/Nt_load2)</f>
        <v>-0.32242499303975181</v>
      </c>
      <c r="FO362" s="223">
        <f t="shared" ref="FO362:FO425" ca="1" si="761">2*IMREAL(K101)*COS(2*PI()*B101*165/Nt_load2)-2*IMAGINARY(K101)*SIN(2*PI()*B101*165/Nt_load2)</f>
        <v>-0.3080469675802629</v>
      </c>
      <c r="FP362" s="223">
        <f t="shared" ref="FP362:FP425" ca="1" si="762">2*IMREAL(K101)*COS(2*PI()*B101*166/Nt_load2)-2*IMAGINARY(K101)*SIN(2*PI()*B101*166/Nt_load2)</f>
        <v>-0.29348338614612118</v>
      </c>
      <c r="FQ362" s="223">
        <f t="shared" ref="FQ362:FQ425" ca="1" si="763">2*IMREAL(K101)*COS(2*PI()*B101*167/Nt_load2)-2*IMAGINARY(K101)*SIN(2*PI()*B101*167/Nt_load2)</f>
        <v>-0.27874302129421624</v>
      </c>
      <c r="FR362" s="223">
        <f t="shared" ref="FR362:FR425" ca="1" si="764">2*IMREAL(K101)*COS(2*PI()*B101*168/Nt_load2)-2*IMAGINARY(K101)*SIN(2*PI()*B101*168/Nt_load2)</f>
        <v>-0.26383475206915658</v>
      </c>
      <c r="FS362" s="223">
        <f t="shared" ref="FS362:FS425" ca="1" si="765">2*IMREAL(K101)*COS(2*PI()*B101*169/Nt_load2)-2*IMAGINARY(K101)*SIN(2*PI()*B101*169/Nt_load2)</f>
        <v>-0.24876755865486722</v>
      </c>
      <c r="FT362" s="223">
        <f t="shared" ref="FT362:FT425" ca="1" si="766">2*IMREAL(K101)*COS(2*PI()*B101*170/Nt_load2)-2*IMAGINARY(K101)*SIN(2*PI()*B101*170/Nt_load2)</f>
        <v>-0.23355051696526227</v>
      </c>
      <c r="FU362" s="223">
        <f t="shared" ref="FU362:FU425" ca="1" si="767">2*IMREAL(K101)*COS(2*PI()*B101*171/Nt_load2)-2*IMAGINARY(K101)*SIN(2*PI()*B101*171/Nt_load2)</f>
        <v>-0.21819279317725387</v>
      </c>
      <c r="FV362" s="223">
        <f t="shared" ref="FV362:FV425" ca="1" si="768">2*IMREAL(K101)*COS(2*PI()*B101*172/Nt_load2)-2*IMAGINARY(K101)*SIN(2*PI()*B101*172/Nt_load2)</f>
        <v>-0.2027036382093895</v>
      </c>
      <c r="FW362" s="223">
        <f t="shared" ref="FW362:FW425" ca="1" si="769">2*IMREAL(K101)*COS(2*PI()*B101*173/Nt_load2)-2*IMAGINARY(K101)*SIN(2*PI()*B101*173/Nt_load2)</f>
        <v>-0.18709238214944501</v>
      </c>
      <c r="FX362" s="223">
        <f t="shared" ref="FX362:FX425" ca="1" si="770">2*IMREAL(K101)*COS(2*PI()*B101*174/Nt_load2)-2*IMAGINARY(K101)*SIN(2*PI()*B101*174/Nt_load2)</f>
        <v>-0.1713684286343285</v>
      </c>
      <c r="FY362" s="223">
        <f t="shared" ref="FY362:FY425" ca="1" si="771">2*IMREAL(K101)*COS(2*PI()*B101*175/Nt_load2)-2*IMAGINARY(K101)*SIN(2*PI()*B101*175/Nt_load2)</f>
        <v>-0.15554124918568096</v>
      </c>
      <c r="FZ362" s="223">
        <f t="shared" ref="FZ362:FZ425" ca="1" si="772">2*IMREAL(K101)*COS(2*PI()*B101*176/Nt_load2)-2*IMAGINARY(K101)*SIN(2*PI()*B101*176/Nt_load2)</f>
        <v>-0.13962037750458589</v>
      </c>
      <c r="GA362" s="223">
        <f t="shared" ref="GA362:GA425" ca="1" si="773">2*IMREAL(K101)*COS(2*PI()*B101*177/Nt_load2)-2*IMAGINARY(K101)*SIN(2*PI()*B101*177/Nt_load2)</f>
        <v>-0.12361540372882357</v>
      </c>
      <c r="GB362" s="223">
        <f t="shared" ref="GB362:GB425" ca="1" si="774">2*IMREAL(K101)*COS(2*PI()*B101*178/Nt_load2)-2*IMAGINARY(K101)*SIN(2*PI()*B101*178/Nt_load2)</f>
        <v>-0.10753596865613334</v>
      </c>
      <c r="GC362" s="223">
        <f t="shared" ref="GC362:GC425" ca="1" si="775">2*IMREAL(K101)*COS(2*PI()*B101*179/Nt_load2)-2*IMAGINARY(K101)*SIN(2*PI()*B101*179/Nt_load2)</f>
        <v>-9.1391757936953477E-2</v>
      </c>
      <c r="GD362" s="223">
        <f t="shared" ref="GD362:GD425" ca="1" si="776">2*IMREAL(K101)*COS(2*PI()*B101*180/Nt_load2)-2*IMAGINARY(K101)*SIN(2*PI()*B101*180/Nt_load2)</f>
        <v>-7.5192496240150355E-2</v>
      </c>
      <c r="GE362" s="223">
        <f t="shared" ref="GE362:GE425" ca="1" si="777">2*IMREAL(K101)*COS(2*PI()*B101*181/Nt_load2)-2*IMAGINARY(K101)*SIN(2*PI()*B101*181/Nt_load2)</f>
        <v>-5.8947941395240677E-2</v>
      </c>
      <c r="GF362" s="223">
        <f t="shared" ref="GF362:GF425" ca="1" si="778">2*IMREAL(K101)*COS(2*PI()*B101*182/Nt_load2)-2*IMAGINARY(K101)*SIN(2*PI()*B101*182/Nt_load2)</f>
        <v>-4.2667878514640031E-2</v>
      </c>
      <c r="GG362" s="223">
        <f t="shared" ref="GG362:GG425" ca="1" si="779">2*IMREAL(K101)*COS(2*PI()*B101*183/Nt_load2)-2*IMAGINARY(K101)*SIN(2*PI()*B101*183/Nt_load2)</f>
        <v>-2.6362114099476891E-2</v>
      </c>
      <c r="GH362" s="223">
        <f t="shared" ref="GH362:GH425" ca="1" si="780">2*IMREAL(K101)*COS(2*PI()*B101*184/Nt_load2)-2*IMAGINARY(K101)*SIN(2*PI()*B101*184/Nt_load2)</f>
        <v>-1.0040470132523183E-2</v>
      </c>
      <c r="GI362" s="223">
        <f t="shared" ref="GI362:GI425" ca="1" si="781">2*IMREAL(K101)*COS(2*PI()*B101*185/Nt_load2)-2*IMAGINARY(K101)*SIN(2*PI()*B101*185/Nt_load2)</f>
        <v>6.287221838201032E-3</v>
      </c>
      <c r="GJ362" s="223">
        <f t="shared" ref="GJ362:GJ425" ca="1" si="782">2*IMREAL(K101)*COS(2*PI()*B101*186/Nt_load2)-2*IMAGINARY(K101)*SIN(2*PI()*B101*186/Nt_load2)</f>
        <v>2.2611126621584279E-2</v>
      </c>
      <c r="GK362" s="223">
        <f t="shared" ref="GK362:GK425" ca="1" si="783">2*IMREAL(K101)*COS(2*PI()*B101*187/Nt_load2)-2*IMAGINARY(K101)*SIN(2*PI()*B101*187/Nt_load2)</f>
        <v>3.8921411307775738E-2</v>
      </c>
      <c r="GL362" s="223">
        <f t="shared" ref="GL362:GL425" ca="1" si="784">2*IMREAL(K101)*COS(2*PI()*B101*188/Nt_load2)-2*IMAGINARY(K101)*SIN(2*PI()*B101*188/Nt_load2)</f>
        <v>5.5208251191160101E-2</v>
      </c>
      <c r="GM362" s="223">
        <f t="shared" ref="GM362:GM425" ca="1" si="785">2*IMREAL(K101)*COS(2*PI()*B101*189/Nt_load2)-2*IMAGINARY(K101)*SIN(2*PI()*B101*189/Nt_load2)</f>
        <v>7.1461835688396397E-2</v>
      </c>
      <c r="GN362" s="223">
        <f t="shared" ref="GN362:GN425" ca="1" si="786">2*IMREAL(K101)*COS(2*PI()*B101*190/Nt_load2)-2*IMAGINARY(K101)*SIN(2*PI()*B101*190/Nt_load2)</f>
        <v>8.7672374247944149E-2</v>
      </c>
      <c r="GO362" s="223">
        <f t="shared" ref="GO362:GO425" ca="1" si="787">2*IMREAL(K101)*COS(2*PI()*B101*191/Nt_load2)-2*IMAGINARY(K101)*SIN(2*PI()*B101*191/Nt_load2)</f>
        <v>0.10383010224752617</v>
      </c>
      <c r="GP362" s="223">
        <f t="shared" ref="GP362:GP425" ca="1" si="788">2*IMREAL(K101)*COS(2*PI()*B101*192/Nt_load2)-2*IMAGINARY(K101)*SIN(2*PI()*B101*192/Nt_load2)</f>
        <v>0.11992528687597187</v>
      </c>
      <c r="GQ362" s="223">
        <f t="shared" ref="GQ362:GQ425" ca="1" si="789">2*IMREAL(K101)*COS(2*PI()*B101*193/Nt_load2)-2*IMAGINARY(K101)*SIN(2*PI()*B101*193/Nt_load2)</f>
        <v>0.13594823299589881</v>
      </c>
      <c r="GR362" s="223">
        <f t="shared" ref="GR362:GR425" ca="1" si="790">2*IMREAL(K101)*COS(2*PI()*B101*194/Nt_load2)-2*IMAGINARY(K101)*SIN(2*PI()*B101*194/Nt_load2)</f>
        <v>0.15188928898370085</v>
      </c>
      <c r="GS362" s="223">
        <f t="shared" ref="GS362:GS425" ca="1" si="791">2*IMREAL(K101)*COS(2*PI()*B101*195/Nt_load2)-2*IMAGINARY(K101)*SIN(2*PI()*B101*195/Nt_load2)</f>
        <v>0.16773885254332543</v>
      </c>
      <c r="GT362" s="223">
        <f t="shared" ref="GT362:GT425" ca="1" si="792">2*IMREAL(K101)*COS(2*PI()*B101*196/Nt_load2)-2*IMAGINARY(K101)*SIN(2*PI()*B101*196/Nt_load2)</f>
        <v>0.18348737649033764</v>
      </c>
      <c r="GU362" s="223">
        <f t="shared" ref="GU362:GU425" ca="1" si="793">2*IMREAL(K101)*COS(2*PI()*B101*197/Nt_load2)-2*IMAGINARY(K101)*SIN(2*PI()*B101*197/Nt_load2)</f>
        <v>0.199125374502787</v>
      </c>
      <c r="GV362" s="223">
        <f t="shared" ref="GV362:GV425" ca="1" si="794">2*IMREAL(K101)*COS(2*PI()*B101*198/Nt_load2)-2*IMAGINARY(K101)*SIN(2*PI()*B101*198/Nt_load2)</f>
        <v>0.21464342683541374</v>
      </c>
      <c r="GW362" s="223">
        <f t="shared" ref="GW362:GW425" ca="1" si="795">2*IMREAL(K101)*COS(2*PI()*B101*199/Nt_load2)-2*IMAGINARY(K101)*SIN(2*PI()*B101*199/Nt_load2)</f>
        <v>0.23003218599374897</v>
      </c>
      <c r="GX362" s="223">
        <f t="shared" ref="GX362:GX425" ca="1" si="796">2*IMREAL(K101)*COS(2*PI()*B101*200/Nt_load2)-2*IMAGINARY(K101)*SIN(2*PI()*B101*200/Nt_load2)</f>
        <v>0.24528238236469901</v>
      </c>
      <c r="GY362" s="223">
        <f t="shared" ref="GY362:GY425" ca="1" si="797">2*IMREAL(K101)*COS(2*PI()*B101*201/Nt_load2)-2*IMAGINARY(K101)*SIN(2*PI()*B101*201/Nt_load2)</f>
        <v>0.2603848298002116</v>
      </c>
      <c r="GZ362" s="223">
        <f t="shared" ref="GZ362:GZ425" ca="1" si="798">2*IMREAL(K101)*COS(2*PI()*B101*202/Nt_load2)-2*IMAGINARY(K101)*SIN(2*PI()*B101*202/Nt_load2)</f>
        <v>0.27533043115066841</v>
      </c>
      <c r="HA362" s="223">
        <f t="shared" ref="HA362:HA425" ca="1" si="799">2*IMREAL(K101)*COS(2*PI()*B101*203/Nt_load2)-2*IMAGINARY(K101)*SIN(2*PI()*B101*203/Nt_load2)</f>
        <v>0.29011018374466807</v>
      </c>
      <c r="HB362" s="223">
        <f t="shared" ref="HB362:HB425" ca="1" si="800">2*IMREAL(K101)*COS(2*PI()*B101*204/Nt_load2)-2*IMAGINARY(K101)*SIN(2*PI()*B101*204/Nt_load2)</f>
        <v>0.3047151848118983</v>
      </c>
      <c r="HC362" s="223">
        <f t="shared" ref="HC362:HC425" ca="1" si="801">2*IMREAL(K101)*COS(2*PI()*B101*205/Nt_load2)-2*IMAGINARY(K101)*SIN(2*PI()*B101*205/Nt_load2)</f>
        <v>0.3191366368458326</v>
      </c>
      <c r="HD362" s="223">
        <f t="shared" ref="HD362:HD425" ca="1" si="802">2*IMREAL(K101)*COS(2*PI()*B101*206/Nt_load2)-2*IMAGINARY(K101)*SIN(2*PI()*B101*206/Nt_load2)</f>
        <v>0.33336585290301846</v>
      </c>
      <c r="HE362" s="223">
        <f t="shared" ref="HE362:HE425" ca="1" si="803">2*IMREAL(K101)*COS(2*PI()*B101*207/Nt_load2)-2*IMAGINARY(K101)*SIN(2*PI()*B101*207/Nt_load2)</f>
        <v>0.34739426183576755</v>
      </c>
      <c r="HF362" s="223">
        <f t="shared" ref="HF362:HF425" ca="1" si="804">2*IMREAL(K101)*COS(2*PI()*B101*208/Nt_load2)-2*IMAGINARY(K101)*SIN(2*PI()*B101*208/Nt_load2)</f>
        <v>0.3612134134550955</v>
      </c>
      <c r="HG362" s="223">
        <f t="shared" ref="HG362:HG425" ca="1" si="805">2*IMREAL(K101)*COS(2*PI()*B101*209/Nt_load2)-2*IMAGINARY(K101)*SIN(2*PI()*B101*209/Nt_load2)</f>
        <v>0.37481498362079707</v>
      </c>
      <c r="HH362" s="223">
        <f t="shared" ref="HH362:HH425" ca="1" si="806">2*IMREAL(K101)*COS(2*PI()*B101*210/Nt_load2)-2*IMAGINARY(K101)*SIN(2*PI()*B101*210/Nt_load2)</f>
        <v>0.38819077925560047</v>
      </c>
      <c r="HI362" s="223">
        <f t="shared" ref="HI362:HI425" ca="1" si="807">2*IMREAL(K101)*COS(2*PI()*B101*211/Nt_load2)-2*IMAGINARY(K101)*SIN(2*PI()*B101*211/Nt_load2)</f>
        <v>0.40133274328036839</v>
      </c>
      <c r="HJ362" s="223">
        <f t="shared" ref="HJ362:HJ425" ca="1" si="808">2*IMREAL(K101)*COS(2*PI()*B101*212/Nt_load2)-2*IMAGINARY(K101)*SIN(2*PI()*B101*212/Nt_load2)</f>
        <v>0.41423295946738214</v>
      </c>
      <c r="HK362" s="223">
        <f t="shared" ref="HK362:HK425" ca="1" si="809">2*IMREAL(K101)*COS(2*PI()*B101*213/Nt_load2)-2*IMAGINARY(K101)*SIN(2*PI()*B101*213/Nt_load2)</f>
        <v>0.42688365720878069</v>
      </c>
      <c r="HL362" s="223">
        <f t="shared" ref="HL362:HL425" ca="1" si="810">2*IMREAL(K101)*COS(2*PI()*B101*214/Nt_load2)-2*IMAGINARY(K101)*SIN(2*PI()*B101*214/Nt_load2)</f>
        <v>0.43927721619728483</v>
      </c>
      <c r="HM362" s="223">
        <f t="shared" ref="HM362:HM425" ca="1" si="811">2*IMREAL(K101)*COS(2*PI()*B101*215/Nt_load2)-2*IMAGINARY(K101)*SIN(2*PI()*B101*215/Nt_load2)</f>
        <v>0.45140617101638469</v>
      </c>
      <c r="HN362" s="223">
        <f t="shared" ref="HN362:HN425" ca="1" si="812">2*IMREAL(K101)*COS(2*PI()*B101*216/Nt_load2)-2*IMAGINARY(K101)*SIN(2*PI()*B101*216/Nt_load2)</f>
        <v>0.46326321563722828</v>
      </c>
      <c r="HO362" s="223">
        <f t="shared" ref="HO362:HO425" ca="1" si="813">2*IMREAL(K101)*COS(2*PI()*B101*217/Nt_load2)-2*IMAGINARY(K101)*SIN(2*PI()*B101*217/Nt_load2)</f>
        <v>0.47484120781949934</v>
      </c>
      <c r="HP362" s="223">
        <f t="shared" ref="HP362:HP425" ca="1" si="814">2*IMREAL(K101)*COS(2*PI()*B101*218/Nt_load2)-2*IMAGINARY(K101)*SIN(2*PI()*B101*218/Nt_load2)</f>
        <v>0.48613317341363638</v>
      </c>
      <c r="HQ362" s="223">
        <f t="shared" ref="HQ362:HQ425" ca="1" si="815">2*IMREAL(K101)*COS(2*PI()*B101*219/Nt_load2)-2*IMAGINARY(K101)*SIN(2*PI()*B101*219/Nt_load2)</f>
        <v>0.49713231056179963</v>
      </c>
      <c r="HR362" s="223">
        <f t="shared" ref="HR362:HR425" ca="1" si="816">2*IMREAL(K101)*COS(2*PI()*B101*220/Nt_load2)-2*IMAGINARY(K101)*SIN(2*PI()*B101*220/Nt_load2)</f>
        <v>0.50783199379505439</v>
      </c>
      <c r="HS362" s="223">
        <f t="shared" ref="HS362:HS425" ca="1" si="817">2*IMREAL(K101)*COS(2*PI()*B101*221/Nt_load2)-2*IMAGINARY(K101)*SIN(2*PI()*B101*221/Nt_load2)</f>
        <v>0.51822577802430825</v>
      </c>
      <c r="HT362" s="223">
        <f t="shared" ref="HT362:HT425" ca="1" si="818">2*IMREAL(K101)*COS(2*PI()*B101*222/Nt_load2)-2*IMAGINARY(K101)*SIN(2*PI()*B101*222/Nt_load2)</f>
        <v>0.52830740242259044</v>
      </c>
      <c r="HU362" s="223">
        <f t="shared" ref="HU362:HU425" ca="1" si="819">2*IMREAL(K101)*COS(2*PI()*B101*223/Nt_load2)-2*IMAGINARY(K101)*SIN(2*PI()*B101*223/Nt_load2)</f>
        <v>0.5380707941963393</v>
      </c>
      <c r="HV362" s="223">
        <f t="shared" ref="HV362:HV425" ca="1" si="820">2*IMREAL(K101)*COS(2*PI()*B101*224/Nt_load2)-2*IMAGINARY(K101)*SIN(2*PI()*B101*224/Nt_load2)</f>
        <v>0.54751007224342718</v>
      </c>
      <c r="HW362" s="223">
        <f t="shared" ref="HW362:HW425" ca="1" si="821">2*IMREAL(K101)*COS(2*PI()*B101*225/Nt_load2)-2*IMAGINARY(K101)*SIN(2*PI()*B101*225/Nt_load2)</f>
        <v>0.55661955069571589</v>
      </c>
      <c r="HX362" s="223">
        <f t="shared" ref="HX362:HX425" ca="1" si="822">2*IMREAL(K101)*COS(2*PI()*B101*226/Nt_load2)-2*IMAGINARY(K101)*SIN(2*PI()*B101*226/Nt_load2)</f>
        <v>0.56539374234401119</v>
      </c>
      <c r="HY362" s="223">
        <f t="shared" ref="HY362:HY425" ca="1" si="823">2*IMREAL(K101)*COS(2*PI()*B101*227/Nt_load2)-2*IMAGINARY(K101)*SIN(2*PI()*B101*227/Nt_load2)</f>
        <v>0.57382736194335215</v>
      </c>
      <c r="HZ362" s="223">
        <f t="shared" ref="HZ362:HZ425" ca="1" si="824">2*IMREAL(K101)*COS(2*PI()*B101*228/Nt_load2)-2*IMAGINARY(K101)*SIN(2*PI()*B101*228/Nt_load2)</f>
        <v>0.58191532939664548</v>
      </c>
      <c r="IA362" s="223">
        <f t="shared" ref="IA362:IA425" ca="1" si="825">2*IMREAL(K101)*COS(2*PI()*B101*229/Nt_load2)-2*IMAGINARY(K101)*SIN(2*PI()*B101*229/Nt_load2)</f>
        <v>0.58965277281472606</v>
      </c>
      <c r="IB362" s="223">
        <f t="shared" ref="IB362:IB425" ca="1" si="826">2*IMREAL(K101)*COS(2*PI()*B101*230/Nt_load2)-2*IMAGINARY(K101)*SIN(2*PI()*B101*230/Nt_load2)</f>
        <v>0.59703503145100056</v>
      </c>
      <c r="IC362" s="223">
        <f t="shared" ref="IC362:IC425" ca="1" si="827">2*IMREAL(K101)*COS(2*PI()*B101*231/Nt_load2)-2*IMAGINARY(K101)*SIN(2*PI()*B101*231/Nt_load2)</f>
        <v>0.60405765850890636</v>
      </c>
      <c r="ID362" s="223">
        <f t="shared" ref="ID362:ID425" ca="1" si="828">2*IMREAL(K101)*COS(2*PI()*B101*232/Nt_load2)-2*IMAGINARY(K101)*SIN(2*PI()*B101*232/Nt_load2)</f>
        <v>0.61071642382049718</v>
      </c>
      <c r="IE362" s="223">
        <f t="shared" ref="IE362:IE425" ca="1" si="829">2*IMREAL(K101)*COS(2*PI()*B101*233/Nt_load2)-2*IMAGINARY(K101)*SIN(2*PI()*B101*223/Nt_load2)</f>
        <v>0.63970311254365464</v>
      </c>
      <c r="IF362" s="223">
        <f t="shared" ref="IF362:IF425" ca="1" si="830">2*IMREAL(K101)*COS(2*PI()*B101*234/Nt_load2)-2*IMAGINARY(K101)*SIN(2*PI()*B101*234/Nt_load2)</f>
        <v>0.62292654683256932</v>
      </c>
      <c r="IG362" s="223">
        <f t="shared" ref="IG362:IG425" ca="1" si="831">2*IMREAL(K101)*COS(2*PI()*B101*235/Nt_load2)-2*IMAGINARY(K101)*SIN(2*PI()*B101*235/Nt_load2)</f>
        <v>0.62847054961151405</v>
      </c>
      <c r="IH362" s="223">
        <f t="shared" ref="IH362:IH425" ca="1" si="832">2*IMREAL(K101)*COS(2*PI()*B101*236/Nt_load2)-2*IMAGINARY(K101)*SIN(2*PI()*B101*236/Nt_load2)</f>
        <v>0.6336359852314003</v>
      </c>
      <c r="II362" s="223">
        <f t="shared" ref="II362:II425" ca="1" si="833">2*IMREAL(K101)*COS(2*PI()*B101*237/Nt_load2)-2*IMAGINARY(K101)*SIN(2*PI()*B101*237/Nt_load2)</f>
        <v>0.63841974222695874</v>
      </c>
      <c r="IJ362" s="223">
        <f t="shared" ref="IJ362:IJ425" ca="1" si="834">2*IMREAL(K101)*COS(2*PI()*B101*238/Nt_load2)-2*IMAGINARY(K101)*SIN(2*PI()*B101*238/Nt_load2)</f>
        <v>0.6428189390418515</v>
      </c>
      <c r="IK362" s="223">
        <f t="shared" ref="IK362:IK425" ca="1" si="835">2*IMREAL(K101)*COS(2*PI()*B101*239/Nt_load2)-2*IMAGINARY(K101)*SIN(2*PI()*B101*239/Nt_load2)</f>
        <v>0.6468309257644137</v>
      </c>
      <c r="IL362" s="223">
        <f t="shared" ref="IL362:IL425" ca="1" si="836">2*IMREAL(K101)*COS(2*PI()*B101*240/Nt_load2)-2*IMAGINARY(K101)*SIN(2*PI()*B101*240/Nt_load2)</f>
        <v>0.65045328572386141</v>
      </c>
      <c r="IM362" s="223">
        <f t="shared" ref="IM362:IM425" ca="1" si="837">2*IMREAL(K101)*COS(2*PI()*B101*241/Nt_load2)-2*IMAGINARY(K101)*SIN(2*PI()*B101*241/Nt_load2)</f>
        <v>0.65368383694600429</v>
      </c>
      <c r="IN362" s="223">
        <f t="shared" ref="IN362:IN425" ca="1" si="838">2*IMREAL(K101)*COS(2*PI()*B101*242/Nt_load2)-2*IMAGINARY(K101)*SIN(2*PI()*B101*242/Nt_load2)</f>
        <v>0.65652063346758383</v>
      </c>
      <c r="IO362" s="223">
        <f t="shared" ref="IO362:IO425" ca="1" si="839">2*IMREAL(K101)*COS(2*PI()*B101*243/Nt_load2)-2*IMAGINARY(K101)*SIN(2*PI()*B101*243/Nt_load2)</f>
        <v>0.65896196650845018</v>
      </c>
      <c r="IP362" s="223">
        <f t="shared" ref="IP362:IP425" ca="1" si="840">2*IMREAL(K101)*COS(2*PI()*B101*244/Nt_load2)-2*IMAGINARY(K101)*SIN(2*PI()*B101*244/Nt_load2)</f>
        <v>0.66100636550086667</v>
      </c>
      <c r="IQ362" s="223">
        <f t="shared" ref="IQ362:IQ425" ca="1" si="841">2*IMREAL(K101)*COS(2*PI()*B101*245/Nt_load2)-2*IMAGINARY(K101)*SIN(2*PI()*B101*245/Nt_load2)</f>
        <v>0.66265259897532569</v>
      </c>
      <c r="IR362" s="223">
        <f t="shared" ref="IR362:IR425" ca="1" si="842">2*IMREAL(K101)*COS(2*PI()*B101*246/Nt_load2)-2*IMAGINARY(K101)*SIN(2*PI()*B101*246/Nt_load2)</f>
        <v>0.6638996753023384</v>
      </c>
      <c r="IS362" s="223">
        <f t="shared" ref="IS362:IS425" ca="1" si="843">2*IMREAL(K101)*COS(2*PI()*B101*247/Nt_load2)-2*IMAGINARY(K101)*SIN(2*PI()*B101*247/Nt_load2)</f>
        <v>0.66474684328975686</v>
      </c>
      <c r="IT362" s="223">
        <f t="shared" ref="IT362:IT425" ca="1" si="844">2*IMREAL(K101)*COS(2*PI()*B101*248/Nt_load2)-2*IMAGINARY(K101)*SIN(2*PI()*B101*248/Nt_load2)</f>
        <v>0.66519359263526312</v>
      </c>
      <c r="IU362" s="223">
        <f t="shared" ref="IU362:IU425" ca="1" si="845">2*IMREAL(K101)*COS(2*PI()*B101*249/Nt_load2)-2*IMAGINARY(K101)*SIN(2*PI()*B101*249/Nt_load2)</f>
        <v>0.66523965423375642</v>
      </c>
      <c r="IV362" s="223">
        <f t="shared" ref="IV362:IV425" ca="1" si="846">2*IMREAL(K101)*COS(2*PI()*B101*250/Nt_load2)-2*IMAGINARY(K101)*SIN(2*PI()*B101*250/Nt_load2)</f>
        <v>0.66488500033945197</v>
      </c>
      <c r="IW362" s="223">
        <f t="shared" ref="IW362:IW425" ca="1" si="847">2*IMREAL(K101)*COS(2*PI()*B101*251/Nt_load2)-2*IMAGINARY(K101)*SIN(2*PI()*B101*251/Nt_load2)</f>
        <v>0.66412984458259461</v>
      </c>
      <c r="IX362" s="223">
        <f t="shared" ref="IX362:IX425" ca="1" si="848">2*IMREAL(K101)*COS(2*PI()*B101*252/Nt_load2)-2*IMAGINARY(K101)*SIN(2*PI()*B101*252/Nt_load2)</f>
        <v>0.66297464184077526</v>
      </c>
      <c r="IY362" s="223">
        <f t="shared" ref="IY362:IY425" ca="1" si="849">2*IMREAL(K101)*COS(2*PI()*B101*253/Nt_load2)-2*IMAGINARY(K101)*SIN(2*PI()*B101*253/Nt_load2)</f>
        <v>0.66142008796492957</v>
      </c>
      <c r="IZ362" s="223">
        <f t="shared" ref="IZ362:IZ425" ca="1" si="850">2*IMREAL(K101)*COS(2*PI()*B101*254/Nt_load2)-2*IMAGINARY(K101)*SIN(2*PI()*B101*254/Nt_load2)</f>
        <v>0.65946711936018376</v>
      </c>
      <c r="JA362" s="223">
        <f t="shared" ref="JA362:JA425" ca="1" si="851">2*IMREAL(K101)*COS(2*PI()*B101*255/Nt_load2)-2*IMAGINARY(K101)*SIN(2*PI()*B101*255/Nt_load2)</f>
        <v>0.65711691242179937</v>
      </c>
      <c r="JB362" s="223">
        <f t="shared" ref="JB362:JB425" ca="1" si="852">2*IMREAL(K101)*COS(2*PI()*B101*256/Nt_load2)-2*IMAGINARY(K101)*SIN(2*PI()*B101*256/Nt_load2)</f>
        <v>0.65437088282655598</v>
      </c>
    </row>
    <row r="363" spans="1:262">
      <c r="B363" s="230">
        <v>2</v>
      </c>
      <c r="C363" s="229">
        <f t="shared" ref="C363:C426" si="853">C362+Div_Nt_load2</f>
        <v>3.9062500000000001E-5</v>
      </c>
      <c r="D363" s="226">
        <f t="shared" ca="1" si="597"/>
        <v>24.471902545413435</v>
      </c>
      <c r="E363" s="225">
        <f ca="1">H361</f>
        <v>0.47190254541343529</v>
      </c>
      <c r="F363" s="224">
        <v>2</v>
      </c>
      <c r="G363" s="223">
        <f t="shared" ref="G363:G425" ca="1" si="854">2*IMREAL(K102)*COS(2*PI()*B102*1/Nt_load2)-2*IMAGINARY(K102)*SIN(2*PI()*B102*1/Nt_load2)</f>
        <v>-2.7706733596314283E-3</v>
      </c>
      <c r="H363" s="223">
        <f t="shared" ca="1" si="598"/>
        <v>-2.7922976500404204E-3</v>
      </c>
      <c r="I363" s="223">
        <f t="shared" ca="1" si="599"/>
        <v>-2.8071950508340763E-3</v>
      </c>
      <c r="J363" s="223">
        <f t="shared" ca="1" si="600"/>
        <v>-2.8153296728690262E-3</v>
      </c>
      <c r="K363" s="223">
        <f t="shared" ca="1" si="601"/>
        <v>-2.8166819191282801E-3</v>
      </c>
      <c r="L363" s="223">
        <f t="shared" ca="1" si="602"/>
        <v>-2.8112485319321551E-3</v>
      </c>
      <c r="M363" s="223">
        <f t="shared" ca="1" si="603"/>
        <v>-2.7990426007863164E-3</v>
      </c>
      <c r="N363" s="223">
        <f t="shared" ca="1" si="604"/>
        <v>-2.7800935308480066E-3</v>
      </c>
      <c r="O363" s="223">
        <f t="shared" ca="1" si="605"/>
        <v>-2.7544469720864506E-3</v>
      </c>
      <c r="P363" s="223">
        <f t="shared" ca="1" si="606"/>
        <v>-2.7221647093080771E-3</v>
      </c>
      <c r="Q363" s="223">
        <f t="shared" ca="1" si="607"/>
        <v>-2.683324513311513E-3</v>
      </c>
      <c r="R363" s="223">
        <f t="shared" ca="1" si="608"/>
        <v>-2.6380199535309119E-3</v>
      </c>
      <c r="S363" s="223">
        <f t="shared" ca="1" si="609"/>
        <v>-2.586360172618997E-3</v>
      </c>
      <c r="T363" s="223">
        <f t="shared" ca="1" si="610"/>
        <v>-2.528469623512847E-3</v>
      </c>
      <c r="U363" s="223">
        <f t="shared" ca="1" si="611"/>
        <v>-2.4644877696158719E-3</v>
      </c>
      <c r="V363" s="223">
        <f t="shared" ca="1" si="612"/>
        <v>-2.394568748818258E-3</v>
      </c>
      <c r="W363" s="223">
        <f t="shared" ca="1" si="613"/>
        <v>-2.3188810021652901E-3</v>
      </c>
      <c r="X363" s="223">
        <f t="shared" ca="1" si="614"/>
        <v>-2.2376068680681187E-3</v>
      </c>
      <c r="Y363" s="223">
        <f t="shared" ca="1" si="615"/>
        <v>-2.1509421430345572E-3</v>
      </c>
      <c r="Z363" s="223">
        <f t="shared" ca="1" si="616"/>
        <v>-2.0590956099781443E-3</v>
      </c>
      <c r="AA363" s="223">
        <f t="shared" ca="1" si="617"/>
        <v>-1.9622885352418191E-3</v>
      </c>
      <c r="AB363" s="223">
        <f t="shared" ca="1" si="618"/>
        <v>-1.8607541355479215E-3</v>
      </c>
      <c r="AC363" s="223">
        <f t="shared" ca="1" si="619"/>
        <v>-1.754737016158675E-3</v>
      </c>
      <c r="AD363" s="223">
        <f t="shared" ca="1" si="620"/>
        <v>-1.6444925816006917E-3</v>
      </c>
      <c r="AE363" s="223">
        <f t="shared" ca="1" si="621"/>
        <v>-1.5302864203730945E-3</v>
      </c>
      <c r="AF363" s="223">
        <f t="shared" ca="1" si="622"/>
        <v>-1.4123936651215584E-3</v>
      </c>
      <c r="AG363" s="223">
        <f t="shared" ca="1" si="623"/>
        <v>-1.2910983298196708E-3</v>
      </c>
      <c r="AH363" s="223">
        <f t="shared" ca="1" si="624"/>
        <v>-1.1666926255543895E-3</v>
      </c>
      <c r="AI363" s="223">
        <f t="shared" ca="1" si="625"/>
        <v>-1.0394762565639429E-3</v>
      </c>
      <c r="AJ363" s="223">
        <f t="shared" ca="1" si="626"/>
        <v>-9.0975569822406726E-4</v>
      </c>
      <c r="AK363" s="223">
        <f t="shared" ca="1" si="627"/>
        <v>-7.7784345872198158E-4</v>
      </c>
      <c r="AL363" s="223">
        <f t="shared" ca="1" si="628"/>
        <v>-6.4405732619679426E-4</v>
      </c>
      <c r="AM363" s="223">
        <f t="shared" ca="1" si="629"/>
        <v>-5.0871960316003963E-4</v>
      </c>
      <c r="AN363" s="223">
        <f t="shared" ca="1" si="630"/>
        <v>-3.7215633004069785E-4</v>
      </c>
      <c r="AO363" s="223">
        <f t="shared" ca="1" si="631"/>
        <v>-2.3469649972524399E-4</v>
      </c>
      <c r="AP363" s="223">
        <f t="shared" ca="1" si="632"/>
        <v>-9.6671264984965932E-5</v>
      </c>
      <c r="AQ363" s="223">
        <f t="shared" ca="1" si="633"/>
        <v>4.1586859300063754E-5</v>
      </c>
      <c r="AR363" s="223">
        <f t="shared" ca="1" si="634"/>
        <v>1.7974479719846004E-4</v>
      </c>
      <c r="AS363" s="223">
        <f t="shared" ca="1" si="635"/>
        <v>3.1746971413662139E-4</v>
      </c>
      <c r="AT363" s="223">
        <f t="shared" ca="1" si="636"/>
        <v>4.5442981872636471E-4</v>
      </c>
      <c r="AU363" s="223">
        <f t="shared" ca="1" si="637"/>
        <v>5.9029516207944417E-4</v>
      </c>
      <c r="AV363" s="223">
        <f t="shared" ca="1" si="638"/>
        <v>7.2473843268332629E-4</v>
      </c>
      <c r="AW363" s="223">
        <f t="shared" ca="1" si="639"/>
        <v>8.5743574492328325E-4</v>
      </c>
      <c r="AX363" s="223">
        <f t="shared" ca="1" si="640"/>
        <v>9.8806741935121871E-4</v>
      </c>
      <c r="AY363" s="223">
        <f t="shared" ca="1" si="641"/>
        <v>1.1163187528214539E-3</v>
      </c>
      <c r="AZ363" s="223">
        <f t="shared" ca="1" si="642"/>
        <v>1.2418807766381664E-3</v>
      </c>
      <c r="BA363" s="223">
        <f t="shared" ca="1" si="643"/>
        <v>1.3644510008880492E-3</v>
      </c>
      <c r="BB363" s="223">
        <f t="shared" ca="1" si="644"/>
        <v>1.4837341431649994E-3</v>
      </c>
      <c r="BC363" s="223">
        <f t="shared" ca="1" si="645"/>
        <v>1.5994428399313029E-3</v>
      </c>
      <c r="BD363" s="223">
        <f t="shared" ca="1" si="646"/>
        <v>1.7112983388015662E-3</v>
      </c>
      <c r="BE363" s="223">
        <f t="shared" ca="1" si="647"/>
        <v>1.8190311700816235E-3</v>
      </c>
      <c r="BF363" s="223">
        <f t="shared" ca="1" si="648"/>
        <v>1.9223817959446426E-3</v>
      </c>
      <c r="BG363" s="223">
        <f t="shared" ca="1" si="649"/>
        <v>2.0211012356804712E-3</v>
      </c>
      <c r="BH363" s="223">
        <f t="shared" ca="1" si="650"/>
        <v>2.1149516655119853E-3</v>
      </c>
      <c r="BI363" s="223">
        <f t="shared" ca="1" si="651"/>
        <v>2.2037069915333946E-3</v>
      </c>
      <c r="BJ363" s="223">
        <f t="shared" ca="1" si="652"/>
        <v>2.2871533943902636E-3</v>
      </c>
      <c r="BK363" s="223">
        <f t="shared" ca="1" si="653"/>
        <v>2.3650898443890694E-3</v>
      </c>
      <c r="BL363" s="223">
        <f t="shared" ca="1" si="654"/>
        <v>2.4373285857953383E-3</v>
      </c>
      <c r="BM363" s="223">
        <f t="shared" ca="1" si="655"/>
        <v>2.5036955891536558E-3</v>
      </c>
      <c r="BN363" s="223">
        <f t="shared" ca="1" si="656"/>
        <v>2.5640309705398678E-3</v>
      </c>
      <c r="BO363" s="223">
        <f t="shared" ca="1" si="657"/>
        <v>2.6181893767354618E-3</v>
      </c>
      <c r="BP363" s="223">
        <f t="shared" ca="1" si="658"/>
        <v>2.6660403353961941E-3</v>
      </c>
      <c r="BQ363" s="223">
        <f t="shared" ca="1" si="659"/>
        <v>2.7074685693714044E-3</v>
      </c>
      <c r="BR363" s="223">
        <f t="shared" ca="1" si="660"/>
        <v>2.7423742744167598E-3</v>
      </c>
      <c r="BS363" s="223">
        <f t="shared" ca="1" si="661"/>
        <v>2.7706733596314279E-3</v>
      </c>
      <c r="BT363" s="223">
        <f t="shared" ca="1" si="662"/>
        <v>2.7922976500404204E-3</v>
      </c>
      <c r="BU363" s="223">
        <f t="shared" ca="1" si="663"/>
        <v>2.8071950508340763E-3</v>
      </c>
      <c r="BV363" s="223">
        <f t="shared" ca="1" si="664"/>
        <v>2.8153296728690262E-3</v>
      </c>
      <c r="BW363" s="223">
        <f t="shared" ca="1" si="665"/>
        <v>2.8166819191282801E-3</v>
      </c>
      <c r="BX363" s="223">
        <f t="shared" ca="1" si="666"/>
        <v>2.8112485319321551E-3</v>
      </c>
      <c r="BY363" s="223">
        <f t="shared" ca="1" si="667"/>
        <v>2.7990426007863164E-3</v>
      </c>
      <c r="BZ363" s="223">
        <f t="shared" ca="1" si="668"/>
        <v>2.780093530848007E-3</v>
      </c>
      <c r="CA363" s="223">
        <f t="shared" ca="1" si="669"/>
        <v>2.7544469720864506E-3</v>
      </c>
      <c r="CB363" s="223">
        <f t="shared" ca="1" si="670"/>
        <v>2.7221647093080771E-3</v>
      </c>
      <c r="CC363" s="223">
        <f t="shared" ca="1" si="671"/>
        <v>2.683324513311513E-3</v>
      </c>
      <c r="CD363" s="223">
        <f t="shared" ca="1" si="672"/>
        <v>2.6380199535309123E-3</v>
      </c>
      <c r="CE363" s="223">
        <f t="shared" ca="1" si="673"/>
        <v>2.586360172618997E-3</v>
      </c>
      <c r="CF363" s="223">
        <f t="shared" ca="1" si="674"/>
        <v>2.528469623512847E-3</v>
      </c>
      <c r="CG363" s="223">
        <f t="shared" ca="1" si="675"/>
        <v>2.4644877696158719E-3</v>
      </c>
      <c r="CH363" s="223">
        <f t="shared" ca="1" si="676"/>
        <v>2.3945687488182588E-3</v>
      </c>
      <c r="CI363" s="223">
        <f t="shared" ca="1" si="677"/>
        <v>2.3188810021652906E-3</v>
      </c>
      <c r="CJ363" s="223">
        <f t="shared" ca="1" si="678"/>
        <v>2.2376068680681196E-3</v>
      </c>
      <c r="CK363" s="223">
        <f t="shared" ca="1" si="679"/>
        <v>2.1509421430345563E-3</v>
      </c>
      <c r="CL363" s="223">
        <f t="shared" ca="1" si="680"/>
        <v>2.0590956099781439E-3</v>
      </c>
      <c r="CM363" s="223">
        <f t="shared" ca="1" si="681"/>
        <v>1.9622885352418196E-3</v>
      </c>
      <c r="CN363" s="223">
        <f t="shared" ca="1" si="682"/>
        <v>1.8607541355479217E-3</v>
      </c>
      <c r="CO363" s="223">
        <f t="shared" ca="1" si="683"/>
        <v>1.7547370161586757E-3</v>
      </c>
      <c r="CP363" s="223">
        <f t="shared" ca="1" si="684"/>
        <v>1.644492581600693E-3</v>
      </c>
      <c r="CQ363" s="223">
        <f t="shared" ca="1" si="685"/>
        <v>1.530286420373094E-3</v>
      </c>
      <c r="CR363" s="223">
        <f t="shared" ca="1" si="686"/>
        <v>1.4123936651215586E-3</v>
      </c>
      <c r="CS363" s="223">
        <f t="shared" ca="1" si="687"/>
        <v>1.291098329819671E-3</v>
      </c>
      <c r="CT363" s="223">
        <f t="shared" ca="1" si="688"/>
        <v>1.1666926255543904E-3</v>
      </c>
      <c r="CU363" s="223">
        <f t="shared" ca="1" si="689"/>
        <v>1.0394762565639443E-3</v>
      </c>
      <c r="CV363" s="223">
        <f t="shared" ca="1" si="690"/>
        <v>9.0975569822406661E-4</v>
      </c>
      <c r="CW363" s="223">
        <f t="shared" ca="1" si="691"/>
        <v>7.7784345872198137E-4</v>
      </c>
      <c r="CX363" s="223">
        <f t="shared" ca="1" si="692"/>
        <v>6.4405732619679458E-4</v>
      </c>
      <c r="CY363" s="223">
        <f t="shared" ca="1" si="693"/>
        <v>5.087196031600405E-4</v>
      </c>
      <c r="CZ363" s="223">
        <f t="shared" ca="1" si="694"/>
        <v>3.7215633004069942E-4</v>
      </c>
      <c r="DA363" s="223">
        <f t="shared" ca="1" si="695"/>
        <v>2.3469649972524302E-4</v>
      </c>
      <c r="DB363" s="223">
        <f t="shared" ca="1" si="696"/>
        <v>9.6671264984965607E-5</v>
      </c>
      <c r="DC363" s="223">
        <f t="shared" ca="1" si="697"/>
        <v>-4.1586859300063428E-5</v>
      </c>
      <c r="DD363" s="223">
        <f t="shared" ca="1" si="698"/>
        <v>-1.7974479719845983E-4</v>
      </c>
      <c r="DE363" s="223">
        <f t="shared" ca="1" si="699"/>
        <v>-3.1746971413662041E-4</v>
      </c>
      <c r="DF363" s="223">
        <f t="shared" ca="1" si="700"/>
        <v>-4.5442981872636547E-4</v>
      </c>
      <c r="DG363" s="223">
        <f t="shared" ca="1" si="701"/>
        <v>-5.9029516207944515E-4</v>
      </c>
      <c r="DH363" s="223">
        <f t="shared" ca="1" si="702"/>
        <v>-7.2473843268332585E-4</v>
      </c>
      <c r="DI363" s="223">
        <f t="shared" ca="1" si="703"/>
        <v>-8.5743574492328292E-4</v>
      </c>
      <c r="DJ363" s="223">
        <f t="shared" ca="1" si="704"/>
        <v>-9.8806741935121849E-4</v>
      </c>
      <c r="DK363" s="223">
        <f t="shared" ca="1" si="705"/>
        <v>-1.1163187528214526E-3</v>
      </c>
      <c r="DL363" s="223">
        <f t="shared" ca="1" si="706"/>
        <v>-1.2418807766381673E-3</v>
      </c>
      <c r="DM363" s="223">
        <f t="shared" ca="1" si="707"/>
        <v>-1.364451000888049E-3</v>
      </c>
      <c r="DN363" s="223">
        <f t="shared" ca="1" si="708"/>
        <v>-1.483734143164999E-3</v>
      </c>
      <c r="DO363" s="223">
        <f t="shared" ca="1" si="709"/>
        <v>-1.5994428399313029E-3</v>
      </c>
      <c r="DP363" s="223">
        <f t="shared" ca="1" si="710"/>
        <v>-1.7112983388015645E-3</v>
      </c>
      <c r="DQ363" s="223">
        <f t="shared" ca="1" si="711"/>
        <v>-1.8190311700816242E-3</v>
      </c>
      <c r="DR363" s="223">
        <f t="shared" ca="1" si="712"/>
        <v>-1.9223817959446421E-3</v>
      </c>
      <c r="DS363" s="223">
        <f t="shared" ca="1" si="713"/>
        <v>-2.0211012356804712E-3</v>
      </c>
      <c r="DT363" s="223">
        <f t="shared" ca="1" si="714"/>
        <v>-2.1149516655119848E-3</v>
      </c>
      <c r="DU363" s="223">
        <f t="shared" ca="1" si="715"/>
        <v>-2.2037069915333933E-3</v>
      </c>
      <c r="DV363" s="223">
        <f t="shared" ca="1" si="716"/>
        <v>-2.2871533943902627E-3</v>
      </c>
      <c r="DW363" s="223">
        <f t="shared" ca="1" si="717"/>
        <v>-2.3650898443890699E-3</v>
      </c>
      <c r="DX363" s="223">
        <f t="shared" ca="1" si="718"/>
        <v>-2.4373285857953383E-3</v>
      </c>
      <c r="DY363" s="223">
        <f t="shared" ca="1" si="719"/>
        <v>-2.5036955891536558E-3</v>
      </c>
      <c r="DZ363" s="223">
        <f t="shared" ca="1" si="720"/>
        <v>-2.5640309705398678E-3</v>
      </c>
      <c r="EA363" s="223">
        <f t="shared" ca="1" si="721"/>
        <v>-2.6181893767354613E-3</v>
      </c>
      <c r="EB363" s="223">
        <f t="shared" ca="1" si="722"/>
        <v>-2.6660403353961949E-3</v>
      </c>
      <c r="EC363" s="223">
        <f t="shared" ca="1" si="723"/>
        <v>-2.7074685693714044E-3</v>
      </c>
      <c r="ED363" s="223">
        <f t="shared" ca="1" si="724"/>
        <v>-2.7423742744167598E-3</v>
      </c>
      <c r="EE363" s="223">
        <f t="shared" ca="1" si="725"/>
        <v>-2.7706733596314279E-3</v>
      </c>
      <c r="EF363" s="223">
        <f t="shared" ca="1" si="726"/>
        <v>-2.7922976500404199E-3</v>
      </c>
      <c r="EG363" s="223">
        <f t="shared" ca="1" si="727"/>
        <v>-2.8071950508340763E-3</v>
      </c>
      <c r="EH363" s="223">
        <f t="shared" ca="1" si="728"/>
        <v>-2.8153296728690262E-3</v>
      </c>
      <c r="EI363" s="223">
        <f t="shared" ca="1" si="729"/>
        <v>-2.8166819191282801E-3</v>
      </c>
      <c r="EJ363" s="223">
        <f t="shared" ca="1" si="730"/>
        <v>-2.8112485319321551E-3</v>
      </c>
      <c r="EK363" s="223">
        <f t="shared" ca="1" si="731"/>
        <v>-2.7990426007863164E-3</v>
      </c>
      <c r="EL363" s="223">
        <f t="shared" ca="1" si="732"/>
        <v>-2.780093530848007E-3</v>
      </c>
      <c r="EM363" s="223">
        <f t="shared" ca="1" si="733"/>
        <v>-2.7544469720864506E-3</v>
      </c>
      <c r="EN363" s="223">
        <f t="shared" ca="1" si="734"/>
        <v>-2.7221647093080771E-3</v>
      </c>
      <c r="EO363" s="223">
        <f t="shared" ca="1" si="735"/>
        <v>-2.683324513311513E-3</v>
      </c>
      <c r="EP363" s="223">
        <f t="shared" ca="1" si="736"/>
        <v>-2.6380199535309123E-3</v>
      </c>
      <c r="EQ363" s="223">
        <f t="shared" ca="1" si="737"/>
        <v>-2.5863601726189974E-3</v>
      </c>
      <c r="ER363" s="223">
        <f t="shared" ca="1" si="738"/>
        <v>-2.5284696235128466E-3</v>
      </c>
      <c r="ES363" s="223">
        <f t="shared" ca="1" si="739"/>
        <v>-2.4644877696158723E-3</v>
      </c>
      <c r="ET363" s="223">
        <f t="shared" ca="1" si="740"/>
        <v>-2.3945687488182584E-3</v>
      </c>
      <c r="EU363" s="223">
        <f t="shared" ca="1" si="741"/>
        <v>-2.318881002165291E-3</v>
      </c>
      <c r="EV363" s="223">
        <f t="shared" ca="1" si="742"/>
        <v>-2.2376068680681196E-3</v>
      </c>
      <c r="EW363" s="223">
        <f t="shared" ca="1" si="743"/>
        <v>-2.1509421430345567E-3</v>
      </c>
      <c r="EX363" s="223">
        <f t="shared" ca="1" si="744"/>
        <v>-2.0590956099781443E-3</v>
      </c>
      <c r="EY363" s="223">
        <f t="shared" ca="1" si="745"/>
        <v>-1.96228853524182E-3</v>
      </c>
      <c r="EZ363" s="223">
        <f t="shared" ca="1" si="746"/>
        <v>-1.8607541355479219E-3</v>
      </c>
      <c r="FA363" s="223">
        <f t="shared" ca="1" si="747"/>
        <v>-1.7547370161586757E-3</v>
      </c>
      <c r="FB363" s="223">
        <f t="shared" ca="1" si="748"/>
        <v>-1.6444925816006934E-3</v>
      </c>
      <c r="FC363" s="223">
        <f t="shared" ca="1" si="749"/>
        <v>-1.5302864203730945E-3</v>
      </c>
      <c r="FD363" s="223">
        <f t="shared" ca="1" si="750"/>
        <v>-1.4123936651215588E-3</v>
      </c>
      <c r="FE363" s="223">
        <f t="shared" ca="1" si="751"/>
        <v>-1.2910983298196712E-3</v>
      </c>
      <c r="FF363" s="223">
        <f t="shared" ca="1" si="752"/>
        <v>-1.1666926255543906E-3</v>
      </c>
      <c r="FG363" s="223">
        <f t="shared" ca="1" si="753"/>
        <v>-1.0394762565639447E-3</v>
      </c>
      <c r="FH363" s="223">
        <f t="shared" ca="1" si="754"/>
        <v>-9.0975569822406683E-4</v>
      </c>
      <c r="FI363" s="223">
        <f t="shared" ca="1" si="755"/>
        <v>-7.7784345872198169E-4</v>
      </c>
      <c r="FJ363" s="223">
        <f t="shared" ca="1" si="756"/>
        <v>-6.4405732619679491E-4</v>
      </c>
      <c r="FK363" s="223">
        <f t="shared" ca="1" si="757"/>
        <v>-5.0871960316004093E-4</v>
      </c>
      <c r="FL363" s="223">
        <f t="shared" ca="1" si="758"/>
        <v>-3.7215633004069975E-4</v>
      </c>
      <c r="FM363" s="223">
        <f t="shared" ca="1" si="759"/>
        <v>-2.34696499725246E-4</v>
      </c>
      <c r="FN363" s="223">
        <f t="shared" ca="1" si="760"/>
        <v>-9.6671264984968534E-5</v>
      </c>
      <c r="FO363" s="223">
        <f t="shared" ca="1" si="761"/>
        <v>4.1586859300060501E-5</v>
      </c>
      <c r="FP363" s="223">
        <f t="shared" ca="1" si="762"/>
        <v>1.7974479719846199E-4</v>
      </c>
      <c r="FQ363" s="223">
        <f t="shared" ca="1" si="763"/>
        <v>3.1746971413662258E-4</v>
      </c>
      <c r="FR363" s="223">
        <f t="shared" ca="1" si="764"/>
        <v>4.5442981872636514E-4</v>
      </c>
      <c r="FS363" s="223">
        <f t="shared" ca="1" si="765"/>
        <v>5.9029516207944471E-4</v>
      </c>
      <c r="FT363" s="223">
        <f t="shared" ca="1" si="766"/>
        <v>7.2473843268332553E-4</v>
      </c>
      <c r="FU363" s="223">
        <f t="shared" ca="1" si="767"/>
        <v>8.5743574492328271E-4</v>
      </c>
      <c r="FV363" s="223">
        <f t="shared" ca="1" si="768"/>
        <v>9.8806741935121784E-4</v>
      </c>
      <c r="FW363" s="223">
        <f t="shared" ca="1" si="769"/>
        <v>1.1163187528214521E-3</v>
      </c>
      <c r="FX363" s="223">
        <f t="shared" ca="1" si="770"/>
        <v>1.2418807766381647E-3</v>
      </c>
      <c r="FY363" s="223">
        <f t="shared" ca="1" si="771"/>
        <v>1.3644510008880468E-3</v>
      </c>
      <c r="FZ363" s="223">
        <f t="shared" ca="1" si="772"/>
        <v>1.4837341431649968E-3</v>
      </c>
      <c r="GA363" s="223">
        <f t="shared" ca="1" si="773"/>
        <v>1.5994428399313039E-3</v>
      </c>
      <c r="GB363" s="223">
        <f t="shared" ca="1" si="774"/>
        <v>1.7112983388015662E-3</v>
      </c>
      <c r="GC363" s="223">
        <f t="shared" ca="1" si="775"/>
        <v>1.8190311700816242E-3</v>
      </c>
      <c r="GD363" s="223">
        <f t="shared" ca="1" si="776"/>
        <v>1.9223817959446417E-3</v>
      </c>
      <c r="GE363" s="223">
        <f t="shared" ca="1" si="777"/>
        <v>2.0211012356804708E-3</v>
      </c>
      <c r="GF363" s="223">
        <f t="shared" ca="1" si="778"/>
        <v>2.1149516655119848E-3</v>
      </c>
      <c r="GG363" s="223">
        <f t="shared" ca="1" si="779"/>
        <v>2.2037069915333933E-3</v>
      </c>
      <c r="GH363" s="223">
        <f t="shared" ca="1" si="780"/>
        <v>2.2871533943902627E-3</v>
      </c>
      <c r="GI363" s="223">
        <f t="shared" ca="1" si="781"/>
        <v>2.3650898443890686E-3</v>
      </c>
      <c r="GJ363" s="223">
        <f t="shared" ca="1" si="782"/>
        <v>2.4373285857953366E-3</v>
      </c>
      <c r="GK363" s="223">
        <f t="shared" ca="1" si="783"/>
        <v>2.5036955891536562E-3</v>
      </c>
      <c r="GL363" s="223">
        <f t="shared" ca="1" si="784"/>
        <v>2.5640309705398687E-3</v>
      </c>
      <c r="GM363" s="223">
        <f t="shared" ca="1" si="785"/>
        <v>2.6181893767354618E-3</v>
      </c>
      <c r="GN363" s="223">
        <f t="shared" ca="1" si="786"/>
        <v>2.6660403353961945E-3</v>
      </c>
      <c r="GO363" s="223">
        <f t="shared" ca="1" si="787"/>
        <v>2.7074685693714044E-3</v>
      </c>
      <c r="GP363" s="223">
        <f t="shared" ca="1" si="788"/>
        <v>2.7423742744167594E-3</v>
      </c>
      <c r="GQ363" s="223">
        <f t="shared" ca="1" si="789"/>
        <v>2.7706733596314279E-3</v>
      </c>
      <c r="GR363" s="223">
        <f t="shared" ca="1" si="790"/>
        <v>2.7922976500404199E-3</v>
      </c>
      <c r="GS363" s="223">
        <f t="shared" ca="1" si="791"/>
        <v>2.8071950508340763E-3</v>
      </c>
      <c r="GT363" s="223">
        <f t="shared" ca="1" si="792"/>
        <v>2.8153296728690267E-3</v>
      </c>
      <c r="GU363" s="223">
        <f t="shared" ca="1" si="793"/>
        <v>2.8166819191282801E-3</v>
      </c>
      <c r="GV363" s="223">
        <f t="shared" ca="1" si="794"/>
        <v>2.8112485319321551E-3</v>
      </c>
      <c r="GW363" s="223">
        <f t="shared" ca="1" si="795"/>
        <v>2.7990426007863159E-3</v>
      </c>
      <c r="GX363" s="223">
        <f t="shared" ca="1" si="796"/>
        <v>2.7800935308480066E-3</v>
      </c>
      <c r="GY363" s="223">
        <f t="shared" ca="1" si="797"/>
        <v>2.7544469720864506E-3</v>
      </c>
      <c r="GZ363" s="223">
        <f t="shared" ca="1" si="798"/>
        <v>2.7221647093080776E-3</v>
      </c>
      <c r="HA363" s="223">
        <f t="shared" ca="1" si="799"/>
        <v>2.6833245133115135E-3</v>
      </c>
      <c r="HB363" s="223">
        <f t="shared" ca="1" si="800"/>
        <v>2.6380199535309123E-3</v>
      </c>
      <c r="HC363" s="223">
        <f t="shared" ca="1" si="801"/>
        <v>2.5863601726189979E-3</v>
      </c>
      <c r="HD363" s="223">
        <f t="shared" ca="1" si="802"/>
        <v>2.5284696235128479E-3</v>
      </c>
      <c r="HE363" s="223">
        <f t="shared" ca="1" si="803"/>
        <v>2.4644877696158732E-3</v>
      </c>
      <c r="HF363" s="223">
        <f t="shared" ca="1" si="804"/>
        <v>2.3945687488182575E-3</v>
      </c>
      <c r="HG363" s="223">
        <f t="shared" ca="1" si="805"/>
        <v>2.3188810021652897E-3</v>
      </c>
      <c r="HH363" s="223">
        <f t="shared" ca="1" si="806"/>
        <v>2.2376068680681183E-3</v>
      </c>
      <c r="HI363" s="223">
        <f t="shared" ca="1" si="807"/>
        <v>2.1509421430345567E-3</v>
      </c>
      <c r="HJ363" s="223">
        <f t="shared" ca="1" si="808"/>
        <v>2.0590956099781448E-3</v>
      </c>
      <c r="HK363" s="223">
        <f t="shared" ca="1" si="809"/>
        <v>1.96228853524182E-3</v>
      </c>
      <c r="HL363" s="223">
        <f t="shared" ca="1" si="810"/>
        <v>1.8607541355479221E-3</v>
      </c>
      <c r="HM363" s="223">
        <f t="shared" ca="1" si="811"/>
        <v>1.7547370161586761E-3</v>
      </c>
      <c r="HN363" s="223">
        <f t="shared" ca="1" si="812"/>
        <v>1.6444925816006938E-3</v>
      </c>
      <c r="HO363" s="223">
        <f t="shared" ca="1" si="813"/>
        <v>1.5302864203730969E-3</v>
      </c>
      <c r="HP363" s="223">
        <f t="shared" ca="1" si="814"/>
        <v>1.4123936651215612E-3</v>
      </c>
      <c r="HQ363" s="223">
        <f t="shared" ca="1" si="815"/>
        <v>1.2910983298196695E-3</v>
      </c>
      <c r="HR363" s="223">
        <f t="shared" ca="1" si="816"/>
        <v>1.1666926255543887E-3</v>
      </c>
      <c r="HS363" s="223">
        <f t="shared" ca="1" si="817"/>
        <v>1.0394762565639425E-3</v>
      </c>
      <c r="HT363" s="223">
        <f t="shared" ca="1" si="818"/>
        <v>9.0975569822406726E-4</v>
      </c>
      <c r="HU363" s="223">
        <f t="shared" ca="1" si="819"/>
        <v>7.7784345872198202E-4</v>
      </c>
      <c r="HV363" s="223">
        <f t="shared" ca="1" si="820"/>
        <v>6.4405732619679523E-4</v>
      </c>
      <c r="HW363" s="223">
        <f t="shared" ca="1" si="821"/>
        <v>5.0871960316004126E-4</v>
      </c>
      <c r="HX363" s="223">
        <f t="shared" ca="1" si="822"/>
        <v>3.7215633004070007E-4</v>
      </c>
      <c r="HY363" s="223">
        <f t="shared" ca="1" si="823"/>
        <v>2.3469649972524627E-4</v>
      </c>
      <c r="HZ363" s="223">
        <f t="shared" ca="1" si="824"/>
        <v>9.667126498496886E-5</v>
      </c>
      <c r="IA363" s="223">
        <f t="shared" ca="1" si="825"/>
        <v>-4.1586859300060176E-5</v>
      </c>
      <c r="IB363" s="223">
        <f t="shared" ca="1" si="826"/>
        <v>-1.7974479719846156E-4</v>
      </c>
      <c r="IC363" s="223">
        <f t="shared" ca="1" si="827"/>
        <v>-3.1746971413662225E-4</v>
      </c>
      <c r="ID363" s="223">
        <f t="shared" ca="1" si="828"/>
        <v>-4.5442981872636492E-4</v>
      </c>
      <c r="IE363" s="223">
        <f t="shared" ca="1" si="829"/>
        <v>-5.2923455817804888E-4</v>
      </c>
      <c r="IF363" s="223">
        <f t="shared" ca="1" si="830"/>
        <v>-7.2473843268332509E-4</v>
      </c>
      <c r="IG363" s="223">
        <f t="shared" ca="1" si="831"/>
        <v>-8.5743574492328227E-4</v>
      </c>
      <c r="IH363" s="223">
        <f t="shared" ca="1" si="832"/>
        <v>-9.8806741935121784E-4</v>
      </c>
      <c r="II363" s="223">
        <f t="shared" ca="1" si="833"/>
        <v>-1.1163187528214517E-3</v>
      </c>
      <c r="IJ363" s="223">
        <f t="shared" ca="1" si="834"/>
        <v>-1.2418807766381643E-3</v>
      </c>
      <c r="IK363" s="223">
        <f t="shared" ca="1" si="835"/>
        <v>-1.3644510008880462E-3</v>
      </c>
      <c r="IL363" s="223">
        <f t="shared" ca="1" si="836"/>
        <v>-1.4837341431649964E-3</v>
      </c>
      <c r="IM363" s="223">
        <f t="shared" ca="1" si="837"/>
        <v>-1.5994428399313039E-3</v>
      </c>
      <c r="IN363" s="223">
        <f t="shared" ca="1" si="838"/>
        <v>-1.7112983388015662E-3</v>
      </c>
      <c r="IO363" s="223">
        <f t="shared" ca="1" si="839"/>
        <v>-1.8190311700816237E-3</v>
      </c>
      <c r="IP363" s="223">
        <f t="shared" ca="1" si="840"/>
        <v>-1.9223817959446417E-3</v>
      </c>
      <c r="IQ363" s="223">
        <f t="shared" ca="1" si="841"/>
        <v>-2.0211012356804703E-3</v>
      </c>
      <c r="IR363" s="223">
        <f t="shared" ca="1" si="842"/>
        <v>-2.1149516655119844E-3</v>
      </c>
      <c r="IS363" s="223">
        <f t="shared" ca="1" si="843"/>
        <v>-2.2037069915333933E-3</v>
      </c>
      <c r="IT363" s="223">
        <f t="shared" ca="1" si="844"/>
        <v>-2.2871533943902627E-3</v>
      </c>
      <c r="IU363" s="223">
        <f t="shared" ca="1" si="845"/>
        <v>-2.3650898443890681E-3</v>
      </c>
      <c r="IV363" s="223">
        <f t="shared" ca="1" si="846"/>
        <v>-2.4373285857953366E-3</v>
      </c>
      <c r="IW363" s="223">
        <f t="shared" ca="1" si="847"/>
        <v>-2.5036955891536562E-3</v>
      </c>
      <c r="IX363" s="223">
        <f t="shared" ca="1" si="848"/>
        <v>-2.5640309705398682E-3</v>
      </c>
      <c r="IY363" s="223">
        <f t="shared" ca="1" si="849"/>
        <v>-2.6181893767354618E-3</v>
      </c>
      <c r="IZ363" s="223">
        <f t="shared" ca="1" si="850"/>
        <v>-2.6660403353961941E-3</v>
      </c>
      <c r="JA363" s="223">
        <f t="shared" ca="1" si="851"/>
        <v>-2.7074685693714044E-3</v>
      </c>
      <c r="JB363" s="223">
        <f t="shared" ca="1" si="852"/>
        <v>-2.7423742744167594E-3</v>
      </c>
    </row>
    <row r="364" spans="1:262">
      <c r="B364" s="230">
        <v>3</v>
      </c>
      <c r="C364" s="229">
        <f t="shared" si="853"/>
        <v>5.8593749999999998E-5</v>
      </c>
      <c r="D364" s="226">
        <f t="shared" ca="1" si="597"/>
        <v>24.46972363896904</v>
      </c>
      <c r="E364" s="225">
        <f ca="1">I361</f>
        <v>0.46972363896903935</v>
      </c>
      <c r="F364" s="224">
        <v>3</v>
      </c>
      <c r="G364" s="223">
        <f t="shared" ca="1" si="854"/>
        <v>-0.18150462534475437</v>
      </c>
      <c r="H364" s="223">
        <f t="shared" ca="1" si="598"/>
        <v>-0.18731732079348554</v>
      </c>
      <c r="I364" s="223">
        <f t="shared" ca="1" si="599"/>
        <v>-0.19211492745117345</v>
      </c>
      <c r="J364" s="223">
        <f t="shared" ca="1" si="600"/>
        <v>-0.19587144667166287</v>
      </c>
      <c r="K364" s="223">
        <f t="shared" ca="1" si="601"/>
        <v>-0.19856652155182331</v>
      </c>
      <c r="L364" s="223">
        <f t="shared" ca="1" si="602"/>
        <v>-0.20018554724737081</v>
      </c>
      <c r="M364" s="223">
        <f t="shared" ca="1" si="603"/>
        <v>-0.20071975011778462</v>
      </c>
      <c r="N364" s="223">
        <f t="shared" ca="1" si="604"/>
        <v>-0.20016623527142521</v>
      </c>
      <c r="O364" s="223">
        <f t="shared" ca="1" si="605"/>
        <v>-0.19852800225320297</v>
      </c>
      <c r="P364" s="223">
        <f t="shared" ca="1" si="606"/>
        <v>-0.19581392878978443</v>
      </c>
      <c r="Q364" s="223">
        <f t="shared" ca="1" si="607"/>
        <v>-0.19203872268042232</v>
      </c>
      <c r="R364" s="223">
        <f t="shared" ca="1" si="608"/>
        <v>-0.18722284209411705</v>
      </c>
      <c r="S364" s="223">
        <f t="shared" ca="1" si="609"/>
        <v>-0.18139238470502622</v>
      </c>
      <c r="T364" s="223">
        <f t="shared" ca="1" si="610"/>
        <v>-0.17457894626690751</v>
      </c>
      <c r="U364" s="223">
        <f t="shared" ca="1" si="611"/>
        <v>-0.1668194493929912</v>
      </c>
      <c r="V364" s="223">
        <f t="shared" ca="1" si="612"/>
        <v>-0.15815594346914016</v>
      </c>
      <c r="W364" s="223">
        <f t="shared" ca="1" si="613"/>
        <v>-0.14863537678458463</v>
      </c>
      <c r="X364" s="223">
        <f t="shared" ca="1" si="614"/>
        <v>-0.13830934211507501</v>
      </c>
      <c r="Y364" s="223">
        <f t="shared" ca="1" si="615"/>
        <v>-0.1272337971371601</v>
      </c>
      <c r="Z364" s="223">
        <f t="shared" ca="1" si="616"/>
        <v>-0.11546876118868943</v>
      </c>
      <c r="AA364" s="223">
        <f t="shared" ca="1" si="617"/>
        <v>-0.10307799001882129</v>
      </c>
      <c r="AB364" s="223">
        <f t="shared" ca="1" si="618"/>
        <v>-9.0128630290094103E-2</v>
      </c>
      <c r="AC364" s="223">
        <f t="shared" ca="1" si="619"/>
        <v>-7.6690855704844282E-2</v>
      </c>
      <c r="AD364" s="223">
        <f t="shared" ca="1" si="620"/>
        <v>-6.2837486727833264E-2</v>
      </c>
      <c r="AE364" s="223">
        <f t="shared" ca="1" si="621"/>
        <v>-4.8643595965839656E-2</v>
      </c>
      <c r="AF364" s="223">
        <f t="shared" ca="1" si="622"/>
        <v>-3.4186101342698581E-2</v>
      </c>
      <c r="AG364" s="223">
        <f t="shared" ca="1" si="623"/>
        <v>-1.9543349274408067E-2</v>
      </c>
      <c r="AH364" s="223">
        <f t="shared" ca="1" si="624"/>
        <v>-4.7946901031125089E-3</v>
      </c>
      <c r="AI364" s="223">
        <f t="shared" ca="1" si="625"/>
        <v>9.9799519092762384E-3</v>
      </c>
      <c r="AJ364" s="223">
        <f t="shared" ca="1" si="626"/>
        <v>2.4700511697579544E-2</v>
      </c>
      <c r="AK364" s="223">
        <f t="shared" ca="1" si="627"/>
        <v>3.9287217272876526E-2</v>
      </c>
      <c r="AL364" s="223">
        <f t="shared" ca="1" si="628"/>
        <v>5.3661022013824458E-2</v>
      </c>
      <c r="AM364" s="223">
        <f t="shared" ca="1" si="629"/>
        <v>6.774403302714796E-2</v>
      </c>
      <c r="AN364" s="223">
        <f t="shared" ca="1" si="630"/>
        <v>8.145993325597678E-2</v>
      </c>
      <c r="AO364" s="223">
        <f t="shared" ca="1" si="631"/>
        <v>9.4734395048589548E-2</v>
      </c>
      <c r="AP364" s="223">
        <f t="shared" ca="1" si="632"/>
        <v>0.10749548294639776</v>
      </c>
      <c r="AQ364" s="223">
        <f t="shared" ca="1" si="633"/>
        <v>0.11967404350842931</v>
      </c>
      <c r="AR364" s="223">
        <f t="shared" ca="1" si="634"/>
        <v>0.13120408005981593</v>
      </c>
      <c r="AS364" s="223">
        <f t="shared" ca="1" si="635"/>
        <v>0.14202311033349335</v>
      </c>
      <c r="AT364" s="223">
        <f t="shared" ca="1" si="636"/>
        <v>0.15207250506701916</v>
      </c>
      <c r="AU364" s="223">
        <f t="shared" ca="1" si="637"/>
        <v>0.16129780571962665</v>
      </c>
      <c r="AV364" s="223">
        <f t="shared" ca="1" si="638"/>
        <v>0.16964901958777506</v>
      </c>
      <c r="AW364" s="223">
        <f t="shared" ca="1" si="639"/>
        <v>0.17708089071994182</v>
      </c>
      <c r="AX364" s="223">
        <f t="shared" ca="1" si="640"/>
        <v>0.18355314516254501</v>
      </c>
      <c r="AY364" s="223">
        <f t="shared" ca="1" si="641"/>
        <v>0.18903070920798698</v>
      </c>
      <c r="AZ364" s="223">
        <f t="shared" ca="1" si="642"/>
        <v>0.19348389946211508</v>
      </c>
      <c r="BA364" s="223">
        <f t="shared" ca="1" si="643"/>
        <v>0.1968885837011061</v>
      </c>
      <c r="BB364" s="223">
        <f t="shared" ca="1" si="644"/>
        <v>0.19922631164607815</v>
      </c>
      <c r="BC364" s="223">
        <f t="shared" ca="1" si="645"/>
        <v>0.20048441494675057</v>
      </c>
      <c r="BD364" s="223">
        <f t="shared" ca="1" si="646"/>
        <v>0.20065607583233164</v>
      </c>
      <c r="BE364" s="223">
        <f t="shared" ca="1" si="647"/>
        <v>0.19974036405760931</v>
      </c>
      <c r="BF364" s="223">
        <f t="shared" ca="1" si="648"/>
        <v>0.19774224194403039</v>
      </c>
      <c r="BG364" s="223">
        <f t="shared" ca="1" si="649"/>
        <v>0.19467253748845093</v>
      </c>
      <c r="BH364" s="223">
        <f t="shared" ca="1" si="650"/>
        <v>0.19054788568528297</v>
      </c>
      <c r="BI364" s="223">
        <f t="shared" ca="1" si="651"/>
        <v>0.18539063838001849</v>
      </c>
      <c r="BJ364" s="223">
        <f t="shared" ca="1" si="652"/>
        <v>0.17922874314264209</v>
      </c>
      <c r="BK364" s="223">
        <f t="shared" ca="1" si="653"/>
        <v>0.17209559181732795</v>
      </c>
      <c r="BL364" s="223">
        <f t="shared" ca="1" si="654"/>
        <v>0.1640298395691428</v>
      </c>
      <c r="BM364" s="223">
        <f t="shared" ca="1" si="655"/>
        <v>0.15507519540835743</v>
      </c>
      <c r="BN364" s="223">
        <f t="shared" ca="1" si="656"/>
        <v>0.14528018532753312</v>
      </c>
      <c r="BO364" s="223">
        <f t="shared" ca="1" si="657"/>
        <v>0.13469788933496304</v>
      </c>
      <c r="BP364" s="223">
        <f t="shared" ca="1" si="658"/>
        <v>0.12338565380950885</v>
      </c>
      <c r="BQ364" s="223">
        <f t="shared" ca="1" si="659"/>
        <v>0.1114047807356045</v>
      </c>
      <c r="BR364" s="223">
        <f t="shared" ca="1" si="660"/>
        <v>9.8820195502492034E-2</v>
      </c>
      <c r="BS364" s="223">
        <f t="shared" ca="1" si="661"/>
        <v>8.5700095067910959E-2</v>
      </c>
      <c r="BT364" s="223">
        <f t="shared" ca="1" si="662"/>
        <v>7.2115578392875995E-2</v>
      </c>
      <c r="BU364" s="223">
        <f t="shared" ca="1" si="663"/>
        <v>5.8140261150247556E-2</v>
      </c>
      <c r="BV364" s="223">
        <f t="shared" ca="1" si="664"/>
        <v>4.3849876795021406E-2</v>
      </c>
      <c r="BW364" s="223">
        <f t="shared" ca="1" si="665"/>
        <v>2.9321866158174836E-2</v>
      </c>
      <c r="BX364" s="223">
        <f t="shared" ca="1" si="666"/>
        <v>1.4634957788093664E-2</v>
      </c>
      <c r="BY364" s="223">
        <f t="shared" ca="1" si="667"/>
        <v>-1.3125868625211978E-4</v>
      </c>
      <c r="BZ364" s="223">
        <f t="shared" ca="1" si="668"/>
        <v>-1.4896763858404494E-2</v>
      </c>
      <c r="CA364" s="223">
        <f t="shared" ca="1" si="669"/>
        <v>-2.9581542176513695E-2</v>
      </c>
      <c r="CB364" s="223">
        <f t="shared" ca="1" si="670"/>
        <v>-4.4106015554545894E-2</v>
      </c>
      <c r="CC364" s="223">
        <f t="shared" ca="1" si="671"/>
        <v>-5.839147461282726E-2</v>
      </c>
      <c r="CD364" s="223">
        <f t="shared" ca="1" si="672"/>
        <v>-7.2360505210991452E-2</v>
      </c>
      <c r="CE364" s="223">
        <f t="shared" ca="1" si="673"/>
        <v>-8.5937407961913681E-2</v>
      </c>
      <c r="CF364" s="223">
        <f t="shared" ca="1" si="674"/>
        <v>-9.9048608453248005E-2</v>
      </c>
      <c r="CG364" s="223">
        <f t="shared" ca="1" si="675"/>
        <v>-0.11162305595354327</v>
      </c>
      <c r="CH364" s="223">
        <f t="shared" ca="1" si="676"/>
        <v>-0.12359260844231232</v>
      </c>
      <c r="CI364" s="223">
        <f t="shared" ca="1" si="677"/>
        <v>-0.13489240187754528</v>
      </c>
      <c r="CJ364" s="223">
        <f t="shared" ca="1" si="678"/>
        <v>-0.14546120169957263</v>
      </c>
      <c r="CK364" s="223">
        <f t="shared" ca="1" si="679"/>
        <v>-0.15524173466645039</v>
      </c>
      <c r="CL364" s="223">
        <f t="shared" ca="1" si="680"/>
        <v>-0.16418099922262028</v>
      </c>
      <c r="CM364" s="223">
        <f t="shared" ca="1" si="681"/>
        <v>-0.17223055271893076</v>
      </c>
      <c r="CN364" s="223">
        <f t="shared" ca="1" si="682"/>
        <v>-0.17934677392755113</v>
      </c>
      <c r="CO364" s="223">
        <f t="shared" ca="1" si="683"/>
        <v>-0.18549109942918382</v>
      </c>
      <c r="CP364" s="223">
        <f t="shared" ca="1" si="684"/>
        <v>-0.19063023259157502</v>
      </c>
      <c r="CQ364" s="223">
        <f t="shared" ca="1" si="685"/>
        <v>-0.19473632400684976</v>
      </c>
      <c r="CR364" s="223">
        <f t="shared" ca="1" si="686"/>
        <v>-0.1977871224098661</v>
      </c>
      <c r="CS364" s="223">
        <f t="shared" ca="1" si="687"/>
        <v>-0.199766095259749</v>
      </c>
      <c r="CT364" s="223">
        <f t="shared" ca="1" si="688"/>
        <v>-0.2006625183311615</v>
      </c>
      <c r="CU364" s="223">
        <f t="shared" ca="1" si="689"/>
        <v>-0.20047153382981125</v>
      </c>
      <c r="CV364" s="223">
        <f t="shared" ca="1" si="690"/>
        <v>-0.19919417671725836</v>
      </c>
      <c r="CW364" s="223">
        <f t="shared" ca="1" si="691"/>
        <v>-0.1968373691023694</v>
      </c>
      <c r="CX364" s="223">
        <f t="shared" ca="1" si="692"/>
        <v>-0.19341388272980942</v>
      </c>
      <c r="CY364" s="223">
        <f t="shared" ca="1" si="693"/>
        <v>-0.18894226976885115</v>
      </c>
      <c r="CZ364" s="223">
        <f t="shared" ca="1" si="694"/>
        <v>-0.18344676227756218</v>
      </c>
      <c r="DA364" s="223">
        <f t="shared" ca="1" si="695"/>
        <v>-0.17695714088718317</v>
      </c>
      <c r="DB364" s="223">
        <f t="shared" ca="1" si="696"/>
        <v>-0.16950857341830627</v>
      </c>
      <c r="DC364" s="223">
        <f t="shared" ca="1" si="697"/>
        <v>-0.16114142430340875</v>
      </c>
      <c r="DD364" s="223">
        <f t="shared" ca="1" si="698"/>
        <v>-0.15190103584849582</v>
      </c>
      <c r="DE364" s="223">
        <f t="shared" ca="1" si="699"/>
        <v>-0.14183748251921635</v>
      </c>
      <c r="DF364" s="223">
        <f t="shared" ca="1" si="700"/>
        <v>-0.13100529958299417</v>
      </c>
      <c r="DG364" s="223">
        <f t="shared" ca="1" si="701"/>
        <v>-0.11946318757768931</v>
      </c>
      <c r="DH364" s="223">
        <f t="shared" ca="1" si="702"/>
        <v>-0.10727369420829758</v>
      </c>
      <c r="DI364" s="223">
        <f t="shared" ca="1" si="703"/>
        <v>-9.4502875395517189E-2</v>
      </c>
      <c r="DJ364" s="223">
        <f t="shared" ca="1" si="704"/>
        <v>-8.1219937312991833E-2</v>
      </c>
      <c r="DK364" s="223">
        <f t="shared" ca="1" si="705"/>
        <v>-6.7496861353059073E-2</v>
      </c>
      <c r="DL364" s="223">
        <f t="shared" ca="1" si="706"/>
        <v>-5.3408014053349551E-2</v>
      </c>
      <c r="DM364" s="223">
        <f t="shared" ca="1" si="707"/>
        <v>-3.9029744098074325E-2</v>
      </c>
      <c r="DN364" s="223">
        <f t="shared" ca="1" si="708"/>
        <v>-2.4439968577892365E-2</v>
      </c>
      <c r="DO364" s="223">
        <f t="shared" ca="1" si="709"/>
        <v>-9.7177507504442734E-3</v>
      </c>
      <c r="DP364" s="223">
        <f t="shared" ca="1" si="710"/>
        <v>5.0571284102922248E-3</v>
      </c>
      <c r="DQ364" s="223">
        <f t="shared" ca="1" si="711"/>
        <v>1.9804602554010495E-2</v>
      </c>
      <c r="DR364" s="223">
        <f t="shared" ca="1" si="712"/>
        <v>3.444475384056557E-2</v>
      </c>
      <c r="DS364" s="223">
        <f t="shared" ca="1" si="713"/>
        <v>4.8898246021675279E-2</v>
      </c>
      <c r="DT364" s="223">
        <f t="shared" ca="1" si="714"/>
        <v>6.30867543709214E-2</v>
      </c>
      <c r="DU364" s="223">
        <f t="shared" ca="1" si="715"/>
        <v>7.6933390132229496E-2</v>
      </c>
      <c r="DV364" s="223">
        <f t="shared" ca="1" si="716"/>
        <v>9.0363117186700925E-2</v>
      </c>
      <c r="DW364" s="223">
        <f t="shared" ca="1" si="717"/>
        <v>0.10330315867984043</v>
      </c>
      <c r="DX364" s="223">
        <f t="shared" ca="1" si="718"/>
        <v>0.1156833914056373</v>
      </c>
      <c r="DY364" s="223">
        <f t="shared" ca="1" si="719"/>
        <v>0.12743672581029522</v>
      </c>
      <c r="DZ364" s="223">
        <f t="shared" ca="1" si="720"/>
        <v>0.13849946955633513</v>
      </c>
      <c r="EA364" s="223">
        <f t="shared" ca="1" si="721"/>
        <v>0.14881167267689271</v>
      </c>
      <c r="EB364" s="223">
        <f t="shared" ca="1" si="722"/>
        <v>0.15831745244978104</v>
      </c>
      <c r="EC364" s="223">
        <f t="shared" ca="1" si="723"/>
        <v>0.16696529623080497</v>
      </c>
      <c r="ED364" s="223">
        <f t="shared" ca="1" si="724"/>
        <v>0.17470834060524376</v>
      </c>
      <c r="EE364" s="223">
        <f t="shared" ca="1" si="725"/>
        <v>0.18150462534475439</v>
      </c>
      <c r="EF364" s="223">
        <f t="shared" ca="1" si="726"/>
        <v>0.18731732079348548</v>
      </c>
      <c r="EG364" s="223">
        <f t="shared" ca="1" si="727"/>
        <v>0.19211492745117342</v>
      </c>
      <c r="EH364" s="223">
        <f t="shared" ca="1" si="728"/>
        <v>0.19587144667166287</v>
      </c>
      <c r="EI364" s="223">
        <f t="shared" ca="1" si="729"/>
        <v>0.19856652155182325</v>
      </c>
      <c r="EJ364" s="223">
        <f t="shared" ca="1" si="730"/>
        <v>0.20018554724737081</v>
      </c>
      <c r="EK364" s="223">
        <f t="shared" ca="1" si="731"/>
        <v>0.20071975011778462</v>
      </c>
      <c r="EL364" s="223">
        <f t="shared" ca="1" si="732"/>
        <v>0.20016623527142521</v>
      </c>
      <c r="EM364" s="223">
        <f t="shared" ca="1" si="733"/>
        <v>0.19852800225320297</v>
      </c>
      <c r="EN364" s="223">
        <f t="shared" ca="1" si="734"/>
        <v>0.19581392878978449</v>
      </c>
      <c r="EO364" s="223">
        <f t="shared" ca="1" si="735"/>
        <v>0.19203872268042235</v>
      </c>
      <c r="EP364" s="223">
        <f t="shared" ca="1" si="736"/>
        <v>0.18722284209411705</v>
      </c>
      <c r="EQ364" s="223">
        <f t="shared" ca="1" si="737"/>
        <v>0.18139238470502633</v>
      </c>
      <c r="ER364" s="223">
        <f t="shared" ca="1" si="738"/>
        <v>0.17457894626690754</v>
      </c>
      <c r="ES364" s="223">
        <f t="shared" ca="1" si="739"/>
        <v>0.16681944939299115</v>
      </c>
      <c r="ET364" s="223">
        <f t="shared" ca="1" si="740"/>
        <v>0.15815594346914025</v>
      </c>
      <c r="EU364" s="223">
        <f t="shared" ca="1" si="741"/>
        <v>0.14863537678458463</v>
      </c>
      <c r="EV364" s="223">
        <f t="shared" ca="1" si="742"/>
        <v>0.13830934211507495</v>
      </c>
      <c r="EW364" s="223">
        <f t="shared" ca="1" si="743"/>
        <v>0.12723379713716021</v>
      </c>
      <c r="EX364" s="223">
        <f t="shared" ca="1" si="744"/>
        <v>0.11546876118868943</v>
      </c>
      <c r="EY364" s="223">
        <f t="shared" ca="1" si="745"/>
        <v>0.10307799001882151</v>
      </c>
      <c r="EZ364" s="223">
        <f t="shared" ca="1" si="746"/>
        <v>9.0128630290094214E-2</v>
      </c>
      <c r="FA364" s="223">
        <f t="shared" ca="1" si="747"/>
        <v>7.6690855704844269E-2</v>
      </c>
      <c r="FB364" s="223">
        <f t="shared" ca="1" si="748"/>
        <v>6.2837486727833458E-2</v>
      </c>
      <c r="FC364" s="223">
        <f t="shared" ca="1" si="749"/>
        <v>4.8643595965839719E-2</v>
      </c>
      <c r="FD364" s="223">
        <f t="shared" ca="1" si="750"/>
        <v>3.4186101342698519E-2</v>
      </c>
      <c r="FE364" s="223">
        <f t="shared" ca="1" si="751"/>
        <v>1.9543349274408234E-2</v>
      </c>
      <c r="FF364" s="223">
        <f t="shared" ca="1" si="752"/>
        <v>4.7946901031125783E-3</v>
      </c>
      <c r="FG364" s="223">
        <f t="shared" ca="1" si="753"/>
        <v>-9.9799519092763633E-3</v>
      </c>
      <c r="FH364" s="223">
        <f t="shared" ca="1" si="754"/>
        <v>-2.4700511697579378E-2</v>
      </c>
      <c r="FI364" s="223">
        <f t="shared" ca="1" si="755"/>
        <v>-3.928721727287654E-2</v>
      </c>
      <c r="FJ364" s="223">
        <f t="shared" ca="1" si="756"/>
        <v>-5.3661022013824208E-2</v>
      </c>
      <c r="FK364" s="223">
        <f t="shared" ca="1" si="757"/>
        <v>-6.7744033027147821E-2</v>
      </c>
      <c r="FL364" s="223">
        <f t="shared" ca="1" si="758"/>
        <v>-8.1459933255976794E-2</v>
      </c>
      <c r="FM364" s="223">
        <f t="shared" ca="1" si="759"/>
        <v>-9.4734395048589298E-2</v>
      </c>
      <c r="FN364" s="223">
        <f t="shared" ca="1" si="760"/>
        <v>-0.1074954829463977</v>
      </c>
      <c r="FO364" s="223">
        <f t="shared" ca="1" si="761"/>
        <v>-0.11967404350842933</v>
      </c>
      <c r="FP364" s="223">
        <f t="shared" ca="1" si="762"/>
        <v>-0.13120408005981582</v>
      </c>
      <c r="FQ364" s="223">
        <f t="shared" ca="1" si="763"/>
        <v>-0.1420231103334933</v>
      </c>
      <c r="FR364" s="223">
        <f t="shared" ca="1" si="764"/>
        <v>-0.15207250506701922</v>
      </c>
      <c r="FS364" s="223">
        <f t="shared" ca="1" si="765"/>
        <v>-0.16129780571962657</v>
      </c>
      <c r="FT364" s="223">
        <f t="shared" ca="1" si="766"/>
        <v>-0.16964901958777504</v>
      </c>
      <c r="FU364" s="223">
        <f t="shared" ca="1" si="767"/>
        <v>-0.17708089071994185</v>
      </c>
      <c r="FV364" s="223">
        <f t="shared" ca="1" si="768"/>
        <v>-0.18355314516254492</v>
      </c>
      <c r="FW364" s="223">
        <f t="shared" ca="1" si="769"/>
        <v>-0.18903070920798698</v>
      </c>
      <c r="FX364" s="223">
        <f t="shared" ca="1" si="770"/>
        <v>-0.19348389946211503</v>
      </c>
      <c r="FY364" s="223">
        <f t="shared" ca="1" si="771"/>
        <v>-0.19688858370110604</v>
      </c>
      <c r="FZ364" s="223">
        <f t="shared" ca="1" si="772"/>
        <v>-0.19922631164607812</v>
      </c>
      <c r="GA364" s="223">
        <f t="shared" ca="1" si="773"/>
        <v>-0.20048441494675057</v>
      </c>
      <c r="GB364" s="223">
        <f t="shared" ca="1" si="774"/>
        <v>-0.20065607583233164</v>
      </c>
      <c r="GC364" s="223">
        <f t="shared" ca="1" si="775"/>
        <v>-0.19974036405760931</v>
      </c>
      <c r="GD364" s="223">
        <f t="shared" ca="1" si="776"/>
        <v>-0.19774224194403045</v>
      </c>
      <c r="GE364" s="223">
        <f t="shared" ca="1" si="777"/>
        <v>-0.19467253748845095</v>
      </c>
      <c r="GF364" s="223">
        <f t="shared" ca="1" si="778"/>
        <v>-0.19054788568528291</v>
      </c>
      <c r="GG364" s="223">
        <f t="shared" ca="1" si="779"/>
        <v>-0.18539063838001851</v>
      </c>
      <c r="GH364" s="223">
        <f t="shared" ca="1" si="780"/>
        <v>-0.17922874314264209</v>
      </c>
      <c r="GI364" s="223">
        <f t="shared" ca="1" si="781"/>
        <v>-0.17209559181732789</v>
      </c>
      <c r="GJ364" s="223">
        <f t="shared" ca="1" si="782"/>
        <v>-0.16402983956914288</v>
      </c>
      <c r="GK364" s="223">
        <f t="shared" ca="1" si="783"/>
        <v>-0.15507519540835749</v>
      </c>
      <c r="GL364" s="223">
        <f t="shared" ca="1" si="784"/>
        <v>-0.14528018532753328</v>
      </c>
      <c r="GM364" s="223">
        <f t="shared" ca="1" si="785"/>
        <v>-0.1346978893349631</v>
      </c>
      <c r="GN364" s="223">
        <f t="shared" ca="1" si="786"/>
        <v>-0.12338565380950876</v>
      </c>
      <c r="GO364" s="223">
        <f t="shared" ca="1" si="787"/>
        <v>-0.11140478073560471</v>
      </c>
      <c r="GP364" s="223">
        <f t="shared" ca="1" si="788"/>
        <v>-9.8820195502492103E-2</v>
      </c>
      <c r="GQ364" s="223">
        <f t="shared" ca="1" si="789"/>
        <v>-8.5700095067910875E-2</v>
      </c>
      <c r="GR364" s="223">
        <f t="shared" ca="1" si="790"/>
        <v>-7.2115578392876217E-2</v>
      </c>
      <c r="GS364" s="223">
        <f t="shared" ca="1" si="791"/>
        <v>-5.8140261150247625E-2</v>
      </c>
      <c r="GT364" s="223">
        <f t="shared" ca="1" si="792"/>
        <v>-4.3849876795021302E-2</v>
      </c>
      <c r="GU364" s="223">
        <f t="shared" ca="1" si="793"/>
        <v>-2.9321866158174906E-2</v>
      </c>
      <c r="GV364" s="223">
        <f t="shared" ca="1" si="794"/>
        <v>-1.4634957788093733E-2</v>
      </c>
      <c r="GW364" s="223">
        <f t="shared" ca="1" si="795"/>
        <v>1.312586862518561E-4</v>
      </c>
      <c r="GX364" s="223">
        <f t="shared" ca="1" si="796"/>
        <v>1.4896763858404397E-2</v>
      </c>
      <c r="GY364" s="223">
        <f t="shared" ca="1" si="797"/>
        <v>2.9581542176513625E-2</v>
      </c>
      <c r="GZ364" s="223">
        <f t="shared" ca="1" si="798"/>
        <v>4.4106015554545644E-2</v>
      </c>
      <c r="HA364" s="223">
        <f t="shared" ca="1" si="799"/>
        <v>5.8391474612827218E-2</v>
      </c>
      <c r="HB364" s="223">
        <f t="shared" ca="1" si="800"/>
        <v>7.2360505210991577E-2</v>
      </c>
      <c r="HC364" s="223">
        <f t="shared" ca="1" si="801"/>
        <v>8.5937407961913487E-2</v>
      </c>
      <c r="HD364" s="223">
        <f t="shared" ca="1" si="802"/>
        <v>9.9048608453247949E-2</v>
      </c>
      <c r="HE364" s="223">
        <f t="shared" ca="1" si="803"/>
        <v>0.11162305595354335</v>
      </c>
      <c r="HF364" s="223">
        <f t="shared" ca="1" si="804"/>
        <v>0.12359260844231229</v>
      </c>
      <c r="HG364" s="223">
        <f t="shared" ca="1" si="805"/>
        <v>0.13489240187754523</v>
      </c>
      <c r="HH364" s="223">
        <f t="shared" ca="1" si="806"/>
        <v>0.14546120169957266</v>
      </c>
      <c r="HI364" s="223">
        <f t="shared" ca="1" si="807"/>
        <v>0.15524173466645036</v>
      </c>
      <c r="HJ364" s="223">
        <f t="shared" ca="1" si="808"/>
        <v>0.16418099922262019</v>
      </c>
      <c r="HK364" s="223">
        <f t="shared" ca="1" si="809"/>
        <v>0.17223055271893065</v>
      </c>
      <c r="HL364" s="223">
        <f t="shared" ca="1" si="810"/>
        <v>0.17934677392755108</v>
      </c>
      <c r="HM364" s="223">
        <f t="shared" ca="1" si="811"/>
        <v>0.18549109942918382</v>
      </c>
      <c r="HN364" s="223">
        <f t="shared" ca="1" si="812"/>
        <v>0.19063023259157497</v>
      </c>
      <c r="HO364" s="223">
        <f t="shared" ca="1" si="813"/>
        <v>0.1947363240068497</v>
      </c>
      <c r="HP364" s="223">
        <f t="shared" ca="1" si="814"/>
        <v>0.19778712240986612</v>
      </c>
      <c r="HQ364" s="223">
        <f t="shared" ca="1" si="815"/>
        <v>0.19976609525974898</v>
      </c>
      <c r="HR364" s="223">
        <f t="shared" ca="1" si="816"/>
        <v>0.20066251833116153</v>
      </c>
      <c r="HS364" s="223">
        <f t="shared" ca="1" si="817"/>
        <v>0.20047153382981125</v>
      </c>
      <c r="HT364" s="223">
        <f t="shared" ca="1" si="818"/>
        <v>0.19919417671725836</v>
      </c>
      <c r="HU364" s="223">
        <f t="shared" ca="1" si="819"/>
        <v>0.1968373691023694</v>
      </c>
      <c r="HV364" s="223">
        <f t="shared" ca="1" si="820"/>
        <v>0.19341388272980936</v>
      </c>
      <c r="HW364" s="223">
        <f t="shared" ca="1" si="821"/>
        <v>0.18894226976885103</v>
      </c>
      <c r="HX364" s="223">
        <f t="shared" ca="1" si="822"/>
        <v>0.1834467622775624</v>
      </c>
      <c r="HY364" s="223">
        <f t="shared" ca="1" si="823"/>
        <v>0.17695714088718328</v>
      </c>
      <c r="HZ364" s="223">
        <f t="shared" ca="1" si="824"/>
        <v>0.16950857341830633</v>
      </c>
      <c r="IA364" s="223">
        <f t="shared" ca="1" si="825"/>
        <v>0.16114142430340869</v>
      </c>
      <c r="IB364" s="223">
        <f t="shared" ca="1" si="826"/>
        <v>0.15190103584849574</v>
      </c>
      <c r="IC364" s="223">
        <f t="shared" ca="1" si="827"/>
        <v>0.14183748251921663</v>
      </c>
      <c r="ID364" s="223">
        <f t="shared" ca="1" si="828"/>
        <v>0.13100529958299437</v>
      </c>
      <c r="IE364" s="223">
        <f t="shared" ca="1" si="829"/>
        <v>8.5932833974033423E-2</v>
      </c>
      <c r="IF364" s="223">
        <f t="shared" ca="1" si="830"/>
        <v>0.10727369420829763</v>
      </c>
      <c r="IG364" s="223">
        <f t="shared" ca="1" si="831"/>
        <v>9.4502875395517105E-2</v>
      </c>
      <c r="IH364" s="223">
        <f t="shared" ca="1" si="832"/>
        <v>8.1219937312991569E-2</v>
      </c>
      <c r="II364" s="223">
        <f t="shared" ca="1" si="833"/>
        <v>6.7496861353059476E-2</v>
      </c>
      <c r="IJ364" s="223">
        <f t="shared" ca="1" si="834"/>
        <v>5.3408014053349613E-2</v>
      </c>
      <c r="IK364" s="223">
        <f t="shared" ca="1" si="835"/>
        <v>3.9029744098074394E-2</v>
      </c>
      <c r="IL364" s="223">
        <f t="shared" ca="1" si="836"/>
        <v>2.4439968577892449E-2</v>
      </c>
      <c r="IM364" s="223">
        <f t="shared" ca="1" si="837"/>
        <v>9.7177507504439958E-3</v>
      </c>
      <c r="IN364" s="223">
        <f t="shared" ca="1" si="838"/>
        <v>-5.0571284102925163E-3</v>
      </c>
      <c r="IO364" s="223">
        <f t="shared" ca="1" si="839"/>
        <v>-1.9804602554010051E-2</v>
      </c>
      <c r="IP364" s="223">
        <f t="shared" ca="1" si="840"/>
        <v>-3.4444753840565487E-2</v>
      </c>
      <c r="IQ364" s="223">
        <f t="shared" ca="1" si="841"/>
        <v>-4.889824602167521E-2</v>
      </c>
      <c r="IR364" s="223">
        <f t="shared" ca="1" si="842"/>
        <v>-6.3086754370921316E-2</v>
      </c>
      <c r="IS364" s="223">
        <f t="shared" ca="1" si="843"/>
        <v>-7.6933390132229773E-2</v>
      </c>
      <c r="IT364" s="223">
        <f t="shared" ca="1" si="844"/>
        <v>-9.0363117186700551E-2</v>
      </c>
      <c r="IU364" s="223">
        <f t="shared" ca="1" si="845"/>
        <v>-0.10330315867984005</v>
      </c>
      <c r="IV364" s="223">
        <f t="shared" ca="1" si="846"/>
        <v>-0.11568339140563724</v>
      </c>
      <c r="IW364" s="223">
        <f t="shared" ca="1" si="847"/>
        <v>-0.12743672581029519</v>
      </c>
      <c r="IX364" s="223">
        <f t="shared" ca="1" si="848"/>
        <v>-0.13849946955633535</v>
      </c>
      <c r="IY364" s="223">
        <f t="shared" ca="1" si="849"/>
        <v>-0.14881167267689291</v>
      </c>
      <c r="IZ364" s="223">
        <f t="shared" ca="1" si="850"/>
        <v>-0.15831745244978079</v>
      </c>
      <c r="JA364" s="223">
        <f t="shared" ca="1" si="851"/>
        <v>-0.16696529623080494</v>
      </c>
      <c r="JB364" s="223">
        <f t="shared" ca="1" si="852"/>
        <v>-0.17470834060524371</v>
      </c>
    </row>
    <row r="365" spans="1:262">
      <c r="B365" s="230">
        <v>4</v>
      </c>
      <c r="C365" s="229">
        <f t="shared" si="853"/>
        <v>7.8125000000000002E-5</v>
      </c>
      <c r="D365" s="226">
        <f t="shared" ca="1" si="597"/>
        <v>24.471415139666</v>
      </c>
      <c r="E365" s="225">
        <f ca="1">J361</f>
        <v>0.47141513966600118</v>
      </c>
      <c r="F365" s="224">
        <v>4</v>
      </c>
      <c r="G365" s="223">
        <f t="shared" ca="1" si="854"/>
        <v>-3.4503820038562665E-3</v>
      </c>
      <c r="H365" s="223">
        <f t="shared" ca="1" si="598"/>
        <v>-3.6731530187809509E-3</v>
      </c>
      <c r="I365" s="223">
        <f t="shared" ca="1" si="599"/>
        <v>-3.860549562185085E-3</v>
      </c>
      <c r="J365" s="223">
        <f t="shared" ca="1" si="600"/>
        <v>-4.0107669029143152E-3</v>
      </c>
      <c r="K365" s="223">
        <f t="shared" ca="1" si="601"/>
        <v>-4.1223583658602679E-3</v>
      </c>
      <c r="L365" s="223">
        <f t="shared" ca="1" si="602"/>
        <v>-4.1942492642326745E-3</v>
      </c>
      <c r="M365" s="223">
        <f t="shared" ca="1" si="603"/>
        <v>-4.2257472493806465E-3</v>
      </c>
      <c r="N365" s="223">
        <f t="shared" ca="1" si="604"/>
        <v>-4.2165489784886587E-3</v>
      </c>
      <c r="O365" s="223">
        <f t="shared" ca="1" si="605"/>
        <v>-4.1667430359336862E-3</v>
      </c>
      <c r="P365" s="223">
        <f t="shared" ca="1" si="606"/>
        <v>-4.0768090801692322E-3</v>
      </c>
      <c r="Q365" s="223">
        <f t="shared" ca="1" si="607"/>
        <v>-3.9476132243522095E-3</v>
      </c>
      <c r="R365" s="223">
        <f t="shared" ca="1" si="608"/>
        <v>-3.7803996951997747E-3</v>
      </c>
      <c r="S365" s="223">
        <f t="shared" ca="1" si="609"/>
        <v>-3.5767788504058795E-3</v>
      </c>
      <c r="T365" s="223">
        <f t="shared" ca="1" si="610"/>
        <v>-3.3387116700163643E-3</v>
      </c>
      <c r="U365" s="223">
        <f t="shared" ca="1" si="611"/>
        <v>-3.06849087111914E-3</v>
      </c>
      <c r="V365" s="223">
        <f t="shared" ca="1" si="612"/>
        <v>-2.7687188277253001E-3</v>
      </c>
      <c r="W365" s="223">
        <f t="shared" ca="1" si="613"/>
        <v>-2.4422825084847968E-3</v>
      </c>
      <c r="X365" s="223">
        <f t="shared" ca="1" si="614"/>
        <v>-2.0923256736001599E-3</v>
      </c>
      <c r="Y365" s="223">
        <f t="shared" ca="1" si="615"/>
        <v>-1.7222185986971944E-3</v>
      </c>
      <c r="Z365" s="223">
        <f t="shared" ca="1" si="616"/>
        <v>-1.3355256172283211E-3</v>
      </c>
      <c r="AA365" s="223">
        <f t="shared" ca="1" si="617"/>
        <v>-9.3597079399297396E-4</v>
      </c>
      <c r="AB365" s="223">
        <f t="shared" ca="1" si="618"/>
        <v>-5.2740206035779488E-4</v>
      </c>
      <c r="AC365" s="223">
        <f t="shared" ca="1" si="619"/>
        <v>-1.1375415657407422E-4</v>
      </c>
      <c r="AD365" s="223">
        <f t="shared" ca="1" si="620"/>
        <v>3.0098926192180129E-4</v>
      </c>
      <c r="AE365" s="223">
        <f t="shared" ca="1" si="621"/>
        <v>7.1283398928790307E-4</v>
      </c>
      <c r="AF365" s="223">
        <f t="shared" ca="1" si="622"/>
        <v>1.1178137356624652E-3</v>
      </c>
      <c r="AG365" s="223">
        <f t="shared" ca="1" si="623"/>
        <v>1.5120283247034509E-3</v>
      </c>
      <c r="AH365" s="223">
        <f t="shared" ca="1" si="624"/>
        <v>1.8916812544187837E-3</v>
      </c>
      <c r="AI365" s="223">
        <f t="shared" ca="1" si="625"/>
        <v>2.2531162595559005E-3</v>
      </c>
      <c r="AJ365" s="223">
        <f t="shared" ca="1" si="626"/>
        <v>2.5928525234348585E-3</v>
      </c>
      <c r="AK365" s="223">
        <f t="shared" ca="1" si="627"/>
        <v>2.907618200115771E-3</v>
      </c>
      <c r="AL365" s="223">
        <f t="shared" ca="1" si="628"/>
        <v>3.1943819240637795E-3</v>
      </c>
      <c r="AM365" s="223">
        <f t="shared" ca="1" si="629"/>
        <v>3.4503820038562665E-3</v>
      </c>
      <c r="AN365" s="223">
        <f t="shared" ca="1" si="630"/>
        <v>3.6731530187809514E-3</v>
      </c>
      <c r="AO365" s="223">
        <f t="shared" ca="1" si="631"/>
        <v>3.8605495621850845E-3</v>
      </c>
      <c r="AP365" s="223">
        <f t="shared" ca="1" si="632"/>
        <v>4.0107669029143152E-3</v>
      </c>
      <c r="AQ365" s="223">
        <f t="shared" ca="1" si="633"/>
        <v>4.1223583658602679E-3</v>
      </c>
      <c r="AR365" s="223">
        <f t="shared" ca="1" si="634"/>
        <v>4.1942492642326745E-3</v>
      </c>
      <c r="AS365" s="223">
        <f t="shared" ca="1" si="635"/>
        <v>4.2257472493806465E-3</v>
      </c>
      <c r="AT365" s="223">
        <f t="shared" ca="1" si="636"/>
        <v>4.2165489784886587E-3</v>
      </c>
      <c r="AU365" s="223">
        <f t="shared" ca="1" si="637"/>
        <v>4.1667430359336871E-3</v>
      </c>
      <c r="AV365" s="223">
        <f t="shared" ca="1" si="638"/>
        <v>4.0768090801692322E-3</v>
      </c>
      <c r="AW365" s="223">
        <f t="shared" ca="1" si="639"/>
        <v>3.9476132243522104E-3</v>
      </c>
      <c r="AX365" s="223">
        <f t="shared" ca="1" si="640"/>
        <v>3.7803996951997765E-3</v>
      </c>
      <c r="AY365" s="223">
        <f t="shared" ca="1" si="641"/>
        <v>3.5767788504058795E-3</v>
      </c>
      <c r="AZ365" s="223">
        <f t="shared" ca="1" si="642"/>
        <v>3.3387116700163647E-3</v>
      </c>
      <c r="BA365" s="223">
        <f t="shared" ca="1" si="643"/>
        <v>3.0684908711191392E-3</v>
      </c>
      <c r="BB365" s="223">
        <f t="shared" ca="1" si="644"/>
        <v>2.7687188277253005E-3</v>
      </c>
      <c r="BC365" s="223">
        <f t="shared" ca="1" si="645"/>
        <v>2.4422825084847986E-3</v>
      </c>
      <c r="BD365" s="223">
        <f t="shared" ca="1" si="646"/>
        <v>2.0923256736001595E-3</v>
      </c>
      <c r="BE365" s="223">
        <f t="shared" ca="1" si="647"/>
        <v>1.7222185986971947E-3</v>
      </c>
      <c r="BF365" s="223">
        <f t="shared" ca="1" si="648"/>
        <v>1.3355256172283203E-3</v>
      </c>
      <c r="BG365" s="223">
        <f t="shared" ca="1" si="649"/>
        <v>9.3597079399297439E-4</v>
      </c>
      <c r="BH365" s="223">
        <f t="shared" ca="1" si="650"/>
        <v>5.2740206035779532E-4</v>
      </c>
      <c r="BI365" s="223">
        <f t="shared" ca="1" si="651"/>
        <v>1.1375415657407292E-4</v>
      </c>
      <c r="BJ365" s="223">
        <f t="shared" ca="1" si="652"/>
        <v>-3.0098926192180086E-4</v>
      </c>
      <c r="BK365" s="223">
        <f t="shared" ca="1" si="653"/>
        <v>-7.1283398928790047E-4</v>
      </c>
      <c r="BL365" s="223">
        <f t="shared" ca="1" si="654"/>
        <v>-1.1178137356624648E-3</v>
      </c>
      <c r="BM365" s="223">
        <f t="shared" ca="1" si="655"/>
        <v>-1.5120283247034502E-3</v>
      </c>
      <c r="BN365" s="223">
        <f t="shared" ca="1" si="656"/>
        <v>-1.8916812544187819E-3</v>
      </c>
      <c r="BO365" s="223">
        <f t="shared" ca="1" si="657"/>
        <v>-2.2531162595559005E-3</v>
      </c>
      <c r="BP365" s="223">
        <f t="shared" ca="1" si="658"/>
        <v>-2.5928525234348576E-3</v>
      </c>
      <c r="BQ365" s="223">
        <f t="shared" ca="1" si="659"/>
        <v>-2.9076182001157723E-3</v>
      </c>
      <c r="BR365" s="223">
        <f t="shared" ca="1" si="660"/>
        <v>-3.1943819240637791E-3</v>
      </c>
      <c r="BS365" s="223">
        <f t="shared" ca="1" si="661"/>
        <v>-3.4503820038562652E-3</v>
      </c>
      <c r="BT365" s="223">
        <f t="shared" ca="1" si="662"/>
        <v>-3.6731530187809509E-3</v>
      </c>
      <c r="BU365" s="223">
        <f t="shared" ca="1" si="663"/>
        <v>-3.8605495621850841E-3</v>
      </c>
      <c r="BV365" s="223">
        <f t="shared" ca="1" si="664"/>
        <v>-4.0107669029143152E-3</v>
      </c>
      <c r="BW365" s="223">
        <f t="shared" ca="1" si="665"/>
        <v>-4.1223583658602679E-3</v>
      </c>
      <c r="BX365" s="223">
        <f t="shared" ca="1" si="666"/>
        <v>-4.1942492642326745E-3</v>
      </c>
      <c r="BY365" s="223">
        <f t="shared" ca="1" si="667"/>
        <v>-4.2257472493806465E-3</v>
      </c>
      <c r="BZ365" s="223">
        <f t="shared" ca="1" si="668"/>
        <v>-4.2165489784886587E-3</v>
      </c>
      <c r="CA365" s="223">
        <f t="shared" ca="1" si="669"/>
        <v>-4.1667430359336862E-3</v>
      </c>
      <c r="CB365" s="223">
        <f t="shared" ca="1" si="670"/>
        <v>-4.0768090801692322E-3</v>
      </c>
      <c r="CC365" s="223">
        <f t="shared" ca="1" si="671"/>
        <v>-3.9476132243522104E-3</v>
      </c>
      <c r="CD365" s="223">
        <f t="shared" ca="1" si="672"/>
        <v>-3.7803996951997765E-3</v>
      </c>
      <c r="CE365" s="223">
        <f t="shared" ca="1" si="673"/>
        <v>-3.5767788504058795E-3</v>
      </c>
      <c r="CF365" s="223">
        <f t="shared" ca="1" si="674"/>
        <v>-3.3387116700163652E-3</v>
      </c>
      <c r="CG365" s="223">
        <f t="shared" ca="1" si="675"/>
        <v>-3.0684908711191396E-3</v>
      </c>
      <c r="CH365" s="223">
        <f t="shared" ca="1" si="676"/>
        <v>-2.7687188277253009E-3</v>
      </c>
      <c r="CI365" s="223">
        <f t="shared" ca="1" si="677"/>
        <v>-2.442282508484799E-3</v>
      </c>
      <c r="CJ365" s="223">
        <f t="shared" ca="1" si="678"/>
        <v>-2.0923256736001634E-3</v>
      </c>
      <c r="CK365" s="223">
        <f t="shared" ca="1" si="679"/>
        <v>-1.7222185986971918E-3</v>
      </c>
      <c r="CL365" s="223">
        <f t="shared" ca="1" si="680"/>
        <v>-1.3355256172283207E-3</v>
      </c>
      <c r="CM365" s="223">
        <f t="shared" ca="1" si="681"/>
        <v>-9.3597079399297526E-4</v>
      </c>
      <c r="CN365" s="223">
        <f t="shared" ca="1" si="682"/>
        <v>-5.2740206035779553E-4</v>
      </c>
      <c r="CO365" s="223">
        <f t="shared" ca="1" si="683"/>
        <v>-1.1375415657407725E-4</v>
      </c>
      <c r="CP365" s="223">
        <f t="shared" ca="1" si="684"/>
        <v>3.0098926192179696E-4</v>
      </c>
      <c r="CQ365" s="223">
        <f t="shared" ca="1" si="685"/>
        <v>7.1283398928790372E-4</v>
      </c>
      <c r="CR365" s="223">
        <f t="shared" ca="1" si="686"/>
        <v>1.1178137356624642E-3</v>
      </c>
      <c r="CS365" s="223">
        <f t="shared" ca="1" si="687"/>
        <v>1.51202832470345E-3</v>
      </c>
      <c r="CT365" s="223">
        <f t="shared" ca="1" si="688"/>
        <v>1.8916812544187811E-3</v>
      </c>
      <c r="CU365" s="223">
        <f t="shared" ca="1" si="689"/>
        <v>2.2531162595558966E-3</v>
      </c>
      <c r="CV365" s="223">
        <f t="shared" ca="1" si="690"/>
        <v>2.5928525234348602E-3</v>
      </c>
      <c r="CW365" s="223">
        <f t="shared" ca="1" si="691"/>
        <v>2.9076182001157719E-3</v>
      </c>
      <c r="CX365" s="223">
        <f t="shared" ca="1" si="692"/>
        <v>3.1943819240637791E-3</v>
      </c>
      <c r="CY365" s="223">
        <f t="shared" ca="1" si="693"/>
        <v>3.4503820038562648E-3</v>
      </c>
      <c r="CZ365" s="223">
        <f t="shared" ca="1" si="694"/>
        <v>3.6731530187809492E-3</v>
      </c>
      <c r="DA365" s="223">
        <f t="shared" ca="1" si="695"/>
        <v>3.8605495621850858E-3</v>
      </c>
      <c r="DB365" s="223">
        <f t="shared" ca="1" si="696"/>
        <v>4.0107669029143152E-3</v>
      </c>
      <c r="DC365" s="223">
        <f t="shared" ca="1" si="697"/>
        <v>4.1223583658602679E-3</v>
      </c>
      <c r="DD365" s="223">
        <f t="shared" ca="1" si="698"/>
        <v>4.1942492642326745E-3</v>
      </c>
      <c r="DE365" s="223">
        <f t="shared" ca="1" si="699"/>
        <v>4.2257472493806457E-3</v>
      </c>
      <c r="DF365" s="223">
        <f t="shared" ca="1" si="700"/>
        <v>4.2165489784886578E-3</v>
      </c>
      <c r="DG365" s="223">
        <f t="shared" ca="1" si="701"/>
        <v>4.1667430359336854E-3</v>
      </c>
      <c r="DH365" s="223">
        <f t="shared" ca="1" si="702"/>
        <v>4.076809080169233E-3</v>
      </c>
      <c r="DI365" s="223">
        <f t="shared" ca="1" si="703"/>
        <v>3.9476132243522104E-3</v>
      </c>
      <c r="DJ365" s="223">
        <f t="shared" ca="1" si="704"/>
        <v>3.7803996951997765E-3</v>
      </c>
      <c r="DK365" s="223">
        <f t="shared" ca="1" si="705"/>
        <v>3.5767788504058816E-3</v>
      </c>
      <c r="DL365" s="223">
        <f t="shared" ca="1" si="706"/>
        <v>3.3387116700163639E-3</v>
      </c>
      <c r="DM365" s="223">
        <f t="shared" ca="1" si="707"/>
        <v>3.06849087111914E-3</v>
      </c>
      <c r="DN365" s="223">
        <f t="shared" ca="1" si="708"/>
        <v>2.7687188277253014E-3</v>
      </c>
      <c r="DO365" s="223">
        <f t="shared" ca="1" si="709"/>
        <v>2.4422825084847995E-3</v>
      </c>
      <c r="DP365" s="223">
        <f t="shared" ca="1" si="710"/>
        <v>2.0923256736001634E-3</v>
      </c>
      <c r="DQ365" s="223">
        <f t="shared" ca="1" si="711"/>
        <v>1.7222185986971923E-3</v>
      </c>
      <c r="DR365" s="223">
        <f t="shared" ca="1" si="712"/>
        <v>1.3355256172283211E-3</v>
      </c>
      <c r="DS365" s="223">
        <f t="shared" ca="1" si="713"/>
        <v>9.3597079399297548E-4</v>
      </c>
      <c r="DT365" s="223">
        <f t="shared" ca="1" si="714"/>
        <v>5.2740206035779597E-4</v>
      </c>
      <c r="DU365" s="223">
        <f t="shared" ca="1" si="715"/>
        <v>1.1375415657407769E-4</v>
      </c>
      <c r="DV365" s="223">
        <f t="shared" ca="1" si="716"/>
        <v>-3.0098926192179609E-4</v>
      </c>
      <c r="DW365" s="223">
        <f t="shared" ca="1" si="717"/>
        <v>-7.1283398928790329E-4</v>
      </c>
      <c r="DX365" s="223">
        <f t="shared" ca="1" si="718"/>
        <v>-1.1178137356624637E-3</v>
      </c>
      <c r="DY365" s="223">
        <f t="shared" ca="1" si="719"/>
        <v>-1.5120283247034498E-3</v>
      </c>
      <c r="DZ365" s="223">
        <f t="shared" ca="1" si="720"/>
        <v>-1.8916812544187808E-3</v>
      </c>
      <c r="EA365" s="223">
        <f t="shared" ca="1" si="721"/>
        <v>-2.2531162595558962E-3</v>
      </c>
      <c r="EB365" s="223">
        <f t="shared" ca="1" si="722"/>
        <v>-2.5928525234348598E-3</v>
      </c>
      <c r="EC365" s="223">
        <f t="shared" ca="1" si="723"/>
        <v>-2.9076182001157714E-3</v>
      </c>
      <c r="ED365" s="223">
        <f t="shared" ca="1" si="724"/>
        <v>-3.1943819240637787E-3</v>
      </c>
      <c r="EE365" s="223">
        <f t="shared" ca="1" si="725"/>
        <v>-3.4503820038562644E-3</v>
      </c>
      <c r="EF365" s="223">
        <f t="shared" ca="1" si="726"/>
        <v>-3.6731530187809488E-3</v>
      </c>
      <c r="EG365" s="223">
        <f t="shared" ca="1" si="727"/>
        <v>-3.8605495621850858E-3</v>
      </c>
      <c r="EH365" s="223">
        <f t="shared" ca="1" si="728"/>
        <v>-4.0107669029143152E-3</v>
      </c>
      <c r="EI365" s="223">
        <f t="shared" ca="1" si="729"/>
        <v>-4.1223583658602679E-3</v>
      </c>
      <c r="EJ365" s="223">
        <f t="shared" ca="1" si="730"/>
        <v>-4.1942492642326745E-3</v>
      </c>
      <c r="EK365" s="223">
        <f t="shared" ca="1" si="731"/>
        <v>-4.2257472493806465E-3</v>
      </c>
      <c r="EL365" s="223">
        <f t="shared" ca="1" si="732"/>
        <v>-4.2165489784886578E-3</v>
      </c>
      <c r="EM365" s="223">
        <f t="shared" ca="1" si="733"/>
        <v>-4.1667430359336862E-3</v>
      </c>
      <c r="EN365" s="223">
        <f t="shared" ca="1" si="734"/>
        <v>-4.076809080169233E-3</v>
      </c>
      <c r="EO365" s="223">
        <f t="shared" ca="1" si="735"/>
        <v>-3.9476132243522104E-3</v>
      </c>
      <c r="EP365" s="223">
        <f t="shared" ca="1" si="736"/>
        <v>-3.7803996951997769E-3</v>
      </c>
      <c r="EQ365" s="223">
        <f t="shared" ca="1" si="737"/>
        <v>-3.5767788504058821E-3</v>
      </c>
      <c r="ER365" s="223">
        <f t="shared" ca="1" si="738"/>
        <v>-3.3387116700163639E-3</v>
      </c>
      <c r="ES365" s="223">
        <f t="shared" ca="1" si="739"/>
        <v>-3.06849087111914E-3</v>
      </c>
      <c r="ET365" s="223">
        <f t="shared" ca="1" si="740"/>
        <v>-2.7687188277253018E-3</v>
      </c>
      <c r="EU365" s="223">
        <f t="shared" ca="1" si="741"/>
        <v>-2.4422825084847999E-3</v>
      </c>
      <c r="EV365" s="223">
        <f t="shared" ca="1" si="742"/>
        <v>-2.0923256736001638E-3</v>
      </c>
      <c r="EW365" s="223">
        <f t="shared" ca="1" si="743"/>
        <v>-1.7222185986971927E-3</v>
      </c>
      <c r="EX365" s="223">
        <f t="shared" ca="1" si="744"/>
        <v>-1.3355256172283218E-3</v>
      </c>
      <c r="EY365" s="223">
        <f t="shared" ca="1" si="745"/>
        <v>-9.3597079399297635E-4</v>
      </c>
      <c r="EZ365" s="223">
        <f t="shared" ca="1" si="746"/>
        <v>-5.2740206035779662E-4</v>
      </c>
      <c r="FA365" s="223">
        <f t="shared" ca="1" si="747"/>
        <v>-1.1375415657407855E-4</v>
      </c>
      <c r="FB365" s="223">
        <f t="shared" ca="1" si="748"/>
        <v>3.0098926192179565E-4</v>
      </c>
      <c r="FC365" s="223">
        <f t="shared" ca="1" si="749"/>
        <v>7.1283398928790307E-4</v>
      </c>
      <c r="FD365" s="223">
        <f t="shared" ca="1" si="750"/>
        <v>1.1178137356624635E-3</v>
      </c>
      <c r="FE365" s="223">
        <f t="shared" ca="1" si="751"/>
        <v>1.5120283247034494E-3</v>
      </c>
      <c r="FF365" s="223">
        <f t="shared" ca="1" si="752"/>
        <v>1.8916812544187804E-3</v>
      </c>
      <c r="FG365" s="223">
        <f t="shared" ca="1" si="753"/>
        <v>2.2531162595558962E-3</v>
      </c>
      <c r="FH365" s="223">
        <f t="shared" ca="1" si="754"/>
        <v>2.5928525234348593E-3</v>
      </c>
      <c r="FI365" s="223">
        <f t="shared" ca="1" si="755"/>
        <v>2.907618200115771E-3</v>
      </c>
      <c r="FJ365" s="223">
        <f t="shared" ca="1" si="756"/>
        <v>3.1943819240637782E-3</v>
      </c>
      <c r="FK365" s="223">
        <f t="shared" ca="1" si="757"/>
        <v>3.4503820038562639E-3</v>
      </c>
      <c r="FL365" s="223">
        <f t="shared" ca="1" si="758"/>
        <v>3.6731530187809483E-3</v>
      </c>
      <c r="FM365" s="223">
        <f t="shared" ca="1" si="759"/>
        <v>3.8605495621850828E-3</v>
      </c>
      <c r="FN365" s="223">
        <f t="shared" ca="1" si="760"/>
        <v>4.0107669029143126E-3</v>
      </c>
      <c r="FO365" s="223">
        <f t="shared" ca="1" si="761"/>
        <v>4.1223583658602661E-3</v>
      </c>
      <c r="FP365" s="223">
        <f t="shared" ca="1" si="762"/>
        <v>4.1942492642326745E-3</v>
      </c>
      <c r="FQ365" s="223">
        <f t="shared" ca="1" si="763"/>
        <v>4.2257472493806465E-3</v>
      </c>
      <c r="FR365" s="223">
        <f t="shared" ca="1" si="764"/>
        <v>4.2165489784886578E-3</v>
      </c>
      <c r="FS365" s="223">
        <f t="shared" ca="1" si="765"/>
        <v>4.1667430359336862E-3</v>
      </c>
      <c r="FT365" s="223">
        <f t="shared" ca="1" si="766"/>
        <v>4.076809080169233E-3</v>
      </c>
      <c r="FU365" s="223">
        <f t="shared" ca="1" si="767"/>
        <v>3.9476132243522113E-3</v>
      </c>
      <c r="FV365" s="223">
        <f t="shared" ca="1" si="768"/>
        <v>3.7803996951997765E-3</v>
      </c>
      <c r="FW365" s="223">
        <f t="shared" ca="1" si="769"/>
        <v>3.5767788504058825E-3</v>
      </c>
      <c r="FX365" s="223">
        <f t="shared" ca="1" si="770"/>
        <v>3.3387116700163686E-3</v>
      </c>
      <c r="FY365" s="223">
        <f t="shared" ca="1" si="771"/>
        <v>3.0684908711191457E-3</v>
      </c>
      <c r="FZ365" s="223">
        <f t="shared" ca="1" si="772"/>
        <v>2.7687188277253079E-3</v>
      </c>
      <c r="GA365" s="223">
        <f t="shared" ca="1" si="773"/>
        <v>2.4422825084847942E-3</v>
      </c>
      <c r="GB365" s="223">
        <f t="shared" ca="1" si="774"/>
        <v>2.0923256736001578E-3</v>
      </c>
      <c r="GC365" s="223">
        <f t="shared" ca="1" si="775"/>
        <v>1.7222185986971929E-3</v>
      </c>
      <c r="GD365" s="223">
        <f t="shared" ca="1" si="776"/>
        <v>1.3355256172283222E-3</v>
      </c>
      <c r="GE365" s="223">
        <f t="shared" ca="1" si="777"/>
        <v>9.3597079399297656E-4</v>
      </c>
      <c r="GF365" s="223">
        <f t="shared" ca="1" si="778"/>
        <v>5.2740206035779705E-4</v>
      </c>
      <c r="GG365" s="223">
        <f t="shared" ca="1" si="779"/>
        <v>1.1375415657407899E-4</v>
      </c>
      <c r="GH365" s="223">
        <f t="shared" ca="1" si="780"/>
        <v>-3.0098926192179479E-4</v>
      </c>
      <c r="GI365" s="223">
        <f t="shared" ca="1" si="781"/>
        <v>-7.1283398928789483E-4</v>
      </c>
      <c r="GJ365" s="223">
        <f t="shared" ca="1" si="782"/>
        <v>-1.1178137356624557E-3</v>
      </c>
      <c r="GK365" s="223">
        <f t="shared" ca="1" si="783"/>
        <v>-1.5120283247034556E-3</v>
      </c>
      <c r="GL365" s="223">
        <f t="shared" ca="1" si="784"/>
        <v>-1.8916812544187865E-3</v>
      </c>
      <c r="GM365" s="223">
        <f t="shared" ca="1" si="785"/>
        <v>-2.2531162595559014E-3</v>
      </c>
      <c r="GN365" s="223">
        <f t="shared" ca="1" si="786"/>
        <v>-2.5928525234348589E-3</v>
      </c>
      <c r="GO365" s="223">
        <f t="shared" ca="1" si="787"/>
        <v>-2.9076182001157706E-3</v>
      </c>
      <c r="GP365" s="223">
        <f t="shared" ca="1" si="788"/>
        <v>-3.1943819240637778E-3</v>
      </c>
      <c r="GQ365" s="223">
        <f t="shared" ca="1" si="789"/>
        <v>-3.4503820038562644E-3</v>
      </c>
      <c r="GR365" s="223">
        <f t="shared" ca="1" si="790"/>
        <v>-3.6731530187809483E-3</v>
      </c>
      <c r="GS365" s="223">
        <f t="shared" ca="1" si="791"/>
        <v>-3.8605495621850824E-3</v>
      </c>
      <c r="GT365" s="223">
        <f t="shared" ca="1" si="792"/>
        <v>-4.0107669029143126E-3</v>
      </c>
      <c r="GU365" s="223">
        <f t="shared" ca="1" si="793"/>
        <v>-4.1223583658602653E-3</v>
      </c>
      <c r="GV365" s="223">
        <f t="shared" ca="1" si="794"/>
        <v>-4.1942492642326745E-3</v>
      </c>
      <c r="GW365" s="223">
        <f t="shared" ca="1" si="795"/>
        <v>-4.2257472493806465E-3</v>
      </c>
      <c r="GX365" s="223">
        <f t="shared" ca="1" si="796"/>
        <v>-4.2165489784886587E-3</v>
      </c>
      <c r="GY365" s="223">
        <f t="shared" ca="1" si="797"/>
        <v>-4.1667430359336862E-3</v>
      </c>
      <c r="GZ365" s="223">
        <f t="shared" ca="1" si="798"/>
        <v>-4.076809080169233E-3</v>
      </c>
      <c r="HA365" s="223">
        <f t="shared" ca="1" si="799"/>
        <v>-3.9476132243522113E-3</v>
      </c>
      <c r="HB365" s="223">
        <f t="shared" ca="1" si="800"/>
        <v>-3.7803996951997773E-3</v>
      </c>
      <c r="HC365" s="223">
        <f t="shared" ca="1" si="801"/>
        <v>-3.5767788504058829E-3</v>
      </c>
      <c r="HD365" s="223">
        <f t="shared" ca="1" si="802"/>
        <v>-3.3387116700163691E-3</v>
      </c>
      <c r="HE365" s="223">
        <f t="shared" ca="1" si="803"/>
        <v>-3.0684908711191461E-3</v>
      </c>
      <c r="HF365" s="223">
        <f t="shared" ca="1" si="804"/>
        <v>-2.768718827725297E-3</v>
      </c>
      <c r="HG365" s="223">
        <f t="shared" ca="1" si="805"/>
        <v>-2.4422825084847947E-3</v>
      </c>
      <c r="HH365" s="223">
        <f t="shared" ca="1" si="806"/>
        <v>-2.0923256736001586E-3</v>
      </c>
      <c r="HI365" s="223">
        <f t="shared" ca="1" si="807"/>
        <v>-1.7222185986971934E-3</v>
      </c>
      <c r="HJ365" s="223">
        <f t="shared" ca="1" si="808"/>
        <v>-1.3355256172283224E-3</v>
      </c>
      <c r="HK365" s="223">
        <f t="shared" ca="1" si="809"/>
        <v>-9.3597079399297743E-4</v>
      </c>
      <c r="HL365" s="223">
        <f t="shared" ca="1" si="810"/>
        <v>-5.2740206035779749E-4</v>
      </c>
      <c r="HM365" s="223">
        <f t="shared" ca="1" si="811"/>
        <v>-1.1375415657407942E-4</v>
      </c>
      <c r="HN365" s="223">
        <f t="shared" ca="1" si="812"/>
        <v>3.0098926192179479E-4</v>
      </c>
      <c r="HO365" s="223">
        <f t="shared" ca="1" si="813"/>
        <v>7.128339892878944E-4</v>
      </c>
      <c r="HP365" s="223">
        <f t="shared" ca="1" si="814"/>
        <v>1.1178137356624551E-3</v>
      </c>
      <c r="HQ365" s="223">
        <f t="shared" ca="1" si="815"/>
        <v>1.5120283247034548E-3</v>
      </c>
      <c r="HR365" s="223">
        <f t="shared" ca="1" si="816"/>
        <v>1.891681254418786E-3</v>
      </c>
      <c r="HS365" s="223">
        <f t="shared" ca="1" si="817"/>
        <v>2.2531162595559014E-3</v>
      </c>
      <c r="HT365" s="223">
        <f t="shared" ca="1" si="818"/>
        <v>2.5928525234348585E-3</v>
      </c>
      <c r="HU365" s="223">
        <f t="shared" ca="1" si="819"/>
        <v>2.9076182001157701E-3</v>
      </c>
      <c r="HV365" s="223">
        <f t="shared" ca="1" si="820"/>
        <v>3.1943819240637778E-3</v>
      </c>
      <c r="HW365" s="223">
        <f t="shared" ca="1" si="821"/>
        <v>3.4503820038562639E-3</v>
      </c>
      <c r="HX365" s="223">
        <f t="shared" ca="1" si="822"/>
        <v>3.6731530187809483E-3</v>
      </c>
      <c r="HY365" s="223">
        <f t="shared" ca="1" si="823"/>
        <v>3.8605495621850819E-3</v>
      </c>
      <c r="HZ365" s="223">
        <f t="shared" ca="1" si="824"/>
        <v>4.0107669029143126E-3</v>
      </c>
      <c r="IA365" s="223">
        <f t="shared" ca="1" si="825"/>
        <v>4.1223583658602653E-3</v>
      </c>
      <c r="IB365" s="223">
        <f t="shared" ca="1" si="826"/>
        <v>4.1942492642326745E-3</v>
      </c>
      <c r="IC365" s="223">
        <f t="shared" ca="1" si="827"/>
        <v>4.2257472493806465E-3</v>
      </c>
      <c r="ID365" s="223">
        <f t="shared" ca="1" si="828"/>
        <v>4.2165489784886587E-3</v>
      </c>
      <c r="IE365" s="223">
        <f t="shared" ca="1" si="829"/>
        <v>1.7551125378095585E-3</v>
      </c>
      <c r="IF365" s="223">
        <f t="shared" ca="1" si="830"/>
        <v>4.076809080169233E-3</v>
      </c>
      <c r="IG365" s="223">
        <f t="shared" ca="1" si="831"/>
        <v>3.9476132243522113E-3</v>
      </c>
      <c r="IH365" s="223">
        <f t="shared" ca="1" si="832"/>
        <v>3.7803996951997773E-3</v>
      </c>
      <c r="II365" s="223">
        <f t="shared" ca="1" si="833"/>
        <v>3.5767788504058834E-3</v>
      </c>
      <c r="IJ365" s="223">
        <f t="shared" ca="1" si="834"/>
        <v>3.3387116700163695E-3</v>
      </c>
      <c r="IK365" s="223">
        <f t="shared" ca="1" si="835"/>
        <v>3.0684908711191465E-3</v>
      </c>
      <c r="IL365" s="223">
        <f t="shared" ca="1" si="836"/>
        <v>2.7687188277253087E-3</v>
      </c>
      <c r="IM365" s="223">
        <f t="shared" ca="1" si="837"/>
        <v>2.4422825084847951E-3</v>
      </c>
      <c r="IN365" s="223">
        <f t="shared" ca="1" si="838"/>
        <v>2.0923256736001591E-3</v>
      </c>
      <c r="IO365" s="223">
        <f t="shared" ca="1" si="839"/>
        <v>1.722218598697194E-3</v>
      </c>
      <c r="IP365" s="223">
        <f t="shared" ca="1" si="840"/>
        <v>1.3355256172283233E-3</v>
      </c>
      <c r="IQ365" s="223">
        <f t="shared" ca="1" si="841"/>
        <v>9.3597079399297786E-4</v>
      </c>
      <c r="IR365" s="223">
        <f t="shared" ca="1" si="842"/>
        <v>5.2740206035779835E-4</v>
      </c>
      <c r="IS365" s="223">
        <f t="shared" ca="1" si="843"/>
        <v>1.1375415657407942E-4</v>
      </c>
      <c r="IT365" s="223">
        <f t="shared" ca="1" si="844"/>
        <v>-3.0098926192179435E-4</v>
      </c>
      <c r="IU365" s="223">
        <f t="shared" ca="1" si="845"/>
        <v>-7.1283398928789353E-4</v>
      </c>
      <c r="IV365" s="223">
        <f t="shared" ca="1" si="846"/>
        <v>-1.1178137356624546E-3</v>
      </c>
      <c r="IW365" s="223">
        <f t="shared" ca="1" si="847"/>
        <v>-1.5120283247034546E-3</v>
      </c>
      <c r="IX365" s="223">
        <f t="shared" ca="1" si="848"/>
        <v>-1.8916812544187854E-3</v>
      </c>
      <c r="IY365" s="223">
        <f t="shared" ca="1" si="849"/>
        <v>-2.253116259555901E-3</v>
      </c>
      <c r="IZ365" s="223">
        <f t="shared" ca="1" si="850"/>
        <v>-2.5928525234348585E-3</v>
      </c>
      <c r="JA365" s="223">
        <f t="shared" ca="1" si="851"/>
        <v>-2.9076182001157701E-3</v>
      </c>
      <c r="JB365" s="223">
        <f t="shared" ca="1" si="852"/>
        <v>-3.1943819240637774E-3</v>
      </c>
    </row>
    <row r="366" spans="1:262">
      <c r="B366" s="230">
        <v>5</v>
      </c>
      <c r="C366" s="229">
        <f t="shared" si="853"/>
        <v>9.7656250000000005E-5</v>
      </c>
      <c r="D366" s="226">
        <f t="shared" ca="1" si="597"/>
        <v>24.472941075401856</v>
      </c>
      <c r="E366" s="225">
        <f ca="1">K361</f>
        <v>0.47294107540185454</v>
      </c>
      <c r="F366" s="224">
        <v>5</v>
      </c>
      <c r="G366" s="223">
        <f t="shared" ca="1" si="854"/>
        <v>6.7584731361318456E-2</v>
      </c>
      <c r="H366" s="223">
        <f t="shared" ca="1" si="598"/>
        <v>7.4156036360198935E-2</v>
      </c>
      <c r="I366" s="223">
        <f t="shared" ca="1" si="599"/>
        <v>7.961196554759209E-2</v>
      </c>
      <c r="J366" s="223">
        <f t="shared" ca="1" si="600"/>
        <v>8.3870456670126506E-2</v>
      </c>
      <c r="K366" s="223">
        <f t="shared" ca="1" si="601"/>
        <v>8.6867458057504773E-2</v>
      </c>
      <c r="L366" s="223">
        <f t="shared" ca="1" si="602"/>
        <v>8.8557892019244078E-2</v>
      </c>
      <c r="M366" s="223">
        <f t="shared" ca="1" si="603"/>
        <v>8.8916332855099589E-2</v>
      </c>
      <c r="N366" s="223">
        <f t="shared" ca="1" si="604"/>
        <v>8.7937389281262407E-2</v>
      </c>
      <c r="O366" s="223">
        <f t="shared" ca="1" si="605"/>
        <v>8.5635785520286167E-2</v>
      </c>
      <c r="P366" s="223">
        <f t="shared" ca="1" si="606"/>
        <v>8.204613983507475E-2</v>
      </c>
      <c r="Q366" s="223">
        <f t="shared" ca="1" si="607"/>
        <v>7.7222443837985155E-2</v>
      </c>
      <c r="R366" s="223">
        <f t="shared" ca="1" si="608"/>
        <v>7.1237250406722324E-2</v>
      </c>
      <c r="S366" s="223">
        <f t="shared" ca="1" si="609"/>
        <v>6.4180582421525897E-2</v>
      </c>
      <c r="T366" s="223">
        <f t="shared" ca="1" si="610"/>
        <v>5.6158578737258033E-2</v>
      </c>
      <c r="U366" s="223">
        <f t="shared" ca="1" si="611"/>
        <v>4.7291897756231813E-2</v>
      </c>
      <c r="V366" s="223">
        <f t="shared" ca="1" si="612"/>
        <v>3.7713902613531428E-2</v>
      </c>
      <c r="W366" s="223">
        <f t="shared" ca="1" si="613"/>
        <v>2.7568655271325692E-2</v>
      </c>
      <c r="X366" s="223">
        <f t="shared" ca="1" si="614"/>
        <v>1.7008749692863749E-2</v>
      </c>
      <c r="Y366" s="223">
        <f t="shared" ca="1" si="615"/>
        <v>6.1930166872330369E-3</v>
      </c>
      <c r="Z366" s="223">
        <f t="shared" ca="1" si="616"/>
        <v>-4.7158650538495703E-3</v>
      </c>
      <c r="AA366" s="223">
        <f t="shared" ca="1" si="617"/>
        <v>-1.5553815794982925E-2</v>
      </c>
      <c r="AB366" s="223">
        <f t="shared" ca="1" si="618"/>
        <v>-2.6157822669027855E-2</v>
      </c>
      <c r="AC366" s="223">
        <f t="shared" ca="1" si="619"/>
        <v>-3.636839154236178E-2</v>
      </c>
      <c r="AD366" s="223">
        <f t="shared" ca="1" si="620"/>
        <v>-4.6031945955105881E-2</v>
      </c>
      <c r="AE366" s="223">
        <f t="shared" ca="1" si="621"/>
        <v>-5.5003137054031162E-2</v>
      </c>
      <c r="AF366" s="223">
        <f t="shared" ca="1" si="622"/>
        <v>-6.3147029774601932E-2</v>
      </c>
      <c r="AG366" s="223">
        <f t="shared" ca="1" si="623"/>
        <v>-7.0341132389944466E-2</v>
      </c>
      <c r="AH366" s="223">
        <f t="shared" ca="1" si="624"/>
        <v>-7.6477238900434716E-2</v>
      </c>
      <c r="AI366" s="223">
        <f t="shared" ca="1" si="625"/>
        <v>-8.1463056552651139E-2</v>
      </c>
      <c r="AJ366" s="223">
        <f t="shared" ca="1" si="626"/>
        <v>-8.5223594008292491E-2</v>
      </c>
      <c r="AK366" s="223">
        <f t="shared" ca="1" si="627"/>
        <v>-8.7702289283707935E-2</v>
      </c>
      <c r="AL366" s="223">
        <f t="shared" ca="1" si="628"/>
        <v>-8.8861860494779288E-2</v>
      </c>
      <c r="AM366" s="223">
        <f t="shared" ca="1" si="629"/>
        <v>-8.8684866611160124E-2</v>
      </c>
      <c r="AN366" s="223">
        <f t="shared" ca="1" si="630"/>
        <v>-8.7173969785606473E-2</v>
      </c>
      <c r="AO366" s="223">
        <f t="shared" ca="1" si="631"/>
        <v>-8.4351895312721331E-2</v>
      </c>
      <c r="AP366" s="223">
        <f t="shared" ca="1" si="632"/>
        <v>-8.0261089819371051E-2</v>
      </c>
      <c r="AQ366" s="223">
        <f t="shared" ca="1" si="633"/>
        <v>-7.4963082827907979E-2</v>
      </c>
      <c r="AR366" s="223">
        <f t="shared" ca="1" si="634"/>
        <v>-6.8537561294882227E-2</v>
      </c>
      <c r="AS366" s="223">
        <f t="shared" ca="1" si="635"/>
        <v>-6.1081171045042612E-2</v>
      </c>
      <c r="AT366" s="223">
        <f t="shared" ca="1" si="636"/>
        <v>-5.270606312817392E-2</v>
      </c>
      <c r="AU366" s="223">
        <f t="shared" ca="1" si="637"/>
        <v>-4.3538206962917991E-2</v>
      </c>
      <c r="AV366" s="223">
        <f t="shared" ca="1" si="638"/>
        <v>-3.3715495639464355E-2</v>
      </c>
      <c r="AW366" s="223">
        <f t="shared" ca="1" si="639"/>
        <v>-2.3385671879122903E-2</v>
      </c>
      <c r="AX366" s="223">
        <f t="shared" ca="1" si="640"/>
        <v>-1.2704105846275654E-2</v>
      </c>
      <c r="AY366" s="223">
        <f t="shared" ca="1" si="641"/>
        <v>-1.8314582364860055E-3</v>
      </c>
      <c r="AZ366" s="223">
        <f t="shared" ca="1" si="642"/>
        <v>9.0687362099065374E-3</v>
      </c>
      <c r="BA366" s="223">
        <f t="shared" ca="1" si="643"/>
        <v>1.9832528422498941E-2</v>
      </c>
      <c r="BB366" s="223">
        <f t="shared" ca="1" si="644"/>
        <v>3.0298020947448327E-2</v>
      </c>
      <c r="BC366" s="223">
        <f t="shared" ca="1" si="645"/>
        <v>4.0307803035872114E-2</v>
      </c>
      <c r="BD366" s="223">
        <f t="shared" ca="1" si="646"/>
        <v>4.971131824802924E-2</v>
      </c>
      <c r="BE366" s="223">
        <f t="shared" ca="1" si="647"/>
        <v>5.8367128962312796E-2</v>
      </c>
      <c r="BF366" s="223">
        <f t="shared" ca="1" si="648"/>
        <v>6.6145043728728883E-2</v>
      </c>
      <c r="BG366" s="223">
        <f t="shared" ca="1" si="649"/>
        <v>7.2928075469487583E-2</v>
      </c>
      <c r="BH366" s="223">
        <f t="shared" ca="1" si="650"/>
        <v>7.8614201073544346E-2</v>
      </c>
      <c r="BI366" s="223">
        <f t="shared" ca="1" si="651"/>
        <v>8.3117895919153847E-2</v>
      </c>
      <c r="BJ366" s="223">
        <f t="shared" ca="1" si="652"/>
        <v>8.6371420243787272E-2</v>
      </c>
      <c r="BK366" s="223">
        <f t="shared" ca="1" si="653"/>
        <v>8.8325838013213379E-2</v>
      </c>
      <c r="BL366" s="223">
        <f t="shared" ca="1" si="654"/>
        <v>8.8951752965002823E-2</v>
      </c>
      <c r="BM366" s="223">
        <f t="shared" ca="1" si="655"/>
        <v>8.8239750755677471E-2</v>
      </c>
      <c r="BN366" s="223">
        <f t="shared" ca="1" si="656"/>
        <v>8.6200540561199079E-2</v>
      </c>
      <c r="BO366" s="223">
        <f t="shared" ca="1" si="657"/>
        <v>8.2864794000994696E-2</v>
      </c>
      <c r="BP366" s="223">
        <f t="shared" ca="1" si="658"/>
        <v>7.8282683808251305E-2</v>
      </c>
      <c r="BQ366" s="223">
        <f t="shared" ca="1" si="659"/>
        <v>7.2523129185307733E-2</v>
      </c>
      <c r="BR366" s="223">
        <f t="shared" ca="1" si="660"/>
        <v>6.5672759194701419E-2</v>
      </c>
      <c r="BS366" s="223">
        <f t="shared" ca="1" si="661"/>
        <v>5.7834609777433106E-2</v>
      </c>
      <c r="BT366" s="223">
        <f t="shared" ca="1" si="662"/>
        <v>4.912657399650823E-2</v>
      </c>
      <c r="BU366" s="223">
        <f t="shared" ca="1" si="663"/>
        <v>3.9679628815533968E-2</v>
      </c>
      <c r="BV366" s="223">
        <f t="shared" ca="1" si="664"/>
        <v>2.9635865083273184E-2</v>
      </c>
      <c r="BW366" s="223">
        <f t="shared" ca="1" si="665"/>
        <v>1.9146350355020297E-2</v>
      </c>
      <c r="BX366" s="223">
        <f t="shared" ca="1" si="666"/>
        <v>8.3688566959557523E-3</v>
      </c>
      <c r="BY366" s="223">
        <f t="shared" ca="1" si="667"/>
        <v>-2.5345123575695183E-3</v>
      </c>
      <c r="BZ366" s="223">
        <f t="shared" ca="1" si="668"/>
        <v>-1.3399759986106312E-2</v>
      </c>
      <c r="CA366" s="223">
        <f t="shared" ca="1" si="669"/>
        <v>-2.4063462751920891E-2</v>
      </c>
      <c r="CB366" s="223">
        <f t="shared" ca="1" si="670"/>
        <v>-3.4365228639613235E-2</v>
      </c>
      <c r="CC366" s="223">
        <f t="shared" ca="1" si="671"/>
        <v>-4.4150109501322449E-2</v>
      </c>
      <c r="CD366" s="223">
        <f t="shared" ca="1" si="672"/>
        <v>-5.3270931621095939E-2</v>
      </c>
      <c r="CE366" s="223">
        <f t="shared" ca="1" si="673"/>
        <v>-6.159050934456755E-2</v>
      </c>
      <c r="CF366" s="223">
        <f t="shared" ca="1" si="674"/>
        <v>-6.898370847889175E-2</v>
      </c>
      <c r="CG366" s="223">
        <f t="shared" ca="1" si="675"/>
        <v>-7.5339328427479701E-2</v>
      </c>
      <c r="CH366" s="223">
        <f t="shared" ca="1" si="676"/>
        <v>-8.0561774750477072E-2</v>
      </c>
      <c r="CI366" s="223">
        <f t="shared" ca="1" si="677"/>
        <v>-8.4572496994119423E-2</v>
      </c>
      <c r="CJ366" s="223">
        <f t="shared" ca="1" si="678"/>
        <v>-8.7311170162671869E-2</v>
      </c>
      <c r="CK366" s="223">
        <f t="shared" ca="1" si="679"/>
        <v>-8.8736602062515282E-2</v>
      </c>
      <c r="CL366" s="223">
        <f t="shared" ca="1" si="680"/>
        <v>-8.8827352871080303E-2</v>
      </c>
      <c r="CM366" s="223">
        <f t="shared" ca="1" si="681"/>
        <v>-8.758205761173507E-2</v>
      </c>
      <c r="CN366" s="223">
        <f t="shared" ca="1" si="682"/>
        <v>-8.5019446684304126E-2</v>
      </c>
      <c r="CO366" s="223">
        <f t="shared" ca="1" si="683"/>
        <v>-8.117806414242093E-2</v>
      </c>
      <c r="CP366" s="223">
        <f t="shared" ca="1" si="684"/>
        <v>-7.6115687955084166E-2</v>
      </c>
      <c r="CQ366" s="223">
        <f t="shared" ca="1" si="685"/>
        <v>-6.9908460972224307E-2</v>
      </c>
      <c r="CR366" s="223">
        <f t="shared" ca="1" si="686"/>
        <v>-6.2649745665366255E-2</v>
      </c>
      <c r="CS366" s="223">
        <f t="shared" ca="1" si="687"/>
        <v>-5.4448719869156177E-2</v>
      </c>
      <c r="CT366" s="223">
        <f t="shared" ca="1" si="688"/>
        <v>-4.5428734645105072E-2</v>
      </c>
      <c r="CU366" s="223">
        <f t="shared" ca="1" si="689"/>
        <v>-3.5725458966808302E-2</v>
      </c>
      <c r="CV366" s="223">
        <f t="shared" ca="1" si="690"/>
        <v>-2.5484839132301214E-2</v>
      </c>
      <c r="CW366" s="223">
        <f t="shared" ca="1" si="691"/>
        <v>-1.4860903595890304E-2</v>
      </c>
      <c r="CX366" s="223">
        <f t="shared" ca="1" si="692"/>
        <v>-4.0134462368299484E-3</v>
      </c>
      <c r="CY366" s="223">
        <f t="shared" ca="1" si="693"/>
        <v>6.8943770893585971E-3</v>
      </c>
      <c r="CZ366" s="223">
        <f t="shared" ca="1" si="694"/>
        <v>1.7698502566819208E-2</v>
      </c>
      <c r="DA366" s="223">
        <f t="shared" ca="1" si="695"/>
        <v>2.8236426091863002E-2</v>
      </c>
      <c r="DB366" s="223">
        <f t="shared" ca="1" si="696"/>
        <v>3.8349647485946776E-2</v>
      </c>
      <c r="DC366" s="223">
        <f t="shared" ca="1" si="697"/>
        <v>4.7886054485891234E-2</v>
      </c>
      <c r="DD366" s="223">
        <f t="shared" ca="1" si="698"/>
        <v>5.6702210653904822E-2</v>
      </c>
      <c r="DE366" s="223">
        <f t="shared" ca="1" si="699"/>
        <v>6.4665512795119701E-2</v>
      </c>
      <c r="DF366" s="223">
        <f t="shared" ca="1" si="700"/>
        <v>7.165618543306973E-2</v>
      </c>
      <c r="DG366" s="223">
        <f t="shared" ca="1" si="701"/>
        <v>7.7569082344344217E-2</v>
      </c>
      <c r="DH366" s="223">
        <f t="shared" ca="1" si="702"/>
        <v>8.2315268055657795E-2</v>
      </c>
      <c r="DI366" s="223">
        <f t="shared" ca="1" si="703"/>
        <v>8.5823355516150376E-2</v>
      </c>
      <c r="DJ366" s="223">
        <f t="shared" ca="1" si="704"/>
        <v>8.8040579825079304E-2</v>
      </c>
      <c r="DK366" s="223">
        <f t="shared" ca="1" si="705"/>
        <v>8.8933591865040212E-2</v>
      </c>
      <c r="DL366" s="223">
        <f t="shared" ca="1" si="706"/>
        <v>8.8488959903734149E-2</v>
      </c>
      <c r="DM366" s="223">
        <f t="shared" ca="1" si="707"/>
        <v>8.6713371619723728E-2</v>
      </c>
      <c r="DN366" s="223">
        <f t="shared" ca="1" si="708"/>
        <v>8.3633533513522679E-2</v>
      </c>
      <c r="DO366" s="223">
        <f t="shared" ca="1" si="709"/>
        <v>7.9295769216969444E-2</v>
      </c>
      <c r="DP366" s="223">
        <f t="shared" ca="1" si="710"/>
        <v>7.3765322742686407E-2</v>
      </c>
      <c r="DQ366" s="223">
        <f t="shared" ca="1" si="711"/>
        <v>6.7125377153400737E-2</v>
      </c>
      <c r="DR366" s="223">
        <f t="shared" ca="1" si="712"/>
        <v>5.9475803411253587E-2</v>
      </c>
      <c r="DS366" s="223">
        <f t="shared" ca="1" si="713"/>
        <v>5.0931658225569922E-2</v>
      </c>
      <c r="DT366" s="223">
        <f t="shared" ca="1" si="714"/>
        <v>4.1621453492854787E-2</v>
      </c>
      <c r="DU366" s="223">
        <f t="shared" ca="1" si="715"/>
        <v>3.1685223358250969E-2</v>
      </c>
      <c r="DV366" s="223">
        <f t="shared" ca="1" si="716"/>
        <v>2.1272417971651261E-2</v>
      </c>
      <c r="DW366" s="223">
        <f t="shared" ca="1" si="717"/>
        <v>1.0539655618336384E-2</v>
      </c>
      <c r="DX366" s="223">
        <f t="shared" ca="1" si="718"/>
        <v>-3.5163296581691705E-4</v>
      </c>
      <c r="DY366" s="223">
        <f t="shared" ca="1" si="719"/>
        <v>-1.1237632662863296E-2</v>
      </c>
      <c r="DZ366" s="223">
        <f t="shared" ca="1" si="720"/>
        <v>-2.1954607904642896E-2</v>
      </c>
      <c r="EA366" s="223">
        <f t="shared" ca="1" si="721"/>
        <v>-3.2341365408130984E-2</v>
      </c>
      <c r="EB366" s="223">
        <f t="shared" ca="1" si="722"/>
        <v>-4.2241678672454416E-2</v>
      </c>
      <c r="EC366" s="223">
        <f t="shared" ca="1" si="723"/>
        <v>-5.1506637770880506E-2</v>
      </c>
      <c r="ED366" s="223">
        <f t="shared" ca="1" si="724"/>
        <v>-5.999688909472136E-2</v>
      </c>
      <c r="EE366" s="223">
        <f t="shared" ca="1" si="725"/>
        <v>-6.7584731361318442E-2</v>
      </c>
      <c r="EF366" s="223">
        <f t="shared" ca="1" si="726"/>
        <v>-7.4156036360198879E-2</v>
      </c>
      <c r="EG366" s="223">
        <f t="shared" ca="1" si="727"/>
        <v>-7.9611965547592048E-2</v>
      </c>
      <c r="EH366" s="223">
        <f t="shared" ca="1" si="728"/>
        <v>-8.387045667012645E-2</v>
      </c>
      <c r="EI366" s="223">
        <f t="shared" ca="1" si="729"/>
        <v>-8.6867458057504759E-2</v>
      </c>
      <c r="EJ366" s="223">
        <f t="shared" ca="1" si="730"/>
        <v>-8.8557892019244078E-2</v>
      </c>
      <c r="EK366" s="223">
        <f t="shared" ca="1" si="731"/>
        <v>-8.8916332855099603E-2</v>
      </c>
      <c r="EL366" s="223">
        <f t="shared" ca="1" si="732"/>
        <v>-8.7937389281262407E-2</v>
      </c>
      <c r="EM366" s="223">
        <f t="shared" ca="1" si="733"/>
        <v>-8.5635785520286209E-2</v>
      </c>
      <c r="EN366" s="223">
        <f t="shared" ca="1" si="734"/>
        <v>-8.2046139835074722E-2</v>
      </c>
      <c r="EO366" s="223">
        <f t="shared" ca="1" si="735"/>
        <v>-7.7222443837985183E-2</v>
      </c>
      <c r="EP366" s="223">
        <f t="shared" ca="1" si="736"/>
        <v>-7.1237250406722435E-2</v>
      </c>
      <c r="EQ366" s="223">
        <f t="shared" ca="1" si="737"/>
        <v>-6.4180582421525884E-2</v>
      </c>
      <c r="ER366" s="223">
        <f t="shared" ca="1" si="738"/>
        <v>-5.6158578737258102E-2</v>
      </c>
      <c r="ES366" s="223">
        <f t="shared" ca="1" si="739"/>
        <v>-4.7291897756231729E-2</v>
      </c>
      <c r="ET366" s="223">
        <f t="shared" ca="1" si="740"/>
        <v>-3.7713902613531448E-2</v>
      </c>
      <c r="EU366" s="223">
        <f t="shared" ca="1" si="741"/>
        <v>-2.7568655271325817E-2</v>
      </c>
      <c r="EV366" s="223">
        <f t="shared" ca="1" si="742"/>
        <v>-1.700874969286368E-2</v>
      </c>
      <c r="EW366" s="223">
        <f t="shared" ca="1" si="743"/>
        <v>-6.1930166872330925E-3</v>
      </c>
      <c r="EX366" s="223">
        <f t="shared" ca="1" si="744"/>
        <v>4.7158650538493968E-3</v>
      </c>
      <c r="EY366" s="223">
        <f t="shared" ca="1" si="745"/>
        <v>1.5553815794982946E-2</v>
      </c>
      <c r="EZ366" s="223">
        <f t="shared" ca="1" si="746"/>
        <v>2.6157822669027764E-2</v>
      </c>
      <c r="FA366" s="223">
        <f t="shared" ca="1" si="747"/>
        <v>3.6368391542361586E-2</v>
      </c>
      <c r="FB366" s="223">
        <f t="shared" ca="1" si="748"/>
        <v>4.6031945955105902E-2</v>
      </c>
      <c r="FC366" s="223">
        <f t="shared" ca="1" si="749"/>
        <v>5.5003137054031086E-2</v>
      </c>
      <c r="FD366" s="223">
        <f t="shared" ca="1" si="750"/>
        <v>6.3147029774602015E-2</v>
      </c>
      <c r="FE366" s="223">
        <f t="shared" ca="1" si="751"/>
        <v>7.0341132389944452E-2</v>
      </c>
      <c r="FF366" s="223">
        <f t="shared" ca="1" si="752"/>
        <v>7.6477238900434646E-2</v>
      </c>
      <c r="FG366" s="223">
        <f t="shared" ca="1" si="753"/>
        <v>8.1463056552651167E-2</v>
      </c>
      <c r="FH366" s="223">
        <f t="shared" ca="1" si="754"/>
        <v>8.5223594008292464E-2</v>
      </c>
      <c r="FI366" s="223">
        <f t="shared" ca="1" si="755"/>
        <v>8.7702289283707907E-2</v>
      </c>
      <c r="FJ366" s="223">
        <f t="shared" ca="1" si="756"/>
        <v>8.8861860494779288E-2</v>
      </c>
      <c r="FK366" s="223">
        <f t="shared" ca="1" si="757"/>
        <v>8.8684866611160137E-2</v>
      </c>
      <c r="FL366" s="223">
        <f t="shared" ca="1" si="758"/>
        <v>8.7173969785606514E-2</v>
      </c>
      <c r="FM366" s="223">
        <f t="shared" ca="1" si="759"/>
        <v>8.4351895312721317E-2</v>
      </c>
      <c r="FN366" s="223">
        <f t="shared" ca="1" si="760"/>
        <v>8.0261089819371106E-2</v>
      </c>
      <c r="FO366" s="223">
        <f t="shared" ca="1" si="761"/>
        <v>7.4963082827907923E-2</v>
      </c>
      <c r="FP366" s="223">
        <f t="shared" ca="1" si="762"/>
        <v>6.8537561294882268E-2</v>
      </c>
      <c r="FQ366" s="223">
        <f t="shared" ca="1" si="763"/>
        <v>6.1081171045042716E-2</v>
      </c>
      <c r="FR366" s="223">
        <f t="shared" ca="1" si="764"/>
        <v>5.2706063128173899E-2</v>
      </c>
      <c r="FS366" s="223">
        <f t="shared" ca="1" si="765"/>
        <v>4.3538206962918047E-2</v>
      </c>
      <c r="FT366" s="223">
        <f t="shared" ca="1" si="766"/>
        <v>3.3715495639464549E-2</v>
      </c>
      <c r="FU366" s="223">
        <f t="shared" ca="1" si="767"/>
        <v>2.3385671879122882E-2</v>
      </c>
      <c r="FV366" s="223">
        <f t="shared" ca="1" si="768"/>
        <v>1.27041058462758E-2</v>
      </c>
      <c r="FW366" s="223">
        <f t="shared" ca="1" si="769"/>
        <v>1.8314582364858875E-3</v>
      </c>
      <c r="FX366" s="223">
        <f t="shared" ca="1" si="770"/>
        <v>-9.0687362099064819E-3</v>
      </c>
      <c r="FY366" s="223">
        <f t="shared" ca="1" si="771"/>
        <v>-1.9832528422498802E-2</v>
      </c>
      <c r="FZ366" s="223">
        <f t="shared" ca="1" si="772"/>
        <v>-3.0298020947448424E-2</v>
      </c>
      <c r="GA366" s="223">
        <f t="shared" ca="1" si="773"/>
        <v>-4.0307803035872058E-2</v>
      </c>
      <c r="GB366" s="223">
        <f t="shared" ca="1" si="774"/>
        <v>-4.9711318248029129E-2</v>
      </c>
      <c r="GC366" s="223">
        <f t="shared" ca="1" si="775"/>
        <v>-5.8367128962312817E-2</v>
      </c>
      <c r="GD366" s="223">
        <f t="shared" ca="1" si="776"/>
        <v>-6.6145043728728842E-2</v>
      </c>
      <c r="GE366" s="223">
        <f t="shared" ca="1" si="777"/>
        <v>-7.2928075469487458E-2</v>
      </c>
      <c r="GF366" s="223">
        <f t="shared" ca="1" si="778"/>
        <v>-7.861420107354436E-2</v>
      </c>
      <c r="GG366" s="223">
        <f t="shared" ca="1" si="779"/>
        <v>-8.3117895919153806E-2</v>
      </c>
      <c r="GH366" s="223">
        <f t="shared" ca="1" si="780"/>
        <v>-8.63714202437873E-2</v>
      </c>
      <c r="GI366" s="223">
        <f t="shared" ca="1" si="781"/>
        <v>-8.8325838013213365E-2</v>
      </c>
      <c r="GJ366" s="223">
        <f t="shared" ca="1" si="782"/>
        <v>-8.8951752965002823E-2</v>
      </c>
      <c r="GK366" s="223">
        <f t="shared" ca="1" si="783"/>
        <v>-8.8239750755677471E-2</v>
      </c>
      <c r="GL366" s="223">
        <f t="shared" ca="1" si="784"/>
        <v>-8.6200540561199107E-2</v>
      </c>
      <c r="GM366" s="223">
        <f t="shared" ca="1" si="785"/>
        <v>-8.2864794000994765E-2</v>
      </c>
      <c r="GN366" s="223">
        <f t="shared" ca="1" si="786"/>
        <v>-7.8282683808251291E-2</v>
      </c>
      <c r="GO366" s="223">
        <f t="shared" ca="1" si="787"/>
        <v>-7.2523129185307803E-2</v>
      </c>
      <c r="GP366" s="223">
        <f t="shared" ca="1" si="788"/>
        <v>-6.5672759194701572E-2</v>
      </c>
      <c r="GQ366" s="223">
        <f t="shared" ca="1" si="789"/>
        <v>-5.7834609777433092E-2</v>
      </c>
      <c r="GR366" s="223">
        <f t="shared" ca="1" si="790"/>
        <v>-4.9126573996508265E-2</v>
      </c>
      <c r="GS366" s="223">
        <f t="shared" ca="1" si="791"/>
        <v>-3.9679628815533864E-2</v>
      </c>
      <c r="GT366" s="223">
        <f t="shared" ca="1" si="792"/>
        <v>-2.9635865083273233E-2</v>
      </c>
      <c r="GU366" s="223">
        <f t="shared" ca="1" si="793"/>
        <v>-1.9146350355020512E-2</v>
      </c>
      <c r="GV366" s="223">
        <f t="shared" ca="1" si="794"/>
        <v>-8.3688566959556551E-3</v>
      </c>
      <c r="GW366" s="223">
        <f t="shared" ca="1" si="795"/>
        <v>2.5345123575694697E-3</v>
      </c>
      <c r="GX366" s="223">
        <f t="shared" ca="1" si="796"/>
        <v>1.3399759986106097E-2</v>
      </c>
      <c r="GY366" s="223">
        <f t="shared" ca="1" si="797"/>
        <v>2.4063462751920846E-2</v>
      </c>
      <c r="GZ366" s="223">
        <f t="shared" ca="1" si="798"/>
        <v>3.436522863961318E-2</v>
      </c>
      <c r="HA366" s="223">
        <f t="shared" ca="1" si="799"/>
        <v>4.4150109501322532E-2</v>
      </c>
      <c r="HB366" s="223">
        <f t="shared" ca="1" si="800"/>
        <v>5.3270931621095891E-2</v>
      </c>
      <c r="HC366" s="223">
        <f t="shared" ca="1" si="801"/>
        <v>6.1590509344567397E-2</v>
      </c>
      <c r="HD366" s="223">
        <f t="shared" ca="1" si="802"/>
        <v>6.898370847889182E-2</v>
      </c>
      <c r="HE366" s="223">
        <f t="shared" ca="1" si="803"/>
        <v>7.5339328427479674E-2</v>
      </c>
      <c r="HF366" s="223">
        <f t="shared" ca="1" si="804"/>
        <v>8.0561774750476989E-2</v>
      </c>
      <c r="HG366" s="223">
        <f t="shared" ca="1" si="805"/>
        <v>8.457249699411945E-2</v>
      </c>
      <c r="HH366" s="223">
        <f t="shared" ca="1" si="806"/>
        <v>8.7311170162671869E-2</v>
      </c>
      <c r="HI366" s="223">
        <f t="shared" ca="1" si="807"/>
        <v>8.8736602062515268E-2</v>
      </c>
      <c r="HJ366" s="223">
        <f t="shared" ca="1" si="808"/>
        <v>8.8827352871080303E-2</v>
      </c>
      <c r="HK366" s="223">
        <f t="shared" ca="1" si="809"/>
        <v>8.758205761173507E-2</v>
      </c>
      <c r="HL366" s="223">
        <f t="shared" ca="1" si="810"/>
        <v>8.5019446684304112E-2</v>
      </c>
      <c r="HM366" s="223">
        <f t="shared" ca="1" si="811"/>
        <v>8.1178064142420958E-2</v>
      </c>
      <c r="HN366" s="223">
        <f t="shared" ca="1" si="812"/>
        <v>7.6115687955084277E-2</v>
      </c>
      <c r="HO366" s="223">
        <f t="shared" ca="1" si="813"/>
        <v>6.9908460972224223E-2</v>
      </c>
      <c r="HP366" s="223">
        <f t="shared" ca="1" si="814"/>
        <v>6.2649745665366283E-2</v>
      </c>
      <c r="HQ366" s="223">
        <f t="shared" ca="1" si="815"/>
        <v>5.4448719869156351E-2</v>
      </c>
      <c r="HR366" s="223">
        <f t="shared" ca="1" si="816"/>
        <v>4.542873464510512E-2</v>
      </c>
      <c r="HS366" s="223">
        <f t="shared" ca="1" si="817"/>
        <v>3.5725458966808343E-2</v>
      </c>
      <c r="HT366" s="223">
        <f t="shared" ca="1" si="818"/>
        <v>2.5484839132301117E-2</v>
      </c>
      <c r="HU366" s="223">
        <f t="shared" ca="1" si="819"/>
        <v>1.486090359589036E-2</v>
      </c>
      <c r="HV366" s="223">
        <f t="shared" ca="1" si="820"/>
        <v>4.0134462368300039E-3</v>
      </c>
      <c r="HW366" s="223">
        <f t="shared" ca="1" si="821"/>
        <v>-6.8943770893587081E-3</v>
      </c>
      <c r="HX366" s="223">
        <f t="shared" ca="1" si="822"/>
        <v>-1.7698502566819152E-2</v>
      </c>
      <c r="HY366" s="223">
        <f t="shared" ca="1" si="823"/>
        <v>-2.8236426091862801E-2</v>
      </c>
      <c r="HZ366" s="223">
        <f t="shared" ca="1" si="824"/>
        <v>-3.8349647485946867E-2</v>
      </c>
      <c r="IA366" s="223">
        <f t="shared" ca="1" si="825"/>
        <v>-4.7886054485891186E-2</v>
      </c>
      <c r="IB366" s="223">
        <f t="shared" ca="1" si="826"/>
        <v>-5.6702210653904656E-2</v>
      </c>
      <c r="IC366" s="223">
        <f t="shared" ca="1" si="827"/>
        <v>-6.4665512795119659E-2</v>
      </c>
      <c r="ID366" s="223">
        <f t="shared" ca="1" si="828"/>
        <v>-7.1656185433069702E-2</v>
      </c>
      <c r="IE366" s="223">
        <f t="shared" ca="1" si="829"/>
        <v>-5.1958518398277712E-3</v>
      </c>
      <c r="IF366" s="223">
        <f t="shared" ca="1" si="830"/>
        <v>-8.2315268055657781E-2</v>
      </c>
      <c r="IG366" s="223">
        <f t="shared" ca="1" si="831"/>
        <v>-8.5823355516150321E-2</v>
      </c>
      <c r="IH366" s="223">
        <f t="shared" ca="1" si="832"/>
        <v>-8.8040579825079318E-2</v>
      </c>
      <c r="II366" s="223">
        <f t="shared" ca="1" si="833"/>
        <v>-8.8933591865040212E-2</v>
      </c>
      <c r="IJ366" s="223">
        <f t="shared" ca="1" si="834"/>
        <v>-8.8488959903734163E-2</v>
      </c>
      <c r="IK366" s="223">
        <f t="shared" ca="1" si="835"/>
        <v>-8.6713371619723728E-2</v>
      </c>
      <c r="IL366" s="223">
        <f t="shared" ca="1" si="836"/>
        <v>-8.3633533513522706E-2</v>
      </c>
      <c r="IM366" s="223">
        <f t="shared" ca="1" si="837"/>
        <v>-7.9295769216969542E-2</v>
      </c>
      <c r="IN366" s="223">
        <f t="shared" ca="1" si="838"/>
        <v>-7.3765322742686448E-2</v>
      </c>
      <c r="IO366" s="223">
        <f t="shared" ca="1" si="839"/>
        <v>-6.7125377153400778E-2</v>
      </c>
      <c r="IP366" s="223">
        <f t="shared" ca="1" si="840"/>
        <v>-5.9475803411253518E-2</v>
      </c>
      <c r="IQ366" s="223">
        <f t="shared" ca="1" si="841"/>
        <v>-5.0931658225569956E-2</v>
      </c>
      <c r="IR366" s="223">
        <f t="shared" ca="1" si="842"/>
        <v>-4.1621453492854968E-2</v>
      </c>
      <c r="IS366" s="223">
        <f t="shared" ca="1" si="843"/>
        <v>-3.1685223358250872E-2</v>
      </c>
      <c r="IT366" s="223">
        <f t="shared" ca="1" si="844"/>
        <v>-2.127241797165131E-2</v>
      </c>
      <c r="IU366" s="223">
        <f t="shared" ca="1" si="845"/>
        <v>-1.0539655618336592E-2</v>
      </c>
      <c r="IV366" s="223">
        <f t="shared" ca="1" si="846"/>
        <v>3.5163296581686154E-4</v>
      </c>
      <c r="IW366" s="223">
        <f t="shared" ca="1" si="847"/>
        <v>1.1237632662863248E-2</v>
      </c>
      <c r="IX366" s="223">
        <f t="shared" ca="1" si="848"/>
        <v>2.1954607904642997E-2</v>
      </c>
      <c r="IY366" s="223">
        <f t="shared" ca="1" si="849"/>
        <v>3.2341365408130936E-2</v>
      </c>
      <c r="IZ366" s="223">
        <f t="shared" ca="1" si="850"/>
        <v>4.2241678672454222E-2</v>
      </c>
      <c r="JA366" s="223">
        <f t="shared" ca="1" si="851"/>
        <v>5.1506637770880589E-2</v>
      </c>
      <c r="JB366" s="223">
        <f t="shared" ca="1" si="852"/>
        <v>5.9996889094721319E-2</v>
      </c>
    </row>
    <row r="367" spans="1:262">
      <c r="B367" s="230">
        <v>6</v>
      </c>
      <c r="C367" s="229">
        <f t="shared" si="853"/>
        <v>1.1718750000000001E-4</v>
      </c>
      <c r="D367" s="226">
        <f t="shared" ca="1" si="597"/>
        <v>24.470829013953125</v>
      </c>
      <c r="E367" s="225">
        <f ca="1">L361</f>
        <v>0.47082901395312449</v>
      </c>
      <c r="F367" s="224">
        <v>6</v>
      </c>
      <c r="G367" s="223">
        <f t="shared" ca="1" si="854"/>
        <v>-1.2763513969016539E-3</v>
      </c>
      <c r="H367" s="223">
        <f t="shared" ca="1" si="598"/>
        <v>-1.4424601165114756E-3</v>
      </c>
      <c r="I367" s="223">
        <f t="shared" ca="1" si="599"/>
        <v>-1.5773439307267718E-3</v>
      </c>
      <c r="J367" s="223">
        <f t="shared" ca="1" si="600"/>
        <v>-1.6780830123093991E-3</v>
      </c>
      <c r="K367" s="223">
        <f t="shared" ca="1" si="601"/>
        <v>-1.7424966643680244E-3</v>
      </c>
      <c r="L367" s="223">
        <f t="shared" ca="1" si="602"/>
        <v>-1.7691905258602702E-3</v>
      </c>
      <c r="M367" s="223">
        <f t="shared" ca="1" si="603"/>
        <v>-1.7575867552984108E-3</v>
      </c>
      <c r="N367" s="223">
        <f t="shared" ca="1" si="604"/>
        <v>-1.7079365392725411E-3</v>
      </c>
      <c r="O367" s="223">
        <f t="shared" ca="1" si="605"/>
        <v>-1.6213146550194655E-3</v>
      </c>
      <c r="P367" s="223">
        <f t="shared" ca="1" si="606"/>
        <v>-1.4995962047412745E-3</v>
      </c>
      <c r="Q367" s="223">
        <f t="shared" ca="1" si="607"/>
        <v>-1.3454160253053443E-3</v>
      </c>
      <c r="R367" s="223">
        <f t="shared" ca="1" si="608"/>
        <v>-1.1621116519831816E-3</v>
      </c>
      <c r="S367" s="223">
        <f t="shared" ca="1" si="609"/>
        <v>-9.5365107089091534E-4</v>
      </c>
      <c r="T367" s="223">
        <f t="shared" ca="1" si="610"/>
        <v>-7.2454682407292108E-4</v>
      </c>
      <c r="U367" s="223">
        <f t="shared" ca="1" si="611"/>
        <v>-4.7975832659412137E-4</v>
      </c>
      <c r="V367" s="223">
        <f t="shared" ca="1" si="612"/>
        <v>-2.2458451018091195E-4</v>
      </c>
      <c r="W367" s="223">
        <f t="shared" ca="1" si="613"/>
        <v>3.5450882648312533E-5</v>
      </c>
      <c r="X367" s="223">
        <f t="shared" ca="1" si="614"/>
        <v>2.9471887092736963E-4</v>
      </c>
      <c r="Y367" s="223">
        <f t="shared" ca="1" si="615"/>
        <v>5.4760708568108015E-4</v>
      </c>
      <c r="Z367" s="223">
        <f t="shared" ca="1" si="616"/>
        <v>7.8864126076462157E-4</v>
      </c>
      <c r="AA367" s="223">
        <f t="shared" ca="1" si="617"/>
        <v>1.0126037341936665E-3</v>
      </c>
      <c r="AB367" s="223">
        <f t="shared" ca="1" si="618"/>
        <v>1.2146463947693695E-3</v>
      </c>
      <c r="AC367" s="223">
        <f t="shared" ca="1" si="619"/>
        <v>1.3903956290448707E-3</v>
      </c>
      <c r="AD367" s="223">
        <f t="shared" ca="1" si="620"/>
        <v>1.5360469968484134E-3</v>
      </c>
      <c r="AE367" s="223">
        <f t="shared" ca="1" si="621"/>
        <v>1.6484475859239219E-3</v>
      </c>
      <c r="AF367" s="223">
        <f t="shared" ca="1" si="622"/>
        <v>1.7251642629597739E-3</v>
      </c>
      <c r="AG367" s="223">
        <f t="shared" ca="1" si="623"/>
        <v>1.7645363435771038E-3</v>
      </c>
      <c r="AH367" s="223">
        <f t="shared" ca="1" si="624"/>
        <v>1.7657115411314562E-3</v>
      </c>
      <c r="AI367" s="223">
        <f t="shared" ca="1" si="625"/>
        <v>1.728664416144794E-3</v>
      </c>
      <c r="AJ367" s="223">
        <f t="shared" ca="1" si="626"/>
        <v>1.6541969269933694E-3</v>
      </c>
      <c r="AK367" s="223">
        <f t="shared" ca="1" si="627"/>
        <v>1.5439210699307404E-3</v>
      </c>
      <c r="AL367" s="223">
        <f t="shared" ca="1" si="628"/>
        <v>1.4002239842369902E-3</v>
      </c>
      <c r="AM367" s="223">
        <f t="shared" ca="1" si="629"/>
        <v>1.2262162778623124E-3</v>
      </c>
      <c r="AN367" s="223">
        <f t="shared" ca="1" si="630"/>
        <v>1.0256646921587035E-3</v>
      </c>
      <c r="AO367" s="223">
        <f t="shared" ca="1" si="631"/>
        <v>8.0291056330498219E-4</v>
      </c>
      <c r="AP367" s="223">
        <f t="shared" ca="1" si="632"/>
        <v>5.6277584548905502E-4</v>
      </c>
      <c r="AQ367" s="223">
        <f t="shared" ca="1" si="633"/>
        <v>3.1045873016170074E-4</v>
      </c>
      <c r="AR367" s="223">
        <f t="shared" ca="1" si="634"/>
        <v>5.1421120889844204E-5</v>
      </c>
      <c r="AS367" s="223">
        <f t="shared" ca="1" si="635"/>
        <v>-2.0872960036111591E-4</v>
      </c>
      <c r="AT367" s="223">
        <f t="shared" ca="1" si="636"/>
        <v>-4.6436195611294689E-4</v>
      </c>
      <c r="AU367" s="223">
        <f t="shared" ca="1" si="637"/>
        <v>-7.099422778553329E-4</v>
      </c>
      <c r="AV367" s="223">
        <f t="shared" ca="1" si="638"/>
        <v>-9.4015449325782273E-4</v>
      </c>
      <c r="AW367" s="223">
        <f t="shared" ca="1" si="639"/>
        <v>-1.1500152030816265E-3</v>
      </c>
      <c r="AX367" s="223">
        <f t="shared" ca="1" si="640"/>
        <v>-1.334981556723623E-3</v>
      </c>
      <c r="AY367" s="223">
        <f t="shared" ca="1" si="641"/>
        <v>-1.4910495912128195E-3</v>
      </c>
      <c r="AZ367" s="223">
        <f t="shared" ca="1" si="642"/>
        <v>-1.6148409049169983E-3</v>
      </c>
      <c r="BA367" s="223">
        <f t="shared" ca="1" si="643"/>
        <v>-1.7036757897355103E-3</v>
      </c>
      <c r="BB367" s="223">
        <f t="shared" ca="1" si="644"/>
        <v>-1.7556312386871303E-3</v>
      </c>
      <c r="BC367" s="223">
        <f t="shared" ca="1" si="645"/>
        <v>-1.7695825732038512E-3</v>
      </c>
      <c r="BD367" s="223">
        <f t="shared" ca="1" si="646"/>
        <v>-1.7452277890254338E-3</v>
      </c>
      <c r="BE367" s="223">
        <f t="shared" ca="1" si="647"/>
        <v>-1.6830940936796081E-3</v>
      </c>
      <c r="BF367" s="223">
        <f t="shared" ca="1" si="648"/>
        <v>-1.5845264940312284E-3</v>
      </c>
      <c r="BG367" s="223">
        <f t="shared" ca="1" si="649"/>
        <v>-1.4516586809454727E-3</v>
      </c>
      <c r="BH367" s="223">
        <f t="shared" ca="1" si="650"/>
        <v>-1.2873668413242131E-3</v>
      </c>
      <c r="BI367" s="223">
        <f t="shared" ca="1" si="651"/>
        <v>-1.0952073973454657E-3</v>
      </c>
      <c r="BJ367" s="223">
        <f t="shared" ca="1" si="652"/>
        <v>-8.7934002066338229E-4</v>
      </c>
      <c r="BK367" s="223">
        <f t="shared" ca="1" si="653"/>
        <v>-6.4443758807886228E-4</v>
      </c>
      <c r="BL367" s="223">
        <f t="shared" ca="1" si="654"/>
        <v>-3.9558502786855832E-4</v>
      </c>
      <c r="BM367" s="223">
        <f t="shared" ca="1" si="655"/>
        <v>-1.3816924644381679E-4</v>
      </c>
      <c r="BN367" s="223">
        <f t="shared" ca="1" si="656"/>
        <v>1.2223748190503831E-4</v>
      </c>
      <c r="BO367" s="223">
        <f t="shared" ca="1" si="657"/>
        <v>3.7999813791923472E-4</v>
      </c>
      <c r="BP367" s="223">
        <f t="shared" ca="1" si="658"/>
        <v>6.2953298181508965E-4</v>
      </c>
      <c r="BQ367" s="223">
        <f t="shared" ca="1" si="659"/>
        <v>8.6544033779991302E-4</v>
      </c>
      <c r="BR367" s="223">
        <f t="shared" ca="1" si="660"/>
        <v>1.0826135240402256E-3</v>
      </c>
      <c r="BS367" s="223">
        <f t="shared" ca="1" si="661"/>
        <v>1.2763513969016528E-3</v>
      </c>
      <c r="BT367" s="223">
        <f t="shared" ca="1" si="662"/>
        <v>1.442460116511476E-3</v>
      </c>
      <c r="BU367" s="223">
        <f t="shared" ca="1" si="663"/>
        <v>1.5773439307267718E-3</v>
      </c>
      <c r="BV367" s="223">
        <f t="shared" ca="1" si="664"/>
        <v>1.6780830123093991E-3</v>
      </c>
      <c r="BW367" s="223">
        <f t="shared" ca="1" si="665"/>
        <v>1.7424966643680242E-3</v>
      </c>
      <c r="BX367" s="223">
        <f t="shared" ca="1" si="666"/>
        <v>1.7691905258602702E-3</v>
      </c>
      <c r="BY367" s="223">
        <f t="shared" ca="1" si="667"/>
        <v>1.7575867552984108E-3</v>
      </c>
      <c r="BZ367" s="223">
        <f t="shared" ca="1" si="668"/>
        <v>1.7079365392725413E-3</v>
      </c>
      <c r="CA367" s="223">
        <f t="shared" ca="1" si="669"/>
        <v>1.6213146550194651E-3</v>
      </c>
      <c r="CB367" s="223">
        <f t="shared" ca="1" si="670"/>
        <v>1.4995962047412745E-3</v>
      </c>
      <c r="CC367" s="223">
        <f t="shared" ca="1" si="671"/>
        <v>1.3454160253053449E-3</v>
      </c>
      <c r="CD367" s="223">
        <f t="shared" ca="1" si="672"/>
        <v>1.1621116519831831E-3</v>
      </c>
      <c r="CE367" s="223">
        <f t="shared" ca="1" si="673"/>
        <v>9.536510708909148E-4</v>
      </c>
      <c r="CF367" s="223">
        <f t="shared" ca="1" si="674"/>
        <v>7.2454682407292162E-4</v>
      </c>
      <c r="CG367" s="223">
        <f t="shared" ca="1" si="675"/>
        <v>4.7975832659412278E-4</v>
      </c>
      <c r="CH367" s="223">
        <f t="shared" ca="1" si="676"/>
        <v>2.2458451018091423E-4</v>
      </c>
      <c r="CI367" s="223">
        <f t="shared" ca="1" si="677"/>
        <v>-3.545088264831275E-5</v>
      </c>
      <c r="CJ367" s="223">
        <f t="shared" ca="1" si="678"/>
        <v>-2.9471887092736909E-4</v>
      </c>
      <c r="CK367" s="223">
        <f t="shared" ca="1" si="679"/>
        <v>-5.4760708568107864E-4</v>
      </c>
      <c r="CL367" s="223">
        <f t="shared" ca="1" si="680"/>
        <v>-7.8864126076462222E-4</v>
      </c>
      <c r="CM367" s="223">
        <f t="shared" ca="1" si="681"/>
        <v>-1.0126037341936661E-3</v>
      </c>
      <c r="CN367" s="223">
        <f t="shared" ca="1" si="682"/>
        <v>-1.2146463947693685E-3</v>
      </c>
      <c r="CO367" s="223">
        <f t="shared" ca="1" si="683"/>
        <v>-1.3903956290448691E-3</v>
      </c>
      <c r="CP367" s="223">
        <f t="shared" ca="1" si="684"/>
        <v>-1.5360469968484134E-3</v>
      </c>
      <c r="CQ367" s="223">
        <f t="shared" ca="1" si="685"/>
        <v>-1.6484475859239217E-3</v>
      </c>
      <c r="CR367" s="223">
        <f t="shared" ca="1" si="686"/>
        <v>-1.7251642629597737E-3</v>
      </c>
      <c r="CS367" s="223">
        <f t="shared" ca="1" si="687"/>
        <v>-1.764536343577104E-3</v>
      </c>
      <c r="CT367" s="223">
        <f t="shared" ca="1" si="688"/>
        <v>-1.7657115411314566E-3</v>
      </c>
      <c r="CU367" s="223">
        <f t="shared" ca="1" si="689"/>
        <v>-1.7286644161447942E-3</v>
      </c>
      <c r="CV367" s="223">
        <f t="shared" ca="1" si="690"/>
        <v>-1.6541969269933702E-3</v>
      </c>
      <c r="CW367" s="223">
        <f t="shared" ca="1" si="691"/>
        <v>-1.54392106993074E-3</v>
      </c>
      <c r="CX367" s="223">
        <f t="shared" ca="1" si="692"/>
        <v>-1.4002239842369907E-3</v>
      </c>
      <c r="CY367" s="223">
        <f t="shared" ca="1" si="693"/>
        <v>-1.2262162778623139E-3</v>
      </c>
      <c r="CZ367" s="223">
        <f t="shared" ca="1" si="694"/>
        <v>-1.0256646921587029E-3</v>
      </c>
      <c r="DA367" s="223">
        <f t="shared" ca="1" si="695"/>
        <v>-8.0291056330498273E-4</v>
      </c>
      <c r="DB367" s="223">
        <f t="shared" ca="1" si="696"/>
        <v>-5.6277584548905556E-4</v>
      </c>
      <c r="DC367" s="223">
        <f t="shared" ca="1" si="697"/>
        <v>-3.1045873016170302E-4</v>
      </c>
      <c r="DD367" s="223">
        <f t="shared" ca="1" si="698"/>
        <v>-5.142112088984312E-5</v>
      </c>
      <c r="DE367" s="223">
        <f t="shared" ca="1" si="699"/>
        <v>2.0872960036111515E-4</v>
      </c>
      <c r="DF367" s="223">
        <f t="shared" ca="1" si="700"/>
        <v>4.6436195611294635E-4</v>
      </c>
      <c r="DG367" s="223">
        <f t="shared" ca="1" si="701"/>
        <v>7.0994227785533366E-4</v>
      </c>
      <c r="DH367" s="223">
        <f t="shared" ca="1" si="702"/>
        <v>9.4015449325782229E-4</v>
      </c>
      <c r="DI367" s="223">
        <f t="shared" ca="1" si="703"/>
        <v>1.1500152030816261E-3</v>
      </c>
      <c r="DJ367" s="223">
        <f t="shared" ca="1" si="704"/>
        <v>1.3349815567236215E-3</v>
      </c>
      <c r="DK367" s="223">
        <f t="shared" ca="1" si="705"/>
        <v>1.4910495912128204E-3</v>
      </c>
      <c r="DL367" s="223">
        <f t="shared" ca="1" si="706"/>
        <v>1.614840904916997E-3</v>
      </c>
      <c r="DM367" s="223">
        <f t="shared" ca="1" si="707"/>
        <v>1.70367578973551E-3</v>
      </c>
      <c r="DN367" s="223">
        <f t="shared" ca="1" si="708"/>
        <v>1.7556312386871303E-3</v>
      </c>
      <c r="DO367" s="223">
        <f t="shared" ca="1" si="709"/>
        <v>1.7695825732038512E-3</v>
      </c>
      <c r="DP367" s="223">
        <f t="shared" ca="1" si="710"/>
        <v>1.745227789025434E-3</v>
      </c>
      <c r="DQ367" s="223">
        <f t="shared" ca="1" si="711"/>
        <v>1.6830940936796077E-3</v>
      </c>
      <c r="DR367" s="223">
        <f t="shared" ca="1" si="712"/>
        <v>1.5845264940312293E-3</v>
      </c>
      <c r="DS367" s="223">
        <f t="shared" ca="1" si="713"/>
        <v>1.4516586809454732E-3</v>
      </c>
      <c r="DT367" s="223">
        <f t="shared" ca="1" si="714"/>
        <v>1.2873668413242113E-3</v>
      </c>
      <c r="DU367" s="223">
        <f t="shared" ca="1" si="715"/>
        <v>1.0952073973454662E-3</v>
      </c>
      <c r="DV367" s="223">
        <f t="shared" ca="1" si="716"/>
        <v>8.7934002066338262E-4</v>
      </c>
      <c r="DW367" s="223">
        <f t="shared" ca="1" si="717"/>
        <v>6.444375880788599E-4</v>
      </c>
      <c r="DX367" s="223">
        <f t="shared" ca="1" si="718"/>
        <v>3.9558502786855897E-4</v>
      </c>
      <c r="DY367" s="223">
        <f t="shared" ca="1" si="719"/>
        <v>1.3816924644381755E-4</v>
      </c>
      <c r="DZ367" s="223">
        <f t="shared" ca="1" si="720"/>
        <v>-1.2223748190503462E-4</v>
      </c>
      <c r="EA367" s="223">
        <f t="shared" ca="1" si="721"/>
        <v>-3.7999813791923407E-4</v>
      </c>
      <c r="EB367" s="223">
        <f t="shared" ca="1" si="722"/>
        <v>-6.2953298181509193E-4</v>
      </c>
      <c r="EC367" s="223">
        <f t="shared" ca="1" si="723"/>
        <v>-8.6544033779990955E-4</v>
      </c>
      <c r="ED367" s="223">
        <f t="shared" ca="1" si="724"/>
        <v>-1.0826135240402249E-3</v>
      </c>
      <c r="EE367" s="223">
        <f t="shared" ca="1" si="725"/>
        <v>-1.2763513969016543E-3</v>
      </c>
      <c r="EF367" s="223">
        <f t="shared" ca="1" si="726"/>
        <v>-1.4424601165114741E-3</v>
      </c>
      <c r="EG367" s="223">
        <f t="shared" ca="1" si="727"/>
        <v>-1.5773439307267714E-3</v>
      </c>
      <c r="EH367" s="223">
        <f t="shared" ca="1" si="728"/>
        <v>-1.6780830123093997E-3</v>
      </c>
      <c r="EI367" s="223">
        <f t="shared" ca="1" si="729"/>
        <v>-1.7424966643680242E-3</v>
      </c>
      <c r="EJ367" s="223">
        <f t="shared" ca="1" si="730"/>
        <v>-1.7691905258602702E-3</v>
      </c>
      <c r="EK367" s="223">
        <f t="shared" ca="1" si="731"/>
        <v>-1.7575867552984113E-3</v>
      </c>
      <c r="EL367" s="223">
        <f t="shared" ca="1" si="732"/>
        <v>-1.7079365392725417E-3</v>
      </c>
      <c r="EM367" s="223">
        <f t="shared" ca="1" si="733"/>
        <v>-1.6213146550194653E-3</v>
      </c>
      <c r="EN367" s="223">
        <f t="shared" ca="1" si="734"/>
        <v>-1.4995962047412766E-3</v>
      </c>
      <c r="EO367" s="223">
        <f t="shared" ca="1" si="735"/>
        <v>-1.3454160253053454E-3</v>
      </c>
      <c r="EP367" s="223">
        <f t="shared" ca="1" si="736"/>
        <v>-1.1621116519831812E-3</v>
      </c>
      <c r="EQ367" s="223">
        <f t="shared" ca="1" si="737"/>
        <v>-9.5365107089091816E-4</v>
      </c>
      <c r="ER367" s="223">
        <f t="shared" ca="1" si="738"/>
        <v>-7.2454682407292216E-4</v>
      </c>
      <c r="ES367" s="223">
        <f t="shared" ca="1" si="739"/>
        <v>-4.797583265941204E-4</v>
      </c>
      <c r="ET367" s="223">
        <f t="shared" ca="1" si="740"/>
        <v>-2.2458451018091477E-4</v>
      </c>
      <c r="EU367" s="223">
        <f t="shared" ca="1" si="741"/>
        <v>3.5450882648311991E-5</v>
      </c>
      <c r="EV367" s="223">
        <f t="shared" ca="1" si="742"/>
        <v>2.9471887092737158E-4</v>
      </c>
      <c r="EW367" s="223">
        <f t="shared" ca="1" si="743"/>
        <v>5.4760708568107809E-4</v>
      </c>
      <c r="EX367" s="223">
        <f t="shared" ca="1" si="744"/>
        <v>7.8864126076462178E-4</v>
      </c>
      <c r="EY367" s="223">
        <f t="shared" ca="1" si="745"/>
        <v>1.0126037341936631E-3</v>
      </c>
      <c r="EZ367" s="223">
        <f t="shared" ca="1" si="746"/>
        <v>1.2146463947693682E-3</v>
      </c>
      <c r="FA367" s="223">
        <f t="shared" ca="1" si="747"/>
        <v>1.3903956290448709E-3</v>
      </c>
      <c r="FB367" s="223">
        <f t="shared" ca="1" si="748"/>
        <v>1.5360469968484117E-3</v>
      </c>
      <c r="FC367" s="223">
        <f t="shared" ca="1" si="749"/>
        <v>1.6484475859239215E-3</v>
      </c>
      <c r="FD367" s="223">
        <f t="shared" ca="1" si="750"/>
        <v>1.7251642629597741E-3</v>
      </c>
      <c r="FE367" s="223">
        <f t="shared" ca="1" si="751"/>
        <v>1.7645363435771035E-3</v>
      </c>
      <c r="FF367" s="223">
        <f t="shared" ca="1" si="752"/>
        <v>1.7657115411314566E-3</v>
      </c>
      <c r="FG367" s="223">
        <f t="shared" ca="1" si="753"/>
        <v>1.7286644161447935E-3</v>
      </c>
      <c r="FH367" s="223">
        <f t="shared" ca="1" si="754"/>
        <v>1.6541969269933704E-3</v>
      </c>
      <c r="FI367" s="223">
        <f t="shared" ca="1" si="755"/>
        <v>1.5439210699307402E-3</v>
      </c>
      <c r="FJ367" s="223">
        <f t="shared" ca="1" si="756"/>
        <v>1.4002239842369928E-3</v>
      </c>
      <c r="FK367" s="223">
        <f t="shared" ca="1" si="757"/>
        <v>1.2262162778623146E-3</v>
      </c>
      <c r="FL367" s="223">
        <f t="shared" ca="1" si="758"/>
        <v>1.0256646921587035E-3</v>
      </c>
      <c r="FM367" s="223">
        <f t="shared" ca="1" si="759"/>
        <v>8.0291056330498609E-4</v>
      </c>
      <c r="FN367" s="223">
        <f t="shared" ca="1" si="760"/>
        <v>5.627758454890561E-4</v>
      </c>
      <c r="FO367" s="223">
        <f t="shared" ca="1" si="761"/>
        <v>3.1045873016170042E-4</v>
      </c>
      <c r="FP367" s="223">
        <f t="shared" ca="1" si="762"/>
        <v>5.1421120889847132E-5</v>
      </c>
      <c r="FQ367" s="223">
        <f t="shared" ca="1" si="763"/>
        <v>-2.087296003611145E-4</v>
      </c>
      <c r="FR367" s="223">
        <f t="shared" ca="1" si="764"/>
        <v>-4.6436195611294863E-4</v>
      </c>
      <c r="FS367" s="223">
        <f t="shared" ca="1" si="765"/>
        <v>-7.0994227785532997E-4</v>
      </c>
      <c r="FT367" s="223">
        <f t="shared" ca="1" si="766"/>
        <v>-9.4015449325782175E-4</v>
      </c>
      <c r="FU367" s="223">
        <f t="shared" ca="1" si="767"/>
        <v>-1.150015203081628E-3</v>
      </c>
      <c r="FV367" s="223">
        <f t="shared" ca="1" si="768"/>
        <v>-1.334981556723621E-3</v>
      </c>
      <c r="FW367" s="223">
        <f t="shared" ca="1" si="769"/>
        <v>-1.4910495912128197E-3</v>
      </c>
      <c r="FX367" s="223">
        <f t="shared" ca="1" si="770"/>
        <v>-1.6148409049169968E-3</v>
      </c>
      <c r="FY367" s="223">
        <f t="shared" ca="1" si="771"/>
        <v>-1.70367578973551E-3</v>
      </c>
      <c r="FZ367" s="223">
        <f t="shared" ca="1" si="772"/>
        <v>-1.7556312386871301E-3</v>
      </c>
      <c r="GA367" s="223">
        <f t="shared" ca="1" si="773"/>
        <v>-1.7695825732038512E-3</v>
      </c>
      <c r="GB367" s="223">
        <f t="shared" ca="1" si="774"/>
        <v>-1.7452277890254342E-3</v>
      </c>
      <c r="GC367" s="223">
        <f t="shared" ca="1" si="775"/>
        <v>-1.6830940936796079E-3</v>
      </c>
      <c r="GD367" s="223">
        <f t="shared" ca="1" si="776"/>
        <v>-1.5845264940312293E-3</v>
      </c>
      <c r="GE367" s="223">
        <f t="shared" ca="1" si="777"/>
        <v>-1.4516586809454736E-3</v>
      </c>
      <c r="GF367" s="223">
        <f t="shared" ca="1" si="778"/>
        <v>-1.2873668413242118E-3</v>
      </c>
      <c r="GG367" s="223">
        <f t="shared" ca="1" si="779"/>
        <v>-1.0952073973454668E-3</v>
      </c>
      <c r="GH367" s="223">
        <f t="shared" ca="1" si="780"/>
        <v>-8.7934002066338327E-4</v>
      </c>
      <c r="GI367" s="223">
        <f t="shared" ca="1" si="781"/>
        <v>-6.4443758807886076E-4</v>
      </c>
      <c r="GJ367" s="223">
        <f t="shared" ca="1" si="782"/>
        <v>-3.9558502786855962E-4</v>
      </c>
      <c r="GK367" s="223">
        <f t="shared" ca="1" si="783"/>
        <v>-1.381692464438181E-4</v>
      </c>
      <c r="GL367" s="223">
        <f t="shared" ca="1" si="784"/>
        <v>1.2223748190503397E-4</v>
      </c>
      <c r="GM367" s="223">
        <f t="shared" ca="1" si="785"/>
        <v>3.7999813791923342E-4</v>
      </c>
      <c r="GN367" s="223">
        <f t="shared" ca="1" si="786"/>
        <v>6.2953298181509139E-4</v>
      </c>
      <c r="GO367" s="223">
        <f t="shared" ca="1" si="787"/>
        <v>8.6544033779990901E-4</v>
      </c>
      <c r="GP367" s="223">
        <f t="shared" ca="1" si="788"/>
        <v>1.0826135240402245E-3</v>
      </c>
      <c r="GQ367" s="223">
        <f t="shared" ca="1" si="789"/>
        <v>1.2763513969016539E-3</v>
      </c>
      <c r="GR367" s="223">
        <f t="shared" ca="1" si="790"/>
        <v>1.4424601165114734E-3</v>
      </c>
      <c r="GS367" s="223">
        <f t="shared" ca="1" si="791"/>
        <v>1.5773439307267714E-3</v>
      </c>
      <c r="GT367" s="223">
        <f t="shared" ca="1" si="792"/>
        <v>1.6780830123093995E-3</v>
      </c>
      <c r="GU367" s="223">
        <f t="shared" ca="1" si="793"/>
        <v>1.7424966643680238E-3</v>
      </c>
      <c r="GV367" s="223">
        <f t="shared" ca="1" si="794"/>
        <v>1.7691905258602702E-3</v>
      </c>
      <c r="GW367" s="223">
        <f t="shared" ca="1" si="795"/>
        <v>1.7575867552984115E-3</v>
      </c>
      <c r="GX367" s="223">
        <f t="shared" ca="1" si="796"/>
        <v>1.7079365392725417E-3</v>
      </c>
      <c r="GY367" s="223">
        <f t="shared" ca="1" si="797"/>
        <v>1.6213146550194655E-3</v>
      </c>
      <c r="GZ367" s="223">
        <f t="shared" ca="1" si="798"/>
        <v>1.4995962047412768E-3</v>
      </c>
      <c r="HA367" s="223">
        <f t="shared" ca="1" si="799"/>
        <v>1.3454160253053458E-3</v>
      </c>
      <c r="HB367" s="223">
        <f t="shared" ca="1" si="800"/>
        <v>1.1621116519831816E-3</v>
      </c>
      <c r="HC367" s="223">
        <f t="shared" ca="1" si="801"/>
        <v>9.536510708909187E-4</v>
      </c>
      <c r="HD367" s="223">
        <f t="shared" ca="1" si="802"/>
        <v>7.2454682407292271E-4</v>
      </c>
      <c r="HE367" s="223">
        <f t="shared" ca="1" si="803"/>
        <v>4.7975832659412105E-4</v>
      </c>
      <c r="HF367" s="223">
        <f t="shared" ca="1" si="804"/>
        <v>2.2458451018091553E-4</v>
      </c>
      <c r="HG367" s="223">
        <f t="shared" ca="1" si="805"/>
        <v>-3.5450882648311341E-5</v>
      </c>
      <c r="HH367" s="223">
        <f t="shared" ca="1" si="806"/>
        <v>-2.9471887092737093E-4</v>
      </c>
      <c r="HI367" s="223">
        <f t="shared" ca="1" si="807"/>
        <v>-5.4760708568107734E-4</v>
      </c>
      <c r="HJ367" s="223">
        <f t="shared" ca="1" si="808"/>
        <v>-7.8864126076462102E-4</v>
      </c>
      <c r="HK367" s="223">
        <f t="shared" ca="1" si="809"/>
        <v>-1.0126037341936626E-3</v>
      </c>
      <c r="HL367" s="223">
        <f t="shared" ca="1" si="810"/>
        <v>-1.2146463947693676E-3</v>
      </c>
      <c r="HM367" s="223">
        <f t="shared" ca="1" si="811"/>
        <v>-1.3903956290448704E-3</v>
      </c>
      <c r="HN367" s="223">
        <f t="shared" ca="1" si="812"/>
        <v>-1.5360469968484112E-3</v>
      </c>
      <c r="HO367" s="223">
        <f t="shared" ca="1" si="813"/>
        <v>-1.6484475859239215E-3</v>
      </c>
      <c r="HP367" s="223">
        <f t="shared" ca="1" si="814"/>
        <v>-1.7251642629597741E-3</v>
      </c>
      <c r="HQ367" s="223">
        <f t="shared" ca="1" si="815"/>
        <v>-1.764536343577104E-3</v>
      </c>
      <c r="HR367" s="223">
        <f t="shared" ca="1" si="816"/>
        <v>-1.765711541131457E-3</v>
      </c>
      <c r="HS367" s="223">
        <f t="shared" ca="1" si="817"/>
        <v>-1.728664416144795E-3</v>
      </c>
      <c r="HT367" s="223">
        <f t="shared" ca="1" si="818"/>
        <v>-1.6541969269933709E-3</v>
      </c>
      <c r="HU367" s="223">
        <f t="shared" ca="1" si="819"/>
        <v>-1.5439210699307406E-3</v>
      </c>
      <c r="HV367" s="223">
        <f t="shared" ca="1" si="820"/>
        <v>-1.4002239842369896E-3</v>
      </c>
      <c r="HW367" s="223">
        <f t="shared" ca="1" si="821"/>
        <v>-1.2262162778623104E-3</v>
      </c>
      <c r="HX367" s="223">
        <f t="shared" ca="1" si="822"/>
        <v>-1.0256646921587092E-3</v>
      </c>
      <c r="HY367" s="223">
        <f t="shared" ca="1" si="823"/>
        <v>-8.0291056330498664E-4</v>
      </c>
      <c r="HZ367" s="223">
        <f t="shared" ca="1" si="824"/>
        <v>-5.6277584548905686E-4</v>
      </c>
      <c r="IA367" s="223">
        <f t="shared" ca="1" si="825"/>
        <v>-3.1045873016170107E-4</v>
      </c>
      <c r="IB367" s="223">
        <f t="shared" ca="1" si="826"/>
        <v>-5.1421120889841494E-5</v>
      </c>
      <c r="IC367" s="223">
        <f t="shared" ca="1" si="827"/>
        <v>2.0872960036110767E-4</v>
      </c>
      <c r="ID367" s="223">
        <f t="shared" ca="1" si="828"/>
        <v>4.6436195611294201E-4</v>
      </c>
      <c r="IE367" s="223">
        <f t="shared" ca="1" si="829"/>
        <v>-3.3489972044642479E-4</v>
      </c>
      <c r="IF367" s="223">
        <f t="shared" ca="1" si="830"/>
        <v>9.4015449325782121E-4</v>
      </c>
      <c r="IG367" s="223">
        <f t="shared" ca="1" si="831"/>
        <v>1.1500152030816276E-3</v>
      </c>
      <c r="IH367" s="223">
        <f t="shared" ca="1" si="832"/>
        <v>1.3349815567236247E-3</v>
      </c>
      <c r="II367" s="223">
        <f t="shared" ca="1" si="833"/>
        <v>1.4910495912128161E-3</v>
      </c>
      <c r="IJ367" s="223">
        <f t="shared" ca="1" si="834"/>
        <v>1.6148409049169966E-3</v>
      </c>
      <c r="IK367" s="223">
        <f t="shared" ca="1" si="835"/>
        <v>1.7036757897355098E-3</v>
      </c>
      <c r="IL367" s="223">
        <f t="shared" ca="1" si="836"/>
        <v>1.7556312386871301E-3</v>
      </c>
      <c r="IM367" s="223">
        <f t="shared" ca="1" si="837"/>
        <v>1.7695825732038512E-3</v>
      </c>
      <c r="IN367" s="223">
        <f t="shared" ca="1" si="838"/>
        <v>1.7452277890254333E-3</v>
      </c>
      <c r="IO367" s="223">
        <f t="shared" ca="1" si="839"/>
        <v>1.6830940936796101E-3</v>
      </c>
      <c r="IP367" s="223">
        <f t="shared" ca="1" si="840"/>
        <v>1.5845264940312297E-3</v>
      </c>
      <c r="IQ367" s="223">
        <f t="shared" ca="1" si="841"/>
        <v>1.451658680945474E-3</v>
      </c>
      <c r="IR367" s="223">
        <f t="shared" ca="1" si="842"/>
        <v>1.2873668413242124E-3</v>
      </c>
      <c r="IS367" s="223">
        <f t="shared" ca="1" si="843"/>
        <v>1.0952073973454625E-3</v>
      </c>
      <c r="IT367" s="223">
        <f t="shared" ca="1" si="844"/>
        <v>8.7934002066338934E-4</v>
      </c>
      <c r="IU367" s="223">
        <f t="shared" ca="1" si="845"/>
        <v>6.4443758807886727E-4</v>
      </c>
      <c r="IV367" s="223">
        <f t="shared" ca="1" si="846"/>
        <v>3.9558502786856016E-4</v>
      </c>
      <c r="IW367" s="223">
        <f t="shared" ca="1" si="847"/>
        <v>1.3816924644381864E-4</v>
      </c>
      <c r="IX367" s="223">
        <f t="shared" ca="1" si="848"/>
        <v>-1.2223748190503961E-4</v>
      </c>
      <c r="IY367" s="223">
        <f t="shared" ca="1" si="849"/>
        <v>-3.7999813791923895E-4</v>
      </c>
      <c r="IZ367" s="223">
        <f t="shared" ca="1" si="850"/>
        <v>-6.2953298181508488E-4</v>
      </c>
      <c r="JA367" s="223">
        <f t="shared" ca="1" si="851"/>
        <v>-8.6544033779990858E-4</v>
      </c>
      <c r="JB367" s="223">
        <f t="shared" ca="1" si="852"/>
        <v>-1.082613524040224E-3</v>
      </c>
    </row>
    <row r="368" spans="1:262">
      <c r="B368" s="230">
        <v>7</v>
      </c>
      <c r="C368" s="229">
        <f t="shared" si="853"/>
        <v>1.3671875000000001E-4</v>
      </c>
      <c r="D368" s="226">
        <f t="shared" ca="1" si="597"/>
        <v>24.470137569524947</v>
      </c>
      <c r="E368" s="225">
        <f ca="1">M361</f>
        <v>0.47013756952494634</v>
      </c>
      <c r="F368" s="224">
        <v>7</v>
      </c>
      <c r="G368" s="223">
        <f t="shared" ca="1" si="854"/>
        <v>-3.620106940245426E-2</v>
      </c>
      <c r="H368" s="223">
        <f t="shared" ca="1" si="598"/>
        <v>-4.256009163582454E-2</v>
      </c>
      <c r="I368" s="223">
        <f t="shared" ca="1" si="599"/>
        <v>-4.7665944091150741E-2</v>
      </c>
      <c r="J368" s="223">
        <f t="shared" ca="1" si="600"/>
        <v>-5.1368286396919635E-2</v>
      </c>
      <c r="K368" s="223">
        <f t="shared" ca="1" si="601"/>
        <v>-5.3558104138283054E-2</v>
      </c>
      <c r="L368" s="223">
        <f t="shared" ca="1" si="602"/>
        <v>-5.4170918755458222E-2</v>
      </c>
      <c r="M368" s="223">
        <f t="shared" ca="1" si="603"/>
        <v>-5.3188686096558455E-2</v>
      </c>
      <c r="N368" s="223">
        <f t="shared" ca="1" si="604"/>
        <v>-5.0640327722506921E-2</v>
      </c>
      <c r="O368" s="223">
        <f t="shared" ca="1" si="605"/>
        <v>-4.660087931991147E-2</v>
      </c>
      <c r="P368" s="223">
        <f t="shared" ca="1" si="606"/>
        <v>-4.118928129664097E-2</v>
      </c>
      <c r="Q368" s="223">
        <f t="shared" ca="1" si="607"/>
        <v>-3.4564876615387166E-2</v>
      </c>
      <c r="R368" s="223">
        <f t="shared" ca="1" si="608"/>
        <v>-2.6922718985505668E-2</v>
      </c>
      <c r="S368" s="223">
        <f t="shared" ca="1" si="609"/>
        <v>-1.8487829562090868E-2</v>
      </c>
      <c r="T368" s="223">
        <f t="shared" ca="1" si="610"/>
        <v>-9.5085712621452538E-3</v>
      </c>
      <c r="U368" s="223">
        <f t="shared" ca="1" si="611"/>
        <v>-2.4933578921654265E-4</v>
      </c>
      <c r="V368" s="223">
        <f t="shared" ca="1" si="612"/>
        <v>9.0172413050203064E-3</v>
      </c>
      <c r="W368" s="223">
        <f t="shared" ca="1" si="613"/>
        <v>1.8018308296941721E-2</v>
      </c>
      <c r="X368" s="223">
        <f t="shared" ca="1" si="614"/>
        <v>2.6488831332275392E-2</v>
      </c>
      <c r="Y368" s="223">
        <f t="shared" ca="1" si="615"/>
        <v>3.4179398272463489E-2</v>
      </c>
      <c r="Z368" s="223">
        <f t="shared" ca="1" si="616"/>
        <v>4.0863562564055558E-2</v>
      </c>
      <c r="AA368" s="223">
        <f t="shared" ca="1" si="617"/>
        <v>4.6344510892987856E-2</v>
      </c>
      <c r="AB368" s="223">
        <f t="shared" ca="1" si="618"/>
        <v>5.0460858296567782E-2</v>
      </c>
      <c r="AC368" s="223">
        <f t="shared" ca="1" si="619"/>
        <v>5.3091400097741645E-2</v>
      </c>
      <c r="AD368" s="223">
        <f t="shared" ca="1" si="620"/>
        <v>5.4158680742294005E-2</v>
      </c>
      <c r="AE368" s="223">
        <f t="shared" ca="1" si="621"/>
        <v>5.3631274455583952E-2</v>
      </c>
      <c r="AF368" s="223">
        <f t="shared" ca="1" si="622"/>
        <v>5.1524710565529992E-2</v>
      </c>
      <c r="AG368" s="223">
        <f t="shared" ca="1" si="623"/>
        <v>4.7901016245971963E-2</v>
      </c>
      <c r="AH368" s="223">
        <f t="shared" ca="1" si="624"/>
        <v>4.2866890144201295E-2</v>
      </c>
      <c r="AI368" s="223">
        <f t="shared" ca="1" si="625"/>
        <v>3.6570560669676795E-2</v>
      </c>
      <c r="AJ368" s="223">
        <f t="shared" ca="1" si="626"/>
        <v>2.919742145072049E-2</v>
      </c>
      <c r="AK368" s="223">
        <f t="shared" ca="1" si="627"/>
        <v>2.0964572471927619E-2</v>
      </c>
      <c r="AL368" s="223">
        <f t="shared" ca="1" si="628"/>
        <v>1.2114427626945347E-2</v>
      </c>
      <c r="AM368" s="223">
        <f t="shared" ca="1" si="629"/>
        <v>2.9075769104087122E-3</v>
      </c>
      <c r="AN368" s="223">
        <f t="shared" ca="1" si="630"/>
        <v>-6.3848865802412606E-3</v>
      </c>
      <c r="AO368" s="223">
        <f t="shared" ca="1" si="631"/>
        <v>-1.5489348903810556E-2</v>
      </c>
      <c r="AP368" s="223">
        <f t="shared" ca="1" si="632"/>
        <v>-2.4137731759931134E-2</v>
      </c>
      <c r="AQ368" s="223">
        <f t="shared" ca="1" si="633"/>
        <v>-3.2075385978272627E-2</v>
      </c>
      <c r="AR368" s="223">
        <f t="shared" ca="1" si="634"/>
        <v>-3.906858959084443E-2</v>
      </c>
      <c r="AS368" s="223">
        <f t="shared" ca="1" si="635"/>
        <v>-4.4911429708784027E-2</v>
      </c>
      <c r="AT368" s="223">
        <f t="shared" ca="1" si="636"/>
        <v>-4.9431865568730311E-2</v>
      </c>
      <c r="AU368" s="223">
        <f t="shared" ca="1" si="637"/>
        <v>-5.249679422410735E-2</v>
      </c>
      <c r="AV368" s="223">
        <f t="shared" ca="1" si="638"/>
        <v>-5.4015969723481438E-2</v>
      </c>
      <c r="AW368" s="223">
        <f t="shared" ca="1" si="639"/>
        <v>-5.3944660376901106E-2</v>
      </c>
      <c r="AX368" s="223">
        <f t="shared" ca="1" si="640"/>
        <v>-5.2284965867769068E-2</v>
      </c>
      <c r="AY368" s="223">
        <f t="shared" ca="1" si="641"/>
        <v>-4.908575542826242E-2</v>
      </c>
      <c r="AZ368" s="223">
        <f t="shared" ca="1" si="642"/>
        <v>-4.4441228898708107E-2</v>
      </c>
      <c r="BA368" s="223">
        <f t="shared" ca="1" si="643"/>
        <v>-3.8488143040110369E-2</v>
      </c>
      <c r="BB368" s="223">
        <f t="shared" ca="1" si="644"/>
        <v>-3.1401784770268448E-2</v>
      </c>
      <c r="BC368" s="223">
        <f t="shared" ca="1" si="645"/>
        <v>-2.3390809890399752E-2</v>
      </c>
      <c r="BD368" s="223">
        <f t="shared" ca="1" si="646"/>
        <v>-1.4691099274493628E-2</v>
      </c>
      <c r="BE368" s="223">
        <f t="shared" ca="1" si="647"/>
        <v>-5.5588134241500962E-3</v>
      </c>
      <c r="BF368" s="223">
        <f t="shared" ca="1" si="648"/>
        <v>3.7371501044404197E-3</v>
      </c>
      <c r="BG368" s="223">
        <f t="shared" ca="1" si="649"/>
        <v>1.2923074312463376E-2</v>
      </c>
      <c r="BH368" s="223">
        <f t="shared" ca="1" si="650"/>
        <v>2.1728482277561592E-2</v>
      </c>
      <c r="BI368" s="223">
        <f t="shared" ca="1" si="651"/>
        <v>2.9894101269788177E-2</v>
      </c>
      <c r="BJ368" s="223">
        <f t="shared" ca="1" si="652"/>
        <v>3.717949696330463E-2</v>
      </c>
      <c r="BK368" s="223">
        <f t="shared" ca="1" si="653"/>
        <v>4.3370152956635072E-2</v>
      </c>
      <c r="BL368" s="223">
        <f t="shared" ca="1" si="654"/>
        <v>4.8283787147017712E-2</v>
      </c>
      <c r="BM368" s="223">
        <f t="shared" ca="1" si="655"/>
        <v>5.1775718975011077E-2</v>
      </c>
      <c r="BN368" s="223">
        <f t="shared" ca="1" si="656"/>
        <v>5.3743129502364845E-2</v>
      </c>
      <c r="BO368" s="223">
        <f t="shared" ca="1" si="657"/>
        <v>5.4128088886376095E-2</v>
      </c>
      <c r="BP368" s="223">
        <f t="shared" ca="1" si="658"/>
        <v>5.2919262107610554E-2</v>
      </c>
      <c r="BQ368" s="223">
        <f t="shared" ca="1" si="659"/>
        <v>5.0152242726321815E-2</v>
      </c>
      <c r="BR368" s="223">
        <f t="shared" ca="1" si="660"/>
        <v>4.5908504840206012E-2</v>
      </c>
      <c r="BS368" s="223">
        <f t="shared" ca="1" si="661"/>
        <v>4.0313004102797131E-2</v>
      </c>
      <c r="BT368" s="223">
        <f t="shared" ca="1" si="662"/>
        <v>3.3530498439833328E-2</v>
      </c>
      <c r="BU368" s="223">
        <f t="shared" ca="1" si="663"/>
        <v>2.5760696799053066E-2</v>
      </c>
      <c r="BV368" s="223">
        <f t="shared" ca="1" si="664"/>
        <v>1.7232378777101289E-2</v>
      </c>
      <c r="BW368" s="223">
        <f t="shared" ca="1" si="665"/>
        <v>8.1966582694581042E-3</v>
      </c>
      <c r="BX368" s="223">
        <f t="shared" ca="1" si="666"/>
        <v>-1.0804105067022916E-3</v>
      </c>
      <c r="BY368" s="223">
        <f t="shared" ca="1" si="667"/>
        <v>-1.0325666903169856E-2</v>
      </c>
      <c r="BZ368" s="223">
        <f t="shared" ca="1" si="668"/>
        <v>-1.9266886978195136E-2</v>
      </c>
      <c r="CA368" s="223">
        <f t="shared" ca="1" si="669"/>
        <v>-2.7640799052930654E-2</v>
      </c>
      <c r="CB368" s="223">
        <f t="shared" ca="1" si="670"/>
        <v>-3.5200835671040938E-2</v>
      </c>
      <c r="CC368" s="223">
        <f t="shared" ca="1" si="671"/>
        <v>-4.1724393707236865E-2</v>
      </c>
      <c r="CD368" s="223">
        <f t="shared" ca="1" si="672"/>
        <v>-4.7019388852907684E-2</v>
      </c>
      <c r="CE368" s="223">
        <f t="shared" ca="1" si="673"/>
        <v>-5.0929911483886633E-2</v>
      </c>
      <c r="CF368" s="223">
        <f t="shared" ca="1" si="674"/>
        <v>-5.3340817374934874E-2</v>
      </c>
      <c r="CG368" s="223">
        <f t="shared" ca="1" si="675"/>
        <v>-5.4181118088663167E-2</v>
      </c>
      <c r="CH368" s="223">
        <f t="shared" ca="1" si="676"/>
        <v>-5.3426071209854882E-2</v>
      </c>
      <c r="CI368" s="223">
        <f t="shared" ca="1" si="677"/>
        <v>-5.1097908878835828E-2</v>
      </c>
      <c r="CJ368" s="223">
        <f t="shared" ca="1" si="678"/>
        <v>-4.726518317243375E-2</v>
      </c>
      <c r="CK368" s="223">
        <f t="shared" ca="1" si="679"/>
        <v>-4.2040747607598128E-2</v>
      </c>
      <c r="CL368" s="223">
        <f t="shared" ca="1" si="680"/>
        <v>-3.5578434201731859E-2</v>
      </c>
      <c r="CM368" s="223">
        <f t="shared" ca="1" si="681"/>
        <v>-2.8068523932746826E-2</v>
      </c>
      <c r="CN368" s="223">
        <f t="shared" ca="1" si="682"/>
        <v>-1.9732143969856803E-2</v>
      </c>
      <c r="CO368" s="223">
        <f t="shared" ca="1" si="683"/>
        <v>-1.0814756647052514E-2</v>
      </c>
      <c r="CP368" s="223">
        <f t="shared" ca="1" si="684"/>
        <v>-1.5789318945792635E-3</v>
      </c>
      <c r="CQ368" s="223">
        <f t="shared" ca="1" si="685"/>
        <v>7.7033840578849891E-3</v>
      </c>
      <c r="CR368" s="223">
        <f t="shared" ca="1" si="686"/>
        <v>1.6758876060518221E-2</v>
      </c>
      <c r="CS368" s="223">
        <f t="shared" ca="1" si="687"/>
        <v>2.5320907730106645E-2</v>
      </c>
      <c r="CT368" s="223">
        <f t="shared" ca="1" si="688"/>
        <v>3.3137372482416654E-2</v>
      </c>
      <c r="CU368" s="223">
        <f t="shared" ca="1" si="689"/>
        <v>3.9978116738772662E-2</v>
      </c>
      <c r="CV368" s="223">
        <f t="shared" ca="1" si="690"/>
        <v>4.5641716732638941E-2</v>
      </c>
      <c r="CW368" s="223">
        <f t="shared" ca="1" si="691"/>
        <v>4.9961409375064103E-2</v>
      </c>
      <c r="CX368" s="223">
        <f t="shared" ca="1" si="692"/>
        <v>5.2810002546344874E-2</v>
      </c>
      <c r="CY368" s="223">
        <f t="shared" ca="1" si="693"/>
        <v>5.4103620231769206E-2</v>
      </c>
      <c r="CZ368" s="223">
        <f t="shared" ca="1" si="694"/>
        <v>5.3804172226983499E-2</v>
      </c>
      <c r="DA368" s="223">
        <f t="shared" ca="1" si="695"/>
        <v>5.1920475693212537E-2</v>
      </c>
      <c r="DB368" s="223">
        <f t="shared" ca="1" si="696"/>
        <v>4.850799553845804E-2</v>
      </c>
      <c r="DC368" s="223">
        <f t="shared" ca="1" si="697"/>
        <v>4.3667211269077889E-2</v>
      </c>
      <c r="DD368" s="223">
        <f t="shared" ca="1" si="698"/>
        <v>3.7540658399335694E-2</v>
      </c>
      <c r="DE368" s="223">
        <f t="shared" ca="1" si="699"/>
        <v>3.0308731533774266E-2</v>
      </c>
      <c r="DF368" s="223">
        <f t="shared" ca="1" si="700"/>
        <v>2.2184372699457239E-2</v>
      </c>
      <c r="DG368" s="223">
        <f t="shared" ca="1" si="701"/>
        <v>1.3406801328623368E-2</v>
      </c>
      <c r="DH368" s="223">
        <f t="shared" ca="1" si="702"/>
        <v>4.2344705106286788E-3</v>
      </c>
      <c r="DI368" s="223">
        <f t="shared" ca="1" si="703"/>
        <v>-5.0625430856679303E-3</v>
      </c>
      <c r="DJ368" s="223">
        <f t="shared" ca="1" si="704"/>
        <v>-1.4210491542507342E-2</v>
      </c>
      <c r="DK368" s="223">
        <f t="shared" ca="1" si="705"/>
        <v>-2.2940016122711321E-2</v>
      </c>
      <c r="DL368" s="223">
        <f t="shared" ca="1" si="706"/>
        <v>-3.0994078460991274E-2</v>
      </c>
      <c r="DM368" s="223">
        <f t="shared" ca="1" si="707"/>
        <v>-3.813552898541523E-2</v>
      </c>
      <c r="DN368" s="223">
        <f t="shared" ca="1" si="708"/>
        <v>-4.4154089719018984E-2</v>
      </c>
      <c r="DO368" s="223">
        <f t="shared" ca="1" si="709"/>
        <v>-4.8872545854954388E-2</v>
      </c>
      <c r="DP368" s="223">
        <f t="shared" ca="1" si="710"/>
        <v>-5.2151963796010795E-2</v>
      </c>
      <c r="DQ368" s="223">
        <f t="shared" ca="1" si="711"/>
        <v>-5.3895782014819454E-2</v>
      </c>
      <c r="DR368" s="223">
        <f t="shared" ca="1" si="712"/>
        <v>-5.4052654280528432E-2</v>
      </c>
      <c r="DS368" s="223">
        <f t="shared" ca="1" si="713"/>
        <v>-5.2617961533947682E-2</v>
      </c>
      <c r="DT368" s="223">
        <f t="shared" ca="1" si="714"/>
        <v>-4.9633947894431492E-2</v>
      </c>
      <c r="DU368" s="223">
        <f t="shared" ca="1" si="715"/>
        <v>-4.5188476793814353E-2</v>
      </c>
      <c r="DV368" s="223">
        <f t="shared" ca="1" si="716"/>
        <v>-3.941244386268207E-2</v>
      </c>
      <c r="DW368" s="223">
        <f t="shared" ca="1" si="717"/>
        <v>-3.2475922745805422E-2</v>
      </c>
      <c r="DX368" s="223">
        <f t="shared" ca="1" si="718"/>
        <v>-2.4583157332103037E-2</v>
      </c>
      <c r="DY368" s="223">
        <f t="shared" ca="1" si="719"/>
        <v>-1.5966547851496562E-2</v>
      </c>
      <c r="DZ368" s="223">
        <f t="shared" ca="1" si="720"/>
        <v>-6.8798079163222732E-3</v>
      </c>
      <c r="EA368" s="223">
        <f t="shared" ca="1" si="721"/>
        <v>2.4095060037309934E-3</v>
      </c>
      <c r="EB368" s="223">
        <f t="shared" ca="1" si="722"/>
        <v>1.1627872705678412E-2</v>
      </c>
      <c r="EC368" s="223">
        <f t="shared" ca="1" si="723"/>
        <v>2.0503860007168105E-2</v>
      </c>
      <c r="ED368" s="223">
        <f t="shared" ca="1" si="724"/>
        <v>2.8776116989792561E-2</v>
      </c>
      <c r="EE368" s="223">
        <f t="shared" ca="1" si="725"/>
        <v>3.6201069402454232E-2</v>
      </c>
      <c r="EF368" s="223">
        <f t="shared" ca="1" si="726"/>
        <v>4.2560091635824533E-2</v>
      </c>
      <c r="EG368" s="223">
        <f t="shared" ca="1" si="727"/>
        <v>4.7665944091150741E-2</v>
      </c>
      <c r="EH368" s="223">
        <f t="shared" ca="1" si="728"/>
        <v>5.1368286396919635E-2</v>
      </c>
      <c r="EI368" s="223">
        <f t="shared" ca="1" si="729"/>
        <v>5.3558104138283061E-2</v>
      </c>
      <c r="EJ368" s="223">
        <f t="shared" ca="1" si="730"/>
        <v>5.4170918755458222E-2</v>
      </c>
      <c r="EK368" s="223">
        <f t="shared" ca="1" si="731"/>
        <v>5.3188686096558475E-2</v>
      </c>
      <c r="EL368" s="223">
        <f t="shared" ca="1" si="732"/>
        <v>5.0640327722506963E-2</v>
      </c>
      <c r="EM368" s="223">
        <f t="shared" ca="1" si="733"/>
        <v>4.6600879319911512E-2</v>
      </c>
      <c r="EN368" s="223">
        <f t="shared" ca="1" si="734"/>
        <v>4.1189281296641012E-2</v>
      </c>
      <c r="EO368" s="223">
        <f t="shared" ca="1" si="735"/>
        <v>3.4564876615387208E-2</v>
      </c>
      <c r="EP368" s="223">
        <f t="shared" ca="1" si="736"/>
        <v>2.6922718985505703E-2</v>
      </c>
      <c r="EQ368" s="223">
        <f t="shared" ca="1" si="737"/>
        <v>1.8487829562090888E-2</v>
      </c>
      <c r="ER368" s="223">
        <f t="shared" ca="1" si="738"/>
        <v>9.5085712621452538E-3</v>
      </c>
      <c r="ES368" s="223">
        <f t="shared" ca="1" si="739"/>
        <v>2.4933578921654265E-4</v>
      </c>
      <c r="ET368" s="223">
        <f t="shared" ca="1" si="740"/>
        <v>-9.0172413050203307E-3</v>
      </c>
      <c r="EU368" s="223">
        <f t="shared" ca="1" si="741"/>
        <v>-1.8018308296941767E-2</v>
      </c>
      <c r="EV368" s="223">
        <f t="shared" ca="1" si="742"/>
        <v>-2.6488831332275267E-2</v>
      </c>
      <c r="EW368" s="223">
        <f t="shared" ca="1" si="743"/>
        <v>-3.4179398272463392E-2</v>
      </c>
      <c r="EX368" s="223">
        <f t="shared" ca="1" si="744"/>
        <v>-4.0863562564055503E-2</v>
      </c>
      <c r="EY368" s="223">
        <f t="shared" ca="1" si="745"/>
        <v>-4.63445108929878E-2</v>
      </c>
      <c r="EZ368" s="223">
        <f t="shared" ca="1" si="746"/>
        <v>-5.0460858296567754E-2</v>
      </c>
      <c r="FA368" s="223">
        <f t="shared" ca="1" si="747"/>
        <v>-5.3091400097741631E-2</v>
      </c>
      <c r="FB368" s="223">
        <f t="shared" ca="1" si="748"/>
        <v>-5.4158680742294005E-2</v>
      </c>
      <c r="FC368" s="223">
        <f t="shared" ca="1" si="749"/>
        <v>-5.3631274455583952E-2</v>
      </c>
      <c r="FD368" s="223">
        <f t="shared" ca="1" si="750"/>
        <v>-5.1524710565529992E-2</v>
      </c>
      <c r="FE368" s="223">
        <f t="shared" ca="1" si="751"/>
        <v>-4.7901016245971963E-2</v>
      </c>
      <c r="FF368" s="223">
        <f t="shared" ca="1" si="752"/>
        <v>-4.2866890144201267E-2</v>
      </c>
      <c r="FG368" s="223">
        <f t="shared" ca="1" si="753"/>
        <v>-3.6570560669676767E-2</v>
      </c>
      <c r="FH368" s="223">
        <f t="shared" ca="1" si="754"/>
        <v>-2.9197421450720615E-2</v>
      </c>
      <c r="FI368" s="223">
        <f t="shared" ca="1" si="755"/>
        <v>-2.0964572471927703E-2</v>
      </c>
      <c r="FJ368" s="223">
        <f t="shared" ca="1" si="756"/>
        <v>-1.2114427626945437E-2</v>
      </c>
      <c r="FK368" s="223">
        <f t="shared" ca="1" si="757"/>
        <v>-2.9075769104088094E-3</v>
      </c>
      <c r="FL368" s="223">
        <f t="shared" ca="1" si="758"/>
        <v>6.3848865802412155E-3</v>
      </c>
      <c r="FM368" s="223">
        <f t="shared" ca="1" si="759"/>
        <v>1.5489348903810511E-2</v>
      </c>
      <c r="FN368" s="223">
        <f t="shared" ca="1" si="760"/>
        <v>2.4137731759931089E-2</v>
      </c>
      <c r="FO368" s="223">
        <f t="shared" ca="1" si="761"/>
        <v>3.2075385978272627E-2</v>
      </c>
      <c r="FP368" s="223">
        <f t="shared" ca="1" si="762"/>
        <v>3.906858959084443E-2</v>
      </c>
      <c r="FQ368" s="223">
        <f t="shared" ca="1" si="763"/>
        <v>4.4911429708784027E-2</v>
      </c>
      <c r="FR368" s="223">
        <f t="shared" ca="1" si="764"/>
        <v>4.9431865568730332E-2</v>
      </c>
      <c r="FS368" s="223">
        <f t="shared" ca="1" si="765"/>
        <v>5.2496794224107315E-2</v>
      </c>
      <c r="FT368" s="223">
        <f t="shared" ca="1" si="766"/>
        <v>5.4015969723481431E-2</v>
      </c>
      <c r="FU368" s="223">
        <f t="shared" ca="1" si="767"/>
        <v>5.3944660376901113E-2</v>
      </c>
      <c r="FV368" s="223">
        <f t="shared" ca="1" si="768"/>
        <v>5.2284965867769082E-2</v>
      </c>
      <c r="FW368" s="223">
        <f t="shared" ca="1" si="769"/>
        <v>4.9085755428262455E-2</v>
      </c>
      <c r="FX368" s="223">
        <f t="shared" ca="1" si="770"/>
        <v>4.4441228898708128E-2</v>
      </c>
      <c r="FY368" s="223">
        <f t="shared" ca="1" si="771"/>
        <v>3.8488143040110397E-2</v>
      </c>
      <c r="FZ368" s="223">
        <f t="shared" ca="1" si="772"/>
        <v>3.140178477026849E-2</v>
      </c>
      <c r="GA368" s="223">
        <f t="shared" ca="1" si="773"/>
        <v>2.3390809890399794E-2</v>
      </c>
      <c r="GB368" s="223">
        <f t="shared" ca="1" si="774"/>
        <v>1.469109927449358E-2</v>
      </c>
      <c r="GC368" s="223">
        <f t="shared" ca="1" si="775"/>
        <v>5.5588134241500477E-3</v>
      </c>
      <c r="GD368" s="223">
        <f t="shared" ca="1" si="776"/>
        <v>-3.7371501044404717E-3</v>
      </c>
      <c r="GE368" s="223">
        <f t="shared" ca="1" si="777"/>
        <v>-1.2923074312463241E-2</v>
      </c>
      <c r="GF368" s="223">
        <f t="shared" ca="1" si="778"/>
        <v>-2.172848227756146E-2</v>
      </c>
      <c r="GG368" s="223">
        <f t="shared" ca="1" si="779"/>
        <v>-2.9894101269788056E-2</v>
      </c>
      <c r="GH368" s="223">
        <f t="shared" ca="1" si="780"/>
        <v>-3.7179496963304595E-2</v>
      </c>
      <c r="GI368" s="223">
        <f t="shared" ca="1" si="781"/>
        <v>-4.3370152956635044E-2</v>
      </c>
      <c r="GJ368" s="223">
        <f t="shared" ca="1" si="782"/>
        <v>-4.8283787147017698E-2</v>
      </c>
      <c r="GK368" s="223">
        <f t="shared" ca="1" si="783"/>
        <v>-5.1775718975011008E-2</v>
      </c>
      <c r="GL368" s="223">
        <f t="shared" ca="1" si="784"/>
        <v>-5.3743129502364845E-2</v>
      </c>
      <c r="GM368" s="223">
        <f t="shared" ca="1" si="785"/>
        <v>-5.4128088886376109E-2</v>
      </c>
      <c r="GN368" s="223">
        <f t="shared" ca="1" si="786"/>
        <v>-5.291926210761054E-2</v>
      </c>
      <c r="GO368" s="223">
        <f t="shared" ca="1" si="787"/>
        <v>-5.0152242726321863E-2</v>
      </c>
      <c r="GP368" s="223">
        <f t="shared" ca="1" si="788"/>
        <v>-4.5908504840205984E-2</v>
      </c>
      <c r="GQ368" s="223">
        <f t="shared" ca="1" si="789"/>
        <v>-4.0313004102797229E-2</v>
      </c>
      <c r="GR368" s="223">
        <f t="shared" ca="1" si="790"/>
        <v>-3.3530498439833287E-2</v>
      </c>
      <c r="GS368" s="223">
        <f t="shared" ca="1" si="791"/>
        <v>-2.5760696799053108E-2</v>
      </c>
      <c r="GT368" s="223">
        <f t="shared" ca="1" si="792"/>
        <v>-1.723237877710115E-2</v>
      </c>
      <c r="GU368" s="223">
        <f t="shared" ca="1" si="793"/>
        <v>-8.1966582694581493E-3</v>
      </c>
      <c r="GV368" s="223">
        <f t="shared" ca="1" si="794"/>
        <v>1.0804105067020522E-3</v>
      </c>
      <c r="GW368" s="223">
        <f t="shared" ca="1" si="795"/>
        <v>1.0325666903169807E-2</v>
      </c>
      <c r="GX368" s="223">
        <f t="shared" ca="1" si="796"/>
        <v>1.9266886978194911E-2</v>
      </c>
      <c r="GY368" s="223">
        <f t="shared" ca="1" si="797"/>
        <v>2.7640799052930699E-2</v>
      </c>
      <c r="GZ368" s="223">
        <f t="shared" ca="1" si="798"/>
        <v>3.5200835671040827E-2</v>
      </c>
      <c r="HA368" s="223">
        <f t="shared" ca="1" si="799"/>
        <v>4.1724393707236893E-2</v>
      </c>
      <c r="HB368" s="223">
        <f t="shared" ca="1" si="800"/>
        <v>4.7019388852907615E-2</v>
      </c>
      <c r="HC368" s="223">
        <f t="shared" ca="1" si="801"/>
        <v>5.0929911483886647E-2</v>
      </c>
      <c r="HD368" s="223">
        <f t="shared" ca="1" si="802"/>
        <v>5.3340817374934846E-2</v>
      </c>
      <c r="HE368" s="223">
        <f t="shared" ca="1" si="803"/>
        <v>5.4181118088663174E-2</v>
      </c>
      <c r="HF368" s="223">
        <f t="shared" ca="1" si="804"/>
        <v>5.3426071209854889E-2</v>
      </c>
      <c r="HG368" s="223">
        <f t="shared" ca="1" si="805"/>
        <v>5.1097908878835786E-2</v>
      </c>
      <c r="HH368" s="223">
        <f t="shared" ca="1" si="806"/>
        <v>4.7265183172433764E-2</v>
      </c>
      <c r="HI368" s="223">
        <f t="shared" ca="1" si="807"/>
        <v>4.2040747607598274E-2</v>
      </c>
      <c r="HJ368" s="223">
        <f t="shared" ca="1" si="808"/>
        <v>3.5578434201731894E-2</v>
      </c>
      <c r="HK368" s="223">
        <f t="shared" ca="1" si="809"/>
        <v>2.8068523932746951E-2</v>
      </c>
      <c r="HL368" s="223">
        <f t="shared" ca="1" si="810"/>
        <v>1.9732143969856751E-2</v>
      </c>
      <c r="HM368" s="223">
        <f t="shared" ca="1" si="811"/>
        <v>1.0814756647052656E-2</v>
      </c>
      <c r="HN368" s="223">
        <f t="shared" ca="1" si="812"/>
        <v>1.5789318945792115E-3</v>
      </c>
      <c r="HO368" s="223">
        <f t="shared" ca="1" si="813"/>
        <v>-7.7033840578848503E-3</v>
      </c>
      <c r="HP368" s="223">
        <f t="shared" ca="1" si="814"/>
        <v>-1.675887606051827E-2</v>
      </c>
      <c r="HQ368" s="223">
        <f t="shared" ca="1" si="815"/>
        <v>-2.5320907730106604E-2</v>
      </c>
      <c r="HR368" s="223">
        <f t="shared" ca="1" si="816"/>
        <v>-3.3137372482416765E-2</v>
      </c>
      <c r="HS368" s="223">
        <f t="shared" ca="1" si="817"/>
        <v>-3.9978116738772634E-2</v>
      </c>
      <c r="HT368" s="223">
        <f t="shared" ca="1" si="818"/>
        <v>-4.5641716732638817E-2</v>
      </c>
      <c r="HU368" s="223">
        <f t="shared" ca="1" si="819"/>
        <v>-4.9961409375064089E-2</v>
      </c>
      <c r="HV368" s="223">
        <f t="shared" ca="1" si="820"/>
        <v>-5.2810002546344818E-2</v>
      </c>
      <c r="HW368" s="223">
        <f t="shared" ca="1" si="821"/>
        <v>-5.4103620231769206E-2</v>
      </c>
      <c r="HX368" s="223">
        <f t="shared" ca="1" si="822"/>
        <v>-5.380417222698352E-2</v>
      </c>
      <c r="HY368" s="223">
        <f t="shared" ca="1" si="823"/>
        <v>-5.1920475693212495E-2</v>
      </c>
      <c r="HZ368" s="223">
        <f t="shared" ca="1" si="824"/>
        <v>-4.8507995538458061E-2</v>
      </c>
      <c r="IA368" s="223">
        <f t="shared" ca="1" si="825"/>
        <v>-4.3667211269077799E-2</v>
      </c>
      <c r="IB368" s="223">
        <f t="shared" ca="1" si="826"/>
        <v>-3.7540658399335729E-2</v>
      </c>
      <c r="IC368" s="223">
        <f t="shared" ca="1" si="827"/>
        <v>-3.0308731533774148E-2</v>
      </c>
      <c r="ID368" s="223">
        <f t="shared" ca="1" si="828"/>
        <v>-2.2184372699457281E-2</v>
      </c>
      <c r="IE368" s="223">
        <f t="shared" ca="1" si="829"/>
        <v>-6.5921937581773261E-3</v>
      </c>
      <c r="IF368" s="223">
        <f t="shared" ca="1" si="830"/>
        <v>-4.2344705106287239E-3</v>
      </c>
      <c r="IG368" s="223">
        <f t="shared" ca="1" si="831"/>
        <v>5.0625430856676909E-3</v>
      </c>
      <c r="IH368" s="223">
        <f t="shared" ca="1" si="832"/>
        <v>1.4210491542507296E-2</v>
      </c>
      <c r="II368" s="223">
        <f t="shared" ca="1" si="833"/>
        <v>2.2940016122711099E-2</v>
      </c>
      <c r="IJ368" s="223">
        <f t="shared" ca="1" si="834"/>
        <v>3.0994078460991233E-2</v>
      </c>
      <c r="IK368" s="223">
        <f t="shared" ca="1" si="835"/>
        <v>3.8135528985415196E-2</v>
      </c>
      <c r="IL368" s="223">
        <f t="shared" ca="1" si="836"/>
        <v>4.4154089719019074E-2</v>
      </c>
      <c r="IM368" s="223">
        <f t="shared" ca="1" si="837"/>
        <v>4.8872545854954375E-2</v>
      </c>
      <c r="IN368" s="223">
        <f t="shared" ca="1" si="838"/>
        <v>5.2151963796010829E-2</v>
      </c>
      <c r="IO368" s="223">
        <f t="shared" ca="1" si="839"/>
        <v>5.3895782014819447E-2</v>
      </c>
      <c r="IP368" s="223">
        <f t="shared" ca="1" si="840"/>
        <v>5.4052654280528419E-2</v>
      </c>
      <c r="IQ368" s="223">
        <f t="shared" ca="1" si="841"/>
        <v>5.2617961533947689E-2</v>
      </c>
      <c r="IR368" s="223">
        <f t="shared" ca="1" si="842"/>
        <v>4.9633947894431589E-2</v>
      </c>
      <c r="IS368" s="223">
        <f t="shared" ca="1" si="843"/>
        <v>4.5188476793814374E-2</v>
      </c>
      <c r="IT368" s="223">
        <f t="shared" ca="1" si="844"/>
        <v>3.941244386268223E-2</v>
      </c>
      <c r="IU368" s="223">
        <f t="shared" ca="1" si="845"/>
        <v>3.2475922745805456E-2</v>
      </c>
      <c r="IV368" s="223">
        <f t="shared" ca="1" si="846"/>
        <v>2.4583157332103263E-2</v>
      </c>
      <c r="IW368" s="223">
        <f t="shared" ca="1" si="847"/>
        <v>1.5966547851496423E-2</v>
      </c>
      <c r="IX368" s="223">
        <f t="shared" ca="1" si="848"/>
        <v>6.8798079163223183E-3</v>
      </c>
      <c r="IY368" s="223">
        <f t="shared" ca="1" si="849"/>
        <v>-2.4095060037311392E-3</v>
      </c>
      <c r="IZ368" s="223">
        <f t="shared" ca="1" si="850"/>
        <v>-1.1627872705678369E-2</v>
      </c>
      <c r="JA368" s="223">
        <f t="shared" ca="1" si="851"/>
        <v>-2.0503860007168237E-2</v>
      </c>
      <c r="JB368" s="223">
        <f t="shared" ca="1" si="852"/>
        <v>-2.877611698979252E-2</v>
      </c>
    </row>
    <row r="369" spans="2:262">
      <c r="B369" s="230">
        <v>8</v>
      </c>
      <c r="C369" s="229">
        <f t="shared" si="853"/>
        <v>1.5625E-4</v>
      </c>
      <c r="D369" s="226">
        <f t="shared" ca="1" si="597"/>
        <v>24.46322540964735</v>
      </c>
      <c r="E369" s="225">
        <f ca="1">N361</f>
        <v>0.46322540964735048</v>
      </c>
      <c r="F369" s="224">
        <v>8</v>
      </c>
      <c r="G369" s="223">
        <f t="shared" ca="1" si="854"/>
        <v>-1.6832076683437019E-3</v>
      </c>
      <c r="H369" s="223">
        <f t="shared" ca="1" si="598"/>
        <v>-2.0622382955655947E-3</v>
      </c>
      <c r="I369" s="223">
        <f t="shared" ca="1" si="599"/>
        <v>-2.3620182616054617E-3</v>
      </c>
      <c r="J369" s="223">
        <f t="shared" ca="1" si="600"/>
        <v>-2.5710271904869331E-3</v>
      </c>
      <c r="K369" s="223">
        <f t="shared" ca="1" si="601"/>
        <v>-2.6812329862866513E-3</v>
      </c>
      <c r="L369" s="223">
        <f t="shared" ca="1" si="602"/>
        <v>-2.688400502076155E-3</v>
      </c>
      <c r="M369" s="223">
        <f t="shared" ca="1" si="603"/>
        <v>-2.5922542942432431E-3</v>
      </c>
      <c r="N369" s="223">
        <f t="shared" ca="1" si="604"/>
        <v>-2.3964892076355198E-3</v>
      </c>
      <c r="O369" s="223">
        <f t="shared" ca="1" si="605"/>
        <v>-2.108628384744995E-3</v>
      </c>
      <c r="P369" s="223">
        <f t="shared" ca="1" si="606"/>
        <v>-1.7397341555611414E-3</v>
      </c>
      <c r="Q369" s="223">
        <f t="shared" ca="1" si="607"/>
        <v>-1.3039829184332287E-3</v>
      </c>
      <c r="R369" s="223">
        <f t="shared" ca="1" si="608"/>
        <v>-8.1812034903197138E-4</v>
      </c>
      <c r="S369" s="223">
        <f t="shared" ca="1" si="609"/>
        <v>-3.0081787342459295E-4</v>
      </c>
      <c r="T369" s="223">
        <f t="shared" ca="1" si="610"/>
        <v>2.2804486435788448E-4</v>
      </c>
      <c r="U369" s="223">
        <f t="shared" ca="1" si="611"/>
        <v>7.4814396589212198E-4</v>
      </c>
      <c r="V369" s="223">
        <f t="shared" ca="1" si="612"/>
        <v>1.2394923143810958E-3</v>
      </c>
      <c r="W369" s="223">
        <f t="shared" ca="1" si="613"/>
        <v>1.6832076683437024E-3</v>
      </c>
      <c r="X369" s="223">
        <f t="shared" ca="1" si="614"/>
        <v>2.0622382955655947E-3</v>
      </c>
      <c r="Y369" s="223">
        <f t="shared" ca="1" si="615"/>
        <v>2.3620182616054617E-3</v>
      </c>
      <c r="Z369" s="223">
        <f t="shared" ca="1" si="616"/>
        <v>2.5710271904869331E-3</v>
      </c>
      <c r="AA369" s="223">
        <f t="shared" ca="1" si="617"/>
        <v>2.6812329862866508E-3</v>
      </c>
      <c r="AB369" s="223">
        <f t="shared" ca="1" si="618"/>
        <v>2.6884005020761546E-3</v>
      </c>
      <c r="AC369" s="223">
        <f t="shared" ca="1" si="619"/>
        <v>2.5922542942432431E-3</v>
      </c>
      <c r="AD369" s="223">
        <f t="shared" ca="1" si="620"/>
        <v>2.3964892076355202E-3</v>
      </c>
      <c r="AE369" s="223">
        <f t="shared" ca="1" si="621"/>
        <v>2.108628384744995E-3</v>
      </c>
      <c r="AF369" s="223">
        <f t="shared" ca="1" si="622"/>
        <v>1.7397341555611407E-3</v>
      </c>
      <c r="AG369" s="223">
        <f t="shared" ca="1" si="623"/>
        <v>1.3039829184332287E-3</v>
      </c>
      <c r="AH369" s="223">
        <f t="shared" ca="1" si="624"/>
        <v>8.1812034903197171E-4</v>
      </c>
      <c r="AI369" s="223">
        <f t="shared" ca="1" si="625"/>
        <v>3.0081787342459295E-4</v>
      </c>
      <c r="AJ369" s="223">
        <f t="shared" ca="1" si="626"/>
        <v>-2.2804486435788307E-4</v>
      </c>
      <c r="AK369" s="223">
        <f t="shared" ca="1" si="627"/>
        <v>-7.4814396589212144E-4</v>
      </c>
      <c r="AL369" s="223">
        <f t="shared" ca="1" si="628"/>
        <v>-1.2394923143810954E-3</v>
      </c>
      <c r="AM369" s="223">
        <f t="shared" ca="1" si="629"/>
        <v>-1.6832076683437019E-3</v>
      </c>
      <c r="AN369" s="223">
        <f t="shared" ca="1" si="630"/>
        <v>-2.0622382955655951E-3</v>
      </c>
      <c r="AO369" s="223">
        <f t="shared" ca="1" si="631"/>
        <v>-2.3620182616054617E-3</v>
      </c>
      <c r="AP369" s="223">
        <f t="shared" ca="1" si="632"/>
        <v>-2.5710271904869331E-3</v>
      </c>
      <c r="AQ369" s="223">
        <f t="shared" ca="1" si="633"/>
        <v>-2.6812329862866513E-3</v>
      </c>
      <c r="AR369" s="223">
        <f t="shared" ca="1" si="634"/>
        <v>-2.688400502076155E-3</v>
      </c>
      <c r="AS369" s="223">
        <f t="shared" ca="1" si="635"/>
        <v>-2.5922542942432435E-3</v>
      </c>
      <c r="AT369" s="223">
        <f t="shared" ca="1" si="636"/>
        <v>-2.3964892076355202E-3</v>
      </c>
      <c r="AU369" s="223">
        <f t="shared" ca="1" si="637"/>
        <v>-2.1086283847449967E-3</v>
      </c>
      <c r="AV369" s="223">
        <f t="shared" ca="1" si="638"/>
        <v>-1.7397341555611414E-3</v>
      </c>
      <c r="AW369" s="223">
        <f t="shared" ca="1" si="639"/>
        <v>-1.3039829184332296E-3</v>
      </c>
      <c r="AX369" s="223">
        <f t="shared" ca="1" si="640"/>
        <v>-8.1812034903197409E-4</v>
      </c>
      <c r="AY369" s="223">
        <f t="shared" ca="1" si="641"/>
        <v>-3.008178734245936E-4</v>
      </c>
      <c r="AZ369" s="223">
        <f t="shared" ca="1" si="642"/>
        <v>2.2804486435788252E-4</v>
      </c>
      <c r="BA369" s="223">
        <f t="shared" ca="1" si="643"/>
        <v>7.481439658921235E-4</v>
      </c>
      <c r="BB369" s="223">
        <f t="shared" ca="1" si="644"/>
        <v>1.2394923143810952E-3</v>
      </c>
      <c r="BC369" s="223">
        <f t="shared" ca="1" si="645"/>
        <v>1.6832076683436998E-3</v>
      </c>
      <c r="BD369" s="223">
        <f t="shared" ca="1" si="646"/>
        <v>2.0622382955655951E-3</v>
      </c>
      <c r="BE369" s="223">
        <f t="shared" ca="1" si="647"/>
        <v>2.3620182616054613E-3</v>
      </c>
      <c r="BF369" s="223">
        <f t="shared" ca="1" si="648"/>
        <v>2.5710271904869336E-3</v>
      </c>
      <c r="BG369" s="223">
        <f t="shared" ca="1" si="649"/>
        <v>2.6812329862866508E-3</v>
      </c>
      <c r="BH369" s="223">
        <f t="shared" ca="1" si="650"/>
        <v>2.688400502076155E-3</v>
      </c>
      <c r="BI369" s="223">
        <f t="shared" ca="1" si="651"/>
        <v>2.5922542942432431E-3</v>
      </c>
      <c r="BJ369" s="223">
        <f t="shared" ca="1" si="652"/>
        <v>2.3964892076355202E-3</v>
      </c>
      <c r="BK369" s="223">
        <f t="shared" ca="1" si="653"/>
        <v>2.1086283847449967E-3</v>
      </c>
      <c r="BL369" s="223">
        <f t="shared" ca="1" si="654"/>
        <v>1.7397341555611414E-3</v>
      </c>
      <c r="BM369" s="223">
        <f t="shared" ca="1" si="655"/>
        <v>1.3039829184332296E-3</v>
      </c>
      <c r="BN369" s="223">
        <f t="shared" ca="1" si="656"/>
        <v>8.1812034903197442E-4</v>
      </c>
      <c r="BO369" s="223">
        <f t="shared" ca="1" si="657"/>
        <v>3.0081787342459382E-4</v>
      </c>
      <c r="BP369" s="223">
        <f t="shared" ca="1" si="658"/>
        <v>-2.2804486435788231E-4</v>
      </c>
      <c r="BQ369" s="223">
        <f t="shared" ca="1" si="659"/>
        <v>-7.4814396589212317E-4</v>
      </c>
      <c r="BR369" s="223">
        <f t="shared" ca="1" si="660"/>
        <v>-1.239492314381095E-3</v>
      </c>
      <c r="BS369" s="223">
        <f t="shared" ca="1" si="661"/>
        <v>-1.6832076683436995E-3</v>
      </c>
      <c r="BT369" s="223">
        <f t="shared" ca="1" si="662"/>
        <v>-2.0622382955655947E-3</v>
      </c>
      <c r="BU369" s="223">
        <f t="shared" ca="1" si="663"/>
        <v>-2.3620182616054608E-3</v>
      </c>
      <c r="BV369" s="223">
        <f t="shared" ca="1" si="664"/>
        <v>-2.5710271904869336E-3</v>
      </c>
      <c r="BW369" s="223">
        <f t="shared" ca="1" si="665"/>
        <v>-2.6812329862866508E-3</v>
      </c>
      <c r="BX369" s="223">
        <f t="shared" ca="1" si="666"/>
        <v>-2.688400502076155E-3</v>
      </c>
      <c r="BY369" s="223">
        <f t="shared" ca="1" si="667"/>
        <v>-2.5922542942432431E-3</v>
      </c>
      <c r="BZ369" s="223">
        <f t="shared" ca="1" si="668"/>
        <v>-2.3964892076355207E-3</v>
      </c>
      <c r="CA369" s="223">
        <f t="shared" ca="1" si="669"/>
        <v>-2.1086283847449967E-3</v>
      </c>
      <c r="CB369" s="223">
        <f t="shared" ca="1" si="670"/>
        <v>-1.7397341555611416E-3</v>
      </c>
      <c r="CC369" s="223">
        <f t="shared" ca="1" si="671"/>
        <v>-1.3039829184332296E-3</v>
      </c>
      <c r="CD369" s="223">
        <f t="shared" ca="1" si="672"/>
        <v>-8.1812034903197496E-4</v>
      </c>
      <c r="CE369" s="223">
        <f t="shared" ca="1" si="673"/>
        <v>-3.0081787342459403E-4</v>
      </c>
      <c r="CF369" s="223">
        <f t="shared" ca="1" si="674"/>
        <v>2.2804486435788209E-4</v>
      </c>
      <c r="CG369" s="223">
        <f t="shared" ca="1" si="675"/>
        <v>7.4814396589212295E-4</v>
      </c>
      <c r="CH369" s="223">
        <f t="shared" ca="1" si="676"/>
        <v>1.2394923143810945E-3</v>
      </c>
      <c r="CI369" s="223">
        <f t="shared" ca="1" si="677"/>
        <v>1.6832076683436993E-3</v>
      </c>
      <c r="CJ369" s="223">
        <f t="shared" ca="1" si="678"/>
        <v>2.0622382955655916E-3</v>
      </c>
      <c r="CK369" s="223">
        <f t="shared" ca="1" si="679"/>
        <v>2.3620182616054634E-3</v>
      </c>
      <c r="CL369" s="223">
        <f t="shared" ca="1" si="680"/>
        <v>2.5710271904869336E-3</v>
      </c>
      <c r="CM369" s="223">
        <f t="shared" ca="1" si="681"/>
        <v>2.6812329862866513E-3</v>
      </c>
      <c r="CN369" s="223">
        <f t="shared" ca="1" si="682"/>
        <v>2.688400502076155E-3</v>
      </c>
      <c r="CO369" s="223">
        <f t="shared" ca="1" si="683"/>
        <v>2.5922542942432444E-3</v>
      </c>
      <c r="CP369" s="223">
        <f t="shared" ca="1" si="684"/>
        <v>2.3964892076355228E-3</v>
      </c>
      <c r="CQ369" s="223">
        <f t="shared" ca="1" si="685"/>
        <v>2.1086283847449941E-3</v>
      </c>
      <c r="CR369" s="223">
        <f t="shared" ca="1" si="686"/>
        <v>1.7397341555611418E-3</v>
      </c>
      <c r="CS369" s="223">
        <f t="shared" ca="1" si="687"/>
        <v>1.30398291843323E-3</v>
      </c>
      <c r="CT369" s="223">
        <f t="shared" ca="1" si="688"/>
        <v>8.1812034903197539E-4</v>
      </c>
      <c r="CU369" s="223">
        <f t="shared" ca="1" si="689"/>
        <v>3.0081787342459902E-4</v>
      </c>
      <c r="CV369" s="223">
        <f t="shared" ca="1" si="690"/>
        <v>-2.2804486435788654E-4</v>
      </c>
      <c r="CW369" s="223">
        <f t="shared" ca="1" si="691"/>
        <v>-7.4814396589212263E-4</v>
      </c>
      <c r="CX369" s="223">
        <f t="shared" ca="1" si="692"/>
        <v>-1.2394923143810943E-3</v>
      </c>
      <c r="CY369" s="223">
        <f t="shared" ca="1" si="693"/>
        <v>-1.6832076683436989E-3</v>
      </c>
      <c r="CZ369" s="223">
        <f t="shared" ca="1" si="694"/>
        <v>-2.0622382955655912E-3</v>
      </c>
      <c r="DA369" s="223">
        <f t="shared" ca="1" si="695"/>
        <v>-2.362018261605463E-3</v>
      </c>
      <c r="DB369" s="223">
        <f t="shared" ca="1" si="696"/>
        <v>-2.5710271904869336E-3</v>
      </c>
      <c r="DC369" s="223">
        <f t="shared" ca="1" si="697"/>
        <v>-2.6812329862866508E-3</v>
      </c>
      <c r="DD369" s="223">
        <f t="shared" ca="1" si="698"/>
        <v>-2.688400502076155E-3</v>
      </c>
      <c r="DE369" s="223">
        <f t="shared" ca="1" si="699"/>
        <v>-2.5922542942432448E-3</v>
      </c>
      <c r="DF369" s="223">
        <f t="shared" ca="1" si="700"/>
        <v>-2.3964892076355185E-3</v>
      </c>
      <c r="DG369" s="223">
        <f t="shared" ca="1" si="701"/>
        <v>-2.1086283847449945E-3</v>
      </c>
      <c r="DH369" s="223">
        <f t="shared" ca="1" si="702"/>
        <v>-1.7397341555611418E-3</v>
      </c>
      <c r="DI369" s="223">
        <f t="shared" ca="1" si="703"/>
        <v>-1.3039829184332303E-3</v>
      </c>
      <c r="DJ369" s="223">
        <f t="shared" ca="1" si="704"/>
        <v>-8.1812034903197539E-4</v>
      </c>
      <c r="DK369" s="223">
        <f t="shared" ca="1" si="705"/>
        <v>-3.0081787342459945E-4</v>
      </c>
      <c r="DL369" s="223">
        <f t="shared" ca="1" si="706"/>
        <v>2.2804486435788621E-4</v>
      </c>
      <c r="DM369" s="223">
        <f t="shared" ca="1" si="707"/>
        <v>7.4814396589212241E-4</v>
      </c>
      <c r="DN369" s="223">
        <f t="shared" ca="1" si="708"/>
        <v>1.2394923143810941E-3</v>
      </c>
      <c r="DO369" s="223">
        <f t="shared" ca="1" si="709"/>
        <v>1.6832076683436987E-3</v>
      </c>
      <c r="DP369" s="223">
        <f t="shared" ca="1" si="710"/>
        <v>2.0622382955655912E-3</v>
      </c>
      <c r="DQ369" s="223">
        <f t="shared" ca="1" si="711"/>
        <v>2.362018261605463E-3</v>
      </c>
      <c r="DR369" s="223">
        <f t="shared" ca="1" si="712"/>
        <v>2.5710271904869336E-3</v>
      </c>
      <c r="DS369" s="223">
        <f t="shared" ca="1" si="713"/>
        <v>2.6812329862866508E-3</v>
      </c>
      <c r="DT369" s="223">
        <f t="shared" ca="1" si="714"/>
        <v>2.688400502076155E-3</v>
      </c>
      <c r="DU369" s="223">
        <f t="shared" ca="1" si="715"/>
        <v>2.5922542942432448E-3</v>
      </c>
      <c r="DV369" s="223">
        <f t="shared" ca="1" si="716"/>
        <v>2.3964892076355233E-3</v>
      </c>
      <c r="DW369" s="223">
        <f t="shared" ca="1" si="717"/>
        <v>2.1086283847449945E-3</v>
      </c>
      <c r="DX369" s="223">
        <f t="shared" ca="1" si="718"/>
        <v>1.7397341555611425E-3</v>
      </c>
      <c r="DY369" s="223">
        <f t="shared" ca="1" si="719"/>
        <v>1.3039829184332305E-3</v>
      </c>
      <c r="DZ369" s="223">
        <f t="shared" ca="1" si="720"/>
        <v>8.1812034903197572E-4</v>
      </c>
      <c r="EA369" s="223">
        <f t="shared" ca="1" si="721"/>
        <v>3.0081787342459989E-4</v>
      </c>
      <c r="EB369" s="223">
        <f t="shared" ca="1" si="722"/>
        <v>-2.2804486435788578E-4</v>
      </c>
      <c r="EC369" s="223">
        <f t="shared" ca="1" si="723"/>
        <v>-7.4814396589212209E-4</v>
      </c>
      <c r="ED369" s="223">
        <f t="shared" ca="1" si="724"/>
        <v>-1.2394923143810937E-3</v>
      </c>
      <c r="EE369" s="223">
        <f t="shared" ca="1" si="725"/>
        <v>-1.6832076683436985E-3</v>
      </c>
      <c r="EF369" s="223">
        <f t="shared" ca="1" si="726"/>
        <v>-2.0622382955655908E-3</v>
      </c>
      <c r="EG369" s="223">
        <f t="shared" ca="1" si="727"/>
        <v>-2.362018261605463E-3</v>
      </c>
      <c r="EH369" s="223">
        <f t="shared" ca="1" si="728"/>
        <v>-2.5710271904869331E-3</v>
      </c>
      <c r="EI369" s="223">
        <f t="shared" ca="1" si="729"/>
        <v>-2.6812329862866508E-3</v>
      </c>
      <c r="EJ369" s="223">
        <f t="shared" ca="1" si="730"/>
        <v>-2.688400502076155E-3</v>
      </c>
      <c r="EK369" s="223">
        <f t="shared" ca="1" si="731"/>
        <v>-2.5922542942432444E-3</v>
      </c>
      <c r="EL369" s="223">
        <f t="shared" ca="1" si="732"/>
        <v>-2.3964892076355189E-3</v>
      </c>
      <c r="EM369" s="223">
        <f t="shared" ca="1" si="733"/>
        <v>-2.108628384744995E-3</v>
      </c>
      <c r="EN369" s="223">
        <f t="shared" ca="1" si="734"/>
        <v>-1.7397341555611427E-3</v>
      </c>
      <c r="EO369" s="223">
        <f t="shared" ca="1" si="735"/>
        <v>-1.3039829184332305E-3</v>
      </c>
      <c r="EP369" s="223">
        <f t="shared" ca="1" si="736"/>
        <v>-8.1812034903197604E-4</v>
      </c>
      <c r="EQ369" s="223">
        <f t="shared" ca="1" si="737"/>
        <v>-3.008178734246001E-4</v>
      </c>
      <c r="ER369" s="223">
        <f t="shared" ca="1" si="738"/>
        <v>2.2804486435788545E-4</v>
      </c>
      <c r="ES369" s="223">
        <f t="shared" ca="1" si="739"/>
        <v>7.4814396589212165E-4</v>
      </c>
      <c r="ET369" s="223">
        <f t="shared" ca="1" si="740"/>
        <v>1.2394923143810934E-3</v>
      </c>
      <c r="EU369" s="223">
        <f t="shared" ca="1" si="741"/>
        <v>1.683207668343698E-3</v>
      </c>
      <c r="EV369" s="223">
        <f t="shared" ca="1" si="742"/>
        <v>2.0622382955655908E-3</v>
      </c>
      <c r="EW369" s="223">
        <f t="shared" ca="1" si="743"/>
        <v>2.3620182616054626E-3</v>
      </c>
      <c r="EX369" s="223">
        <f t="shared" ca="1" si="744"/>
        <v>2.5710271904869331E-3</v>
      </c>
      <c r="EY369" s="223">
        <f t="shared" ca="1" si="745"/>
        <v>2.6812329862866508E-3</v>
      </c>
      <c r="EZ369" s="223">
        <f t="shared" ca="1" si="746"/>
        <v>2.688400502076155E-3</v>
      </c>
      <c r="FA369" s="223">
        <f t="shared" ca="1" si="747"/>
        <v>2.5922542942432448E-3</v>
      </c>
      <c r="FB369" s="223">
        <f t="shared" ca="1" si="748"/>
        <v>2.3964892076355233E-3</v>
      </c>
      <c r="FC369" s="223">
        <f t="shared" ca="1" si="749"/>
        <v>2.108628384744995E-3</v>
      </c>
      <c r="FD369" s="223">
        <f t="shared" ca="1" si="750"/>
        <v>1.7397341555611427E-3</v>
      </c>
      <c r="FE369" s="223">
        <f t="shared" ca="1" si="751"/>
        <v>1.3039829184332311E-3</v>
      </c>
      <c r="FF369" s="223">
        <f t="shared" ca="1" si="752"/>
        <v>8.1812034903197659E-4</v>
      </c>
      <c r="FG369" s="223">
        <f t="shared" ca="1" si="753"/>
        <v>3.0081787342460054E-4</v>
      </c>
      <c r="FH369" s="223">
        <f t="shared" ca="1" si="754"/>
        <v>-2.2804486435788523E-4</v>
      </c>
      <c r="FI369" s="223">
        <f t="shared" ca="1" si="755"/>
        <v>-7.4814396589212133E-4</v>
      </c>
      <c r="FJ369" s="223">
        <f t="shared" ca="1" si="756"/>
        <v>-1.239492314381093E-3</v>
      </c>
      <c r="FK369" s="223">
        <f t="shared" ca="1" si="757"/>
        <v>-1.683207668343698E-3</v>
      </c>
      <c r="FL369" s="223">
        <f t="shared" ca="1" si="758"/>
        <v>-2.0622382955655903E-3</v>
      </c>
      <c r="FM369" s="223">
        <f t="shared" ca="1" si="759"/>
        <v>-2.3620182616054578E-3</v>
      </c>
      <c r="FN369" s="223">
        <f t="shared" ca="1" si="760"/>
        <v>-2.5710271904869301E-3</v>
      </c>
      <c r="FO369" s="223">
        <f t="shared" ca="1" si="761"/>
        <v>-2.68123298628665E-3</v>
      </c>
      <c r="FP369" s="223">
        <f t="shared" ca="1" si="762"/>
        <v>-2.6884005020761542E-3</v>
      </c>
      <c r="FQ369" s="223">
        <f t="shared" ca="1" si="763"/>
        <v>-2.5922542942432422E-3</v>
      </c>
      <c r="FR369" s="223">
        <f t="shared" ca="1" si="764"/>
        <v>-2.3964892076355194E-3</v>
      </c>
      <c r="FS369" s="223">
        <f t="shared" ca="1" si="765"/>
        <v>-2.108628384744995E-3</v>
      </c>
      <c r="FT369" s="223">
        <f t="shared" ca="1" si="766"/>
        <v>-1.7397341555611429E-3</v>
      </c>
      <c r="FU369" s="223">
        <f t="shared" ca="1" si="767"/>
        <v>-1.3039829184332318E-3</v>
      </c>
      <c r="FV369" s="223">
        <f t="shared" ca="1" si="768"/>
        <v>-8.181203490319768E-4</v>
      </c>
      <c r="FW369" s="223">
        <f t="shared" ca="1" si="769"/>
        <v>-3.0081787342460076E-4</v>
      </c>
      <c r="FX369" s="223">
        <f t="shared" ca="1" si="770"/>
        <v>2.2804486435787537E-4</v>
      </c>
      <c r="FY369" s="223">
        <f t="shared" ca="1" si="771"/>
        <v>7.4814396589211179E-4</v>
      </c>
      <c r="FZ369" s="223">
        <f t="shared" ca="1" si="772"/>
        <v>1.2394923143810843E-3</v>
      </c>
      <c r="GA369" s="223">
        <f t="shared" ca="1" si="773"/>
        <v>1.6832076683437052E-3</v>
      </c>
      <c r="GB369" s="223">
        <f t="shared" ca="1" si="774"/>
        <v>2.0622382955655964E-3</v>
      </c>
      <c r="GC369" s="223">
        <f t="shared" ca="1" si="775"/>
        <v>2.3620182616054626E-3</v>
      </c>
      <c r="GD369" s="223">
        <f t="shared" ca="1" si="776"/>
        <v>2.5710271904869327E-3</v>
      </c>
      <c r="GE369" s="223">
        <f t="shared" ca="1" si="777"/>
        <v>2.6812329862866508E-3</v>
      </c>
      <c r="GF369" s="223">
        <f t="shared" ca="1" si="778"/>
        <v>2.6884005020761555E-3</v>
      </c>
      <c r="GG369" s="223">
        <f t="shared" ca="1" si="779"/>
        <v>2.5922542942432448E-3</v>
      </c>
      <c r="GH369" s="223">
        <f t="shared" ca="1" si="780"/>
        <v>2.3964892076355237E-3</v>
      </c>
      <c r="GI369" s="223">
        <f t="shared" ca="1" si="781"/>
        <v>2.1086283847450015E-3</v>
      </c>
      <c r="GJ369" s="223">
        <f t="shared" ca="1" si="782"/>
        <v>1.7397341555611505E-3</v>
      </c>
      <c r="GK369" s="223">
        <f t="shared" ca="1" si="783"/>
        <v>1.3039829184332235E-3</v>
      </c>
      <c r="GL369" s="223">
        <f t="shared" ca="1" si="784"/>
        <v>8.1812034903196813E-4</v>
      </c>
      <c r="GM369" s="223">
        <f t="shared" ca="1" si="785"/>
        <v>3.0081787342459143E-4</v>
      </c>
      <c r="GN369" s="223">
        <f t="shared" ca="1" si="786"/>
        <v>-2.2804486435788448E-4</v>
      </c>
      <c r="GO369" s="223">
        <f t="shared" ca="1" si="787"/>
        <v>-7.4814396589212078E-4</v>
      </c>
      <c r="GP369" s="223">
        <f t="shared" ca="1" si="788"/>
        <v>-1.2394923143810926E-3</v>
      </c>
      <c r="GQ369" s="223">
        <f t="shared" ca="1" si="789"/>
        <v>-1.6832076683436976E-3</v>
      </c>
      <c r="GR369" s="223">
        <f t="shared" ca="1" si="790"/>
        <v>-2.0622382955655903E-3</v>
      </c>
      <c r="GS369" s="223">
        <f t="shared" ca="1" si="791"/>
        <v>-2.3620182616054574E-3</v>
      </c>
      <c r="GT369" s="223">
        <f t="shared" ca="1" si="792"/>
        <v>-2.5710271904869296E-3</v>
      </c>
      <c r="GU369" s="223">
        <f t="shared" ca="1" si="793"/>
        <v>-2.6812329862866495E-3</v>
      </c>
      <c r="GV369" s="223">
        <f t="shared" ca="1" si="794"/>
        <v>-2.6884005020761546E-3</v>
      </c>
      <c r="GW369" s="223">
        <f t="shared" ca="1" si="795"/>
        <v>-2.5922542942432426E-3</v>
      </c>
      <c r="GX369" s="223">
        <f t="shared" ca="1" si="796"/>
        <v>-2.3964892076355194E-3</v>
      </c>
      <c r="GY369" s="223">
        <f t="shared" ca="1" si="797"/>
        <v>-2.1086283847449954E-3</v>
      </c>
      <c r="GZ369" s="223">
        <f t="shared" ca="1" si="798"/>
        <v>-1.7397341555611436E-3</v>
      </c>
      <c r="HA369" s="223">
        <f t="shared" ca="1" si="799"/>
        <v>-1.303982918433232E-3</v>
      </c>
      <c r="HB369" s="223">
        <f t="shared" ca="1" si="800"/>
        <v>-8.1812034903197735E-4</v>
      </c>
      <c r="HC369" s="223">
        <f t="shared" ca="1" si="801"/>
        <v>-3.0081787342460162E-4</v>
      </c>
      <c r="HD369" s="223">
        <f t="shared" ca="1" si="802"/>
        <v>2.2804486435787461E-4</v>
      </c>
      <c r="HE369" s="223">
        <f t="shared" ca="1" si="803"/>
        <v>7.4814396589211103E-4</v>
      </c>
      <c r="HF369" s="223">
        <f t="shared" ca="1" si="804"/>
        <v>1.2394923143811008E-3</v>
      </c>
      <c r="HG369" s="223">
        <f t="shared" ca="1" si="805"/>
        <v>1.6832076683437045E-3</v>
      </c>
      <c r="HH369" s="223">
        <f t="shared" ca="1" si="806"/>
        <v>2.062238295565596E-3</v>
      </c>
      <c r="HI369" s="223">
        <f t="shared" ca="1" si="807"/>
        <v>2.3620182616054617E-3</v>
      </c>
      <c r="HJ369" s="223">
        <f t="shared" ca="1" si="808"/>
        <v>2.5710271904869327E-3</v>
      </c>
      <c r="HK369" s="223">
        <f t="shared" ca="1" si="809"/>
        <v>2.6812329862866504E-3</v>
      </c>
      <c r="HL369" s="223">
        <f t="shared" ca="1" si="810"/>
        <v>2.688400502076155E-3</v>
      </c>
      <c r="HM369" s="223">
        <f t="shared" ca="1" si="811"/>
        <v>2.5922542942432448E-3</v>
      </c>
      <c r="HN369" s="223">
        <f t="shared" ca="1" si="812"/>
        <v>2.3964892076355241E-3</v>
      </c>
      <c r="HO369" s="223">
        <f t="shared" ca="1" si="813"/>
        <v>2.1086283847450015E-3</v>
      </c>
      <c r="HP369" s="223">
        <f t="shared" ca="1" si="814"/>
        <v>1.7397341555611514E-3</v>
      </c>
      <c r="HQ369" s="223">
        <f t="shared" ca="1" si="815"/>
        <v>1.303982918433224E-3</v>
      </c>
      <c r="HR369" s="223">
        <f t="shared" ca="1" si="816"/>
        <v>8.1812034903196845E-4</v>
      </c>
      <c r="HS369" s="223">
        <f t="shared" ca="1" si="817"/>
        <v>3.008178734245923E-4</v>
      </c>
      <c r="HT369" s="223">
        <f t="shared" ca="1" si="818"/>
        <v>-2.2804486435788393E-4</v>
      </c>
      <c r="HU369" s="223">
        <f t="shared" ca="1" si="819"/>
        <v>-7.4814396589211992E-4</v>
      </c>
      <c r="HV369" s="223">
        <f t="shared" ca="1" si="820"/>
        <v>-1.2394923143810919E-3</v>
      </c>
      <c r="HW369" s="223">
        <f t="shared" ca="1" si="821"/>
        <v>-1.6832076683436969E-3</v>
      </c>
      <c r="HX369" s="223">
        <f t="shared" ca="1" si="822"/>
        <v>-2.0622382955655895E-3</v>
      </c>
      <c r="HY369" s="223">
        <f t="shared" ca="1" si="823"/>
        <v>-2.3620182616054574E-3</v>
      </c>
      <c r="HZ369" s="223">
        <f t="shared" ca="1" si="824"/>
        <v>-2.5710271904869296E-3</v>
      </c>
      <c r="IA369" s="223">
        <f t="shared" ca="1" si="825"/>
        <v>-2.6812329862866495E-3</v>
      </c>
      <c r="IB369" s="223">
        <f t="shared" ca="1" si="826"/>
        <v>-2.6884005020761546E-3</v>
      </c>
      <c r="IC369" s="223">
        <f t="shared" ca="1" si="827"/>
        <v>-2.5922542942432422E-3</v>
      </c>
      <c r="ID369" s="223">
        <f t="shared" ca="1" si="828"/>
        <v>-2.3964892076355198E-3</v>
      </c>
      <c r="IE369" s="223">
        <f t="shared" ca="1" si="829"/>
        <v>7.0934480597491538E-4</v>
      </c>
      <c r="IF369" s="223">
        <f t="shared" ca="1" si="830"/>
        <v>-1.7397341555611444E-3</v>
      </c>
      <c r="IG369" s="223">
        <f t="shared" ca="1" si="831"/>
        <v>-1.3039829184332326E-3</v>
      </c>
      <c r="IH369" s="223">
        <f t="shared" ca="1" si="832"/>
        <v>-8.181203490319781E-4</v>
      </c>
      <c r="II369" s="223">
        <f t="shared" ca="1" si="833"/>
        <v>-3.0081787342460227E-4</v>
      </c>
      <c r="IJ369" s="223">
        <f t="shared" ca="1" si="834"/>
        <v>2.2804486435787407E-4</v>
      </c>
      <c r="IK369" s="223">
        <f t="shared" ca="1" si="835"/>
        <v>7.4814396589211038E-4</v>
      </c>
      <c r="IL369" s="223">
        <f t="shared" ca="1" si="836"/>
        <v>1.239492314381083E-3</v>
      </c>
      <c r="IM369" s="223">
        <f t="shared" ca="1" si="837"/>
        <v>1.6832076683437041E-3</v>
      </c>
      <c r="IN369" s="223">
        <f t="shared" ca="1" si="838"/>
        <v>2.0622382955655955E-3</v>
      </c>
      <c r="IO369" s="223">
        <f t="shared" ca="1" si="839"/>
        <v>2.3620182616054617E-3</v>
      </c>
      <c r="IP369" s="223">
        <f t="shared" ca="1" si="840"/>
        <v>2.5710271904869323E-3</v>
      </c>
      <c r="IQ369" s="223">
        <f t="shared" ca="1" si="841"/>
        <v>2.6812329862866508E-3</v>
      </c>
      <c r="IR369" s="223">
        <f t="shared" ca="1" si="842"/>
        <v>2.6884005020761555E-3</v>
      </c>
      <c r="IS369" s="223">
        <f t="shared" ca="1" si="843"/>
        <v>2.5922542942432452E-3</v>
      </c>
      <c r="IT369" s="223">
        <f t="shared" ca="1" si="844"/>
        <v>2.3964892076355246E-3</v>
      </c>
      <c r="IU369" s="223">
        <f t="shared" ca="1" si="845"/>
        <v>2.1086283847450019E-3</v>
      </c>
      <c r="IV369" s="223">
        <f t="shared" ca="1" si="846"/>
        <v>1.7397341555611516E-3</v>
      </c>
      <c r="IW369" s="223">
        <f t="shared" ca="1" si="847"/>
        <v>1.3039829184332244E-3</v>
      </c>
      <c r="IX369" s="223">
        <f t="shared" ca="1" si="848"/>
        <v>8.1812034903196921E-4</v>
      </c>
      <c r="IY369" s="223">
        <f t="shared" ca="1" si="849"/>
        <v>3.0081787342459295E-4</v>
      </c>
      <c r="IZ369" s="223">
        <f t="shared" ca="1" si="850"/>
        <v>-2.2804486435788317E-4</v>
      </c>
      <c r="JA369" s="223">
        <f t="shared" ca="1" si="851"/>
        <v>-7.4814396589211938E-4</v>
      </c>
      <c r="JB369" s="223">
        <f t="shared" ca="1" si="852"/>
        <v>-1.2394923143810913E-3</v>
      </c>
    </row>
    <row r="370" spans="2:262">
      <c r="B370" s="230">
        <v>9</v>
      </c>
      <c r="C370" s="229">
        <f t="shared" si="853"/>
        <v>1.7578124999999999E-4</v>
      </c>
      <c r="D370" s="226">
        <f t="shared" ca="1" si="597"/>
        <v>24.460275190521109</v>
      </c>
      <c r="E370" s="225">
        <f ca="1">O361</f>
        <v>0.46027519052111032</v>
      </c>
      <c r="F370" s="224">
        <v>9</v>
      </c>
      <c r="G370" s="223">
        <f t="shared" ca="1" si="854"/>
        <v>1.934198482200488E-2</v>
      </c>
      <c r="H370" s="223">
        <f t="shared" ca="1" si="598"/>
        <v>2.4223772924259378E-2</v>
      </c>
      <c r="I370" s="223">
        <f t="shared" ca="1" si="599"/>
        <v>2.7928388857534146E-2</v>
      </c>
      <c r="J370" s="223">
        <f t="shared" ca="1" si="600"/>
        <v>3.0275804069421364E-2</v>
      </c>
      <c r="K370" s="223">
        <f t="shared" ca="1" si="601"/>
        <v>3.1151944180793006E-2</v>
      </c>
      <c r="L370" s="223">
        <f t="shared" ca="1" si="602"/>
        <v>3.0514232514660795E-2</v>
      </c>
      <c r="M370" s="223">
        <f t="shared" ca="1" si="603"/>
        <v>2.8393659141297923E-2</v>
      </c>
      <c r="N370" s="223">
        <f t="shared" ca="1" si="604"/>
        <v>2.4893274892843844E-2</v>
      </c>
      <c r="O370" s="223">
        <f t="shared" ca="1" si="605"/>
        <v>2.0183183531866804E-2</v>
      </c>
      <c r="P370" s="223">
        <f t="shared" ca="1" si="606"/>
        <v>1.4492275433158138E-2</v>
      </c>
      <c r="Q370" s="223">
        <f t="shared" ca="1" si="607"/>
        <v>8.0971044866080585E-3</v>
      </c>
      <c r="R370" s="223">
        <f t="shared" ca="1" si="608"/>
        <v>1.3084487562978978E-3</v>
      </c>
      <c r="S370" s="223">
        <f t="shared" ca="1" si="609"/>
        <v>-5.5437920094758295E-3</v>
      </c>
      <c r="T370" s="223">
        <f t="shared" ca="1" si="610"/>
        <v>-1.2126628100570181E-2</v>
      </c>
      <c r="U370" s="223">
        <f t="shared" ca="1" si="611"/>
        <v>-1.8120161726346961E-2</v>
      </c>
      <c r="V370" s="223">
        <f t="shared" ca="1" si="612"/>
        <v>-2.3233132685508532E-2</v>
      </c>
      <c r="W370" s="223">
        <f t="shared" ca="1" si="613"/>
        <v>-2.7217072371089904E-2</v>
      </c>
      <c r="X370" s="223">
        <f t="shared" ca="1" si="614"/>
        <v>-2.9878378286261869E-2</v>
      </c>
      <c r="Y370" s="223">
        <f t="shared" ca="1" si="615"/>
        <v>-3.1087722300915353E-2</v>
      </c>
      <c r="Z370" s="223">
        <f t="shared" ca="1" si="616"/>
        <v>-3.078633544783688E-2</v>
      </c>
      <c r="AA370" s="223">
        <f t="shared" ca="1" si="617"/>
        <v>-2.8988863844154847E-2</v>
      </c>
      <c r="AB370" s="223">
        <f t="shared" ca="1" si="618"/>
        <v>-2.5782656952440662E-2</v>
      </c>
      <c r="AC370" s="223">
        <f t="shared" ca="1" si="619"/>
        <v>-2.1323522768943233E-2</v>
      </c>
      <c r="AD370" s="223">
        <f t="shared" ca="1" si="620"/>
        <v>-1.5828156218725267E-2</v>
      </c>
      <c r="AE370" s="223">
        <f t="shared" ca="1" si="621"/>
        <v>-9.5636087054424192E-3</v>
      </c>
      <c r="AF370" s="223">
        <f t="shared" ca="1" si="622"/>
        <v>-2.834310550785096E-3</v>
      </c>
      <c r="AG370" s="223">
        <f t="shared" ca="1" si="623"/>
        <v>4.0327230222590316E-3</v>
      </c>
      <c r="AH370" s="223">
        <f t="shared" ca="1" si="624"/>
        <v>1.0703783436132194E-2</v>
      </c>
      <c r="AI370" s="223">
        <f t="shared" ca="1" si="625"/>
        <v>1.6854685573951551E-2</v>
      </c>
      <c r="AJ370" s="223">
        <f t="shared" ca="1" si="626"/>
        <v>2.2186521795136201E-2</v>
      </c>
      <c r="AK370" s="223">
        <f t="shared" ca="1" si="627"/>
        <v>2.644018757336971E-2</v>
      </c>
      <c r="AL370" s="223">
        <f t="shared" ca="1" si="628"/>
        <v>2.9408972872773918E-2</v>
      </c>
      <c r="AM370" s="223">
        <f t="shared" ca="1" si="629"/>
        <v>3.0948607375051916E-2</v>
      </c>
      <c r="AN370" s="223">
        <f t="shared" ca="1" si="630"/>
        <v>3.0984271402354619E-2</v>
      </c>
      <c r="AO370" s="223">
        <f t="shared" ca="1" si="631"/>
        <v>2.9514231834886613E-2</v>
      </c>
      <c r="AP370" s="223">
        <f t="shared" ca="1" si="632"/>
        <v>2.6609926333145031E-2</v>
      </c>
      <c r="AQ370" s="223">
        <f t="shared" ca="1" si="633"/>
        <v>2.2412491771949251E-2</v>
      </c>
      <c r="AR370" s="223">
        <f t="shared" ca="1" si="634"/>
        <v>1.7125905589578726E-2</v>
      </c>
      <c r="AS370" s="223">
        <f t="shared" ca="1" si="635"/>
        <v>1.1007073353232161E-2</v>
      </c>
      <c r="AT370" s="223">
        <f t="shared" ca="1" si="636"/>
        <v>4.3533442428991698E-3</v>
      </c>
      <c r="AU370" s="223">
        <f t="shared" ca="1" si="637"/>
        <v>-2.5119388520567897E-3</v>
      </c>
      <c r="AV370" s="223">
        <f t="shared" ca="1" si="638"/>
        <v>-9.255152419855868E-3</v>
      </c>
      <c r="AW370" s="223">
        <f t="shared" ca="1" si="639"/>
        <v>-1.5548605007712428E-2</v>
      </c>
      <c r="AX370" s="223">
        <f t="shared" ca="1" si="640"/>
        <v>-2.1086461630449631E-2</v>
      </c>
      <c r="AY370" s="223">
        <f t="shared" ca="1" si="641"/>
        <v>-2.5599606047898349E-2</v>
      </c>
      <c r="AZ370" s="223">
        <f t="shared" ca="1" si="642"/>
        <v>-2.886871866771365E-2</v>
      </c>
      <c r="BA370" s="223">
        <f t="shared" ca="1" si="643"/>
        <v>-3.0734934543244129E-2</v>
      </c>
      <c r="BB370" s="223">
        <f t="shared" ca="1" si="644"/>
        <v>-3.1107563533162436E-2</v>
      </c>
      <c r="BC370" s="223">
        <f t="shared" ca="1" si="645"/>
        <v>-2.9968497455986759E-2</v>
      </c>
      <c r="BD370" s="223">
        <f t="shared" ca="1" si="646"/>
        <v>-2.7373090070558565E-2</v>
      </c>
      <c r="BE370" s="223">
        <f t="shared" ca="1" si="647"/>
        <v>-2.3447467119174222E-2</v>
      </c>
      <c r="BF370" s="223">
        <f t="shared" ca="1" si="648"/>
        <v>-1.838239715381473E-2</v>
      </c>
      <c r="BG370" s="223">
        <f t="shared" ca="1" si="649"/>
        <v>-1.2424020997208209E-2</v>
      </c>
      <c r="BH370" s="223">
        <f t="shared" ca="1" si="650"/>
        <v>-5.8618903474241795E-3</v>
      </c>
      <c r="BI370" s="223">
        <f t="shared" ca="1" si="651"/>
        <v>9.8510320114009002E-4</v>
      </c>
      <c r="BJ370" s="223">
        <f t="shared" ca="1" si="652"/>
        <v>7.7842249307444938E-3</v>
      </c>
      <c r="BK370" s="223">
        <f t="shared" ca="1" si="653"/>
        <v>1.4205066490112753E-2</v>
      </c>
      <c r="BL370" s="223">
        <f t="shared" ca="1" si="654"/>
        <v>1.9935602332739333E-2</v>
      </c>
      <c r="BM370" s="223">
        <f t="shared" ca="1" si="655"/>
        <v>2.4697352829196953E-2</v>
      </c>
      <c r="BN370" s="223">
        <f t="shared" ca="1" si="656"/>
        <v>2.8258917190781753E-2</v>
      </c>
      <c r="BO370" s="223">
        <f t="shared" ca="1" si="657"/>
        <v>3.0447218562059342E-2</v>
      </c>
      <c r="BP370" s="223">
        <f t="shared" ca="1" si="658"/>
        <v>3.1155914818718093E-2</v>
      </c>
      <c r="BQ370" s="223">
        <f t="shared" ca="1" si="659"/>
        <v>3.0350566341785054E-2</v>
      </c>
      <c r="BR370" s="223">
        <f t="shared" ca="1" si="660"/>
        <v>2.8070309636392607E-2</v>
      </c>
      <c r="BS370" s="223">
        <f t="shared" ca="1" si="661"/>
        <v>2.4425955464353544E-2</v>
      </c>
      <c r="BT370" s="223">
        <f t="shared" ca="1" si="662"/>
        <v>1.9594603913199365E-2</v>
      </c>
      <c r="BU370" s="223">
        <f t="shared" ca="1" si="663"/>
        <v>1.3811038086386269E-2</v>
      </c>
      <c r="BV370" s="223">
        <f t="shared" ca="1" si="664"/>
        <v>7.3563146446612854E-3</v>
      </c>
      <c r="BW370" s="223">
        <f t="shared" ca="1" si="665"/>
        <v>5.4410564967300942E-4</v>
      </c>
      <c r="BX370" s="223">
        <f t="shared" ca="1" si="666"/>
        <v>-6.2945445619573817E-3</v>
      </c>
      <c r="BY370" s="223">
        <f t="shared" ca="1" si="667"/>
        <v>-1.2827306723121467E-2</v>
      </c>
      <c r="BZ370" s="223">
        <f t="shared" ca="1" si="668"/>
        <v>-1.8736716422856979E-2</v>
      </c>
      <c r="CA370" s="223">
        <f t="shared" ca="1" si="669"/>
        <v>-2.3735601524297434E-2</v>
      </c>
      <c r="CB370" s="223">
        <f t="shared" ca="1" si="670"/>
        <v>-2.7581037507148447E-2</v>
      </c>
      <c r="CC370" s="223">
        <f t="shared" ca="1" si="671"/>
        <v>-3.0086152564497197E-2</v>
      </c>
      <c r="CD370" s="223">
        <f t="shared" ca="1" si="672"/>
        <v>-3.112920877653963E-2</v>
      </c>
      <c r="CE370" s="223">
        <f t="shared" ca="1" si="673"/>
        <v>-3.0659518054870369E-2</v>
      </c>
      <c r="CF370" s="223">
        <f t="shared" ca="1" si="674"/>
        <v>-2.8699905367643833E-2</v>
      </c>
      <c r="CG370" s="223">
        <f t="shared" ca="1" si="675"/>
        <v>-2.5345599543358251E-2</v>
      </c>
      <c r="CH370" s="223">
        <f t="shared" ca="1" si="676"/>
        <v>-2.0759605555472498E-2</v>
      </c>
      <c r="CI370" s="223">
        <f t="shared" ca="1" si="677"/>
        <v>-1.5164783175110209E-2</v>
      </c>
      <c r="CJ370" s="223">
        <f t="shared" ca="1" si="678"/>
        <v>-8.8330169355823468E-3</v>
      </c>
      <c r="CK370" s="223">
        <f t="shared" ca="1" si="679"/>
        <v>-2.0720037023180763E-3</v>
      </c>
      <c r="CL370" s="223">
        <f t="shared" ca="1" si="680"/>
        <v>4.7897000839835259E-3</v>
      </c>
      <c r="CM370" s="223">
        <f t="shared" ca="1" si="681"/>
        <v>1.1418644850694859E-2</v>
      </c>
      <c r="CN370" s="223">
        <f t="shared" ca="1" si="682"/>
        <v>1.7492692121969473E-2</v>
      </c>
      <c r="CO370" s="223">
        <f t="shared" ca="1" si="683"/>
        <v>2.2716669076332657E-2</v>
      </c>
      <c r="CP370" s="223">
        <f t="shared" ca="1" si="684"/>
        <v>2.6836712688346892E-2</v>
      </c>
      <c r="CQ370" s="223">
        <f t="shared" ca="1" si="685"/>
        <v>2.9652606390171421E-2</v>
      </c>
      <c r="CR370" s="223">
        <f t="shared" ca="1" si="686"/>
        <v>3.1027509743821808E-2</v>
      </c>
      <c r="CS370" s="223">
        <f t="shared" ca="1" si="687"/>
        <v>3.0894608303504861E-2</v>
      </c>
      <c r="CT370" s="223">
        <f t="shared" ca="1" si="688"/>
        <v>2.9260360513049612E-2</v>
      </c>
      <c r="CU370" s="223">
        <f t="shared" ca="1" si="689"/>
        <v>2.6204183853050615E-2</v>
      </c>
      <c r="CV370" s="223">
        <f t="shared" ca="1" si="690"/>
        <v>2.1874595489635849E-2</v>
      </c>
      <c r="CW370" s="223">
        <f t="shared" ca="1" si="691"/>
        <v>1.6481994972887076E-2</v>
      </c>
      <c r="CX370" s="223">
        <f t="shared" ca="1" si="692"/>
        <v>1.0288439715024729E-2</v>
      </c>
      <c r="CY370" s="223">
        <f t="shared" ca="1" si="693"/>
        <v>3.5949101165580564E-3</v>
      </c>
      <c r="CZ370" s="223">
        <f t="shared" ca="1" si="694"/>
        <v>-3.273316798979119E-3</v>
      </c>
      <c r="DA370" s="223">
        <f t="shared" ca="1" si="695"/>
        <v>-9.9824744626678136E-3</v>
      </c>
      <c r="DB370" s="223">
        <f t="shared" ca="1" si="696"/>
        <v>-1.620652639358118E-2</v>
      </c>
      <c r="DC370" s="223">
        <f t="shared" ca="1" si="697"/>
        <v>-2.1643010182817859E-2</v>
      </c>
      <c r="DD370" s="223">
        <f t="shared" ca="1" si="698"/>
        <v>-2.6027735878060634E-2</v>
      </c>
      <c r="DE370" s="223">
        <f t="shared" ca="1" si="699"/>
        <v>-2.9147624489790146E-2</v>
      </c>
      <c r="DF370" s="223">
        <f t="shared" ca="1" si="700"/>
        <v>-3.085106272244225E-2</v>
      </c>
      <c r="DG370" s="223">
        <f t="shared" ca="1" si="701"/>
        <v>-3.1055270734688136E-2</v>
      </c>
      <c r="DH370" s="223">
        <f t="shared" ca="1" si="702"/>
        <v>-2.9750324887074523E-2</v>
      </c>
      <c r="DI370" s="223">
        <f t="shared" ca="1" si="703"/>
        <v>-2.6999639988625611E-2</v>
      </c>
      <c r="DJ370" s="223">
        <f t="shared" ca="1" si="704"/>
        <v>-2.2936887607276309E-2</v>
      </c>
      <c r="DK370" s="223">
        <f t="shared" ca="1" si="705"/>
        <v>-1.7759500201122103E-2</v>
      </c>
      <c r="DL370" s="223">
        <f t="shared" ca="1" si="706"/>
        <v>-1.1719076742032623E-2</v>
      </c>
      <c r="DM370" s="223">
        <f t="shared" ca="1" si="707"/>
        <v>-5.1091560774504229E-3</v>
      </c>
      <c r="DN370" s="223">
        <f t="shared" ca="1" si="708"/>
        <v>1.7490478070973925E-3</v>
      </c>
      <c r="DO370" s="223">
        <f t="shared" ca="1" si="709"/>
        <v>8.5222554192986022E-3</v>
      </c>
      <c r="DP370" s="223">
        <f t="shared" ca="1" si="710"/>
        <v>1.4881317723586788E-2</v>
      </c>
      <c r="DQ370" s="223">
        <f t="shared" ca="1" si="711"/>
        <v>2.0517211382068776E-2</v>
      </c>
      <c r="DR370" s="223">
        <f t="shared" ca="1" si="712"/>
        <v>2.5156055972283715E-2</v>
      </c>
      <c r="DS370" s="223">
        <f t="shared" ca="1" si="713"/>
        <v>2.8572423408982629E-2</v>
      </c>
      <c r="DT370" s="223">
        <f t="shared" ca="1" si="714"/>
        <v>3.0600292788730367E-2</v>
      </c>
      <c r="DU370" s="223">
        <f t="shared" ca="1" si="715"/>
        <v>3.1141118298551079E-2</v>
      </c>
      <c r="DV370" s="223">
        <f t="shared" ca="1" si="716"/>
        <v>3.0168618122625807E-2</v>
      </c>
      <c r="DW370" s="223">
        <f t="shared" ca="1" si="717"/>
        <v>2.7730051626578801E-2</v>
      </c>
      <c r="DX370" s="223">
        <f t="shared" ca="1" si="718"/>
        <v>2.3943922753636836E-2</v>
      </c>
      <c r="DY370" s="223">
        <f t="shared" ca="1" si="719"/>
        <v>1.8994221237824037E-2</v>
      </c>
      <c r="DZ370" s="223">
        <f t="shared" ca="1" si="720"/>
        <v>1.3121481486699177E-2</v>
      </c>
      <c r="EA370" s="223">
        <f t="shared" ca="1" si="721"/>
        <v>6.6110936338428794E-3</v>
      </c>
      <c r="EB370" s="223">
        <f t="shared" ca="1" si="722"/>
        <v>-2.2056520584976501E-4</v>
      </c>
      <c r="EC370" s="223">
        <f t="shared" ca="1" si="723"/>
        <v>-7.0415055161629917E-3</v>
      </c>
      <c r="ED370" s="223">
        <f t="shared" ca="1" si="724"/>
        <v>-1.3520258655746688E-2</v>
      </c>
      <c r="EE370" s="223">
        <f t="shared" ca="1" si="725"/>
        <v>-1.9341984822004811E-2</v>
      </c>
      <c r="EF370" s="223">
        <f t="shared" ca="1" si="726"/>
        <v>-2.4223772924259361E-2</v>
      </c>
      <c r="EG370" s="223">
        <f t="shared" ca="1" si="727"/>
        <v>-2.7928388857534112E-2</v>
      </c>
      <c r="EH370" s="223">
        <f t="shared" ca="1" si="728"/>
        <v>-3.0275804069421357E-2</v>
      </c>
      <c r="EI370" s="223">
        <f t="shared" ca="1" si="729"/>
        <v>-3.1151944180793003E-2</v>
      </c>
      <c r="EJ370" s="223">
        <f t="shared" ca="1" si="730"/>
        <v>-3.0514232514660795E-2</v>
      </c>
      <c r="EK370" s="223">
        <f t="shared" ca="1" si="731"/>
        <v>-2.8393659141297947E-2</v>
      </c>
      <c r="EL370" s="223">
        <f t="shared" ca="1" si="732"/>
        <v>-2.4893274892843844E-2</v>
      </c>
      <c r="EM370" s="223">
        <f t="shared" ca="1" si="733"/>
        <v>-2.0183183531866846E-2</v>
      </c>
      <c r="EN370" s="223">
        <f t="shared" ca="1" si="734"/>
        <v>-1.4492275433158133E-2</v>
      </c>
      <c r="EO370" s="223">
        <f t="shared" ca="1" si="735"/>
        <v>-8.097104486608107E-3</v>
      </c>
      <c r="EP370" s="223">
        <f t="shared" ca="1" si="736"/>
        <v>-1.308448756297877E-3</v>
      </c>
      <c r="EQ370" s="223">
        <f t="shared" ca="1" si="737"/>
        <v>5.5437920094757965E-3</v>
      </c>
      <c r="ER370" s="223">
        <f t="shared" ca="1" si="738"/>
        <v>1.21266281005701E-2</v>
      </c>
      <c r="ES370" s="223">
        <f t="shared" ca="1" si="739"/>
        <v>1.8120161726346944E-2</v>
      </c>
      <c r="ET370" s="223">
        <f t="shared" ca="1" si="740"/>
        <v>2.323313268550848E-2</v>
      </c>
      <c r="EU370" s="223">
        <f t="shared" ca="1" si="741"/>
        <v>2.721707237108989E-2</v>
      </c>
      <c r="EV370" s="223">
        <f t="shared" ca="1" si="742"/>
        <v>2.9878378286261879E-2</v>
      </c>
      <c r="EW370" s="223">
        <f t="shared" ca="1" si="743"/>
        <v>3.1087722300915343E-2</v>
      </c>
      <c r="EX370" s="223">
        <f t="shared" ca="1" si="744"/>
        <v>3.0786335447836891E-2</v>
      </c>
      <c r="EY370" s="223">
        <f t="shared" ca="1" si="745"/>
        <v>2.898886384415485E-2</v>
      </c>
      <c r="EZ370" s="223">
        <f t="shared" ca="1" si="746"/>
        <v>2.5782656952440634E-2</v>
      </c>
      <c r="FA370" s="223">
        <f t="shared" ca="1" si="747"/>
        <v>2.1323522768943299E-2</v>
      </c>
      <c r="FB370" s="223">
        <f t="shared" ca="1" si="748"/>
        <v>1.5828156218725298E-2</v>
      </c>
      <c r="FC370" s="223">
        <f t="shared" ca="1" si="749"/>
        <v>9.563608705442395E-3</v>
      </c>
      <c r="FD370" s="223">
        <f t="shared" ca="1" si="750"/>
        <v>2.8343105507852399E-3</v>
      </c>
      <c r="FE370" s="223">
        <f t="shared" ca="1" si="751"/>
        <v>-4.0327230222589449E-3</v>
      </c>
      <c r="FF370" s="223">
        <f t="shared" ca="1" si="752"/>
        <v>-1.0703783436132163E-2</v>
      </c>
      <c r="FG370" s="223">
        <f t="shared" ca="1" si="753"/>
        <v>-1.6854685573951592E-2</v>
      </c>
      <c r="FH370" s="223">
        <f t="shared" ca="1" si="754"/>
        <v>-2.2186521795136121E-2</v>
      </c>
      <c r="FI370" s="223">
        <f t="shared" ca="1" si="755"/>
        <v>-2.6440187573369675E-2</v>
      </c>
      <c r="FJ370" s="223">
        <f t="shared" ca="1" si="756"/>
        <v>-2.9408972872773914E-2</v>
      </c>
      <c r="FK370" s="223">
        <f t="shared" ca="1" si="757"/>
        <v>-3.094860737505192E-2</v>
      </c>
      <c r="FL370" s="223">
        <f t="shared" ca="1" si="758"/>
        <v>-3.098427140235463E-2</v>
      </c>
      <c r="FM370" s="223">
        <f t="shared" ca="1" si="759"/>
        <v>-2.951423183488663E-2</v>
      </c>
      <c r="FN370" s="223">
        <f t="shared" ca="1" si="760"/>
        <v>-2.6609926333145024E-2</v>
      </c>
      <c r="FO370" s="223">
        <f t="shared" ca="1" si="761"/>
        <v>-2.2412491771949199E-2</v>
      </c>
      <c r="FP370" s="223">
        <f t="shared" ca="1" si="762"/>
        <v>-1.7125905589578806E-2</v>
      </c>
      <c r="FQ370" s="223">
        <f t="shared" ca="1" si="763"/>
        <v>-1.1007073353232196E-2</v>
      </c>
      <c r="FR370" s="223">
        <f t="shared" ca="1" si="764"/>
        <v>-4.353344242899149E-3</v>
      </c>
      <c r="FS370" s="223">
        <f t="shared" ca="1" si="765"/>
        <v>2.5119388520566457E-3</v>
      </c>
      <c r="FT370" s="223">
        <f t="shared" ca="1" si="766"/>
        <v>9.2551524198557795E-3</v>
      </c>
      <c r="FU370" s="223">
        <f t="shared" ca="1" si="767"/>
        <v>1.5548605007712398E-2</v>
      </c>
      <c r="FV370" s="223">
        <f t="shared" ca="1" si="768"/>
        <v>2.1086461630449645E-2</v>
      </c>
      <c r="FW370" s="223">
        <f t="shared" ca="1" si="769"/>
        <v>2.55996060478983E-2</v>
      </c>
      <c r="FX370" s="223">
        <f t="shared" ca="1" si="770"/>
        <v>2.8868718667713636E-2</v>
      </c>
      <c r="FY370" s="223">
        <f t="shared" ca="1" si="771"/>
        <v>3.0734934543244125E-2</v>
      </c>
      <c r="FZ370" s="223">
        <f t="shared" ca="1" si="772"/>
        <v>3.1107563533162432E-2</v>
      </c>
      <c r="GA370" s="223">
        <f t="shared" ca="1" si="773"/>
        <v>2.996849745598678E-2</v>
      </c>
      <c r="GB370" s="223">
        <f t="shared" ca="1" si="774"/>
        <v>2.7373090070558583E-2</v>
      </c>
      <c r="GC370" s="223">
        <f t="shared" ca="1" si="775"/>
        <v>2.3447467119174212E-2</v>
      </c>
      <c r="GD370" s="223">
        <f t="shared" ca="1" si="776"/>
        <v>1.8382397153814848E-2</v>
      </c>
      <c r="GE370" s="223">
        <f t="shared" ca="1" si="777"/>
        <v>1.2424020997208293E-2</v>
      </c>
      <c r="GF370" s="223">
        <f t="shared" ca="1" si="778"/>
        <v>5.8618903474242125E-3</v>
      </c>
      <c r="GG370" s="223">
        <f t="shared" ca="1" si="779"/>
        <v>-9.851032011401091E-4</v>
      </c>
      <c r="GH370" s="223">
        <f t="shared" ca="1" si="780"/>
        <v>-7.7842249307443524E-3</v>
      </c>
      <c r="GI370" s="223">
        <f t="shared" ca="1" si="781"/>
        <v>-1.4205066490112672E-2</v>
      </c>
      <c r="GJ370" s="223">
        <f t="shared" ca="1" si="782"/>
        <v>-1.9935602332739354E-2</v>
      </c>
      <c r="GK370" s="223">
        <f t="shared" ca="1" si="783"/>
        <v>-2.4697352829196998E-2</v>
      </c>
      <c r="GL370" s="223">
        <f t="shared" ca="1" si="784"/>
        <v>-2.8258917190781718E-2</v>
      </c>
      <c r="GM370" s="223">
        <f t="shared" ca="1" si="785"/>
        <v>-3.0447218562059335E-2</v>
      </c>
      <c r="GN370" s="223">
        <f t="shared" ca="1" si="786"/>
        <v>-3.1155914818718093E-2</v>
      </c>
      <c r="GO370" s="223">
        <f t="shared" ca="1" si="787"/>
        <v>-3.035056634178504E-2</v>
      </c>
      <c r="GP370" s="223">
        <f t="shared" ca="1" si="788"/>
        <v>-2.8070309636392645E-2</v>
      </c>
      <c r="GQ370" s="223">
        <f t="shared" ca="1" si="789"/>
        <v>-2.4425955464353565E-2</v>
      </c>
      <c r="GR370" s="223">
        <f t="shared" ca="1" si="790"/>
        <v>-1.9594603913199345E-2</v>
      </c>
      <c r="GS370" s="223">
        <f t="shared" ca="1" si="791"/>
        <v>-1.3811038086386399E-2</v>
      </c>
      <c r="GT370" s="223">
        <f t="shared" ca="1" si="792"/>
        <v>-7.3563146446613738E-3</v>
      </c>
      <c r="GU370" s="223">
        <f t="shared" ca="1" si="793"/>
        <v>-5.4410564967304238E-4</v>
      </c>
      <c r="GV370" s="223">
        <f t="shared" ca="1" si="794"/>
        <v>6.2945445619574016E-3</v>
      </c>
      <c r="GW370" s="223">
        <f t="shared" ca="1" si="795"/>
        <v>1.2827306723121386E-2</v>
      </c>
      <c r="GX370" s="223">
        <f t="shared" ca="1" si="796"/>
        <v>1.8736716422856951E-2</v>
      </c>
      <c r="GY370" s="223">
        <f t="shared" ca="1" si="797"/>
        <v>2.373560152429741E-2</v>
      </c>
      <c r="GZ370" s="223">
        <f t="shared" ca="1" si="798"/>
        <v>2.7581037507148486E-2</v>
      </c>
      <c r="HA370" s="223">
        <f t="shared" ca="1" si="799"/>
        <v>3.0086152564497162E-2</v>
      </c>
      <c r="HB370" s="223">
        <f t="shared" ca="1" si="800"/>
        <v>3.1129208776539626E-2</v>
      </c>
      <c r="HC370" s="223">
        <f t="shared" ca="1" si="801"/>
        <v>3.0659518054870355E-2</v>
      </c>
      <c r="HD370" s="223">
        <f t="shared" ca="1" si="802"/>
        <v>2.8699905367643892E-2</v>
      </c>
      <c r="HE370" s="223">
        <f t="shared" ca="1" si="803"/>
        <v>2.5345599543358268E-2</v>
      </c>
      <c r="HF370" s="223">
        <f t="shared" ca="1" si="804"/>
        <v>2.0759605555472526E-2</v>
      </c>
      <c r="HG370" s="223">
        <f t="shared" ca="1" si="805"/>
        <v>1.5164783175110143E-2</v>
      </c>
      <c r="HH370" s="223">
        <f t="shared" ca="1" si="806"/>
        <v>8.8330169355824856E-3</v>
      </c>
      <c r="HI370" s="223">
        <f t="shared" ca="1" si="807"/>
        <v>2.0720037023181093E-3</v>
      </c>
      <c r="HJ370" s="223">
        <f t="shared" ca="1" si="808"/>
        <v>-4.7897000839834912E-3</v>
      </c>
      <c r="HK370" s="223">
        <f t="shared" ca="1" si="809"/>
        <v>-1.1418644850694932E-2</v>
      </c>
      <c r="HL370" s="223">
        <f t="shared" ca="1" si="810"/>
        <v>-1.7492692121969355E-2</v>
      </c>
      <c r="HM370" s="223">
        <f t="shared" ca="1" si="811"/>
        <v>-2.2716669076332633E-2</v>
      </c>
      <c r="HN370" s="223">
        <f t="shared" ca="1" si="812"/>
        <v>-2.6836712688346871E-2</v>
      </c>
      <c r="HO370" s="223">
        <f t="shared" ca="1" si="813"/>
        <v>-2.9652606390171445E-2</v>
      </c>
      <c r="HP370" s="223">
        <f t="shared" ca="1" si="814"/>
        <v>-3.1027509743821804E-2</v>
      </c>
      <c r="HQ370" s="223">
        <f t="shared" ca="1" si="815"/>
        <v>-3.0894608303504864E-2</v>
      </c>
      <c r="HR370" s="223">
        <f t="shared" ca="1" si="816"/>
        <v>-2.9260360513049585E-2</v>
      </c>
      <c r="HS370" s="223">
        <f t="shared" ca="1" si="817"/>
        <v>-2.6204183853050695E-2</v>
      </c>
      <c r="HT370" s="223">
        <f t="shared" ca="1" si="818"/>
        <v>-2.187459548963587E-2</v>
      </c>
      <c r="HU370" s="223">
        <f t="shared" ca="1" si="819"/>
        <v>-1.6481994972887107E-2</v>
      </c>
      <c r="HV370" s="223">
        <f t="shared" ca="1" si="820"/>
        <v>-1.0288439715024657E-2</v>
      </c>
      <c r="HW370" s="223">
        <f t="shared" ca="1" si="821"/>
        <v>-3.5949101165582004E-3</v>
      </c>
      <c r="HX370" s="223">
        <f t="shared" ca="1" si="822"/>
        <v>3.2733167989790861E-3</v>
      </c>
      <c r="HY370" s="223">
        <f t="shared" ca="1" si="823"/>
        <v>9.9824744626677842E-3</v>
      </c>
      <c r="HZ370" s="223">
        <f t="shared" ca="1" si="824"/>
        <v>1.6206526393581246E-2</v>
      </c>
      <c r="IA370" s="223">
        <f t="shared" ca="1" si="825"/>
        <v>2.1643010182817755E-2</v>
      </c>
      <c r="IB370" s="223">
        <f t="shared" ca="1" si="826"/>
        <v>2.6027735878060617E-2</v>
      </c>
      <c r="IC370" s="223">
        <f t="shared" ca="1" si="827"/>
        <v>2.9147624489790171E-2</v>
      </c>
      <c r="ID370" s="223">
        <f t="shared" ca="1" si="828"/>
        <v>3.085106272244223E-2</v>
      </c>
      <c r="IE370" s="223">
        <f t="shared" ca="1" si="829"/>
        <v>-1.8849427191097015E-2</v>
      </c>
      <c r="IF370" s="223">
        <f t="shared" ca="1" si="830"/>
        <v>2.9750324887074533E-2</v>
      </c>
      <c r="IG370" s="223">
        <f t="shared" ca="1" si="831"/>
        <v>2.6999639988625576E-2</v>
      </c>
      <c r="IH370" s="223">
        <f t="shared" ca="1" si="832"/>
        <v>2.2936887607276406E-2</v>
      </c>
      <c r="II370" s="223">
        <f t="shared" ca="1" si="833"/>
        <v>1.775950020112213E-2</v>
      </c>
      <c r="IJ370" s="223">
        <f t="shared" ca="1" si="834"/>
        <v>1.1719076742032658E-2</v>
      </c>
      <c r="IK370" s="223">
        <f t="shared" ca="1" si="835"/>
        <v>5.1091560774503449E-3</v>
      </c>
      <c r="IL370" s="223">
        <f t="shared" ca="1" si="836"/>
        <v>-1.7490478070972485E-3</v>
      </c>
      <c r="IM370" s="223">
        <f t="shared" ca="1" si="837"/>
        <v>-8.522255419298571E-3</v>
      </c>
      <c r="IN370" s="223">
        <f t="shared" ca="1" si="838"/>
        <v>-1.4881317723586758E-2</v>
      </c>
      <c r="IO370" s="223">
        <f t="shared" ca="1" si="839"/>
        <v>-2.0517211382068832E-2</v>
      </c>
      <c r="IP370" s="223">
        <f t="shared" ca="1" si="840"/>
        <v>-2.5156055972283695E-2</v>
      </c>
      <c r="IQ370" s="223">
        <f t="shared" ca="1" si="841"/>
        <v>-2.8572423408982611E-2</v>
      </c>
      <c r="IR370" s="223">
        <f t="shared" ca="1" si="842"/>
        <v>-3.0600292788730381E-2</v>
      </c>
      <c r="IS370" s="223">
        <f t="shared" ca="1" si="843"/>
        <v>-3.1141118298551086E-2</v>
      </c>
      <c r="IT370" s="223">
        <f t="shared" ca="1" si="844"/>
        <v>-3.0168618122625813E-2</v>
      </c>
      <c r="IU370" s="223">
        <f t="shared" ca="1" si="845"/>
        <v>-2.7730051626578815E-2</v>
      </c>
      <c r="IV370" s="223">
        <f t="shared" ca="1" si="846"/>
        <v>-2.3943922753636788E-2</v>
      </c>
      <c r="IW370" s="223">
        <f t="shared" ca="1" si="847"/>
        <v>-1.8994221237824148E-2</v>
      </c>
      <c r="IX370" s="223">
        <f t="shared" ca="1" si="848"/>
        <v>-1.3121481486699206E-2</v>
      </c>
      <c r="IY370" s="223">
        <f t="shared" ca="1" si="849"/>
        <v>-6.6110936338429124E-3</v>
      </c>
      <c r="IZ370" s="223">
        <f t="shared" ca="1" si="850"/>
        <v>2.2056520584984134E-4</v>
      </c>
      <c r="JA370" s="223">
        <f t="shared" ca="1" si="851"/>
        <v>7.0415055161628503E-3</v>
      </c>
      <c r="JB370" s="223">
        <f t="shared" ca="1" si="852"/>
        <v>1.3520258655746657E-2</v>
      </c>
    </row>
    <row r="371" spans="2:262">
      <c r="B371" s="230">
        <v>10</v>
      </c>
      <c r="C371" s="229">
        <f t="shared" si="853"/>
        <v>1.9531249999999998E-4</v>
      </c>
      <c r="D371" s="226">
        <f t="shared" ca="1" si="597"/>
        <v>24.452739056122333</v>
      </c>
      <c r="E371" s="225">
        <f ca="1">P361</f>
        <v>0.45273905612233223</v>
      </c>
      <c r="F371" s="224">
        <v>10</v>
      </c>
      <c r="G371" s="223">
        <f t="shared" ca="1" si="854"/>
        <v>-7.4594253920654463E-4</v>
      </c>
      <c r="H371" s="223">
        <f t="shared" ca="1" si="598"/>
        <v>-9.5332887098596155E-4</v>
      </c>
      <c r="I371" s="223">
        <f t="shared" ca="1" si="599"/>
        <v>-1.1035750596515594E-3</v>
      </c>
      <c r="J371" s="223">
        <f t="shared" ca="1" si="600"/>
        <v>-1.1876757252301301E-3</v>
      </c>
      <c r="K371" s="223">
        <f t="shared" ca="1" si="601"/>
        <v>-1.2005900846158845E-3</v>
      </c>
      <c r="L371" s="223">
        <f t="shared" ca="1" si="602"/>
        <v>-1.1415440834756502E-3</v>
      </c>
      <c r="M371" s="223">
        <f t="shared" ca="1" si="603"/>
        <v>-1.0140767911255195E-3</v>
      </c>
      <c r="N371" s="223">
        <f t="shared" ca="1" si="604"/>
        <v>-8.2582827758632884E-4</v>
      </c>
      <c r="O371" s="223">
        <f t="shared" ca="1" si="605"/>
        <v>-5.8808168693559723E-4</v>
      </c>
      <c r="P371" s="223">
        <f t="shared" ca="1" si="606"/>
        <v>-3.1508695393146877E-4</v>
      </c>
      <c r="Q371" s="223">
        <f t="shared" ca="1" si="607"/>
        <v>-2.3206698639191212E-5</v>
      </c>
      <c r="R371" s="223">
        <f t="shared" ca="1" si="608"/>
        <v>2.7006450800450276E-4</v>
      </c>
      <c r="S371" s="223">
        <f t="shared" ca="1" si="609"/>
        <v>5.4714872492514326E-4</v>
      </c>
      <c r="T371" s="223">
        <f t="shared" ca="1" si="610"/>
        <v>7.9143821864136423E-4</v>
      </c>
      <c r="U371" s="223">
        <f t="shared" ca="1" si="611"/>
        <v>9.8829088918433701E-4</v>
      </c>
      <c r="V371" s="223">
        <f t="shared" ca="1" si="612"/>
        <v>1.1259078808711009E-3</v>
      </c>
      <c r="W371" s="223">
        <f t="shared" ca="1" si="613"/>
        <v>1.1960407761416776E-3</v>
      </c>
      <c r="X371" s="223">
        <f t="shared" ca="1" si="614"/>
        <v>1.1944859850338725E-3</v>
      </c>
      <c r="Y371" s="223">
        <f t="shared" ca="1" si="615"/>
        <v>1.1213366978297754E-3</v>
      </c>
      <c r="Z371" s="223">
        <f t="shared" ca="1" si="616"/>
        <v>9.8097729946382511E-4</v>
      </c>
      <c r="AA371" s="223">
        <f t="shared" ca="1" si="617"/>
        <v>7.8182058047881206E-4</v>
      </c>
      <c r="AB371" s="223">
        <f t="shared" ca="1" si="618"/>
        <v>5.3580349544647037E-4</v>
      </c>
      <c r="AC371" s="223">
        <f t="shared" ca="1" si="619"/>
        <v>2.5767169182910188E-4</v>
      </c>
      <c r="AD371" s="223">
        <f t="shared" ca="1" si="620"/>
        <v>-3.5904307170985385E-5</v>
      </c>
      <c r="AE371" s="223">
        <f t="shared" ca="1" si="621"/>
        <v>-3.2732829198940845E-4</v>
      </c>
      <c r="AF371" s="223">
        <f t="shared" ca="1" si="622"/>
        <v>-5.9913303939804555E-4</v>
      </c>
      <c r="AG371" s="223">
        <f t="shared" ca="1" si="623"/>
        <v>-8.3502725408567623E-4</v>
      </c>
      <c r="AH371" s="223">
        <f t="shared" ca="1" si="624"/>
        <v>-1.0208720280666091E-3</v>
      </c>
      <c r="AI371" s="223">
        <f t="shared" ca="1" si="625"/>
        <v>-1.1455282913877408E-3</v>
      </c>
      <c r="AJ371" s="223">
        <f t="shared" ca="1" si="626"/>
        <v>-1.2015244600627006E-3</v>
      </c>
      <c r="AK371" s="223">
        <f t="shared" ca="1" si="627"/>
        <v>-1.1855042640892979E-3</v>
      </c>
      <c r="AL371" s="223">
        <f t="shared" ca="1" si="628"/>
        <v>-1.0984279138613342E-3</v>
      </c>
      <c r="AM371" s="223">
        <f t="shared" ca="1" si="629"/>
        <v>-9.4551454756425972E-4</v>
      </c>
      <c r="AN371" s="223">
        <f t="shared" ca="1" si="630"/>
        <v>-7.3592940911352677E-4</v>
      </c>
      <c r="AO371" s="223">
        <f t="shared" ca="1" si="631"/>
        <v>-4.8223450640597114E-4</v>
      </c>
      <c r="AP371" s="223">
        <f t="shared" ca="1" si="632"/>
        <v>-1.9963567605174452E-4</v>
      </c>
      <c r="AQ371" s="223">
        <f t="shared" ca="1" si="633"/>
        <v>9.4928816360341668E-5</v>
      </c>
      <c r="AR371" s="223">
        <f t="shared" ca="1" si="634"/>
        <v>3.8380351344834043E-4</v>
      </c>
      <c r="AS371" s="223">
        <f t="shared" ca="1" si="635"/>
        <v>6.4967398990118188E-4</v>
      </c>
      <c r="AT371" s="223">
        <f t="shared" ca="1" si="636"/>
        <v>8.7660463573514705E-4</v>
      </c>
      <c r="AU371" s="223">
        <f t="shared" ca="1" si="637"/>
        <v>1.0509937968154397E-3</v>
      </c>
      <c r="AV371" s="223">
        <f t="shared" ca="1" si="638"/>
        <v>1.1623890239139999E-3</v>
      </c>
      <c r="AW371" s="223">
        <f t="shared" ca="1" si="639"/>
        <v>1.2041135663183196E-3</v>
      </c>
      <c r="AX371" s="223">
        <f t="shared" ca="1" si="640"/>
        <v>1.1736665595346227E-3</v>
      </c>
      <c r="AY371" s="223">
        <f t="shared" ca="1" si="641"/>
        <v>1.0728729208374786E-3</v>
      </c>
      <c r="AZ371" s="223">
        <f t="shared" ca="1" si="642"/>
        <v>9.0777396830231676E-4</v>
      </c>
      <c r="BA371" s="223">
        <f t="shared" ca="1" si="643"/>
        <v>6.8826531934188385E-4</v>
      </c>
      <c r="BB371" s="223">
        <f t="shared" ca="1" si="644"/>
        <v>4.2750377220078479E-4</v>
      </c>
      <c r="BC371" s="223">
        <f t="shared" ca="1" si="645"/>
        <v>1.4111872044475851E-4</v>
      </c>
      <c r="BD371" s="223">
        <f t="shared" ca="1" si="646"/>
        <v>-1.5372463371630355E-4</v>
      </c>
      <c r="BE371" s="223">
        <f t="shared" ca="1" si="647"/>
        <v>-4.3935411862615695E-4</v>
      </c>
      <c r="BF371" s="223">
        <f t="shared" ca="1" si="648"/>
        <v>-6.9864981885792523E-4</v>
      </c>
      <c r="BG371" s="223">
        <f t="shared" ca="1" si="649"/>
        <v>-9.1607020003563351E-4</v>
      </c>
      <c r="BH371" s="223">
        <f t="shared" ca="1" si="650"/>
        <v>-1.0785836294515579E-3</v>
      </c>
      <c r="BI371" s="223">
        <f t="shared" ca="1" si="651"/>
        <v>-1.1764494594683958E-3</v>
      </c>
      <c r="BJ371" s="223">
        <f t="shared" ca="1" si="652"/>
        <v>-1.2038018575247856E-3</v>
      </c>
      <c r="BK371" s="223">
        <f t="shared" ca="1" si="653"/>
        <v>-1.1590013894369794E-3</v>
      </c>
      <c r="BL371" s="223">
        <f t="shared" ca="1" si="654"/>
        <v>-1.0447332829747566E-3</v>
      </c>
      <c r="BM371" s="223">
        <f t="shared" ca="1" si="655"/>
        <v>-8.6784648203912609E-4</v>
      </c>
      <c r="BN371" s="223">
        <f t="shared" ca="1" si="656"/>
        <v>-6.3894313813102452E-4</v>
      </c>
      <c r="BO371" s="223">
        <f t="shared" ca="1" si="657"/>
        <v>-3.7174314396345689E-4</v>
      </c>
      <c r="BP371" s="223">
        <f t="shared" ca="1" si="658"/>
        <v>-8.2261797479680956E-5</v>
      </c>
      <c r="BQ371" s="223">
        <f t="shared" ca="1" si="659"/>
        <v>2.1215011496495735E-4</v>
      </c>
      <c r="BR371" s="223">
        <f t="shared" ca="1" si="660"/>
        <v>4.9384628124932736E-4</v>
      </c>
      <c r="BS371" s="223">
        <f t="shared" ca="1" si="661"/>
        <v>7.4594253920654322E-4</v>
      </c>
      <c r="BT371" s="223">
        <f t="shared" ca="1" si="662"/>
        <v>9.5332887098595993E-4</v>
      </c>
      <c r="BU371" s="223">
        <f t="shared" ca="1" si="663"/>
        <v>1.1035750596515587E-3</v>
      </c>
      <c r="BV371" s="223">
        <f t="shared" ca="1" si="664"/>
        <v>1.1876757252301301E-3</v>
      </c>
      <c r="BW371" s="223">
        <f t="shared" ca="1" si="665"/>
        <v>1.2005900846158845E-3</v>
      </c>
      <c r="BX371" s="223">
        <f t="shared" ca="1" si="666"/>
        <v>1.1415440834756508E-3</v>
      </c>
      <c r="BY371" s="223">
        <f t="shared" ca="1" si="667"/>
        <v>1.0140767911255202E-3</v>
      </c>
      <c r="BZ371" s="223">
        <f t="shared" ca="1" si="668"/>
        <v>8.2582827758632916E-4</v>
      </c>
      <c r="CA371" s="223">
        <f t="shared" ca="1" si="669"/>
        <v>5.8808168693559647E-4</v>
      </c>
      <c r="CB371" s="223">
        <f t="shared" ca="1" si="670"/>
        <v>3.150869539314711E-4</v>
      </c>
      <c r="CC371" s="223">
        <f t="shared" ca="1" si="671"/>
        <v>2.3206698639192459E-5</v>
      </c>
      <c r="CD371" s="223">
        <f t="shared" ca="1" si="672"/>
        <v>-2.7006450800450303E-4</v>
      </c>
      <c r="CE371" s="223">
        <f t="shared" ca="1" si="673"/>
        <v>-5.4714872492514445E-4</v>
      </c>
      <c r="CF371" s="223">
        <f t="shared" ca="1" si="674"/>
        <v>-7.9143821864136293E-4</v>
      </c>
      <c r="CG371" s="223">
        <f t="shared" ca="1" si="675"/>
        <v>-9.8829088918433658E-4</v>
      </c>
      <c r="CH371" s="223">
        <f t="shared" ca="1" si="676"/>
        <v>-1.1259078808711009E-3</v>
      </c>
      <c r="CI371" s="223">
        <f t="shared" ca="1" si="677"/>
        <v>-1.1960407761416772E-3</v>
      </c>
      <c r="CJ371" s="223">
        <f t="shared" ca="1" si="678"/>
        <v>-1.1944859850338725E-3</v>
      </c>
      <c r="CK371" s="223">
        <f t="shared" ca="1" si="679"/>
        <v>-1.1213366978297756E-3</v>
      </c>
      <c r="CL371" s="223">
        <f t="shared" ca="1" si="680"/>
        <v>-9.809772994638249E-4</v>
      </c>
      <c r="CM371" s="223">
        <f t="shared" ca="1" si="681"/>
        <v>-7.8182058047881412E-4</v>
      </c>
      <c r="CN371" s="223">
        <f t="shared" ca="1" si="682"/>
        <v>-5.358034954464721E-4</v>
      </c>
      <c r="CO371" s="223">
        <f t="shared" ca="1" si="683"/>
        <v>-2.5767169182910264E-4</v>
      </c>
      <c r="CP371" s="223">
        <f t="shared" ca="1" si="684"/>
        <v>3.590430717098674E-5</v>
      </c>
      <c r="CQ371" s="223">
        <f t="shared" ca="1" si="685"/>
        <v>3.2732829198940671E-4</v>
      </c>
      <c r="CR371" s="223">
        <f t="shared" ca="1" si="686"/>
        <v>5.99133039398045E-4</v>
      </c>
      <c r="CS371" s="223">
        <f t="shared" ca="1" si="687"/>
        <v>8.3502725408567645E-4</v>
      </c>
      <c r="CT371" s="223">
        <f t="shared" ca="1" si="688"/>
        <v>1.0208720280666097E-3</v>
      </c>
      <c r="CU371" s="223">
        <f t="shared" ca="1" si="689"/>
        <v>1.1455282913877401E-3</v>
      </c>
      <c r="CV371" s="223">
        <f t="shared" ca="1" si="690"/>
        <v>1.2015244600627009E-3</v>
      </c>
      <c r="CW371" s="223">
        <f t="shared" ca="1" si="691"/>
        <v>1.1855042640892979E-3</v>
      </c>
      <c r="CX371" s="223">
        <f t="shared" ca="1" si="692"/>
        <v>1.0984279138613353E-3</v>
      </c>
      <c r="CY371" s="223">
        <f t="shared" ca="1" si="693"/>
        <v>9.4551454756426016E-4</v>
      </c>
      <c r="CZ371" s="223">
        <f t="shared" ca="1" si="694"/>
        <v>7.3592940911352731E-4</v>
      </c>
      <c r="DA371" s="223">
        <f t="shared" ca="1" si="695"/>
        <v>4.822345064059699E-4</v>
      </c>
      <c r="DB371" s="223">
        <f t="shared" ca="1" si="696"/>
        <v>1.9963567605174733E-4</v>
      </c>
      <c r="DC371" s="223">
        <f t="shared" ca="1" si="697"/>
        <v>-9.492881636034091E-5</v>
      </c>
      <c r="DD371" s="223">
        <f t="shared" ca="1" si="698"/>
        <v>-3.8380351344833978E-4</v>
      </c>
      <c r="DE371" s="223">
        <f t="shared" ca="1" si="699"/>
        <v>-6.4967398990118308E-4</v>
      </c>
      <c r="DF371" s="223">
        <f t="shared" ca="1" si="700"/>
        <v>-8.7660463573514509E-4</v>
      </c>
      <c r="DG371" s="223">
        <f t="shared" ca="1" si="701"/>
        <v>-1.0509937968154394E-3</v>
      </c>
      <c r="DH371" s="223">
        <f t="shared" ca="1" si="702"/>
        <v>-1.1623890239139995E-3</v>
      </c>
      <c r="DI371" s="223">
        <f t="shared" ca="1" si="703"/>
        <v>-1.2041135663183196E-3</v>
      </c>
      <c r="DJ371" s="223">
        <f t="shared" ca="1" si="704"/>
        <v>-1.1736665595346234E-3</v>
      </c>
      <c r="DK371" s="223">
        <f t="shared" ca="1" si="705"/>
        <v>-1.0728729208374789E-3</v>
      </c>
      <c r="DL371" s="223">
        <f t="shared" ca="1" si="706"/>
        <v>-9.0777396830231719E-4</v>
      </c>
      <c r="DM371" s="223">
        <f t="shared" ca="1" si="707"/>
        <v>-6.8826531934188277E-4</v>
      </c>
      <c r="DN371" s="223">
        <f t="shared" ca="1" si="708"/>
        <v>-4.2750377220078555E-4</v>
      </c>
      <c r="DO371" s="223">
        <f t="shared" ca="1" si="709"/>
        <v>-1.4111872044475932E-4</v>
      </c>
      <c r="DP371" s="223">
        <f t="shared" ca="1" si="710"/>
        <v>1.5372463371630496E-4</v>
      </c>
      <c r="DQ371" s="223">
        <f t="shared" ca="1" si="711"/>
        <v>4.3935411862615435E-4</v>
      </c>
      <c r="DR371" s="223">
        <f t="shared" ca="1" si="712"/>
        <v>6.9864981885792469E-4</v>
      </c>
      <c r="DS371" s="223">
        <f t="shared" ca="1" si="713"/>
        <v>9.1607020003563297E-4</v>
      </c>
      <c r="DT371" s="223">
        <f t="shared" ca="1" si="714"/>
        <v>1.0785836294515583E-3</v>
      </c>
      <c r="DU371" s="223">
        <f t="shared" ca="1" si="715"/>
        <v>1.1764494594683952E-3</v>
      </c>
      <c r="DV371" s="223">
        <f t="shared" ca="1" si="716"/>
        <v>1.2038018575247856E-3</v>
      </c>
      <c r="DW371" s="223">
        <f t="shared" ca="1" si="717"/>
        <v>1.1590013894369796E-3</v>
      </c>
      <c r="DX371" s="223">
        <f t="shared" ca="1" si="718"/>
        <v>1.0447332829747558E-3</v>
      </c>
      <c r="DY371" s="223">
        <f t="shared" ca="1" si="719"/>
        <v>8.6784648203912804E-4</v>
      </c>
      <c r="DZ371" s="223">
        <f t="shared" ca="1" si="720"/>
        <v>6.3894313813102517E-4</v>
      </c>
      <c r="EA371" s="223">
        <f t="shared" ca="1" si="721"/>
        <v>3.7174314396345754E-4</v>
      </c>
      <c r="EB371" s="223">
        <f t="shared" ca="1" si="722"/>
        <v>8.2261797479679546E-5</v>
      </c>
      <c r="EC371" s="223">
        <f t="shared" ca="1" si="723"/>
        <v>-2.1215011496495453E-4</v>
      </c>
      <c r="ED371" s="223">
        <f t="shared" ca="1" si="724"/>
        <v>-4.9384628124932671E-4</v>
      </c>
      <c r="EE371" s="223">
        <f t="shared" ca="1" si="725"/>
        <v>-7.4594253920654441E-4</v>
      </c>
      <c r="EF371" s="223">
        <f t="shared" ca="1" si="726"/>
        <v>-9.5332887098595939E-4</v>
      </c>
      <c r="EG371" s="223">
        <f t="shared" ca="1" si="727"/>
        <v>-1.1035750596515583E-3</v>
      </c>
      <c r="EH371" s="223">
        <f t="shared" ca="1" si="728"/>
        <v>-1.187675725230129E-3</v>
      </c>
      <c r="EI371" s="223">
        <f t="shared" ca="1" si="729"/>
        <v>-1.2005900846158845E-3</v>
      </c>
      <c r="EJ371" s="223">
        <f t="shared" ca="1" si="730"/>
        <v>-1.1415440834756511E-3</v>
      </c>
      <c r="EK371" s="223">
        <f t="shared" ca="1" si="731"/>
        <v>-1.0140767911255184E-3</v>
      </c>
      <c r="EL371" s="223">
        <f t="shared" ca="1" si="732"/>
        <v>-8.258282775863296E-4</v>
      </c>
      <c r="EM371" s="223">
        <f t="shared" ca="1" si="733"/>
        <v>-5.880816869356007E-4</v>
      </c>
      <c r="EN371" s="223">
        <f t="shared" ca="1" si="734"/>
        <v>-3.1508695393146763E-4</v>
      </c>
      <c r="EO371" s="223">
        <f t="shared" ca="1" si="735"/>
        <v>-2.3206698639193163E-5</v>
      </c>
      <c r="EP371" s="223">
        <f t="shared" ca="1" si="736"/>
        <v>2.700645080044982E-4</v>
      </c>
      <c r="EQ371" s="223">
        <f t="shared" ca="1" si="737"/>
        <v>5.471487249251438E-4</v>
      </c>
      <c r="ER371" s="223">
        <f t="shared" ca="1" si="738"/>
        <v>7.9143821864136239E-4</v>
      </c>
      <c r="ES371" s="223">
        <f t="shared" ca="1" si="739"/>
        <v>9.8829088918433875E-4</v>
      </c>
      <c r="ET371" s="223">
        <f t="shared" ca="1" si="740"/>
        <v>1.1259078808711007E-3</v>
      </c>
      <c r="EU371" s="223">
        <f t="shared" ca="1" si="741"/>
        <v>1.1960407761416772E-3</v>
      </c>
      <c r="EV371" s="223">
        <f t="shared" ca="1" si="742"/>
        <v>1.1944859850338721E-3</v>
      </c>
      <c r="EW371" s="223">
        <f t="shared" ca="1" si="743"/>
        <v>1.1213366978297759E-3</v>
      </c>
      <c r="EX371" s="223">
        <f t="shared" ca="1" si="744"/>
        <v>9.8097729946382771E-4</v>
      </c>
      <c r="EY371" s="223">
        <f t="shared" ca="1" si="745"/>
        <v>7.8182058047881152E-4</v>
      </c>
      <c r="EZ371" s="223">
        <f t="shared" ca="1" si="746"/>
        <v>5.3580349544647275E-4</v>
      </c>
      <c r="FA371" s="223">
        <f t="shared" ca="1" si="747"/>
        <v>2.5767169182910741E-4</v>
      </c>
      <c r="FB371" s="223">
        <f t="shared" ca="1" si="748"/>
        <v>-3.5904307170986035E-5</v>
      </c>
      <c r="FC371" s="223">
        <f t="shared" ca="1" si="749"/>
        <v>-3.2732829198940596E-4</v>
      </c>
      <c r="FD371" s="223">
        <f t="shared" ca="1" si="750"/>
        <v>-5.9913303939804804E-4</v>
      </c>
      <c r="FE371" s="223">
        <f t="shared" ca="1" si="751"/>
        <v>-8.350272540856758E-4</v>
      </c>
      <c r="FF371" s="223">
        <f t="shared" ca="1" si="752"/>
        <v>-1.0208720280666071E-3</v>
      </c>
      <c r="FG371" s="223">
        <f t="shared" ca="1" si="753"/>
        <v>-1.1455282913877412E-3</v>
      </c>
      <c r="FH371" s="223">
        <f t="shared" ca="1" si="754"/>
        <v>-1.2015244600627006E-3</v>
      </c>
      <c r="FI371" s="223">
        <f t="shared" ca="1" si="755"/>
        <v>-1.1855042640892988E-3</v>
      </c>
      <c r="FJ371" s="223">
        <f t="shared" ca="1" si="756"/>
        <v>-1.0984279138613337E-3</v>
      </c>
      <c r="FK371" s="223">
        <f t="shared" ca="1" si="757"/>
        <v>-9.4551454756426048E-4</v>
      </c>
      <c r="FL371" s="223">
        <f t="shared" ca="1" si="758"/>
        <v>-7.3592940911353132E-4</v>
      </c>
      <c r="FM371" s="223">
        <f t="shared" ca="1" si="759"/>
        <v>-4.8223450640597066E-4</v>
      </c>
      <c r="FN371" s="223">
        <f t="shared" ca="1" si="760"/>
        <v>-1.996356760517482E-4</v>
      </c>
      <c r="FO371" s="223">
        <f t="shared" ca="1" si="761"/>
        <v>9.4928816360344433E-5</v>
      </c>
      <c r="FP371" s="223">
        <f t="shared" ca="1" si="762"/>
        <v>3.8380351344833913E-4</v>
      </c>
      <c r="FQ371" s="223">
        <f t="shared" ca="1" si="763"/>
        <v>6.4967398990117874E-4</v>
      </c>
      <c r="FR371" s="223">
        <f t="shared" ca="1" si="764"/>
        <v>8.7660463573514748E-4</v>
      </c>
      <c r="FS371" s="223">
        <f t="shared" ca="1" si="765"/>
        <v>1.0509937968154388E-3</v>
      </c>
      <c r="FT371" s="223">
        <f t="shared" ca="1" si="766"/>
        <v>1.1623890239139982E-3</v>
      </c>
      <c r="FU371" s="223">
        <f t="shared" ca="1" si="767"/>
        <v>1.2041135663183194E-3</v>
      </c>
      <c r="FV371" s="223">
        <f t="shared" ca="1" si="768"/>
        <v>1.1736665595346234E-3</v>
      </c>
      <c r="FW371" s="223">
        <f t="shared" ca="1" si="769"/>
        <v>1.0728729208374776E-3</v>
      </c>
      <c r="FX371" s="223">
        <f t="shared" ca="1" si="770"/>
        <v>9.0777396830231773E-4</v>
      </c>
      <c r="FY371" s="223">
        <f t="shared" ca="1" si="771"/>
        <v>6.88265319341887E-4</v>
      </c>
      <c r="FZ371" s="223">
        <f t="shared" ca="1" si="772"/>
        <v>4.2750377220078213E-4</v>
      </c>
      <c r="GA371" s="223">
        <f t="shared" ca="1" si="773"/>
        <v>1.4111872044475992E-4</v>
      </c>
      <c r="GB371" s="223">
        <f t="shared" ca="1" si="774"/>
        <v>-1.5372463371629997E-4</v>
      </c>
      <c r="GC371" s="223">
        <f t="shared" ca="1" si="775"/>
        <v>-4.393541186261576E-4</v>
      </c>
      <c r="GD371" s="223">
        <f t="shared" ca="1" si="776"/>
        <v>-6.9864981885792404E-4</v>
      </c>
      <c r="GE371" s="223">
        <f t="shared" ca="1" si="777"/>
        <v>-9.1607020003562983E-4</v>
      </c>
      <c r="GF371" s="223">
        <f t="shared" ca="1" si="778"/>
        <v>-1.0785836294515581E-3</v>
      </c>
      <c r="GG371" s="223">
        <f t="shared" ca="1" si="779"/>
        <v>-1.1764494594683952E-3</v>
      </c>
      <c r="GH371" s="223">
        <f t="shared" ca="1" si="780"/>
        <v>-1.2038018575247856E-3</v>
      </c>
      <c r="GI371" s="223">
        <f t="shared" ca="1" si="781"/>
        <v>-1.1590013894369796E-3</v>
      </c>
      <c r="GJ371" s="223">
        <f t="shared" ca="1" si="782"/>
        <v>-1.0447332829747584E-3</v>
      </c>
      <c r="GK371" s="223">
        <f t="shared" ca="1" si="783"/>
        <v>-8.6784648203912565E-4</v>
      </c>
      <c r="GL371" s="223">
        <f t="shared" ca="1" si="784"/>
        <v>-6.3894313813102582E-4</v>
      </c>
      <c r="GM371" s="223">
        <f t="shared" ca="1" si="785"/>
        <v>-3.7174314396346236E-4</v>
      </c>
      <c r="GN371" s="223">
        <f t="shared" ca="1" si="786"/>
        <v>-8.2261797479680359E-5</v>
      </c>
      <c r="GO371" s="223">
        <f t="shared" ca="1" si="787"/>
        <v>2.1215011496495377E-4</v>
      </c>
      <c r="GP371" s="223">
        <f t="shared" ca="1" si="788"/>
        <v>4.9384628124932205E-4</v>
      </c>
      <c r="GQ371" s="223">
        <f t="shared" ca="1" si="789"/>
        <v>7.4594253920654376E-4</v>
      </c>
      <c r="GR371" s="223">
        <f t="shared" ca="1" si="790"/>
        <v>9.5332887098595895E-4</v>
      </c>
      <c r="GS371" s="223">
        <f t="shared" ca="1" si="791"/>
        <v>1.1035750596515598E-3</v>
      </c>
      <c r="GT371" s="223">
        <f t="shared" ca="1" si="792"/>
        <v>1.1876757252301299E-3</v>
      </c>
      <c r="GU371" s="223">
        <f t="shared" ca="1" si="793"/>
        <v>1.2005900846158849E-3</v>
      </c>
      <c r="GV371" s="223">
        <f t="shared" ca="1" si="794"/>
        <v>1.1415440834756502E-3</v>
      </c>
      <c r="GW371" s="223">
        <f t="shared" ca="1" si="795"/>
        <v>1.014076791125521E-3</v>
      </c>
      <c r="GX371" s="223">
        <f t="shared" ca="1" si="796"/>
        <v>8.2582827758633328E-4</v>
      </c>
      <c r="GY371" s="223">
        <f t="shared" ca="1" si="797"/>
        <v>5.8808168693559788E-4</v>
      </c>
      <c r="GZ371" s="223">
        <f t="shared" ca="1" si="798"/>
        <v>3.1508695393147245E-4</v>
      </c>
      <c r="HA371" s="223">
        <f t="shared" ca="1" si="799"/>
        <v>2.320669863918964E-5</v>
      </c>
      <c r="HB371" s="223">
        <f t="shared" ca="1" si="800"/>
        <v>-2.7006450800450162E-4</v>
      </c>
      <c r="HC371" s="223">
        <f t="shared" ca="1" si="801"/>
        <v>-5.4714872492513935E-4</v>
      </c>
      <c r="HD371" s="223">
        <f t="shared" ca="1" si="802"/>
        <v>-7.9143821864136499E-4</v>
      </c>
      <c r="HE371" s="223">
        <f t="shared" ca="1" si="803"/>
        <v>-9.8829088918433571E-4</v>
      </c>
      <c r="HF371" s="223">
        <f t="shared" ca="1" si="804"/>
        <v>-1.1259078808710989E-3</v>
      </c>
      <c r="HG371" s="223">
        <f t="shared" ca="1" si="805"/>
        <v>-1.1960407761416776E-3</v>
      </c>
      <c r="HH371" s="223">
        <f t="shared" ca="1" si="806"/>
        <v>-1.1944859850338729E-3</v>
      </c>
      <c r="HI371" s="223">
        <f t="shared" ca="1" si="807"/>
        <v>-1.1213366978297778E-3</v>
      </c>
      <c r="HJ371" s="223">
        <f t="shared" ca="1" si="808"/>
        <v>-9.8097729946382576E-4</v>
      </c>
      <c r="HK371" s="223">
        <f t="shared" ca="1" si="809"/>
        <v>-7.8182058047881532E-4</v>
      </c>
      <c r="HL371" s="223">
        <f t="shared" ca="1" si="810"/>
        <v>-5.358034954464695E-4</v>
      </c>
      <c r="HM371" s="223">
        <f t="shared" ca="1" si="811"/>
        <v>-2.5767169182910405E-4</v>
      </c>
      <c r="HN371" s="223">
        <f t="shared" ca="1" si="812"/>
        <v>3.5904307170980994E-5</v>
      </c>
      <c r="HO371" s="223">
        <f t="shared" ca="1" si="813"/>
        <v>3.2732829198940937E-4</v>
      </c>
      <c r="HP371" s="223">
        <f t="shared" ca="1" si="814"/>
        <v>5.991330393980437E-4</v>
      </c>
      <c r="HQ371" s="223">
        <f t="shared" ca="1" si="815"/>
        <v>8.3502725408567233E-4</v>
      </c>
      <c r="HR371" s="223">
        <f t="shared" ca="1" si="816"/>
        <v>1.0208720280666089E-3</v>
      </c>
      <c r="HS371" s="223">
        <f t="shared" ca="1" si="817"/>
        <v>1.1455282913877397E-3</v>
      </c>
      <c r="HT371" s="223">
        <f t="shared" ca="1" si="818"/>
        <v>1.2015244600627009E-3</v>
      </c>
      <c r="HU371" s="223">
        <f t="shared" ca="1" si="819"/>
        <v>1.1855042640892982E-3</v>
      </c>
      <c r="HV371" s="223">
        <f t="shared" ca="1" si="820"/>
        <v>1.0984279138613359E-3</v>
      </c>
      <c r="HW371" s="223">
        <f t="shared" ca="1" si="821"/>
        <v>9.4551454756425842E-4</v>
      </c>
      <c r="HX371" s="223">
        <f t="shared" ca="1" si="822"/>
        <v>7.359294091135285E-4</v>
      </c>
      <c r="HY371" s="223">
        <f t="shared" ca="1" si="823"/>
        <v>4.8223450640597526E-4</v>
      </c>
      <c r="HZ371" s="223">
        <f t="shared" ca="1" si="824"/>
        <v>1.9963567605174462E-4</v>
      </c>
      <c r="IA371" s="223">
        <f t="shared" ca="1" si="825"/>
        <v>-9.4928816360339392E-5</v>
      </c>
      <c r="IB371" s="223">
        <f t="shared" ca="1" si="826"/>
        <v>-3.8380351344833436E-4</v>
      </c>
      <c r="IC371" s="223">
        <f t="shared" ca="1" si="827"/>
        <v>-6.4967398990118178E-4</v>
      </c>
      <c r="ID371" s="223">
        <f t="shared" ca="1" si="828"/>
        <v>-8.7660463573514412E-4</v>
      </c>
      <c r="IE371" s="223">
        <f t="shared" ca="1" si="829"/>
        <v>6.6884835333360921E-4</v>
      </c>
      <c r="IF371" s="223">
        <f t="shared" ca="1" si="830"/>
        <v>-1.162389023913999E-3</v>
      </c>
      <c r="IG371" s="223">
        <f t="shared" ca="1" si="831"/>
        <v>-1.2041135663183194E-3</v>
      </c>
      <c r="IH371" s="223">
        <f t="shared" ca="1" si="832"/>
        <v>-1.1736665595346227E-3</v>
      </c>
      <c r="II371" s="223">
        <f t="shared" ca="1" si="833"/>
        <v>-1.0728729208374797E-3</v>
      </c>
      <c r="IJ371" s="223">
        <f t="shared" ca="1" si="834"/>
        <v>-9.077739683023212E-4</v>
      </c>
      <c r="IK371" s="223">
        <f t="shared" ca="1" si="835"/>
        <v>-6.8826531934188396E-4</v>
      </c>
      <c r="IL371" s="223">
        <f t="shared" ca="1" si="836"/>
        <v>-4.2750377220078701E-4</v>
      </c>
      <c r="IM371" s="223">
        <f t="shared" ca="1" si="837"/>
        <v>-1.4111872044476491E-4</v>
      </c>
      <c r="IN371" s="223">
        <f t="shared" ca="1" si="838"/>
        <v>1.5372463371630349E-4</v>
      </c>
      <c r="IO371" s="223">
        <f t="shared" ca="1" si="839"/>
        <v>4.3935411862615288E-4</v>
      </c>
      <c r="IP371" s="223">
        <f t="shared" ca="1" si="840"/>
        <v>6.9864981885792697E-4</v>
      </c>
      <c r="IQ371" s="223">
        <f t="shared" ca="1" si="841"/>
        <v>9.160702000356321E-4</v>
      </c>
      <c r="IR371" s="223">
        <f t="shared" ca="1" si="842"/>
        <v>1.0785836294515557E-3</v>
      </c>
      <c r="IS371" s="223">
        <f t="shared" ca="1" si="843"/>
        <v>1.1764494594683958E-3</v>
      </c>
      <c r="IT371" s="223">
        <f t="shared" ca="1" si="844"/>
        <v>1.2038018575247856E-3</v>
      </c>
      <c r="IU371" s="223">
        <f t="shared" ca="1" si="845"/>
        <v>1.1590013894369811E-3</v>
      </c>
      <c r="IV371" s="223">
        <f t="shared" ca="1" si="846"/>
        <v>1.0447332829747566E-3</v>
      </c>
      <c r="IW371" s="223">
        <f t="shared" ca="1" si="847"/>
        <v>8.6784648203912934E-4</v>
      </c>
      <c r="IX371" s="223">
        <f t="shared" ca="1" si="848"/>
        <v>6.3894313813102279E-4</v>
      </c>
      <c r="IY371" s="223">
        <f t="shared" ca="1" si="849"/>
        <v>3.7174314396345889E-4</v>
      </c>
      <c r="IZ371" s="223">
        <f t="shared" ca="1" si="850"/>
        <v>8.2261797479685401E-5</v>
      </c>
      <c r="JA371" s="223">
        <f t="shared" ca="1" si="851"/>
        <v>-2.1215011496495729E-4</v>
      </c>
      <c r="JB371" s="223">
        <f t="shared" ca="1" si="852"/>
        <v>-4.938462812493253E-4</v>
      </c>
    </row>
    <row r="372" spans="2:262">
      <c r="B372" s="230">
        <v>11</v>
      </c>
      <c r="C372" s="229">
        <f t="shared" si="853"/>
        <v>2.1484374999999997E-4</v>
      </c>
      <c r="D372" s="226">
        <f t="shared" ca="1" si="597"/>
        <v>24.451630287434341</v>
      </c>
      <c r="E372" s="225">
        <f ca="1">Q361</f>
        <v>0.45163028743433942</v>
      </c>
      <c r="F372" s="224">
        <v>11</v>
      </c>
      <c r="G372" s="223">
        <f t="shared" ca="1" si="854"/>
        <v>-1.4653319140051463E-2</v>
      </c>
      <c r="H372" s="223">
        <f t="shared" ca="1" si="598"/>
        <v>-1.9329238541277619E-2</v>
      </c>
      <c r="I372" s="223">
        <f t="shared" ca="1" si="599"/>
        <v>-2.2604795812216794E-2</v>
      </c>
      <c r="J372" s="223">
        <f t="shared" ca="1" si="600"/>
        <v>-2.4242683810737457E-2</v>
      </c>
      <c r="K372" s="223">
        <f t="shared" ca="1" si="601"/>
        <v>-2.4124241042653899E-2</v>
      </c>
      <c r="L372" s="223">
        <f t="shared" ca="1" si="602"/>
        <v>-2.2258048434042259E-2</v>
      </c>
      <c r="M372" s="223">
        <f t="shared" ca="1" si="603"/>
        <v>-1.8779307661437296E-2</v>
      </c>
      <c r="N372" s="223">
        <f t="shared" ca="1" si="604"/>
        <v>-1.3940046078562144E-2</v>
      </c>
      <c r="O372" s="223">
        <f t="shared" ca="1" si="605"/>
        <v>-8.0908578717702462E-3</v>
      </c>
      <c r="P372" s="223">
        <f t="shared" ca="1" si="606"/>
        <v>-1.6555042585674438E-3</v>
      </c>
      <c r="Q372" s="223">
        <f t="shared" ca="1" si="607"/>
        <v>4.8997871093107923E-3</v>
      </c>
      <c r="R372" s="223">
        <f t="shared" ca="1" si="608"/>
        <v>1.1100099345460974E-2</v>
      </c>
      <c r="S372" s="223">
        <f t="shared" ca="1" si="609"/>
        <v>1.6496233044903039E-2</v>
      </c>
      <c r="T372" s="223">
        <f t="shared" ca="1" si="610"/>
        <v>2.0697249823461786E-2</v>
      </c>
      <c r="U372" s="223">
        <f t="shared" ca="1" si="611"/>
        <v>2.3398794970379687E-2</v>
      </c>
      <c r="V372" s="223">
        <f t="shared" ca="1" si="612"/>
        <v>2.440514729835154E-2</v>
      </c>
      <c r="W372" s="223">
        <f t="shared" ca="1" si="613"/>
        <v>2.3643398726347221E-2</v>
      </c>
      <c r="X372" s="223">
        <f t="shared" ca="1" si="614"/>
        <v>2.1168736314672136E-2</v>
      </c>
      <c r="Y372" s="223">
        <f t="shared" ca="1" si="615"/>
        <v>1.7160444080084318E-2</v>
      </c>
      <c r="Z372" s="223">
        <f t="shared" ca="1" si="616"/>
        <v>1.1908914250940487E-2</v>
      </c>
      <c r="AA372" s="223">
        <f t="shared" ca="1" si="617"/>
        <v>5.7946089692490236E-3</v>
      </c>
      <c r="AB372" s="223">
        <f t="shared" ca="1" si="618"/>
        <v>-7.3950338052890252E-4</v>
      </c>
      <c r="AC372" s="223">
        <f t="shared" ca="1" si="619"/>
        <v>-7.2200402867061697E-3</v>
      </c>
      <c r="AD372" s="223">
        <f t="shared" ca="1" si="620"/>
        <v>-1.3177500664283602E-2</v>
      </c>
      <c r="AE372" s="223">
        <f t="shared" ca="1" si="621"/>
        <v>-1.8180279207773924E-2</v>
      </c>
      <c r="AF372" s="223">
        <f t="shared" ca="1" si="622"/>
        <v>-2.1865935275578372E-2</v>
      </c>
      <c r="AG372" s="223">
        <f t="shared" ca="1" si="623"/>
        <v>-2.3967450941895379E-2</v>
      </c>
      <c r="AH372" s="223">
        <f t="shared" ca="1" si="624"/>
        <v>-2.4332575876271904E-2</v>
      </c>
      <c r="AI372" s="223">
        <f t="shared" ca="1" si="625"/>
        <v>-2.2934857555509346E-2</v>
      </c>
      <c r="AJ372" s="223">
        <f t="shared" ca="1" si="626"/>
        <v>-1.9875557692583336E-2</v>
      </c>
      <c r="AK372" s="223">
        <f t="shared" ca="1" si="627"/>
        <v>-1.5376316041387166E-2</v>
      </c>
      <c r="AL372" s="223">
        <f t="shared" ca="1" si="628"/>
        <v>-9.7630930690075363E-3</v>
      </c>
      <c r="AM372" s="223">
        <f t="shared" ca="1" si="629"/>
        <v>-3.4425548146984532E-3</v>
      </c>
      <c r="AN372" s="223">
        <f t="shared" ca="1" si="630"/>
        <v>3.127389197817086E-3</v>
      </c>
      <c r="AO372" s="223">
        <f t="shared" ca="1" si="631"/>
        <v>9.4707605292650692E-3</v>
      </c>
      <c r="AP372" s="223">
        <f t="shared" ca="1" si="632"/>
        <v>1.5127995448154567E-2</v>
      </c>
      <c r="AQ372" s="223">
        <f t="shared" ca="1" si="633"/>
        <v>1.9689239343522392E-2</v>
      </c>
      <c r="AR372" s="223">
        <f t="shared" ca="1" si="634"/>
        <v>2.2824039817855035E-2</v>
      </c>
      <c r="AS372" s="223">
        <f t="shared" ca="1" si="635"/>
        <v>2.4305287258899196E-2</v>
      </c>
      <c r="AT372" s="223">
        <f t="shared" ca="1" si="636"/>
        <v>2.4025668446964753E-2</v>
      </c>
      <c r="AU372" s="223">
        <f t="shared" ca="1" si="637"/>
        <v>2.2005441168943464E-2</v>
      </c>
      <c r="AV372" s="223">
        <f t="shared" ca="1" si="638"/>
        <v>1.8390966584829922E-2</v>
      </c>
      <c r="AW372" s="223">
        <f t="shared" ca="1" si="639"/>
        <v>1.3444105673662088E-2</v>
      </c>
      <c r="AX372" s="223">
        <f t="shared" ca="1" si="640"/>
        <v>7.5232479637704821E-3</v>
      </c>
      <c r="AY372" s="223">
        <f t="shared" ca="1" si="641"/>
        <v>1.0573469753904496E-3</v>
      </c>
      <c r="AZ372" s="223">
        <f t="shared" ca="1" si="642"/>
        <v>-5.4851565475254552E-3</v>
      </c>
      <c r="BA372" s="223">
        <f t="shared" ca="1" si="643"/>
        <v>-1.1630272170682809E-2</v>
      </c>
      <c r="BB372" s="223">
        <f t="shared" ca="1" si="644"/>
        <v>-1.6932799366056281E-2</v>
      </c>
      <c r="BC372" s="223">
        <f t="shared" ca="1" si="645"/>
        <v>-2.1008581341159675E-2</v>
      </c>
      <c r="BD372" s="223">
        <f t="shared" ca="1" si="646"/>
        <v>-2.356233637979643E-2</v>
      </c>
      <c r="BE372" s="223">
        <f t="shared" ca="1" si="647"/>
        <v>-2.4409050372978271E-2</v>
      </c>
      <c r="BF372" s="223">
        <f t="shared" ca="1" si="648"/>
        <v>-2.3487380696746992E-2</v>
      </c>
      <c r="BG372" s="223">
        <f t="shared" ca="1" si="649"/>
        <v>-2.0864100354522876E-2</v>
      </c>
      <c r="BH372" s="223">
        <f t="shared" ca="1" si="650"/>
        <v>-1.6729260415339609E-2</v>
      </c>
      <c r="BI372" s="223">
        <f t="shared" ca="1" si="651"/>
        <v>-1.1382421219003912E-2</v>
      </c>
      <c r="BJ372" s="223">
        <f t="shared" ca="1" si="652"/>
        <v>-5.2109498680166415E-3</v>
      </c>
      <c r="BK372" s="223">
        <f t="shared" ca="1" si="653"/>
        <v>1.3380436932952187E-3</v>
      </c>
      <c r="BL372" s="223">
        <f t="shared" ca="1" si="654"/>
        <v>7.7900988411895751E-3</v>
      </c>
      <c r="BM372" s="223">
        <f t="shared" ca="1" si="655"/>
        <v>1.3677777933343391E-2</v>
      </c>
      <c r="BN372" s="223">
        <f t="shared" ca="1" si="656"/>
        <v>1.8574531169653175E-2</v>
      </c>
      <c r="BO372" s="223">
        <f t="shared" ca="1" si="657"/>
        <v>2.2125599216022824E-2</v>
      </c>
      <c r="BP372" s="223">
        <f t="shared" ca="1" si="658"/>
        <v>2.4073714761917116E-2</v>
      </c>
      <c r="BQ372" s="223">
        <f t="shared" ca="1" si="659"/>
        <v>2.427774098862134E-2</v>
      </c>
      <c r="BR372" s="223">
        <f t="shared" ca="1" si="660"/>
        <v>2.2722896630911222E-2</v>
      </c>
      <c r="BS372" s="223">
        <f t="shared" ca="1" si="661"/>
        <v>1.9521826848210806E-2</v>
      </c>
      <c r="BT372" s="223">
        <f t="shared" ca="1" si="662"/>
        <v>1.4906442322905585E-2</v>
      </c>
      <c r="BU372" s="223">
        <f t="shared" ca="1" si="663"/>
        <v>9.2111178257423577E-3</v>
      </c>
      <c r="BV372" s="223">
        <f t="shared" ca="1" si="664"/>
        <v>2.8484674764388436E-3</v>
      </c>
      <c r="BW372" s="223">
        <f t="shared" ca="1" si="665"/>
        <v>-3.7205482697653678E-3</v>
      </c>
      <c r="BX372" s="223">
        <f t="shared" ca="1" si="666"/>
        <v>-1.0020018224511838E-2</v>
      </c>
      <c r="BY372" s="223">
        <f t="shared" ca="1" si="667"/>
        <v>-1.5593559217471888E-2</v>
      </c>
      <c r="BZ372" s="223">
        <f t="shared" ca="1" si="668"/>
        <v>-2.0037380084214712E-2</v>
      </c>
      <c r="CA372" s="223">
        <f t="shared" ca="1" si="669"/>
        <v>-2.3029535475352816E-2</v>
      </c>
      <c r="CB372" s="223">
        <f t="shared" ca="1" si="670"/>
        <v>-2.4353250110849399E-2</v>
      </c>
      <c r="CC372" s="223">
        <f t="shared" ca="1" si="671"/>
        <v>-2.3912623686980772E-2</v>
      </c>
      <c r="CD372" s="223">
        <f t="shared" ca="1" si="672"/>
        <v>-2.1739578648920947E-2</v>
      </c>
      <c r="CE372" s="223">
        <f t="shared" ca="1" si="673"/>
        <v>-1.799154747763438E-2</v>
      </c>
      <c r="CF372" s="223">
        <f t="shared" ca="1" si="674"/>
        <v>-1.2940067042211716E-2</v>
      </c>
      <c r="CG372" s="223">
        <f t="shared" ca="1" si="675"/>
        <v>-6.9511063325097032E-3</v>
      </c>
      <c r="CH372" s="223">
        <f t="shared" ca="1" si="676"/>
        <v>-4.5855278593222477E-4</v>
      </c>
      <c r="CI372" s="223">
        <f t="shared" ca="1" si="677"/>
        <v>6.0672219325391043E-3</v>
      </c>
      <c r="CJ372" s="223">
        <f t="shared" ca="1" si="678"/>
        <v>1.2153439354832915E-2</v>
      </c>
      <c r="CK372" s="223">
        <f t="shared" ca="1" si="679"/>
        <v>1.7359166002029566E-2</v>
      </c>
      <c r="CL372" s="223">
        <f t="shared" ca="1" si="680"/>
        <v>2.1307258075019105E-2</v>
      </c>
      <c r="CM372" s="223">
        <f t="shared" ca="1" si="681"/>
        <v>2.3711684718830495E-2</v>
      </c>
      <c r="CN372" s="223">
        <f t="shared" ca="1" si="682"/>
        <v>2.4398250348373503E-2</v>
      </c>
      <c r="CO372" s="223">
        <f t="shared" ca="1" si="683"/>
        <v>2.3317214747264781E-2</v>
      </c>
      <c r="CP372" s="223">
        <f t="shared" ca="1" si="684"/>
        <v>2.0546896640479019E-2</v>
      </c>
      <c r="CQ372" s="223">
        <f t="shared" ca="1" si="685"/>
        <v>1.6287999669668041E-2</v>
      </c>
      <c r="CR372" s="223">
        <f t="shared" ca="1" si="686"/>
        <v>1.0849071842141154E-2</v>
      </c>
      <c r="CS372" s="223">
        <f t="shared" ca="1" si="687"/>
        <v>4.624151885433735E-3</v>
      </c>
      <c r="CT372" s="223">
        <f t="shared" ca="1" si="688"/>
        <v>-1.935778018573372E-3</v>
      </c>
      <c r="CU372" s="223">
        <f t="shared" ca="1" si="689"/>
        <v>-8.3554649314216082E-3</v>
      </c>
      <c r="CV372" s="223">
        <f t="shared" ca="1" si="690"/>
        <v>-1.4169816220421193E-2</v>
      </c>
      <c r="CW372" s="223">
        <f t="shared" ca="1" si="691"/>
        <v>-1.8957594528502285E-2</v>
      </c>
      <c r="CX372" s="223">
        <f t="shared" ca="1" si="692"/>
        <v>-2.2371935522828984E-2</v>
      </c>
      <c r="CY372" s="223">
        <f t="shared" ca="1" si="693"/>
        <v>-2.4165477476340447E-2</v>
      </c>
      <c r="CZ372" s="223">
        <f t="shared" ca="1" si="694"/>
        <v>-2.4208282097602441E-2</v>
      </c>
      <c r="DA372" s="223">
        <f t="shared" ca="1" si="695"/>
        <v>-2.2497248283046473E-2</v>
      </c>
      <c r="DB372" s="223">
        <f t="shared" ca="1" si="696"/>
        <v>-1.915633678531304E-2</v>
      </c>
      <c r="DC372" s="223">
        <f t="shared" ca="1" si="697"/>
        <v>-1.4427589520956465E-2</v>
      </c>
      <c r="DD372" s="223">
        <f t="shared" ca="1" si="698"/>
        <v>-8.6535941495248341E-3</v>
      </c>
      <c r="DE372" s="223">
        <f t="shared" ca="1" si="699"/>
        <v>-2.2526643278824917E-3</v>
      </c>
      <c r="DF372" s="223">
        <f t="shared" ca="1" si="700"/>
        <v>4.3114662225562017E-3</v>
      </c>
      <c r="DG372" s="223">
        <f t="shared" ca="1" si="701"/>
        <v>1.0563240235452773E-2</v>
      </c>
      <c r="DH372" s="223">
        <f t="shared" ca="1" si="702"/>
        <v>1.6049730009797342E-2</v>
      </c>
      <c r="DI372" s="223">
        <f t="shared" ca="1" si="703"/>
        <v>2.0373451056390199E-2</v>
      </c>
      <c r="DJ372" s="223">
        <f t="shared" ca="1" si="704"/>
        <v>2.322115900181005E-2</v>
      </c>
      <c r="DK372" s="223">
        <f t="shared" ca="1" si="705"/>
        <v>2.4386543475559509E-2</v>
      </c>
      <c r="DL372" s="223">
        <f t="shared" ca="1" si="706"/>
        <v>2.3785174856638343E-2</v>
      </c>
      <c r="DM372" s="223">
        <f t="shared" ca="1" si="707"/>
        <v>2.1460621019615524E-2</v>
      </c>
      <c r="DN372" s="223">
        <f t="shared" ca="1" si="708"/>
        <v>1.7581290934985602E-2</v>
      </c>
      <c r="DO372" s="223">
        <f t="shared" ca="1" si="709"/>
        <v>1.2428233798235384E-2</v>
      </c>
      <c r="DP372" s="223">
        <f t="shared" ca="1" si="710"/>
        <v>6.3747776147128274E-3</v>
      </c>
      <c r="DQ372" s="223">
        <f t="shared" ca="1" si="711"/>
        <v>-1.4051761857784666E-4</v>
      </c>
      <c r="DR372" s="223">
        <f t="shared" ca="1" si="712"/>
        <v>-6.6456326499286329E-3</v>
      </c>
      <c r="DS372" s="223">
        <f t="shared" ca="1" si="713"/>
        <v>-1.2669285761562036E-2</v>
      </c>
      <c r="DT372" s="223">
        <f t="shared" ca="1" si="714"/>
        <v>-1.7775076125504254E-2</v>
      </c>
      <c r="DU372" s="223">
        <f t="shared" ca="1" si="715"/>
        <v>-2.1593100113343838E-2</v>
      </c>
      <c r="DV372" s="223">
        <f t="shared" ca="1" si="716"/>
        <v>-2.3846750025626934E-2</v>
      </c>
      <c r="DW372" s="223">
        <f t="shared" ca="1" si="717"/>
        <v>-2.4372753730068225E-2</v>
      </c>
      <c r="DX372" s="223">
        <f t="shared" ca="1" si="718"/>
        <v>-2.3133003379505638E-2</v>
      </c>
      <c r="DY372" s="223">
        <f t="shared" ca="1" si="719"/>
        <v>-2.0217316244196887E-2</v>
      </c>
      <c r="DZ372" s="223">
        <f t="shared" ca="1" si="720"/>
        <v>-1.5836927642042996E-2</v>
      </c>
      <c r="EA372" s="223">
        <f t="shared" ca="1" si="721"/>
        <v>-1.0309187390073617E-2</v>
      </c>
      <c r="EB372" s="223">
        <f t="shared" ca="1" si="722"/>
        <v>-4.0345684866632207E-3</v>
      </c>
      <c r="EC372" s="223">
        <f t="shared" ca="1" si="723"/>
        <v>2.5323463035565371E-3</v>
      </c>
      <c r="ED372" s="223">
        <f t="shared" ca="1" si="724"/>
        <v>8.9157980020099087E-3</v>
      </c>
      <c r="EE372" s="223">
        <f t="shared" ca="1" si="725"/>
        <v>1.4653319140051368E-2</v>
      </c>
      <c r="EF372" s="223">
        <f t="shared" ca="1" si="726"/>
        <v>1.9329238541277546E-2</v>
      </c>
      <c r="EG372" s="223">
        <f t="shared" ca="1" si="727"/>
        <v>2.2604795812216749E-2</v>
      </c>
      <c r="EH372" s="223">
        <f t="shared" ca="1" si="728"/>
        <v>2.4242683810737443E-2</v>
      </c>
      <c r="EI372" s="223">
        <f t="shared" ca="1" si="729"/>
        <v>2.412424104265392E-2</v>
      </c>
      <c r="EJ372" s="223">
        <f t="shared" ca="1" si="730"/>
        <v>2.2258048434042308E-2</v>
      </c>
      <c r="EK372" s="223">
        <f t="shared" ca="1" si="731"/>
        <v>1.8779307661437376E-2</v>
      </c>
      <c r="EL372" s="223">
        <f t="shared" ca="1" si="732"/>
        <v>1.3940046078562241E-2</v>
      </c>
      <c r="EM372" s="223">
        <f t="shared" ca="1" si="733"/>
        <v>8.0908578717703589E-3</v>
      </c>
      <c r="EN372" s="223">
        <f t="shared" ca="1" si="734"/>
        <v>1.6555042585675635E-3</v>
      </c>
      <c r="EO372" s="223">
        <f t="shared" ca="1" si="735"/>
        <v>-4.8997871093106734E-3</v>
      </c>
      <c r="EP372" s="223">
        <f t="shared" ca="1" si="736"/>
        <v>-1.1100099345460867E-2</v>
      </c>
      <c r="EQ372" s="223">
        <f t="shared" ca="1" si="737"/>
        <v>-1.6496233044902948E-2</v>
      </c>
      <c r="ER372" s="223">
        <f t="shared" ca="1" si="738"/>
        <v>-2.0697249823461723E-2</v>
      </c>
      <c r="ES372" s="223">
        <f t="shared" ca="1" si="739"/>
        <v>-2.3398794970379656E-2</v>
      </c>
      <c r="ET372" s="223">
        <f t="shared" ca="1" si="740"/>
        <v>-2.4405147298351533E-2</v>
      </c>
      <c r="EU372" s="223">
        <f t="shared" ca="1" si="741"/>
        <v>-2.3643398726347246E-2</v>
      </c>
      <c r="EV372" s="223">
        <f t="shared" ca="1" si="742"/>
        <v>-2.1168736314672192E-2</v>
      </c>
      <c r="EW372" s="223">
        <f t="shared" ca="1" si="743"/>
        <v>-1.7160444080084401E-2</v>
      </c>
      <c r="EX372" s="223">
        <f t="shared" ca="1" si="744"/>
        <v>-1.1908914250940591E-2</v>
      </c>
      <c r="EY372" s="223">
        <f t="shared" ca="1" si="745"/>
        <v>-5.7946089692491407E-3</v>
      </c>
      <c r="EZ372" s="223">
        <f t="shared" ca="1" si="746"/>
        <v>7.3950338052878369E-4</v>
      </c>
      <c r="FA372" s="223">
        <f t="shared" ca="1" si="747"/>
        <v>7.2200402867060552E-3</v>
      </c>
      <c r="FB372" s="223">
        <f t="shared" ca="1" si="748"/>
        <v>1.3177500664283501E-2</v>
      </c>
      <c r="FC372" s="223">
        <f t="shared" ca="1" si="749"/>
        <v>1.818027920777384E-2</v>
      </c>
      <c r="FD372" s="223">
        <f t="shared" ca="1" si="750"/>
        <v>2.186593527557832E-2</v>
      </c>
      <c r="FE372" s="223">
        <f t="shared" ca="1" si="751"/>
        <v>2.3967450941895355E-2</v>
      </c>
      <c r="FF372" s="223">
        <f t="shared" ca="1" si="752"/>
        <v>2.4332575876271911E-2</v>
      </c>
      <c r="FG372" s="223">
        <f t="shared" ca="1" si="753"/>
        <v>2.2934857555509391E-2</v>
      </c>
      <c r="FH372" s="223">
        <f t="shared" ca="1" si="754"/>
        <v>1.9875557692583402E-2</v>
      </c>
      <c r="FI372" s="223">
        <f t="shared" ca="1" si="755"/>
        <v>1.5376316041387259E-2</v>
      </c>
      <c r="FJ372" s="223">
        <f t="shared" ca="1" si="756"/>
        <v>9.7630930690076455E-3</v>
      </c>
      <c r="FK372" s="223">
        <f t="shared" ca="1" si="757"/>
        <v>3.4425548146985721E-3</v>
      </c>
      <c r="FL372" s="223">
        <f t="shared" ca="1" si="758"/>
        <v>-3.1273891978169689E-3</v>
      </c>
      <c r="FM372" s="223">
        <f t="shared" ca="1" si="759"/>
        <v>-9.4707605292649599E-3</v>
      </c>
      <c r="FN372" s="223">
        <f t="shared" ca="1" si="760"/>
        <v>-1.5127995448154474E-2</v>
      </c>
      <c r="FO372" s="223">
        <f t="shared" ca="1" si="761"/>
        <v>-1.9689239343522319E-2</v>
      </c>
      <c r="FP372" s="223">
        <f t="shared" ca="1" si="762"/>
        <v>-2.2824039817854989E-2</v>
      </c>
      <c r="FQ372" s="223">
        <f t="shared" ca="1" si="763"/>
        <v>-2.4305287258899182E-2</v>
      </c>
      <c r="FR372" s="223">
        <f t="shared" ca="1" si="764"/>
        <v>-2.4025668446964781E-2</v>
      </c>
      <c r="FS372" s="223">
        <f t="shared" ca="1" si="765"/>
        <v>-2.2005441168943516E-2</v>
      </c>
      <c r="FT372" s="223">
        <f t="shared" ca="1" si="766"/>
        <v>-1.8390966584829999E-2</v>
      </c>
      <c r="FU372" s="223">
        <f t="shared" ca="1" si="767"/>
        <v>-1.344410567366219E-2</v>
      </c>
      <c r="FV372" s="223">
        <f t="shared" ca="1" si="768"/>
        <v>-7.5232479637705966E-3</v>
      </c>
      <c r="FW372" s="223">
        <f t="shared" ca="1" si="769"/>
        <v>-1.0573469753905676E-3</v>
      </c>
      <c r="FX372" s="223">
        <f t="shared" ca="1" si="770"/>
        <v>5.4851565475253373E-3</v>
      </c>
      <c r="FY372" s="223">
        <f t="shared" ca="1" si="771"/>
        <v>1.1630272170682705E-2</v>
      </c>
      <c r="FZ372" s="223">
        <f t="shared" ca="1" si="772"/>
        <v>1.6932799366056198E-2</v>
      </c>
      <c r="GA372" s="223">
        <f t="shared" ca="1" si="773"/>
        <v>2.1008581341159613E-2</v>
      </c>
      <c r="GB372" s="223">
        <f t="shared" ca="1" si="774"/>
        <v>2.3562336379796399E-2</v>
      </c>
      <c r="GC372" s="223">
        <f t="shared" ca="1" si="775"/>
        <v>2.4409050372978271E-2</v>
      </c>
      <c r="GD372" s="223">
        <f t="shared" ca="1" si="776"/>
        <v>2.3487380696747027E-2</v>
      </c>
      <c r="GE372" s="223">
        <f t="shared" ca="1" si="777"/>
        <v>2.0864100354522942E-2</v>
      </c>
      <c r="GF372" s="223">
        <f t="shared" ca="1" si="778"/>
        <v>1.6729260415339696E-2</v>
      </c>
      <c r="GG372" s="223">
        <f t="shared" ca="1" si="779"/>
        <v>1.138242121900402E-2</v>
      </c>
      <c r="GH372" s="223">
        <f t="shared" ca="1" si="780"/>
        <v>5.2109498680167595E-3</v>
      </c>
      <c r="GI372" s="223">
        <f t="shared" ca="1" si="781"/>
        <v>-1.3380436932950998E-3</v>
      </c>
      <c r="GJ372" s="223">
        <f t="shared" ca="1" si="782"/>
        <v>-7.7900988411894623E-3</v>
      </c>
      <c r="GK372" s="223">
        <f t="shared" ca="1" si="783"/>
        <v>-1.367777793334329E-2</v>
      </c>
      <c r="GL372" s="223">
        <f t="shared" ca="1" si="784"/>
        <v>-1.8574531169653095E-2</v>
      </c>
      <c r="GM372" s="223">
        <f t="shared" ca="1" si="785"/>
        <v>-2.2125599216022772E-2</v>
      </c>
      <c r="GN372" s="223">
        <f t="shared" ca="1" si="786"/>
        <v>-2.4073714761917095E-2</v>
      </c>
      <c r="GO372" s="223">
        <f t="shared" ca="1" si="787"/>
        <v>-2.4277740988621354E-2</v>
      </c>
      <c r="GP372" s="223">
        <f t="shared" ca="1" si="788"/>
        <v>-2.2722896630911267E-2</v>
      </c>
      <c r="GQ372" s="223">
        <f t="shared" ca="1" si="789"/>
        <v>-1.9521826848210883E-2</v>
      </c>
      <c r="GR372" s="223">
        <f t="shared" ca="1" si="790"/>
        <v>-1.4906442322905677E-2</v>
      </c>
      <c r="GS372" s="223">
        <f t="shared" ca="1" si="791"/>
        <v>-9.211117825742467E-3</v>
      </c>
      <c r="GT372" s="223">
        <f t="shared" ca="1" si="792"/>
        <v>-2.8484674764389633E-3</v>
      </c>
      <c r="GU372" s="223">
        <f t="shared" ca="1" si="793"/>
        <v>3.7205482697652489E-3</v>
      </c>
      <c r="GV372" s="223">
        <f t="shared" ca="1" si="794"/>
        <v>1.0020018224511729E-2</v>
      </c>
      <c r="GW372" s="223">
        <f t="shared" ca="1" si="795"/>
        <v>1.5593559217471796E-2</v>
      </c>
      <c r="GX372" s="223">
        <f t="shared" ca="1" si="796"/>
        <v>2.0037380084214643E-2</v>
      </c>
      <c r="GY372" s="223">
        <f t="shared" ca="1" si="797"/>
        <v>2.3029535475352782E-2</v>
      </c>
      <c r="GZ372" s="223">
        <f t="shared" ca="1" si="798"/>
        <v>2.4353250110849392E-2</v>
      </c>
      <c r="HA372" s="223">
        <f t="shared" ca="1" si="799"/>
        <v>2.3912623686980796E-2</v>
      </c>
      <c r="HB372" s="223">
        <f t="shared" ca="1" si="800"/>
        <v>2.1739578648921003E-2</v>
      </c>
      <c r="HC372" s="223">
        <f t="shared" ca="1" si="801"/>
        <v>1.799154747763446E-2</v>
      </c>
      <c r="HD372" s="223">
        <f t="shared" ca="1" si="802"/>
        <v>1.2940067042211817E-2</v>
      </c>
      <c r="HE372" s="223">
        <f t="shared" ca="1" si="803"/>
        <v>6.9511063325098195E-3</v>
      </c>
      <c r="HF372" s="223">
        <f t="shared" ca="1" si="804"/>
        <v>4.5855278593234447E-4</v>
      </c>
      <c r="HG372" s="223">
        <f t="shared" ca="1" si="805"/>
        <v>-6.067221932538989E-3</v>
      </c>
      <c r="HH372" s="223">
        <f t="shared" ca="1" si="806"/>
        <v>-1.2153439354832809E-2</v>
      </c>
      <c r="HI372" s="223">
        <f t="shared" ca="1" si="807"/>
        <v>-1.7359166002029483E-2</v>
      </c>
      <c r="HJ372" s="223">
        <f t="shared" ca="1" si="808"/>
        <v>-2.1307258075019046E-2</v>
      </c>
      <c r="HK372" s="223">
        <f t="shared" ca="1" si="809"/>
        <v>-2.3711684718830468E-2</v>
      </c>
      <c r="HL372" s="223">
        <f t="shared" ca="1" si="810"/>
        <v>-2.439825034837351E-2</v>
      </c>
      <c r="HM372" s="223">
        <f t="shared" ca="1" si="811"/>
        <v>-2.3317214747264819E-2</v>
      </c>
      <c r="HN372" s="223">
        <f t="shared" ca="1" si="812"/>
        <v>-2.0546896640479085E-2</v>
      </c>
      <c r="HO372" s="223">
        <f t="shared" ca="1" si="813"/>
        <v>-1.6287999669668131E-2</v>
      </c>
      <c r="HP372" s="223">
        <f t="shared" ca="1" si="814"/>
        <v>-1.084907184214126E-2</v>
      </c>
      <c r="HQ372" s="223">
        <f t="shared" ca="1" si="815"/>
        <v>-4.6241518854338529E-3</v>
      </c>
      <c r="HR372" s="223">
        <f t="shared" ca="1" si="816"/>
        <v>1.9357780185732523E-3</v>
      </c>
      <c r="HS372" s="223">
        <f t="shared" ca="1" si="817"/>
        <v>8.3554649314214954E-3</v>
      </c>
      <c r="HT372" s="223">
        <f t="shared" ca="1" si="818"/>
        <v>1.4169816220421096E-2</v>
      </c>
      <c r="HU372" s="223">
        <f t="shared" ca="1" si="819"/>
        <v>1.8957594528502208E-2</v>
      </c>
      <c r="HV372" s="223">
        <f t="shared" ca="1" si="820"/>
        <v>2.2371935522828939E-2</v>
      </c>
      <c r="HW372" s="223">
        <f t="shared" ca="1" si="821"/>
        <v>2.416547747634043E-2</v>
      </c>
      <c r="HX372" s="223">
        <f t="shared" ca="1" si="822"/>
        <v>2.4208282097602455E-2</v>
      </c>
      <c r="HY372" s="223">
        <f t="shared" ca="1" si="823"/>
        <v>2.2497248283046518E-2</v>
      </c>
      <c r="HZ372" s="223">
        <f t="shared" ca="1" si="824"/>
        <v>1.9156336785313116E-2</v>
      </c>
      <c r="IA372" s="223">
        <f t="shared" ca="1" si="825"/>
        <v>1.442758952095656E-2</v>
      </c>
      <c r="IB372" s="223">
        <f t="shared" ca="1" si="826"/>
        <v>8.6535941495249416E-3</v>
      </c>
      <c r="IC372" s="223">
        <f t="shared" ca="1" si="827"/>
        <v>2.2526643278826097E-3</v>
      </c>
      <c r="ID372" s="223">
        <f t="shared" ca="1" si="828"/>
        <v>-4.3114662225560837E-3</v>
      </c>
      <c r="IE372" s="223">
        <f t="shared" ca="1" si="829"/>
        <v>2.3084344105206798E-3</v>
      </c>
      <c r="IF372" s="223">
        <f t="shared" ca="1" si="830"/>
        <v>-1.6049730009797248E-2</v>
      </c>
      <c r="IG372" s="223">
        <f t="shared" ca="1" si="831"/>
        <v>-2.0373451056390133E-2</v>
      </c>
      <c r="IH372" s="223">
        <f t="shared" ca="1" si="832"/>
        <v>-2.3221159001810012E-2</v>
      </c>
      <c r="II372" s="223">
        <f t="shared" ca="1" si="833"/>
        <v>-2.4386543475559502E-2</v>
      </c>
      <c r="IJ372" s="223">
        <f t="shared" ca="1" si="834"/>
        <v>-2.3785174856638367E-2</v>
      </c>
      <c r="IK372" s="223">
        <f t="shared" ca="1" si="835"/>
        <v>-2.1460621019615579E-2</v>
      </c>
      <c r="IL372" s="223">
        <f t="shared" ca="1" si="836"/>
        <v>-1.7581290934985686E-2</v>
      </c>
      <c r="IM372" s="223">
        <f t="shared" ca="1" si="837"/>
        <v>-1.2428233798235485E-2</v>
      </c>
      <c r="IN372" s="223">
        <f t="shared" ca="1" si="838"/>
        <v>-6.3747776147129436E-3</v>
      </c>
      <c r="IO372" s="223">
        <f t="shared" ca="1" si="839"/>
        <v>1.405176185777287E-4</v>
      </c>
      <c r="IP372" s="223">
        <f t="shared" ca="1" si="840"/>
        <v>6.6456326499285184E-3</v>
      </c>
      <c r="IQ372" s="223">
        <f t="shared" ca="1" si="841"/>
        <v>1.2669285761561934E-2</v>
      </c>
      <c r="IR372" s="223">
        <f t="shared" ca="1" si="842"/>
        <v>1.777507612550417E-2</v>
      </c>
      <c r="IS372" s="223">
        <f t="shared" ca="1" si="843"/>
        <v>2.1593100113343783E-2</v>
      </c>
      <c r="IT372" s="223">
        <f t="shared" ca="1" si="844"/>
        <v>2.384675002562691E-2</v>
      </c>
      <c r="IU372" s="223">
        <f t="shared" ca="1" si="845"/>
        <v>2.4372753730068232E-2</v>
      </c>
      <c r="IV372" s="223">
        <f t="shared" ca="1" si="846"/>
        <v>2.3133003379505676E-2</v>
      </c>
      <c r="IW372" s="223">
        <f t="shared" ca="1" si="847"/>
        <v>2.021731624419696E-2</v>
      </c>
      <c r="IX372" s="223">
        <f t="shared" ca="1" si="848"/>
        <v>1.5836927642043089E-2</v>
      </c>
      <c r="IY372" s="223">
        <f t="shared" ca="1" si="849"/>
        <v>1.0309187390073724E-2</v>
      </c>
      <c r="IZ372" s="223">
        <f t="shared" ca="1" si="850"/>
        <v>4.0345684866633378E-3</v>
      </c>
      <c r="JA372" s="223">
        <f t="shared" ca="1" si="851"/>
        <v>-2.5323463035564174E-3</v>
      </c>
      <c r="JB372" s="223">
        <f t="shared" ca="1" si="852"/>
        <v>-8.9157980020097977E-3</v>
      </c>
    </row>
    <row r="373" spans="2:262">
      <c r="B373" s="230">
        <v>12</v>
      </c>
      <c r="C373" s="229">
        <f t="shared" si="853"/>
        <v>2.3437499999999996E-4</v>
      </c>
      <c r="D373" s="226">
        <f t="shared" ca="1" si="597"/>
        <v>24.447433724163222</v>
      </c>
      <c r="E373" s="225">
        <f ca="1">R361</f>
        <v>0.44743372416322175</v>
      </c>
      <c r="F373" s="224">
        <v>12</v>
      </c>
      <c r="G373" s="223">
        <f t="shared" ca="1" si="854"/>
        <v>-1.1286500055740672E-3</v>
      </c>
      <c r="H373" s="223">
        <f t="shared" ca="1" si="598"/>
        <v>-1.5416735767989145E-3</v>
      </c>
      <c r="I373" s="223">
        <f t="shared" ca="1" si="599"/>
        <v>-1.8219292547687902E-3</v>
      </c>
      <c r="J373" s="223">
        <f t="shared" ca="1" si="600"/>
        <v>-1.9452816086786438E-3</v>
      </c>
      <c r="K373" s="223">
        <f t="shared" ca="1" si="601"/>
        <v>-1.9011076166364751E-3</v>
      </c>
      <c r="L373" s="223">
        <f t="shared" ca="1" si="602"/>
        <v>-1.6932115131756921E-3</v>
      </c>
      <c r="M373" s="223">
        <f t="shared" ca="1" si="603"/>
        <v>-1.3394971711315014E-3</v>
      </c>
      <c r="N373" s="223">
        <f t="shared" ca="1" si="604"/>
        <v>-8.704262321341538E-4</v>
      </c>
      <c r="O373" s="223">
        <f t="shared" ca="1" si="605"/>
        <v>-3.2639477048565621E-4</v>
      </c>
      <c r="P373" s="223">
        <f t="shared" ca="1" si="606"/>
        <v>2.4574558963459155E-4</v>
      </c>
      <c r="Q373" s="223">
        <f t="shared" ca="1" si="607"/>
        <v>7.9672250458492834E-4</v>
      </c>
      <c r="R373" s="223">
        <f t="shared" ca="1" si="608"/>
        <v>1.2790862124112232E-3</v>
      </c>
      <c r="S373" s="223">
        <f t="shared" ca="1" si="609"/>
        <v>1.6512958744855418E-3</v>
      </c>
      <c r="T373" s="223">
        <f t="shared" ca="1" si="610"/>
        <v>1.8812970446355892E-3</v>
      </c>
      <c r="U373" s="223">
        <f t="shared" ca="1" si="611"/>
        <v>1.949282176525644E-3</v>
      </c>
      <c r="V373" s="223">
        <f t="shared" ca="1" si="612"/>
        <v>1.8493964362469321E-3</v>
      </c>
      <c r="W373" s="223">
        <f t="shared" ca="1" si="613"/>
        <v>1.5902419166825357E-3</v>
      </c>
      <c r="X373" s="223">
        <f t="shared" ca="1" si="614"/>
        <v>1.1941368310443019E-3</v>
      </c>
      <c r="Y373" s="223">
        <f t="shared" ca="1" si="615"/>
        <v>6.9519348333692515E-4</v>
      </c>
      <c r="Z373" s="223">
        <f t="shared" ca="1" si="616"/>
        <v>1.3638053964225977E-4</v>
      </c>
      <c r="AA373" s="223">
        <f t="shared" ca="1" si="617"/>
        <v>-4.3417740455171895E-4</v>
      </c>
      <c r="AB373" s="223">
        <f t="shared" ca="1" si="618"/>
        <v>-9.6734428220038012E-4</v>
      </c>
      <c r="AC373" s="223">
        <f t="shared" ca="1" si="619"/>
        <v>-1.4172041198032099E-3</v>
      </c>
      <c r="AD373" s="223">
        <f t="shared" ca="1" si="620"/>
        <v>-1.7450152902107265E-3</v>
      </c>
      <c r="AE373" s="223">
        <f t="shared" ca="1" si="621"/>
        <v>-1.922546915540971E-3</v>
      </c>
      <c r="AF373" s="223">
        <f t="shared" ca="1" si="622"/>
        <v>-1.9345100914266724E-3</v>
      </c>
      <c r="AG373" s="223">
        <f t="shared" ca="1" si="623"/>
        <v>-1.7798745571934013E-3</v>
      </c>
      <c r="AH373" s="223">
        <f t="shared" ca="1" si="624"/>
        <v>-1.4719574212170665E-3</v>
      </c>
      <c r="AI373" s="223">
        <f t="shared" ca="1" si="625"/>
        <v>-1.0372763004925531E-3</v>
      </c>
      <c r="AJ373" s="223">
        <f t="shared" ca="1" si="626"/>
        <v>-5.1326564126374517E-4</v>
      </c>
      <c r="AK373" s="223">
        <f t="shared" ca="1" si="627"/>
        <v>5.4947110351078062E-5</v>
      </c>
      <c r="AL373" s="223">
        <f t="shared" ca="1" si="628"/>
        <v>6.1842785371749932E-4</v>
      </c>
      <c r="AM373" s="223">
        <f t="shared" ca="1" si="629"/>
        <v>1.1286500055740678E-3</v>
      </c>
      <c r="AN373" s="223">
        <f t="shared" ca="1" si="630"/>
        <v>1.5416735767989141E-3</v>
      </c>
      <c r="AO373" s="223">
        <f t="shared" ca="1" si="631"/>
        <v>1.8219292547687904E-3</v>
      </c>
      <c r="AP373" s="223">
        <f t="shared" ca="1" si="632"/>
        <v>1.9452816086786436E-3</v>
      </c>
      <c r="AQ373" s="223">
        <f t="shared" ca="1" si="633"/>
        <v>1.9011076166364751E-3</v>
      </c>
      <c r="AR373" s="223">
        <f t="shared" ca="1" si="634"/>
        <v>1.6932115131756932E-3</v>
      </c>
      <c r="AS373" s="223">
        <f t="shared" ca="1" si="635"/>
        <v>1.3394971711315018E-3</v>
      </c>
      <c r="AT373" s="223">
        <f t="shared" ca="1" si="636"/>
        <v>8.7042623213415586E-4</v>
      </c>
      <c r="AU373" s="223">
        <f t="shared" ca="1" si="637"/>
        <v>3.2639477048565686E-4</v>
      </c>
      <c r="AV373" s="223">
        <f t="shared" ca="1" si="638"/>
        <v>-2.4574558963459252E-4</v>
      </c>
      <c r="AW373" s="223">
        <f t="shared" ca="1" si="639"/>
        <v>-7.9672250458492693E-4</v>
      </c>
      <c r="AX373" s="223">
        <f t="shared" ca="1" si="640"/>
        <v>-1.2790862124112232E-3</v>
      </c>
      <c r="AY373" s="223">
        <f t="shared" ca="1" si="641"/>
        <v>-1.6512958744855412E-3</v>
      </c>
      <c r="AZ373" s="223">
        <f t="shared" ca="1" si="642"/>
        <v>-1.8812970446355892E-3</v>
      </c>
      <c r="BA373" s="223">
        <f t="shared" ca="1" si="643"/>
        <v>-1.949282176525644E-3</v>
      </c>
      <c r="BB373" s="223">
        <f t="shared" ca="1" si="644"/>
        <v>-1.8493964362469324E-3</v>
      </c>
      <c r="BC373" s="223">
        <f t="shared" ca="1" si="645"/>
        <v>-1.5902419166825351E-3</v>
      </c>
      <c r="BD373" s="223">
        <f t="shared" ca="1" si="646"/>
        <v>-1.1941368310443025E-3</v>
      </c>
      <c r="BE373" s="223">
        <f t="shared" ca="1" si="647"/>
        <v>-6.9519348333692407E-4</v>
      </c>
      <c r="BF373" s="223">
        <f t="shared" ca="1" si="648"/>
        <v>-1.3638053964226053E-4</v>
      </c>
      <c r="BG373" s="223">
        <f t="shared" ca="1" si="649"/>
        <v>4.3417740455171819E-4</v>
      </c>
      <c r="BH373" s="223">
        <f t="shared" ca="1" si="650"/>
        <v>9.6734428220037795E-4</v>
      </c>
      <c r="BI373" s="223">
        <f t="shared" ca="1" si="651"/>
        <v>1.4172041198032069E-3</v>
      </c>
      <c r="BJ373" s="223">
        <f t="shared" ca="1" si="652"/>
        <v>1.7450152902107269E-3</v>
      </c>
      <c r="BK373" s="223">
        <f t="shared" ca="1" si="653"/>
        <v>1.922546915540971E-3</v>
      </c>
      <c r="BL373" s="223">
        <f t="shared" ca="1" si="654"/>
        <v>1.9345100914266726E-3</v>
      </c>
      <c r="BM373" s="223">
        <f t="shared" ca="1" si="655"/>
        <v>1.7798745571934002E-3</v>
      </c>
      <c r="BN373" s="223">
        <f t="shared" ca="1" si="656"/>
        <v>1.471957421217067E-3</v>
      </c>
      <c r="BO373" s="223">
        <f t="shared" ca="1" si="657"/>
        <v>1.0372763004925538E-3</v>
      </c>
      <c r="BP373" s="223">
        <f t="shared" ca="1" si="658"/>
        <v>5.1326564126374908E-4</v>
      </c>
      <c r="BQ373" s="223">
        <f t="shared" ca="1" si="659"/>
        <v>-5.4947110351080772E-5</v>
      </c>
      <c r="BR373" s="223">
        <f t="shared" ca="1" si="660"/>
        <v>-6.1842785371749856E-4</v>
      </c>
      <c r="BS373" s="223">
        <f t="shared" ca="1" si="661"/>
        <v>-1.1286500055740646E-3</v>
      </c>
      <c r="BT373" s="223">
        <f t="shared" ca="1" si="662"/>
        <v>-1.5416735767989156E-3</v>
      </c>
      <c r="BU373" s="223">
        <f t="shared" ca="1" si="663"/>
        <v>-1.8219292547687902E-3</v>
      </c>
      <c r="BV373" s="223">
        <f t="shared" ca="1" si="664"/>
        <v>-1.9452816086786436E-3</v>
      </c>
      <c r="BW373" s="223">
        <f t="shared" ca="1" si="665"/>
        <v>-1.9011076166364762E-3</v>
      </c>
      <c r="BX373" s="223">
        <f t="shared" ca="1" si="666"/>
        <v>-1.6932115131756918E-3</v>
      </c>
      <c r="BY373" s="223">
        <f t="shared" ca="1" si="667"/>
        <v>-1.3394971711315025E-3</v>
      </c>
      <c r="BZ373" s="223">
        <f t="shared" ca="1" si="668"/>
        <v>-8.704262321341564E-4</v>
      </c>
      <c r="CA373" s="223">
        <f t="shared" ca="1" si="669"/>
        <v>-3.2639477048565426E-4</v>
      </c>
      <c r="CB373" s="223">
        <f t="shared" ca="1" si="670"/>
        <v>2.4574558963459187E-4</v>
      </c>
      <c r="CC373" s="223">
        <f t="shared" ca="1" si="671"/>
        <v>7.9672250458492628E-4</v>
      </c>
      <c r="CD373" s="223">
        <f t="shared" ca="1" si="672"/>
        <v>1.2790862124112199E-3</v>
      </c>
      <c r="CE373" s="223">
        <f t="shared" ca="1" si="673"/>
        <v>1.6512958744855425E-3</v>
      </c>
      <c r="CF373" s="223">
        <f t="shared" ca="1" si="674"/>
        <v>1.8812970446355889E-3</v>
      </c>
      <c r="CG373" s="223">
        <f t="shared" ca="1" si="675"/>
        <v>1.949282176525644E-3</v>
      </c>
      <c r="CH373" s="223">
        <f t="shared" ca="1" si="676"/>
        <v>1.8493964362469337E-3</v>
      </c>
      <c r="CI373" s="223">
        <f t="shared" ca="1" si="677"/>
        <v>1.5902419166825355E-3</v>
      </c>
      <c r="CJ373" s="223">
        <f t="shared" ca="1" si="678"/>
        <v>1.1941368310443032E-3</v>
      </c>
      <c r="CK373" s="223">
        <f t="shared" ca="1" si="679"/>
        <v>6.9519348333692797E-4</v>
      </c>
      <c r="CL373" s="223">
        <f t="shared" ca="1" si="680"/>
        <v>1.3638053964225782E-4</v>
      </c>
      <c r="CM373" s="223">
        <f t="shared" ca="1" si="681"/>
        <v>-4.3417740455171748E-4</v>
      </c>
      <c r="CN373" s="223">
        <f t="shared" ca="1" si="682"/>
        <v>-9.6734428220037741E-4</v>
      </c>
      <c r="CO373" s="223">
        <f t="shared" ca="1" si="683"/>
        <v>-1.4172041198032065E-3</v>
      </c>
      <c r="CP373" s="223">
        <f t="shared" ca="1" si="684"/>
        <v>-1.7450152902107265E-3</v>
      </c>
      <c r="CQ373" s="223">
        <f t="shared" ca="1" si="685"/>
        <v>-1.9225469155409707E-3</v>
      </c>
      <c r="CR373" s="223">
        <f t="shared" ca="1" si="686"/>
        <v>-1.9345100914266728E-3</v>
      </c>
      <c r="CS373" s="223">
        <f t="shared" ca="1" si="687"/>
        <v>-1.7798745571934004E-3</v>
      </c>
      <c r="CT373" s="223">
        <f t="shared" ca="1" si="688"/>
        <v>-1.4719574212170674E-3</v>
      </c>
      <c r="CU373" s="223">
        <f t="shared" ca="1" si="689"/>
        <v>-1.0372763004925542E-3</v>
      </c>
      <c r="CV373" s="223">
        <f t="shared" ca="1" si="690"/>
        <v>-5.1326564126374995E-4</v>
      </c>
      <c r="CW373" s="223">
        <f t="shared" ca="1" si="691"/>
        <v>5.4947110351080122E-5</v>
      </c>
      <c r="CX373" s="223">
        <f t="shared" ca="1" si="692"/>
        <v>6.1842785371749791E-4</v>
      </c>
      <c r="CY373" s="223">
        <f t="shared" ca="1" si="693"/>
        <v>1.1286500055740639E-3</v>
      </c>
      <c r="CZ373" s="223">
        <f t="shared" ca="1" si="694"/>
        <v>1.5416735767989154E-3</v>
      </c>
      <c r="DA373" s="223">
        <f t="shared" ca="1" si="695"/>
        <v>1.8219292547687897E-3</v>
      </c>
      <c r="DB373" s="223">
        <f t="shared" ca="1" si="696"/>
        <v>1.9452816086786436E-3</v>
      </c>
      <c r="DC373" s="223">
        <f t="shared" ca="1" si="697"/>
        <v>1.9011076166364762E-3</v>
      </c>
      <c r="DD373" s="223">
        <f t="shared" ca="1" si="698"/>
        <v>1.6932115131756921E-3</v>
      </c>
      <c r="DE373" s="223">
        <f t="shared" ca="1" si="699"/>
        <v>1.3394971711315027E-3</v>
      </c>
      <c r="DF373" s="223">
        <f t="shared" ca="1" si="700"/>
        <v>8.7042623213415726E-4</v>
      </c>
      <c r="DG373" s="223">
        <f t="shared" ca="1" si="701"/>
        <v>3.2639477048565491E-4</v>
      </c>
      <c r="DH373" s="223">
        <f t="shared" ca="1" si="702"/>
        <v>-2.4574558963459111E-4</v>
      </c>
      <c r="DI373" s="223">
        <f t="shared" ca="1" si="703"/>
        <v>-7.9672250458492563E-4</v>
      </c>
      <c r="DJ373" s="223">
        <f t="shared" ca="1" si="704"/>
        <v>-1.2790862124112193E-3</v>
      </c>
      <c r="DK373" s="223">
        <f t="shared" ca="1" si="705"/>
        <v>-1.6512958744855422E-3</v>
      </c>
      <c r="DL373" s="223">
        <f t="shared" ca="1" si="706"/>
        <v>-1.881297044635587E-3</v>
      </c>
      <c r="DM373" s="223">
        <f t="shared" ca="1" si="707"/>
        <v>-1.949282176525644E-3</v>
      </c>
      <c r="DN373" s="223">
        <f t="shared" ca="1" si="708"/>
        <v>-1.8493964362469317E-3</v>
      </c>
      <c r="DO373" s="223">
        <f t="shared" ca="1" si="709"/>
        <v>-1.59024191668254E-3</v>
      </c>
      <c r="DP373" s="223">
        <f t="shared" ca="1" si="710"/>
        <v>-1.1941368310443038E-3</v>
      </c>
      <c r="DQ373" s="223">
        <f t="shared" ca="1" si="711"/>
        <v>-6.9519348333692223E-4</v>
      </c>
      <c r="DR373" s="223">
        <f t="shared" ca="1" si="712"/>
        <v>-1.3638053964226552E-4</v>
      </c>
      <c r="DS373" s="223">
        <f t="shared" ca="1" si="713"/>
        <v>4.3417740455171683E-4</v>
      </c>
      <c r="DT373" s="223">
        <f t="shared" ca="1" si="714"/>
        <v>9.6734428220038272E-4</v>
      </c>
      <c r="DU373" s="223">
        <f t="shared" ca="1" si="715"/>
        <v>1.417204119803206E-3</v>
      </c>
      <c r="DV373" s="223">
        <f t="shared" ca="1" si="716"/>
        <v>1.745015290210726E-3</v>
      </c>
      <c r="DW373" s="223">
        <f t="shared" ca="1" si="717"/>
        <v>1.9225469155409718E-3</v>
      </c>
      <c r="DX373" s="223">
        <f t="shared" ca="1" si="718"/>
        <v>1.9345100914266731E-3</v>
      </c>
      <c r="DY373" s="223">
        <f t="shared" ca="1" si="719"/>
        <v>1.7798745571934009E-3</v>
      </c>
      <c r="DZ373" s="223">
        <f t="shared" ca="1" si="720"/>
        <v>1.4719574212170726E-3</v>
      </c>
      <c r="EA373" s="223">
        <f t="shared" ca="1" si="721"/>
        <v>1.0372763004925548E-3</v>
      </c>
      <c r="EB373" s="223">
        <f t="shared" ca="1" si="722"/>
        <v>5.1326564126374398E-4</v>
      </c>
      <c r="EC373" s="223">
        <f t="shared" ca="1" si="723"/>
        <v>-5.4947110351072424E-5</v>
      </c>
      <c r="ED373" s="223">
        <f t="shared" ca="1" si="724"/>
        <v>-6.1842785371749726E-4</v>
      </c>
      <c r="EE373" s="223">
        <f t="shared" ca="1" si="725"/>
        <v>-1.1286500055740691E-3</v>
      </c>
      <c r="EF373" s="223">
        <f t="shared" ca="1" si="726"/>
        <v>-1.5416735767989106E-3</v>
      </c>
      <c r="EG373" s="223">
        <f t="shared" ca="1" si="727"/>
        <v>-1.8219292547687897E-3</v>
      </c>
      <c r="EH373" s="223">
        <f t="shared" ca="1" si="728"/>
        <v>-1.945281608678644E-3</v>
      </c>
      <c r="EI373" s="223">
        <f t="shared" ca="1" si="729"/>
        <v>-1.9011076166364764E-3</v>
      </c>
      <c r="EJ373" s="223">
        <f t="shared" ca="1" si="730"/>
        <v>-1.6932115131756925E-3</v>
      </c>
      <c r="EK373" s="223">
        <f t="shared" ca="1" si="731"/>
        <v>-1.3394971711315085E-3</v>
      </c>
      <c r="EL373" s="223">
        <f t="shared" ca="1" si="732"/>
        <v>-8.7042623213415792E-4</v>
      </c>
      <c r="EM373" s="223">
        <f t="shared" ca="1" si="733"/>
        <v>-3.2639477048565556E-4</v>
      </c>
      <c r="EN373" s="223">
        <f t="shared" ca="1" si="734"/>
        <v>2.4574558963458352E-4</v>
      </c>
      <c r="EO373" s="223">
        <f t="shared" ca="1" si="735"/>
        <v>7.9672250458492498E-4</v>
      </c>
      <c r="EP373" s="223">
        <f t="shared" ca="1" si="736"/>
        <v>1.2790862124112241E-3</v>
      </c>
      <c r="EQ373" s="223">
        <f t="shared" ca="1" si="737"/>
        <v>1.6512958744855381E-3</v>
      </c>
      <c r="ER373" s="223">
        <f t="shared" ca="1" si="738"/>
        <v>1.8812970446355885E-3</v>
      </c>
      <c r="ES373" s="223">
        <f t="shared" ca="1" si="739"/>
        <v>1.9492821765256438E-3</v>
      </c>
      <c r="ET373" s="223">
        <f t="shared" ca="1" si="740"/>
        <v>1.8493964362469341E-3</v>
      </c>
      <c r="EU373" s="223">
        <f t="shared" ca="1" si="741"/>
        <v>1.5902419166825364E-3</v>
      </c>
      <c r="EV373" s="223">
        <f t="shared" ca="1" si="742"/>
        <v>1.1941368310442989E-3</v>
      </c>
      <c r="EW373" s="223">
        <f t="shared" ca="1" si="743"/>
        <v>6.9519348333692938E-4</v>
      </c>
      <c r="EX373" s="223">
        <f t="shared" ca="1" si="744"/>
        <v>1.3638053964225923E-4</v>
      </c>
      <c r="EY373" s="223">
        <f t="shared" ca="1" si="745"/>
        <v>-4.3417740455170941E-4</v>
      </c>
      <c r="EZ373" s="223">
        <f t="shared" ca="1" si="746"/>
        <v>-9.673442822003761E-4</v>
      </c>
      <c r="FA373" s="223">
        <f t="shared" ca="1" si="747"/>
        <v>-1.4172041198032104E-3</v>
      </c>
      <c r="FB373" s="223">
        <f t="shared" ca="1" si="748"/>
        <v>-1.7450152902107226E-3</v>
      </c>
      <c r="FC373" s="223">
        <f t="shared" ca="1" si="749"/>
        <v>-1.9225469155409705E-3</v>
      </c>
      <c r="FD373" s="223">
        <f t="shared" ca="1" si="750"/>
        <v>-1.9345100914266722E-3</v>
      </c>
      <c r="FE373" s="223">
        <f t="shared" ca="1" si="751"/>
        <v>-1.7798745571934039E-3</v>
      </c>
      <c r="FF373" s="223">
        <f t="shared" ca="1" si="752"/>
        <v>-1.4719574212170685E-3</v>
      </c>
      <c r="FG373" s="223">
        <f t="shared" ca="1" si="753"/>
        <v>-1.0372763004925496E-3</v>
      </c>
      <c r="FH373" s="223">
        <f t="shared" ca="1" si="754"/>
        <v>-5.1326564126375146E-4</v>
      </c>
      <c r="FI373" s="223">
        <f t="shared" ca="1" si="755"/>
        <v>5.4947110351078604E-5</v>
      </c>
      <c r="FJ373" s="223">
        <f t="shared" ca="1" si="756"/>
        <v>6.1842785371748999E-4</v>
      </c>
      <c r="FK373" s="223">
        <f t="shared" ca="1" si="757"/>
        <v>1.1286500055740628E-3</v>
      </c>
      <c r="FL373" s="223">
        <f t="shared" ca="1" si="758"/>
        <v>1.5416735767989143E-3</v>
      </c>
      <c r="FM373" s="223">
        <f t="shared" ca="1" si="759"/>
        <v>1.8219292547687869E-3</v>
      </c>
      <c r="FN373" s="223">
        <f t="shared" ca="1" si="760"/>
        <v>1.9452816086786434E-3</v>
      </c>
      <c r="FO373" s="223">
        <f t="shared" ca="1" si="761"/>
        <v>1.9011076166364751E-3</v>
      </c>
      <c r="FP373" s="223">
        <f t="shared" ca="1" si="762"/>
        <v>1.6932115131756964E-3</v>
      </c>
      <c r="FQ373" s="223">
        <f t="shared" ca="1" si="763"/>
        <v>1.3394971711315038E-3</v>
      </c>
      <c r="FR373" s="223">
        <f t="shared" ca="1" si="764"/>
        <v>8.7042623213415239E-4</v>
      </c>
      <c r="FS373" s="223">
        <f t="shared" ca="1" si="765"/>
        <v>3.2639477048566315E-4</v>
      </c>
      <c r="FT373" s="223">
        <f t="shared" ca="1" si="766"/>
        <v>-2.4574558963458976E-4</v>
      </c>
      <c r="FU373" s="223">
        <f t="shared" ca="1" si="767"/>
        <v>-7.9672250458493062E-4</v>
      </c>
      <c r="FV373" s="223">
        <f t="shared" ca="1" si="768"/>
        <v>-1.2790862124112184E-3</v>
      </c>
      <c r="FW373" s="223">
        <f t="shared" ca="1" si="769"/>
        <v>-1.6512958744855414E-3</v>
      </c>
      <c r="FX373" s="223">
        <f t="shared" ca="1" si="770"/>
        <v>-1.8812970446355866E-3</v>
      </c>
      <c r="FY373" s="223">
        <f t="shared" ca="1" si="771"/>
        <v>-1.949282176525644E-3</v>
      </c>
      <c r="FZ373" s="223">
        <f t="shared" ca="1" si="772"/>
        <v>-1.8493964362469321E-3</v>
      </c>
      <c r="GA373" s="223">
        <f t="shared" ca="1" si="773"/>
        <v>-1.5902419166825407E-3</v>
      </c>
      <c r="GB373" s="223">
        <f t="shared" ca="1" si="774"/>
        <v>-1.1941368310443047E-3</v>
      </c>
      <c r="GC373" s="223">
        <f t="shared" ca="1" si="775"/>
        <v>-6.9519348333692364E-4</v>
      </c>
      <c r="GD373" s="223">
        <f t="shared" ca="1" si="776"/>
        <v>-1.3638053964226693E-4</v>
      </c>
      <c r="GE373" s="223">
        <f t="shared" ca="1" si="777"/>
        <v>4.3417740455171548E-4</v>
      </c>
      <c r="GF373" s="223">
        <f t="shared" ca="1" si="778"/>
        <v>9.6734428220038153E-4</v>
      </c>
      <c r="GG373" s="223">
        <f t="shared" ca="1" si="779"/>
        <v>1.4172041198032051E-3</v>
      </c>
      <c r="GH373" s="223">
        <f t="shared" ca="1" si="780"/>
        <v>1.7450152902107256E-3</v>
      </c>
      <c r="GI373" s="223">
        <f t="shared" ca="1" si="781"/>
        <v>1.9225469155409714E-3</v>
      </c>
      <c r="GJ373" s="223">
        <f t="shared" ca="1" si="782"/>
        <v>1.9345100914266731E-3</v>
      </c>
      <c r="GK373" s="223">
        <f t="shared" ca="1" si="783"/>
        <v>1.7798745571934013E-3</v>
      </c>
      <c r="GL373" s="223">
        <f t="shared" ca="1" si="784"/>
        <v>1.4719574212170732E-3</v>
      </c>
      <c r="GM373" s="223">
        <f t="shared" ca="1" si="785"/>
        <v>1.0372763004925561E-3</v>
      </c>
      <c r="GN373" s="223">
        <f t="shared" ca="1" si="786"/>
        <v>5.1326564126374539E-4</v>
      </c>
      <c r="GO373" s="223">
        <f t="shared" ca="1" si="787"/>
        <v>-5.4947110351071015E-5</v>
      </c>
      <c r="GP373" s="223">
        <f t="shared" ca="1" si="788"/>
        <v>-6.1842785371749585E-4</v>
      </c>
      <c r="GQ373" s="223">
        <f t="shared" ca="1" si="789"/>
        <v>-1.1286500055740678E-3</v>
      </c>
      <c r="GR373" s="223">
        <f t="shared" ca="1" si="790"/>
        <v>-1.5416735767989098E-3</v>
      </c>
      <c r="GS373" s="223">
        <f t="shared" ca="1" si="791"/>
        <v>-1.8219292547687891E-3</v>
      </c>
      <c r="GT373" s="223">
        <f t="shared" ca="1" si="792"/>
        <v>-1.9452816086786438E-3</v>
      </c>
      <c r="GU373" s="223">
        <f t="shared" ca="1" si="793"/>
        <v>-1.9011076166364767E-3</v>
      </c>
      <c r="GV373" s="223">
        <f t="shared" ca="1" si="794"/>
        <v>-1.6932115131756932E-3</v>
      </c>
      <c r="GW373" s="223">
        <f t="shared" ca="1" si="795"/>
        <v>-1.3394971711315094E-3</v>
      </c>
      <c r="GX373" s="223">
        <f t="shared" ca="1" si="796"/>
        <v>-8.7042623213415932E-4</v>
      </c>
      <c r="GY373" s="223">
        <f t="shared" ca="1" si="797"/>
        <v>-3.2639477048565697E-4</v>
      </c>
      <c r="GZ373" s="223">
        <f t="shared" ca="1" si="798"/>
        <v>2.4574558963458211E-4</v>
      </c>
      <c r="HA373" s="223">
        <f t="shared" ca="1" si="799"/>
        <v>7.9672250458492357E-4</v>
      </c>
      <c r="HB373" s="223">
        <f t="shared" ca="1" si="800"/>
        <v>1.2790862124112232E-3</v>
      </c>
      <c r="HC373" s="223">
        <f t="shared" ca="1" si="801"/>
        <v>1.6512958744855373E-3</v>
      </c>
      <c r="HD373" s="223">
        <f t="shared" ca="1" si="802"/>
        <v>1.8812970446355881E-3</v>
      </c>
      <c r="HE373" s="223">
        <f t="shared" ca="1" si="803"/>
        <v>1.9492821765256438E-3</v>
      </c>
      <c r="HF373" s="223">
        <f t="shared" ca="1" si="804"/>
        <v>1.8493964362469345E-3</v>
      </c>
      <c r="HG373" s="223">
        <f t="shared" ca="1" si="805"/>
        <v>1.5902419166825372E-3</v>
      </c>
      <c r="HH373" s="223">
        <f t="shared" ca="1" si="806"/>
        <v>1.1941368310442999E-3</v>
      </c>
      <c r="HI373" s="223">
        <f t="shared" ca="1" si="807"/>
        <v>6.9519348333693079E-4</v>
      </c>
      <c r="HJ373" s="223">
        <f t="shared" ca="1" si="808"/>
        <v>1.3638053964226075E-4</v>
      </c>
      <c r="HK373" s="223">
        <f t="shared" ca="1" si="809"/>
        <v>-4.3417740455170805E-4</v>
      </c>
      <c r="HL373" s="223">
        <f t="shared" ca="1" si="810"/>
        <v>-9.6734428220037491E-4</v>
      </c>
      <c r="HM373" s="223">
        <f t="shared" ca="1" si="811"/>
        <v>-1.4172041198032093E-3</v>
      </c>
      <c r="HN373" s="223">
        <f t="shared" ca="1" si="812"/>
        <v>-1.7450152902107219E-3</v>
      </c>
      <c r="HO373" s="223">
        <f t="shared" ca="1" si="813"/>
        <v>-1.9225469155409701E-3</v>
      </c>
      <c r="HP373" s="223">
        <f t="shared" ca="1" si="814"/>
        <v>-1.9345100914266724E-3</v>
      </c>
      <c r="HQ373" s="223">
        <f t="shared" ca="1" si="815"/>
        <v>-1.7798745571933987E-3</v>
      </c>
      <c r="HR373" s="223">
        <f t="shared" ca="1" si="816"/>
        <v>-1.4719574212170784E-3</v>
      </c>
      <c r="HS373" s="223">
        <f t="shared" ca="1" si="817"/>
        <v>-1.0372763004925624E-3</v>
      </c>
      <c r="HT373" s="223">
        <f t="shared" ca="1" si="818"/>
        <v>-5.1326564126375287E-4</v>
      </c>
      <c r="HU373" s="223">
        <f t="shared" ca="1" si="819"/>
        <v>5.4947110351077086E-5</v>
      </c>
      <c r="HV373" s="223">
        <f t="shared" ca="1" si="820"/>
        <v>6.1842785371750181E-4</v>
      </c>
      <c r="HW373" s="223">
        <f t="shared" ca="1" si="821"/>
        <v>1.1286500055740728E-3</v>
      </c>
      <c r="HX373" s="223">
        <f t="shared" ca="1" si="822"/>
        <v>1.541673576798905E-3</v>
      </c>
      <c r="HY373" s="223">
        <f t="shared" ca="1" si="823"/>
        <v>1.8219292547687863E-3</v>
      </c>
      <c r="HZ373" s="223">
        <f t="shared" ca="1" si="824"/>
        <v>1.9452816086786436E-3</v>
      </c>
      <c r="IA373" s="223">
        <f t="shared" ca="1" si="825"/>
        <v>1.9011076166364754E-3</v>
      </c>
      <c r="IB373" s="223">
        <f t="shared" ca="1" si="826"/>
        <v>1.6932115131756901E-3</v>
      </c>
      <c r="IC373" s="223">
        <f t="shared" ca="1" si="827"/>
        <v>1.3394971711315148E-3</v>
      </c>
      <c r="ID373" s="223">
        <f t="shared" ca="1" si="828"/>
        <v>8.7042623213416594E-4</v>
      </c>
      <c r="IE373" s="223">
        <f t="shared" ca="1" si="829"/>
        <v>-1.0822561222702722E-3</v>
      </c>
      <c r="IF373" s="223">
        <f t="shared" ca="1" si="830"/>
        <v>-2.4574558963458835E-4</v>
      </c>
      <c r="IG373" s="223">
        <f t="shared" ca="1" si="831"/>
        <v>-7.9672250458492921E-4</v>
      </c>
      <c r="IH373" s="223">
        <f t="shared" ca="1" si="832"/>
        <v>-1.2790862124112277E-3</v>
      </c>
      <c r="II373" s="223">
        <f t="shared" ca="1" si="833"/>
        <v>-1.6512958744855331E-3</v>
      </c>
      <c r="IJ373" s="223">
        <f t="shared" ca="1" si="834"/>
        <v>-1.8812970446355861E-3</v>
      </c>
      <c r="IK373" s="223">
        <f t="shared" ca="1" si="835"/>
        <v>-1.9492821765256442E-3</v>
      </c>
      <c r="IL373" s="223">
        <f t="shared" ca="1" si="836"/>
        <v>-1.8493964362469326E-3</v>
      </c>
      <c r="IM373" s="223">
        <f t="shared" ca="1" si="837"/>
        <v>-1.5902419166825333E-3</v>
      </c>
      <c r="IN373" s="223">
        <f t="shared" ca="1" si="838"/>
        <v>-1.1941368310442952E-3</v>
      </c>
      <c r="IO373" s="223">
        <f t="shared" ca="1" si="839"/>
        <v>-6.9519348333693795E-4</v>
      </c>
      <c r="IP373" s="223">
        <f t="shared" ca="1" si="840"/>
        <v>-1.3638053964226823E-4</v>
      </c>
      <c r="IQ373" s="223">
        <f t="shared" ca="1" si="841"/>
        <v>4.3417740455171396E-4</v>
      </c>
      <c r="IR373" s="223">
        <f t="shared" ca="1" si="842"/>
        <v>9.6734428220038022E-4</v>
      </c>
      <c r="IS373" s="223">
        <f t="shared" ca="1" si="843"/>
        <v>1.4172041198032134E-3</v>
      </c>
      <c r="IT373" s="223">
        <f t="shared" ca="1" si="844"/>
        <v>1.7450152902107187E-3</v>
      </c>
      <c r="IU373" s="223">
        <f t="shared" ca="1" si="845"/>
        <v>1.9225469155409688E-3</v>
      </c>
      <c r="IV373" s="223">
        <f t="shared" ca="1" si="846"/>
        <v>1.9345100914266733E-3</v>
      </c>
      <c r="IW373" s="223">
        <f t="shared" ca="1" si="847"/>
        <v>1.779874557193402E-3</v>
      </c>
      <c r="IX373" s="223">
        <f t="shared" ca="1" si="848"/>
        <v>1.4719574212170652E-3</v>
      </c>
      <c r="IY373" s="223">
        <f t="shared" ca="1" si="849"/>
        <v>1.0372763004925457E-3</v>
      </c>
      <c r="IZ373" s="223">
        <f t="shared" ca="1" si="850"/>
        <v>5.1326564126376025E-4</v>
      </c>
      <c r="JA373" s="223">
        <f t="shared" ca="1" si="851"/>
        <v>-5.4947110351069605E-5</v>
      </c>
      <c r="JB373" s="223">
        <f t="shared" ca="1" si="852"/>
        <v>-6.1842785371749455E-4</v>
      </c>
    </row>
    <row r="374" spans="2:262">
      <c r="B374" s="230">
        <v>13</v>
      </c>
      <c r="C374" s="229">
        <f t="shared" si="853"/>
        <v>2.5390624999999995E-4</v>
      </c>
      <c r="D374" s="226">
        <f t="shared" ca="1" si="597"/>
        <v>24.448577050286126</v>
      </c>
      <c r="E374" s="225">
        <f ca="1">S361</f>
        <v>0.44857705028612682</v>
      </c>
      <c r="F374" s="224">
        <v>13</v>
      </c>
      <c r="G374" s="223">
        <f t="shared" ca="1" si="854"/>
        <v>9.177512293977088E-3</v>
      </c>
      <c r="H374" s="223">
        <f t="shared" ca="1" si="598"/>
        <v>1.254471311483038E-2</v>
      </c>
      <c r="I374" s="223">
        <f t="shared" ca="1" si="599"/>
        <v>1.4645604945995904E-2</v>
      </c>
      <c r="J374" s="223">
        <f t="shared" ca="1" si="600"/>
        <v>1.5268116121281362E-2</v>
      </c>
      <c r="K374" s="223">
        <f t="shared" ca="1" si="601"/>
        <v>1.4349408097451102E-2</v>
      </c>
      <c r="L374" s="223">
        <f t="shared" ca="1" si="602"/>
        <v>1.1982218605438102E-2</v>
      </c>
      <c r="M374" s="223">
        <f t="shared" ca="1" si="603"/>
        <v>8.4055003663282453E-3</v>
      </c>
      <c r="N374" s="223">
        <f t="shared" ca="1" si="604"/>
        <v>3.9803003341894261E-3</v>
      </c>
      <c r="O374" s="223">
        <f t="shared" ca="1" si="605"/>
        <v>-8.4668569725476111E-4</v>
      </c>
      <c r="P374" s="223">
        <f t="shared" ca="1" si="606"/>
        <v>-5.5882041934863531E-3</v>
      </c>
      <c r="Q374" s="223">
        <f t="shared" ca="1" si="607"/>
        <v>-9.7656290239921881E-3</v>
      </c>
      <c r="R374" s="223">
        <f t="shared" ca="1" si="608"/>
        <v>-1.2957275725509348E-2</v>
      </c>
      <c r="S374" s="223">
        <f t="shared" ca="1" si="609"/>
        <v>-1.4840967866178239E-2</v>
      </c>
      <c r="T374" s="223">
        <f t="shared" ca="1" si="610"/>
        <v>-1.522655870691454E-2</v>
      </c>
      <c r="U374" s="223">
        <f t="shared" ca="1" si="611"/>
        <v>-1.4075125305161008E-2</v>
      </c>
      <c r="V374" s="223">
        <f t="shared" ca="1" si="612"/>
        <v>-1.1502897538342546E-2</v>
      </c>
      <c r="W374" s="223">
        <f t="shared" ca="1" si="613"/>
        <v>-7.7695254371000326E-3</v>
      </c>
      <c r="X374" s="223">
        <f t="shared" ca="1" si="614"/>
        <v>-3.2518691663792742E-3</v>
      </c>
      <c r="Y374" s="223">
        <f t="shared" ca="1" si="615"/>
        <v>1.5940426109426302E-3</v>
      </c>
      <c r="Z374" s="223">
        <f t="shared" ca="1" si="616"/>
        <v>6.2790459266915191E-3</v>
      </c>
      <c r="AA374" s="223">
        <f t="shared" ca="1" si="617"/>
        <v>1.0330219498320404E-2</v>
      </c>
      <c r="AB374" s="223">
        <f t="shared" ca="1" si="618"/>
        <v>1.3338623124042258E-2</v>
      </c>
      <c r="AC374" s="223">
        <f t="shared" ca="1" si="619"/>
        <v>1.5000577594855692E-2</v>
      </c>
      <c r="AD374" s="223">
        <f t="shared" ca="1" si="620"/>
        <v>1.5148319178933736E-2</v>
      </c>
      <c r="AE374" s="223">
        <f t="shared" ca="1" si="621"/>
        <v>1.3766934303175413E-2</v>
      </c>
      <c r="AF374" s="223">
        <f t="shared" ca="1" si="622"/>
        <v>1.0995864983542299E-2</v>
      </c>
      <c r="AG374" s="223">
        <f t="shared" ca="1" si="623"/>
        <v>7.1148330405637894E-3</v>
      </c>
      <c r="AH374" s="223">
        <f t="shared" ca="1" si="624"/>
        <v>2.5156039609171895E-3</v>
      </c>
      <c r="AI374" s="223">
        <f t="shared" ca="1" si="625"/>
        <v>-2.3375593363590946E-3</v>
      </c>
      <c r="AJ374" s="223">
        <f t="shared" ca="1" si="626"/>
        <v>-6.9547608882798229E-3</v>
      </c>
      <c r="AK374" s="223">
        <f t="shared" ca="1" si="627"/>
        <v>-1.086992356905681E-2</v>
      </c>
      <c r="AL374" s="223">
        <f t="shared" ca="1" si="628"/>
        <v>-1.3687836611143943E-2</v>
      </c>
      <c r="AM374" s="223">
        <f t="shared" ca="1" si="629"/>
        <v>-1.5124049618211715E-2</v>
      </c>
      <c r="AN374" s="223">
        <f t="shared" ca="1" si="630"/>
        <v>-1.5033586023214824E-2</v>
      </c>
      <c r="AO374" s="223">
        <f t="shared" ca="1" si="631"/>
        <v>-1.342557755061244E-2</v>
      </c>
      <c r="AP374" s="223">
        <f t="shared" ca="1" si="632"/>
        <v>-1.0462342426872676E-2</v>
      </c>
      <c r="AQ374" s="223">
        <f t="shared" ca="1" si="633"/>
        <v>-6.4430003880470311E-3</v>
      </c>
      <c r="AR374" s="223">
        <f t="shared" ca="1" si="634"/>
        <v>-1.7732784451723969E-3</v>
      </c>
      <c r="AS374" s="223">
        <f t="shared" ca="1" si="635"/>
        <v>3.0754446765882404E-3</v>
      </c>
      <c r="AT374" s="223">
        <f t="shared" ca="1" si="636"/>
        <v>7.6137212217231402E-3</v>
      </c>
      <c r="AU374" s="223">
        <f t="shared" ca="1" si="637"/>
        <v>1.1383441041822494E-2</v>
      </c>
      <c r="AV374" s="223">
        <f t="shared" ca="1" si="638"/>
        <v>1.4004074900936489E-2</v>
      </c>
      <c r="AW374" s="223">
        <f t="shared" ca="1" si="639"/>
        <v>1.5211086481327178E-2</v>
      </c>
      <c r="AX374" s="223">
        <f t="shared" ca="1" si="640"/>
        <v>1.4882635641979369E-2</v>
      </c>
      <c r="AY374" s="223">
        <f t="shared" ca="1" si="641"/>
        <v>1.3051877405788321E-2</v>
      </c>
      <c r="AZ374" s="223">
        <f t="shared" ca="1" si="642"/>
        <v>9.9036151709037297E-3</v>
      </c>
      <c r="BA374" s="223">
        <f t="shared" ca="1" si="643"/>
        <v>5.7556459832553107E-3</v>
      </c>
      <c r="BB374" s="223">
        <f t="shared" ca="1" si="644"/>
        <v>1.0266809463323374E-3</v>
      </c>
      <c r="BC374" s="223">
        <f t="shared" ca="1" si="645"/>
        <v>-3.8059210012143462E-3</v>
      </c>
      <c r="BD374" s="223">
        <f t="shared" ca="1" si="646"/>
        <v>-8.2543394338601105E-3</v>
      </c>
      <c r="BE374" s="223">
        <f t="shared" ca="1" si="647"/>
        <v>-1.1869534808046766E-2</v>
      </c>
      <c r="BF374" s="223">
        <f t="shared" ca="1" si="648"/>
        <v>-1.4286576147680589E-2</v>
      </c>
      <c r="BG374" s="223">
        <f t="shared" ca="1" si="649"/>
        <v>-1.5261478504775302E-2</v>
      </c>
      <c r="BH374" s="223">
        <f t="shared" ca="1" si="650"/>
        <v>-1.4695831687917472E-2</v>
      </c>
      <c r="BI374" s="223">
        <f t="shared" ca="1" si="651"/>
        <v>-1.2646734145084229E-2</v>
      </c>
      <c r="BJ374" s="223">
        <f t="shared" ca="1" si="652"/>
        <v>-9.3210292385338366E-3</v>
      </c>
      <c r="BK374" s="223">
        <f t="shared" ca="1" si="653"/>
        <v>-5.0544257231548784E-3</v>
      </c>
      <c r="BL374" s="223">
        <f t="shared" ca="1" si="654"/>
        <v>-2.7761008316590577E-4</v>
      </c>
      <c r="BM374" s="223">
        <f t="shared" ca="1" si="655"/>
        <v>4.5272285287892185E-3</v>
      </c>
      <c r="BN374" s="223">
        <f t="shared" ca="1" si="656"/>
        <v>8.8750722193061907E-3</v>
      </c>
      <c r="BO374" s="223">
        <f t="shared" ca="1" si="657"/>
        <v>1.2327033825269961E-2</v>
      </c>
      <c r="BP374" s="223">
        <f t="shared" ca="1" si="658"/>
        <v>1.4534659781128657E-2</v>
      </c>
      <c r="BQ374" s="223">
        <f t="shared" ca="1" si="659"/>
        <v>1.5275104289757781E-2</v>
      </c>
      <c r="BR374" s="223">
        <f t="shared" ca="1" si="660"/>
        <v>1.4473624188116535E-2</v>
      </c>
      <c r="BS374" s="223">
        <f t="shared" ca="1" si="661"/>
        <v>1.2211123794101528E-2</v>
      </c>
      <c r="BT374" s="223">
        <f t="shared" ca="1" si="662"/>
        <v>8.715988130302622E-3</v>
      </c>
      <c r="BU374" s="223">
        <f t="shared" ca="1" si="663"/>
        <v>4.3410289087719364E-3</v>
      </c>
      <c r="BV374" s="223">
        <f t="shared" ca="1" si="664"/>
        <v>-4.7212956700659007E-4</v>
      </c>
      <c r="BW374" s="223">
        <f t="shared" ca="1" si="665"/>
        <v>-5.2376295662998774E-3</v>
      </c>
      <c r="BX374" s="223">
        <f t="shared" ca="1" si="666"/>
        <v>-9.4744241784114006E-3</v>
      </c>
      <c r="BY374" s="223">
        <f t="shared" ca="1" si="667"/>
        <v>-1.2754835938287469E-2</v>
      </c>
      <c r="BZ374" s="223">
        <f t="shared" ca="1" si="668"/>
        <v>-1.474772814607813E-2</v>
      </c>
      <c r="CA374" s="223">
        <f t="shared" ca="1" si="669"/>
        <v>-1.5251931010565116E-2</v>
      </c>
      <c r="CB374" s="223">
        <f t="shared" ca="1" si="670"/>
        <v>-1.4216548459906674E-2</v>
      </c>
      <c r="CC374" s="223">
        <f t="shared" ca="1" si="671"/>
        <v>-1.1746095776330748E-2</v>
      </c>
      <c r="CD374" s="223">
        <f t="shared" ca="1" si="672"/>
        <v>-8.0899494432350692E-3</v>
      </c>
      <c r="CE374" s="223">
        <f t="shared" ca="1" si="673"/>
        <v>-3.6171741755185883E-3</v>
      </c>
      <c r="CF374" s="223">
        <f t="shared" ca="1" si="674"/>
        <v>1.2207318156985548E-3</v>
      </c>
      <c r="CG374" s="223">
        <f t="shared" ca="1" si="675"/>
        <v>5.9354126954231021E-3</v>
      </c>
      <c r="CH374" s="223">
        <f t="shared" ca="1" si="676"/>
        <v>1.0050951419809313E-2</v>
      </c>
      <c r="CI374" s="223">
        <f t="shared" ca="1" si="677"/>
        <v>1.3151910534337959E-2</v>
      </c>
      <c r="CJ374" s="223">
        <f t="shared" ca="1" si="678"/>
        <v>1.4925267942175292E-2</v>
      </c>
      <c r="CK374" s="223">
        <f t="shared" ca="1" si="679"/>
        <v>1.5192014493656618E-2</v>
      </c>
      <c r="CL374" s="223">
        <f t="shared" ca="1" si="680"/>
        <v>1.3925223821234338E-2</v>
      </c>
      <c r="CM374" s="223">
        <f t="shared" ca="1" si="681"/>
        <v>1.1252770384998272E-2</v>
      </c>
      <c r="CN374" s="223">
        <f t="shared" ca="1" si="682"/>
        <v>7.4444213593629262E-3</v>
      </c>
      <c r="CO374" s="223">
        <f t="shared" ca="1" si="683"/>
        <v>2.8846053528493246E-3</v>
      </c>
      <c r="CP374" s="223">
        <f t="shared" ca="1" si="684"/>
        <v>-1.9663932145230229E-3</v>
      </c>
      <c r="CQ374" s="223">
        <f t="shared" ca="1" si="685"/>
        <v>-6.6188968954823506E-3</v>
      </c>
      <c r="CR374" s="223">
        <f t="shared" ca="1" si="686"/>
        <v>-1.0603265038877534E-2</v>
      </c>
      <c r="CS374" s="223">
        <f t="shared" ca="1" si="687"/>
        <v>-1.3517301025939893E-2</v>
      </c>
      <c r="CT374" s="223">
        <f t="shared" ca="1" si="688"/>
        <v>-1.506685146050068E-2</v>
      </c>
      <c r="CU374" s="223">
        <f t="shared" ca="1" si="689"/>
        <v>-1.5095499083169596E-2</v>
      </c>
      <c r="CV374" s="223">
        <f t="shared" ca="1" si="690"/>
        <v>-1.3600352098671074E-2</v>
      </c>
      <c r="CW374" s="223">
        <f t="shared" ca="1" si="691"/>
        <v>-1.0732336084182094E-2</v>
      </c>
      <c r="CX374" s="223">
        <f t="shared" ca="1" si="692"/>
        <v>-6.7809590123817298E-3</v>
      </c>
      <c r="CY374" s="223">
        <f t="shared" ca="1" si="693"/>
        <v>-2.1450872632234573E-3</v>
      </c>
      <c r="CZ374" s="223">
        <f t="shared" ca="1" si="694"/>
        <v>2.7073173998579474E-3</v>
      </c>
      <c r="DA374" s="223">
        <f t="shared" ca="1" si="695"/>
        <v>7.2864355931734834E-3</v>
      </c>
      <c r="DB374" s="223">
        <f t="shared" ca="1" si="696"/>
        <v>1.1130034463730731E-2</v>
      </c>
      <c r="DC374" s="223">
        <f t="shared" ca="1" si="697"/>
        <v>1.3850127155394604E-2</v>
      </c>
      <c r="DD374" s="223">
        <f t="shared" ca="1" si="698"/>
        <v>1.5172137613957394E-2</v>
      </c>
      <c r="DE374" s="223">
        <f t="shared" ca="1" si="699"/>
        <v>1.496261729318165E-2</v>
      </c>
      <c r="DF374" s="223">
        <f t="shared" ca="1" si="700"/>
        <v>1.3242715936651986E-2</v>
      </c>
      <c r="DG374" s="223">
        <f t="shared" ca="1" si="701"/>
        <v>1.0186046645697427E-2</v>
      </c>
      <c r="DH374" s="223">
        <f t="shared" ca="1" si="702"/>
        <v>6.1011607411978457E-3</v>
      </c>
      <c r="DI374" s="223">
        <f t="shared" ca="1" si="703"/>
        <v>1.4004014704930871E-3</v>
      </c>
      <c r="DJ374" s="223">
        <f t="shared" ca="1" si="704"/>
        <v>-3.4417194204436168E-3</v>
      </c>
      <c r="DK374" s="223">
        <f t="shared" ca="1" si="705"/>
        <v>-7.9364206293042801E-3</v>
      </c>
      <c r="DL374" s="223">
        <f t="shared" ca="1" si="706"/>
        <v>-1.1629990660684958E-2</v>
      </c>
      <c r="DM374" s="223">
        <f t="shared" ca="1" si="707"/>
        <v>-1.4149587115404129E-2</v>
      </c>
      <c r="DN374" s="223">
        <f t="shared" ca="1" si="708"/>
        <v>-1.5240872758979779E-2</v>
      </c>
      <c r="DO374" s="223">
        <f t="shared" ca="1" si="709"/>
        <v>-1.4793689247563939E-2</v>
      </c>
      <c r="DP374" s="223">
        <f t="shared" ca="1" si="710"/>
        <v>-1.2853176912016553E-2</v>
      </c>
      <c r="DQ374" s="223">
        <f t="shared" ca="1" si="711"/>
        <v>-9.6152181286510829E-3</v>
      </c>
      <c r="DR374" s="223">
        <f t="shared" ca="1" si="712"/>
        <v>-5.4066642393898476E-3</v>
      </c>
      <c r="DS374" s="223">
        <f t="shared" ca="1" si="713"/>
        <v>-6.5234198795956037E-4</v>
      </c>
      <c r="DT374" s="223">
        <f t="shared" ca="1" si="714"/>
        <v>4.1678300374864731E-3</v>
      </c>
      <c r="DU374" s="223">
        <f t="shared" ca="1" si="715"/>
        <v>8.5672861329906431E-3</v>
      </c>
      <c r="DV374" s="223">
        <f t="shared" ca="1" si="716"/>
        <v>1.2101929191470719E-2</v>
      </c>
      <c r="DW374" s="223">
        <f t="shared" ca="1" si="717"/>
        <v>1.4414959480695187E-2</v>
      </c>
      <c r="DX374" s="223">
        <f t="shared" ca="1" si="718"/>
        <v>1.527289130658299E-2</v>
      </c>
      <c r="DY374" s="223">
        <f t="shared" ca="1" si="719"/>
        <v>1.4589121908774705E-2</v>
      </c>
      <c r="DZ374" s="223">
        <f t="shared" ca="1" si="720"/>
        <v>1.2432673458394735E-2</v>
      </c>
      <c r="EA374" s="223">
        <f t="shared" ca="1" si="721"/>
        <v>9.021225708939094E-3</v>
      </c>
      <c r="EB374" s="223">
        <f t="shared" ca="1" si="722"/>
        <v>4.6991426098614035E-3</v>
      </c>
      <c r="EC374" s="223">
        <f t="shared" ca="1" si="723"/>
        <v>-9.7289043561368457E-5</v>
      </c>
      <c r="ED374" s="223">
        <f t="shared" ca="1" si="724"/>
        <v>-4.8838999869102286E-3</v>
      </c>
      <c r="EE374" s="223">
        <f t="shared" ca="1" si="725"/>
        <v>-9.177512293977088E-3</v>
      </c>
      <c r="EF374" s="223">
        <f t="shared" ca="1" si="726"/>
        <v>-1.2544713114830424E-2</v>
      </c>
      <c r="EG374" s="223">
        <f t="shared" ca="1" si="727"/>
        <v>-1.4645604945995918E-2</v>
      </c>
      <c r="EH374" s="223">
        <f t="shared" ca="1" si="728"/>
        <v>-1.526811612128136E-2</v>
      </c>
      <c r="EI374" s="223">
        <f t="shared" ca="1" si="729"/>
        <v>-1.4349408097451107E-2</v>
      </c>
      <c r="EJ374" s="223">
        <f t="shared" ca="1" si="730"/>
        <v>-1.1982218605438064E-2</v>
      </c>
      <c r="EK374" s="223">
        <f t="shared" ca="1" si="731"/>
        <v>-8.405500366328221E-3</v>
      </c>
      <c r="EL374" s="223">
        <f t="shared" ca="1" si="732"/>
        <v>-3.9803003341894218E-3</v>
      </c>
      <c r="EM374" s="223">
        <f t="shared" ca="1" si="733"/>
        <v>8.4668569725484611E-4</v>
      </c>
      <c r="EN374" s="223">
        <f t="shared" ca="1" si="734"/>
        <v>5.5882041934863999E-3</v>
      </c>
      <c r="EO374" s="223">
        <f t="shared" ca="1" si="735"/>
        <v>9.7656290239921985E-3</v>
      </c>
      <c r="EP374" s="223">
        <f t="shared" ca="1" si="736"/>
        <v>1.2957275725509344E-2</v>
      </c>
      <c r="EQ374" s="223">
        <f t="shared" ca="1" si="737"/>
        <v>1.4840967866178254E-2</v>
      </c>
      <c r="ER374" s="223">
        <f t="shared" ca="1" si="738"/>
        <v>1.5226558706914538E-2</v>
      </c>
      <c r="ES374" s="223">
        <f t="shared" ca="1" si="739"/>
        <v>1.4075125305161008E-2</v>
      </c>
      <c r="ET374" s="223">
        <f t="shared" ca="1" si="740"/>
        <v>1.1502897538342565E-2</v>
      </c>
      <c r="EU374" s="223">
        <f t="shared" ca="1" si="741"/>
        <v>7.7695254370999823E-3</v>
      </c>
      <c r="EV374" s="223">
        <f t="shared" ca="1" si="742"/>
        <v>3.2518691663792447E-3</v>
      </c>
      <c r="EW374" s="223">
        <f t="shared" ca="1" si="743"/>
        <v>-1.5940426109426185E-3</v>
      </c>
      <c r="EX374" s="223">
        <f t="shared" ca="1" si="744"/>
        <v>-6.2790459266915833E-3</v>
      </c>
      <c r="EY374" s="223">
        <f t="shared" ca="1" si="745"/>
        <v>-1.0330219498320435E-2</v>
      </c>
      <c r="EZ374" s="223">
        <f t="shared" ca="1" si="746"/>
        <v>-1.333862312404226E-2</v>
      </c>
      <c r="FA374" s="223">
        <f t="shared" ca="1" si="747"/>
        <v>-1.5000577594855687E-2</v>
      </c>
      <c r="FB374" s="223">
        <f t="shared" ca="1" si="748"/>
        <v>-1.5148319178933726E-2</v>
      </c>
      <c r="FC374" s="223">
        <f t="shared" ca="1" si="749"/>
        <v>-1.3766934303175401E-2</v>
      </c>
      <c r="FD374" s="223">
        <f t="shared" ca="1" si="750"/>
        <v>-1.0995864983542297E-2</v>
      </c>
      <c r="FE374" s="223">
        <f t="shared" ca="1" si="751"/>
        <v>-7.1148330405637148E-3</v>
      </c>
      <c r="FF374" s="223">
        <f t="shared" ca="1" si="752"/>
        <v>-2.5156039609171591E-3</v>
      </c>
      <c r="FG374" s="223">
        <f t="shared" ca="1" si="753"/>
        <v>2.3375593363590972E-3</v>
      </c>
      <c r="FH374" s="223">
        <f t="shared" ca="1" si="754"/>
        <v>6.9547608882798021E-3</v>
      </c>
      <c r="FI374" s="223">
        <f t="shared" ca="1" si="755"/>
        <v>1.086992356905685E-2</v>
      </c>
      <c r="FJ374" s="223">
        <f t="shared" ca="1" si="756"/>
        <v>1.3687836611143955E-2</v>
      </c>
      <c r="FK374" s="223">
        <f t="shared" ca="1" si="757"/>
        <v>1.5124049618211717E-2</v>
      </c>
      <c r="FL374" s="223">
        <f t="shared" ca="1" si="758"/>
        <v>1.503358602321481E-2</v>
      </c>
      <c r="FM374" s="223">
        <f t="shared" ca="1" si="759"/>
        <v>1.3425577550612416E-2</v>
      </c>
      <c r="FN374" s="223">
        <f t="shared" ca="1" si="760"/>
        <v>1.0462342426872653E-2</v>
      </c>
      <c r="FO374" s="223">
        <f t="shared" ca="1" si="761"/>
        <v>6.4430003880470519E-3</v>
      </c>
      <c r="FP374" s="223">
        <f t="shared" ca="1" si="762"/>
        <v>1.7732784451723405E-3</v>
      </c>
      <c r="FQ374" s="223">
        <f t="shared" ca="1" si="763"/>
        <v>-3.0754446765882694E-3</v>
      </c>
      <c r="FR374" s="223">
        <f t="shared" ca="1" si="764"/>
        <v>-7.6137212217231437E-3</v>
      </c>
      <c r="FS374" s="223">
        <f t="shared" ca="1" si="765"/>
        <v>-1.138344104182255E-2</v>
      </c>
      <c r="FT374" s="223">
        <f t="shared" ca="1" si="766"/>
        <v>-1.4004074900936511E-2</v>
      </c>
      <c r="FU374" s="223">
        <f t="shared" ca="1" si="767"/>
        <v>-1.5211086481327182E-2</v>
      </c>
      <c r="FV374" s="223">
        <f t="shared" ca="1" si="768"/>
        <v>-1.4882635641979374E-2</v>
      </c>
      <c r="FW374" s="223">
        <f t="shared" ca="1" si="769"/>
        <v>-1.3051877405788292E-2</v>
      </c>
      <c r="FX374" s="223">
        <f t="shared" ca="1" si="770"/>
        <v>-9.9036151709037071E-3</v>
      </c>
      <c r="FY374" s="223">
        <f t="shared" ca="1" si="771"/>
        <v>-5.7556459832553064E-3</v>
      </c>
      <c r="FZ374" s="223">
        <f t="shared" ca="1" si="772"/>
        <v>-1.0266809463322533E-3</v>
      </c>
      <c r="GA374" s="223">
        <f t="shared" ca="1" si="773"/>
        <v>3.8059210012144021E-3</v>
      </c>
      <c r="GB374" s="223">
        <f t="shared" ca="1" si="774"/>
        <v>8.2543394338601365E-3</v>
      </c>
      <c r="GC374" s="223">
        <f t="shared" ca="1" si="775"/>
        <v>1.1869534808046752E-2</v>
      </c>
      <c r="GD374" s="223">
        <f t="shared" ca="1" si="776"/>
        <v>1.428657614768062E-2</v>
      </c>
      <c r="GE374" s="223">
        <f t="shared" ca="1" si="777"/>
        <v>1.5261478504775303E-2</v>
      </c>
      <c r="GF374" s="223">
        <f t="shared" ca="1" si="778"/>
        <v>1.4695831687917464E-2</v>
      </c>
      <c r="GG374" s="223">
        <f t="shared" ca="1" si="779"/>
        <v>1.2646734145084243E-2</v>
      </c>
      <c r="GH374" s="223">
        <f t="shared" ca="1" si="780"/>
        <v>9.321029238533814E-3</v>
      </c>
      <c r="GI374" s="223">
        <f t="shared" ca="1" si="781"/>
        <v>5.0544257231548498E-3</v>
      </c>
      <c r="GJ374" s="223">
        <f t="shared" ca="1" si="782"/>
        <v>2.7761008316593005E-4</v>
      </c>
      <c r="GK374" s="223">
        <f t="shared" ca="1" si="783"/>
        <v>-4.5272285287892991E-3</v>
      </c>
      <c r="GL374" s="223">
        <f t="shared" ca="1" si="784"/>
        <v>-8.8750722193062133E-3</v>
      </c>
      <c r="GM374" s="223">
        <f t="shared" ca="1" si="785"/>
        <v>-1.232703382526998E-2</v>
      </c>
      <c r="GN374" s="223">
        <f t="shared" ca="1" si="786"/>
        <v>-1.453465978112865E-2</v>
      </c>
      <c r="GO374" s="223">
        <f t="shared" ca="1" si="787"/>
        <v>-1.5275104289757781E-2</v>
      </c>
      <c r="GP374" s="223">
        <f t="shared" ca="1" si="788"/>
        <v>-1.4473624188116527E-2</v>
      </c>
      <c r="GQ374" s="223">
        <f t="shared" ca="1" si="789"/>
        <v>-1.2211123794101542E-2</v>
      </c>
      <c r="GR374" s="223">
        <f t="shared" ca="1" si="790"/>
        <v>-8.7159881303025544E-3</v>
      </c>
      <c r="GS374" s="223">
        <f t="shared" ca="1" si="791"/>
        <v>-4.3410289087719061E-3</v>
      </c>
      <c r="GT374" s="223">
        <f t="shared" ca="1" si="792"/>
        <v>4.7212956700661956E-4</v>
      </c>
      <c r="GU374" s="223">
        <f t="shared" ca="1" si="793"/>
        <v>5.2376295662998548E-3</v>
      </c>
      <c r="GV374" s="223">
        <f t="shared" ca="1" si="794"/>
        <v>9.4744241784114648E-3</v>
      </c>
      <c r="GW374" s="223">
        <f t="shared" ca="1" si="795"/>
        <v>1.2754835938287485E-2</v>
      </c>
      <c r="GX374" s="223">
        <f t="shared" ca="1" si="796"/>
        <v>1.4747728146078137E-2</v>
      </c>
      <c r="GY374" s="223">
        <f t="shared" ca="1" si="797"/>
        <v>1.5251931010565113E-2</v>
      </c>
      <c r="GZ374" s="223">
        <f t="shared" ca="1" si="798"/>
        <v>1.4216548459906702E-2</v>
      </c>
      <c r="HA374" s="223">
        <f t="shared" ca="1" si="799"/>
        <v>1.1746095776330727E-2</v>
      </c>
      <c r="HB374" s="223">
        <f t="shared" ca="1" si="800"/>
        <v>8.0899494432349964E-3</v>
      </c>
      <c r="HC374" s="223">
        <f t="shared" ca="1" si="801"/>
        <v>3.6171741755186117E-3</v>
      </c>
      <c r="HD374" s="223">
        <f t="shared" ca="1" si="802"/>
        <v>-1.2207318156985838E-3</v>
      </c>
      <c r="HE374" s="223">
        <f t="shared" ca="1" si="803"/>
        <v>-5.9354126954232287E-3</v>
      </c>
      <c r="HF374" s="223">
        <f t="shared" ca="1" si="804"/>
        <v>-1.0050951419809294E-2</v>
      </c>
      <c r="HG374" s="223">
        <f t="shared" ca="1" si="805"/>
        <v>-1.3151910534337976E-2</v>
      </c>
      <c r="HH374" s="223">
        <f t="shared" ca="1" si="806"/>
        <v>-1.4925267942175323E-2</v>
      </c>
      <c r="HI374" s="223">
        <f t="shared" ca="1" si="807"/>
        <v>-1.5192014493656621E-2</v>
      </c>
      <c r="HJ374" s="223">
        <f t="shared" ca="1" si="808"/>
        <v>-1.3925223821234303E-2</v>
      </c>
      <c r="HK374" s="223">
        <f t="shared" ca="1" si="809"/>
        <v>-1.1252770384998324E-2</v>
      </c>
      <c r="HL374" s="223">
        <f t="shared" ca="1" si="810"/>
        <v>-7.4444213593629002E-3</v>
      </c>
      <c r="HM374" s="223">
        <f t="shared" ca="1" si="811"/>
        <v>-2.8846053528492413E-3</v>
      </c>
      <c r="HN374" s="223">
        <f t="shared" ca="1" si="812"/>
        <v>1.9663932145229444E-3</v>
      </c>
      <c r="HO374" s="223">
        <f t="shared" ca="1" si="813"/>
        <v>6.6188968954823766E-3</v>
      </c>
      <c r="HP374" s="223">
        <f t="shared" ca="1" si="814"/>
        <v>1.0603265038877594E-2</v>
      </c>
      <c r="HQ374" s="223">
        <f t="shared" ca="1" si="815"/>
        <v>1.3517301025939881E-2</v>
      </c>
      <c r="HR374" s="223">
        <f t="shared" ca="1" si="816"/>
        <v>1.5066851460500685E-2</v>
      </c>
      <c r="HS374" s="223">
        <f t="shared" ca="1" si="817"/>
        <v>1.5095499083169575E-2</v>
      </c>
      <c r="HT374" s="223">
        <f t="shared" ca="1" si="818"/>
        <v>1.3600352098671085E-2</v>
      </c>
      <c r="HU374" s="223">
        <f t="shared" ca="1" si="819"/>
        <v>1.0732336084182035E-2</v>
      </c>
      <c r="HV374" s="223">
        <f t="shared" ca="1" si="820"/>
        <v>6.7809590123816066E-3</v>
      </c>
      <c r="HW374" s="223">
        <f t="shared" ca="1" si="821"/>
        <v>2.1450872632234825E-3</v>
      </c>
      <c r="HX374" s="223">
        <f t="shared" ca="1" si="822"/>
        <v>-2.7073173998580294E-3</v>
      </c>
      <c r="HY374" s="223">
        <f t="shared" ca="1" si="823"/>
        <v>-7.286435593173414E-3</v>
      </c>
      <c r="HZ374" s="223">
        <f t="shared" ca="1" si="824"/>
        <v>-1.1130034463730752E-2</v>
      </c>
      <c r="IA374" s="223">
        <f t="shared" ca="1" si="825"/>
        <v>-1.3850127155394661E-2</v>
      </c>
      <c r="IB374" s="223">
        <f t="shared" ca="1" si="826"/>
        <v>-1.5172137613957385E-2</v>
      </c>
      <c r="IC374" s="223">
        <f t="shared" ca="1" si="827"/>
        <v>-1.4962617293181645E-2</v>
      </c>
      <c r="ID374" s="223">
        <f t="shared" ca="1" si="828"/>
        <v>-1.3242715936651918E-2</v>
      </c>
      <c r="IE374" s="223">
        <f t="shared" ca="1" si="829"/>
        <v>1.5335458325775972E-2</v>
      </c>
      <c r="IF374" s="223">
        <f t="shared" ca="1" si="830"/>
        <v>-6.101160741197818E-3</v>
      </c>
      <c r="IG374" s="223">
        <f t="shared" ca="1" si="831"/>
        <v>-1.4004014704929492E-3</v>
      </c>
      <c r="IH374" s="223">
        <f t="shared" ca="1" si="832"/>
        <v>3.4417194204436454E-3</v>
      </c>
      <c r="II374" s="223">
        <f t="shared" ca="1" si="833"/>
        <v>7.9364206293043044E-3</v>
      </c>
      <c r="IJ374" s="223">
        <f t="shared" ca="1" si="834"/>
        <v>1.1629990660684908E-2</v>
      </c>
      <c r="IK374" s="223">
        <f t="shared" ca="1" si="835"/>
        <v>1.4149587115404141E-2</v>
      </c>
      <c r="IL374" s="223">
        <f t="shared" ca="1" si="836"/>
        <v>1.5240872758979781E-2</v>
      </c>
      <c r="IM374" s="223">
        <f t="shared" ca="1" si="837"/>
        <v>1.4793689247563959E-2</v>
      </c>
      <c r="IN374" s="223">
        <f t="shared" ca="1" si="838"/>
        <v>1.2853176912016536E-2</v>
      </c>
      <c r="IO374" s="223">
        <f t="shared" ca="1" si="839"/>
        <v>9.6152181286509753E-3</v>
      </c>
      <c r="IP374" s="223">
        <f t="shared" ca="1" si="840"/>
        <v>5.4066642393899205E-3</v>
      </c>
      <c r="IQ374" s="223">
        <f t="shared" ca="1" si="841"/>
        <v>6.5234198795953088E-4</v>
      </c>
      <c r="IR374" s="223">
        <f t="shared" ca="1" si="842"/>
        <v>-4.1678300374866058E-3</v>
      </c>
      <c r="IS374" s="223">
        <f t="shared" ca="1" si="843"/>
        <v>-8.5672861329906674E-3</v>
      </c>
      <c r="IT374" s="223">
        <f t="shared" ca="1" si="844"/>
        <v>-1.2101929191470739E-2</v>
      </c>
      <c r="IU374" s="223">
        <f t="shared" ca="1" si="845"/>
        <v>-1.4414959480695233E-2</v>
      </c>
      <c r="IV374" s="223">
        <f t="shared" ca="1" si="846"/>
        <v>-1.527289130658299E-2</v>
      </c>
      <c r="IW374" s="223">
        <f t="shared" ca="1" si="847"/>
        <v>-1.4589121908774694E-2</v>
      </c>
      <c r="IX374" s="223">
        <f t="shared" ca="1" si="848"/>
        <v>-1.2432673458394782E-2</v>
      </c>
      <c r="IY374" s="223">
        <f t="shared" ca="1" si="849"/>
        <v>-9.0212257089390697E-3</v>
      </c>
      <c r="IZ374" s="223">
        <f t="shared" ca="1" si="850"/>
        <v>-4.6991426098612734E-3</v>
      </c>
      <c r="JA374" s="223">
        <f t="shared" ca="1" si="851"/>
        <v>9.7289043561290395E-5</v>
      </c>
      <c r="JB374" s="223">
        <f t="shared" ca="1" si="852"/>
        <v>4.8838999869102563E-3</v>
      </c>
    </row>
    <row r="375" spans="2:262">
      <c r="B375" s="230">
        <v>14</v>
      </c>
      <c r="C375" s="229">
        <f t="shared" si="853"/>
        <v>2.7343749999999997E-4</v>
      </c>
      <c r="D375" s="226">
        <f t="shared" ca="1" si="597"/>
        <v>24.445680801775364</v>
      </c>
      <c r="E375" s="225">
        <f ca="1">T361</f>
        <v>0.44568080177536445</v>
      </c>
      <c r="F375" s="224">
        <v>14</v>
      </c>
      <c r="G375" s="223">
        <f t="shared" ca="1" si="854"/>
        <v>-5.5918711878775985E-4</v>
      </c>
      <c r="H375" s="223">
        <f t="shared" ca="1" si="598"/>
        <v>-7.6994066773857037E-4</v>
      </c>
      <c r="I375" s="223">
        <f t="shared" ca="1" si="599"/>
        <v>-8.9067901371684614E-4</v>
      </c>
      <c r="J375" s="223">
        <f t="shared" ca="1" si="600"/>
        <v>-9.0728641095775544E-4</v>
      </c>
      <c r="K375" s="223">
        <f t="shared" ca="1" si="601"/>
        <v>-8.1782125760010947E-4</v>
      </c>
      <c r="L375" s="223">
        <f t="shared" ca="1" si="602"/>
        <v>-6.3274309199003956E-4</v>
      </c>
      <c r="M375" s="223">
        <f t="shared" ca="1" si="603"/>
        <v>-3.7368974849744259E-4</v>
      </c>
      <c r="N375" s="223">
        <f t="shared" ca="1" si="604"/>
        <v>-7.0947637844965671E-5</v>
      </c>
      <c r="O375" s="223">
        <f t="shared" ca="1" si="605"/>
        <v>2.4008909379407925E-4</v>
      </c>
      <c r="P375" s="223">
        <f t="shared" ca="1" si="606"/>
        <v>5.2305656059893515E-4</v>
      </c>
      <c r="Q375" s="223">
        <f t="shared" ca="1" si="607"/>
        <v>7.44872506979862E-4</v>
      </c>
      <c r="R375" s="223">
        <f t="shared" ca="1" si="608"/>
        <v>8.7960401593083941E-4</v>
      </c>
      <c r="S375" s="223">
        <f t="shared" ca="1" si="609"/>
        <v>9.1149937484180416E-4</v>
      </c>
      <c r="T375" s="223">
        <f t="shared" ca="1" si="610"/>
        <v>8.3682963766982935E-4</v>
      </c>
      <c r="U375" s="223">
        <f t="shared" ca="1" si="611"/>
        <v>6.6432458299276657E-4</v>
      </c>
      <c r="V375" s="223">
        <f t="shared" ca="1" si="612"/>
        <v>4.1415209927421991E-4</v>
      </c>
      <c r="W375" s="223">
        <f t="shared" ca="1" si="613"/>
        <v>1.155603193166956E-4</v>
      </c>
      <c r="X375" s="223">
        <f t="shared" ca="1" si="614"/>
        <v>-1.9654183362764161E-4</v>
      </c>
      <c r="Y375" s="223">
        <f t="shared" ca="1" si="615"/>
        <v>-4.8566591334128404E-4</v>
      </c>
      <c r="Z375" s="223">
        <f t="shared" ca="1" si="616"/>
        <v>-7.1800988310871303E-4</v>
      </c>
      <c r="AA375" s="223">
        <f t="shared" ca="1" si="617"/>
        <v>-8.6640997502624275E-4</v>
      </c>
      <c r="AB375" s="223">
        <f t="shared" ca="1" si="618"/>
        <v>-9.135164568939431E-4</v>
      </c>
      <c r="AC375" s="223">
        <f t="shared" ca="1" si="619"/>
        <v>-8.5382202184478299E-4</v>
      </c>
      <c r="AD375" s="223">
        <f t="shared" ca="1" si="620"/>
        <v>-6.9430565788710275E-4</v>
      </c>
      <c r="AE375" s="223">
        <f t="shared" ca="1" si="621"/>
        <v>-4.5361672136840663E-4</v>
      </c>
      <c r="AF375" s="223">
        <f t="shared" ca="1" si="622"/>
        <v>-1.5989460585730264E-4</v>
      </c>
      <c r="AG375" s="223">
        <f t="shared" ca="1" si="623"/>
        <v>1.5252108696896352E-4</v>
      </c>
      <c r="AH375" s="223">
        <f t="shared" ca="1" si="624"/>
        <v>4.4710525435908316E-4</v>
      </c>
      <c r="AI375" s="223">
        <f t="shared" ca="1" si="625"/>
        <v>6.8941751053891724E-4</v>
      </c>
      <c r="AJ375" s="223">
        <f t="shared" ca="1" si="626"/>
        <v>8.5112867660325708E-4</v>
      </c>
      <c r="AK375" s="223">
        <f t="shared" ca="1" si="627"/>
        <v>9.133327977868329E-4</v>
      </c>
      <c r="AL375" s="223">
        <f t="shared" ca="1" si="628"/>
        <v>8.6875747398313611E-4</v>
      </c>
      <c r="AM375" s="223">
        <f t="shared" ca="1" si="629"/>
        <v>7.2261408963759553E-4</v>
      </c>
      <c r="AN375" s="223">
        <f t="shared" ca="1" si="630"/>
        <v>4.91988541048684E-4</v>
      </c>
      <c r="AO375" s="223">
        <f t="shared" ca="1" si="631"/>
        <v>2.0384369228728617E-4</v>
      </c>
      <c r="AP375" s="223">
        <f t="shared" ca="1" si="632"/>
        <v>-1.0813290365250782E-4</v>
      </c>
      <c r="AQ375" s="223">
        <f t="shared" ca="1" si="633"/>
        <v>-4.0746747965733686E-4</v>
      </c>
      <c r="AR375" s="223">
        <f t="shared" ca="1" si="634"/>
        <v>-6.5916427080039129E-4</v>
      </c>
      <c r="AS375" s="223">
        <f t="shared" ca="1" si="635"/>
        <v>-8.337969346482667E-4</v>
      </c>
      <c r="AT375" s="223">
        <f t="shared" ca="1" si="636"/>
        <v>-9.1094883997134928E-4</v>
      </c>
      <c r="AU375" s="223">
        <f t="shared" ca="1" si="637"/>
        <v>-8.8160001327249624E-4</v>
      </c>
      <c r="AV375" s="223">
        <f t="shared" ca="1" si="638"/>
        <v>-7.4918168075263267E-4</v>
      </c>
      <c r="AW375" s="223">
        <f t="shared" ca="1" si="639"/>
        <v>-5.2917511724046842E-4</v>
      </c>
      <c r="AX375" s="223">
        <f t="shared" ca="1" si="640"/>
        <v>-2.4730170140795077E-4</v>
      </c>
      <c r="AY375" s="223">
        <f t="shared" ca="1" si="641"/>
        <v>6.348421869982945E-5</v>
      </c>
      <c r="AZ375" s="223">
        <f t="shared" ca="1" si="642"/>
        <v>3.6684808010715997E-4</v>
      </c>
      <c r="BA375" s="223">
        <f t="shared" ca="1" si="643"/>
        <v>6.2732304659753567E-4</v>
      </c>
      <c r="BB375" s="223">
        <f t="shared" ca="1" si="644"/>
        <v>8.144565028457225E-4</v>
      </c>
      <c r="BC375" s="223">
        <f t="shared" ca="1" si="645"/>
        <v>9.0637032661068022E-4</v>
      </c>
      <c r="BD375" s="223">
        <f t="shared" ca="1" si="646"/>
        <v>8.9231870091084197E-4</v>
      </c>
      <c r="BE375" s="223">
        <f t="shared" ca="1" si="647"/>
        <v>7.7394442757817224E-4</v>
      </c>
      <c r="BF375" s="223">
        <f t="shared" ca="1" si="648"/>
        <v>5.6508686422455457E-4</v>
      </c>
      <c r="BG375" s="223">
        <f t="shared" ca="1" si="649"/>
        <v>2.9016393906885292E-4</v>
      </c>
      <c r="BH375" s="223">
        <f t="shared" ca="1" si="650"/>
        <v>-1.8682594703742315E-5</v>
      </c>
      <c r="BI375" s="223">
        <f t="shared" ca="1" si="651"/>
        <v>-3.2534491139990968E-4</v>
      </c>
      <c r="BJ375" s="223">
        <f t="shared" ca="1" si="652"/>
        <v>-5.9397054622841632E-4</v>
      </c>
      <c r="BK375" s="223">
        <f t="shared" ca="1" si="653"/>
        <v>-7.9315397398985806E-4</v>
      </c>
      <c r="BL375" s="223">
        <f t="shared" ca="1" si="654"/>
        <v>-8.9960828774454118E-4</v>
      </c>
      <c r="BM375" s="223">
        <f t="shared" ca="1" si="655"/>
        <v>-9.0088771464080547E-4</v>
      </c>
      <c r="BN375" s="223">
        <f t="shared" ca="1" si="656"/>
        <v>-7.9684267448814901E-4</v>
      </c>
      <c r="BO375" s="223">
        <f t="shared" ca="1" si="657"/>
        <v>-5.9963726745695879E-4</v>
      </c>
      <c r="BP375" s="223">
        <f t="shared" ca="1" si="658"/>
        <v>-3.3232714638518028E-4</v>
      </c>
      <c r="BQ375" s="223">
        <f t="shared" ca="1" si="659"/>
        <v>-2.6164037299389667E-5</v>
      </c>
      <c r="BR375" s="223">
        <f t="shared" ca="1" si="660"/>
        <v>2.8305795830424523E-4</v>
      </c>
      <c r="BS375" s="223">
        <f t="shared" ca="1" si="661"/>
        <v>5.5918711878775974E-4</v>
      </c>
      <c r="BT375" s="223">
        <f t="shared" ca="1" si="662"/>
        <v>7.6994066773857037E-4</v>
      </c>
      <c r="BU375" s="223">
        <f t="shared" ca="1" si="663"/>
        <v>8.906790137168456E-4</v>
      </c>
      <c r="BV375" s="223">
        <f t="shared" ca="1" si="664"/>
        <v>9.0728641095775566E-4</v>
      </c>
      <c r="BW375" s="223">
        <f t="shared" ca="1" si="665"/>
        <v>8.1782125760011012E-4</v>
      </c>
      <c r="BX375" s="223">
        <f t="shared" ca="1" si="666"/>
        <v>6.3274309199004022E-4</v>
      </c>
      <c r="BY375" s="223">
        <f t="shared" ca="1" si="667"/>
        <v>3.7368974849744259E-4</v>
      </c>
      <c r="BZ375" s="223">
        <f t="shared" ca="1" si="668"/>
        <v>7.0947637844965292E-5</v>
      </c>
      <c r="CA375" s="223">
        <f t="shared" ca="1" si="669"/>
        <v>-2.4008909379407691E-4</v>
      </c>
      <c r="CB375" s="223">
        <f t="shared" ca="1" si="670"/>
        <v>-5.2305656059893385E-4</v>
      </c>
      <c r="CC375" s="223">
        <f t="shared" ca="1" si="671"/>
        <v>-7.4487250697986135E-4</v>
      </c>
      <c r="CD375" s="223">
        <f t="shared" ca="1" si="672"/>
        <v>-8.7960401593083931E-4</v>
      </c>
      <c r="CE375" s="223">
        <f t="shared" ca="1" si="673"/>
        <v>-9.1149937484180416E-4</v>
      </c>
      <c r="CF375" s="223">
        <f t="shared" ca="1" si="674"/>
        <v>-8.3682963766982903E-4</v>
      </c>
      <c r="CG375" s="223">
        <f t="shared" ca="1" si="675"/>
        <v>-6.643245829927682E-4</v>
      </c>
      <c r="CH375" s="223">
        <f t="shared" ca="1" si="676"/>
        <v>-4.1415209927422132E-4</v>
      </c>
      <c r="CI375" s="223">
        <f t="shared" ca="1" si="677"/>
        <v>-1.1556031931669636E-4</v>
      </c>
      <c r="CJ375" s="223">
        <f t="shared" ca="1" si="678"/>
        <v>1.965418336276408E-4</v>
      </c>
      <c r="CK375" s="223">
        <f t="shared" ca="1" si="679"/>
        <v>4.8566591334128409E-4</v>
      </c>
      <c r="CL375" s="223">
        <f t="shared" ca="1" si="680"/>
        <v>7.1800988310871368E-4</v>
      </c>
      <c r="CM375" s="223">
        <f t="shared" ca="1" si="681"/>
        <v>8.664099750262421E-4</v>
      </c>
      <c r="CN375" s="223">
        <f t="shared" ca="1" si="682"/>
        <v>9.1351645689394299E-4</v>
      </c>
      <c r="CO375" s="223">
        <f t="shared" ca="1" si="683"/>
        <v>8.5382202184478332E-4</v>
      </c>
      <c r="CP375" s="223">
        <f t="shared" ca="1" si="684"/>
        <v>6.9430565788710318E-4</v>
      </c>
      <c r="CQ375" s="223">
        <f t="shared" ca="1" si="685"/>
        <v>4.5361672136840598E-4</v>
      </c>
      <c r="CR375" s="223">
        <f t="shared" ca="1" si="686"/>
        <v>1.5989460585730188E-4</v>
      </c>
      <c r="CS375" s="223">
        <f t="shared" ca="1" si="687"/>
        <v>-1.5252108696896117E-4</v>
      </c>
      <c r="CT375" s="223">
        <f t="shared" ca="1" si="688"/>
        <v>-4.4710525435908251E-4</v>
      </c>
      <c r="CU375" s="223">
        <f t="shared" ca="1" si="689"/>
        <v>-6.8941751053891681E-4</v>
      </c>
      <c r="CV375" s="223">
        <f t="shared" ca="1" si="690"/>
        <v>-8.5112867660325675E-4</v>
      </c>
      <c r="CW375" s="223">
        <f t="shared" ca="1" si="691"/>
        <v>-9.1333279778683279E-4</v>
      </c>
      <c r="CX375" s="223">
        <f t="shared" ca="1" si="692"/>
        <v>-8.6875747398313589E-4</v>
      </c>
      <c r="CY375" s="223">
        <f t="shared" ca="1" si="693"/>
        <v>-7.2261408963759509E-4</v>
      </c>
      <c r="CZ375" s="223">
        <f t="shared" ca="1" si="694"/>
        <v>-4.9198854104868194E-4</v>
      </c>
      <c r="DA375" s="223">
        <f t="shared" ca="1" si="695"/>
        <v>-2.0384369228729007E-4</v>
      </c>
      <c r="DB375" s="223">
        <f t="shared" ca="1" si="696"/>
        <v>1.0813290365250383E-4</v>
      </c>
      <c r="DC375" s="223">
        <f t="shared" ca="1" si="697"/>
        <v>4.0746747965733469E-4</v>
      </c>
      <c r="DD375" s="223">
        <f t="shared" ca="1" si="698"/>
        <v>6.5916427080038955E-4</v>
      </c>
      <c r="DE375" s="223">
        <f t="shared" ca="1" si="699"/>
        <v>8.3379693464826572E-4</v>
      </c>
      <c r="DF375" s="223">
        <f t="shared" ca="1" si="700"/>
        <v>9.1094883997134917E-4</v>
      </c>
      <c r="DG375" s="223">
        <f t="shared" ca="1" si="701"/>
        <v>8.8160001327249634E-4</v>
      </c>
      <c r="DH375" s="223">
        <f t="shared" ca="1" si="702"/>
        <v>7.4918168075263311E-4</v>
      </c>
      <c r="DI375" s="223">
        <f t="shared" ca="1" si="703"/>
        <v>5.2917511724046777E-4</v>
      </c>
      <c r="DJ375" s="223">
        <f t="shared" ca="1" si="704"/>
        <v>2.4730170140794996E-4</v>
      </c>
      <c r="DK375" s="223">
        <f t="shared" ca="1" si="705"/>
        <v>-6.3484218699830263E-5</v>
      </c>
      <c r="DL375" s="223">
        <f t="shared" ca="1" si="706"/>
        <v>-3.6684808010716225E-4</v>
      </c>
      <c r="DM375" s="223">
        <f t="shared" ca="1" si="707"/>
        <v>-6.2732304659753285E-4</v>
      </c>
      <c r="DN375" s="223">
        <f t="shared" ca="1" si="708"/>
        <v>-8.1445650284572065E-4</v>
      </c>
      <c r="DO375" s="223">
        <f t="shared" ca="1" si="709"/>
        <v>-9.0637032661067957E-4</v>
      </c>
      <c r="DP375" s="223">
        <f t="shared" ca="1" si="710"/>
        <v>-8.9231870091084219E-4</v>
      </c>
      <c r="DQ375" s="223">
        <f t="shared" ca="1" si="711"/>
        <v>-7.7394442757817267E-4</v>
      </c>
      <c r="DR375" s="223">
        <f t="shared" ca="1" si="712"/>
        <v>-5.6508686422455511E-4</v>
      </c>
      <c r="DS375" s="223">
        <f t="shared" ca="1" si="713"/>
        <v>-2.9016393906885357E-4</v>
      </c>
      <c r="DT375" s="223">
        <f t="shared" ca="1" si="714"/>
        <v>1.8682594703741556E-5</v>
      </c>
      <c r="DU375" s="223">
        <f t="shared" ca="1" si="715"/>
        <v>3.2534491139990892E-4</v>
      </c>
      <c r="DV375" s="223">
        <f t="shared" ca="1" si="716"/>
        <v>5.9397054622841816E-4</v>
      </c>
      <c r="DW375" s="223">
        <f t="shared" ca="1" si="717"/>
        <v>7.9315397398985925E-4</v>
      </c>
      <c r="DX375" s="223">
        <f t="shared" ca="1" si="718"/>
        <v>8.996082877445415E-4</v>
      </c>
      <c r="DY375" s="223">
        <f t="shared" ca="1" si="719"/>
        <v>9.0088771464080612E-4</v>
      </c>
      <c r="DZ375" s="223">
        <f t="shared" ca="1" si="720"/>
        <v>7.9684267448815085E-4</v>
      </c>
      <c r="EA375" s="223">
        <f t="shared" ca="1" si="721"/>
        <v>5.9963726745696183E-4</v>
      </c>
      <c r="EB375" s="223">
        <f t="shared" ca="1" si="722"/>
        <v>3.3232714638518099E-4</v>
      </c>
      <c r="EC375" s="223">
        <f t="shared" ca="1" si="723"/>
        <v>2.616403729939048E-5</v>
      </c>
      <c r="ED375" s="223">
        <f t="shared" ca="1" si="724"/>
        <v>-2.8305795830424452E-4</v>
      </c>
      <c r="EE375" s="223">
        <f t="shared" ca="1" si="725"/>
        <v>-5.5918711878775898E-4</v>
      </c>
      <c r="EF375" s="223">
        <f t="shared" ca="1" si="726"/>
        <v>-7.6994066773857005E-4</v>
      </c>
      <c r="EG375" s="223">
        <f t="shared" ca="1" si="727"/>
        <v>-8.9067901371684614E-4</v>
      </c>
      <c r="EH375" s="223">
        <f t="shared" ca="1" si="728"/>
        <v>-9.0728641095775533E-4</v>
      </c>
      <c r="EI375" s="223">
        <f t="shared" ca="1" si="729"/>
        <v>-8.1782125760010904E-4</v>
      </c>
      <c r="EJ375" s="223">
        <f t="shared" ca="1" si="730"/>
        <v>-6.3274309199004303E-4</v>
      </c>
      <c r="EK375" s="223">
        <f t="shared" ca="1" si="731"/>
        <v>-3.7368974849744639E-4</v>
      </c>
      <c r="EL375" s="223">
        <f t="shared" ca="1" si="732"/>
        <v>-7.0947637844969249E-5</v>
      </c>
      <c r="EM375" s="223">
        <f t="shared" ca="1" si="733"/>
        <v>2.4008909379407616E-4</v>
      </c>
      <c r="EN375" s="223">
        <f t="shared" ca="1" si="734"/>
        <v>5.230565605989332E-4</v>
      </c>
      <c r="EO375" s="223">
        <f t="shared" ca="1" si="735"/>
        <v>7.4487250697986092E-4</v>
      </c>
      <c r="EP375" s="223">
        <f t="shared" ca="1" si="736"/>
        <v>8.7960401593083909E-4</v>
      </c>
      <c r="EQ375" s="223">
        <f t="shared" ca="1" si="737"/>
        <v>9.1149937484180416E-4</v>
      </c>
      <c r="ER375" s="223">
        <f t="shared" ca="1" si="738"/>
        <v>8.3682963766982935E-4</v>
      </c>
      <c r="ES375" s="223">
        <f t="shared" ca="1" si="739"/>
        <v>6.6432458299276647E-4</v>
      </c>
      <c r="ET375" s="223">
        <f t="shared" ca="1" si="740"/>
        <v>4.1415209927421915E-4</v>
      </c>
      <c r="EU375" s="223">
        <f t="shared" ca="1" si="741"/>
        <v>1.1556031931669392E-4</v>
      </c>
      <c r="EV375" s="223">
        <f t="shared" ca="1" si="742"/>
        <v>-1.9654183362763686E-4</v>
      </c>
      <c r="EW375" s="223">
        <f t="shared" ca="1" si="743"/>
        <v>-4.8566591334128068E-4</v>
      </c>
      <c r="EX375" s="223">
        <f t="shared" ca="1" si="744"/>
        <v>-7.1800988310871108E-4</v>
      </c>
      <c r="EY375" s="223">
        <f t="shared" ca="1" si="745"/>
        <v>-8.6640997502624188E-4</v>
      </c>
      <c r="EZ375" s="223">
        <f t="shared" ca="1" si="746"/>
        <v>-9.1351645689394299E-4</v>
      </c>
      <c r="FA375" s="223">
        <f t="shared" ca="1" si="747"/>
        <v>-8.5382202184478364E-4</v>
      </c>
      <c r="FB375" s="223">
        <f t="shared" ca="1" si="748"/>
        <v>-6.9430565788710372E-4</v>
      </c>
      <c r="FC375" s="223">
        <f t="shared" ca="1" si="749"/>
        <v>-4.5361672136840663E-4</v>
      </c>
      <c r="FD375" s="223">
        <f t="shared" ca="1" si="750"/>
        <v>-1.5989460585730258E-4</v>
      </c>
      <c r="FE375" s="223">
        <f t="shared" ca="1" si="751"/>
        <v>1.5252108696896358E-4</v>
      </c>
      <c r="FF375" s="223">
        <f t="shared" ca="1" si="752"/>
        <v>4.4710525435908463E-4</v>
      </c>
      <c r="FG375" s="223">
        <f t="shared" ca="1" si="753"/>
        <v>6.8941751053891833E-4</v>
      </c>
      <c r="FH375" s="223">
        <f t="shared" ca="1" si="754"/>
        <v>8.5112867660325523E-4</v>
      </c>
      <c r="FI375" s="223">
        <f t="shared" ca="1" si="755"/>
        <v>9.1333279778683279E-4</v>
      </c>
      <c r="FJ375" s="223">
        <f t="shared" ca="1" si="756"/>
        <v>8.6875747398313709E-4</v>
      </c>
      <c r="FK375" s="223">
        <f t="shared" ca="1" si="757"/>
        <v>7.2261408963759759E-4</v>
      </c>
      <c r="FL375" s="223">
        <f t="shared" ca="1" si="758"/>
        <v>4.919885410486853E-4</v>
      </c>
      <c r="FM375" s="223">
        <f t="shared" ca="1" si="759"/>
        <v>2.0384369228728766E-4</v>
      </c>
      <c r="FN375" s="223">
        <f t="shared" ca="1" si="760"/>
        <v>-1.0813290365250624E-4</v>
      </c>
      <c r="FO375" s="223">
        <f t="shared" ca="1" si="761"/>
        <v>-4.0746747965733697E-4</v>
      </c>
      <c r="FP375" s="223">
        <f t="shared" ca="1" si="762"/>
        <v>-6.5916427080039129E-4</v>
      </c>
      <c r="FQ375" s="223">
        <f t="shared" ca="1" si="763"/>
        <v>-8.337969346482667E-4</v>
      </c>
      <c r="FR375" s="223">
        <f t="shared" ca="1" si="764"/>
        <v>-9.1094883997134939E-4</v>
      </c>
      <c r="FS375" s="223">
        <f t="shared" ca="1" si="765"/>
        <v>-8.8160001327249743E-4</v>
      </c>
      <c r="FT375" s="223">
        <f t="shared" ca="1" si="766"/>
        <v>-7.4918168075263549E-4</v>
      </c>
      <c r="FU375" s="223">
        <f t="shared" ca="1" si="767"/>
        <v>-5.2917511724047113E-4</v>
      </c>
      <c r="FV375" s="223">
        <f t="shared" ca="1" si="768"/>
        <v>-2.4730170140795381E-4</v>
      </c>
      <c r="FW375" s="223">
        <f t="shared" ca="1" si="769"/>
        <v>6.3484218699826224E-5</v>
      </c>
      <c r="FX375" s="223">
        <f t="shared" ca="1" si="770"/>
        <v>3.6684808010715856E-4</v>
      </c>
      <c r="FY375" s="223">
        <f t="shared" ca="1" si="771"/>
        <v>6.2732304659753458E-4</v>
      </c>
      <c r="FZ375" s="223">
        <f t="shared" ca="1" si="772"/>
        <v>8.1445650284572184E-4</v>
      </c>
      <c r="GA375" s="223">
        <f t="shared" ca="1" si="773"/>
        <v>9.0637032661068E-4</v>
      </c>
      <c r="GB375" s="223">
        <f t="shared" ca="1" si="774"/>
        <v>8.9231870091084165E-4</v>
      </c>
      <c r="GC375" s="223">
        <f t="shared" ca="1" si="775"/>
        <v>7.7394442757817137E-4</v>
      </c>
      <c r="GD375" s="223">
        <f t="shared" ca="1" si="776"/>
        <v>5.6508686422455316E-4</v>
      </c>
      <c r="GE375" s="223">
        <f t="shared" ca="1" si="777"/>
        <v>2.9016393906885747E-4</v>
      </c>
      <c r="GF375" s="223">
        <f t="shared" ca="1" si="778"/>
        <v>-1.868259470373749E-5</v>
      </c>
      <c r="GG375" s="223">
        <f t="shared" ca="1" si="779"/>
        <v>-3.2534491139990512E-4</v>
      </c>
      <c r="GH375" s="223">
        <f t="shared" ca="1" si="780"/>
        <v>-5.9397054622841502E-4</v>
      </c>
      <c r="GI375" s="223">
        <f t="shared" ca="1" si="781"/>
        <v>-7.931539739898573E-4</v>
      </c>
      <c r="GJ375" s="223">
        <f t="shared" ca="1" si="782"/>
        <v>-8.9960828774454096E-4</v>
      </c>
      <c r="GK375" s="223">
        <f t="shared" ca="1" si="783"/>
        <v>-9.0088771464080699E-4</v>
      </c>
      <c r="GL375" s="223">
        <f t="shared" ca="1" si="784"/>
        <v>-7.9684267448814977E-4</v>
      </c>
      <c r="GM375" s="223">
        <f t="shared" ca="1" si="785"/>
        <v>-5.9963726745696487E-4</v>
      </c>
      <c r="GN375" s="223">
        <f t="shared" ca="1" si="786"/>
        <v>-3.3232714638517876E-4</v>
      </c>
      <c r="GO375" s="223">
        <f t="shared" ca="1" si="787"/>
        <v>-2.6164037299394546E-5</v>
      </c>
      <c r="GP375" s="223">
        <f t="shared" ca="1" si="788"/>
        <v>2.8305795830424685E-4</v>
      </c>
      <c r="GQ375" s="223">
        <f t="shared" ca="1" si="789"/>
        <v>5.5918711878775594E-4</v>
      </c>
      <c r="GR375" s="223">
        <f t="shared" ca="1" si="790"/>
        <v>7.6994066773857135E-4</v>
      </c>
      <c r="GS375" s="223">
        <f t="shared" ca="1" si="791"/>
        <v>8.9067901371684517E-4</v>
      </c>
      <c r="GT375" s="223">
        <f t="shared" ca="1" si="792"/>
        <v>9.0728641095775501E-4</v>
      </c>
      <c r="GU375" s="223">
        <f t="shared" ca="1" si="793"/>
        <v>8.1782125760011077E-4</v>
      </c>
      <c r="GV375" s="223">
        <f t="shared" ca="1" si="794"/>
        <v>6.3274309199004596E-4</v>
      </c>
      <c r="GW375" s="223">
        <f t="shared" ca="1" si="795"/>
        <v>3.7368974849744411E-4</v>
      </c>
      <c r="GX375" s="223">
        <f t="shared" ca="1" si="796"/>
        <v>7.0947637844973315E-5</v>
      </c>
      <c r="GY375" s="223">
        <f t="shared" ca="1" si="797"/>
        <v>-2.4008909379407857E-4</v>
      </c>
      <c r="GZ375" s="223">
        <f t="shared" ca="1" si="798"/>
        <v>-5.2305656059892995E-4</v>
      </c>
      <c r="HA375" s="223">
        <f t="shared" ca="1" si="799"/>
        <v>-7.4487250697986233E-4</v>
      </c>
      <c r="HB375" s="223">
        <f t="shared" ca="1" si="800"/>
        <v>-8.796040159308379E-4</v>
      </c>
      <c r="HC375" s="223">
        <f t="shared" ca="1" si="801"/>
        <v>-9.1149937484180405E-4</v>
      </c>
      <c r="HD375" s="223">
        <f t="shared" ca="1" si="802"/>
        <v>-8.3682963766983098E-4</v>
      </c>
      <c r="HE375" s="223">
        <f t="shared" ca="1" si="803"/>
        <v>-6.6432458299276473E-4</v>
      </c>
      <c r="HF375" s="223">
        <f t="shared" ca="1" si="804"/>
        <v>-4.1415209927422273E-4</v>
      </c>
      <c r="HG375" s="223">
        <f t="shared" ca="1" si="805"/>
        <v>-1.1556031931669154E-4</v>
      </c>
      <c r="HH375" s="223">
        <f t="shared" ca="1" si="806"/>
        <v>1.9654183362763925E-4</v>
      </c>
      <c r="HI375" s="223">
        <f t="shared" ca="1" si="807"/>
        <v>4.8566591334127726E-4</v>
      </c>
      <c r="HJ375" s="223">
        <f t="shared" ca="1" si="808"/>
        <v>7.180098831087126E-4</v>
      </c>
      <c r="HK375" s="223">
        <f t="shared" ca="1" si="809"/>
        <v>8.6640997502624058E-4</v>
      </c>
      <c r="HL375" s="223">
        <f t="shared" ca="1" si="810"/>
        <v>9.1351645689394299E-4</v>
      </c>
      <c r="HM375" s="223">
        <f t="shared" ca="1" si="811"/>
        <v>8.5382202184478505E-4</v>
      </c>
      <c r="HN375" s="223">
        <f t="shared" ca="1" si="812"/>
        <v>6.9430565788710199E-4</v>
      </c>
      <c r="HO375" s="223">
        <f t="shared" ca="1" si="813"/>
        <v>4.5361672136841016E-4</v>
      </c>
      <c r="HP375" s="223">
        <f t="shared" ca="1" si="814"/>
        <v>1.598946058573002E-4</v>
      </c>
      <c r="HQ375" s="223">
        <f t="shared" ca="1" si="815"/>
        <v>-1.5252108696895962E-4</v>
      </c>
      <c r="HR375" s="223">
        <f t="shared" ca="1" si="816"/>
        <v>-4.4710525435908679E-4</v>
      </c>
      <c r="HS375" s="223">
        <f t="shared" ca="1" si="817"/>
        <v>-6.8941751053891573E-4</v>
      </c>
      <c r="HT375" s="223">
        <f t="shared" ca="1" si="818"/>
        <v>-8.5112867660325372E-4</v>
      </c>
      <c r="HU375" s="223">
        <f t="shared" ca="1" si="819"/>
        <v>-9.1333279778683279E-4</v>
      </c>
      <c r="HV375" s="223">
        <f t="shared" ca="1" si="820"/>
        <v>-8.6875747398313839E-4</v>
      </c>
      <c r="HW375" s="223">
        <f t="shared" ca="1" si="821"/>
        <v>-7.2261408963759607E-4</v>
      </c>
      <c r="HX375" s="223">
        <f t="shared" ca="1" si="822"/>
        <v>-4.9198854104868866E-4</v>
      </c>
      <c r="HY375" s="223">
        <f t="shared" ca="1" si="823"/>
        <v>-2.0384369228728527E-4</v>
      </c>
      <c r="HZ375" s="223">
        <f t="shared" ca="1" si="824"/>
        <v>1.0813290365250226E-4</v>
      </c>
      <c r="IA375" s="223">
        <f t="shared" ca="1" si="825"/>
        <v>4.0746747965733908E-4</v>
      </c>
      <c r="IB375" s="223">
        <f t="shared" ca="1" si="826"/>
        <v>6.5916427080038847E-4</v>
      </c>
      <c r="IC375" s="223">
        <f t="shared" ca="1" si="827"/>
        <v>8.3379693464826767E-4</v>
      </c>
      <c r="ID375" s="223">
        <f t="shared" ca="1" si="828"/>
        <v>9.1094883997134917E-4</v>
      </c>
      <c r="IE375" s="223">
        <f t="shared" ca="1" si="829"/>
        <v>-8.0408444799835428E-4</v>
      </c>
      <c r="IF375" s="223">
        <f t="shared" ca="1" si="830"/>
        <v>7.4918168075263408E-4</v>
      </c>
      <c r="IG375" s="223">
        <f t="shared" ca="1" si="831"/>
        <v>5.2917511724047427E-4</v>
      </c>
      <c r="IH375" s="223">
        <f t="shared" ca="1" si="832"/>
        <v>2.4730170140795148E-4</v>
      </c>
      <c r="II375" s="223">
        <f t="shared" ca="1" si="833"/>
        <v>-6.3484218699822186E-5</v>
      </c>
      <c r="IJ375" s="223">
        <f t="shared" ca="1" si="834"/>
        <v>-3.6684808010716084E-4</v>
      </c>
      <c r="IK375" s="223">
        <f t="shared" ca="1" si="835"/>
        <v>-6.2732304659753177E-4</v>
      </c>
      <c r="IL375" s="223">
        <f t="shared" ca="1" si="836"/>
        <v>-8.1445650284572304E-4</v>
      </c>
      <c r="IM375" s="223">
        <f t="shared" ca="1" si="837"/>
        <v>-9.0637032661067957E-4</v>
      </c>
      <c r="IN375" s="223">
        <f t="shared" ca="1" si="838"/>
        <v>-8.9231870091084121E-4</v>
      </c>
      <c r="IO375" s="223">
        <f t="shared" ca="1" si="839"/>
        <v>-7.7394442757817365E-4</v>
      </c>
      <c r="IP375" s="223">
        <f t="shared" ca="1" si="840"/>
        <v>-5.6508686422455131E-4</v>
      </c>
      <c r="IQ375" s="223">
        <f t="shared" ca="1" si="841"/>
        <v>-2.901639390688552E-4</v>
      </c>
      <c r="IR375" s="223">
        <f t="shared" ca="1" si="842"/>
        <v>1.8682594703733533E-5</v>
      </c>
      <c r="IS375" s="223">
        <f t="shared" ca="1" si="843"/>
        <v>3.253449113999074E-4</v>
      </c>
      <c r="IT375" s="223">
        <f t="shared" ca="1" si="844"/>
        <v>5.9397054622841198E-4</v>
      </c>
      <c r="IU375" s="223">
        <f t="shared" ca="1" si="845"/>
        <v>7.9315397398985849E-4</v>
      </c>
      <c r="IV375" s="223">
        <f t="shared" ca="1" si="846"/>
        <v>8.996082877445402E-4</v>
      </c>
      <c r="IW375" s="223">
        <f t="shared" ca="1" si="847"/>
        <v>9.0088771464080536E-4</v>
      </c>
      <c r="IX375" s="223">
        <f t="shared" ca="1" si="848"/>
        <v>7.9684267448815161E-4</v>
      </c>
      <c r="IY375" s="223">
        <f t="shared" ca="1" si="849"/>
        <v>5.9963726745695814E-4</v>
      </c>
      <c r="IZ375" s="223">
        <f t="shared" ca="1" si="850"/>
        <v>3.323271463851825E-4</v>
      </c>
      <c r="JA375" s="223">
        <f t="shared" ca="1" si="851"/>
        <v>2.6164037299385547E-5</v>
      </c>
      <c r="JB375" s="223">
        <f t="shared" ca="1" si="852"/>
        <v>-2.83057958304243E-4</v>
      </c>
    </row>
    <row r="376" spans="2:262">
      <c r="B376" s="230">
        <v>15</v>
      </c>
      <c r="C376" s="229">
        <f t="shared" si="853"/>
        <v>2.9296874999999999E-4</v>
      </c>
      <c r="D376" s="226">
        <f t="shared" ca="1" si="597"/>
        <v>24.44460237195981</v>
      </c>
      <c r="E376" s="225">
        <f ca="1">U361</f>
        <v>0.44460237195981012</v>
      </c>
      <c r="F376" s="224">
        <v>15</v>
      </c>
      <c r="G376" s="223">
        <f t="shared" ca="1" si="854"/>
        <v>-8.5203070806320284E-3</v>
      </c>
      <c r="H376" s="223">
        <f t="shared" ca="1" si="598"/>
        <v>-1.1931479707586779E-2</v>
      </c>
      <c r="I376" s="223">
        <f t="shared" ca="1" si="599"/>
        <v>-1.3743662212610532E-2</v>
      </c>
      <c r="J376" s="223">
        <f t="shared" ca="1" si="600"/>
        <v>-1.3713996040378705E-2</v>
      </c>
      <c r="K376" s="223">
        <f t="shared" ca="1" si="601"/>
        <v>-1.1846456885232375E-2</v>
      </c>
      <c r="L376" s="223">
        <f t="shared" ca="1" si="602"/>
        <v>-8.3913218908773339E-3</v>
      </c>
      <c r="M376" s="223">
        <f t="shared" ca="1" si="603"/>
        <v>-3.8116289085533359E-3</v>
      </c>
      <c r="N376" s="223">
        <f t="shared" ca="1" si="604"/>
        <v>1.2788772438561799E-3</v>
      </c>
      <c r="O376" s="223">
        <f t="shared" ca="1" si="605"/>
        <v>6.1979954267762033E-3</v>
      </c>
      <c r="P376" s="223">
        <f t="shared" ca="1" si="606"/>
        <v>1.0286492956929502E-2</v>
      </c>
      <c r="Q376" s="223">
        <f t="shared" ca="1" si="607"/>
        <v>1.2996452281382766E-2</v>
      </c>
      <c r="R376" s="223">
        <f t="shared" ca="1" si="608"/>
        <v>1.3964699820929372E-2</v>
      </c>
      <c r="S376" s="223">
        <f t="shared" ca="1" si="609"/>
        <v>1.3061476460248973E-2</v>
      </c>
      <c r="T376" s="223">
        <f t="shared" ca="1" si="610"/>
        <v>1.0407827138194129E-2</v>
      </c>
      <c r="U376" s="223">
        <f t="shared" ca="1" si="611"/>
        <v>6.3593790826547997E-3</v>
      </c>
      <c r="V376" s="223">
        <f t="shared" ca="1" si="612"/>
        <v>1.4586826401602727E-3</v>
      </c>
      <c r="W376" s="223">
        <f t="shared" ca="1" si="613"/>
        <v>-3.6374982845452405E-3</v>
      </c>
      <c r="X376" s="223">
        <f t="shared" ca="1" si="614"/>
        <v>-8.2462020506691349E-3</v>
      </c>
      <c r="Y376" s="223">
        <f t="shared" ca="1" si="615"/>
        <v>-1.1749795977475868E-2</v>
      </c>
      <c r="Z376" s="223">
        <f t="shared" ca="1" si="616"/>
        <v>-1.3678748018855606E-2</v>
      </c>
      <c r="AA376" s="223">
        <f t="shared" ca="1" si="617"/>
        <v>-1.3774550819858589E-2</v>
      </c>
      <c r="AB376" s="223">
        <f t="shared" ca="1" si="618"/>
        <v>-1.2024365425366824E-2</v>
      </c>
      <c r="AC376" s="223">
        <f t="shared" ca="1" si="619"/>
        <v>-8.6627418849907333E-3</v>
      </c>
      <c r="AD376" s="223">
        <f t="shared" ca="1" si="620"/>
        <v>-4.1401861683540275E-3</v>
      </c>
      <c r="AE376" s="223">
        <f t="shared" ca="1" si="621"/>
        <v>9.3721412317176187E-4</v>
      </c>
      <c r="AF376" s="223">
        <f t="shared" ca="1" si="622"/>
        <v>5.8890142241249388E-3</v>
      </c>
      <c r="AG376" s="223">
        <f t="shared" ca="1" si="623"/>
        <v>1.0051601603516069E-2</v>
      </c>
      <c r="AH376" s="223">
        <f t="shared" ca="1" si="624"/>
        <v>1.2867129601547476E-2</v>
      </c>
      <c r="AI376" s="223">
        <f t="shared" ca="1" si="625"/>
        <v>1.3958276916318133E-2</v>
      </c>
      <c r="AJ376" s="223">
        <f t="shared" ca="1" si="626"/>
        <v>1.3178814092584486E-2</v>
      </c>
      <c r="AK376" s="223">
        <f t="shared" ca="1" si="627"/>
        <v>1.0633200374808067E-2</v>
      </c>
      <c r="AL376" s="223">
        <f t="shared" ca="1" si="628"/>
        <v>6.6625846639410645E-3</v>
      </c>
      <c r="AM376" s="223">
        <f t="shared" ca="1" si="629"/>
        <v>1.7990866513594985E-3</v>
      </c>
      <c r="AN376" s="223">
        <f t="shared" ca="1" si="630"/>
        <v>-3.3055148835448322E-3</v>
      </c>
      <c r="AO376" s="223">
        <f t="shared" ca="1" si="631"/>
        <v>-7.9671298169362772E-3</v>
      </c>
      <c r="AP376" s="223">
        <f t="shared" ca="1" si="632"/>
        <v>-1.1561034609621303E-2</v>
      </c>
      <c r="AQ376" s="223">
        <f t="shared" ca="1" si="633"/>
        <v>-1.3605594258775448E-2</v>
      </c>
      <c r="AR376" s="223">
        <f t="shared" ca="1" si="634"/>
        <v>-1.3826808324988223E-2</v>
      </c>
      <c r="AS376" s="223">
        <f t="shared" ca="1" si="635"/>
        <v>-1.2195030937389014E-2</v>
      </c>
      <c r="AT376" s="223">
        <f t="shared" ca="1" si="636"/>
        <v>-8.9289437673133742E-3</v>
      </c>
      <c r="AU376" s="223">
        <f t="shared" ca="1" si="637"/>
        <v>-4.4662495348184034E-3</v>
      </c>
      <c r="AV376" s="223">
        <f t="shared" ca="1" si="638"/>
        <v>5.9498645974422537E-4</v>
      </c>
      <c r="AW376" s="223">
        <f t="shared" ca="1" si="639"/>
        <v>5.5764856995094798E-3</v>
      </c>
      <c r="AX376" s="223">
        <f t="shared" ca="1" si="640"/>
        <v>9.8106555411502684E-3</v>
      </c>
      <c r="AY376" s="223">
        <f t="shared" ca="1" si="641"/>
        <v>1.273005624397318E-2</v>
      </c>
      <c r="AZ376" s="223">
        <f t="shared" ca="1" si="642"/>
        <v>1.3943446067626097E-2</v>
      </c>
      <c r="BA376" s="223">
        <f t="shared" ca="1" si="643"/>
        <v>1.3288213300098236E-2</v>
      </c>
      <c r="BB376" s="223">
        <f t="shared" ca="1" si="644"/>
        <v>1.0852168569117217E-2</v>
      </c>
      <c r="BC376" s="223">
        <f t="shared" ca="1" si="645"/>
        <v>6.9617769533558364E-3</v>
      </c>
      <c r="BD376" s="223">
        <f t="shared" ca="1" si="646"/>
        <v>2.1384069600321014E-3</v>
      </c>
      <c r="BE376" s="223">
        <f t="shared" ca="1" si="647"/>
        <v>-2.9715403639797638E-3</v>
      </c>
      <c r="BF376" s="223">
        <f t="shared" ca="1" si="648"/>
        <v>-7.6832584821118592E-3</v>
      </c>
      <c r="BG376" s="223">
        <f t="shared" ca="1" si="649"/>
        <v>-1.136530930681282E-2</v>
      </c>
      <c r="BH376" s="223">
        <f t="shared" ca="1" si="650"/>
        <v>-1.3524244997459743E-2</v>
      </c>
      <c r="BI376" s="223">
        <f t="shared" ca="1" si="651"/>
        <v>-1.3870737077800547E-2</v>
      </c>
      <c r="BJ376" s="223">
        <f t="shared" ca="1" si="652"/>
        <v>-1.23583506187761E-2</v>
      </c>
      <c r="BK376" s="223">
        <f t="shared" ca="1" si="653"/>
        <v>-9.1897671877853374E-3</v>
      </c>
      <c r="BL376" s="223">
        <f t="shared" ca="1" si="654"/>
        <v>-4.7896225995668808E-3</v>
      </c>
      <c r="BM376" s="223">
        <f t="shared" ca="1" si="655"/>
        <v>2.5240039872134008E-4</v>
      </c>
      <c r="BN376" s="223">
        <f t="shared" ca="1" si="656"/>
        <v>5.260598108426889E-3</v>
      </c>
      <c r="BO376" s="223">
        <f t="shared" ca="1" si="657"/>
        <v>9.563799906730534E-3</v>
      </c>
      <c r="BP376" s="223">
        <f t="shared" ca="1" si="658"/>
        <v>1.2585314776524985E-2</v>
      </c>
      <c r="BQ376" s="223">
        <f t="shared" ca="1" si="659"/>
        <v>1.3920216208401955E-2</v>
      </c>
      <c r="BR376" s="223">
        <f t="shared" ca="1" si="660"/>
        <v>1.338960818479829E-2</v>
      </c>
      <c r="BS376" s="223">
        <f t="shared" ca="1" si="661"/>
        <v>1.1064599822869019E-2</v>
      </c>
      <c r="BT376" s="223">
        <f t="shared" ca="1" si="662"/>
        <v>7.2567757286515575E-3</v>
      </c>
      <c r="BU376" s="223">
        <f t="shared" ca="1" si="663"/>
        <v>2.4764391723122183E-3</v>
      </c>
      <c r="BV376" s="223">
        <f t="shared" ca="1" si="664"/>
        <v>-2.6357758996124353E-3</v>
      </c>
      <c r="BW376" s="223">
        <f t="shared" ca="1" si="665"/>
        <v>-7.3947590396733331E-3</v>
      </c>
      <c r="BX376" s="223">
        <f t="shared" ca="1" si="666"/>
        <v>-1.1162737966654216E-2</v>
      </c>
      <c r="BY376" s="223">
        <f t="shared" ca="1" si="667"/>
        <v>-1.3434749236661665E-2</v>
      </c>
      <c r="BZ376" s="223">
        <f t="shared" ca="1" si="668"/>
        <v>-1.3906310617257465E-2</v>
      </c>
      <c r="CA376" s="223">
        <f t="shared" ca="1" si="669"/>
        <v>-1.2514226091858914E-2</v>
      </c>
      <c r="CB376" s="223">
        <f t="shared" ca="1" si="670"/>
        <v>-9.4450550361308682E-3</v>
      </c>
      <c r="CC376" s="223">
        <f t="shared" ca="1" si="671"/>
        <v>-5.110110574756856E-3</v>
      </c>
      <c r="CD376" s="223">
        <f t="shared" ca="1" si="672"/>
        <v>-9.0337698863923992E-5</v>
      </c>
      <c r="CE376" s="223">
        <f t="shared" ca="1" si="673"/>
        <v>4.9415417297501707E-3</v>
      </c>
      <c r="CF376" s="223">
        <f t="shared" ca="1" si="674"/>
        <v>9.3111833968604635E-3</v>
      </c>
      <c r="CG376" s="223">
        <f t="shared" ca="1" si="675"/>
        <v>1.2432992386050622E-2</v>
      </c>
      <c r="CH376" s="223">
        <f t="shared" ca="1" si="676"/>
        <v>1.388860133144428E-2</v>
      </c>
      <c r="CI376" s="223">
        <f t="shared" ca="1" si="677"/>
        <v>1.3482937670197521E-2</v>
      </c>
      <c r="CJ376" s="223">
        <f t="shared" ca="1" si="678"/>
        <v>1.1270366175419561E-2</v>
      </c>
      <c r="CK376" s="223">
        <f t="shared" ca="1" si="679"/>
        <v>7.5474032935966152E-3</v>
      </c>
      <c r="CL376" s="223">
        <f t="shared" ca="1" si="680"/>
        <v>2.8129796702349085E-3</v>
      </c>
      <c r="CM376" s="223">
        <f t="shared" ca="1" si="681"/>
        <v>-2.2984237424012385E-3</v>
      </c>
      <c r="CN376" s="223">
        <f t="shared" ca="1" si="682"/>
        <v>-7.1018052708972015E-3</v>
      </c>
      <c r="CO376" s="223">
        <f t="shared" ca="1" si="683"/>
        <v>-1.0953442610546158E-2</v>
      </c>
      <c r="CP376" s="223">
        <f t="shared" ca="1" si="684"/>
        <v>-1.333716088528104E-2</v>
      </c>
      <c r="CQ376" s="223">
        <f t="shared" ca="1" si="685"/>
        <v>-1.3933507515188995E-2</v>
      </c>
      <c r="CR376" s="223">
        <f t="shared" ca="1" si="686"/>
        <v>-1.266256346308107E-2</v>
      </c>
      <c r="CS376" s="223">
        <f t="shared" ca="1" si="687"/>
        <v>-9.6946535364959893E-3</v>
      </c>
      <c r="CT376" s="223">
        <f t="shared" ca="1" si="688"/>
        <v>-5.4275204104159867E-3</v>
      </c>
      <c r="CU376" s="223">
        <f t="shared" ca="1" si="689"/>
        <v>-4.3302138039728877E-4</v>
      </c>
      <c r="CV376" s="223">
        <f t="shared" ca="1" si="690"/>
        <v>4.6195087511115961E-3</v>
      </c>
      <c r="CW376" s="223">
        <f t="shared" ca="1" si="691"/>
        <v>9.0529581782797311E-3</v>
      </c>
      <c r="CX376" s="223">
        <f t="shared" ca="1" si="692"/>
        <v>1.2273180825862429E-2</v>
      </c>
      <c r="CY376" s="223">
        <f t="shared" ca="1" si="693"/>
        <v>1.3848620480372793E-2</v>
      </c>
      <c r="CZ376" s="223">
        <f t="shared" ca="1" si="694"/>
        <v>1.3568145538103737E-2</v>
      </c>
      <c r="DA376" s="223">
        <f t="shared" ca="1" si="695"/>
        <v>1.1469343680812193E-2</v>
      </c>
      <c r="DB376" s="223">
        <f t="shared" ca="1" si="696"/>
        <v>7.8334845850131993E-3</v>
      </c>
      <c r="DC376" s="223">
        <f t="shared" ca="1" si="697"/>
        <v>3.1478257343883847E-3</v>
      </c>
      <c r="DD376" s="223">
        <f t="shared" ca="1" si="698"/>
        <v>-1.9596871006712178E-3</v>
      </c>
      <c r="DE376" s="223">
        <f t="shared" ca="1" si="699"/>
        <v>-6.804573640179442E-3</v>
      </c>
      <c r="DF376" s="223">
        <f t="shared" ca="1" si="700"/>
        <v>-1.0737549310185075E-2</v>
      </c>
      <c r="DG376" s="223">
        <f t="shared" ca="1" si="701"/>
        <v>-1.3231538726891685E-2</v>
      </c>
      <c r="DH376" s="223">
        <f t="shared" ca="1" si="702"/>
        <v>-1.3952311389200785E-2</v>
      </c>
      <c r="DI376" s="223">
        <f t="shared" ca="1" si="703"/>
        <v>-1.2803273379556767E-2</v>
      </c>
      <c r="DJ376" s="223">
        <f t="shared" ca="1" si="704"/>
        <v>-9.9384123400772066E-3</v>
      </c>
      <c r="DK376" s="223">
        <f t="shared" ca="1" si="705"/>
        <v>-5.7416609107278499E-3</v>
      </c>
      <c r="DL376" s="223">
        <f t="shared" ca="1" si="706"/>
        <v>-7.7544422604286295E-4</v>
      </c>
      <c r="DM376" s="223">
        <f t="shared" ca="1" si="707"/>
        <v>4.2946931531360035E-3</v>
      </c>
      <c r="DN376" s="223">
        <f t="shared" ca="1" si="708"/>
        <v>8.7892797962042767E-3</v>
      </c>
      <c r="DO376" s="223">
        <f t="shared" ca="1" si="709"/>
        <v>1.2105976360468573E-2</v>
      </c>
      <c r="DP376" s="223">
        <f t="shared" ca="1" si="710"/>
        <v>1.38002977381572E-2</v>
      </c>
      <c r="DQ376" s="223">
        <f t="shared" ca="1" si="711"/>
        <v>1.3645180462483449E-2</v>
      </c>
      <c r="DR376" s="223">
        <f t="shared" ca="1" si="712"/>
        <v>1.1661412482437886E-2</v>
      </c>
      <c r="DS376" s="223">
        <f t="shared" ca="1" si="713"/>
        <v>8.114847278228669E-3</v>
      </c>
      <c r="DT376" s="223">
        <f t="shared" ca="1" si="714"/>
        <v>3.4807756660241518E-3</v>
      </c>
      <c r="DU376" s="223">
        <f t="shared" ca="1" si="715"/>
        <v>-1.6197700167091254E-3</v>
      </c>
      <c r="DV376" s="223">
        <f t="shared" ca="1" si="716"/>
        <v>-6.5032431887403208E-3</v>
      </c>
      <c r="DW376" s="223">
        <f t="shared" ca="1" si="717"/>
        <v>-1.0515188111622362E-2</v>
      </c>
      <c r="DX376" s="223">
        <f t="shared" ca="1" si="718"/>
        <v>-1.3117946384332387E-2</v>
      </c>
      <c r="DY376" s="223">
        <f t="shared" ca="1" si="719"/>
        <v>-1.3962710912542241E-2</v>
      </c>
      <c r="DZ376" s="223">
        <f t="shared" ca="1" si="720"/>
        <v>-1.2936271082893889E-2</v>
      </c>
      <c r="EA376" s="223">
        <f t="shared" ca="1" si="721"/>
        <v>-1.0176184615685934E-2</v>
      </c>
      <c r="EB376" s="223">
        <f t="shared" ca="1" si="722"/>
        <v>-6.0523428492017112E-3</v>
      </c>
      <c r="EC376" s="223">
        <f t="shared" ca="1" si="723"/>
        <v>-1.117399973082397E-3</v>
      </c>
      <c r="ED376" s="223">
        <f t="shared" ca="1" si="724"/>
        <v>3.9672905925937883E-3</v>
      </c>
      <c r="EE376" s="223">
        <f t="shared" ca="1" si="725"/>
        <v>8.5203070806320041E-3</v>
      </c>
      <c r="EF376" s="223">
        <f t="shared" ca="1" si="726"/>
        <v>1.1931479707586734E-2</v>
      </c>
      <c r="EG376" s="223">
        <f t="shared" ca="1" si="727"/>
        <v>1.3743662212610527E-2</v>
      </c>
      <c r="EH376" s="223">
        <f t="shared" ca="1" si="728"/>
        <v>1.3713996040378724E-2</v>
      </c>
      <c r="EI376" s="223">
        <f t="shared" ca="1" si="729"/>
        <v>1.1846456885232401E-2</v>
      </c>
      <c r="EJ376" s="223">
        <f t="shared" ca="1" si="730"/>
        <v>8.3913218908774137E-3</v>
      </c>
      <c r="EK376" s="223">
        <f t="shared" ca="1" si="731"/>
        <v>3.8116289085533888E-3</v>
      </c>
      <c r="EL376" s="223">
        <f t="shared" ca="1" si="732"/>
        <v>-1.2788772438560676E-3</v>
      </c>
      <c r="EM376" s="223">
        <f t="shared" ca="1" si="733"/>
        <v>-6.1979954267761418E-3</v>
      </c>
      <c r="EN376" s="223">
        <f t="shared" ca="1" si="734"/>
        <v>-1.0286492956929419E-2</v>
      </c>
      <c r="EO376" s="223">
        <f t="shared" ca="1" si="735"/>
        <v>-1.2996452281382739E-2</v>
      </c>
      <c r="EP376" s="223">
        <f t="shared" ca="1" si="736"/>
        <v>-1.3964699820929372E-2</v>
      </c>
      <c r="EQ376" s="223">
        <f t="shared" ca="1" si="737"/>
        <v>-1.3061476460249005E-2</v>
      </c>
      <c r="ER376" s="223">
        <f t="shared" ca="1" si="738"/>
        <v>-1.0407827138194154E-2</v>
      </c>
      <c r="ES376" s="223">
        <f t="shared" ca="1" si="739"/>
        <v>-6.3593790826548891E-3</v>
      </c>
      <c r="ET376" s="223">
        <f t="shared" ca="1" si="740"/>
        <v>-1.4586826401603234E-3</v>
      </c>
      <c r="EU376" s="223">
        <f t="shared" ca="1" si="741"/>
        <v>3.6374982845451438E-3</v>
      </c>
      <c r="EV376" s="223">
        <f t="shared" ca="1" si="742"/>
        <v>8.2462020506690846E-3</v>
      </c>
      <c r="EW376" s="223">
        <f t="shared" ca="1" si="743"/>
        <v>1.1749795977475809E-2</v>
      </c>
      <c r="EX376" s="223">
        <f t="shared" ca="1" si="744"/>
        <v>1.367874801885559E-2</v>
      </c>
      <c r="EY376" s="223">
        <f t="shared" ca="1" si="745"/>
        <v>1.3774550819858612E-2</v>
      </c>
      <c r="EZ376" s="223">
        <f t="shared" ca="1" si="746"/>
        <v>1.2024365425366862E-2</v>
      </c>
      <c r="FA376" s="223">
        <f t="shared" ca="1" si="747"/>
        <v>8.6627418849907507E-3</v>
      </c>
      <c r="FB376" s="223">
        <f t="shared" ca="1" si="748"/>
        <v>4.1401861683540986E-3</v>
      </c>
      <c r="FC376" s="223">
        <f t="shared" ca="1" si="749"/>
        <v>-9.3721412317171069E-4</v>
      </c>
      <c r="FD376" s="223">
        <f t="shared" ca="1" si="750"/>
        <v>-5.8890142241248469E-3</v>
      </c>
      <c r="FE376" s="223">
        <f t="shared" ca="1" si="751"/>
        <v>-1.0051601603516034E-2</v>
      </c>
      <c r="FF376" s="223">
        <f t="shared" ca="1" si="752"/>
        <v>-1.2867129601547438E-2</v>
      </c>
      <c r="FG376" s="223">
        <f t="shared" ca="1" si="753"/>
        <v>-1.3958276916318133E-2</v>
      </c>
      <c r="FH376" s="223">
        <f t="shared" ca="1" si="754"/>
        <v>-1.3178814092584527E-2</v>
      </c>
      <c r="FI376" s="223">
        <f t="shared" ca="1" si="755"/>
        <v>-1.0633200374808117E-2</v>
      </c>
      <c r="FJ376" s="223">
        <f t="shared" ca="1" si="756"/>
        <v>-6.662584663941087E-3</v>
      </c>
      <c r="FK376" s="223">
        <f t="shared" ca="1" si="757"/>
        <v>-1.7990866513595718E-3</v>
      </c>
      <c r="FL376" s="223">
        <f t="shared" ca="1" si="758"/>
        <v>3.3055148835448075E-3</v>
      </c>
      <c r="FM376" s="223">
        <f t="shared" ca="1" si="759"/>
        <v>7.9671298169361957E-3</v>
      </c>
      <c r="FN376" s="223">
        <f t="shared" ca="1" si="760"/>
        <v>1.1561034609621273E-2</v>
      </c>
      <c r="FO376" s="223">
        <f t="shared" ca="1" si="761"/>
        <v>1.3605594258775425E-2</v>
      </c>
      <c r="FP376" s="223">
        <f t="shared" ca="1" si="762"/>
        <v>1.382680832498823E-2</v>
      </c>
      <c r="FQ376" s="223">
        <f t="shared" ca="1" si="763"/>
        <v>1.2195030937389063E-2</v>
      </c>
      <c r="FR376" s="223">
        <f t="shared" ca="1" si="764"/>
        <v>8.9289437673134315E-3</v>
      </c>
      <c r="FS376" s="223">
        <f t="shared" ca="1" si="765"/>
        <v>4.4662495348185231E-3</v>
      </c>
      <c r="FT376" s="223">
        <f t="shared" ca="1" si="766"/>
        <v>-5.9498645974414991E-4</v>
      </c>
      <c r="FU376" s="223">
        <f t="shared" ca="1" si="767"/>
        <v>-5.5764856995094564E-3</v>
      </c>
      <c r="FV376" s="223">
        <f t="shared" ca="1" si="768"/>
        <v>-9.8106555411502146E-3</v>
      </c>
      <c r="FW376" s="223">
        <f t="shared" ca="1" si="769"/>
        <v>-1.273005624397317E-2</v>
      </c>
      <c r="FX376" s="223">
        <f t="shared" ca="1" si="770"/>
        <v>-1.3943446067626101E-2</v>
      </c>
      <c r="FY376" s="223">
        <f t="shared" ca="1" si="771"/>
        <v>-1.3288213300098245E-2</v>
      </c>
      <c r="FZ376" s="223">
        <f t="shared" ca="1" si="772"/>
        <v>-1.0852168569117266E-2</v>
      </c>
      <c r="GA376" s="223">
        <f t="shared" ca="1" si="773"/>
        <v>-6.961776953355989E-3</v>
      </c>
      <c r="GB376" s="223">
        <f t="shared" ca="1" si="774"/>
        <v>-2.1384069600321274E-3</v>
      </c>
      <c r="GC376" s="223">
        <f t="shared" ca="1" si="775"/>
        <v>2.9715403639796896E-3</v>
      </c>
      <c r="GD376" s="223">
        <f t="shared" ca="1" si="776"/>
        <v>7.6832584821117534E-3</v>
      </c>
      <c r="GE376" s="223">
        <f t="shared" ca="1" si="777"/>
        <v>1.1365309306812718E-2</v>
      </c>
      <c r="GF376" s="223">
        <f t="shared" ca="1" si="778"/>
        <v>1.3524244997459734E-2</v>
      </c>
      <c r="GG376" s="223">
        <f t="shared" ca="1" si="779"/>
        <v>1.3870737077800555E-2</v>
      </c>
      <c r="GH376" s="223">
        <f t="shared" ca="1" si="780"/>
        <v>1.2358350618776158E-2</v>
      </c>
      <c r="GI376" s="223">
        <f t="shared" ca="1" si="781"/>
        <v>9.18976718778532E-3</v>
      </c>
      <c r="GJ376" s="223">
        <f t="shared" ca="1" si="782"/>
        <v>4.789622599566906E-3</v>
      </c>
      <c r="GK376" s="223">
        <f t="shared" ca="1" si="783"/>
        <v>-2.5240039872121561E-4</v>
      </c>
      <c r="GL376" s="223">
        <f t="shared" ca="1" si="784"/>
        <v>-5.2605981084267277E-3</v>
      </c>
      <c r="GM376" s="223">
        <f t="shared" ca="1" si="785"/>
        <v>-9.5637999067305166E-3</v>
      </c>
      <c r="GN376" s="223">
        <f t="shared" ca="1" si="786"/>
        <v>-1.2585314776524952E-2</v>
      </c>
      <c r="GO376" s="223">
        <f t="shared" ca="1" si="787"/>
        <v>-1.3920216208401944E-2</v>
      </c>
      <c r="GP376" s="223">
        <f t="shared" ca="1" si="788"/>
        <v>-1.3389608184798341E-2</v>
      </c>
      <c r="GQ376" s="223">
        <f t="shared" ca="1" si="789"/>
        <v>-1.1064599822869035E-2</v>
      </c>
      <c r="GR376" s="223">
        <f t="shared" ca="1" si="790"/>
        <v>-7.25677572865162E-3</v>
      </c>
      <c r="GS376" s="223">
        <f t="shared" ca="1" si="791"/>
        <v>-2.476439172312341E-3</v>
      </c>
      <c r="GT376" s="223">
        <f t="shared" ca="1" si="792"/>
        <v>2.6357758996124582E-3</v>
      </c>
      <c r="GU376" s="223">
        <f t="shared" ca="1" si="793"/>
        <v>7.3947590396733123E-3</v>
      </c>
      <c r="GV376" s="223">
        <f t="shared" ca="1" si="794"/>
        <v>1.1162737966654141E-2</v>
      </c>
      <c r="GW376" s="223">
        <f t="shared" ca="1" si="795"/>
        <v>1.3434749236661618E-2</v>
      </c>
      <c r="GX376" s="223">
        <f t="shared" ca="1" si="796"/>
        <v>1.3906310617257469E-2</v>
      </c>
      <c r="GY376" s="223">
        <f t="shared" ca="1" si="797"/>
        <v>1.2514226091858947E-2</v>
      </c>
      <c r="GZ376" s="223">
        <f t="shared" ca="1" si="798"/>
        <v>9.4450550361309584E-3</v>
      </c>
      <c r="HA376" s="223">
        <f t="shared" ca="1" si="799"/>
        <v>5.1101105747568334E-3</v>
      </c>
      <c r="HB376" s="223">
        <f t="shared" ca="1" si="800"/>
        <v>9.0337698863950447E-5</v>
      </c>
      <c r="HC376" s="223">
        <f t="shared" ca="1" si="801"/>
        <v>-4.9415417297500996E-3</v>
      </c>
      <c r="HD376" s="223">
        <f t="shared" ca="1" si="802"/>
        <v>-9.3111833968603699E-3</v>
      </c>
      <c r="HE376" s="223">
        <f t="shared" ca="1" si="803"/>
        <v>-1.2432992386050631E-2</v>
      </c>
      <c r="HF376" s="223">
        <f t="shared" ca="1" si="804"/>
        <v>-1.3888601331444273E-2</v>
      </c>
      <c r="HG376" s="223">
        <f t="shared" ca="1" si="805"/>
        <v>-1.3482937670197552E-2</v>
      </c>
      <c r="HH376" s="223">
        <f t="shared" ca="1" si="806"/>
        <v>-1.1270366175419662E-2</v>
      </c>
      <c r="HI376" s="223">
        <f t="shared" ca="1" si="807"/>
        <v>-7.5474032935966395E-3</v>
      </c>
      <c r="HJ376" s="223">
        <f t="shared" ca="1" si="808"/>
        <v>-2.8129796702349831E-3</v>
      </c>
      <c r="HK376" s="223">
        <f t="shared" ca="1" si="809"/>
        <v>2.2984237424011154E-3</v>
      </c>
      <c r="HL376" s="223">
        <f t="shared" ca="1" si="810"/>
        <v>7.1018052708972223E-3</v>
      </c>
      <c r="HM376" s="223">
        <f t="shared" ca="1" si="811"/>
        <v>1.0953442610546111E-2</v>
      </c>
      <c r="HN376" s="223">
        <f t="shared" ca="1" si="812"/>
        <v>1.3337160885281018E-2</v>
      </c>
      <c r="HO376" s="223">
        <f t="shared" ca="1" si="813"/>
        <v>1.3933507515189007E-2</v>
      </c>
      <c r="HP376" s="223">
        <f t="shared" ca="1" si="814"/>
        <v>1.266256346308106E-2</v>
      </c>
      <c r="HQ376" s="223">
        <f t="shared" ca="1" si="815"/>
        <v>9.6946535364960448E-3</v>
      </c>
      <c r="HR376" s="223">
        <f t="shared" ca="1" si="816"/>
        <v>5.4275204104160561E-3</v>
      </c>
      <c r="HS376" s="223">
        <f t="shared" ca="1" si="817"/>
        <v>4.3302138039746354E-4</v>
      </c>
      <c r="HT376" s="223">
        <f t="shared" ca="1" si="818"/>
        <v>-4.6195087511116187E-3</v>
      </c>
      <c r="HU376" s="223">
        <f t="shared" ca="1" si="819"/>
        <v>-9.0529581782796738E-3</v>
      </c>
      <c r="HV376" s="223">
        <f t="shared" ca="1" si="820"/>
        <v>-1.2273180825862392E-2</v>
      </c>
      <c r="HW376" s="223">
        <f t="shared" ca="1" si="821"/>
        <v>-1.3848620480372796E-2</v>
      </c>
      <c r="HX376" s="223">
        <f t="shared" ca="1" si="822"/>
        <v>-1.3568145538103754E-2</v>
      </c>
      <c r="HY376" s="223">
        <f t="shared" ca="1" si="823"/>
        <v>-1.1469343680812235E-2</v>
      </c>
      <c r="HZ376" s="223">
        <f t="shared" ca="1" si="824"/>
        <v>-7.833484585013345E-3</v>
      </c>
      <c r="IA376" s="223">
        <f t="shared" ca="1" si="825"/>
        <v>-3.1478257343883604E-3</v>
      </c>
      <c r="IB376" s="223">
        <f t="shared" ca="1" si="826"/>
        <v>1.9596871006711432E-3</v>
      </c>
      <c r="IC376" s="223">
        <f t="shared" ca="1" si="827"/>
        <v>6.804573640179376E-3</v>
      </c>
      <c r="ID376" s="223">
        <f t="shared" ca="1" si="828"/>
        <v>1.0737549310184964E-2</v>
      </c>
      <c r="IE376" s="223">
        <f t="shared" ca="1" si="829"/>
        <v>-3.1416239938689902E-3</v>
      </c>
      <c r="IF376" s="223">
        <f t="shared" ca="1" si="830"/>
        <v>1.3952311389200788E-2</v>
      </c>
      <c r="IG376" s="223">
        <f t="shared" ca="1" si="831"/>
        <v>1.2803273379556838E-2</v>
      </c>
      <c r="IH376" s="223">
        <f t="shared" ca="1" si="832"/>
        <v>9.9384123400771893E-3</v>
      </c>
      <c r="II376" s="223">
        <f t="shared" ca="1" si="833"/>
        <v>5.7416609107279176E-3</v>
      </c>
      <c r="IJ376" s="223">
        <f t="shared" ca="1" si="834"/>
        <v>7.7544422604293841E-4</v>
      </c>
      <c r="IK376" s="223">
        <f t="shared" ca="1" si="835"/>
        <v>-4.2946931531358378E-3</v>
      </c>
      <c r="IL376" s="223">
        <f t="shared" ca="1" si="836"/>
        <v>-8.789279796204294E-3</v>
      </c>
      <c r="IM376" s="223">
        <f t="shared" ca="1" si="837"/>
        <v>-1.2105976360468534E-2</v>
      </c>
      <c r="IN376" s="223">
        <f t="shared" ca="1" si="838"/>
        <v>-1.3800297738157188E-2</v>
      </c>
      <c r="IO376" s="223">
        <f t="shared" ca="1" si="839"/>
        <v>-1.3645180462483487E-2</v>
      </c>
      <c r="IP376" s="223">
        <f t="shared" ca="1" si="840"/>
        <v>-1.1661412482437872E-2</v>
      </c>
      <c r="IQ376" s="223">
        <f t="shared" ca="1" si="841"/>
        <v>-8.1148472782287297E-3</v>
      </c>
      <c r="IR376" s="223">
        <f t="shared" ca="1" si="842"/>
        <v>-3.4807756660243223E-3</v>
      </c>
      <c r="IS376" s="223">
        <f t="shared" ca="1" si="843"/>
        <v>1.6197700167091488E-3</v>
      </c>
      <c r="IT376" s="223">
        <f t="shared" ca="1" si="844"/>
        <v>6.5032431887402549E-3</v>
      </c>
      <c r="IU376" s="223">
        <f t="shared" ca="1" si="845"/>
        <v>1.0515188111622314E-2</v>
      </c>
      <c r="IV376" s="223">
        <f t="shared" ca="1" si="846"/>
        <v>1.3117946384332327E-2</v>
      </c>
      <c r="IW376" s="223">
        <f t="shared" ca="1" si="847"/>
        <v>1.3962710912542241E-2</v>
      </c>
      <c r="IX376" s="223">
        <f t="shared" ca="1" si="848"/>
        <v>1.2936271082893918E-2</v>
      </c>
      <c r="IY376" s="223">
        <f t="shared" ca="1" si="849"/>
        <v>1.0176184615685984E-2</v>
      </c>
      <c r="IZ376" s="223">
        <f t="shared" ca="1" si="850"/>
        <v>6.0523428492018682E-3</v>
      </c>
      <c r="JA376" s="223">
        <f t="shared" ca="1" si="851"/>
        <v>1.1173999730823732E-3</v>
      </c>
      <c r="JB376" s="223">
        <f t="shared" ca="1" si="852"/>
        <v>-3.9672905925937163E-3</v>
      </c>
    </row>
    <row r="377" spans="2:262">
      <c r="B377" s="230">
        <v>16</v>
      </c>
      <c r="C377" s="229">
        <f t="shared" si="853"/>
        <v>3.1250000000000001E-4</v>
      </c>
      <c r="D377" s="226">
        <f t="shared" ca="1" si="597"/>
        <v>24.439078440797815</v>
      </c>
      <c r="E377" s="225">
        <f ca="1">V361</f>
        <v>0.439078440797813</v>
      </c>
      <c r="F377" s="224">
        <v>16</v>
      </c>
      <c r="G377" s="223">
        <f t="shared" ca="1" si="854"/>
        <v>-9.1913470251780397E-4</v>
      </c>
      <c r="H377" s="223">
        <f t="shared" ca="1" si="598"/>
        <v>-1.3208890646902287E-3</v>
      </c>
      <c r="I377" s="223">
        <f t="shared" ca="1" si="599"/>
        <v>-1.5215500406527548E-3</v>
      </c>
      <c r="J377" s="223">
        <f t="shared" ca="1" si="600"/>
        <v>-1.4905688158113641E-3</v>
      </c>
      <c r="K377" s="223">
        <f t="shared" ca="1" si="601"/>
        <v>-1.2326620008026559E-3</v>
      </c>
      <c r="L377" s="223">
        <f t="shared" ca="1" si="602"/>
        <v>-7.8709357028060615E-4</v>
      </c>
      <c r="M377" s="223">
        <f t="shared" ca="1" si="603"/>
        <v>-2.2169727870431638E-4</v>
      </c>
      <c r="N377" s="223">
        <f t="shared" ca="1" si="604"/>
        <v>3.7745041386386986E-4</v>
      </c>
      <c r="O377" s="223">
        <f t="shared" ca="1" si="605"/>
        <v>9.1913470251780397E-4</v>
      </c>
      <c r="P377" s="223">
        <f t="shared" ca="1" si="606"/>
        <v>1.3208890646902287E-3</v>
      </c>
      <c r="Q377" s="223">
        <f t="shared" ca="1" si="607"/>
        <v>1.5215500406527546E-3</v>
      </c>
      <c r="R377" s="223">
        <f t="shared" ca="1" si="608"/>
        <v>1.4905688158113641E-3</v>
      </c>
      <c r="S377" s="223">
        <f t="shared" ca="1" si="609"/>
        <v>1.2326620008026555E-3</v>
      </c>
      <c r="T377" s="223">
        <f t="shared" ca="1" si="610"/>
        <v>7.8709357028060637E-4</v>
      </c>
      <c r="U377" s="223">
        <f t="shared" ca="1" si="611"/>
        <v>2.2169727870431709E-4</v>
      </c>
      <c r="V377" s="223">
        <f t="shared" ca="1" si="612"/>
        <v>-3.7745041386386965E-4</v>
      </c>
      <c r="W377" s="223">
        <f t="shared" ca="1" si="613"/>
        <v>-9.1913470251780418E-4</v>
      </c>
      <c r="X377" s="223">
        <f t="shared" ca="1" si="614"/>
        <v>-1.3208890646902287E-3</v>
      </c>
      <c r="Y377" s="223">
        <f t="shared" ca="1" si="615"/>
        <v>-1.5215500406527548E-3</v>
      </c>
      <c r="Z377" s="223">
        <f t="shared" ca="1" si="616"/>
        <v>-1.4905688158113643E-3</v>
      </c>
      <c r="AA377" s="223">
        <f t="shared" ca="1" si="617"/>
        <v>-1.2326620008026557E-3</v>
      </c>
      <c r="AB377" s="223">
        <f t="shared" ca="1" si="618"/>
        <v>-7.8709357028060756E-4</v>
      </c>
      <c r="AC377" s="223">
        <f t="shared" ca="1" si="619"/>
        <v>-2.2169727870431736E-4</v>
      </c>
      <c r="AD377" s="223">
        <f t="shared" ca="1" si="620"/>
        <v>3.7745041386386948E-4</v>
      </c>
      <c r="AE377" s="223">
        <f t="shared" ca="1" si="621"/>
        <v>9.1913470251780418E-4</v>
      </c>
      <c r="AF377" s="223">
        <f t="shared" ca="1" si="622"/>
        <v>1.3208890646902291E-3</v>
      </c>
      <c r="AG377" s="223">
        <f t="shared" ca="1" si="623"/>
        <v>1.5215500406527546E-3</v>
      </c>
      <c r="AH377" s="223">
        <f t="shared" ca="1" si="624"/>
        <v>1.4905688158113643E-3</v>
      </c>
      <c r="AI377" s="223">
        <f t="shared" ca="1" si="625"/>
        <v>1.2326620008026557E-3</v>
      </c>
      <c r="AJ377" s="223">
        <f t="shared" ca="1" si="626"/>
        <v>7.8709357028060789E-4</v>
      </c>
      <c r="AK377" s="223">
        <f t="shared" ca="1" si="627"/>
        <v>2.2169727870431757E-4</v>
      </c>
      <c r="AL377" s="223">
        <f t="shared" ca="1" si="628"/>
        <v>-3.7745041386386932E-4</v>
      </c>
      <c r="AM377" s="223">
        <f t="shared" ca="1" si="629"/>
        <v>-9.1913470251780397E-4</v>
      </c>
      <c r="AN377" s="223">
        <f t="shared" ca="1" si="630"/>
        <v>-1.3208890646902293E-3</v>
      </c>
      <c r="AO377" s="223">
        <f t="shared" ca="1" si="631"/>
        <v>-1.5215500406527546E-3</v>
      </c>
      <c r="AP377" s="223">
        <f t="shared" ca="1" si="632"/>
        <v>-1.4905688158113643E-3</v>
      </c>
      <c r="AQ377" s="223">
        <f t="shared" ca="1" si="633"/>
        <v>-1.2326620008026562E-3</v>
      </c>
      <c r="AR377" s="223">
        <f t="shared" ca="1" si="634"/>
        <v>-7.870935702806081E-4</v>
      </c>
      <c r="AS377" s="223">
        <f t="shared" ca="1" si="635"/>
        <v>-2.2169727870431768E-4</v>
      </c>
      <c r="AT377" s="223">
        <f t="shared" ca="1" si="636"/>
        <v>3.7745041386386911E-4</v>
      </c>
      <c r="AU377" s="223">
        <f t="shared" ca="1" si="637"/>
        <v>9.1913470251780158E-4</v>
      </c>
      <c r="AV377" s="223">
        <f t="shared" ca="1" si="638"/>
        <v>1.3208890646902291E-3</v>
      </c>
      <c r="AW377" s="223">
        <f t="shared" ca="1" si="639"/>
        <v>1.5215500406527544E-3</v>
      </c>
      <c r="AX377" s="223">
        <f t="shared" ca="1" si="640"/>
        <v>1.4905688158113649E-3</v>
      </c>
      <c r="AY377" s="223">
        <f t="shared" ca="1" si="641"/>
        <v>1.2326620008026562E-3</v>
      </c>
      <c r="AZ377" s="223">
        <f t="shared" ca="1" si="642"/>
        <v>7.8709357028060832E-4</v>
      </c>
      <c r="BA377" s="223">
        <f t="shared" ca="1" si="643"/>
        <v>2.2169727870431519E-4</v>
      </c>
      <c r="BB377" s="223">
        <f t="shared" ca="1" si="644"/>
        <v>-3.7745041386386894E-4</v>
      </c>
      <c r="BC377" s="223">
        <f t="shared" ca="1" si="645"/>
        <v>-9.1913470251780136E-4</v>
      </c>
      <c r="BD377" s="223">
        <f t="shared" ca="1" si="646"/>
        <v>-1.3208890646902289E-3</v>
      </c>
      <c r="BE377" s="223">
        <f t="shared" ca="1" si="647"/>
        <v>-1.5215500406527546E-3</v>
      </c>
      <c r="BF377" s="223">
        <f t="shared" ca="1" si="648"/>
        <v>-1.4905688158113636E-3</v>
      </c>
      <c r="BG377" s="223">
        <f t="shared" ca="1" si="649"/>
        <v>-1.2326620008026562E-3</v>
      </c>
      <c r="BH377" s="223">
        <f t="shared" ca="1" si="650"/>
        <v>-7.8709357028060832E-4</v>
      </c>
      <c r="BI377" s="223">
        <f t="shared" ca="1" si="651"/>
        <v>-2.2169727870431541E-4</v>
      </c>
      <c r="BJ377" s="223">
        <f t="shared" ca="1" si="652"/>
        <v>3.7745041386386873E-4</v>
      </c>
      <c r="BK377" s="223">
        <f t="shared" ca="1" si="653"/>
        <v>9.1913470251780136E-4</v>
      </c>
      <c r="BL377" s="223">
        <f t="shared" ca="1" si="654"/>
        <v>1.3208890646902289E-3</v>
      </c>
      <c r="BM377" s="223">
        <f t="shared" ca="1" si="655"/>
        <v>1.5215500406527546E-3</v>
      </c>
      <c r="BN377" s="223">
        <f t="shared" ca="1" si="656"/>
        <v>1.4905688158113651E-3</v>
      </c>
      <c r="BO377" s="223">
        <f t="shared" ca="1" si="657"/>
        <v>1.2326620008026564E-3</v>
      </c>
      <c r="BP377" s="223">
        <f t="shared" ca="1" si="658"/>
        <v>7.8709357028060832E-4</v>
      </c>
      <c r="BQ377" s="223">
        <f t="shared" ca="1" si="659"/>
        <v>2.2169727870431568E-4</v>
      </c>
      <c r="BR377" s="223">
        <f t="shared" ca="1" si="660"/>
        <v>-3.7745041386386856E-4</v>
      </c>
      <c r="BS377" s="223">
        <f t="shared" ca="1" si="661"/>
        <v>-9.1913470251780115E-4</v>
      </c>
      <c r="BT377" s="223">
        <f t="shared" ca="1" si="662"/>
        <v>-1.3208890646902287E-3</v>
      </c>
      <c r="BU377" s="223">
        <f t="shared" ca="1" si="663"/>
        <v>-1.5215500406527544E-3</v>
      </c>
      <c r="BV377" s="223">
        <f t="shared" ca="1" si="664"/>
        <v>-1.4905688158113638E-3</v>
      </c>
      <c r="BW377" s="223">
        <f t="shared" ca="1" si="665"/>
        <v>-1.2326620008026564E-3</v>
      </c>
      <c r="BX377" s="223">
        <f t="shared" ca="1" si="666"/>
        <v>-7.8709357028060865E-4</v>
      </c>
      <c r="BY377" s="223">
        <f t="shared" ca="1" si="667"/>
        <v>-2.2169727870431579E-4</v>
      </c>
      <c r="BZ377" s="223">
        <f t="shared" ca="1" si="668"/>
        <v>3.774504138638684E-4</v>
      </c>
      <c r="CA377" s="223">
        <f t="shared" ca="1" si="669"/>
        <v>9.1913470251780104E-4</v>
      </c>
      <c r="CB377" s="223">
        <f t="shared" ca="1" si="670"/>
        <v>1.3208890646902287E-3</v>
      </c>
      <c r="CC377" s="223">
        <f t="shared" ca="1" si="671"/>
        <v>1.5215500406527544E-3</v>
      </c>
      <c r="CD377" s="223">
        <f t="shared" ca="1" si="672"/>
        <v>1.4905688158113651E-3</v>
      </c>
      <c r="CE377" s="223">
        <f t="shared" ca="1" si="673"/>
        <v>1.2326620008026566E-3</v>
      </c>
      <c r="CF377" s="223">
        <f t="shared" ca="1" si="674"/>
        <v>7.8709357028060897E-4</v>
      </c>
      <c r="CG377" s="223">
        <f t="shared" ca="1" si="675"/>
        <v>2.21697278704316E-4</v>
      </c>
      <c r="CH377" s="223">
        <f t="shared" ca="1" si="676"/>
        <v>-3.7745041386386818E-4</v>
      </c>
      <c r="CI377" s="223">
        <f t="shared" ca="1" si="677"/>
        <v>-9.1913470251780082E-4</v>
      </c>
      <c r="CJ377" s="223">
        <f t="shared" ca="1" si="678"/>
        <v>-1.3208890646902258E-3</v>
      </c>
      <c r="CK377" s="223">
        <f t="shared" ca="1" si="679"/>
        <v>-1.5215500406527552E-3</v>
      </c>
      <c r="CL377" s="223">
        <f t="shared" ca="1" si="680"/>
        <v>-1.4905688158113638E-3</v>
      </c>
      <c r="CM377" s="223">
        <f t="shared" ca="1" si="681"/>
        <v>-1.2326620008026566E-3</v>
      </c>
      <c r="CN377" s="223">
        <f t="shared" ca="1" si="682"/>
        <v>-7.8709357028060919E-4</v>
      </c>
      <c r="CO377" s="223">
        <f t="shared" ca="1" si="683"/>
        <v>-2.2169727870432153E-4</v>
      </c>
      <c r="CP377" s="223">
        <f t="shared" ca="1" si="684"/>
        <v>3.7745041386386271E-4</v>
      </c>
      <c r="CQ377" s="223">
        <f t="shared" ca="1" si="685"/>
        <v>9.1913470251780505E-4</v>
      </c>
      <c r="CR377" s="223">
        <f t="shared" ca="1" si="686"/>
        <v>1.3208890646902284E-3</v>
      </c>
      <c r="CS377" s="223">
        <f t="shared" ca="1" si="687"/>
        <v>1.5215500406527546E-3</v>
      </c>
      <c r="CT377" s="223">
        <f t="shared" ca="1" si="688"/>
        <v>1.4905688158113654E-3</v>
      </c>
      <c r="CU377" s="223">
        <f t="shared" ca="1" si="689"/>
        <v>1.2326620008026601E-3</v>
      </c>
      <c r="CV377" s="223">
        <f t="shared" ca="1" si="690"/>
        <v>7.8709357028060453E-4</v>
      </c>
      <c r="CW377" s="223">
        <f t="shared" ca="1" si="691"/>
        <v>2.2169727870431638E-4</v>
      </c>
      <c r="CX377" s="223">
        <f t="shared" ca="1" si="692"/>
        <v>-3.7745041386386786E-4</v>
      </c>
      <c r="CY377" s="223">
        <f t="shared" ca="1" si="693"/>
        <v>-9.191347025178005E-4</v>
      </c>
      <c r="CZ377" s="223">
        <f t="shared" ca="1" si="694"/>
        <v>-1.3208890646902254E-3</v>
      </c>
      <c r="DA377" s="223">
        <f t="shared" ca="1" si="695"/>
        <v>-1.5215500406527552E-3</v>
      </c>
      <c r="DB377" s="223">
        <f t="shared" ca="1" si="696"/>
        <v>-1.4905688158113641E-3</v>
      </c>
      <c r="DC377" s="223">
        <f t="shared" ca="1" si="697"/>
        <v>-1.2326620008026568E-3</v>
      </c>
      <c r="DD377" s="223">
        <f t="shared" ca="1" si="698"/>
        <v>-7.870935702806094E-4</v>
      </c>
      <c r="DE377" s="223">
        <f t="shared" ca="1" si="699"/>
        <v>-2.2169727870432191E-4</v>
      </c>
      <c r="DF377" s="223">
        <f t="shared" ca="1" si="700"/>
        <v>3.7745041386387295E-4</v>
      </c>
      <c r="DG377" s="223">
        <f t="shared" ca="1" si="701"/>
        <v>9.1913470251780483E-4</v>
      </c>
      <c r="DH377" s="223">
        <f t="shared" ca="1" si="702"/>
        <v>1.3208890646902282E-3</v>
      </c>
      <c r="DI377" s="223">
        <f t="shared" ca="1" si="703"/>
        <v>1.5215500406527544E-3</v>
      </c>
      <c r="DJ377" s="223">
        <f t="shared" ca="1" si="704"/>
        <v>1.4905688158113654E-3</v>
      </c>
      <c r="DK377" s="223">
        <f t="shared" ca="1" si="705"/>
        <v>1.2326620008026603E-3</v>
      </c>
      <c r="DL377" s="223">
        <f t="shared" ca="1" si="706"/>
        <v>7.8709357028060485E-4</v>
      </c>
      <c r="DM377" s="223">
        <f t="shared" ca="1" si="707"/>
        <v>2.2169727870431671E-4</v>
      </c>
      <c r="DN377" s="223">
        <f t="shared" ca="1" si="708"/>
        <v>-3.7745041386386748E-4</v>
      </c>
      <c r="DO377" s="223">
        <f t="shared" ca="1" si="709"/>
        <v>-9.1913470251780028E-4</v>
      </c>
      <c r="DP377" s="223">
        <f t="shared" ca="1" si="710"/>
        <v>-1.3208890646902254E-3</v>
      </c>
      <c r="DQ377" s="223">
        <f t="shared" ca="1" si="711"/>
        <v>-1.521550040652755E-3</v>
      </c>
      <c r="DR377" s="223">
        <f t="shared" ca="1" si="712"/>
        <v>-1.4905688158113641E-3</v>
      </c>
      <c r="DS377" s="223">
        <f t="shared" ca="1" si="713"/>
        <v>-1.2326620008026572E-3</v>
      </c>
      <c r="DT377" s="223">
        <f t="shared" ca="1" si="714"/>
        <v>-7.8709357028060973E-4</v>
      </c>
      <c r="DU377" s="223">
        <f t="shared" ca="1" si="715"/>
        <v>-2.2169727870432229E-4</v>
      </c>
      <c r="DV377" s="223">
        <f t="shared" ca="1" si="716"/>
        <v>3.77450413863862E-4</v>
      </c>
      <c r="DW377" s="223">
        <f t="shared" ca="1" si="717"/>
        <v>9.1913470251780462E-4</v>
      </c>
      <c r="DX377" s="223">
        <f t="shared" ca="1" si="718"/>
        <v>1.320889064690228E-3</v>
      </c>
      <c r="DY377" s="223">
        <f t="shared" ca="1" si="719"/>
        <v>1.5215500406527542E-3</v>
      </c>
      <c r="DZ377" s="223">
        <f t="shared" ca="1" si="720"/>
        <v>1.4905688158113654E-3</v>
      </c>
      <c r="EA377" s="223">
        <f t="shared" ca="1" si="721"/>
        <v>1.2326620008026603E-3</v>
      </c>
      <c r="EB377" s="223">
        <f t="shared" ca="1" si="722"/>
        <v>7.8709357028060507E-4</v>
      </c>
      <c r="EC377" s="223">
        <f t="shared" ca="1" si="723"/>
        <v>2.2169727870431709E-4</v>
      </c>
      <c r="ED377" s="223">
        <f t="shared" ca="1" si="724"/>
        <v>-3.774504138638671E-4</v>
      </c>
      <c r="EE377" s="223">
        <f t="shared" ca="1" si="725"/>
        <v>-9.1913470251780006E-4</v>
      </c>
      <c r="EF377" s="223">
        <f t="shared" ca="1" si="726"/>
        <v>-1.3208890646902252E-3</v>
      </c>
      <c r="EG377" s="223">
        <f t="shared" ca="1" si="727"/>
        <v>-1.521550040652755E-3</v>
      </c>
      <c r="EH377" s="223">
        <f t="shared" ca="1" si="728"/>
        <v>-1.4905688158113641E-3</v>
      </c>
      <c r="EI377" s="223">
        <f t="shared" ca="1" si="729"/>
        <v>-1.2326620008026575E-3</v>
      </c>
      <c r="EJ377" s="223">
        <f t="shared" ca="1" si="730"/>
        <v>-7.8709357028061006E-4</v>
      </c>
      <c r="EK377" s="223">
        <f t="shared" ca="1" si="731"/>
        <v>-2.2169727870432262E-4</v>
      </c>
      <c r="EL377" s="223">
        <f t="shared" ca="1" si="732"/>
        <v>3.774504138638722E-4</v>
      </c>
      <c r="EM377" s="223">
        <f t="shared" ca="1" si="733"/>
        <v>9.1913470251780418E-4</v>
      </c>
      <c r="EN377" s="223">
        <f t="shared" ca="1" si="734"/>
        <v>1.320889064690228E-3</v>
      </c>
      <c r="EO377" s="223">
        <f t="shared" ca="1" si="735"/>
        <v>1.5215500406527542E-3</v>
      </c>
      <c r="EP377" s="223">
        <f t="shared" ca="1" si="736"/>
        <v>1.4905688158113656E-3</v>
      </c>
      <c r="EQ377" s="223">
        <f t="shared" ca="1" si="737"/>
        <v>1.2326620008026607E-3</v>
      </c>
      <c r="ER377" s="223">
        <f t="shared" ca="1" si="738"/>
        <v>7.8709357028060539E-4</v>
      </c>
      <c r="ES377" s="223">
        <f t="shared" ca="1" si="739"/>
        <v>2.2169727870431747E-4</v>
      </c>
      <c r="ET377" s="223">
        <f t="shared" ca="1" si="740"/>
        <v>-3.7745041386386672E-4</v>
      </c>
      <c r="EU377" s="223">
        <f t="shared" ca="1" si="741"/>
        <v>-9.1913470251779963E-4</v>
      </c>
      <c r="EV377" s="223">
        <f t="shared" ca="1" si="742"/>
        <v>-1.320889064690225E-3</v>
      </c>
      <c r="EW377" s="223">
        <f t="shared" ca="1" si="743"/>
        <v>-1.5215500406527548E-3</v>
      </c>
      <c r="EX377" s="223">
        <f t="shared" ca="1" si="744"/>
        <v>-1.4905688158113643E-3</v>
      </c>
      <c r="EY377" s="223">
        <f t="shared" ca="1" si="745"/>
        <v>-1.2326620008026575E-3</v>
      </c>
      <c r="EZ377" s="223">
        <f t="shared" ca="1" si="746"/>
        <v>-7.8709357028061027E-4</v>
      </c>
      <c r="FA377" s="223">
        <f t="shared" ca="1" si="747"/>
        <v>-2.2169727870432294E-4</v>
      </c>
      <c r="FB377" s="223">
        <f t="shared" ca="1" si="748"/>
        <v>3.7745041386386124E-4</v>
      </c>
      <c r="FC377" s="223">
        <f t="shared" ca="1" si="749"/>
        <v>9.1913470251780397E-4</v>
      </c>
      <c r="FD377" s="223">
        <f t="shared" ca="1" si="750"/>
        <v>1.3208890646902276E-3</v>
      </c>
      <c r="FE377" s="223">
        <f t="shared" ca="1" si="751"/>
        <v>1.5215500406527539E-3</v>
      </c>
      <c r="FF377" s="223">
        <f t="shared" ca="1" si="752"/>
        <v>1.4905688158113656E-3</v>
      </c>
      <c r="FG377" s="223">
        <f t="shared" ca="1" si="753"/>
        <v>1.2326620008026609E-3</v>
      </c>
      <c r="FH377" s="223">
        <f t="shared" ca="1" si="754"/>
        <v>7.8709357028060594E-4</v>
      </c>
      <c r="FI377" s="223">
        <f t="shared" ca="1" si="755"/>
        <v>2.2169727870431785E-4</v>
      </c>
      <c r="FJ377" s="223">
        <f t="shared" ca="1" si="756"/>
        <v>-3.7745041386386639E-4</v>
      </c>
      <c r="FK377" s="223">
        <f t="shared" ca="1" si="757"/>
        <v>-9.1913470251779941E-4</v>
      </c>
      <c r="FL377" s="223">
        <f t="shared" ca="1" si="758"/>
        <v>-1.3208890646902248E-3</v>
      </c>
      <c r="FM377" s="223">
        <f t="shared" ca="1" si="759"/>
        <v>-1.5215500406527533E-3</v>
      </c>
      <c r="FN377" s="223">
        <f t="shared" ca="1" si="760"/>
        <v>-1.4905688158113671E-3</v>
      </c>
      <c r="FO377" s="223">
        <f t="shared" ca="1" si="761"/>
        <v>-1.2326620008026644E-3</v>
      </c>
      <c r="FP377" s="223">
        <f t="shared" ca="1" si="762"/>
        <v>-7.8709357028060127E-4</v>
      </c>
      <c r="FQ377" s="223">
        <f t="shared" ca="1" si="763"/>
        <v>-2.2169727870431259E-4</v>
      </c>
      <c r="FR377" s="223">
        <f t="shared" ca="1" si="764"/>
        <v>3.7745041386387149E-4</v>
      </c>
      <c r="FS377" s="223">
        <f t="shared" ca="1" si="765"/>
        <v>9.1913470251780364E-4</v>
      </c>
      <c r="FT377" s="223">
        <f t="shared" ca="1" si="766"/>
        <v>1.3208890646902276E-3</v>
      </c>
      <c r="FU377" s="223">
        <f t="shared" ca="1" si="767"/>
        <v>1.5215500406527542E-3</v>
      </c>
      <c r="FV377" s="223">
        <f t="shared" ca="1" si="768"/>
        <v>1.4905688158113658E-3</v>
      </c>
      <c r="FW377" s="223">
        <f t="shared" ca="1" si="769"/>
        <v>1.2326620008026611E-3</v>
      </c>
      <c r="FX377" s="223">
        <f t="shared" ca="1" si="770"/>
        <v>7.8709357028061548E-4</v>
      </c>
      <c r="FY377" s="223">
        <f t="shared" ca="1" si="771"/>
        <v>2.2169727870432907E-4</v>
      </c>
      <c r="FZ377" s="223">
        <f t="shared" ca="1" si="772"/>
        <v>-3.7745041386385544E-4</v>
      </c>
      <c r="GA377" s="223">
        <f t="shared" ca="1" si="773"/>
        <v>-9.1913470251780787E-4</v>
      </c>
      <c r="GB377" s="223">
        <f t="shared" ca="1" si="774"/>
        <v>-1.3208890646902302E-3</v>
      </c>
      <c r="GC377" s="223">
        <f t="shared" ca="1" si="775"/>
        <v>-1.5215500406527548E-3</v>
      </c>
      <c r="GD377" s="223">
        <f t="shared" ca="1" si="776"/>
        <v>-1.4905688158113645E-3</v>
      </c>
      <c r="GE377" s="223">
        <f t="shared" ca="1" si="777"/>
        <v>-1.2326620008026579E-3</v>
      </c>
      <c r="GF377" s="223">
        <f t="shared" ca="1" si="778"/>
        <v>-7.8709357028061103E-4</v>
      </c>
      <c r="GG377" s="223">
        <f t="shared" ca="1" si="779"/>
        <v>-2.216972787043237E-4</v>
      </c>
      <c r="GH377" s="223">
        <f t="shared" ca="1" si="780"/>
        <v>3.7745041386386054E-4</v>
      </c>
      <c r="GI377" s="223">
        <f t="shared" ca="1" si="781"/>
        <v>9.1913470251779453E-4</v>
      </c>
      <c r="GJ377" s="223">
        <f t="shared" ca="1" si="782"/>
        <v>1.3208890646902217E-3</v>
      </c>
      <c r="GK377" s="223">
        <f t="shared" ca="1" si="783"/>
        <v>1.5215500406527555E-3</v>
      </c>
      <c r="GL377" s="223">
        <f t="shared" ca="1" si="784"/>
        <v>1.4905688158113632E-3</v>
      </c>
      <c r="GM377" s="223">
        <f t="shared" ca="1" si="785"/>
        <v>1.2326620008026549E-3</v>
      </c>
      <c r="GN377" s="223">
        <f t="shared" ca="1" si="786"/>
        <v>7.8709357028060637E-4</v>
      </c>
      <c r="GO377" s="223">
        <f t="shared" ca="1" si="787"/>
        <v>2.2169727870431855E-4</v>
      </c>
      <c r="GP377" s="223">
        <f t="shared" ca="1" si="788"/>
        <v>-3.7745041386386564E-4</v>
      </c>
      <c r="GQ377" s="223">
        <f t="shared" ca="1" si="789"/>
        <v>-9.1913470251779876E-4</v>
      </c>
      <c r="GR377" s="223">
        <f t="shared" ca="1" si="790"/>
        <v>-1.3208890646902245E-3</v>
      </c>
      <c r="GS377" s="223">
        <f t="shared" ca="1" si="791"/>
        <v>-1.5215500406527533E-3</v>
      </c>
      <c r="GT377" s="223">
        <f t="shared" ca="1" si="792"/>
        <v>-1.4905688158113673E-3</v>
      </c>
      <c r="GU377" s="223">
        <f t="shared" ca="1" si="793"/>
        <v>-1.2326620008026648E-3</v>
      </c>
      <c r="GV377" s="223">
        <f t="shared" ca="1" si="794"/>
        <v>-7.8709357028060182E-4</v>
      </c>
      <c r="GW377" s="223">
        <f t="shared" ca="1" si="795"/>
        <v>-2.2169727870431329E-4</v>
      </c>
      <c r="GX377" s="223">
        <f t="shared" ca="1" si="796"/>
        <v>3.7745041386387073E-4</v>
      </c>
      <c r="GY377" s="223">
        <f t="shared" ca="1" si="797"/>
        <v>9.1913470251780299E-4</v>
      </c>
      <c r="GZ377" s="223">
        <f t="shared" ca="1" si="798"/>
        <v>1.3208890646902271E-3</v>
      </c>
      <c r="HA377" s="223">
        <f t="shared" ca="1" si="799"/>
        <v>1.5215500406527539E-3</v>
      </c>
      <c r="HB377" s="223">
        <f t="shared" ca="1" si="800"/>
        <v>1.490568815811366E-3</v>
      </c>
      <c r="HC377" s="223">
        <f t="shared" ca="1" si="801"/>
        <v>1.2326620008026616E-3</v>
      </c>
      <c r="HD377" s="223">
        <f t="shared" ca="1" si="802"/>
        <v>7.8709357028061624E-4</v>
      </c>
      <c r="HE377" s="223">
        <f t="shared" ca="1" si="803"/>
        <v>2.2169727870432983E-4</v>
      </c>
      <c r="HF377" s="223">
        <f t="shared" ca="1" si="804"/>
        <v>-3.7745041386387588E-4</v>
      </c>
      <c r="HG377" s="223">
        <f t="shared" ca="1" si="805"/>
        <v>-9.1913470251780722E-4</v>
      </c>
      <c r="HH377" s="223">
        <f t="shared" ca="1" si="806"/>
        <v>-1.3208890646902297E-3</v>
      </c>
      <c r="HI377" s="223">
        <f t="shared" ca="1" si="807"/>
        <v>-1.5215500406527548E-3</v>
      </c>
      <c r="HJ377" s="223">
        <f t="shared" ca="1" si="808"/>
        <v>-1.4905688158113647E-3</v>
      </c>
      <c r="HK377" s="223">
        <f t="shared" ca="1" si="809"/>
        <v>-1.2326620008026585E-3</v>
      </c>
      <c r="HL377" s="223">
        <f t="shared" ca="1" si="810"/>
        <v>-7.8709357028061157E-4</v>
      </c>
      <c r="HM377" s="223">
        <f t="shared" ca="1" si="811"/>
        <v>-2.2169727870432451E-4</v>
      </c>
      <c r="HN377" s="223">
        <f t="shared" ca="1" si="812"/>
        <v>3.7745041386385978E-4</v>
      </c>
      <c r="HO377" s="223">
        <f t="shared" ca="1" si="813"/>
        <v>9.1913470251779399E-4</v>
      </c>
      <c r="HP377" s="223">
        <f t="shared" ca="1" si="814"/>
        <v>1.3208890646902215E-3</v>
      </c>
      <c r="HQ377" s="223">
        <f t="shared" ca="1" si="815"/>
        <v>1.5215500406527555E-3</v>
      </c>
      <c r="HR377" s="223">
        <f t="shared" ca="1" si="816"/>
        <v>1.4905688158113634E-3</v>
      </c>
      <c r="HS377" s="223">
        <f t="shared" ca="1" si="817"/>
        <v>1.2326620008026555E-3</v>
      </c>
      <c r="HT377" s="223">
        <f t="shared" ca="1" si="818"/>
        <v>7.8709357028060702E-4</v>
      </c>
      <c r="HU377" s="223">
        <f t="shared" ca="1" si="819"/>
        <v>2.2169727870431926E-4</v>
      </c>
      <c r="HV377" s="223">
        <f t="shared" ca="1" si="820"/>
        <v>-3.7745041386386493E-4</v>
      </c>
      <c r="HW377" s="223">
        <f t="shared" ca="1" si="821"/>
        <v>-9.1913470251779811E-4</v>
      </c>
      <c r="HX377" s="223">
        <f t="shared" ca="1" si="822"/>
        <v>-1.3208890646902241E-3</v>
      </c>
      <c r="HY377" s="223">
        <f t="shared" ca="1" si="823"/>
        <v>-1.5215500406527531E-3</v>
      </c>
      <c r="HZ377" s="223">
        <f t="shared" ca="1" si="824"/>
        <v>-1.4905688158113673E-3</v>
      </c>
      <c r="IA377" s="223">
        <f t="shared" ca="1" si="825"/>
        <v>-1.2326620008026653E-3</v>
      </c>
      <c r="IB377" s="223">
        <f t="shared" ca="1" si="826"/>
        <v>-7.8709357028060247E-4</v>
      </c>
      <c r="IC377" s="223">
        <f t="shared" ca="1" si="827"/>
        <v>-2.2169727870431411E-4</v>
      </c>
      <c r="ID377" s="223">
        <f t="shared" ca="1" si="828"/>
        <v>3.7745041386387003E-4</v>
      </c>
      <c r="IE377" s="223">
        <f t="shared" ca="1" si="829"/>
        <v>9.19134702517807E-4</v>
      </c>
      <c r="IF377" s="223">
        <f t="shared" ca="1" si="830"/>
        <v>1.3208890646902265E-3</v>
      </c>
      <c r="IG377" s="223">
        <f t="shared" ca="1" si="831"/>
        <v>1.5215500406527537E-3</v>
      </c>
      <c r="IH377" s="223">
        <f t="shared" ca="1" si="832"/>
        <v>1.490568815811366E-3</v>
      </c>
      <c r="II377" s="223">
        <f t="shared" ca="1" si="833"/>
        <v>1.232662000802662E-3</v>
      </c>
      <c r="IJ377" s="223">
        <f t="shared" ca="1" si="834"/>
        <v>7.8709357028061678E-4</v>
      </c>
      <c r="IK377" s="223">
        <f t="shared" ca="1" si="835"/>
        <v>2.2169727870433048E-4</v>
      </c>
      <c r="IL377" s="223">
        <f t="shared" ca="1" si="836"/>
        <v>-3.7745041386385398E-4</v>
      </c>
      <c r="IM377" s="223">
        <f t="shared" ca="1" si="837"/>
        <v>-9.1913470251780657E-4</v>
      </c>
      <c r="IN377" s="223">
        <f t="shared" ca="1" si="838"/>
        <v>-1.3208890646902293E-3</v>
      </c>
      <c r="IO377" s="223">
        <f t="shared" ca="1" si="839"/>
        <v>-1.5215500406527546E-3</v>
      </c>
      <c r="IP377" s="223">
        <f t="shared" ca="1" si="840"/>
        <v>-1.4905688158113647E-3</v>
      </c>
      <c r="IQ377" s="223">
        <f t="shared" ca="1" si="841"/>
        <v>-1.232662000802659E-3</v>
      </c>
      <c r="IR377" s="223">
        <f t="shared" ca="1" si="842"/>
        <v>-7.8709357028061222E-4</v>
      </c>
      <c r="IS377" s="223">
        <f t="shared" ca="1" si="843"/>
        <v>-2.2169727870432527E-4</v>
      </c>
      <c r="IT377" s="223">
        <f t="shared" ca="1" si="844"/>
        <v>3.7745041386385908E-4</v>
      </c>
      <c r="IU377" s="223">
        <f t="shared" ca="1" si="845"/>
        <v>9.1913470251779323E-4</v>
      </c>
      <c r="IV377" s="223">
        <f t="shared" ca="1" si="846"/>
        <v>1.3208890646902211E-3</v>
      </c>
      <c r="IW377" s="223">
        <f t="shared" ca="1" si="847"/>
        <v>1.5215500406527555E-3</v>
      </c>
      <c r="IX377" s="223">
        <f t="shared" ca="1" si="848"/>
        <v>1.4905688158113634E-3</v>
      </c>
      <c r="IY377" s="223">
        <f t="shared" ca="1" si="849"/>
        <v>1.2326620008026557E-3</v>
      </c>
      <c r="IZ377" s="223">
        <f t="shared" ca="1" si="850"/>
        <v>7.8709357028060756E-4</v>
      </c>
      <c r="JA377" s="223">
        <f t="shared" ca="1" si="851"/>
        <v>2.2169727870432012E-4</v>
      </c>
      <c r="JB377" s="223">
        <f t="shared" ca="1" si="852"/>
        <v>-3.7745041386386417E-4</v>
      </c>
    </row>
    <row r="378" spans="2:262">
      <c r="B378" s="230">
        <v>17</v>
      </c>
      <c r="C378" s="229">
        <f t="shared" si="853"/>
        <v>3.3203125000000002E-4</v>
      </c>
      <c r="D378" s="226">
        <f t="shared" ca="1" si="597"/>
        <v>24.433786270837135</v>
      </c>
      <c r="E378" s="225">
        <f ca="1">W361</f>
        <v>0.43378627083713439</v>
      </c>
      <c r="F378" s="224">
        <v>17</v>
      </c>
      <c r="G378" s="223">
        <f t="shared" ca="1" si="854"/>
        <v>5.6349861638446451E-3</v>
      </c>
      <c r="H378" s="223">
        <f t="shared" ca="1" si="598"/>
        <v>7.9488446893071375E-3</v>
      </c>
      <c r="I378" s="223">
        <f t="shared" ca="1" si="599"/>
        <v>8.8988365592289238E-3</v>
      </c>
      <c r="J378" s="223">
        <f t="shared" ca="1" si="600"/>
        <v>8.3219617044095074E-3</v>
      </c>
      <c r="K378" s="223">
        <f t="shared" ca="1" si="601"/>
        <v>6.3172005942957821E-3</v>
      </c>
      <c r="L378" s="223">
        <f t="shared" ca="1" si="602"/>
        <v>3.2285311196731813E-3</v>
      </c>
      <c r="M378" s="223">
        <f t="shared" ca="1" si="603"/>
        <v>-4.1409130190044833E-4</v>
      </c>
      <c r="N378" s="223">
        <f t="shared" ca="1" si="604"/>
        <v>-3.9856637355719128E-3</v>
      </c>
      <c r="O378" s="223">
        <f t="shared" ca="1" si="605"/>
        <v>-6.8733740381267923E-3</v>
      </c>
      <c r="P378" s="223">
        <f t="shared" ca="1" si="606"/>
        <v>-8.5817474649378563E-3</v>
      </c>
      <c r="Q378" s="223">
        <f t="shared" ca="1" si="607"/>
        <v>-8.8176604687336714E-3</v>
      </c>
      <c r="R378" s="223">
        <f t="shared" ca="1" si="608"/>
        <v>-7.5406349810575174E-3</v>
      </c>
      <c r="S378" s="223">
        <f t="shared" ca="1" si="609"/>
        <v>-4.969783659030517E-3</v>
      </c>
      <c r="T378" s="223">
        <f t="shared" ca="1" si="610"/>
        <v>-1.5462144285858506E-3</v>
      </c>
      <c r="U378" s="223">
        <f t="shared" ca="1" si="611"/>
        <v>2.1426550289850195E-3</v>
      </c>
      <c r="V378" s="223">
        <f t="shared" ca="1" si="612"/>
        <v>5.4638866897965309E-3</v>
      </c>
      <c r="W378" s="223">
        <f t="shared" ca="1" si="613"/>
        <v>7.8476220027562972E-3</v>
      </c>
      <c r="X378" s="223">
        <f t="shared" ca="1" si="614"/>
        <v>8.8848584981904392E-3</v>
      </c>
      <c r="Y378" s="223">
        <f t="shared" ca="1" si="615"/>
        <v>8.3976266314259428E-3</v>
      </c>
      <c r="Z378" s="223">
        <f t="shared" ca="1" si="616"/>
        <v>6.4695258842203136E-3</v>
      </c>
      <c r="AA378" s="223">
        <f t="shared" ca="1" si="617"/>
        <v>3.4313807248354863E-3</v>
      </c>
      <c r="AB378" s="223">
        <f t="shared" ca="1" si="618"/>
        <v>-1.9552241586499267E-4</v>
      </c>
      <c r="AC378" s="223">
        <f t="shared" ca="1" si="619"/>
        <v>-3.7888777249204847E-3</v>
      </c>
      <c r="AD378" s="223">
        <f t="shared" ca="1" si="620"/>
        <v>-6.7321355427152297E-3</v>
      </c>
      <c r="AE378" s="223">
        <f t="shared" ca="1" si="621"/>
        <v>-8.5202902548169954E-3</v>
      </c>
      <c r="AF378" s="223">
        <f t="shared" ca="1" si="622"/>
        <v>-8.8465294020436108E-3</v>
      </c>
      <c r="AG378" s="223">
        <f t="shared" ca="1" si="623"/>
        <v>-7.6548767121157905E-3</v>
      </c>
      <c r="AH378" s="223">
        <f t="shared" ca="1" si="624"/>
        <v>-5.149796535804425E-3</v>
      </c>
      <c r="AI378" s="223">
        <f t="shared" ca="1" si="625"/>
        <v>-1.7611117537255231E-3</v>
      </c>
      <c r="AJ378" s="223">
        <f t="shared" ca="1" si="626"/>
        <v>1.9297454435243707E-3</v>
      </c>
      <c r="AK378" s="223">
        <f t="shared" ca="1" si="627"/>
        <v>5.2894959747143691E-3</v>
      </c>
      <c r="AL378" s="223">
        <f t="shared" ca="1" si="628"/>
        <v>7.7416722021524803E-3</v>
      </c>
      <c r="AM378" s="223">
        <f t="shared" ca="1" si="629"/>
        <v>8.8655285306189005E-3</v>
      </c>
      <c r="AN378" s="223">
        <f t="shared" ca="1" si="630"/>
        <v>8.468233142167091E-3</v>
      </c>
      <c r="AO378" s="223">
        <f t="shared" ca="1" si="631"/>
        <v>6.6179541736633386E-3</v>
      </c>
      <c r="AP378" s="223">
        <f t="shared" ca="1" si="632"/>
        <v>3.6321633945567539E-3</v>
      </c>
      <c r="AQ378" s="223">
        <f t="shared" ca="1" si="633"/>
        <v>2.3164245562722063E-5</v>
      </c>
      <c r="AR378" s="223">
        <f t="shared" ca="1" si="634"/>
        <v>-3.5898094360028352E-3</v>
      </c>
      <c r="AS378" s="223">
        <f t="shared" ca="1" si="635"/>
        <v>-6.5868418605834955E-3</v>
      </c>
      <c r="AT378" s="223">
        <f t="shared" ca="1" si="636"/>
        <v>-8.4537007404408022E-3</v>
      </c>
      <c r="AU378" s="223">
        <f t="shared" ca="1" si="637"/>
        <v>-8.8700695168348002E-3</v>
      </c>
      <c r="AV378" s="223">
        <f t="shared" ca="1" si="638"/>
        <v>-7.7645074316769454E-3</v>
      </c>
      <c r="AW378" s="223">
        <f t="shared" ca="1" si="639"/>
        <v>-5.3267073677084721E-3</v>
      </c>
      <c r="AX378" s="223">
        <f t="shared" ca="1" si="640"/>
        <v>-1.9749482509969526E-3</v>
      </c>
      <c r="AY378" s="223">
        <f t="shared" ca="1" si="641"/>
        <v>1.7156734515663958E-3</v>
      </c>
      <c r="AZ378" s="223">
        <f t="shared" ca="1" si="642"/>
        <v>5.1119190650440209E-3</v>
      </c>
      <c r="BA378" s="223">
        <f t="shared" ca="1" si="643"/>
        <v>7.6310591076938607E-3</v>
      </c>
      <c r="BB378" s="223">
        <f t="shared" ca="1" si="644"/>
        <v>8.8408583001639857E-3</v>
      </c>
      <c r="BC378" s="223">
        <f t="shared" ca="1" si="645"/>
        <v>8.533738705911037E-3</v>
      </c>
      <c r="BD378" s="223">
        <f t="shared" ca="1" si="646"/>
        <v>6.7623960549733943E-3</v>
      </c>
      <c r="BE378" s="223">
        <f t="shared" ca="1" si="647"/>
        <v>3.830758184864478E-3</v>
      </c>
      <c r="BF378" s="223">
        <f t="shared" ca="1" si="648"/>
        <v>2.4183695371509219E-4</v>
      </c>
      <c r="BG378" s="223">
        <f t="shared" ca="1" si="649"/>
        <v>-3.3885787801125585E-3</v>
      </c>
      <c r="BH378" s="223">
        <f t="shared" ca="1" si="650"/>
        <v>-6.4375805112128056E-3</v>
      </c>
      <c r="BI378" s="223">
        <f t="shared" ca="1" si="651"/>
        <v>-8.3820190328428024E-3</v>
      </c>
      <c r="BJ378" s="223">
        <f t="shared" ca="1" si="652"/>
        <v>-8.8882666334223134E-3</v>
      </c>
      <c r="BK378" s="223">
        <f t="shared" ca="1" si="653"/>
        <v>-7.8694611022949133E-3</v>
      </c>
      <c r="BL378" s="223">
        <f t="shared" ca="1" si="654"/>
        <v>-5.5004095902726167E-3</v>
      </c>
      <c r="BM378" s="223">
        <f t="shared" ca="1" si="655"/>
        <v>-2.1875951132900536E-3</v>
      </c>
      <c r="BN378" s="223">
        <f t="shared" ca="1" si="656"/>
        <v>1.500568002074313E-3</v>
      </c>
      <c r="BO378" s="223">
        <f t="shared" ca="1" si="657"/>
        <v>4.9312629264758687E-3</v>
      </c>
      <c r="BP378" s="223">
        <f t="shared" ca="1" si="658"/>
        <v>7.5158493485724459E-3</v>
      </c>
      <c r="BQ378" s="223">
        <f t="shared" ca="1" si="659"/>
        <v>8.8108626672500287E-3</v>
      </c>
      <c r="BR378" s="223">
        <f t="shared" ca="1" si="660"/>
        <v>8.5941038645555787E-3</v>
      </c>
      <c r="BS378" s="223">
        <f t="shared" ca="1" si="661"/>
        <v>6.9027645217622103E-3</v>
      </c>
      <c r="BT378" s="223">
        <f t="shared" ca="1" si="662"/>
        <v>4.027045469682901E-3</v>
      </c>
      <c r="BU378" s="223">
        <f t="shared" ca="1" si="663"/>
        <v>4.6036398832939498E-4</v>
      </c>
      <c r="BV378" s="223">
        <f t="shared" ca="1" si="664"/>
        <v>-3.1853069710722631E-3</v>
      </c>
      <c r="BW378" s="223">
        <f t="shared" ca="1" si="665"/>
        <v>-6.2844414040588228E-3</v>
      </c>
      <c r="BX378" s="223">
        <f t="shared" ca="1" si="666"/>
        <v>-8.3052883104032995E-3</v>
      </c>
      <c r="BY378" s="223">
        <f t="shared" ca="1" si="667"/>
        <v>-8.9011097905435481E-3</v>
      </c>
      <c r="BZ378" s="223">
        <f t="shared" ca="1" si="668"/>
        <v>-7.9696745038029485E-3</v>
      </c>
      <c r="CA378" s="223">
        <f t="shared" ca="1" si="669"/>
        <v>-5.6707985717731448E-3</v>
      </c>
      <c r="CB378" s="223">
        <f t="shared" ca="1" si="670"/>
        <v>-2.3989242500863589E-3</v>
      </c>
      <c r="CC378" s="223">
        <f t="shared" ca="1" si="671"/>
        <v>1.2845586665276635E-3</v>
      </c>
      <c r="CD378" s="223">
        <f t="shared" ca="1" si="672"/>
        <v>4.7476363795126049E-3</v>
      </c>
      <c r="CE378" s="223">
        <f t="shared" ca="1" si="673"/>
        <v>7.396112322839158E-3</v>
      </c>
      <c r="CF378" s="223">
        <f t="shared" ca="1" si="674"/>
        <v>8.7755597001247087E-3</v>
      </c>
      <c r="CG378" s="223">
        <f t="shared" ca="1" si="675"/>
        <v>8.6492922563863629E-3</v>
      </c>
      <c r="CH378" s="223">
        <f t="shared" ca="1" si="676"/>
        <v>7.0389750213141269E-3</v>
      </c>
      <c r="CI378" s="223">
        <f t="shared" ca="1" si="677"/>
        <v>4.2209070128913151E-3</v>
      </c>
      <c r="CJ378" s="223">
        <f t="shared" ca="1" si="678"/>
        <v>6.7861371689124667E-4</v>
      </c>
      <c r="CK378" s="223">
        <f t="shared" ca="1" si="679"/>
        <v>-2.9801164522188939E-3</v>
      </c>
      <c r="CL378" s="223">
        <f t="shared" ca="1" si="680"/>
        <v>-6.1275167843934577E-3</v>
      </c>
      <c r="CM378" s="223">
        <f t="shared" ca="1" si="681"/>
        <v>-8.2235547928403291E-3</v>
      </c>
      <c r="CN378" s="223">
        <f t="shared" ca="1" si="682"/>
        <v>-8.9085912519608935E-3</v>
      </c>
      <c r="CO378" s="223">
        <f t="shared" ca="1" si="683"/>
        <v>-8.0650872713952174E-3</v>
      </c>
      <c r="CP378" s="223">
        <f t="shared" ca="1" si="684"/>
        <v>-5.8377716762588521E-3</v>
      </c>
      <c r="CQ378" s="223">
        <f t="shared" ca="1" si="685"/>
        <v>-2.6088083646159687E-3</v>
      </c>
      <c r="CR378" s="223">
        <f t="shared" ca="1" si="686"/>
        <v>1.0677755608730713E-3</v>
      </c>
      <c r="CS378" s="223">
        <f t="shared" ca="1" si="687"/>
        <v>4.5611500339198547E-3</v>
      </c>
      <c r="CT378" s="223">
        <f t="shared" ca="1" si="688"/>
        <v>7.2719201556010289E-3</v>
      </c>
      <c r="CU378" s="223">
        <f t="shared" ca="1" si="689"/>
        <v>8.7349706639753329E-3</v>
      </c>
      <c r="CV378" s="223">
        <f t="shared" ca="1" si="690"/>
        <v>8.6992706379797544E-3</v>
      </c>
      <c r="CW378" s="223">
        <f t="shared" ca="1" si="691"/>
        <v>7.1709455055173933E-3</v>
      </c>
      <c r="CX378" s="223">
        <f t="shared" ca="1" si="692"/>
        <v>4.4122260395450157E-3</v>
      </c>
      <c r="CY378" s="223">
        <f t="shared" ca="1" si="693"/>
        <v>8.9645467392507512E-4</v>
      </c>
      <c r="CZ378" s="223">
        <f t="shared" ca="1" si="694"/>
        <v>-2.773130822648409E-3</v>
      </c>
      <c r="DA378" s="223">
        <f t="shared" ca="1" si="695"/>
        <v>-5.9669011777397389E-3</v>
      </c>
      <c r="DB378" s="223">
        <f t="shared" ca="1" si="696"/>
        <v>-8.1368677133686965E-3</v>
      </c>
      <c r="DC378" s="223">
        <f t="shared" ca="1" si="697"/>
        <v>-8.9107065111217361E-3</v>
      </c>
      <c r="DD378" s="223">
        <f t="shared" ca="1" si="698"/>
        <v>-8.1556419319882487E-3</v>
      </c>
      <c r="DE378" s="223">
        <f t="shared" ca="1" si="699"/>
        <v>-6.0012283253751469E-3</v>
      </c>
      <c r="DF378" s="223">
        <f t="shared" ca="1" si="700"/>
        <v>-2.8171210305363895E-3</v>
      </c>
      <c r="DG378" s="223">
        <f t="shared" ca="1" si="701"/>
        <v>8.5034926714724663E-4</v>
      </c>
      <c r="DH378" s="223">
        <f t="shared" ca="1" si="702"/>
        <v>4.3719162220991108E-3</v>
      </c>
      <c r="DI378" s="223">
        <f t="shared" ca="1" si="703"/>
        <v>7.1433476555758102E-3</v>
      </c>
      <c r="DJ378" s="223">
        <f t="shared" ca="1" si="704"/>
        <v>8.6891200081195691E-3</v>
      </c>
      <c r="DK378" s="223">
        <f t="shared" ca="1" si="705"/>
        <v>8.7440089042275203E-3</v>
      </c>
      <c r="DL378" s="223">
        <f t="shared" ca="1" si="706"/>
        <v>7.2985964802871001E-3</v>
      </c>
      <c r="DM378" s="223">
        <f t="shared" ca="1" si="707"/>
        <v>4.6008873062163072E-3</v>
      </c>
      <c r="DN378" s="223">
        <f t="shared" ca="1" si="708"/>
        <v>1.1137556401838678E-3</v>
      </c>
      <c r="DO378" s="223">
        <f t="shared" ca="1" si="709"/>
        <v>-2.5644747627644624E-3</v>
      </c>
      <c r="DP378" s="223">
        <f t="shared" ca="1" si="710"/>
        <v>-5.8026913329333549E-3</v>
      </c>
      <c r="DQ378" s="223">
        <f t="shared" ca="1" si="711"/>
        <v>-8.0452792890435866E-3</v>
      </c>
      <c r="DR378" s="223">
        <f t="shared" ca="1" si="712"/>
        <v>-8.9074542938730617E-3</v>
      </c>
      <c r="DS378" s="223">
        <f t="shared" ca="1" si="713"/>
        <v>-8.241283938840516E-3</v>
      </c>
      <c r="DT378" s="223">
        <f t="shared" ca="1" si="714"/>
        <v>-6.1610700589485711E-3</v>
      </c>
      <c r="DU378" s="223">
        <f t="shared" ca="1" si="715"/>
        <v>-3.023736768086897E-3</v>
      </c>
      <c r="DV378" s="223">
        <f t="shared" ca="1" si="716"/>
        <v>6.3241075481949957E-4</v>
      </c>
      <c r="DW378" s="223">
        <f t="shared" ca="1" si="717"/>
        <v>4.1800489314225957E-3</v>
      </c>
      <c r="DX378" s="223">
        <f t="shared" ca="1" si="718"/>
        <v>7.0104722700298078E-3</v>
      </c>
      <c r="DY378" s="223">
        <f t="shared" ca="1" si="719"/>
        <v>8.6380353512780506E-3</v>
      </c>
      <c r="DZ378" s="223">
        <f t="shared" ca="1" si="720"/>
        <v>8.7834801064709204E-3</v>
      </c>
      <c r="EA378" s="223">
        <f t="shared" ca="1" si="721"/>
        <v>7.4218510534491437E-3</v>
      </c>
      <c r="EB378" s="223">
        <f t="shared" ca="1" si="722"/>
        <v>4.786777170412591E-3</v>
      </c>
      <c r="EC378" s="223">
        <f t="shared" ca="1" si="723"/>
        <v>1.3303857216910827E-3</v>
      </c>
      <c r="ED378" s="223">
        <f t="shared" ca="1" si="724"/>
        <v>-2.3542739591752527E-3</v>
      </c>
      <c r="EE378" s="223">
        <f t="shared" ca="1" si="725"/>
        <v>-5.6349861638446642E-3</v>
      </c>
      <c r="EF378" s="223">
        <f t="shared" ca="1" si="726"/>
        <v>-7.9488446893071531E-3</v>
      </c>
      <c r="EG378" s="223">
        <f t="shared" ca="1" si="727"/>
        <v>-8.8988365592289221E-3</v>
      </c>
      <c r="EH378" s="223">
        <f t="shared" ca="1" si="728"/>
        <v>-8.3219617044095091E-3</v>
      </c>
      <c r="EI378" s="223">
        <f t="shared" ca="1" si="729"/>
        <v>-6.3172005942957778E-3</v>
      </c>
      <c r="EJ378" s="223">
        <f t="shared" ca="1" si="730"/>
        <v>-3.2285311196731687E-3</v>
      </c>
      <c r="EK378" s="223">
        <f t="shared" ca="1" si="731"/>
        <v>4.1409130190047327E-4</v>
      </c>
      <c r="EL378" s="223">
        <f t="shared" ca="1" si="732"/>
        <v>3.9856637355719458E-3</v>
      </c>
      <c r="EM378" s="223">
        <f t="shared" ca="1" si="733"/>
        <v>6.8733740381267828E-3</v>
      </c>
      <c r="EN378" s="223">
        <f t="shared" ca="1" si="734"/>
        <v>8.5817474649378563E-3</v>
      </c>
      <c r="EO378" s="223">
        <f t="shared" ca="1" si="735"/>
        <v>8.8176604687336697E-3</v>
      </c>
      <c r="EP378" s="223">
        <f t="shared" ca="1" si="736"/>
        <v>7.5406349810575105E-3</v>
      </c>
      <c r="EQ378" s="223">
        <f t="shared" ca="1" si="737"/>
        <v>4.9697836590304918E-3</v>
      </c>
      <c r="ER378" s="223">
        <f t="shared" ca="1" si="738"/>
        <v>1.5462144285858146E-3</v>
      </c>
      <c r="ES378" s="223">
        <f t="shared" ca="1" si="739"/>
        <v>-2.1426550289850095E-3</v>
      </c>
      <c r="ET378" s="223">
        <f t="shared" ca="1" si="740"/>
        <v>-5.4638866897965283E-3</v>
      </c>
      <c r="EU378" s="223">
        <f t="shared" ca="1" si="741"/>
        <v>-7.8476220027562989E-3</v>
      </c>
      <c r="EV378" s="223">
        <f t="shared" ca="1" si="742"/>
        <v>-8.884858498190441E-3</v>
      </c>
      <c r="EW378" s="223">
        <f t="shared" ca="1" si="743"/>
        <v>-8.3976266314259324E-3</v>
      </c>
      <c r="EX378" s="223">
        <f t="shared" ca="1" si="744"/>
        <v>-6.4695258842202806E-3</v>
      </c>
      <c r="EY378" s="223">
        <f t="shared" ca="1" si="745"/>
        <v>-3.4313807248355036E-3</v>
      </c>
      <c r="EZ378" s="223">
        <f t="shared" ca="1" si="746"/>
        <v>1.9552241586499007E-4</v>
      </c>
      <c r="FA378" s="223">
        <f t="shared" ca="1" si="747"/>
        <v>3.7888777249204964E-3</v>
      </c>
      <c r="FB378" s="223">
        <f t="shared" ca="1" si="748"/>
        <v>6.7321355427152384E-3</v>
      </c>
      <c r="FC378" s="223">
        <f t="shared" ca="1" si="749"/>
        <v>8.5202902548170041E-3</v>
      </c>
      <c r="FD378" s="223">
        <f t="shared" ca="1" si="750"/>
        <v>8.8465294020436055E-3</v>
      </c>
      <c r="FE378" s="223">
        <f t="shared" ca="1" si="751"/>
        <v>7.6548767121157593E-3</v>
      </c>
      <c r="FF378" s="223">
        <f t="shared" ca="1" si="752"/>
        <v>5.1497965358043747E-3</v>
      </c>
      <c r="FG378" s="223">
        <f t="shared" ca="1" si="753"/>
        <v>1.7611117537254476E-3</v>
      </c>
      <c r="FH378" s="223">
        <f t="shared" ca="1" si="754"/>
        <v>-1.9297454435243371E-3</v>
      </c>
      <c r="FI378" s="223">
        <f t="shared" ca="1" si="755"/>
        <v>-5.2894959747143413E-3</v>
      </c>
      <c r="FJ378" s="223">
        <f t="shared" ca="1" si="756"/>
        <v>-7.7416722021524716E-3</v>
      </c>
      <c r="FK378" s="223">
        <f t="shared" ca="1" si="757"/>
        <v>-8.8655285306189005E-3</v>
      </c>
      <c r="FL378" s="223">
        <f t="shared" ca="1" si="758"/>
        <v>-8.4682331421670927E-3</v>
      </c>
      <c r="FM378" s="223">
        <f t="shared" ca="1" si="759"/>
        <v>-6.6179541736633291E-3</v>
      </c>
      <c r="FN378" s="223">
        <f t="shared" ca="1" si="760"/>
        <v>-3.6321633945567283E-3</v>
      </c>
      <c r="FO378" s="223">
        <f t="shared" ca="1" si="761"/>
        <v>-2.3164245562692573E-5</v>
      </c>
      <c r="FP378" s="223">
        <f t="shared" ca="1" si="762"/>
        <v>3.5898094360028764E-3</v>
      </c>
      <c r="FQ378" s="223">
        <f t="shared" ca="1" si="763"/>
        <v>6.5868418605835258E-3</v>
      </c>
      <c r="FR378" s="223">
        <f t="shared" ca="1" si="764"/>
        <v>8.4537007404408265E-3</v>
      </c>
      <c r="FS378" s="223">
        <f t="shared" ca="1" si="765"/>
        <v>8.8700695168348071E-3</v>
      </c>
      <c r="FT378" s="223">
        <f t="shared" ca="1" si="766"/>
        <v>7.7645074316769706E-3</v>
      </c>
      <c r="FU378" s="223">
        <f t="shared" ca="1" si="767"/>
        <v>5.3267073677084869E-3</v>
      </c>
      <c r="FV378" s="223">
        <f t="shared" ca="1" si="768"/>
        <v>1.9749482509969704E-3</v>
      </c>
      <c r="FW378" s="223">
        <f t="shared" ca="1" si="769"/>
        <v>-1.7156734515663776E-3</v>
      </c>
      <c r="FX378" s="223">
        <f t="shared" ca="1" si="770"/>
        <v>-5.1119190650440322E-3</v>
      </c>
      <c r="FY378" s="223">
        <f t="shared" ca="1" si="771"/>
        <v>-7.6310591076938676E-3</v>
      </c>
      <c r="FZ378" s="223">
        <f t="shared" ca="1" si="772"/>
        <v>-8.8408583001639857E-3</v>
      </c>
      <c r="GA378" s="223">
        <f t="shared" ca="1" si="773"/>
        <v>-8.5337387059110231E-3</v>
      </c>
      <c r="GB378" s="223">
        <f t="shared" ca="1" si="774"/>
        <v>-6.7623960549733656E-3</v>
      </c>
      <c r="GC378" s="223">
        <f t="shared" ca="1" si="775"/>
        <v>-3.8307581848644095E-3</v>
      </c>
      <c r="GD378" s="223">
        <f t="shared" ca="1" si="776"/>
        <v>-2.4183695371501543E-4</v>
      </c>
      <c r="GE378" s="223">
        <f t="shared" ca="1" si="777"/>
        <v>3.3885787801125116E-3</v>
      </c>
      <c r="GF378" s="223">
        <f t="shared" ca="1" si="778"/>
        <v>6.4375805112127935E-3</v>
      </c>
      <c r="GG378" s="223">
        <f t="shared" ca="1" si="779"/>
        <v>8.3820190328427972E-3</v>
      </c>
      <c r="GH378" s="223">
        <f t="shared" ca="1" si="780"/>
        <v>8.8882666334223134E-3</v>
      </c>
      <c r="GI378" s="223">
        <f t="shared" ca="1" si="781"/>
        <v>7.8694611022949064E-3</v>
      </c>
      <c r="GJ378" s="223">
        <f t="shared" ca="1" si="782"/>
        <v>5.5004095902726072E-3</v>
      </c>
      <c r="GK378" s="223">
        <f t="shared" ca="1" si="783"/>
        <v>2.1875951132900415E-3</v>
      </c>
      <c r="GL378" s="223">
        <f t="shared" ca="1" si="784"/>
        <v>-1.5005680020743573E-3</v>
      </c>
      <c r="GM378" s="223">
        <f t="shared" ca="1" si="785"/>
        <v>-4.931262926475906E-3</v>
      </c>
      <c r="GN378" s="223">
        <f t="shared" ca="1" si="786"/>
        <v>-7.5158493485724693E-3</v>
      </c>
      <c r="GO378" s="223">
        <f t="shared" ca="1" si="787"/>
        <v>-8.8108626672500408E-3</v>
      </c>
      <c r="GP378" s="223">
        <f t="shared" ca="1" si="788"/>
        <v>-8.5941038645555579E-3</v>
      </c>
      <c r="GQ378" s="223">
        <f t="shared" ca="1" si="789"/>
        <v>-6.9027645217622433E-3</v>
      </c>
      <c r="GR378" s="223">
        <f t="shared" ca="1" si="790"/>
        <v>-4.0270454696829175E-3</v>
      </c>
      <c r="GS378" s="223">
        <f t="shared" ca="1" si="791"/>
        <v>-4.6036398832941363E-4</v>
      </c>
      <c r="GT378" s="223">
        <f t="shared" ca="1" si="792"/>
        <v>3.1853069710722458E-3</v>
      </c>
      <c r="GU378" s="223">
        <f t="shared" ca="1" si="793"/>
        <v>6.2844414040588333E-3</v>
      </c>
      <c r="GV378" s="223">
        <f t="shared" ca="1" si="794"/>
        <v>8.3052883104033047E-3</v>
      </c>
      <c r="GW378" s="223">
        <f t="shared" ca="1" si="795"/>
        <v>8.9011097905435464E-3</v>
      </c>
      <c r="GX378" s="223">
        <f t="shared" ca="1" si="796"/>
        <v>7.9696745038029294E-3</v>
      </c>
      <c r="GY378" s="223">
        <f t="shared" ca="1" si="797"/>
        <v>5.6707985717731101E-3</v>
      </c>
      <c r="GZ378" s="223">
        <f t="shared" ca="1" si="798"/>
        <v>2.3989242500863156E-3</v>
      </c>
      <c r="HA378" s="223">
        <f t="shared" ca="1" si="799"/>
        <v>-1.2845586665277391E-3</v>
      </c>
      <c r="HB378" s="223">
        <f t="shared" ca="1" si="800"/>
        <v>-4.7476363795125633E-3</v>
      </c>
      <c r="HC378" s="223">
        <f t="shared" ca="1" si="801"/>
        <v>-7.3961123228391303E-3</v>
      </c>
      <c r="HD378" s="223">
        <f t="shared" ca="1" si="802"/>
        <v>-8.7755597001247E-3</v>
      </c>
      <c r="HE378" s="223">
        <f t="shared" ca="1" si="803"/>
        <v>-8.6492922563863612E-3</v>
      </c>
      <c r="HF378" s="223">
        <f t="shared" ca="1" si="804"/>
        <v>-7.0389750213141191E-3</v>
      </c>
      <c r="HG378" s="223">
        <f t="shared" ca="1" si="805"/>
        <v>-4.2209070128913038E-3</v>
      </c>
      <c r="HH378" s="223">
        <f t="shared" ca="1" si="806"/>
        <v>-6.7861371689123323E-4</v>
      </c>
      <c r="HI378" s="223">
        <f t="shared" ca="1" si="807"/>
        <v>2.9801164522189061E-3</v>
      </c>
      <c r="HJ378" s="223">
        <f t="shared" ca="1" si="808"/>
        <v>6.1275167843934681E-3</v>
      </c>
      <c r="HK378" s="223">
        <f t="shared" ca="1" si="809"/>
        <v>8.2235547928403603E-3</v>
      </c>
      <c r="HL378" s="223">
        <f t="shared" ca="1" si="810"/>
        <v>8.9085912519608901E-3</v>
      </c>
      <c r="HM378" s="223">
        <f t="shared" ca="1" si="811"/>
        <v>8.0650872713951844E-3</v>
      </c>
      <c r="HN378" s="223">
        <f t="shared" ca="1" si="812"/>
        <v>5.8377716762588894E-3</v>
      </c>
      <c r="HO378" s="223">
        <f t="shared" ca="1" si="813"/>
        <v>2.6088083646160164E-3</v>
      </c>
      <c r="HP378" s="223">
        <f t="shared" ca="1" si="814"/>
        <v>-1.0677755608730218E-3</v>
      </c>
      <c r="HQ378" s="223">
        <f t="shared" ca="1" si="815"/>
        <v>-4.561150033919866E-3</v>
      </c>
      <c r="HR378" s="223">
        <f t="shared" ca="1" si="816"/>
        <v>-7.2719201556010367E-3</v>
      </c>
      <c r="HS378" s="223">
        <f t="shared" ca="1" si="817"/>
        <v>-8.7349706639753347E-3</v>
      </c>
      <c r="HT378" s="223">
        <f t="shared" ca="1" si="818"/>
        <v>-8.6992706379797526E-3</v>
      </c>
      <c r="HU378" s="223">
        <f t="shared" ca="1" si="819"/>
        <v>-7.1709455055173864E-3</v>
      </c>
      <c r="HV378" s="223">
        <f t="shared" ca="1" si="820"/>
        <v>-4.4122260395450044E-3</v>
      </c>
      <c r="HW378" s="223">
        <f t="shared" ca="1" si="821"/>
        <v>-8.9645467392499923E-4</v>
      </c>
      <c r="HX378" s="223">
        <f t="shared" ca="1" si="822"/>
        <v>2.7731308226484818E-3</v>
      </c>
      <c r="HY378" s="223">
        <f t="shared" ca="1" si="823"/>
        <v>5.9669011777397016E-3</v>
      </c>
      <c r="HZ378" s="223">
        <f t="shared" ca="1" si="824"/>
        <v>8.1368677133686756E-3</v>
      </c>
      <c r="IA378" s="223">
        <f t="shared" ca="1" si="825"/>
        <v>8.9107065111217378E-3</v>
      </c>
      <c r="IB378" s="223">
        <f t="shared" ca="1" si="826"/>
        <v>8.1556419319882435E-3</v>
      </c>
      <c r="IC378" s="223">
        <f t="shared" ca="1" si="827"/>
        <v>6.0012283253751374E-3</v>
      </c>
      <c r="ID378" s="223">
        <f t="shared" ca="1" si="828"/>
        <v>2.8171210305363774E-3</v>
      </c>
      <c r="IE378" s="223">
        <f t="shared" ca="1" si="829"/>
        <v>-1.0337850514102003E-2</v>
      </c>
      <c r="IF378" s="223">
        <f t="shared" ca="1" si="830"/>
        <v>-4.3719162220991221E-3</v>
      </c>
      <c r="IG378" s="223">
        <f t="shared" ca="1" si="831"/>
        <v>-7.143347655575818E-3</v>
      </c>
      <c r="IH378" s="223">
        <f t="shared" ca="1" si="832"/>
        <v>-8.6891200081195847E-3</v>
      </c>
      <c r="II378" s="223">
        <f t="shared" ca="1" si="833"/>
        <v>-8.7440089042275047E-3</v>
      </c>
      <c r="IJ378" s="223">
        <f t="shared" ca="1" si="834"/>
        <v>-7.298596480287055E-3</v>
      </c>
      <c r="IK378" s="223">
        <f t="shared" ca="1" si="835"/>
        <v>-4.6008873062163506E-3</v>
      </c>
      <c r="IL378" s="223">
        <f t="shared" ca="1" si="836"/>
        <v>-1.1137556401839182E-3</v>
      </c>
      <c r="IM378" s="223">
        <f t="shared" ca="1" si="837"/>
        <v>2.5644747627644139E-3</v>
      </c>
      <c r="IN378" s="223">
        <f t="shared" ca="1" si="838"/>
        <v>5.8026913329333636E-3</v>
      </c>
      <c r="IO378" s="223">
        <f t="shared" ca="1" si="839"/>
        <v>8.0452792890435918E-3</v>
      </c>
      <c r="IP378" s="223">
        <f t="shared" ca="1" si="840"/>
        <v>8.9074542938730617E-3</v>
      </c>
      <c r="IQ378" s="223">
        <f t="shared" ca="1" si="841"/>
        <v>8.2412839388405108E-3</v>
      </c>
      <c r="IR378" s="223">
        <f t="shared" ca="1" si="842"/>
        <v>6.1610700589485616E-3</v>
      </c>
      <c r="IS378" s="223">
        <f t="shared" ca="1" si="843"/>
        <v>3.0237367680868849E-3</v>
      </c>
      <c r="IT378" s="223">
        <f t="shared" ca="1" si="844"/>
        <v>-6.3241075481957568E-4</v>
      </c>
      <c r="IU378" s="223">
        <f t="shared" ca="1" si="845"/>
        <v>-4.1800489314226634E-3</v>
      </c>
      <c r="IV378" s="223">
        <f t="shared" ca="1" si="846"/>
        <v>-7.0104722700298546E-3</v>
      </c>
      <c r="IW378" s="223">
        <f t="shared" ca="1" si="847"/>
        <v>-8.6380353512780384E-3</v>
      </c>
      <c r="IX378" s="223">
        <f t="shared" ca="1" si="848"/>
        <v>-8.7834801064709291E-3</v>
      </c>
      <c r="IY378" s="223">
        <f t="shared" ca="1" si="849"/>
        <v>-7.4218510534491714E-3</v>
      </c>
      <c r="IZ378" s="223">
        <f t="shared" ca="1" si="850"/>
        <v>-4.7867771704125806E-3</v>
      </c>
      <c r="JA378" s="223">
        <f t="shared" ca="1" si="851"/>
        <v>-1.3303857216910697E-3</v>
      </c>
      <c r="JB378" s="223">
        <f t="shared" ca="1" si="852"/>
        <v>2.3542739591752653E-3</v>
      </c>
    </row>
    <row r="379" spans="2:262">
      <c r="B379" s="230">
        <v>18</v>
      </c>
      <c r="C379" s="229">
        <f t="shared" si="853"/>
        <v>3.5156250000000004E-4</v>
      </c>
      <c r="D379" s="226">
        <f t="shared" ca="1" si="597"/>
        <v>24.426901386442228</v>
      </c>
      <c r="E379" s="225">
        <f ca="1">X361</f>
        <v>0.42690138644222708</v>
      </c>
      <c r="F379" s="224">
        <v>18</v>
      </c>
      <c r="G379" s="223">
        <f t="shared" ca="1" si="854"/>
        <v>-4.7981013120184637E-4</v>
      </c>
      <c r="H379" s="223">
        <f t="shared" ca="1" si="598"/>
        <v>-6.7597092889406195E-4</v>
      </c>
      <c r="I379" s="223">
        <f t="shared" ca="1" si="599"/>
        <v>-7.4233083316403432E-4</v>
      </c>
      <c r="J379" s="223">
        <f t="shared" ca="1" si="600"/>
        <v>-6.661473213773224E-4</v>
      </c>
      <c r="K379" s="223">
        <f t="shared" ca="1" si="601"/>
        <v>-4.6204925917188748E-4</v>
      </c>
      <c r="L379" s="223">
        <f t="shared" ca="1" si="602"/>
        <v>-1.6922784499668822E-4</v>
      </c>
      <c r="M379" s="223">
        <f t="shared" ca="1" si="603"/>
        <v>1.5608893922116815E-4</v>
      </c>
      <c r="N379" s="223">
        <f t="shared" ca="1" si="604"/>
        <v>4.5143330465855175E-4</v>
      </c>
      <c r="O379" s="223">
        <f t="shared" ca="1" si="605"/>
        <v>6.6009280872016043E-4</v>
      </c>
      <c r="P379" s="223">
        <f t="shared" ca="1" si="606"/>
        <v>7.4200035844306043E-4</v>
      </c>
      <c r="Q379" s="223">
        <f t="shared" ca="1" si="607"/>
        <v>6.8142795033240703E-4</v>
      </c>
      <c r="R379" s="223">
        <f t="shared" ca="1" si="608"/>
        <v>4.9000678382803901E-4</v>
      </c>
      <c r="S379" s="223">
        <f t="shared" ca="1" si="609"/>
        <v>2.0449382194439426E-4</v>
      </c>
      <c r="T379" s="223">
        <f t="shared" ca="1" si="610"/>
        <v>-1.2028633273279057E-4</v>
      </c>
      <c r="U379" s="223">
        <f t="shared" ca="1" si="611"/>
        <v>-4.2196893574344692E-4</v>
      </c>
      <c r="V379" s="223">
        <f t="shared" ca="1" si="612"/>
        <v>-6.4262446715275057E-4</v>
      </c>
      <c r="W379" s="223">
        <f t="shared" ca="1" si="613"/>
        <v>-7.3988233986704182E-4</v>
      </c>
      <c r="X379" s="223">
        <f t="shared" ca="1" si="614"/>
        <v>-6.9506695966910215E-4</v>
      </c>
      <c r="Y379" s="223">
        <f t="shared" ca="1" si="615"/>
        <v>-5.1678383922242315E-4</v>
      </c>
      <c r="Z379" s="223">
        <f t="shared" ca="1" si="616"/>
        <v>-2.3926715536349289E-4</v>
      </c>
      <c r="AA379" s="223">
        <f t="shared" ca="1" si="617"/>
        <v>8.4193945933021242E-5</v>
      </c>
      <c r="AB379" s="223">
        <f t="shared" ca="1" si="618"/>
        <v>3.9148800670202343E-4</v>
      </c>
      <c r="AC379" s="223">
        <f t="shared" ca="1" si="619"/>
        <v>6.2360798695671393E-4</v>
      </c>
      <c r="AD379" s="223">
        <f t="shared" ca="1" si="620"/>
        <v>7.3598187992824423E-4</v>
      </c>
      <c r="AE379" s="223">
        <f t="shared" ca="1" si="621"/>
        <v>7.0703149181927866E-4</v>
      </c>
      <c r="AF379" s="223">
        <f t="shared" ca="1" si="622"/>
        <v>5.4231591708320238E-4</v>
      </c>
      <c r="AG379" s="223">
        <f t="shared" ca="1" si="623"/>
        <v>2.7346407324799318E-4</v>
      </c>
      <c r="AH379" s="223">
        <f t="shared" ca="1" si="624"/>
        <v>-4.7898728542980604E-5</v>
      </c>
      <c r="AI379" s="223">
        <f t="shared" ca="1" si="625"/>
        <v>-3.6006394876215352E-4</v>
      </c>
      <c r="AJ379" s="223">
        <f t="shared" ca="1" si="626"/>
        <v>-6.0308918049849041E-4</v>
      </c>
      <c r="AK379" s="223">
        <f t="shared" ca="1" si="627"/>
        <v>-7.3030837517630044E-4</v>
      </c>
      <c r="AL379" s="223">
        <f t="shared" ca="1" si="628"/>
        <v>-7.1729272317701807E-4</v>
      </c>
      <c r="AM379" s="223">
        <f t="shared" ca="1" si="629"/>
        <v>-5.6654150839846389E-4</v>
      </c>
      <c r="AN379" s="223">
        <f t="shared" ca="1" si="630"/>
        <v>-3.0700219222741526E-4</v>
      </c>
      <c r="AO379" s="223">
        <f t="shared" ca="1" si="631"/>
        <v>1.1488118920446796E-5</v>
      </c>
      <c r="AP379" s="223">
        <f t="shared" ca="1" si="632"/>
        <v>3.2777246523183954E-4</v>
      </c>
      <c r="AQ379" s="223">
        <f t="shared" ca="1" si="633"/>
        <v>5.8111747938007256E-4</v>
      </c>
      <c r="AR379" s="223">
        <f t="shared" ca="1" si="634"/>
        <v>7.228754935810983E-4</v>
      </c>
      <c r="AS379" s="223">
        <f t="shared" ca="1" si="635"/>
        <v>7.2582593353720168E-4</v>
      </c>
      <c r="AT379" s="223">
        <f t="shared" ca="1" si="636"/>
        <v>5.8940225159681819E-4</v>
      </c>
      <c r="AU379" s="223">
        <f t="shared" ca="1" si="637"/>
        <v>3.3980071603554533E-4</v>
      </c>
      <c r="AV379" s="223">
        <f t="shared" ca="1" si="638"/>
        <v>2.4950166586806778E-5</v>
      </c>
      <c r="AW379" s="223">
        <f t="shared" ca="1" si="639"/>
        <v>-2.9469134912330609E-4</v>
      </c>
      <c r="AX379" s="223">
        <f t="shared" ca="1" si="640"/>
        <v>-5.577458153539494E-4</v>
      </c>
      <c r="AY379" s="223">
        <f t="shared" ca="1" si="641"/>
        <v>-7.1370114160544359E-4</v>
      </c>
      <c r="AZ379" s="223">
        <f t="shared" ca="1" si="642"/>
        <v>-7.3261056564865115E-4</v>
      </c>
      <c r="BA379" s="223">
        <f t="shared" ca="1" si="643"/>
        <v>-6.1084307314553652E-4</v>
      </c>
      <c r="BB379" s="223">
        <f t="shared" ca="1" si="644"/>
        <v>-3.7178063015571932E-4</v>
      </c>
      <c r="BC379" s="223">
        <f t="shared" ca="1" si="645"/>
        <v>-6.1328344957377529E-5</v>
      </c>
      <c r="BD379" s="223">
        <f t="shared" ca="1" si="646"/>
        <v>2.6090029574281853E-4</v>
      </c>
      <c r="BE379" s="223">
        <f t="shared" ca="1" si="647"/>
        <v>5.3303049280587313E-4</v>
      </c>
      <c r="BF379" s="223">
        <f t="shared" ca="1" si="648"/>
        <v>7.0280742106682513E-4</v>
      </c>
      <c r="BG379" s="223">
        <f t="shared" ca="1" si="649"/>
        <v>7.3763027473834554E-4</v>
      </c>
      <c r="BH379" s="223">
        <f t="shared" ca="1" si="650"/>
        <v>6.3081232022751141E-4</v>
      </c>
      <c r="BI379" s="223">
        <f t="shared" ca="1" si="651"/>
        <v>4.0286489217370862E-4</v>
      </c>
      <c r="BJ379" s="223">
        <f t="shared" ca="1" si="652"/>
        <v>9.7558777973214743E-5</v>
      </c>
      <c r="BK379" s="223">
        <f t="shared" ca="1" si="653"/>
        <v>-2.2648071069772201E-4</v>
      </c>
      <c r="BL379" s="223">
        <f t="shared" ca="1" si="654"/>
        <v>-5.0703105311267031E-4</v>
      </c>
      <c r="BM379" s="223">
        <f t="shared" ca="1" si="655"/>
        <v>-6.902205758921962E-4</v>
      </c>
      <c r="BN379" s="223">
        <f t="shared" ca="1" si="656"/>
        <v>-7.4087296788741437E-4</v>
      </c>
      <c r="BO379" s="223">
        <f t="shared" ca="1" si="657"/>
        <v>-6.4926188517742608E-4</v>
      </c>
      <c r="BP379" s="223">
        <f t="shared" ca="1" si="658"/>
        <v>-4.3297861737965677E-4</v>
      </c>
      <c r="BQ379" s="223">
        <f t="shared" ca="1" si="659"/>
        <v>-1.3355418334777737E-4</v>
      </c>
      <c r="BR379" s="223">
        <f t="shared" ca="1" si="660"/>
        <v>1.9151551378318482E-4</v>
      </c>
      <c r="BS379" s="223">
        <f t="shared" ca="1" si="661"/>
        <v>4.7981013120184594E-4</v>
      </c>
      <c r="BT379" s="223">
        <f t="shared" ca="1" si="662"/>
        <v>6.7597092889406173E-4</v>
      </c>
      <c r="BU379" s="223">
        <f t="shared" ca="1" si="663"/>
        <v>7.4233083316403432E-4</v>
      </c>
      <c r="BV379" s="223">
        <f t="shared" ca="1" si="664"/>
        <v>6.661473213773224E-4</v>
      </c>
      <c r="BW379" s="223">
        <f t="shared" ca="1" si="665"/>
        <v>4.6204925917188742E-4</v>
      </c>
      <c r="BX379" s="223">
        <f t="shared" ca="1" si="666"/>
        <v>1.692278449966877E-4</v>
      </c>
      <c r="BY379" s="223">
        <f t="shared" ca="1" si="667"/>
        <v>-1.5608893922116609E-4</v>
      </c>
      <c r="BZ379" s="223">
        <f t="shared" ca="1" si="668"/>
        <v>-4.5143330465855034E-4</v>
      </c>
      <c r="CA379" s="223">
        <f t="shared" ca="1" si="669"/>
        <v>-6.6009280872016086E-4</v>
      </c>
      <c r="CB379" s="223">
        <f t="shared" ca="1" si="670"/>
        <v>-7.4200035844306054E-4</v>
      </c>
      <c r="CC379" s="223">
        <f t="shared" ca="1" si="671"/>
        <v>-6.8142795033240659E-4</v>
      </c>
      <c r="CD379" s="223">
        <f t="shared" ca="1" si="672"/>
        <v>-4.9000678382803966E-4</v>
      </c>
      <c r="CE379" s="223">
        <f t="shared" ca="1" si="673"/>
        <v>-2.0449382194439762E-4</v>
      </c>
      <c r="CF379" s="223">
        <f t="shared" ca="1" si="674"/>
        <v>1.2028633273278976E-4</v>
      </c>
      <c r="CG379" s="223">
        <f t="shared" ca="1" si="675"/>
        <v>4.2196893574344464E-4</v>
      </c>
      <c r="CH379" s="223">
        <f t="shared" ca="1" si="676"/>
        <v>6.4262446715275046E-4</v>
      </c>
      <c r="CI379" s="223">
        <f t="shared" ca="1" si="677"/>
        <v>7.3988233986704149E-4</v>
      </c>
      <c r="CJ379" s="223">
        <f t="shared" ca="1" si="678"/>
        <v>6.9506695966910204E-4</v>
      </c>
      <c r="CK379" s="223">
        <f t="shared" ca="1" si="679"/>
        <v>5.1678383922242489E-4</v>
      </c>
      <c r="CL379" s="223">
        <f t="shared" ca="1" si="680"/>
        <v>2.3926715536349237E-4</v>
      </c>
      <c r="CM379" s="223">
        <f t="shared" ca="1" si="681"/>
        <v>-8.4193945933019114E-5</v>
      </c>
      <c r="CN379" s="223">
        <f t="shared" ca="1" si="682"/>
        <v>-3.9148800670202387E-4</v>
      </c>
      <c r="CO379" s="223">
        <f t="shared" ca="1" si="683"/>
        <v>-6.236079869567136E-4</v>
      </c>
      <c r="CP379" s="223">
        <f t="shared" ca="1" si="684"/>
        <v>-7.3598187992824455E-4</v>
      </c>
      <c r="CQ379" s="223">
        <f t="shared" ca="1" si="685"/>
        <v>-7.0703149181927899E-4</v>
      </c>
      <c r="CR379" s="223">
        <f t="shared" ca="1" si="686"/>
        <v>-5.4231591708320476E-4</v>
      </c>
      <c r="CS379" s="223">
        <f t="shared" ca="1" si="687"/>
        <v>-2.73464073247994E-4</v>
      </c>
      <c r="CT379" s="223">
        <f t="shared" ca="1" si="688"/>
        <v>4.7898728542977134E-5</v>
      </c>
      <c r="CU379" s="223">
        <f t="shared" ca="1" si="689"/>
        <v>3.6006394876215395E-4</v>
      </c>
      <c r="CV379" s="223">
        <f t="shared" ca="1" si="690"/>
        <v>6.0308918049848921E-4</v>
      </c>
      <c r="CW379" s="223">
        <f t="shared" ca="1" si="691"/>
        <v>7.3030837517630055E-4</v>
      </c>
      <c r="CX379" s="223">
        <f t="shared" ca="1" si="692"/>
        <v>7.1729272317701861E-4</v>
      </c>
      <c r="CY379" s="223">
        <f t="shared" ca="1" si="693"/>
        <v>5.6654150839846357E-4</v>
      </c>
      <c r="CZ379" s="223">
        <f t="shared" ca="1" si="694"/>
        <v>3.0700219222741721E-4</v>
      </c>
      <c r="DA379" s="223">
        <f t="shared" ca="1" si="695"/>
        <v>-1.1488118920447256E-5</v>
      </c>
      <c r="DB379" s="223">
        <f t="shared" ca="1" si="696"/>
        <v>-3.2777246523183883E-4</v>
      </c>
      <c r="DC379" s="223">
        <f t="shared" ca="1" si="697"/>
        <v>-5.8111747938007375E-4</v>
      </c>
      <c r="DD379" s="223">
        <f t="shared" ca="1" si="698"/>
        <v>-7.2287549358109808E-4</v>
      </c>
      <c r="DE379" s="223">
        <f t="shared" ca="1" si="699"/>
        <v>-7.2582593353720244E-4</v>
      </c>
      <c r="DF379" s="223">
        <f t="shared" ca="1" si="700"/>
        <v>-5.8940225159681873E-4</v>
      </c>
      <c r="DG379" s="223">
        <f t="shared" ca="1" si="701"/>
        <v>-3.3980071603554847E-4</v>
      </c>
      <c r="DH379" s="223">
        <f t="shared" ca="1" si="702"/>
        <v>-2.4950166586807591E-5</v>
      </c>
      <c r="DI379" s="223">
        <f t="shared" ca="1" si="703"/>
        <v>2.9469134912330294E-4</v>
      </c>
      <c r="DJ379" s="223">
        <f t="shared" ca="1" si="704"/>
        <v>5.5774581535394886E-4</v>
      </c>
      <c r="DK379" s="223">
        <f t="shared" ca="1" si="705"/>
        <v>7.1370114160544326E-4</v>
      </c>
      <c r="DL379" s="223">
        <f t="shared" ca="1" si="706"/>
        <v>7.3261056564865082E-4</v>
      </c>
      <c r="DM379" s="223">
        <f t="shared" ca="1" si="707"/>
        <v>6.1084307314553696E-4</v>
      </c>
      <c r="DN379" s="223">
        <f t="shared" ca="1" si="708"/>
        <v>3.717806301557178E-4</v>
      </c>
      <c r="DO379" s="223">
        <f t="shared" ca="1" si="709"/>
        <v>6.1328344957378315E-5</v>
      </c>
      <c r="DP379" s="223">
        <f t="shared" ca="1" si="710"/>
        <v>-2.6090029574282026E-4</v>
      </c>
      <c r="DQ379" s="223">
        <f t="shared" ca="1" si="711"/>
        <v>-5.3303049280587259E-4</v>
      </c>
      <c r="DR379" s="223">
        <f t="shared" ca="1" si="712"/>
        <v>-7.0280742106682394E-4</v>
      </c>
      <c r="DS379" s="223">
        <f t="shared" ca="1" si="713"/>
        <v>-7.3763027473834576E-4</v>
      </c>
      <c r="DT379" s="223">
        <f t="shared" ca="1" si="714"/>
        <v>-6.3081232022751325E-4</v>
      </c>
      <c r="DU379" s="223">
        <f t="shared" ca="1" si="715"/>
        <v>-4.0286489217370943E-4</v>
      </c>
      <c r="DV379" s="223">
        <f t="shared" ca="1" si="716"/>
        <v>-9.7558777973218158E-5</v>
      </c>
      <c r="DW379" s="223">
        <f t="shared" ca="1" si="717"/>
        <v>2.2648071069772123E-4</v>
      </c>
      <c r="DX379" s="223">
        <f t="shared" ca="1" si="718"/>
        <v>5.0703105311266966E-4</v>
      </c>
      <c r="DY379" s="223">
        <f t="shared" ca="1" si="719"/>
        <v>6.9022057589219685E-4</v>
      </c>
      <c r="DZ379" s="223">
        <f t="shared" ca="1" si="720"/>
        <v>7.4087296788741437E-4</v>
      </c>
      <c r="EA379" s="223">
        <f t="shared" ca="1" si="721"/>
        <v>6.4926188517742522E-4</v>
      </c>
      <c r="EB379" s="223">
        <f t="shared" ca="1" si="722"/>
        <v>4.3297861737965748E-4</v>
      </c>
      <c r="EC379" s="223">
        <f t="shared" ca="1" si="723"/>
        <v>1.3355418334777555E-4</v>
      </c>
      <c r="ED379" s="223">
        <f t="shared" ca="1" si="724"/>
        <v>-1.9151551378318403E-4</v>
      </c>
      <c r="EE379" s="223">
        <f t="shared" ca="1" si="725"/>
        <v>-4.7981013120184334E-4</v>
      </c>
      <c r="EF379" s="223">
        <f t="shared" ca="1" si="726"/>
        <v>-6.759709288940613E-4</v>
      </c>
      <c r="EG379" s="223">
        <f t="shared" ca="1" si="727"/>
        <v>-7.4233083316403443E-4</v>
      </c>
      <c r="EH379" s="223">
        <f t="shared" ca="1" si="728"/>
        <v>-6.6614732137732272E-4</v>
      </c>
      <c r="EI379" s="223">
        <f t="shared" ca="1" si="729"/>
        <v>-4.6204925917189008E-4</v>
      </c>
      <c r="EJ379" s="223">
        <f t="shared" ca="1" si="730"/>
        <v>-1.6922784499668852E-4</v>
      </c>
      <c r="EK379" s="223">
        <f t="shared" ca="1" si="731"/>
        <v>1.5608893922116528E-4</v>
      </c>
      <c r="EL379" s="223">
        <f t="shared" ca="1" si="732"/>
        <v>4.5143330465855175E-4</v>
      </c>
      <c r="EM379" s="223">
        <f t="shared" ca="1" si="733"/>
        <v>6.6009280872015934E-4</v>
      </c>
      <c r="EN379" s="223">
        <f t="shared" ca="1" si="734"/>
        <v>7.4200035844306043E-4</v>
      </c>
      <c r="EO379" s="223">
        <f t="shared" ca="1" si="735"/>
        <v>6.81427950332408E-4</v>
      </c>
      <c r="EP379" s="223">
        <f t="shared" ca="1" si="736"/>
        <v>4.9000678382803814E-4</v>
      </c>
      <c r="EQ379" s="223">
        <f t="shared" ca="1" si="737"/>
        <v>2.0449382194439583E-4</v>
      </c>
      <c r="ER379" s="223">
        <f t="shared" ca="1" si="738"/>
        <v>-1.2028633273278634E-4</v>
      </c>
      <c r="ES379" s="223">
        <f t="shared" ca="1" si="739"/>
        <v>-4.2196893574344616E-4</v>
      </c>
      <c r="ET379" s="223">
        <f t="shared" ca="1" si="740"/>
        <v>-6.4262446715274884E-4</v>
      </c>
      <c r="EU379" s="223">
        <f t="shared" ca="1" si="741"/>
        <v>-7.3988233986704171E-4</v>
      </c>
      <c r="EV379" s="223">
        <f t="shared" ca="1" si="742"/>
        <v>-6.9506695966910139E-4</v>
      </c>
      <c r="EW379" s="223">
        <f t="shared" ca="1" si="743"/>
        <v>-5.1678383922242727E-4</v>
      </c>
      <c r="EX379" s="223">
        <f t="shared" ca="1" si="744"/>
        <v>-2.3926715536349571E-4</v>
      </c>
      <c r="EY379" s="223">
        <f t="shared" ca="1" si="745"/>
        <v>8.4193945933020903E-5</v>
      </c>
      <c r="EZ379" s="223">
        <f t="shared" ca="1" si="746"/>
        <v>3.9148800670202539E-4</v>
      </c>
      <c r="FA379" s="223">
        <f t="shared" ca="1" si="747"/>
        <v>6.2360798695671165E-4</v>
      </c>
      <c r="FB379" s="223">
        <f t="shared" ca="1" si="748"/>
        <v>7.3598187992824412E-4</v>
      </c>
      <c r="FC379" s="223">
        <f t="shared" ca="1" si="749"/>
        <v>7.0703149181927845E-4</v>
      </c>
      <c r="FD379" s="223">
        <f t="shared" ca="1" si="750"/>
        <v>5.4231591708320715E-4</v>
      </c>
      <c r="FE379" s="223">
        <f t="shared" ca="1" si="751"/>
        <v>2.7346407324799725E-4</v>
      </c>
      <c r="FF379" s="223">
        <f t="shared" ca="1" si="752"/>
        <v>-4.789872854297895E-5</v>
      </c>
      <c r="FG379" s="223">
        <f t="shared" ca="1" si="753"/>
        <v>-3.6006394876215552E-4</v>
      </c>
      <c r="FH379" s="223">
        <f t="shared" ca="1" si="754"/>
        <v>-6.0308918049848705E-4</v>
      </c>
      <c r="FI379" s="223">
        <f t="shared" ca="1" si="755"/>
        <v>-7.303083751762999E-4</v>
      </c>
      <c r="FJ379" s="223">
        <f t="shared" ca="1" si="756"/>
        <v>-7.1729272317701818E-4</v>
      </c>
      <c r="FK379" s="223">
        <f t="shared" ca="1" si="757"/>
        <v>-5.6654150839846248E-4</v>
      </c>
      <c r="FL379" s="223">
        <f t="shared" ca="1" si="758"/>
        <v>-3.0700219222742041E-4</v>
      </c>
      <c r="FM379" s="223">
        <f t="shared" ca="1" si="759"/>
        <v>1.1488118920443841E-5</v>
      </c>
      <c r="FN379" s="223">
        <f t="shared" ca="1" si="760"/>
        <v>3.2777246523184051E-4</v>
      </c>
      <c r="FO379" s="223">
        <f t="shared" ca="1" si="761"/>
        <v>5.8111747938007483E-4</v>
      </c>
      <c r="FP379" s="223">
        <f t="shared" ca="1" si="762"/>
        <v>7.2287549358109721E-4</v>
      </c>
      <c r="FQ379" s="223">
        <f t="shared" ca="1" si="763"/>
        <v>7.2582593353720211E-4</v>
      </c>
      <c r="FR379" s="223">
        <f t="shared" ca="1" si="764"/>
        <v>5.8940225159681754E-4</v>
      </c>
      <c r="FS379" s="223">
        <f t="shared" ca="1" si="765"/>
        <v>3.3980071603555145E-4</v>
      </c>
      <c r="FT379" s="223">
        <f t="shared" ca="1" si="766"/>
        <v>2.4950166586811033E-5</v>
      </c>
      <c r="FU379" s="223">
        <f t="shared" ca="1" si="767"/>
        <v>-2.9469134912330462E-4</v>
      </c>
      <c r="FV379" s="223">
        <f t="shared" ca="1" si="768"/>
        <v>-5.5774581535395005E-4</v>
      </c>
      <c r="FW379" s="223">
        <f t="shared" ca="1" si="769"/>
        <v>-7.1370114160544239E-4</v>
      </c>
      <c r="FX379" s="223">
        <f t="shared" ca="1" si="770"/>
        <v>-7.3261056564865137E-4</v>
      </c>
      <c r="FY379" s="223">
        <f t="shared" ca="1" si="771"/>
        <v>-6.1084307314553587E-4</v>
      </c>
      <c r="FZ379" s="223">
        <f t="shared" ca="1" si="772"/>
        <v>-3.7178063015571618E-4</v>
      </c>
      <c r="GA379" s="223">
        <f t="shared" ca="1" si="773"/>
        <v>-6.1328344957381758E-5</v>
      </c>
      <c r="GB379" s="223">
        <f t="shared" ca="1" si="774"/>
        <v>2.6090029574281701E-4</v>
      </c>
      <c r="GC379" s="223">
        <f t="shared" ca="1" si="775"/>
        <v>5.3303049280587389E-4</v>
      </c>
      <c r="GD379" s="223">
        <f t="shared" ca="1" si="776"/>
        <v>7.0280742106682286E-4</v>
      </c>
      <c r="GE379" s="223">
        <f t="shared" ca="1" si="777"/>
        <v>7.3763027473834608E-4</v>
      </c>
      <c r="GF379" s="223">
        <f t="shared" ca="1" si="778"/>
        <v>6.3081232022751228E-4</v>
      </c>
      <c r="GG379" s="223">
        <f t="shared" ca="1" si="779"/>
        <v>4.0286489217370781E-4</v>
      </c>
      <c r="GH379" s="223">
        <f t="shared" ca="1" si="780"/>
        <v>9.75587779732216E-5</v>
      </c>
      <c r="GI379" s="223">
        <f t="shared" ca="1" si="781"/>
        <v>-2.2648071069771795E-4</v>
      </c>
      <c r="GJ379" s="223">
        <f t="shared" ca="1" si="782"/>
        <v>-5.0703105311267107E-4</v>
      </c>
      <c r="GK379" s="223">
        <f t="shared" ca="1" si="783"/>
        <v>-6.9022057589219761E-4</v>
      </c>
      <c r="GL379" s="223">
        <f t="shared" ca="1" si="784"/>
        <v>-7.4087296788741459E-4</v>
      </c>
      <c r="GM379" s="223">
        <f t="shared" ca="1" si="785"/>
        <v>-6.4926188517742684E-4</v>
      </c>
      <c r="GN379" s="223">
        <f t="shared" ca="1" si="786"/>
        <v>-4.329786173796559E-4</v>
      </c>
      <c r="GO379" s="223">
        <f t="shared" ca="1" si="787"/>
        <v>-1.3355418334777381E-4</v>
      </c>
      <c r="GP379" s="223">
        <f t="shared" ca="1" si="788"/>
        <v>1.9151551378318067E-4</v>
      </c>
      <c r="GQ379" s="223">
        <f t="shared" ca="1" si="789"/>
        <v>4.7981013120184469E-4</v>
      </c>
      <c r="GR379" s="223">
        <f t="shared" ca="1" si="790"/>
        <v>6.7597092889406217E-4</v>
      </c>
      <c r="GS379" s="223">
        <f t="shared" ca="1" si="791"/>
        <v>7.4233083316403443E-4</v>
      </c>
      <c r="GT379" s="223">
        <f t="shared" ca="1" si="792"/>
        <v>6.6614732137732424E-4</v>
      </c>
      <c r="GU379" s="223">
        <f t="shared" ca="1" si="793"/>
        <v>4.6204925917188867E-4</v>
      </c>
      <c r="GV379" s="223">
        <f t="shared" ca="1" si="794"/>
        <v>1.6922784499668673E-4</v>
      </c>
      <c r="GW379" s="223">
        <f t="shared" ca="1" si="795"/>
        <v>-1.5608893922116186E-4</v>
      </c>
      <c r="GX379" s="223">
        <f t="shared" ca="1" si="796"/>
        <v>-4.5143330465854904E-4</v>
      </c>
      <c r="GY379" s="223">
        <f t="shared" ca="1" si="797"/>
        <v>-6.6009280872016021E-4</v>
      </c>
      <c r="GZ379" s="223">
        <f t="shared" ca="1" si="798"/>
        <v>-7.4200035844306054E-4</v>
      </c>
      <c r="HA379" s="223">
        <f t="shared" ca="1" si="799"/>
        <v>-6.8142795033240952E-4</v>
      </c>
      <c r="HB379" s="223">
        <f t="shared" ca="1" si="800"/>
        <v>-4.9000678382804086E-4</v>
      </c>
      <c r="HC379" s="223">
        <f t="shared" ca="1" si="801"/>
        <v>-2.0449382194439409E-4</v>
      </c>
      <c r="HD379" s="223">
        <f t="shared" ca="1" si="802"/>
        <v>1.2028633273278294E-4</v>
      </c>
      <c r="HE379" s="223">
        <f t="shared" ca="1" si="803"/>
        <v>4.2196893574344334E-4</v>
      </c>
      <c r="HF379" s="223">
        <f t="shared" ca="1" si="804"/>
        <v>6.426244671527497E-4</v>
      </c>
      <c r="HG379" s="223">
        <f t="shared" ca="1" si="805"/>
        <v>7.3988233986704182E-4</v>
      </c>
      <c r="HH379" s="223">
        <f t="shared" ca="1" si="806"/>
        <v>6.9506695966910443E-4</v>
      </c>
      <c r="HI379" s="223">
        <f t="shared" ca="1" si="807"/>
        <v>5.1678383922242597E-4</v>
      </c>
      <c r="HJ379" s="223">
        <f t="shared" ca="1" si="808"/>
        <v>2.3926715536349395E-4</v>
      </c>
      <c r="HK379" s="223">
        <f t="shared" ca="1" si="809"/>
        <v>-8.4193945933022733E-5</v>
      </c>
      <c r="HL379" s="223">
        <f t="shared" ca="1" si="810"/>
        <v>-3.9148800670201801E-4</v>
      </c>
      <c r="HM379" s="223">
        <f t="shared" ca="1" si="811"/>
        <v>-6.2360798695671263E-4</v>
      </c>
      <c r="HN379" s="223">
        <f t="shared" ca="1" si="812"/>
        <v>-7.3598187992824434E-4</v>
      </c>
      <c r="HO379" s="223">
        <f t="shared" ca="1" si="813"/>
        <v>-7.070314918192779E-4</v>
      </c>
      <c r="HP379" s="223">
        <f t="shared" ca="1" si="814"/>
        <v>-5.4231591708320584E-4</v>
      </c>
      <c r="HQ379" s="223">
        <f t="shared" ca="1" si="815"/>
        <v>-2.7346407324799551E-4</v>
      </c>
      <c r="HR379" s="223">
        <f t="shared" ca="1" si="816"/>
        <v>4.7898728542980766E-5</v>
      </c>
      <c r="HS379" s="223">
        <f t="shared" ca="1" si="817"/>
        <v>3.6006394876214793E-4</v>
      </c>
      <c r="HT379" s="223">
        <f t="shared" ca="1" si="818"/>
        <v>6.0308918049848813E-4</v>
      </c>
      <c r="HU379" s="223">
        <f t="shared" ca="1" si="819"/>
        <v>7.3030837517630023E-4</v>
      </c>
      <c r="HV379" s="223">
        <f t="shared" ca="1" si="820"/>
        <v>7.1729272317701764E-4</v>
      </c>
      <c r="HW379" s="223">
        <f t="shared" ca="1" si="821"/>
        <v>5.6654150839846812E-4</v>
      </c>
      <c r="HX379" s="223">
        <f t="shared" ca="1" si="822"/>
        <v>3.0700219222741873E-4</v>
      </c>
      <c r="HY379" s="223">
        <f t="shared" ca="1" si="823"/>
        <v>-1.1488118920445657E-5</v>
      </c>
      <c r="HZ379" s="223">
        <f t="shared" ca="1" si="824"/>
        <v>-3.2777246523184208E-4</v>
      </c>
      <c r="IA379" s="223">
        <f t="shared" ca="1" si="825"/>
        <v>-5.8111747938006941E-4</v>
      </c>
      <c r="IB379" s="223">
        <f t="shared" ca="1" si="826"/>
        <v>-7.2287549358109764E-4</v>
      </c>
      <c r="IC379" s="223">
        <f t="shared" ca="1" si="827"/>
        <v>-7.2582593353720157E-4</v>
      </c>
      <c r="ID379" s="223">
        <f t="shared" ca="1" si="828"/>
        <v>-5.8940225159682285E-4</v>
      </c>
      <c r="IE379" s="223">
        <f t="shared" ca="1" si="829"/>
        <v>7.9032857724796511E-4</v>
      </c>
      <c r="IF379" s="223">
        <f t="shared" ca="1" si="830"/>
        <v>-2.4950166586809244E-5</v>
      </c>
      <c r="IG379" s="223">
        <f t="shared" ca="1" si="831"/>
        <v>2.9469134912330625E-4</v>
      </c>
      <c r="IH379" s="223">
        <f t="shared" ca="1" si="832"/>
        <v>5.5774581535394431E-4</v>
      </c>
      <c r="II379" s="223">
        <f t="shared" ca="1" si="833"/>
        <v>7.1370114160544294E-4</v>
      </c>
      <c r="IJ379" s="223">
        <f t="shared" ca="1" si="834"/>
        <v>7.3261056564865115E-4</v>
      </c>
      <c r="IK379" s="223">
        <f t="shared" ca="1" si="835"/>
        <v>6.1084307314553479E-4</v>
      </c>
      <c r="IL379" s="223">
        <f t="shared" ca="1" si="836"/>
        <v>3.7178063015572371E-4</v>
      </c>
      <c r="IM379" s="223">
        <f t="shared" ca="1" si="837"/>
        <v>6.1328344957379996E-5</v>
      </c>
      <c r="IN379" s="223">
        <f t="shared" ca="1" si="838"/>
        <v>-2.6090029574281869E-4</v>
      </c>
      <c r="IO379" s="223">
        <f t="shared" ca="1" si="839"/>
        <v>-5.3303049280587508E-4</v>
      </c>
      <c r="IP379" s="223">
        <f t="shared" ca="1" si="840"/>
        <v>-7.0280742106682351E-4</v>
      </c>
      <c r="IQ379" s="223">
        <f t="shared" ca="1" si="841"/>
        <v>-7.3763027473834598E-4</v>
      </c>
      <c r="IR379" s="223">
        <f t="shared" ca="1" si="842"/>
        <v>-6.308123202275113E-4</v>
      </c>
      <c r="IS379" s="223">
        <f t="shared" ca="1" si="843"/>
        <v>-4.0286489217371518E-4</v>
      </c>
      <c r="IT379" s="223">
        <f t="shared" ca="1" si="844"/>
        <v>-9.7558777973219784E-5</v>
      </c>
      <c r="IU379" s="223">
        <f t="shared" ca="1" si="845"/>
        <v>2.2648071069771968E-4</v>
      </c>
      <c r="IV379" s="223">
        <f t="shared" ca="1" si="846"/>
        <v>5.0703105311267237E-4</v>
      </c>
      <c r="IW379" s="223">
        <f t="shared" ca="1" si="847"/>
        <v>6.9022057589219435E-4</v>
      </c>
      <c r="IX379" s="223">
        <f t="shared" ca="1" si="848"/>
        <v>7.4087296788741448E-4</v>
      </c>
      <c r="IY379" s="223">
        <f t="shared" ca="1" si="849"/>
        <v>6.4926188517742608E-4</v>
      </c>
      <c r="IZ379" s="223">
        <f t="shared" ca="1" si="850"/>
        <v>4.3297861737965444E-4</v>
      </c>
      <c r="JA379" s="223">
        <f t="shared" ca="1" si="851"/>
        <v>1.3355418334778238E-4</v>
      </c>
      <c r="JB379" s="223">
        <f t="shared" ca="1" si="852"/>
        <v>-1.9151551378318243E-4</v>
      </c>
    </row>
    <row r="380" spans="2:262">
      <c r="B380" s="230">
        <v>19</v>
      </c>
      <c r="C380" s="229">
        <f t="shared" si="853"/>
        <v>3.7109375000000006E-4</v>
      </c>
      <c r="D380" s="226">
        <f t="shared" ca="1" si="597"/>
        <v>24.421209347083664</v>
      </c>
      <c r="E380" s="225">
        <f ca="1">Y361</f>
        <v>0.42120934708366514</v>
      </c>
      <c r="F380" s="224">
        <v>19</v>
      </c>
      <c r="G380" s="223">
        <f t="shared" ca="1" si="854"/>
        <v>-5.9767055975228113E-3</v>
      </c>
      <c r="H380" s="223">
        <f t="shared" ca="1" si="598"/>
        <v>-8.4450823659354569E-3</v>
      </c>
      <c r="I380" s="223">
        <f t="shared" ca="1" si="599"/>
        <v>-9.1099999921797244E-3</v>
      </c>
      <c r="J380" s="223">
        <f t="shared" ca="1" si="600"/>
        <v>-7.8294643878763122E-3</v>
      </c>
      <c r="K380" s="223">
        <f t="shared" ca="1" si="601"/>
        <v>-4.8769357210122575E-3</v>
      </c>
      <c r="L380" s="223">
        <f t="shared" ca="1" si="602"/>
        <v>-8.8293061487693244E-4</v>
      </c>
      <c r="M380" s="223">
        <f t="shared" ca="1" si="603"/>
        <v>3.2996255580571079E-3</v>
      </c>
      <c r="N380" s="223">
        <f t="shared" ca="1" si="604"/>
        <v>6.7775420814817815E-3</v>
      </c>
      <c r="O380" s="223">
        <f t="shared" ca="1" si="605"/>
        <v>8.8081050210524151E-3</v>
      </c>
      <c r="P380" s="223">
        <f t="shared" ca="1" si="606"/>
        <v>8.9576848230907245E-3</v>
      </c>
      <c r="Q380" s="223">
        <f t="shared" ca="1" si="607"/>
        <v>7.1943385118173591E-3</v>
      </c>
      <c r="R380" s="223">
        <f t="shared" ca="1" si="608"/>
        <v>3.894631156473362E-3</v>
      </c>
      <c r="S380" s="223">
        <f t="shared" ca="1" si="609"/>
        <v>-2.3678012550695923E-4</v>
      </c>
      <c r="T380" s="223">
        <f t="shared" ca="1" si="610"/>
        <v>-4.3176266807592352E-3</v>
      </c>
      <c r="U380" s="223">
        <f t="shared" ca="1" si="611"/>
        <v>-7.4764380239816085E-3</v>
      </c>
      <c r="V380" s="223">
        <f t="shared" ca="1" si="612"/>
        <v>-9.0386455780458678E-3</v>
      </c>
      <c r="W380" s="223">
        <f t="shared" ca="1" si="613"/>
        <v>-8.6706377364262968E-3</v>
      </c>
      <c r="X380" s="223">
        <f t="shared" ca="1" si="614"/>
        <v>-6.4510030880318217E-3</v>
      </c>
      <c r="Y380" s="223">
        <f t="shared" ca="1" si="615"/>
        <v>-2.8537477142083797E-3</v>
      </c>
      <c r="Z380" s="223">
        <f t="shared" ca="1" si="616"/>
        <v>1.3529294724076786E-3</v>
      </c>
      <c r="AA380" s="223">
        <f t="shared" ca="1" si="617"/>
        <v>5.2706866793246956E-3</v>
      </c>
      <c r="AB380" s="223">
        <f t="shared" ca="1" si="618"/>
        <v>8.0628813795129498E-3</v>
      </c>
      <c r="AC380" s="223">
        <f t="shared" ca="1" si="619"/>
        <v>9.1332364923508835E-3</v>
      </c>
      <c r="AD380" s="223">
        <f t="shared" ca="1" si="620"/>
        <v>8.2531761875540462E-3</v>
      </c>
      <c r="AE380" s="223">
        <f t="shared" ca="1" si="621"/>
        <v>5.6106385731919794E-3</v>
      </c>
      <c r="AF380" s="223">
        <f t="shared" ca="1" si="622"/>
        <v>1.7699412500459593E-3</v>
      </c>
      <c r="AG380" s="223">
        <f t="shared" ca="1" si="623"/>
        <v>-2.448729500733127E-3</v>
      </c>
      <c r="AH380" s="223">
        <f t="shared" ca="1" si="624"/>
        <v>-6.1444706442643424E-3</v>
      </c>
      <c r="AI380" s="223">
        <f t="shared" ca="1" si="625"/>
        <v>-8.5280514941456324E-3</v>
      </c>
      <c r="AJ380" s="223">
        <f t="shared" ca="1" si="626"/>
        <v>-9.0904550285708565E-3</v>
      </c>
      <c r="AK380" s="223">
        <f t="shared" ca="1" si="627"/>
        <v>-7.711579186743288E-3</v>
      </c>
      <c r="AL380" s="223">
        <f t="shared" ca="1" si="628"/>
        <v>-4.6858848318144589E-3</v>
      </c>
      <c r="AM380" s="223">
        <f t="shared" ca="1" si="629"/>
        <v>-6.5951322201698295E-4</v>
      </c>
      <c r="AN380" s="223">
        <f t="shared" ca="1" si="630"/>
        <v>3.5076983580838274E-3</v>
      </c>
      <c r="AO380" s="223">
        <f t="shared" ca="1" si="631"/>
        <v>6.9258360514251466E-3</v>
      </c>
      <c r="AP380" s="223">
        <f t="shared" ca="1" si="632"/>
        <v>8.8649517763740304E-3</v>
      </c>
      <c r="AQ380" s="223">
        <f t="shared" ca="1" si="633"/>
        <v>8.9109446597421278E-3</v>
      </c>
      <c r="AR380" s="223">
        <f t="shared" ca="1" si="634"/>
        <v>7.0539928570061191E-3</v>
      </c>
      <c r="AS380" s="223">
        <f t="shared" ca="1" si="635"/>
        <v>3.6906510209327717E-3</v>
      </c>
      <c r="AT380" s="223">
        <f t="shared" ca="1" si="636"/>
        <v>-4.6083449874776967E-4</v>
      </c>
      <c r="AU380" s="223">
        <f t="shared" ca="1" si="637"/>
        <v>-4.5139081671542666E-3</v>
      </c>
      <c r="AV380" s="223">
        <f t="shared" ca="1" si="638"/>
        <v>-7.6030304377864314E-3</v>
      </c>
      <c r="AW380" s="223">
        <f t="shared" ca="1" si="639"/>
        <v>-9.0685149323657746E-3</v>
      </c>
      <c r="AX380" s="223">
        <f t="shared" ca="1" si="640"/>
        <v>-8.5974053889006034E-3</v>
      </c>
      <c r="AY380" s="223">
        <f t="shared" ca="1" si="641"/>
        <v>-6.2903079088248298E-3</v>
      </c>
      <c r="AZ380" s="223">
        <f t="shared" ca="1" si="642"/>
        <v>-2.6399063834287341E-3</v>
      </c>
      <c r="BA380" s="223">
        <f t="shared" ca="1" si="643"/>
        <v>1.5742508397053835E-3</v>
      </c>
      <c r="BB380" s="223">
        <f t="shared" ca="1" si="644"/>
        <v>5.452224595833324E-3</v>
      </c>
      <c r="BC380" s="223">
        <f t="shared" ca="1" si="645"/>
        <v>8.1658681694430635E-3</v>
      </c>
      <c r="BD380" s="223">
        <f t="shared" ca="1" si="646"/>
        <v>9.1356791827776444E-3</v>
      </c>
      <c r="BE380" s="223">
        <f t="shared" ca="1" si="647"/>
        <v>8.1545531385228843E-3</v>
      </c>
      <c r="BF380" s="223">
        <f t="shared" ca="1" si="648"/>
        <v>5.4320108746599609E-3</v>
      </c>
      <c r="BG380" s="223">
        <f t="shared" ca="1" si="649"/>
        <v>1.5494550966862856E-3</v>
      </c>
      <c r="BH380" s="223">
        <f t="shared" ca="1" si="650"/>
        <v>-2.6639889827170856E-3</v>
      </c>
      <c r="BI380" s="223">
        <f t="shared" ca="1" si="651"/>
        <v>-6.3085344916463289E-3</v>
      </c>
      <c r="BJ380" s="223">
        <f t="shared" ca="1" si="652"/>
        <v>-8.6058836430201128E-3</v>
      </c>
      <c r="BK380" s="223">
        <f t="shared" ca="1" si="653"/>
        <v>-9.0654343147667845E-3</v>
      </c>
      <c r="BL380" s="223">
        <f t="shared" ca="1" si="654"/>
        <v>-7.5890488186626942E-3</v>
      </c>
      <c r="BM380" s="223">
        <f t="shared" ca="1" si="655"/>
        <v>-4.492011340810495E-3</v>
      </c>
      <c r="BN380" s="223">
        <f t="shared" ca="1" si="656"/>
        <v>-4.3569856305287428E-4</v>
      </c>
      <c r="BO380" s="223">
        <f t="shared" ca="1" si="657"/>
        <v>3.7136582517809059E-3</v>
      </c>
      <c r="BP380" s="223">
        <f t="shared" ca="1" si="658"/>
        <v>7.0699581567048152E-3</v>
      </c>
      <c r="BQ380" s="223">
        <f t="shared" ca="1" si="659"/>
        <v>8.9164586162274531E-3</v>
      </c>
      <c r="BR380" s="223">
        <f t="shared" ca="1" si="660"/>
        <v>8.8588368765321873E-3</v>
      </c>
      <c r="BS380" s="223">
        <f t="shared" ca="1" si="661"/>
        <v>6.9093981406636012E-3</v>
      </c>
      <c r="BT380" s="223">
        <f t="shared" ca="1" si="662"/>
        <v>3.484447775219494E-3</v>
      </c>
      <c r="BU380" s="223">
        <f t="shared" ca="1" si="663"/>
        <v>-6.846112825182305E-4</v>
      </c>
      <c r="BV380" s="223">
        <f t="shared" ca="1" si="664"/>
        <v>-4.7074706440552883E-3</v>
      </c>
      <c r="BW380" s="223">
        <f t="shared" ca="1" si="665"/>
        <v>-7.7250430703511286E-3</v>
      </c>
      <c r="BX380" s="223">
        <f t="shared" ca="1" si="666"/>
        <v>-9.0929217523840426E-3</v>
      </c>
      <c r="BY380" s="223">
        <f t="shared" ca="1" si="667"/>
        <v>-8.5189942858463156E-3</v>
      </c>
      <c r="BZ380" s="223">
        <f t="shared" ca="1" si="668"/>
        <v>-6.1258236833432898E-3</v>
      </c>
      <c r="CA380" s="223">
        <f t="shared" ca="1" si="669"/>
        <v>-2.4244748717561835E-3</v>
      </c>
      <c r="CB380" s="223">
        <f t="shared" ca="1" si="670"/>
        <v>1.7946239371622809E-3</v>
      </c>
      <c r="CC380" s="223">
        <f t="shared" ca="1" si="671"/>
        <v>5.6304782961172301E-3</v>
      </c>
      <c r="CD380" s="223">
        <f t="shared" ca="1" si="672"/>
        <v>8.2639361457293795E-3</v>
      </c>
      <c r="CE380" s="223">
        <f t="shared" ca="1" si="673"/>
        <v>9.1326188816697462E-3</v>
      </c>
      <c r="CF380" s="223">
        <f t="shared" ca="1" si="674"/>
        <v>8.0510180915994815E-3</v>
      </c>
      <c r="CG380" s="223">
        <f t="shared" ca="1" si="675"/>
        <v>5.2501111358930555E-3</v>
      </c>
      <c r="CH380" s="223">
        <f t="shared" ca="1" si="676"/>
        <v>1.328035609514193E-3</v>
      </c>
      <c r="CI380" s="223">
        <f t="shared" ca="1" si="677"/>
        <v>-2.8776437773508513E-3</v>
      </c>
      <c r="CJ380" s="223">
        <f t="shared" ca="1" si="678"/>
        <v>-6.4687983137418689E-3</v>
      </c>
      <c r="CK380" s="223">
        <f t="shared" ca="1" si="679"/>
        <v>-8.6785319293827701E-3</v>
      </c>
      <c r="CL380" s="223">
        <f t="shared" ca="1" si="680"/>
        <v>-9.0349529223099218E-3</v>
      </c>
      <c r="CM380" s="223">
        <f t="shared" ca="1" si="681"/>
        <v>-7.4619470913465527E-3</v>
      </c>
      <c r="CN380" s="223">
        <f t="shared" ca="1" si="682"/>
        <v>-4.2954320301419489E-3</v>
      </c>
      <c r="CO380" s="223">
        <f t="shared" ca="1" si="683"/>
        <v>-2.1162145556620146E-4</v>
      </c>
      <c r="CP380" s="223">
        <f t="shared" ca="1" si="684"/>
        <v>3.9173811766097522E-3</v>
      </c>
      <c r="CQ380" s="223">
        <f t="shared" ca="1" si="685"/>
        <v>7.2098215835536272E-3</v>
      </c>
      <c r="CR380" s="223">
        <f t="shared" ca="1" si="686"/>
        <v>8.9625945148183173E-3</v>
      </c>
      <c r="CS380" s="223">
        <f t="shared" ca="1" si="687"/>
        <v>8.801392861241061E-3</v>
      </c>
      <c r="CT380" s="223">
        <f t="shared" ca="1" si="688"/>
        <v>6.7606414612401636E-3</v>
      </c>
      <c r="CU380" s="223">
        <f t="shared" ca="1" si="689"/>
        <v>3.2761456284582883E-3</v>
      </c>
      <c r="CV380" s="223">
        <f t="shared" ca="1" si="690"/>
        <v>-9.0797568205136688E-4</v>
      </c>
      <c r="CW380" s="223">
        <f t="shared" ca="1" si="691"/>
        <v>-4.8981975166639963E-3</v>
      </c>
      <c r="CX380" s="223">
        <f t="shared" ca="1" si="692"/>
        <v>-7.8424024258282495E-3</v>
      </c>
      <c r="CY380" s="223">
        <f t="shared" ca="1" si="693"/>
        <v>-9.1118513363449144E-3</v>
      </c>
      <c r="CZ380" s="223">
        <f t="shared" ca="1" si="694"/>
        <v>-8.4354516591799728E-3</v>
      </c>
      <c r="DA380" s="223">
        <f t="shared" ca="1" si="695"/>
        <v>-5.9576494907342533E-3</v>
      </c>
      <c r="DB380" s="223">
        <f t="shared" ca="1" si="696"/>
        <v>-2.2075829470778736E-3</v>
      </c>
      <c r="DC380" s="223">
        <f t="shared" ca="1" si="697"/>
        <v>2.0139160202647115E-3</v>
      </c>
      <c r="DD380" s="223">
        <f t="shared" ca="1" si="698"/>
        <v>5.805340406812725E-3</v>
      </c>
      <c r="DE380" s="223">
        <f t="shared" ca="1" si="699"/>
        <v>8.3570262358900003E-3</v>
      </c>
      <c r="DF380" s="223">
        <f t="shared" ca="1" si="700"/>
        <v>9.1240574324381457E-3</v>
      </c>
      <c r="DG380" s="223">
        <f t="shared" ca="1" si="701"/>
        <v>7.9426334124246267E-3</v>
      </c>
      <c r="DH380" s="223">
        <f t="shared" ca="1" si="702"/>
        <v>5.0650489264921364E-3</v>
      </c>
      <c r="DI380" s="223">
        <f t="shared" ca="1" si="703"/>
        <v>1.1058161633494437E-3</v>
      </c>
      <c r="DJ380" s="223">
        <f t="shared" ca="1" si="704"/>
        <v>-3.0895651869751102E-3</v>
      </c>
      <c r="DK380" s="223">
        <f t="shared" ca="1" si="705"/>
        <v>-6.6251655736171153E-3</v>
      </c>
      <c r="DL380" s="223">
        <f t="shared" ca="1" si="706"/>
        <v>-8.7459525926223587E-3</v>
      </c>
      <c r="DM380" s="223">
        <f t="shared" ca="1" si="707"/>
        <v>-8.9990292120513161E-3</v>
      </c>
      <c r="DN380" s="223">
        <f t="shared" ca="1" si="708"/>
        <v>-7.3303505661227774E-3</v>
      </c>
      <c r="DO380" s="223">
        <f t="shared" ca="1" si="709"/>
        <v>-4.0962653118349667E-3</v>
      </c>
      <c r="DP380" s="223">
        <f t="shared" ca="1" si="710"/>
        <v>1.2583124772301037E-5</v>
      </c>
      <c r="DQ380" s="223">
        <f t="shared" ca="1" si="711"/>
        <v>4.1187444174981547E-3</v>
      </c>
      <c r="DR380" s="223">
        <f t="shared" ca="1" si="712"/>
        <v>7.3453420834731402E-3</v>
      </c>
      <c r="DS380" s="223">
        <f t="shared" ca="1" si="713"/>
        <v>9.0033316816064621E-3</v>
      </c>
      <c r="DT380" s="223">
        <f t="shared" ca="1" si="714"/>
        <v>8.7386472159956177E-3</v>
      </c>
      <c r="DU380" s="223">
        <f t="shared" ca="1" si="715"/>
        <v>6.6078124241971854E-3</v>
      </c>
      <c r="DV380" s="223">
        <f t="shared" ca="1" si="716"/>
        <v>3.0658700540735365E-3</v>
      </c>
      <c r="DW380" s="223">
        <f t="shared" ca="1" si="717"/>
        <v>-1.1307931509850005E-3</v>
      </c>
      <c r="DX380" s="223">
        <f t="shared" ca="1" si="718"/>
        <v>-5.0859738982440414E-3</v>
      </c>
      <c r="DY380" s="223">
        <f t="shared" ca="1" si="719"/>
        <v>-7.9550378113303639E-3</v>
      </c>
      <c r="DZ380" s="223">
        <f t="shared" ca="1" si="720"/>
        <v>-9.1252922817748414E-3</v>
      </c>
      <c r="EA380" s="223">
        <f t="shared" ca="1" si="721"/>
        <v>-8.3468278318559672E-3</v>
      </c>
      <c r="EB380" s="223">
        <f t="shared" ca="1" si="722"/>
        <v>-5.7858866328428125E-3</v>
      </c>
      <c r="EC380" s="223">
        <f t="shared" ca="1" si="723"/>
        <v>-1.9893612569790251E-3</v>
      </c>
      <c r="ED380" s="223">
        <f t="shared" ca="1" si="724"/>
        <v>2.231994995661768E-3</v>
      </c>
      <c r="EE380" s="223">
        <f t="shared" ca="1" si="725"/>
        <v>5.9767055975227662E-3</v>
      </c>
      <c r="EF380" s="223">
        <f t="shared" ca="1" si="726"/>
        <v>8.4450823659354326E-3</v>
      </c>
      <c r="EG380" s="223">
        <f t="shared" ca="1" si="727"/>
        <v>9.1099999921797296E-3</v>
      </c>
      <c r="EH380" s="223">
        <f t="shared" ca="1" si="728"/>
        <v>7.8294643878763521E-3</v>
      </c>
      <c r="EI380" s="223">
        <f t="shared" ca="1" si="729"/>
        <v>4.8769357210123303E-3</v>
      </c>
      <c r="EJ380" s="223">
        <f t="shared" ca="1" si="730"/>
        <v>8.829306148769576E-4</v>
      </c>
      <c r="EK380" s="223">
        <f t="shared" ca="1" si="731"/>
        <v>-3.2996255580570806E-3</v>
      </c>
      <c r="EL380" s="223">
        <f t="shared" ca="1" si="732"/>
        <v>-6.7775420814817564E-3</v>
      </c>
      <c r="EM380" s="223">
        <f t="shared" ca="1" si="733"/>
        <v>-8.808105021052403E-3</v>
      </c>
      <c r="EN380" s="223">
        <f t="shared" ca="1" si="734"/>
        <v>-8.9576848230907488E-3</v>
      </c>
      <c r="EO380" s="223">
        <f t="shared" ca="1" si="735"/>
        <v>-7.1943385118173938E-3</v>
      </c>
      <c r="EP380" s="223">
        <f t="shared" ca="1" si="736"/>
        <v>-3.8946311564733603E-3</v>
      </c>
      <c r="EQ380" s="223">
        <f t="shared" ca="1" si="737"/>
        <v>2.3678012550688919E-4</v>
      </c>
      <c r="ER380" s="223">
        <f t="shared" ca="1" si="738"/>
        <v>4.31762668075923E-3</v>
      </c>
      <c r="ES380" s="223">
        <f t="shared" ca="1" si="739"/>
        <v>7.4764380239815634E-3</v>
      </c>
      <c r="ET380" s="223">
        <f t="shared" ca="1" si="740"/>
        <v>9.0386455780458643E-3</v>
      </c>
      <c r="EU380" s="223">
        <f t="shared" ca="1" si="741"/>
        <v>8.670637736426328E-3</v>
      </c>
      <c r="EV380" s="223">
        <f t="shared" ca="1" si="742"/>
        <v>6.4510030880318477E-3</v>
      </c>
      <c r="EW380" s="223">
        <f t="shared" ca="1" si="743"/>
        <v>2.8537477142084764E-3</v>
      </c>
      <c r="EX380" s="223">
        <f t="shared" ca="1" si="744"/>
        <v>-1.3529294724076251E-3</v>
      </c>
      <c r="EY380" s="223">
        <f t="shared" ca="1" si="745"/>
        <v>-5.2706866793245993E-3</v>
      </c>
      <c r="EZ380" s="223">
        <f t="shared" ca="1" si="746"/>
        <v>-8.0628813795129255E-3</v>
      </c>
      <c r="FA380" s="223">
        <f t="shared" ca="1" si="747"/>
        <v>-9.1332364923508852E-3</v>
      </c>
      <c r="FB380" s="223">
        <f t="shared" ca="1" si="748"/>
        <v>-8.2531761875540757E-3</v>
      </c>
      <c r="FC380" s="223">
        <f t="shared" ca="1" si="749"/>
        <v>-5.6106385731919829E-3</v>
      </c>
      <c r="FD380" s="223">
        <f t="shared" ca="1" si="750"/>
        <v>-1.7699412500460443E-3</v>
      </c>
      <c r="FE380" s="223">
        <f t="shared" ca="1" si="751"/>
        <v>2.4487295007331062E-3</v>
      </c>
      <c r="FF380" s="223">
        <f t="shared" ca="1" si="752"/>
        <v>6.1444706442642782E-3</v>
      </c>
      <c r="FG380" s="223">
        <f t="shared" ca="1" si="753"/>
        <v>8.5280514941456186E-3</v>
      </c>
      <c r="FH380" s="223">
        <f t="shared" ca="1" si="754"/>
        <v>9.0904550285708669E-3</v>
      </c>
      <c r="FI380" s="223">
        <f t="shared" ca="1" si="755"/>
        <v>7.7115791867433184E-3</v>
      </c>
      <c r="FJ380" s="223">
        <f t="shared" ca="1" si="756"/>
        <v>4.6858848318144485E-3</v>
      </c>
      <c r="FK380" s="223">
        <f t="shared" ca="1" si="757"/>
        <v>6.5951322201703673E-4</v>
      </c>
      <c r="FL380" s="223">
        <f t="shared" ca="1" si="758"/>
        <v>-3.5076983580838235E-3</v>
      </c>
      <c r="FM380" s="223">
        <f t="shared" ca="1" si="759"/>
        <v>-6.9258360514250911E-3</v>
      </c>
      <c r="FN380" s="223">
        <f t="shared" ca="1" si="760"/>
        <v>-8.8649517763740252E-3</v>
      </c>
      <c r="FO380" s="223">
        <f t="shared" ca="1" si="761"/>
        <v>-8.9109446597421468E-3</v>
      </c>
      <c r="FP380" s="223">
        <f t="shared" ca="1" si="762"/>
        <v>-7.0539928570061321E-3</v>
      </c>
      <c r="FQ380" s="223">
        <f t="shared" ca="1" si="763"/>
        <v>-3.6906510209328506E-3</v>
      </c>
      <c r="FR380" s="223">
        <f t="shared" ca="1" si="764"/>
        <v>4.6083449874771611E-4</v>
      </c>
      <c r="FS380" s="223">
        <f t="shared" ca="1" si="765"/>
        <v>4.5139081671541625E-3</v>
      </c>
      <c r="FT380" s="223">
        <f t="shared" ca="1" si="766"/>
        <v>7.6030304377864002E-3</v>
      </c>
      <c r="FU380" s="223">
        <f t="shared" ca="1" si="767"/>
        <v>9.0685149323657746E-3</v>
      </c>
      <c r="FV380" s="223">
        <f t="shared" ca="1" si="768"/>
        <v>8.5974053889006207E-3</v>
      </c>
      <c r="FW380" s="223">
        <f t="shared" ca="1" si="769"/>
        <v>6.2903079088248211E-3</v>
      </c>
      <c r="FX380" s="223">
        <f t="shared" ca="1" si="770"/>
        <v>2.6399063834288169E-3</v>
      </c>
      <c r="FY380" s="223">
        <f t="shared" ca="1" si="771"/>
        <v>-1.5742508397053631E-3</v>
      </c>
      <c r="FZ380" s="223">
        <f t="shared" ca="1" si="772"/>
        <v>-5.4522245958332546E-3</v>
      </c>
      <c r="GA380" s="223">
        <f t="shared" ca="1" si="773"/>
        <v>-8.1658681694430531E-3</v>
      </c>
      <c r="GB380" s="223">
        <f t="shared" ca="1" si="774"/>
        <v>-9.1356791827776444E-3</v>
      </c>
      <c r="GC380" s="223">
        <f t="shared" ca="1" si="775"/>
        <v>-8.1545531385229086E-3</v>
      </c>
      <c r="GD380" s="223">
        <f t="shared" ca="1" si="776"/>
        <v>-5.4320108746600555E-3</v>
      </c>
      <c r="GE380" s="223">
        <f t="shared" ca="1" si="777"/>
        <v>-1.5494550966863381E-3</v>
      </c>
      <c r="GF380" s="223">
        <f t="shared" ca="1" si="778"/>
        <v>2.6639889827170964E-3</v>
      </c>
      <c r="GG380" s="223">
        <f t="shared" ca="1" si="779"/>
        <v>6.3085344916462907E-3</v>
      </c>
      <c r="GH380" s="223">
        <f t="shared" ca="1" si="780"/>
        <v>8.6058836430201163E-3</v>
      </c>
      <c r="GI380" s="223">
        <f t="shared" ca="1" si="781"/>
        <v>9.0654343147667949E-3</v>
      </c>
      <c r="GJ380" s="223">
        <f t="shared" ca="1" si="782"/>
        <v>7.5890488186627081E-3</v>
      </c>
      <c r="GK380" s="223">
        <f t="shared" ca="1" si="783"/>
        <v>4.4920113408105696E-3</v>
      </c>
      <c r="GL380" s="223">
        <f t="shared" ca="1" si="784"/>
        <v>4.3569856305289596E-4</v>
      </c>
      <c r="GM380" s="223">
        <f t="shared" ca="1" si="785"/>
        <v>-3.713658251780827E-3</v>
      </c>
      <c r="GN380" s="223">
        <f t="shared" ca="1" si="786"/>
        <v>-7.0699581567047805E-3</v>
      </c>
      <c r="GO380" s="223">
        <f t="shared" ca="1" si="787"/>
        <v>-8.9164586162274254E-3</v>
      </c>
      <c r="GP380" s="223">
        <f t="shared" ca="1" si="788"/>
        <v>-8.8588368765321994E-3</v>
      </c>
      <c r="GQ380" s="223">
        <f t="shared" ca="1" si="789"/>
        <v>-6.9093981406635942E-3</v>
      </c>
      <c r="GR380" s="223">
        <f t="shared" ca="1" si="790"/>
        <v>-3.484447775219543E-3</v>
      </c>
      <c r="GS380" s="223">
        <f t="shared" ca="1" si="791"/>
        <v>6.8461128251820925E-4</v>
      </c>
      <c r="GT380" s="223">
        <f t="shared" ca="1" si="792"/>
        <v>4.7074706440552137E-3</v>
      </c>
      <c r="GU380" s="223">
        <f t="shared" ca="1" si="793"/>
        <v>7.7250430703511347E-3</v>
      </c>
      <c r="GV380" s="223">
        <f t="shared" ca="1" si="794"/>
        <v>9.0929217523840304E-3</v>
      </c>
      <c r="GW380" s="223">
        <f t="shared" ca="1" si="795"/>
        <v>8.5189942858463347E-3</v>
      </c>
      <c r="GX380" s="223">
        <f t="shared" ca="1" si="796"/>
        <v>6.1258236833433783E-3</v>
      </c>
      <c r="GY380" s="223">
        <f t="shared" ca="1" si="797"/>
        <v>2.4244748717562352E-3</v>
      </c>
      <c r="GZ380" s="223">
        <f t="shared" ca="1" si="798"/>
        <v>-1.7946239371621647E-3</v>
      </c>
      <c r="HA380" s="223">
        <f t="shared" ca="1" si="799"/>
        <v>-5.6304782961171876E-3</v>
      </c>
      <c r="HB380" s="223">
        <f t="shared" ca="1" si="800"/>
        <v>-8.2639361457293847E-3</v>
      </c>
      <c r="HC380" s="223">
        <f t="shared" ca="1" si="801"/>
        <v>-9.132618881669748E-3</v>
      </c>
      <c r="HD380" s="223">
        <f t="shared" ca="1" si="802"/>
        <v>-8.0510180915994763E-3</v>
      </c>
      <c r="HE380" s="223">
        <f t="shared" ca="1" si="803"/>
        <v>-5.2501111358930997E-3</v>
      </c>
      <c r="HF380" s="223">
        <f t="shared" ca="1" si="804"/>
        <v>-1.3280356095142463E-3</v>
      </c>
      <c r="HG380" s="223">
        <f t="shared" ca="1" si="805"/>
        <v>2.8776437773507385E-3</v>
      </c>
      <c r="HH380" s="223">
        <f t="shared" ca="1" si="806"/>
        <v>6.4687983137418307E-3</v>
      </c>
      <c r="HI380" s="223">
        <f t="shared" ca="1" si="807"/>
        <v>8.6785319293827337E-3</v>
      </c>
      <c r="HJ380" s="223">
        <f t="shared" ca="1" si="808"/>
        <v>9.0349529223099304E-3</v>
      </c>
      <c r="HK380" s="223">
        <f t="shared" ca="1" si="809"/>
        <v>7.4619470913466213E-3</v>
      </c>
      <c r="HL380" s="223">
        <f t="shared" ca="1" si="810"/>
        <v>4.2954320301419957E-3</v>
      </c>
      <c r="HM380" s="223">
        <f t="shared" ca="1" si="811"/>
        <v>2.1162145556619062E-4</v>
      </c>
      <c r="HN380" s="223">
        <f t="shared" ca="1" si="812"/>
        <v>-3.9173811766097036E-3</v>
      </c>
      <c r="HO380" s="223">
        <f t="shared" ca="1" si="813"/>
        <v>-7.2098215835536342E-3</v>
      </c>
      <c r="HP380" s="223">
        <f t="shared" ca="1" si="814"/>
        <v>-8.9625945148183069E-3</v>
      </c>
      <c r="HQ380" s="223">
        <f t="shared" ca="1" si="815"/>
        <v>-8.8013928612410749E-3</v>
      </c>
      <c r="HR380" s="223">
        <f t="shared" ca="1" si="816"/>
        <v>-6.7606414612402434E-3</v>
      </c>
      <c r="HS380" s="223">
        <f t="shared" ca="1" si="817"/>
        <v>-3.276145628458339E-3</v>
      </c>
      <c r="HT380" s="223">
        <f t="shared" ca="1" si="818"/>
        <v>9.0797568205124891E-4</v>
      </c>
      <c r="HU380" s="223">
        <f t="shared" ca="1" si="819"/>
        <v>4.8981975166639512E-3</v>
      </c>
      <c r="HV380" s="223">
        <f t="shared" ca="1" si="820"/>
        <v>7.8424024258281887E-3</v>
      </c>
      <c r="HW380" s="223">
        <f t="shared" ca="1" si="821"/>
        <v>9.1118513363449109E-3</v>
      </c>
      <c r="HX380" s="223">
        <f t="shared" ca="1" si="822"/>
        <v>8.4354516591799676E-3</v>
      </c>
      <c r="HY380" s="223">
        <f t="shared" ca="1" si="823"/>
        <v>5.9576494907342941E-3</v>
      </c>
      <c r="HZ380" s="223">
        <f t="shared" ca="1" si="824"/>
        <v>2.2075829470778636E-3</v>
      </c>
      <c r="IA380" s="223">
        <f t="shared" ca="1" si="825"/>
        <v>-2.013916020264659E-3</v>
      </c>
      <c r="IB380" s="223">
        <f t="shared" ca="1" si="826"/>
        <v>-5.8053404068126842E-3</v>
      </c>
      <c r="IC380" s="223">
        <f t="shared" ca="1" si="827"/>
        <v>-8.3570262358899517E-3</v>
      </c>
      <c r="ID380" s="223">
        <f t="shared" ca="1" si="828"/>
        <v>-9.1240574324381492E-3</v>
      </c>
      <c r="IE380" s="223">
        <f t="shared" ca="1" si="829"/>
        <v>3.374156909303515E-3</v>
      </c>
      <c r="IF380" s="223">
        <f t="shared" ca="1" si="830"/>
        <v>-5.0650489264921807E-3</v>
      </c>
      <c r="IG380" s="223">
        <f t="shared" ca="1" si="831"/>
        <v>-1.1058161633494324E-3</v>
      </c>
      <c r="IH380" s="223">
        <f t="shared" ca="1" si="832"/>
        <v>3.0895651869750598E-3</v>
      </c>
      <c r="II380" s="223">
        <f t="shared" ca="1" si="833"/>
        <v>6.6251655736171223E-3</v>
      </c>
      <c r="IJ380" s="223">
        <f t="shared" ca="1" si="834"/>
        <v>8.7459525926223448E-3</v>
      </c>
      <c r="IK380" s="223">
        <f t="shared" ca="1" si="835"/>
        <v>8.9990292120513144E-3</v>
      </c>
      <c r="IL380" s="223">
        <f t="shared" ca="1" si="836"/>
        <v>7.3303505661228086E-3</v>
      </c>
      <c r="IM380" s="223">
        <f t="shared" ca="1" si="837"/>
        <v>4.0962653118350144E-3</v>
      </c>
      <c r="IN380" s="223">
        <f t="shared" ca="1" si="838"/>
        <v>-1.2583124772182208E-5</v>
      </c>
      <c r="IO380" s="223">
        <f t="shared" ca="1" si="839"/>
        <v>-4.1187444174981078E-3</v>
      </c>
      <c r="IP380" s="223">
        <f t="shared" ca="1" si="840"/>
        <v>-7.34534208347307E-3</v>
      </c>
      <c r="IQ380" s="223">
        <f t="shared" ca="1" si="841"/>
        <v>-9.0033316816064534E-3</v>
      </c>
      <c r="IR380" s="223">
        <f t="shared" ca="1" si="842"/>
        <v>-8.7386472159956142E-3</v>
      </c>
      <c r="IS380" s="223">
        <f t="shared" ca="1" si="843"/>
        <v>-6.6078124241972227E-3</v>
      </c>
      <c r="IT380" s="223">
        <f t="shared" ca="1" si="844"/>
        <v>-3.0658700540735265E-3</v>
      </c>
      <c r="IU380" s="223">
        <f t="shared" ca="1" si="845"/>
        <v>1.1307931509849476E-3</v>
      </c>
      <c r="IV380" s="223">
        <f t="shared" ca="1" si="846"/>
        <v>5.0859738982440509E-3</v>
      </c>
      <c r="IW380" s="223">
        <f t="shared" ca="1" si="847"/>
        <v>7.9550378113303066E-3</v>
      </c>
      <c r="IX380" s="223">
        <f t="shared" ca="1" si="848"/>
        <v>9.1252922817748397E-3</v>
      </c>
      <c r="IY380" s="223">
        <f t="shared" ca="1" si="849"/>
        <v>8.3468278318560157E-3</v>
      </c>
      <c r="IZ380" s="223">
        <f t="shared" ca="1" si="850"/>
        <v>5.7858866328428541E-3</v>
      </c>
      <c r="JA380" s="223">
        <f t="shared" ca="1" si="851"/>
        <v>1.9893612569791405E-3</v>
      </c>
      <c r="JB380" s="223">
        <f t="shared" ca="1" si="852"/>
        <v>-2.231994995661716E-3</v>
      </c>
    </row>
    <row r="381" spans="2:262">
      <c r="B381" s="230">
        <v>20</v>
      </c>
      <c r="C381" s="229">
        <f t="shared" si="853"/>
        <v>3.9062500000000008E-4</v>
      </c>
      <c r="D381" s="226">
        <f t="shared" ca="1" si="597"/>
        <v>24.417423957186607</v>
      </c>
      <c r="E381" s="225">
        <f ca="1">Z361</f>
        <v>0.41742395718660519</v>
      </c>
      <c r="F381" s="224">
        <v>20</v>
      </c>
      <c r="G381" s="223">
        <f t="shared" ca="1" si="854"/>
        <v>-8.2643838851627035E-4</v>
      </c>
      <c r="H381" s="223">
        <f t="shared" ca="1" si="598"/>
        <v>-1.1896127625646705E-3</v>
      </c>
      <c r="I381" s="223">
        <f t="shared" ca="1" si="599"/>
        <v>-1.2718511947756768E-3</v>
      </c>
      <c r="J381" s="223">
        <f t="shared" ca="1" si="600"/>
        <v>-1.0537324649543913E-3</v>
      </c>
      <c r="K381" s="223">
        <f t="shared" ca="1" si="601"/>
        <v>-5.8676694077929416E-4</v>
      </c>
      <c r="L381" s="223">
        <f t="shared" ca="1" si="602"/>
        <v>1.876798037460793E-5</v>
      </c>
      <c r="M381" s="223">
        <f t="shared" ca="1" si="603"/>
        <v>6.1987070274177331E-4</v>
      </c>
      <c r="N381" s="223">
        <f t="shared" ca="1" si="604"/>
        <v>1.0745863274144482E-3</v>
      </c>
      <c r="O381" s="223">
        <f t="shared" ca="1" si="605"/>
        <v>1.2755303623078376E-3</v>
      </c>
      <c r="P381" s="223">
        <f t="shared" ca="1" si="606"/>
        <v>1.1752483722680387E-3</v>
      </c>
      <c r="Q381" s="223">
        <f t="shared" ca="1" si="607"/>
        <v>7.974226984801124E-4</v>
      </c>
      <c r="R381" s="223">
        <f t="shared" ca="1" si="608"/>
        <v>2.3127969665927772E-4</v>
      </c>
      <c r="S381" s="223">
        <f t="shared" ca="1" si="609"/>
        <v>-3.8948173348840479E-4</v>
      </c>
      <c r="T381" s="223">
        <f t="shared" ca="1" si="610"/>
        <v>-9.1826414233664368E-4</v>
      </c>
      <c r="U381" s="223">
        <f t="shared" ca="1" si="611"/>
        <v>-1.2301916133421766E-3</v>
      </c>
      <c r="V381" s="223">
        <f t="shared" ca="1" si="612"/>
        <v>-1.251600143722306E-3</v>
      </c>
      <c r="W381" s="223">
        <f t="shared" ca="1" si="613"/>
        <v>-9.7743394907814159E-4</v>
      </c>
      <c r="X381" s="223">
        <f t="shared" ca="1" si="614"/>
        <v>-4.7243942465369438E-4</v>
      </c>
      <c r="Y381" s="223">
        <f t="shared" ca="1" si="615"/>
        <v>1.4412519964095052E-4</v>
      </c>
      <c r="Z381" s="223">
        <f t="shared" ca="1" si="616"/>
        <v>7.2665358123730672E-4</v>
      </c>
      <c r="AA381" s="223">
        <f t="shared" ca="1" si="617"/>
        <v>1.1375772905751807E-3</v>
      </c>
      <c r="AB381" s="223">
        <f t="shared" ca="1" si="618"/>
        <v>1.279853623558772E-3</v>
      </c>
      <c r="AC381" s="223">
        <f t="shared" ca="1" si="619"/>
        <v>1.119882961164371E-3</v>
      </c>
      <c r="AD381" s="223">
        <f t="shared" ca="1" si="620"/>
        <v>6.9544357050575333E-4</v>
      </c>
      <c r="AE381" s="223">
        <f t="shared" ca="1" si="621"/>
        <v>1.067699848023646E-4</v>
      </c>
      <c r="AF381" s="223">
        <f t="shared" ca="1" si="622"/>
        <v>-5.0711813052304114E-4</v>
      </c>
      <c r="AG381" s="223">
        <f t="shared" ca="1" si="623"/>
        <v>-1.0012465104920739E-3</v>
      </c>
      <c r="AH381" s="223">
        <f t="shared" ca="1" si="624"/>
        <v>-1.2589230463920552E-3</v>
      </c>
      <c r="AI381" s="223">
        <f t="shared" ca="1" si="625"/>
        <v>-1.2192954990906545E-3</v>
      </c>
      <c r="AJ381" s="223">
        <f t="shared" ca="1" si="626"/>
        <v>-8.9172220995252169E-4</v>
      </c>
      <c r="AK381" s="223">
        <f t="shared" ca="1" si="627"/>
        <v>-3.5356205860701993E-4</v>
      </c>
      <c r="AL381" s="223">
        <f t="shared" ca="1" si="628"/>
        <v>2.6809441444790126E-4</v>
      </c>
      <c r="AM381" s="223">
        <f t="shared" ca="1" si="629"/>
        <v>8.2643838851626818E-4</v>
      </c>
      <c r="AN381" s="223">
        <f t="shared" ca="1" si="630"/>
        <v>1.1896127625646703E-3</v>
      </c>
      <c r="AO381" s="223">
        <f t="shared" ca="1" si="631"/>
        <v>1.2718511947756772E-3</v>
      </c>
      <c r="AP381" s="223">
        <f t="shared" ca="1" si="632"/>
        <v>1.0537324649543915E-3</v>
      </c>
      <c r="AQ381" s="223">
        <f t="shared" ca="1" si="633"/>
        <v>5.8676694077929655E-4</v>
      </c>
      <c r="AR381" s="223">
        <f t="shared" ca="1" si="634"/>
        <v>-1.8767980374608255E-5</v>
      </c>
      <c r="AS381" s="223">
        <f t="shared" ca="1" si="635"/>
        <v>-6.1987070274177169E-4</v>
      </c>
      <c r="AT381" s="223">
        <f t="shared" ca="1" si="636"/>
        <v>-1.0745863274144484E-3</v>
      </c>
      <c r="AU381" s="223">
        <f t="shared" ca="1" si="637"/>
        <v>-1.2755303623078376E-3</v>
      </c>
      <c r="AV381" s="223">
        <f t="shared" ca="1" si="638"/>
        <v>-1.1752483722680387E-3</v>
      </c>
      <c r="AW381" s="223">
        <f t="shared" ca="1" si="639"/>
        <v>-7.9742269848011391E-4</v>
      </c>
      <c r="AX381" s="223">
        <f t="shared" ca="1" si="640"/>
        <v>-2.3127969665927625E-4</v>
      </c>
      <c r="AY381" s="223">
        <f t="shared" ca="1" si="641"/>
        <v>3.8948173348840408E-4</v>
      </c>
      <c r="AZ381" s="223">
        <f t="shared" ca="1" si="642"/>
        <v>9.1826414233664477E-4</v>
      </c>
      <c r="BA381" s="223">
        <f t="shared" ca="1" si="643"/>
        <v>1.2301916133421764E-3</v>
      </c>
      <c r="BB381" s="223">
        <f t="shared" ca="1" si="644"/>
        <v>1.2516001437223067E-3</v>
      </c>
      <c r="BC381" s="223">
        <f t="shared" ca="1" si="645"/>
        <v>9.7743394907814202E-4</v>
      </c>
      <c r="BD381" s="223">
        <f t="shared" ca="1" si="646"/>
        <v>4.7243942465369725E-4</v>
      </c>
      <c r="BE381" s="223">
        <f t="shared" ca="1" si="647"/>
        <v>-1.4412519964094973E-4</v>
      </c>
      <c r="BF381" s="223">
        <f t="shared" ca="1" si="648"/>
        <v>-7.2665358123730412E-4</v>
      </c>
      <c r="BG381" s="223">
        <f t="shared" ca="1" si="649"/>
        <v>-1.1375772905751803E-3</v>
      </c>
      <c r="BH381" s="223">
        <f t="shared" ca="1" si="650"/>
        <v>-1.279853623558772E-3</v>
      </c>
      <c r="BI381" s="223">
        <f t="shared" ca="1" si="651"/>
        <v>-1.1198829611643712E-3</v>
      </c>
      <c r="BJ381" s="223">
        <f t="shared" ca="1" si="652"/>
        <v>-6.9544357050575398E-4</v>
      </c>
      <c r="BK381" s="223">
        <f t="shared" ca="1" si="653"/>
        <v>-1.0676998480236313E-4</v>
      </c>
      <c r="BL381" s="223">
        <f t="shared" ca="1" si="654"/>
        <v>5.0711813052304049E-4</v>
      </c>
      <c r="BM381" s="223">
        <f t="shared" ca="1" si="655"/>
        <v>1.0012465104920747E-3</v>
      </c>
      <c r="BN381" s="223">
        <f t="shared" ca="1" si="656"/>
        <v>1.2589230463920552E-3</v>
      </c>
      <c r="BO381" s="223">
        <f t="shared" ca="1" si="657"/>
        <v>1.219295499090654E-3</v>
      </c>
      <c r="BP381" s="223">
        <f t="shared" ca="1" si="658"/>
        <v>8.9172220995252223E-4</v>
      </c>
      <c r="BQ381" s="223">
        <f t="shared" ca="1" si="659"/>
        <v>3.5356205860701852E-4</v>
      </c>
      <c r="BR381" s="223">
        <f t="shared" ca="1" si="660"/>
        <v>-2.680944144479005E-4</v>
      </c>
      <c r="BS381" s="223">
        <f t="shared" ca="1" si="661"/>
        <v>-8.2643838851626764E-4</v>
      </c>
      <c r="BT381" s="223">
        <f t="shared" ca="1" si="662"/>
        <v>-1.1896127625646684E-3</v>
      </c>
      <c r="BU381" s="223">
        <f t="shared" ca="1" si="663"/>
        <v>-1.2718511947756772E-3</v>
      </c>
      <c r="BV381" s="223">
        <f t="shared" ca="1" si="664"/>
        <v>-1.053732464954392E-3</v>
      </c>
      <c r="BW381" s="223">
        <f t="shared" ca="1" si="665"/>
        <v>-5.8676694077929308E-4</v>
      </c>
      <c r="BX381" s="223">
        <f t="shared" ca="1" si="666"/>
        <v>1.8767980374602942E-5</v>
      </c>
      <c r="BY381" s="223">
        <f t="shared" ca="1" si="667"/>
        <v>6.1987070274177104E-4</v>
      </c>
      <c r="BZ381" s="223">
        <f t="shared" ca="1" si="668"/>
        <v>1.074586327414448E-3</v>
      </c>
      <c r="CA381" s="223">
        <f t="shared" ca="1" si="669"/>
        <v>1.2755303623078378E-3</v>
      </c>
      <c r="CB381" s="223">
        <f t="shared" ca="1" si="670"/>
        <v>1.1752483722680409E-3</v>
      </c>
      <c r="CC381" s="223">
        <f t="shared" ca="1" si="671"/>
        <v>7.9742269848011446E-4</v>
      </c>
      <c r="CD381" s="223">
        <f t="shared" ca="1" si="672"/>
        <v>2.3127969665927701E-4</v>
      </c>
      <c r="CE381" s="223">
        <f t="shared" ca="1" si="673"/>
        <v>-3.8948173348840761E-4</v>
      </c>
      <c r="CF381" s="223">
        <f t="shared" ca="1" si="674"/>
        <v>-9.1826414233664097E-4</v>
      </c>
      <c r="CG381" s="223">
        <f t="shared" ca="1" si="675"/>
        <v>-1.2301916133421759E-3</v>
      </c>
      <c r="CH381" s="223">
        <f t="shared" ca="1" si="676"/>
        <v>-1.251600143722306E-3</v>
      </c>
      <c r="CI381" s="223">
        <f t="shared" ca="1" si="677"/>
        <v>-9.7743394907814549E-4</v>
      </c>
      <c r="CJ381" s="223">
        <f t="shared" ca="1" si="678"/>
        <v>-4.7243942465369801E-4</v>
      </c>
      <c r="CK381" s="223">
        <f t="shared" ca="1" si="679"/>
        <v>1.4412519964094897E-4</v>
      </c>
      <c r="CL381" s="223">
        <f t="shared" ca="1" si="680"/>
        <v>7.2665358123730726E-4</v>
      </c>
      <c r="CM381" s="223">
        <f t="shared" ca="1" si="681"/>
        <v>1.1375772905751777E-3</v>
      </c>
      <c r="CN381" s="223">
        <f t="shared" ca="1" si="682"/>
        <v>1.279853623558772E-3</v>
      </c>
      <c r="CO381" s="223">
        <f t="shared" ca="1" si="683"/>
        <v>1.1198829611643716E-3</v>
      </c>
      <c r="CP381" s="223">
        <f t="shared" ca="1" si="684"/>
        <v>6.9544357050575073E-4</v>
      </c>
      <c r="CQ381" s="223">
        <f t="shared" ca="1" si="685"/>
        <v>1.0676998480236844E-4</v>
      </c>
      <c r="CR381" s="223">
        <f t="shared" ca="1" si="686"/>
        <v>-5.0711813052303973E-4</v>
      </c>
      <c r="CS381" s="223">
        <f t="shared" ca="1" si="687"/>
        <v>-1.0012465104920743E-3</v>
      </c>
      <c r="CT381" s="223">
        <f t="shared" ca="1" si="688"/>
        <v>-1.2589230463920557E-3</v>
      </c>
      <c r="CU381" s="223">
        <f t="shared" ca="1" si="689"/>
        <v>-1.2192954990906558E-3</v>
      </c>
      <c r="CV381" s="223">
        <f t="shared" ca="1" si="690"/>
        <v>-8.9172220995252277E-4</v>
      </c>
      <c r="CW381" s="223">
        <f t="shared" ca="1" si="691"/>
        <v>-3.5356205860701928E-4</v>
      </c>
      <c r="CX381" s="223">
        <f t="shared" ca="1" si="692"/>
        <v>2.680944144478953E-4</v>
      </c>
      <c r="CY381" s="223">
        <f t="shared" ca="1" si="693"/>
        <v>8.2643838851626688E-4</v>
      </c>
      <c r="CZ381" s="223">
        <f t="shared" ca="1" si="694"/>
        <v>1.1896127625646697E-3</v>
      </c>
      <c r="DA381" s="223">
        <f t="shared" ca="1" si="695"/>
        <v>1.271851194775677E-3</v>
      </c>
      <c r="DB381" s="223">
        <f t="shared" ca="1" si="696"/>
        <v>1.053732464954395E-3</v>
      </c>
      <c r="DC381" s="223">
        <f t="shared" ca="1" si="697"/>
        <v>5.8676694077929774E-4</v>
      </c>
      <c r="DD381" s="223">
        <f t="shared" ca="1" si="698"/>
        <v>-1.8767980374606737E-5</v>
      </c>
      <c r="DE381" s="223">
        <f t="shared" ca="1" si="699"/>
        <v>-6.1987070274177429E-4</v>
      </c>
      <c r="DF381" s="223">
        <f t="shared" ca="1" si="700"/>
        <v>-1.0745863274144452E-3</v>
      </c>
      <c r="DG381" s="223">
        <f t="shared" ca="1" si="701"/>
        <v>-1.2755303623078374E-3</v>
      </c>
      <c r="DH381" s="223">
        <f t="shared" ca="1" si="702"/>
        <v>-1.1752483722680394E-3</v>
      </c>
      <c r="DI381" s="223">
        <f t="shared" ca="1" si="703"/>
        <v>-7.9742269848011142E-4</v>
      </c>
      <c r="DJ381" s="223">
        <f t="shared" ca="1" si="704"/>
        <v>-2.3127969665928222E-4</v>
      </c>
      <c r="DK381" s="223">
        <f t="shared" ca="1" si="705"/>
        <v>3.8948173348840262E-4</v>
      </c>
      <c r="DL381" s="223">
        <f t="shared" ca="1" si="706"/>
        <v>9.1826414233664357E-4</v>
      </c>
      <c r="DM381" s="223">
        <f t="shared" ca="1" si="707"/>
        <v>1.230191613342177E-3</v>
      </c>
      <c r="DN381" s="223">
        <f t="shared" ca="1" si="708"/>
        <v>1.2516001437223071E-3</v>
      </c>
      <c r="DO381" s="223">
        <f t="shared" ca="1" si="709"/>
        <v>9.7743394907814332E-4</v>
      </c>
      <c r="DP381" s="223">
        <f t="shared" ca="1" si="710"/>
        <v>4.7243942465369449E-4</v>
      </c>
      <c r="DQ381" s="223">
        <f t="shared" ca="1" si="711"/>
        <v>-1.4412519964094369E-4</v>
      </c>
      <c r="DR381" s="223">
        <f t="shared" ca="1" si="712"/>
        <v>-7.2665358123730293E-4</v>
      </c>
      <c r="DS381" s="223">
        <f t="shared" ca="1" si="713"/>
        <v>-1.1375772905751797E-3</v>
      </c>
      <c r="DT381" s="223">
        <f t="shared" ca="1" si="714"/>
        <v>-1.2798536235587717E-3</v>
      </c>
      <c r="DU381" s="223">
        <f t="shared" ca="1" si="715"/>
        <v>-1.1198829611643742E-3</v>
      </c>
      <c r="DV381" s="223">
        <f t="shared" ca="1" si="716"/>
        <v>-6.9544357050575528E-4</v>
      </c>
      <c r="DW381" s="223">
        <f t="shared" ca="1" si="717"/>
        <v>-1.0676998480236465E-4</v>
      </c>
      <c r="DX381" s="223">
        <f t="shared" ca="1" si="718"/>
        <v>5.071181305230432E-4</v>
      </c>
      <c r="DY381" s="223">
        <f t="shared" ca="1" si="719"/>
        <v>1.0012465104920708E-3</v>
      </c>
      <c r="DZ381" s="223">
        <f t="shared" ca="1" si="720"/>
        <v>1.2589230463920548E-3</v>
      </c>
      <c r="EA381" s="223">
        <f t="shared" ca="1" si="721"/>
        <v>1.2192954990906545E-3</v>
      </c>
      <c r="EB381" s="223">
        <f t="shared" ca="1" si="722"/>
        <v>8.9172220995251995E-4</v>
      </c>
      <c r="EC381" s="223">
        <f t="shared" ca="1" si="723"/>
        <v>3.5356205860702437E-4</v>
      </c>
      <c r="ED381" s="223">
        <f t="shared" ca="1" si="724"/>
        <v>-2.6809441444789893E-4</v>
      </c>
      <c r="EE381" s="223">
        <f t="shared" ca="1" si="725"/>
        <v>-8.2643838851626981E-4</v>
      </c>
      <c r="EF381" s="223">
        <f t="shared" ca="1" si="726"/>
        <v>-1.1896127625646677E-3</v>
      </c>
      <c r="EG381" s="223">
        <f t="shared" ca="1" si="727"/>
        <v>-1.2718511947756774E-3</v>
      </c>
      <c r="EH381" s="223">
        <f t="shared" ca="1" si="728"/>
        <v>-1.0537324649543983E-3</v>
      </c>
      <c r="EI381" s="223">
        <f t="shared" ca="1" si="729"/>
        <v>-5.8676694077929449E-4</v>
      </c>
      <c r="EJ381" s="223">
        <f t="shared" ca="1" si="730"/>
        <v>1.8767980374601425E-5</v>
      </c>
      <c r="EK381" s="223">
        <f t="shared" ca="1" si="731"/>
        <v>6.1987070274177754E-4</v>
      </c>
      <c r="EL381" s="223">
        <f t="shared" ca="1" si="732"/>
        <v>1.0745863274144471E-3</v>
      </c>
      <c r="EM381" s="223">
        <f t="shared" ca="1" si="733"/>
        <v>1.2755303623078369E-3</v>
      </c>
      <c r="EN381" s="223">
        <f t="shared" ca="1" si="734"/>
        <v>1.1752483722680381E-3</v>
      </c>
      <c r="EO381" s="223">
        <f t="shared" ca="1" si="735"/>
        <v>7.9742269848011565E-4</v>
      </c>
      <c r="EP381" s="223">
        <f t="shared" ca="1" si="736"/>
        <v>2.3127969665928753E-4</v>
      </c>
      <c r="EQ381" s="223">
        <f t="shared" ca="1" si="737"/>
        <v>-3.894817334884062E-4</v>
      </c>
      <c r="ER381" s="223">
        <f t="shared" ca="1" si="738"/>
        <v>-9.1826414233663989E-4</v>
      </c>
      <c r="ES381" s="223">
        <f t="shared" ca="1" si="739"/>
        <v>-1.2301916133421781E-3</v>
      </c>
      <c r="ET381" s="223">
        <f t="shared" ca="1" si="740"/>
        <v>-1.2516001437223063E-3</v>
      </c>
      <c r="EU381" s="223">
        <f t="shared" ca="1" si="741"/>
        <v>-9.7743394907814636E-4</v>
      </c>
      <c r="EV381" s="223">
        <f t="shared" ca="1" si="742"/>
        <v>-4.7243942465369102E-4</v>
      </c>
      <c r="EW381" s="223">
        <f t="shared" ca="1" si="743"/>
        <v>1.441251996409474E-4</v>
      </c>
      <c r="EX381" s="223">
        <f t="shared" ca="1" si="744"/>
        <v>7.2665358123729848E-4</v>
      </c>
      <c r="EY381" s="223">
        <f t="shared" ca="1" si="745"/>
        <v>1.1375772905751814E-3</v>
      </c>
      <c r="EZ381" s="223">
        <f t="shared" ca="1" si="746"/>
        <v>1.279853623558772E-3</v>
      </c>
      <c r="FA381" s="223">
        <f t="shared" ca="1" si="747"/>
        <v>1.1198829611643768E-3</v>
      </c>
      <c r="FB381" s="223">
        <f t="shared" ca="1" si="748"/>
        <v>6.9544357050575214E-4</v>
      </c>
      <c r="FC381" s="223">
        <f t="shared" ca="1" si="749"/>
        <v>1.0676998480236996E-4</v>
      </c>
      <c r="FD381" s="223">
        <f t="shared" ca="1" si="750"/>
        <v>-5.0711813052304667E-4</v>
      </c>
      <c r="FE381" s="223">
        <f t="shared" ca="1" si="751"/>
        <v>-1.0012465104920732E-3</v>
      </c>
      <c r="FF381" s="223">
        <f t="shared" ca="1" si="752"/>
        <v>-1.2589230463920539E-3</v>
      </c>
      <c r="FG381" s="223">
        <f t="shared" ca="1" si="753"/>
        <v>-1.2192954990906532E-3</v>
      </c>
      <c r="FH381" s="223">
        <f t="shared" ca="1" si="754"/>
        <v>-8.9172220995252397E-4</v>
      </c>
      <c r="FI381" s="223">
        <f t="shared" ca="1" si="755"/>
        <v>-3.5356205860702958E-4</v>
      </c>
      <c r="FJ381" s="223">
        <f t="shared" ca="1" si="756"/>
        <v>2.6809441444790262E-4</v>
      </c>
      <c r="FK381" s="223">
        <f t="shared" ca="1" si="757"/>
        <v>8.2643838851626569E-4</v>
      </c>
      <c r="FL381" s="223">
        <f t="shared" ca="1" si="758"/>
        <v>1.1896127625646658E-3</v>
      </c>
      <c r="FM381" s="223">
        <f t="shared" ca="1" si="759"/>
        <v>1.271851194775677E-3</v>
      </c>
      <c r="FN381" s="223">
        <f t="shared" ca="1" si="760"/>
        <v>1.0537324649543959E-3</v>
      </c>
      <c r="FO381" s="223">
        <f t="shared" ca="1" si="761"/>
        <v>5.8676694077929102E-4</v>
      </c>
      <c r="FP381" s="223">
        <f t="shared" ca="1" si="762"/>
        <v>-1.8767980374605165E-5</v>
      </c>
      <c r="FQ381" s="223">
        <f t="shared" ca="1" si="763"/>
        <v>-6.1987070274176497E-4</v>
      </c>
      <c r="FR381" s="223">
        <f t="shared" ca="1" si="764"/>
        <v>-1.0745863274144491E-3</v>
      </c>
      <c r="FS381" s="223">
        <f t="shared" ca="1" si="765"/>
        <v>-1.2755303623078374E-3</v>
      </c>
      <c r="FT381" s="223">
        <f t="shared" ca="1" si="766"/>
        <v>-1.1752483722680437E-3</v>
      </c>
      <c r="FU381" s="223">
        <f t="shared" ca="1" si="767"/>
        <v>-7.9742269848011272E-4</v>
      </c>
      <c r="FV381" s="223">
        <f t="shared" ca="1" si="768"/>
        <v>-2.3127969665928384E-4</v>
      </c>
      <c r="FW381" s="223">
        <f t="shared" ca="1" si="769"/>
        <v>3.8948173348840977E-4</v>
      </c>
      <c r="FX381" s="223">
        <f t="shared" ca="1" si="770"/>
        <v>9.182641423366426E-4</v>
      </c>
      <c r="FY381" s="223">
        <f t="shared" ca="1" si="771"/>
        <v>1.2301916133421742E-3</v>
      </c>
      <c r="FZ381" s="223">
        <f t="shared" ca="1" si="772"/>
        <v>1.2516001437223056E-3</v>
      </c>
      <c r="GA381" s="223">
        <f t="shared" ca="1" si="773"/>
        <v>9.7743394907814419E-4</v>
      </c>
      <c r="GB381" s="223">
        <f t="shared" ca="1" si="774"/>
        <v>4.724394246537043E-4</v>
      </c>
      <c r="GC381" s="223">
        <f t="shared" ca="1" si="775"/>
        <v>-1.4412519964095112E-4</v>
      </c>
      <c r="GD381" s="223">
        <f t="shared" ca="1" si="776"/>
        <v>-7.2665358123730163E-4</v>
      </c>
      <c r="GE381" s="223">
        <f t="shared" ca="1" si="777"/>
        <v>-1.1375772905751747E-3</v>
      </c>
      <c r="GF381" s="223">
        <f t="shared" ca="1" si="778"/>
        <v>-1.279853623558772E-3</v>
      </c>
      <c r="GG381" s="223">
        <f t="shared" ca="1" si="779"/>
        <v>-1.1198829611643749E-3</v>
      </c>
      <c r="GH381" s="223">
        <f t="shared" ca="1" si="780"/>
        <v>-6.9544357050574889E-4</v>
      </c>
      <c r="GI381" s="223">
        <f t="shared" ca="1" si="781"/>
        <v>-1.0676998480236622E-4</v>
      </c>
      <c r="GJ381" s="223">
        <f t="shared" ca="1" si="782"/>
        <v>5.0711813052303344E-4</v>
      </c>
      <c r="GK381" s="223">
        <f t="shared" ca="1" si="783"/>
        <v>1.0012465104920756E-3</v>
      </c>
      <c r="GL381" s="223">
        <f t="shared" ca="1" si="784"/>
        <v>1.2589230463920546E-3</v>
      </c>
      <c r="GM381" s="223">
        <f t="shared" ca="1" si="785"/>
        <v>1.2192954990906577E-3</v>
      </c>
      <c r="GN381" s="223">
        <f t="shared" ca="1" si="786"/>
        <v>8.9172220995252136E-4</v>
      </c>
      <c r="GO381" s="223">
        <f t="shared" ca="1" si="787"/>
        <v>3.5356205860702594E-4</v>
      </c>
      <c r="GP381" s="223">
        <f t="shared" ca="1" si="788"/>
        <v>-2.6809441444788852E-4</v>
      </c>
      <c r="GQ381" s="223">
        <f t="shared" ca="1" si="789"/>
        <v>-8.2643838851626861E-4</v>
      </c>
      <c r="GR381" s="223">
        <f t="shared" ca="1" si="790"/>
        <v>-1.1896127625646671E-3</v>
      </c>
      <c r="GS381" s="223">
        <f t="shared" ca="1" si="791"/>
        <v>-1.2718511947756765E-3</v>
      </c>
      <c r="GT381" s="223">
        <f t="shared" ca="1" si="792"/>
        <v>-1.0537324649543939E-3</v>
      </c>
      <c r="GU381" s="223">
        <f t="shared" ca="1" si="793"/>
        <v>-5.8676694077930403E-4</v>
      </c>
      <c r="GV381" s="223">
        <f t="shared" ca="1" si="794"/>
        <v>1.8767980374608906E-5</v>
      </c>
      <c r="GW381" s="223">
        <f t="shared" ca="1" si="795"/>
        <v>6.1987070274176822E-4</v>
      </c>
      <c r="GX381" s="223">
        <f t="shared" ca="1" si="796"/>
        <v>1.0745863274144415E-3</v>
      </c>
      <c r="GY381" s="223">
        <f t="shared" ca="1" si="797"/>
        <v>1.2755303623078376E-3</v>
      </c>
      <c r="GZ381" s="223">
        <f t="shared" ca="1" si="798"/>
        <v>1.1752483722680422E-3</v>
      </c>
      <c r="HA381" s="223">
        <f t="shared" ca="1" si="799"/>
        <v>7.9742269848010968E-4</v>
      </c>
      <c r="HB381" s="223">
        <f t="shared" ca="1" si="800"/>
        <v>2.3127969665928016E-4</v>
      </c>
      <c r="HC381" s="223">
        <f t="shared" ca="1" si="801"/>
        <v>-3.89481733488396E-4</v>
      </c>
      <c r="HD381" s="223">
        <f t="shared" ca="1" si="802"/>
        <v>-9.182641423366452E-4</v>
      </c>
      <c r="HE381" s="223">
        <f t="shared" ca="1" si="803"/>
        <v>-1.2301916133421753E-3</v>
      </c>
      <c r="HF381" s="223">
        <f t="shared" ca="1" si="804"/>
        <v>-1.2516001437223086E-3</v>
      </c>
      <c r="HG381" s="223">
        <f t="shared" ca="1" si="805"/>
        <v>-9.7743394907814159E-4</v>
      </c>
      <c r="HH381" s="223">
        <f t="shared" ca="1" si="806"/>
        <v>-4.7243942465370083E-4</v>
      </c>
      <c r="HI381" s="223">
        <f t="shared" ca="1" si="807"/>
        <v>1.441251996409368E-4</v>
      </c>
      <c r="HJ381" s="223">
        <f t="shared" ca="1" si="808"/>
        <v>7.2665358123730466E-4</v>
      </c>
      <c r="HK381" s="223">
        <f t="shared" ca="1" si="809"/>
        <v>1.1375772905751764E-3</v>
      </c>
      <c r="HL381" s="223">
        <f t="shared" ca="1" si="810"/>
        <v>1.279853623558772E-3</v>
      </c>
      <c r="HM381" s="223">
        <f t="shared" ca="1" si="811"/>
        <v>1.1198829611643731E-3</v>
      </c>
      <c r="HN381" s="223">
        <f t="shared" ca="1" si="812"/>
        <v>6.9544357050576114E-4</v>
      </c>
      <c r="HO381" s="223">
        <f t="shared" ca="1" si="813"/>
        <v>1.0676998480236254E-4</v>
      </c>
      <c r="HP381" s="223">
        <f t="shared" ca="1" si="814"/>
        <v>-5.0711813052303691E-4</v>
      </c>
      <c r="HQ381" s="223">
        <f t="shared" ca="1" si="815"/>
        <v>-1.0012465104920667E-3</v>
      </c>
      <c r="HR381" s="223">
        <f t="shared" ca="1" si="816"/>
        <v>-1.258923046392055E-3</v>
      </c>
      <c r="HS381" s="223">
        <f t="shared" ca="1" si="817"/>
        <v>-1.2192954990906566E-3</v>
      </c>
      <c r="HT381" s="223">
        <f t="shared" ca="1" si="818"/>
        <v>-8.9172220995251854E-4</v>
      </c>
      <c r="HU381" s="223">
        <f t="shared" ca="1" si="819"/>
        <v>-3.535620586070222E-4</v>
      </c>
      <c r="HV381" s="223">
        <f t="shared" ca="1" si="820"/>
        <v>2.6809441444789221E-4</v>
      </c>
      <c r="HW381" s="223">
        <f t="shared" ca="1" si="821"/>
        <v>8.2643838851627154E-4</v>
      </c>
      <c r="HX381" s="223">
        <f t="shared" ca="1" si="822"/>
        <v>1.1896127625646684E-3</v>
      </c>
      <c r="HY381" s="223">
        <f t="shared" ca="1" si="823"/>
        <v>1.2718511947756783E-3</v>
      </c>
      <c r="HZ381" s="223">
        <f t="shared" ca="1" si="824"/>
        <v>1.0537324649543915E-3</v>
      </c>
      <c r="IA381" s="223">
        <f t="shared" ca="1" si="825"/>
        <v>5.8676694077930056E-4</v>
      </c>
      <c r="IB381" s="223">
        <f t="shared" ca="1" si="826"/>
        <v>-1.8767980374594486E-5</v>
      </c>
      <c r="IC381" s="223">
        <f t="shared" ca="1" si="827"/>
        <v>-6.1987070274177147E-4</v>
      </c>
      <c r="ID381" s="223">
        <f t="shared" ca="1" si="828"/>
        <v>-1.0745863274144434E-3</v>
      </c>
      <c r="IE381" s="223">
        <f t="shared" ca="1" si="829"/>
        <v>-6.6782392413338039E-4</v>
      </c>
      <c r="IF381" s="223">
        <f t="shared" ca="1" si="830"/>
        <v>-1.1752483722680404E-3</v>
      </c>
      <c r="IG381" s="223">
        <f t="shared" ca="1" si="831"/>
        <v>-7.9742269848012107E-4</v>
      </c>
      <c r="IH381" s="223">
        <f t="shared" ca="1" si="832"/>
        <v>-2.3127969665927647E-4</v>
      </c>
      <c r="II381" s="223">
        <f t="shared" ca="1" si="833"/>
        <v>3.8948173348839964E-4</v>
      </c>
      <c r="IJ381" s="223">
        <f t="shared" ca="1" si="834"/>
        <v>9.1826414233663522E-4</v>
      </c>
      <c r="IK381" s="223">
        <f t="shared" ca="1" si="835"/>
        <v>1.2301916133421764E-3</v>
      </c>
      <c r="IL381" s="223">
        <f t="shared" ca="1" si="836"/>
        <v>1.2516001437223078E-3</v>
      </c>
      <c r="IM381" s="223">
        <f t="shared" ca="1" si="837"/>
        <v>9.7743394907815091E-4</v>
      </c>
      <c r="IN381" s="223">
        <f t="shared" ca="1" si="838"/>
        <v>4.7243942465369736E-4</v>
      </c>
      <c r="IO381" s="223">
        <f t="shared" ca="1" si="839"/>
        <v>-1.4412519964094057E-4</v>
      </c>
      <c r="IP381" s="223">
        <f t="shared" ca="1" si="840"/>
        <v>-7.266535812373077E-4</v>
      </c>
      <c r="IQ381" s="223">
        <f t="shared" ca="1" si="841"/>
        <v>-1.1375772905751781E-3</v>
      </c>
      <c r="IR381" s="223">
        <f t="shared" ca="1" si="842"/>
        <v>-1.2798536235587722E-3</v>
      </c>
      <c r="IS381" s="223">
        <f t="shared" ca="1" si="843"/>
        <v>-1.1198829611643712E-3</v>
      </c>
      <c r="IT381" s="223">
        <f t="shared" ca="1" si="844"/>
        <v>-6.9544357050575778E-4</v>
      </c>
      <c r="IU381" s="223">
        <f t="shared" ca="1" si="845"/>
        <v>-1.0676998480237685E-4</v>
      </c>
      <c r="IV381" s="223">
        <f t="shared" ca="1" si="846"/>
        <v>5.0711813052304038E-4</v>
      </c>
      <c r="IW381" s="223">
        <f t="shared" ca="1" si="847"/>
        <v>1.0012465104920689E-3</v>
      </c>
      <c r="IX381" s="223">
        <f t="shared" ca="1" si="848"/>
        <v>1.2589230463920559E-3</v>
      </c>
      <c r="IY381" s="223">
        <f t="shared" ca="1" si="849"/>
        <v>1.2192954990906555E-3</v>
      </c>
      <c r="IZ381" s="223">
        <f t="shared" ca="1" si="850"/>
        <v>8.9172220995252884E-4</v>
      </c>
      <c r="JA381" s="223">
        <f t="shared" ca="1" si="851"/>
        <v>3.5356205860701868E-4</v>
      </c>
      <c r="JB381" s="223">
        <f t="shared" ca="1" si="852"/>
        <v>-2.680944144478959E-4</v>
      </c>
    </row>
    <row r="382" spans="2:262">
      <c r="B382" s="230">
        <v>21</v>
      </c>
      <c r="C382" s="229">
        <f t="shared" si="853"/>
        <v>4.1015625000000009E-4</v>
      </c>
      <c r="D382" s="226">
        <f t="shared" ca="1" si="597"/>
        <v>24.414536759961717</v>
      </c>
      <c r="E382" s="225">
        <f ca="1">AA361</f>
        <v>0.41453675996171763</v>
      </c>
      <c r="F382" s="224">
        <v>21</v>
      </c>
      <c r="G382" s="223">
        <f t="shared" ca="1" si="854"/>
        <v>3.9550569826728972E-3</v>
      </c>
      <c r="H382" s="223">
        <f t="shared" ca="1" si="598"/>
        <v>5.5029062146743609E-3</v>
      </c>
      <c r="I382" s="223">
        <f t="shared" ca="1" si="599"/>
        <v>5.6209572386859887E-3</v>
      </c>
      <c r="J382" s="223">
        <f t="shared" ca="1" si="600"/>
        <v>4.2785373272436859E-3</v>
      </c>
      <c r="K382" s="223">
        <f t="shared" ca="1" si="601"/>
        <v>1.8244421001295437E-3</v>
      </c>
      <c r="L382" s="223">
        <f t="shared" ca="1" si="602"/>
        <v>-1.1036906525361387E-3</v>
      </c>
      <c r="M382" s="223">
        <f t="shared" ca="1" si="603"/>
        <v>-3.745055858089502E-3</v>
      </c>
      <c r="N382" s="223">
        <f t="shared" ca="1" si="604"/>
        <v>-5.4133581136621579E-3</v>
      </c>
      <c r="O382" s="223">
        <f t="shared" ca="1" si="605"/>
        <v>-5.675129087730971E-3</v>
      </c>
      <c r="P382" s="223">
        <f t="shared" ca="1" si="606"/>
        <v>-4.4623538705325771E-3</v>
      </c>
      <c r="Q382" s="223">
        <f t="shared" ca="1" si="607"/>
        <v>-2.0901430172170325E-3</v>
      </c>
      <c r="R382" s="223">
        <f t="shared" ca="1" si="608"/>
        <v>8.25141372858074E-4</v>
      </c>
      <c r="S382" s="223">
        <f t="shared" ca="1" si="609"/>
        <v>3.5260325659158182E-3</v>
      </c>
      <c r="T382" s="223">
        <f t="shared" ca="1" si="610"/>
        <v>5.3107687587999729E-3</v>
      </c>
      <c r="U382" s="223">
        <f t="shared" ca="1" si="611"/>
        <v>5.7156290537210101E-3</v>
      </c>
      <c r="V382" s="223">
        <f t="shared" ca="1" si="612"/>
        <v>4.6354202124913183E-3</v>
      </c>
      <c r="W382" s="223">
        <f t="shared" ca="1" si="613"/>
        <v>2.3508085967011345E-3</v>
      </c>
      <c r="X382" s="223">
        <f t="shared" ca="1" si="614"/>
        <v>-5.446042553389457E-4</v>
      </c>
      <c r="Y382" s="223">
        <f t="shared" ca="1" si="615"/>
        <v>-3.298514752446862E-3</v>
      </c>
      <c r="Z382" s="223">
        <f t="shared" ca="1" si="616"/>
        <v>-5.1953852968294346E-3</v>
      </c>
      <c r="AA382" s="223">
        <f t="shared" ca="1" si="617"/>
        <v>-5.7423595686906569E-3</v>
      </c>
      <c r="AB382" s="223">
        <f t="shared" ca="1" si="618"/>
        <v>-4.7973194211433099E-3</v>
      </c>
      <c r="AC382" s="223">
        <f t="shared" ca="1" si="619"/>
        <v>-2.6058108723692828E-3</v>
      </c>
      <c r="AD382" s="223">
        <f t="shared" ca="1" si="620"/>
        <v>2.6275513846700689E-4</v>
      </c>
      <c r="AE382" s="223">
        <f t="shared" ca="1" si="621"/>
        <v>3.0630505280235041E-3</v>
      </c>
      <c r="AF382" s="223">
        <f t="shared" ca="1" si="622"/>
        <v>5.0674856966168259E-3</v>
      </c>
      <c r="AG382" s="223">
        <f t="shared" ca="1" si="623"/>
        <v>5.7552562364880343E-3</v>
      </c>
      <c r="AH382" s="223">
        <f t="shared" ca="1" si="624"/>
        <v>4.9476614671142135E-3</v>
      </c>
      <c r="AI382" s="223">
        <f t="shared" ca="1" si="625"/>
        <v>2.8545355214037995E-3</v>
      </c>
      <c r="AJ382" s="223">
        <f t="shared" ca="1" si="626"/>
        <v>1.9726978548130622E-5</v>
      </c>
      <c r="AK382" s="223">
        <f t="shared" ca="1" si="627"/>
        <v>-2.8202071465865809E-3</v>
      </c>
      <c r="AL382" s="223">
        <f t="shared" ca="1" si="628"/>
        <v>-4.9273780795017433E-3</v>
      </c>
      <c r="AM382" s="223">
        <f t="shared" ca="1" si="629"/>
        <v>-5.7542879879108012E-3</v>
      </c>
      <c r="AN382" s="223">
        <f t="shared" ca="1" si="630"/>
        <v>-5.0860841632468729E-3</v>
      </c>
      <c r="AO382" s="223">
        <f t="shared" ca="1" si="631"/>
        <v>-3.0963833443394895E-3</v>
      </c>
      <c r="AP382" s="223">
        <f t="shared" ca="1" si="632"/>
        <v>-3.0216157154406664E-4</v>
      </c>
      <c r="AQ382" s="223">
        <f t="shared" ca="1" si="633"/>
        <v>2.5705696391125762E-3</v>
      </c>
      <c r="AR382" s="223">
        <f t="shared" ca="1" si="634"/>
        <v>4.7753999770057893E-3</v>
      </c>
      <c r="AS382" s="223">
        <f t="shared" ca="1" si="635"/>
        <v>5.7394571555545908E-3</v>
      </c>
      <c r="AT382" s="223">
        <f t="shared" ca="1" si="636"/>
        <v>5.2122540371419201E-3</v>
      </c>
      <c r="AU382" s="223">
        <f t="shared" ca="1" si="637"/>
        <v>3.3307717085874996E-3</v>
      </c>
      <c r="AV382" s="223">
        <f t="shared" ca="1" si="638"/>
        <v>5.8386823084791498E-4</v>
      </c>
      <c r="AW382" s="223">
        <f t="shared" ca="1" si="639"/>
        <v>-2.3147394042226238E-3</v>
      </c>
      <c r="AX382" s="223">
        <f t="shared" ca="1" si="640"/>
        <v>-4.6119175176896014E-3</v>
      </c>
      <c r="AY382" s="223">
        <f t="shared" ca="1" si="641"/>
        <v>-5.7107994681935767E-3</v>
      </c>
      <c r="AZ382" s="223">
        <f t="shared" ca="1" si="642"/>
        <v>-5.3258671345219593E-3</v>
      </c>
      <c r="BA382" s="223">
        <f t="shared" ca="1" si="643"/>
        <v>-3.5571359520483936E-3</v>
      </c>
      <c r="BB382" s="223">
        <f t="shared" ca="1" si="644"/>
        <v>-8.641683004428542E-4</v>
      </c>
      <c r="BC382" s="223">
        <f t="shared" ca="1" si="645"/>
        <v>2.0533327593606908E-3</v>
      </c>
      <c r="BD382" s="223">
        <f t="shared" ca="1" si="646"/>
        <v>4.4373245451170343E-3</v>
      </c>
      <c r="BE382" s="223">
        <f t="shared" ca="1" si="647"/>
        <v>5.6683839647067259E-3</v>
      </c>
      <c r="BF382" s="223">
        <f t="shared" ca="1" si="648"/>
        <v>5.4266497514840603E-3</v>
      </c>
      <c r="BG382" s="223">
        <f t="shared" ca="1" si="649"/>
        <v>3.774930743432475E-3</v>
      </c>
      <c r="BH382" s="223">
        <f t="shared" ca="1" si="650"/>
        <v>1.1423865129098223E-3</v>
      </c>
      <c r="BI382" s="223">
        <f t="shared" ca="1" si="651"/>
        <v>-1.7869794560307301E-3</v>
      </c>
      <c r="BJ382" s="223">
        <f t="shared" ca="1" si="652"/>
        <v>-4.2520416690515405E-3</v>
      </c>
      <c r="BK382" s="223">
        <f t="shared" ca="1" si="653"/>
        <v>-5.612312827757102E-3</v>
      </c>
      <c r="BL382" s="223">
        <f t="shared" ca="1" si="654"/>
        <v>-5.5143590938764577E-3</v>
      </c>
      <c r="BM382" s="223">
        <f t="shared" ca="1" si="655"/>
        <v>-3.9836313960107611E-3</v>
      </c>
      <c r="BN382" s="223">
        <f t="shared" ca="1" si="656"/>
        <v>-1.4178526162059303E-3</v>
      </c>
      <c r="BO382" s="223">
        <f t="shared" ca="1" si="657"/>
        <v>1.5163211626702967E-3</v>
      </c>
      <c r="BP382" s="223">
        <f t="shared" ca="1" si="658"/>
        <v>4.0565152521704374E-3</v>
      </c>
      <c r="BQ382" s="223">
        <f t="shared" ca="1" si="659"/>
        <v>5.5427211376248686E-3</v>
      </c>
      <c r="BR382" s="223">
        <f t="shared" ca="1" si="660"/>
        <v>5.588783862210899E-3</v>
      </c>
      <c r="BS382" s="223">
        <f t="shared" ca="1" si="661"/>
        <v>4.1827351316311556E-3</v>
      </c>
      <c r="BT382" s="223">
        <f t="shared" ca="1" si="662"/>
        <v>1.6899029883603767E-3</v>
      </c>
      <c r="BU382" s="223">
        <f t="shared" ca="1" si="663"/>
        <v>-1.2420099188149231E-3</v>
      </c>
      <c r="BV382" s="223">
        <f t="shared" ca="1" si="664"/>
        <v>-3.8512163347381133E-3</v>
      </c>
      <c r="BW382" s="223">
        <f t="shared" ca="1" si="665"/>
        <v>-5.4597765467870561E-3</v>
      </c>
      <c r="BX382" s="223">
        <f t="shared" ca="1" si="666"/>
        <v>-5.6497447607016232E-3</v>
      </c>
      <c r="BY382" s="223">
        <f t="shared" ca="1" si="667"/>
        <v>-4.371762291955095E-3</v>
      </c>
      <c r="BZ382" s="223">
        <f t="shared" ca="1" si="668"/>
        <v>-1.9578822361978618E-3</v>
      </c>
      <c r="CA382" s="223">
        <f t="shared" ca="1" si="669"/>
        <v>9.6470656427790344E-4</v>
      </c>
      <c r="CB382" s="223">
        <f t="shared" ca="1" si="670"/>
        <v>3.6366394998286634E-3</v>
      </c>
      <c r="CC382" s="223">
        <f t="shared" ca="1" si="671"/>
        <v>5.3636788760280879E-3</v>
      </c>
      <c r="CD382" s="223">
        <f t="shared" ca="1" si="672"/>
        <v>5.6970949292046201E-3</v>
      </c>
      <c r="CE382" s="223">
        <f t="shared" ca="1" si="673"/>
        <v>4.5502574939965904E-3</v>
      </c>
      <c r="CF382" s="223">
        <f t="shared" ca="1" si="674"/>
        <v>2.2211447742381167E-3</v>
      </c>
      <c r="CG382" s="223">
        <f t="shared" ca="1" si="675"/>
        <v>-6.8507914712926342E-4</v>
      </c>
      <c r="CH382" s="223">
        <f t="shared" ca="1" si="676"/>
        <v>-3.4133016818321269E-3</v>
      </c>
      <c r="CI382" s="223">
        <f t="shared" ca="1" si="677"/>
        <v>-5.2546596330539852E-3</v>
      </c>
      <c r="CJ382" s="223">
        <f t="shared" ca="1" si="678"/>
        <v>-5.7307202970165779E-3</v>
      </c>
      <c r="CK382" s="223">
        <f t="shared" ca="1" si="679"/>
        <v>-4.7177907271795634E-3</v>
      </c>
      <c r="CL382" s="223">
        <f t="shared" ca="1" si="680"/>
        <v>-2.4790563799678895E-3</v>
      </c>
      <c r="CM382" s="223">
        <f t="shared" ca="1" si="681"/>
        <v>4.0380131430930229E-4</v>
      </c>
      <c r="CN382" s="223">
        <f t="shared" ca="1" si="682"/>
        <v>3.1817409211141383E-3</v>
      </c>
      <c r="CO382" s="223">
        <f t="shared" ca="1" si="683"/>
        <v>5.1329814547700454E-3</v>
      </c>
      <c r="CP382" s="223">
        <f t="shared" ca="1" si="684"/>
        <v>5.7505398576812115E-3</v>
      </c>
      <c r="CQ382" s="223">
        <f t="shared" ca="1" si="685"/>
        <v>4.8739583892710957E-3</v>
      </c>
      <c r="CR382" s="223">
        <f t="shared" ca="1" si="686"/>
        <v>2.7309957217386636E-3</v>
      </c>
      <c r="CS382" s="223">
        <f t="shared" ca="1" si="687"/>
        <v>-1.2155068875435216E-4</v>
      </c>
      <c r="CT382" s="223">
        <f t="shared" ca="1" si="688"/>
        <v>-2.9425150678295954E-3</v>
      </c>
      <c r="CU382" s="223">
        <f t="shared" ca="1" si="689"/>
        <v>-4.9989374745654722E-3</v>
      </c>
      <c r="CV382" s="223">
        <f t="shared" ca="1" si="690"/>
        <v>-5.7565058641408876E-3</v>
      </c>
      <c r="CW382" s="223">
        <f t="shared" ca="1" si="691"/>
        <v>-5.0183842586945188E-3</v>
      </c>
      <c r="CX382" s="223">
        <f t="shared" ca="1" si="692"/>
        <v>-2.9763558556087947E-3</v>
      </c>
      <c r="CY382" s="223">
        <f t="shared" ca="1" si="693"/>
        <v>-1.609927630563902E-4</v>
      </c>
      <c r="CZ382" s="223">
        <f t="shared" ca="1" si="694"/>
        <v>2.6962004380128059E-3</v>
      </c>
      <c r="DA382" s="223">
        <f t="shared" ca="1" si="695"/>
        <v>4.8528506161294605E-3</v>
      </c>
      <c r="DB382" s="223">
        <f t="shared" ca="1" si="696"/>
        <v>5.7486039437634863E-3</v>
      </c>
      <c r="DC382" s="223">
        <f t="shared" ca="1" si="697"/>
        <v>5.1507204008802198E-3</v>
      </c>
      <c r="DD382" s="223">
        <f t="shared" ca="1" si="698"/>
        <v>3.2145456875247807E-3</v>
      </c>
      <c r="DE382" s="223">
        <f t="shared" ca="1" si="699"/>
        <v>4.431483691995882E-4</v>
      </c>
      <c r="DF382" s="223">
        <f t="shared" ca="1" si="700"/>
        <v>-2.4433904251815412E-3</v>
      </c>
      <c r="DG382" s="223">
        <f t="shared" ca="1" si="701"/>
        <v>-4.6950728154996789E-3</v>
      </c>
      <c r="DH382" s="223">
        <f t="shared" ca="1" si="702"/>
        <v>-5.7268531329673191E-3</v>
      </c>
      <c r="DI382" s="223">
        <f t="shared" ca="1" si="703"/>
        <v>-5.2706480064703756E-3</v>
      </c>
      <c r="DJ382" s="223">
        <f t="shared" ca="1" si="704"/>
        <v>-3.4449913973185697E-3</v>
      </c>
      <c r="DK382" s="223">
        <f t="shared" ca="1" si="705"/>
        <v>-7.2423639210621258E-4</v>
      </c>
      <c r="DL382" s="223">
        <f t="shared" ca="1" si="706"/>
        <v>2.1846940708002889E-3</v>
      </c>
      <c r="DM382" s="223">
        <f t="shared" ca="1" si="707"/>
        <v>4.5259841732175742E-3</v>
      </c>
      <c r="DN382" s="223">
        <f t="shared" ca="1" si="708"/>
        <v>5.6913058313607422E-3</v>
      </c>
      <c r="DO382" s="223">
        <f t="shared" ca="1" si="709"/>
        <v>5.3778781593587033E-3</v>
      </c>
      <c r="DP382" s="223">
        <f t="shared" ca="1" si="710"/>
        <v>3.6671378210905783E-3</v>
      </c>
      <c r="DQ382" s="223">
        <f t="shared" ca="1" si="711"/>
        <v>1.0035796661086371E-3</v>
      </c>
      <c r="DR382" s="223">
        <f t="shared" ca="1" si="712"/>
        <v>-1.9207345970459165E-3</v>
      </c>
      <c r="DS382" s="223">
        <f t="shared" ca="1" si="713"/>
        <v>-4.3459920386327705E-3</v>
      </c>
      <c r="DT382" s="223">
        <f t="shared" ca="1" si="714"/>
        <v>-5.6420476755069003E-3</v>
      </c>
      <c r="DU382" s="223">
        <f t="shared" ca="1" si="715"/>
        <v>-5.4721525327146277E-3</v>
      </c>
      <c r="DV382" s="223">
        <f t="shared" ca="1" si="716"/>
        <v>-3.8804497886482745E-3</v>
      </c>
      <c r="DW382" s="223">
        <f t="shared" ca="1" si="717"/>
        <v>-1.2805052287922086E-3</v>
      </c>
      <c r="DX382" s="223">
        <f t="shared" ca="1" si="718"/>
        <v>1.652147905410741E-3</v>
      </c>
      <c r="DY382" s="223">
        <f t="shared" ca="1" si="719"/>
        <v>4.1555300285629568E-3</v>
      </c>
      <c r="DZ382" s="223">
        <f t="shared" ca="1" si="720"/>
        <v>5.5791973326177503E-3</v>
      </c>
      <c r="EA382" s="223">
        <f t="shared" ca="1" si="721"/>
        <v>5.5532440113153121E-3</v>
      </c>
      <c r="EB382" s="223">
        <f t="shared" ca="1" si="722"/>
        <v>4.0844134127778287E-3</v>
      </c>
      <c r="EC382" s="223">
        <f t="shared" ca="1" si="723"/>
        <v>1.5543459422205687E-3</v>
      </c>
      <c r="ED382" s="223">
        <f t="shared" ca="1" si="724"/>
        <v>-1.3795810447603655E-3</v>
      </c>
      <c r="EE382" s="223">
        <f t="shared" ca="1" si="725"/>
        <v>-3.9550569826728903E-3</v>
      </c>
      <c r="EF382" s="223">
        <f t="shared" ca="1" si="726"/>
        <v>-5.5029062146743531E-3</v>
      </c>
      <c r="EG382" s="223">
        <f t="shared" ca="1" si="727"/>
        <v>-5.6209572386859792E-3</v>
      </c>
      <c r="EH382" s="223">
        <f t="shared" ca="1" si="728"/>
        <v>-4.2785373272436677E-3</v>
      </c>
      <c r="EI382" s="223">
        <f t="shared" ca="1" si="729"/>
        <v>-1.8244421001295337E-3</v>
      </c>
      <c r="EJ382" s="223">
        <f t="shared" ca="1" si="730"/>
        <v>1.1036906525361341E-3</v>
      </c>
      <c r="EK382" s="223">
        <f t="shared" ca="1" si="731"/>
        <v>3.7450558580894872E-3</v>
      </c>
      <c r="EL382" s="223">
        <f t="shared" ca="1" si="732"/>
        <v>5.4133581136621743E-3</v>
      </c>
      <c r="EM382" s="223">
        <f t="shared" ca="1" si="733"/>
        <v>5.6751290877309667E-3</v>
      </c>
      <c r="EN382" s="223">
        <f t="shared" ca="1" si="734"/>
        <v>4.4623538705325667E-3</v>
      </c>
      <c r="EO382" s="223">
        <f t="shared" ca="1" si="735"/>
        <v>2.0901430172170317E-3</v>
      </c>
      <c r="EP382" s="223">
        <f t="shared" ca="1" si="736"/>
        <v>-8.2514137285805915E-4</v>
      </c>
      <c r="EQ382" s="223">
        <f t="shared" ca="1" si="737"/>
        <v>-3.5260325659157944E-3</v>
      </c>
      <c r="ER382" s="223">
        <f t="shared" ca="1" si="738"/>
        <v>-5.3107687587999868E-3</v>
      </c>
      <c r="ES382" s="223">
        <f t="shared" ca="1" si="739"/>
        <v>-5.7156290537210075E-3</v>
      </c>
      <c r="ET382" s="223">
        <f t="shared" ca="1" si="740"/>
        <v>-4.6354202124913148E-3</v>
      </c>
      <c r="EU382" s="223">
        <f t="shared" ca="1" si="741"/>
        <v>-2.3508085967011479E-3</v>
      </c>
      <c r="EV382" s="223">
        <f t="shared" ca="1" si="742"/>
        <v>5.4460425533892076E-4</v>
      </c>
      <c r="EW382" s="223">
        <f t="shared" ca="1" si="743"/>
        <v>3.2985147524469001E-3</v>
      </c>
      <c r="EX382" s="223">
        <f t="shared" ca="1" si="744"/>
        <v>5.195385296829445E-3</v>
      </c>
      <c r="EY382" s="223">
        <f t="shared" ca="1" si="745"/>
        <v>5.7423595686906569E-3</v>
      </c>
      <c r="EZ382" s="223">
        <f t="shared" ca="1" si="746"/>
        <v>4.7973194211433125E-3</v>
      </c>
      <c r="FA382" s="223">
        <f t="shared" ca="1" si="747"/>
        <v>2.6058108723692958E-3</v>
      </c>
      <c r="FB382" s="223">
        <f t="shared" ca="1" si="748"/>
        <v>-2.6275513846697176E-4</v>
      </c>
      <c r="FC382" s="223">
        <f t="shared" ca="1" si="749"/>
        <v>-3.0630505280235263E-3</v>
      </c>
      <c r="FD382" s="223">
        <f t="shared" ca="1" si="750"/>
        <v>-5.0674856966168337E-3</v>
      </c>
      <c r="FE382" s="223">
        <f t="shared" ca="1" si="751"/>
        <v>-5.7552562364880334E-3</v>
      </c>
      <c r="FF382" s="223">
        <f t="shared" ca="1" si="752"/>
        <v>-4.9476614671142213E-3</v>
      </c>
      <c r="FG382" s="223">
        <f t="shared" ca="1" si="753"/>
        <v>-2.8545355214038299E-3</v>
      </c>
      <c r="FH382" s="223">
        <f t="shared" ca="1" si="754"/>
        <v>-1.9726978548094409E-5</v>
      </c>
      <c r="FI382" s="223">
        <f t="shared" ca="1" si="755"/>
        <v>2.8202071465866039E-3</v>
      </c>
      <c r="FJ382" s="223">
        <f t="shared" ca="1" si="756"/>
        <v>4.9273780795017468E-3</v>
      </c>
      <c r="FK382" s="223">
        <f t="shared" ca="1" si="757"/>
        <v>5.7542879879108012E-3</v>
      </c>
      <c r="FL382" s="223">
        <f t="shared" ca="1" si="758"/>
        <v>5.0860841632468894E-3</v>
      </c>
      <c r="FM382" s="223">
        <f t="shared" ca="1" si="759"/>
        <v>3.09638334433945E-3</v>
      </c>
      <c r="FN382" s="223">
        <f t="shared" ca="1" si="760"/>
        <v>3.0216157154404084E-4</v>
      </c>
      <c r="FO382" s="223">
        <f t="shared" ca="1" si="761"/>
        <v>-2.5705696391125814E-3</v>
      </c>
      <c r="FP382" s="223">
        <f t="shared" ca="1" si="762"/>
        <v>-4.7753999770057919E-3</v>
      </c>
      <c r="FQ382" s="223">
        <f t="shared" ca="1" si="763"/>
        <v>-5.7394571555545899E-3</v>
      </c>
      <c r="FR382" s="223">
        <f t="shared" ca="1" si="764"/>
        <v>-5.212254037141901E-3</v>
      </c>
      <c r="FS382" s="223">
        <f t="shared" ca="1" si="765"/>
        <v>-3.3307717085874784E-3</v>
      </c>
      <c r="FT382" s="223">
        <f t="shared" ca="1" si="766"/>
        <v>-5.8386823084790956E-4</v>
      </c>
      <c r="FU382" s="223">
        <f t="shared" ca="1" si="767"/>
        <v>2.314739404222629E-3</v>
      </c>
      <c r="FV382" s="223">
        <f t="shared" ca="1" si="768"/>
        <v>4.6119175176895927E-3</v>
      </c>
      <c r="FW382" s="223">
        <f t="shared" ca="1" si="769"/>
        <v>5.7107994681935724E-3</v>
      </c>
      <c r="FX382" s="223">
        <f t="shared" ca="1" si="770"/>
        <v>5.3258671345219411E-3</v>
      </c>
      <c r="FY382" s="223">
        <f t="shared" ca="1" si="771"/>
        <v>3.5571359520483728E-3</v>
      </c>
      <c r="FZ382" s="223">
        <f t="shared" ca="1" si="772"/>
        <v>8.6416830044284835E-4</v>
      </c>
      <c r="GA382" s="223">
        <f t="shared" ca="1" si="773"/>
        <v>-2.0533327593606769E-3</v>
      </c>
      <c r="GB382" s="223">
        <f t="shared" ca="1" si="774"/>
        <v>-4.4373245451170117E-3</v>
      </c>
      <c r="GC382" s="223">
        <f t="shared" ca="1" si="775"/>
        <v>-5.6683839647067337E-3</v>
      </c>
      <c r="GD382" s="223">
        <f t="shared" ca="1" si="776"/>
        <v>-5.4266497514840516E-3</v>
      </c>
      <c r="GE382" s="223">
        <f t="shared" ca="1" si="777"/>
        <v>-3.7749307434324702E-3</v>
      </c>
      <c r="GF382" s="223">
        <f t="shared" ca="1" si="778"/>
        <v>-1.1423865129098171E-3</v>
      </c>
      <c r="GG382" s="223">
        <f t="shared" ca="1" si="779"/>
        <v>1.786979456030716E-3</v>
      </c>
      <c r="GH382" s="223">
        <f t="shared" ca="1" si="780"/>
        <v>4.2520416690515171E-3</v>
      </c>
      <c r="GI382" s="223">
        <f t="shared" ca="1" si="781"/>
        <v>5.6123128277571089E-3</v>
      </c>
      <c r="GJ382" s="223">
        <f t="shared" ca="1" si="782"/>
        <v>5.5143590938764551E-3</v>
      </c>
      <c r="GK382" s="223">
        <f t="shared" ca="1" si="783"/>
        <v>3.9836313960107568E-3</v>
      </c>
      <c r="GL382" s="223">
        <f t="shared" ca="1" si="784"/>
        <v>1.4178526162059446E-3</v>
      </c>
      <c r="GM382" s="223">
        <f t="shared" ca="1" si="785"/>
        <v>-1.5163211626702628E-3</v>
      </c>
      <c r="GN382" s="223">
        <f t="shared" ca="1" si="786"/>
        <v>-4.0565152521704704E-3</v>
      </c>
      <c r="GO382" s="223">
        <f t="shared" ca="1" si="787"/>
        <v>-5.5427211376248694E-3</v>
      </c>
      <c r="GP382" s="223">
        <f t="shared" ca="1" si="788"/>
        <v>-5.5887838622108981E-3</v>
      </c>
      <c r="GQ382" s="223">
        <f t="shared" ca="1" si="789"/>
        <v>-4.1827351316311521E-3</v>
      </c>
      <c r="GR382" s="223">
        <f t="shared" ca="1" si="790"/>
        <v>-1.6899029883604101E-3</v>
      </c>
      <c r="GS382" s="223">
        <f t="shared" ca="1" si="791"/>
        <v>1.2420099188149686E-3</v>
      </c>
      <c r="GT382" s="223">
        <f t="shared" ca="1" si="792"/>
        <v>3.8512163347381168E-3</v>
      </c>
      <c r="GU382" s="223">
        <f t="shared" ca="1" si="793"/>
        <v>5.4597765467870579E-3</v>
      </c>
      <c r="GV382" s="223">
        <f t="shared" ca="1" si="794"/>
        <v>5.6497447607016214E-3</v>
      </c>
      <c r="GW382" s="223">
        <f t="shared" ca="1" si="795"/>
        <v>4.3717622919551185E-3</v>
      </c>
      <c r="GX382" s="223">
        <f t="shared" ca="1" si="796"/>
        <v>1.9578822361978184E-3</v>
      </c>
      <c r="GY382" s="223">
        <f t="shared" ca="1" si="797"/>
        <v>-9.6470656427794931E-4</v>
      </c>
      <c r="GZ382" s="223">
        <f t="shared" ca="1" si="798"/>
        <v>-3.6366394998286681E-3</v>
      </c>
      <c r="HA382" s="223">
        <f t="shared" ca="1" si="799"/>
        <v>-5.3636788760280905E-3</v>
      </c>
      <c r="HB382" s="223">
        <f t="shared" ca="1" si="800"/>
        <v>-5.6970949292046193E-3</v>
      </c>
      <c r="HC382" s="223">
        <f t="shared" ca="1" si="801"/>
        <v>-4.5502574939966121E-3</v>
      </c>
      <c r="HD382" s="223">
        <f t="shared" ca="1" si="802"/>
        <v>-2.2211447742380738E-3</v>
      </c>
      <c r="HE382" s="223">
        <f t="shared" ca="1" si="803"/>
        <v>6.8507914712926906E-4</v>
      </c>
      <c r="HF382" s="223">
        <f t="shared" ca="1" si="804"/>
        <v>3.4133016818321312E-3</v>
      </c>
      <c r="HG382" s="223">
        <f t="shared" ca="1" si="805"/>
        <v>5.254659633053986E-3</v>
      </c>
      <c r="HH382" s="223">
        <f t="shared" ca="1" si="806"/>
        <v>5.7307202970165805E-3</v>
      </c>
      <c r="HI382" s="223">
        <f t="shared" ca="1" si="807"/>
        <v>4.7177907271795366E-3</v>
      </c>
      <c r="HJ382" s="223">
        <f t="shared" ca="1" si="808"/>
        <v>2.4790563799678843E-3</v>
      </c>
      <c r="HK382" s="223">
        <f t="shared" ca="1" si="809"/>
        <v>-4.0380131430930793E-4</v>
      </c>
      <c r="HL382" s="223">
        <f t="shared" ca="1" si="810"/>
        <v>-3.181740921114143E-3</v>
      </c>
      <c r="HM382" s="223">
        <f t="shared" ca="1" si="811"/>
        <v>-5.1329814547700298E-3</v>
      </c>
      <c r="HN382" s="223">
        <f t="shared" ca="1" si="812"/>
        <v>-5.7505398576812141E-3</v>
      </c>
      <c r="HO382" s="223">
        <f t="shared" ca="1" si="813"/>
        <v>-4.8739583892710714E-3</v>
      </c>
      <c r="HP382" s="223">
        <f t="shared" ca="1" si="814"/>
        <v>-2.7309957217386584E-3</v>
      </c>
      <c r="HQ382" s="223">
        <f t="shared" ca="1" si="815"/>
        <v>1.215506887543578E-4</v>
      </c>
      <c r="HR382" s="223">
        <f t="shared" ca="1" si="816"/>
        <v>2.9425150678295997E-3</v>
      </c>
      <c r="HS382" s="223">
        <f t="shared" ca="1" si="817"/>
        <v>4.9989374745654548E-3</v>
      </c>
      <c r="HT382" s="223">
        <f t="shared" ca="1" si="818"/>
        <v>5.7565058641408885E-3</v>
      </c>
      <c r="HU382" s="223">
        <f t="shared" ca="1" si="819"/>
        <v>5.0183842586945153E-3</v>
      </c>
      <c r="HV382" s="223">
        <f t="shared" ca="1" si="820"/>
        <v>2.97635585560879E-3</v>
      </c>
      <c r="HW382" s="223">
        <f t="shared" ca="1" si="821"/>
        <v>1.6099276305638478E-4</v>
      </c>
      <c r="HX382" s="223">
        <f t="shared" ca="1" si="822"/>
        <v>-2.6962004380127746E-3</v>
      </c>
      <c r="HY382" s="223">
        <f t="shared" ca="1" si="823"/>
        <v>-4.8528506161294857E-3</v>
      </c>
      <c r="HZ382" s="223">
        <f t="shared" ca="1" si="824"/>
        <v>-5.7486039437634855E-3</v>
      </c>
      <c r="IA382" s="223">
        <f t="shared" ca="1" si="825"/>
        <v>-5.150720400880218E-3</v>
      </c>
      <c r="IB382" s="223">
        <f t="shared" ca="1" si="826"/>
        <v>-3.2145456875247759E-3</v>
      </c>
      <c r="IC382" s="223">
        <f t="shared" ca="1" si="827"/>
        <v>-4.4314836919962354E-4</v>
      </c>
      <c r="ID382" s="223">
        <f t="shared" ca="1" si="828"/>
        <v>2.4433904251815832E-3</v>
      </c>
      <c r="IE382" s="223">
        <f t="shared" ca="1" si="829"/>
        <v>6.4309670948678559E-3</v>
      </c>
      <c r="IF382" s="223">
        <f t="shared" ca="1" si="830"/>
        <v>5.7268531329673199E-3</v>
      </c>
      <c r="IG382" s="223">
        <f t="shared" ca="1" si="831"/>
        <v>5.2706480064703739E-3</v>
      </c>
      <c r="IH382" s="223">
        <f t="shared" ca="1" si="832"/>
        <v>3.4449913973185662E-3</v>
      </c>
      <c r="II382" s="223">
        <f t="shared" ca="1" si="833"/>
        <v>7.2423639210624771E-4</v>
      </c>
      <c r="IJ382" s="223">
        <f t="shared" ca="1" si="834"/>
        <v>-2.1846940708003318E-3</v>
      </c>
      <c r="IK382" s="223">
        <f t="shared" ca="1" si="835"/>
        <v>-4.5259841732175777E-3</v>
      </c>
      <c r="IL382" s="223">
        <f t="shared" ca="1" si="836"/>
        <v>-5.6913058313607422E-3</v>
      </c>
      <c r="IM382" s="223">
        <f t="shared" ca="1" si="837"/>
        <v>-5.3778781593587007E-3</v>
      </c>
      <c r="IN382" s="223">
        <f t="shared" ca="1" si="838"/>
        <v>-3.6671378210906057E-3</v>
      </c>
      <c r="IO382" s="223">
        <f t="shared" ca="1" si="839"/>
        <v>-1.0035796661085909E-3</v>
      </c>
      <c r="IP382" s="223">
        <f t="shared" ca="1" si="840"/>
        <v>1.9207345970459217E-3</v>
      </c>
      <c r="IQ382" s="223">
        <f t="shared" ca="1" si="841"/>
        <v>4.3459920386327748E-3</v>
      </c>
      <c r="IR382" s="223">
        <f t="shared" ca="1" si="842"/>
        <v>5.6420476755069011E-3</v>
      </c>
      <c r="IS382" s="223">
        <f t="shared" ca="1" si="843"/>
        <v>5.4721525327146373E-3</v>
      </c>
      <c r="IT382" s="223">
        <f t="shared" ca="1" si="844"/>
        <v>3.880449788648301E-3</v>
      </c>
      <c r="IU382" s="223">
        <f t="shared" ca="1" si="845"/>
        <v>1.2805052287921633E-3</v>
      </c>
      <c r="IV382" s="223">
        <f t="shared" ca="1" si="846"/>
        <v>-1.652147905410668E-3</v>
      </c>
      <c r="IW382" s="223">
        <f t="shared" ca="1" si="847"/>
        <v>-4.1555300285629603E-3</v>
      </c>
      <c r="IX382" s="223">
        <f t="shared" ca="1" si="848"/>
        <v>-5.579197332617772E-3</v>
      </c>
      <c r="IY382" s="223">
        <f t="shared" ca="1" si="849"/>
        <v>-5.5532440113153104E-3</v>
      </c>
      <c r="IZ382" s="223">
        <f t="shared" ca="1" si="850"/>
        <v>-4.0844134127778244E-3</v>
      </c>
      <c r="JA382" s="223">
        <f t="shared" ca="1" si="851"/>
        <v>-1.5543459422206419E-3</v>
      </c>
      <c r="JB382" s="223">
        <f t="shared" ca="1" si="852"/>
        <v>1.3795810447603711E-3</v>
      </c>
    </row>
    <row r="383" spans="2:262">
      <c r="B383" s="230">
        <v>22</v>
      </c>
      <c r="C383" s="229">
        <f t="shared" si="853"/>
        <v>4.2968750000000011E-4</v>
      </c>
      <c r="D383" s="226">
        <f t="shared" ca="1" si="597"/>
        <v>24.413869089878531</v>
      </c>
      <c r="E383" s="225">
        <f ca="1">AB361</f>
        <v>0.4138690898785311</v>
      </c>
      <c r="F383" s="224">
        <v>22</v>
      </c>
      <c r="G383" s="223">
        <f t="shared" ca="1" si="854"/>
        <v>-4.4051841027301704E-4</v>
      </c>
      <c r="H383" s="223">
        <f t="shared" ca="1" si="598"/>
        <v>-6.0936412839066143E-4</v>
      </c>
      <c r="I383" s="223">
        <f t="shared" ca="1" si="599"/>
        <v>-6.0481968338408178E-4</v>
      </c>
      <c r="J383" s="223">
        <f t="shared" ca="1" si="600"/>
        <v>-4.2817816426900474E-4</v>
      </c>
      <c r="K383" s="223">
        <f t="shared" ca="1" si="601"/>
        <v>-1.2970163995776142E-4</v>
      </c>
      <c r="L383" s="223">
        <f t="shared" ca="1" si="602"/>
        <v>2.0568054955755172E-4</v>
      </c>
      <c r="M383" s="223">
        <f t="shared" ca="1" si="603"/>
        <v>4.825378237099433E-4</v>
      </c>
      <c r="N383" s="223">
        <f t="shared" ca="1" si="604"/>
        <v>6.220924440490203E-4</v>
      </c>
      <c r="O383" s="223">
        <f t="shared" ca="1" si="605"/>
        <v>5.846351509417332E-4</v>
      </c>
      <c r="P383" s="223">
        <f t="shared" ca="1" si="606"/>
        <v>3.8082414670008381E-4</v>
      </c>
      <c r="Q383" s="223">
        <f t="shared" ca="1" si="607"/>
        <v>6.8652381065472057E-5</v>
      </c>
      <c r="R383" s="223">
        <f t="shared" ca="1" si="608"/>
        <v>-2.630539239310911E-4</v>
      </c>
      <c r="S383" s="223">
        <f t="shared" ca="1" si="609"/>
        <v>-5.1991013412253627E-4</v>
      </c>
      <c r="T383" s="223">
        <f t="shared" ca="1" si="610"/>
        <v>-6.2882966940086505E-4</v>
      </c>
      <c r="U383" s="223">
        <f t="shared" ca="1" si="611"/>
        <v>-5.5882026240173296E-4</v>
      </c>
      <c r="V383" s="223">
        <f t="shared" ca="1" si="612"/>
        <v>-3.2980258441878639E-4</v>
      </c>
      <c r="W383" s="223">
        <f t="shared" ca="1" si="613"/>
        <v>-6.9419622143131914E-6</v>
      </c>
      <c r="X383" s="223">
        <f t="shared" ca="1" si="614"/>
        <v>3.1789394521727194E-4</v>
      </c>
      <c r="Y383" s="223">
        <f t="shared" ca="1" si="615"/>
        <v>5.5227542573173976E-4</v>
      </c>
      <c r="Z383" s="223">
        <f t="shared" ca="1" si="616"/>
        <v>6.2951092128311534E-4</v>
      </c>
      <c r="AA383" s="223">
        <f t="shared" ca="1" si="617"/>
        <v>5.2762362925257481E-4</v>
      </c>
      <c r="AB383" s="223">
        <f t="shared" ca="1" si="618"/>
        <v>2.7560484296110439E-4</v>
      </c>
      <c r="AC383" s="223">
        <f t="shared" ca="1" si="619"/>
        <v>-5.4835311527832081E-5</v>
      </c>
      <c r="AD383" s="223">
        <f t="shared" ca="1" si="620"/>
        <v>-3.6967247403250301E-4</v>
      </c>
      <c r="AE383" s="223">
        <f t="shared" ca="1" si="621"/>
        <v>-5.7932200308668895E-4</v>
      </c>
      <c r="AF383" s="223">
        <f t="shared" ca="1" si="622"/>
        <v>-6.2412963886773504E-4</v>
      </c>
      <c r="AG383" s="223">
        <f t="shared" ca="1" si="623"/>
        <v>-4.9134569212529948E-4</v>
      </c>
      <c r="AH383" s="223">
        <f t="shared" ca="1" si="624"/>
        <v>-2.1875287620477441E-4</v>
      </c>
      <c r="AI383" s="223">
        <f t="shared" ca="1" si="625"/>
        <v>1.1608449124393389E-4</v>
      </c>
      <c r="AJ383" s="223">
        <f t="shared" ca="1" si="626"/>
        <v>4.1789085483927079E-4</v>
      </c>
      <c r="AK383" s="223">
        <f t="shared" ca="1" si="627"/>
        <v>6.0078939286229262E-4</v>
      </c>
      <c r="AL383" s="223">
        <f t="shared" ca="1" si="628"/>
        <v>6.1273764684609234E-4</v>
      </c>
      <c r="AM383" s="223">
        <f t="shared" ca="1" si="629"/>
        <v>4.5033582738598032E-4</v>
      </c>
      <c r="AN383" s="223">
        <f t="shared" ca="1" si="630"/>
        <v>1.5979419966810634E-4</v>
      </c>
      <c r="AO383" s="223">
        <f t="shared" ca="1" si="631"/>
        <v>-1.7621571385111867E-4</v>
      </c>
      <c r="AP383" s="223">
        <f t="shared" ca="1" si="632"/>
        <v>-4.6208471827155782E-4</v>
      </c>
      <c r="AQ383" s="223">
        <f t="shared" ca="1" si="633"/>
        <v>-6.1647085235974261E-4</v>
      </c>
      <c r="AR383" s="223">
        <f t="shared" ca="1" si="634"/>
        <v>-5.9544465632885215E-4</v>
      </c>
      <c r="AS383" s="223">
        <f t="shared" ca="1" si="635"/>
        <v>-4.0498898245032959E-4</v>
      </c>
      <c r="AT383" s="223">
        <f t="shared" ca="1" si="636"/>
        <v>-9.92966176362394E-5</v>
      </c>
      <c r="AU383" s="223">
        <f t="shared" ca="1" si="637"/>
        <v>2.346498828046093E-4</v>
      </c>
      <c r="AV383" s="223">
        <f t="shared" ca="1" si="638"/>
        <v>5.0182845326568796E-4</v>
      </c>
      <c r="AW383" s="223">
        <f t="shared" ca="1" si="639"/>
        <v>6.2621536055172081E-4</v>
      </c>
      <c r="AX383" s="223">
        <f t="shared" ca="1" si="640"/>
        <v>5.7241720826800536E-4</v>
      </c>
      <c r="AY383" s="223">
        <f t="shared" ca="1" si="641"/>
        <v>3.5574187222418439E-4</v>
      </c>
      <c r="AZ383" s="223">
        <f t="shared" ca="1" si="642"/>
        <v>3.7842754895482666E-5</v>
      </c>
      <c r="BA383" s="223">
        <f t="shared" ca="1" si="643"/>
        <v>-2.908242451140177E-4</v>
      </c>
      <c r="BB383" s="223">
        <f t="shared" ca="1" si="644"/>
        <v>-5.3673930592753227E-4</v>
      </c>
      <c r="BC383" s="223">
        <f t="shared" ca="1" si="645"/>
        <v>-6.2992907249744847E-4</v>
      </c>
      <c r="BD383" s="223">
        <f t="shared" ca="1" si="646"/>
        <v>-5.4387706957646201E-4</v>
      </c>
      <c r="BE383" s="223">
        <f t="shared" ca="1" si="647"/>
        <v>-3.0306877330023161E-4</v>
      </c>
      <c r="BF383" s="223">
        <f t="shared" ca="1" si="648"/>
        <v>2.3975554261871615E-5</v>
      </c>
      <c r="BG383" s="223">
        <f t="shared" ca="1" si="649"/>
        <v>3.4419781096227398E-4</v>
      </c>
      <c r="BH383" s="223">
        <f t="shared" ca="1" si="650"/>
        <v>5.6648106566174381E-4</v>
      </c>
      <c r="BI383" s="223">
        <f t="shared" ca="1" si="651"/>
        <v>6.2757622312076679E-4</v>
      </c>
      <c r="BJ383" s="223">
        <f t="shared" ca="1" si="652"/>
        <v>5.1009909739144807E-4</v>
      </c>
      <c r="BK383" s="223">
        <f t="shared" ca="1" si="653"/>
        <v>2.4747695641515346E-4</v>
      </c>
      <c r="BL383" s="223">
        <f t="shared" ca="1" si="654"/>
        <v>-8.5562965725312942E-5</v>
      </c>
      <c r="BM383" s="223">
        <f t="shared" ca="1" si="655"/>
        <v>-3.9425656373330071E-4</v>
      </c>
      <c r="BN383" s="223">
        <f t="shared" ca="1" si="656"/>
        <v>-5.9076730306358244E-4</v>
      </c>
      <c r="BO383" s="223">
        <f t="shared" ca="1" si="657"/>
        <v>-6.1917947164737142E-4</v>
      </c>
      <c r="BP383" s="223">
        <f t="shared" ca="1" si="658"/>
        <v>-4.7140859205002319E-4</v>
      </c>
      <c r="BQ383" s="223">
        <f t="shared" ca="1" si="659"/>
        <v>-1.8950180115513197E-4</v>
      </c>
      <c r="BR383" s="223">
        <f t="shared" ca="1" si="660"/>
        <v>1.463263590553446E-4</v>
      </c>
      <c r="BS383" s="223">
        <f t="shared" ca="1" si="661"/>
        <v>4.4051841027301487E-4</v>
      </c>
      <c r="BT383" s="223">
        <f t="shared" ca="1" si="662"/>
        <v>6.0936412839066056E-4</v>
      </c>
      <c r="BU383" s="223">
        <f t="shared" ca="1" si="663"/>
        <v>6.0481968338408254E-4</v>
      </c>
      <c r="BV383" s="223">
        <f t="shared" ca="1" si="664"/>
        <v>4.2817816426900696E-4</v>
      </c>
      <c r="BW383" s="223">
        <f t="shared" ca="1" si="665"/>
        <v>1.2970163995776449E-4</v>
      </c>
      <c r="BX383" s="223">
        <f t="shared" ca="1" si="666"/>
        <v>-2.0568054955754882E-4</v>
      </c>
      <c r="BY383" s="223">
        <f t="shared" ca="1" si="667"/>
        <v>-4.825378237099413E-4</v>
      </c>
      <c r="BZ383" s="223">
        <f t="shared" ca="1" si="668"/>
        <v>-6.2209244404901976E-4</v>
      </c>
      <c r="CA383" s="223">
        <f t="shared" ca="1" si="669"/>
        <v>-5.8463515094173428E-4</v>
      </c>
      <c r="CB383" s="223">
        <f t="shared" ca="1" si="670"/>
        <v>-3.8082414670008631E-4</v>
      </c>
      <c r="CC383" s="223">
        <f t="shared" ca="1" si="671"/>
        <v>-6.865238106547512E-5</v>
      </c>
      <c r="CD383" s="223">
        <f t="shared" ca="1" si="672"/>
        <v>2.6305392393108828E-4</v>
      </c>
      <c r="CE383" s="223">
        <f t="shared" ca="1" si="673"/>
        <v>5.1991013412253453E-4</v>
      </c>
      <c r="CF383" s="223">
        <f t="shared" ca="1" si="674"/>
        <v>6.2882966940086484E-4</v>
      </c>
      <c r="CG383" s="223">
        <f t="shared" ca="1" si="675"/>
        <v>5.5882026240173437E-4</v>
      </c>
      <c r="CH383" s="223">
        <f t="shared" ca="1" si="676"/>
        <v>3.298025844187891E-4</v>
      </c>
      <c r="CI383" s="223">
        <f t="shared" ca="1" si="677"/>
        <v>6.9419622143162543E-6</v>
      </c>
      <c r="CJ383" s="223">
        <f t="shared" ca="1" si="678"/>
        <v>-3.1789394521726923E-4</v>
      </c>
      <c r="CK383" s="223">
        <f t="shared" ca="1" si="679"/>
        <v>-5.5227542573173813E-4</v>
      </c>
      <c r="CL383" s="223">
        <f t="shared" ca="1" si="680"/>
        <v>-6.2951092128311556E-4</v>
      </c>
      <c r="CM383" s="223">
        <f t="shared" ca="1" si="681"/>
        <v>-5.2762362925257644E-4</v>
      </c>
      <c r="CN383" s="223">
        <f t="shared" ca="1" si="682"/>
        <v>-2.7560484296110715E-4</v>
      </c>
      <c r="CO383" s="223">
        <f t="shared" ca="1" si="683"/>
        <v>5.4835311527829005E-5</v>
      </c>
      <c r="CP383" s="223">
        <f t="shared" ca="1" si="684"/>
        <v>3.6967247403250052E-4</v>
      </c>
      <c r="CQ383" s="223">
        <f t="shared" ca="1" si="685"/>
        <v>5.7932200308668765E-4</v>
      </c>
      <c r="CR383" s="223">
        <f t="shared" ca="1" si="686"/>
        <v>6.2412963886773548E-4</v>
      </c>
      <c r="CS383" s="223">
        <f t="shared" ca="1" si="687"/>
        <v>4.9134569212530143E-4</v>
      </c>
      <c r="CT383" s="223">
        <f t="shared" ca="1" si="688"/>
        <v>2.1875287620477734E-4</v>
      </c>
      <c r="CU383" s="223">
        <f t="shared" ca="1" si="689"/>
        <v>-1.1608449124393086E-4</v>
      </c>
      <c r="CV383" s="223">
        <f t="shared" ca="1" si="690"/>
        <v>-4.1789085483926846E-4</v>
      </c>
      <c r="CW383" s="223">
        <f t="shared" ca="1" si="691"/>
        <v>-6.0078939286229154E-4</v>
      </c>
      <c r="CX383" s="223">
        <f t="shared" ca="1" si="692"/>
        <v>-6.127376468460931E-4</v>
      </c>
      <c r="CY383" s="223">
        <f t="shared" ca="1" si="693"/>
        <v>-4.5033582738598248E-4</v>
      </c>
      <c r="CZ383" s="223">
        <f t="shared" ca="1" si="694"/>
        <v>-1.5979419966810933E-4</v>
      </c>
      <c r="DA383" s="223">
        <f t="shared" ca="1" si="695"/>
        <v>1.7621571385111569E-4</v>
      </c>
      <c r="DB383" s="223">
        <f t="shared" ca="1" si="696"/>
        <v>4.6208471827155565E-4</v>
      </c>
      <c r="DC383" s="223">
        <f t="shared" ca="1" si="697"/>
        <v>6.1647085235974196E-4</v>
      </c>
      <c r="DD383" s="223">
        <f t="shared" ca="1" si="698"/>
        <v>5.9544465632885312E-4</v>
      </c>
      <c r="DE383" s="223">
        <f t="shared" ca="1" si="699"/>
        <v>4.0498898245033192E-4</v>
      </c>
      <c r="DF383" s="223">
        <f t="shared" ca="1" si="700"/>
        <v>9.9296617636242409E-5</v>
      </c>
      <c r="DG383" s="223">
        <f t="shared" ca="1" si="701"/>
        <v>-2.3464988280460646E-4</v>
      </c>
      <c r="DH383" s="223">
        <f t="shared" ca="1" si="702"/>
        <v>-5.0182845326568611E-4</v>
      </c>
      <c r="DI383" s="223">
        <f t="shared" ca="1" si="703"/>
        <v>-6.2621536055172049E-4</v>
      </c>
      <c r="DJ383" s="223">
        <f t="shared" ca="1" si="704"/>
        <v>-5.7241720826800677E-4</v>
      </c>
      <c r="DK383" s="223">
        <f t="shared" ca="1" si="705"/>
        <v>-3.5574187222418689E-4</v>
      </c>
      <c r="DL383" s="223">
        <f t="shared" ca="1" si="706"/>
        <v>-3.7842754895485784E-5</v>
      </c>
      <c r="DM383" s="223">
        <f t="shared" ca="1" si="707"/>
        <v>2.9082424511401488E-4</v>
      </c>
      <c r="DN383" s="223">
        <f t="shared" ca="1" si="708"/>
        <v>5.3673930592753065E-4</v>
      </c>
      <c r="DO383" s="223">
        <f t="shared" ca="1" si="709"/>
        <v>6.2992907249744847E-4</v>
      </c>
      <c r="DP383" s="223">
        <f t="shared" ca="1" si="710"/>
        <v>5.4387706957646352E-4</v>
      </c>
      <c r="DQ383" s="223">
        <f t="shared" ca="1" si="711"/>
        <v>3.0306877330023426E-4</v>
      </c>
      <c r="DR383" s="223">
        <f t="shared" ca="1" si="712"/>
        <v>-2.3975554261868512E-5</v>
      </c>
      <c r="DS383" s="223">
        <f t="shared" ca="1" si="713"/>
        <v>-3.4419781096227143E-4</v>
      </c>
      <c r="DT383" s="223">
        <f t="shared" ca="1" si="714"/>
        <v>-5.664810656617424E-4</v>
      </c>
      <c r="DU383" s="223">
        <f t="shared" ca="1" si="715"/>
        <v>-6.27576223120767E-4</v>
      </c>
      <c r="DV383" s="223">
        <f t="shared" ca="1" si="716"/>
        <v>-5.100990973914498E-4</v>
      </c>
      <c r="DW383" s="223">
        <f t="shared" ca="1" si="717"/>
        <v>-2.4747695641515638E-4</v>
      </c>
      <c r="DX383" s="223">
        <f t="shared" ca="1" si="718"/>
        <v>8.5562965725309879E-5</v>
      </c>
      <c r="DY383" s="223">
        <f t="shared" ca="1" si="719"/>
        <v>3.9425656373329832E-4</v>
      </c>
      <c r="DZ383" s="223">
        <f t="shared" ca="1" si="720"/>
        <v>5.9076730306358136E-4</v>
      </c>
      <c r="EA383" s="223">
        <f t="shared" ca="1" si="721"/>
        <v>6.1917947164737207E-4</v>
      </c>
      <c r="EB383" s="223">
        <f t="shared" ca="1" si="722"/>
        <v>4.7140859205002525E-4</v>
      </c>
      <c r="EC383" s="223">
        <f t="shared" ca="1" si="723"/>
        <v>1.8950180115513492E-4</v>
      </c>
      <c r="ED383" s="223">
        <f t="shared" ca="1" si="724"/>
        <v>-1.4632635905534159E-4</v>
      </c>
      <c r="EE383" s="223">
        <f t="shared" ca="1" si="725"/>
        <v>-4.4051841027301265E-4</v>
      </c>
      <c r="EF383" s="223">
        <f t="shared" ca="1" si="726"/>
        <v>-6.0936412839065991E-4</v>
      </c>
      <c r="EG383" s="223">
        <f t="shared" ca="1" si="727"/>
        <v>-6.0481968338408341E-4</v>
      </c>
      <c r="EH383" s="223">
        <f t="shared" ca="1" si="728"/>
        <v>-4.2817816426900929E-4</v>
      </c>
      <c r="EI383" s="223">
        <f t="shared" ca="1" si="729"/>
        <v>-1.2970163995776749E-4</v>
      </c>
      <c r="EJ383" s="223">
        <f t="shared" ca="1" si="730"/>
        <v>2.056805495575459E-4</v>
      </c>
      <c r="EK383" s="223">
        <f t="shared" ca="1" si="731"/>
        <v>4.8253782370993929E-4</v>
      </c>
      <c r="EL383" s="223">
        <f t="shared" ca="1" si="732"/>
        <v>6.2209244404901932E-4</v>
      </c>
      <c r="EM383" s="223">
        <f t="shared" ca="1" si="733"/>
        <v>5.8463515094173547E-4</v>
      </c>
      <c r="EN383" s="223">
        <f t="shared" ca="1" si="734"/>
        <v>3.8082414670008875E-4</v>
      </c>
      <c r="EO383" s="223">
        <f t="shared" ca="1" si="735"/>
        <v>6.865238106547821E-5</v>
      </c>
      <c r="EP383" s="223">
        <f t="shared" ca="1" si="736"/>
        <v>-2.6305392393108552E-4</v>
      </c>
      <c r="EQ383" s="223">
        <f t="shared" ca="1" si="737"/>
        <v>-5.199101341225328E-4</v>
      </c>
      <c r="ER383" s="223">
        <f t="shared" ca="1" si="738"/>
        <v>-6.2882966940086462E-4</v>
      </c>
      <c r="ES383" s="223">
        <f t="shared" ca="1" si="739"/>
        <v>-5.5882026240173578E-4</v>
      </c>
      <c r="ET383" s="223">
        <f t="shared" ca="1" si="740"/>
        <v>-3.2980258441879171E-4</v>
      </c>
      <c r="EU383" s="223">
        <f t="shared" ca="1" si="741"/>
        <v>-6.9419622143193443E-6</v>
      </c>
      <c r="EV383" s="223">
        <f t="shared" ca="1" si="742"/>
        <v>3.1789394521726657E-4</v>
      </c>
      <c r="EW383" s="223">
        <f t="shared" ca="1" si="743"/>
        <v>5.5227542573173683E-4</v>
      </c>
      <c r="EX383" s="223">
        <f t="shared" ca="1" si="744"/>
        <v>6.2951092128311556E-4</v>
      </c>
      <c r="EY383" s="223">
        <f t="shared" ca="1" si="745"/>
        <v>5.2762362925257806E-4</v>
      </c>
      <c r="EZ383" s="223">
        <f t="shared" ca="1" si="746"/>
        <v>2.7560484296110992E-4</v>
      </c>
      <c r="FA383" s="223">
        <f t="shared" ca="1" si="747"/>
        <v>-5.4835311527825928E-5</v>
      </c>
      <c r="FB383" s="223">
        <f t="shared" ca="1" si="748"/>
        <v>-3.6967247403249797E-4</v>
      </c>
      <c r="FC383" s="223">
        <f t="shared" ca="1" si="749"/>
        <v>-5.7932200308668646E-4</v>
      </c>
      <c r="FD383" s="223">
        <f t="shared" ca="1" si="750"/>
        <v>-6.2412963886773591E-4</v>
      </c>
      <c r="FE383" s="223">
        <f t="shared" ca="1" si="751"/>
        <v>-4.9134569212530327E-4</v>
      </c>
      <c r="FF383" s="223">
        <f t="shared" ca="1" si="752"/>
        <v>-2.1875287620478024E-4</v>
      </c>
      <c r="FG383" s="223">
        <f t="shared" ca="1" si="753"/>
        <v>1.1608449124392781E-4</v>
      </c>
      <c r="FH383" s="223">
        <f t="shared" ca="1" si="754"/>
        <v>4.1789085483926613E-4</v>
      </c>
      <c r="FI383" s="223">
        <f t="shared" ca="1" si="755"/>
        <v>6.0078939286229067E-4</v>
      </c>
      <c r="FJ383" s="223">
        <f t="shared" ca="1" si="756"/>
        <v>6.1273764684609386E-4</v>
      </c>
      <c r="FK383" s="223">
        <f t="shared" ca="1" si="757"/>
        <v>4.5033582738598471E-4</v>
      </c>
      <c r="FL383" s="223">
        <f t="shared" ca="1" si="758"/>
        <v>1.5979419966811233E-4</v>
      </c>
      <c r="FM383" s="223">
        <f t="shared" ca="1" si="759"/>
        <v>-1.7621571385111271E-4</v>
      </c>
      <c r="FN383" s="223">
        <f t="shared" ca="1" si="760"/>
        <v>-4.6208471827155359E-4</v>
      </c>
      <c r="FO383" s="223">
        <f t="shared" ca="1" si="761"/>
        <v>-6.1647085235974131E-4</v>
      </c>
      <c r="FP383" s="223">
        <f t="shared" ca="1" si="762"/>
        <v>-5.954446563288541E-4</v>
      </c>
      <c r="FQ383" s="223">
        <f t="shared" ca="1" si="763"/>
        <v>-4.049889824503342E-4</v>
      </c>
      <c r="FR383" s="223">
        <f t="shared" ca="1" si="764"/>
        <v>-9.9296617636245472E-5</v>
      </c>
      <c r="FS383" s="223">
        <f t="shared" ca="1" si="765"/>
        <v>2.3464988280460358E-4</v>
      </c>
      <c r="FT383" s="223">
        <f t="shared" ca="1" si="766"/>
        <v>5.0182845326568416E-4</v>
      </c>
      <c r="FU383" s="223">
        <f t="shared" ca="1" si="767"/>
        <v>6.2621536055172016E-4</v>
      </c>
      <c r="FV383" s="223">
        <f t="shared" ca="1" si="768"/>
        <v>5.7241720826800796E-4</v>
      </c>
      <c r="FW383" s="223">
        <f t="shared" ca="1" si="769"/>
        <v>3.5574187222418949E-4</v>
      </c>
      <c r="FX383" s="223">
        <f t="shared" ca="1" si="770"/>
        <v>3.7842754895488819E-5</v>
      </c>
      <c r="FY383" s="223">
        <f t="shared" ca="1" si="771"/>
        <v>-2.9082424511401217E-4</v>
      </c>
      <c r="FZ383" s="223">
        <f t="shared" ca="1" si="772"/>
        <v>-5.3673930592752902E-4</v>
      </c>
      <c r="GA383" s="223">
        <f t="shared" ca="1" si="773"/>
        <v>-6.2992907249744847E-4</v>
      </c>
      <c r="GB383" s="223">
        <f t="shared" ca="1" si="774"/>
        <v>-5.4387706957646504E-4</v>
      </c>
      <c r="GC383" s="223">
        <f t="shared" ca="1" si="775"/>
        <v>-3.0306877330023697E-4</v>
      </c>
      <c r="GD383" s="223">
        <f t="shared" ca="1" si="776"/>
        <v>2.3975554261865435E-5</v>
      </c>
      <c r="GE383" s="223">
        <f t="shared" ca="1" si="777"/>
        <v>3.4419781096226888E-4</v>
      </c>
      <c r="GF383" s="223">
        <f t="shared" ca="1" si="778"/>
        <v>5.664810656617411E-4</v>
      </c>
      <c r="GG383" s="223">
        <f t="shared" ca="1" si="779"/>
        <v>6.2757622312076733E-4</v>
      </c>
      <c r="GH383" s="223">
        <f t="shared" ca="1" si="780"/>
        <v>5.1009909739145164E-4</v>
      </c>
      <c r="GI383" s="223">
        <f t="shared" ca="1" si="781"/>
        <v>2.4747695641515915E-4</v>
      </c>
      <c r="GJ383" s="223">
        <f t="shared" ca="1" si="782"/>
        <v>-8.556296572530683E-5</v>
      </c>
      <c r="GK383" s="223">
        <f t="shared" ca="1" si="783"/>
        <v>-3.9425656373329588E-4</v>
      </c>
      <c r="GL383" s="223">
        <f t="shared" ca="1" si="784"/>
        <v>-5.9076730306358038E-4</v>
      </c>
      <c r="GM383" s="223">
        <f t="shared" ca="1" si="785"/>
        <v>-6.191794716473725E-4</v>
      </c>
      <c r="GN383" s="223">
        <f t="shared" ca="1" si="786"/>
        <v>-4.7140859205002726E-4</v>
      </c>
      <c r="GO383" s="223">
        <f t="shared" ca="1" si="787"/>
        <v>-1.8950180115513785E-4</v>
      </c>
      <c r="GP383" s="223">
        <f t="shared" ca="1" si="788"/>
        <v>1.4632635905533861E-4</v>
      </c>
      <c r="GQ383" s="223">
        <f t="shared" ca="1" si="789"/>
        <v>4.4051841027301043E-4</v>
      </c>
      <c r="GR383" s="223">
        <f t="shared" ca="1" si="790"/>
        <v>6.0936412839065915E-4</v>
      </c>
      <c r="GS383" s="223">
        <f t="shared" ca="1" si="791"/>
        <v>6.0481968338408417E-4</v>
      </c>
      <c r="GT383" s="223">
        <f t="shared" ca="1" si="792"/>
        <v>4.2817816426901146E-4</v>
      </c>
      <c r="GU383" s="223">
        <f t="shared" ca="1" si="793"/>
        <v>1.2970163995777053E-4</v>
      </c>
      <c r="GV383" s="223">
        <f t="shared" ca="1" si="794"/>
        <v>-2.0568054955754297E-4</v>
      </c>
      <c r="GW383" s="223">
        <f t="shared" ca="1" si="795"/>
        <v>-4.8253782370993734E-4</v>
      </c>
      <c r="GX383" s="223">
        <f t="shared" ca="1" si="796"/>
        <v>-6.2209244404901878E-4</v>
      </c>
      <c r="GY383" s="223">
        <f t="shared" ca="1" si="797"/>
        <v>-5.8463515094173656E-4</v>
      </c>
      <c r="GZ383" s="223">
        <f t="shared" ca="1" si="798"/>
        <v>-3.8082414670009119E-4</v>
      </c>
      <c r="HA383" s="223">
        <f t="shared" ca="1" si="799"/>
        <v>-6.8652381065481273E-5</v>
      </c>
      <c r="HB383" s="223">
        <f t="shared" ca="1" si="800"/>
        <v>2.6305392393108275E-4</v>
      </c>
      <c r="HC383" s="223">
        <f t="shared" ca="1" si="801"/>
        <v>5.1991013412253106E-4</v>
      </c>
      <c r="HD383" s="223">
        <f t="shared" ca="1" si="802"/>
        <v>6.2882966940086451E-4</v>
      </c>
      <c r="HE383" s="223">
        <f t="shared" ca="1" si="803"/>
        <v>5.5882026240173719E-4</v>
      </c>
      <c r="HF383" s="223">
        <f t="shared" ca="1" si="804"/>
        <v>3.2980258441879431E-4</v>
      </c>
      <c r="HG383" s="223">
        <f t="shared" ca="1" si="805"/>
        <v>6.9419622143224342E-6</v>
      </c>
      <c r="HH383" s="223">
        <f t="shared" ca="1" si="806"/>
        <v>-3.1789394521726386E-4</v>
      </c>
      <c r="HI383" s="223">
        <f t="shared" ca="1" si="807"/>
        <v>-5.522754257317352E-4</v>
      </c>
      <c r="HJ383" s="223">
        <f t="shared" ca="1" si="808"/>
        <v>-6.2951092128311567E-4</v>
      </c>
      <c r="HK383" s="223">
        <f t="shared" ca="1" si="809"/>
        <v>-5.276236292525798E-4</v>
      </c>
      <c r="HL383" s="223">
        <f t="shared" ca="1" si="810"/>
        <v>-2.7560484296111274E-4</v>
      </c>
      <c r="HM383" s="223">
        <f t="shared" ca="1" si="811"/>
        <v>5.4835311527822879E-5</v>
      </c>
      <c r="HN383" s="223">
        <f t="shared" ca="1" si="812"/>
        <v>3.6967247403249558E-4</v>
      </c>
      <c r="HO383" s="223">
        <f t="shared" ca="1" si="813"/>
        <v>5.7932200308668537E-4</v>
      </c>
      <c r="HP383" s="223">
        <f t="shared" ca="1" si="814"/>
        <v>6.2412963886773634E-4</v>
      </c>
      <c r="HQ383" s="223">
        <f t="shared" ca="1" si="815"/>
        <v>4.9134569212530522E-4</v>
      </c>
      <c r="HR383" s="223">
        <f t="shared" ca="1" si="816"/>
        <v>2.1875287620478311E-4</v>
      </c>
      <c r="HS383" s="223">
        <f t="shared" ca="1" si="817"/>
        <v>-1.1608449124392478E-4</v>
      </c>
      <c r="HT383" s="223">
        <f t="shared" ca="1" si="818"/>
        <v>-4.178908548392638E-4</v>
      </c>
      <c r="HU383" s="223">
        <f t="shared" ca="1" si="819"/>
        <v>-6.007893928622898E-4</v>
      </c>
      <c r="HV383" s="223">
        <f t="shared" ca="1" si="820"/>
        <v>-6.1273764684609451E-4</v>
      </c>
      <c r="HW383" s="223">
        <f t="shared" ca="1" si="821"/>
        <v>-4.5033582738598671E-4</v>
      </c>
      <c r="HX383" s="223">
        <f t="shared" ca="1" si="822"/>
        <v>-1.5979419966811532E-4</v>
      </c>
      <c r="HY383" s="223">
        <f t="shared" ca="1" si="823"/>
        <v>1.7621571385110978E-4</v>
      </c>
      <c r="HZ383" s="223">
        <f t="shared" ca="1" si="824"/>
        <v>4.6208471827155153E-4</v>
      </c>
      <c r="IA383" s="223">
        <f t="shared" ca="1" si="825"/>
        <v>6.1647085235974066E-4</v>
      </c>
      <c r="IB383" s="223">
        <f t="shared" ca="1" si="826"/>
        <v>5.9544465632885518E-4</v>
      </c>
      <c r="IC383" s="223">
        <f t="shared" ca="1" si="827"/>
        <v>4.0498898245033664E-4</v>
      </c>
      <c r="ID383" s="223">
        <f t="shared" ca="1" si="828"/>
        <v>9.9296617636248507E-5</v>
      </c>
      <c r="IE383" s="223">
        <f t="shared" ca="1" si="829"/>
        <v>-6.7030520729035323E-4</v>
      </c>
      <c r="IF383" s="223">
        <f t="shared" ca="1" si="830"/>
        <v>-5.0182845326568232E-4</v>
      </c>
      <c r="IG383" s="223">
        <f t="shared" ca="1" si="831"/>
        <v>-6.2621536055171973E-4</v>
      </c>
      <c r="IH383" s="223">
        <f t="shared" ca="1" si="832"/>
        <v>-5.7241720826800937E-4</v>
      </c>
      <c r="II383" s="223">
        <f t="shared" ca="1" si="833"/>
        <v>-3.5574187222419204E-4</v>
      </c>
      <c r="IJ383" s="223">
        <f t="shared" ca="1" si="834"/>
        <v>-3.7842754895491936E-5</v>
      </c>
      <c r="IK383" s="223">
        <f t="shared" ca="1" si="835"/>
        <v>2.9082424511400946E-4</v>
      </c>
      <c r="IL383" s="223">
        <f t="shared" ca="1" si="836"/>
        <v>5.367393059275275E-4</v>
      </c>
      <c r="IM383" s="223">
        <f t="shared" ca="1" si="837"/>
        <v>6.2992907249744836E-4</v>
      </c>
      <c r="IN383" s="223">
        <f t="shared" ca="1" si="838"/>
        <v>5.4387706957646667E-4</v>
      </c>
      <c r="IO383" s="223">
        <f t="shared" ca="1" si="839"/>
        <v>3.0306877330023969E-4</v>
      </c>
      <c r="IP383" s="223">
        <f t="shared" ca="1" si="840"/>
        <v>-2.3975554261862332E-5</v>
      </c>
      <c r="IQ383" s="223">
        <f t="shared" ca="1" si="841"/>
        <v>-3.4419781096226628E-4</v>
      </c>
      <c r="IR383" s="223">
        <f t="shared" ca="1" si="842"/>
        <v>-5.664810656617398E-4</v>
      </c>
      <c r="IS383" s="223">
        <f t="shared" ca="1" si="843"/>
        <v>-6.2757622312076765E-4</v>
      </c>
      <c r="IT383" s="223">
        <f t="shared" ca="1" si="844"/>
        <v>-5.1009909739145349E-4</v>
      </c>
      <c r="IU383" s="223">
        <f t="shared" ca="1" si="845"/>
        <v>-2.4747695641516207E-4</v>
      </c>
      <c r="IV383" s="223">
        <f t="shared" ca="1" si="846"/>
        <v>8.5562965725303753E-5</v>
      </c>
      <c r="IW383" s="223">
        <f t="shared" ca="1" si="847"/>
        <v>3.9425656373329345E-4</v>
      </c>
      <c r="IX383" s="223">
        <f t="shared" ca="1" si="848"/>
        <v>5.9076730306357919E-4</v>
      </c>
      <c r="IY383" s="223">
        <f t="shared" ca="1" si="849"/>
        <v>6.1917947164737315E-4</v>
      </c>
      <c r="IZ383" s="223">
        <f t="shared" ca="1" si="850"/>
        <v>4.7140859205002932E-4</v>
      </c>
      <c r="JA383" s="223">
        <f t="shared" ca="1" si="851"/>
        <v>1.8950180115514078E-4</v>
      </c>
      <c r="JB383" s="223">
        <f t="shared" ca="1" si="852"/>
        <v>-1.463263590553356E-4</v>
      </c>
    </row>
    <row r="384" spans="2:262">
      <c r="B384" s="230">
        <v>23</v>
      </c>
      <c r="C384" s="229">
        <f t="shared" si="853"/>
        <v>4.4921875000000013E-4</v>
      </c>
      <c r="D384" s="226">
        <f t="shared" ca="1" si="597"/>
        <v>24.411142020086672</v>
      </c>
      <c r="E384" s="225">
        <f ca="1">AC361</f>
        <v>0.41114202008667255</v>
      </c>
      <c r="F384" s="224">
        <v>23</v>
      </c>
      <c r="G384" s="223">
        <f t="shared" ca="1" si="854"/>
        <v>-4.633150512806947E-3</v>
      </c>
      <c r="H384" s="223">
        <f t="shared" ca="1" si="598"/>
        <v>-6.3514247929514784E-3</v>
      </c>
      <c r="I384" s="223">
        <f t="shared" ca="1" si="599"/>
        <v>-6.0988972486739311E-3</v>
      </c>
      <c r="J384" s="223">
        <f t="shared" ca="1" si="600"/>
        <v>-3.953925376316122E-3</v>
      </c>
      <c r="K384" s="223">
        <f t="shared" ca="1" si="601"/>
        <v>-5.8207865315000064E-4</v>
      </c>
      <c r="L384" s="223">
        <f t="shared" ca="1" si="602"/>
        <v>2.970382925577073E-3</v>
      </c>
      <c r="M384" s="223">
        <f t="shared" ca="1" si="603"/>
        <v>5.6011558628112895E-3</v>
      </c>
      <c r="N384" s="223">
        <f t="shared" ca="1" si="604"/>
        <v>6.4939300748537614E-3</v>
      </c>
      <c r="O384" s="223">
        <f t="shared" ca="1" si="605"/>
        <v>5.3716840896337074E-3</v>
      </c>
      <c r="P384" s="223">
        <f t="shared" ca="1" si="606"/>
        <v>2.5826428341905686E-3</v>
      </c>
      <c r="Q384" s="223">
        <f t="shared" ca="1" si="607"/>
        <v>-1.0077740771686871E-3</v>
      </c>
      <c r="R384" s="223">
        <f t="shared" ca="1" si="608"/>
        <v>-4.2854858783149714E-3</v>
      </c>
      <c r="S384" s="223">
        <f t="shared" ca="1" si="609"/>
        <v>-6.2334419690746583E-3</v>
      </c>
      <c r="T384" s="223">
        <f t="shared" ca="1" si="610"/>
        <v>-6.2472054643847889E-3</v>
      </c>
      <c r="U384" s="223">
        <f t="shared" ca="1" si="611"/>
        <v>-4.3225056497912294E-3</v>
      </c>
      <c r="V384" s="223">
        <f t="shared" ca="1" si="612"/>
        <v>-1.056563153691448E-3</v>
      </c>
      <c r="W384" s="223">
        <f t="shared" ca="1" si="613"/>
        <v>2.5372233551758422E-3</v>
      </c>
      <c r="X384" s="223">
        <f t="shared" ca="1" si="614"/>
        <v>5.343727548601707E-3</v>
      </c>
      <c r="Y384" s="223">
        <f t="shared" ca="1" si="615"/>
        <v>6.4921111871426244E-3</v>
      </c>
      <c r="Z384" s="223">
        <f t="shared" ca="1" si="616"/>
        <v>5.6260390163082024E-3</v>
      </c>
      <c r="AA384" s="223">
        <f t="shared" ca="1" si="617"/>
        <v>3.0142470551812505E-3</v>
      </c>
      <c r="AB384" s="223">
        <f t="shared" ca="1" si="618"/>
        <v>-5.3284427408157307E-4</v>
      </c>
      <c r="AC384" s="223">
        <f t="shared" ca="1" si="619"/>
        <v>-3.9145978245426786E-3</v>
      </c>
      <c r="AD384" s="223">
        <f t="shared" ca="1" si="620"/>
        <v>-6.0816795830856817E-3</v>
      </c>
      <c r="AE384" s="223">
        <f t="shared" ca="1" si="621"/>
        <v>-6.3616595324099004E-3</v>
      </c>
      <c r="AF384" s="223">
        <f t="shared" ca="1" si="622"/>
        <v>-4.6676618906368941E-3</v>
      </c>
      <c r="AG384" s="223">
        <f t="shared" ca="1" si="623"/>
        <v>-1.5253220469596447E-3</v>
      </c>
      <c r="AH384" s="223">
        <f t="shared" ca="1" si="624"/>
        <v>2.0903143515812301E-3</v>
      </c>
      <c r="AI384" s="223">
        <f t="shared" ca="1" si="625"/>
        <v>5.0573411118116996E-3</v>
      </c>
      <c r="AJ384" s="223">
        <f t="shared" ca="1" si="626"/>
        <v>6.4551109864148396E-3</v>
      </c>
      <c r="AK384" s="223">
        <f t="shared" ca="1" si="627"/>
        <v>5.8499059500985587E-3</v>
      </c>
      <c r="AL384" s="223">
        <f t="shared" ca="1" si="628"/>
        <v>3.4295168102176496E-3</v>
      </c>
      <c r="AM384" s="223">
        <f t="shared" ca="1" si="629"/>
        <v>-5.5026941706187542E-5</v>
      </c>
      <c r="AN384" s="223">
        <f t="shared" ca="1" si="630"/>
        <v>-3.5224962259881886E-3</v>
      </c>
      <c r="AO384" s="223">
        <f t="shared" ca="1" si="631"/>
        <v>-5.8969600485033113E-3</v>
      </c>
      <c r="AP384" s="223">
        <f t="shared" ca="1" si="632"/>
        <v>-6.4416392162380343E-3</v>
      </c>
      <c r="AQ384" s="223">
        <f t="shared" ca="1" si="633"/>
        <v>-4.9875236672787598E-3</v>
      </c>
      <c r="AR384" s="223">
        <f t="shared" ca="1" si="634"/>
        <v>-1.9858150878974581E-3</v>
      </c>
      <c r="AS384" s="223">
        <f t="shared" ca="1" si="635"/>
        <v>1.6320777534050879E-3</v>
      </c>
      <c r="AT384" s="223">
        <f t="shared" ca="1" si="636"/>
        <v>4.7435485053555007E-3</v>
      </c>
      <c r="AU384" s="223">
        <f t="shared" ca="1" si="637"/>
        <v>6.3831299799639498E-3</v>
      </c>
      <c r="AV384" s="223">
        <f t="shared" ca="1" si="638"/>
        <v>6.042071736694161E-3</v>
      </c>
      <c r="AW384" s="223">
        <f t="shared" ca="1" si="639"/>
        <v>3.8262017165171568E-3</v>
      </c>
      <c r="AX384" s="223">
        <f t="shared" ca="1" si="640"/>
        <v>4.230885864339826E-4</v>
      </c>
      <c r="AY384" s="223">
        <f t="shared" ca="1" si="641"/>
        <v>-3.1113059151867588E-3</v>
      </c>
      <c r="AZ384" s="223">
        <f t="shared" ca="1" si="642"/>
        <v>-5.6802843764900343E-3</v>
      </c>
      <c r="BA384" s="223">
        <f t="shared" ca="1" si="643"/>
        <v>-6.4867110990328783E-3</v>
      </c>
      <c r="BB384" s="223">
        <f t="shared" ca="1" si="644"/>
        <v>-5.2803576210355046E-3</v>
      </c>
      <c r="BC384" s="223">
        <f t="shared" ca="1" si="645"/>
        <v>-2.4355468248177447E-3</v>
      </c>
      <c r="BD384" s="223">
        <f t="shared" ca="1" si="646"/>
        <v>1.1649967844757515E-3</v>
      </c>
      <c r="BE384" s="223">
        <f t="shared" ca="1" si="647"/>
        <v>4.4040501985553124E-3</v>
      </c>
      <c r="BF384" s="223">
        <f t="shared" ca="1" si="648"/>
        <v>6.2765582391005308E-3</v>
      </c>
      <c r="BG384" s="223">
        <f t="shared" ca="1" si="649"/>
        <v>6.2014950130476918E-3</v>
      </c>
      <c r="BH384" s="223">
        <f t="shared" ca="1" si="650"/>
        <v>4.2021521042027192E-3</v>
      </c>
      <c r="BI384" s="223">
        <f t="shared" ca="1" si="651"/>
        <v>8.9891136086676384E-4</v>
      </c>
      <c r="BJ384" s="223">
        <f t="shared" ca="1" si="652"/>
        <v>-2.6832551680592365E-3</v>
      </c>
      <c r="BK384" s="223">
        <f t="shared" ca="1" si="653"/>
        <v>-5.4328267512858521E-3</v>
      </c>
      <c r="BL384" s="223">
        <f t="shared" ca="1" si="654"/>
        <v>-6.4966309323564193E-3</v>
      </c>
      <c r="BM384" s="223">
        <f t="shared" ca="1" si="655"/>
        <v>-5.5445768593398543E-3</v>
      </c>
      <c r="BN384" s="223">
        <f t="shared" ca="1" si="656"/>
        <v>-2.8720801224722077E-3</v>
      </c>
      <c r="BO384" s="223">
        <f t="shared" ca="1" si="657"/>
        <v>6.9160259703296726E-4</v>
      </c>
      <c r="BP384" s="223">
        <f t="shared" ca="1" si="658"/>
        <v>4.0406859621507233E-3</v>
      </c>
      <c r="BQ384" s="223">
        <f t="shared" ca="1" si="659"/>
        <v>6.1359732853219695E-3</v>
      </c>
      <c r="BR384" s="223">
        <f t="shared" ca="1" si="660"/>
        <v>6.3273118506117446E-3</v>
      </c>
      <c r="BS384" s="223">
        <f t="shared" ca="1" si="661"/>
        <v>4.5553306655501226E-3</v>
      </c>
      <c r="BT384" s="223">
        <f t="shared" ca="1" si="662"/>
        <v>1.3698628567509719E-3</v>
      </c>
      <c r="BU384" s="223">
        <f t="shared" ca="1" si="663"/>
        <v>-2.240663628691744E-3</v>
      </c>
      <c r="BV384" s="223">
        <f t="shared" ca="1" si="664"/>
        <v>-5.1559281672020982E-3</v>
      </c>
      <c r="BW384" s="223">
        <f t="shared" ca="1" si="665"/>
        <v>-6.4713449597723982E-3</v>
      </c>
      <c r="BX384" s="223">
        <f t="shared" ca="1" si="666"/>
        <v>-5.7787495552467779E-3</v>
      </c>
      <c r="BY384" s="223">
        <f t="shared" ca="1" si="667"/>
        <v>-3.2930493690984256E-3</v>
      </c>
      <c r="BZ384" s="223">
        <f t="shared" ca="1" si="668"/>
        <v>2.1446055519460088E-4</v>
      </c>
      <c r="CA384" s="223">
        <f t="shared" ca="1" si="669"/>
        <v>3.6554248984216062E-3</v>
      </c>
      <c r="CB384" s="223">
        <f t="shared" ca="1" si="670"/>
        <v>5.9621369606734547E-3</v>
      </c>
      <c r="CC384" s="223">
        <f t="shared" ca="1" si="671"/>
        <v>6.4188404370424581E-3</v>
      </c>
      <c r="CD384" s="223">
        <f t="shared" ca="1" si="672"/>
        <v>4.8838234953351451E-3</v>
      </c>
      <c r="CE384" s="223">
        <f t="shared" ca="1" si="673"/>
        <v>1.8333909471259407E-3</v>
      </c>
      <c r="CF384" s="223">
        <f t="shared" ca="1" si="674"/>
        <v>-1.7859297389834048E-3</v>
      </c>
      <c r="CG384" s="223">
        <f t="shared" ca="1" si="675"/>
        <v>-4.8510891616571523E-3</v>
      </c>
      <c r="CH384" s="223">
        <f t="shared" ca="1" si="676"/>
        <v>-6.4109902081570897E-3</v>
      </c>
      <c r="CI384" s="223">
        <f t="shared" ca="1" si="677"/>
        <v>-5.98160670662782E-3</v>
      </c>
      <c r="CJ384" s="223">
        <f t="shared" ca="1" si="678"/>
        <v>-3.6961732958750381E-3</v>
      </c>
      <c r="CK384" s="223">
        <f t="shared" ca="1" si="679"/>
        <v>-2.6384366697378928E-4</v>
      </c>
      <c r="CL384" s="223">
        <f t="shared" ca="1" si="680"/>
        <v>3.2503547704523525E-3</v>
      </c>
      <c r="CM384" s="223">
        <f t="shared" ca="1" si="681"/>
        <v>5.7559912992598853E-3</v>
      </c>
      <c r="CN384" s="223">
        <f t="shared" ca="1" si="682"/>
        <v>6.4755847709996872E-3</v>
      </c>
      <c r="CO384" s="223">
        <f t="shared" ca="1" si="683"/>
        <v>5.185850462451686E-3</v>
      </c>
      <c r="CP384" s="223">
        <f t="shared" ca="1" si="684"/>
        <v>2.2869837331086391E-3</v>
      </c>
      <c r="CQ384" s="223">
        <f t="shared" ca="1" si="685"/>
        <v>-1.321517741281883E-3</v>
      </c>
      <c r="CR384" s="223">
        <f t="shared" ca="1" si="686"/>
        <v>-4.5199616836341132E-3</v>
      </c>
      <c r="CS384" s="223">
        <f t="shared" ca="1" si="687"/>
        <v>-6.3158937451387922E-3</v>
      </c>
      <c r="CT384" s="223">
        <f t="shared" ca="1" si="688"/>
        <v>-6.1520490130035693E-3</v>
      </c>
      <c r="CU384" s="223">
        <f t="shared" ca="1" si="689"/>
        <v>-4.0792673393152054E-3</v>
      </c>
      <c r="CV384" s="223">
        <f t="shared" ca="1" si="690"/>
        <v>-7.4071809745074237E-4</v>
      </c>
      <c r="CW384" s="223">
        <f t="shared" ca="1" si="691"/>
        <v>2.8276706883627652E-3</v>
      </c>
      <c r="CX384" s="223">
        <f t="shared" ca="1" si="692"/>
        <v>5.5186534222814859E-3</v>
      </c>
      <c r="CY384" s="223">
        <f t="shared" ca="1" si="693"/>
        <v>6.4972373500212406E-3</v>
      </c>
      <c r="CZ384" s="223">
        <f t="shared" ca="1" si="694"/>
        <v>5.4597748565965304E-3</v>
      </c>
      <c r="DA384" s="223">
        <f t="shared" ca="1" si="695"/>
        <v>2.7281831560913607E-3</v>
      </c>
      <c r="DB384" s="223">
        <f t="shared" ca="1" si="696"/>
        <v>-8.4994432444059564E-4</v>
      </c>
      <c r="DC384" s="223">
        <f t="shared" ca="1" si="697"/>
        <v>-4.1643401416261404E-3</v>
      </c>
      <c r="DD384" s="223">
        <f t="shared" ca="1" si="698"/>
        <v>-6.1865709066900084E-3</v>
      </c>
      <c r="DE384" s="223">
        <f t="shared" ca="1" si="699"/>
        <v>-6.2891528327482108E-3</v>
      </c>
      <c r="DF384" s="223">
        <f t="shared" ca="1" si="700"/>
        <v>-4.4402554796052172E-3</v>
      </c>
      <c r="DG384" s="223">
        <f t="shared" ca="1" si="701"/>
        <v>-1.2135785123798531E-3</v>
      </c>
      <c r="DH384" s="223">
        <f t="shared" ca="1" si="702"/>
        <v>2.3896632138161442E-3</v>
      </c>
      <c r="DI384" s="223">
        <f t="shared" ca="1" si="703"/>
        <v>5.2514094842571312E-3</v>
      </c>
      <c r="DJ384" s="223">
        <f t="shared" ca="1" si="704"/>
        <v>6.4836808369053657E-3</v>
      </c>
      <c r="DK384" s="223">
        <f t="shared" ca="1" si="705"/>
        <v>5.7041122577442824E-3</v>
      </c>
      <c r="DL384" s="223">
        <f t="shared" ca="1" si="706"/>
        <v>3.1545983181742862E-3</v>
      </c>
      <c r="DM384" s="223">
        <f t="shared" ca="1" si="707"/>
        <v>-3.7376498566376194E-4</v>
      </c>
      <c r="DN384" s="223">
        <f t="shared" ca="1" si="708"/>
        <v>-3.7861516795813549E-3</v>
      </c>
      <c r="DO384" s="223">
        <f t="shared" ca="1" si="709"/>
        <v>-6.0237225044771593E-3</v>
      </c>
      <c r="DP384" s="223">
        <f t="shared" ca="1" si="710"/>
        <v>-6.3921751883835032E-3</v>
      </c>
      <c r="DQ384" s="223">
        <f t="shared" ca="1" si="711"/>
        <v>-4.7771814907359104E-3</v>
      </c>
      <c r="DR384" s="223">
        <f t="shared" ca="1" si="712"/>
        <v>-1.679862440202756E-3</v>
      </c>
      <c r="DS384" s="223">
        <f t="shared" ca="1" si="713"/>
        <v>1.9387059472671722E-3</v>
      </c>
      <c r="DT384" s="223">
        <f t="shared" ca="1" si="714"/>
        <v>4.9557077032417133E-3</v>
      </c>
      <c r="DU384" s="223">
        <f t="shared" ca="1" si="715"/>
        <v>6.4349886955712117E-3</v>
      </c>
      <c r="DV384" s="223">
        <f t="shared" ca="1" si="716"/>
        <v>5.9175385803481089E-3</v>
      </c>
      <c r="DW384" s="223">
        <f t="shared" ca="1" si="717"/>
        <v>3.5639184386483634E-3</v>
      </c>
      <c r="DX384" s="223">
        <f t="shared" ca="1" si="718"/>
        <v>1.0443981795436159E-4</v>
      </c>
      <c r="DY384" s="223">
        <f t="shared" ca="1" si="719"/>
        <v>-3.3874457335428187E-3</v>
      </c>
      <c r="DZ384" s="223">
        <f t="shared" ca="1" si="720"/>
        <v>-5.8282310281014714E-3</v>
      </c>
      <c r="EA384" s="223">
        <f t="shared" ca="1" si="721"/>
        <v>-6.4605577928381541E-3</v>
      </c>
      <c r="EB384" s="223">
        <f t="shared" ca="1" si="722"/>
        <v>-5.0882195414607536E-3</v>
      </c>
      <c r="EC384" s="223">
        <f t="shared" ca="1" si="723"/>
        <v>-2.1370430479145178E-3</v>
      </c>
      <c r="ED384" s="223">
        <f t="shared" ca="1" si="724"/>
        <v>1.4772426652153977E-3</v>
      </c>
      <c r="EE384" s="223">
        <f t="shared" ca="1" si="725"/>
        <v>4.6331505128069297E-3</v>
      </c>
      <c r="EF384" s="223">
        <f t="shared" ca="1" si="726"/>
        <v>6.3514247929514767E-3</v>
      </c>
      <c r="EG384" s="223">
        <f t="shared" ca="1" si="727"/>
        <v>6.0988972486739606E-3</v>
      </c>
      <c r="EH384" s="223">
        <f t="shared" ca="1" si="728"/>
        <v>3.9539253763161749E-3</v>
      </c>
      <c r="EI384" s="223">
        <f t="shared" ca="1" si="729"/>
        <v>5.8207865315005052E-4</v>
      </c>
      <c r="EJ384" s="223">
        <f t="shared" ca="1" si="730"/>
        <v>-2.9703829255770414E-3</v>
      </c>
      <c r="EK384" s="223">
        <f t="shared" ca="1" si="731"/>
        <v>-5.6011558628112808E-3</v>
      </c>
      <c r="EL384" s="223">
        <f t="shared" ca="1" si="732"/>
        <v>-6.4939300748537623E-3</v>
      </c>
      <c r="EM384" s="223">
        <f t="shared" ca="1" si="733"/>
        <v>-5.3716840896337499E-3</v>
      </c>
      <c r="EN384" s="223">
        <f t="shared" ca="1" si="734"/>
        <v>-2.5826428341906224E-3</v>
      </c>
      <c r="EO384" s="223">
        <f t="shared" ca="1" si="735"/>
        <v>1.0077740771686464E-3</v>
      </c>
      <c r="EP384" s="223">
        <f t="shared" ca="1" si="736"/>
        <v>4.285485878314948E-3</v>
      </c>
      <c r="EQ384" s="223">
        <f t="shared" ca="1" si="737"/>
        <v>6.2334419690746549E-3</v>
      </c>
      <c r="ER384" s="223">
        <f t="shared" ca="1" si="738"/>
        <v>6.2472054643848132E-3</v>
      </c>
      <c r="ES384" s="223">
        <f t="shared" ca="1" si="739"/>
        <v>4.3225056497912771E-3</v>
      </c>
      <c r="ET384" s="223">
        <f t="shared" ca="1" si="740"/>
        <v>1.0565631536915002E-3</v>
      </c>
      <c r="EU384" s="223">
        <f t="shared" ca="1" si="741"/>
        <v>-2.5372233551758045E-3</v>
      </c>
      <c r="EV384" s="223">
        <f t="shared" ca="1" si="742"/>
        <v>-5.3437275486016974E-3</v>
      </c>
      <c r="EW384" s="223">
        <f t="shared" ca="1" si="743"/>
        <v>-6.4921111871426244E-3</v>
      </c>
      <c r="EX384" s="223">
        <f t="shared" ca="1" si="744"/>
        <v>-5.6260390163082406E-3</v>
      </c>
      <c r="EY384" s="223">
        <f t="shared" ca="1" si="745"/>
        <v>-3.0142470551813077E-3</v>
      </c>
      <c r="EZ384" s="223">
        <f t="shared" ca="1" si="746"/>
        <v>5.3284427408153198E-4</v>
      </c>
      <c r="FA384" s="223">
        <f t="shared" ca="1" si="747"/>
        <v>3.9145978245426552E-3</v>
      </c>
      <c r="FB384" s="223">
        <f t="shared" ca="1" si="748"/>
        <v>6.0816795830856748E-3</v>
      </c>
      <c r="FC384" s="223">
        <f t="shared" ca="1" si="749"/>
        <v>6.3616595324098996E-3</v>
      </c>
      <c r="FD384" s="223">
        <f t="shared" ca="1" si="750"/>
        <v>4.6676618906369479E-3</v>
      </c>
      <c r="FE384" s="223">
        <f t="shared" ca="1" si="751"/>
        <v>1.5253220469596961E-3</v>
      </c>
      <c r="FF384" s="223">
        <f t="shared" ca="1" si="752"/>
        <v>-2.090314351581191E-3</v>
      </c>
      <c r="FG384" s="223">
        <f t="shared" ca="1" si="753"/>
        <v>-5.0573411118116883E-3</v>
      </c>
      <c r="FH384" s="223">
        <f t="shared" ca="1" si="754"/>
        <v>-6.4551109864148404E-3</v>
      </c>
      <c r="FI384" s="223">
        <f t="shared" ca="1" si="755"/>
        <v>-5.849905950098596E-3</v>
      </c>
      <c r="FJ384" s="223">
        <f t="shared" ca="1" si="756"/>
        <v>-3.4295168102177038E-3</v>
      </c>
      <c r="FK384" s="223">
        <f t="shared" ca="1" si="757"/>
        <v>5.5026941706145908E-5</v>
      </c>
      <c r="FL384" s="223">
        <f t="shared" ca="1" si="758"/>
        <v>3.5224962259881539E-3</v>
      </c>
      <c r="FM384" s="223">
        <f t="shared" ca="1" si="759"/>
        <v>5.8969600485033035E-3</v>
      </c>
      <c r="FN384" s="223">
        <f t="shared" ca="1" si="760"/>
        <v>6.4416392162380334E-3</v>
      </c>
      <c r="FO384" s="223">
        <f t="shared" ca="1" si="761"/>
        <v>4.9875236672788014E-3</v>
      </c>
      <c r="FP384" s="223">
        <f t="shared" ca="1" si="762"/>
        <v>1.9858150878975188E-3</v>
      </c>
      <c r="FQ384" s="223">
        <f t="shared" ca="1" si="763"/>
        <v>-1.632077753405048E-3</v>
      </c>
      <c r="FR384" s="223">
        <f t="shared" ca="1" si="764"/>
        <v>-4.7435485053554886E-3</v>
      </c>
      <c r="FS384" s="223">
        <f t="shared" ca="1" si="765"/>
        <v>-6.3831299799639472E-3</v>
      </c>
      <c r="FT384" s="223">
        <f t="shared" ca="1" si="766"/>
        <v>-6.0420717366941913E-3</v>
      </c>
      <c r="FU384" s="223">
        <f t="shared" ca="1" si="767"/>
        <v>-3.8262017165172093E-3</v>
      </c>
      <c r="FV384" s="223">
        <f t="shared" ca="1" si="768"/>
        <v>-4.230885864340238E-4</v>
      </c>
      <c r="FW384" s="223">
        <f t="shared" ca="1" si="769"/>
        <v>3.1113059151867224E-3</v>
      </c>
      <c r="FX384" s="223">
        <f t="shared" ca="1" si="770"/>
        <v>5.6802843764900256E-3</v>
      </c>
      <c r="FY384" s="223">
        <f t="shared" ca="1" si="771"/>
        <v>6.4867110990328783E-3</v>
      </c>
      <c r="FZ384" s="223">
        <f t="shared" ca="1" si="772"/>
        <v>5.2803576210355557E-3</v>
      </c>
      <c r="GA384" s="223">
        <f t="shared" ca="1" si="773"/>
        <v>2.4355468248178041E-3</v>
      </c>
      <c r="GB384" s="223">
        <f t="shared" ca="1" si="774"/>
        <v>-1.1649967844757107E-3</v>
      </c>
      <c r="GC384" s="223">
        <f t="shared" ca="1" si="775"/>
        <v>-4.4040501985552986E-3</v>
      </c>
      <c r="GD384" s="223">
        <f t="shared" ca="1" si="776"/>
        <v>-6.2765582391005265E-3</v>
      </c>
      <c r="GE384" s="223">
        <f t="shared" ca="1" si="777"/>
        <v>-6.2014950130477187E-3</v>
      </c>
      <c r="GF384" s="223">
        <f t="shared" ca="1" si="778"/>
        <v>-4.2021521042027677E-3</v>
      </c>
      <c r="GG384" s="223">
        <f t="shared" ca="1" si="779"/>
        <v>-8.9891136086680439E-4</v>
      </c>
      <c r="GH384" s="223">
        <f t="shared" ca="1" si="780"/>
        <v>2.6832551680591988E-3</v>
      </c>
      <c r="GI384" s="223">
        <f t="shared" ca="1" si="781"/>
        <v>5.4328267512858295E-3</v>
      </c>
      <c r="GJ384" s="223">
        <f t="shared" ca="1" si="782"/>
        <v>6.4966309323564193E-3</v>
      </c>
      <c r="GK384" s="223">
        <f t="shared" ca="1" si="783"/>
        <v>5.5445768593399003E-3</v>
      </c>
      <c r="GL384" s="223">
        <f t="shared" ca="1" si="784"/>
        <v>2.872080122472245E-3</v>
      </c>
      <c r="GM384" s="223">
        <f t="shared" ca="1" si="785"/>
        <v>-6.9160259703292617E-4</v>
      </c>
      <c r="GN384" s="223">
        <f t="shared" ca="1" si="786"/>
        <v>-4.0406859621506912E-3</v>
      </c>
      <c r="GO384" s="223">
        <f t="shared" ca="1" si="787"/>
        <v>-6.1359732853219712E-3</v>
      </c>
      <c r="GP384" s="223">
        <f t="shared" ca="1" si="788"/>
        <v>-6.3273118506117438E-3</v>
      </c>
      <c r="GQ384" s="223">
        <f t="shared" ca="1" si="789"/>
        <v>-4.5553306655501851E-3</v>
      </c>
      <c r="GR384" s="223">
        <f t="shared" ca="1" si="790"/>
        <v>-1.3698628567510125E-3</v>
      </c>
      <c r="GS384" s="223">
        <f t="shared" ca="1" si="791"/>
        <v>2.2406636286917054E-3</v>
      </c>
      <c r="GT384" s="223">
        <f t="shared" ca="1" si="792"/>
        <v>5.1559281672020731E-3</v>
      </c>
      <c r="GU384" s="223">
        <f t="shared" ca="1" si="793"/>
        <v>6.4713449597723991E-3</v>
      </c>
      <c r="GV384" s="223">
        <f t="shared" ca="1" si="794"/>
        <v>5.7787495552468187E-3</v>
      </c>
      <c r="GW384" s="223">
        <f t="shared" ca="1" si="795"/>
        <v>3.293049369098462E-3</v>
      </c>
      <c r="GX384" s="223">
        <f t="shared" ca="1" si="796"/>
        <v>-2.1446055519455946E-4</v>
      </c>
      <c r="GY384" s="223">
        <f t="shared" ca="1" si="797"/>
        <v>-3.6554248984215715E-3</v>
      </c>
      <c r="GZ384" s="223">
        <f t="shared" ca="1" si="798"/>
        <v>-5.9621369606734564E-3</v>
      </c>
      <c r="HA384" s="223">
        <f t="shared" ca="1" si="799"/>
        <v>-6.4188404370424572E-3</v>
      </c>
      <c r="HB384" s="223">
        <f t="shared" ca="1" si="800"/>
        <v>-4.8838234953352041E-3</v>
      </c>
      <c r="HC384" s="223">
        <f t="shared" ca="1" si="801"/>
        <v>-1.8333909471259799E-3</v>
      </c>
      <c r="HD384" s="223">
        <f t="shared" ca="1" si="802"/>
        <v>1.7859297389833649E-3</v>
      </c>
      <c r="HE384" s="223">
        <f t="shared" ca="1" si="803"/>
        <v>4.8510891616571246E-3</v>
      </c>
      <c r="HF384" s="223">
        <f t="shared" ca="1" si="804"/>
        <v>6.4109902081570915E-3</v>
      </c>
      <c r="HG384" s="223">
        <f t="shared" ca="1" si="805"/>
        <v>5.9816067066278547E-3</v>
      </c>
      <c r="HH384" s="223">
        <f t="shared" ca="1" si="806"/>
        <v>3.6961732958751101E-3</v>
      </c>
      <c r="HI384" s="223">
        <f t="shared" ca="1" si="807"/>
        <v>2.638436669738307E-4</v>
      </c>
      <c r="HJ384" s="223">
        <f t="shared" ca="1" si="808"/>
        <v>-3.2503547704523161E-3</v>
      </c>
      <c r="HK384" s="223">
        <f t="shared" ca="1" si="809"/>
        <v>-5.7559912992598871E-3</v>
      </c>
      <c r="HL384" s="223">
        <f t="shared" ca="1" si="810"/>
        <v>-6.4755847709996872E-3</v>
      </c>
      <c r="HM384" s="223">
        <f t="shared" ca="1" si="811"/>
        <v>-5.1858504624517389E-3</v>
      </c>
      <c r="HN384" s="223">
        <f t="shared" ca="1" si="812"/>
        <v>-2.2869837331086782E-3</v>
      </c>
      <c r="HO384" s="223">
        <f t="shared" ca="1" si="813"/>
        <v>1.3215177412818425E-3</v>
      </c>
      <c r="HP384" s="223">
        <f t="shared" ca="1" si="814"/>
        <v>4.5199616836340837E-3</v>
      </c>
      <c r="HQ384" s="223">
        <f t="shared" ca="1" si="815"/>
        <v>6.3158937451387931E-3</v>
      </c>
      <c r="HR384" s="223">
        <f t="shared" ca="1" si="816"/>
        <v>6.1520490130035979E-3</v>
      </c>
      <c r="HS384" s="223">
        <f t="shared" ca="1" si="817"/>
        <v>4.0792673393152748E-3</v>
      </c>
      <c r="HT384" s="223">
        <f t="shared" ca="1" si="818"/>
        <v>7.4071809745078336E-4</v>
      </c>
      <c r="HU384" s="223">
        <f t="shared" ca="1" si="819"/>
        <v>-2.8276706883627279E-3</v>
      </c>
      <c r="HV384" s="223">
        <f t="shared" ca="1" si="820"/>
        <v>-5.5186534222814634E-3</v>
      </c>
      <c r="HW384" s="223">
        <f t="shared" ca="1" si="821"/>
        <v>-6.4972373500212415E-3</v>
      </c>
      <c r="HX384" s="223">
        <f t="shared" ca="1" si="822"/>
        <v>-5.459774856596579E-3</v>
      </c>
      <c r="HY384" s="223">
        <f t="shared" ca="1" si="823"/>
        <v>-2.728183156091398E-3</v>
      </c>
      <c r="HZ384" s="223">
        <f t="shared" ca="1" si="824"/>
        <v>8.4994432444064616E-4</v>
      </c>
      <c r="IA384" s="223">
        <f t="shared" ca="1" si="825"/>
        <v>4.1643401416261083E-3</v>
      </c>
      <c r="IB384" s="223">
        <f t="shared" ca="1" si="826"/>
        <v>6.1865709066899807E-3</v>
      </c>
      <c r="IC384" s="223">
        <f t="shared" ca="1" si="827"/>
        <v>6.2891528327482099E-3</v>
      </c>
      <c r="ID384" s="223">
        <f t="shared" ca="1" si="828"/>
        <v>4.4402554796052806E-3</v>
      </c>
      <c r="IE384" s="223">
        <f t="shared" ca="1" si="829"/>
        <v>-2.7368315294096675E-3</v>
      </c>
      <c r="IF384" s="223">
        <f t="shared" ca="1" si="830"/>
        <v>-2.3896632138161056E-3</v>
      </c>
      <c r="IG384" s="223">
        <f t="shared" ca="1" si="831"/>
        <v>-5.2514094842570523E-3</v>
      </c>
      <c r="IH384" s="223">
        <f t="shared" ca="1" si="832"/>
        <v>-6.4836808369053648E-3</v>
      </c>
      <c r="II384" s="223">
        <f t="shared" ca="1" si="833"/>
        <v>-5.7041122577443249E-3</v>
      </c>
      <c r="IJ384" s="223">
        <f t="shared" ca="1" si="834"/>
        <v>-3.1545983181742419E-3</v>
      </c>
      <c r="IK384" s="223">
        <f t="shared" ca="1" si="835"/>
        <v>3.7376498566372074E-4</v>
      </c>
      <c r="IL384" s="223">
        <f t="shared" ca="1" si="836"/>
        <v>3.7861516795812465E-3</v>
      </c>
      <c r="IM384" s="223">
        <f t="shared" ca="1" si="837"/>
        <v>6.023722504477161E-3</v>
      </c>
      <c r="IN384" s="223">
        <f t="shared" ca="1" si="838"/>
        <v>6.3921751883835275E-3</v>
      </c>
      <c r="IO384" s="223">
        <f t="shared" ca="1" si="839"/>
        <v>4.7771814907358757E-3</v>
      </c>
      <c r="IP384" s="223">
        <f t="shared" ca="1" si="840"/>
        <v>1.6798624402027959E-3</v>
      </c>
      <c r="IQ384" s="223">
        <f t="shared" ca="1" si="841"/>
        <v>-1.9387059472670445E-3</v>
      </c>
      <c r="IR384" s="223">
        <f t="shared" ca="1" si="842"/>
        <v>-4.9557077032416864E-3</v>
      </c>
      <c r="IS384" s="223">
        <f t="shared" ca="1" si="843"/>
        <v>-6.4349886955711935E-3</v>
      </c>
      <c r="IT384" s="223">
        <f t="shared" ca="1" si="844"/>
        <v>-5.9175385803480873E-3</v>
      </c>
      <c r="IU384" s="223">
        <f t="shared" ca="1" si="845"/>
        <v>-3.5639184386483981E-3</v>
      </c>
      <c r="IV384" s="223">
        <f t="shared" ca="1" si="846"/>
        <v>-1.0443981795431041E-4</v>
      </c>
      <c r="IW384" s="223">
        <f t="shared" ca="1" si="847"/>
        <v>3.3874457335427832E-3</v>
      </c>
      <c r="IX384" s="223">
        <f t="shared" ca="1" si="848"/>
        <v>5.8282310281014124E-3</v>
      </c>
      <c r="IY384" s="223">
        <f t="shared" ca="1" si="849"/>
        <v>6.4605577928381584E-3</v>
      </c>
      <c r="IZ384" s="223">
        <f t="shared" ca="1" si="850"/>
        <v>5.0882195414607787E-3</v>
      </c>
      <c r="JA384" s="223">
        <f t="shared" ca="1" si="851"/>
        <v>2.1370430479144692E-3</v>
      </c>
      <c r="JB384" s="223">
        <f t="shared" ca="1" si="852"/>
        <v>-1.4772426652153573E-3</v>
      </c>
    </row>
    <row r="385" spans="2:262">
      <c r="B385" s="230">
        <v>24</v>
      </c>
      <c r="C385" s="229">
        <f t="shared" si="853"/>
        <v>4.6875000000000015E-4</v>
      </c>
      <c r="D385" s="226">
        <f t="shared" ca="1" si="597"/>
        <v>24.408973245063109</v>
      </c>
      <c r="E385" s="225">
        <f ca="1">AD361</f>
        <v>0.40897324506310889</v>
      </c>
      <c r="F385" s="224">
        <v>24</v>
      </c>
      <c r="G385" s="223">
        <f t="shared" ca="1" si="854"/>
        <v>-7.7903140123428952E-4</v>
      </c>
      <c r="H385" s="223">
        <f t="shared" ca="1" si="598"/>
        <v>-1.0819719216210646E-3</v>
      </c>
      <c r="I385" s="223">
        <f t="shared" ca="1" si="599"/>
        <v>-1.0202221471507233E-3</v>
      </c>
      <c r="J385" s="223">
        <f t="shared" ca="1" si="600"/>
        <v>-6.1459550468669988E-4</v>
      </c>
      <c r="K385" s="223">
        <f t="shared" ca="1" si="601"/>
        <v>-1.8128248587517934E-6</v>
      </c>
      <c r="L385" s="223">
        <f t="shared" ca="1" si="602"/>
        <v>6.1158088712174273E-4</v>
      </c>
      <c r="M385" s="223">
        <f t="shared" ca="1" si="603"/>
        <v>1.0188346710722758E-3</v>
      </c>
      <c r="N385" s="223">
        <f t="shared" ca="1" si="604"/>
        <v>1.0826792507919699E-3</v>
      </c>
      <c r="O385" s="223">
        <f t="shared" ca="1" si="605"/>
        <v>7.8159512273574328E-4</v>
      </c>
      <c r="P385" s="223">
        <f t="shared" ca="1" si="606"/>
        <v>2.1706593656532763E-4</v>
      </c>
      <c r="Q385" s="223">
        <f t="shared" ca="1" si="607"/>
        <v>-4.2062766249562034E-4</v>
      </c>
      <c r="R385" s="223">
        <f t="shared" ca="1" si="608"/>
        <v>-9.1654417548324549E-4</v>
      </c>
      <c r="S385" s="223">
        <f t="shared" ca="1" si="609"/>
        <v>-1.1035295979988E-3</v>
      </c>
      <c r="T385" s="223">
        <f t="shared" ca="1" si="610"/>
        <v>-9.1855847854164607E-4</v>
      </c>
      <c r="U385" s="223">
        <f t="shared" ca="1" si="611"/>
        <v>-4.2397732606167665E-4</v>
      </c>
      <c r="V385" s="223">
        <f t="shared" ca="1" si="612"/>
        <v>2.1350995269050159E-4</v>
      </c>
      <c r="W385" s="223">
        <f t="shared" ca="1" si="613"/>
        <v>7.7903140123428897E-4</v>
      </c>
      <c r="X385" s="223">
        <f t="shared" ca="1" si="614"/>
        <v>1.0819719216210643E-3</v>
      </c>
      <c r="Y385" s="223">
        <f t="shared" ca="1" si="615"/>
        <v>1.0202221471507238E-3</v>
      </c>
      <c r="Z385" s="223">
        <f t="shared" ca="1" si="616"/>
        <v>6.1459550468670097E-4</v>
      </c>
      <c r="AA385" s="223">
        <f t="shared" ca="1" si="617"/>
        <v>1.8128248587512242E-6</v>
      </c>
      <c r="AB385" s="223">
        <f t="shared" ca="1" si="618"/>
        <v>-6.1158088712174273E-4</v>
      </c>
      <c r="AC385" s="223">
        <f t="shared" ca="1" si="619"/>
        <v>-1.0188346710722756E-3</v>
      </c>
      <c r="AD385" s="223">
        <f t="shared" ca="1" si="620"/>
        <v>-1.0826792507919701E-3</v>
      </c>
      <c r="AE385" s="223">
        <f t="shared" ca="1" si="621"/>
        <v>-7.815951227357435E-4</v>
      </c>
      <c r="AF385" s="223">
        <f t="shared" ca="1" si="622"/>
        <v>-2.1706593656532804E-4</v>
      </c>
      <c r="AG385" s="223">
        <f t="shared" ca="1" si="623"/>
        <v>4.2062766249561904E-4</v>
      </c>
      <c r="AH385" s="223">
        <f t="shared" ca="1" si="624"/>
        <v>9.165441754832457E-4</v>
      </c>
      <c r="AI385" s="223">
        <f t="shared" ca="1" si="625"/>
        <v>1.1035295979988E-3</v>
      </c>
      <c r="AJ385" s="223">
        <f t="shared" ca="1" si="626"/>
        <v>9.1855847854164629E-4</v>
      </c>
      <c r="AK385" s="223">
        <f t="shared" ca="1" si="627"/>
        <v>4.2397732606167887E-4</v>
      </c>
      <c r="AL385" s="223">
        <f t="shared" ca="1" si="628"/>
        <v>-2.1350995269050121E-4</v>
      </c>
      <c r="AM385" s="223">
        <f t="shared" ca="1" si="629"/>
        <v>-7.7903140123429017E-4</v>
      </c>
      <c r="AN385" s="223">
        <f t="shared" ca="1" si="630"/>
        <v>-1.0819719216210643E-3</v>
      </c>
      <c r="AO385" s="223">
        <f t="shared" ca="1" si="631"/>
        <v>-1.0202221471507233E-3</v>
      </c>
      <c r="AP385" s="223">
        <f t="shared" ca="1" si="632"/>
        <v>-6.1459550468670129E-4</v>
      </c>
      <c r="AQ385" s="223">
        <f t="shared" ca="1" si="633"/>
        <v>-1.8128248587516308E-6</v>
      </c>
      <c r="AR385" s="223">
        <f t="shared" ca="1" si="634"/>
        <v>6.1158088712174078E-4</v>
      </c>
      <c r="AS385" s="223">
        <f t="shared" ca="1" si="635"/>
        <v>1.0188346710722756E-3</v>
      </c>
      <c r="AT385" s="223">
        <f t="shared" ca="1" si="636"/>
        <v>1.0826792507919705E-3</v>
      </c>
      <c r="AU385" s="223">
        <f t="shared" ca="1" si="637"/>
        <v>7.8159512273574382E-4</v>
      </c>
      <c r="AV385" s="223">
        <f t="shared" ca="1" si="638"/>
        <v>2.1706593656532655E-4</v>
      </c>
      <c r="AW385" s="223">
        <f t="shared" ca="1" si="639"/>
        <v>-4.2062766249561872E-4</v>
      </c>
      <c r="AX385" s="223">
        <f t="shared" ca="1" si="640"/>
        <v>-9.165441754832456E-4</v>
      </c>
      <c r="AY385" s="223">
        <f t="shared" ca="1" si="641"/>
        <v>-1.1035295979988E-3</v>
      </c>
      <c r="AZ385" s="223">
        <f t="shared" ca="1" si="642"/>
        <v>-9.185584785416464E-4</v>
      </c>
      <c r="BA385" s="223">
        <f t="shared" ca="1" si="643"/>
        <v>-4.2397732606167925E-4</v>
      </c>
      <c r="BB385" s="223">
        <f t="shared" ca="1" si="644"/>
        <v>2.1350995269050081E-4</v>
      </c>
      <c r="BC385" s="223">
        <f t="shared" ca="1" si="645"/>
        <v>7.7903140123428984E-4</v>
      </c>
      <c r="BD385" s="223">
        <f t="shared" ca="1" si="646"/>
        <v>1.0819719216210641E-3</v>
      </c>
      <c r="BE385" s="223">
        <f t="shared" ca="1" si="647"/>
        <v>1.0202221471507233E-3</v>
      </c>
      <c r="BF385" s="223">
        <f t="shared" ca="1" si="648"/>
        <v>6.1459550468670162E-4</v>
      </c>
      <c r="BG385" s="223">
        <f t="shared" ca="1" si="649"/>
        <v>1.8128248587520374E-6</v>
      </c>
      <c r="BH385" s="223">
        <f t="shared" ca="1" si="650"/>
        <v>-6.1158088712174046E-4</v>
      </c>
      <c r="BI385" s="223">
        <f t="shared" ca="1" si="651"/>
        <v>-1.0188346710722739E-3</v>
      </c>
      <c r="BJ385" s="223">
        <f t="shared" ca="1" si="652"/>
        <v>-1.0826792507919699E-3</v>
      </c>
      <c r="BK385" s="223">
        <f t="shared" ca="1" si="653"/>
        <v>-7.8159512273574415E-4</v>
      </c>
      <c r="BL385" s="223">
        <f t="shared" ca="1" si="654"/>
        <v>-2.1706593656533075E-4</v>
      </c>
      <c r="BM385" s="223">
        <f t="shared" ca="1" si="655"/>
        <v>4.2062766249562192E-4</v>
      </c>
      <c r="BN385" s="223">
        <f t="shared" ca="1" si="656"/>
        <v>9.1654417548324516E-4</v>
      </c>
      <c r="BO385" s="223">
        <f t="shared" ca="1" si="657"/>
        <v>1.1035295979988E-3</v>
      </c>
      <c r="BP385" s="223">
        <f t="shared" ca="1" si="658"/>
        <v>9.1855847854164889E-4</v>
      </c>
      <c r="BQ385" s="223">
        <f t="shared" ca="1" si="659"/>
        <v>4.2397732606167595E-4</v>
      </c>
      <c r="BR385" s="223">
        <f t="shared" ca="1" si="660"/>
        <v>-2.135099526905004E-4</v>
      </c>
      <c r="BS385" s="223">
        <f t="shared" ca="1" si="661"/>
        <v>-7.7903140123428681E-4</v>
      </c>
      <c r="BT385" s="223">
        <f t="shared" ca="1" si="662"/>
        <v>-1.0819719216210648E-3</v>
      </c>
      <c r="BU385" s="223">
        <f t="shared" ca="1" si="663"/>
        <v>-1.0202221471507233E-3</v>
      </c>
      <c r="BV385" s="223">
        <f t="shared" ca="1" si="664"/>
        <v>-6.1459550468670194E-4</v>
      </c>
      <c r="BW385" s="223">
        <f t="shared" ca="1" si="665"/>
        <v>-1.8128248587563742E-6</v>
      </c>
      <c r="BX385" s="223">
        <f t="shared" ca="1" si="666"/>
        <v>6.1158088712174338E-4</v>
      </c>
      <c r="BY385" s="223">
        <f t="shared" ca="1" si="667"/>
        <v>1.0188346710722752E-3</v>
      </c>
      <c r="BZ385" s="223">
        <f t="shared" ca="1" si="668"/>
        <v>1.0826792507919705E-3</v>
      </c>
      <c r="CA385" s="223">
        <f t="shared" ca="1" si="669"/>
        <v>7.8159512273574165E-4</v>
      </c>
      <c r="CB385" s="223">
        <f t="shared" ca="1" si="670"/>
        <v>2.1706593656532736E-4</v>
      </c>
      <c r="CC385" s="223">
        <f t="shared" ca="1" si="671"/>
        <v>-4.2062766249561796E-4</v>
      </c>
      <c r="CD385" s="223">
        <f t="shared" ca="1" si="672"/>
        <v>-9.1654417548324288E-4</v>
      </c>
      <c r="CE385" s="223">
        <f t="shared" ca="1" si="673"/>
        <v>-1.1035295979987998E-3</v>
      </c>
      <c r="CF385" s="223">
        <f t="shared" ca="1" si="674"/>
        <v>-9.1855847854164694E-4</v>
      </c>
      <c r="CG385" s="223">
        <f t="shared" ca="1" si="675"/>
        <v>-4.2397732606168012E-4</v>
      </c>
      <c r="CH385" s="223">
        <f t="shared" ca="1" si="676"/>
        <v>2.1350995269049617E-4</v>
      </c>
      <c r="CI385" s="223">
        <f t="shared" ca="1" si="677"/>
        <v>7.790314012342893E-4</v>
      </c>
      <c r="CJ385" s="223">
        <f t="shared" ca="1" si="678"/>
        <v>1.0819719216210641E-3</v>
      </c>
      <c r="CK385" s="223">
        <f t="shared" ca="1" si="679"/>
        <v>1.0202221471507251E-3</v>
      </c>
      <c r="CL385" s="223">
        <f t="shared" ca="1" si="680"/>
        <v>6.1459550468669901E-4</v>
      </c>
      <c r="CM385" s="223">
        <f t="shared" ca="1" si="681"/>
        <v>1.8128248587528505E-6</v>
      </c>
      <c r="CN385" s="223">
        <f t="shared" ca="1" si="682"/>
        <v>-6.1158088712173981E-4</v>
      </c>
      <c r="CO385" s="223">
        <f t="shared" ca="1" si="683"/>
        <v>-1.0188346710722734E-3</v>
      </c>
      <c r="CP385" s="223">
        <f t="shared" ca="1" si="684"/>
        <v>-1.0826792507919699E-3</v>
      </c>
      <c r="CQ385" s="223">
        <f t="shared" ca="1" si="685"/>
        <v>-7.8159512273574469E-4</v>
      </c>
      <c r="CR385" s="223">
        <f t="shared" ca="1" si="686"/>
        <v>-2.1706593656533159E-4</v>
      </c>
      <c r="CS385" s="223">
        <f t="shared" ca="1" si="687"/>
        <v>4.2062766249562121E-4</v>
      </c>
      <c r="CT385" s="223">
        <f t="shared" ca="1" si="688"/>
        <v>9.1654417548324484E-4</v>
      </c>
      <c r="CU385" s="223">
        <f t="shared" ca="1" si="689"/>
        <v>1.1035295979987998E-3</v>
      </c>
      <c r="CV385" s="223">
        <f t="shared" ca="1" si="690"/>
        <v>9.1855847854164932E-4</v>
      </c>
      <c r="CW385" s="223">
        <f t="shared" ca="1" si="691"/>
        <v>4.2397732606167676E-4</v>
      </c>
      <c r="CX385" s="223">
        <f t="shared" ca="1" si="692"/>
        <v>-2.1350995269049961E-4</v>
      </c>
      <c r="CY385" s="223">
        <f t="shared" ca="1" si="693"/>
        <v>-7.7903140123428637E-4</v>
      </c>
      <c r="CZ385" s="223">
        <f t="shared" ca="1" si="694"/>
        <v>-1.0819719216210648E-3</v>
      </c>
      <c r="DA385" s="223">
        <f t="shared" ca="1" si="695"/>
        <v>-1.0202221471507238E-3</v>
      </c>
      <c r="DB385" s="223">
        <f t="shared" ca="1" si="696"/>
        <v>-6.145955046867027E-4</v>
      </c>
      <c r="DC385" s="223">
        <f t="shared" ca="1" si="697"/>
        <v>-1.8128248587571873E-6</v>
      </c>
      <c r="DD385" s="223">
        <f t="shared" ca="1" si="698"/>
        <v>6.1158088712174273E-4</v>
      </c>
      <c r="DE385" s="223">
        <f t="shared" ca="1" si="699"/>
        <v>1.0188346710722749E-3</v>
      </c>
      <c r="DF385" s="223">
        <f t="shared" ca="1" si="700"/>
        <v>1.0826792507919708E-3</v>
      </c>
      <c r="DG385" s="223">
        <f t="shared" ca="1" si="701"/>
        <v>7.8159512273574209E-4</v>
      </c>
      <c r="DH385" s="223">
        <f t="shared" ca="1" si="702"/>
        <v>2.1706593656532812E-4</v>
      </c>
      <c r="DI385" s="223">
        <f t="shared" ca="1" si="703"/>
        <v>-4.206276624956172E-4</v>
      </c>
      <c r="DJ385" s="223">
        <f t="shared" ca="1" si="704"/>
        <v>-9.1654417548324234E-4</v>
      </c>
      <c r="DK385" s="223">
        <f t="shared" ca="1" si="705"/>
        <v>-1.1035295979988E-3</v>
      </c>
      <c r="DL385" s="223">
        <f t="shared" ca="1" si="706"/>
        <v>-9.1855847854165182E-4</v>
      </c>
      <c r="DM385" s="223">
        <f t="shared" ca="1" si="707"/>
        <v>-4.2397732606168077E-4</v>
      </c>
      <c r="DN385" s="223">
        <f t="shared" ca="1" si="708"/>
        <v>2.1350995269050306E-4</v>
      </c>
      <c r="DO385" s="223">
        <f t="shared" ca="1" si="709"/>
        <v>7.7903140123428312E-4</v>
      </c>
      <c r="DP385" s="223">
        <f t="shared" ca="1" si="710"/>
        <v>1.0819719216210639E-3</v>
      </c>
      <c r="DQ385" s="223">
        <f t="shared" ca="1" si="711"/>
        <v>1.0202221471507225E-3</v>
      </c>
      <c r="DR385" s="223">
        <f t="shared" ca="1" si="712"/>
        <v>6.1459550468670639E-4</v>
      </c>
      <c r="DS385" s="223">
        <f t="shared" ca="1" si="713"/>
        <v>1.8128248587536637E-6</v>
      </c>
      <c r="DT385" s="223">
        <f t="shared" ca="1" si="714"/>
        <v>-6.1158088712174566E-4</v>
      </c>
      <c r="DU385" s="223">
        <f t="shared" ca="1" si="715"/>
        <v>-1.0188346710722732E-3</v>
      </c>
      <c r="DV385" s="223">
        <f t="shared" ca="1" si="716"/>
        <v>-1.0826792507919701E-3</v>
      </c>
      <c r="DW385" s="223">
        <f t="shared" ca="1" si="717"/>
        <v>-7.8159512273573959E-4</v>
      </c>
      <c r="DX385" s="223">
        <f t="shared" ca="1" si="718"/>
        <v>-2.1706593656533235E-4</v>
      </c>
      <c r="DY385" s="223">
        <f t="shared" ca="1" si="719"/>
        <v>4.2062766249562045E-4</v>
      </c>
      <c r="DZ385" s="223">
        <f t="shared" ca="1" si="720"/>
        <v>9.1654417548324007E-4</v>
      </c>
      <c r="EA385" s="223">
        <f t="shared" ca="1" si="721"/>
        <v>1.1035295979988E-3</v>
      </c>
      <c r="EB385" s="223">
        <f t="shared" ca="1" si="722"/>
        <v>9.1855847854164542E-4</v>
      </c>
      <c r="EC385" s="223">
        <f t="shared" ca="1" si="723"/>
        <v>4.2397732606168489E-4</v>
      </c>
      <c r="ED385" s="223">
        <f t="shared" ca="1" si="724"/>
        <v>-2.1350995269049883E-4</v>
      </c>
      <c r="EE385" s="223">
        <f t="shared" ca="1" si="725"/>
        <v>-7.7903140123429114E-4</v>
      </c>
      <c r="EF385" s="223">
        <f t="shared" ca="1" si="726"/>
        <v>-1.081971921621063E-3</v>
      </c>
      <c r="EG385" s="223">
        <f t="shared" ca="1" si="727"/>
        <v>-1.0202221471507242E-3</v>
      </c>
      <c r="EH385" s="223">
        <f t="shared" ca="1" si="728"/>
        <v>-6.1459550468669685E-4</v>
      </c>
      <c r="EI385" s="223">
        <f t="shared" ca="1" si="729"/>
        <v>-1.8128248587580005E-6</v>
      </c>
      <c r="EJ385" s="223">
        <f t="shared" ca="1" si="730"/>
        <v>6.1158088712174208E-4</v>
      </c>
      <c r="EK385" s="223">
        <f t="shared" ca="1" si="731"/>
        <v>1.0188346710722715E-3</v>
      </c>
      <c r="EL385" s="223">
        <f t="shared" ca="1" si="732"/>
        <v>1.082679250791971E-3</v>
      </c>
      <c r="EM385" s="223">
        <f t="shared" ca="1" si="733"/>
        <v>7.8159512273574274E-4</v>
      </c>
      <c r="EN385" s="223">
        <f t="shared" ca="1" si="734"/>
        <v>2.1706593656533663E-4</v>
      </c>
      <c r="EO385" s="223">
        <f t="shared" ca="1" si="735"/>
        <v>-4.2062766249561644E-4</v>
      </c>
      <c r="EP385" s="223">
        <f t="shared" ca="1" si="736"/>
        <v>-9.1654417548324635E-4</v>
      </c>
      <c r="EQ385" s="223">
        <f t="shared" ca="1" si="737"/>
        <v>-1.1035295979988E-3</v>
      </c>
      <c r="ER385" s="223">
        <f t="shared" ca="1" si="738"/>
        <v>-9.1855847854164791E-4</v>
      </c>
      <c r="ES385" s="223">
        <f t="shared" ca="1" si="739"/>
        <v>-4.2397732606167427E-4</v>
      </c>
      <c r="ET385" s="223">
        <f t="shared" ca="1" si="740"/>
        <v>2.1350995269049457E-4</v>
      </c>
      <c r="EU385" s="223">
        <f t="shared" ca="1" si="741"/>
        <v>7.7903140123428811E-4</v>
      </c>
      <c r="EV385" s="223">
        <f t="shared" ca="1" si="742"/>
        <v>1.0819719216210654E-3</v>
      </c>
      <c r="EW385" s="223">
        <f t="shared" ca="1" si="743"/>
        <v>1.0202221471507257E-3</v>
      </c>
      <c r="EX385" s="223">
        <f t="shared" ca="1" si="744"/>
        <v>6.1459550468670032E-4</v>
      </c>
      <c r="EY385" s="223">
        <f t="shared" ca="1" si="745"/>
        <v>1.8128248587623102E-6</v>
      </c>
      <c r="EZ385" s="223">
        <f t="shared" ca="1" si="746"/>
        <v>-6.115808871217384E-4</v>
      </c>
      <c r="FA385" s="223">
        <f t="shared" ca="1" si="747"/>
        <v>-1.018834671072276E-3</v>
      </c>
      <c r="FB385" s="223">
        <f t="shared" ca="1" si="748"/>
        <v>-1.0826792507919718E-3</v>
      </c>
      <c r="FC385" s="223">
        <f t="shared" ca="1" si="749"/>
        <v>-7.8159512273574588E-4</v>
      </c>
      <c r="FD385" s="223">
        <f t="shared" ca="1" si="750"/>
        <v>-2.1706593656532547E-4</v>
      </c>
      <c r="FE385" s="223">
        <f t="shared" ca="1" si="751"/>
        <v>4.2062766249561243E-4</v>
      </c>
      <c r="FF385" s="223">
        <f t="shared" ca="1" si="752"/>
        <v>9.1654417548324386E-4</v>
      </c>
      <c r="FG385" s="223">
        <f t="shared" ca="1" si="753"/>
        <v>1.1035295979988E-3</v>
      </c>
      <c r="FH385" s="223">
        <f t="shared" ca="1" si="754"/>
        <v>9.1855847854165019E-4</v>
      </c>
      <c r="FI385" s="223">
        <f t="shared" ca="1" si="755"/>
        <v>4.2397732606167828E-4</v>
      </c>
      <c r="FJ385" s="223">
        <f t="shared" ca="1" si="756"/>
        <v>-2.1350995269049032E-4</v>
      </c>
      <c r="FK385" s="223">
        <f t="shared" ca="1" si="757"/>
        <v>-7.7903140123428507E-4</v>
      </c>
      <c r="FL385" s="223">
        <f t="shared" ca="1" si="758"/>
        <v>-1.0819719216210646E-3</v>
      </c>
      <c r="FM385" s="223">
        <f t="shared" ca="1" si="759"/>
        <v>-1.0202221471507272E-3</v>
      </c>
      <c r="FN385" s="223">
        <f t="shared" ca="1" si="760"/>
        <v>-6.14595504686704E-4</v>
      </c>
      <c r="FO385" s="223">
        <f t="shared" ca="1" si="761"/>
        <v>-1.8128248587509803E-6</v>
      </c>
      <c r="FP385" s="223">
        <f t="shared" ca="1" si="762"/>
        <v>6.1158088712173482E-4</v>
      </c>
      <c r="FQ385" s="223">
        <f t="shared" ca="1" si="763"/>
        <v>1.0188346710722743E-3</v>
      </c>
      <c r="FR385" s="223">
        <f t="shared" ca="1" si="764"/>
        <v>1.0826792507919697E-3</v>
      </c>
      <c r="FS385" s="223">
        <f t="shared" ca="1" si="765"/>
        <v>7.8159512273574881E-4</v>
      </c>
      <c r="FT385" s="223">
        <f t="shared" ca="1" si="766"/>
        <v>2.1706593656532978E-4</v>
      </c>
      <c r="FU385" s="223">
        <f t="shared" ca="1" si="767"/>
        <v>-4.2062766249562295E-4</v>
      </c>
      <c r="FV385" s="223">
        <f t="shared" ca="1" si="768"/>
        <v>-9.1654417548324148E-4</v>
      </c>
      <c r="FW385" s="223">
        <f t="shared" ca="1" si="769"/>
        <v>-1.1035295979988E-3</v>
      </c>
      <c r="FX385" s="223">
        <f t="shared" ca="1" si="770"/>
        <v>-9.1855847854165279E-4</v>
      </c>
      <c r="FY385" s="223">
        <f t="shared" ca="1" si="771"/>
        <v>-4.2397732606168218E-4</v>
      </c>
      <c r="FZ385" s="223">
        <f t="shared" ca="1" si="772"/>
        <v>2.1350995269050146E-4</v>
      </c>
      <c r="GA385" s="223">
        <f t="shared" ca="1" si="773"/>
        <v>7.7903140123428193E-4</v>
      </c>
      <c r="GB385" s="223">
        <f t="shared" ca="1" si="774"/>
        <v>1.0819719216210637E-3</v>
      </c>
      <c r="GC385" s="223">
        <f t="shared" ca="1" si="775"/>
        <v>1.0202221471507229E-3</v>
      </c>
      <c r="GD385" s="223">
        <f t="shared" ca="1" si="776"/>
        <v>6.1459550468670769E-4</v>
      </c>
      <c r="GE385" s="223">
        <f t="shared" ca="1" si="777"/>
        <v>1.81282485875529E-6</v>
      </c>
      <c r="GF385" s="223">
        <f t="shared" ca="1" si="778"/>
        <v>-6.1158088712174425E-4</v>
      </c>
      <c r="GG385" s="223">
        <f t="shared" ca="1" si="779"/>
        <v>-1.0188346710722725E-3</v>
      </c>
      <c r="GH385" s="223">
        <f t="shared" ca="1" si="780"/>
        <v>-1.0826792507919703E-3</v>
      </c>
      <c r="GI385" s="223">
        <f t="shared" ca="1" si="781"/>
        <v>-7.8159512273574079E-4</v>
      </c>
      <c r="GJ385" s="223">
        <f t="shared" ca="1" si="782"/>
        <v>-2.1706593656533398E-4</v>
      </c>
      <c r="GK385" s="223">
        <f t="shared" ca="1" si="783"/>
        <v>4.2062766249561893E-4</v>
      </c>
      <c r="GL385" s="223">
        <f t="shared" ca="1" si="784"/>
        <v>9.1654417548323898E-4</v>
      </c>
      <c r="GM385" s="223">
        <f t="shared" ca="1" si="785"/>
        <v>1.1035295979988E-3</v>
      </c>
      <c r="GN385" s="223">
        <f t="shared" ca="1" si="786"/>
        <v>9.185584785416464E-4</v>
      </c>
      <c r="GO385" s="223">
        <f t="shared" ca="1" si="787"/>
        <v>4.2397732606168636E-4</v>
      </c>
      <c r="GP385" s="223">
        <f t="shared" ca="1" si="788"/>
        <v>-2.1350995269049723E-4</v>
      </c>
      <c r="GQ385" s="223">
        <f t="shared" ca="1" si="789"/>
        <v>-7.7903140123428995E-4</v>
      </c>
      <c r="GR385" s="223">
        <f t="shared" ca="1" si="790"/>
        <v>-1.0819719216210628E-3</v>
      </c>
      <c r="GS385" s="223">
        <f t="shared" ca="1" si="791"/>
        <v>-1.0202221471507246E-3</v>
      </c>
      <c r="GT385" s="223">
        <f t="shared" ca="1" si="792"/>
        <v>-6.1459550468669826E-4</v>
      </c>
      <c r="GU385" s="223">
        <f t="shared" ca="1" si="793"/>
        <v>-1.8128248587596268E-6</v>
      </c>
      <c r="GV385" s="223">
        <f t="shared" ca="1" si="794"/>
        <v>6.1158088712174067E-4</v>
      </c>
      <c r="GW385" s="223">
        <f t="shared" ca="1" si="795"/>
        <v>1.018834671072271E-3</v>
      </c>
      <c r="GX385" s="223">
        <f t="shared" ca="1" si="796"/>
        <v>1.0826792507919712E-3</v>
      </c>
      <c r="GY385" s="223">
        <f t="shared" ca="1" si="797"/>
        <v>7.8159512273574382E-4</v>
      </c>
      <c r="GZ385" s="223">
        <f t="shared" ca="1" si="798"/>
        <v>2.1706593656533821E-4</v>
      </c>
      <c r="HA385" s="223">
        <f t="shared" ca="1" si="799"/>
        <v>-4.2062766249561492E-4</v>
      </c>
      <c r="HB385" s="223">
        <f t="shared" ca="1" si="800"/>
        <v>-9.1654417548324549E-4</v>
      </c>
      <c r="HC385" s="223">
        <f t="shared" ca="1" si="801"/>
        <v>-1.1035295979988E-3</v>
      </c>
      <c r="HD385" s="223">
        <f t="shared" ca="1" si="802"/>
        <v>-9.1855847854164867E-4</v>
      </c>
      <c r="HE385" s="223">
        <f t="shared" ca="1" si="803"/>
        <v>-4.2397732606167568E-4</v>
      </c>
      <c r="HF385" s="223">
        <f t="shared" ca="1" si="804"/>
        <v>2.1350995269049297E-4</v>
      </c>
      <c r="HG385" s="223">
        <f t="shared" ca="1" si="805"/>
        <v>7.7903140123428691E-4</v>
      </c>
      <c r="HH385" s="223">
        <f t="shared" ca="1" si="806"/>
        <v>1.0819719216210648E-3</v>
      </c>
      <c r="HI385" s="223">
        <f t="shared" ca="1" si="807"/>
        <v>1.0202221471507264E-3</v>
      </c>
      <c r="HJ385" s="223">
        <f t="shared" ca="1" si="808"/>
        <v>6.1459550468670183E-4</v>
      </c>
      <c r="HK385" s="223">
        <f t="shared" ca="1" si="809"/>
        <v>1.8128248587639365E-6</v>
      </c>
      <c r="HL385" s="223">
        <f t="shared" ca="1" si="810"/>
        <v>-6.115808871217371E-4</v>
      </c>
      <c r="HM385" s="223">
        <f t="shared" ca="1" si="811"/>
        <v>-1.0188346710722752E-3</v>
      </c>
      <c r="HN385" s="223">
        <f t="shared" ca="1" si="812"/>
        <v>-1.0826792507919721E-3</v>
      </c>
      <c r="HO385" s="223">
        <f t="shared" ca="1" si="813"/>
        <v>-7.8159512273574697E-4</v>
      </c>
      <c r="HP385" s="223">
        <f t="shared" ca="1" si="814"/>
        <v>-2.1706593656532707E-4</v>
      </c>
      <c r="HQ385" s="223">
        <f t="shared" ca="1" si="815"/>
        <v>4.2062766249562544E-4</v>
      </c>
      <c r="HR385" s="223">
        <f t="shared" ca="1" si="816"/>
        <v>9.1654417548323432E-4</v>
      </c>
      <c r="HS385" s="223">
        <f t="shared" ca="1" si="817"/>
        <v>1.1035295979988E-3</v>
      </c>
      <c r="HT385" s="223">
        <f t="shared" ca="1" si="818"/>
        <v>9.1855847854165117E-4</v>
      </c>
      <c r="HU385" s="223">
        <f t="shared" ca="1" si="819"/>
        <v>4.2397732606167985E-4</v>
      </c>
      <c r="HV385" s="223">
        <f t="shared" ca="1" si="820"/>
        <v>-2.1350995269050411E-4</v>
      </c>
      <c r="HW385" s="223">
        <f t="shared" ca="1" si="821"/>
        <v>-7.7903140123429505E-4</v>
      </c>
      <c r="HX385" s="223">
        <f t="shared" ca="1" si="822"/>
        <v>-1.0819719216210611E-3</v>
      </c>
      <c r="HY385" s="223">
        <f t="shared" ca="1" si="823"/>
        <v>-1.0202221471507281E-3</v>
      </c>
      <c r="HZ385" s="223">
        <f t="shared" ca="1" si="824"/>
        <v>-6.1459550468670541E-4</v>
      </c>
      <c r="IA385" s="223">
        <f t="shared" ca="1" si="825"/>
        <v>-1.8128248587526066E-6</v>
      </c>
      <c r="IB385" s="223">
        <f t="shared" ca="1" si="826"/>
        <v>6.1158088712174653E-4</v>
      </c>
      <c r="IC385" s="223">
        <f t="shared" ca="1" si="827"/>
        <v>1.0188346710722676E-3</v>
      </c>
      <c r="ID385" s="223">
        <f t="shared" ca="1" si="828"/>
        <v>1.0826792507919729E-3</v>
      </c>
      <c r="IE385" s="223">
        <f t="shared" ca="1" si="829"/>
        <v>4.8288458947972116E-4</v>
      </c>
      <c r="IF385" s="223">
        <f t="shared" ca="1" si="830"/>
        <v>2.1706593656533129E-4</v>
      </c>
      <c r="IG385" s="223">
        <f t="shared" ca="1" si="831"/>
        <v>-4.2062766249562143E-4</v>
      </c>
      <c r="IH385" s="223">
        <f t="shared" ca="1" si="832"/>
        <v>-9.1654417548324939E-4</v>
      </c>
      <c r="II385" s="223">
        <f t="shared" ca="1" si="833"/>
        <v>-1.1035295979988E-3</v>
      </c>
      <c r="IJ385" s="223">
        <f t="shared" ca="1" si="834"/>
        <v>-9.1855847854165344E-4</v>
      </c>
      <c r="IK385" s="223">
        <f t="shared" ca="1" si="835"/>
        <v>-4.2397732606168381E-4</v>
      </c>
      <c r="IL385" s="223">
        <f t="shared" ca="1" si="836"/>
        <v>2.1350995269049989E-4</v>
      </c>
      <c r="IM385" s="223">
        <f t="shared" ca="1" si="837"/>
        <v>7.7903140123429201E-4</v>
      </c>
      <c r="IN385" s="223">
        <f t="shared" ca="1" si="838"/>
        <v>1.0819719216210665E-3</v>
      </c>
      <c r="IO385" s="223">
        <f t="shared" ca="1" si="839"/>
        <v>1.0202221471507299E-3</v>
      </c>
      <c r="IP385" s="223">
        <f t="shared" ca="1" si="840"/>
        <v>6.1459550468670899E-4</v>
      </c>
      <c r="IQ385" s="223">
        <f t="shared" ca="1" si="841"/>
        <v>1.8128248587569163E-6</v>
      </c>
      <c r="IR385" s="223">
        <f t="shared" ca="1" si="842"/>
        <v>-6.1158088712174295E-4</v>
      </c>
      <c r="IS385" s="223">
        <f t="shared" ca="1" si="843"/>
        <v>-1.018834671072278E-3</v>
      </c>
      <c r="IT385" s="223">
        <f t="shared" ca="1" si="844"/>
        <v>-1.0826792507919738E-3</v>
      </c>
      <c r="IU385" s="223">
        <f t="shared" ca="1" si="845"/>
        <v>-7.8159512273575304E-4</v>
      </c>
      <c r="IV385" s="223">
        <f t="shared" ca="1" si="846"/>
        <v>-2.1706593656533549E-4</v>
      </c>
      <c r="IW385" s="223">
        <f t="shared" ca="1" si="847"/>
        <v>4.2062766249561742E-4</v>
      </c>
      <c r="IX385" s="223">
        <f t="shared" ca="1" si="848"/>
        <v>9.165441754832469E-4</v>
      </c>
      <c r="IY385" s="223">
        <f t="shared" ca="1" si="849"/>
        <v>1.1035295979988E-3</v>
      </c>
      <c r="IZ385" s="223">
        <f t="shared" ca="1" si="850"/>
        <v>9.1855847854165594E-4</v>
      </c>
      <c r="JA385" s="223">
        <f t="shared" ca="1" si="851"/>
        <v>4.2397732606168782E-4</v>
      </c>
      <c r="JB385" s="223">
        <f t="shared" ca="1" si="852"/>
        <v>-2.1350995269049563E-4</v>
      </c>
    </row>
    <row r="386" spans="2:262">
      <c r="B386" s="230">
        <v>25</v>
      </c>
      <c r="C386" s="229">
        <f t="shared" si="853"/>
        <v>4.8828125000000011E-4</v>
      </c>
      <c r="D386" s="226">
        <f t="shared" ca="1" si="597"/>
        <v>24.402744434071611</v>
      </c>
      <c r="E386" s="225">
        <f ca="1">AE361</f>
        <v>0.4027444340716107</v>
      </c>
      <c r="F386" s="224">
        <v>25</v>
      </c>
      <c r="G386" s="223">
        <f t="shared" ca="1" si="854"/>
        <v>2.9784381857932436E-3</v>
      </c>
      <c r="H386" s="223">
        <f t="shared" ca="1" si="598"/>
        <v>3.9448347632547471E-3</v>
      </c>
      <c r="I386" s="223">
        <f t="shared" ca="1" si="599"/>
        <v>3.4720357998657657E-3</v>
      </c>
      <c r="J386" s="223">
        <f t="shared" ca="1" si="600"/>
        <v>1.7325327181229758E-3</v>
      </c>
      <c r="K386" s="223">
        <f t="shared" ca="1" si="601"/>
        <v>-6.3905092261460912E-4</v>
      </c>
      <c r="L386" s="223">
        <f t="shared" ca="1" si="602"/>
        <v>-2.7774893764433992E-3</v>
      </c>
      <c r="M386" s="223">
        <f t="shared" ca="1" si="603"/>
        <v>-3.9026153431253631E-3</v>
      </c>
      <c r="N386" s="223">
        <f t="shared" ca="1" si="604"/>
        <v>-3.6039486957799073E-3</v>
      </c>
      <c r="O386" s="223">
        <f t="shared" ca="1" si="605"/>
        <v>-1.9904520989688567E-3</v>
      </c>
      <c r="P386" s="223">
        <f t="shared" ca="1" si="606"/>
        <v>3.4922188093464959E-4</v>
      </c>
      <c r="Q386" s="223">
        <f t="shared" ca="1" si="607"/>
        <v>2.5614891115136535E-3</v>
      </c>
      <c r="R386" s="223">
        <f t="shared" ca="1" si="608"/>
        <v>3.8392473123187647E-3</v>
      </c>
      <c r="S386" s="223">
        <f t="shared" ca="1" si="609"/>
        <v>3.7163314814560606E-3</v>
      </c>
      <c r="T386" s="223">
        <f t="shared" ca="1" si="610"/>
        <v>2.2375850474324367E-3</v>
      </c>
      <c r="U386" s="223">
        <f t="shared" ca="1" si="611"/>
        <v>-5.750037562440326E-5</v>
      </c>
      <c r="V386" s="223">
        <f t="shared" ca="1" si="612"/>
        <v>-2.3316079151544894E-3</v>
      </c>
      <c r="W386" s="223">
        <f t="shared" ca="1" si="613"/>
        <v>-3.7550740676842694E-3</v>
      </c>
      <c r="X386" s="223">
        <f t="shared" ca="1" si="614"/>
        <v>-3.8085751448415106E-3</v>
      </c>
      <c r="Y386" s="223">
        <f t="shared" ca="1" si="615"/>
        <v>-2.4725923286537561E-3</v>
      </c>
      <c r="Z386" s="223">
        <f t="shared" ca="1" si="616"/>
        <v>-2.3453272920332812E-4</v>
      </c>
      <c r="AA386" s="223">
        <f t="shared" ca="1" si="617"/>
        <v>2.0890915334864819E-3</v>
      </c>
      <c r="AB386" s="223">
        <f t="shared" ca="1" si="618"/>
        <v>3.6505517513275359E-3</v>
      </c>
      <c r="AC386" s="223">
        <f t="shared" ca="1" si="619"/>
        <v>3.8801798095321354E-3</v>
      </c>
      <c r="AD386" s="223">
        <f t="shared" ca="1" si="620"/>
        <v>2.6942004178142241E-3</v>
      </c>
      <c r="AE386" s="223">
        <f t="shared" ca="1" si="621"/>
        <v>5.2529488085098334E-4</v>
      </c>
      <c r="AF386" s="223">
        <f t="shared" ca="1" si="622"/>
        <v>-1.8352541837941547E-3</v>
      </c>
      <c r="AG386" s="223">
        <f t="shared" ca="1" si="623"/>
        <v>-3.5262467787369948E-3</v>
      </c>
      <c r="AH386" s="223">
        <f t="shared" ca="1" si="624"/>
        <v>-3.9307574436459628E-3</v>
      </c>
      <c r="AI386" s="223">
        <f t="shared" ca="1" si="625"/>
        <v>-2.9012084014779747E-3</v>
      </c>
      <c r="AJ386" s="223">
        <f t="shared" ca="1" si="626"/>
        <v>-8.132104140263826E-4</v>
      </c>
      <c r="AK386" s="223">
        <f t="shared" ca="1" si="627"/>
        <v>1.5714714326686106E-3</v>
      </c>
      <c r="AL386" s="223">
        <f t="shared" ca="1" si="628"/>
        <v>3.3828327693292168E-3</v>
      </c>
      <c r="AM386" s="223">
        <f t="shared" ca="1" si="629"/>
        <v>3.9600339626015514E-3</v>
      </c>
      <c r="AN386" s="223">
        <f t="shared" ca="1" si="630"/>
        <v>3.0924944854458106E-3</v>
      </c>
      <c r="AO386" s="223">
        <f t="shared" ca="1" si="631"/>
        <v>1.0967190895094787E-3</v>
      </c>
      <c r="AP386" s="223">
        <f t="shared" ca="1" si="632"/>
        <v>-1.2991727416930337E-3</v>
      </c>
      <c r="AQ386" s="223">
        <f t="shared" ca="1" si="633"/>
        <v>-3.2210868960469512E-3</v>
      </c>
      <c r="AR386" s="223">
        <f t="shared" ca="1" si="634"/>
        <v>-3.9678507144060866E-3</v>
      </c>
      <c r="AS386" s="223">
        <f t="shared" ca="1" si="635"/>
        <v>-3.2670220738552024E-3</v>
      </c>
      <c r="AT386" s="223">
        <f t="shared" ca="1" si="636"/>
        <v>-1.3742845492239221E-3</v>
      </c>
      <c r="AU386" s="223">
        <f t="shared" ca="1" si="637"/>
        <v>1.0198337210665059E-3</v>
      </c>
      <c r="AV386" s="223">
        <f t="shared" ca="1" si="638"/>
        <v>3.0418856737915996E-3</v>
      </c>
      <c r="AW386" s="223">
        <f t="shared" ca="1" si="639"/>
        <v>3.9541653394042746E-3</v>
      </c>
      <c r="AX386" s="223">
        <f t="shared" ca="1" si="640"/>
        <v>3.4238453865830217E-3</v>
      </c>
      <c r="AY386" s="223">
        <f t="shared" ca="1" si="641"/>
        <v>1.6444026418945073E-3</v>
      </c>
      <c r="AZ386" s="223">
        <f t="shared" ca="1" si="642"/>
        <v>-7.3496813314444047E-4</v>
      </c>
      <c r="BA386" s="223">
        <f t="shared" ca="1" si="643"/>
        <v>-2.8462002095130377E-3</v>
      </c>
      <c r="BB386" s="223">
        <f t="shared" ca="1" si="644"/>
        <v>-3.9190519998289867E-3</v>
      </c>
      <c r="BC386" s="223">
        <f t="shared" ca="1" si="645"/>
        <v>-3.5621145845100141E-3</v>
      </c>
      <c r="BD386" s="223">
        <f t="shared" ca="1" si="646"/>
        <v>-1.9056095741733134E-3</v>
      </c>
      <c r="BE386" s="223">
        <f t="shared" ca="1" si="647"/>
        <v>4.4611968922930067E-4</v>
      </c>
      <c r="BF386" s="223">
        <f t="shared" ca="1" si="648"/>
        <v>2.6350909396968738E-3</v>
      </c>
      <c r="BG386" s="223">
        <f t="shared" ca="1" si="649"/>
        <v>3.862700977909697E-3</v>
      </c>
      <c r="BH386" s="223">
        <f t="shared" ca="1" si="650"/>
        <v>3.6810803748726019E-3</v>
      </c>
      <c r="BI386" s="223">
        <f t="shared" ca="1" si="651"/>
        <v>2.1564898430626567E-3</v>
      </c>
      <c r="BJ386" s="223">
        <f t="shared" ca="1" si="652"/>
        <v>-1.5485368406526281E-4</v>
      </c>
      <c r="BK386" s="223">
        <f t="shared" ca="1" si="653"/>
        <v>-2.4097018837673212E-3</v>
      </c>
      <c r="BL386" s="223">
        <f t="shared" ca="1" si="654"/>
        <v>-3.7854176447165763E-3</v>
      </c>
      <c r="BM386" s="223">
        <f t="shared" ca="1" si="655"/>
        <v>-3.7800980717453189E-3</v>
      </c>
      <c r="BN386" s="223">
        <f t="shared" ca="1" si="656"/>
        <v>-2.3956839066485379E-3</v>
      </c>
      <c r="BO386" s="223">
        <f t="shared" ca="1" si="657"/>
        <v>-1.3725148662968166E-4</v>
      </c>
      <c r="BP386" s="223">
        <f t="shared" ca="1" si="658"/>
        <v>2.1712544445467276E-3</v>
      </c>
      <c r="BQ386" s="223">
        <f t="shared" ca="1" si="659"/>
        <v>3.6876208053282442E-3</v>
      </c>
      <c r="BR386" s="223">
        <f t="shared" ca="1" si="660"/>
        <v>3.8586310896496397E-3</v>
      </c>
      <c r="BS386" s="223">
        <f t="shared" ca="1" si="661"/>
        <v>2.6218955515759394E-3</v>
      </c>
      <c r="BT386" s="223">
        <f t="shared" ca="1" si="662"/>
        <v>4.2861287962672344E-4</v>
      </c>
      <c r="BU386" s="223">
        <f t="shared" ca="1" si="663"/>
        <v>-1.9210407893679854E-3</v>
      </c>
      <c r="BV386" s="223">
        <f t="shared" ca="1" si="664"/>
        <v>-3.5698404292907127E-3</v>
      </c>
      <c r="BW386" s="223">
        <f t="shared" ca="1" si="665"/>
        <v>-3.9162538513572449E-3</v>
      </c>
      <c r="BX386" s="223">
        <f t="shared" ca="1" si="666"/>
        <v>-2.833898917341452E-3</v>
      </c>
      <c r="BY386" s="223">
        <f t="shared" ca="1" si="667"/>
        <v>-7.1765158229295325E-4</v>
      </c>
      <c r="BZ386" s="223">
        <f t="shared" ca="1" si="668"/>
        <v>1.6604168477076272E-3</v>
      </c>
      <c r="CA386" s="223">
        <f t="shared" ca="1" si="669"/>
        <v>3.4327147786665162E-3</v>
      </c>
      <c r="CB386" s="223">
        <f t="shared" ca="1" si="670"/>
        <v>3.9526540941298574E-3</v>
      </c>
      <c r="CC386" s="223">
        <f t="shared" ca="1" si="671"/>
        <v>3.0305451393374855E-3</v>
      </c>
      <c r="CD386" s="223">
        <f t="shared" ca="1" si="672"/>
        <v>1.0028012688554967E-3</v>
      </c>
      <c r="CE386" s="223">
        <f t="shared" ca="1" si="673"/>
        <v>-1.3907949632867014E-3</v>
      </c>
      <c r="CF386" s="223">
        <f t="shared" ca="1" si="674"/>
        <v>-3.2769869492373389E-3</v>
      </c>
      <c r="CG386" s="223">
        <f t="shared" ca="1" si="675"/>
        <v>-3.9676345618980726E-3</v>
      </c>
      <c r="CH386" s="223">
        <f t="shared" ca="1" si="676"/>
        <v>-3.2107685746490607E-3</v>
      </c>
      <c r="CI386" s="223">
        <f t="shared" ca="1" si="677"/>
        <v>-1.2825166884567834E-3</v>
      </c>
      <c r="CJ386" s="223">
        <f t="shared" ca="1" si="678"/>
        <v>1.1136362404576066E-3</v>
      </c>
      <c r="CK386" s="223">
        <f t="shared" ca="1" si="679"/>
        <v>3.1035008436035121E-3</v>
      </c>
      <c r="CL386" s="223">
        <f t="shared" ca="1" si="680"/>
        <v>3.9611140742091093E-3</v>
      </c>
      <c r="CM386" s="223">
        <f t="shared" ca="1" si="681"/>
        <v>3.3735925768652287E-3</v>
      </c>
      <c r="CN386" s="223">
        <f t="shared" ca="1" si="682"/>
        <v>1.5552820390027447E-3</v>
      </c>
      <c r="CO386" s="223">
        <f t="shared" ca="1" si="683"/>
        <v>-8.3044262635308379E-4</v>
      </c>
      <c r="CP386" s="223">
        <f t="shared" ca="1" si="684"/>
        <v>-2.913196598002737E-3</v>
      </c>
      <c r="CQ386" s="223">
        <f t="shared" ca="1" si="685"/>
        <v>-3.9331279661507079E-3</v>
      </c>
      <c r="CR386" s="223">
        <f t="shared" ca="1" si="686"/>
        <v>-3.5181347886104513E-3</v>
      </c>
      <c r="CS386" s="223">
        <f t="shared" ca="1" si="687"/>
        <v>-1.8196191814256132E-3</v>
      </c>
      <c r="CT386" s="223">
        <f t="shared" ca="1" si="688"/>
        <v>5.4274877170465657E-4</v>
      </c>
      <c r="CU386" s="223">
        <f t="shared" ca="1" si="689"/>
        <v>2.7071054876304196E-3</v>
      </c>
      <c r="CV386" s="223">
        <f t="shared" ca="1" si="690"/>
        <v>3.8838278968672283E-3</v>
      </c>
      <c r="CW386" s="223">
        <f t="shared" ca="1" si="691"/>
        <v>3.6436119231157802E-3</v>
      </c>
      <c r="CX386" s="223">
        <f t="shared" ca="1" si="692"/>
        <v>2.0740956498477891E-3</v>
      </c>
      <c r="CY386" s="223">
        <f t="shared" ca="1" si="693"/>
        <v>-2.5211371443715851E-4</v>
      </c>
      <c r="CZ386" s="223">
        <f t="shared" ca="1" si="694"/>
        <v>-2.4863443380699012E-3</v>
      </c>
      <c r="DA386" s="223">
        <f t="shared" ca="1" si="695"/>
        <v>-3.8134810277055961E-3</v>
      </c>
      <c r="DB386" s="223">
        <f t="shared" ca="1" si="696"/>
        <v>-3.7493440089176743E-3</v>
      </c>
      <c r="DC386" s="223">
        <f t="shared" ca="1" si="697"/>
        <v>-2.3173324142383351E-3</v>
      </c>
      <c r="DD386" s="223">
        <f t="shared" ca="1" si="698"/>
        <v>-3.9887568892639112E-5</v>
      </c>
      <c r="DE386" s="223">
        <f t="shared" ca="1" si="699"/>
        <v>2.2521094731180165E-3</v>
      </c>
      <c r="DF386" s="223">
        <f t="shared" ca="1" si="700"/>
        <v>3.7224685744448481E-3</v>
      </c>
      <c r="DG386" s="223">
        <f t="shared" ca="1" si="701"/>
        <v>3.8347580746822549E-3</v>
      </c>
      <c r="DH386" s="223">
        <f t="shared" ca="1" si="702"/>
        <v>2.5480113534963739E-3</v>
      </c>
      <c r="DI386" s="223">
        <f t="shared" ca="1" si="703"/>
        <v>3.3167269803067209E-4</v>
      </c>
      <c r="DJ386" s="223">
        <f t="shared" ca="1" si="704"/>
        <v>-2.0056702318026424E-3</v>
      </c>
      <c r="DK386" s="223">
        <f t="shared" ca="1" si="705"/>
        <v>-3.6112837414547455E-3</v>
      </c>
      <c r="DL386" s="223">
        <f t="shared" ca="1" si="706"/>
        <v>-3.8993912541866339E-3</v>
      </c>
      <c r="DM386" s="223">
        <f t="shared" ca="1" si="707"/>
        <v>-2.7648823984634586E-3</v>
      </c>
      <c r="DN386" s="223">
        <f t="shared" ca="1" si="708"/>
        <v>-6.216604640810298E-4</v>
      </c>
      <c r="DO386" s="223">
        <f t="shared" ca="1" si="709"/>
        <v>1.7483620897245822E-3</v>
      </c>
      <c r="DP386" s="223">
        <f t="shared" ca="1" si="710"/>
        <v>3.4805290489786402E-3</v>
      </c>
      <c r="DQ386" s="223">
        <f t="shared" ca="1" si="711"/>
        <v>3.9428932946311149E-3</v>
      </c>
      <c r="DR386" s="223">
        <f t="shared" ca="1" si="712"/>
        <v>2.966770306156614E-3</v>
      </c>
      <c r="DS386" s="223">
        <f t="shared" ca="1" si="713"/>
        <v>9.0827939821429705E-4</v>
      </c>
      <c r="DT386" s="223">
        <f t="shared" ca="1" si="714"/>
        <v>-1.4815794219996321E-3</v>
      </c>
      <c r="DU386" s="223">
        <f t="shared" ca="1" si="715"/>
        <v>-3.3309130680239402E-3</v>
      </c>
      <c r="DV386" s="223">
        <f t="shared" ca="1" si="716"/>
        <v>-3.9650284546893831E-3</v>
      </c>
      <c r="DW386" s="223">
        <f t="shared" ca="1" si="717"/>
        <v>-3.1525810285119196E-3</v>
      </c>
      <c r="DX386" s="223">
        <f t="shared" ca="1" si="718"/>
        <v>-1.1899762875929342E-3</v>
      </c>
      <c r="DY386" s="223">
        <f t="shared" ca="1" si="719"/>
        <v>1.2067679470189967E-3</v>
      </c>
      <c r="DZ386" s="223">
        <f t="shared" ca="1" si="720"/>
        <v>3.1632465805545825E-3</v>
      </c>
      <c r="EA386" s="223">
        <f t="shared" ca="1" si="721"/>
        <v>3.9656767820112375E-3</v>
      </c>
      <c r="EB386" s="223">
        <f t="shared" ca="1" si="722"/>
        <v>3.3213076411258767E-3</v>
      </c>
      <c r="EC386" s="223">
        <f t="shared" ca="1" si="723"/>
        <v>1.4652245923663888E-3</v>
      </c>
      <c r="ED386" s="223">
        <f t="shared" ca="1" si="724"/>
        <v>-9.2541689197587584E-4</v>
      </c>
      <c r="EE386" s="223">
        <f t="shared" ca="1" si="725"/>
        <v>-2.9784381857932271E-3</v>
      </c>
      <c r="EF386" s="223">
        <f t="shared" ca="1" si="726"/>
        <v>-3.944834763254748E-3</v>
      </c>
      <c r="EG386" s="223">
        <f t="shared" ca="1" si="727"/>
        <v>-3.4720357998657752E-3</v>
      </c>
      <c r="EH386" s="223">
        <f t="shared" ca="1" si="728"/>
        <v>-1.7325327181229658E-3</v>
      </c>
      <c r="EI386" s="223">
        <f t="shared" ca="1" si="729"/>
        <v>6.3905092261459361E-4</v>
      </c>
      <c r="EJ386" s="223">
        <f t="shared" ca="1" si="730"/>
        <v>2.7774893764434105E-3</v>
      </c>
      <c r="EK386" s="223">
        <f t="shared" ca="1" si="731"/>
        <v>3.9026153431253609E-3</v>
      </c>
      <c r="EL386" s="223">
        <f t="shared" ca="1" si="732"/>
        <v>3.6039486957798986E-3</v>
      </c>
      <c r="EM386" s="223">
        <f t="shared" ca="1" si="733"/>
        <v>1.9904520989688611E-3</v>
      </c>
      <c r="EN386" s="223">
        <f t="shared" ca="1" si="734"/>
        <v>-3.4922188093467268E-4</v>
      </c>
      <c r="EO386" s="223">
        <f t="shared" ca="1" si="735"/>
        <v>-2.5614891115136526E-3</v>
      </c>
      <c r="EP386" s="223">
        <f t="shared" ca="1" si="736"/>
        <v>-3.8392473123187725E-3</v>
      </c>
      <c r="EQ386" s="223">
        <f t="shared" ca="1" si="737"/>
        <v>-3.7163314814560602E-3</v>
      </c>
      <c r="ER386" s="223">
        <f t="shared" ca="1" si="738"/>
        <v>-2.2375850474324584E-3</v>
      </c>
      <c r="ES386" s="223">
        <f t="shared" ca="1" si="739"/>
        <v>5.7500375624412151E-5</v>
      </c>
      <c r="ET386" s="223">
        <f t="shared" ca="1" si="740"/>
        <v>2.3316079151544738E-3</v>
      </c>
      <c r="EU386" s="223">
        <f t="shared" ca="1" si="741"/>
        <v>3.755074067684272E-3</v>
      </c>
      <c r="EV386" s="223">
        <f t="shared" ca="1" si="742"/>
        <v>3.8085751448415145E-3</v>
      </c>
      <c r="EW386" s="223">
        <f t="shared" ca="1" si="743"/>
        <v>2.4725923286537436E-3</v>
      </c>
      <c r="EX386" s="223">
        <f t="shared" ca="1" si="744"/>
        <v>2.3453272920334004E-4</v>
      </c>
      <c r="EY386" s="223">
        <f t="shared" ca="1" si="745"/>
        <v>-2.0890915334865019E-3</v>
      </c>
      <c r="EZ386" s="223">
        <f t="shared" ca="1" si="746"/>
        <v>-3.6505517513275338E-3</v>
      </c>
      <c r="FA386" s="223">
        <f t="shared" ca="1" si="747"/>
        <v>-3.8801798095321307E-3</v>
      </c>
      <c r="FB386" s="223">
        <f t="shared" ca="1" si="748"/>
        <v>-2.6942004178142228E-3</v>
      </c>
      <c r="FC386" s="223">
        <f t="shared" ca="1" si="749"/>
        <v>-5.2529488085095353E-4</v>
      </c>
      <c r="FD386" s="223">
        <f t="shared" ca="1" si="750"/>
        <v>1.8352541837941565E-3</v>
      </c>
      <c r="FE386" s="223">
        <f t="shared" ca="1" si="751"/>
        <v>3.5262467787369827E-3</v>
      </c>
      <c r="FF386" s="223">
        <f t="shared" ca="1" si="752"/>
        <v>3.930757443645962E-3</v>
      </c>
      <c r="FG386" s="223">
        <f t="shared" ca="1" si="753"/>
        <v>2.9012084014779825E-3</v>
      </c>
      <c r="FH386" s="223">
        <f t="shared" ca="1" si="754"/>
        <v>8.1321041402636709E-4</v>
      </c>
      <c r="FI386" s="223">
        <f t="shared" ca="1" si="755"/>
        <v>-1.5714714326685998E-3</v>
      </c>
      <c r="FJ386" s="223">
        <f t="shared" ca="1" si="756"/>
        <v>-3.382832769329225E-3</v>
      </c>
      <c r="FK386" s="223">
        <f t="shared" ca="1" si="757"/>
        <v>-3.9600339626015522E-3</v>
      </c>
      <c r="FL386" s="223">
        <f t="shared" ca="1" si="758"/>
        <v>-3.0924944854458011E-3</v>
      </c>
      <c r="FM386" s="223">
        <f t="shared" ca="1" si="759"/>
        <v>-1.0967190895094907E-3</v>
      </c>
      <c r="FN386" s="223">
        <f t="shared" ca="1" si="760"/>
        <v>1.2991727416930623E-3</v>
      </c>
      <c r="FO386" s="223">
        <f t="shared" ca="1" si="761"/>
        <v>3.2210868960469521E-3</v>
      </c>
      <c r="FP386" s="223">
        <f t="shared" ca="1" si="762"/>
        <v>3.9678507144060866E-3</v>
      </c>
      <c r="FQ386" s="223">
        <f t="shared" ca="1" si="763"/>
        <v>3.2670220738552011E-3</v>
      </c>
      <c r="FR386" s="223">
        <f t="shared" ca="1" si="764"/>
        <v>1.3742845492239464E-3</v>
      </c>
      <c r="FS386" s="223">
        <f t="shared" ca="1" si="765"/>
        <v>-1.0198337210665079E-3</v>
      </c>
      <c r="FT386" s="223">
        <f t="shared" ca="1" si="766"/>
        <v>-3.0418856737915918E-3</v>
      </c>
      <c r="FU386" s="223">
        <f t="shared" ca="1" si="767"/>
        <v>-3.9541653394042755E-3</v>
      </c>
      <c r="FV386" s="223">
        <f t="shared" ca="1" si="768"/>
        <v>-3.4238453865830282E-3</v>
      </c>
      <c r="FW386" s="223">
        <f t="shared" ca="1" si="769"/>
        <v>-1.644402641894493E-3</v>
      </c>
      <c r="FX386" s="223">
        <f t="shared" ca="1" si="770"/>
        <v>7.3496813314442855E-4</v>
      </c>
      <c r="FY386" s="223">
        <f t="shared" ca="1" si="771"/>
        <v>2.8462002095130494E-3</v>
      </c>
      <c r="FZ386" s="223">
        <f t="shared" ca="1" si="772"/>
        <v>3.9190519998289867E-3</v>
      </c>
      <c r="GA386" s="223">
        <f t="shared" ca="1" si="773"/>
        <v>3.5621145845100011E-3</v>
      </c>
      <c r="GB386" s="223">
        <f t="shared" ca="1" si="774"/>
        <v>1.9056095741733117E-3</v>
      </c>
      <c r="GC386" s="223">
        <f t="shared" ca="1" si="775"/>
        <v>-4.4611968922933065E-4</v>
      </c>
      <c r="GD386" s="223">
        <f t="shared" ca="1" si="776"/>
        <v>-2.6350909396968751E-3</v>
      </c>
      <c r="GE386" s="223">
        <f t="shared" ca="1" si="777"/>
        <v>-3.8627009779096909E-3</v>
      </c>
      <c r="GF386" s="223">
        <f t="shared" ca="1" si="778"/>
        <v>-3.6810803748726015E-3</v>
      </c>
      <c r="GG386" s="223">
        <f t="shared" ca="1" si="779"/>
        <v>-2.1564898430626788E-3</v>
      </c>
      <c r="GH386" s="223">
        <f t="shared" ca="1" si="780"/>
        <v>1.5485368406526476E-4</v>
      </c>
      <c r="GI386" s="223">
        <f t="shared" ca="1" si="781"/>
        <v>2.4097018837673004E-3</v>
      </c>
      <c r="GJ386" s="223">
        <f t="shared" ca="1" si="782"/>
        <v>3.7854176447165854E-3</v>
      </c>
      <c r="GK386" s="223">
        <f t="shared" ca="1" si="783"/>
        <v>3.780098071745318E-3</v>
      </c>
      <c r="GL386" s="223">
        <f t="shared" ca="1" si="784"/>
        <v>2.3956839066485141E-3</v>
      </c>
      <c r="GM386" s="223">
        <f t="shared" ca="1" si="785"/>
        <v>1.3725148662967982E-4</v>
      </c>
      <c r="GN386" s="223">
        <f t="shared" ca="1" si="786"/>
        <v>-2.1712544445467528E-3</v>
      </c>
      <c r="GO386" s="223">
        <f t="shared" ca="1" si="787"/>
        <v>-3.6876208053282442E-3</v>
      </c>
      <c r="GP386" s="223">
        <f t="shared" ca="1" si="788"/>
        <v>-3.8586310896496462E-3</v>
      </c>
      <c r="GQ386" s="223">
        <f t="shared" ca="1" si="789"/>
        <v>-2.6218955515759377E-3</v>
      </c>
      <c r="GR386" s="223">
        <f t="shared" ca="1" si="790"/>
        <v>-4.2861287962674935E-4</v>
      </c>
      <c r="GS386" s="223">
        <f t="shared" ca="1" si="791"/>
        <v>1.9210407893679869E-3</v>
      </c>
      <c r="GT386" s="223">
        <f t="shared" ca="1" si="792"/>
        <v>3.5698404292907014E-3</v>
      </c>
      <c r="GU386" s="223">
        <f t="shared" ca="1" si="793"/>
        <v>3.9162538513572449E-3</v>
      </c>
      <c r="GV386" s="223">
        <f t="shared" ca="1" si="794"/>
        <v>2.8338989173414706E-3</v>
      </c>
      <c r="GW386" s="223">
        <f t="shared" ca="1" si="795"/>
        <v>7.1765158229292344E-4</v>
      </c>
      <c r="GX386" s="223">
        <f t="shared" ca="1" si="796"/>
        <v>-1.660416847707629E-3</v>
      </c>
      <c r="GY386" s="223">
        <f t="shared" ca="1" si="797"/>
        <v>-3.4327147786665309E-3</v>
      </c>
      <c r="GZ386" s="223">
        <f t="shared" ca="1" si="798"/>
        <v>-3.9526540941298574E-3</v>
      </c>
      <c r="HA386" s="223">
        <f t="shared" ca="1" si="799"/>
        <v>-3.0305451393374656E-3</v>
      </c>
      <c r="HB386" s="223">
        <f t="shared" ca="1" si="800"/>
        <v>-1.0028012688554949E-3</v>
      </c>
      <c r="HC386" s="223">
        <f t="shared" ca="1" si="801"/>
        <v>1.3907949632866769E-3</v>
      </c>
      <c r="HD386" s="223">
        <f t="shared" ca="1" si="802"/>
        <v>3.2769869492373397E-3</v>
      </c>
      <c r="HE386" s="223">
        <f t="shared" ca="1" si="803"/>
        <v>3.9676345618980726E-3</v>
      </c>
      <c r="HF386" s="223">
        <f t="shared" ca="1" si="804"/>
        <v>3.2107685746490594E-3</v>
      </c>
      <c r="HG386" s="223">
        <f t="shared" ca="1" si="805"/>
        <v>1.282516688456809E-3</v>
      </c>
      <c r="HH386" s="223">
        <f t="shared" ca="1" si="806"/>
        <v>-1.1136362404575546E-3</v>
      </c>
      <c r="HI386" s="223">
        <f t="shared" ca="1" si="807"/>
        <v>-3.1035008436035307E-3</v>
      </c>
      <c r="HJ386" s="223">
        <f t="shared" ca="1" si="808"/>
        <v>-3.961114074209111E-3</v>
      </c>
      <c r="HK386" s="223">
        <f t="shared" ca="1" si="809"/>
        <v>-3.3735925768652278E-3</v>
      </c>
      <c r="HL386" s="223">
        <f t="shared" ca="1" si="810"/>
        <v>-1.5552820390027687E-3</v>
      </c>
      <c r="HM386" s="223">
        <f t="shared" ca="1" si="811"/>
        <v>8.3044262635314093E-4</v>
      </c>
      <c r="HN386" s="223">
        <f t="shared" ca="1" si="812"/>
        <v>2.9131965980027574E-3</v>
      </c>
      <c r="HO386" s="223">
        <f t="shared" ca="1" si="813"/>
        <v>3.9331279661507087E-3</v>
      </c>
      <c r="HP386" s="223">
        <f t="shared" ca="1" si="814"/>
        <v>3.518134788610463E-3</v>
      </c>
      <c r="HQ386" s="223">
        <f t="shared" ca="1" si="815"/>
        <v>1.8196191814256618E-3</v>
      </c>
      <c r="HR386" s="223">
        <f t="shared" ca="1" si="816"/>
        <v>-5.427487717046865E-4</v>
      </c>
      <c r="HS386" s="223">
        <f t="shared" ca="1" si="817"/>
        <v>-2.7071054876304209E-3</v>
      </c>
      <c r="HT386" s="223">
        <f t="shared" ca="1" si="818"/>
        <v>-3.8838278968672231E-3</v>
      </c>
      <c r="HU386" s="223">
        <f t="shared" ca="1" si="819"/>
        <v>-3.6436119231158018E-3</v>
      </c>
      <c r="HV386" s="223">
        <f t="shared" ca="1" si="820"/>
        <v>-2.0740956498477392E-3</v>
      </c>
      <c r="HW386" s="223">
        <f t="shared" ca="1" si="821"/>
        <v>2.5211371443718865E-4</v>
      </c>
      <c r="HX386" s="223">
        <f t="shared" ca="1" si="822"/>
        <v>2.4863443380699025E-3</v>
      </c>
      <c r="HY386" s="223">
        <f t="shared" ca="1" si="823"/>
        <v>3.8134810277055888E-3</v>
      </c>
      <c r="HZ386" s="223">
        <f t="shared" ca="1" si="824"/>
        <v>3.7493440089176547E-3</v>
      </c>
      <c r="IA386" s="223">
        <f t="shared" ca="1" si="825"/>
        <v>2.3173324142383104E-3</v>
      </c>
      <c r="IB386" s="223">
        <f t="shared" ca="1" si="826"/>
        <v>3.988756889263716E-5</v>
      </c>
      <c r="IC386" s="223">
        <f t="shared" ca="1" si="827"/>
        <v>-2.2521094731179948E-3</v>
      </c>
      <c r="ID386" s="223">
        <f t="shared" ca="1" si="828"/>
        <v>-3.7224685744448294E-3</v>
      </c>
      <c r="IE386" s="223">
        <f t="shared" ca="1" si="829"/>
        <v>-3.7791120754337238E-3</v>
      </c>
      <c r="IF386" s="223">
        <f t="shared" ca="1" si="830"/>
        <v>-2.5480113534963721E-3</v>
      </c>
      <c r="IG386" s="223">
        <f t="shared" ca="1" si="831"/>
        <v>-3.3167269803067024E-4</v>
      </c>
      <c r="IH386" s="223">
        <f t="shared" ca="1" si="832"/>
        <v>2.0056702318025955E-3</v>
      </c>
      <c r="II386" s="223">
        <f t="shared" ca="1" si="833"/>
        <v>3.6112837414547694E-3</v>
      </c>
      <c r="IJ386" s="223">
        <f t="shared" ca="1" si="834"/>
        <v>3.8993912541866334E-3</v>
      </c>
      <c r="IK386" s="223">
        <f t="shared" ca="1" si="835"/>
        <v>2.7648823984634569E-3</v>
      </c>
      <c r="IL386" s="223">
        <f t="shared" ca="1" si="836"/>
        <v>6.2166046408108336E-4</v>
      </c>
      <c r="IM386" s="223">
        <f t="shared" ca="1" si="837"/>
        <v>-1.7483620897246347E-3</v>
      </c>
      <c r="IN386" s="223">
        <f t="shared" ca="1" si="838"/>
        <v>-3.480529048978641E-3</v>
      </c>
      <c r="IO386" s="223">
        <f t="shared" ca="1" si="839"/>
        <v>-3.942893294631114E-3</v>
      </c>
      <c r="IP386" s="223">
        <f t="shared" ca="1" si="840"/>
        <v>-2.9667703061566127E-3</v>
      </c>
      <c r="IQ386" s="223">
        <f t="shared" ca="1" si="841"/>
        <v>-9.0827939821435007E-4</v>
      </c>
      <c r="IR386" s="223">
        <f t="shared" ca="1" si="842"/>
        <v>1.4815794219996863E-3</v>
      </c>
      <c r="IS386" s="223">
        <f t="shared" ca="1" si="843"/>
        <v>3.3309130680239411E-3</v>
      </c>
      <c r="IT386" s="223">
        <f t="shared" ca="1" si="844"/>
        <v>3.9650284546893831E-3</v>
      </c>
      <c r="IU386" s="223">
        <f t="shared" ca="1" si="845"/>
        <v>3.152581028511953E-3</v>
      </c>
      <c r="IV386" s="223">
        <f t="shared" ca="1" si="846"/>
        <v>1.1899762875928783E-3</v>
      </c>
      <c r="IW386" s="223">
        <f t="shared" ca="1" si="847"/>
        <v>-1.2067679470189985E-3</v>
      </c>
      <c r="IX386" s="223">
        <f t="shared" ca="1" si="848"/>
        <v>-3.1632465805545833E-3</v>
      </c>
      <c r="IY386" s="223">
        <f t="shared" ca="1" si="849"/>
        <v>-3.9656767820112357E-3</v>
      </c>
      <c r="IZ386" s="223">
        <f t="shared" ca="1" si="850"/>
        <v>-3.3213076411258446E-3</v>
      </c>
      <c r="JA386" s="223">
        <f t="shared" ca="1" si="851"/>
        <v>-1.4652245923663866E-3</v>
      </c>
      <c r="JB386" s="223">
        <f t="shared" ca="1" si="852"/>
        <v>9.2541689197587779E-4</v>
      </c>
    </row>
    <row r="387" spans="2:262">
      <c r="B387" s="230">
        <v>26</v>
      </c>
      <c r="C387" s="229">
        <f t="shared" si="853"/>
        <v>5.0781250000000013E-4</v>
      </c>
      <c r="D387" s="226">
        <f t="shared" ca="1" si="597"/>
        <v>24.397450771746687</v>
      </c>
      <c r="E387" s="225">
        <f ca="1">AF361</f>
        <v>0.3974507717466888</v>
      </c>
      <c r="F387" s="224">
        <v>26</v>
      </c>
      <c r="G387" s="223">
        <f t="shared" ca="1" si="854"/>
        <v>-4.1756629406978612E-4</v>
      </c>
      <c r="H387" s="223">
        <f t="shared" ca="1" si="598"/>
        <v>-5.487284209502708E-4</v>
      </c>
      <c r="I387" s="223">
        <f t="shared" ca="1" si="599"/>
        <v>-4.6391930681969213E-4</v>
      </c>
      <c r="J387" s="223">
        <f t="shared" ca="1" si="600"/>
        <v>-1.9651854152344297E-4</v>
      </c>
      <c r="K387" s="223">
        <f t="shared" ca="1" si="601"/>
        <v>1.4822896156524971E-4</v>
      </c>
      <c r="L387" s="223">
        <f t="shared" ca="1" si="602"/>
        <v>4.3463577814897012E-4</v>
      </c>
      <c r="M387" s="223">
        <f t="shared" ca="1" si="603"/>
        <v>5.4997649935515746E-4</v>
      </c>
      <c r="N387" s="223">
        <f t="shared" ca="1" si="604"/>
        <v>4.4885475468987472E-4</v>
      </c>
      <c r="O387" s="223">
        <f t="shared" ca="1" si="605"/>
        <v>1.7107053966045223E-4</v>
      </c>
      <c r="P387" s="223">
        <f t="shared" ca="1" si="606"/>
        <v>-1.7404446295040787E-4</v>
      </c>
      <c r="Q387" s="223">
        <f t="shared" ca="1" si="607"/>
        <v>-4.5065818656899549E-4</v>
      </c>
      <c r="R387" s="223">
        <f t="shared" ca="1" si="608"/>
        <v>-5.4989963620084544E-4</v>
      </c>
      <c r="S387" s="223">
        <f t="shared" ca="1" si="609"/>
        <v>-4.3270887214097632E-4</v>
      </c>
      <c r="T387" s="223">
        <f t="shared" ca="1" si="610"/>
        <v>-1.4521041388340894E-4</v>
      </c>
      <c r="U387" s="223">
        <f t="shared" ca="1" si="611"/>
        <v>1.9944067597982426E-4</v>
      </c>
      <c r="V387" s="223">
        <f t="shared" ca="1" si="612"/>
        <v>4.6559491994458064E-4</v>
      </c>
      <c r="W387" s="223">
        <f t="shared" ca="1" si="613"/>
        <v>5.4849801665740627E-4</v>
      </c>
      <c r="X387" s="223">
        <f t="shared" ca="1" si="614"/>
        <v>4.1552055601826941E-4</v>
      </c>
      <c r="Y387" s="223">
        <f t="shared" ca="1" si="615"/>
        <v>1.1900046350039141E-4</v>
      </c>
      <c r="Z387" s="223">
        <f t="shared" ca="1" si="616"/>
        <v>-2.2435641895186473E-4</v>
      </c>
      <c r="AA387" s="223">
        <f t="shared" ca="1" si="617"/>
        <v>-4.7940999437672081E-4</v>
      </c>
      <c r="AB387" s="223">
        <f t="shared" ca="1" si="618"/>
        <v>-5.4577501734908698E-4</v>
      </c>
      <c r="AC387" s="223">
        <f t="shared" ca="1" si="619"/>
        <v>-3.9733121448081154E-4</v>
      </c>
      <c r="AD387" s="223">
        <f t="shared" ca="1" si="620"/>
        <v>-9.2503830577591871E-5</v>
      </c>
      <c r="AE387" s="223">
        <f t="shared" ca="1" si="621"/>
        <v>2.4873166765934879E-4</v>
      </c>
      <c r="AF387" s="223">
        <f t="shared" ca="1" si="622"/>
        <v>4.9207012814105142E-4</v>
      </c>
      <c r="AG387" s="223">
        <f t="shared" ca="1" si="623"/>
        <v>5.4173719821972843E-4</v>
      </c>
      <c r="AH387" s="223">
        <f t="shared" ca="1" si="624"/>
        <v>3.7818466724556533E-4</v>
      </c>
      <c r="AI387" s="223">
        <f t="shared" ca="1" si="625"/>
        <v>6.5784347824551285E-5</v>
      </c>
      <c r="AJ387" s="223">
        <f t="shared" ca="1" si="626"/>
        <v>-2.7250769999312137E-4</v>
      </c>
      <c r="AK387" s="223">
        <f t="shared" ca="1" si="627"/>
        <v>-5.0354482186643773E-4</v>
      </c>
      <c r="AL387" s="223">
        <f t="shared" ca="1" si="628"/>
        <v>-5.3639428672928391E-4</v>
      </c>
      <c r="AM387" s="223">
        <f t="shared" ca="1" si="629"/>
        <v>-3.5812704002186134E-4</v>
      </c>
      <c r="AN387" s="223">
        <f t="shared" ca="1" si="630"/>
        <v>-3.8906384815574964E-5</v>
      </c>
      <c r="AO387" s="223">
        <f t="shared" ca="1" si="631"/>
        <v>2.9562723740875327E-4</v>
      </c>
      <c r="AP387" s="223">
        <f t="shared" ca="1" si="632"/>
        <v>5.1380643201062964E-4</v>
      </c>
      <c r="AQ387" s="223">
        <f t="shared" ca="1" si="633"/>
        <v>5.2975915441951784E-4</v>
      </c>
      <c r="AR387" s="223">
        <f t="shared" ca="1" si="634"/>
        <v>3.3720665339051926E-4</v>
      </c>
      <c r="AS387" s="223">
        <f t="shared" ca="1" si="635"/>
        <v>1.1934692917779142E-5</v>
      </c>
      <c r="AT387" s="223">
        <f t="shared" ca="1" si="636"/>
        <v>-3.1803458291558139E-4</v>
      </c>
      <c r="AU387" s="223">
        <f t="shared" ca="1" si="637"/>
        <v>-5.228302374559805E-4</v>
      </c>
      <c r="AV387" s="223">
        <f t="shared" ca="1" si="638"/>
        <v>-5.2184778590533385E-4</v>
      </c>
      <c r="AW387" s="223">
        <f t="shared" ca="1" si="639"/>
        <v>-3.154739063953464E-4</v>
      </c>
      <c r="AX387" s="223">
        <f t="shared" ca="1" si="640"/>
        <v>1.5065750700611245E-5</v>
      </c>
      <c r="AY387" s="223">
        <f t="shared" ca="1" si="641"/>
        <v>3.3967575525562633E-4</v>
      </c>
      <c r="AZ387" s="223">
        <f t="shared" ca="1" si="642"/>
        <v>5.3059449906477953E-4</v>
      </c>
      <c r="BA387" s="223">
        <f t="shared" ca="1" si="643"/>
        <v>5.1267924036643578E-4</v>
      </c>
      <c r="BB387" s="223">
        <f t="shared" ca="1" si="644"/>
        <v>2.9298115512741492E-4</v>
      </c>
      <c r="BC387" s="223">
        <f t="shared" ca="1" si="645"/>
        <v>-4.2029899605957992E-5</v>
      </c>
      <c r="BD387" s="223">
        <f t="shared" ca="1" si="646"/>
        <v>-3.6049861894917664E-4</v>
      </c>
      <c r="BE387" s="223">
        <f t="shared" ca="1" si="647"/>
        <v>-5.370805120507423E-4</v>
      </c>
      <c r="BF387" s="223">
        <f t="shared" ca="1" si="648"/>
        <v>-5.022756056320978E-4</v>
      </c>
      <c r="BG387" s="223">
        <f t="shared" ca="1" si="649"/>
        <v>-2.6978258659466313E-4</v>
      </c>
      <c r="BH387" s="223">
        <f t="shared" ca="1" si="650"/>
        <v>6.8892794801769596E-5</v>
      </c>
      <c r="BI387" s="223">
        <f t="shared" ca="1" si="651"/>
        <v>3.804530098937302E-4</v>
      </c>
      <c r="BJ387" s="223">
        <f t="shared" ca="1" si="652"/>
        <v>5.4227265104047771E-4</v>
      </c>
      <c r="BK387" s="223">
        <f t="shared" ca="1" si="653"/>
        <v>4.9066194496964418E-4</v>
      </c>
      <c r="BL387" s="223">
        <f t="shared" ca="1" si="654"/>
        <v>2.4593408818064091E-4</v>
      </c>
      <c r="BM387" s="223">
        <f t="shared" ca="1" si="655"/>
        <v>-9.5589721220609502E-5</v>
      </c>
      <c r="BN387" s="223">
        <f t="shared" ca="1" si="656"/>
        <v>-3.9949085621370168E-4</v>
      </c>
      <c r="BO387" s="223">
        <f t="shared" ca="1" si="657"/>
        <v>-5.4615840771638174E-4</v>
      </c>
      <c r="BP387" s="223">
        <f t="shared" ca="1" si="658"/>
        <v>-4.7786623670484796E-4</v>
      </c>
      <c r="BQ387" s="223">
        <f t="shared" ca="1" si="659"/>
        <v>-2.214931130069132E-4</v>
      </c>
      <c r="BR387" s="223">
        <f t="shared" ca="1" si="660"/>
        <v>1.2205636362835826E-4</v>
      </c>
      <c r="BS387" s="223">
        <f t="shared" ca="1" si="661"/>
        <v>4.1756629406978796E-4</v>
      </c>
      <c r="BT387" s="223">
        <f t="shared" ca="1" si="662"/>
        <v>5.487284209502708E-4</v>
      </c>
      <c r="BU387" s="223">
        <f t="shared" ca="1" si="663"/>
        <v>4.6391930681969088E-4</v>
      </c>
      <c r="BV387" s="223">
        <f t="shared" ca="1" si="664"/>
        <v>1.9651854152344283E-4</v>
      </c>
      <c r="BW387" s="223">
        <f t="shared" ca="1" si="665"/>
        <v>-1.4822896156525145E-4</v>
      </c>
      <c r="BX387" s="223">
        <f t="shared" ca="1" si="666"/>
        <v>-4.346357781489699E-4</v>
      </c>
      <c r="BY387" s="223">
        <f t="shared" ca="1" si="667"/>
        <v>-5.4997649935515746E-4</v>
      </c>
      <c r="BZ387" s="223">
        <f t="shared" ca="1" si="668"/>
        <v>-4.488547546898752E-4</v>
      </c>
      <c r="CA387" s="223">
        <f t="shared" ca="1" si="669"/>
        <v>-1.7107053966045126E-4</v>
      </c>
      <c r="CB387" s="223">
        <f t="shared" ca="1" si="670"/>
        <v>1.7404446295041031E-4</v>
      </c>
      <c r="CC387" s="223">
        <f t="shared" ca="1" si="671"/>
        <v>4.5065818656899554E-4</v>
      </c>
      <c r="CD387" s="223">
        <f t="shared" ca="1" si="672"/>
        <v>5.4989963620084544E-4</v>
      </c>
      <c r="CE387" s="223">
        <f t="shared" ca="1" si="673"/>
        <v>4.3270887214097626E-4</v>
      </c>
      <c r="CF387" s="223">
        <f t="shared" ca="1" si="674"/>
        <v>1.4521041388340791E-4</v>
      </c>
      <c r="CG387" s="223">
        <f t="shared" ca="1" si="675"/>
        <v>-1.9944067597982344E-4</v>
      </c>
      <c r="CH387" s="223">
        <f t="shared" ca="1" si="676"/>
        <v>-4.6559491994458118E-4</v>
      </c>
      <c r="CI387" s="223">
        <f t="shared" ca="1" si="677"/>
        <v>-5.4849801665740605E-4</v>
      </c>
      <c r="CJ387" s="223">
        <f t="shared" ca="1" si="678"/>
        <v>-4.1552055601826871E-4</v>
      </c>
      <c r="CK387" s="223">
        <f t="shared" ca="1" si="679"/>
        <v>-1.1900046350038943E-4</v>
      </c>
      <c r="CL387" s="223">
        <f t="shared" ca="1" si="680"/>
        <v>2.2435641895186484E-4</v>
      </c>
      <c r="CM387" s="223">
        <f t="shared" ca="1" si="681"/>
        <v>4.7940999437672184E-4</v>
      </c>
      <c r="CN387" s="223">
        <f t="shared" ca="1" si="682"/>
        <v>5.4577501734908709E-4</v>
      </c>
      <c r="CO387" s="223">
        <f t="shared" ca="1" si="683"/>
        <v>3.9733121448081078E-4</v>
      </c>
      <c r="CP387" s="223">
        <f t="shared" ca="1" si="684"/>
        <v>9.2503830577588876E-5</v>
      </c>
      <c r="CQ387" s="223">
        <f t="shared" ca="1" si="685"/>
        <v>-2.4873166765934976E-4</v>
      </c>
      <c r="CR387" s="223">
        <f t="shared" ca="1" si="686"/>
        <v>-4.9207012814105272E-4</v>
      </c>
      <c r="CS387" s="223">
        <f t="shared" ca="1" si="687"/>
        <v>-5.4173719821972832E-4</v>
      </c>
      <c r="CT387" s="223">
        <f t="shared" ca="1" si="688"/>
        <v>-3.7818466724556452E-4</v>
      </c>
      <c r="CU387" s="223">
        <f t="shared" ca="1" si="689"/>
        <v>-6.5784347824552152E-5</v>
      </c>
      <c r="CV387" s="223">
        <f t="shared" ca="1" si="690"/>
        <v>2.7250769999312229E-4</v>
      </c>
      <c r="CW387" s="223">
        <f t="shared" ca="1" si="691"/>
        <v>5.035448218664374E-4</v>
      </c>
      <c r="CX387" s="223">
        <f t="shared" ca="1" si="692"/>
        <v>5.363942867292837E-4</v>
      </c>
      <c r="CY387" s="223">
        <f t="shared" ca="1" si="693"/>
        <v>3.58127040021859E-4</v>
      </c>
      <c r="CZ387" s="223">
        <f t="shared" ca="1" si="694"/>
        <v>3.8906384815573866E-5</v>
      </c>
      <c r="DA387" s="223">
        <f t="shared" ca="1" si="695"/>
        <v>-2.9562723740875582E-4</v>
      </c>
      <c r="DB387" s="223">
        <f t="shared" ca="1" si="696"/>
        <v>-5.1380643201063008E-4</v>
      </c>
      <c r="DC387" s="223">
        <f t="shared" ca="1" si="697"/>
        <v>-5.2975915441951849E-4</v>
      </c>
      <c r="DD387" s="223">
        <f t="shared" ca="1" si="698"/>
        <v>-3.3720665339051682E-4</v>
      </c>
      <c r="DE387" s="223">
        <f t="shared" ca="1" si="699"/>
        <v>-1.1934692917778085E-5</v>
      </c>
      <c r="DF387" s="223">
        <f t="shared" ca="1" si="700"/>
        <v>3.1803458291558063E-4</v>
      </c>
      <c r="DG387" s="223">
        <f t="shared" ca="1" si="701"/>
        <v>5.2283023745598202E-4</v>
      </c>
      <c r="DH387" s="223">
        <f t="shared" ca="1" si="702"/>
        <v>5.2184778590533287E-4</v>
      </c>
      <c r="DI387" s="223">
        <f t="shared" ca="1" si="703"/>
        <v>3.1547390639534553E-4</v>
      </c>
      <c r="DJ387" s="223">
        <f t="shared" ca="1" si="704"/>
        <v>-1.5065750700608412E-5</v>
      </c>
      <c r="DK387" s="223">
        <f t="shared" ca="1" si="705"/>
        <v>-3.3967575525562866E-4</v>
      </c>
      <c r="DL387" s="223">
        <f t="shared" ca="1" si="706"/>
        <v>-5.3059449906477985E-4</v>
      </c>
      <c r="DM387" s="223">
        <f t="shared" ca="1" si="707"/>
        <v>-5.1267924036643611E-4</v>
      </c>
      <c r="DN387" s="223">
        <f t="shared" ca="1" si="708"/>
        <v>-2.9298115512741069E-4</v>
      </c>
      <c r="DO387" s="223">
        <f t="shared" ca="1" si="709"/>
        <v>4.2029899605961E-5</v>
      </c>
      <c r="DP387" s="223">
        <f t="shared" ca="1" si="710"/>
        <v>3.6049861894917745E-4</v>
      </c>
      <c r="DQ387" s="223">
        <f t="shared" ca="1" si="711"/>
        <v>5.3708051205074165E-4</v>
      </c>
      <c r="DR387" s="223">
        <f t="shared" ca="1" si="712"/>
        <v>5.0227560563209585E-4</v>
      </c>
      <c r="DS387" s="223">
        <f t="shared" ca="1" si="713"/>
        <v>2.6978258659466215E-4</v>
      </c>
      <c r="DT387" s="223">
        <f t="shared" ca="1" si="714"/>
        <v>-6.8892794801770653E-5</v>
      </c>
      <c r="DU387" s="223">
        <f t="shared" ca="1" si="715"/>
        <v>-3.8045300989372814E-4</v>
      </c>
      <c r="DV387" s="223">
        <f t="shared" ca="1" si="716"/>
        <v>-5.4227265104047793E-4</v>
      </c>
      <c r="DW387" s="223">
        <f t="shared" ca="1" si="717"/>
        <v>-4.9066194496964375E-4</v>
      </c>
      <c r="DX387" s="223">
        <f t="shared" ca="1" si="718"/>
        <v>-2.4593408818064351E-4</v>
      </c>
      <c r="DY387" s="223">
        <f t="shared" ca="1" si="719"/>
        <v>9.5589721220614422E-5</v>
      </c>
      <c r="DZ387" s="223">
        <f t="shared" ca="1" si="720"/>
        <v>3.9949085621370238E-4</v>
      </c>
      <c r="EA387" s="223">
        <f t="shared" ca="1" si="721"/>
        <v>5.4615840771638185E-4</v>
      </c>
      <c r="EB387" s="223">
        <f t="shared" ca="1" si="722"/>
        <v>4.7786623670484943E-4</v>
      </c>
      <c r="EC387" s="223">
        <f t="shared" ca="1" si="723"/>
        <v>2.2149311300690867E-4</v>
      </c>
      <c r="ED387" s="223">
        <f t="shared" ca="1" si="724"/>
        <v>-1.220563636283593E-4</v>
      </c>
      <c r="EE387" s="223">
        <f t="shared" ca="1" si="725"/>
        <v>-4.1756629406978612E-4</v>
      </c>
      <c r="EF387" s="223">
        <f t="shared" ca="1" si="726"/>
        <v>-5.4872842095027112E-4</v>
      </c>
      <c r="EG387" s="223">
        <f t="shared" ca="1" si="727"/>
        <v>-4.6391930681969034E-4</v>
      </c>
      <c r="EH387" s="223">
        <f t="shared" ca="1" si="728"/>
        <v>-1.9651854152344183E-4</v>
      </c>
      <c r="EI387" s="223">
        <f t="shared" ca="1" si="729"/>
        <v>1.4822896156524873E-4</v>
      </c>
      <c r="EJ387" s="223">
        <f t="shared" ca="1" si="730"/>
        <v>4.3463577814897299E-4</v>
      </c>
      <c r="EK387" s="223">
        <f t="shared" ca="1" si="731"/>
        <v>5.4997649935515746E-4</v>
      </c>
      <c r="EL387" s="223">
        <f t="shared" ca="1" si="732"/>
        <v>4.4885475468987455E-4</v>
      </c>
      <c r="EM387" s="223">
        <f t="shared" ca="1" si="733"/>
        <v>1.7107053966044648E-4</v>
      </c>
      <c r="EN387" s="223">
        <f t="shared" ca="1" si="734"/>
        <v>-1.7404446295041134E-4</v>
      </c>
      <c r="EO387" s="223">
        <f t="shared" ca="1" si="735"/>
        <v>-4.5065818656899614E-4</v>
      </c>
      <c r="EP387" s="223">
        <f t="shared" ca="1" si="736"/>
        <v>-5.4989963620084544E-4</v>
      </c>
      <c r="EQ387" s="223">
        <f t="shared" ca="1" si="737"/>
        <v>-4.3270887214097312E-4</v>
      </c>
      <c r="ER387" s="223">
        <f t="shared" ca="1" si="738"/>
        <v>-1.4521041388340688E-4</v>
      </c>
      <c r="ES387" s="223">
        <f t="shared" ca="1" si="739"/>
        <v>1.9944067597982444E-4</v>
      </c>
      <c r="ET387" s="223">
        <f t="shared" ca="1" si="740"/>
        <v>4.6559491994457972E-4</v>
      </c>
      <c r="EU387" s="223">
        <f t="shared" ca="1" si="741"/>
        <v>5.4849801665740583E-4</v>
      </c>
      <c r="EV387" s="223">
        <f t="shared" ca="1" si="742"/>
        <v>4.15520556018268E-4</v>
      </c>
      <c r="EW387" s="223">
        <f t="shared" ca="1" si="743"/>
        <v>1.1900046350039217E-4</v>
      </c>
      <c r="EX387" s="223">
        <f t="shared" ca="1" si="744"/>
        <v>-2.2435641895186939E-4</v>
      </c>
      <c r="EY387" s="223">
        <f t="shared" ca="1" si="745"/>
        <v>-4.7940999437672243E-4</v>
      </c>
      <c r="EZ387" s="223">
        <f t="shared" ca="1" si="746"/>
        <v>-5.4577501734908687E-4</v>
      </c>
      <c r="FA387" s="223">
        <f t="shared" ca="1" si="747"/>
        <v>-3.9733121448081278E-4</v>
      </c>
      <c r="FB387" s="223">
        <f t="shared" ca="1" si="748"/>
        <v>-9.2503830577587791E-5</v>
      </c>
      <c r="FC387" s="223">
        <f t="shared" ca="1" si="749"/>
        <v>2.4873166765935074E-4</v>
      </c>
      <c r="FD387" s="223">
        <f t="shared" ca="1" si="750"/>
        <v>4.9207012814105142E-4</v>
      </c>
      <c r="FE387" s="223">
        <f t="shared" ca="1" si="751"/>
        <v>5.4173719821972745E-4</v>
      </c>
      <c r="FF387" s="223">
        <f t="shared" ca="1" si="752"/>
        <v>3.781846672455637E-4</v>
      </c>
      <c r="FG387" s="223">
        <f t="shared" ca="1" si="753"/>
        <v>6.5784347824551068E-5</v>
      </c>
      <c r="FH387" s="223">
        <f t="shared" ca="1" si="754"/>
        <v>-2.7250769999311985E-4</v>
      </c>
      <c r="FI387" s="223">
        <f t="shared" ca="1" si="755"/>
        <v>-5.0354482186643935E-4</v>
      </c>
      <c r="FJ387" s="223">
        <f t="shared" ca="1" si="756"/>
        <v>-5.3639428672928337E-4</v>
      </c>
      <c r="FK387" s="223">
        <f t="shared" ca="1" si="757"/>
        <v>-3.5812704002186117E-4</v>
      </c>
      <c r="FL387" s="223">
        <f t="shared" ca="1" si="758"/>
        <v>-3.8906384815568906E-5</v>
      </c>
      <c r="FM387" s="223">
        <f t="shared" ca="1" si="759"/>
        <v>2.9562723740875674E-4</v>
      </c>
      <c r="FN387" s="223">
        <f t="shared" ca="1" si="760"/>
        <v>5.138064320106304E-4</v>
      </c>
      <c r="FO387" s="223">
        <f t="shared" ca="1" si="761"/>
        <v>5.2975915441951817E-4</v>
      </c>
      <c r="FP387" s="223">
        <f t="shared" ca="1" si="762"/>
        <v>3.3720665339051601E-4</v>
      </c>
      <c r="FQ387" s="223">
        <f t="shared" ca="1" si="763"/>
        <v>1.1934692917777001E-5</v>
      </c>
      <c r="FR387" s="223">
        <f t="shared" ca="1" si="764"/>
        <v>-3.180345829155815E-4</v>
      </c>
      <c r="FS387" s="223">
        <f t="shared" ca="1" si="765"/>
        <v>-5.2283023745598235E-4</v>
      </c>
      <c r="FT387" s="223">
        <f t="shared" ca="1" si="766"/>
        <v>-5.2184778590533265E-4</v>
      </c>
      <c r="FU387" s="223">
        <f t="shared" ca="1" si="767"/>
        <v>-3.1547390639534466E-4</v>
      </c>
      <c r="FV387" s="223">
        <f t="shared" ca="1" si="768"/>
        <v>1.5065750700609483E-5</v>
      </c>
      <c r="FW387" s="223">
        <f t="shared" ca="1" si="769"/>
        <v>3.3967575525562958E-4</v>
      </c>
      <c r="FX387" s="223">
        <f t="shared" ca="1" si="770"/>
        <v>5.3059449906478007E-4</v>
      </c>
      <c r="FY387" s="223">
        <f t="shared" ca="1" si="771"/>
        <v>5.1267924036643578E-4</v>
      </c>
      <c r="FZ387" s="223">
        <f t="shared" ca="1" si="772"/>
        <v>2.9298115512740982E-4</v>
      </c>
      <c r="GA387" s="223">
        <f t="shared" ca="1" si="773"/>
        <v>-4.2029899605962084E-5</v>
      </c>
      <c r="GB387" s="223">
        <f t="shared" ca="1" si="774"/>
        <v>-3.6049861894917826E-4</v>
      </c>
      <c r="GC387" s="223">
        <f t="shared" ca="1" si="775"/>
        <v>-5.3708051205074187E-4</v>
      </c>
      <c r="GD387" s="223">
        <f t="shared" ca="1" si="776"/>
        <v>-5.0227560563209531E-4</v>
      </c>
      <c r="GE387" s="223">
        <f t="shared" ca="1" si="777"/>
        <v>-2.6978258659466123E-4</v>
      </c>
      <c r="GF387" s="223">
        <f t="shared" ca="1" si="778"/>
        <v>6.889279480177171E-5</v>
      </c>
      <c r="GG387" s="223">
        <f t="shared" ca="1" si="779"/>
        <v>3.8045300989372885E-4</v>
      </c>
      <c r="GH387" s="223">
        <f t="shared" ca="1" si="780"/>
        <v>5.4227265104047815E-4</v>
      </c>
      <c r="GI387" s="223">
        <f t="shared" ca="1" si="781"/>
        <v>4.9066194496964321E-4</v>
      </c>
      <c r="GJ387" s="223">
        <f t="shared" ca="1" si="782"/>
        <v>2.4593408818064248E-4</v>
      </c>
      <c r="GK387" s="223">
        <f t="shared" ca="1" si="783"/>
        <v>-9.5589721220615492E-5</v>
      </c>
      <c r="GL387" s="223">
        <f t="shared" ca="1" si="784"/>
        <v>-3.9949085621370319E-4</v>
      </c>
      <c r="GM387" s="223">
        <f t="shared" ca="1" si="785"/>
        <v>-5.4615840771638185E-4</v>
      </c>
      <c r="GN387" s="223">
        <f t="shared" ca="1" si="786"/>
        <v>-4.7786623670484889E-4</v>
      </c>
      <c r="GO387" s="223">
        <f t="shared" ca="1" si="787"/>
        <v>-2.2149311300690767E-4</v>
      </c>
      <c r="GP387" s="223">
        <f t="shared" ca="1" si="788"/>
        <v>1.2205636362836036E-4</v>
      </c>
      <c r="GQ387" s="223">
        <f t="shared" ca="1" si="789"/>
        <v>4.1756629406978682E-4</v>
      </c>
      <c r="GR387" s="223">
        <f t="shared" ca="1" si="790"/>
        <v>5.4872842095027123E-4</v>
      </c>
      <c r="GS387" s="223">
        <f t="shared" ca="1" si="791"/>
        <v>4.639193068196898E-4</v>
      </c>
      <c r="GT387" s="223">
        <f t="shared" ca="1" si="792"/>
        <v>1.9651854152344085E-4</v>
      </c>
      <c r="GU387" s="223">
        <f t="shared" ca="1" si="793"/>
        <v>-1.4822896156524976E-4</v>
      </c>
      <c r="GV387" s="223">
        <f t="shared" ca="1" si="794"/>
        <v>-4.3463577814897359E-4</v>
      </c>
      <c r="GW387" s="223">
        <f t="shared" ca="1" si="795"/>
        <v>-5.4997649935515736E-4</v>
      </c>
      <c r="GX387" s="223">
        <f t="shared" ca="1" si="796"/>
        <v>-4.488547546898739E-4</v>
      </c>
      <c r="GY387" s="223">
        <f t="shared" ca="1" si="797"/>
        <v>-1.7107053966044545E-4</v>
      </c>
      <c r="GZ387" s="223">
        <f t="shared" ca="1" si="798"/>
        <v>1.7404446295040494E-4</v>
      </c>
      <c r="HA387" s="223">
        <f t="shared" ca="1" si="799"/>
        <v>4.5065818656899679E-4</v>
      </c>
      <c r="HB387" s="223">
        <f t="shared" ca="1" si="800"/>
        <v>5.4989963620084533E-4</v>
      </c>
      <c r="HC387" s="223">
        <f t="shared" ca="1" si="801"/>
        <v>4.3270887214097735E-4</v>
      </c>
      <c r="HD387" s="223">
        <f t="shared" ca="1" si="802"/>
        <v>1.4521041388340585E-4</v>
      </c>
      <c r="HE387" s="223">
        <f t="shared" ca="1" si="803"/>
        <v>-1.9944067597983277E-4</v>
      </c>
      <c r="HF387" s="223">
        <f t="shared" ca="1" si="804"/>
        <v>-4.6559491994458031E-4</v>
      </c>
      <c r="HG387" s="223">
        <f t="shared" ca="1" si="805"/>
        <v>-5.4849801665740573E-4</v>
      </c>
      <c r="HH387" s="223">
        <f t="shared" ca="1" si="806"/>
        <v>-4.1552055601826215E-4</v>
      </c>
      <c r="HI387" s="223">
        <f t="shared" ca="1" si="807"/>
        <v>-1.1900046350039111E-4</v>
      </c>
      <c r="HJ387" s="223">
        <f t="shared" ca="1" si="808"/>
        <v>2.2435641895187037E-4</v>
      </c>
      <c r="HK387" s="223">
        <f t="shared" ca="1" si="809"/>
        <v>4.7940999437671907E-4</v>
      </c>
      <c r="HL387" s="223">
        <f t="shared" ca="1" si="810"/>
        <v>5.4577501734908677E-4</v>
      </c>
      <c r="HM387" s="223">
        <f t="shared" ca="1" si="811"/>
        <v>3.973312144808066E-4</v>
      </c>
      <c r="HN387" s="223">
        <f t="shared" ca="1" si="812"/>
        <v>9.2503830577594432E-5</v>
      </c>
      <c r="HO387" s="223">
        <f t="shared" ca="1" si="813"/>
        <v>-2.4873166765935172E-4</v>
      </c>
      <c r="HP387" s="223">
        <f t="shared" ca="1" si="814"/>
        <v>-4.9207012814105543E-4</v>
      </c>
      <c r="HQ387" s="223">
        <f t="shared" ca="1" si="815"/>
        <v>-5.4173719821972864E-4</v>
      </c>
      <c r="HR387" s="223">
        <f t="shared" ca="1" si="816"/>
        <v>-3.7818466724556294E-4</v>
      </c>
      <c r="HS387" s="223">
        <f t="shared" ca="1" si="817"/>
        <v>-6.5784347824542245E-5</v>
      </c>
      <c r="HT387" s="223">
        <f t="shared" ca="1" si="818"/>
        <v>2.7250769999312077E-4</v>
      </c>
      <c r="HU387" s="223">
        <f t="shared" ca="1" si="819"/>
        <v>5.0354482186643979E-4</v>
      </c>
      <c r="HV387" s="223">
        <f t="shared" ca="1" si="820"/>
        <v>5.3639428672928142E-4</v>
      </c>
      <c r="HW387" s="223">
        <f t="shared" ca="1" si="821"/>
        <v>3.5812704002186036E-4</v>
      </c>
      <c r="HX387" s="223">
        <f t="shared" ca="1" si="822"/>
        <v>3.8906384815567835E-5</v>
      </c>
      <c r="HY387" s="223">
        <f t="shared" ca="1" si="823"/>
        <v>-2.9562723740875104E-4</v>
      </c>
      <c r="HZ387" s="223">
        <f t="shared" ca="1" si="824"/>
        <v>-5.1380643201063083E-4</v>
      </c>
      <c r="IA387" s="223">
        <f t="shared" ca="1" si="825"/>
        <v>-5.2975915441951589E-4</v>
      </c>
      <c r="IB387" s="223">
        <f t="shared" ca="1" si="826"/>
        <v>-3.3720665339052132E-4</v>
      </c>
      <c r="IC387" s="223">
        <f t="shared" ca="1" si="827"/>
        <v>-1.193469291777593E-5</v>
      </c>
      <c r="ID387" s="223">
        <f t="shared" ca="1" si="828"/>
        <v>3.1803458291558876E-4</v>
      </c>
      <c r="IE387" s="223">
        <f t="shared" ca="1" si="829"/>
        <v>4.9358544243173713E-4</v>
      </c>
      <c r="IF387" s="223">
        <f t="shared" ca="1" si="830"/>
        <v>5.2184778590533233E-4</v>
      </c>
      <c r="IG387" s="223">
        <f t="shared" ca="1" si="831"/>
        <v>3.1547390639533735E-4</v>
      </c>
      <c r="IH387" s="223">
        <f t="shared" ca="1" si="832"/>
        <v>-1.5065750700610553E-5</v>
      </c>
      <c r="II387" s="223">
        <f t="shared" ca="1" si="833"/>
        <v>-3.3967575525563039E-4</v>
      </c>
      <c r="IJ387" s="223">
        <f t="shared" ca="1" si="834"/>
        <v>-5.3059449906477834E-4</v>
      </c>
      <c r="IK387" s="223">
        <f t="shared" ca="1" si="835"/>
        <v>-5.1267924036643535E-4</v>
      </c>
      <c r="IL387" s="223">
        <f t="shared" ca="1" si="836"/>
        <v>-2.9298115512740885E-4</v>
      </c>
      <c r="IM387" s="223">
        <f t="shared" ca="1" si="837"/>
        <v>4.2029899605955362E-5</v>
      </c>
      <c r="IN387" s="223">
        <f t="shared" ca="1" si="838"/>
        <v>3.6049861894917913E-4</v>
      </c>
      <c r="IO387" s="223">
        <f t="shared" ca="1" si="839"/>
        <v>5.3708051205074382E-4</v>
      </c>
      <c r="IP387" s="223">
        <f t="shared" ca="1" si="840"/>
        <v>5.0227560563209813E-4</v>
      </c>
      <c r="IQ387" s="223">
        <f t="shared" ca="1" si="841"/>
        <v>2.6978258659466031E-4</v>
      </c>
      <c r="IR387" s="223">
        <f t="shared" ca="1" si="842"/>
        <v>-6.8892794801780547E-5</v>
      </c>
      <c r="IS387" s="223">
        <f t="shared" ca="1" si="843"/>
        <v>-3.8045300989372971E-4</v>
      </c>
      <c r="IT387" s="223">
        <f t="shared" ca="1" si="844"/>
        <v>-5.4227265104047837E-4</v>
      </c>
      <c r="IU387" s="223">
        <f t="shared" ca="1" si="845"/>
        <v>-4.906619449696392E-4</v>
      </c>
      <c r="IV387" s="223">
        <f t="shared" ca="1" si="846"/>
        <v>-2.4593408818064156E-4</v>
      </c>
      <c r="IW387" s="223">
        <f t="shared" ca="1" si="847"/>
        <v>9.5589721220616549E-5</v>
      </c>
      <c r="IX387" s="223">
        <f t="shared" ca="1" si="848"/>
        <v>3.9949085621369853E-4</v>
      </c>
      <c r="IY387" s="223">
        <f t="shared" ca="1" si="849"/>
        <v>5.4615840771638207E-4</v>
      </c>
      <c r="IZ387" s="223">
        <f t="shared" ca="1" si="850"/>
        <v>4.778662367048445E-4</v>
      </c>
      <c r="JA387" s="223">
        <f t="shared" ca="1" si="851"/>
        <v>2.2149311300691379E-4</v>
      </c>
      <c r="JB387" s="223">
        <f t="shared" ca="1" si="852"/>
        <v>-1.220563636283614E-4</v>
      </c>
    </row>
    <row r="388" spans="2:262">
      <c r="B388" s="230">
        <v>27</v>
      </c>
      <c r="C388" s="229">
        <f t="shared" si="853"/>
        <v>5.2734375000000014E-4</v>
      </c>
      <c r="D388" s="226">
        <f t="shared" ca="1" si="597"/>
        <v>24.389648287829484</v>
      </c>
      <c r="E388" s="225">
        <f ca="1">AG361</f>
        <v>0.38964828782948374</v>
      </c>
      <c r="F388" s="224">
        <v>27</v>
      </c>
      <c r="G388" s="223">
        <f t="shared" ca="1" si="854"/>
        <v>-3.7934591915025004E-3</v>
      </c>
      <c r="H388" s="223">
        <f t="shared" ca="1" si="598"/>
        <v>-4.8868736656979845E-3</v>
      </c>
      <c r="I388" s="223">
        <f t="shared" ca="1" si="599"/>
        <v>-3.9116396017285886E-3</v>
      </c>
      <c r="J388" s="223">
        <f t="shared" ca="1" si="600"/>
        <v>-1.280580546673003E-3</v>
      </c>
      <c r="K388" s="223">
        <f t="shared" ca="1" si="601"/>
        <v>1.8925574032130118E-3</v>
      </c>
      <c r="L388" s="223">
        <f t="shared" ca="1" si="602"/>
        <v>4.2645622824755321E-3</v>
      </c>
      <c r="M388" s="223">
        <f t="shared" ca="1" si="603"/>
        <v>4.8313474783484925E-3</v>
      </c>
      <c r="N388" s="223">
        <f t="shared" ca="1" si="604"/>
        <v>3.352988767882161E-3</v>
      </c>
      <c r="O388" s="223">
        <f t="shared" ca="1" si="605"/>
        <v>4.5528595571558126E-4</v>
      </c>
      <c r="P388" s="223">
        <f t="shared" ca="1" si="606"/>
        <v>-2.6351426544082702E-3</v>
      </c>
      <c r="Q388" s="223">
        <f t="shared" ca="1" si="607"/>
        <v>-4.6100965514940875E-3</v>
      </c>
      <c r="R388" s="223">
        <f t="shared" ca="1" si="608"/>
        <v>-4.6335636403599329E-3</v>
      </c>
      <c r="S388" s="223">
        <f t="shared" ca="1" si="609"/>
        <v>-2.6956101346224826E-3</v>
      </c>
      <c r="T388" s="223">
        <f t="shared" ca="1" si="610"/>
        <v>3.8341440055250696E-4</v>
      </c>
      <c r="U388" s="223">
        <f t="shared" ca="1" si="611"/>
        <v>3.3001368805748209E-3</v>
      </c>
      <c r="V388" s="223">
        <f t="shared" ca="1" si="612"/>
        <v>4.8198878404074356E-3</v>
      </c>
      <c r="W388" s="223">
        <f t="shared" ca="1" si="613"/>
        <v>4.2993458405174165E-3</v>
      </c>
      <c r="X388" s="223">
        <f t="shared" ca="1" si="614"/>
        <v>1.958860028598991E-3</v>
      </c>
      <c r="Y388" s="223">
        <f t="shared" ca="1" si="615"/>
        <v>-1.2108252289842764E-3</v>
      </c>
      <c r="Z388" s="223">
        <f t="shared" ca="1" si="616"/>
        <v>-3.8679595160988423E-3</v>
      </c>
      <c r="AA388" s="223">
        <f t="shared" ca="1" si="617"/>
        <v>-4.8877589044574394E-3</v>
      </c>
      <c r="AB388" s="223">
        <f t="shared" ca="1" si="618"/>
        <v>-3.8385350267594754E-3</v>
      </c>
      <c r="AC388" s="223">
        <f t="shared" ca="1" si="619"/>
        <v>-1.1644318468734221E-3</v>
      </c>
      <c r="AD388" s="223">
        <f t="shared" ca="1" si="620"/>
        <v>2.0025836533648484E-3</v>
      </c>
      <c r="AE388" s="223">
        <f t="shared" ca="1" si="621"/>
        <v>4.321891185180649E-3</v>
      </c>
      <c r="AF388" s="223">
        <f t="shared" ca="1" si="622"/>
        <v>4.8117112994913247E-3</v>
      </c>
      <c r="AG388" s="223">
        <f t="shared" ca="1" si="623"/>
        <v>3.264699642268473E-3</v>
      </c>
      <c r="AH388" s="223">
        <f t="shared" ca="1" si="624"/>
        <v>3.3571730102110119E-4</v>
      </c>
      <c r="AI388" s="223">
        <f t="shared" ca="1" si="625"/>
        <v>-2.7353765723636247E-3</v>
      </c>
      <c r="AJ388" s="223">
        <f t="shared" ca="1" si="626"/>
        <v>-4.6485659990938375E-3</v>
      </c>
      <c r="AK388" s="223">
        <f t="shared" ca="1" si="627"/>
        <v>-4.5939842255806433E-3</v>
      </c>
      <c r="AL388" s="223">
        <f t="shared" ca="1" si="628"/>
        <v>-2.5947361065251262E-3</v>
      </c>
      <c r="AM388" s="223">
        <f t="shared" ca="1" si="629"/>
        <v>5.0288234515493259E-4</v>
      </c>
      <c r="AN388" s="223">
        <f t="shared" ca="1" si="630"/>
        <v>3.3876271071639021E-3</v>
      </c>
      <c r="AO388" s="223">
        <f t="shared" ca="1" si="631"/>
        <v>4.8383651109724897E-3</v>
      </c>
      <c r="AP388" s="223">
        <f t="shared" ca="1" si="632"/>
        <v>4.2409885944128386E-3</v>
      </c>
      <c r="AQ388" s="223">
        <f t="shared" ca="1" si="633"/>
        <v>1.8483713050486017E-3</v>
      </c>
      <c r="AR388" s="223">
        <f t="shared" ca="1" si="634"/>
        <v>-1.3266747638876486E-3</v>
      </c>
      <c r="AS388" s="223">
        <f t="shared" ca="1" si="635"/>
        <v>-3.9401299265150128E-3</v>
      </c>
      <c r="AT388" s="223">
        <f t="shared" ca="1" si="636"/>
        <v>-4.8856999400179266E-3</v>
      </c>
      <c r="AU388" s="223">
        <f t="shared" ca="1" si="637"/>
        <v>-3.7631182618223097E-3</v>
      </c>
      <c r="AV388" s="223">
        <f t="shared" ca="1" si="638"/>
        <v>-1.0475817368701867E-3</v>
      </c>
      <c r="AW388" s="223">
        <f t="shared" ca="1" si="639"/>
        <v>2.1114036220053227E-3</v>
      </c>
      <c r="AX388" s="223">
        <f t="shared" ca="1" si="640"/>
        <v>4.3766167422417375E-3</v>
      </c>
      <c r="AY388" s="223">
        <f t="shared" ca="1" si="641"/>
        <v>4.7891767256688193E-3</v>
      </c>
      <c r="AZ388" s="223">
        <f t="shared" ca="1" si="642"/>
        <v>3.1744439836652654E-3</v>
      </c>
      <c r="BA388" s="223">
        <f t="shared" ca="1" si="643"/>
        <v>2.1594642277773845E-4</v>
      </c>
      <c r="BB388" s="223">
        <f t="shared" ca="1" si="644"/>
        <v>-2.8339628017541021E-3</v>
      </c>
      <c r="BC388" s="223">
        <f t="shared" ca="1" si="645"/>
        <v>-4.6842353243568124E-3</v>
      </c>
      <c r="BD388" s="223">
        <f t="shared" ca="1" si="646"/>
        <v>-4.5516375664840063E-3</v>
      </c>
      <c r="BE388" s="223">
        <f t="shared" ca="1" si="647"/>
        <v>-2.4922991064206174E-3</v>
      </c>
      <c r="BF388" s="223">
        <f t="shared" ca="1" si="648"/>
        <v>6.2204737223663586E-4</v>
      </c>
      <c r="BG388" s="223">
        <f t="shared" ca="1" si="649"/>
        <v>3.4730767538551578E-3</v>
      </c>
      <c r="BH388" s="223">
        <f t="shared" ca="1" si="650"/>
        <v>4.8539279313128177E-3</v>
      </c>
      <c r="BI388" s="223">
        <f t="shared" ca="1" si="651"/>
        <v>4.180076735359777E-3</v>
      </c>
      <c r="BJ388" s="223">
        <f t="shared" ca="1" si="652"/>
        <v>1.7367691917391226E-3</v>
      </c>
      <c r="BK388" s="223">
        <f t="shared" ca="1" si="653"/>
        <v>-1.4417251595208358E-3</v>
      </c>
      <c r="BL388" s="223">
        <f t="shared" ca="1" si="654"/>
        <v>-4.0099269499943926E-3</v>
      </c>
      <c r="BM388" s="223">
        <f t="shared" ca="1" si="655"/>
        <v>-4.8806980126226349E-3</v>
      </c>
      <c r="BN388" s="223">
        <f t="shared" ca="1" si="656"/>
        <v>-3.6854347351562788E-3</v>
      </c>
      <c r="BO388" s="223">
        <f t="shared" ca="1" si="657"/>
        <v>-9.3010060280029135E-4</v>
      </c>
      <c r="BP388" s="223">
        <f t="shared" ca="1" si="658"/>
        <v>2.2189517600543825E-3</v>
      </c>
      <c r="BQ388" s="223">
        <f t="shared" ca="1" si="659"/>
        <v>4.4287059890295473E-3</v>
      </c>
      <c r="BR388" s="223">
        <f t="shared" ca="1" si="660"/>
        <v>4.7637573308656235E-3</v>
      </c>
      <c r="BS388" s="223">
        <f t="shared" ca="1" si="661"/>
        <v>3.082276158706404E-3</v>
      </c>
      <c r="BT388" s="223">
        <f t="shared" ca="1" si="662"/>
        <v>9.6045466484085849E-5</v>
      </c>
      <c r="BU388" s="223">
        <f t="shared" ca="1" si="663"/>
        <v>-2.9308419579215112E-3</v>
      </c>
      <c r="BV388" s="223">
        <f t="shared" ca="1" si="664"/>
        <v>-4.7170830414152397E-3</v>
      </c>
      <c r="BW388" s="223">
        <f t="shared" ca="1" si="665"/>
        <v>-4.5065491711139992E-3</v>
      </c>
      <c r="BX388" s="223">
        <f t="shared" ca="1" si="666"/>
        <v>-2.3883608385274974E-3</v>
      </c>
      <c r="BY388" s="223">
        <f t="shared" ca="1" si="667"/>
        <v>7.4083770124111882E-4</v>
      </c>
      <c r="BZ388" s="223">
        <f t="shared" ca="1" si="668"/>
        <v>3.5564343489766083E-3</v>
      </c>
      <c r="CA388" s="223">
        <f t="shared" ca="1" si="669"/>
        <v>4.8665669269673814E-3</v>
      </c>
      <c r="CB388" s="223">
        <f t="shared" ca="1" si="670"/>
        <v>4.1166469543844524E-3</v>
      </c>
      <c r="CC388" s="223">
        <f t="shared" ca="1" si="671"/>
        <v>1.6241209136104895E-3</v>
      </c>
      <c r="CD388" s="223">
        <f t="shared" ca="1" si="672"/>
        <v>-1.5559071138274705E-3</v>
      </c>
      <c r="CE388" s="223">
        <f t="shared" ca="1" si="673"/>
        <v>-4.0773085434199123E-3</v>
      </c>
      <c r="CF388" s="223">
        <f t="shared" ca="1" si="674"/>
        <v>-4.8727561352455923E-3</v>
      </c>
      <c r="CG388" s="223">
        <f t="shared" ca="1" si="675"/>
        <v>-3.6055312404130587E-3</v>
      </c>
      <c r="CH388" s="223">
        <f t="shared" ca="1" si="676"/>
        <v>-8.1205921090593634E-4</v>
      </c>
      <c r="CI388" s="223">
        <f t="shared" ca="1" si="677"/>
        <v>2.3251632845351059E-3</v>
      </c>
      <c r="CJ388" s="223">
        <f t="shared" ca="1" si="678"/>
        <v>4.4781275489295339E-3</v>
      </c>
      <c r="CK388" s="223">
        <f t="shared" ca="1" si="679"/>
        <v>4.7354684267746708E-3</v>
      </c>
      <c r="CL388" s="223">
        <f t="shared" ca="1" si="680"/>
        <v>2.9882516858432536E-3</v>
      </c>
      <c r="CM388" s="223">
        <f t="shared" ca="1" si="681"/>
        <v>-2.3913344007239984E-5</v>
      </c>
      <c r="CN388" s="223">
        <f t="shared" ca="1" si="682"/>
        <v>-3.0259556844846811E-3</v>
      </c>
      <c r="CO388" s="223">
        <f t="shared" ca="1" si="683"/>
        <v>-4.7470893640326065E-3</v>
      </c>
      <c r="CP388" s="223">
        <f t="shared" ca="1" si="684"/>
        <v>-4.4587461990340535E-3</v>
      </c>
      <c r="CQ388" s="223">
        <f t="shared" ca="1" si="685"/>
        <v>-2.2829839113717811E-3</v>
      </c>
      <c r="CR388" s="223">
        <f t="shared" ca="1" si="686"/>
        <v>8.5918177731611456E-4</v>
      </c>
      <c r="CS388" s="223">
        <f t="shared" ca="1" si="687"/>
        <v>3.6376496810298568E-3</v>
      </c>
      <c r="CT388" s="223">
        <f t="shared" ca="1" si="688"/>
        <v>4.8762744846777952E-3</v>
      </c>
      <c r="CU388" s="223">
        <f t="shared" ca="1" si="689"/>
        <v>4.0507374592151715E-3</v>
      </c>
      <c r="CV388" s="223">
        <f t="shared" ca="1" si="690"/>
        <v>1.5104943257732905E-3</v>
      </c>
      <c r="CW388" s="223">
        <f t="shared" ca="1" si="691"/>
        <v>-1.6691518478678833E-3</v>
      </c>
      <c r="CX388" s="223">
        <f t="shared" ca="1" si="692"/>
        <v>-4.1422341186392823E-3</v>
      </c>
      <c r="CY388" s="223">
        <f t="shared" ca="1" si="693"/>
        <v>-4.861879091776768E-3</v>
      </c>
      <c r="CZ388" s="223">
        <f t="shared" ca="1" si="694"/>
        <v>-3.5234559084701342E-3</v>
      </c>
      <c r="DA388" s="223">
        <f t="shared" ca="1" si="695"/>
        <v>-6.9352866490781577E-4</v>
      </c>
      <c r="DB388" s="223">
        <f t="shared" ca="1" si="696"/>
        <v>2.4299742175966808E-3</v>
      </c>
      <c r="DC388" s="223">
        <f t="shared" ca="1" si="697"/>
        <v>4.5248516522420216E-3</v>
      </c>
      <c r="DD388" s="223">
        <f t="shared" ca="1" si="698"/>
        <v>4.7043270535739971E-3</v>
      </c>
      <c r="DE388" s="223">
        <f t="shared" ca="1" si="699"/>
        <v>2.8924272019024786E-3</v>
      </c>
      <c r="DF388" s="223">
        <f t="shared" ca="1" si="700"/>
        <v>-1.4385774999431335E-4</v>
      </c>
      <c r="DG388" s="223">
        <f t="shared" ca="1" si="701"/>
        <v>-3.1192466884913156E-3</v>
      </c>
      <c r="DH388" s="223">
        <f t="shared" ca="1" si="702"/>
        <v>-4.7742362175221915E-3</v>
      </c>
      <c r="DI388" s="223">
        <f t="shared" ca="1" si="703"/>
        <v>-4.408257444967055E-3</v>
      </c>
      <c r="DJ388" s="223">
        <f t="shared" ca="1" si="704"/>
        <v>-2.1762318000741535E-3</v>
      </c>
      <c r="DK388" s="223">
        <f t="shared" ca="1" si="705"/>
        <v>9.7700831441529688E-4</v>
      </c>
      <c r="DL388" s="223">
        <f t="shared" ca="1" si="706"/>
        <v>3.7166738289357375E-3</v>
      </c>
      <c r="DM388" s="223">
        <f t="shared" ca="1" si="707"/>
        <v>4.8830447569742875E-3</v>
      </c>
      <c r="DN388" s="223">
        <f t="shared" ca="1" si="708"/>
        <v>3.9823879512672893E-3</v>
      </c>
      <c r="DO388" s="223">
        <f t="shared" ca="1" si="709"/>
        <v>1.3959578726352665E-3</v>
      </c>
      <c r="DP388" s="223">
        <f t="shared" ca="1" si="710"/>
        <v>-1.7813911472487477E-3</v>
      </c>
      <c r="DQ388" s="223">
        <f t="shared" ca="1" si="711"/>
        <v>-4.2046645669136934E-3</v>
      </c>
      <c r="DR388" s="223">
        <f t="shared" ca="1" si="712"/>
        <v>-4.8480734341404229E-3</v>
      </c>
      <c r="DS388" s="223">
        <f t="shared" ca="1" si="713"/>
        <v>-3.4392581784384265E-3</v>
      </c>
      <c r="DT388" s="223">
        <f t="shared" ca="1" si="714"/>
        <v>-5.7458036317462697E-4</v>
      </c>
      <c r="DU388" s="223">
        <f t="shared" ca="1" si="715"/>
        <v>2.5333214250521942E-3</v>
      </c>
      <c r="DV388" s="223">
        <f t="shared" ca="1" si="716"/>
        <v>4.5688501541143126E-3</v>
      </c>
      <c r="DW388" s="223">
        <f t="shared" ca="1" si="717"/>
        <v>4.67035196966239E-3</v>
      </c>
      <c r="DX388" s="223">
        <f t="shared" ca="1" si="718"/>
        <v>2.7948604279701529E-3</v>
      </c>
      <c r="DY388" s="223">
        <f t="shared" ca="1" si="719"/>
        <v>-2.637155014519779E-4</v>
      </c>
      <c r="DZ388" s="223">
        <f t="shared" ca="1" si="720"/>
        <v>-3.2106587749289482E-3</v>
      </c>
      <c r="EA388" s="223">
        <f t="shared" ca="1" si="721"/>
        <v>-4.7985072496345331E-3</v>
      </c>
      <c r="EB388" s="223">
        <f t="shared" ca="1" si="722"/>
        <v>-4.3551133214505709E-3</v>
      </c>
      <c r="EC388" s="223">
        <f t="shared" ca="1" si="723"/>
        <v>-2.0681688081146772E-3</v>
      </c>
      <c r="ED388" s="223">
        <f t="shared" ca="1" si="724"/>
        <v>1.0942463382386032E-3</v>
      </c>
      <c r="EE388" s="223">
        <f t="shared" ca="1" si="725"/>
        <v>3.7934591915024757E-3</v>
      </c>
      <c r="EF388" s="223">
        <f t="shared" ca="1" si="726"/>
        <v>4.8868736656979845E-3</v>
      </c>
      <c r="EG388" s="223">
        <f t="shared" ca="1" si="727"/>
        <v>3.9116396017286207E-3</v>
      </c>
      <c r="EH388" s="223">
        <f t="shared" ca="1" si="728"/>
        <v>1.2805805466730605E-3</v>
      </c>
      <c r="EI388" s="223">
        <f t="shared" ca="1" si="729"/>
        <v>-1.8925574032129507E-3</v>
      </c>
      <c r="EJ388" s="223">
        <f t="shared" ca="1" si="730"/>
        <v>-4.2645622824755303E-3</v>
      </c>
      <c r="EK388" s="223">
        <f t="shared" ca="1" si="731"/>
        <v>-4.8313474783484934E-3</v>
      </c>
      <c r="EL388" s="223">
        <f t="shared" ca="1" si="732"/>
        <v>-3.3529887678821727E-3</v>
      </c>
      <c r="EM388" s="223">
        <f t="shared" ca="1" si="733"/>
        <v>-4.5528595571560598E-4</v>
      </c>
      <c r="EN388" s="223">
        <f t="shared" ca="1" si="734"/>
        <v>2.6351426544082455E-3</v>
      </c>
      <c r="EO388" s="223">
        <f t="shared" ca="1" si="735"/>
        <v>4.6100965514940763E-3</v>
      </c>
      <c r="EP388" s="223">
        <f t="shared" ca="1" si="736"/>
        <v>4.6335636403599468E-3</v>
      </c>
      <c r="EQ388" s="223">
        <f t="shared" ca="1" si="737"/>
        <v>2.6956101346225251E-3</v>
      </c>
      <c r="ER388" s="223">
        <f t="shared" ca="1" si="738"/>
        <v>-3.8341440055245633E-4</v>
      </c>
      <c r="ES388" s="223">
        <f t="shared" ca="1" si="739"/>
        <v>-3.3001368805747767E-3</v>
      </c>
      <c r="ET388" s="223">
        <f t="shared" ca="1" si="740"/>
        <v>-4.8198878404074356E-3</v>
      </c>
      <c r="EU388" s="223">
        <f t="shared" ca="1" si="741"/>
        <v>-4.2993458405174208E-3</v>
      </c>
      <c r="EV388" s="223">
        <f t="shared" ca="1" si="742"/>
        <v>-1.9588600285990057E-3</v>
      </c>
      <c r="EW388" s="223">
        <f t="shared" ca="1" si="743"/>
        <v>1.2108252289842608E-3</v>
      </c>
      <c r="EX388" s="223">
        <f t="shared" ca="1" si="744"/>
        <v>3.8679595160988267E-3</v>
      </c>
      <c r="EY388" s="223">
        <f t="shared" ca="1" si="745"/>
        <v>4.8877589044574394E-3</v>
      </c>
      <c r="EZ388" s="223">
        <f t="shared" ca="1" si="746"/>
        <v>3.8385350267594962E-3</v>
      </c>
      <c r="FA388" s="223">
        <f t="shared" ca="1" si="747"/>
        <v>1.1644318468734629E-3</v>
      </c>
      <c r="FB388" s="223">
        <f t="shared" ca="1" si="748"/>
        <v>-2.002583653364802E-3</v>
      </c>
      <c r="FC388" s="223">
        <f t="shared" ca="1" si="749"/>
        <v>-4.3218911851806256E-3</v>
      </c>
      <c r="FD388" s="223">
        <f t="shared" ca="1" si="750"/>
        <v>-4.8117112994913369E-3</v>
      </c>
      <c r="FE388" s="223">
        <f t="shared" ca="1" si="751"/>
        <v>-3.2646996422684722E-3</v>
      </c>
      <c r="FF388" s="223">
        <f t="shared" ca="1" si="752"/>
        <v>-3.3571730102110011E-4</v>
      </c>
      <c r="FG388" s="223">
        <f t="shared" ca="1" si="753"/>
        <v>2.7353765723636117E-3</v>
      </c>
      <c r="FH388" s="223">
        <f t="shared" ca="1" si="754"/>
        <v>4.6485659990938332E-3</v>
      </c>
      <c r="FI388" s="223">
        <f t="shared" ca="1" si="755"/>
        <v>4.5939842255806537E-3</v>
      </c>
      <c r="FJ388" s="223">
        <f t="shared" ca="1" si="756"/>
        <v>2.5947361065251553E-3</v>
      </c>
      <c r="FK388" s="223">
        <f t="shared" ca="1" si="757"/>
        <v>-5.0288234515489898E-4</v>
      </c>
      <c r="FL388" s="223">
        <f t="shared" ca="1" si="758"/>
        <v>-3.3876271071638653E-3</v>
      </c>
      <c r="FM388" s="223">
        <f t="shared" ca="1" si="759"/>
        <v>-4.8383651109724819E-3</v>
      </c>
      <c r="FN388" s="223">
        <f t="shared" ca="1" si="760"/>
        <v>-4.2409885944128716E-3</v>
      </c>
      <c r="FO388" s="223">
        <f t="shared" ca="1" si="761"/>
        <v>-1.8483713050486653E-3</v>
      </c>
      <c r="FP388" s="223">
        <f t="shared" ca="1" si="762"/>
        <v>1.3266747638876497E-3</v>
      </c>
      <c r="FQ388" s="223">
        <f t="shared" ca="1" si="763"/>
        <v>3.9401299265150024E-3</v>
      </c>
      <c r="FR388" s="223">
        <f t="shared" ca="1" si="764"/>
        <v>4.8856999400179275E-3</v>
      </c>
      <c r="FS388" s="223">
        <f t="shared" ca="1" si="765"/>
        <v>3.763118261822321E-3</v>
      </c>
      <c r="FT388" s="223">
        <f t="shared" ca="1" si="766"/>
        <v>1.0475817368702199E-3</v>
      </c>
      <c r="FU388" s="223">
        <f t="shared" ca="1" si="767"/>
        <v>-2.1114036220052923E-3</v>
      </c>
      <c r="FV388" s="223">
        <f t="shared" ca="1" si="768"/>
        <v>-4.3766167422417219E-3</v>
      </c>
      <c r="FW388" s="223">
        <f t="shared" ca="1" si="769"/>
        <v>-4.7891767256688297E-3</v>
      </c>
      <c r="FX388" s="223">
        <f t="shared" ca="1" si="770"/>
        <v>-3.1744439836653045E-3</v>
      </c>
      <c r="FY388" s="223">
        <f t="shared" ca="1" si="771"/>
        <v>-2.1594642277780653E-4</v>
      </c>
      <c r="FZ388" s="223">
        <f t="shared" ca="1" si="772"/>
        <v>2.8339628017540466E-3</v>
      </c>
      <c r="GA388" s="223">
        <f t="shared" ca="1" si="773"/>
        <v>4.6842353243568124E-3</v>
      </c>
      <c r="GB388" s="223">
        <f t="shared" ca="1" si="774"/>
        <v>4.5516375664840063E-3</v>
      </c>
      <c r="GC388" s="223">
        <f t="shared" ca="1" si="775"/>
        <v>2.4922991064206465E-3</v>
      </c>
      <c r="GD388" s="223">
        <f t="shared" ca="1" si="776"/>
        <v>-6.2204737223660268E-4</v>
      </c>
      <c r="GE388" s="223">
        <f t="shared" ca="1" si="777"/>
        <v>-3.473076753855134E-3</v>
      </c>
      <c r="GF388" s="223">
        <f t="shared" ca="1" si="778"/>
        <v>-4.8539279313128134E-3</v>
      </c>
      <c r="GG388" s="223">
        <f t="shared" ca="1" si="779"/>
        <v>-4.1800767353597935E-3</v>
      </c>
      <c r="GH388" s="223">
        <f t="shared" ca="1" si="780"/>
        <v>-1.7367691917391536E-3</v>
      </c>
      <c r="GI388" s="223">
        <f t="shared" ca="1" si="781"/>
        <v>1.4417251595207705E-3</v>
      </c>
      <c r="GJ388" s="223">
        <f t="shared" ca="1" si="782"/>
        <v>4.0099269499943536E-3</v>
      </c>
      <c r="GK388" s="223">
        <f t="shared" ca="1" si="783"/>
        <v>4.8806980126226349E-3</v>
      </c>
      <c r="GL388" s="223">
        <f t="shared" ca="1" si="784"/>
        <v>3.6854347351562775E-3</v>
      </c>
      <c r="GM388" s="223">
        <f t="shared" ca="1" si="785"/>
        <v>9.3010060280029005E-4</v>
      </c>
      <c r="GN388" s="223">
        <f t="shared" ca="1" si="786"/>
        <v>-2.2189517600543526E-3</v>
      </c>
      <c r="GO388" s="223">
        <f t="shared" ca="1" si="787"/>
        <v>-4.4287059890295325E-3</v>
      </c>
      <c r="GP388" s="223">
        <f t="shared" ca="1" si="788"/>
        <v>-4.7637573308656313E-3</v>
      </c>
      <c r="GQ388" s="223">
        <f t="shared" ca="1" si="789"/>
        <v>-3.0822761587064301E-3</v>
      </c>
      <c r="GR388" s="223">
        <f t="shared" ca="1" si="790"/>
        <v>-9.6045466484119459E-5</v>
      </c>
      <c r="GS388" s="223">
        <f t="shared" ca="1" si="791"/>
        <v>2.930841957921457E-3</v>
      </c>
      <c r="GT388" s="223">
        <f t="shared" ca="1" si="792"/>
        <v>4.7170830414152223E-3</v>
      </c>
      <c r="GU388" s="223">
        <f t="shared" ca="1" si="793"/>
        <v>4.506549171114026E-3</v>
      </c>
      <c r="GV388" s="223">
        <f t="shared" ca="1" si="794"/>
        <v>2.3883608385275568E-3</v>
      </c>
      <c r="GW388" s="223">
        <f t="shared" ca="1" si="795"/>
        <v>-7.408377012410515E-4</v>
      </c>
      <c r="GX388" s="223">
        <f t="shared" ca="1" si="796"/>
        <v>-3.5564343489765376E-3</v>
      </c>
      <c r="GY388" s="223">
        <f t="shared" ca="1" si="797"/>
        <v>-4.8665669269673728E-3</v>
      </c>
      <c r="GZ388" s="223">
        <f t="shared" ca="1" si="798"/>
        <v>-4.1166469543845079E-3</v>
      </c>
      <c r="HA388" s="223">
        <f t="shared" ca="1" si="799"/>
        <v>-1.6241209136104561E-3</v>
      </c>
      <c r="HB388" s="223">
        <f t="shared" ca="1" si="800"/>
        <v>1.5559071138275048E-3</v>
      </c>
      <c r="HC388" s="223">
        <f t="shared" ca="1" si="801"/>
        <v>4.0773085434199323E-3</v>
      </c>
      <c r="HD388" s="223">
        <f t="shared" ca="1" si="802"/>
        <v>4.8727561352455923E-3</v>
      </c>
      <c r="HE388" s="223">
        <f t="shared" ca="1" si="803"/>
        <v>3.6055312404130574E-3</v>
      </c>
      <c r="HF388" s="223">
        <f t="shared" ca="1" si="804"/>
        <v>8.1205921090593504E-4</v>
      </c>
      <c r="HG388" s="223">
        <f t="shared" ca="1" si="805"/>
        <v>-2.3251632845351067E-3</v>
      </c>
      <c r="HH388" s="223">
        <f t="shared" ca="1" si="806"/>
        <v>-4.4781275489295348E-3</v>
      </c>
      <c r="HI388" s="223">
        <f t="shared" ca="1" si="807"/>
        <v>-4.7354684267746786E-3</v>
      </c>
      <c r="HJ388" s="223">
        <f t="shared" ca="1" si="808"/>
        <v>-2.9882516858432801E-3</v>
      </c>
      <c r="HK388" s="223">
        <f t="shared" ca="1" si="809"/>
        <v>2.3913344007206374E-5</v>
      </c>
      <c r="HL388" s="223">
        <f t="shared" ca="1" si="810"/>
        <v>3.0259556844846546E-3</v>
      </c>
      <c r="HM388" s="223">
        <f t="shared" ca="1" si="811"/>
        <v>4.7470893640325987E-3</v>
      </c>
      <c r="HN388" s="223">
        <f t="shared" ca="1" si="812"/>
        <v>4.4587461990340674E-3</v>
      </c>
      <c r="HO388" s="223">
        <f t="shared" ca="1" si="813"/>
        <v>2.2829839113718419E-3</v>
      </c>
      <c r="HP388" s="223">
        <f t="shared" ca="1" si="814"/>
        <v>-8.5918177731604724E-4</v>
      </c>
      <c r="HQ388" s="223">
        <f t="shared" ca="1" si="815"/>
        <v>-3.6376496810298121E-3</v>
      </c>
      <c r="HR388" s="223">
        <f t="shared" ca="1" si="816"/>
        <v>-4.8762744846777908E-3</v>
      </c>
      <c r="HS388" s="223">
        <f t="shared" ca="1" si="817"/>
        <v>-4.0507374592152097E-3</v>
      </c>
      <c r="HT388" s="223">
        <f t="shared" ca="1" si="818"/>
        <v>-1.510494325773389E-3</v>
      </c>
      <c r="HU388" s="223">
        <f t="shared" ca="1" si="819"/>
        <v>1.6691518478677866E-3</v>
      </c>
      <c r="HV388" s="223">
        <f t="shared" ca="1" si="820"/>
        <v>4.1422341186392276E-3</v>
      </c>
      <c r="HW388" s="223">
        <f t="shared" ca="1" si="821"/>
        <v>4.8618790917767645E-3</v>
      </c>
      <c r="HX388" s="223">
        <f t="shared" ca="1" si="822"/>
        <v>3.523455908470109E-3</v>
      </c>
      <c r="HY388" s="223">
        <f t="shared" ca="1" si="823"/>
        <v>6.9352866490778021E-4</v>
      </c>
      <c r="HZ388" s="223">
        <f t="shared" ca="1" si="824"/>
        <v>-2.429974217596712E-3</v>
      </c>
      <c r="IA388" s="223">
        <f t="shared" ca="1" si="825"/>
        <v>-4.5248516522420354E-3</v>
      </c>
      <c r="IB388" s="223">
        <f t="shared" ca="1" si="826"/>
        <v>-4.7043270535740067E-3</v>
      </c>
      <c r="IC388" s="223">
        <f t="shared" ca="1" si="827"/>
        <v>-2.8924272019025055E-3</v>
      </c>
      <c r="ID388" s="223">
        <f t="shared" ca="1" si="828"/>
        <v>1.4385774999427995E-4</v>
      </c>
      <c r="IE388" s="223">
        <f t="shared" ca="1" si="829"/>
        <v>1.5605421721653213E-3</v>
      </c>
      <c r="IF388" s="223">
        <f t="shared" ca="1" si="830"/>
        <v>4.7742362175221854E-3</v>
      </c>
      <c r="IG388" s="223">
        <f t="shared" ca="1" si="831"/>
        <v>4.4082574449670698E-3</v>
      </c>
      <c r="IH388" s="223">
        <f t="shared" ca="1" si="832"/>
        <v>2.1762318000741834E-3</v>
      </c>
      <c r="II388" s="223">
        <f t="shared" ca="1" si="833"/>
        <v>-9.7700831441526392E-4</v>
      </c>
      <c r="IJ388" s="223">
        <f t="shared" ca="1" si="834"/>
        <v>-3.7166738289357154E-3</v>
      </c>
      <c r="IK388" s="223">
        <f t="shared" ca="1" si="835"/>
        <v>-4.8830447569742858E-3</v>
      </c>
      <c r="IL388" s="223">
        <f t="shared" ca="1" si="836"/>
        <v>-3.9823879512673084E-3</v>
      </c>
      <c r="IM388" s="223">
        <f t="shared" ca="1" si="837"/>
        <v>-1.3959578726353654E-3</v>
      </c>
      <c r="IN388" s="223">
        <f t="shared" ca="1" si="838"/>
        <v>1.7813911472486519E-3</v>
      </c>
      <c r="IO388" s="223">
        <f t="shared" ca="1" si="839"/>
        <v>4.2046645669136405E-3</v>
      </c>
      <c r="IP388" s="223">
        <f t="shared" ca="1" si="840"/>
        <v>4.8480734341404368E-3</v>
      </c>
      <c r="IQ388" s="223">
        <f t="shared" ca="1" si="841"/>
        <v>3.4392581784384989E-3</v>
      </c>
      <c r="IR388" s="223">
        <f t="shared" ca="1" si="842"/>
        <v>5.7458036317459163E-4</v>
      </c>
      <c r="IS388" s="223">
        <f t="shared" ca="1" si="843"/>
        <v>-2.533321425052225E-3</v>
      </c>
      <c r="IT388" s="223">
        <f t="shared" ca="1" si="844"/>
        <v>-4.5688501541143256E-3</v>
      </c>
      <c r="IU388" s="223">
        <f t="shared" ca="1" si="845"/>
        <v>-4.6703519696623796E-3</v>
      </c>
      <c r="IV388" s="223">
        <f t="shared" ca="1" si="846"/>
        <v>-2.7948604279701235E-3</v>
      </c>
      <c r="IW388" s="223">
        <f t="shared" ca="1" si="847"/>
        <v>2.6371550145194462E-4</v>
      </c>
      <c r="IX388" s="223">
        <f t="shared" ca="1" si="848"/>
        <v>3.210658774928923E-3</v>
      </c>
      <c r="IY388" s="223">
        <f t="shared" ca="1" si="849"/>
        <v>4.7985072496345262E-3</v>
      </c>
      <c r="IZ388" s="223">
        <f t="shared" ca="1" si="850"/>
        <v>4.3551133214505856E-3</v>
      </c>
      <c r="JA388" s="223">
        <f t="shared" ca="1" si="851"/>
        <v>2.068168808114708E-3</v>
      </c>
      <c r="JB388" s="223">
        <f t="shared" ca="1" si="852"/>
        <v>-1.0942463382385707E-3</v>
      </c>
    </row>
    <row r="389" spans="2:262">
      <c r="B389" s="230">
        <v>28</v>
      </c>
      <c r="C389" s="229">
        <f t="shared" si="853"/>
        <v>5.4687500000000016E-4</v>
      </c>
      <c r="D389" s="226">
        <f t="shared" ca="1" si="597"/>
        <v>24.385090950643299</v>
      </c>
      <c r="E389" s="225">
        <f ca="1">AH361</f>
        <v>0.3850909506432989</v>
      </c>
      <c r="F389" s="224">
        <v>28</v>
      </c>
      <c r="G389" s="223">
        <f t="shared" ca="1" si="854"/>
        <v>-7.4959478640025559E-4</v>
      </c>
      <c r="H389" s="223">
        <f t="shared" ca="1" si="598"/>
        <v>-9.7426811265353215E-4</v>
      </c>
      <c r="I389" s="223">
        <f t="shared" ca="1" si="599"/>
        <v>-7.5664408451807429E-4</v>
      </c>
      <c r="J389" s="223">
        <f t="shared" ca="1" si="600"/>
        <v>-1.9551946096156737E-4</v>
      </c>
      <c r="K389" s="223">
        <f t="shared" ca="1" si="601"/>
        <v>4.5436691019979606E-4</v>
      </c>
      <c r="L389" s="223">
        <f t="shared" ca="1" si="602"/>
        <v>8.979802034547082E-4</v>
      </c>
      <c r="M389" s="223">
        <f t="shared" ca="1" si="603"/>
        <v>9.3392925816677746E-4</v>
      </c>
      <c r="N389" s="223">
        <f t="shared" ca="1" si="604"/>
        <v>5.4589395507374219E-4</v>
      </c>
      <c r="O389" s="223">
        <f t="shared" ca="1" si="605"/>
        <v>-8.9965790767715601E-5</v>
      </c>
      <c r="P389" s="223">
        <f t="shared" ca="1" si="606"/>
        <v>-6.8498294849071955E-4</v>
      </c>
      <c r="Q389" s="223">
        <f t="shared" ca="1" si="607"/>
        <v>-9.6903216834939572E-4</v>
      </c>
      <c r="R389" s="223">
        <f t="shared" ca="1" si="608"/>
        <v>-8.13161043066965E-4</v>
      </c>
      <c r="S389" s="223">
        <f t="shared" ca="1" si="609"/>
        <v>-2.8813180476682616E-4</v>
      </c>
      <c r="T389" s="223">
        <f t="shared" ca="1" si="610"/>
        <v>3.6770324900490896E-4</v>
      </c>
      <c r="U389" s="223">
        <f t="shared" ca="1" si="611"/>
        <v>8.5660871519929944E-4</v>
      </c>
      <c r="V389" s="223">
        <f t="shared" ca="1" si="612"/>
        <v>9.5663173357645414E-4</v>
      </c>
      <c r="W389" s="223">
        <f t="shared" ca="1" si="613"/>
        <v>6.2236394494693289E-4</v>
      </c>
      <c r="X389" s="223">
        <f t="shared" ca="1" si="614"/>
        <v>5.5559369036448049E-6</v>
      </c>
      <c r="Y389" s="223">
        <f t="shared" ca="1" si="615"/>
        <v>-6.1377435033744914E-4</v>
      </c>
      <c r="Z389" s="223">
        <f t="shared" ca="1" si="616"/>
        <v>-9.544639145371871E-4</v>
      </c>
      <c r="AA389" s="223">
        <f t="shared" ca="1" si="617"/>
        <v>-8.6184681625207796E-4</v>
      </c>
      <c r="AB389" s="223">
        <f t="shared" ca="1" si="618"/>
        <v>-3.7796928178331372E-4</v>
      </c>
      <c r="AC389" s="223">
        <f t="shared" ca="1" si="619"/>
        <v>2.7749840451506288E-4</v>
      </c>
      <c r="AD389" s="223">
        <f t="shared" ca="1" si="620"/>
        <v>8.0698761674656463E-4</v>
      </c>
      <c r="AE389" s="223">
        <f t="shared" ca="1" si="621"/>
        <v>9.7012132244368948E-4</v>
      </c>
      <c r="AF389" s="223">
        <f t="shared" ca="1" si="622"/>
        <v>6.9284022981154437E-4</v>
      </c>
      <c r="AG389" s="223">
        <f t="shared" ca="1" si="623"/>
        <v>1.0102415786543908E-4</v>
      </c>
      <c r="AH389" s="223">
        <f t="shared" ca="1" si="624"/>
        <v>-5.3665476966723805E-4</v>
      </c>
      <c r="AI389" s="223">
        <f t="shared" ca="1" si="625"/>
        <v>-9.3070365146493545E-4</v>
      </c>
      <c r="AJ389" s="223">
        <f t="shared" ca="1" si="626"/>
        <v>-9.0223253346328959E-4</v>
      </c>
      <c r="AK389" s="223">
        <f t="shared" ca="1" si="627"/>
        <v>-4.6416670799720255E-4</v>
      </c>
      <c r="AL389" s="223">
        <f t="shared" ca="1" si="628"/>
        <v>1.846210986936782E-4</v>
      </c>
      <c r="AM389" s="223">
        <f t="shared" ca="1" si="629"/>
        <v>7.4959478640025581E-4</v>
      </c>
      <c r="AN389" s="223">
        <f t="shared" ca="1" si="630"/>
        <v>9.7426811265353226E-4</v>
      </c>
      <c r="AO389" s="223">
        <f t="shared" ca="1" si="631"/>
        <v>7.5664408451807472E-4</v>
      </c>
      <c r="AP389" s="223">
        <f t="shared" ca="1" si="632"/>
        <v>1.9551946096156691E-4</v>
      </c>
      <c r="AQ389" s="223">
        <f t="shared" ca="1" si="633"/>
        <v>-4.5436691019979454E-4</v>
      </c>
      <c r="AR389" s="223">
        <f t="shared" ca="1" si="634"/>
        <v>-8.9798020345470788E-4</v>
      </c>
      <c r="AS389" s="223">
        <f t="shared" ca="1" si="635"/>
        <v>-9.3392925816677714E-4</v>
      </c>
      <c r="AT389" s="223">
        <f t="shared" ca="1" si="636"/>
        <v>-5.458939550737436E-4</v>
      </c>
      <c r="AU389" s="223">
        <f t="shared" ca="1" si="637"/>
        <v>8.996579076771476E-5</v>
      </c>
      <c r="AV389" s="223">
        <f t="shared" ca="1" si="638"/>
        <v>6.8498294849072021E-4</v>
      </c>
      <c r="AW389" s="223">
        <f t="shared" ca="1" si="639"/>
        <v>9.690321683493955E-4</v>
      </c>
      <c r="AX389" s="223">
        <f t="shared" ca="1" si="640"/>
        <v>8.1316104306696543E-4</v>
      </c>
      <c r="AY389" s="223">
        <f t="shared" ca="1" si="641"/>
        <v>2.8813180476682535E-4</v>
      </c>
      <c r="AZ389" s="223">
        <f t="shared" ca="1" si="642"/>
        <v>-3.677032490049082E-4</v>
      </c>
      <c r="BA389" s="223">
        <f t="shared" ca="1" si="643"/>
        <v>-8.56608715199299E-4</v>
      </c>
      <c r="BB389" s="223">
        <f t="shared" ca="1" si="644"/>
        <v>-9.5663173357645392E-4</v>
      </c>
      <c r="BC389" s="223">
        <f t="shared" ca="1" si="645"/>
        <v>-6.2236394494693094E-4</v>
      </c>
      <c r="BD389" s="223">
        <f t="shared" ca="1" si="646"/>
        <v>-5.5559369036491146E-6</v>
      </c>
      <c r="BE389" s="223">
        <f t="shared" ca="1" si="647"/>
        <v>6.1377435033744719E-4</v>
      </c>
      <c r="BF389" s="223">
        <f t="shared" ca="1" si="648"/>
        <v>9.5446391453718699E-4</v>
      </c>
      <c r="BG389" s="223">
        <f t="shared" ca="1" si="649"/>
        <v>8.6184681625207829E-4</v>
      </c>
      <c r="BH389" s="223">
        <f t="shared" ca="1" si="650"/>
        <v>3.7796928178331286E-4</v>
      </c>
      <c r="BI389" s="223">
        <f t="shared" ca="1" si="651"/>
        <v>-2.7749840451506537E-4</v>
      </c>
      <c r="BJ389" s="223">
        <f t="shared" ca="1" si="652"/>
        <v>-8.0698761674656235E-4</v>
      </c>
      <c r="BK389" s="223">
        <f t="shared" ca="1" si="653"/>
        <v>-9.7012132244368948E-4</v>
      </c>
      <c r="BL389" s="223">
        <f t="shared" ca="1" si="654"/>
        <v>-6.9284022981154492E-4</v>
      </c>
      <c r="BM389" s="223">
        <f t="shared" ca="1" si="655"/>
        <v>-1.0102415786543989E-4</v>
      </c>
      <c r="BN389" s="223">
        <f t="shared" ca="1" si="656"/>
        <v>5.3665476966724033E-4</v>
      </c>
      <c r="BO389" s="223">
        <f t="shared" ca="1" si="657"/>
        <v>9.3070365146493621E-4</v>
      </c>
      <c r="BP389" s="223">
        <f t="shared" ca="1" si="658"/>
        <v>9.0223253346329122E-4</v>
      </c>
      <c r="BQ389" s="223">
        <f t="shared" ca="1" si="659"/>
        <v>4.641667079972033E-4</v>
      </c>
      <c r="BR389" s="223">
        <f t="shared" ca="1" si="660"/>
        <v>-1.8462109869367736E-4</v>
      </c>
      <c r="BS389" s="223">
        <f t="shared" ca="1" si="661"/>
        <v>-7.4959478640025526E-4</v>
      </c>
      <c r="BT389" s="223">
        <f t="shared" ca="1" si="662"/>
        <v>-9.7426811265353215E-4</v>
      </c>
      <c r="BU389" s="223">
        <f t="shared" ca="1" si="663"/>
        <v>-7.5664408451807754E-4</v>
      </c>
      <c r="BV389" s="223">
        <f t="shared" ca="1" si="664"/>
        <v>-1.9551946096157106E-4</v>
      </c>
      <c r="BW389" s="223">
        <f t="shared" ca="1" si="665"/>
        <v>4.5436691019979384E-4</v>
      </c>
      <c r="BX389" s="223">
        <f t="shared" ca="1" si="666"/>
        <v>8.9798020345470766E-4</v>
      </c>
      <c r="BY389" s="223">
        <f t="shared" ca="1" si="667"/>
        <v>9.3392925816677735E-4</v>
      </c>
      <c r="BZ389" s="223">
        <f t="shared" ca="1" si="668"/>
        <v>5.4589395507374143E-4</v>
      </c>
      <c r="CA389" s="223">
        <f t="shared" ca="1" si="669"/>
        <v>-8.9965790767710478E-5</v>
      </c>
      <c r="CB389" s="223">
        <f t="shared" ca="1" si="670"/>
        <v>-6.8498294849071706E-4</v>
      </c>
      <c r="CC389" s="223">
        <f t="shared" ca="1" si="671"/>
        <v>-9.6903216834939539E-4</v>
      </c>
      <c r="CD389" s="223">
        <f t="shared" ca="1" si="672"/>
        <v>-8.1316104306696597E-4</v>
      </c>
      <c r="CE389" s="223">
        <f t="shared" ca="1" si="673"/>
        <v>-2.8813180476682616E-4</v>
      </c>
      <c r="CF389" s="223">
        <f t="shared" ca="1" si="674"/>
        <v>3.6770324900491059E-4</v>
      </c>
      <c r="CG389" s="223">
        <f t="shared" ca="1" si="675"/>
        <v>8.5660871519929683E-4</v>
      </c>
      <c r="CH389" s="223">
        <f t="shared" ca="1" si="676"/>
        <v>9.5663173357645479E-4</v>
      </c>
      <c r="CI389" s="223">
        <f t="shared" ca="1" si="677"/>
        <v>6.2236394494693419E-4</v>
      </c>
      <c r="CJ389" s="223">
        <f t="shared" ca="1" si="678"/>
        <v>5.5559369036465125E-6</v>
      </c>
      <c r="CK389" s="223">
        <f t="shared" ca="1" si="679"/>
        <v>-6.1377435033744914E-4</v>
      </c>
      <c r="CL389" s="223">
        <f t="shared" ca="1" si="680"/>
        <v>-9.5446391453718731E-4</v>
      </c>
      <c r="CM389" s="223">
        <f t="shared" ca="1" si="681"/>
        <v>-8.6184681625208035E-4</v>
      </c>
      <c r="CN389" s="223">
        <f t="shared" ca="1" si="682"/>
        <v>-3.7796928178331676E-4</v>
      </c>
      <c r="CO389" s="223">
        <f t="shared" ca="1" si="683"/>
        <v>2.7749840451506125E-4</v>
      </c>
      <c r="CP389" s="223">
        <f t="shared" ca="1" si="684"/>
        <v>8.0698761674656376E-4</v>
      </c>
      <c r="CQ389" s="223">
        <f t="shared" ca="1" si="685"/>
        <v>9.7012132244368927E-4</v>
      </c>
      <c r="CR389" s="223">
        <f t="shared" ca="1" si="686"/>
        <v>6.9284022981154307E-4</v>
      </c>
      <c r="CS389" s="223">
        <f t="shared" ca="1" si="687"/>
        <v>1.010241578654442E-4</v>
      </c>
      <c r="CT389" s="223">
        <f t="shared" ca="1" si="688"/>
        <v>-5.3665476966723675E-4</v>
      </c>
      <c r="CU389" s="223">
        <f t="shared" ca="1" si="689"/>
        <v>-9.3070365146493512E-4</v>
      </c>
      <c r="CV389" s="223">
        <f t="shared" ca="1" si="690"/>
        <v>-9.0223253346329024E-4</v>
      </c>
      <c r="CW389" s="223">
        <f t="shared" ca="1" si="691"/>
        <v>-4.6416670799720103E-4</v>
      </c>
      <c r="CX389" s="223">
        <f t="shared" ca="1" si="692"/>
        <v>1.8462109869367996E-4</v>
      </c>
      <c r="CY389" s="223">
        <f t="shared" ca="1" si="693"/>
        <v>7.49594786400257E-4</v>
      </c>
      <c r="CZ389" s="223">
        <f t="shared" ca="1" si="694"/>
        <v>9.7426811265353226E-4</v>
      </c>
      <c r="DA389" s="223">
        <f t="shared" ca="1" si="695"/>
        <v>7.5664408451808036E-4</v>
      </c>
      <c r="DB389" s="223">
        <f t="shared" ca="1" si="696"/>
        <v>1.9551946096157534E-4</v>
      </c>
      <c r="DC389" s="223">
        <f t="shared" ca="1" si="697"/>
        <v>-4.5436691019978999E-4</v>
      </c>
      <c r="DD389" s="223">
        <f t="shared" ca="1" si="698"/>
        <v>-8.9798020345470593E-4</v>
      </c>
      <c r="DE389" s="223">
        <f t="shared" ca="1" si="699"/>
        <v>-9.3392925816677865E-4</v>
      </c>
      <c r="DF389" s="223">
        <f t="shared" ca="1" si="700"/>
        <v>-5.4589395507374501E-4</v>
      </c>
      <c r="DG389" s="223">
        <f t="shared" ca="1" si="701"/>
        <v>8.9965790767713094E-5</v>
      </c>
      <c r="DH389" s="223">
        <f t="shared" ca="1" si="702"/>
        <v>6.849829484907189E-4</v>
      </c>
      <c r="DI389" s="223">
        <f t="shared" ca="1" si="703"/>
        <v>9.6903216834939572E-4</v>
      </c>
      <c r="DJ389" s="223">
        <f t="shared" ca="1" si="704"/>
        <v>8.1316104306696445E-4</v>
      </c>
      <c r="DK389" s="223">
        <f t="shared" ca="1" si="705"/>
        <v>2.8813180476682367E-4</v>
      </c>
      <c r="DL389" s="223">
        <f t="shared" ca="1" si="706"/>
        <v>-3.6770324900491303E-4</v>
      </c>
      <c r="DM389" s="223">
        <f t="shared" ca="1" si="707"/>
        <v>-8.5660871519929477E-4</v>
      </c>
      <c r="DN389" s="223">
        <f t="shared" ca="1" si="708"/>
        <v>-9.5663173357645554E-4</v>
      </c>
      <c r="DO389" s="223">
        <f t="shared" ca="1" si="709"/>
        <v>-6.2236394494693745E-4</v>
      </c>
      <c r="DP389" s="223">
        <f t="shared" ca="1" si="710"/>
        <v>-5.5559369036507951E-6</v>
      </c>
      <c r="DQ389" s="223">
        <f t="shared" ca="1" si="711"/>
        <v>6.1377435033744578E-4</v>
      </c>
      <c r="DR389" s="223">
        <f t="shared" ca="1" si="712"/>
        <v>9.5446391453718655E-4</v>
      </c>
      <c r="DS389" s="223">
        <f t="shared" ca="1" si="713"/>
        <v>8.6184681625207915E-4</v>
      </c>
      <c r="DT389" s="223">
        <f t="shared" ca="1" si="714"/>
        <v>3.7796928178331448E-4</v>
      </c>
      <c r="DU389" s="223">
        <f t="shared" ca="1" si="715"/>
        <v>-2.774984045150638E-4</v>
      </c>
      <c r="DV389" s="223">
        <f t="shared" ca="1" si="716"/>
        <v>-8.0698761674656517E-4</v>
      </c>
      <c r="DW389" s="223">
        <f t="shared" ca="1" si="717"/>
        <v>-9.7012132244368905E-4</v>
      </c>
      <c r="DX389" s="223">
        <f t="shared" ca="1" si="718"/>
        <v>-6.9284022981154134E-4</v>
      </c>
      <c r="DY389" s="223">
        <f t="shared" ca="1" si="719"/>
        <v>-1.0102415786544843E-4</v>
      </c>
      <c r="DZ389" s="223">
        <f t="shared" ca="1" si="720"/>
        <v>5.3665476966723307E-4</v>
      </c>
      <c r="EA389" s="223">
        <f t="shared" ca="1" si="721"/>
        <v>9.3070365146493382E-4</v>
      </c>
      <c r="EB389" s="223">
        <f t="shared" ca="1" si="722"/>
        <v>9.0223253346329176E-4</v>
      </c>
      <c r="EC389" s="223">
        <f t="shared" ca="1" si="723"/>
        <v>4.6416670799720471E-4</v>
      </c>
      <c r="ED389" s="223">
        <f t="shared" ca="1" si="724"/>
        <v>-1.8462109869367573E-4</v>
      </c>
      <c r="EE389" s="223">
        <f t="shared" ca="1" si="725"/>
        <v>-7.4959478640025429E-4</v>
      </c>
      <c r="EF389" s="223">
        <f t="shared" ca="1" si="726"/>
        <v>-9.7426811265353215E-4</v>
      </c>
      <c r="EG389" s="223">
        <f t="shared" ca="1" si="727"/>
        <v>-7.5664408451807418E-4</v>
      </c>
      <c r="EH389" s="223">
        <f t="shared" ca="1" si="728"/>
        <v>-1.9551946096156591E-4</v>
      </c>
      <c r="EI389" s="223">
        <f t="shared" ca="1" si="729"/>
        <v>4.5436691019979845E-4</v>
      </c>
      <c r="EJ389" s="223">
        <f t="shared" ca="1" si="730"/>
        <v>8.979802034547043E-4</v>
      </c>
      <c r="EK389" s="223">
        <f t="shared" ca="1" si="731"/>
        <v>9.3392925816677985E-4</v>
      </c>
      <c r="EL389" s="223">
        <f t="shared" ca="1" si="732"/>
        <v>5.4589395507374848E-4</v>
      </c>
      <c r="EM389" s="223">
        <f t="shared" ca="1" si="733"/>
        <v>-8.9965790767708824E-5</v>
      </c>
      <c r="EN389" s="223">
        <f t="shared" ca="1" si="734"/>
        <v>-6.8498294849071598E-4</v>
      </c>
      <c r="EO389" s="223">
        <f t="shared" ca="1" si="735"/>
        <v>-9.6903216834939528E-4</v>
      </c>
      <c r="EP389" s="223">
        <f t="shared" ca="1" si="736"/>
        <v>-8.1316104306696684E-4</v>
      </c>
      <c r="EQ389" s="223">
        <f t="shared" ca="1" si="737"/>
        <v>-2.8813180476682773E-4</v>
      </c>
      <c r="ER389" s="223">
        <f t="shared" ca="1" si="738"/>
        <v>3.6770324900490907E-4</v>
      </c>
      <c r="ES389" s="223">
        <f t="shared" ca="1" si="739"/>
        <v>8.5660871519929944E-4</v>
      </c>
      <c r="ET389" s="223">
        <f t="shared" ca="1" si="740"/>
        <v>9.566317335764537E-4</v>
      </c>
      <c r="EU389" s="223">
        <f t="shared" ca="1" si="741"/>
        <v>6.2236394494693007E-4</v>
      </c>
      <c r="EV389" s="223">
        <f t="shared" ca="1" si="742"/>
        <v>5.5559369036550777E-6</v>
      </c>
      <c r="EW389" s="223">
        <f t="shared" ca="1" si="743"/>
        <v>-6.1377435033744252E-4</v>
      </c>
      <c r="EX389" s="223">
        <f t="shared" ca="1" si="744"/>
        <v>-9.5446391453718569E-4</v>
      </c>
      <c r="EY389" s="223">
        <f t="shared" ca="1" si="745"/>
        <v>-8.6184681625208111E-4</v>
      </c>
      <c r="EZ389" s="223">
        <f t="shared" ca="1" si="746"/>
        <v>-3.7796928178331838E-4</v>
      </c>
      <c r="FA389" s="223">
        <f t="shared" ca="1" si="747"/>
        <v>2.7749840451505962E-4</v>
      </c>
      <c r="FB389" s="223">
        <f t="shared" ca="1" si="748"/>
        <v>8.0698761674656279E-4</v>
      </c>
      <c r="FC389" s="223">
        <f t="shared" ca="1" si="749"/>
        <v>9.7012132244368948E-4</v>
      </c>
      <c r="FD389" s="223">
        <f t="shared" ca="1" si="750"/>
        <v>6.9284022981154437E-4</v>
      </c>
      <c r="FE389" s="223">
        <f t="shared" ca="1" si="751"/>
        <v>1.0102415786543897E-4</v>
      </c>
      <c r="FF389" s="223">
        <f t="shared" ca="1" si="752"/>
        <v>-5.3665476966724109E-4</v>
      </c>
      <c r="FG389" s="223">
        <f t="shared" ca="1" si="753"/>
        <v>-9.3070365146493664E-4</v>
      </c>
      <c r="FH389" s="223">
        <f t="shared" ca="1" si="754"/>
        <v>-9.0223253346329339E-4</v>
      </c>
      <c r="FI389" s="223">
        <f t="shared" ca="1" si="755"/>
        <v>-4.6416670799720856E-4</v>
      </c>
      <c r="FJ389" s="223">
        <f t="shared" ca="1" si="756"/>
        <v>1.846210986936715E-4</v>
      </c>
      <c r="FK389" s="223">
        <f t="shared" ca="1" si="757"/>
        <v>7.4959478640025147E-4</v>
      </c>
      <c r="FL389" s="223">
        <f t="shared" ca="1" si="758"/>
        <v>9.7426811265353215E-4</v>
      </c>
      <c r="FM389" s="223">
        <f t="shared" ca="1" si="759"/>
        <v>7.5664408451807689E-4</v>
      </c>
      <c r="FN389" s="223">
        <f t="shared" ca="1" si="760"/>
        <v>1.9551946096157017E-4</v>
      </c>
      <c r="FO389" s="223">
        <f t="shared" ca="1" si="761"/>
        <v>-4.543669101997946E-4</v>
      </c>
      <c r="FP389" s="223">
        <f t="shared" ca="1" si="762"/>
        <v>-8.9798020345470799E-4</v>
      </c>
      <c r="FQ389" s="223">
        <f t="shared" ca="1" si="763"/>
        <v>-9.3392925816677714E-4</v>
      </c>
      <c r="FR389" s="223">
        <f t="shared" ca="1" si="764"/>
        <v>-5.4589395507374078E-4</v>
      </c>
      <c r="FS389" s="223">
        <f t="shared" ca="1" si="765"/>
        <v>8.9965790767704542E-5</v>
      </c>
      <c r="FT389" s="223">
        <f t="shared" ca="1" si="766"/>
        <v>6.8498294849071283E-4</v>
      </c>
      <c r="FU389" s="223">
        <f t="shared" ca="1" si="767"/>
        <v>9.6903216834939485E-4</v>
      </c>
      <c r="FV389" s="223">
        <f t="shared" ca="1" si="768"/>
        <v>8.1316104306696922E-4</v>
      </c>
      <c r="FW389" s="223">
        <f t="shared" ca="1" si="769"/>
        <v>2.8813180476683185E-4</v>
      </c>
      <c r="FX389" s="223">
        <f t="shared" ca="1" si="770"/>
        <v>-3.6770324900490506E-4</v>
      </c>
      <c r="FY389" s="223">
        <f t="shared" ca="1" si="771"/>
        <v>-8.5660871519929738E-4</v>
      </c>
      <c r="FZ389" s="223">
        <f t="shared" ca="1" si="772"/>
        <v>-9.5663173357645457E-4</v>
      </c>
      <c r="GA389" s="223">
        <f t="shared" ca="1" si="773"/>
        <v>-6.2236394494693354E-4</v>
      </c>
      <c r="GB389" s="223">
        <f t="shared" ca="1" si="774"/>
        <v>-5.5559369036455096E-6</v>
      </c>
      <c r="GC389" s="223">
        <f t="shared" ca="1" si="775"/>
        <v>6.137743503374499E-4</v>
      </c>
      <c r="GD389" s="223">
        <f t="shared" ca="1" si="776"/>
        <v>9.5446391453718753E-4</v>
      </c>
      <c r="GE389" s="223">
        <f t="shared" ca="1" si="777"/>
        <v>8.6184681625208317E-4</v>
      </c>
      <c r="GF389" s="223">
        <f t="shared" ca="1" si="778"/>
        <v>3.7796928178332229E-4</v>
      </c>
      <c r="GG389" s="223">
        <f t="shared" ca="1" si="779"/>
        <v>-2.774984045150555E-4</v>
      </c>
      <c r="GH389" s="223">
        <f t="shared" ca="1" si="780"/>
        <v>-8.069876167465604E-4</v>
      </c>
      <c r="GI389" s="223">
        <f t="shared" ca="1" si="781"/>
        <v>-9.7012132244368981E-4</v>
      </c>
      <c r="GJ389" s="223">
        <f t="shared" ca="1" si="782"/>
        <v>-6.928402298115473E-4</v>
      </c>
      <c r="GK389" s="223">
        <f t="shared" ca="1" si="783"/>
        <v>-1.0102415786545699E-4</v>
      </c>
      <c r="GL389" s="223">
        <f t="shared" ca="1" si="784"/>
        <v>5.3665476966723762E-4</v>
      </c>
      <c r="GM389" s="223">
        <f t="shared" ca="1" si="785"/>
        <v>9.3070365146493133E-4</v>
      </c>
      <c r="GN389" s="223">
        <f t="shared" ca="1" si="786"/>
        <v>9.0223253346328992E-4</v>
      </c>
      <c r="GO389" s="223">
        <f t="shared" ca="1" si="787"/>
        <v>4.641667079972123E-4</v>
      </c>
      <c r="GP389" s="223">
        <f t="shared" ca="1" si="788"/>
        <v>-1.8462109869368088E-4</v>
      </c>
      <c r="GQ389" s="223">
        <f t="shared" ca="1" si="789"/>
        <v>-7.4959478640024876E-4</v>
      </c>
      <c r="GR389" s="223">
        <f t="shared" ca="1" si="790"/>
        <v>-9.7426811265353226E-4</v>
      </c>
      <c r="GS389" s="223">
        <f t="shared" ca="1" si="791"/>
        <v>-7.5664408451807971E-4</v>
      </c>
      <c r="GT389" s="223">
        <f t="shared" ca="1" si="792"/>
        <v>-1.9551946096156082E-4</v>
      </c>
      <c r="GU389" s="223">
        <f t="shared" ca="1" si="793"/>
        <v>4.5436691019979086E-4</v>
      </c>
      <c r="GV389" s="223">
        <f t="shared" ca="1" si="794"/>
        <v>8.9798020345470094E-4</v>
      </c>
      <c r="GW389" s="223">
        <f t="shared" ca="1" si="795"/>
        <v>9.3392925816677833E-4</v>
      </c>
      <c r="GX389" s="223">
        <f t="shared" ca="1" si="796"/>
        <v>5.4589395507375564E-4</v>
      </c>
      <c r="GY389" s="223">
        <f t="shared" ca="1" si="797"/>
        <v>-8.9965790767714029E-5</v>
      </c>
      <c r="GZ389" s="223">
        <f t="shared" ca="1" si="798"/>
        <v>-6.849829484907098E-4</v>
      </c>
      <c r="HA389" s="223">
        <f t="shared" ca="1" si="799"/>
        <v>-9.6903216834939583E-4</v>
      </c>
      <c r="HB389" s="223">
        <f t="shared" ca="1" si="800"/>
        <v>-8.1316104306697161E-4</v>
      </c>
      <c r="HC389" s="223">
        <f t="shared" ca="1" si="801"/>
        <v>-2.8813180476682269E-4</v>
      </c>
      <c r="HD389" s="223">
        <f t="shared" ca="1" si="802"/>
        <v>3.677032490049011E-4</v>
      </c>
      <c r="HE389" s="223">
        <f t="shared" ca="1" si="803"/>
        <v>8.5660871519930193E-4</v>
      </c>
      <c r="HF389" s="223">
        <f t="shared" ca="1" si="804"/>
        <v>9.5663173357645544E-4</v>
      </c>
      <c r="HG389" s="223">
        <f t="shared" ca="1" si="805"/>
        <v>6.2236394494692617E-4</v>
      </c>
      <c r="HH389" s="223">
        <f t="shared" ca="1" si="806"/>
        <v>5.5559369036498193E-6</v>
      </c>
      <c r="HI389" s="223">
        <f t="shared" ca="1" si="807"/>
        <v>-6.137743503374358E-4</v>
      </c>
      <c r="HJ389" s="223">
        <f t="shared" ca="1" si="808"/>
        <v>-9.5446391453718677E-4</v>
      </c>
      <c r="HK389" s="223">
        <f t="shared" ca="1" si="809"/>
        <v>-8.6184681625208512E-4</v>
      </c>
      <c r="HL389" s="223">
        <f t="shared" ca="1" si="810"/>
        <v>-3.7796928178331361E-4</v>
      </c>
      <c r="HM389" s="223">
        <f t="shared" ca="1" si="811"/>
        <v>2.7749840451505138E-4</v>
      </c>
      <c r="HN389" s="223">
        <f t="shared" ca="1" si="812"/>
        <v>8.0698761674656582E-4</v>
      </c>
      <c r="HO389" s="223">
        <f t="shared" ca="1" si="813"/>
        <v>9.7012132244369024E-4</v>
      </c>
      <c r="HP389" s="223">
        <f t="shared" ca="1" si="814"/>
        <v>6.9284022981154058E-4</v>
      </c>
      <c r="HQ389" s="223">
        <f t="shared" ca="1" si="815"/>
        <v>1.0102415786544753E-4</v>
      </c>
      <c r="HR389" s="223">
        <f t="shared" ca="1" si="816"/>
        <v>-5.3665476966724543E-4</v>
      </c>
      <c r="HS389" s="223">
        <f t="shared" ca="1" si="817"/>
        <v>-9.3070365146493404E-4</v>
      </c>
      <c r="HT389" s="223">
        <f t="shared" ca="1" si="818"/>
        <v>-9.0223253346329675E-4</v>
      </c>
      <c r="HU389" s="223">
        <f t="shared" ca="1" si="819"/>
        <v>-4.6416670799720396E-4</v>
      </c>
      <c r="HV389" s="223">
        <f t="shared" ca="1" si="820"/>
        <v>1.8462109869366307E-4</v>
      </c>
      <c r="HW389" s="223">
        <f t="shared" ca="1" si="821"/>
        <v>7.4959478640025472E-4</v>
      </c>
      <c r="HX389" s="223">
        <f t="shared" ca="1" si="822"/>
        <v>9.7426811265353204E-4</v>
      </c>
      <c r="HY389" s="223">
        <f t="shared" ca="1" si="823"/>
        <v>7.5664408451807353E-4</v>
      </c>
      <c r="HZ389" s="223">
        <f t="shared" ca="1" si="824"/>
        <v>1.9551946096157862E-4</v>
      </c>
      <c r="IA389" s="223">
        <f t="shared" ca="1" si="825"/>
        <v>-4.543669101997992E-4</v>
      </c>
      <c r="IB389" s="223">
        <f t="shared" ca="1" si="826"/>
        <v>-8.9798020345470474E-4</v>
      </c>
      <c r="IC389" s="223">
        <f t="shared" ca="1" si="827"/>
        <v>-9.3392925816677562E-4</v>
      </c>
      <c r="ID389" s="223">
        <f t="shared" ca="1" si="828"/>
        <v>-5.4589395507374783E-4</v>
      </c>
      <c r="IE389" s="223">
        <f t="shared" ca="1" si="829"/>
        <v>-4.2314864955734165E-4</v>
      </c>
      <c r="IF389" s="223">
        <f t="shared" ca="1" si="830"/>
        <v>6.8498294849071652E-4</v>
      </c>
      <c r="IG389" s="223">
        <f t="shared" ca="1" si="831"/>
        <v>9.6903216834939398E-4</v>
      </c>
      <c r="IH389" s="223">
        <f t="shared" ca="1" si="832"/>
        <v>8.131610430669663E-4</v>
      </c>
      <c r="II389" s="223">
        <f t="shared" ca="1" si="833"/>
        <v>2.8813180476684004E-4</v>
      </c>
      <c r="IJ389" s="223">
        <f t="shared" ca="1" si="834"/>
        <v>-3.6770324900490994E-4</v>
      </c>
      <c r="IK389" s="223">
        <f t="shared" ca="1" si="835"/>
        <v>-8.5660871519929326E-4</v>
      </c>
      <c r="IL389" s="223">
        <f t="shared" ca="1" si="836"/>
        <v>-9.5663173357645359E-4</v>
      </c>
      <c r="IM389" s="223">
        <f t="shared" ca="1" si="837"/>
        <v>-6.2236394494694016E-4</v>
      </c>
      <c r="IN389" s="223">
        <f t="shared" ca="1" si="838"/>
        <v>-5.5559369036402783E-6</v>
      </c>
      <c r="IO389" s="223">
        <f t="shared" ca="1" si="839"/>
        <v>6.1377435033744328E-4</v>
      </c>
      <c r="IP389" s="223">
        <f t="shared" ca="1" si="840"/>
        <v>9.5446391453718861E-4</v>
      </c>
      <c r="IQ389" s="223">
        <f t="shared" ca="1" si="841"/>
        <v>8.6184681625208078E-4</v>
      </c>
      <c r="IR389" s="223">
        <f t="shared" ca="1" si="842"/>
        <v>3.7796928178333026E-4</v>
      </c>
      <c r="IS389" s="223">
        <f t="shared" ca="1" si="843"/>
        <v>-2.774984045150606E-4</v>
      </c>
      <c r="IT389" s="223">
        <f t="shared" ca="1" si="844"/>
        <v>-8.0698761674655563E-4</v>
      </c>
      <c r="IU389" s="223">
        <f t="shared" ca="1" si="845"/>
        <v>-9.7012132244368937E-4</v>
      </c>
      <c r="IV389" s="223">
        <f t="shared" ca="1" si="846"/>
        <v>-6.9284022981155337E-4</v>
      </c>
      <c r="IW389" s="223">
        <f t="shared" ca="1" si="847"/>
        <v>-1.0102415786543799E-4</v>
      </c>
      <c r="IX389" s="223">
        <f t="shared" ca="1" si="848"/>
        <v>5.3665476966723036E-4</v>
      </c>
      <c r="IY389" s="223">
        <f t="shared" ca="1" si="849"/>
        <v>9.3070365146493686E-4</v>
      </c>
      <c r="IZ389" s="223">
        <f t="shared" ca="1" si="850"/>
        <v>9.0223253346329295E-4</v>
      </c>
      <c r="JA389" s="223">
        <f t="shared" ca="1" si="851"/>
        <v>4.641667079971955E-4</v>
      </c>
      <c r="JB389" s="223">
        <f t="shared" ca="1" si="852"/>
        <v>-1.8462109869367245E-4</v>
      </c>
    </row>
    <row r="390" spans="2:262">
      <c r="B390" s="230">
        <v>29</v>
      </c>
      <c r="C390" s="229">
        <f t="shared" si="853"/>
        <v>5.6640625000000018E-4</v>
      </c>
      <c r="D390" s="226">
        <f t="shared" ca="1" si="597"/>
        <v>24.380289075124907</v>
      </c>
      <c r="E390" s="225">
        <f ca="1">AI361</f>
        <v>0.38028907512490512</v>
      </c>
      <c r="F390" s="224">
        <v>29</v>
      </c>
      <c r="G390" s="223">
        <f t="shared" ca="1" si="854"/>
        <v>-7.4340942735319645E-4</v>
      </c>
      <c r="H390" s="223">
        <f t="shared" ca="1" si="598"/>
        <v>-9.4619196488427912E-4</v>
      </c>
      <c r="I390" s="223">
        <f t="shared" ca="1" si="599"/>
        <v>-6.8952042525426192E-4</v>
      </c>
      <c r="J390" s="223">
        <f t="shared" ca="1" si="600"/>
        <v>-9.8029966814601352E-5</v>
      </c>
      <c r="K390" s="223">
        <f t="shared" ca="1" si="601"/>
        <v>5.4106210906475541E-4</v>
      </c>
      <c r="L390" s="223">
        <f t="shared" ca="1" si="602"/>
        <v>9.1742399780117936E-4</v>
      </c>
      <c r="M390" s="223">
        <f t="shared" ca="1" si="603"/>
        <v>8.4830102520004234E-4</v>
      </c>
      <c r="N390" s="223">
        <f t="shared" ca="1" si="604"/>
        <v>3.6725808376280488E-4</v>
      </c>
      <c r="O390" s="223">
        <f t="shared" ca="1" si="605"/>
        <v>-2.921188852476115E-4</v>
      </c>
      <c r="P390" s="223">
        <f t="shared" ca="1" si="606"/>
        <v>-8.0964809204501305E-4</v>
      </c>
      <c r="Q390" s="223">
        <f t="shared" ca="1" si="607"/>
        <v>-9.34026510459549E-4</v>
      </c>
      <c r="R390" s="223">
        <f t="shared" ca="1" si="608"/>
        <v>-6.0485818113809194E-4</v>
      </c>
      <c r="S390" s="223">
        <f t="shared" ca="1" si="609"/>
        <v>1.8018579180379644E-5</v>
      </c>
      <c r="T390" s="223">
        <f t="shared" ca="1" si="610"/>
        <v>6.3214583625181386E-4</v>
      </c>
      <c r="U390" s="223">
        <f t="shared" ca="1" si="611"/>
        <v>9.3931425980384631E-4</v>
      </c>
      <c r="V390" s="223">
        <f t="shared" ca="1" si="612"/>
        <v>7.9036829809451148E-4</v>
      </c>
      <c r="W390" s="223">
        <f t="shared" ca="1" si="613"/>
        <v>2.5763347482703018E-4</v>
      </c>
      <c r="X390" s="223">
        <f t="shared" ca="1" si="614"/>
        <v>-4.0020360550404568E-4</v>
      </c>
      <c r="Y390" s="223">
        <f t="shared" ca="1" si="615"/>
        <v>-8.6370889580993939E-4</v>
      </c>
      <c r="Z390" s="223">
        <f t="shared" ca="1" si="616"/>
        <v>-9.078124279232213E-4</v>
      </c>
      <c r="AA390" s="223">
        <f t="shared" ca="1" si="617"/>
        <v>-5.1109830697404881E-4</v>
      </c>
      <c r="AB390" s="223">
        <f t="shared" ca="1" si="618"/>
        <v>1.3379610897274857E-4</v>
      </c>
      <c r="AC390" s="223">
        <f t="shared" ca="1" si="619"/>
        <v>7.1372150165867159E-4</v>
      </c>
      <c r="AD390" s="223">
        <f t="shared" ca="1" si="620"/>
        <v>9.4707636102292687E-4</v>
      </c>
      <c r="AE390" s="223">
        <f t="shared" ca="1" si="621"/>
        <v>7.2054769610878919E-4</v>
      </c>
      <c r="AF390" s="223">
        <f t="shared" ca="1" si="622"/>
        <v>1.4413381862395539E-4</v>
      </c>
      <c r="AG390" s="223">
        <f t="shared" ca="1" si="623"/>
        <v>-5.0226889102314909E-4</v>
      </c>
      <c r="AH390" s="223">
        <f t="shared" ca="1" si="624"/>
        <v>-9.0477871383941495E-4</v>
      </c>
      <c r="AI390" s="223">
        <f t="shared" ca="1" si="625"/>
        <v>-8.6794400147677893E-4</v>
      </c>
      <c r="AJ390" s="223">
        <f t="shared" ca="1" si="626"/>
        <v>-4.0965103854149326E-4</v>
      </c>
      <c r="AK390" s="223">
        <f t="shared" ca="1" si="627"/>
        <v>2.4756122074840391E-4</v>
      </c>
      <c r="AL390" s="223">
        <f t="shared" ca="1" si="628"/>
        <v>7.8456213134676543E-4</v>
      </c>
      <c r="AM390" s="223">
        <f t="shared" ca="1" si="629"/>
        <v>9.4059355223110241E-4</v>
      </c>
      <c r="AN390" s="223">
        <f t="shared" ca="1" si="630"/>
        <v>6.3988938608593399E-4</v>
      </c>
      <c r="AO390" s="223">
        <f t="shared" ca="1" si="631"/>
        <v>2.846625562864276E-5</v>
      </c>
      <c r="AP390" s="223">
        <f t="shared" ca="1" si="632"/>
        <v>-5.9677958490808743E-4</v>
      </c>
      <c r="AQ390" s="223">
        <f t="shared" ca="1" si="633"/>
        <v>-9.3223981784238568E-4</v>
      </c>
      <c r="AR390" s="223">
        <f t="shared" ca="1" si="634"/>
        <v>-8.1502088936360854E-4</v>
      </c>
      <c r="AS390" s="223">
        <f t="shared" ca="1" si="635"/>
        <v>-3.0204223718502849E-4</v>
      </c>
      <c r="AT390" s="223">
        <f t="shared" ca="1" si="636"/>
        <v>3.5760278133338178E-4</v>
      </c>
      <c r="AU390" s="223">
        <f t="shared" ca="1" si="637"/>
        <v>8.436022163069482E-4</v>
      </c>
      <c r="AV390" s="223">
        <f t="shared" ca="1" si="638"/>
        <v>9.1996334090681709E-4</v>
      </c>
      <c r="AW390" s="223">
        <f t="shared" ca="1" si="639"/>
        <v>5.4960654408565729E-4</v>
      </c>
      <c r="AX390" s="223">
        <f t="shared" ca="1" si="640"/>
        <v>-8.7629466347785513E-5</v>
      </c>
      <c r="AY390" s="223">
        <f t="shared" ca="1" si="641"/>
        <v>-6.8231415835202816E-4</v>
      </c>
      <c r="AZ390" s="223">
        <f t="shared" ca="1" si="642"/>
        <v>-9.456791672537788E-4</v>
      </c>
      <c r="BA390" s="223">
        <f t="shared" ca="1" si="643"/>
        <v>-7.498391044508646E-4</v>
      </c>
      <c r="BB390" s="223">
        <f t="shared" ca="1" si="644"/>
        <v>-1.8989043943961362E-4</v>
      </c>
      <c r="BC390" s="223">
        <f t="shared" ca="1" si="645"/>
        <v>4.6226566322951103E-4</v>
      </c>
      <c r="BD390" s="223">
        <f t="shared" ca="1" si="646"/>
        <v>8.8995373870675524E-4</v>
      </c>
      <c r="BE390" s="223">
        <f t="shared" ca="1" si="647"/>
        <v>8.8549602463104139E-4</v>
      </c>
      <c r="BF390" s="223">
        <f t="shared" ca="1" si="648"/>
        <v>4.5105710808714339E-4</v>
      </c>
      <c r="BG390" s="223">
        <f t="shared" ca="1" si="649"/>
        <v>-2.0240715958461301E-4</v>
      </c>
      <c r="BH390" s="223">
        <f t="shared" ca="1" si="650"/>
        <v>-7.5758609175457581E-4</v>
      </c>
      <c r="BI390" s="223">
        <f t="shared" ca="1" si="651"/>
        <v>-9.4489462174906613E-4</v>
      </c>
      <c r="BJ390" s="223">
        <f t="shared" ca="1" si="652"/>
        <v>-6.7337904145500695E-4</v>
      </c>
      <c r="BK390" s="223">
        <f t="shared" ca="1" si="653"/>
        <v>-7.4882512734506239E-5</v>
      </c>
      <c r="BL390" s="223">
        <f t="shared" ca="1" si="654"/>
        <v>5.5997563927259666E-4</v>
      </c>
      <c r="BM390" s="223">
        <f t="shared" ca="1" si="655"/>
        <v>9.2291952850517866E-4</v>
      </c>
      <c r="BN390" s="223">
        <f t="shared" ca="1" si="656"/>
        <v>8.3771002392283168E-4</v>
      </c>
      <c r="BO390" s="223">
        <f t="shared" ca="1" si="657"/>
        <v>3.4572335333787272E-4</v>
      </c>
      <c r="BP390" s="223">
        <f t="shared" ca="1" si="658"/>
        <v>-3.1414046074017829E-4</v>
      </c>
      <c r="BQ390" s="223">
        <f t="shared" ca="1" si="659"/>
        <v>-8.2146322517404936E-4</v>
      </c>
      <c r="BR390" s="223">
        <f t="shared" ca="1" si="660"/>
        <v>-9.2989798162289598E-4</v>
      </c>
      <c r="BS390" s="223">
        <f t="shared" ca="1" si="661"/>
        <v>-5.8679073089271713E-4</v>
      </c>
      <c r="BT390" s="223">
        <f t="shared" ca="1" si="662"/>
        <v>4.1251716662957564E-5</v>
      </c>
      <c r="BU390" s="223">
        <f t="shared" ca="1" si="663"/>
        <v>6.4926306047425296E-4</v>
      </c>
      <c r="BV390" s="223">
        <f t="shared" ca="1" si="664"/>
        <v>9.4200374953900374E-4</v>
      </c>
      <c r="BW390" s="223">
        <f t="shared" ca="1" si="665"/>
        <v>7.7732408471217122E-4</v>
      </c>
      <c r="BX390" s="223">
        <f t="shared" ca="1" si="666"/>
        <v>2.3518959755421717E-4</v>
      </c>
      <c r="BY390" s="223">
        <f t="shared" ca="1" si="667"/>
        <v>-4.2114879696346011E-4</v>
      </c>
      <c r="BZ390" s="223">
        <f t="shared" ca="1" si="668"/>
        <v>-8.7298478706681216E-4</v>
      </c>
      <c r="CA390" s="223">
        <f t="shared" ca="1" si="669"/>
        <v>-9.0091481030167748E-4</v>
      </c>
      <c r="CB390" s="223">
        <f t="shared" ca="1" si="670"/>
        <v>-4.9137654155146911E-4</v>
      </c>
      <c r="CC390" s="223">
        <f t="shared" ca="1" si="671"/>
        <v>1.5676548184460619E-4</v>
      </c>
      <c r="CD390" s="223">
        <f t="shared" ca="1" si="672"/>
        <v>7.2878496091064913E-4</v>
      </c>
      <c r="CE390" s="223">
        <f t="shared" ca="1" si="673"/>
        <v>9.4691935736024226E-4</v>
      </c>
      <c r="CF390" s="223">
        <f t="shared" ca="1" si="674"/>
        <v>7.0524646773217187E-4</v>
      </c>
      <c r="CG390" s="223">
        <f t="shared" ca="1" si="675"/>
        <v>1.2111837130826216E-4</v>
      </c>
      <c r="CH390" s="223">
        <f t="shared" ca="1" si="676"/>
        <v>-5.2182266327403044E-4</v>
      </c>
      <c r="CI390" s="223">
        <f t="shared" ca="1" si="677"/>
        <v>-9.1137584518559845E-4</v>
      </c>
      <c r="CJ390" s="223">
        <f t="shared" ca="1" si="678"/>
        <v>-8.5838104165969226E-4</v>
      </c>
      <c r="CK390" s="223">
        <f t="shared" ca="1" si="679"/>
        <v>-3.8857159165073973E-4</v>
      </c>
      <c r="CL390" s="223">
        <f t="shared" ca="1" si="680"/>
        <v>2.6992134826159703E-4</v>
      </c>
      <c r="CM390" s="223">
        <f t="shared" ca="1" si="681"/>
        <v>7.9734525718002248E-4</v>
      </c>
      <c r="CN390" s="223">
        <f t="shared" ca="1" si="682"/>
        <v>9.3759241665180215E-4</v>
      </c>
      <c r="CO390" s="223">
        <f t="shared" ca="1" si="683"/>
        <v>6.2256128743225334E-4</v>
      </c>
      <c r="CP390" s="223">
        <f t="shared" ca="1" si="684"/>
        <v>5.2254120205384334E-6</v>
      </c>
      <c r="CQ390" s="223">
        <f t="shared" ca="1" si="685"/>
        <v>-6.1464783101507236E-4</v>
      </c>
      <c r="CR390" s="223">
        <f t="shared" ca="1" si="686"/>
        <v>-9.3605896228180559E-4</v>
      </c>
      <c r="CS390" s="223">
        <f t="shared" ca="1" si="687"/>
        <v>-8.0293642316785381E-4</v>
      </c>
      <c r="CT390" s="223">
        <f t="shared" ca="1" si="688"/>
        <v>-2.7992216332813698E-4</v>
      </c>
      <c r="CU390" s="223">
        <f t="shared" ca="1" si="689"/>
        <v>3.7901734635724621E-4</v>
      </c>
      <c r="CV390" s="223">
        <f t="shared" ca="1" si="690"/>
        <v>8.5391273861038614E-4</v>
      </c>
      <c r="CW390" s="223">
        <f t="shared" ca="1" si="691"/>
        <v>9.1416321328347721E-4</v>
      </c>
      <c r="CX390" s="223">
        <f t="shared" ca="1" si="692"/>
        <v>5.3051220588770686E-4</v>
      </c>
      <c r="CY390" s="223">
        <f t="shared" ca="1" si="693"/>
        <v>-1.1074614232780116E-4</v>
      </c>
      <c r="CZ390" s="223">
        <f t="shared" ca="1" si="694"/>
        <v>-6.9822812326186085E-4</v>
      </c>
      <c r="DA390" s="223">
        <f t="shared" ca="1" si="695"/>
        <v>-9.466628812991976E-4</v>
      </c>
      <c r="DB390" s="223">
        <f t="shared" ca="1" si="696"/>
        <v>-7.3541489349628411E-4</v>
      </c>
      <c r="DC390" s="223">
        <f t="shared" ca="1" si="697"/>
        <v>-1.6706244511682013E-4</v>
      </c>
      <c r="DD390" s="223">
        <f t="shared" ca="1" si="698"/>
        <v>4.8241257077336454E-4</v>
      </c>
      <c r="DE390" s="223">
        <f t="shared" ca="1" si="699"/>
        <v>8.9763657762787202E-4</v>
      </c>
      <c r="DF390" s="223">
        <f t="shared" ca="1" si="700"/>
        <v>8.7698414428189517E-4</v>
      </c>
      <c r="DG390" s="223">
        <f t="shared" ca="1" si="701"/>
        <v>4.3048372696446828E-4</v>
      </c>
      <c r="DH390" s="223">
        <f t="shared" ca="1" si="702"/>
        <v>-2.2505197161274223E-4</v>
      </c>
      <c r="DI390" s="223">
        <f t="shared" ca="1" si="703"/>
        <v>-7.7130641462225648E-4</v>
      </c>
      <c r="DJ390" s="223">
        <f t="shared" ca="1" si="704"/>
        <v>-9.4302810942559754E-4</v>
      </c>
      <c r="DK390" s="223">
        <f t="shared" ca="1" si="705"/>
        <v>-6.568320393004418E-4</v>
      </c>
      <c r="DL390" s="223">
        <f t="shared" ca="1" si="706"/>
        <v>-5.1689952228778222E-5</v>
      </c>
      <c r="DM390" s="223">
        <f t="shared" ca="1" si="707"/>
        <v>5.7855186109418517E-4</v>
      </c>
      <c r="DN390" s="223">
        <f t="shared" ca="1" si="708"/>
        <v>9.2785912699538844E-4</v>
      </c>
      <c r="DO390" s="223">
        <f t="shared" ca="1" si="709"/>
        <v>8.266144174512045E-4</v>
      </c>
      <c r="DP390" s="223">
        <f t="shared" ca="1" si="710"/>
        <v>3.2398037209232003E-4</v>
      </c>
      <c r="DQ390" s="223">
        <f t="shared" ca="1" si="711"/>
        <v>-3.3597280976565896E-4</v>
      </c>
      <c r="DR390" s="223">
        <f t="shared" ca="1" si="712"/>
        <v>-8.3278353957272528E-4</v>
      </c>
      <c r="DS390" s="223">
        <f t="shared" ca="1" si="713"/>
        <v>-9.2520931701323822E-4</v>
      </c>
      <c r="DT390" s="223">
        <f t="shared" ca="1" si="714"/>
        <v>-5.6836981985256322E-4</v>
      </c>
      <c r="DU390" s="223">
        <f t="shared" ca="1" si="715"/>
        <v>6.446000565391202E-5</v>
      </c>
      <c r="DV390" s="223">
        <f t="shared" ca="1" si="716"/>
        <v>6.6598919290657404E-4</v>
      </c>
      <c r="DW390" s="223">
        <f t="shared" ca="1" si="717"/>
        <v>9.4412581143922785E-4</v>
      </c>
      <c r="DX390" s="223">
        <f t="shared" ca="1" si="718"/>
        <v>7.6381164036721421E-4</v>
      </c>
      <c r="DY390" s="223">
        <f t="shared" ca="1" si="719"/>
        <v>2.1260405086214956E-4</v>
      </c>
      <c r="DZ390" s="223">
        <f t="shared" ca="1" si="720"/>
        <v>-4.4184030413535458E-4</v>
      </c>
      <c r="EA390" s="223">
        <f t="shared" ca="1" si="721"/>
        <v>-8.8173482493095992E-4</v>
      </c>
      <c r="EB390" s="223">
        <f t="shared" ca="1" si="722"/>
        <v>-8.9347451528577944E-4</v>
      </c>
      <c r="EC390" s="223">
        <f t="shared" ca="1" si="723"/>
        <v>-4.7135878927401822E-4</v>
      </c>
      <c r="ED390" s="223">
        <f t="shared" ca="1" si="724"/>
        <v>1.7964042505204121E-4</v>
      </c>
      <c r="EE390" s="223">
        <f t="shared" ca="1" si="725"/>
        <v>7.4340942735319883E-4</v>
      </c>
      <c r="EF390" s="223">
        <f t="shared" ca="1" si="726"/>
        <v>9.4619196488427944E-4</v>
      </c>
      <c r="EG390" s="223">
        <f t="shared" ca="1" si="727"/>
        <v>6.8952042525426366E-4</v>
      </c>
      <c r="EH390" s="223">
        <f t="shared" ca="1" si="728"/>
        <v>9.8029966814600485E-5</v>
      </c>
      <c r="EI390" s="223">
        <f t="shared" ca="1" si="729"/>
        <v>-5.4106210906475888E-4</v>
      </c>
      <c r="EJ390" s="223">
        <f t="shared" ca="1" si="730"/>
        <v>-9.1742399780117816E-4</v>
      </c>
      <c r="EK390" s="223">
        <f t="shared" ca="1" si="731"/>
        <v>-8.4830102520004299E-4</v>
      </c>
      <c r="EL390" s="223">
        <f t="shared" ca="1" si="732"/>
        <v>-3.6725808376280341E-4</v>
      </c>
      <c r="EM390" s="223">
        <f t="shared" ca="1" si="733"/>
        <v>2.9211888524761632E-4</v>
      </c>
      <c r="EN390" s="223">
        <f t="shared" ca="1" si="734"/>
        <v>8.0964809204501034E-4</v>
      </c>
      <c r="EO390" s="223">
        <f t="shared" ca="1" si="735"/>
        <v>9.34026510459549E-4</v>
      </c>
      <c r="EP390" s="223">
        <f t="shared" ca="1" si="736"/>
        <v>6.0485818113808923E-4</v>
      </c>
      <c r="EQ390" s="223">
        <f t="shared" ca="1" si="737"/>
        <v>-1.8018579180386366E-5</v>
      </c>
      <c r="ER390" s="223">
        <f t="shared" ca="1" si="738"/>
        <v>-6.3214583625181148E-4</v>
      </c>
      <c r="ES390" s="223">
        <f t="shared" ca="1" si="739"/>
        <v>-9.3931425980384631E-4</v>
      </c>
      <c r="ET390" s="223">
        <f t="shared" ca="1" si="740"/>
        <v>-7.9036829809450964E-4</v>
      </c>
      <c r="EU390" s="223">
        <f t="shared" ca="1" si="741"/>
        <v>-2.5763347482703664E-4</v>
      </c>
      <c r="EV390" s="223">
        <f t="shared" ca="1" si="742"/>
        <v>4.0020360550404265E-4</v>
      </c>
      <c r="EW390" s="223">
        <f t="shared" ca="1" si="743"/>
        <v>8.6370889580993939E-4</v>
      </c>
      <c r="EX390" s="223">
        <f t="shared" ca="1" si="744"/>
        <v>9.0781242792322032E-4</v>
      </c>
      <c r="EY390" s="223">
        <f t="shared" ca="1" si="745"/>
        <v>5.1109830697405314E-4</v>
      </c>
      <c r="EZ390" s="223">
        <f t="shared" ca="1" si="746"/>
        <v>-1.3379610897274689E-4</v>
      </c>
      <c r="FA390" s="223">
        <f t="shared" ca="1" si="747"/>
        <v>-7.1372150165867159E-4</v>
      </c>
      <c r="FB390" s="223">
        <f t="shared" ca="1" si="748"/>
        <v>-9.4707636102292709E-4</v>
      </c>
      <c r="FC390" s="223">
        <f t="shared" ca="1" si="749"/>
        <v>-7.2054769610879147E-4</v>
      </c>
      <c r="FD390" s="223">
        <f t="shared" ca="1" si="750"/>
        <v>-1.4413381862395539E-4</v>
      </c>
      <c r="FE390" s="223">
        <f t="shared" ca="1" si="751"/>
        <v>5.022688910231519E-4</v>
      </c>
      <c r="FF390" s="223">
        <f t="shared" ca="1" si="752"/>
        <v>9.0477871383941701E-4</v>
      </c>
      <c r="FG390" s="223">
        <f t="shared" ca="1" si="753"/>
        <v>8.6794400147678023E-4</v>
      </c>
      <c r="FH390" s="223">
        <f t="shared" ca="1" si="754"/>
        <v>4.0965103854149326E-4</v>
      </c>
      <c r="FI390" s="223">
        <f t="shared" ca="1" si="755"/>
        <v>-2.4756122074840717E-4</v>
      </c>
      <c r="FJ390" s="223">
        <f t="shared" ca="1" si="756"/>
        <v>-7.8456213134676922E-4</v>
      </c>
      <c r="FK390" s="223">
        <f t="shared" ca="1" si="757"/>
        <v>-9.4059355223110284E-4</v>
      </c>
      <c r="FL390" s="223">
        <f t="shared" ca="1" si="758"/>
        <v>-6.3988938608593399E-4</v>
      </c>
      <c r="FM390" s="223">
        <f t="shared" ca="1" si="759"/>
        <v>-2.8466255628639399E-5</v>
      </c>
      <c r="FN390" s="223">
        <f t="shared" ca="1" si="760"/>
        <v>5.9677958490808223E-4</v>
      </c>
      <c r="FO390" s="223">
        <f t="shared" ca="1" si="761"/>
        <v>9.3223981784238503E-4</v>
      </c>
      <c r="FP390" s="223">
        <f t="shared" ca="1" si="762"/>
        <v>8.1502088936360854E-4</v>
      </c>
      <c r="FQ390" s="223">
        <f t="shared" ca="1" si="763"/>
        <v>3.0204223718502529E-4</v>
      </c>
      <c r="FR390" s="223">
        <f t="shared" ca="1" si="764"/>
        <v>-3.5760278133337554E-4</v>
      </c>
      <c r="FS390" s="223">
        <f t="shared" ca="1" si="765"/>
        <v>-8.436022163069482E-4</v>
      </c>
      <c r="FT390" s="223">
        <f t="shared" ca="1" si="766"/>
        <v>-9.1996334090681644E-4</v>
      </c>
      <c r="FU390" s="223">
        <f t="shared" ca="1" si="767"/>
        <v>-5.4960654408565176E-4</v>
      </c>
      <c r="FV390" s="223">
        <f t="shared" ca="1" si="768"/>
        <v>8.7629466347782152E-5</v>
      </c>
      <c r="FW390" s="223">
        <f t="shared" ca="1" si="769"/>
        <v>6.8231415835202816E-4</v>
      </c>
      <c r="FX390" s="223">
        <f t="shared" ca="1" si="770"/>
        <v>9.456791672537788E-4</v>
      </c>
      <c r="FY390" s="223">
        <f t="shared" ca="1" si="771"/>
        <v>7.4983910445086048E-4</v>
      </c>
      <c r="FZ390" s="223">
        <f t="shared" ca="1" si="772"/>
        <v>1.8989043943961362E-4</v>
      </c>
      <c r="GA390" s="223">
        <f t="shared" ca="1" si="773"/>
        <v>-4.6226566322951103E-4</v>
      </c>
      <c r="GB390" s="223">
        <f t="shared" ca="1" si="774"/>
        <v>-8.8995373870675762E-4</v>
      </c>
      <c r="GC390" s="223">
        <f t="shared" ca="1" si="775"/>
        <v>-8.8549602463104389E-4</v>
      </c>
      <c r="GD390" s="223">
        <f t="shared" ca="1" si="776"/>
        <v>-4.5105710808714339E-4</v>
      </c>
      <c r="GE390" s="223">
        <f t="shared" ca="1" si="777"/>
        <v>2.0240715958461301E-4</v>
      </c>
      <c r="GF390" s="223">
        <f t="shared" ca="1" si="778"/>
        <v>7.5758609175457983E-4</v>
      </c>
      <c r="GG390" s="223">
        <f t="shared" ca="1" si="779"/>
        <v>9.4489462174906559E-4</v>
      </c>
      <c r="GH390" s="223">
        <f t="shared" ca="1" si="780"/>
        <v>6.7337904145499752E-4</v>
      </c>
      <c r="GI390" s="223">
        <f t="shared" ca="1" si="781"/>
        <v>7.4882512734519656E-5</v>
      </c>
      <c r="GJ390" s="223">
        <f t="shared" ca="1" si="782"/>
        <v>-5.5997563927259123E-4</v>
      </c>
      <c r="GK390" s="223">
        <f t="shared" ca="1" si="783"/>
        <v>-9.2291952850517703E-4</v>
      </c>
      <c r="GL390" s="223">
        <f t="shared" ca="1" si="784"/>
        <v>-8.3771002392283168E-4</v>
      </c>
      <c r="GM390" s="223">
        <f t="shared" ca="1" si="785"/>
        <v>-3.4572335333787272E-4</v>
      </c>
      <c r="GN390" s="223">
        <f t="shared" ca="1" si="786"/>
        <v>3.1414046074018469E-4</v>
      </c>
      <c r="GO390" s="223">
        <f t="shared" ca="1" si="787"/>
        <v>8.2146322517405272E-4</v>
      </c>
      <c r="GP390" s="223">
        <f t="shared" ca="1" si="788"/>
        <v>9.2989798162289858E-4</v>
      </c>
      <c r="GQ390" s="223">
        <f t="shared" ca="1" si="789"/>
        <v>5.8679073089272244E-4</v>
      </c>
      <c r="GR390" s="223">
        <f t="shared" ca="1" si="790"/>
        <v>-4.1251716662950842E-5</v>
      </c>
      <c r="GS390" s="223">
        <f t="shared" ca="1" si="791"/>
        <v>-6.4926306047425296E-4</v>
      </c>
      <c r="GT390" s="223">
        <f t="shared" ca="1" si="792"/>
        <v>-9.4200374953900374E-4</v>
      </c>
      <c r="GU390" s="223">
        <f t="shared" ca="1" si="793"/>
        <v>-7.7732408471216743E-4</v>
      </c>
      <c r="GV390" s="223">
        <f t="shared" ca="1" si="794"/>
        <v>-2.3518959755421069E-4</v>
      </c>
      <c r="GW390" s="223">
        <f t="shared" ca="1" si="795"/>
        <v>4.211487969634722E-4</v>
      </c>
      <c r="GX390" s="223">
        <f t="shared" ca="1" si="796"/>
        <v>8.7298478706680706E-4</v>
      </c>
      <c r="GY390" s="223">
        <f t="shared" ca="1" si="797"/>
        <v>9.0091481030167954E-4</v>
      </c>
      <c r="GZ390" s="223">
        <f t="shared" ca="1" si="798"/>
        <v>4.9137654155147485E-4</v>
      </c>
      <c r="HA390" s="223">
        <f t="shared" ca="1" si="799"/>
        <v>-1.5676548184460619E-4</v>
      </c>
      <c r="HB390" s="223">
        <f t="shared" ca="1" si="800"/>
        <v>-7.2878496091064913E-4</v>
      </c>
      <c r="HC390" s="223">
        <f t="shared" ca="1" si="801"/>
        <v>-9.4691935736024215E-4</v>
      </c>
      <c r="HD390" s="223">
        <f t="shared" ca="1" si="802"/>
        <v>-7.0524646773216743E-4</v>
      </c>
      <c r="HE390" s="223">
        <f t="shared" ca="1" si="803"/>
        <v>-1.2111837130824885E-4</v>
      </c>
      <c r="HF390" s="223">
        <f t="shared" ca="1" si="804"/>
        <v>5.2182266327401917E-4</v>
      </c>
      <c r="HG390" s="223">
        <f t="shared" ca="1" si="805"/>
        <v>9.113758451855965E-4</v>
      </c>
      <c r="HH390" s="223">
        <f t="shared" ca="1" si="806"/>
        <v>8.5838104165969226E-4</v>
      </c>
      <c r="HI390" s="223">
        <f t="shared" ca="1" si="807"/>
        <v>3.8857159165073973E-4</v>
      </c>
      <c r="HJ390" s="223">
        <f t="shared" ca="1" si="808"/>
        <v>-2.6992134826160348E-4</v>
      </c>
      <c r="HK390" s="223">
        <f t="shared" ca="1" si="809"/>
        <v>-7.9734525718002606E-4</v>
      </c>
      <c r="HL390" s="223">
        <f t="shared" ca="1" si="810"/>
        <v>-9.3759241665180031E-4</v>
      </c>
      <c r="HM390" s="223">
        <f t="shared" ca="1" si="811"/>
        <v>-6.2256128743226342E-4</v>
      </c>
      <c r="HN390" s="223">
        <f t="shared" ca="1" si="812"/>
        <v>-5.2254120205451826E-6</v>
      </c>
      <c r="HO390" s="223">
        <f t="shared" ca="1" si="813"/>
        <v>6.1464783101506716E-4</v>
      </c>
      <c r="HP390" s="223">
        <f t="shared" ca="1" si="814"/>
        <v>9.3605896228180559E-4</v>
      </c>
      <c r="HQ390" s="223">
        <f t="shared" ca="1" si="815"/>
        <v>8.0293642316785381E-4</v>
      </c>
      <c r="HR390" s="223">
        <f t="shared" ca="1" si="816"/>
        <v>2.7992216332813698E-4</v>
      </c>
      <c r="HS390" s="223">
        <f t="shared" ca="1" si="817"/>
        <v>-3.7901734635725857E-4</v>
      </c>
      <c r="HT390" s="223">
        <f t="shared" ca="1" si="818"/>
        <v>-8.5391273861039211E-4</v>
      </c>
      <c r="HU390" s="223">
        <f t="shared" ca="1" si="819"/>
        <v>-9.1416321328348068E-4</v>
      </c>
      <c r="HV390" s="223">
        <f t="shared" ca="1" si="820"/>
        <v>-5.3051220588770686E-4</v>
      </c>
      <c r="HW390" s="223">
        <f t="shared" ca="1" si="821"/>
        <v>1.1074614232780116E-4</v>
      </c>
      <c r="HX390" s="223">
        <f t="shared" ca="1" si="822"/>
        <v>6.9822812326186085E-4</v>
      </c>
      <c r="HY390" s="223">
        <f t="shared" ca="1" si="823"/>
        <v>9.466628812991976E-4</v>
      </c>
      <c r="HZ390" s="223">
        <f t="shared" ca="1" si="824"/>
        <v>7.3541489349627565E-4</v>
      </c>
      <c r="IA390" s="223">
        <f t="shared" ca="1" si="825"/>
        <v>1.6706244511680685E-4</v>
      </c>
      <c r="IB390" s="223">
        <f t="shared" ca="1" si="826"/>
        <v>-4.8241257077335294E-4</v>
      </c>
      <c r="IC390" s="223">
        <f t="shared" ca="1" si="827"/>
        <v>-8.9763657762786779E-4</v>
      </c>
      <c r="ID390" s="223">
        <f t="shared" ca="1" si="828"/>
        <v>-8.7698414428189517E-4</v>
      </c>
      <c r="IE390" s="223">
        <f t="shared" ca="1" si="829"/>
        <v>-7.8575949541018924E-4</v>
      </c>
      <c r="IF390" s="223">
        <f t="shared" ca="1" si="830"/>
        <v>2.2505197161274223E-4</v>
      </c>
      <c r="IG390" s="223">
        <f t="shared" ca="1" si="831"/>
        <v>7.7130641462225648E-4</v>
      </c>
      <c r="IH390" s="223">
        <f t="shared" ca="1" si="832"/>
        <v>9.4302810942559624E-4</v>
      </c>
      <c r="II390" s="223">
        <f t="shared" ca="1" si="833"/>
        <v>6.5683203930043215E-4</v>
      </c>
      <c r="IJ390" s="223">
        <f t="shared" ca="1" si="834"/>
        <v>5.1689952228791666E-5</v>
      </c>
      <c r="IK390" s="223">
        <f t="shared" ca="1" si="835"/>
        <v>-5.7855186109417455E-4</v>
      </c>
      <c r="IL390" s="223">
        <f t="shared" ca="1" si="836"/>
        <v>-9.2785912699538844E-4</v>
      </c>
      <c r="IM390" s="223">
        <f t="shared" ca="1" si="837"/>
        <v>-8.266144174512045E-4</v>
      </c>
      <c r="IN390" s="223">
        <f t="shared" ca="1" si="838"/>
        <v>-3.2398037209232003E-4</v>
      </c>
      <c r="IO390" s="223">
        <f t="shared" ca="1" si="839"/>
        <v>3.3597280976567154E-4</v>
      </c>
      <c r="IP390" s="223">
        <f t="shared" ca="1" si="840"/>
        <v>8.3278353957273179E-4</v>
      </c>
      <c r="IQ390" s="223">
        <f t="shared" ca="1" si="841"/>
        <v>9.2520931701324115E-4</v>
      </c>
      <c r="IR390" s="223">
        <f t="shared" ca="1" si="842"/>
        <v>5.6836981985257395E-4</v>
      </c>
      <c r="IS390" s="223">
        <f t="shared" ca="1" si="843"/>
        <v>-6.446000565391202E-5</v>
      </c>
      <c r="IT390" s="223">
        <f t="shared" ca="1" si="844"/>
        <v>-6.6598919290657404E-4</v>
      </c>
      <c r="IU390" s="223">
        <f t="shared" ca="1" si="845"/>
        <v>-9.4412581143922785E-4</v>
      </c>
      <c r="IV390" s="223">
        <f t="shared" ca="1" si="846"/>
        <v>-7.6381164036721421E-4</v>
      </c>
      <c r="IW390" s="223">
        <f t="shared" ca="1" si="847"/>
        <v>-2.126040508621365E-4</v>
      </c>
      <c r="IX390" s="223">
        <f t="shared" ca="1" si="848"/>
        <v>4.4184030413536651E-4</v>
      </c>
      <c r="IY390" s="223">
        <f t="shared" ca="1" si="849"/>
        <v>8.8173482493095483E-4</v>
      </c>
      <c r="IZ390" s="223">
        <f t="shared" ca="1" si="850"/>
        <v>8.9347451528578388E-4</v>
      </c>
      <c r="JA390" s="223">
        <f t="shared" ca="1" si="851"/>
        <v>4.7135878927401822E-4</v>
      </c>
      <c r="JB390" s="223">
        <f t="shared" ca="1" si="852"/>
        <v>-1.7964042505204121E-4</v>
      </c>
    </row>
    <row r="391" spans="2:262">
      <c r="B391" s="230">
        <v>30</v>
      </c>
      <c r="C391" s="229">
        <f t="shared" si="853"/>
        <v>5.859375000000002E-4</v>
      </c>
      <c r="D391" s="226">
        <f t="shared" ca="1" si="597"/>
        <v>24.378963062571394</v>
      </c>
      <c r="E391" s="225">
        <f ca="1">AJ361</f>
        <v>0.37896306257139312</v>
      </c>
      <c r="F391" s="224">
        <v>30</v>
      </c>
      <c r="G391" s="223">
        <f t="shared" ca="1" si="854"/>
        <v>-4.0114449858135077E-4</v>
      </c>
      <c r="H391" s="223">
        <f t="shared" ca="1" si="598"/>
        <v>-4.8625706094082989E-4</v>
      </c>
      <c r="I391" s="223">
        <f t="shared" ca="1" si="599"/>
        <v>-3.194409344504551E-4</v>
      </c>
      <c r="J391" s="223">
        <f t="shared" ca="1" si="600"/>
        <v>1.287682120982119E-5</v>
      </c>
      <c r="K391" s="223">
        <f t="shared" ca="1" si="601"/>
        <v>3.385231247832783E-4</v>
      </c>
      <c r="L391" s="223">
        <f t="shared" ca="1" si="602"/>
        <v>4.8878135932387326E-4</v>
      </c>
      <c r="M391" s="223">
        <f t="shared" ca="1" si="603"/>
        <v>3.8580307170382305E-4</v>
      </c>
      <c r="N391" s="223">
        <f t="shared" ca="1" si="604"/>
        <v>8.2941080964821928E-5</v>
      </c>
      <c r="O391" s="223">
        <f t="shared" ca="1" si="605"/>
        <v>-2.6289249714573986E-4</v>
      </c>
      <c r="P391" s="223">
        <f t="shared" ca="1" si="606"/>
        <v>-4.7252206417984456E-4</v>
      </c>
      <c r="Q391" s="223">
        <f t="shared" ca="1" si="607"/>
        <v>-4.3733901327246832E-4</v>
      </c>
      <c r="R391" s="223">
        <f t="shared" ca="1" si="608"/>
        <v>-1.7557160391188146E-4</v>
      </c>
      <c r="S391" s="223">
        <f t="shared" ca="1" si="609"/>
        <v>1.7715905827470161E-4</v>
      </c>
      <c r="T391" s="223">
        <f t="shared" ca="1" si="610"/>
        <v>4.381040111028106E-4</v>
      </c>
      <c r="U391" s="223">
        <f t="shared" ca="1" si="611"/>
        <v>4.7206826182359662E-4</v>
      </c>
      <c r="V391" s="223">
        <f t="shared" ca="1" si="612"/>
        <v>2.6145500858229629E-4</v>
      </c>
      <c r="W391" s="223">
        <f t="shared" ca="1" si="613"/>
        <v>-8.4617496146110517E-5</v>
      </c>
      <c r="X391" s="223">
        <f t="shared" ca="1" si="614"/>
        <v>-3.8684986657065598E-4</v>
      </c>
      <c r="Y391" s="223">
        <f t="shared" ca="1" si="615"/>
        <v>-4.8865619181177563E-4</v>
      </c>
      <c r="Z391" s="223">
        <f t="shared" ca="1" si="616"/>
        <v>-3.3729084389855164E-4</v>
      </c>
      <c r="AA391" s="223">
        <f t="shared" ca="1" si="617"/>
        <v>-1.1175868905336192E-5</v>
      </c>
      <c r="AB391" s="223">
        <f t="shared" ca="1" si="618"/>
        <v>3.20729298614095E-4</v>
      </c>
      <c r="AC391" s="223">
        <f t="shared" ca="1" si="619"/>
        <v>4.8646533839017731E-4</v>
      </c>
      <c r="AD391" s="223">
        <f t="shared" ca="1" si="620"/>
        <v>4.0016478123867114E-4</v>
      </c>
      <c r="AE391" s="223">
        <f t="shared" ca="1" si="621"/>
        <v>1.0653975158225031E-4</v>
      </c>
      <c r="AF391" s="223">
        <f t="shared" ca="1" si="622"/>
        <v>-2.4228328357885775E-4</v>
      </c>
      <c r="AG391" s="223">
        <f t="shared" ca="1" si="623"/>
        <v>-4.6557989482714921E-4</v>
      </c>
      <c r="AH391" s="223">
        <f t="shared" ca="1" si="624"/>
        <v>-4.4766061045078216E-4</v>
      </c>
      <c r="AI391" s="223">
        <f t="shared" ca="1" si="625"/>
        <v>-1.9780937135404123E-4</v>
      </c>
      <c r="AJ391" s="223">
        <f t="shared" ca="1" si="626"/>
        <v>1.5452645782971592E-4</v>
      </c>
      <c r="AK391" s="223">
        <f t="shared" ca="1" si="627"/>
        <v>4.2680247700612709E-4</v>
      </c>
      <c r="AL391" s="223">
        <f t="shared" ca="1" si="628"/>
        <v>4.7795309345423229E-4</v>
      </c>
      <c r="AM391" s="223">
        <f t="shared" ca="1" si="629"/>
        <v>2.8147728791746811E-4</v>
      </c>
      <c r="AN391" s="223">
        <f t="shared" ca="1" si="630"/>
        <v>-6.0831266965612337E-5</v>
      </c>
      <c r="AO391" s="223">
        <f t="shared" ca="1" si="631"/>
        <v>-3.7162327934734616E-4</v>
      </c>
      <c r="AP391" s="223">
        <f t="shared" ca="1" si="632"/>
        <v>-4.898781071154192E-4</v>
      </c>
      <c r="AQ391" s="223">
        <f t="shared" ca="1" si="633"/>
        <v>-3.5432819016050849E-4</v>
      </c>
      <c r="AR391" s="223">
        <f t="shared" ca="1" si="634"/>
        <v>-3.5201635373410505E-5</v>
      </c>
      <c r="AS391" s="223">
        <f t="shared" ca="1" si="635"/>
        <v>3.021628074719815E-4</v>
      </c>
      <c r="AT391" s="223">
        <f t="shared" ca="1" si="636"/>
        <v>4.8297737984696822E-4</v>
      </c>
      <c r="AU391" s="223">
        <f t="shared" ca="1" si="637"/>
        <v>4.1356245876521887E-4</v>
      </c>
      <c r="AV391" s="223">
        <f t="shared" ca="1" si="638"/>
        <v>1.2988175860633778E-4</v>
      </c>
      <c r="AW391" s="223">
        <f t="shared" ca="1" si="639"/>
        <v>-2.2109038836032449E-4</v>
      </c>
      <c r="AX391" s="223">
        <f t="shared" ca="1" si="640"/>
        <v>-4.5751610272783279E-4</v>
      </c>
      <c r="AY391" s="223">
        <f t="shared" ca="1" si="641"/>
        <v>-4.5690375400808149E-4</v>
      </c>
      <c r="AZ391" s="223">
        <f t="shared" ca="1" si="642"/>
        <v>-2.1957059869455448E-4</v>
      </c>
      <c r="BA391" s="223">
        <f t="shared" ca="1" si="643"/>
        <v>1.3152158961289679E-4</v>
      </c>
      <c r="BB391" s="223">
        <f t="shared" ca="1" si="644"/>
        <v>4.1447273835885251E-4</v>
      </c>
      <c r="BC391" s="223">
        <f t="shared" ca="1" si="645"/>
        <v>4.8268649421898959E-4</v>
      </c>
      <c r="BD391" s="223">
        <f t="shared" ca="1" si="646"/>
        <v>3.0082146381154673E-4</v>
      </c>
      <c r="BE391" s="223">
        <f t="shared" ca="1" si="647"/>
        <v>-3.6898489934805993E-5</v>
      </c>
      <c r="BF391" s="223">
        <f t="shared" ca="1" si="648"/>
        <v>-3.5550141909373306E-4</v>
      </c>
      <c r="BG391" s="223">
        <f t="shared" ca="1" si="649"/>
        <v>-4.8991986315076723E-4</v>
      </c>
      <c r="BH391" s="223">
        <f t="shared" ca="1" si="650"/>
        <v>-3.7051192877688457E-4</v>
      </c>
      <c r="BI391" s="223">
        <f t="shared" ca="1" si="651"/>
        <v>-5.9142598018571211E-5</v>
      </c>
      <c r="BJ391" s="223">
        <f t="shared" ca="1" si="652"/>
        <v>2.8286837966033185E-4</v>
      </c>
      <c r="BK391" s="223">
        <f t="shared" ca="1" si="653"/>
        <v>4.7832588649188493E-4</v>
      </c>
      <c r="BL391" s="223">
        <f t="shared" ca="1" si="654"/>
        <v>4.2596382810480973E-4</v>
      </c>
      <c r="BM391" s="223">
        <f t="shared" ca="1" si="655"/>
        <v>1.5291086909764243E-4</v>
      </c>
      <c r="BN391" s="223">
        <f t="shared" ca="1" si="656"/>
        <v>-1.9936486703100181E-4</v>
      </c>
      <c r="BO391" s="223">
        <f t="shared" ca="1" si="657"/>
        <v>-4.4835011426336784E-4</v>
      </c>
      <c r="BP391" s="223">
        <f t="shared" ca="1" si="658"/>
        <v>-4.6504617640193244E-4</v>
      </c>
      <c r="BQ391" s="223">
        <f t="shared" ca="1" si="659"/>
        <v>-2.4080286123069795E-4</v>
      </c>
      <c r="BR391" s="223">
        <f t="shared" ca="1" si="660"/>
        <v>1.0819987436677283E-4</v>
      </c>
      <c r="BS391" s="223">
        <f t="shared" ca="1" si="661"/>
        <v>4.0114449858134904E-4</v>
      </c>
      <c r="BT391" s="223">
        <f t="shared" ca="1" si="662"/>
        <v>4.8625706094083037E-4</v>
      </c>
      <c r="BU391" s="223">
        <f t="shared" ca="1" si="663"/>
        <v>3.1944093445045776E-4</v>
      </c>
      <c r="BV391" s="223">
        <f t="shared" ca="1" si="664"/>
        <v>-1.2876821209817233E-5</v>
      </c>
      <c r="BW391" s="223">
        <f t="shared" ca="1" si="665"/>
        <v>-3.3852312478327515E-4</v>
      </c>
      <c r="BX391" s="223">
        <f t="shared" ca="1" si="666"/>
        <v>-4.8878135932387326E-4</v>
      </c>
      <c r="BY391" s="223">
        <f t="shared" ca="1" si="667"/>
        <v>-3.8580307170382391E-4</v>
      </c>
      <c r="BZ391" s="223">
        <f t="shared" ca="1" si="668"/>
        <v>-8.294108096482369E-5</v>
      </c>
      <c r="CA391" s="223">
        <f t="shared" ca="1" si="669"/>
        <v>2.6289249714573802E-4</v>
      </c>
      <c r="CB391" s="223">
        <f t="shared" ca="1" si="670"/>
        <v>4.7252206417984385E-4</v>
      </c>
      <c r="CC391" s="223">
        <f t="shared" ca="1" si="671"/>
        <v>4.3733901327246946E-4</v>
      </c>
      <c r="CD391" s="223">
        <f t="shared" ca="1" si="672"/>
        <v>1.755716039118839E-4</v>
      </c>
      <c r="CE391" s="223">
        <f t="shared" ca="1" si="673"/>
        <v>-1.771590582746983E-4</v>
      </c>
      <c r="CF391" s="223">
        <f t="shared" ca="1" si="674"/>
        <v>-4.3810401110280897E-4</v>
      </c>
      <c r="CG391" s="223">
        <f t="shared" ca="1" si="675"/>
        <v>-4.7206826182359782E-4</v>
      </c>
      <c r="CH391" s="223">
        <f t="shared" ca="1" si="676"/>
        <v>-2.614550085822971E-4</v>
      </c>
      <c r="CI391" s="223">
        <f t="shared" ca="1" si="677"/>
        <v>8.4617496146109636E-5</v>
      </c>
      <c r="CJ391" s="223">
        <f t="shared" ca="1" si="678"/>
        <v>3.8684986657065479E-4</v>
      </c>
      <c r="CK391" s="223">
        <f t="shared" ca="1" si="679"/>
        <v>4.8865619181177574E-4</v>
      </c>
      <c r="CL391" s="223">
        <f t="shared" ca="1" si="680"/>
        <v>3.3729084389855354E-4</v>
      </c>
      <c r="CM391" s="223">
        <f t="shared" ca="1" si="681"/>
        <v>1.1175868905338821E-5</v>
      </c>
      <c r="CN391" s="223">
        <f t="shared" ca="1" si="682"/>
        <v>-3.2072929861409294E-4</v>
      </c>
      <c r="CO391" s="223">
        <f t="shared" ca="1" si="683"/>
        <v>-4.8646533839017737E-4</v>
      </c>
      <c r="CP391" s="223">
        <f t="shared" ca="1" si="684"/>
        <v>-4.0016478123867277E-4</v>
      </c>
      <c r="CQ391" s="223">
        <f t="shared" ca="1" si="685"/>
        <v>-1.0653975158225119E-4</v>
      </c>
      <c r="CR391" s="223">
        <f t="shared" ca="1" si="686"/>
        <v>2.4228328357885396E-4</v>
      </c>
      <c r="CS391" s="223">
        <f t="shared" ca="1" si="687"/>
        <v>4.6557989482714894E-4</v>
      </c>
      <c r="CT391" s="223">
        <f t="shared" ca="1" si="688"/>
        <v>4.4766061045078395E-4</v>
      </c>
      <c r="CU391" s="223">
        <f t="shared" ca="1" si="689"/>
        <v>1.9780937135404204E-4</v>
      </c>
      <c r="CV391" s="223">
        <f t="shared" ca="1" si="690"/>
        <v>-1.5452645782971011E-4</v>
      </c>
      <c r="CW391" s="223">
        <f t="shared" ca="1" si="691"/>
        <v>-4.2680247700612579E-4</v>
      </c>
      <c r="CX391" s="223">
        <f t="shared" ca="1" si="692"/>
        <v>-4.7795309345423365E-4</v>
      </c>
      <c r="CY391" s="223">
        <f t="shared" ca="1" si="693"/>
        <v>-2.8147728791747028E-4</v>
      </c>
      <c r="CZ391" s="223">
        <f t="shared" ca="1" si="694"/>
        <v>6.0831266965613164E-5</v>
      </c>
      <c r="DA391" s="223">
        <f t="shared" ca="1" si="695"/>
        <v>3.7162327934734329E-4</v>
      </c>
      <c r="DB391" s="223">
        <f t="shared" ca="1" si="696"/>
        <v>4.898781071154192E-4</v>
      </c>
      <c r="DC391" s="223">
        <f t="shared" ca="1" si="697"/>
        <v>3.5432819016051147E-4</v>
      </c>
      <c r="DD391" s="223">
        <f t="shared" ca="1" si="698"/>
        <v>3.520163537341144E-5</v>
      </c>
      <c r="DE391" s="223">
        <f t="shared" ca="1" si="699"/>
        <v>-3.0216280747197803E-4</v>
      </c>
      <c r="DF391" s="223">
        <f t="shared" ca="1" si="700"/>
        <v>-4.8297737984696773E-4</v>
      </c>
      <c r="DG391" s="223">
        <f t="shared" ca="1" si="701"/>
        <v>-4.1356245876522212E-4</v>
      </c>
      <c r="DH391" s="223">
        <f t="shared" ca="1" si="702"/>
        <v>-1.2988175860634033E-4</v>
      </c>
      <c r="DI391" s="223">
        <f t="shared" ca="1" si="703"/>
        <v>2.2109038836032522E-4</v>
      </c>
      <c r="DJ391" s="223">
        <f t="shared" ca="1" si="704"/>
        <v>4.5751610272783182E-4</v>
      </c>
      <c r="DK391" s="223">
        <f t="shared" ca="1" si="705"/>
        <v>4.5690375400808116E-4</v>
      </c>
      <c r="DL391" s="223">
        <f t="shared" ca="1" si="706"/>
        <v>2.1957059869455681E-4</v>
      </c>
      <c r="DM391" s="223">
        <f t="shared" ca="1" si="707"/>
        <v>-1.315215896128976E-4</v>
      </c>
      <c r="DN391" s="223">
        <f t="shared" ca="1" si="708"/>
        <v>-4.1447273835885115E-4</v>
      </c>
      <c r="DO391" s="223">
        <f t="shared" ca="1" si="709"/>
        <v>-4.8268649421899008E-4</v>
      </c>
      <c r="DP391" s="223">
        <f t="shared" ca="1" si="710"/>
        <v>-3.0082146381155161E-4</v>
      </c>
      <c r="DQ391" s="223">
        <f t="shared" ca="1" si="711"/>
        <v>3.6898489934803364E-5</v>
      </c>
      <c r="DR391" s="223">
        <f t="shared" ca="1" si="712"/>
        <v>3.5550141909372889E-4</v>
      </c>
      <c r="DS391" s="223">
        <f t="shared" ca="1" si="713"/>
        <v>4.8991986315076723E-4</v>
      </c>
      <c r="DT391" s="223">
        <f t="shared" ca="1" si="714"/>
        <v>3.7051192877688403E-4</v>
      </c>
      <c r="DU391" s="223">
        <f t="shared" ca="1" si="715"/>
        <v>5.914259801857384E-5</v>
      </c>
      <c r="DV391" s="223">
        <f t="shared" ca="1" si="716"/>
        <v>-2.8286837966033255E-4</v>
      </c>
      <c r="DW391" s="223">
        <f t="shared" ca="1" si="717"/>
        <v>-4.7832588649188433E-4</v>
      </c>
      <c r="DX391" s="223">
        <f t="shared" ca="1" si="718"/>
        <v>-4.2596382810480935E-4</v>
      </c>
      <c r="DY391" s="223">
        <f t="shared" ca="1" si="719"/>
        <v>-1.5291086909764826E-4</v>
      </c>
      <c r="DZ391" s="223">
        <f t="shared" ca="1" si="720"/>
        <v>1.993648670309994E-4</v>
      </c>
      <c r="EA391" s="223">
        <f t="shared" ca="1" si="721"/>
        <v>4.4835011426336535E-4</v>
      </c>
      <c r="EB391" s="223">
        <f t="shared" ca="1" si="722"/>
        <v>4.6504617640193325E-4</v>
      </c>
      <c r="EC391" s="223">
        <f t="shared" ca="1" si="723"/>
        <v>2.4080286123070327E-4</v>
      </c>
      <c r="ED391" s="223">
        <f t="shared" ca="1" si="724"/>
        <v>-1.0819987436677026E-4</v>
      </c>
      <c r="EE391" s="223">
        <f t="shared" ca="1" si="725"/>
        <v>-4.0114449858134953E-4</v>
      </c>
      <c r="EF391" s="223">
        <f t="shared" ca="1" si="726"/>
        <v>-4.8625706094083065E-4</v>
      </c>
      <c r="EG391" s="223">
        <f t="shared" ca="1" si="727"/>
        <v>-3.1944093445045716E-4</v>
      </c>
      <c r="EH391" s="223">
        <f t="shared" ca="1" si="728"/>
        <v>1.287682120981459E-5</v>
      </c>
      <c r="EI391" s="223">
        <f t="shared" ca="1" si="729"/>
        <v>3.3852312478327575E-4</v>
      </c>
      <c r="EJ391" s="223">
        <f t="shared" ca="1" si="730"/>
        <v>4.8878135932387283E-4</v>
      </c>
      <c r="EK391" s="223">
        <f t="shared" ca="1" si="731"/>
        <v>3.8580307170382549E-4</v>
      </c>
      <c r="EL391" s="223">
        <f t="shared" ca="1" si="732"/>
        <v>8.2941080964829707E-5</v>
      </c>
      <c r="EM391" s="223">
        <f t="shared" ca="1" si="733"/>
        <v>-2.628924971457358E-4</v>
      </c>
      <c r="EN391" s="223">
        <f t="shared" ca="1" si="734"/>
        <v>-4.7252206417984223E-4</v>
      </c>
      <c r="EO391" s="223">
        <f t="shared" ca="1" si="735"/>
        <v>-4.3733901327247071E-4</v>
      </c>
      <c r="EP391" s="223">
        <f t="shared" ca="1" si="736"/>
        <v>-1.7557160391188308E-4</v>
      </c>
      <c r="EQ391" s="223">
        <f t="shared" ca="1" si="737"/>
        <v>1.7715905827469586E-4</v>
      </c>
      <c r="ER391" s="223">
        <f t="shared" ca="1" si="738"/>
        <v>4.3810401110280941E-4</v>
      </c>
      <c r="ES391" s="223">
        <f t="shared" ca="1" si="739"/>
        <v>4.7206826182359852E-4</v>
      </c>
      <c r="ET391" s="223">
        <f t="shared" ca="1" si="740"/>
        <v>2.6145500858229932E-4</v>
      </c>
      <c r="EU391" s="223">
        <f t="shared" ca="1" si="741"/>
        <v>-8.4617496146103605E-5</v>
      </c>
      <c r="EV391" s="223">
        <f t="shared" ca="1" si="742"/>
        <v>-3.8684986657065322E-4</v>
      </c>
      <c r="EW391" s="223">
        <f t="shared" ca="1" si="743"/>
        <v>-4.8865619181177617E-4</v>
      </c>
      <c r="EX391" s="223">
        <f t="shared" ca="1" si="744"/>
        <v>-3.3729084389855549E-4</v>
      </c>
      <c r="EY391" s="223">
        <f t="shared" ca="1" si="745"/>
        <v>-1.1175868905344947E-5</v>
      </c>
      <c r="EZ391" s="223">
        <f t="shared" ca="1" si="746"/>
        <v>3.2072929861409099E-4</v>
      </c>
      <c r="FA391" s="223">
        <f t="shared" ca="1" si="747"/>
        <v>4.8646533839017704E-4</v>
      </c>
      <c r="FB391" s="223">
        <f t="shared" ca="1" si="748"/>
        <v>4.0016478123867417E-4</v>
      </c>
      <c r="FC391" s="223">
        <f t="shared" ca="1" si="749"/>
        <v>1.0653975158225377E-4</v>
      </c>
      <c r="FD391" s="223">
        <f t="shared" ca="1" si="750"/>
        <v>-2.4228328357885166E-4</v>
      </c>
      <c r="FE391" s="223">
        <f t="shared" ca="1" si="751"/>
        <v>-4.6557989482714818E-4</v>
      </c>
      <c r="FF391" s="223">
        <f t="shared" ca="1" si="752"/>
        <v>-4.4766061045078503E-4</v>
      </c>
      <c r="FG391" s="223">
        <f t="shared" ca="1" si="753"/>
        <v>-1.9780937135404443E-4</v>
      </c>
      <c r="FH391" s="223">
        <f t="shared" ca="1" si="754"/>
        <v>1.5452645782970759E-4</v>
      </c>
      <c r="FI391" s="223">
        <f t="shared" ca="1" si="755"/>
        <v>4.2680247700612448E-4</v>
      </c>
      <c r="FJ391" s="223">
        <f t="shared" ca="1" si="756"/>
        <v>4.7795309345423272E-4</v>
      </c>
      <c r="FK391" s="223">
        <f t="shared" ca="1" si="757"/>
        <v>2.8147728791747244E-4</v>
      </c>
      <c r="FL391" s="223">
        <f t="shared" ca="1" si="758"/>
        <v>-6.0831266965610548E-5</v>
      </c>
      <c r="FM391" s="223">
        <f t="shared" ca="1" si="759"/>
        <v>-3.7162327934734155E-4</v>
      </c>
      <c r="FN391" s="223">
        <f t="shared" ca="1" si="760"/>
        <v>-4.8987810711541931E-4</v>
      </c>
      <c r="FO391" s="223">
        <f t="shared" ca="1" si="761"/>
        <v>-3.5432819016051337E-4</v>
      </c>
      <c r="FP391" s="223">
        <f t="shared" ca="1" si="762"/>
        <v>-3.5201635373414069E-5</v>
      </c>
      <c r="FQ391" s="223">
        <f t="shared" ca="1" si="763"/>
        <v>3.0216280747197597E-4</v>
      </c>
      <c r="FR391" s="223">
        <f t="shared" ca="1" si="764"/>
        <v>4.829773798469673E-4</v>
      </c>
      <c r="FS391" s="223">
        <f t="shared" ca="1" si="765"/>
        <v>4.1356245876522359E-4</v>
      </c>
      <c r="FT391" s="223">
        <f t="shared" ca="1" si="766"/>
        <v>1.2988175860634288E-4</v>
      </c>
      <c r="FU391" s="223">
        <f t="shared" ca="1" si="767"/>
        <v>-2.2109038836032286E-4</v>
      </c>
      <c r="FV391" s="223">
        <f t="shared" ca="1" si="768"/>
        <v>-4.575161027278309E-4</v>
      </c>
      <c r="FW391" s="223">
        <f t="shared" ca="1" si="769"/>
        <v>-4.5690375400808214E-4</v>
      </c>
      <c r="FX391" s="223">
        <f t="shared" ca="1" si="770"/>
        <v>-2.1957059869455296E-4</v>
      </c>
      <c r="FY391" s="223">
        <f t="shared" ca="1" si="771"/>
        <v>1.3152158961289508E-4</v>
      </c>
      <c r="FZ391" s="223">
        <f t="shared" ca="1" si="772"/>
        <v>4.1447273835884979E-4</v>
      </c>
      <c r="GA391" s="223">
        <f t="shared" ca="1" si="773"/>
        <v>4.8268649421899176E-4</v>
      </c>
      <c r="GB391" s="223">
        <f t="shared" ca="1" si="774"/>
        <v>3.0082146381154819E-4</v>
      </c>
      <c r="GC391" s="223">
        <f t="shared" ca="1" si="775"/>
        <v>-3.6898489934800735E-5</v>
      </c>
      <c r="GD391" s="223">
        <f t="shared" ca="1" si="776"/>
        <v>-3.5550141909372704E-4</v>
      </c>
      <c r="GE391" s="223">
        <f t="shared" ca="1" si="777"/>
        <v>-4.8991986315076702E-4</v>
      </c>
      <c r="GF391" s="223">
        <f t="shared" ca="1" si="778"/>
        <v>-3.7051192877688577E-4</v>
      </c>
      <c r="GG391" s="223">
        <f t="shared" ca="1" si="779"/>
        <v>-5.9142598018576455E-5</v>
      </c>
      <c r="GH391" s="223">
        <f t="shared" ca="1" si="780"/>
        <v>2.8286837966032469E-4</v>
      </c>
      <c r="GI391" s="223">
        <f t="shared" ca="1" si="781"/>
        <v>4.7832588649188531E-4</v>
      </c>
      <c r="GJ391" s="223">
        <f t="shared" ca="1" si="782"/>
        <v>4.2596382810481065E-4</v>
      </c>
      <c r="GK391" s="223">
        <f t="shared" ca="1" si="783"/>
        <v>1.5291086909765081E-4</v>
      </c>
      <c r="GL391" s="223">
        <f t="shared" ca="1" si="784"/>
        <v>-1.9936486703099062E-4</v>
      </c>
      <c r="GM391" s="223">
        <f t="shared" ca="1" si="785"/>
        <v>-4.4835011426336713E-4</v>
      </c>
      <c r="GN391" s="223">
        <f t="shared" ca="1" si="786"/>
        <v>-4.6504617640193412E-4</v>
      </c>
      <c r="GO391" s="223">
        <f t="shared" ca="1" si="787"/>
        <v>-2.4080286123070554E-4</v>
      </c>
      <c r="GP391" s="223">
        <f t="shared" ca="1" si="788"/>
        <v>1.0819987436676089E-4</v>
      </c>
      <c r="GQ391" s="223">
        <f t="shared" ca="1" si="789"/>
        <v>4.0114449858134806E-4</v>
      </c>
      <c r="GR391" s="223">
        <f t="shared" ca="1" si="790"/>
        <v>4.8625706094083097E-4</v>
      </c>
      <c r="GS391" s="223">
        <f t="shared" ca="1" si="791"/>
        <v>3.1944093445046443E-4</v>
      </c>
      <c r="GT391" s="223">
        <f t="shared" ca="1" si="792"/>
        <v>-1.2876821209818913E-5</v>
      </c>
      <c r="GU391" s="223">
        <f t="shared" ca="1" si="793"/>
        <v>-3.3852312478327385E-4</v>
      </c>
      <c r="GV391" s="223">
        <f t="shared" ca="1" si="794"/>
        <v>-4.8878135932387261E-4</v>
      </c>
      <c r="GW391" s="223">
        <f t="shared" ca="1" si="795"/>
        <v>-3.8580307170383145E-4</v>
      </c>
      <c r="GX391" s="223">
        <f t="shared" ca="1" si="796"/>
        <v>-8.2941080964825452E-5</v>
      </c>
      <c r="GY391" s="223">
        <f t="shared" ca="1" si="797"/>
        <v>2.6289249714573357E-4</v>
      </c>
      <c r="GZ391" s="223">
        <f t="shared" ca="1" si="798"/>
        <v>4.7252206417984158E-4</v>
      </c>
      <c r="HA391" s="223">
        <f t="shared" ca="1" si="799"/>
        <v>4.3733901327246876E-4</v>
      </c>
      <c r="HB391" s="223">
        <f t="shared" ca="1" si="800"/>
        <v>1.7557160391188558E-4</v>
      </c>
      <c r="HC391" s="223">
        <f t="shared" ca="1" si="801"/>
        <v>-1.7715905827469337E-4</v>
      </c>
      <c r="HD391" s="223">
        <f t="shared" ca="1" si="802"/>
        <v>-4.3810401110280512E-4</v>
      </c>
      <c r="HE391" s="223">
        <f t="shared" ca="1" si="803"/>
        <v>-4.7206826182359738E-4</v>
      </c>
      <c r="HF391" s="223">
        <f t="shared" ca="1" si="804"/>
        <v>-2.6145500858230155E-4</v>
      </c>
      <c r="HG391" s="223">
        <f t="shared" ca="1" si="805"/>
        <v>8.4617496146101003E-5</v>
      </c>
      <c r="HH391" s="223">
        <f t="shared" ca="1" si="806"/>
        <v>3.8684986657064731E-4</v>
      </c>
      <c r="HI391" s="223">
        <f t="shared" ca="1" si="807"/>
        <v>4.8865619181177585E-4</v>
      </c>
      <c r="HJ391" s="223">
        <f t="shared" ca="1" si="808"/>
        <v>3.3729084389855739E-4</v>
      </c>
      <c r="HK391" s="223">
        <f t="shared" ca="1" si="809"/>
        <v>1.1175868905347589E-5</v>
      </c>
      <c r="HL391" s="223">
        <f t="shared" ca="1" si="810"/>
        <v>-3.2072929861409424E-4</v>
      </c>
      <c r="HM391" s="223">
        <f t="shared" ca="1" si="811"/>
        <v>-4.8646533839017672E-4</v>
      </c>
      <c r="HN391" s="223">
        <f t="shared" ca="1" si="812"/>
        <v>-4.0016478123867575E-4</v>
      </c>
      <c r="HO391" s="223">
        <f t="shared" ca="1" si="813"/>
        <v>-1.0653975158226316E-4</v>
      </c>
      <c r="HP391" s="223">
        <f t="shared" ca="1" si="814"/>
        <v>2.4228328357885542E-4</v>
      </c>
      <c r="HQ391" s="223">
        <f t="shared" ca="1" si="815"/>
        <v>4.6557989482714737E-4</v>
      </c>
      <c r="HR391" s="223">
        <f t="shared" ca="1" si="816"/>
        <v>4.4766061045078612E-4</v>
      </c>
      <c r="HS391" s="223">
        <f t="shared" ca="1" si="817"/>
        <v>1.9780937135405326E-4</v>
      </c>
      <c r="HT391" s="223">
        <f t="shared" ca="1" si="818"/>
        <v>-1.5452645782971171E-4</v>
      </c>
      <c r="HU391" s="223">
        <f t="shared" ca="1" si="819"/>
        <v>-4.2680247700612318E-4</v>
      </c>
      <c r="HV391" s="223">
        <f t="shared" ca="1" si="820"/>
        <v>-4.7795309345423484E-4</v>
      </c>
      <c r="HW391" s="223">
        <f t="shared" ca="1" si="821"/>
        <v>-2.8147728791746892E-4</v>
      </c>
      <c r="HX391" s="223">
        <f t="shared" ca="1" si="822"/>
        <v>6.0831266965607933E-5</v>
      </c>
      <c r="HY391" s="223">
        <f t="shared" ca="1" si="823"/>
        <v>3.7162327934733982E-4</v>
      </c>
      <c r="HZ391" s="223">
        <f t="shared" ca="1" si="824"/>
        <v>4.8987810711541952E-4</v>
      </c>
      <c r="IA391" s="223">
        <f t="shared" ca="1" si="825"/>
        <v>3.5432819016051028E-4</v>
      </c>
      <c r="IB391" s="223">
        <f t="shared" ca="1" si="826"/>
        <v>3.5201635373416712E-5</v>
      </c>
      <c r="IC391" s="223">
        <f t="shared" ca="1" si="827"/>
        <v>-3.0216280747197391E-4</v>
      </c>
      <c r="ID391" s="223">
        <f t="shared" ca="1" si="828"/>
        <v>-4.8297737984696567E-4</v>
      </c>
      <c r="IE391" s="223">
        <f t="shared" ca="1" si="829"/>
        <v>-3.1768844264931287E-4</v>
      </c>
      <c r="IF391" s="223">
        <f t="shared" ca="1" si="830"/>
        <v>-1.2988175860634542E-4</v>
      </c>
      <c r="IG391" s="223">
        <f t="shared" ca="1" si="831"/>
        <v>2.210903883603143E-4</v>
      </c>
      <c r="IH391" s="223">
        <f t="shared" ca="1" si="832"/>
        <v>4.5751610272783241E-4</v>
      </c>
      <c r="II391" s="223">
        <f t="shared" ca="1" si="833"/>
        <v>4.5690375400808312E-4</v>
      </c>
      <c r="IJ391" s="223">
        <f t="shared" ca="1" si="834"/>
        <v>2.1957059869456152E-4</v>
      </c>
      <c r="IK391" s="223">
        <f t="shared" ca="1" si="835"/>
        <v>-1.3152158961288581E-4</v>
      </c>
      <c r="IL391" s="223">
        <f t="shared" ca="1" si="836"/>
        <v>-4.1447273835885202E-4</v>
      </c>
      <c r="IM391" s="223">
        <f t="shared" ca="1" si="837"/>
        <v>-4.82686494218991E-4</v>
      </c>
      <c r="IN391" s="223">
        <f t="shared" ca="1" si="838"/>
        <v>-3.0082146381155573E-4</v>
      </c>
      <c r="IO391" s="223">
        <f t="shared" ca="1" si="839"/>
        <v>3.6898489934791153E-5</v>
      </c>
      <c r="IP391" s="223">
        <f t="shared" ca="1" si="840"/>
        <v>3.5550141909372997E-4</v>
      </c>
      <c r="IQ391" s="223">
        <f t="shared" ca="1" si="841"/>
        <v>4.8991986315076702E-4</v>
      </c>
      <c r="IR391" s="223">
        <f t="shared" ca="1" si="842"/>
        <v>3.7051192877689206E-4</v>
      </c>
      <c r="IS391" s="223">
        <f t="shared" ca="1" si="843"/>
        <v>5.9142598018572186E-5</v>
      </c>
      <c r="IT391" s="223">
        <f t="shared" ca="1" si="844"/>
        <v>-2.8286837966032827E-4</v>
      </c>
      <c r="IU391" s="223">
        <f t="shared" ca="1" si="845"/>
        <v>-4.783258864918832E-4</v>
      </c>
      <c r="IV391" s="223">
        <f t="shared" ca="1" si="846"/>
        <v>-4.2596382810481542E-4</v>
      </c>
      <c r="IW391" s="223">
        <f t="shared" ca="1" si="847"/>
        <v>-1.5291086909764669E-4</v>
      </c>
      <c r="IX391" s="223">
        <f t="shared" ca="1" si="848"/>
        <v>1.9936486703099458E-4</v>
      </c>
      <c r="IY391" s="223">
        <f t="shared" ca="1" si="849"/>
        <v>4.4835011426336323E-4</v>
      </c>
      <c r="IZ391" s="223">
        <f t="shared" ca="1" si="850"/>
        <v>4.650461764019371E-4</v>
      </c>
      <c r="JA391" s="223">
        <f t="shared" ca="1" si="851"/>
        <v>2.408028612307018E-4</v>
      </c>
      <c r="JB391" s="223">
        <f t="shared" ca="1" si="852"/>
        <v>-1.0819987436676511E-4</v>
      </c>
    </row>
    <row r="392" spans="2:262">
      <c r="B392" s="230">
        <v>31</v>
      </c>
      <c r="C392" s="229">
        <f t="shared" si="853"/>
        <v>6.0546875000000021E-4</v>
      </c>
      <c r="D392" s="226">
        <f t="shared" ca="1" si="597"/>
        <v>24.376869000473647</v>
      </c>
      <c r="E392" s="225">
        <f ca="1">AK361</f>
        <v>0.37686900047364674</v>
      </c>
      <c r="F392" s="224">
        <v>31</v>
      </c>
      <c r="G392" s="223">
        <f t="shared" ca="1" si="854"/>
        <v>-3.2021568613289993E-3</v>
      </c>
      <c r="H392" s="223">
        <f t="shared" ca="1" si="598"/>
        <v>-3.7634740325475959E-3</v>
      </c>
      <c r="I392" s="223">
        <f t="shared" ca="1" si="599"/>
        <v>-2.2492133183433819E-3</v>
      </c>
      <c r="J392" s="223">
        <f t="shared" ca="1" si="600"/>
        <v>5.0550166305602913E-4</v>
      </c>
      <c r="K392" s="223">
        <f t="shared" ca="1" si="601"/>
        <v>2.981429528134271E-3</v>
      </c>
      <c r="L392" s="223">
        <f t="shared" ca="1" si="602"/>
        <v>3.8130816144971995E-3</v>
      </c>
      <c r="M392" s="223">
        <f t="shared" ca="1" si="603"/>
        <v>2.5417969445766632E-3</v>
      </c>
      <c r="N392" s="223">
        <f t="shared" ca="1" si="604"/>
        <v>-1.3130356936800038E-4</v>
      </c>
      <c r="O392" s="223">
        <f t="shared" ca="1" si="605"/>
        <v>-2.7319893987684425E-3</v>
      </c>
      <c r="P392" s="223">
        <f t="shared" ca="1" si="606"/>
        <v>-3.8259671360567522E-3</v>
      </c>
      <c r="Q392" s="223">
        <f t="shared" ca="1" si="607"/>
        <v>-2.8099016767461214E-3</v>
      </c>
      <c r="R392" s="223">
        <f t="shared" ca="1" si="608"/>
        <v>-2.4415904947087583E-4</v>
      </c>
      <c r="S392" s="223">
        <f t="shared" ca="1" si="609"/>
        <v>2.4562387180351521E-3</v>
      </c>
      <c r="T392" s="223">
        <f t="shared" ca="1" si="610"/>
        <v>3.8020065026096945E-3</v>
      </c>
      <c r="U392" s="223">
        <f t="shared" ca="1" si="611"/>
        <v>3.0509455197200081E-3</v>
      </c>
      <c r="V392" s="223">
        <f t="shared" ca="1" si="612"/>
        <v>6.1727028319243115E-4</v>
      </c>
      <c r="W392" s="223">
        <f t="shared" ca="1" si="613"/>
        <v>-2.1568331157305197E-3</v>
      </c>
      <c r="X392" s="223">
        <f t="shared" ca="1" si="614"/>
        <v>-3.7414304681543361E-3</v>
      </c>
      <c r="Y392" s="223">
        <f t="shared" ca="1" si="615"/>
        <v>-3.2626070895225186E-3</v>
      </c>
      <c r="Z392" s="223">
        <f t="shared" ca="1" si="616"/>
        <v>-9.8443686665258259E-4</v>
      </c>
      <c r="AA392" s="223">
        <f t="shared" ca="1" si="617"/>
        <v>1.8366560314764882E-3</v>
      </c>
      <c r="AB392" s="223">
        <f t="shared" ca="1" si="618"/>
        <v>3.6448224130167092E-3</v>
      </c>
      <c r="AC392" s="223">
        <f t="shared" ca="1" si="619"/>
        <v>3.4428479695304708E-3</v>
      </c>
      <c r="AD392" s="223">
        <f t="shared" ca="1" si="620"/>
        <v>1.3421227849389438E-3</v>
      </c>
      <c r="AE392" s="223">
        <f t="shared" ca="1" si="621"/>
        <v>-1.4987909456210219E-3</v>
      </c>
      <c r="AF392" s="223">
        <f t="shared" ca="1" si="622"/>
        <v>-3.5131127255791264E-3</v>
      </c>
      <c r="AG392" s="223">
        <f t="shared" ca="1" si="623"/>
        <v>-3.5899323415397011E-3</v>
      </c>
      <c r="AH392" s="223">
        <f t="shared" ca="1" si="624"/>
        <v>-1.6868833271273917E-3</v>
      </c>
      <c r="AI392" s="223">
        <f t="shared" ca="1" si="625"/>
        <v>1.1464916836367522E-3</v>
      </c>
      <c r="AJ392" s="223">
        <f t="shared" ca="1" si="626"/>
        <v>3.3475698421314504E-3</v>
      </c>
      <c r="AK392" s="223">
        <f t="shared" ca="1" si="627"/>
        <v>3.7024437026432632E-3</v>
      </c>
      <c r="AL392" s="223">
        <f t="shared" ca="1" si="628"/>
        <v>2.0153982607313756E-3</v>
      </c>
      <c r="AM392" s="223">
        <f t="shared" ca="1" si="629"/>
        <v>-7.8315108000294106E-4</v>
      </c>
      <c r="AN392" s="223">
        <f t="shared" ca="1" si="630"/>
        <v>-3.149788031136227E-3</v>
      </c>
      <c r="AO392" s="223">
        <f t="shared" ca="1" si="631"/>
        <v>-3.7792985069287663E-3</v>
      </c>
      <c r="AP392" s="223">
        <f t="shared" ca="1" si="632"/>
        <v>-2.3245038073557581E-3</v>
      </c>
      <c r="AQ392" s="223">
        <f t="shared" ca="1" si="633"/>
        <v>4.1226830335478615E-4</v>
      </c>
      <c r="AR392" s="223">
        <f t="shared" ca="1" si="634"/>
        <v>2.9216720395518767E-3</v>
      </c>
      <c r="AS392" s="223">
        <f t="shared" ca="1" si="635"/>
        <v>3.819756600617826E-3</v>
      </c>
      <c r="AT392" s="223">
        <f t="shared" ca="1" si="636"/>
        <v>2.6112231116122665E-3</v>
      </c>
      <c r="AU392" s="223">
        <f t="shared" ca="1" si="637"/>
        <v>-3.7415157576545298E-5</v>
      </c>
      <c r="AV392" s="223">
        <f t="shared" ca="1" si="638"/>
        <v>-2.6654187490782414E-3</v>
      </c>
      <c r="AW392" s="223">
        <f t="shared" ca="1" si="639"/>
        <v>-3.8234283501515768E-3</v>
      </c>
      <c r="AX392" s="223">
        <f t="shared" ca="1" si="640"/>
        <v>-2.8727949098642049E-3</v>
      </c>
      <c r="AY392" s="223">
        <f t="shared" ca="1" si="641"/>
        <v>-3.3779831662236303E-4</v>
      </c>
      <c r="AZ392" s="223">
        <f t="shared" ca="1" si="642"/>
        <v>2.3834960189848806E-3</v>
      </c>
      <c r="BA392" s="223">
        <f t="shared" ca="1" si="643"/>
        <v>3.7902783945748257E-3</v>
      </c>
      <c r="BB392" s="223">
        <f t="shared" ca="1" si="644"/>
        <v>3.1067001227046988E-3</v>
      </c>
      <c r="BC392" s="223">
        <f t="shared" ca="1" si="645"/>
        <v>7.0975860837285492E-4</v>
      </c>
      <c r="BD392" s="223">
        <f t="shared" ca="1" si="646"/>
        <v>-2.0786189192772346E-3</v>
      </c>
      <c r="BE392" s="223">
        <f t="shared" ca="1" si="647"/>
        <v>-3.7206259860813789E-3</v>
      </c>
      <c r="BF392" s="223">
        <f t="shared" ca="1" si="648"/>
        <v>-3.310686115068507E-3</v>
      </c>
      <c r="BG392" s="223">
        <f t="shared" ca="1" si="649"/>
        <v>-1.0748835367311936E-3</v>
      </c>
      <c r="BH392" s="223">
        <f t="shared" ca="1" si="650"/>
        <v>1.7537235830882639E-3</v>
      </c>
      <c r="BI392" s="223">
        <f t="shared" ca="1" si="651"/>
        <v>3.6151419154409194E-3</v>
      </c>
      <c r="BJ392" s="223">
        <f t="shared" ca="1" si="652"/>
        <v>3.4827883903390802E-3</v>
      </c>
      <c r="BK392" s="223">
        <f t="shared" ca="1" si="653"/>
        <v>1.4296567490396995E-3</v>
      </c>
      <c r="BL392" s="223">
        <f t="shared" ca="1" si="654"/>
        <v>-1.4119389301113241E-3</v>
      </c>
      <c r="BM392" s="223">
        <f t="shared" ca="1" si="655"/>
        <v>-3.4748420519171682E-3</v>
      </c>
      <c r="BN392" s="223">
        <f t="shared" ca="1" si="656"/>
        <v>-3.62134950952489E-3</v>
      </c>
      <c r="BO392" s="223">
        <f t="shared" ca="1" si="657"/>
        <v>-1.7706615853250764E-3</v>
      </c>
      <c r="BP392" s="223">
        <f t="shared" ca="1" si="658"/>
        <v>1.056556533393081E-3</v>
      </c>
      <c r="BQ392" s="223">
        <f t="shared" ca="1" si="659"/>
        <v>3.3010775598915662E-3</v>
      </c>
      <c r="BR392" s="223">
        <f t="shared" ca="1" si="660"/>
        <v>3.725035053302963E-3</v>
      </c>
      <c r="BS392" s="223">
        <f t="shared" ca="1" si="661"/>
        <v>2.0946139826016905E-3</v>
      </c>
      <c r="BT392" s="223">
        <f t="shared" ca="1" si="662"/>
        <v>-6.9099891968568325E-4</v>
      </c>
      <c r="BU392" s="223">
        <f t="shared" ca="1" si="663"/>
        <v>-3.0955218864116541E-3</v>
      </c>
      <c r="BV392" s="223">
        <f t="shared" ca="1" si="664"/>
        <v>-3.792846473206434E-3</v>
      </c>
      <c r="BW392" s="223">
        <f t="shared" ca="1" si="665"/>
        <v>-2.3983941021933743E-3</v>
      </c>
      <c r="BX392" s="223">
        <f t="shared" ca="1" si="666"/>
        <v>3.187866086433054E-4</v>
      </c>
      <c r="BY392" s="223">
        <f t="shared" ca="1" si="667"/>
        <v>2.860154644981204E-3</v>
      </c>
      <c r="BZ392" s="223">
        <f t="shared" ca="1" si="668"/>
        <v>3.8241307081921384E-3</v>
      </c>
      <c r="CA392" s="223">
        <f t="shared" ca="1" si="669"/>
        <v>2.6790763754853536E-3</v>
      </c>
      <c r="CB392" s="223">
        <f t="shared" ca="1" si="670"/>
        <v>5.6495791706794572E-5</v>
      </c>
      <c r="CC392" s="223">
        <f t="shared" ca="1" si="671"/>
        <v>-2.5972425508000141E-3</v>
      </c>
      <c r="CD392" s="223">
        <f t="shared" ca="1" si="672"/>
        <v>-3.8185864739754623E-3</v>
      </c>
      <c r="CE392" s="223">
        <f t="shared" ca="1" si="673"/>
        <v>-2.9339576787492895E-3</v>
      </c>
      <c r="CF392" s="223">
        <f t="shared" ca="1" si="674"/>
        <v>-4.3123410669901677E-4</v>
      </c>
      <c r="CG392" s="223">
        <f t="shared" ca="1" si="675"/>
        <v>2.3093175910574191E-3</v>
      </c>
      <c r="CH392" s="223">
        <f t="shared" ca="1" si="676"/>
        <v>3.7762671645626992E-3</v>
      </c>
      <c r="CI392" s="223">
        <f t="shared" ca="1" si="677"/>
        <v>3.1605833657024711E-3</v>
      </c>
      <c r="CJ392" s="223">
        <f t="shared" ca="1" si="678"/>
        <v>8.0181940150718519E-4</v>
      </c>
      <c r="CK392" s="223">
        <f t="shared" ca="1" si="679"/>
        <v>-1.9991526405115333E-3</v>
      </c>
      <c r="CL392" s="223">
        <f t="shared" ca="1" si="680"/>
        <v>-3.6975803380375817E-3</v>
      </c>
      <c r="CM392" s="223">
        <f t="shared" ca="1" si="681"/>
        <v>-3.3567709070933048E-3</v>
      </c>
      <c r="CN392" s="223">
        <f t="shared" ca="1" si="682"/>
        <v>-1.1646827371597423E-3</v>
      </c>
      <c r="CO392" s="223">
        <f t="shared" ca="1" si="683"/>
        <v>1.6697347571895231E-3</v>
      </c>
      <c r="CP392" s="223">
        <f t="shared" ca="1" si="684"/>
        <v>3.5832837915541309E-3</v>
      </c>
      <c r="CQ392" s="223">
        <f t="shared" ca="1" si="685"/>
        <v>3.5206309096511845E-3</v>
      </c>
      <c r="CR392" s="223">
        <f t="shared" ca="1" si="686"/>
        <v>1.5163295413731554E-3</v>
      </c>
      <c r="CS392" s="223">
        <f t="shared" ca="1" si="687"/>
        <v>-1.3242364153858862E-3</v>
      </c>
      <c r="CT392" s="223">
        <f t="shared" ca="1" si="688"/>
        <v>-3.4344782633358591E-3</v>
      </c>
      <c r="CU392" s="223">
        <f t="shared" ca="1" si="689"/>
        <v>-3.6505853119765206E-3</v>
      </c>
      <c r="CV392" s="223">
        <f t="shared" ca="1" si="690"/>
        <v>-1.8533732631930509E-3</v>
      </c>
      <c r="CW392" s="223">
        <f t="shared" ca="1" si="691"/>
        <v>9.6598495300087377E-4</v>
      </c>
      <c r="CX392" s="223">
        <f t="shared" ca="1" si="692"/>
        <v>3.2525968319648433E-3</v>
      </c>
      <c r="CY392" s="223">
        <f t="shared" ca="1" si="693"/>
        <v>3.7453825821345795E-3</v>
      </c>
      <c r="CZ392" s="223">
        <f t="shared" ca="1" si="694"/>
        <v>2.1725679873315596E-3</v>
      </c>
      <c r="DA392" s="223">
        <f t="shared" ca="1" si="695"/>
        <v>-5.9843052745732039E-4</v>
      </c>
      <c r="DB392" s="223">
        <f t="shared" ca="1" si="696"/>
        <v>-3.0393911150517409E-3</v>
      </c>
      <c r="DC392" s="223">
        <f t="shared" ca="1" si="697"/>
        <v>-3.8041097705923078E-3</v>
      </c>
      <c r="DD392" s="223">
        <f t="shared" ca="1" si="698"/>
        <v>-2.4708396941055923E-3</v>
      </c>
      <c r="DE392" s="223">
        <f t="shared" ca="1" si="699"/>
        <v>2.2511288879900376E-4</v>
      </c>
      <c r="DF392" s="223">
        <f t="shared" ca="1" si="700"/>
        <v>2.7969144002004658E-3</v>
      </c>
      <c r="DG392" s="223">
        <f t="shared" ca="1" si="701"/>
        <v>3.8262013024212933E-3</v>
      </c>
      <c r="DH392" s="223">
        <f t="shared" ca="1" si="702"/>
        <v>2.7453158639269763E-3</v>
      </c>
      <c r="DI392" s="223">
        <f t="shared" ca="1" si="703"/>
        <v>1.5037271003772378E-4</v>
      </c>
      <c r="DJ392" s="223">
        <f t="shared" ca="1" si="704"/>
        <v>-2.5275018707263592E-3</v>
      </c>
      <c r="DK392" s="223">
        <f t="shared" ca="1" si="705"/>
        <v>-3.8114444240935704E-3</v>
      </c>
      <c r="DL392" s="223">
        <f t="shared" ca="1" si="706"/>
        <v>-2.9933531412364729E-3</v>
      </c>
      <c r="DM392" s="223">
        <f t="shared" ca="1" si="707"/>
        <v>-5.244101374746494E-4</v>
      </c>
      <c r="DN392" s="223">
        <f t="shared" ca="1" si="708"/>
        <v>2.2337481165640503E-3</v>
      </c>
      <c r="DO392" s="223">
        <f t="shared" ca="1" si="709"/>
        <v>3.7599812524143589E-3</v>
      </c>
      <c r="DP392" s="223">
        <f t="shared" ca="1" si="710"/>
        <v>3.2125627914625535E-3</v>
      </c>
      <c r="DQ392" s="223">
        <f t="shared" ca="1" si="711"/>
        <v>8.9339720861600575E-4</v>
      </c>
      <c r="DR392" s="223">
        <f t="shared" ca="1" si="712"/>
        <v>-1.9184821469483428E-3</v>
      </c>
      <c r="DS392" s="223">
        <f t="shared" ca="1" si="713"/>
        <v>-3.6723074058595769E-3</v>
      </c>
      <c r="DT392" s="223">
        <f t="shared" ca="1" si="714"/>
        <v>-3.4008337058414181E-3</v>
      </c>
      <c r="DU392" s="223">
        <f t="shared" ca="1" si="715"/>
        <v>-1.2537803762577454E-3</v>
      </c>
      <c r="DV392" s="223">
        <f t="shared" ca="1" si="716"/>
        <v>1.5847401455084552E-3</v>
      </c>
      <c r="DW392" s="223">
        <f t="shared" ca="1" si="717"/>
        <v>3.5492672314989203E-3</v>
      </c>
      <c r="DX392" s="223">
        <f t="shared" ca="1" si="718"/>
        <v>3.5563527325481945E-3</v>
      </c>
      <c r="DY392" s="223">
        <f t="shared" ca="1" si="719"/>
        <v>1.6020889534901018E-3</v>
      </c>
      <c r="DZ392" s="223">
        <f t="shared" ca="1" si="720"/>
        <v>-1.2357362301602852E-3</v>
      </c>
      <c r="EA392" s="223">
        <f t="shared" ca="1" si="721"/>
        <v>-3.3920456734721194E-3</v>
      </c>
      <c r="EB392" s="223">
        <f t="shared" ca="1" si="722"/>
        <v>-3.6776221383403927E-3</v>
      </c>
      <c r="EC392" s="223">
        <f t="shared" ca="1" si="723"/>
        <v>-1.9349685383093914E-3</v>
      </c>
      <c r="ED392" s="223">
        <f t="shared" ca="1" si="724"/>
        <v>8.7483149939348258E-4</v>
      </c>
      <c r="EE392" s="223">
        <f t="shared" ca="1" si="725"/>
        <v>3.2021568613289733E-3</v>
      </c>
      <c r="EF392" s="223">
        <f t="shared" ca="1" si="726"/>
        <v>3.7634740325475985E-3</v>
      </c>
      <c r="EG392" s="223">
        <f t="shared" ca="1" si="727"/>
        <v>2.2492133183434093E-3</v>
      </c>
      <c r="EH392" s="223">
        <f t="shared" ca="1" si="728"/>
        <v>-5.055016630559759E-4</v>
      </c>
      <c r="EI392" s="223">
        <f t="shared" ca="1" si="729"/>
        <v>-2.9814295281342588E-3</v>
      </c>
      <c r="EJ392" s="223">
        <f t="shared" ca="1" si="730"/>
        <v>-3.8130816144972025E-3</v>
      </c>
      <c r="EK392" s="223">
        <f t="shared" ca="1" si="731"/>
        <v>-2.5417969445766658E-3</v>
      </c>
      <c r="EL392" s="223">
        <f t="shared" ca="1" si="732"/>
        <v>1.3130356936797588E-4</v>
      </c>
      <c r="EM392" s="223">
        <f t="shared" ca="1" si="733"/>
        <v>2.7319893987684113E-3</v>
      </c>
      <c r="EN392" s="223">
        <f t="shared" ca="1" si="734"/>
        <v>3.8259671360567522E-3</v>
      </c>
      <c r="EO392" s="223">
        <f t="shared" ca="1" si="735"/>
        <v>2.8099016767461405E-3</v>
      </c>
      <c r="EP392" s="223">
        <f t="shared" ca="1" si="736"/>
        <v>2.441590494709244E-4</v>
      </c>
      <c r="EQ392" s="223">
        <f t="shared" ca="1" si="737"/>
        <v>-2.4562387180351408E-3</v>
      </c>
      <c r="ER392" s="223">
        <f t="shared" ca="1" si="738"/>
        <v>-3.802006502609691E-3</v>
      </c>
      <c r="ES392" s="223">
        <f t="shared" ca="1" si="739"/>
        <v>-3.0509455197200086E-3</v>
      </c>
      <c r="ET392" s="223">
        <f t="shared" ca="1" si="740"/>
        <v>-6.1727028319245229E-4</v>
      </c>
      <c r="EU392" s="223">
        <f t="shared" ca="1" si="741"/>
        <v>2.156833115730485E-3</v>
      </c>
      <c r="EV392" s="223">
        <f t="shared" ca="1" si="742"/>
        <v>3.7414304681543343E-3</v>
      </c>
      <c r="EW392" s="223">
        <f t="shared" ca="1" si="743"/>
        <v>3.2626070895225333E-3</v>
      </c>
      <c r="EX392" s="223">
        <f t="shared" ca="1" si="744"/>
        <v>9.8443686665262943E-4</v>
      </c>
      <c r="EY392" s="223">
        <f t="shared" ca="1" si="745"/>
        <v>-1.8366560314764754E-3</v>
      </c>
      <c r="EZ392" s="223">
        <f t="shared" ca="1" si="746"/>
        <v>-3.6448224130167005E-3</v>
      </c>
      <c r="FA392" s="223">
        <f t="shared" ca="1" si="747"/>
        <v>-3.4428479695304947E-3</v>
      </c>
      <c r="FB392" s="223">
        <f t="shared" ca="1" si="748"/>
        <v>-1.3421227849389574E-3</v>
      </c>
      <c r="FC392" s="223">
        <f t="shared" ca="1" si="749"/>
        <v>1.4987909456209835E-3</v>
      </c>
      <c r="FD392" s="223">
        <f t="shared" ca="1" si="750"/>
        <v>3.513112725579126E-3</v>
      </c>
      <c r="FE392" s="223">
        <f t="shared" ca="1" si="751"/>
        <v>3.5899323415397102E-3</v>
      </c>
      <c r="FF392" s="223">
        <f t="shared" ca="1" si="752"/>
        <v>1.6868833271274294E-3</v>
      </c>
      <c r="FG392" s="223">
        <f t="shared" ca="1" si="753"/>
        <v>-1.1464916836367383E-3</v>
      </c>
      <c r="FH392" s="223">
        <f t="shared" ca="1" si="754"/>
        <v>-3.3475698421314365E-3</v>
      </c>
      <c r="FI392" s="223">
        <f t="shared" ca="1" si="755"/>
        <v>-3.702443702643277E-3</v>
      </c>
      <c r="FJ392" s="223">
        <f t="shared" ca="1" si="756"/>
        <v>-2.0153982607313877E-3</v>
      </c>
      <c r="FK392" s="223">
        <f t="shared" ca="1" si="757"/>
        <v>7.8315108000291342E-4</v>
      </c>
      <c r="FL392" s="223">
        <f t="shared" ca="1" si="758"/>
        <v>3.1497880311361958E-3</v>
      </c>
      <c r="FM392" s="223">
        <f t="shared" ca="1" si="759"/>
        <v>3.7792985069287684E-3</v>
      </c>
      <c r="FN392" s="223">
        <f t="shared" ca="1" si="760"/>
        <v>2.3245038073557911E-3</v>
      </c>
      <c r="FO392" s="223">
        <f t="shared" ca="1" si="761"/>
        <v>-4.1226830335478517E-4</v>
      </c>
      <c r="FP392" s="223">
        <f t="shared" ca="1" si="762"/>
        <v>-2.921672039551858E-3</v>
      </c>
      <c r="FQ392" s="223">
        <f t="shared" ca="1" si="763"/>
        <v>-3.8197566006178281E-3</v>
      </c>
      <c r="FR392" s="223">
        <f t="shared" ca="1" si="764"/>
        <v>-2.6112231116122773E-3</v>
      </c>
      <c r="FS392" s="223">
        <f t="shared" ca="1" si="765"/>
        <v>3.7415157576571535E-5</v>
      </c>
      <c r="FT392" s="223">
        <f t="shared" ca="1" si="766"/>
        <v>2.6654187490782019E-3</v>
      </c>
      <c r="FU392" s="223">
        <f t="shared" ca="1" si="767"/>
        <v>3.8234283501515751E-3</v>
      </c>
      <c r="FV392" s="223">
        <f t="shared" ca="1" si="768"/>
        <v>2.872794909864188E-3</v>
      </c>
      <c r="FW392" s="223">
        <f t="shared" ca="1" si="769"/>
        <v>3.3779831662241822E-4</v>
      </c>
      <c r="FX392" s="223">
        <f t="shared" ca="1" si="770"/>
        <v>-2.383496018984859E-3</v>
      </c>
      <c r="FY392" s="223">
        <f t="shared" ca="1" si="771"/>
        <v>-3.7902783945748253E-3</v>
      </c>
      <c r="FZ392" s="223">
        <f t="shared" ca="1" si="772"/>
        <v>-3.1067001227047309E-3</v>
      </c>
      <c r="GA392" s="223">
        <f t="shared" ca="1" si="773"/>
        <v>-7.0975860837288267E-4</v>
      </c>
      <c r="GB392" s="223">
        <f t="shared" ca="1" si="774"/>
        <v>2.0786189192772342E-3</v>
      </c>
      <c r="GC392" s="223">
        <f t="shared" ca="1" si="775"/>
        <v>3.7206259860813667E-3</v>
      </c>
      <c r="GD392" s="223">
        <f t="shared" ca="1" si="776"/>
        <v>3.3106861150685209E-3</v>
      </c>
      <c r="GE392" s="223">
        <f t="shared" ca="1" si="777"/>
        <v>1.0748835367311946E-3</v>
      </c>
      <c r="GF392" s="223">
        <f t="shared" ca="1" si="778"/>
        <v>-1.7537235830881904E-3</v>
      </c>
      <c r="GG392" s="223">
        <f t="shared" ca="1" si="779"/>
        <v>-3.6151419154409102E-3</v>
      </c>
      <c r="GH392" s="223">
        <f t="shared" ca="1" si="780"/>
        <v>-3.4827883903390806E-3</v>
      </c>
      <c r="GI392" s="223">
        <f t="shared" ca="1" si="781"/>
        <v>-1.4296567490397762E-3</v>
      </c>
      <c r="GJ392" s="223">
        <f t="shared" ca="1" si="782"/>
        <v>1.4119389301112727E-3</v>
      </c>
      <c r="GK392" s="223">
        <f t="shared" ca="1" si="783"/>
        <v>3.4748420519171673E-3</v>
      </c>
      <c r="GL392" s="223">
        <f t="shared" ca="1" si="784"/>
        <v>3.6213495095248813E-3</v>
      </c>
      <c r="GM392" s="223">
        <f t="shared" ca="1" si="785"/>
        <v>1.7706615853251258E-3</v>
      </c>
      <c r="GN392" s="223">
        <f t="shared" ca="1" si="786"/>
        <v>-1.0565565333930538E-3</v>
      </c>
      <c r="GO392" s="223">
        <f t="shared" ca="1" si="787"/>
        <v>-3.3010775598915796E-3</v>
      </c>
      <c r="GP392" s="223">
        <f t="shared" ca="1" si="788"/>
        <v>-3.725035053302976E-3</v>
      </c>
      <c r="GQ392" s="223">
        <f t="shared" ca="1" si="789"/>
        <v>-2.0946139826017139E-3</v>
      </c>
      <c r="GR392" s="223">
        <f t="shared" ca="1" si="790"/>
        <v>6.9099891968570906E-4</v>
      </c>
      <c r="GS392" s="223">
        <f t="shared" ca="1" si="791"/>
        <v>3.0955218864116211E-3</v>
      </c>
      <c r="GT392" s="223">
        <f t="shared" ca="1" si="792"/>
        <v>3.7928464732064375E-3</v>
      </c>
      <c r="GU392" s="223">
        <f t="shared" ca="1" si="793"/>
        <v>2.3983941021933752E-3</v>
      </c>
      <c r="GV392" s="223">
        <f t="shared" ca="1" si="794"/>
        <v>-3.1878660864325021E-4</v>
      </c>
      <c r="GW392" s="223">
        <f t="shared" ca="1" si="795"/>
        <v>-2.8601546449811849E-3</v>
      </c>
      <c r="GX392" s="223">
        <f t="shared" ca="1" si="796"/>
        <v>-3.8241307081921388E-3</v>
      </c>
      <c r="GY392" s="223">
        <f t="shared" ca="1" si="797"/>
        <v>-2.6790763754854126E-3</v>
      </c>
      <c r="GZ392" s="223">
        <f t="shared" ca="1" si="798"/>
        <v>-5.6495791706822653E-5</v>
      </c>
      <c r="HA392" s="223">
        <f t="shared" ca="1" si="799"/>
        <v>2.5972425508000137E-3</v>
      </c>
      <c r="HB392" s="223">
        <f t="shared" ca="1" si="800"/>
        <v>3.8185864739754575E-3</v>
      </c>
      <c r="HC392" s="223">
        <f t="shared" ca="1" si="801"/>
        <v>2.9339576787493246E-3</v>
      </c>
      <c r="HD392" s="223">
        <f t="shared" ca="1" si="802"/>
        <v>4.3123410669901753E-4</v>
      </c>
      <c r="HE392" s="223">
        <f t="shared" ca="1" si="803"/>
        <v>-2.3093175910574399E-3</v>
      </c>
      <c r="HF392" s="223">
        <f t="shared" ca="1" si="804"/>
        <v>-3.7762671645626905E-3</v>
      </c>
      <c r="HG392" s="223">
        <f t="shared" ca="1" si="805"/>
        <v>-3.1605833657024711E-3</v>
      </c>
      <c r="HH392" s="223">
        <f t="shared" ca="1" si="806"/>
        <v>-8.0181940150715939E-4</v>
      </c>
      <c r="HI392" s="223">
        <f t="shared" ca="1" si="807"/>
        <v>1.999152640511486E-3</v>
      </c>
      <c r="HJ392" s="223">
        <f t="shared" ca="1" si="808"/>
        <v>3.6975803380375743E-3</v>
      </c>
      <c r="HK392" s="223">
        <f t="shared" ca="1" si="809"/>
        <v>3.3567709070932922E-3</v>
      </c>
      <c r="HL392" s="223">
        <f t="shared" ca="1" si="810"/>
        <v>1.1646827371598212E-3</v>
      </c>
      <c r="HM392" s="223">
        <f t="shared" ca="1" si="811"/>
        <v>-1.6697347571894977E-3</v>
      </c>
      <c r="HN392" s="223">
        <f t="shared" ca="1" si="812"/>
        <v>-3.58328379155414E-3</v>
      </c>
      <c r="HO392" s="223">
        <f t="shared" ca="1" si="813"/>
        <v>-3.5206309096512166E-3</v>
      </c>
      <c r="HP392" s="223">
        <f t="shared" ca="1" si="814"/>
        <v>-1.5163295413731814E-3</v>
      </c>
      <c r="HQ392" s="223">
        <f t="shared" ca="1" si="815"/>
        <v>1.3242364153859109E-3</v>
      </c>
      <c r="HR392" s="223">
        <f t="shared" ca="1" si="816"/>
        <v>3.4344782633358231E-3</v>
      </c>
      <c r="HS392" s="223">
        <f t="shared" ca="1" si="817"/>
        <v>3.6505853119765288E-3</v>
      </c>
      <c r="HT392" s="223">
        <f t="shared" ca="1" si="818"/>
        <v>1.8533732631930758E-3</v>
      </c>
      <c r="HU392" s="223">
        <f t="shared" ca="1" si="819"/>
        <v>-9.6598495300079387E-4</v>
      </c>
      <c r="HV392" s="223">
        <f t="shared" ca="1" si="820"/>
        <v>-3.2525968319648282E-3</v>
      </c>
      <c r="HW392" s="223">
        <f t="shared" ca="1" si="821"/>
        <v>-3.7453825821345856E-3</v>
      </c>
      <c r="HX392" s="223">
        <f t="shared" ca="1" si="822"/>
        <v>-2.1725679873316277E-3</v>
      </c>
      <c r="HY392" s="223">
        <f t="shared" ca="1" si="823"/>
        <v>5.9843052745729253E-4</v>
      </c>
      <c r="HZ392" s="223">
        <f t="shared" ca="1" si="824"/>
        <v>3.039391115051724E-3</v>
      </c>
      <c r="IA392" s="223">
        <f t="shared" ca="1" si="825"/>
        <v>3.8041097705923048E-3</v>
      </c>
      <c r="IB392" s="223">
        <f t="shared" ca="1" si="826"/>
        <v>2.4708396941056135E-3</v>
      </c>
      <c r="IC392" s="223">
        <f t="shared" ca="1" si="827"/>
        <v>-2.2511288879897568E-4</v>
      </c>
      <c r="ID392" s="223">
        <f t="shared" ca="1" si="828"/>
        <v>-2.7969144002004832E-3</v>
      </c>
      <c r="IE392" s="223">
        <f t="shared" ca="1" si="829"/>
        <v>-2.8309360294430234E-4</v>
      </c>
      <c r="IF392" s="223">
        <f t="shared" ca="1" si="830"/>
        <v>-2.7453158639269958E-3</v>
      </c>
      <c r="IG392" s="223">
        <f t="shared" ca="1" si="831"/>
        <v>-1.5037271003769776E-4</v>
      </c>
      <c r="IH392" s="223">
        <f t="shared" ca="1" si="832"/>
        <v>2.5275018707262976E-3</v>
      </c>
      <c r="II392" s="223">
        <f t="shared" ca="1" si="833"/>
        <v>3.8114444240935682E-3</v>
      </c>
      <c r="IJ392" s="223">
        <f t="shared" ca="1" si="834"/>
        <v>2.9933531412364568E-3</v>
      </c>
      <c r="IK392" s="223">
        <f t="shared" ca="1" si="835"/>
        <v>5.2441013747473093E-4</v>
      </c>
      <c r="IL392" s="223">
        <f t="shared" ca="1" si="836"/>
        <v>-2.2337481165640278E-3</v>
      </c>
      <c r="IM392" s="223">
        <f t="shared" ca="1" si="837"/>
        <v>-3.7599812524143636E-3</v>
      </c>
      <c r="IN392" s="223">
        <f t="shared" ca="1" si="838"/>
        <v>-3.2125627914625981E-3</v>
      </c>
      <c r="IO392" s="223">
        <f t="shared" ca="1" si="839"/>
        <v>-8.9339720861603318E-4</v>
      </c>
      <c r="IP392" s="223">
        <f t="shared" ca="1" si="840"/>
        <v>1.9184821469483187E-3</v>
      </c>
      <c r="IQ392" s="223">
        <f t="shared" ca="1" si="841"/>
        <v>3.672307405859554E-3</v>
      </c>
      <c r="IR392" s="223">
        <f t="shared" ca="1" si="842"/>
        <v>3.4008337058414311E-3</v>
      </c>
      <c r="IS392" s="223">
        <f t="shared" ca="1" si="843"/>
        <v>1.2537803762577718E-3</v>
      </c>
      <c r="IT392" s="223">
        <f t="shared" ca="1" si="844"/>
        <v>-1.584740145508479E-3</v>
      </c>
      <c r="IU392" s="223">
        <f t="shared" ca="1" si="845"/>
        <v>-3.5492672314989099E-3</v>
      </c>
      <c r="IV392" s="223">
        <f t="shared" ca="1" si="846"/>
        <v>-3.5563527325482049E-3</v>
      </c>
      <c r="IW392" s="223">
        <f t="shared" ca="1" si="847"/>
        <v>-1.6020889534900777E-3</v>
      </c>
      <c r="IX392" s="223">
        <f t="shared" ca="1" si="848"/>
        <v>1.2357362301602072E-3</v>
      </c>
      <c r="IY392" s="223">
        <f t="shared" ca="1" si="849"/>
        <v>3.3920456734721064E-3</v>
      </c>
      <c r="IZ392" s="223">
        <f t="shared" ca="1" si="850"/>
        <v>3.6776221383403853E-3</v>
      </c>
      <c r="JA392" s="223">
        <f t="shared" ca="1" si="851"/>
        <v>1.9349685383094626E-3</v>
      </c>
      <c r="JB392" s="223">
        <f t="shared" ca="1" si="852"/>
        <v>-8.7483149939345526E-4</v>
      </c>
    </row>
    <row r="393" spans="2:262">
      <c r="B393" s="230">
        <v>32</v>
      </c>
      <c r="C393" s="229">
        <f t="shared" si="853"/>
        <v>6.2500000000000023E-4</v>
      </c>
      <c r="D393" s="226">
        <f t="shared" ca="1" si="597"/>
        <v>24.375441160985204</v>
      </c>
      <c r="E393" s="225">
        <f ca="1">AL361</f>
        <v>0.37544116098520375</v>
      </c>
      <c r="F393" s="224">
        <v>32</v>
      </c>
      <c r="G393" s="223">
        <f t="shared" ca="1" si="854"/>
        <v>-7.2632999921742175E-4</v>
      </c>
      <c r="H393" s="223">
        <f t="shared" ca="1" si="598"/>
        <v>-8.5842930888915803E-4</v>
      </c>
      <c r="I393" s="223">
        <f t="shared" ca="1" si="599"/>
        <v>-4.8767237175218847E-4</v>
      </c>
      <c r="J393" s="223">
        <f t="shared" ca="1" si="600"/>
        <v>1.6875642676255929E-4</v>
      </c>
      <c r="K393" s="223">
        <f t="shared" ca="1" si="601"/>
        <v>7.2632999921742186E-4</v>
      </c>
      <c r="L393" s="223">
        <f t="shared" ca="1" si="602"/>
        <v>8.5842930888915803E-4</v>
      </c>
      <c r="M393" s="223">
        <f t="shared" ca="1" si="603"/>
        <v>4.8767237175218847E-4</v>
      </c>
      <c r="N393" s="223">
        <f t="shared" ca="1" si="604"/>
        <v>-1.6875642676255918E-4</v>
      </c>
      <c r="O393" s="223">
        <f t="shared" ca="1" si="605"/>
        <v>-7.2632999921742165E-4</v>
      </c>
      <c r="P393" s="223">
        <f t="shared" ca="1" si="606"/>
        <v>-8.5842930888915803E-4</v>
      </c>
      <c r="Q393" s="223">
        <f t="shared" ca="1" si="607"/>
        <v>-4.8767237175218923E-4</v>
      </c>
      <c r="R393" s="223">
        <f t="shared" ca="1" si="608"/>
        <v>1.6875642676255907E-4</v>
      </c>
      <c r="S393" s="223">
        <f t="shared" ca="1" si="609"/>
        <v>7.2632999921742208E-4</v>
      </c>
      <c r="T393" s="223">
        <f t="shared" ca="1" si="610"/>
        <v>8.5842930888915814E-4</v>
      </c>
      <c r="U393" s="223">
        <f t="shared" ca="1" si="611"/>
        <v>4.8767237175218934E-4</v>
      </c>
      <c r="V393" s="223">
        <f t="shared" ca="1" si="612"/>
        <v>-1.6875642676255896E-4</v>
      </c>
      <c r="W393" s="223">
        <f t="shared" ca="1" si="613"/>
        <v>-7.2632999921742197E-4</v>
      </c>
      <c r="X393" s="223">
        <f t="shared" ca="1" si="614"/>
        <v>-8.5842930888915814E-4</v>
      </c>
      <c r="Y393" s="223">
        <f t="shared" ca="1" si="615"/>
        <v>-4.876723717521895E-4</v>
      </c>
      <c r="Z393" s="223">
        <f t="shared" ca="1" si="616"/>
        <v>1.6875642676255888E-4</v>
      </c>
      <c r="AA393" s="223">
        <f t="shared" ca="1" si="617"/>
        <v>7.2632999921742186E-4</v>
      </c>
      <c r="AB393" s="223">
        <f t="shared" ca="1" si="618"/>
        <v>8.5842930888915846E-4</v>
      </c>
      <c r="AC393" s="223">
        <f t="shared" ca="1" si="619"/>
        <v>4.876723717521895E-4</v>
      </c>
      <c r="AD393" s="223">
        <f t="shared" ca="1" si="620"/>
        <v>-1.6875642676255877E-4</v>
      </c>
      <c r="AE393" s="223">
        <f t="shared" ca="1" si="621"/>
        <v>-7.2632999921742186E-4</v>
      </c>
      <c r="AF393" s="223">
        <f t="shared" ca="1" si="622"/>
        <v>-8.5842930888915781E-4</v>
      </c>
      <c r="AG393" s="223">
        <f t="shared" ca="1" si="623"/>
        <v>-4.876723717521895E-4</v>
      </c>
      <c r="AH393" s="223">
        <f t="shared" ca="1" si="624"/>
        <v>1.6875642676255866E-4</v>
      </c>
      <c r="AI393" s="223">
        <f t="shared" ca="1" si="625"/>
        <v>7.2632999921742186E-4</v>
      </c>
      <c r="AJ393" s="223">
        <f t="shared" ca="1" si="626"/>
        <v>8.5842930888915846E-4</v>
      </c>
      <c r="AK393" s="223">
        <f t="shared" ca="1" si="627"/>
        <v>4.8767237175218966E-4</v>
      </c>
      <c r="AL393" s="223">
        <f t="shared" ca="1" si="628"/>
        <v>-1.6875642676255856E-4</v>
      </c>
      <c r="AM393" s="223">
        <f t="shared" ca="1" si="629"/>
        <v>-7.2632999921742175E-4</v>
      </c>
      <c r="AN393" s="223">
        <f t="shared" ca="1" si="630"/>
        <v>-8.5842930888915792E-4</v>
      </c>
      <c r="AO393" s="223">
        <f t="shared" ca="1" si="631"/>
        <v>-4.8767237175218977E-4</v>
      </c>
      <c r="AP393" s="223">
        <f t="shared" ca="1" si="632"/>
        <v>1.6875642676255845E-4</v>
      </c>
      <c r="AQ393" s="223">
        <f t="shared" ca="1" si="633"/>
        <v>7.2632999921742165E-4</v>
      </c>
      <c r="AR393" s="223">
        <f t="shared" ca="1" si="634"/>
        <v>8.5842930888915857E-4</v>
      </c>
      <c r="AS393" s="223">
        <f t="shared" ca="1" si="635"/>
        <v>4.8767237175218988E-4</v>
      </c>
      <c r="AT393" s="223">
        <f t="shared" ca="1" si="636"/>
        <v>-1.6875642676255834E-4</v>
      </c>
      <c r="AU393" s="223">
        <f t="shared" ca="1" si="637"/>
        <v>-7.2632999921742002E-4</v>
      </c>
      <c r="AV393" s="223">
        <f t="shared" ca="1" si="638"/>
        <v>-8.5842930888915792E-4</v>
      </c>
      <c r="AW393" s="223">
        <f t="shared" ca="1" si="639"/>
        <v>-4.8767237175218999E-4</v>
      </c>
      <c r="AX393" s="223">
        <f t="shared" ca="1" si="640"/>
        <v>1.6875642676255519E-4</v>
      </c>
      <c r="AY393" s="223">
        <f t="shared" ca="1" si="641"/>
        <v>7.2632999921742154E-4</v>
      </c>
      <c r="AZ393" s="223">
        <f t="shared" ca="1" si="642"/>
        <v>8.5842930888915857E-4</v>
      </c>
      <c r="BA393" s="223">
        <f t="shared" ca="1" si="643"/>
        <v>4.8767237175218755E-4</v>
      </c>
      <c r="BB393" s="223">
        <f t="shared" ca="1" si="644"/>
        <v>-1.6875642676255812E-4</v>
      </c>
      <c r="BC393" s="223">
        <f t="shared" ca="1" si="645"/>
        <v>-7.263299992174198E-4</v>
      </c>
      <c r="BD393" s="223">
        <f t="shared" ca="1" si="646"/>
        <v>-8.5842930888915803E-4</v>
      </c>
      <c r="BE393" s="223">
        <f t="shared" ca="1" si="647"/>
        <v>-4.8767237175219015E-4</v>
      </c>
      <c r="BF393" s="223">
        <f t="shared" ca="1" si="648"/>
        <v>1.6875642676256108E-4</v>
      </c>
      <c r="BG393" s="223">
        <f t="shared" ca="1" si="649"/>
        <v>7.2632999921742143E-4</v>
      </c>
      <c r="BH393" s="223">
        <f t="shared" ca="1" si="650"/>
        <v>8.5842930888915857E-4</v>
      </c>
      <c r="BI393" s="223">
        <f t="shared" ca="1" si="651"/>
        <v>4.8767237175218755E-4</v>
      </c>
      <c r="BJ393" s="223">
        <f t="shared" ca="1" si="652"/>
        <v>-1.6875642676255793E-4</v>
      </c>
      <c r="BK393" s="223">
        <f t="shared" ca="1" si="653"/>
        <v>-7.2632999921741959E-4</v>
      </c>
      <c r="BL393" s="223">
        <f t="shared" ca="1" si="654"/>
        <v>-8.5842930888915803E-4</v>
      </c>
      <c r="BM393" s="223">
        <f t="shared" ca="1" si="655"/>
        <v>-4.8767237175219042E-4</v>
      </c>
      <c r="BN393" s="223">
        <f t="shared" ca="1" si="656"/>
        <v>1.6875642676255476E-4</v>
      </c>
      <c r="BO393" s="223">
        <f t="shared" ca="1" si="657"/>
        <v>7.2632999921742121E-4</v>
      </c>
      <c r="BP393" s="223">
        <f t="shared" ca="1" si="658"/>
        <v>8.5842930888915868E-4</v>
      </c>
      <c r="BQ393" s="223">
        <f t="shared" ca="1" si="659"/>
        <v>4.8767237175218782E-4</v>
      </c>
      <c r="BR393" s="223">
        <f t="shared" ca="1" si="660"/>
        <v>-1.6875642676255771E-4</v>
      </c>
      <c r="BS393" s="223">
        <f t="shared" ca="1" si="661"/>
        <v>-7.2632999921741948E-4</v>
      </c>
      <c r="BT393" s="223">
        <f t="shared" ca="1" si="662"/>
        <v>-8.5842930888915803E-4</v>
      </c>
      <c r="BU393" s="223">
        <f t="shared" ca="1" si="663"/>
        <v>-4.8767237175219042E-4</v>
      </c>
      <c r="BV393" s="223">
        <f t="shared" ca="1" si="664"/>
        <v>1.6875642676256067E-4</v>
      </c>
      <c r="BW393" s="223">
        <f t="shared" ca="1" si="665"/>
        <v>7.2632999921742121E-4</v>
      </c>
      <c r="BX393" s="223">
        <f t="shared" ca="1" si="666"/>
        <v>8.5842930888915868E-4</v>
      </c>
      <c r="BY393" s="223">
        <f t="shared" ca="1" si="667"/>
        <v>4.8767237175218793E-4</v>
      </c>
      <c r="BZ393" s="223">
        <f t="shared" ca="1" si="668"/>
        <v>-1.687564267625575E-4</v>
      </c>
      <c r="CA393" s="223">
        <f t="shared" ca="1" si="669"/>
        <v>-7.2632999921741937E-4</v>
      </c>
      <c r="CB393" s="223">
        <f t="shared" ca="1" si="670"/>
        <v>-8.5842930888915814E-4</v>
      </c>
      <c r="CC393" s="223">
        <f t="shared" ca="1" si="671"/>
        <v>-4.8767237175219069E-4</v>
      </c>
      <c r="CD393" s="223">
        <f t="shared" ca="1" si="672"/>
        <v>1.6875642676255435E-4</v>
      </c>
      <c r="CE393" s="223">
        <f t="shared" ca="1" si="673"/>
        <v>7.263299992174211E-4</v>
      </c>
      <c r="CF393" s="223">
        <f t="shared" ca="1" si="674"/>
        <v>8.5842930888915868E-4</v>
      </c>
      <c r="CG393" s="223">
        <f t="shared" ca="1" si="675"/>
        <v>4.876723717521882E-4</v>
      </c>
      <c r="CH393" s="223">
        <f t="shared" ca="1" si="676"/>
        <v>-1.6875642676255728E-4</v>
      </c>
      <c r="CI393" s="223">
        <f t="shared" ca="1" si="677"/>
        <v>-7.2632999921741937E-4</v>
      </c>
      <c r="CJ393" s="223">
        <f t="shared" ca="1" si="678"/>
        <v>-8.5842930888915933E-4</v>
      </c>
      <c r="CK393" s="223">
        <f t="shared" ca="1" si="679"/>
        <v>-4.8767237175218576E-4</v>
      </c>
      <c r="CL393" s="223">
        <f t="shared" ca="1" si="680"/>
        <v>1.6875642676256024E-4</v>
      </c>
      <c r="CM393" s="223">
        <f t="shared" ca="1" si="681"/>
        <v>7.2632999921742099E-4</v>
      </c>
      <c r="CN393" s="223">
        <f t="shared" ca="1" si="682"/>
        <v>8.5842930888915879E-4</v>
      </c>
      <c r="CO393" s="223">
        <f t="shared" ca="1" si="683"/>
        <v>4.8767237175219351E-4</v>
      </c>
      <c r="CP393" s="223">
        <f t="shared" ca="1" si="684"/>
        <v>-1.6875642676255099E-4</v>
      </c>
      <c r="CQ393" s="223">
        <f t="shared" ca="1" si="685"/>
        <v>-7.2632999921742251E-4</v>
      </c>
      <c r="CR393" s="223">
        <f t="shared" ca="1" si="686"/>
        <v>-8.5842930888915825E-4</v>
      </c>
      <c r="CS393" s="223">
        <f t="shared" ca="1" si="687"/>
        <v>-4.8767237175219107E-4</v>
      </c>
      <c r="CT393" s="223">
        <f t="shared" ca="1" si="688"/>
        <v>1.6875642676255392E-4</v>
      </c>
      <c r="CU393" s="223">
        <f t="shared" ca="1" si="689"/>
        <v>7.2632999921741742E-4</v>
      </c>
      <c r="CV393" s="223">
        <f t="shared" ca="1" si="690"/>
        <v>8.584293088891576E-4</v>
      </c>
      <c r="CW393" s="223">
        <f t="shared" ca="1" si="691"/>
        <v>4.8767237175218847E-4</v>
      </c>
      <c r="CX393" s="223">
        <f t="shared" ca="1" si="692"/>
        <v>-1.6875642676255687E-4</v>
      </c>
      <c r="CY393" s="223">
        <f t="shared" ca="1" si="693"/>
        <v>-7.2632999921741904E-4</v>
      </c>
      <c r="CZ393" s="223">
        <f t="shared" ca="1" si="694"/>
        <v>-8.5842930888915944E-4</v>
      </c>
      <c r="DA393" s="223">
        <f t="shared" ca="1" si="695"/>
        <v>-4.8767237175218598E-4</v>
      </c>
      <c r="DB393" s="223">
        <f t="shared" ca="1" si="696"/>
        <v>1.6875642676255983E-4</v>
      </c>
      <c r="DC393" s="223">
        <f t="shared" ca="1" si="697"/>
        <v>7.2632999921742078E-4</v>
      </c>
      <c r="DD393" s="223">
        <f t="shared" ca="1" si="698"/>
        <v>8.584293088891589E-4</v>
      </c>
      <c r="DE393" s="223">
        <f t="shared" ca="1" si="699"/>
        <v>4.8767237175219389E-4</v>
      </c>
      <c r="DF393" s="223">
        <f t="shared" ca="1" si="700"/>
        <v>-1.6875642676256276E-4</v>
      </c>
      <c r="DG393" s="223">
        <f t="shared" ca="1" si="701"/>
        <v>-7.263299992174224E-4</v>
      </c>
      <c r="DH393" s="223">
        <f t="shared" ca="1" si="702"/>
        <v>-8.5842930888915825E-4</v>
      </c>
      <c r="DI393" s="223">
        <f t="shared" ca="1" si="703"/>
        <v>-4.8767237175219134E-4</v>
      </c>
      <c r="DJ393" s="223">
        <f t="shared" ca="1" si="704"/>
        <v>1.6875642676255351E-4</v>
      </c>
      <c r="DK393" s="223">
        <f t="shared" ca="1" si="705"/>
        <v>7.263299992174172E-4</v>
      </c>
      <c r="DL393" s="223">
        <f t="shared" ca="1" si="706"/>
        <v>8.584293088891577E-4</v>
      </c>
      <c r="DM393" s="223">
        <f t="shared" ca="1" si="707"/>
        <v>4.8767237175218885E-4</v>
      </c>
      <c r="DN393" s="223">
        <f t="shared" ca="1" si="708"/>
        <v>-1.6875642676255644E-4</v>
      </c>
      <c r="DO393" s="223">
        <f t="shared" ca="1" si="709"/>
        <v>-7.2632999921741883E-4</v>
      </c>
      <c r="DP393" s="223">
        <f t="shared" ca="1" si="710"/>
        <v>-8.5842930888915955E-4</v>
      </c>
      <c r="DQ393" s="223">
        <f t="shared" ca="1" si="711"/>
        <v>-4.8767237175218641E-4</v>
      </c>
      <c r="DR393" s="223">
        <f t="shared" ca="1" si="712"/>
        <v>1.687564267625594E-4</v>
      </c>
      <c r="DS393" s="223">
        <f t="shared" ca="1" si="713"/>
        <v>7.2632999921742045E-4</v>
      </c>
      <c r="DT393" s="223">
        <f t="shared" ca="1" si="714"/>
        <v>8.584293088891589E-4</v>
      </c>
      <c r="DU393" s="223">
        <f t="shared" ca="1" si="715"/>
        <v>4.8767237175219422E-4</v>
      </c>
      <c r="DV393" s="223">
        <f t="shared" ca="1" si="716"/>
        <v>-1.6875642676255015E-4</v>
      </c>
      <c r="DW393" s="223">
        <f t="shared" ca="1" si="717"/>
        <v>-7.2632999921742208E-4</v>
      </c>
      <c r="DX393" s="223">
        <f t="shared" ca="1" si="718"/>
        <v>-8.5842930888915835E-4</v>
      </c>
      <c r="DY393" s="223">
        <f t="shared" ca="1" si="719"/>
        <v>-4.8767237175219172E-4</v>
      </c>
      <c r="DZ393" s="223">
        <f t="shared" ca="1" si="720"/>
        <v>1.6875642676255308E-4</v>
      </c>
      <c r="EA393" s="223">
        <f t="shared" ca="1" si="721"/>
        <v>7.2632999921741687E-4</v>
      </c>
      <c r="EB393" s="223">
        <f t="shared" ca="1" si="722"/>
        <v>8.5842930888915781E-4</v>
      </c>
      <c r="EC393" s="223">
        <f t="shared" ca="1" si="723"/>
        <v>4.8767237175218923E-4</v>
      </c>
      <c r="ED393" s="223">
        <f t="shared" ca="1" si="724"/>
        <v>-1.6875642676255603E-4</v>
      </c>
      <c r="EE393" s="223">
        <f t="shared" ca="1" si="725"/>
        <v>-7.2632999921741861E-4</v>
      </c>
      <c r="EF393" s="223">
        <f t="shared" ca="1" si="726"/>
        <v>-8.5842930888915955E-4</v>
      </c>
      <c r="EG393" s="223">
        <f t="shared" ca="1" si="727"/>
        <v>-4.8767237175218674E-4</v>
      </c>
      <c r="EH393" s="223">
        <f t="shared" ca="1" si="728"/>
        <v>1.6875642676255896E-4</v>
      </c>
      <c r="EI393" s="223">
        <f t="shared" ca="1" si="729"/>
        <v>7.2632999921742024E-4</v>
      </c>
      <c r="EJ393" s="223">
        <f t="shared" ca="1" si="730"/>
        <v>8.5842930888915901E-4</v>
      </c>
      <c r="EK393" s="223">
        <f t="shared" ca="1" si="731"/>
        <v>4.8767237175219454E-4</v>
      </c>
      <c r="EL393" s="223">
        <f t="shared" ca="1" si="732"/>
        <v>-1.6875642676256192E-4</v>
      </c>
      <c r="EM393" s="223">
        <f t="shared" ca="1" si="733"/>
        <v>-7.2632999921742186E-4</v>
      </c>
      <c r="EN393" s="223">
        <f t="shared" ca="1" si="734"/>
        <v>-8.5842930888915846E-4</v>
      </c>
      <c r="EO393" s="223">
        <f t="shared" ca="1" si="735"/>
        <v>-4.876723717521921E-4</v>
      </c>
      <c r="EP393" s="223">
        <f t="shared" ca="1" si="736"/>
        <v>1.6875642676255267E-4</v>
      </c>
      <c r="EQ393" s="223">
        <f t="shared" ca="1" si="737"/>
        <v>7.2632999921741666E-4</v>
      </c>
      <c r="ER393" s="223">
        <f t="shared" ca="1" si="738"/>
        <v>8.5842930888915781E-4</v>
      </c>
      <c r="ES393" s="223">
        <f t="shared" ca="1" si="739"/>
        <v>4.876723717521895E-4</v>
      </c>
      <c r="ET393" s="223">
        <f t="shared" ca="1" si="740"/>
        <v>-1.687564267625556E-4</v>
      </c>
      <c r="EU393" s="223">
        <f t="shared" ca="1" si="741"/>
        <v>-7.2632999921741828E-4</v>
      </c>
      <c r="EV393" s="223">
        <f t="shared" ca="1" si="742"/>
        <v>-8.5842930888915966E-4</v>
      </c>
      <c r="EW393" s="223">
        <f t="shared" ca="1" si="743"/>
        <v>-4.8767237175218717E-4</v>
      </c>
      <c r="EX393" s="223">
        <f t="shared" ca="1" si="744"/>
        <v>1.6875642676255856E-4</v>
      </c>
      <c r="EY393" s="223">
        <f t="shared" ca="1" si="745"/>
        <v>7.2632999921742002E-4</v>
      </c>
      <c r="EZ393" s="223">
        <f t="shared" ca="1" si="746"/>
        <v>8.5842930888915911E-4</v>
      </c>
      <c r="FA393" s="223">
        <f t="shared" ca="1" si="747"/>
        <v>4.8767237175219498E-4</v>
      </c>
      <c r="FB393" s="223">
        <f t="shared" ca="1" si="748"/>
        <v>-1.6875642676254931E-4</v>
      </c>
      <c r="FC393" s="223">
        <f t="shared" ca="1" si="749"/>
        <v>-7.2632999921742165E-4</v>
      </c>
      <c r="FD393" s="223">
        <f t="shared" ca="1" si="750"/>
        <v>-8.5842930888915857E-4</v>
      </c>
      <c r="FE393" s="223">
        <f t="shared" ca="1" si="751"/>
        <v>-4.8767237175219237E-4</v>
      </c>
      <c r="FF393" s="223">
        <f t="shared" ca="1" si="752"/>
        <v>1.6875642676255224E-4</v>
      </c>
      <c r="FG393" s="223">
        <f t="shared" ca="1" si="753"/>
        <v>7.2632999921741633E-4</v>
      </c>
      <c r="FH393" s="223">
        <f t="shared" ca="1" si="754"/>
        <v>8.5842930888915792E-4</v>
      </c>
      <c r="FI393" s="223">
        <f t="shared" ca="1" si="755"/>
        <v>4.8767237175218999E-4</v>
      </c>
      <c r="FJ393" s="223">
        <f t="shared" ca="1" si="756"/>
        <v>-1.6875642676255519E-4</v>
      </c>
      <c r="FK393" s="223">
        <f t="shared" ca="1" si="757"/>
        <v>-7.2632999921741818E-4</v>
      </c>
      <c r="FL393" s="223">
        <f t="shared" ca="1" si="758"/>
        <v>-8.5842930888915976E-4</v>
      </c>
      <c r="FM393" s="223">
        <f t="shared" ca="1" si="759"/>
        <v>-4.8767237175219779E-4</v>
      </c>
      <c r="FN393" s="223">
        <f t="shared" ca="1" si="760"/>
        <v>1.6875642676254592E-4</v>
      </c>
      <c r="FO393" s="223">
        <f t="shared" ca="1" si="761"/>
        <v>7.2632999921741297E-4</v>
      </c>
      <c r="FP393" s="223">
        <f t="shared" ca="1" si="762"/>
        <v>8.5842930888915684E-4</v>
      </c>
      <c r="FQ393" s="223">
        <f t="shared" ca="1" si="763"/>
        <v>4.87672371752185E-4</v>
      </c>
      <c r="FR393" s="223">
        <f t="shared" ca="1" si="764"/>
        <v>-1.6875642676256108E-4</v>
      </c>
      <c r="FS393" s="223">
        <f t="shared" ca="1" si="765"/>
        <v>-7.2632999921742143E-4</v>
      </c>
      <c r="FT393" s="223">
        <f t="shared" ca="1" si="766"/>
        <v>-8.5842930888915857E-4</v>
      </c>
      <c r="FU393" s="223">
        <f t="shared" ca="1" si="767"/>
        <v>-4.8767237175219286E-4</v>
      </c>
      <c r="FV393" s="223">
        <f t="shared" ca="1" si="768"/>
        <v>1.6875642676255183E-4</v>
      </c>
      <c r="FW393" s="223">
        <f t="shared" ca="1" si="769"/>
        <v>7.2632999921741622E-4</v>
      </c>
      <c r="FX393" s="223">
        <f t="shared" ca="1" si="770"/>
        <v>8.5842930888916041E-4</v>
      </c>
      <c r="FY393" s="223">
        <f t="shared" ca="1" si="771"/>
        <v>4.8767237175220067E-4</v>
      </c>
      <c r="FZ393" s="223">
        <f t="shared" ca="1" si="772"/>
        <v>-1.6875642676254256E-4</v>
      </c>
      <c r="GA393" s="223">
        <f t="shared" ca="1" si="773"/>
        <v>-7.263299992174249E-4</v>
      </c>
      <c r="GB393" s="223">
        <f t="shared" ca="1" si="774"/>
        <v>-8.5842930888915749E-4</v>
      </c>
      <c r="GC393" s="223">
        <f t="shared" ca="1" si="775"/>
        <v>-4.8767237175218782E-4</v>
      </c>
      <c r="GD393" s="223">
        <f t="shared" ca="1" si="776"/>
        <v>1.6875642676255771E-4</v>
      </c>
      <c r="GE393" s="223">
        <f t="shared" ca="1" si="777"/>
        <v>7.2632999921741948E-4</v>
      </c>
      <c r="GF393" s="223">
        <f t="shared" ca="1" si="778"/>
        <v>8.5842930888915922E-4</v>
      </c>
      <c r="GG393" s="223">
        <f t="shared" ca="1" si="779"/>
        <v>4.8767237175219573E-4</v>
      </c>
      <c r="GH393" s="223">
        <f t="shared" ca="1" si="780"/>
        <v>-1.6875642676254844E-4</v>
      </c>
      <c r="GI393" s="223">
        <f t="shared" ca="1" si="781"/>
        <v>-7.2632999921741427E-4</v>
      </c>
      <c r="GJ393" s="223">
        <f t="shared" ca="1" si="782"/>
        <v>-8.5842930888916107E-4</v>
      </c>
      <c r="GK393" s="223">
        <f t="shared" ca="1" si="783"/>
        <v>-4.8767237175218289E-4</v>
      </c>
      <c r="GL393" s="223">
        <f t="shared" ca="1" si="784"/>
        <v>1.687564267625636E-4</v>
      </c>
      <c r="GM393" s="223">
        <f t="shared" ca="1" si="785"/>
        <v>7.2632999921742295E-4</v>
      </c>
      <c r="GN393" s="223">
        <f t="shared" ca="1" si="786"/>
        <v>8.5842930888915814E-4</v>
      </c>
      <c r="GO393" s="223">
        <f t="shared" ca="1" si="787"/>
        <v>4.8767237175219069E-4</v>
      </c>
      <c r="GP393" s="223">
        <f t="shared" ca="1" si="788"/>
        <v>-1.6875642676255435E-4</v>
      </c>
      <c r="GQ393" s="223">
        <f t="shared" ca="1" si="789"/>
        <v>-7.2632999921741763E-4</v>
      </c>
      <c r="GR393" s="223">
        <f t="shared" ca="1" si="790"/>
        <v>-8.5842930888915998E-4</v>
      </c>
      <c r="GS393" s="223">
        <f t="shared" ca="1" si="791"/>
        <v>-4.8767237175219855E-4</v>
      </c>
      <c r="GT393" s="223">
        <f t="shared" ca="1" si="792"/>
        <v>1.6875642676254508E-4</v>
      </c>
      <c r="GU393" s="223">
        <f t="shared" ca="1" si="793"/>
        <v>7.2632999921741232E-4</v>
      </c>
      <c r="GV393" s="223">
        <f t="shared" ca="1" si="794"/>
        <v>8.5842930888915695E-4</v>
      </c>
      <c r="GW393" s="223">
        <f t="shared" ca="1" si="795"/>
        <v>4.8767237175218576E-4</v>
      </c>
      <c r="GX393" s="223">
        <f t="shared" ca="1" si="796"/>
        <v>-1.6875642676256024E-4</v>
      </c>
      <c r="GY393" s="223">
        <f t="shared" ca="1" si="797"/>
        <v>-7.2632999921742099E-4</v>
      </c>
      <c r="GZ393" s="223">
        <f t="shared" ca="1" si="798"/>
        <v>-8.5842930888915879E-4</v>
      </c>
      <c r="HA393" s="223">
        <f t="shared" ca="1" si="799"/>
        <v>-4.8767237175219351E-4</v>
      </c>
      <c r="HB393" s="223">
        <f t="shared" ca="1" si="800"/>
        <v>1.6875642676255099E-4</v>
      </c>
      <c r="HC393" s="223">
        <f t="shared" ca="1" si="801"/>
        <v>7.2632999921741568E-4</v>
      </c>
      <c r="HD393" s="223">
        <f t="shared" ca="1" si="802"/>
        <v>8.5842930888916063E-4</v>
      </c>
      <c r="HE393" s="223">
        <f t="shared" ca="1" si="803"/>
        <v>4.8767237175220132E-4</v>
      </c>
      <c r="HF393" s="223">
        <f t="shared" ca="1" si="804"/>
        <v>-1.6875642676256612E-4</v>
      </c>
      <c r="HG393" s="223">
        <f t="shared" ca="1" si="805"/>
        <v>-7.2632999921742436E-4</v>
      </c>
      <c r="HH393" s="223">
        <f t="shared" ca="1" si="806"/>
        <v>-8.584293088891576E-4</v>
      </c>
      <c r="HI393" s="223">
        <f t="shared" ca="1" si="807"/>
        <v>-4.8767237175218847E-4</v>
      </c>
      <c r="HJ393" s="223">
        <f t="shared" ca="1" si="808"/>
        <v>1.6875642676255687E-4</v>
      </c>
      <c r="HK393" s="223">
        <f t="shared" ca="1" si="809"/>
        <v>7.2632999921741904E-4</v>
      </c>
      <c r="HL393" s="223">
        <f t="shared" ca="1" si="810"/>
        <v>8.5842930888915944E-4</v>
      </c>
      <c r="HM393" s="223">
        <f t="shared" ca="1" si="811"/>
        <v>4.8767237175219638E-4</v>
      </c>
      <c r="HN393" s="223">
        <f t="shared" ca="1" si="812"/>
        <v>-1.687564267625476E-4</v>
      </c>
      <c r="HO393" s="223">
        <f t="shared" ca="1" si="813"/>
        <v>-7.2632999921741373E-4</v>
      </c>
      <c r="HP393" s="223">
        <f t="shared" ca="1" si="814"/>
        <v>-8.5842930888916128E-4</v>
      </c>
      <c r="HQ393" s="223">
        <f t="shared" ca="1" si="815"/>
        <v>-4.8767237175218354E-4</v>
      </c>
      <c r="HR393" s="223">
        <f t="shared" ca="1" si="816"/>
        <v>1.6875642676256276E-4</v>
      </c>
      <c r="HS393" s="223">
        <f t="shared" ca="1" si="817"/>
        <v>7.263299992174224E-4</v>
      </c>
      <c r="HT393" s="223">
        <f t="shared" ca="1" si="818"/>
        <v>8.5842930888915825E-4</v>
      </c>
      <c r="HU393" s="223">
        <f t="shared" ca="1" si="819"/>
        <v>4.8767237175219134E-4</v>
      </c>
      <c r="HV393" s="223">
        <f t="shared" ca="1" si="820"/>
        <v>-1.6875642676255351E-4</v>
      </c>
      <c r="HW393" s="223">
        <f t="shared" ca="1" si="821"/>
        <v>-7.263299992174172E-4</v>
      </c>
      <c r="HX393" s="223">
        <f t="shared" ca="1" si="822"/>
        <v>-8.5842930888916009E-4</v>
      </c>
      <c r="HY393" s="223">
        <f t="shared" ca="1" si="823"/>
        <v>-4.876723717521992E-4</v>
      </c>
      <c r="HZ393" s="223">
        <f t="shared" ca="1" si="824"/>
        <v>1.6875642676254424E-4</v>
      </c>
      <c r="IA393" s="223">
        <f t="shared" ca="1" si="825"/>
        <v>7.2632999921741189E-4</v>
      </c>
      <c r="IB393" s="223">
        <f t="shared" ca="1" si="826"/>
        <v>8.5842930888915716E-4</v>
      </c>
      <c r="IC393" s="223">
        <f t="shared" ca="1" si="827"/>
        <v>4.8767237175218641E-4</v>
      </c>
      <c r="ID393" s="223">
        <f t="shared" ca="1" si="828"/>
        <v>-1.687564267625594E-4</v>
      </c>
      <c r="IE393" s="223">
        <f t="shared" ca="1" si="829"/>
        <v>4.8767237175219053E-4</v>
      </c>
      <c r="IF393" s="223">
        <f t="shared" ca="1" si="830"/>
        <v>-8.584293088891589E-4</v>
      </c>
      <c r="IG393" s="223">
        <f t="shared" ca="1" si="831"/>
        <v>-4.8767237175219422E-4</v>
      </c>
      <c r="IH393" s="223">
        <f t="shared" ca="1" si="832"/>
        <v>1.6875642676255015E-4</v>
      </c>
      <c r="II393" s="223">
        <f t="shared" ca="1" si="833"/>
        <v>7.2632999921741525E-4</v>
      </c>
      <c r="IJ393" s="223">
        <f t="shared" ca="1" si="834"/>
        <v>8.5842930888916074E-4</v>
      </c>
      <c r="IK393" s="223">
        <f t="shared" ca="1" si="835"/>
        <v>4.8767237175220208E-4</v>
      </c>
      <c r="IL393" s="223">
        <f t="shared" ca="1" si="836"/>
        <v>-1.6875642676254088E-4</v>
      </c>
      <c r="IM393" s="223">
        <f t="shared" ca="1" si="837"/>
        <v>-7.2632999921742381E-4</v>
      </c>
      <c r="IN393" s="223">
        <f t="shared" ca="1" si="838"/>
        <v>-8.5842930888915781E-4</v>
      </c>
      <c r="IO393" s="223">
        <f t="shared" ca="1" si="839"/>
        <v>-4.8767237175218923E-4</v>
      </c>
      <c r="IP393" s="223">
        <f t="shared" ca="1" si="840"/>
        <v>1.6875642676255603E-4</v>
      </c>
      <c r="IQ393" s="223">
        <f t="shared" ca="1" si="841"/>
        <v>7.2632999921741861E-4</v>
      </c>
      <c r="IR393" s="223">
        <f t="shared" ca="1" si="842"/>
        <v>8.5842930888915955E-4</v>
      </c>
      <c r="IS393" s="223">
        <f t="shared" ca="1" si="843"/>
        <v>4.8767237175219704E-4</v>
      </c>
      <c r="IT393" s="223">
        <f t="shared" ca="1" si="844"/>
        <v>-1.6875642676254676E-4</v>
      </c>
      <c r="IU393" s="223">
        <f t="shared" ca="1" si="845"/>
        <v>-7.263299992174133E-4</v>
      </c>
      <c r="IV393" s="223">
        <f t="shared" ca="1" si="846"/>
        <v>-8.5842930888916139E-4</v>
      </c>
      <c r="IW393" s="223">
        <f t="shared" ca="1" si="847"/>
        <v>-4.876723717521843E-4</v>
      </c>
      <c r="IX393" s="223">
        <f t="shared" ca="1" si="848"/>
        <v>1.6875642676256192E-4</v>
      </c>
      <c r="IY393" s="223">
        <f t="shared" ca="1" si="849"/>
        <v>7.2632999921742186E-4</v>
      </c>
      <c r="IZ393" s="223">
        <f t="shared" ca="1" si="850"/>
        <v>8.5842930888915846E-4</v>
      </c>
      <c r="JA393" s="223">
        <f t="shared" ca="1" si="851"/>
        <v>4.876723717521921E-4</v>
      </c>
      <c r="JB393" s="223">
        <f t="shared" ca="1" si="852"/>
        <v>-1.6875642676255267E-4</v>
      </c>
    </row>
    <row r="394" spans="2:262">
      <c r="B394" s="230">
        <v>33</v>
      </c>
      <c r="C394" s="229">
        <f t="shared" si="853"/>
        <v>6.4453125000000025E-4</v>
      </c>
      <c r="D394" s="226">
        <f t="shared" ca="1" si="597"/>
        <v>24.371605110986284</v>
      </c>
      <c r="E394" s="225">
        <f ca="1">AM361</f>
        <v>0.37160511098628329</v>
      </c>
      <c r="F394" s="224">
        <v>33</v>
      </c>
      <c r="G394" s="223">
        <f t="shared" ca="1" si="854"/>
        <v>1.8515357068693925E-3</v>
      </c>
      <c r="H394" s="223">
        <f t="shared" ca="1" si="598"/>
        <v>2.0227767336342848E-3</v>
      </c>
      <c r="I394" s="223">
        <f t="shared" ca="1" si="599"/>
        <v>9.38037434713906E-4</v>
      </c>
      <c r="J394" s="223">
        <f t="shared" ca="1" si="600"/>
        <v>-7.2914704620150885E-4</v>
      </c>
      <c r="K394" s="223">
        <f t="shared" ca="1" si="601"/>
        <v>-1.94359033757633E-3</v>
      </c>
      <c r="L394" s="223">
        <f t="shared" ca="1" si="602"/>
        <v>-1.9512216340346555E-3</v>
      </c>
      <c r="M394" s="223">
        <f t="shared" ca="1" si="603"/>
        <v>-7.4730251929368253E-4</v>
      </c>
      <c r="N394" s="223">
        <f t="shared" ca="1" si="604"/>
        <v>9.2063086156035862E-4</v>
      </c>
      <c r="O394" s="223">
        <f t="shared" ca="1" si="605"/>
        <v>2.0169271308578527E-3</v>
      </c>
      <c r="P394" s="223">
        <f t="shared" ca="1" si="606"/>
        <v>1.8608752034530269E-3</v>
      </c>
      <c r="Q394" s="223">
        <f t="shared" ca="1" si="607"/>
        <v>5.4937067209554825E-4</v>
      </c>
      <c r="R394" s="223">
        <f t="shared" ca="1" si="608"/>
        <v>-1.1032484984543612E-3</v>
      </c>
      <c r="S394" s="223">
        <f t="shared" ca="1" si="609"/>
        <v>-2.0708398133046911E-3</v>
      </c>
      <c r="T394" s="223">
        <f t="shared" ca="1" si="610"/>
        <v>-1.7526075274042843E-3</v>
      </c>
      <c r="U394" s="223">
        <f t="shared" ca="1" si="611"/>
        <v>-3.4614808500857766E-4</v>
      </c>
      <c r="V394" s="223">
        <f t="shared" ca="1" si="612"/>
        <v>1.27524124921127E-3</v>
      </c>
      <c r="W394" s="223">
        <f t="shared" ca="1" si="613"/>
        <v>2.1048091763132114E-3</v>
      </c>
      <c r="X394" s="223">
        <f t="shared" ca="1" si="614"/>
        <v>1.6274612827939085E-3</v>
      </c>
      <c r="Y394" s="223">
        <f t="shared" ca="1" si="615"/>
        <v>1.3959190263918345E-4</v>
      </c>
      <c r="Z394" s="223">
        <f t="shared" ca="1" si="616"/>
        <v>-1.4349527296204988E-3</v>
      </c>
      <c r="AA394" s="223">
        <f t="shared" ca="1" si="617"/>
        <v>-2.1185080763480996E-3</v>
      </c>
      <c r="AB394" s="223">
        <f t="shared" ca="1" si="618"/>
        <v>-1.4866416963693905E-3</v>
      </c>
      <c r="AC394" s="223">
        <f t="shared" ca="1" si="619"/>
        <v>6.8308626061326042E-5</v>
      </c>
      <c r="AD394" s="223">
        <f t="shared" ca="1" si="620"/>
        <v>1.5808448308185252E-3</v>
      </c>
      <c r="AE394" s="223">
        <f t="shared" ca="1" si="621"/>
        <v>2.1118045855134386E-3</v>
      </c>
      <c r="AF394" s="223">
        <f t="shared" ca="1" si="622"/>
        <v>1.3315049377278199E-3</v>
      </c>
      <c r="AG394" s="223">
        <f t="shared" ca="1" si="623"/>
        <v>-2.7555130535156794E-4</v>
      </c>
      <c r="AH394" s="223">
        <f t="shared" ca="1" si="624"/>
        <v>-1.7115125321180797E-3</v>
      </c>
      <c r="AI394" s="223">
        <f t="shared" ca="1" si="625"/>
        <v>-2.0847632620904673E-3</v>
      </c>
      <c r="AJ394" s="223">
        <f t="shared" ca="1" si="626"/>
        <v>-1.1635450586612915E-3</v>
      </c>
      <c r="AK394" s="223">
        <f t="shared" ca="1" si="627"/>
        <v>4.8014027493960824E-4</v>
      </c>
      <c r="AL394" s="223">
        <f t="shared" ca="1" si="628"/>
        <v>1.8256974321254169E-3</v>
      </c>
      <c r="AM394" s="223">
        <f t="shared" ca="1" si="629"/>
        <v>2.0376445288060405E-3</v>
      </c>
      <c r="AN394" s="223">
        <f t="shared" ca="1" si="630"/>
        <v>9.8437960462142591E-4</v>
      </c>
      <c r="AO394" s="223">
        <f t="shared" ca="1" si="631"/>
        <v>-6.8010523120860713E-4</v>
      </c>
      <c r="AP394" s="223">
        <f t="shared" ca="1" si="632"/>
        <v>-1.9222998678336497E-3</v>
      </c>
      <c r="AQ394" s="223">
        <f t="shared" ca="1" si="633"/>
        <v>-1.970902164819406E-3</v>
      </c>
      <c r="AR394" s="223">
        <f t="shared" ca="1" si="634"/>
        <v>-7.9573403687242632E-4</v>
      </c>
      <c r="AS394" s="223">
        <f t="shared" ca="1" si="635"/>
        <v>8.7352040231772972E-4</v>
      </c>
      <c r="AT394" s="223">
        <f t="shared" ca="1" si="636"/>
        <v>2.0003895049786474E-3</v>
      </c>
      <c r="AU394" s="223">
        <f t="shared" ca="1" si="637"/>
        <v>1.8851789355808404E-3</v>
      </c>
      <c r="AV394" s="223">
        <f t="shared" ca="1" si="638"/>
        <v>5.9942511535586581E-4</v>
      </c>
      <c r="AW394" s="223">
        <f t="shared" ca="1" si="639"/>
        <v>-1.0585230944377142E-3</v>
      </c>
      <c r="AX394" s="223">
        <f t="shared" ca="1" si="640"/>
        <v>-2.0592142976665604E-3</v>
      </c>
      <c r="AY394" s="223">
        <f t="shared" ca="1" si="641"/>
        <v>-1.7813004026489994E-3</v>
      </c>
      <c r="AZ394" s="223">
        <f t="shared" ca="1" si="642"/>
        <v>-3.9734340229933553E-4</v>
      </c>
      <c r="BA394" s="223">
        <f t="shared" ca="1" si="643"/>
        <v>1.2333316305106726E-3</v>
      </c>
      <c r="BB394" s="223">
        <f t="shared" ca="1" si="644"/>
        <v>2.0982077309869042E-3</v>
      </c>
      <c r="BC394" s="223">
        <f t="shared" ca="1" si="645"/>
        <v>1.6602669730817977E-3</v>
      </c>
      <c r="BD394" s="223">
        <f t="shared" ca="1" si="646"/>
        <v>1.9143505506866425E-4</v>
      </c>
      <c r="BE394" s="223">
        <f t="shared" ca="1" si="647"/>
        <v>-1.3962625087741635E-3</v>
      </c>
      <c r="BF394" s="223">
        <f t="shared" ca="1" si="648"/>
        <v>-2.1169942768608251E-3</v>
      </c>
      <c r="BG394" s="223">
        <f t="shared" ca="1" si="649"/>
        <v>-1.5232442649695699E-3</v>
      </c>
      <c r="BH394" s="223">
        <f t="shared" ca="1" si="650"/>
        <v>1.6316916391364319E-5</v>
      </c>
      <c r="BI394" s="223">
        <f t="shared" ca="1" si="651"/>
        <v>1.5457466158034312E-3</v>
      </c>
      <c r="BJ394" s="223">
        <f t="shared" ca="1" si="652"/>
        <v>2.1153930105817864E-3</v>
      </c>
      <c r="BK394" s="223">
        <f t="shared" ca="1" si="653"/>
        <v>1.371551881895668E-3</v>
      </c>
      <c r="BL394" s="223">
        <f t="shared" ca="1" si="654"/>
        <v>-2.2391174702681029E-4</v>
      </c>
      <c r="BM394" s="223">
        <f t="shared" ca="1" si="655"/>
        <v>-1.6803443379314583E-3</v>
      </c>
      <c r="BN394" s="223">
        <f t="shared" ca="1" si="656"/>
        <v>-2.0934193532193978E-3</v>
      </c>
      <c r="BO394" s="223">
        <f t="shared" ca="1" si="657"/>
        <v>-1.2066507044325855E-3</v>
      </c>
      <c r="BP394" s="223">
        <f t="shared" ca="1" si="658"/>
        <v>4.2935018513577623E-4</v>
      </c>
      <c r="BQ394" s="223">
        <f t="shared" ca="1" si="659"/>
        <v>1.7987594255155529E-3</v>
      </c>
      <c r="BR394" s="223">
        <f t="shared" ca="1" si="660"/>
        <v>2.0512849231060799E-3</v>
      </c>
      <c r="BS394" s="223">
        <f t="shared" ca="1" si="661"/>
        <v>1.030128821063445E-3</v>
      </c>
      <c r="BT394" s="223">
        <f t="shared" ca="1" si="662"/>
        <v>-6.3065374625519892E-4</v>
      </c>
      <c r="BU394" s="223">
        <f t="shared" ca="1" si="663"/>
        <v>-1.8998514765300087E-3</v>
      </c>
      <c r="BV394" s="223">
        <f t="shared" ca="1" si="664"/>
        <v>-1.9893954978368478E-3</v>
      </c>
      <c r="BW394" s="223">
        <f t="shared" ca="1" si="665"/>
        <v>-8.436862340217685E-4</v>
      </c>
      <c r="BX394" s="223">
        <f t="shared" ca="1" si="666"/>
        <v>8.2588376704777818E-4</v>
      </c>
      <c r="BY394" s="223">
        <f t="shared" ca="1" si="667"/>
        <v>1.9826469192610204E-3</v>
      </c>
      <c r="BZ394" s="223">
        <f t="shared" ca="1" si="668"/>
        <v>1.908347106409245E-3</v>
      </c>
      <c r="CA394" s="223">
        <f t="shared" ca="1" si="669"/>
        <v>6.491184873406526E-4</v>
      </c>
      <c r="CB394" s="223">
        <f t="shared" ca="1" si="670"/>
        <v>-1.013160075689696E-3</v>
      </c>
      <c r="CC394" s="223">
        <f t="shared" ca="1" si="671"/>
        <v>-2.0463483883344947E-3</v>
      </c>
      <c r="CD394" s="223">
        <f t="shared" ca="1" si="672"/>
        <v>-1.8089202891382772E-3</v>
      </c>
      <c r="CE394" s="223">
        <f t="shared" ca="1" si="673"/>
        <v>-4.4829937478218617E-4</v>
      </c>
      <c r="CF394" s="223">
        <f t="shared" ca="1" si="674"/>
        <v>1.1906790989530869E-3</v>
      </c>
      <c r="CG394" s="223">
        <f t="shared" ca="1" si="675"/>
        <v>2.0903424037804893E-3</v>
      </c>
      <c r="CH394" s="223">
        <f t="shared" ca="1" si="676"/>
        <v>1.6920725806264816E-3</v>
      </c>
      <c r="CI394" s="223">
        <f t="shared" ca="1" si="677"/>
        <v>2.4316289417918577E-4</v>
      </c>
      <c r="CJ394" s="223">
        <f t="shared" ca="1" si="678"/>
        <v>-1.3567312316021664E-3</v>
      </c>
      <c r="CK394" s="223">
        <f t="shared" ca="1" si="679"/>
        <v>-2.1142052791806852E-3</v>
      </c>
      <c r="CL394" s="223">
        <f t="shared" ca="1" si="680"/>
        <v>-1.5589292881822985E-3</v>
      </c>
      <c r="CM394" s="223">
        <f t="shared" ca="1" si="681"/>
        <v>-3.5684621978895274E-5</v>
      </c>
      <c r="CN394" s="223">
        <f t="shared" ca="1" si="682"/>
        <v>1.5097173008261709E-3</v>
      </c>
      <c r="CO394" s="223">
        <f t="shared" ca="1" si="683"/>
        <v>2.1177072020001999E-3</v>
      </c>
      <c r="CP394" s="223">
        <f t="shared" ca="1" si="684"/>
        <v>1.410772654495485E-3</v>
      </c>
      <c r="CQ394" s="223">
        <f t="shared" ca="1" si="685"/>
        <v>-1.7213731263825068E-4</v>
      </c>
      <c r="CR394" s="223">
        <f t="shared" ca="1" si="686"/>
        <v>-1.6481639671477931E-3</v>
      </c>
      <c r="CS394" s="223">
        <f t="shared" ca="1" si="687"/>
        <v>-2.1008144468079386E-3</v>
      </c>
      <c r="CT394" s="223">
        <f t="shared" ca="1" si="688"/>
        <v>-1.2490295089390992E-3</v>
      </c>
      <c r="CU394" s="223">
        <f t="shared" ca="1" si="689"/>
        <v>3.7830147083486323E-4</v>
      </c>
      <c r="CV394" s="223">
        <f t="shared" ca="1" si="690"/>
        <v>1.7707379134877096E-3</v>
      </c>
      <c r="CW394" s="223">
        <f t="shared" ca="1" si="691"/>
        <v>2.0636897000709223E-3</v>
      </c>
      <c r="CX394" s="223">
        <f t="shared" ca="1" si="692"/>
        <v>1.0752575264226468E-3</v>
      </c>
      <c r="CY394" s="223">
        <f t="shared" ca="1" si="693"/>
        <v>-5.8082237906671632E-4</v>
      </c>
      <c r="CZ394" s="223">
        <f t="shared" ca="1" si="694"/>
        <v>-1.8762586857369323E-3</v>
      </c>
      <c r="DA394" s="223">
        <f t="shared" ca="1" si="695"/>
        <v>-2.0066904933946791E-3</v>
      </c>
      <c r="DB394" s="223">
        <f t="shared" ca="1" si="696"/>
        <v>-8.9113022613118947E-4</v>
      </c>
      <c r="DC394" s="223">
        <f t="shared" ca="1" si="697"/>
        <v>7.7774965027834712E-4</v>
      </c>
      <c r="DD394" s="223">
        <f t="shared" ca="1" si="698"/>
        <v>1.9637100611751791E-3</v>
      </c>
      <c r="DE394" s="223">
        <f t="shared" ca="1" si="699"/>
        <v>1.9303657602984373E-3</v>
      </c>
      <c r="DF394" s="223">
        <f t="shared" ca="1" si="700"/>
        <v>6.9842085462075453E-4</v>
      </c>
      <c r="DG394" s="223">
        <f t="shared" ca="1" si="701"/>
        <v>-9.6718676719659107E-4</v>
      </c>
      <c r="DH394" s="223">
        <f t="shared" ca="1" si="702"/>
        <v>-2.0322498352511949E-3</v>
      </c>
      <c r="DI394" s="223">
        <f t="shared" ca="1" si="703"/>
        <v>-1.8354505496852563E-3</v>
      </c>
      <c r="DJ394" s="223">
        <f t="shared" ca="1" si="704"/>
        <v>-4.9898530848464643E-4</v>
      </c>
      <c r="DK394" s="223">
        <f t="shared" ca="1" si="705"/>
        <v>1.1473093468286632E-3</v>
      </c>
      <c r="DL394" s="223">
        <f t="shared" ca="1" si="706"/>
        <v>2.0812179324729767E-3</v>
      </c>
      <c r="DM394" s="223">
        <f t="shared" ca="1" si="707"/>
        <v>1.722858946919274E-3</v>
      </c>
      <c r="DN394" s="223">
        <f t="shared" ca="1" si="708"/>
        <v>2.9474426105471484E-4</v>
      </c>
      <c r="DO394" s="223">
        <f t="shared" ca="1" si="709"/>
        <v>-1.3163827102676889E-3</v>
      </c>
      <c r="DP394" s="223">
        <f t="shared" ca="1" si="710"/>
        <v>-2.1101427632955927E-3</v>
      </c>
      <c r="DQ394" s="223">
        <f t="shared" ca="1" si="711"/>
        <v>-1.5936752706839569E-3</v>
      </c>
      <c r="DR394" s="223">
        <f t="shared" ca="1" si="712"/>
        <v>-8.7664665267223789E-5</v>
      </c>
      <c r="DS394" s="223">
        <f t="shared" ca="1" si="713"/>
        <v>1.4727785885988486E-3</v>
      </c>
      <c r="DT394" s="223">
        <f t="shared" ca="1" si="714"/>
        <v>2.1187457657863016E-3</v>
      </c>
      <c r="DU394" s="223">
        <f t="shared" ca="1" si="715"/>
        <v>1.4491436304004323E-3</v>
      </c>
      <c r="DV394" s="223">
        <f t="shared" ca="1" si="716"/>
        <v>-1.2025918916917149E-4</v>
      </c>
      <c r="DW394" s="223">
        <f t="shared" ca="1" si="717"/>
        <v>-1.614990804019129E-3</v>
      </c>
      <c r="DX394" s="223">
        <f t="shared" ca="1" si="718"/>
        <v>-2.1069440883282366E-3</v>
      </c>
      <c r="DY394" s="223">
        <f t="shared" ca="1" si="719"/>
        <v>-1.2906559447736618E-3</v>
      </c>
      <c r="DZ394" s="223">
        <f t="shared" ca="1" si="720"/>
        <v>3.2702488187350768E-4</v>
      </c>
      <c r="EA394" s="223">
        <f t="shared" ca="1" si="721"/>
        <v>1.7416497751529285E-3</v>
      </c>
      <c r="EB394" s="223">
        <f t="shared" ca="1" si="722"/>
        <v>2.0748513875267741E-3</v>
      </c>
      <c r="EC394" s="223">
        <f t="shared" ca="1" si="723"/>
        <v>1.1197385368544133E-3</v>
      </c>
      <c r="ED394" s="223">
        <f t="shared" ca="1" si="724"/>
        <v>-5.3064114619541698E-4</v>
      </c>
      <c r="EE394" s="223">
        <f t="shared" ca="1" si="725"/>
        <v>-1.8515357068693921E-3</v>
      </c>
      <c r="EF394" s="223">
        <f t="shared" ca="1" si="726"/>
        <v>-2.0227767336342848E-3</v>
      </c>
      <c r="EG394" s="223">
        <f t="shared" ca="1" si="727"/>
        <v>-9.3803743471390796E-4</v>
      </c>
      <c r="EH394" s="223">
        <f t="shared" ca="1" si="728"/>
        <v>7.291470462015069E-4</v>
      </c>
      <c r="EI394" s="223">
        <f t="shared" ca="1" si="729"/>
        <v>1.9435903375763287E-3</v>
      </c>
      <c r="EJ394" s="223">
        <f t="shared" ca="1" si="730"/>
        <v>1.9512216340346565E-3</v>
      </c>
      <c r="EK394" s="223">
        <f t="shared" ca="1" si="731"/>
        <v>7.4730251929368535E-4</v>
      </c>
      <c r="EL394" s="223">
        <f t="shared" ca="1" si="732"/>
        <v>-9.2063086156035602E-4</v>
      </c>
      <c r="EM394" s="223">
        <f t="shared" ca="1" si="733"/>
        <v>-2.0169271308578514E-3</v>
      </c>
      <c r="EN394" s="223">
        <f t="shared" ca="1" si="734"/>
        <v>-1.8608752034530295E-3</v>
      </c>
      <c r="EO394" s="223">
        <f t="shared" ca="1" si="735"/>
        <v>-5.493706720955528E-4</v>
      </c>
      <c r="EP394" s="223">
        <f t="shared" ca="1" si="736"/>
        <v>1.103248498454357E-3</v>
      </c>
      <c r="EQ394" s="223">
        <f t="shared" ca="1" si="737"/>
        <v>2.0708398133046902E-3</v>
      </c>
      <c r="ER394" s="223">
        <f t="shared" ca="1" si="738"/>
        <v>1.7526075274042871E-3</v>
      </c>
      <c r="ES394" s="223">
        <f t="shared" ca="1" si="739"/>
        <v>3.4614808500858248E-4</v>
      </c>
      <c r="ET394" s="223">
        <f t="shared" ca="1" si="740"/>
        <v>-1.2752412492112661E-3</v>
      </c>
      <c r="EU394" s="223">
        <f t="shared" ca="1" si="741"/>
        <v>-2.104809176313211E-3</v>
      </c>
      <c r="EV394" s="223">
        <f t="shared" ca="1" si="742"/>
        <v>-1.6274612827939115E-3</v>
      </c>
      <c r="EW394" s="223">
        <f t="shared" ca="1" si="743"/>
        <v>-1.3959190263918833E-4</v>
      </c>
      <c r="EX394" s="223">
        <f t="shared" ca="1" si="744"/>
        <v>1.4349527296204927E-3</v>
      </c>
      <c r="EY394" s="223">
        <f t="shared" ca="1" si="745"/>
        <v>2.1185080763480996E-3</v>
      </c>
      <c r="EZ394" s="223">
        <f t="shared" ca="1" si="746"/>
        <v>1.4866416963693965E-3</v>
      </c>
      <c r="FA394" s="223">
        <f t="shared" ca="1" si="747"/>
        <v>-6.8308626061317531E-5</v>
      </c>
      <c r="FB394" s="223">
        <f t="shared" ca="1" si="748"/>
        <v>-1.5808448308185193E-3</v>
      </c>
      <c r="FC394" s="223">
        <f t="shared" ca="1" si="749"/>
        <v>-2.1118045855134395E-3</v>
      </c>
      <c r="FD394" s="223">
        <f t="shared" ca="1" si="750"/>
        <v>-1.3315049377278264E-3</v>
      </c>
      <c r="FE394" s="223">
        <f t="shared" ca="1" si="751"/>
        <v>2.7555130535155938E-4</v>
      </c>
      <c r="FF394" s="223">
        <f t="shared" ca="1" si="752"/>
        <v>1.7115125321180747E-3</v>
      </c>
      <c r="FG394" s="223">
        <f t="shared" ca="1" si="753"/>
        <v>2.084763262090469E-3</v>
      </c>
      <c r="FH394" s="223">
        <f t="shared" ca="1" si="754"/>
        <v>1.1635450586612989E-3</v>
      </c>
      <c r="FI394" s="223">
        <f t="shared" ca="1" si="755"/>
        <v>-4.8014027493959994E-4</v>
      </c>
      <c r="FJ394" s="223">
        <f t="shared" ca="1" si="756"/>
        <v>-1.8256974321254279E-3</v>
      </c>
      <c r="FK394" s="223">
        <f t="shared" ca="1" si="757"/>
        <v>-2.0376445288060427E-3</v>
      </c>
      <c r="FL394" s="223">
        <f t="shared" ca="1" si="758"/>
        <v>-9.8437960462140683E-4</v>
      </c>
      <c r="FM394" s="223">
        <f t="shared" ca="1" si="759"/>
        <v>6.8010523120859911E-4</v>
      </c>
      <c r="FN394" s="223">
        <f t="shared" ca="1" si="760"/>
        <v>1.9222998678336588E-3</v>
      </c>
      <c r="FO394" s="223">
        <f t="shared" ca="1" si="761"/>
        <v>1.9709021648194095E-3</v>
      </c>
      <c r="FP394" s="223">
        <f t="shared" ca="1" si="762"/>
        <v>7.9573403687240615E-4</v>
      </c>
      <c r="FQ394" s="223">
        <f t="shared" ca="1" si="763"/>
        <v>-8.7352040231772202E-4</v>
      </c>
      <c r="FR394" s="223">
        <f t="shared" ca="1" si="764"/>
        <v>-2.0003895049786522E-3</v>
      </c>
      <c r="FS394" s="223">
        <f t="shared" ca="1" si="765"/>
        <v>-1.8851789355808473E-3</v>
      </c>
      <c r="FT394" s="223">
        <f t="shared" ca="1" si="766"/>
        <v>-5.9942511535585248E-4</v>
      </c>
      <c r="FU394" s="223">
        <f t="shared" ca="1" si="767"/>
        <v>1.0585230944377003E-3</v>
      </c>
      <c r="FV394" s="223">
        <f t="shared" ca="1" si="768"/>
        <v>2.0592142976665639E-3</v>
      </c>
      <c r="FW394" s="223">
        <f t="shared" ca="1" si="769"/>
        <v>1.7813004026490083E-3</v>
      </c>
      <c r="FX394" s="223">
        <f t="shared" ca="1" si="770"/>
        <v>3.9734340229932182E-4</v>
      </c>
      <c r="FY394" s="223">
        <f t="shared" ca="1" si="771"/>
        <v>-1.2333316305106596E-3</v>
      </c>
      <c r="FZ394" s="223">
        <f t="shared" ca="1" si="772"/>
        <v>-2.0982077309869059E-3</v>
      </c>
      <c r="GA394" s="223">
        <f t="shared" ca="1" si="773"/>
        <v>-1.6602669730818077E-3</v>
      </c>
      <c r="GB394" s="223">
        <f t="shared" ca="1" si="774"/>
        <v>-1.9143505506865027E-4</v>
      </c>
      <c r="GC394" s="223">
        <f t="shared" ca="1" si="775"/>
        <v>1.3962625087741514E-3</v>
      </c>
      <c r="GD394" s="223">
        <f t="shared" ca="1" si="776"/>
        <v>2.116994276860826E-3</v>
      </c>
      <c r="GE394" s="223">
        <f t="shared" ca="1" si="777"/>
        <v>1.5232442649695812E-3</v>
      </c>
      <c r="GF394" s="223">
        <f t="shared" ca="1" si="778"/>
        <v>-1.6316916391378306E-5</v>
      </c>
      <c r="GG394" s="223">
        <f t="shared" ca="1" si="779"/>
        <v>-1.5457466158034202E-3</v>
      </c>
      <c r="GH394" s="223">
        <f t="shared" ca="1" si="780"/>
        <v>-2.1153930105817864E-3</v>
      </c>
      <c r="GI394" s="223">
        <f t="shared" ca="1" si="781"/>
        <v>-1.3715518818956803E-3</v>
      </c>
      <c r="GJ394" s="223">
        <f t="shared" ca="1" si="782"/>
        <v>2.2391174702682417E-4</v>
      </c>
      <c r="GK394" s="223">
        <f t="shared" ca="1" si="783"/>
        <v>1.6803443379314485E-3</v>
      </c>
      <c r="GL394" s="223">
        <f t="shared" ca="1" si="784"/>
        <v>2.0934193532193956E-3</v>
      </c>
      <c r="GM394" s="223">
        <f t="shared" ca="1" si="785"/>
        <v>1.2066507044325987E-3</v>
      </c>
      <c r="GN394" s="223">
        <f t="shared" ca="1" si="786"/>
        <v>-4.2935018513578989E-4</v>
      </c>
      <c r="GO394" s="223">
        <f t="shared" ca="1" si="787"/>
        <v>-1.7987594255155443E-3</v>
      </c>
      <c r="GP394" s="223">
        <f t="shared" ca="1" si="788"/>
        <v>-2.0512849231060764E-3</v>
      </c>
      <c r="GQ394" s="223">
        <f t="shared" ca="1" si="789"/>
        <v>-1.0301288210634594E-3</v>
      </c>
      <c r="GR394" s="223">
        <f t="shared" ca="1" si="790"/>
        <v>6.3065374625521226E-4</v>
      </c>
      <c r="GS394" s="223">
        <f t="shared" ca="1" si="791"/>
        <v>1.8998514765300018E-3</v>
      </c>
      <c r="GT394" s="223">
        <f t="shared" ca="1" si="792"/>
        <v>1.9893954978368431E-3</v>
      </c>
      <c r="GU394" s="223">
        <f t="shared" ca="1" si="793"/>
        <v>8.4368623402178314E-4</v>
      </c>
      <c r="GV394" s="223">
        <f t="shared" ca="1" si="794"/>
        <v>-8.2588376704779108E-4</v>
      </c>
      <c r="GW394" s="223">
        <f t="shared" ca="1" si="795"/>
        <v>-1.9826469192610148E-3</v>
      </c>
      <c r="GX394" s="223">
        <f t="shared" ca="1" si="796"/>
        <v>-1.908347106409239E-3</v>
      </c>
      <c r="GY394" s="223">
        <f t="shared" ca="1" si="797"/>
        <v>-6.49118487340668E-4</v>
      </c>
      <c r="GZ394" s="223">
        <f t="shared" ca="1" si="798"/>
        <v>1.0131600756897083E-3</v>
      </c>
      <c r="HA394" s="223">
        <f t="shared" ca="1" si="799"/>
        <v>2.0463483883344903E-3</v>
      </c>
      <c r="HB394" s="223">
        <f t="shared" ca="1" si="800"/>
        <v>1.8089202891382701E-3</v>
      </c>
      <c r="HC394" s="223">
        <f t="shared" ca="1" si="801"/>
        <v>4.4829937478220184E-4</v>
      </c>
      <c r="HD394" s="223">
        <f t="shared" ca="1" si="802"/>
        <v>-1.1906790989530984E-3</v>
      </c>
      <c r="HE394" s="223">
        <f t="shared" ca="1" si="803"/>
        <v>-2.0903424037804867E-3</v>
      </c>
      <c r="HF394" s="223">
        <f t="shared" ca="1" si="804"/>
        <v>-1.6920725806264822E-3</v>
      </c>
      <c r="HG394" s="223">
        <f t="shared" ca="1" si="805"/>
        <v>-2.4316289417921667E-4</v>
      </c>
      <c r="HH394" s="223">
        <f t="shared" ca="1" si="806"/>
        <v>1.3567312316021657E-3</v>
      </c>
      <c r="HI394" s="223">
        <f t="shared" ca="1" si="807"/>
        <v>2.114205279180683E-3</v>
      </c>
      <c r="HJ394" s="223">
        <f t="shared" ca="1" si="808"/>
        <v>1.5589292881822993E-3</v>
      </c>
      <c r="HK394" s="223">
        <f t="shared" ca="1" si="809"/>
        <v>3.568462197892639E-5</v>
      </c>
      <c r="HL394" s="223">
        <f t="shared" ca="1" si="810"/>
        <v>-1.5097173008261702E-3</v>
      </c>
      <c r="HM394" s="223">
        <f t="shared" ca="1" si="811"/>
        <v>-2.1177072020002008E-3</v>
      </c>
      <c r="HN394" s="223">
        <f t="shared" ca="1" si="812"/>
        <v>-1.4107726544954858E-3</v>
      </c>
      <c r="HO394" s="223">
        <f t="shared" ca="1" si="813"/>
        <v>1.7213731263821967E-4</v>
      </c>
      <c r="HP394" s="223">
        <f t="shared" ca="1" si="814"/>
        <v>1.6481639671477924E-3</v>
      </c>
      <c r="HQ394" s="223">
        <f t="shared" ca="1" si="815"/>
        <v>2.100814446807943E-3</v>
      </c>
      <c r="HR394" s="223">
        <f t="shared" ca="1" si="816"/>
        <v>1.2490295089391001E-3</v>
      </c>
      <c r="HS394" s="223">
        <f t="shared" ca="1" si="817"/>
        <v>-3.7830147083483254E-4</v>
      </c>
      <c r="HT394" s="223">
        <f t="shared" ca="1" si="818"/>
        <v>-1.7707379134877092E-3</v>
      </c>
      <c r="HU394" s="223">
        <f t="shared" ca="1" si="819"/>
        <v>-2.0636897000709297E-3</v>
      </c>
      <c r="HV394" s="223">
        <f t="shared" ca="1" si="820"/>
        <v>-1.0752575264226475E-3</v>
      </c>
      <c r="HW394" s="223">
        <f t="shared" ca="1" si="821"/>
        <v>5.8082237906668618E-4</v>
      </c>
      <c r="HX394" s="223">
        <f t="shared" ca="1" si="822"/>
        <v>1.8762586857369319E-3</v>
      </c>
      <c r="HY394" s="223">
        <f t="shared" ca="1" si="823"/>
        <v>2.006690493394689E-3</v>
      </c>
      <c r="HZ394" s="223">
        <f t="shared" ca="1" si="824"/>
        <v>8.9113022613119056E-4</v>
      </c>
      <c r="IA394" s="223">
        <f t="shared" ca="1" si="825"/>
        <v>-7.7774965027831817E-4</v>
      </c>
      <c r="IB394" s="223">
        <f t="shared" ca="1" si="826"/>
        <v>-1.9637100611751787E-3</v>
      </c>
      <c r="IC394" s="223">
        <f t="shared" ca="1" si="827"/>
        <v>-1.9303657602984499E-3</v>
      </c>
      <c r="ID394" s="223">
        <f t="shared" ca="1" si="828"/>
        <v>-6.9842085462075573E-4</v>
      </c>
      <c r="IE394" s="223">
        <f t="shared" ca="1" si="829"/>
        <v>-1.5329194178095246E-3</v>
      </c>
      <c r="IF394" s="223">
        <f t="shared" ca="1" si="830"/>
        <v>2.0322498352511949E-3</v>
      </c>
      <c r="IG394" s="223">
        <f t="shared" ca="1" si="831"/>
        <v>1.8354505496852721E-3</v>
      </c>
      <c r="IH394" s="223">
        <f t="shared" ca="1" si="832"/>
        <v>4.9898530848464752E-4</v>
      </c>
      <c r="II394" s="223">
        <f t="shared" ca="1" si="833"/>
        <v>-1.147309346828637E-3</v>
      </c>
      <c r="IJ394" s="223">
        <f t="shared" ca="1" si="834"/>
        <v>-2.0812179324729762E-3</v>
      </c>
      <c r="IK394" s="223">
        <f t="shared" ca="1" si="835"/>
        <v>-1.722858946919292E-3</v>
      </c>
      <c r="IL394" s="223">
        <f t="shared" ca="1" si="836"/>
        <v>-2.9474426105471603E-4</v>
      </c>
      <c r="IM394" s="223">
        <f t="shared" ca="1" si="837"/>
        <v>1.3163827102676646E-3</v>
      </c>
      <c r="IN394" s="223">
        <f t="shared" ca="1" si="838"/>
        <v>2.1101427632955927E-3</v>
      </c>
      <c r="IO394" s="223">
        <f t="shared" ca="1" si="839"/>
        <v>1.5936752706839773E-3</v>
      </c>
      <c r="IP394" s="223">
        <f t="shared" ca="1" si="840"/>
        <v>8.7664665267224873E-5</v>
      </c>
      <c r="IQ394" s="223">
        <f t="shared" ca="1" si="841"/>
        <v>-1.4727785885988263E-3</v>
      </c>
      <c r="IR394" s="223">
        <f t="shared" ca="1" si="842"/>
        <v>-2.1187457657863011E-3</v>
      </c>
      <c r="IS394" s="223">
        <f t="shared" ca="1" si="843"/>
        <v>-1.4491436304004549E-3</v>
      </c>
      <c r="IT394" s="223">
        <f t="shared" ca="1" si="844"/>
        <v>1.202591891691704E-4</v>
      </c>
      <c r="IU394" s="223">
        <f t="shared" ca="1" si="845"/>
        <v>1.6149908040191091E-3</v>
      </c>
      <c r="IV394" s="223">
        <f t="shared" ca="1" si="846"/>
        <v>2.106944088328237E-3</v>
      </c>
      <c r="IW394" s="223">
        <f t="shared" ca="1" si="847"/>
        <v>1.2906559447736863E-3</v>
      </c>
      <c r="IX394" s="223">
        <f t="shared" ca="1" si="848"/>
        <v>-3.270248818735066E-4</v>
      </c>
      <c r="IY394" s="223">
        <f t="shared" ca="1" si="849"/>
        <v>-1.7416497751529109E-3</v>
      </c>
      <c r="IZ394" s="223">
        <f t="shared" ca="1" si="850"/>
        <v>-2.0748513875267741E-3</v>
      </c>
      <c r="JA394" s="223">
        <f t="shared" ca="1" si="851"/>
        <v>-1.1197385368544397E-3</v>
      </c>
      <c r="JB394" s="223">
        <f t="shared" ca="1" si="852"/>
        <v>5.306411461954159E-4</v>
      </c>
    </row>
    <row r="395" spans="2:262">
      <c r="B395" s="230">
        <v>34</v>
      </c>
      <c r="C395" s="229">
        <f t="shared" si="853"/>
        <v>6.6406250000000026E-4</v>
      </c>
      <c r="D395" s="226">
        <f t="shared" ca="1" si="597"/>
        <v>24.36647875565027</v>
      </c>
      <c r="E395" s="225">
        <f ca="1">AN361</f>
        <v>0.36647875565027171</v>
      </c>
      <c r="F395" s="224">
        <v>34</v>
      </c>
      <c r="G395" s="223">
        <f t="shared" ca="1" si="854"/>
        <v>-3.8682345458749103E-4</v>
      </c>
      <c r="H395" s="223">
        <f t="shared" ca="1" si="598"/>
        <v>-4.1966187373801243E-4</v>
      </c>
      <c r="I395" s="223">
        <f t="shared" ca="1" si="599"/>
        <v>-1.7683192404579096E-4</v>
      </c>
      <c r="J395" s="223">
        <f t="shared" ca="1" si="600"/>
        <v>1.8215574954645489E-4</v>
      </c>
      <c r="K395" s="223">
        <f t="shared" ca="1" si="601"/>
        <v>4.2148857361537593E-4</v>
      </c>
      <c r="L395" s="223">
        <f t="shared" ca="1" si="602"/>
        <v>3.8395310240775006E-4</v>
      </c>
      <c r="M395" s="223">
        <f t="shared" ca="1" si="603"/>
        <v>9.4205714711061638E-5</v>
      </c>
      <c r="N395" s="223">
        <f t="shared" ca="1" si="604"/>
        <v>-2.574237197837961E-4</v>
      </c>
      <c r="O395" s="223">
        <f t="shared" ca="1" si="605"/>
        <v>-4.3995612313273738E-4</v>
      </c>
      <c r="P395" s="223">
        <f t="shared" ca="1" si="606"/>
        <v>-3.3348922867533856E-4</v>
      </c>
      <c r="Q395" s="223">
        <f t="shared" ca="1" si="607"/>
        <v>-7.9592325911596802E-6</v>
      </c>
      <c r="R395" s="223">
        <f t="shared" ca="1" si="608"/>
        <v>3.2279904083473156E-4</v>
      </c>
      <c r="S395" s="223">
        <f t="shared" ca="1" si="609"/>
        <v>4.4151640556834408E-4</v>
      </c>
      <c r="T395" s="223">
        <f t="shared" ca="1" si="610"/>
        <v>2.7020955090784738E-4</v>
      </c>
      <c r="U395" s="223">
        <f t="shared" ca="1" si="611"/>
        <v>-7.8593118373631126E-5</v>
      </c>
      <c r="V395" s="223">
        <f t="shared" ca="1" si="612"/>
        <v>-3.7576937577417537E-4</v>
      </c>
      <c r="W395" s="223">
        <f t="shared" ca="1" si="613"/>
        <v>-4.2610946014321193E-4</v>
      </c>
      <c r="X395" s="223">
        <f t="shared" ca="1" si="614"/>
        <v>-1.9654587163423022E-4</v>
      </c>
      <c r="Y395" s="223">
        <f t="shared" ca="1" si="615"/>
        <v>1.6212517987485259E-4</v>
      </c>
      <c r="Z395" s="223">
        <f t="shared" ca="1" si="616"/>
        <v>4.1429910433651157E-4</v>
      </c>
      <c r="AA395" s="223">
        <f t="shared" ca="1" si="617"/>
        <v>3.9432736712971436E-4</v>
      </c>
      <c r="AB395" s="223">
        <f t="shared" ca="1" si="618"/>
        <v>1.1532904473790357E-4</v>
      </c>
      <c r="AC395" s="223">
        <f t="shared" ca="1" si="619"/>
        <v>-2.394268616343311E-4</v>
      </c>
      <c r="AD395" s="223">
        <f t="shared" ca="1" si="620"/>
        <v>-4.3690755066081035E-4</v>
      </c>
      <c r="AE395" s="223">
        <f t="shared" ca="1" si="621"/>
        <v>-3.4739149453875739E-4</v>
      </c>
      <c r="AF395" s="223">
        <f t="shared" ca="1" si="622"/>
        <v>-2.968018732957343E-5</v>
      </c>
      <c r="AG395" s="223">
        <f t="shared" ca="1" si="623"/>
        <v>3.0752750337333324E-4</v>
      </c>
      <c r="AH395" s="223">
        <f t="shared" ca="1" si="624"/>
        <v>4.4272588483379108E-4</v>
      </c>
      <c r="AI395" s="223">
        <f t="shared" ca="1" si="625"/>
        <v>2.8710556163207061E-4</v>
      </c>
      <c r="AJ395" s="223">
        <f t="shared" ca="1" si="626"/>
        <v>-5.7109263032991409E-5</v>
      </c>
      <c r="AK395" s="223">
        <f t="shared" ca="1" si="627"/>
        <v>-3.6381003562111001E-4</v>
      </c>
      <c r="AL395" s="223">
        <f t="shared" ca="1" si="628"/>
        <v>-4.3153051153614597E-4</v>
      </c>
      <c r="AM395" s="223">
        <f t="shared" ca="1" si="629"/>
        <v>-2.1578632300251751E-4</v>
      </c>
      <c r="AN395" s="223">
        <f t="shared" ca="1" si="630"/>
        <v>1.4170403644444356E-4</v>
      </c>
      <c r="AO395" s="223">
        <f t="shared" ca="1" si="631"/>
        <v>4.0611155222698497E-4</v>
      </c>
      <c r="AP395" s="223">
        <f t="shared" ca="1" si="632"/>
        <v>4.0375166268526581E-4</v>
      </c>
      <c r="AQ395" s="223">
        <f t="shared" ca="1" si="633"/>
        <v>1.3617453699434022E-4</v>
      </c>
      <c r="AR395" s="223">
        <f t="shared" ca="1" si="634"/>
        <v>-2.208532032038734E-4</v>
      </c>
      <c r="AS395" s="223">
        <f t="shared" ca="1" si="635"/>
        <v>-4.3280642963075978E-4</v>
      </c>
      <c r="AT395" s="223">
        <f t="shared" ca="1" si="636"/>
        <v>-3.6045686386393204E-4</v>
      </c>
      <c r="AU395" s="223">
        <f t="shared" ca="1" si="637"/>
        <v>-5.1329639897032073E-5</v>
      </c>
      <c r="AV395" s="223">
        <f t="shared" ca="1" si="638"/>
        <v>2.9151510522008292E-4</v>
      </c>
      <c r="AW395" s="223">
        <f t="shared" ca="1" si="639"/>
        <v>4.428687986644659E-4</v>
      </c>
      <c r="AX395" s="223">
        <f t="shared" ca="1" si="640"/>
        <v>3.0330990991084451E-4</v>
      </c>
      <c r="AY395" s="223">
        <f t="shared" ca="1" si="641"/>
        <v>-3.5487826475526899E-5</v>
      </c>
      <c r="AZ395" s="223">
        <f t="shared" ca="1" si="642"/>
        <v>-3.5097424522623688E-4</v>
      </c>
      <c r="BA395" s="223">
        <f t="shared" ca="1" si="643"/>
        <v>-4.3591196812918048E-4</v>
      </c>
      <c r="BB395" s="223">
        <f t="shared" ca="1" si="644"/>
        <v>-2.3450692621804003E-4</v>
      </c>
      <c r="BC395" s="223">
        <f t="shared" ca="1" si="645"/>
        <v>1.209415155784307E-4</v>
      </c>
      <c r="BD395" s="223">
        <f t="shared" ca="1" si="646"/>
        <v>3.9694564181697289E-4</v>
      </c>
      <c r="BE395" s="223">
        <f t="shared" ca="1" si="647"/>
        <v>4.1220328512093943E-4</v>
      </c>
      <c r="BF395" s="223">
        <f t="shared" ca="1" si="648"/>
        <v>1.5669197286367827E-4</v>
      </c>
      <c r="BG395" s="223">
        <f t="shared" ca="1" si="649"/>
        <v>-2.0174749006244172E-4</v>
      </c>
      <c r="BH395" s="223">
        <f t="shared" ca="1" si="650"/>
        <v>-4.2766264000236191E-4</v>
      </c>
      <c r="BI395" s="223">
        <f t="shared" ca="1" si="651"/>
        <v>-3.7265386103176523E-4</v>
      </c>
      <c r="BJ395" s="223">
        <f t="shared" ca="1" si="652"/>
        <v>-7.2855434866033299E-5</v>
      </c>
      <c r="BK395" s="223">
        <f t="shared" ca="1" si="653"/>
        <v>2.7480042164464635E-4</v>
      </c>
      <c r="BL395" s="223">
        <f t="shared" ca="1" si="654"/>
        <v>4.4194480276843272E-4</v>
      </c>
      <c r="BM395" s="223">
        <f t="shared" ca="1" si="655"/>
        <v>3.187835580498328E-4</v>
      </c>
      <c r="BN395" s="223">
        <f t="shared" ca="1" si="656"/>
        <v>-1.3780896635711689E-5</v>
      </c>
      <c r="BO395" s="223">
        <f t="shared" ca="1" si="657"/>
        <v>-3.3729292713290153E-4</v>
      </c>
      <c r="BP395" s="223">
        <f t="shared" ca="1" si="658"/>
        <v>-4.3924327460961296E-4</v>
      </c>
      <c r="BQ395" s="223">
        <f t="shared" ca="1" si="659"/>
        <v>-2.5266258170792653E-4</v>
      </c>
      <c r="BR395" s="223">
        <f t="shared" ca="1" si="660"/>
        <v>9.9887636008165242E-5</v>
      </c>
      <c r="BS395" s="223">
        <f t="shared" ca="1" si="661"/>
        <v>3.8682345458749184E-4</v>
      </c>
      <c r="BT395" s="223">
        <f t="shared" ca="1" si="662"/>
        <v>4.1966187373801254E-4</v>
      </c>
      <c r="BU395" s="223">
        <f t="shared" ca="1" si="663"/>
        <v>1.7683192404579039E-4</v>
      </c>
      <c r="BV395" s="223">
        <f t="shared" ca="1" si="664"/>
        <v>-1.8215574954645654E-4</v>
      </c>
      <c r="BW395" s="223">
        <f t="shared" ca="1" si="665"/>
        <v>-4.2148857361537598E-4</v>
      </c>
      <c r="BX395" s="223">
        <f t="shared" ca="1" si="666"/>
        <v>-3.8395310240774968E-4</v>
      </c>
      <c r="BY395" s="223">
        <f t="shared" ca="1" si="667"/>
        <v>-9.4205714711059863E-5</v>
      </c>
      <c r="BZ395" s="223">
        <f t="shared" ca="1" si="668"/>
        <v>2.5742371978379599E-4</v>
      </c>
      <c r="CA395" s="223">
        <f t="shared" ca="1" si="669"/>
        <v>4.3995612313273749E-4</v>
      </c>
      <c r="CB395" s="223">
        <f t="shared" ca="1" si="670"/>
        <v>3.3348922867533709E-4</v>
      </c>
      <c r="CC395" s="223">
        <f t="shared" ca="1" si="671"/>
        <v>7.9592325911598158E-6</v>
      </c>
      <c r="CD395" s="223">
        <f t="shared" ca="1" si="672"/>
        <v>-3.22799040834732E-4</v>
      </c>
      <c r="CE395" s="223">
        <f t="shared" ca="1" si="673"/>
        <v>-4.4151640556834381E-4</v>
      </c>
      <c r="CF395" s="223">
        <f t="shared" ca="1" si="674"/>
        <v>-2.7020955090784505E-4</v>
      </c>
      <c r="CG395" s="223">
        <f t="shared" ca="1" si="675"/>
        <v>7.8593118373629432E-5</v>
      </c>
      <c r="CH395" s="223">
        <f t="shared" ca="1" si="676"/>
        <v>3.7576937577417488E-4</v>
      </c>
      <c r="CI395" s="223">
        <f t="shared" ca="1" si="677"/>
        <v>4.2610946014321198E-4</v>
      </c>
      <c r="CJ395" s="223">
        <f t="shared" ca="1" si="678"/>
        <v>1.9654587163422894E-4</v>
      </c>
      <c r="CK395" s="223">
        <f t="shared" ca="1" si="679"/>
        <v>-1.6212517987485465E-4</v>
      </c>
      <c r="CL395" s="223">
        <f t="shared" ca="1" si="680"/>
        <v>-4.1429910433651287E-4</v>
      </c>
      <c r="CM395" s="223">
        <f t="shared" ca="1" si="681"/>
        <v>-3.943273671297155E-4</v>
      </c>
      <c r="CN395" s="223">
        <f t="shared" ca="1" si="682"/>
        <v>-1.1532904473790445E-4</v>
      </c>
      <c r="CO395" s="223">
        <f t="shared" ca="1" si="683"/>
        <v>2.3942686163433167E-4</v>
      </c>
      <c r="CP395" s="223">
        <f t="shared" ca="1" si="684"/>
        <v>4.3690755066081046E-4</v>
      </c>
      <c r="CQ395" s="223">
        <f t="shared" ca="1" si="685"/>
        <v>3.4739149453875604E-4</v>
      </c>
      <c r="CR395" s="223">
        <f t="shared" ca="1" si="686"/>
        <v>2.9680187329569636E-5</v>
      </c>
      <c r="CS395" s="223">
        <f t="shared" ca="1" si="687"/>
        <v>-3.0752750337333258E-4</v>
      </c>
      <c r="CT395" s="223">
        <f t="shared" ca="1" si="688"/>
        <v>-4.4272588483379108E-4</v>
      </c>
      <c r="CU395" s="223">
        <f t="shared" ca="1" si="689"/>
        <v>-2.8710556163207012E-4</v>
      </c>
      <c r="CV395" s="223">
        <f t="shared" ca="1" si="690"/>
        <v>5.7109263032993605E-5</v>
      </c>
      <c r="CW395" s="223">
        <f t="shared" ca="1" si="691"/>
        <v>3.6381003562111126E-4</v>
      </c>
      <c r="CX395" s="223">
        <f t="shared" ca="1" si="692"/>
        <v>4.315305115361451E-4</v>
      </c>
      <c r="CY395" s="223">
        <f t="shared" ca="1" si="693"/>
        <v>2.1578632300251827E-4</v>
      </c>
      <c r="CZ395" s="223">
        <f t="shared" ca="1" si="694"/>
        <v>-1.4170403644444272E-4</v>
      </c>
      <c r="DA395" s="223">
        <f t="shared" ca="1" si="695"/>
        <v>-4.0611155222698529E-4</v>
      </c>
      <c r="DB395" s="223">
        <f t="shared" ca="1" si="696"/>
        <v>-4.0375166268526489E-4</v>
      </c>
      <c r="DC395" s="223">
        <f t="shared" ca="1" si="697"/>
        <v>-1.3617453699433808E-4</v>
      </c>
      <c r="DD395" s="223">
        <f t="shared" ca="1" si="698"/>
        <v>2.2085320320387123E-4</v>
      </c>
      <c r="DE395" s="223">
        <f t="shared" ca="1" si="699"/>
        <v>4.3280642963075924E-4</v>
      </c>
      <c r="DF395" s="223">
        <f t="shared" ca="1" si="700"/>
        <v>3.6045686386393172E-4</v>
      </c>
      <c r="DG395" s="223">
        <f t="shared" ca="1" si="701"/>
        <v>5.1329639897031436E-5</v>
      </c>
      <c r="DH395" s="223">
        <f t="shared" ca="1" si="702"/>
        <v>-2.9151510522008341E-4</v>
      </c>
      <c r="DI395" s="223">
        <f t="shared" ca="1" si="703"/>
        <v>-4.4286879866446601E-4</v>
      </c>
      <c r="DJ395" s="223">
        <f t="shared" ca="1" si="704"/>
        <v>-3.0330990991084636E-4</v>
      </c>
      <c r="DK395" s="223">
        <f t="shared" ca="1" si="705"/>
        <v>3.5487826475524433E-5</v>
      </c>
      <c r="DL395" s="223">
        <f t="shared" ca="1" si="706"/>
        <v>3.5097424522623726E-4</v>
      </c>
      <c r="DM395" s="223">
        <f t="shared" ca="1" si="707"/>
        <v>4.3591196812918043E-4</v>
      </c>
      <c r="DN395" s="223">
        <f t="shared" ca="1" si="708"/>
        <v>2.3450692621803949E-4</v>
      </c>
      <c r="DO395" s="223">
        <f t="shared" ca="1" si="709"/>
        <v>-1.2094151557843435E-4</v>
      </c>
      <c r="DP395" s="223">
        <f t="shared" ca="1" si="710"/>
        <v>-3.9694564181697175E-4</v>
      </c>
      <c r="DQ395" s="223">
        <f t="shared" ca="1" si="711"/>
        <v>-4.1220328512093927E-4</v>
      </c>
      <c r="DR395" s="223">
        <f t="shared" ca="1" si="712"/>
        <v>-1.5669197286367767E-4</v>
      </c>
      <c r="DS395" s="223">
        <f t="shared" ca="1" si="713"/>
        <v>2.0174749006244229E-4</v>
      </c>
      <c r="DT395" s="223">
        <f t="shared" ca="1" si="714"/>
        <v>4.2766264000236289E-4</v>
      </c>
      <c r="DU395" s="223">
        <f t="shared" ca="1" si="715"/>
        <v>3.7265386103176317E-4</v>
      </c>
      <c r="DV395" s="223">
        <f t="shared" ca="1" si="716"/>
        <v>7.2855434866035766E-5</v>
      </c>
      <c r="DW395" s="223">
        <f t="shared" ca="1" si="717"/>
        <v>-2.7480042164464684E-4</v>
      </c>
      <c r="DX395" s="223">
        <f t="shared" ca="1" si="718"/>
        <v>-4.4194480276843278E-4</v>
      </c>
      <c r="DY395" s="223">
        <f t="shared" ca="1" si="719"/>
        <v>-3.1878355804983231E-4</v>
      </c>
      <c r="DZ395" s="223">
        <f t="shared" ca="1" si="720"/>
        <v>1.3780896635715484E-5</v>
      </c>
      <c r="EA395" s="223">
        <f t="shared" ca="1" si="721"/>
        <v>3.3729292713290403E-4</v>
      </c>
      <c r="EB395" s="223">
        <f t="shared" ca="1" si="722"/>
        <v>4.3924327460961323E-4</v>
      </c>
      <c r="EC395" s="223">
        <f t="shared" ca="1" si="723"/>
        <v>2.5266258170792598E-4</v>
      </c>
      <c r="ED395" s="223">
        <f t="shared" ca="1" si="724"/>
        <v>-9.9887636008165879E-5</v>
      </c>
      <c r="EE395" s="223">
        <f t="shared" ca="1" si="725"/>
        <v>-3.8682345458749222E-4</v>
      </c>
      <c r="EF395" s="223">
        <f t="shared" ca="1" si="726"/>
        <v>-4.1966187373801135E-4</v>
      </c>
      <c r="EG395" s="223">
        <f t="shared" ca="1" si="727"/>
        <v>-1.768319240457927E-4</v>
      </c>
      <c r="EH395" s="223">
        <f t="shared" ca="1" si="728"/>
        <v>1.8215574954645426E-4</v>
      </c>
      <c r="EI395" s="223">
        <f t="shared" ca="1" si="729"/>
        <v>4.2148857361537615E-4</v>
      </c>
      <c r="EJ395" s="223">
        <f t="shared" ca="1" si="730"/>
        <v>3.8395310240774936E-4</v>
      </c>
      <c r="EK395" s="223">
        <f t="shared" ca="1" si="731"/>
        <v>9.4205714711059226E-5</v>
      </c>
      <c r="EL395" s="223">
        <f t="shared" ca="1" si="732"/>
        <v>-2.5742371978379908E-4</v>
      </c>
      <c r="EM395" s="223">
        <f t="shared" ca="1" si="733"/>
        <v>-4.3995612313273722E-4</v>
      </c>
      <c r="EN395" s="223">
        <f t="shared" ca="1" si="734"/>
        <v>-3.3348922867533872E-4</v>
      </c>
      <c r="EO395" s="223">
        <f t="shared" ca="1" si="735"/>
        <v>-7.9592325911591517E-6</v>
      </c>
      <c r="EP395" s="223">
        <f t="shared" ca="1" si="736"/>
        <v>3.2279904083473243E-4</v>
      </c>
      <c r="EQ395" s="223">
        <f t="shared" ca="1" si="737"/>
        <v>4.4151640556834381E-4</v>
      </c>
      <c r="ER395" s="223">
        <f t="shared" ca="1" si="738"/>
        <v>2.702095509078445E-4</v>
      </c>
      <c r="ES395" s="223">
        <f t="shared" ca="1" si="739"/>
        <v>-7.8593118373630083E-5</v>
      </c>
      <c r="ET395" s="223">
        <f t="shared" ca="1" si="740"/>
        <v>-3.757693757741752E-4</v>
      </c>
      <c r="EU395" s="223">
        <f t="shared" ca="1" si="741"/>
        <v>-4.2610946014321182E-4</v>
      </c>
      <c r="EV395" s="223">
        <f t="shared" ca="1" si="742"/>
        <v>-1.9654587163422835E-4</v>
      </c>
      <c r="EW395" s="223">
        <f t="shared" ca="1" si="743"/>
        <v>1.6212517987485524E-4</v>
      </c>
      <c r="EX395" s="223">
        <f t="shared" ca="1" si="744"/>
        <v>4.1429910433651309E-4</v>
      </c>
      <c r="EY395" s="223">
        <f t="shared" ca="1" si="745"/>
        <v>3.9432736712971517E-4</v>
      </c>
      <c r="EZ395" s="223">
        <f t="shared" ca="1" si="746"/>
        <v>1.1532904473790382E-4</v>
      </c>
      <c r="FA395" s="223">
        <f t="shared" ca="1" si="747"/>
        <v>-2.3942686163433218E-4</v>
      </c>
      <c r="FB395" s="223">
        <f t="shared" ca="1" si="748"/>
        <v>-4.3690755066081057E-4</v>
      </c>
      <c r="FC395" s="223">
        <f t="shared" ca="1" si="749"/>
        <v>-3.4739149453875555E-4</v>
      </c>
      <c r="FD395" s="223">
        <f t="shared" ca="1" si="750"/>
        <v>-2.9680187329568985E-5</v>
      </c>
      <c r="FE395" s="223">
        <f t="shared" ca="1" si="751"/>
        <v>3.0752750337333757E-4</v>
      </c>
      <c r="FF395" s="223">
        <f t="shared" ca="1" si="752"/>
        <v>4.4272588483379091E-4</v>
      </c>
      <c r="FG395" s="223">
        <f t="shared" ca="1" si="753"/>
        <v>2.8710556163206487E-4</v>
      </c>
      <c r="FH395" s="223">
        <f t="shared" ca="1" si="754"/>
        <v>-5.7109263032988014E-5</v>
      </c>
      <c r="FI395" s="223">
        <f t="shared" ca="1" si="755"/>
        <v>-3.6381003562110806E-4</v>
      </c>
      <c r="FJ395" s="223">
        <f t="shared" ca="1" si="756"/>
        <v>-4.3153051153614635E-4</v>
      </c>
      <c r="FK395" s="223">
        <f t="shared" ca="1" si="757"/>
        <v>-2.157863230025177E-4</v>
      </c>
      <c r="FL395" s="223">
        <f t="shared" ca="1" si="758"/>
        <v>1.4170403644444331E-4</v>
      </c>
      <c r="FM395" s="223">
        <f t="shared" ca="1" si="759"/>
        <v>4.0611155222698551E-4</v>
      </c>
      <c r="FN395" s="223">
        <f t="shared" ca="1" si="760"/>
        <v>4.0375166268526462E-4</v>
      </c>
      <c r="FO395" s="223">
        <f t="shared" ca="1" si="761"/>
        <v>1.3617453699433748E-4</v>
      </c>
      <c r="FP395" s="223">
        <f t="shared" ca="1" si="762"/>
        <v>-2.208532032038773E-4</v>
      </c>
      <c r="FQ395" s="223">
        <f t="shared" ca="1" si="763"/>
        <v>-4.328064296307607E-4</v>
      </c>
      <c r="FR395" s="223">
        <f t="shared" ca="1" si="764"/>
        <v>-3.6045686386392765E-4</v>
      </c>
      <c r="FS395" s="223">
        <f t="shared" ca="1" si="765"/>
        <v>-5.132963989703702E-5</v>
      </c>
      <c r="FT395" s="223">
        <f t="shared" ca="1" si="766"/>
        <v>2.9151510522007918E-4</v>
      </c>
      <c r="FU395" s="223">
        <f t="shared" ca="1" si="767"/>
        <v>4.428687986644659E-4</v>
      </c>
      <c r="FV395" s="223">
        <f t="shared" ca="1" si="768"/>
        <v>3.0330990991084587E-4</v>
      </c>
      <c r="FW395" s="223">
        <f t="shared" ca="1" si="769"/>
        <v>-3.548782647552507E-5</v>
      </c>
      <c r="FX395" s="223">
        <f t="shared" ca="1" si="770"/>
        <v>-3.5097424522623769E-4</v>
      </c>
      <c r="FY395" s="223">
        <f t="shared" ca="1" si="771"/>
        <v>-4.3591196812918027E-4</v>
      </c>
      <c r="FZ395" s="223">
        <f t="shared" ca="1" si="772"/>
        <v>-2.3450692621803889E-4</v>
      </c>
      <c r="GA395" s="223">
        <f t="shared" ca="1" si="773"/>
        <v>1.2094151557843497E-4</v>
      </c>
      <c r="GB395" s="223">
        <f t="shared" ca="1" si="774"/>
        <v>3.9694564181697484E-4</v>
      </c>
      <c r="GC395" s="223">
        <f t="shared" ca="1" si="775"/>
        <v>4.1220328512093666E-4</v>
      </c>
      <c r="GD395" s="223">
        <f t="shared" ca="1" si="776"/>
        <v>1.566919728636712E-4</v>
      </c>
      <c r="GE395" s="223">
        <f t="shared" ca="1" si="777"/>
        <v>-2.0174749006243728E-4</v>
      </c>
      <c r="GF395" s="223">
        <f t="shared" ca="1" si="778"/>
        <v>-4.2766264000236142E-4</v>
      </c>
      <c r="GG395" s="223">
        <f t="shared" ca="1" si="779"/>
        <v>-3.7265386103176626E-4</v>
      </c>
      <c r="GH395" s="223">
        <f t="shared" ca="1" si="780"/>
        <v>-7.2855434866035115E-5</v>
      </c>
      <c r="GI395" s="223">
        <f t="shared" ca="1" si="781"/>
        <v>2.7480042164464732E-4</v>
      </c>
      <c r="GJ395" s="223">
        <f t="shared" ca="1" si="782"/>
        <v>4.4194480276843278E-4</v>
      </c>
      <c r="GK395" s="223">
        <f t="shared" ca="1" si="783"/>
        <v>3.1878355804983188E-4</v>
      </c>
      <c r="GL395" s="223">
        <f t="shared" ca="1" si="784"/>
        <v>-1.3780896635716148E-5</v>
      </c>
      <c r="GM395" s="223">
        <f t="shared" ca="1" si="785"/>
        <v>-3.3729292713290446E-4</v>
      </c>
      <c r="GN395" s="223">
        <f t="shared" ca="1" si="786"/>
        <v>-4.3924327460961236E-4</v>
      </c>
      <c r="GO395" s="223">
        <f t="shared" ca="1" si="787"/>
        <v>-2.5266258170792024E-4</v>
      </c>
      <c r="GP395" s="223">
        <f t="shared" ca="1" si="788"/>
        <v>9.9887636008172642E-5</v>
      </c>
      <c r="GQ395" s="223">
        <f t="shared" ca="1" si="789"/>
        <v>3.868234545874894E-4</v>
      </c>
      <c r="GR395" s="223">
        <f t="shared" ca="1" si="790"/>
        <v>4.1966187373801314E-4</v>
      </c>
      <c r="GS395" s="223">
        <f t="shared" ca="1" si="791"/>
        <v>1.7683192404579205E-4</v>
      </c>
      <c r="GT395" s="223">
        <f t="shared" ca="1" si="792"/>
        <v>-1.8215574954645486E-4</v>
      </c>
      <c r="GU395" s="223">
        <f t="shared" ca="1" si="793"/>
        <v>-4.2148857361537631E-4</v>
      </c>
      <c r="GV395" s="223">
        <f t="shared" ca="1" si="794"/>
        <v>-3.8395310240774903E-4</v>
      </c>
      <c r="GW395" s="223">
        <f t="shared" ca="1" si="795"/>
        <v>-9.4205714711058602E-5</v>
      </c>
      <c r="GX395" s="223">
        <f t="shared" ca="1" si="796"/>
        <v>2.5742371978379963E-4</v>
      </c>
      <c r="GY395" s="223">
        <f t="shared" ca="1" si="797"/>
        <v>4.3995612313273803E-4</v>
      </c>
      <c r="GZ395" s="223">
        <f t="shared" ca="1" si="798"/>
        <v>3.3348922867533417E-4</v>
      </c>
      <c r="HA395" s="223">
        <f t="shared" ca="1" si="799"/>
        <v>7.9592325911522128E-6</v>
      </c>
      <c r="HB395" s="223">
        <f t="shared" ca="1" si="800"/>
        <v>-3.2279904083472858E-4</v>
      </c>
      <c r="HC395" s="223">
        <f t="shared" ca="1" si="801"/>
        <v>-4.4151640556834424E-4</v>
      </c>
      <c r="HD395" s="223">
        <f t="shared" ca="1" si="802"/>
        <v>-2.70209550907849E-4</v>
      </c>
      <c r="HE395" s="223">
        <f t="shared" ca="1" si="803"/>
        <v>7.8593118373630706E-5</v>
      </c>
      <c r="HF395" s="223">
        <f t="shared" ca="1" si="804"/>
        <v>3.7576937577417553E-4</v>
      </c>
      <c r="HG395" s="223">
        <f t="shared" ca="1" si="805"/>
        <v>4.2610946014321166E-4</v>
      </c>
      <c r="HH395" s="223">
        <f t="shared" ca="1" si="806"/>
        <v>1.9654587163422775E-4</v>
      </c>
      <c r="HI395" s="223">
        <f t="shared" ca="1" si="807"/>
        <v>-1.6212517987485584E-4</v>
      </c>
      <c r="HJ395" s="223">
        <f t="shared" ca="1" si="808"/>
        <v>-4.142991043365133E-4</v>
      </c>
      <c r="HK395" s="223">
        <f t="shared" ca="1" si="809"/>
        <v>-3.9432736712971203E-4</v>
      </c>
      <c r="HL395" s="223">
        <f t="shared" ca="1" si="810"/>
        <v>-1.1532904473789711E-4</v>
      </c>
      <c r="HM395" s="223">
        <f t="shared" ca="1" si="811"/>
        <v>2.3942686163433804E-4</v>
      </c>
      <c r="HN395" s="223">
        <f t="shared" ca="1" si="812"/>
        <v>4.3690755066080964E-4</v>
      </c>
      <c r="HO395" s="223">
        <f t="shared" ca="1" si="813"/>
        <v>3.4739149453875907E-4</v>
      </c>
      <c r="HP395" s="223">
        <f t="shared" ca="1" si="814"/>
        <v>2.9680187329574582E-5</v>
      </c>
      <c r="HQ395" s="223">
        <f t="shared" ca="1" si="815"/>
        <v>-3.0752750337333351E-4</v>
      </c>
      <c r="HR395" s="223">
        <f t="shared" ca="1" si="816"/>
        <v>-4.4272588483379108E-4</v>
      </c>
      <c r="HS395" s="223">
        <f t="shared" ca="1" si="817"/>
        <v>-2.871055616320692E-4</v>
      </c>
      <c r="HT395" s="223">
        <f t="shared" ca="1" si="818"/>
        <v>5.7109263032994906E-5</v>
      </c>
      <c r="HU395" s="223">
        <f t="shared" ca="1" si="819"/>
        <v>3.6381003562111202E-4</v>
      </c>
      <c r="HV395" s="223">
        <f t="shared" ca="1" si="820"/>
        <v>4.3153051153614478E-4</v>
      </c>
      <c r="HW395" s="223">
        <f t="shared" ca="1" si="821"/>
        <v>2.157863230025116E-4</v>
      </c>
      <c r="HX395" s="223">
        <f t="shared" ca="1" si="822"/>
        <v>-1.417040364444499E-4</v>
      </c>
      <c r="HY395" s="223">
        <f t="shared" ca="1" si="823"/>
        <v>-4.0611155222698329E-4</v>
      </c>
      <c r="HZ395" s="223">
        <f t="shared" ca="1" si="824"/>
        <v>-4.0375166268526695E-4</v>
      </c>
      <c r="IA395" s="223">
        <f t="shared" ca="1" si="825"/>
        <v>-1.3617453699434285E-4</v>
      </c>
      <c r="IB395" s="223">
        <f t="shared" ca="1" si="826"/>
        <v>2.2085320320387237E-4</v>
      </c>
      <c r="IC395" s="223">
        <f t="shared" ca="1" si="827"/>
        <v>4.3280642963075951E-4</v>
      </c>
      <c r="ID395" s="223">
        <f t="shared" ca="1" si="828"/>
        <v>3.6045686386393096E-4</v>
      </c>
      <c r="IE395" s="223">
        <f t="shared" ca="1" si="829"/>
        <v>1.9574956844316716E-4</v>
      </c>
      <c r="IF395" s="223">
        <f t="shared" ca="1" si="830"/>
        <v>-2.9151510522008438E-4</v>
      </c>
      <c r="IG395" s="223">
        <f t="shared" ca="1" si="831"/>
        <v>-4.4286879866446601E-4</v>
      </c>
      <c r="IH395" s="223">
        <f t="shared" ca="1" si="832"/>
        <v>-3.0330990991084083E-4</v>
      </c>
      <c r="II395" s="223">
        <f t="shared" ca="1" si="833"/>
        <v>3.5487826475531995E-5</v>
      </c>
      <c r="IJ395" s="223">
        <f t="shared" ca="1" si="834"/>
        <v>3.5097424522624192E-4</v>
      </c>
      <c r="IK395" s="223">
        <f t="shared" ca="1" si="835"/>
        <v>4.359119681291813E-4</v>
      </c>
      <c r="IL395" s="223">
        <f t="shared" ca="1" si="836"/>
        <v>2.3450692621804369E-4</v>
      </c>
      <c r="IM395" s="223">
        <f t="shared" ca="1" si="837"/>
        <v>-1.2094151557842955E-4</v>
      </c>
      <c r="IN395" s="223">
        <f t="shared" ca="1" si="838"/>
        <v>-3.9694564181697235E-4</v>
      </c>
      <c r="IO395" s="223">
        <f t="shared" ca="1" si="839"/>
        <v>-4.1220328512093872E-4</v>
      </c>
      <c r="IP395" s="223">
        <f t="shared" ca="1" si="840"/>
        <v>-1.5669197286367645E-4</v>
      </c>
      <c r="IQ395" s="223">
        <f t="shared" ca="1" si="841"/>
        <v>2.0174749006244346E-4</v>
      </c>
      <c r="IR395" s="223">
        <f t="shared" ca="1" si="842"/>
        <v>4.2766264000236327E-4</v>
      </c>
      <c r="IS395" s="223">
        <f t="shared" ca="1" si="843"/>
        <v>3.7265386103176246E-4</v>
      </c>
      <c r="IT395" s="223">
        <f t="shared" ca="1" si="844"/>
        <v>7.2855434866028285E-5</v>
      </c>
      <c r="IU395" s="223">
        <f t="shared" ca="1" si="845"/>
        <v>-2.748004216446528E-4</v>
      </c>
      <c r="IV395" s="223">
        <f t="shared" ca="1" si="846"/>
        <v>-4.4194480276843327E-4</v>
      </c>
      <c r="IW395" s="223">
        <f t="shared" ca="1" si="847"/>
        <v>-3.1878355804983578E-4</v>
      </c>
      <c r="IX395" s="223">
        <f t="shared" ca="1" si="848"/>
        <v>1.3780896635710497E-5</v>
      </c>
      <c r="IY395" s="223">
        <f t="shared" ca="1" si="849"/>
        <v>3.3729292713290078E-4</v>
      </c>
      <c r="IZ395" s="223">
        <f t="shared" ca="1" si="850"/>
        <v>4.3924327460961307E-4</v>
      </c>
      <c r="JA395" s="223">
        <f t="shared" ca="1" si="851"/>
        <v>2.526625817079249E-4</v>
      </c>
      <c r="JB395" s="223">
        <f t="shared" ca="1" si="852"/>
        <v>-9.988763600816714E-5</v>
      </c>
    </row>
    <row r="396" spans="2:262">
      <c r="B396" s="230">
        <v>35</v>
      </c>
      <c r="C396" s="229">
        <f t="shared" si="853"/>
        <v>6.8359375000000028E-4</v>
      </c>
      <c r="D396" s="226">
        <f t="shared" ca="1" si="597"/>
        <v>24.360003147862898</v>
      </c>
      <c r="E396" s="225">
        <f ca="1">AO361</f>
        <v>0.3600031478628995</v>
      </c>
      <c r="F396" s="224">
        <v>35</v>
      </c>
      <c r="G396" s="223">
        <f t="shared" ca="1" si="854"/>
        <v>-2.7495706281767205E-3</v>
      </c>
      <c r="H396" s="223">
        <f t="shared" ca="1" si="598"/>
        <v>-2.8559397526085693E-3</v>
      </c>
      <c r="I396" s="223">
        <f t="shared" ca="1" si="599"/>
        <v>-9.812739468553688E-4</v>
      </c>
      <c r="J396" s="223">
        <f t="shared" ca="1" si="600"/>
        <v>1.5740567654405789E-3</v>
      </c>
      <c r="K396" s="223">
        <f t="shared" ca="1" si="601"/>
        <v>3.0375362117622678E-3</v>
      </c>
      <c r="L396" s="223">
        <f t="shared" ca="1" si="602"/>
        <v>2.394015560583032E-3</v>
      </c>
      <c r="M396" s="223">
        <f t="shared" ca="1" si="603"/>
        <v>8.9875687800930145E-5</v>
      </c>
      <c r="N396" s="223">
        <f t="shared" ca="1" si="604"/>
        <v>-2.2766068435563129E-3</v>
      </c>
      <c r="O396" s="223">
        <f t="shared" ca="1" si="605"/>
        <v>-3.0639112163883329E-3</v>
      </c>
      <c r="P396" s="223">
        <f t="shared" ca="1" si="606"/>
        <v>-1.7259203559763521E-3</v>
      </c>
      <c r="Q396" s="223">
        <f t="shared" ca="1" si="607"/>
        <v>8.0926260513859575E-4</v>
      </c>
      <c r="R396" s="223">
        <f t="shared" ca="1" si="608"/>
        <v>2.7830970689654675E-3</v>
      </c>
      <c r="S396" s="223">
        <f t="shared" ca="1" si="609"/>
        <v>2.8264242443663949E-3</v>
      </c>
      <c r="T396" s="223">
        <f t="shared" ca="1" si="610"/>
        <v>9.0919004920709135E-4</v>
      </c>
      <c r="U396" s="223">
        <f t="shared" ca="1" si="611"/>
        <v>-1.6387077459146348E-3</v>
      </c>
      <c r="V396" s="223">
        <f t="shared" ca="1" si="612"/>
        <v>-3.0499088435459666E-3</v>
      </c>
      <c r="W396" s="223">
        <f t="shared" ca="1" si="613"/>
        <v>-2.3455275142629356E-3</v>
      </c>
      <c r="X396" s="223">
        <f t="shared" ca="1" si="614"/>
        <v>-1.4160905888888032E-5</v>
      </c>
      <c r="Y396" s="223">
        <f t="shared" ca="1" si="615"/>
        <v>2.3270284759464473E-3</v>
      </c>
      <c r="Z396" s="223">
        <f t="shared" ca="1" si="616"/>
        <v>3.0540645164255555E-3</v>
      </c>
      <c r="AA396" s="223">
        <f t="shared" ca="1" si="617"/>
        <v>1.6626355295694152E-3</v>
      </c>
      <c r="AB396" s="223">
        <f t="shared" ca="1" si="618"/>
        <v>-8.8208776513592189E-4</v>
      </c>
      <c r="AC396" s="223">
        <f t="shared" ca="1" si="619"/>
        <v>-2.8149470761465695E-3</v>
      </c>
      <c r="AD396" s="223">
        <f t="shared" ca="1" si="620"/>
        <v>-2.7952062038462248E-3</v>
      </c>
      <c r="AE396" s="223">
        <f t="shared" ca="1" si="621"/>
        <v>-8.3655848946997946E-4</v>
      </c>
      <c r="AF396" s="223">
        <f t="shared" ca="1" si="622"/>
        <v>1.7023716301177837E-3</v>
      </c>
      <c r="AG396" s="223">
        <f t="shared" ca="1" si="623"/>
        <v>3.0604443242857504E-3</v>
      </c>
      <c r="AH396" s="223">
        <f t="shared" ca="1" si="624"/>
        <v>2.2956266098731661E-3</v>
      </c>
      <c r="AI396" s="223">
        <f t="shared" ca="1" si="625"/>
        <v>-6.1562406023351257E-5</v>
      </c>
      <c r="AJ396" s="223">
        <f t="shared" ca="1" si="626"/>
        <v>-2.3760483933958679E-3</v>
      </c>
      <c r="AK396" s="223">
        <f t="shared" ca="1" si="627"/>
        <v>-3.0423781621969105E-3</v>
      </c>
      <c r="AL396" s="223">
        <f t="shared" ca="1" si="628"/>
        <v>-1.5983491936894178E-3</v>
      </c>
      <c r="AM396" s="223">
        <f t="shared" ca="1" si="629"/>
        <v>9.5438158844692663E-4</v>
      </c>
      <c r="AN396" s="223">
        <f t="shared" ca="1" si="630"/>
        <v>2.8451014644666523E-3</v>
      </c>
      <c r="AO396" s="223">
        <f t="shared" ca="1" si="631"/>
        <v>2.7623044356283512E-3</v>
      </c>
      <c r="AP396" s="223">
        <f t="shared" ca="1" si="632"/>
        <v>7.6342301817974791E-4</v>
      </c>
      <c r="AQ396" s="223">
        <f t="shared" ca="1" si="633"/>
        <v>-1.7650100693067201E-3</v>
      </c>
      <c r="AR396" s="223">
        <f t="shared" ca="1" si="634"/>
        <v>-3.0691363078019698E-3</v>
      </c>
      <c r="AS396" s="223">
        <f t="shared" ca="1" si="635"/>
        <v>-2.2443429058526211E-3</v>
      </c>
      <c r="AT396" s="223">
        <f t="shared" ca="1" si="636"/>
        <v>1.3724863504416859E-4</v>
      </c>
      <c r="AU396" s="223">
        <f t="shared" ca="1" si="637"/>
        <v>2.4236370681392852E-3</v>
      </c>
      <c r="AV396" s="223">
        <f t="shared" ca="1" si="638"/>
        <v>3.0288591931252034E-3</v>
      </c>
      <c r="AW396" s="223">
        <f t="shared" ca="1" si="639"/>
        <v>1.5331000720212673E-3</v>
      </c>
      <c r="AX396" s="223">
        <f t="shared" ca="1" si="640"/>
        <v>-1.0261005279756563E-3</v>
      </c>
      <c r="AY396" s="223">
        <f t="shared" ca="1" si="641"/>
        <v>-2.8735420700497401E-3</v>
      </c>
      <c r="AZ396" s="223">
        <f t="shared" ca="1" si="642"/>
        <v>-2.7277387585076707E-3</v>
      </c>
      <c r="BA396" s="223">
        <f t="shared" ca="1" si="643"/>
        <v>-6.8982768940959024E-4</v>
      </c>
      <c r="BB396" s="223">
        <f t="shared" ca="1" si="644"/>
        <v>1.8265853324278924E-3</v>
      </c>
      <c r="BC396" s="223">
        <f t="shared" ca="1" si="645"/>
        <v>3.0759795583687665E-3</v>
      </c>
      <c r="BD396" s="223">
        <f t="shared" ca="1" si="646"/>
        <v>2.191707293586977E-3</v>
      </c>
      <c r="BE396" s="223">
        <f t="shared" ca="1" si="647"/>
        <v>-2.1285219061929241E-4</v>
      </c>
      <c r="BF396" s="223">
        <f t="shared" ca="1" si="648"/>
        <v>-2.4697658345384757E-3</v>
      </c>
      <c r="BG396" s="223">
        <f t="shared" ca="1" si="649"/>
        <v>-3.0135157525318997E-3</v>
      </c>
      <c r="BH396" s="223">
        <f t="shared" ca="1" si="650"/>
        <v>-1.466927468196036E-3</v>
      </c>
      <c r="BI396" s="223">
        <f t="shared" ca="1" si="651"/>
        <v>1.0972013829147142E-3</v>
      </c>
      <c r="BJ396" s="223">
        <f t="shared" ca="1" si="652"/>
        <v>2.9002517613384853E-3</v>
      </c>
      <c r="BK396" s="223">
        <f t="shared" ca="1" si="653"/>
        <v>2.6915299935555879E-3</v>
      </c>
      <c r="BL396" s="223">
        <f t="shared" ca="1" si="654"/>
        <v>6.1581683423365095E-4</v>
      </c>
      <c r="BM396" s="223">
        <f t="shared" ca="1" si="655"/>
        <v>-1.8870603288452265E-3</v>
      </c>
      <c r="BN396" s="223">
        <f t="shared" ca="1" si="656"/>
        <v>-3.0809699538678864E-3</v>
      </c>
      <c r="BO396" s="223">
        <f t="shared" ca="1" si="657"/>
        <v>-2.1377514788008907E-3</v>
      </c>
      <c r="BP396" s="223">
        <f t="shared" ca="1" si="658"/>
        <v>2.8832753199384324E-4</v>
      </c>
      <c r="BQ396" s="223">
        <f t="shared" ca="1" si="659"/>
        <v>2.5144069063494333E-3</v>
      </c>
      <c r="BR396" s="223">
        <f t="shared" ca="1" si="660"/>
        <v>2.9963570827318832E-3</v>
      </c>
      <c r="BS396" s="223">
        <f t="shared" ca="1" si="661"/>
        <v>1.3998712421159141E-3</v>
      </c>
      <c r="BT396" s="223">
        <f t="shared" ca="1" si="662"/>
        <v>-1.1676413247677267E-3</v>
      </c>
      <c r="BU396" s="223">
        <f t="shared" ca="1" si="663"/>
        <v>-2.9252144494135981E-3</v>
      </c>
      <c r="BV396" s="223">
        <f t="shared" ca="1" si="664"/>
        <v>-2.6536999515781763E-3</v>
      </c>
      <c r="BW396" s="223">
        <f t="shared" ca="1" si="665"/>
        <v>-5.4143503402364409E-4</v>
      </c>
      <c r="BX396" s="223">
        <f t="shared" ca="1" si="666"/>
        <v>1.9463986306821946E-3</v>
      </c>
      <c r="BY396" s="223">
        <f t="shared" ca="1" si="667"/>
        <v>3.0841044882716825E-3</v>
      </c>
      <c r="BZ396" s="223">
        <f t="shared" ca="1" si="668"/>
        <v>2.082507962459651E-3</v>
      </c>
      <c r="CA396" s="223">
        <f t="shared" ca="1" si="669"/>
        <v>-3.6362919564440353E-4</v>
      </c>
      <c r="CB396" s="223">
        <f t="shared" ca="1" si="670"/>
        <v>-2.5575333934597364E-3</v>
      </c>
      <c r="CC396" s="223">
        <f t="shared" ca="1" si="671"/>
        <v>-2.9773935194662366E-3</v>
      </c>
      <c r="CD396" s="223">
        <f t="shared" ca="1" si="672"/>
        <v>-1.3319717859440791E-3</v>
      </c>
      <c r="CE396" s="223">
        <f t="shared" ca="1" si="673"/>
        <v>1.2373779231475797E-3</v>
      </c>
      <c r="CF396" s="223">
        <f t="shared" ca="1" si="674"/>
        <v>2.9484150976851983E-3</v>
      </c>
      <c r="CG396" s="223">
        <f t="shared" ca="1" si="675"/>
        <v>2.6142714199781543E-3</v>
      </c>
      <c r="CH396" s="223">
        <f t="shared" ca="1" si="676"/>
        <v>4.6672709359470133E-4</v>
      </c>
      <c r="CI396" s="223">
        <f t="shared" ca="1" si="677"/>
        <v>-2.0045644947645725E-3</v>
      </c>
      <c r="CJ396" s="223">
        <f t="shared" ca="1" si="678"/>
        <v>-3.0853812734538398E-3</v>
      </c>
      <c r="CK396" s="223">
        <f t="shared" ca="1" si="679"/>
        <v>-2.0260100211918143E-3</v>
      </c>
      <c r="CL396" s="223">
        <f t="shared" ca="1" si="680"/>
        <v>4.3871182266445733E-4</v>
      </c>
      <c r="CM396" s="223">
        <f t="shared" ca="1" si="681"/>
        <v>2.5991193180861412E-3</v>
      </c>
      <c r="CN396" s="223">
        <f t="shared" ca="1" si="682"/>
        <v>2.9566364856763788E-3</v>
      </c>
      <c r="CO396" s="223">
        <f t="shared" ca="1" si="683"/>
        <v>1.263269999774044E-3</v>
      </c>
      <c r="CP396" s="223">
        <f t="shared" ca="1" si="684"/>
        <v>-1.3063691713350901E-3</v>
      </c>
      <c r="CQ396" s="223">
        <f t="shared" ca="1" si="685"/>
        <v>-2.9698397309502944E-3</v>
      </c>
      <c r="CR396" s="223">
        <f t="shared" ca="1" si="686"/>
        <v>-2.5732681490286545E-3</v>
      </c>
      <c r="CS396" s="223">
        <f t="shared" ca="1" si="687"/>
        <v>-3.9173801421662688E-4</v>
      </c>
      <c r="CT396" s="223">
        <f t="shared" ca="1" si="688"/>
        <v>2.0615228841507987E-3</v>
      </c>
      <c r="CU396" s="223">
        <f t="shared" ca="1" si="689"/>
        <v>3.084799540326704E-3</v>
      </c>
      <c r="CV396" s="223">
        <f t="shared" ca="1" si="690"/>
        <v>1.9682916872446055E-3</v>
      </c>
      <c r="CW396" s="223">
        <f t="shared" ca="1" si="691"/>
        <v>-5.1353018608702979E-4</v>
      </c>
      <c r="CX396" s="223">
        <f t="shared" ca="1" si="692"/>
        <v>-2.6391396304226962E-3</v>
      </c>
      <c r="CY396" s="223">
        <f t="shared" ca="1" si="693"/>
        <v>-2.9340984846233081E-3</v>
      </c>
      <c r="CZ396" s="223">
        <f t="shared" ca="1" si="694"/>
        <v>-1.193807266992853E-3</v>
      </c>
      <c r="DA396" s="223">
        <f t="shared" ca="1" si="695"/>
        <v>1.3745735115820779E-3</v>
      </c>
      <c r="DB396" s="223">
        <f t="shared" ca="1" si="696"/>
        <v>2.9894754438109269E-3</v>
      </c>
      <c r="DC396" s="223">
        <f t="shared" ca="1" si="697"/>
        <v>2.5307148375668729E-3</v>
      </c>
      <c r="DD396" s="223">
        <f t="shared" ca="1" si="698"/>
        <v>3.1651296650681655E-4</v>
      </c>
      <c r="DE396" s="223">
        <f t="shared" ca="1" si="699"/>
        <v>-2.1172394892369183E-3</v>
      </c>
      <c r="DF396" s="223">
        <f t="shared" ca="1" si="700"/>
        <v>-3.0823596393045605E-3</v>
      </c>
      <c r="DG396" s="223">
        <f t="shared" ca="1" si="701"/>
        <v>-1.9093877279841684E-3</v>
      </c>
      <c r="DH396" s="223">
        <f t="shared" ca="1" si="702"/>
        <v>5.8803921812763374E-4</v>
      </c>
      <c r="DI396" s="223">
        <f t="shared" ca="1" si="703"/>
        <v>2.6775702237296492E-3</v>
      </c>
      <c r="DJ396" s="223">
        <f t="shared" ca="1" si="704"/>
        <v>2.9097930923561105E-3</v>
      </c>
      <c r="DK396" s="223">
        <f t="shared" ca="1" si="705"/>
        <v>1.1236254293533546E-3</v>
      </c>
      <c r="DL396" s="223">
        <f t="shared" ca="1" si="706"/>
        <v>-1.4419498601443027E-3</v>
      </c>
      <c r="DM396" s="223">
        <f t="shared" ca="1" si="707"/>
        <v>-3.0073104084478944E-3</v>
      </c>
      <c r="DN396" s="223">
        <f t="shared" ca="1" si="708"/>
        <v>-2.4866371181164644E-3</v>
      </c>
      <c r="DO396" s="223">
        <f t="shared" ca="1" si="709"/>
        <v>-2.410972632211646E-4</v>
      </c>
      <c r="DP396" s="223">
        <f t="shared" ca="1" si="710"/>
        <v>2.1716807484234053E-3</v>
      </c>
      <c r="DQ396" s="223">
        <f t="shared" ca="1" si="711"/>
        <v>3.078063040092551E-3</v>
      </c>
      <c r="DR396" s="223">
        <f t="shared" ca="1" si="712"/>
        <v>1.849333624952999E-3</v>
      </c>
      <c r="DS396" s="223">
        <f t="shared" ca="1" si="713"/>
        <v>-6.6219403733144041E-4</v>
      </c>
      <c r="DT396" s="223">
        <f t="shared" ca="1" si="714"/>
        <v>-2.7143879488546263E-3</v>
      </c>
      <c r="DU396" s="223">
        <f t="shared" ca="1" si="715"/>
        <v>-2.8837349495342487E-3</v>
      </c>
      <c r="DV396" s="223">
        <f t="shared" ca="1" si="716"/>
        <v>-1.0527667617702746E-3</v>
      </c>
      <c r="DW396" s="223">
        <f t="shared" ca="1" si="717"/>
        <v>1.508457632028793E-3</v>
      </c>
      <c r="DX396" s="223">
        <f t="shared" ca="1" si="718"/>
        <v>3.0233338817453924E-3</v>
      </c>
      <c r="DY396" s="223">
        <f t="shared" ca="1" si="719"/>
        <v>2.4410615414474529E-3</v>
      </c>
      <c r="DZ396" s="223">
        <f t="shared" ca="1" si="720"/>
        <v>1.6553633195935549E-4</v>
      </c>
      <c r="EA396" s="223">
        <f t="shared" ca="1" si="721"/>
        <v>-2.2248138683314163E-3</v>
      </c>
      <c r="EB396" s="223">
        <f t="shared" ca="1" si="722"/>
        <v>-3.0719123308013798E-3</v>
      </c>
      <c r="EC396" s="223">
        <f t="shared" ca="1" si="723"/>
        <v>-1.788165552497196E-3</v>
      </c>
      <c r="ED396" s="223">
        <f t="shared" ca="1" si="724"/>
        <v>7.3594997560818848E-4</v>
      </c>
      <c r="EE396" s="223">
        <f t="shared" ca="1" si="725"/>
        <v>2.7495706281767166E-3</v>
      </c>
      <c r="EF396" s="223">
        <f t="shared" ca="1" si="726"/>
        <v>2.8559397526085827E-3</v>
      </c>
      <c r="EG396" s="223">
        <f t="shared" ca="1" si="727"/>
        <v>9.8127394685538919E-4</v>
      </c>
      <c r="EH396" s="223">
        <f t="shared" ca="1" si="728"/>
        <v>-1.5740567654405745E-3</v>
      </c>
      <c r="EI396" s="223">
        <f t="shared" ca="1" si="729"/>
        <v>-3.0375362117622618E-3</v>
      </c>
      <c r="EJ396" s="223">
        <f t="shared" ca="1" si="730"/>
        <v>-2.3940155605830437E-3</v>
      </c>
      <c r="EK396" s="223">
        <f t="shared" ca="1" si="731"/>
        <v>-8.9875687800976224E-5</v>
      </c>
      <c r="EL396" s="223">
        <f t="shared" ca="1" si="732"/>
        <v>2.276606843556293E-3</v>
      </c>
      <c r="EM396" s="223">
        <f t="shared" ca="1" si="733"/>
        <v>3.0639112163883347E-3</v>
      </c>
      <c r="EN396" s="223">
        <f t="shared" ca="1" si="734"/>
        <v>1.7259203559763857E-3</v>
      </c>
      <c r="EO396" s="223">
        <f t="shared" ca="1" si="735"/>
        <v>-8.0926260513857244E-4</v>
      </c>
      <c r="EP396" s="223">
        <f t="shared" ca="1" si="736"/>
        <v>-2.7830970689654618E-3</v>
      </c>
      <c r="EQ396" s="223">
        <f t="shared" ca="1" si="737"/>
        <v>-2.8264242443664118E-3</v>
      </c>
      <c r="ER396" s="223">
        <f t="shared" ca="1" si="738"/>
        <v>-9.0919004920711434E-4</v>
      </c>
      <c r="ES396" s="223">
        <f t="shared" ca="1" si="739"/>
        <v>1.6387077459146283E-3</v>
      </c>
      <c r="ET396" s="223">
        <f t="shared" ca="1" si="740"/>
        <v>3.0499088435459614E-3</v>
      </c>
      <c r="EU396" s="223">
        <f t="shared" ca="1" si="741"/>
        <v>2.3455275142629478E-3</v>
      </c>
      <c r="EV396" s="223">
        <f t="shared" ca="1" si="742"/>
        <v>1.4160905888890201E-5</v>
      </c>
      <c r="EW396" s="223">
        <f t="shared" ca="1" si="743"/>
        <v>-2.3270284759464243E-3</v>
      </c>
      <c r="EX396" s="223">
        <f t="shared" ca="1" si="744"/>
        <v>-3.0540645164255573E-3</v>
      </c>
      <c r="EY396" s="223">
        <f t="shared" ca="1" si="745"/>
        <v>-1.6626355295694547E-3</v>
      </c>
      <c r="EZ396" s="223">
        <f t="shared" ca="1" si="746"/>
        <v>8.820877651358988E-4</v>
      </c>
      <c r="FA396" s="223">
        <f t="shared" ca="1" si="747"/>
        <v>2.814947076146546E-3</v>
      </c>
      <c r="FB396" s="223">
        <f t="shared" ca="1" si="748"/>
        <v>2.7952062038462252E-3</v>
      </c>
      <c r="FC396" s="223">
        <f t="shared" ca="1" si="749"/>
        <v>8.3655848947000288E-4</v>
      </c>
      <c r="FD396" s="223">
        <f t="shared" ca="1" si="750"/>
        <v>-1.702371630117736E-3</v>
      </c>
      <c r="FE396" s="223">
        <f t="shared" ca="1" si="751"/>
        <v>-3.0604443242857517E-3</v>
      </c>
      <c r="FF396" s="223">
        <f t="shared" ca="1" si="752"/>
        <v>-2.2956266098731826E-3</v>
      </c>
      <c r="FG396" s="223">
        <f t="shared" ca="1" si="753"/>
        <v>6.156240602330507E-5</v>
      </c>
      <c r="FH396" s="223">
        <f t="shared" ca="1" si="754"/>
        <v>2.3760483933958731E-3</v>
      </c>
      <c r="FI396" s="223">
        <f t="shared" ca="1" si="755"/>
        <v>3.0423781621969131E-3</v>
      </c>
      <c r="FJ396" s="223">
        <f t="shared" ca="1" si="756"/>
        <v>1.5983491936894573E-3</v>
      </c>
      <c r="FK396" s="223">
        <f t="shared" ca="1" si="757"/>
        <v>-9.5438158844693497E-4</v>
      </c>
      <c r="FL396" s="223">
        <f t="shared" ca="1" si="758"/>
        <v>-2.8451014644666471E-3</v>
      </c>
      <c r="FM396" s="223">
        <f t="shared" ca="1" si="759"/>
        <v>-2.7623044356283716E-3</v>
      </c>
      <c r="FN396" s="223">
        <f t="shared" ca="1" si="760"/>
        <v>-7.6342301817972904E-4</v>
      </c>
      <c r="FO396" s="223">
        <f t="shared" ca="1" si="761"/>
        <v>1.7650100693067093E-3</v>
      </c>
      <c r="FP396" s="223">
        <f t="shared" ca="1" si="762"/>
        <v>3.0691363078019654E-3</v>
      </c>
      <c r="FQ396" s="223">
        <f t="shared" ca="1" si="763"/>
        <v>2.2443429058526679E-3</v>
      </c>
      <c r="FR396" s="223">
        <f t="shared" ca="1" si="764"/>
        <v>-1.3724863504416631E-4</v>
      </c>
      <c r="FS396" s="223">
        <f t="shared" ca="1" si="765"/>
        <v>-2.4236370681392566E-3</v>
      </c>
      <c r="FT396" s="223">
        <f t="shared" ca="1" si="766"/>
        <v>-3.0288591931252168E-3</v>
      </c>
      <c r="FU396" s="223">
        <f t="shared" ca="1" si="767"/>
        <v>-1.5331000720212695E-3</v>
      </c>
      <c r="FV396" s="223">
        <f t="shared" ca="1" si="768"/>
        <v>1.0261005279756335E-3</v>
      </c>
      <c r="FW396" s="223">
        <f t="shared" ca="1" si="769"/>
        <v>2.8735420700497154E-3</v>
      </c>
      <c r="FX396" s="223">
        <f t="shared" ca="1" si="770"/>
        <v>2.7277387585076724E-3</v>
      </c>
      <c r="FY396" s="223">
        <f t="shared" ca="1" si="771"/>
        <v>6.8982768940961409E-4</v>
      </c>
      <c r="FZ396" s="223">
        <f t="shared" ca="1" si="772"/>
        <v>-1.8265853324278378E-3</v>
      </c>
      <c r="GA396" s="223">
        <f t="shared" ca="1" si="773"/>
        <v>-3.0759795583687665E-3</v>
      </c>
      <c r="GB396" s="223">
        <f t="shared" ca="1" si="774"/>
        <v>-2.1917072935869943E-3</v>
      </c>
      <c r="GC396" s="223">
        <f t="shared" ca="1" si="775"/>
        <v>2.1285219061924654E-4</v>
      </c>
      <c r="GD396" s="223">
        <f t="shared" ca="1" si="776"/>
        <v>2.4697658345384744E-3</v>
      </c>
      <c r="GE396" s="223">
        <f t="shared" ca="1" si="777"/>
        <v>3.0135157525319049E-3</v>
      </c>
      <c r="GF396" s="223">
        <f t="shared" ca="1" si="778"/>
        <v>1.4669274681960759E-3</v>
      </c>
      <c r="GG396" s="223">
        <f t="shared" ca="1" si="779"/>
        <v>-1.0972013829147326E-3</v>
      </c>
      <c r="GH396" s="223">
        <f t="shared" ca="1" si="780"/>
        <v>-2.900251761338477E-3</v>
      </c>
      <c r="GI396" s="223">
        <f t="shared" ca="1" si="781"/>
        <v>-2.6915299935556104E-3</v>
      </c>
      <c r="GJ396" s="223">
        <f t="shared" ca="1" si="782"/>
        <v>-6.1581683423363187E-4</v>
      </c>
      <c r="GK396" s="223">
        <f t="shared" ca="1" si="783"/>
        <v>1.8870603288452072E-3</v>
      </c>
      <c r="GL396" s="223">
        <f t="shared" ca="1" si="784"/>
        <v>3.0809699538678838E-3</v>
      </c>
      <c r="GM396" s="223">
        <f t="shared" ca="1" si="785"/>
        <v>2.1377514788008764E-3</v>
      </c>
      <c r="GN396" s="223">
        <f t="shared" ca="1" si="786"/>
        <v>-2.8832753199384108E-4</v>
      </c>
      <c r="GO396" s="223">
        <f t="shared" ca="1" si="787"/>
        <v>-2.5144069063494064E-3</v>
      </c>
      <c r="GP396" s="223">
        <f t="shared" ca="1" si="788"/>
        <v>-2.9963570827318785E-3</v>
      </c>
      <c r="GQ396" s="223">
        <f t="shared" ca="1" si="789"/>
        <v>-1.3998712421159159E-3</v>
      </c>
      <c r="GR396" s="223">
        <f t="shared" ca="1" si="790"/>
        <v>1.167641324767684E-3</v>
      </c>
      <c r="GS396" s="223">
        <f t="shared" ca="1" si="791"/>
        <v>2.9252144494135769E-3</v>
      </c>
      <c r="GT396" s="223">
        <f t="shared" ca="1" si="792"/>
        <v>2.6536999515781772E-3</v>
      </c>
      <c r="GU396" s="223">
        <f t="shared" ca="1" si="793"/>
        <v>5.4143503402366783E-4</v>
      </c>
      <c r="GV396" s="223">
        <f t="shared" ca="1" si="794"/>
        <v>-1.9463986306821417E-3</v>
      </c>
      <c r="GW396" s="223">
        <f t="shared" ca="1" si="795"/>
        <v>-3.0841044882716833E-3</v>
      </c>
      <c r="GX396" s="223">
        <f t="shared" ca="1" si="796"/>
        <v>-2.0825079624596688E-3</v>
      </c>
      <c r="GY396" s="223">
        <f t="shared" ca="1" si="797"/>
        <v>3.6362919564433604E-4</v>
      </c>
      <c r="GZ396" s="223">
        <f t="shared" ca="1" si="798"/>
        <v>2.5575333934597351E-3</v>
      </c>
      <c r="HA396" s="223">
        <f t="shared" ca="1" si="799"/>
        <v>2.9773935194662435E-3</v>
      </c>
      <c r="HB396" s="223">
        <f t="shared" ca="1" si="800"/>
        <v>1.3319717859441404E-3</v>
      </c>
      <c r="HC396" s="223">
        <f t="shared" ca="1" si="801"/>
        <v>-1.2373779231475979E-3</v>
      </c>
      <c r="HD396" s="223">
        <f t="shared" ca="1" si="802"/>
        <v>-2.9484150976851909E-3</v>
      </c>
      <c r="HE396" s="223">
        <f t="shared" ca="1" si="803"/>
        <v>-2.6142714199781903E-3</v>
      </c>
      <c r="HF396" s="223">
        <f t="shared" ca="1" si="804"/>
        <v>-4.6672709359468171E-4</v>
      </c>
      <c r="HG396" s="223">
        <f t="shared" ca="1" si="805"/>
        <v>2.0045644947645543E-3</v>
      </c>
      <c r="HH396" s="223">
        <f t="shared" ca="1" si="806"/>
        <v>3.0853812734538393E-3</v>
      </c>
      <c r="HI396" s="223">
        <f t="shared" ca="1" si="807"/>
        <v>2.0260100211917996E-3</v>
      </c>
      <c r="HJ396" s="223">
        <f t="shared" ca="1" si="808"/>
        <v>-4.3871182266443342E-4</v>
      </c>
      <c r="HK396" s="223">
        <f t="shared" ca="1" si="809"/>
        <v>-2.5991193180861282E-3</v>
      </c>
      <c r="HL396" s="223">
        <f t="shared" ca="1" si="810"/>
        <v>-2.9566364856763727E-3</v>
      </c>
      <c r="HM396" s="223">
        <f t="shared" ca="1" si="811"/>
        <v>-1.2632699997740661E-3</v>
      </c>
      <c r="HN396" s="223">
        <f t="shared" ca="1" si="812"/>
        <v>1.306369171335068E-3</v>
      </c>
      <c r="HO396" s="223">
        <f t="shared" ca="1" si="813"/>
        <v>2.9698397309503E-3</v>
      </c>
      <c r="HP396" s="223">
        <f t="shared" ca="1" si="814"/>
        <v>2.5732681490286671E-3</v>
      </c>
      <c r="HQ396" s="223">
        <f t="shared" ca="1" si="815"/>
        <v>3.9173801421665095E-4</v>
      </c>
      <c r="HR396" s="223">
        <f t="shared" ca="1" si="816"/>
        <v>-2.0615228841507479E-3</v>
      </c>
      <c r="HS396" s="223">
        <f t="shared" ca="1" si="817"/>
        <v>-3.0847995403267049E-3</v>
      </c>
      <c r="HT396" s="223">
        <f t="shared" ca="1" si="818"/>
        <v>-1.9682916872446245E-3</v>
      </c>
      <c r="HU396" s="223">
        <f t="shared" ca="1" si="819"/>
        <v>5.1353018608696268E-4</v>
      </c>
      <c r="HV396" s="223">
        <f t="shared" ca="1" si="820"/>
        <v>2.6391396304226837E-3</v>
      </c>
      <c r="HW396" s="223">
        <f t="shared" ca="1" si="821"/>
        <v>2.9340984846233159E-3</v>
      </c>
      <c r="HX396" s="223">
        <f t="shared" ca="1" si="822"/>
        <v>1.1938072669929155E-3</v>
      </c>
      <c r="HY396" s="223">
        <f t="shared" ca="1" si="823"/>
        <v>-1.3745735115820953E-3</v>
      </c>
      <c r="HZ396" s="223">
        <f t="shared" ca="1" si="824"/>
        <v>-2.9894754438109209E-3</v>
      </c>
      <c r="IA396" s="223">
        <f t="shared" ca="1" si="825"/>
        <v>-2.5307148375669115E-3</v>
      </c>
      <c r="IB396" s="223">
        <f t="shared" ca="1" si="826"/>
        <v>-3.1651296650679693E-4</v>
      </c>
      <c r="IC396" s="223">
        <f t="shared" ca="1" si="827"/>
        <v>2.1172394892369009E-3</v>
      </c>
      <c r="ID396" s="223">
        <f t="shared" ca="1" si="828"/>
        <v>3.0823596393045639E-3</v>
      </c>
      <c r="IE396" s="223">
        <f t="shared" ca="1" si="829"/>
        <v>-6.7320537526123221E-4</v>
      </c>
      <c r="IF396" s="223">
        <f t="shared" ca="1" si="830"/>
        <v>-5.8803921812760999E-4</v>
      </c>
      <c r="IG396" s="223">
        <f t="shared" ca="1" si="831"/>
        <v>-2.6775702237296153E-3</v>
      </c>
      <c r="IH396" s="223">
        <f t="shared" ca="1" si="832"/>
        <v>-2.9097930923561036E-3</v>
      </c>
      <c r="II396" s="223">
        <f t="shared" ca="1" si="833"/>
        <v>-1.1236254293533773E-3</v>
      </c>
      <c r="IJ396" s="223">
        <f t="shared" ca="1" si="834"/>
        <v>1.4419498601442814E-3</v>
      </c>
      <c r="IK396" s="223">
        <f t="shared" ca="1" si="835"/>
        <v>3.0073104084478988E-3</v>
      </c>
      <c r="IL396" s="223">
        <f t="shared" ca="1" si="836"/>
        <v>2.4866371181164783E-3</v>
      </c>
      <c r="IM396" s="223">
        <f t="shared" ca="1" si="837"/>
        <v>2.4109726322118867E-4</v>
      </c>
      <c r="IN396" s="223">
        <f t="shared" ca="1" si="838"/>
        <v>-2.1716807484234192E-3</v>
      </c>
      <c r="IO396" s="223">
        <f t="shared" ca="1" si="839"/>
        <v>-3.0780630400925523E-3</v>
      </c>
      <c r="IP396" s="223">
        <f t="shared" ca="1" si="840"/>
        <v>-1.849333624953018E-3</v>
      </c>
      <c r="IQ396" s="223">
        <f t="shared" ca="1" si="841"/>
        <v>6.6219403733137395E-4</v>
      </c>
      <c r="IR396" s="223">
        <f t="shared" ca="1" si="842"/>
        <v>2.7143879488546151E-3</v>
      </c>
      <c r="IS396" s="223">
        <f t="shared" ca="1" si="843"/>
        <v>2.8837349495342574E-3</v>
      </c>
      <c r="IT396" s="223">
        <f t="shared" ca="1" si="844"/>
        <v>1.0527667617703386E-3</v>
      </c>
      <c r="IU396" s="223">
        <f t="shared" ca="1" si="845"/>
        <v>-1.5084576320287721E-3</v>
      </c>
      <c r="IV396" s="223">
        <f t="shared" ca="1" si="846"/>
        <v>-3.0233338817453872E-3</v>
      </c>
      <c r="IW396" s="223">
        <f t="shared" ca="1" si="847"/>
        <v>-2.4410615414474941E-3</v>
      </c>
      <c r="IX396" s="223">
        <f t="shared" ca="1" si="848"/>
        <v>-1.6553633195933576E-4</v>
      </c>
      <c r="IY396" s="223">
        <f t="shared" ca="1" si="849"/>
        <v>2.2248138683313994E-3</v>
      </c>
      <c r="IZ396" s="223">
        <f t="shared" ca="1" si="850"/>
        <v>3.0719123308013858E-3</v>
      </c>
      <c r="JA396" s="223">
        <f t="shared" ca="1" si="851"/>
        <v>1.7881655524971799E-3</v>
      </c>
      <c r="JB396" s="223">
        <f t="shared" ca="1" si="852"/>
        <v>-7.3594997560816507E-4</v>
      </c>
    </row>
    <row r="397" spans="2:262">
      <c r="B397" s="230">
        <v>36</v>
      </c>
      <c r="C397" s="229">
        <f t="shared" si="853"/>
        <v>7.031250000000003E-4</v>
      </c>
      <c r="D397" s="226">
        <f t="shared" ca="1" si="597"/>
        <v>24.353418763628891</v>
      </c>
      <c r="E397" s="225">
        <f ca="1">AP361</f>
        <v>0.3534187636288928</v>
      </c>
      <c r="F397" s="224">
        <v>36</v>
      </c>
      <c r="G397" s="223">
        <f t="shared" ca="1" si="854"/>
        <v>-7.0383619409078251E-4</v>
      </c>
      <c r="H397" s="223">
        <f t="shared" ca="1" si="598"/>
        <v>-7.3317271195068518E-4</v>
      </c>
      <c r="I397" s="223">
        <f t="shared" ca="1" si="599"/>
        <v>-2.2640349509634101E-4</v>
      </c>
      <c r="J397" s="223">
        <f t="shared" ca="1" si="600"/>
        <v>4.4591499835009416E-4</v>
      </c>
      <c r="K397" s="223">
        <f t="shared" ca="1" si="601"/>
        <v>7.9217445561862658E-4</v>
      </c>
      <c r="L397" s="223">
        <f t="shared" ca="1" si="602"/>
        <v>5.5918531071080303E-4</v>
      </c>
      <c r="M397" s="223">
        <f t="shared" ca="1" si="603"/>
        <v>-8.2687644182837176E-5</v>
      </c>
      <c r="N397" s="223">
        <f t="shared" ca="1" si="604"/>
        <v>-6.6409828301661265E-4</v>
      </c>
      <c r="O397" s="223">
        <f t="shared" ca="1" si="605"/>
        <v>-7.5991133735785719E-4</v>
      </c>
      <c r="P397" s="223">
        <f t="shared" ca="1" si="606"/>
        <v>-3.0006701494266516E-4</v>
      </c>
      <c r="Q397" s="223">
        <f t="shared" ca="1" si="607"/>
        <v>3.7919033920053946E-4</v>
      </c>
      <c r="R397" s="223">
        <f t="shared" ca="1" si="608"/>
        <v>7.8117862415977843E-4</v>
      </c>
      <c r="S397" s="223">
        <f t="shared" ca="1" si="609"/>
        <v>6.1195860659778102E-4</v>
      </c>
      <c r="T397" s="223">
        <f t="shared" ca="1" si="610"/>
        <v>-4.7337637362295426E-6</v>
      </c>
      <c r="U397" s="223">
        <f t="shared" ca="1" si="611"/>
        <v>-6.1796474244394306E-4</v>
      </c>
      <c r="V397" s="223">
        <f t="shared" ca="1" si="612"/>
        <v>-7.7933160117648009E-4</v>
      </c>
      <c r="W397" s="223">
        <f t="shared" ca="1" si="613"/>
        <v>-3.7084072540177537E-4</v>
      </c>
      <c r="X397" s="223">
        <f t="shared" ca="1" si="614"/>
        <v>3.0881386979795714E-4</v>
      </c>
      <c r="Y397" s="223">
        <f t="shared" ca="1" si="615"/>
        <v>7.6265961551459736E-4</v>
      </c>
      <c r="Z397" s="223">
        <f t="shared" ca="1" si="616"/>
        <v>6.5883840657261945E-4</v>
      </c>
      <c r="AA397" s="223">
        <f t="shared" ca="1" si="617"/>
        <v>7.326570544289641E-5</v>
      </c>
      <c r="AB397" s="223">
        <f t="shared" ca="1" si="618"/>
        <v>-5.658798635876488E-4</v>
      </c>
      <c r="AC397" s="223">
        <f t="shared" ca="1" si="619"/>
        <v>-7.9124647564978476E-4</v>
      </c>
      <c r="AD397" s="223">
        <f t="shared" ca="1" si="620"/>
        <v>-4.380430369531062E-4</v>
      </c>
      <c r="AE397" s="223">
        <f t="shared" ca="1" si="621"/>
        <v>2.354633540143886E-4</v>
      </c>
      <c r="AF397" s="223">
        <f t="shared" ca="1" si="622"/>
        <v>7.3679577785985633E-4</v>
      </c>
      <c r="AG397" s="223">
        <f t="shared" ca="1" si="623"/>
        <v>6.9937323253445489E-4</v>
      </c>
      <c r="AH397" s="223">
        <f t="shared" ca="1" si="624"/>
        <v>1.5055958582749866E-4</v>
      </c>
      <c r="AI397" s="223">
        <f t="shared" ca="1" si="625"/>
        <v>-5.083452523036026E-4</v>
      </c>
      <c r="AJ397" s="223">
        <f t="shared" ca="1" si="626"/>
        <v>-7.9554121402325981E-4</v>
      </c>
      <c r="AK397" s="223">
        <f t="shared" ca="1" si="627"/>
        <v>-5.010267545998956E-4</v>
      </c>
      <c r="AL397" s="223">
        <f t="shared" ca="1" si="628"/>
        <v>1.5984519741429892E-4</v>
      </c>
      <c r="AM397" s="223">
        <f t="shared" ca="1" si="629"/>
        <v>7.0383619409078208E-4</v>
      </c>
      <c r="AN397" s="223">
        <f t="shared" ca="1" si="630"/>
        <v>7.3317271195068518E-4</v>
      </c>
      <c r="AO397" s="223">
        <f t="shared" ca="1" si="631"/>
        <v>2.2640349509634046E-4</v>
      </c>
      <c r="AP397" s="223">
        <f t="shared" ca="1" si="632"/>
        <v>-4.4591499835009254E-4</v>
      </c>
      <c r="AQ397" s="223">
        <f t="shared" ca="1" si="633"/>
        <v>-7.9217445561862636E-4</v>
      </c>
      <c r="AR397" s="223">
        <f t="shared" ca="1" si="634"/>
        <v>-5.5918531071080368E-4</v>
      </c>
      <c r="AS397" s="223">
        <f t="shared" ca="1" si="635"/>
        <v>8.2687644182836295E-5</v>
      </c>
      <c r="AT397" s="223">
        <f t="shared" ca="1" si="636"/>
        <v>6.6409828301661243E-4</v>
      </c>
      <c r="AU397" s="223">
        <f t="shared" ca="1" si="637"/>
        <v>7.5991133735785709E-4</v>
      </c>
      <c r="AV397" s="223">
        <f t="shared" ca="1" si="638"/>
        <v>3.0006701494266462E-4</v>
      </c>
      <c r="AW397" s="223">
        <f t="shared" ca="1" si="639"/>
        <v>-3.791903392005399E-4</v>
      </c>
      <c r="AX397" s="223">
        <f t="shared" ca="1" si="640"/>
        <v>-7.8117862415977876E-4</v>
      </c>
      <c r="AY397" s="223">
        <f t="shared" ca="1" si="641"/>
        <v>-6.1195860659778341E-4</v>
      </c>
      <c r="AZ397" s="223">
        <f t="shared" ca="1" si="642"/>
        <v>4.7337637362258563E-6</v>
      </c>
      <c r="BA397" s="223">
        <f t="shared" ca="1" si="643"/>
        <v>6.1796474244394165E-4</v>
      </c>
      <c r="BB397" s="223">
        <f t="shared" ca="1" si="644"/>
        <v>7.7933160117648053E-4</v>
      </c>
      <c r="BC397" s="223">
        <f t="shared" ca="1" si="645"/>
        <v>3.7084072540177743E-4</v>
      </c>
      <c r="BD397" s="223">
        <f t="shared" ca="1" si="646"/>
        <v>-3.0881386979795633E-4</v>
      </c>
      <c r="BE397" s="223">
        <f t="shared" ca="1" si="647"/>
        <v>-7.6265961551459714E-4</v>
      </c>
      <c r="BF397" s="223">
        <f t="shared" ca="1" si="648"/>
        <v>-6.5883840657261989E-4</v>
      </c>
      <c r="BG397" s="223">
        <f t="shared" ca="1" si="649"/>
        <v>-7.3265705442897305E-5</v>
      </c>
      <c r="BH397" s="223">
        <f t="shared" ca="1" si="650"/>
        <v>5.6587986358764815E-4</v>
      </c>
      <c r="BI397" s="223">
        <f t="shared" ca="1" si="651"/>
        <v>7.9124647564978454E-4</v>
      </c>
      <c r="BJ397" s="223">
        <f t="shared" ca="1" si="652"/>
        <v>4.3804303695310479E-4</v>
      </c>
      <c r="BK397" s="223">
        <f t="shared" ca="1" si="653"/>
        <v>-2.3546335401439044E-4</v>
      </c>
      <c r="BL397" s="223">
        <f t="shared" ca="1" si="654"/>
        <v>-7.3679577785985481E-4</v>
      </c>
      <c r="BM397" s="223">
        <f t="shared" ca="1" si="655"/>
        <v>-6.9937323253445663E-4</v>
      </c>
      <c r="BN397" s="223">
        <f t="shared" ca="1" si="656"/>
        <v>-1.5055958582750232E-4</v>
      </c>
      <c r="BO397" s="223">
        <f t="shared" ca="1" si="657"/>
        <v>5.0834525230360184E-4</v>
      </c>
      <c r="BP397" s="223">
        <f t="shared" ca="1" si="658"/>
        <v>7.9554121402325981E-4</v>
      </c>
      <c r="BQ397" s="223">
        <f t="shared" ca="1" si="659"/>
        <v>5.0102675459989636E-4</v>
      </c>
      <c r="BR397" s="223">
        <f t="shared" ca="1" si="660"/>
        <v>-1.5984519741429808E-4</v>
      </c>
      <c r="BS397" s="223">
        <f t="shared" ca="1" si="661"/>
        <v>-7.0383619409078186E-4</v>
      </c>
      <c r="BT397" s="223">
        <f t="shared" ca="1" si="662"/>
        <v>-7.331727119506854E-4</v>
      </c>
      <c r="BU397" s="223">
        <f t="shared" ca="1" si="663"/>
        <v>-2.2640349509634131E-4</v>
      </c>
      <c r="BV397" s="223">
        <f t="shared" ca="1" si="664"/>
        <v>4.4591499835009416E-4</v>
      </c>
      <c r="BW397" s="223">
        <f t="shared" ca="1" si="665"/>
        <v>7.9217445561862647E-4</v>
      </c>
      <c r="BX397" s="223">
        <f t="shared" ca="1" si="666"/>
        <v>5.5918531071080216E-4</v>
      </c>
      <c r="BY397" s="223">
        <f t="shared" ca="1" si="667"/>
        <v>-8.2687644182832636E-5</v>
      </c>
      <c r="BZ397" s="223">
        <f t="shared" ca="1" si="668"/>
        <v>-6.6409828301661048E-4</v>
      </c>
      <c r="CA397" s="223">
        <f t="shared" ca="1" si="669"/>
        <v>-7.5991133735785644E-4</v>
      </c>
      <c r="CB397" s="223">
        <f t="shared" ca="1" si="670"/>
        <v>-3.0006701494266809E-4</v>
      </c>
      <c r="CC397" s="223">
        <f t="shared" ca="1" si="671"/>
        <v>3.7919033920054158E-4</v>
      </c>
      <c r="CD397" s="223">
        <f t="shared" ca="1" si="672"/>
        <v>7.8117862415977811E-4</v>
      </c>
      <c r="CE397" s="223">
        <f t="shared" ca="1" si="673"/>
        <v>6.1195860659778579E-4</v>
      </c>
      <c r="CF397" s="223">
        <f t="shared" ca="1" si="674"/>
        <v>-4.7337637362278079E-6</v>
      </c>
      <c r="CG397" s="223">
        <f t="shared" ca="1" si="675"/>
        <v>-6.1796474244393937E-4</v>
      </c>
      <c r="CH397" s="223">
        <f t="shared" ca="1" si="676"/>
        <v>-7.7933160117648009E-4</v>
      </c>
      <c r="CI397" s="223">
        <f t="shared" ca="1" si="677"/>
        <v>-3.7084072540178085E-4</v>
      </c>
      <c r="CJ397" s="223">
        <f t="shared" ca="1" si="678"/>
        <v>3.0881386979795812E-4</v>
      </c>
      <c r="CK397" s="223">
        <f t="shared" ca="1" si="679"/>
        <v>7.6265961551459606E-4</v>
      </c>
      <c r="CL397" s="223">
        <f t="shared" ca="1" si="680"/>
        <v>6.588384065726188E-4</v>
      </c>
      <c r="CM397" s="223">
        <f t="shared" ca="1" si="681"/>
        <v>7.3265705442900964E-5</v>
      </c>
      <c r="CN397" s="223">
        <f t="shared" ca="1" si="682"/>
        <v>-5.6587986358764956E-4</v>
      </c>
      <c r="CO397" s="223">
        <f t="shared" ca="1" si="683"/>
        <v>-7.9124647564978487E-4</v>
      </c>
      <c r="CP397" s="223">
        <f t="shared" ca="1" si="684"/>
        <v>-4.3804303695310306E-4</v>
      </c>
      <c r="CQ397" s="223">
        <f t="shared" ca="1" si="685"/>
        <v>2.3546335401438692E-4</v>
      </c>
      <c r="CR397" s="223">
        <f t="shared" ca="1" si="686"/>
        <v>7.3679577785985351E-4</v>
      </c>
      <c r="CS397" s="223">
        <f t="shared" ca="1" si="687"/>
        <v>6.9937323253445576E-4</v>
      </c>
      <c r="CT397" s="223">
        <f t="shared" ca="1" si="688"/>
        <v>1.5055958582750595E-4</v>
      </c>
      <c r="CU397" s="223">
        <f t="shared" ca="1" si="689"/>
        <v>-5.0834525230360336E-4</v>
      </c>
      <c r="CV397" s="223">
        <f t="shared" ca="1" si="690"/>
        <v>-7.9554121402325992E-4</v>
      </c>
      <c r="CW397" s="223">
        <f t="shared" ca="1" si="691"/>
        <v>-5.0102675459989473E-4</v>
      </c>
      <c r="CX397" s="223">
        <f t="shared" ca="1" si="692"/>
        <v>1.5984519741429445E-4</v>
      </c>
      <c r="CY397" s="223">
        <f t="shared" ca="1" si="693"/>
        <v>7.0383619409078273E-4</v>
      </c>
      <c r="CZ397" s="223">
        <f t="shared" ca="1" si="694"/>
        <v>7.3317271195068691E-4</v>
      </c>
      <c r="DA397" s="223">
        <f t="shared" ca="1" si="695"/>
        <v>2.2640349509633946E-4</v>
      </c>
      <c r="DB397" s="223">
        <f t="shared" ca="1" si="696"/>
        <v>-4.4591499835009102E-4</v>
      </c>
      <c r="DC397" s="223">
        <f t="shared" ca="1" si="697"/>
        <v>-7.9217445561862668E-4</v>
      </c>
      <c r="DD397" s="223">
        <f t="shared" ca="1" si="698"/>
        <v>-5.5918531071080498E-4</v>
      </c>
      <c r="DE397" s="223">
        <f t="shared" ca="1" si="699"/>
        <v>8.2687644182828936E-5</v>
      </c>
      <c r="DF397" s="223">
        <f t="shared" ca="1" si="700"/>
        <v>6.6409828301661146E-4</v>
      </c>
      <c r="DG397" s="223">
        <f t="shared" ca="1" si="701"/>
        <v>7.5991133735785925E-4</v>
      </c>
      <c r="DH397" s="223">
        <f t="shared" ca="1" si="702"/>
        <v>3.0006701494266624E-4</v>
      </c>
      <c r="DI397" s="223">
        <f t="shared" ca="1" si="703"/>
        <v>-3.7919033920053339E-4</v>
      </c>
      <c r="DJ397" s="223">
        <f t="shared" ca="1" si="704"/>
        <v>-7.8117862415977833E-4</v>
      </c>
      <c r="DK397" s="223">
        <f t="shared" ca="1" si="705"/>
        <v>-6.1195860659778449E-4</v>
      </c>
      <c r="DL397" s="223">
        <f t="shared" ca="1" si="706"/>
        <v>4.7337637362297594E-6</v>
      </c>
      <c r="DM397" s="223">
        <f t="shared" ca="1" si="707"/>
        <v>6.1796474244394045E-4</v>
      </c>
      <c r="DN397" s="223">
        <f t="shared" ca="1" si="708"/>
        <v>7.7933160117647977E-4</v>
      </c>
      <c r="DO397" s="223">
        <f t="shared" ca="1" si="709"/>
        <v>3.7084072540177906E-4</v>
      </c>
      <c r="DP397" s="223">
        <f t="shared" ca="1" si="710"/>
        <v>-3.0881386979795991E-4</v>
      </c>
      <c r="DQ397" s="223">
        <f t="shared" ca="1" si="711"/>
        <v>-7.6265961551459671E-4</v>
      </c>
      <c r="DR397" s="223">
        <f t="shared" ca="1" si="712"/>
        <v>-6.5883840657262412E-4</v>
      </c>
      <c r="DS397" s="223">
        <f t="shared" ca="1" si="713"/>
        <v>-7.326570544289904E-5</v>
      </c>
      <c r="DT397" s="223">
        <f t="shared" ca="1" si="714"/>
        <v>5.6587986358764295E-4</v>
      </c>
      <c r="DU397" s="223">
        <f t="shared" ca="1" si="715"/>
        <v>7.9124647564978476E-4</v>
      </c>
      <c r="DV397" s="223">
        <f t="shared" ca="1" si="716"/>
        <v>4.3804303695311092E-4</v>
      </c>
      <c r="DW397" s="223">
        <f t="shared" ca="1" si="717"/>
        <v>-2.3546335401438876E-4</v>
      </c>
      <c r="DX397" s="223">
        <f t="shared" ca="1" si="718"/>
        <v>-7.3679577785985416E-4</v>
      </c>
      <c r="DY397" s="223">
        <f t="shared" ca="1" si="719"/>
        <v>-6.9937323253445479E-4</v>
      </c>
      <c r="DZ397" s="223">
        <f t="shared" ca="1" si="720"/>
        <v>-1.50559585827504E-4</v>
      </c>
      <c r="EA397" s="223">
        <f t="shared" ca="1" si="721"/>
        <v>5.0834525230360487E-4</v>
      </c>
      <c r="EB397" s="223">
        <f t="shared" ca="1" si="722"/>
        <v>7.9554121402325992E-4</v>
      </c>
      <c r="EC397" s="223">
        <f t="shared" ca="1" si="723"/>
        <v>5.0102675459989322E-4</v>
      </c>
      <c r="ED397" s="223">
        <f t="shared" ca="1" si="724"/>
        <v>-1.5984519741429635E-4</v>
      </c>
      <c r="EE397" s="223">
        <f t="shared" ca="1" si="725"/>
        <v>-7.0383619409077828E-4</v>
      </c>
      <c r="EF397" s="223">
        <f t="shared" ca="1" si="726"/>
        <v>-7.3317271195068626E-4</v>
      </c>
      <c r="EG397" s="223">
        <f t="shared" ca="1" si="727"/>
        <v>-2.2640349509634841E-4</v>
      </c>
      <c r="EH397" s="223">
        <f t="shared" ca="1" si="728"/>
        <v>4.4591499835009265E-4</v>
      </c>
      <c r="EI397" s="223">
        <f t="shared" ca="1" si="729"/>
        <v>7.9217445561862582E-4</v>
      </c>
      <c r="EJ397" s="223">
        <f t="shared" ca="1" si="730"/>
        <v>5.5918531071080346E-4</v>
      </c>
      <c r="EK397" s="223">
        <f t="shared" ca="1" si="731"/>
        <v>-8.2687644182830874E-5</v>
      </c>
      <c r="EL397" s="223">
        <f t="shared" ca="1" si="732"/>
        <v>-6.6409828301661265E-4</v>
      </c>
      <c r="EM397" s="223">
        <f t="shared" ca="1" si="733"/>
        <v>-7.599113373578586E-4</v>
      </c>
      <c r="EN397" s="223">
        <f t="shared" ca="1" si="734"/>
        <v>-3.000670149426644E-4</v>
      </c>
      <c r="EO397" s="223">
        <f t="shared" ca="1" si="735"/>
        <v>3.7919033920053513E-4</v>
      </c>
      <c r="EP397" s="223">
        <f t="shared" ca="1" si="736"/>
        <v>7.8117862415977876E-4</v>
      </c>
      <c r="EQ397" s="223">
        <f t="shared" ca="1" si="737"/>
        <v>6.119586065977833E-4</v>
      </c>
      <c r="ER397" s="223">
        <f t="shared" ca="1" si="738"/>
        <v>-4.7337637362204082E-6</v>
      </c>
      <c r="ES397" s="223">
        <f t="shared" ca="1" si="739"/>
        <v>-6.1796474244394176E-4</v>
      </c>
      <c r="ET397" s="223">
        <f t="shared" ca="1" si="740"/>
        <v>-7.7933160117648161E-4</v>
      </c>
      <c r="EU397" s="223">
        <f t="shared" ca="1" si="741"/>
        <v>-3.7084072540177738E-4</v>
      </c>
      <c r="EV397" s="223">
        <f t="shared" ca="1" si="742"/>
        <v>3.088138697979617E-4</v>
      </c>
      <c r="EW397" s="223">
        <f t="shared" ca="1" si="743"/>
        <v>7.62659615514594E-4</v>
      </c>
      <c r="EX397" s="223">
        <f t="shared" ca="1" si="744"/>
        <v>6.5883840657262292E-4</v>
      </c>
      <c r="EY397" s="223">
        <f t="shared" ca="1" si="745"/>
        <v>7.3265705442897088E-5</v>
      </c>
      <c r="EZ397" s="223">
        <f t="shared" ca="1" si="746"/>
        <v>-5.6587986358765227E-4</v>
      </c>
      <c r="FA397" s="223">
        <f t="shared" ca="1" si="747"/>
        <v>-7.9124647564978562E-4</v>
      </c>
      <c r="FB397" s="223">
        <f t="shared" ca="1" si="748"/>
        <v>-4.3804303695310935E-4</v>
      </c>
      <c r="FC397" s="223">
        <f t="shared" ca="1" si="749"/>
        <v>2.3546335401439063E-4</v>
      </c>
      <c r="FD397" s="223">
        <f t="shared" ca="1" si="750"/>
        <v>7.3679577785985069E-4</v>
      </c>
      <c r="FE397" s="223">
        <f t="shared" ca="1" si="751"/>
        <v>6.9937323253445923E-4</v>
      </c>
      <c r="FF397" s="223">
        <f t="shared" ca="1" si="752"/>
        <v>1.5055958582750213E-4</v>
      </c>
      <c r="FG397" s="223">
        <f t="shared" ca="1" si="753"/>
        <v>-5.0834525230360639E-4</v>
      </c>
      <c r="FH397" s="223">
        <f t="shared" ca="1" si="754"/>
        <v>-7.9554121402325992E-4</v>
      </c>
      <c r="FI397" s="223">
        <f t="shared" ca="1" si="755"/>
        <v>-5.0102675459990048E-4</v>
      </c>
      <c r="FJ397" s="223">
        <f t="shared" ca="1" si="756"/>
        <v>1.5984519741429827E-4</v>
      </c>
      <c r="FK397" s="223">
        <f t="shared" ca="1" si="757"/>
        <v>7.0383619409078446E-4</v>
      </c>
      <c r="FL397" s="223">
        <f t="shared" ca="1" si="758"/>
        <v>7.3317271195068984E-4</v>
      </c>
      <c r="FM397" s="223">
        <f t="shared" ca="1" si="759"/>
        <v>2.2640349509634654E-4</v>
      </c>
      <c r="FN397" s="223">
        <f t="shared" ca="1" si="760"/>
        <v>-4.4591499835009433E-4</v>
      </c>
      <c r="FO397" s="223">
        <f t="shared" ca="1" si="761"/>
        <v>-7.9217445561862712E-4</v>
      </c>
      <c r="FP397" s="223">
        <f t="shared" ca="1" si="762"/>
        <v>-5.5918531071081007E-4</v>
      </c>
      <c r="FQ397" s="223">
        <f t="shared" ca="1" si="763"/>
        <v>8.2687644182832812E-5</v>
      </c>
      <c r="FR397" s="223">
        <f t="shared" ca="1" si="764"/>
        <v>6.6409828301661374E-4</v>
      </c>
      <c r="FS397" s="223">
        <f t="shared" ca="1" si="765"/>
        <v>7.5991133735786142E-4</v>
      </c>
      <c r="FT397" s="223">
        <f t="shared" ca="1" si="766"/>
        <v>3.0006701494267318E-4</v>
      </c>
      <c r="FU397" s="223">
        <f t="shared" ca="1" si="767"/>
        <v>-3.7919033920053675E-4</v>
      </c>
      <c r="FV397" s="223">
        <f t="shared" ca="1" si="768"/>
        <v>-7.8117862415977919E-4</v>
      </c>
      <c r="FW397" s="223">
        <f t="shared" ca="1" si="769"/>
        <v>-6.1195860659778926E-4</v>
      </c>
      <c r="FX397" s="223">
        <f t="shared" ca="1" si="770"/>
        <v>4.7337637362223327E-6</v>
      </c>
      <c r="FY397" s="223">
        <f t="shared" ca="1" si="771"/>
        <v>6.1796474244394284E-4</v>
      </c>
      <c r="FZ397" s="223">
        <f t="shared" ca="1" si="772"/>
        <v>7.7933160117647901E-4</v>
      </c>
      <c r="GA397" s="223">
        <f t="shared" ca="1" si="773"/>
        <v>3.7084072540178562E-4</v>
      </c>
      <c r="GB397" s="223">
        <f t="shared" ca="1" si="774"/>
        <v>-3.0881386979795308E-4</v>
      </c>
      <c r="GC397" s="223">
        <f t="shared" ca="1" si="775"/>
        <v>-7.6265961551459768E-4</v>
      </c>
      <c r="GD397" s="223">
        <f t="shared" ca="1" si="776"/>
        <v>-6.5883840657262824E-4</v>
      </c>
      <c r="GE397" s="223">
        <f t="shared" ca="1" si="777"/>
        <v>-7.3265705442906412E-5</v>
      </c>
      <c r="GF397" s="223">
        <f t="shared" ca="1" si="778"/>
        <v>5.6587986358764566E-4</v>
      </c>
      <c r="GG397" s="223">
        <f t="shared" ca="1" si="779"/>
        <v>7.9124647564978421E-4</v>
      </c>
      <c r="GH397" s="223">
        <f t="shared" ca="1" si="780"/>
        <v>4.3804303695311705E-4</v>
      </c>
      <c r="GI397" s="223">
        <f t="shared" ca="1" si="781"/>
        <v>-2.3546335401438171E-4</v>
      </c>
      <c r="GJ397" s="223">
        <f t="shared" ca="1" si="782"/>
        <v>-7.3679577785985568E-4</v>
      </c>
      <c r="GK397" s="223">
        <f t="shared" ca="1" si="783"/>
        <v>-6.9937323253445283E-4</v>
      </c>
      <c r="GL397" s="223">
        <f t="shared" ca="1" si="784"/>
        <v>-1.5055958582751129E-4</v>
      </c>
      <c r="GM397" s="223">
        <f t="shared" ca="1" si="785"/>
        <v>5.0834525230359913E-4</v>
      </c>
      <c r="GN397" s="223">
        <f t="shared" ca="1" si="786"/>
        <v>7.9554121402325981E-4</v>
      </c>
      <c r="GO397" s="223">
        <f t="shared" ca="1" si="787"/>
        <v>5.0102675459989018E-4</v>
      </c>
      <c r="GP397" s="223">
        <f t="shared" ca="1" si="788"/>
        <v>-1.5984519741428908E-4</v>
      </c>
      <c r="GQ397" s="223">
        <f t="shared" ca="1" si="789"/>
        <v>-7.0383619409078023E-4</v>
      </c>
      <c r="GR397" s="223">
        <f t="shared" ca="1" si="790"/>
        <v>-7.3317271195068464E-4</v>
      </c>
      <c r="GS397" s="223">
        <f t="shared" ca="1" si="791"/>
        <v>-2.2640349509635551E-4</v>
      </c>
      <c r="GT397" s="223">
        <f t="shared" ca="1" si="792"/>
        <v>4.4591499835008652E-4</v>
      </c>
      <c r="GU397" s="223">
        <f t="shared" ca="1" si="793"/>
        <v>7.9217445561862625E-4</v>
      </c>
      <c r="GV397" s="223">
        <f t="shared" ca="1" si="794"/>
        <v>5.5918531071080075E-4</v>
      </c>
      <c r="GW397" s="223">
        <f t="shared" ca="1" si="795"/>
        <v>-8.2687644182823474E-5</v>
      </c>
      <c r="GX397" s="223">
        <f t="shared" ca="1" si="796"/>
        <v>-6.6409828301660853E-4</v>
      </c>
      <c r="GY397" s="223">
        <f t="shared" ca="1" si="797"/>
        <v>-7.5991133735785741E-4</v>
      </c>
      <c r="GZ397" s="223">
        <f t="shared" ca="1" si="798"/>
        <v>-3.0006701494266082E-4</v>
      </c>
      <c r="HA397" s="223">
        <f t="shared" ca="1" si="799"/>
        <v>3.7919033920052857E-4</v>
      </c>
      <c r="HB397" s="223">
        <f t="shared" ca="1" si="800"/>
        <v>7.8117862415977735E-4</v>
      </c>
      <c r="HC397" s="223">
        <f t="shared" ca="1" si="801"/>
        <v>6.119586065977807E-4</v>
      </c>
      <c r="HD397" s="223">
        <f t="shared" ca="1" si="802"/>
        <v>-4.7337637362130085E-6</v>
      </c>
      <c r="HE397" s="223">
        <f t="shared" ca="1" si="803"/>
        <v>-6.1796474244393699E-4</v>
      </c>
      <c r="HF397" s="223">
        <f t="shared" ca="1" si="804"/>
        <v>-7.7933160117648085E-4</v>
      </c>
      <c r="HG397" s="223">
        <f t="shared" ca="1" si="805"/>
        <v>-3.7084072540177391E-4</v>
      </c>
      <c r="HH397" s="223">
        <f t="shared" ca="1" si="806"/>
        <v>3.0881386979794451E-4</v>
      </c>
      <c r="HI397" s="223">
        <f t="shared" ca="1" si="807"/>
        <v>7.6265961551459508E-4</v>
      </c>
      <c r="HJ397" s="223">
        <f t="shared" ca="1" si="808"/>
        <v>6.5883840657262086E-4</v>
      </c>
      <c r="HK397" s="223">
        <f t="shared" ca="1" si="809"/>
        <v>7.3265705442893212E-5</v>
      </c>
      <c r="HL397" s="223">
        <f t="shared" ca="1" si="810"/>
        <v>-5.6587986358763915E-4</v>
      </c>
      <c r="HM397" s="223">
        <f t="shared" ca="1" si="811"/>
        <v>-7.912464756497853E-4</v>
      </c>
      <c r="HN397" s="223">
        <f t="shared" ca="1" si="812"/>
        <v>-4.3804303695310593E-4</v>
      </c>
      <c r="HO397" s="223">
        <f t="shared" ca="1" si="813"/>
        <v>2.3546335401439434E-4</v>
      </c>
      <c r="HP397" s="223">
        <f t="shared" ca="1" si="814"/>
        <v>7.3679577785985221E-4</v>
      </c>
      <c r="HQ397" s="223">
        <f t="shared" ca="1" si="815"/>
        <v>6.9937323253445739E-4</v>
      </c>
      <c r="HR397" s="223">
        <f t="shared" ca="1" si="816"/>
        <v>1.5055958582749831E-4</v>
      </c>
      <c r="HS397" s="223">
        <f t="shared" ca="1" si="817"/>
        <v>-5.0834525230359197E-4</v>
      </c>
      <c r="HT397" s="223">
        <f t="shared" ca="1" si="818"/>
        <v>-7.9554121402325992E-4</v>
      </c>
      <c r="HU397" s="223">
        <f t="shared" ca="1" si="819"/>
        <v>-5.0102675459989744E-4</v>
      </c>
      <c r="HV397" s="223">
        <f t="shared" ca="1" si="820"/>
        <v>1.5984519741430209E-4</v>
      </c>
      <c r="HW397" s="223">
        <f t="shared" ca="1" si="821"/>
        <v>7.0383619409077579E-4</v>
      </c>
      <c r="HX397" s="223">
        <f t="shared" ca="1" si="822"/>
        <v>7.3317271195068832E-4</v>
      </c>
      <c r="HY397" s="223">
        <f t="shared" ca="1" si="823"/>
        <v>2.2640349509634274E-4</v>
      </c>
      <c r="HZ397" s="223">
        <f t="shared" ca="1" si="824"/>
        <v>-4.4591499835009752E-4</v>
      </c>
      <c r="IA397" s="223">
        <f t="shared" ca="1" si="825"/>
        <v>-7.9217445561862538E-4</v>
      </c>
      <c r="IB397" s="223">
        <f t="shared" ca="1" si="826"/>
        <v>-5.5918531071080736E-4</v>
      </c>
      <c r="IC397" s="223">
        <f t="shared" ca="1" si="827"/>
        <v>8.2687644182836674E-5</v>
      </c>
      <c r="ID397" s="223">
        <f t="shared" ca="1" si="828"/>
        <v>6.6409828301660344E-4</v>
      </c>
      <c r="IE397" s="223">
        <f t="shared" ca="1" si="829"/>
        <v>-6.1809904349130235E-4</v>
      </c>
      <c r="IF397" s="223">
        <f t="shared" ca="1" si="830"/>
        <v>3.000670149426695E-4</v>
      </c>
      <c r="IG397" s="223">
        <f t="shared" ca="1" si="831"/>
        <v>-3.7919033920054022E-4</v>
      </c>
      <c r="IH397" s="223">
        <f t="shared" ca="1" si="832"/>
        <v>-7.8117862415977562E-4</v>
      </c>
      <c r="II397" s="223">
        <f t="shared" ca="1" si="833"/>
        <v>-6.1195860659778677E-4</v>
      </c>
      <c r="IJ397" s="223">
        <f t="shared" ca="1" si="834"/>
        <v>4.7337637362262629E-6</v>
      </c>
      <c r="IK397" s="223">
        <f t="shared" ca="1" si="835"/>
        <v>6.1796474244394533E-4</v>
      </c>
      <c r="IL397" s="223">
        <f t="shared" ca="1" si="836"/>
        <v>7.793316011764827E-4</v>
      </c>
      <c r="IM397" s="223">
        <f t="shared" ca="1" si="837"/>
        <v>3.7084072540178209E-4</v>
      </c>
      <c r="IN397" s="223">
        <f t="shared" ca="1" si="838"/>
        <v>-3.0881386979795671E-4</v>
      </c>
      <c r="IO397" s="223">
        <f t="shared" ca="1" si="839"/>
        <v>-7.6265961551459877E-4</v>
      </c>
      <c r="IP397" s="223">
        <f t="shared" ca="1" si="840"/>
        <v>-6.5883840657262607E-4</v>
      </c>
      <c r="IQ397" s="223">
        <f t="shared" ca="1" si="841"/>
        <v>-7.3265705442902536E-5</v>
      </c>
      <c r="IR397" s="223">
        <f t="shared" ca="1" si="842"/>
        <v>5.6587986358764848E-4</v>
      </c>
      <c r="IS397" s="223">
        <f t="shared" ca="1" si="843"/>
        <v>7.9124647564978617E-4</v>
      </c>
      <c r="IT397" s="223">
        <f t="shared" ca="1" si="844"/>
        <v>4.3804303695311379E-4</v>
      </c>
      <c r="IU397" s="223">
        <f t="shared" ca="1" si="845"/>
        <v>-2.354633540143854E-4</v>
      </c>
      <c r="IV397" s="223">
        <f t="shared" ca="1" si="846"/>
        <v>-7.3679577785985709E-4</v>
      </c>
      <c r="IW397" s="223">
        <f t="shared" ca="1" si="847"/>
        <v>-6.9937323253446194E-4</v>
      </c>
      <c r="IX397" s="223">
        <f t="shared" ca="1" si="848"/>
        <v>-1.5055958582750747E-4</v>
      </c>
      <c r="IY397" s="223">
        <f t="shared" ca="1" si="849"/>
        <v>5.0834525230360216E-4</v>
      </c>
      <c r="IZ397" s="223">
        <f t="shared" ca="1" si="850"/>
        <v>7.9554121402325981E-4</v>
      </c>
      <c r="JA397" s="223">
        <f t="shared" ca="1" si="851"/>
        <v>5.0102675459990482E-4</v>
      </c>
      <c r="JB397" s="223">
        <f t="shared" ca="1" si="852"/>
        <v>-1.5984519741429291E-4</v>
      </c>
    </row>
    <row r="398" spans="2:262">
      <c r="B398" s="230">
        <v>37</v>
      </c>
      <c r="C398" s="229">
        <f t="shared" si="853"/>
        <v>7.2265625000000032E-4</v>
      </c>
      <c r="D398" s="226">
        <f t="shared" ca="1" si="597"/>
        <v>24.348514312359558</v>
      </c>
      <c r="E398" s="225">
        <f ca="1">AQ361</f>
        <v>0.34851431235955999</v>
      </c>
      <c r="F398" s="224">
        <v>37</v>
      </c>
      <c r="G398" s="223">
        <f t="shared" ca="1" si="854"/>
        <v>1.4834260450009794E-3</v>
      </c>
      <c r="H398" s="223">
        <f t="shared" ca="1" si="598"/>
        <v>1.3951626570166461E-3</v>
      </c>
      <c r="I398" s="223">
        <f t="shared" ca="1" si="599"/>
        <v>2.3327023618911031E-4</v>
      </c>
      <c r="J398" s="223">
        <f t="shared" ca="1" si="600"/>
        <v>-1.1081322201251568E-3</v>
      </c>
      <c r="K398" s="223">
        <f t="shared" ca="1" si="601"/>
        <v>-1.596786132911593E-3</v>
      </c>
      <c r="L398" s="223">
        <f t="shared" ca="1" si="602"/>
        <v>-8.5665432461141857E-4</v>
      </c>
      <c r="M398" s="223">
        <f t="shared" ca="1" si="603"/>
        <v>5.4270452749468224E-4</v>
      </c>
      <c r="N398" s="223">
        <f t="shared" ca="1" si="604"/>
        <v>1.5244322639431397E-3</v>
      </c>
      <c r="O398" s="223">
        <f t="shared" ca="1" si="605"/>
        <v>1.3330532454616463E-3</v>
      </c>
      <c r="P398" s="223">
        <f t="shared" ca="1" si="606"/>
        <v>1.1584067312493223E-4</v>
      </c>
      <c r="Q398" s="223">
        <f t="shared" ca="1" si="607"/>
        <v>-1.1905155623004831E-3</v>
      </c>
      <c r="R398" s="223">
        <f t="shared" ca="1" si="608"/>
        <v>-1.5807262391351615E-3</v>
      </c>
      <c r="S398" s="223">
        <f t="shared" ca="1" si="609"/>
        <v>-7.5450987445083325E-4</v>
      </c>
      <c r="T398" s="223">
        <f t="shared" ca="1" si="610"/>
        <v>6.5232961880081299E-4</v>
      </c>
      <c r="U398" s="223">
        <f t="shared" ca="1" si="611"/>
        <v>1.5571774523661876E-3</v>
      </c>
      <c r="V398" s="223">
        <f t="shared" ca="1" si="612"/>
        <v>1.263719902870264E-3</v>
      </c>
      <c r="W398" s="223">
        <f t="shared" ca="1" si="613"/>
        <v>-2.2166405836512621E-6</v>
      </c>
      <c r="X398" s="223">
        <f t="shared" ca="1" si="614"/>
        <v>-1.2664473974943146E-3</v>
      </c>
      <c r="Y398" s="223">
        <f t="shared" ca="1" si="615"/>
        <v>-1.5561002529105945E-3</v>
      </c>
      <c r="Z398" s="223">
        <f t="shared" ca="1" si="616"/>
        <v>-6.4827666990788842E-4</v>
      </c>
      <c r="AA398" s="223">
        <f t="shared" ca="1" si="617"/>
        <v>7.5841967938311506E-4</v>
      </c>
      <c r="AB398" s="223">
        <f t="shared" ca="1" si="618"/>
        <v>1.5814841612569294E-3</v>
      </c>
      <c r="AC398" s="223">
        <f t="shared" ca="1" si="619"/>
        <v>1.1875383526332246E-3</v>
      </c>
      <c r="AD398" s="223">
        <f t="shared" ca="1" si="620"/>
        <v>-1.2026194212485635E-4</v>
      </c>
      <c r="AE398" s="223">
        <f t="shared" ca="1" si="621"/>
        <v>-1.3355162445128062E-3</v>
      </c>
      <c r="AF398" s="223">
        <f t="shared" ca="1" si="622"/>
        <v>-1.5230416245909026E-3</v>
      </c>
      <c r="AG398" s="223">
        <f t="shared" ca="1" si="623"/>
        <v>-5.3853039792232103E-4</v>
      </c>
      <c r="AH398" s="223">
        <f t="shared" ca="1" si="624"/>
        <v>8.6039979801137212E-4</v>
      </c>
      <c r="AI398" s="223">
        <f t="shared" ca="1" si="625"/>
        <v>1.5972206704538893E-3</v>
      </c>
      <c r="AJ398" s="223">
        <f t="shared" ca="1" si="626"/>
        <v>1.1049214291718322E-3</v>
      </c>
      <c r="AK398" s="223">
        <f t="shared" ca="1" si="627"/>
        <v>-2.3765553378187718E-4</v>
      </c>
      <c r="AL398" s="223">
        <f t="shared" ca="1" si="628"/>
        <v>-1.3973478132896567E-3</v>
      </c>
      <c r="AM398" s="223">
        <f t="shared" ca="1" si="629"/>
        <v>-1.4817295017472364E-3</v>
      </c>
      <c r="AN398" s="223">
        <f t="shared" ca="1" si="630"/>
        <v>-4.2586578305072814E-4</v>
      </c>
      <c r="AO398" s="223">
        <f t="shared" ca="1" si="631"/>
        <v>9.577173355869087E-4</v>
      </c>
      <c r="AP398" s="223">
        <f t="shared" ca="1" si="632"/>
        <v>1.6043017024502766E-3</v>
      </c>
      <c r="AQ398" s="223">
        <f t="shared" ca="1" si="633"/>
        <v>1.0163168407524704E-3</v>
      </c>
      <c r="AR398" s="223">
        <f t="shared" ca="1" si="634"/>
        <v>-3.5376124951023042E-4</v>
      </c>
      <c r="AS398" s="223">
        <f t="shared" ca="1" si="635"/>
        <v>-1.4516070331964156E-3</v>
      </c>
      <c r="AT398" s="223">
        <f t="shared" ca="1" si="636"/>
        <v>-1.4323877583526789E-3</v>
      </c>
      <c r="AU398" s="223">
        <f t="shared" ca="1" si="637"/>
        <v>-3.1089336460265646E-4</v>
      </c>
      <c r="AV398" s="223">
        <f t="shared" ca="1" si="638"/>
        <v>1.04984491994177E-3</v>
      </c>
      <c r="AW398" s="223">
        <f t="shared" ca="1" si="639"/>
        <v>1.6026888845201838E-3</v>
      </c>
      <c r="AX398" s="223">
        <f t="shared" ca="1" si="640"/>
        <v>9.2220474331671746E-4</v>
      </c>
      <c r="AY398" s="223">
        <f t="shared" ca="1" si="641"/>
        <v>-4.6794990237669193E-4</v>
      </c>
      <c r="AZ398" s="223">
        <f t="shared" ca="1" si="642"/>
        <v>-1.4979998688192473E-3</v>
      </c>
      <c r="BA398" s="223">
        <f t="shared" ca="1" si="643"/>
        <v>-1.3752837815897781E-3</v>
      </c>
      <c r="BB398" s="223">
        <f t="shared" ca="1" si="644"/>
        <v>-1.942361880751874E-4</v>
      </c>
      <c r="BC398" s="223">
        <f t="shared" ca="1" si="645"/>
        <v>1.1362833037141483E-3</v>
      </c>
      <c r="BD398" s="223">
        <f t="shared" ca="1" si="646"/>
        <v>1.5923909566637133E-3</v>
      </c>
      <c r="BE398" s="223">
        <f t="shared" ca="1" si="647"/>
        <v>8.2309513847469659E-4</v>
      </c>
      <c r="BF398" s="223">
        <f t="shared" ca="1" si="648"/>
        <v>-5.7960269417776879E-4</v>
      </c>
      <c r="BG398" s="223">
        <f t="shared" ca="1" si="649"/>
        <v>-1.5362749133623142E-3</v>
      </c>
      <c r="BH398" s="223">
        <f t="shared" ca="1" si="650"/>
        <v>-1.3107270228562529E-3</v>
      </c>
      <c r="BI398" s="223">
        <f t="shared" ca="1" si="651"/>
        <v>-7.6526428815406786E-5</v>
      </c>
      <c r="BJ398" s="223">
        <f t="shared" ca="1" si="652"/>
        <v>1.2165640698131375E-3</v>
      </c>
      <c r="BK398" s="223">
        <f t="shared" ca="1" si="653"/>
        <v>1.5734637242441577E-3</v>
      </c>
      <c r="BL398" s="223">
        <f t="shared" ca="1" si="654"/>
        <v>7.195251097621623E-4</v>
      </c>
      <c r="BM398" s="223">
        <f t="shared" ca="1" si="655"/>
        <v>-6.8811456876080059E-4</v>
      </c>
      <c r="BN398" s="223">
        <f t="shared" ca="1" si="656"/>
        <v>-1.566224751042988E-3</v>
      </c>
      <c r="BO398" s="223">
        <f t="shared" ca="1" si="657"/>
        <v>-1.2390673208210465E-3</v>
      </c>
      <c r="BP398" s="223">
        <f t="shared" ca="1" si="658"/>
        <v>4.1598033792574916E-5</v>
      </c>
      <c r="BQ398" s="223">
        <f t="shared" ca="1" si="659"/>
        <v>1.2902521698115047E-3</v>
      </c>
      <c r="BR398" s="223">
        <f t="shared" ca="1" si="660"/>
        <v>1.5460097555739043E-3</v>
      </c>
      <c r="BS398" s="223">
        <f t="shared" ca="1" si="661"/>
        <v>6.1205591213828647E-4</v>
      </c>
      <c r="BT398" s="223">
        <f t="shared" ca="1" si="662"/>
        <v>-7.9289749087566876E-4</v>
      </c>
      <c r="BU398" s="223">
        <f t="shared" ca="1" si="663"/>
        <v>-1.5876870810959446E-3</v>
      </c>
      <c r="BV398" s="223">
        <f t="shared" ca="1" si="664"/>
        <v>-1.1606930056182727E-3</v>
      </c>
      <c r="BW398" s="223">
        <f t="shared" ca="1" si="665"/>
        <v>1.5949707305127188E-4</v>
      </c>
      <c r="BX398" s="223">
        <f t="shared" ca="1" si="666"/>
        <v>1.3569482815108426E-3</v>
      </c>
      <c r="BY398" s="223">
        <f t="shared" ca="1" si="667"/>
        <v>1.5101778260878606E-3</v>
      </c>
      <c r="BZ398" s="223">
        <f t="shared" ca="1" si="668"/>
        <v>5.012699304964164E-4</v>
      </c>
      <c r="CA398" s="223">
        <f t="shared" ca="1" si="669"/>
        <v>-8.9338363278877546E-4</v>
      </c>
      <c r="CB398" s="223">
        <f t="shared" ca="1" si="670"/>
        <v>-1.6005455972950742E-3</v>
      </c>
      <c r="CC398" s="223">
        <f t="shared" ca="1" si="671"/>
        <v>-1.0760287944525707E-3</v>
      </c>
      <c r="CD398" s="223">
        <f t="shared" ca="1" si="672"/>
        <v>2.7653178385184861E-4</v>
      </c>
      <c r="CE398" s="223">
        <f t="shared" ca="1" si="673"/>
        <v>1.416290972903125E-3</v>
      </c>
      <c r="CF398" s="223">
        <f t="shared" ca="1" si="674"/>
        <v>1.4661621121164839E-3</v>
      </c>
      <c r="CG398" s="223">
        <f t="shared" ca="1" si="675"/>
        <v>3.8776752366983581E-4</v>
      </c>
      <c r="CH398" s="223">
        <f t="shared" ca="1" si="676"/>
        <v>-9.8902845139067362E-4</v>
      </c>
      <c r="CI398" s="223">
        <f t="shared" ca="1" si="677"/>
        <v>-1.6047306182269984E-3</v>
      </c>
      <c r="CJ398" s="223">
        <f t="shared" ca="1" si="678"/>
        <v>-9.8553349001977673E-4</v>
      </c>
      <c r="CK398" s="223">
        <f t="shared" ca="1" si="679"/>
        <v>3.9206794495630538E-4</v>
      </c>
      <c r="CL398" s="223">
        <f t="shared" ca="1" si="680"/>
        <v>1.4679586608020792E-3</v>
      </c>
      <c r="CM398" s="223">
        <f t="shared" ca="1" si="681"/>
        <v>1.4142011386274217E-3</v>
      </c>
      <c r="CN398" s="223">
        <f t="shared" ca="1" si="682"/>
        <v>2.7216377103529433E-4</v>
      </c>
      <c r="CO398" s="223">
        <f t="shared" ca="1" si="683"/>
        <v>-1.0793136391224888E-3</v>
      </c>
      <c r="CP398" s="223">
        <f t="shared" ca="1" si="684"/>
        <v>-1.6002194649006863E-3</v>
      </c>
      <c r="CQ398" s="223">
        <f t="shared" ca="1" si="685"/>
        <v>-8.8969749421536205E-4</v>
      </c>
      <c r="CR398" s="223">
        <f t="shared" ca="1" si="686"/>
        <v>5.0547945589725005E-4</v>
      </c>
      <c r="CS398" s="223">
        <f t="shared" ca="1" si="687"/>
        <v>1.511671353530363E-3</v>
      </c>
      <c r="CT398" s="223">
        <f t="shared" ca="1" si="688"/>
        <v>1.3545764866380464E-3</v>
      </c>
      <c r="CU398" s="223">
        <f t="shared" ca="1" si="689"/>
        <v>1.5508513934453055E-4</v>
      </c>
      <c r="CV398" s="223">
        <f t="shared" ca="1" si="690"/>
        <v>-1.1637499327293379E-3</v>
      </c>
      <c r="CW398" s="223">
        <f t="shared" ca="1" si="691"/>
        <v>-1.5870365836468706E-3</v>
      </c>
      <c r="CX398" s="223">
        <f t="shared" ca="1" si="692"/>
        <v>-7.8904015060407302E-4</v>
      </c>
      <c r="CY398" s="223">
        <f t="shared" ca="1" si="693"/>
        <v>6.1615172987062336E-4</v>
      </c>
      <c r="CZ398" s="223">
        <f t="shared" ca="1" si="694"/>
        <v>1.5471921682186998E-3</v>
      </c>
      <c r="DA398" s="223">
        <f t="shared" ca="1" si="695"/>
        <v>1.2876112673035243E-3</v>
      </c>
      <c r="DB398" s="223">
        <f t="shared" ca="1" si="696"/>
        <v>3.7166087846675995E-5</v>
      </c>
      <c r="DC398" s="223">
        <f t="shared" ca="1" si="697"/>
        <v>-1.2418797646203841E-3</v>
      </c>
      <c r="DD398" s="223">
        <f t="shared" ca="1" si="698"/>
        <v>-1.5652534136412659E-3</v>
      </c>
      <c r="DE398" s="223">
        <f t="shared" ca="1" si="699"/>
        <v>-6.8410693005215484E-4</v>
      </c>
      <c r="DF398" s="223">
        <f t="shared" ca="1" si="700"/>
        <v>7.2348502423482774E-4</v>
      </c>
      <c r="DG398" s="223">
        <f t="shared" ca="1" si="701"/>
        <v>1.5743286144946768E-3</v>
      </c>
      <c r="DH398" s="223">
        <f t="shared" ca="1" si="702"/>
        <v>1.2136683709494708E-3</v>
      </c>
      <c r="DI398" s="223">
        <f t="shared" ca="1" si="703"/>
        <v>-8.0954369901386862E-5</v>
      </c>
      <c r="DJ398" s="223">
        <f t="shared" ca="1" si="704"/>
        <v>-1.3132797424672364E-3</v>
      </c>
      <c r="DK398" s="223">
        <f t="shared" ca="1" si="705"/>
        <v>-1.5349879997694827E-3</v>
      </c>
      <c r="DL398" s="223">
        <f t="shared" ca="1" si="706"/>
        <v>-5.7546647477346746E-4</v>
      </c>
      <c r="DM398" s="223">
        <f t="shared" ca="1" si="707"/>
        <v>8.26897690568066E-4</v>
      </c>
      <c r="DN398" s="223">
        <f t="shared" ca="1" si="708"/>
        <v>1.5929336376047519E-3</v>
      </c>
      <c r="DO398" s="223">
        <f t="shared" ca="1" si="709"/>
        <v>1.1331485005378354E-3</v>
      </c>
      <c r="DP398" s="223">
        <f t="shared" ca="1" si="710"/>
        <v>-1.986361289048554E-4</v>
      </c>
      <c r="DQ398" s="223">
        <f t="shared" ca="1" si="711"/>
        <v>-1.3775629436036617E-3</v>
      </c>
      <c r="DR398" s="223">
        <f t="shared" ca="1" si="712"/>
        <v>-1.4964043529315674E-3</v>
      </c>
      <c r="DS398" s="223">
        <f t="shared" ca="1" si="713"/>
        <v>-4.6370751680805972E-4</v>
      </c>
      <c r="DT398" s="223">
        <f t="shared" ca="1" si="714"/>
        <v>9.2582932667153355E-4</v>
      </c>
      <c r="DU398" s="223">
        <f t="shared" ca="1" si="715"/>
        <v>1.6029064153167025E-3</v>
      </c>
      <c r="DV398" s="223">
        <f t="shared" ca="1" si="716"/>
        <v>1.0464880002228306E-3</v>
      </c>
      <c r="DW398" s="223">
        <f t="shared" ca="1" si="717"/>
        <v>-3.1524146151543401E-4</v>
      </c>
      <c r="DX398" s="223">
        <f t="shared" ca="1" si="718"/>
        <v>-1.4343810117930364E-3</v>
      </c>
      <c r="DY398" s="223">
        <f t="shared" ca="1" si="719"/>
        <v>-1.4497115612527227E-3</v>
      </c>
      <c r="DZ398" s="223">
        <f t="shared" ca="1" si="720"/>
        <v>-3.4943568763223527E-4</v>
      </c>
      <c r="EA398" s="223">
        <f t="shared" ca="1" si="721"/>
        <v>1.0197438134374901E-3</v>
      </c>
      <c r="EB398" s="223">
        <f t="shared" ca="1" si="722"/>
        <v>1.6041929042840439E-3</v>
      </c>
      <c r="EC398" s="223">
        <f t="shared" ca="1" si="723"/>
        <v>9.5415649076415669E-4</v>
      </c>
      <c r="ED398" s="223">
        <f t="shared" ca="1" si="724"/>
        <v>-4.3013847333271449E-4</v>
      </c>
      <c r="EE398" s="223">
        <f t="shared" ca="1" si="725"/>
        <v>-1.4834260450009764E-3</v>
      </c>
      <c r="EF398" s="223">
        <f t="shared" ca="1" si="726"/>
        <v>-1.3951626570166422E-3</v>
      </c>
      <c r="EG398" s="223">
        <f t="shared" ca="1" si="727"/>
        <v>-2.3327023618910825E-4</v>
      </c>
      <c r="EH398" s="223">
        <f t="shared" ca="1" si="728"/>
        <v>1.1081322201251535E-3</v>
      </c>
      <c r="EI398" s="223">
        <f t="shared" ca="1" si="729"/>
        <v>1.5967861329115943E-3</v>
      </c>
      <c r="EJ398" s="223">
        <f t="shared" ca="1" si="730"/>
        <v>8.5665432461141402E-4</v>
      </c>
      <c r="EK398" s="223">
        <f t="shared" ca="1" si="731"/>
        <v>-5.4270452749468072E-4</v>
      </c>
      <c r="EL398" s="223">
        <f t="shared" ca="1" si="732"/>
        <v>-1.5244322639431374E-3</v>
      </c>
      <c r="EM398" s="223">
        <f t="shared" ca="1" si="733"/>
        <v>-1.3330532454616411E-3</v>
      </c>
      <c r="EN398" s="223">
        <f t="shared" ca="1" si="734"/>
        <v>-1.1584067312492817E-4</v>
      </c>
      <c r="EO398" s="223">
        <f t="shared" ca="1" si="735"/>
        <v>1.1905155623004801E-3</v>
      </c>
      <c r="EP398" s="223">
        <f t="shared" ca="1" si="736"/>
        <v>1.5807262391351632E-3</v>
      </c>
      <c r="EQ398" s="223">
        <f t="shared" ca="1" si="737"/>
        <v>7.5450987445082728E-4</v>
      </c>
      <c r="ER398" s="223">
        <f t="shared" ca="1" si="738"/>
        <v>-6.5232961880081158E-4</v>
      </c>
      <c r="ES398" s="223">
        <f t="shared" ca="1" si="739"/>
        <v>-1.5571774523661858E-3</v>
      </c>
      <c r="ET398" s="223">
        <f t="shared" ca="1" si="740"/>
        <v>-1.2637199028702718E-3</v>
      </c>
      <c r="EU398" s="223">
        <f t="shared" ca="1" si="741"/>
        <v>2.2166405836325596E-6</v>
      </c>
      <c r="EV398" s="223">
        <f t="shared" ca="1" si="742"/>
        <v>1.2664473974943276E-3</v>
      </c>
      <c r="EW398" s="223">
        <f t="shared" ca="1" si="743"/>
        <v>1.5561002529105911E-3</v>
      </c>
      <c r="EX398" s="223">
        <f t="shared" ca="1" si="744"/>
        <v>6.4827666990787932E-4</v>
      </c>
      <c r="EY398" s="223">
        <f t="shared" ca="1" si="745"/>
        <v>-7.5841967938311365E-4</v>
      </c>
      <c r="EZ398" s="223">
        <f t="shared" ca="1" si="746"/>
        <v>-1.5814841612569281E-3</v>
      </c>
      <c r="FA398" s="223">
        <f t="shared" ca="1" si="747"/>
        <v>-1.1875383526332333E-3</v>
      </c>
      <c r="FB398" s="223">
        <f t="shared" ca="1" si="748"/>
        <v>1.202619421248377E-4</v>
      </c>
      <c r="FC398" s="223">
        <f t="shared" ca="1" si="749"/>
        <v>1.3355162445128179E-3</v>
      </c>
      <c r="FD398" s="223">
        <f t="shared" ca="1" si="750"/>
        <v>1.5230416245908978E-3</v>
      </c>
      <c r="FE398" s="223">
        <f t="shared" ca="1" si="751"/>
        <v>5.3853039792231181E-4</v>
      </c>
      <c r="FF398" s="223">
        <f t="shared" ca="1" si="752"/>
        <v>-8.6039979801137093E-4</v>
      </c>
      <c r="FG398" s="223">
        <f t="shared" ca="1" si="753"/>
        <v>-1.5972206704538887E-3</v>
      </c>
      <c r="FH398" s="223">
        <f t="shared" ca="1" si="754"/>
        <v>-1.1049214291718415E-3</v>
      </c>
      <c r="FI398" s="223">
        <f t="shared" ca="1" si="755"/>
        <v>2.3765553378185867E-4</v>
      </c>
      <c r="FJ398" s="223">
        <f t="shared" ca="1" si="756"/>
        <v>1.3973478132896446E-3</v>
      </c>
      <c r="FK398" s="223">
        <f t="shared" ca="1" si="757"/>
        <v>1.4817295017472303E-3</v>
      </c>
      <c r="FL398" s="223">
        <f t="shared" ca="1" si="758"/>
        <v>4.2586578305071871E-4</v>
      </c>
      <c r="FM398" s="223">
        <f t="shared" ca="1" si="759"/>
        <v>-9.5771733558691196E-4</v>
      </c>
      <c r="FN398" s="223">
        <f t="shared" ca="1" si="760"/>
        <v>-1.6043017024502766E-3</v>
      </c>
      <c r="FO398" s="223">
        <f t="shared" ca="1" si="761"/>
        <v>-1.0163168407524804E-3</v>
      </c>
      <c r="FP398" s="223">
        <f t="shared" ca="1" si="762"/>
        <v>3.5376124951021773E-4</v>
      </c>
      <c r="FQ398" s="223">
        <f t="shared" ca="1" si="763"/>
        <v>1.451607033196405E-3</v>
      </c>
      <c r="FR398" s="223">
        <f t="shared" ca="1" si="764"/>
        <v>1.4323877583526691E-3</v>
      </c>
      <c r="FS398" s="223">
        <f t="shared" ca="1" si="765"/>
        <v>3.1089336460264681E-4</v>
      </c>
      <c r="FT398" s="223">
        <f t="shared" ca="1" si="766"/>
        <v>-1.0498449199417689E-3</v>
      </c>
      <c r="FU398" s="223">
        <f t="shared" ca="1" si="767"/>
        <v>-1.602688884520184E-3</v>
      </c>
      <c r="FV398" s="223">
        <f t="shared" ca="1" si="768"/>
        <v>-9.2220474331672808E-4</v>
      </c>
      <c r="FW398" s="223">
        <f t="shared" ca="1" si="769"/>
        <v>4.6794990237667951E-4</v>
      </c>
      <c r="FX398" s="223">
        <f t="shared" ca="1" si="770"/>
        <v>1.4979998688192384E-3</v>
      </c>
      <c r="FY398" s="223">
        <f t="shared" ca="1" si="771"/>
        <v>1.375283781589767E-3</v>
      </c>
      <c r="FZ398" s="223">
        <f t="shared" ca="1" si="772"/>
        <v>1.9423618807517769E-4</v>
      </c>
      <c r="GA398" s="223">
        <f t="shared" ca="1" si="773"/>
        <v>-1.1362833037141472E-3</v>
      </c>
      <c r="GB398" s="223">
        <f t="shared" ca="1" si="774"/>
        <v>-1.5923909566637135E-3</v>
      </c>
      <c r="GC398" s="223">
        <f t="shared" ca="1" si="775"/>
        <v>-8.2309513847470765E-4</v>
      </c>
      <c r="GD398" s="223">
        <f t="shared" ca="1" si="776"/>
        <v>5.7960269417775675E-4</v>
      </c>
      <c r="GE398" s="223">
        <f t="shared" ca="1" si="777"/>
        <v>1.5362749133623072E-3</v>
      </c>
      <c r="GF398" s="223">
        <f t="shared" ca="1" si="778"/>
        <v>1.3107270228562406E-3</v>
      </c>
      <c r="GG398" s="223">
        <f t="shared" ca="1" si="779"/>
        <v>7.6526428815396974E-5</v>
      </c>
      <c r="GH398" s="223">
        <f t="shared" ca="1" si="780"/>
        <v>-1.2165640698131364E-3</v>
      </c>
      <c r="GI398" s="223">
        <f t="shared" ca="1" si="781"/>
        <v>-1.5734637242441581E-3</v>
      </c>
      <c r="GJ398" s="223">
        <f t="shared" ca="1" si="782"/>
        <v>-7.1952510976217401E-4</v>
      </c>
      <c r="GK398" s="223">
        <f t="shared" ca="1" si="783"/>
        <v>6.8811456876078888E-4</v>
      </c>
      <c r="GL398" s="223">
        <f t="shared" ca="1" si="784"/>
        <v>1.5662247510429828E-3</v>
      </c>
      <c r="GM398" s="223">
        <f t="shared" ca="1" si="785"/>
        <v>1.2390673208210331E-3</v>
      </c>
      <c r="GN398" s="223">
        <f t="shared" ca="1" si="786"/>
        <v>-4.1598033792584674E-5</v>
      </c>
      <c r="GO398" s="223">
        <f t="shared" ca="1" si="787"/>
        <v>-1.2902521698115105E-3</v>
      </c>
      <c r="GP398" s="223">
        <f t="shared" ca="1" si="788"/>
        <v>-1.5460097555739048E-3</v>
      </c>
      <c r="GQ398" s="223">
        <f t="shared" ca="1" si="789"/>
        <v>-6.1205591213829829E-4</v>
      </c>
      <c r="GR398" s="223">
        <f t="shared" ca="1" si="790"/>
        <v>7.9289749087565749E-4</v>
      </c>
      <c r="GS398" s="223">
        <f t="shared" ca="1" si="791"/>
        <v>1.5876870810959409E-3</v>
      </c>
      <c r="GT398" s="223">
        <f t="shared" ca="1" si="792"/>
        <v>1.160693005618258E-3</v>
      </c>
      <c r="GU398" s="223">
        <f t="shared" ca="1" si="793"/>
        <v>-1.5949707305128169E-4</v>
      </c>
      <c r="GV398" s="223">
        <f t="shared" ca="1" si="794"/>
        <v>-1.3569482815108478E-3</v>
      </c>
      <c r="GW398" s="223">
        <f t="shared" ca="1" si="795"/>
        <v>-1.5101778260878612E-3</v>
      </c>
      <c r="GX398" s="223">
        <f t="shared" ca="1" si="796"/>
        <v>-5.0126993049641791E-4</v>
      </c>
      <c r="GY398" s="223">
        <f t="shared" ca="1" si="797"/>
        <v>8.9338363278875519E-4</v>
      </c>
      <c r="GZ398" s="223">
        <f t="shared" ca="1" si="798"/>
        <v>1.6005455972950727E-3</v>
      </c>
      <c r="HA398" s="223">
        <f t="shared" ca="1" si="799"/>
        <v>1.0760287944525549E-3</v>
      </c>
      <c r="HB398" s="223">
        <f t="shared" ca="1" si="800"/>
        <v>-2.7653178385186959E-4</v>
      </c>
      <c r="HC398" s="223">
        <f t="shared" ca="1" si="801"/>
        <v>-1.4162909729031241E-3</v>
      </c>
      <c r="HD398" s="223">
        <f t="shared" ca="1" si="802"/>
        <v>-1.4661621121164847E-3</v>
      </c>
      <c r="HE398" s="223">
        <f t="shared" ca="1" si="803"/>
        <v>-3.8776752366983744E-4</v>
      </c>
      <c r="HF398" s="223">
        <f t="shared" ca="1" si="804"/>
        <v>9.8902845139067232E-4</v>
      </c>
      <c r="HG398" s="223">
        <f t="shared" ca="1" si="805"/>
        <v>1.6047306182269986E-3</v>
      </c>
      <c r="HH398" s="223">
        <f t="shared" ca="1" si="806"/>
        <v>9.8553349001975982E-4</v>
      </c>
      <c r="HI398" s="223">
        <f t="shared" ca="1" si="807"/>
        <v>-3.9206794495632598E-4</v>
      </c>
      <c r="HJ398" s="223">
        <f t="shared" ca="1" si="808"/>
        <v>-1.4679586608020785E-3</v>
      </c>
      <c r="HK398" s="223">
        <f t="shared" ca="1" si="809"/>
        <v>-1.4142011386274224E-3</v>
      </c>
      <c r="HL398" s="223">
        <f t="shared" ca="1" si="810"/>
        <v>-2.721637710352959E-4</v>
      </c>
      <c r="HM398" s="223">
        <f t="shared" ca="1" si="811"/>
        <v>1.0793136391224875E-3</v>
      </c>
      <c r="HN398" s="223">
        <f t="shared" ca="1" si="812"/>
        <v>1.6002194649006882E-3</v>
      </c>
      <c r="HO398" s="223">
        <f t="shared" ca="1" si="813"/>
        <v>8.8969749421534449E-4</v>
      </c>
      <c r="HP398" s="223">
        <f t="shared" ca="1" si="814"/>
        <v>-5.0547945589727021E-4</v>
      </c>
      <c r="HQ398" s="223">
        <f t="shared" ca="1" si="815"/>
        <v>-1.5116713535303623E-3</v>
      </c>
      <c r="HR398" s="223">
        <f t="shared" ca="1" si="816"/>
        <v>-1.3545764866380473E-3</v>
      </c>
      <c r="HS398" s="223">
        <f t="shared" ca="1" si="817"/>
        <v>-1.5508513934453213E-4</v>
      </c>
      <c r="HT398" s="223">
        <f t="shared" ca="1" si="818"/>
        <v>1.1637499327293369E-3</v>
      </c>
      <c r="HU398" s="223">
        <f t="shared" ca="1" si="819"/>
        <v>1.5870365836468743E-3</v>
      </c>
      <c r="HV398" s="223">
        <f t="shared" ca="1" si="820"/>
        <v>7.8904015060405459E-4</v>
      </c>
      <c r="HW398" s="223">
        <f t="shared" ca="1" si="821"/>
        <v>-6.1615172987064299E-4</v>
      </c>
      <c r="HX398" s="223">
        <f t="shared" ca="1" si="822"/>
        <v>-1.5471921682186994E-3</v>
      </c>
      <c r="HY398" s="223">
        <f t="shared" ca="1" si="823"/>
        <v>-1.2876112673035252E-3</v>
      </c>
      <c r="HZ398" s="223">
        <f t="shared" ca="1" si="824"/>
        <v>-3.7166087846677621E-5</v>
      </c>
      <c r="IA398" s="223">
        <f t="shared" ca="1" si="825"/>
        <v>1.2418797646203833E-3</v>
      </c>
      <c r="IB398" s="223">
        <f t="shared" ca="1" si="826"/>
        <v>1.5652534136412711E-3</v>
      </c>
      <c r="IC398" s="223">
        <f t="shared" ca="1" si="827"/>
        <v>6.8410693005217685E-4</v>
      </c>
      <c r="ID398" s="223">
        <f t="shared" ca="1" si="828"/>
        <v>-7.2348502423484683E-4</v>
      </c>
      <c r="IE398" s="223">
        <f t="shared" ca="1" si="829"/>
        <v>1.3409879117663283E-3</v>
      </c>
      <c r="IF398" s="223">
        <f t="shared" ca="1" si="830"/>
        <v>-1.2136683709494719E-3</v>
      </c>
      <c r="IG398" s="223">
        <f t="shared" ca="1" si="831"/>
        <v>8.095436990138529E-5</v>
      </c>
      <c r="IH398" s="223">
        <f t="shared" ca="1" si="832"/>
        <v>1.3132797424672354E-3</v>
      </c>
      <c r="II398" s="223">
        <f t="shared" ca="1" si="833"/>
        <v>1.5349879997694899E-3</v>
      </c>
      <c r="IJ398" s="223">
        <f t="shared" ca="1" si="834"/>
        <v>5.7546647477349023E-4</v>
      </c>
      <c r="IK398" s="223">
        <f t="shared" ca="1" si="835"/>
        <v>-8.268976905680841E-4</v>
      </c>
      <c r="IL398" s="223">
        <f t="shared" ca="1" si="836"/>
        <v>-1.5929336376047515E-3</v>
      </c>
      <c r="IM398" s="223">
        <f t="shared" ca="1" si="837"/>
        <v>-1.1331485005378363E-3</v>
      </c>
      <c r="IN398" s="223">
        <f t="shared" ca="1" si="838"/>
        <v>1.9863612890485386E-4</v>
      </c>
      <c r="IO398" s="223">
        <f t="shared" ca="1" si="839"/>
        <v>1.3775629436036608E-3</v>
      </c>
      <c r="IP398" s="223">
        <f t="shared" ca="1" si="840"/>
        <v>1.4964043529315761E-3</v>
      </c>
      <c r="IQ398" s="223">
        <f t="shared" ca="1" si="841"/>
        <v>4.6370751680808314E-4</v>
      </c>
      <c r="IR398" s="223">
        <f t="shared" ca="1" si="842"/>
        <v>-9.258293266715509E-4</v>
      </c>
      <c r="IS398" s="223">
        <f t="shared" ca="1" si="843"/>
        <v>-1.6029064153167034E-3</v>
      </c>
      <c r="IT398" s="223">
        <f t="shared" ca="1" si="844"/>
        <v>-1.0464880002228317E-3</v>
      </c>
      <c r="IU398" s="223">
        <f t="shared" ca="1" si="845"/>
        <v>3.1524146151543249E-4</v>
      </c>
      <c r="IV398" s="223">
        <f t="shared" ca="1" si="846"/>
        <v>1.4343810117930357E-3</v>
      </c>
      <c r="IW398" s="223">
        <f t="shared" ca="1" si="847"/>
        <v>1.4497115612527331E-3</v>
      </c>
      <c r="IX398" s="223">
        <f t="shared" ca="1" si="848"/>
        <v>3.4943568763225896E-4</v>
      </c>
      <c r="IY398" s="223">
        <f t="shared" ca="1" si="849"/>
        <v>-1.0197438134375066E-3</v>
      </c>
      <c r="IZ398" s="223">
        <f t="shared" ca="1" si="850"/>
        <v>-1.6041929042840432E-3</v>
      </c>
      <c r="JA398" s="223">
        <f t="shared" ca="1" si="851"/>
        <v>-9.5415649076415789E-4</v>
      </c>
      <c r="JB398" s="223">
        <f t="shared" ca="1" si="852"/>
        <v>4.3013847333271297E-4</v>
      </c>
    </row>
    <row r="399" spans="2:262">
      <c r="B399" s="230">
        <v>38</v>
      </c>
      <c r="C399" s="229">
        <f t="shared" si="853"/>
        <v>7.4218750000000033E-4</v>
      </c>
      <c r="D399" s="226">
        <f t="shared" ca="1" si="597"/>
        <v>24.34476568664488</v>
      </c>
      <c r="E399" s="225">
        <f ca="1">AR361</f>
        <v>0.34476568664487939</v>
      </c>
      <c r="F399" s="224">
        <v>38</v>
      </c>
      <c r="G399" s="223">
        <f t="shared" ca="1" si="854"/>
        <v>-3.7253432860051653E-4</v>
      </c>
      <c r="H399" s="223">
        <f t="shared" ca="1" si="598"/>
        <v>-3.4915877252749891E-4</v>
      </c>
      <c r="I399" s="223">
        <f t="shared" ca="1" si="599"/>
        <v>-4.3452947303609189E-5</v>
      </c>
      <c r="J399" s="223">
        <f t="shared" ca="1" si="600"/>
        <v>2.9738899155368616E-4</v>
      </c>
      <c r="K399" s="223">
        <f t="shared" ca="1" si="601"/>
        <v>3.9776177816808314E-4</v>
      </c>
      <c r="L399" s="223">
        <f t="shared" ca="1" si="602"/>
        <v>1.765038376631153E-4</v>
      </c>
      <c r="M399" s="223">
        <f t="shared" ca="1" si="603"/>
        <v>-1.874753514957567E-4</v>
      </c>
      <c r="N399" s="223">
        <f t="shared" ca="1" si="604"/>
        <v>-3.9986171065410907E-4</v>
      </c>
      <c r="O399" s="223">
        <f t="shared" ca="1" si="605"/>
        <v>-2.8891933436385778E-4</v>
      </c>
      <c r="P399" s="223">
        <f t="shared" ca="1" si="606"/>
        <v>5.5643617584175412E-5</v>
      </c>
      <c r="Q399" s="223">
        <f t="shared" ca="1" si="607"/>
        <v>3.5521306295252986E-4</v>
      </c>
      <c r="R399" s="223">
        <f t="shared" ca="1" si="608"/>
        <v>3.6755673151072309E-4</v>
      </c>
      <c r="S399" s="223">
        <f t="shared" ca="1" si="609"/>
        <v>8.2693515692369506E-5</v>
      </c>
      <c r="T399" s="223">
        <f t="shared" ca="1" si="610"/>
        <v>-2.6903579194276531E-4</v>
      </c>
      <c r="U399" s="223">
        <f t="shared" ca="1" si="611"/>
        <v>-4.0322238398012266E-4</v>
      </c>
      <c r="V399" s="223">
        <f t="shared" ca="1" si="612"/>
        <v>-2.113627954427144E-4</v>
      </c>
      <c r="W399" s="223">
        <f t="shared" ca="1" si="613"/>
        <v>1.5140504349851991E-4</v>
      </c>
      <c r="X399" s="223">
        <f t="shared" ca="1" si="614"/>
        <v>3.9174655366014421E-4</v>
      </c>
      <c r="Y399" s="223">
        <f t="shared" ca="1" si="615"/>
        <v>3.1532125560679151E-4</v>
      </c>
      <c r="Z399" s="223">
        <f t="shared" ca="1" si="616"/>
        <v>-1.6073248346851893E-5</v>
      </c>
      <c r="AA399" s="223">
        <f t="shared" ca="1" si="617"/>
        <v>-3.3447090132909829E-4</v>
      </c>
      <c r="AB399" s="223">
        <f t="shared" ca="1" si="618"/>
        <v>-3.824149182425512E-4</v>
      </c>
      <c r="AC399" s="223">
        <f t="shared" ca="1" si="619"/>
        <v>-1.2113770032013824E-4</v>
      </c>
      <c r="AD399" s="223">
        <f t="shared" ca="1" si="620"/>
        <v>2.3809163058551212E-4</v>
      </c>
      <c r="AE399" s="223">
        <f t="shared" ca="1" si="621"/>
        <v>4.0479973781065666E-4</v>
      </c>
      <c r="AF399" s="223">
        <f t="shared" ca="1" si="622"/>
        <v>2.4418621395954271E-4</v>
      </c>
      <c r="AG399" s="223">
        <f t="shared" ca="1" si="623"/>
        <v>-1.1387662216597586E-4</v>
      </c>
      <c r="AH399" s="223">
        <f t="shared" ca="1" si="624"/>
        <v>-3.7985866320398187E-4</v>
      </c>
      <c r="AI399" s="223">
        <f t="shared" ca="1" si="625"/>
        <v>-3.3868646078609915E-4</v>
      </c>
      <c r="AJ399" s="223">
        <f t="shared" ca="1" si="626"/>
        <v>-2.365191505858455E-5</v>
      </c>
      <c r="AK399" s="223">
        <f t="shared" ca="1" si="627"/>
        <v>3.1050760208547416E-4</v>
      </c>
      <c r="AL399" s="223">
        <f t="shared" ca="1" si="628"/>
        <v>3.9359024026244425E-4</v>
      </c>
      <c r="AM399" s="223">
        <f t="shared" ca="1" si="629"/>
        <v>1.5841526267322228E-4</v>
      </c>
      <c r="AN399" s="223">
        <f t="shared" ca="1" si="630"/>
        <v>-2.0485451667159583E-4</v>
      </c>
      <c r="AO399" s="223">
        <f t="shared" ca="1" si="631"/>
        <v>-4.02478648880028E-4</v>
      </c>
      <c r="AP399" s="223">
        <f t="shared" ca="1" si="632"/>
        <v>-2.7465798575017786E-4</v>
      </c>
      <c r="AQ399" s="223">
        <f t="shared" ca="1" si="633"/>
        <v>7.5251506710680212E-5</v>
      </c>
      <c r="AR399" s="223">
        <f t="shared" ca="1" si="634"/>
        <v>3.6431252616929779E-4</v>
      </c>
      <c r="AS399" s="223">
        <f t="shared" ca="1" si="635"/>
        <v>3.5878993020318481E-4</v>
      </c>
      <c r="AT399" s="223">
        <f t="shared" ca="1" si="636"/>
        <v>6.3149297592552029E-5</v>
      </c>
      <c r="AU399" s="223">
        <f t="shared" ca="1" si="637"/>
        <v>-2.8355394489304551E-4</v>
      </c>
      <c r="AV399" s="223">
        <f t="shared" ca="1" si="638"/>
        <v>-4.0097507311029861E-4</v>
      </c>
      <c r="AW399" s="223">
        <f t="shared" ca="1" si="639"/>
        <v>-1.9416719944817038E-4</v>
      </c>
      <c r="AX399" s="223">
        <f t="shared" ca="1" si="640"/>
        <v>1.6964454177726074E-4</v>
      </c>
      <c r="AY399" s="223">
        <f t="shared" ca="1" si="641"/>
        <v>3.9628147054347437E-4</v>
      </c>
      <c r="AZ399" s="223">
        <f t="shared" ca="1" si="642"/>
        <v>3.0248465099471099E-4</v>
      </c>
      <c r="BA399" s="223">
        <f t="shared" ca="1" si="643"/>
        <v>-3.5901678109102677E-5</v>
      </c>
      <c r="BB399" s="223">
        <f t="shared" ca="1" si="644"/>
        <v>-3.4525786035411842E-4</v>
      </c>
      <c r="BC399" s="223">
        <f t="shared" ca="1" si="645"/>
        <v>-3.7543805645788618E-4</v>
      </c>
      <c r="BD399" s="223">
        <f t="shared" ca="1" si="646"/>
        <v>-1.0203851786978984E-4</v>
      </c>
      <c r="BE399" s="223">
        <f t="shared" ca="1" si="647"/>
        <v>2.5386950820494307E-4</v>
      </c>
      <c r="BF399" s="223">
        <f t="shared" ca="1" si="648"/>
        <v>4.0449829680882908E-4</v>
      </c>
      <c r="BG399" s="223">
        <f t="shared" ca="1" si="649"/>
        <v>2.2804919994984452E-4</v>
      </c>
      <c r="BH399" s="223">
        <f t="shared" ca="1" si="650"/>
        <v>-1.3280079720847206E-4</v>
      </c>
      <c r="BI399" s="223">
        <f t="shared" ca="1" si="651"/>
        <v>-3.8626788501609983E-4</v>
      </c>
      <c r="BJ399" s="223">
        <f t="shared" ca="1" si="652"/>
        <v>-3.2739822369523655E-4</v>
      </c>
      <c r="BK399" s="223">
        <f t="shared" ca="1" si="653"/>
        <v>-3.7939032785191165E-6</v>
      </c>
      <c r="BL399" s="223">
        <f t="shared" ca="1" si="654"/>
        <v>3.2287817260658405E-4</v>
      </c>
      <c r="BM399" s="223">
        <f t="shared" ca="1" si="655"/>
        <v>3.8847050899357979E-4</v>
      </c>
      <c r="BN399" s="223">
        <f t="shared" ca="1" si="656"/>
        <v>1.3994505144001093E-4</v>
      </c>
      <c r="BO399" s="223">
        <f t="shared" ca="1" si="657"/>
        <v>-2.217401693736348E-4</v>
      </c>
      <c r="BP399" s="223">
        <f t="shared" ca="1" si="658"/>
        <v>-4.0412598078782885E-4</v>
      </c>
      <c r="BQ399" s="223">
        <f t="shared" ca="1" si="659"/>
        <v>-2.5973496199162803E-4</v>
      </c>
      <c r="BR399" s="223">
        <f t="shared" ca="1" si="660"/>
        <v>9.4678108366265482E-5</v>
      </c>
      <c r="BS399" s="223">
        <f t="shared" ca="1" si="661"/>
        <v>3.7253432860051539E-4</v>
      </c>
      <c r="BT399" s="223">
        <f t="shared" ca="1" si="662"/>
        <v>3.4915877252750059E-4</v>
      </c>
      <c r="BU399" s="223">
        <f t="shared" ca="1" si="663"/>
        <v>4.34529473036103E-5</v>
      </c>
      <c r="BV399" s="223">
        <f t="shared" ca="1" si="664"/>
        <v>-2.9738899155368507E-4</v>
      </c>
      <c r="BW399" s="223">
        <f t="shared" ca="1" si="665"/>
        <v>-3.9776177816808412E-4</v>
      </c>
      <c r="BX399" s="223">
        <f t="shared" ca="1" si="666"/>
        <v>-1.765038376631152E-4</v>
      </c>
      <c r="BY399" s="223">
        <f t="shared" ca="1" si="667"/>
        <v>1.8747535149575651E-4</v>
      </c>
      <c r="BZ399" s="223">
        <f t="shared" ca="1" si="668"/>
        <v>3.9986171065410886E-4</v>
      </c>
      <c r="CA399" s="223">
        <f t="shared" ca="1" si="669"/>
        <v>2.8891933436385898E-4</v>
      </c>
      <c r="CB399" s="223">
        <f t="shared" ca="1" si="670"/>
        <v>-5.564361758417304E-5</v>
      </c>
      <c r="CC399" s="223">
        <f t="shared" ca="1" si="671"/>
        <v>-3.5521306295252866E-4</v>
      </c>
      <c r="CD399" s="223">
        <f t="shared" ca="1" si="672"/>
        <v>-3.6755673151072439E-4</v>
      </c>
      <c r="CE399" s="223">
        <f t="shared" ca="1" si="673"/>
        <v>-8.2693515692373247E-5</v>
      </c>
      <c r="CF399" s="223">
        <f t="shared" ca="1" si="674"/>
        <v>2.6903579194276244E-4</v>
      </c>
      <c r="CG399" s="223">
        <f t="shared" ca="1" si="675"/>
        <v>4.0322238398012304E-4</v>
      </c>
      <c r="CH399" s="223">
        <f t="shared" ca="1" si="676"/>
        <v>2.1136279544271393E-4</v>
      </c>
      <c r="CI399" s="223">
        <f t="shared" ca="1" si="677"/>
        <v>-1.5140504349851972E-4</v>
      </c>
      <c r="CJ399" s="223">
        <f t="shared" ca="1" si="678"/>
        <v>-3.9174655366014394E-4</v>
      </c>
      <c r="CK399" s="223">
        <f t="shared" ca="1" si="679"/>
        <v>-3.1532125560679205E-4</v>
      </c>
      <c r="CL399" s="223">
        <f t="shared" ca="1" si="680"/>
        <v>1.6073248346849507E-5</v>
      </c>
      <c r="CM399" s="223">
        <f t="shared" ca="1" si="681"/>
        <v>3.3447090132909693E-4</v>
      </c>
      <c r="CN399" s="223">
        <f t="shared" ca="1" si="682"/>
        <v>3.8241491824255196E-4</v>
      </c>
      <c r="CO399" s="223">
        <f t="shared" ca="1" si="683"/>
        <v>1.2113770032014187E-4</v>
      </c>
      <c r="CP399" s="223">
        <f t="shared" ca="1" si="684"/>
        <v>-2.3809163058550906E-4</v>
      </c>
      <c r="CQ399" s="223">
        <f t="shared" ca="1" si="685"/>
        <v>-4.047997378106566E-4</v>
      </c>
      <c r="CR399" s="223">
        <f t="shared" ca="1" si="686"/>
        <v>-2.4418621395954688E-4</v>
      </c>
      <c r="CS399" s="223">
        <f t="shared" ca="1" si="687"/>
        <v>1.1387662216597635E-4</v>
      </c>
      <c r="CT399" s="223">
        <f t="shared" ca="1" si="688"/>
        <v>3.7985866320398203E-4</v>
      </c>
      <c r="CU399" s="223">
        <f t="shared" ca="1" si="689"/>
        <v>3.386864607860997E-4</v>
      </c>
      <c r="CV399" s="223">
        <f t="shared" ca="1" si="690"/>
        <v>2.3651915058585512E-5</v>
      </c>
      <c r="CW399" s="223">
        <f t="shared" ca="1" si="691"/>
        <v>-3.1050760208547264E-4</v>
      </c>
      <c r="CX399" s="223">
        <f t="shared" ca="1" si="692"/>
        <v>-3.9359024026244479E-4</v>
      </c>
      <c r="CY399" s="223">
        <f t="shared" ca="1" si="693"/>
        <v>-1.5841526267322447E-4</v>
      </c>
      <c r="CZ399" s="223">
        <f t="shared" ca="1" si="694"/>
        <v>2.0485451667159253E-4</v>
      </c>
      <c r="DA399" s="223">
        <f t="shared" ca="1" si="695"/>
        <v>4.0247864888002746E-4</v>
      </c>
      <c r="DB399" s="223">
        <f t="shared" ca="1" si="696"/>
        <v>2.7465798575018166E-4</v>
      </c>
      <c r="DC399" s="223">
        <f t="shared" ca="1" si="697"/>
        <v>-7.5251506710675048E-5</v>
      </c>
      <c r="DD399" s="223">
        <f t="shared" ca="1" si="698"/>
        <v>-3.6431252616929801E-4</v>
      </c>
      <c r="DE399" s="223">
        <f t="shared" ca="1" si="699"/>
        <v>-3.5878993020318459E-4</v>
      </c>
      <c r="DF399" s="223">
        <f t="shared" ca="1" si="700"/>
        <v>-6.3149297592554387E-5</v>
      </c>
      <c r="DG399" s="223">
        <f t="shared" ca="1" si="701"/>
        <v>2.8355394489304377E-4</v>
      </c>
      <c r="DH399" s="223">
        <f t="shared" ca="1" si="702"/>
        <v>4.0097507311029893E-4</v>
      </c>
      <c r="DI399" s="223">
        <f t="shared" ca="1" si="703"/>
        <v>1.941671994481725E-4</v>
      </c>
      <c r="DJ399" s="223">
        <f t="shared" ca="1" si="704"/>
        <v>-1.6964454177725857E-4</v>
      </c>
      <c r="DK399" s="223">
        <f t="shared" ca="1" si="705"/>
        <v>-3.9628147054347382E-4</v>
      </c>
      <c r="DL399" s="223">
        <f t="shared" ca="1" si="706"/>
        <v>-3.0248465099471451E-4</v>
      </c>
      <c r="DM399" s="223">
        <f t="shared" ca="1" si="707"/>
        <v>3.5901678109097453E-5</v>
      </c>
      <c r="DN399" s="223">
        <f t="shared" ca="1" si="708"/>
        <v>3.4525786035411571E-4</v>
      </c>
      <c r="DO399" s="223">
        <f t="shared" ca="1" si="709"/>
        <v>3.7543805645788602E-4</v>
      </c>
      <c r="DP399" s="223">
        <f t="shared" ca="1" si="710"/>
        <v>1.0203851786978938E-4</v>
      </c>
      <c r="DQ399" s="223">
        <f t="shared" ca="1" si="711"/>
        <v>-2.5386950820494128E-4</v>
      </c>
      <c r="DR399" s="223">
        <f t="shared" ca="1" si="712"/>
        <v>-4.0449829680882918E-4</v>
      </c>
      <c r="DS399" s="223">
        <f t="shared" ca="1" si="713"/>
        <v>-2.280491999498465E-4</v>
      </c>
      <c r="DT399" s="223">
        <f t="shared" ca="1" si="714"/>
        <v>1.3280079720846981E-4</v>
      </c>
      <c r="DU399" s="223">
        <f t="shared" ca="1" si="715"/>
        <v>3.8626788501609907E-4</v>
      </c>
      <c r="DV399" s="223">
        <f t="shared" ca="1" si="716"/>
        <v>3.2739822369523796E-4</v>
      </c>
      <c r="DW399" s="223">
        <f t="shared" ca="1" si="717"/>
        <v>3.7939032785243884E-6</v>
      </c>
      <c r="DX399" s="223">
        <f t="shared" ca="1" si="718"/>
        <v>-3.2287817260658091E-4</v>
      </c>
      <c r="DY399" s="223">
        <f t="shared" ca="1" si="719"/>
        <v>-3.8847050899357968E-4</v>
      </c>
      <c r="DZ399" s="223">
        <f t="shared" ca="1" si="720"/>
        <v>-1.399450514400105E-4</v>
      </c>
      <c r="EA399" s="223">
        <f t="shared" ca="1" si="721"/>
        <v>2.2174016937363524E-4</v>
      </c>
      <c r="EB399" s="223">
        <f t="shared" ca="1" si="722"/>
        <v>4.0412598078782874E-4</v>
      </c>
      <c r="EC399" s="223">
        <f t="shared" ca="1" si="723"/>
        <v>2.5973496199162982E-4</v>
      </c>
      <c r="ED399" s="223">
        <f t="shared" ca="1" si="724"/>
        <v>-9.4678108366263165E-5</v>
      </c>
      <c r="EE399" s="223">
        <f t="shared" ca="1" si="725"/>
        <v>-3.7253432860051441E-4</v>
      </c>
      <c r="EF399" s="223">
        <f t="shared" ca="1" si="726"/>
        <v>-3.4915877252750184E-4</v>
      </c>
      <c r="EG399" s="223">
        <f t="shared" ca="1" si="727"/>
        <v>-4.3452947303615518E-5</v>
      </c>
      <c r="EH399" s="223">
        <f t="shared" ca="1" si="728"/>
        <v>2.9738899155368149E-4</v>
      </c>
      <c r="EI399" s="223">
        <f t="shared" ca="1" si="729"/>
        <v>3.9776177816808461E-4</v>
      </c>
      <c r="EJ399" s="223">
        <f t="shared" ca="1" si="730"/>
        <v>1.7650383766311734E-4</v>
      </c>
      <c r="EK399" s="223">
        <f t="shared" ca="1" si="731"/>
        <v>-1.8747535149575439E-4</v>
      </c>
      <c r="EL399" s="223">
        <f t="shared" ca="1" si="732"/>
        <v>-3.9986171065410848E-4</v>
      </c>
      <c r="EM399" s="223">
        <f t="shared" ca="1" si="733"/>
        <v>-2.8891933436386066E-4</v>
      </c>
      <c r="EN399" s="223">
        <f t="shared" ca="1" si="734"/>
        <v>5.564361758416499E-5</v>
      </c>
      <c r="EO399" s="223">
        <f t="shared" ca="1" si="735"/>
        <v>3.5521306295252758E-4</v>
      </c>
      <c r="EP399" s="223">
        <f t="shared" ca="1" si="736"/>
        <v>3.6755673151072298E-4</v>
      </c>
      <c r="EQ399" s="223">
        <f t="shared" ca="1" si="737"/>
        <v>8.2693515692375605E-5</v>
      </c>
      <c r="ER399" s="223">
        <f t="shared" ca="1" si="738"/>
        <v>-2.6903579194276499E-4</v>
      </c>
      <c r="ES399" s="223">
        <f t="shared" ca="1" si="739"/>
        <v>-4.0322238398012326E-4</v>
      </c>
      <c r="ET399" s="223">
        <f t="shared" ca="1" si="740"/>
        <v>-2.1136279544271602E-4</v>
      </c>
      <c r="EU399" s="223">
        <f t="shared" ca="1" si="741"/>
        <v>1.5140504349851218E-4</v>
      </c>
      <c r="EV399" s="223">
        <f t="shared" ca="1" si="742"/>
        <v>3.9174655366014334E-4</v>
      </c>
      <c r="EW399" s="223">
        <f t="shared" ca="1" si="743"/>
        <v>3.153212556067972E-4</v>
      </c>
      <c r="EX399" s="223">
        <f t="shared" ca="1" si="744"/>
        <v>-1.6073248346847136E-5</v>
      </c>
      <c r="EY399" s="223">
        <f t="shared" ca="1" si="745"/>
        <v>-3.3447090132909238E-4</v>
      </c>
      <c r="EZ399" s="223">
        <f t="shared" ca="1" si="746"/>
        <v>-3.8241491824255277E-4</v>
      </c>
      <c r="FA399" s="223">
        <f t="shared" ca="1" si="747"/>
        <v>-1.2113770032013861E-4</v>
      </c>
      <c r="FB399" s="223">
        <f t="shared" ca="1" si="748"/>
        <v>2.3809163058550713E-4</v>
      </c>
      <c r="FC399" s="223">
        <f t="shared" ca="1" si="749"/>
        <v>4.0479973781065666E-4</v>
      </c>
      <c r="FD399" s="223">
        <f t="shared" ca="1" si="750"/>
        <v>2.4418621395954883E-4</v>
      </c>
      <c r="FE399" s="223">
        <f t="shared" ca="1" si="751"/>
        <v>-1.1387662216597405E-4</v>
      </c>
      <c r="FF399" s="223">
        <f t="shared" ca="1" si="752"/>
        <v>-3.7985866320397921E-4</v>
      </c>
      <c r="FG399" s="223">
        <f t="shared" ca="1" si="753"/>
        <v>-3.38686460786101E-4</v>
      </c>
      <c r="FH399" s="223">
        <f t="shared" ca="1" si="754"/>
        <v>-2.365191505859363E-5</v>
      </c>
      <c r="FI399" s="223">
        <f t="shared" ca="1" si="755"/>
        <v>3.1050760208547112E-4</v>
      </c>
      <c r="FJ399" s="223">
        <f t="shared" ca="1" si="756"/>
        <v>3.9359024026244403E-4</v>
      </c>
      <c r="FK399" s="223">
        <f t="shared" ca="1" si="757"/>
        <v>1.584152626732267E-4</v>
      </c>
      <c r="FL399" s="223">
        <f t="shared" ca="1" si="758"/>
        <v>-2.0485451667159545E-4</v>
      </c>
      <c r="FM399" s="223">
        <f t="shared" ca="1" si="759"/>
        <v>-4.0247864888002724E-4</v>
      </c>
      <c r="FN399" s="223">
        <f t="shared" ca="1" si="760"/>
        <v>-2.7465798575017922E-4</v>
      </c>
      <c r="FO399" s="223">
        <f t="shared" ca="1" si="761"/>
        <v>7.525150671067269E-5</v>
      </c>
      <c r="FP399" s="223">
        <f t="shared" ca="1" si="762"/>
        <v>3.6431252616929693E-4</v>
      </c>
      <c r="FQ399" s="223">
        <f t="shared" ca="1" si="763"/>
        <v>3.5878993020318838E-4</v>
      </c>
      <c r="FR399" s="223">
        <f t="shared" ca="1" si="764"/>
        <v>6.3149297592556745E-5</v>
      </c>
      <c r="FS399" s="223">
        <f t="shared" ca="1" si="765"/>
        <v>-2.8355394489303797E-4</v>
      </c>
      <c r="FT399" s="223">
        <f t="shared" ca="1" si="766"/>
        <v>-4.0097507311029926E-4</v>
      </c>
      <c r="FU399" s="223">
        <f t="shared" ca="1" si="767"/>
        <v>-1.941671994481696E-4</v>
      </c>
      <c r="FV399" s="223">
        <f t="shared" ca="1" si="768"/>
        <v>1.696445417772564E-4</v>
      </c>
      <c r="FW399" s="223">
        <f t="shared" ca="1" si="769"/>
        <v>3.9628147054347453E-4</v>
      </c>
      <c r="FX399" s="223">
        <f t="shared" ca="1" si="770"/>
        <v>3.0248465099471614E-4</v>
      </c>
      <c r="FY399" s="223">
        <f t="shared" ca="1" si="771"/>
        <v>-3.590167810910082E-5</v>
      </c>
      <c r="FZ399" s="223">
        <f t="shared" ca="1" si="772"/>
        <v>-3.4525786035411452E-4</v>
      </c>
      <c r="GA399" s="223">
        <f t="shared" ca="1" si="773"/>
        <v>-3.7543805645788689E-4</v>
      </c>
      <c r="GB399" s="223">
        <f t="shared" ca="1" si="774"/>
        <v>-1.0203851786979724E-4</v>
      </c>
      <c r="GC399" s="223">
        <f t="shared" ca="1" si="775"/>
        <v>2.5386950820493939E-4</v>
      </c>
      <c r="GD399" s="223">
        <f t="shared" ca="1" si="776"/>
        <v>4.0449829680882951E-4</v>
      </c>
      <c r="GE399" s="223">
        <f t="shared" ca="1" si="777"/>
        <v>2.2804919994984848E-4</v>
      </c>
      <c r="GF399" s="223">
        <f t="shared" ca="1" si="778"/>
        <v>-1.3280079720847301E-4</v>
      </c>
      <c r="GG399" s="223">
        <f t="shared" ca="1" si="779"/>
        <v>-3.8626788501609836E-4</v>
      </c>
      <c r="GH399" s="223">
        <f t="shared" ca="1" si="780"/>
        <v>-3.2739822369523601E-4</v>
      </c>
      <c r="GI399" s="223">
        <f t="shared" ca="1" si="781"/>
        <v>-3.7939032785267601E-6</v>
      </c>
      <c r="GJ399" s="223">
        <f t="shared" ca="1" si="782"/>
        <v>3.2287817260658297E-4</v>
      </c>
      <c r="GK399" s="223">
        <f t="shared" ca="1" si="783"/>
        <v>3.8847050899358195E-4</v>
      </c>
      <c r="GL399" s="223">
        <f t="shared" ca="1" si="784"/>
        <v>1.3994505144001272E-4</v>
      </c>
      <c r="GM399" s="223">
        <f t="shared" ca="1" si="785"/>
        <v>-2.2174016937362841E-4</v>
      </c>
      <c r="GN399" s="223">
        <f t="shared" ca="1" si="786"/>
        <v>-4.0412598078782858E-4</v>
      </c>
      <c r="GO399" s="223">
        <f t="shared" ca="1" si="787"/>
        <v>-2.5973496199163605E-4</v>
      </c>
      <c r="GP399" s="223">
        <f t="shared" ca="1" si="788"/>
        <v>9.4678108366260861E-5</v>
      </c>
      <c r="GQ399" s="223">
        <f t="shared" ca="1" si="789"/>
        <v>3.7253432860051582E-4</v>
      </c>
      <c r="GR399" s="223">
        <f t="shared" ca="1" si="790"/>
        <v>3.4915877252750303E-4</v>
      </c>
      <c r="GS399" s="223">
        <f t="shared" ca="1" si="791"/>
        <v>4.3452947303612171E-5</v>
      </c>
      <c r="GT399" s="223">
        <f t="shared" ca="1" si="792"/>
        <v>-2.9738899155367987E-4</v>
      </c>
      <c r="GU399" s="223">
        <f t="shared" ca="1" si="793"/>
        <v>-3.9776177816808395E-4</v>
      </c>
      <c r="GV399" s="223">
        <f t="shared" ca="1" si="794"/>
        <v>-1.7650383766312463E-4</v>
      </c>
      <c r="GW399" s="223">
        <f t="shared" ca="1" si="795"/>
        <v>1.8747535149575225E-4</v>
      </c>
      <c r="GX399" s="223">
        <f t="shared" ca="1" si="796"/>
        <v>3.9986171065410723E-4</v>
      </c>
      <c r="GY399" s="223">
        <f t="shared" ca="1" si="797"/>
        <v>2.8891933436386234E-4</v>
      </c>
      <c r="GZ399" s="223">
        <f t="shared" ca="1" si="798"/>
        <v>-5.5643617584162625E-5</v>
      </c>
      <c r="HA399" s="223">
        <f t="shared" ca="1" si="799"/>
        <v>-3.5521306295252639E-4</v>
      </c>
      <c r="HB399" s="223">
        <f t="shared" ca="1" si="800"/>
        <v>-3.6755673151072396E-4</v>
      </c>
      <c r="HC399" s="223">
        <f t="shared" ca="1" si="801"/>
        <v>-8.2693515692377936E-5</v>
      </c>
      <c r="HD399" s="223">
        <f t="shared" ca="1" si="802"/>
        <v>2.690357919427632E-4</v>
      </c>
      <c r="HE399" s="223">
        <f t="shared" ca="1" si="803"/>
        <v>4.0322238398012348E-4</v>
      </c>
      <c r="HF399" s="223">
        <f t="shared" ca="1" si="804"/>
        <v>2.1136279544271803E-4</v>
      </c>
      <c r="HG399" s="223">
        <f t="shared" ca="1" si="805"/>
        <v>-1.5140504349850996E-4</v>
      </c>
      <c r="HH399" s="223">
        <f t="shared" ca="1" si="806"/>
        <v>-3.9174655366014274E-4</v>
      </c>
      <c r="HI399" s="223">
        <f t="shared" ca="1" si="807"/>
        <v>-3.1532125560679867E-4</v>
      </c>
      <c r="HJ399" s="223">
        <f t="shared" ca="1" si="808"/>
        <v>1.6073248346844751E-5</v>
      </c>
      <c r="HK399" s="223">
        <f t="shared" ca="1" si="809"/>
        <v>3.3447090132909102E-4</v>
      </c>
      <c r="HL399" s="223">
        <f t="shared" ca="1" si="810"/>
        <v>3.8241491824255353E-4</v>
      </c>
      <c r="HM399" s="223">
        <f t="shared" ca="1" si="811"/>
        <v>1.2113770032014092E-4</v>
      </c>
      <c r="HN399" s="223">
        <f t="shared" ca="1" si="812"/>
        <v>-2.3809163058550521E-4</v>
      </c>
      <c r="HO399" s="223">
        <f t="shared" ca="1" si="813"/>
        <v>-4.047997378106566E-4</v>
      </c>
      <c r="HP399" s="223">
        <f t="shared" ca="1" si="814"/>
        <v>-2.4418621395955073E-4</v>
      </c>
      <c r="HQ399" s="223">
        <f t="shared" ca="1" si="815"/>
        <v>1.1387662216597178E-4</v>
      </c>
      <c r="HR399" s="223">
        <f t="shared" ca="1" si="816"/>
        <v>3.798586632039784E-4</v>
      </c>
      <c r="HS399" s="223">
        <f t="shared" ca="1" si="817"/>
        <v>3.386864607861023E-4</v>
      </c>
      <c r="HT399" s="223">
        <f t="shared" ca="1" si="818"/>
        <v>2.3651915058595988E-5</v>
      </c>
      <c r="HU399" s="223">
        <f t="shared" ca="1" si="819"/>
        <v>-3.105076020854696E-4</v>
      </c>
      <c r="HV399" s="223">
        <f t="shared" ca="1" si="820"/>
        <v>-3.9359024026244728E-4</v>
      </c>
      <c r="HW399" s="223">
        <f t="shared" ca="1" si="821"/>
        <v>-1.5841526267322884E-4</v>
      </c>
      <c r="HX399" s="223">
        <f t="shared" ca="1" si="822"/>
        <v>2.0485451667159339E-4</v>
      </c>
      <c r="HY399" s="223">
        <f t="shared" ca="1" si="823"/>
        <v>4.0247864888002692E-4</v>
      </c>
      <c r="HZ399" s="223">
        <f t="shared" ca="1" si="824"/>
        <v>2.7465798575018095E-4</v>
      </c>
      <c r="IA399" s="223">
        <f t="shared" ca="1" si="825"/>
        <v>-7.5251506710670373E-5</v>
      </c>
      <c r="IB399" s="223">
        <f t="shared" ca="1" si="826"/>
        <v>-3.643125261692959E-4</v>
      </c>
      <c r="IC399" s="223">
        <f t="shared" ca="1" si="827"/>
        <v>-3.5878993020318947E-4</v>
      </c>
      <c r="ID399" s="223">
        <f t="shared" ca="1" si="828"/>
        <v>-6.3149297592559063E-5</v>
      </c>
      <c r="IE399" s="223">
        <f t="shared" ca="1" si="829"/>
        <v>-1.5325331009288592E-4</v>
      </c>
      <c r="IF399" s="223">
        <f t="shared" ca="1" si="830"/>
        <v>4.0097507311029953E-4</v>
      </c>
      <c r="IG399" s="223">
        <f t="shared" ca="1" si="831"/>
        <v>1.9416719944817163E-4</v>
      </c>
      <c r="IH399" s="223">
        <f t="shared" ca="1" si="832"/>
        <v>-1.6964454177725429E-4</v>
      </c>
      <c r="II399" s="223">
        <f t="shared" ca="1" si="833"/>
        <v>-3.9628147054347404E-4</v>
      </c>
      <c r="IJ399" s="223">
        <f t="shared" ca="1" si="834"/>
        <v>-3.0248465099471771E-4</v>
      </c>
      <c r="IK399" s="223">
        <f t="shared" ca="1" si="835"/>
        <v>3.5901678109098428E-5</v>
      </c>
      <c r="IL399" s="223">
        <f t="shared" ca="1" si="836"/>
        <v>3.4525786035411327E-4</v>
      </c>
      <c r="IM399" s="223">
        <f t="shared" ca="1" si="837"/>
        <v>3.7543805645788781E-4</v>
      </c>
      <c r="IN399" s="223">
        <f t="shared" ca="1" si="838"/>
        <v>1.0203851786979956E-4</v>
      </c>
      <c r="IO399" s="223">
        <f t="shared" ca="1" si="839"/>
        <v>-2.5386950820493754E-4</v>
      </c>
      <c r="IP399" s="223">
        <f t="shared" ca="1" si="840"/>
        <v>-4.0449829680882962E-4</v>
      </c>
      <c r="IQ399" s="223">
        <f t="shared" ca="1" si="841"/>
        <v>-2.2804919994985043E-4</v>
      </c>
      <c r="IR399" s="223">
        <f t="shared" ca="1" si="842"/>
        <v>1.3280079720847076E-4</v>
      </c>
      <c r="IS399" s="223">
        <f t="shared" ca="1" si="843"/>
        <v>3.8626788501609766E-4</v>
      </c>
      <c r="IT399" s="223">
        <f t="shared" ca="1" si="844"/>
        <v>3.2739822369523737E-4</v>
      </c>
      <c r="IU399" s="223">
        <f t="shared" ca="1" si="845"/>
        <v>3.7939032785291453E-6</v>
      </c>
      <c r="IV399" s="223">
        <f t="shared" ca="1" si="846"/>
        <v>-3.228781726065815E-4</v>
      </c>
      <c r="IW399" s="223">
        <f t="shared" ca="1" si="847"/>
        <v>-3.8847050899358261E-4</v>
      </c>
      <c r="IX399" s="223">
        <f t="shared" ca="1" si="848"/>
        <v>-1.3994505144001494E-4</v>
      </c>
      <c r="IY399" s="223">
        <f t="shared" ca="1" si="849"/>
        <v>2.2174016937362643E-4</v>
      </c>
      <c r="IZ399" s="223">
        <f t="shared" ca="1" si="850"/>
        <v>4.0412598078782842E-4</v>
      </c>
      <c r="JA399" s="223">
        <f t="shared" ca="1" si="851"/>
        <v>2.597349619916379E-4</v>
      </c>
      <c r="JB399" s="223">
        <f t="shared" ca="1" si="852"/>
        <v>-9.4678108366258543E-5</v>
      </c>
    </row>
    <row r="400" spans="2:262">
      <c r="B400" s="230">
        <v>39</v>
      </c>
      <c r="C400" s="229">
        <f t="shared" si="853"/>
        <v>7.6171875000000035E-4</v>
      </c>
      <c r="D400" s="226">
        <f t="shared" ca="1" si="597"/>
        <v>24.343515817250129</v>
      </c>
      <c r="E400" s="225">
        <f ca="1">AS361</f>
        <v>0.34351581725013014</v>
      </c>
      <c r="F400" s="224">
        <v>39</v>
      </c>
      <c r="G400" s="223">
        <f t="shared" ca="1" si="854"/>
        <v>-2.3828316662812079E-3</v>
      </c>
      <c r="H400" s="223">
        <f t="shared" ca="1" si="598"/>
        <v>-2.1035907882420704E-3</v>
      </c>
      <c r="I400" s="223">
        <f t="shared" ca="1" si="599"/>
        <v>-3.9697948240604306E-5</v>
      </c>
      <c r="J400" s="223">
        <f t="shared" ca="1" si="600"/>
        <v>2.0578739806832269E-3</v>
      </c>
      <c r="K400" s="223">
        <f t="shared" ca="1" si="601"/>
        <v>2.4095793382067064E-3</v>
      </c>
      <c r="L400" s="223">
        <f t="shared" ca="1" si="602"/>
        <v>7.1703706093799739E-4</v>
      </c>
      <c r="M400" s="223">
        <f t="shared" ca="1" si="603"/>
        <v>-1.5838277117301539E-3</v>
      </c>
      <c r="N400" s="223">
        <f t="shared" ca="1" si="604"/>
        <v>-2.5409990013556074E-3</v>
      </c>
      <c r="O400" s="223">
        <f t="shared" ca="1" si="605"/>
        <v>-1.3424283670000919E-3</v>
      </c>
      <c r="P400" s="223">
        <f t="shared" ca="1" si="606"/>
        <v>9.9503650113493751E-4</v>
      </c>
      <c r="Q400" s="223">
        <f t="shared" ca="1" si="607"/>
        <v>2.4883287032265913E-3</v>
      </c>
      <c r="R400" s="223">
        <f t="shared" ca="1" si="608"/>
        <v>1.8705635993810936E-3</v>
      </c>
      <c r="S400" s="223">
        <f t="shared" ca="1" si="609"/>
        <v>-3.3415701704322547E-4</v>
      </c>
      <c r="T400" s="223">
        <f t="shared" ca="1" si="610"/>
        <v>-2.2553842946475772E-3</v>
      </c>
      <c r="U400" s="223">
        <f t="shared" ca="1" si="611"/>
        <v>-2.2631804862632433E-3</v>
      </c>
      <c r="V400" s="223">
        <f t="shared" ca="1" si="612"/>
        <v>-3.5093143064721826E-4</v>
      </c>
      <c r="W400" s="223">
        <f t="shared" ca="1" si="613"/>
        <v>1.8590421014779391E-3</v>
      </c>
      <c r="X400" s="223">
        <f t="shared" ca="1" si="614"/>
        <v>2.4918347710905049E-3</v>
      </c>
      <c r="Y400" s="223">
        <f t="shared" ca="1" si="615"/>
        <v>1.0105956442295122E-3</v>
      </c>
      <c r="Z400" s="223">
        <f t="shared" ca="1" si="616"/>
        <v>-1.3280162707734128E-3</v>
      </c>
      <c r="AA400" s="223">
        <f t="shared" ca="1" si="617"/>
        <v>-2.5399609383245304E-3</v>
      </c>
      <c r="AB400" s="223">
        <f t="shared" ca="1" si="618"/>
        <v>-1.597044357563832E-3</v>
      </c>
      <c r="AC400" s="223">
        <f t="shared" ca="1" si="619"/>
        <v>7.0077849203872356E-4</v>
      </c>
      <c r="AD400" s="223">
        <f t="shared" ca="1" si="620"/>
        <v>2.4040723497345149E-3</v>
      </c>
      <c r="AE400" s="223">
        <f t="shared" ca="1" si="621"/>
        <v>2.0677906114378386E-3</v>
      </c>
      <c r="AF400" s="223">
        <f t="shared" ca="1" si="622"/>
        <v>-2.2770805328871163E-5</v>
      </c>
      <c r="AG400" s="223">
        <f t="shared" ca="1" si="623"/>
        <v>-2.094013843904929E-3</v>
      </c>
      <c r="AH400" s="223">
        <f t="shared" ca="1" si="624"/>
        <v>-2.3887298431967828E-3</v>
      </c>
      <c r="AI400" s="223">
        <f t="shared" ca="1" si="625"/>
        <v>-6.5688657768901693E-4</v>
      </c>
      <c r="AJ400" s="223">
        <f t="shared" ca="1" si="626"/>
        <v>1.6322484986652423E-3</v>
      </c>
      <c r="AK400" s="223">
        <f t="shared" ca="1" si="627"/>
        <v>2.5366106896108674E-3</v>
      </c>
      <c r="AL400" s="223">
        <f t="shared" ca="1" si="628"/>
        <v>1.2889539283667741E-3</v>
      </c>
      <c r="AM400" s="223">
        <f t="shared" ca="1" si="629"/>
        <v>-1.0522302289832721E-3</v>
      </c>
      <c r="AN400" s="223">
        <f t="shared" ca="1" si="630"/>
        <v>-2.5007194985788568E-3</v>
      </c>
      <c r="AO400" s="223">
        <f t="shared" ca="1" si="631"/>
        <v>-1.8276393144567959E-3</v>
      </c>
      <c r="AP400" s="223">
        <f t="shared" ca="1" si="632"/>
        <v>3.9598012213582336E-4</v>
      </c>
      <c r="AQ400" s="223">
        <f t="shared" ca="1" si="633"/>
        <v>2.2836565103856871E-3</v>
      </c>
      <c r="AR400" s="223">
        <f t="shared" ca="1" si="634"/>
        <v>2.2339161279937218E-3</v>
      </c>
      <c r="AS400" s="223">
        <f t="shared" ca="1" si="635"/>
        <v>2.8895790049275811E-4</v>
      </c>
      <c r="AT400" s="223">
        <f t="shared" ca="1" si="636"/>
        <v>-1.9011474758364568E-3</v>
      </c>
      <c r="AU400" s="223">
        <f t="shared" ca="1" si="637"/>
        <v>-2.4783504798527385E-3</v>
      </c>
      <c r="AV400" s="223">
        <f t="shared" ca="1" si="638"/>
        <v>-9.5296153917064715E-4</v>
      </c>
      <c r="AW400" s="223">
        <f t="shared" ca="1" si="639"/>
        <v>1.3809043591315072E-3</v>
      </c>
      <c r="AX400" s="223">
        <f t="shared" ca="1" si="640"/>
        <v>2.5432336222757077E-3</v>
      </c>
      <c r="AY400" s="223">
        <f t="shared" ca="1" si="641"/>
        <v>1.5479251456597645E-3</v>
      </c>
      <c r="AZ400" s="223">
        <f t="shared" ca="1" si="642"/>
        <v>-7.6061766513060283E-4</v>
      </c>
      <c r="BA400" s="223">
        <f t="shared" ca="1" si="643"/>
        <v>-2.4238649098983966E-3</v>
      </c>
      <c r="BB400" s="223">
        <f t="shared" ca="1" si="644"/>
        <v>-2.0307448748889414E-3</v>
      </c>
      <c r="BC400" s="223">
        <f t="shared" ca="1" si="645"/>
        <v>8.5225842616680828E-5</v>
      </c>
      <c r="BD400" s="223">
        <f t="shared" ca="1" si="646"/>
        <v>2.1288923514872775E-3</v>
      </c>
      <c r="BE400" s="223">
        <f t="shared" ca="1" si="647"/>
        <v>2.3664414666496789E-3</v>
      </c>
      <c r="BF400" s="223">
        <f t="shared" ca="1" si="648"/>
        <v>5.9634041052820822E-4</v>
      </c>
      <c r="BG400" s="223">
        <f t="shared" ca="1" si="649"/>
        <v>-1.6796860801384342E-3</v>
      </c>
      <c r="BH400" s="223">
        <f t="shared" ca="1" si="650"/>
        <v>-2.5306944184366885E-3</v>
      </c>
      <c r="BI400" s="223">
        <f t="shared" ca="1" si="651"/>
        <v>-1.2347030720840919E-3</v>
      </c>
      <c r="BJ400" s="223">
        <f t="shared" ca="1" si="652"/>
        <v>1.1087901326870776E-3</v>
      </c>
      <c r="BK400" s="223">
        <f t="shared" ca="1" si="653"/>
        <v>2.5116039540131032E-3</v>
      </c>
      <c r="BL400" s="223">
        <f t="shared" ca="1" si="654"/>
        <v>1.7836141279493059E-3</v>
      </c>
      <c r="BM400" s="223">
        <f t="shared" ca="1" si="655"/>
        <v>-4.5756470360949243E-4</v>
      </c>
      <c r="BN400" s="223">
        <f t="shared" ca="1" si="656"/>
        <v>-2.3105531368333536E-3</v>
      </c>
      <c r="BO400" s="223">
        <f t="shared" ca="1" si="657"/>
        <v>-2.2033061421801886E-3</v>
      </c>
      <c r="BP400" s="223">
        <f t="shared" ca="1" si="658"/>
        <v>-2.2681031290386865E-4</v>
      </c>
      <c r="BQ400" s="223">
        <f t="shared" ca="1" si="659"/>
        <v>1.9421076700440133E-3</v>
      </c>
      <c r="BR400" s="223">
        <f t="shared" ca="1" si="660"/>
        <v>2.4633733229574026E-3</v>
      </c>
      <c r="BS400" s="223">
        <f t="shared" ca="1" si="661"/>
        <v>8.9475340571412145E-4</v>
      </c>
      <c r="BT400" s="223">
        <f t="shared" ca="1" si="662"/>
        <v>-1.4329606423389928E-3</v>
      </c>
      <c r="BU400" s="223">
        <f t="shared" ca="1" si="663"/>
        <v>-2.5449743573904568E-3</v>
      </c>
      <c r="BV400" s="223">
        <f t="shared" ca="1" si="664"/>
        <v>-1.4978735215286016E-3</v>
      </c>
      <c r="BW400" s="223">
        <f t="shared" ca="1" si="665"/>
        <v>8.1999867058233386E-4</v>
      </c>
      <c r="BX400" s="223">
        <f t="shared" ca="1" si="666"/>
        <v>2.4421974244747025E-3</v>
      </c>
      <c r="BY400" s="223">
        <f t="shared" ca="1" si="667"/>
        <v>1.9924758935618578E-3</v>
      </c>
      <c r="BZ400" s="223">
        <f t="shared" ca="1" si="668"/>
        <v>-1.4762954304368888E-4</v>
      </c>
      <c r="CA400" s="223">
        <f t="shared" ca="1" si="669"/>
        <v>-2.1624884939215163E-3</v>
      </c>
      <c r="CB400" s="223">
        <f t="shared" ca="1" si="670"/>
        <v>-2.3427276342500043E-3</v>
      </c>
      <c r="CC400" s="223">
        <f t="shared" ca="1" si="671"/>
        <v>-5.3543503020268379E-4</v>
      </c>
      <c r="CD400" s="223">
        <f t="shared" ca="1" si="672"/>
        <v>1.7261118815244452E-3</v>
      </c>
      <c r="CE400" s="223">
        <f t="shared" ca="1" si="673"/>
        <v>2.5232537515736055E-3</v>
      </c>
      <c r="CF400" s="223">
        <f t="shared" ca="1" si="674"/>
        <v>1.1797084768393317E-3</v>
      </c>
      <c r="CG400" s="223">
        <f t="shared" ca="1" si="675"/>
        <v>-1.1646821426752943E-3</v>
      </c>
      <c r="CH400" s="223">
        <f t="shared" ca="1" si="676"/>
        <v>-2.5209755131403739E-3</v>
      </c>
      <c r="CI400" s="223">
        <f t="shared" ca="1" si="677"/>
        <v>-1.7385145589847674E-3</v>
      </c>
      <c r="CJ400" s="223">
        <f t="shared" ca="1" si="678"/>
        <v>5.1887366521515368E-4</v>
      </c>
      <c r="CK400" s="223">
        <f t="shared" ca="1" si="679"/>
        <v>2.3360579724685387E-3</v>
      </c>
      <c r="CL400" s="223">
        <f t="shared" ca="1" si="680"/>
        <v>2.1713689671335377E-3</v>
      </c>
      <c r="CM400" s="223">
        <f t="shared" ca="1" si="681"/>
        <v>1.6452610326345141E-4</v>
      </c>
      <c r="CN400" s="223">
        <f t="shared" ca="1" si="682"/>
        <v>-1.9818980112112309E-3</v>
      </c>
      <c r="CO400" s="223">
        <f t="shared" ca="1" si="683"/>
        <v>-2.446912322083774E-3</v>
      </c>
      <c r="CP400" s="223">
        <f t="shared" ca="1" si="684"/>
        <v>-8.3600630626299514E-4</v>
      </c>
      <c r="CQ400" s="223">
        <f t="shared" ca="1" si="685"/>
        <v>1.4841537636373684E-3</v>
      </c>
      <c r="CR400" s="223">
        <f t="shared" ca="1" si="686"/>
        <v>2.5451820951150352E-3</v>
      </c>
      <c r="CS400" s="223">
        <f t="shared" ca="1" si="687"/>
        <v>1.4469196343971681E-3</v>
      </c>
      <c r="CT400" s="223">
        <f t="shared" ca="1" si="688"/>
        <v>-8.7888573949663129E-4</v>
      </c>
      <c r="CU400" s="223">
        <f t="shared" ca="1" si="689"/>
        <v>-2.4590588506421479E-3</v>
      </c>
      <c r="CV400" s="223">
        <f t="shared" ca="1" si="690"/>
        <v>-1.9530067192599654E-3</v>
      </c>
      <c r="CW400" s="223">
        <f t="shared" ca="1" si="691"/>
        <v>2.099443169541914E-4</v>
      </c>
      <c r="CX400" s="223">
        <f t="shared" ca="1" si="692"/>
        <v>2.1947820341476606E-3</v>
      </c>
      <c r="CY400" s="223">
        <f t="shared" ca="1" si="693"/>
        <v>2.3176026303236928E-3</v>
      </c>
      <c r="CZ400" s="223">
        <f t="shared" ca="1" si="694"/>
        <v>4.7420712383618808E-4</v>
      </c>
      <c r="DA400" s="223">
        <f t="shared" ca="1" si="695"/>
        <v>-1.7714979376565203E-3</v>
      </c>
      <c r="DB400" s="223">
        <f t="shared" ca="1" si="696"/>
        <v>-2.5142931710011081E-3</v>
      </c>
      <c r="DC400" s="223">
        <f t="shared" ca="1" si="697"/>
        <v>-1.1240032693202494E-3</v>
      </c>
      <c r="DD400" s="223">
        <f t="shared" ca="1" si="698"/>
        <v>1.2198725916910337E-3</v>
      </c>
      <c r="DE400" s="223">
        <f t="shared" ca="1" si="699"/>
        <v>2.5288285308838745E-3</v>
      </c>
      <c r="DF400" s="223">
        <f t="shared" ca="1" si="700"/>
        <v>1.6923677738571426E-3</v>
      </c>
      <c r="DG400" s="223">
        <f t="shared" ca="1" si="701"/>
        <v>-5.7987007672682521E-4</v>
      </c>
      <c r="DH400" s="223">
        <f t="shared" ca="1" si="702"/>
        <v>-2.3601556541319423E-3</v>
      </c>
      <c r="DI400" s="223">
        <f t="shared" ca="1" si="703"/>
        <v>-2.1381238406138008E-3</v>
      </c>
      <c r="DJ400" s="223">
        <f t="shared" ca="1" si="704"/>
        <v>-1.0214278925047373E-4</v>
      </c>
      <c r="DK400" s="223">
        <f t="shared" ca="1" si="705"/>
        <v>2.0204945311244225E-3</v>
      </c>
      <c r="DL400" s="223">
        <f t="shared" ca="1" si="706"/>
        <v>2.428977392723272E-3</v>
      </c>
      <c r="DM400" s="223">
        <f t="shared" ca="1" si="707"/>
        <v>7.7675562787324858E-4</v>
      </c>
      <c r="DN400" s="223">
        <f t="shared" ca="1" si="708"/>
        <v>-1.5344528862046279E-3</v>
      </c>
      <c r="DO400" s="223">
        <f t="shared" ca="1" si="709"/>
        <v>-2.543856710316005E-3</v>
      </c>
      <c r="DP400" s="223">
        <f t="shared" ca="1" si="710"/>
        <v>-1.395094176981784E-3</v>
      </c>
      <c r="DQ400" s="223">
        <f t="shared" ca="1" si="711"/>
        <v>9.3724340050511056E-4</v>
      </c>
      <c r="DR400" s="223">
        <f t="shared" ca="1" si="712"/>
        <v>2.4744390317081007E-3</v>
      </c>
      <c r="DS400" s="223">
        <f t="shared" ca="1" si="713"/>
        <v>1.9123611267380161E-3</v>
      </c>
      <c r="DT400" s="223">
        <f t="shared" ca="1" si="714"/>
        <v>-2.7213262825848437E-4</v>
      </c>
      <c r="DU400" s="223">
        <f t="shared" ca="1" si="715"/>
        <v>-2.2257535197446206E-3</v>
      </c>
      <c r="DV400" s="223">
        <f t="shared" ca="1" si="716"/>
        <v>-2.2910815892336184E-3</v>
      </c>
      <c r="DW400" s="223">
        <f t="shared" ca="1" si="717"/>
        <v>-4.1269357283004013E-4</v>
      </c>
      <c r="DX400" s="223">
        <f t="shared" ca="1" si="718"/>
        <v>1.8158169096715508E-3</v>
      </c>
      <c r="DY400" s="223">
        <f t="shared" ca="1" si="719"/>
        <v>2.5038180742378768E-3</v>
      </c>
      <c r="DZ400" s="223">
        <f t="shared" ca="1" si="720"/>
        <v>1.0676210042609175E-3</v>
      </c>
      <c r="EA400" s="223">
        <f t="shared" ca="1" si="721"/>
        <v>-1.2743282350715132E-3</v>
      </c>
      <c r="EB400" s="223">
        <f t="shared" ca="1" si="722"/>
        <v>-2.5351582768793606E-3</v>
      </c>
      <c r="EC400" s="223">
        <f t="shared" ca="1" si="723"/>
        <v>-1.6452015696642535E-3</v>
      </c>
      <c r="ED400" s="223">
        <f t="shared" ca="1" si="724"/>
        <v>6.4051719618701548E-4</v>
      </c>
      <c r="EE400" s="223">
        <f t="shared" ca="1" si="725"/>
        <v>2.3828316662812018E-3</v>
      </c>
      <c r="EF400" s="223">
        <f t="shared" ca="1" si="726"/>
        <v>2.1035907882420786E-3</v>
      </c>
      <c r="EG400" s="223">
        <f t="shared" ca="1" si="727"/>
        <v>3.9697948240616449E-5</v>
      </c>
      <c r="EH400" s="223">
        <f t="shared" ca="1" si="728"/>
        <v>-2.0578739806832217E-3</v>
      </c>
      <c r="EI400" s="223">
        <f t="shared" ca="1" si="729"/>
        <v>-2.4095793382067085E-3</v>
      </c>
      <c r="EJ400" s="223">
        <f t="shared" ca="1" si="730"/>
        <v>-7.1703706093803501E-4</v>
      </c>
      <c r="EK400" s="223">
        <f t="shared" ca="1" si="731"/>
        <v>1.5838277117301265E-3</v>
      </c>
      <c r="EL400" s="223">
        <f t="shared" ca="1" si="732"/>
        <v>2.5409990013556096E-3</v>
      </c>
      <c r="EM400" s="223">
        <f t="shared" ca="1" si="733"/>
        <v>1.3424283670001175E-3</v>
      </c>
      <c r="EN400" s="223">
        <f t="shared" ca="1" si="734"/>
        <v>-9.9503650113491387E-4</v>
      </c>
      <c r="EO400" s="223">
        <f t="shared" ca="1" si="735"/>
        <v>-2.4883287032265869E-3</v>
      </c>
      <c r="EP400" s="223">
        <f t="shared" ca="1" si="736"/>
        <v>-1.8705635993811077E-3</v>
      </c>
      <c r="EQ400" s="223">
        <f t="shared" ca="1" si="737"/>
        <v>3.3415701704320893E-4</v>
      </c>
      <c r="ER400" s="223">
        <f t="shared" ca="1" si="738"/>
        <v>2.2553842946475716E-3</v>
      </c>
      <c r="ES400" s="223">
        <f t="shared" ca="1" si="739"/>
        <v>2.2631804862632485E-3</v>
      </c>
      <c r="ET400" s="223">
        <f t="shared" ca="1" si="740"/>
        <v>3.5093143064722585E-4</v>
      </c>
      <c r="EU400" s="223">
        <f t="shared" ca="1" si="741"/>
        <v>-1.8590421014779372E-3</v>
      </c>
      <c r="EV400" s="223">
        <f t="shared" ca="1" si="742"/>
        <v>-2.4918347710905049E-3</v>
      </c>
      <c r="EW400" s="223">
        <f t="shared" ca="1" si="743"/>
        <v>-1.0105956442295067E-3</v>
      </c>
      <c r="EX400" s="223">
        <f t="shared" ca="1" si="744"/>
        <v>1.328016270773418E-3</v>
      </c>
      <c r="EY400" s="223">
        <f t="shared" ca="1" si="745"/>
        <v>2.5399609383245309E-3</v>
      </c>
      <c r="EZ400" s="223">
        <f t="shared" ca="1" si="746"/>
        <v>1.5970443575638203E-3</v>
      </c>
      <c r="FA400" s="223">
        <f t="shared" ca="1" si="747"/>
        <v>-7.0077849203873809E-4</v>
      </c>
      <c r="FB400" s="223">
        <f t="shared" ca="1" si="748"/>
        <v>-2.4040723497344963E-3</v>
      </c>
      <c r="FC400" s="223">
        <f t="shared" ca="1" si="749"/>
        <v>-2.0677906114378668E-3</v>
      </c>
      <c r="FD400" s="223">
        <f t="shared" ca="1" si="750"/>
        <v>2.2770805328822916E-5</v>
      </c>
      <c r="FE400" s="223">
        <f t="shared" ca="1" si="751"/>
        <v>2.0940138439049013E-3</v>
      </c>
      <c r="FF400" s="223">
        <f t="shared" ca="1" si="752"/>
        <v>2.3887298431967967E-3</v>
      </c>
      <c r="FG400" s="223">
        <f t="shared" ca="1" si="753"/>
        <v>6.5688657768905498E-4</v>
      </c>
      <c r="FH400" s="223">
        <f t="shared" ca="1" si="754"/>
        <v>-1.6322484986652124E-3</v>
      </c>
      <c r="FI400" s="223">
        <f t="shared" ca="1" si="755"/>
        <v>-2.5366106896108705E-3</v>
      </c>
      <c r="FJ400" s="223">
        <f t="shared" ca="1" si="756"/>
        <v>-1.2889539283667999E-3</v>
      </c>
      <c r="FK400" s="223">
        <f t="shared" ca="1" si="757"/>
        <v>1.0522302289832448E-3</v>
      </c>
      <c r="FL400" s="223">
        <f t="shared" ca="1" si="758"/>
        <v>2.5007194985788529E-3</v>
      </c>
      <c r="FM400" s="223">
        <f t="shared" ca="1" si="759"/>
        <v>1.8276393144568107E-3</v>
      </c>
      <c r="FN400" s="223">
        <f t="shared" ca="1" si="760"/>
        <v>-3.9598012213580222E-4</v>
      </c>
      <c r="FO400" s="223">
        <f t="shared" ca="1" si="761"/>
        <v>-2.283656510385678E-3</v>
      </c>
      <c r="FP400" s="223">
        <f t="shared" ca="1" si="762"/>
        <v>-2.2339161279937235E-3</v>
      </c>
      <c r="FQ400" s="223">
        <f t="shared" ca="1" si="763"/>
        <v>-2.8895790049276125E-4</v>
      </c>
      <c r="FR400" s="223">
        <f t="shared" ca="1" si="764"/>
        <v>1.9011474758364548E-3</v>
      </c>
      <c r="FS400" s="223">
        <f t="shared" ca="1" si="765"/>
        <v>2.4783504798527394E-3</v>
      </c>
      <c r="FT400" s="223">
        <f t="shared" ca="1" si="766"/>
        <v>9.5296153917064997E-4</v>
      </c>
      <c r="FU400" s="223">
        <f t="shared" ca="1" si="767"/>
        <v>-1.3809043591315046E-3</v>
      </c>
      <c r="FV400" s="223">
        <f t="shared" ca="1" si="768"/>
        <v>-2.5432336222757082E-3</v>
      </c>
      <c r="FW400" s="223">
        <f t="shared" ca="1" si="769"/>
        <v>-1.5479251456597528E-3</v>
      </c>
      <c r="FX400" s="223">
        <f t="shared" ca="1" si="770"/>
        <v>7.6061766513061703E-4</v>
      </c>
      <c r="FY400" s="223">
        <f t="shared" ca="1" si="771"/>
        <v>2.4238649098983793E-3</v>
      </c>
      <c r="FZ400" s="223">
        <f t="shared" ca="1" si="772"/>
        <v>2.0307448748889761E-3</v>
      </c>
      <c r="GA400" s="223">
        <f t="shared" ca="1" si="773"/>
        <v>-8.5225842616623582E-5</v>
      </c>
      <c r="GB400" s="223">
        <f t="shared" ca="1" si="774"/>
        <v>-2.1288923514872558E-3</v>
      </c>
      <c r="GC400" s="223">
        <f t="shared" ca="1" si="775"/>
        <v>-2.3664414666496932E-3</v>
      </c>
      <c r="GD400" s="223">
        <f t="shared" ca="1" si="776"/>
        <v>-5.9634041052824627E-4</v>
      </c>
      <c r="GE400" s="223">
        <f t="shared" ca="1" si="777"/>
        <v>1.6796860801384047E-3</v>
      </c>
      <c r="GF400" s="223">
        <f t="shared" ca="1" si="778"/>
        <v>2.5306944184366928E-3</v>
      </c>
      <c r="GG400" s="223">
        <f t="shared" ca="1" si="779"/>
        <v>1.2347030720841262E-3</v>
      </c>
      <c r="GH400" s="223">
        <f t="shared" ca="1" si="780"/>
        <v>-1.1087901326870585E-3</v>
      </c>
      <c r="GI400" s="223">
        <f t="shared" ca="1" si="781"/>
        <v>-2.5116039540131001E-3</v>
      </c>
      <c r="GJ400" s="223">
        <f t="shared" ca="1" si="782"/>
        <v>-1.7836141279493213E-3</v>
      </c>
      <c r="GK400" s="223">
        <f t="shared" ca="1" si="783"/>
        <v>4.5756470360947167E-4</v>
      </c>
      <c r="GL400" s="223">
        <f t="shared" ca="1" si="784"/>
        <v>2.3105531368333445E-3</v>
      </c>
      <c r="GM400" s="223">
        <f t="shared" ca="1" si="785"/>
        <v>2.2033061421801994E-3</v>
      </c>
      <c r="GN400" s="223">
        <f t="shared" ca="1" si="786"/>
        <v>2.2681031290387168E-4</v>
      </c>
      <c r="GO400" s="223">
        <f t="shared" ca="1" si="787"/>
        <v>-1.9421076700440114E-3</v>
      </c>
      <c r="GP400" s="223">
        <f t="shared" ca="1" si="788"/>
        <v>-2.4633733229574035E-3</v>
      </c>
      <c r="GQ400" s="223">
        <f t="shared" ca="1" si="789"/>
        <v>-8.9475340571412427E-4</v>
      </c>
      <c r="GR400" s="223">
        <f t="shared" ca="1" si="790"/>
        <v>1.4329606423389902E-3</v>
      </c>
      <c r="GS400" s="223">
        <f t="shared" ca="1" si="791"/>
        <v>2.5449743573904573E-3</v>
      </c>
      <c r="GT400" s="223">
        <f t="shared" ca="1" si="792"/>
        <v>1.4978735215285892E-3</v>
      </c>
      <c r="GU400" s="223">
        <f t="shared" ca="1" si="793"/>
        <v>-8.1999867058234796E-4</v>
      </c>
      <c r="GV400" s="223">
        <f t="shared" ca="1" si="794"/>
        <v>-2.442197424474686E-3</v>
      </c>
      <c r="GW400" s="223">
        <f t="shared" ca="1" si="795"/>
        <v>-1.9924758935618934E-3</v>
      </c>
      <c r="GX400" s="223">
        <f t="shared" ca="1" si="796"/>
        <v>1.4762954304363147E-4</v>
      </c>
      <c r="GY400" s="223">
        <f t="shared" ca="1" si="797"/>
        <v>2.1624884939214859E-3</v>
      </c>
      <c r="GZ400" s="223">
        <f t="shared" ca="1" si="798"/>
        <v>2.3427276342500268E-3</v>
      </c>
      <c r="HA400" s="223">
        <f t="shared" ca="1" si="799"/>
        <v>5.3543503020273984E-4</v>
      </c>
      <c r="HB400" s="223">
        <f t="shared" ca="1" si="800"/>
        <v>-1.7261118815244296E-3</v>
      </c>
      <c r="HC400" s="223">
        <f t="shared" ca="1" si="801"/>
        <v>-2.5232537515736085E-3</v>
      </c>
      <c r="HD400" s="223">
        <f t="shared" ca="1" si="802"/>
        <v>-1.1797084768393506E-3</v>
      </c>
      <c r="HE400" s="223">
        <f t="shared" ca="1" si="803"/>
        <v>1.1646821426752755E-3</v>
      </c>
      <c r="HF400" s="223">
        <f t="shared" ca="1" si="804"/>
        <v>2.5209755131403709E-3</v>
      </c>
      <c r="HG400" s="223">
        <f t="shared" ca="1" si="805"/>
        <v>1.7385145589847828E-3</v>
      </c>
      <c r="HH400" s="223">
        <f t="shared" ca="1" si="806"/>
        <v>-5.1887366521513286E-4</v>
      </c>
      <c r="HI400" s="223">
        <f t="shared" ca="1" si="807"/>
        <v>-2.3360579724685301E-3</v>
      </c>
      <c r="HJ400" s="223">
        <f t="shared" ca="1" si="808"/>
        <v>-2.1713689671335485E-3</v>
      </c>
      <c r="HK400" s="223">
        <f t="shared" ca="1" si="809"/>
        <v>-1.6452610326347255E-4</v>
      </c>
      <c r="HL400" s="223">
        <f t="shared" ca="1" si="810"/>
        <v>1.981898011211217E-3</v>
      </c>
      <c r="HM400" s="223">
        <f t="shared" ca="1" si="811"/>
        <v>2.4469123220837797E-3</v>
      </c>
      <c r="HN400" s="223">
        <f t="shared" ca="1" si="812"/>
        <v>8.3600630626298115E-4</v>
      </c>
      <c r="HO400" s="223">
        <f t="shared" ca="1" si="813"/>
        <v>-1.4841537636373805E-3</v>
      </c>
      <c r="HP400" s="223">
        <f t="shared" ca="1" si="814"/>
        <v>-2.5451820951150348E-3</v>
      </c>
      <c r="HQ400" s="223">
        <f t="shared" ca="1" si="815"/>
        <v>-1.446919634397156E-3</v>
      </c>
      <c r="HR400" s="223">
        <f t="shared" ca="1" si="816"/>
        <v>8.7888573949664538E-4</v>
      </c>
      <c r="HS400" s="223">
        <f t="shared" ca="1" si="817"/>
        <v>2.4590588506421518E-3</v>
      </c>
      <c r="HT400" s="223">
        <f t="shared" ca="1" si="818"/>
        <v>1.9530067192600022E-3</v>
      </c>
      <c r="HU400" s="223">
        <f t="shared" ca="1" si="819"/>
        <v>-2.0994431695413421E-4</v>
      </c>
      <c r="HV400" s="223">
        <f t="shared" ca="1" si="820"/>
        <v>-2.1947820341476315E-3</v>
      </c>
      <c r="HW400" s="223">
        <f t="shared" ca="1" si="821"/>
        <v>-2.3176026303237162E-3</v>
      </c>
      <c r="HX400" s="223">
        <f t="shared" ca="1" si="822"/>
        <v>-4.7420712383624425E-4</v>
      </c>
      <c r="HY400" s="223">
        <f t="shared" ca="1" si="823"/>
        <v>1.7714979376565051E-3</v>
      </c>
      <c r="HZ400" s="223">
        <f t="shared" ca="1" si="824"/>
        <v>2.5142931710011112E-3</v>
      </c>
      <c r="IA400" s="223">
        <f t="shared" ca="1" si="825"/>
        <v>1.1240032693202683E-3</v>
      </c>
      <c r="IB400" s="223">
        <f t="shared" ca="1" si="826"/>
        <v>-1.2198725916910151E-3</v>
      </c>
      <c r="IC400" s="223">
        <f t="shared" ca="1" si="827"/>
        <v>-2.5288285308838723E-3</v>
      </c>
      <c r="ID400" s="223">
        <f t="shared" ca="1" si="828"/>
        <v>-1.6923677738571587E-3</v>
      </c>
      <c r="IE400" s="223">
        <f t="shared" ca="1" si="829"/>
        <v>1.0614672403973851E-3</v>
      </c>
      <c r="IF400" s="223">
        <f t="shared" ca="1" si="830"/>
        <v>2.3601556541319344E-3</v>
      </c>
      <c r="IG400" s="223">
        <f t="shared" ca="1" si="831"/>
        <v>2.1381238406138125E-3</v>
      </c>
      <c r="IH400" s="223">
        <f t="shared" ca="1" si="832"/>
        <v>1.0214278925049498E-4</v>
      </c>
      <c r="II400" s="223">
        <f t="shared" ca="1" si="833"/>
        <v>-2.0204945311244095E-3</v>
      </c>
      <c r="IJ400" s="223">
        <f t="shared" ca="1" si="834"/>
        <v>-2.4289773927232781E-3</v>
      </c>
      <c r="IK400" s="223">
        <f t="shared" ca="1" si="835"/>
        <v>-7.7675562787323437E-4</v>
      </c>
      <c r="IL400" s="223">
        <f t="shared" ca="1" si="836"/>
        <v>1.53445288620464E-3</v>
      </c>
      <c r="IM400" s="223">
        <f t="shared" ca="1" si="837"/>
        <v>2.5438567103160045E-3</v>
      </c>
      <c r="IN400" s="223">
        <f t="shared" ca="1" si="838"/>
        <v>1.3950941769817716E-3</v>
      </c>
      <c r="IO400" s="223">
        <f t="shared" ca="1" si="839"/>
        <v>-9.3724340050512455E-4</v>
      </c>
      <c r="IP400" s="223">
        <f t="shared" ca="1" si="840"/>
        <v>-2.4744390317081037E-3</v>
      </c>
      <c r="IQ400" s="223">
        <f t="shared" ca="1" si="841"/>
        <v>-1.9123611267380537E-3</v>
      </c>
      <c r="IR400" s="223">
        <f t="shared" ca="1" si="842"/>
        <v>2.7213262825842729E-4</v>
      </c>
      <c r="IS400" s="223">
        <f t="shared" ca="1" si="843"/>
        <v>2.2257535197445929E-3</v>
      </c>
      <c r="IT400" s="223">
        <f t="shared" ca="1" si="844"/>
        <v>2.2910815892336436E-3</v>
      </c>
      <c r="IU400" s="223">
        <f t="shared" ca="1" si="845"/>
        <v>4.1269357283009673E-4</v>
      </c>
      <c r="IV400" s="223">
        <f t="shared" ca="1" si="846"/>
        <v>-1.8158169096715107E-3</v>
      </c>
      <c r="IW400" s="223">
        <f t="shared" ca="1" si="847"/>
        <v>-2.5038180742378803E-3</v>
      </c>
      <c r="IX400" s="223">
        <f t="shared" ca="1" si="848"/>
        <v>-1.0676210042609368E-3</v>
      </c>
      <c r="IY400" s="223">
        <f t="shared" ca="1" si="849"/>
        <v>1.2743282350714947E-3</v>
      </c>
      <c r="IZ400" s="223">
        <f t="shared" ca="1" si="850"/>
        <v>2.5351582768793584E-3</v>
      </c>
      <c r="JA400" s="223">
        <f t="shared" ca="1" si="851"/>
        <v>1.6452015696642697E-3</v>
      </c>
      <c r="JB400" s="223">
        <f t="shared" ca="1" si="852"/>
        <v>-6.4051719618699488E-4</v>
      </c>
    </row>
    <row r="401" spans="2:262">
      <c r="B401" s="230">
        <v>40</v>
      </c>
      <c r="C401" s="229">
        <f t="shared" si="853"/>
        <v>7.8125000000000037E-4</v>
      </c>
      <c r="D401" s="226">
        <f t="shared" ca="1" si="597"/>
        <v>24.341718044559922</v>
      </c>
      <c r="E401" s="225">
        <f ca="1">AT361</f>
        <v>0.341718044559923</v>
      </c>
      <c r="F401" s="224">
        <v>40</v>
      </c>
      <c r="G401" s="223">
        <f t="shared" ca="1" si="854"/>
        <v>-6.7963968393124682E-4</v>
      </c>
      <c r="H401" s="223">
        <f t="shared" ca="1" si="598"/>
        <v>-6.0038963159752016E-4</v>
      </c>
      <c r="I401" s="223">
        <f t="shared" ca="1" si="599"/>
        <v>1.2522468872871708E-5</v>
      </c>
      <c r="J401" s="223">
        <f t="shared" ca="1" si="600"/>
        <v>6.1430385349688457E-4</v>
      </c>
      <c r="K401" s="223">
        <f t="shared" ca="1" si="601"/>
        <v>6.7005540119133538E-4</v>
      </c>
      <c r="L401" s="223">
        <f t="shared" ca="1" si="602"/>
        <v>1.3022181725494259E-4</v>
      </c>
      <c r="M401" s="223">
        <f t="shared" ca="1" si="603"/>
        <v>-5.2536067047820681E-4</v>
      </c>
      <c r="N401" s="223">
        <f t="shared" ca="1" si="604"/>
        <v>-7.1397131748876595E-4</v>
      </c>
      <c r="O401" s="223">
        <f t="shared" ca="1" si="605"/>
        <v>-2.6796175197488529E-4</v>
      </c>
      <c r="P401" s="223">
        <f t="shared" ca="1" si="606"/>
        <v>4.1622817151871035E-4</v>
      </c>
      <c r="Q401" s="223">
        <f t="shared" ca="1" si="607"/>
        <v>7.3044971645483089E-4</v>
      </c>
      <c r="R401" s="223">
        <f t="shared" ca="1" si="608"/>
        <v>3.95404066841116E-4</v>
      </c>
      <c r="S401" s="223">
        <f t="shared" ca="1" si="609"/>
        <v>-2.9110025735119653E-4</v>
      </c>
      <c r="T401" s="223">
        <f t="shared" ca="1" si="610"/>
        <v>-7.1885734245845682E-4</v>
      </c>
      <c r="U401" s="223">
        <f t="shared" ca="1" si="611"/>
        <v>-5.0765122516379703E-4</v>
      </c>
      <c r="V401" s="223">
        <f t="shared" ca="1" si="612"/>
        <v>1.5478552354458255E-4</v>
      </c>
      <c r="W401" s="223">
        <f t="shared" ca="1" si="613"/>
        <v>6.7963968393124671E-4</v>
      </c>
      <c r="X401" s="223">
        <f t="shared" ca="1" si="614"/>
        <v>6.0038963159752016E-4</v>
      </c>
      <c r="Y401" s="223">
        <f t="shared" ca="1" si="615"/>
        <v>-1.2522468872871897E-5</v>
      </c>
      <c r="Z401" s="223">
        <f t="shared" ca="1" si="616"/>
        <v>-6.1430385349688457E-4</v>
      </c>
      <c r="AA401" s="223">
        <f t="shared" ca="1" si="617"/>
        <v>-6.7005540119133538E-4</v>
      </c>
      <c r="AB401" s="223">
        <f t="shared" ca="1" si="618"/>
        <v>-1.3022181725494175E-4</v>
      </c>
      <c r="AC401" s="223">
        <f t="shared" ca="1" si="619"/>
        <v>5.2536067047820735E-4</v>
      </c>
      <c r="AD401" s="223">
        <f t="shared" ca="1" si="620"/>
        <v>7.1397131748876638E-4</v>
      </c>
      <c r="AE401" s="223">
        <f t="shared" ca="1" si="621"/>
        <v>2.6796175197488692E-4</v>
      </c>
      <c r="AF401" s="223">
        <f t="shared" ca="1" si="622"/>
        <v>-4.1622817151870889E-4</v>
      </c>
      <c r="AG401" s="223">
        <f t="shared" ca="1" si="623"/>
        <v>-7.3044971645483078E-4</v>
      </c>
      <c r="AH401" s="223">
        <f t="shared" ca="1" si="624"/>
        <v>-3.9540406684111638E-4</v>
      </c>
      <c r="AI401" s="223">
        <f t="shared" ca="1" si="625"/>
        <v>2.9110025735119615E-4</v>
      </c>
      <c r="AJ401" s="223">
        <f t="shared" ca="1" si="626"/>
        <v>7.1885734245845682E-4</v>
      </c>
      <c r="AK401" s="223">
        <f t="shared" ca="1" si="627"/>
        <v>5.0765122516379724E-4</v>
      </c>
      <c r="AL401" s="223">
        <f t="shared" ca="1" si="628"/>
        <v>-1.5478552354458212E-4</v>
      </c>
      <c r="AM401" s="223">
        <f t="shared" ca="1" si="629"/>
        <v>-6.7963968393124552E-4</v>
      </c>
      <c r="AN401" s="223">
        <f t="shared" ca="1" si="630"/>
        <v>-6.0038963159752049E-4</v>
      </c>
      <c r="AO401" s="223">
        <f t="shared" ca="1" si="631"/>
        <v>1.2522468872868889E-5</v>
      </c>
      <c r="AP401" s="223">
        <f t="shared" ca="1" si="632"/>
        <v>6.1430385349688435E-4</v>
      </c>
      <c r="AQ401" s="223">
        <f t="shared" ca="1" si="633"/>
        <v>6.7005540119133658E-4</v>
      </c>
      <c r="AR401" s="223">
        <f t="shared" ca="1" si="634"/>
        <v>1.3022181725494219E-4</v>
      </c>
      <c r="AS401" s="223">
        <f t="shared" ca="1" si="635"/>
        <v>-5.2536067047820518E-4</v>
      </c>
      <c r="AT401" s="223">
        <f t="shared" ca="1" si="636"/>
        <v>-7.1397131748876595E-4</v>
      </c>
      <c r="AU401" s="223">
        <f t="shared" ca="1" si="637"/>
        <v>-2.6796175197488735E-4</v>
      </c>
      <c r="AV401" s="223">
        <f t="shared" ca="1" si="638"/>
        <v>4.1622817151871062E-4</v>
      </c>
      <c r="AW401" s="223">
        <f t="shared" ca="1" si="639"/>
        <v>7.3044971645483089E-4</v>
      </c>
      <c r="AX401" s="223">
        <f t="shared" ca="1" si="640"/>
        <v>3.9540406684111454E-4</v>
      </c>
      <c r="AY401" s="223">
        <f t="shared" ca="1" si="641"/>
        <v>-2.9110025735119578E-4</v>
      </c>
      <c r="AZ401" s="223">
        <f t="shared" ca="1" si="642"/>
        <v>-7.1885734245845715E-4</v>
      </c>
      <c r="BA401" s="223">
        <f t="shared" ca="1" si="643"/>
        <v>-5.0765122516379757E-4</v>
      </c>
      <c r="BB401" s="223">
        <f t="shared" ca="1" si="644"/>
        <v>1.5478552354457914E-4</v>
      </c>
      <c r="BC401" s="223">
        <f t="shared" ca="1" si="645"/>
        <v>6.7963968393124628E-4</v>
      </c>
      <c r="BD401" s="223">
        <f t="shared" ca="1" si="646"/>
        <v>6.0038963159752222E-4</v>
      </c>
      <c r="BE401" s="223">
        <f t="shared" ca="1" si="647"/>
        <v>-1.252246887287103E-5</v>
      </c>
      <c r="BF401" s="223">
        <f t="shared" ca="1" si="648"/>
        <v>-6.1430385349688272E-4</v>
      </c>
      <c r="BG401" s="223">
        <f t="shared" ca="1" si="649"/>
        <v>-6.7005540119133582E-4</v>
      </c>
      <c r="BH401" s="223">
        <f t="shared" ca="1" si="650"/>
        <v>-1.3022181725494519E-4</v>
      </c>
      <c r="BI401" s="223">
        <f t="shared" ca="1" si="651"/>
        <v>5.253606704782067E-4</v>
      </c>
      <c r="BJ401" s="223">
        <f t="shared" ca="1" si="652"/>
        <v>7.139713174887666E-4</v>
      </c>
      <c r="BK401" s="223">
        <f t="shared" ca="1" si="653"/>
        <v>2.6796175197488529E-4</v>
      </c>
      <c r="BL401" s="223">
        <f t="shared" ca="1" si="654"/>
        <v>-4.1622817151870819E-4</v>
      </c>
      <c r="BM401" s="223">
        <f t="shared" ca="1" si="655"/>
        <v>-7.3044971645483078E-4</v>
      </c>
      <c r="BN401" s="223">
        <f t="shared" ca="1" si="656"/>
        <v>-3.9540406684111719E-4</v>
      </c>
      <c r="BO401" s="223">
        <f t="shared" ca="1" si="657"/>
        <v>2.9110025735119773E-4</v>
      </c>
      <c r="BP401" s="223">
        <f t="shared" ca="1" si="658"/>
        <v>7.188573424584566E-4</v>
      </c>
      <c r="BQ401" s="223">
        <f t="shared" ca="1" si="659"/>
        <v>5.0765122516379605E-4</v>
      </c>
      <c r="BR401" s="223">
        <f t="shared" ca="1" si="660"/>
        <v>-1.5478552354458123E-4</v>
      </c>
      <c r="BS401" s="223">
        <f t="shared" ca="1" si="661"/>
        <v>-6.7963968393124519E-4</v>
      </c>
      <c r="BT401" s="223">
        <f t="shared" ca="1" si="662"/>
        <v>-6.0038963159752396E-4</v>
      </c>
      <c r="BU401" s="223">
        <f t="shared" ca="1" si="663"/>
        <v>1.2522468872867967E-5</v>
      </c>
      <c r="BV401" s="223">
        <f t="shared" ca="1" si="664"/>
        <v>6.1430385349688392E-4</v>
      </c>
      <c r="BW401" s="223">
        <f t="shared" ca="1" si="665"/>
        <v>6.7005540119133495E-4</v>
      </c>
      <c r="BX401" s="223">
        <f t="shared" ca="1" si="666"/>
        <v>1.302218172549482E-4</v>
      </c>
      <c r="BY401" s="223">
        <f t="shared" ca="1" si="667"/>
        <v>-5.2536067047820464E-4</v>
      </c>
      <c r="BZ401" s="223">
        <f t="shared" ca="1" si="668"/>
        <v>-7.1397131748876606E-4</v>
      </c>
      <c r="CA401" s="223">
        <f t="shared" ca="1" si="669"/>
        <v>-2.6796175197488334E-4</v>
      </c>
      <c r="CB401" s="223">
        <f t="shared" ca="1" si="670"/>
        <v>4.1622817151870569E-4</v>
      </c>
      <c r="CC401" s="223">
        <f t="shared" ca="1" si="671"/>
        <v>7.3044971645483089E-4</v>
      </c>
      <c r="CD401" s="223">
        <f t="shared" ca="1" si="672"/>
        <v>3.9540406684111535E-4</v>
      </c>
      <c r="CE401" s="223">
        <f t="shared" ca="1" si="673"/>
        <v>-2.9110025735119968E-4</v>
      </c>
      <c r="CF401" s="223">
        <f t="shared" ca="1" si="674"/>
        <v>-7.1885734245845606E-4</v>
      </c>
      <c r="CG401" s="223">
        <f t="shared" ca="1" si="675"/>
        <v>-5.0765122516379822E-4</v>
      </c>
      <c r="CH401" s="223">
        <f t="shared" ca="1" si="676"/>
        <v>1.5478552354458334E-4</v>
      </c>
      <c r="CI401" s="223">
        <f t="shared" ca="1" si="677"/>
        <v>6.7963968393124411E-4</v>
      </c>
      <c r="CJ401" s="223">
        <f t="shared" ca="1" si="678"/>
        <v>6.0038963159752276E-4</v>
      </c>
      <c r="CK401" s="223">
        <f t="shared" ca="1" si="679"/>
        <v>-1.2522468872870135E-5</v>
      </c>
      <c r="CL401" s="223">
        <f t="shared" ca="1" si="680"/>
        <v>-6.14303853496885E-4</v>
      </c>
      <c r="CM401" s="223">
        <f t="shared" ca="1" si="681"/>
        <v>-6.7005540119133809E-4</v>
      </c>
      <c r="CN401" s="223">
        <f t="shared" ca="1" si="682"/>
        <v>-1.3022181725494609E-4</v>
      </c>
      <c r="CO401" s="223">
        <f t="shared" ca="1" si="683"/>
        <v>5.2536067047820605E-4</v>
      </c>
      <c r="CP401" s="223">
        <f t="shared" ca="1" si="684"/>
        <v>7.1397131748876562E-4</v>
      </c>
      <c r="CQ401" s="223">
        <f t="shared" ca="1" si="685"/>
        <v>2.6796175197489098E-4</v>
      </c>
      <c r="CR401" s="223">
        <f t="shared" ca="1" si="686"/>
        <v>-4.1622817151870737E-4</v>
      </c>
      <c r="CS401" s="223">
        <f t="shared" ca="1" si="687"/>
        <v>-7.3044971645483089E-4</v>
      </c>
      <c r="CT401" s="223">
        <f t="shared" ca="1" si="688"/>
        <v>-3.9540406684111351E-4</v>
      </c>
      <c r="CU401" s="223">
        <f t="shared" ca="1" si="689"/>
        <v>2.9110025735119214E-4</v>
      </c>
      <c r="CV401" s="223">
        <f t="shared" ca="1" si="690"/>
        <v>7.1885734245845639E-4</v>
      </c>
      <c r="CW401" s="223">
        <f t="shared" ca="1" si="691"/>
        <v>5.0765122516379681E-4</v>
      </c>
      <c r="CX401" s="223">
        <f t="shared" ca="1" si="692"/>
        <v>-1.5478552354457529E-4</v>
      </c>
      <c r="CY401" s="223">
        <f t="shared" ca="1" si="693"/>
        <v>-6.7963968393124487E-4</v>
      </c>
      <c r="CZ401" s="223">
        <f t="shared" ca="1" si="694"/>
        <v>-6.0038963159752146E-4</v>
      </c>
      <c r="DA401" s="223">
        <f t="shared" ca="1" si="695"/>
        <v>1.2522468872872277E-5</v>
      </c>
      <c r="DB401" s="223">
        <f t="shared" ca="1" si="696"/>
        <v>6.1430385349688066E-4</v>
      </c>
      <c r="DC401" s="223">
        <f t="shared" ca="1" si="697"/>
        <v>6.7005540119133723E-4</v>
      </c>
      <c r="DD401" s="223">
        <f t="shared" ca="1" si="698"/>
        <v>1.3022181725494395E-4</v>
      </c>
      <c r="DE401" s="223">
        <f t="shared" ca="1" si="699"/>
        <v>-5.2536067047820757E-4</v>
      </c>
      <c r="DF401" s="223">
        <f t="shared" ca="1" si="700"/>
        <v>-7.1397131748876736E-4</v>
      </c>
      <c r="DG401" s="223">
        <f t="shared" ca="1" si="701"/>
        <v>-2.6796175197488898E-4</v>
      </c>
      <c r="DH401" s="223">
        <f t="shared" ca="1" si="702"/>
        <v>4.1622817151870916E-4</v>
      </c>
      <c r="DI401" s="223">
        <f t="shared" ca="1" si="703"/>
        <v>7.3044971645483089E-4</v>
      </c>
      <c r="DJ401" s="223">
        <f t="shared" ca="1" si="704"/>
        <v>3.954040668411205E-4</v>
      </c>
      <c r="DK401" s="223">
        <f t="shared" ca="1" si="705"/>
        <v>-2.9110025735119415E-4</v>
      </c>
      <c r="DL401" s="223">
        <f t="shared" ca="1" si="706"/>
        <v>-7.1885734245845682E-4</v>
      </c>
      <c r="DM401" s="223">
        <f t="shared" ca="1" si="707"/>
        <v>-5.0765122516379518E-4</v>
      </c>
      <c r="DN401" s="223">
        <f t="shared" ca="1" si="708"/>
        <v>1.5478552354457738E-4</v>
      </c>
      <c r="DO401" s="223">
        <f t="shared" ca="1" si="709"/>
        <v>6.7963968393124562E-4</v>
      </c>
      <c r="DP401" s="223">
        <f t="shared" ca="1" si="710"/>
        <v>6.0038963159752016E-4</v>
      </c>
      <c r="DQ401" s="223">
        <f t="shared" ca="1" si="711"/>
        <v>-1.2522468872864037E-5</v>
      </c>
      <c r="DR401" s="223">
        <f t="shared" ca="1" si="712"/>
        <v>-6.1430385349688175E-4</v>
      </c>
      <c r="DS401" s="223">
        <f t="shared" ca="1" si="713"/>
        <v>-6.7005540119133647E-4</v>
      </c>
      <c r="DT401" s="223">
        <f t="shared" ca="1" si="714"/>
        <v>-1.3022181725494183E-4</v>
      </c>
      <c r="DU401" s="223">
        <f t="shared" ca="1" si="715"/>
        <v>5.2536067047820193E-4</v>
      </c>
      <c r="DV401" s="223">
        <f t="shared" ca="1" si="716"/>
        <v>7.1397131748876692E-4</v>
      </c>
      <c r="DW401" s="223">
        <f t="shared" ca="1" si="717"/>
        <v>2.6796175197488703E-4</v>
      </c>
      <c r="DX401" s="223">
        <f t="shared" ca="1" si="718"/>
        <v>-4.1622817151871095E-4</v>
      </c>
      <c r="DY401" s="223">
        <f t="shared" ca="1" si="719"/>
        <v>-7.304497164548311E-4</v>
      </c>
      <c r="DZ401" s="223">
        <f t="shared" ca="1" si="720"/>
        <v>-3.9540406684111866E-4</v>
      </c>
      <c r="EA401" s="223">
        <f t="shared" ca="1" si="721"/>
        <v>2.911002573511961E-4</v>
      </c>
      <c r="EB401" s="223">
        <f t="shared" ca="1" si="722"/>
        <v>7.1885734245845725E-4</v>
      </c>
      <c r="EC401" s="223">
        <f t="shared" ca="1" si="723"/>
        <v>5.0765122516380115E-4</v>
      </c>
      <c r="ED401" s="223">
        <f t="shared" ca="1" si="724"/>
        <v>-1.5478552354457949E-4</v>
      </c>
      <c r="EE401" s="223">
        <f t="shared" ca="1" si="725"/>
        <v>-6.7963968393124649E-4</v>
      </c>
      <c r="EF401" s="223">
        <f t="shared" ca="1" si="726"/>
        <v>-6.0038963159752493E-4</v>
      </c>
      <c r="EG401" s="223">
        <f t="shared" ca="1" si="727"/>
        <v>1.2522468872866178E-5</v>
      </c>
      <c r="EH401" s="223">
        <f t="shared" ca="1" si="728"/>
        <v>6.143038534968773E-4</v>
      </c>
      <c r="EI401" s="223">
        <f t="shared" ca="1" si="729"/>
        <v>6.700554011913356E-4</v>
      </c>
      <c r="EJ401" s="223">
        <f t="shared" ca="1" si="730"/>
        <v>1.3022181725494991E-4</v>
      </c>
      <c r="EK401" s="223">
        <f t="shared" ca="1" si="731"/>
        <v>-5.253606704782106E-4</v>
      </c>
      <c r="EL401" s="223">
        <f t="shared" ca="1" si="732"/>
        <v>-7.1397131748876649E-4</v>
      </c>
      <c r="EM401" s="223">
        <f t="shared" ca="1" si="733"/>
        <v>-2.6796175197489472E-4</v>
      </c>
      <c r="EN401" s="223">
        <f t="shared" ca="1" si="734"/>
        <v>4.1622817151871274E-4</v>
      </c>
      <c r="EO401" s="223">
        <f t="shared" ca="1" si="735"/>
        <v>7.3044971645483099E-4</v>
      </c>
      <c r="EP401" s="223">
        <f t="shared" ca="1" si="736"/>
        <v>3.9540406684112565E-4</v>
      </c>
      <c r="EQ401" s="223">
        <f t="shared" ca="1" si="737"/>
        <v>-2.9110025735119805E-4</v>
      </c>
      <c r="ER401" s="223">
        <f t="shared" ca="1" si="738"/>
        <v>-7.1885734245845574E-4</v>
      </c>
      <c r="ES401" s="223">
        <f t="shared" ca="1" si="739"/>
        <v>-5.0765122516379215E-4</v>
      </c>
      <c r="ET401" s="223">
        <f t="shared" ca="1" si="740"/>
        <v>1.5478552354458158E-4</v>
      </c>
      <c r="EU401" s="223">
        <f t="shared" ca="1" si="741"/>
        <v>6.7963968393124346E-4</v>
      </c>
      <c r="EV401" s="223">
        <f t="shared" ca="1" si="742"/>
        <v>6.0038963159751789E-4</v>
      </c>
      <c r="EW401" s="223">
        <f t="shared" ca="1" si="743"/>
        <v>-1.2522468872868319E-5</v>
      </c>
      <c r="EX401" s="223">
        <f t="shared" ca="1" si="744"/>
        <v>-6.1430385349687839E-4</v>
      </c>
      <c r="EY401" s="223">
        <f t="shared" ca="1" si="745"/>
        <v>-6.7005540119133473E-4</v>
      </c>
      <c r="EZ401" s="223">
        <f t="shared" ca="1" si="746"/>
        <v>-1.302218172549478E-4</v>
      </c>
      <c r="FA401" s="223">
        <f t="shared" ca="1" si="747"/>
        <v>5.2536067047819759E-4</v>
      </c>
      <c r="FB401" s="223">
        <f t="shared" ca="1" si="748"/>
        <v>7.1397131748876606E-4</v>
      </c>
      <c r="FC401" s="223">
        <f t="shared" ca="1" si="749"/>
        <v>2.6796175197489266E-4</v>
      </c>
      <c r="FD401" s="223">
        <f t="shared" ca="1" si="750"/>
        <v>-4.1622817151871453E-4</v>
      </c>
      <c r="FE401" s="223">
        <f t="shared" ca="1" si="751"/>
        <v>-7.3044971645483089E-4</v>
      </c>
      <c r="FF401" s="223">
        <f t="shared" ca="1" si="752"/>
        <v>-3.9540406684112391E-4</v>
      </c>
      <c r="FG401" s="223">
        <f t="shared" ca="1" si="753"/>
        <v>2.911002573512E-4</v>
      </c>
      <c r="FH401" s="223">
        <f t="shared" ca="1" si="754"/>
        <v>7.1885734245845628E-4</v>
      </c>
      <c r="FI401" s="223">
        <f t="shared" ca="1" si="755"/>
        <v>5.0765122516380548E-4</v>
      </c>
      <c r="FJ401" s="223">
        <f t="shared" ca="1" si="756"/>
        <v>-1.5478552354458369E-4</v>
      </c>
      <c r="FK401" s="223">
        <f t="shared" ca="1" si="757"/>
        <v>-6.7963968393124432E-4</v>
      </c>
      <c r="FL401" s="223">
        <f t="shared" ca="1" si="758"/>
        <v>-6.003896315975284E-4</v>
      </c>
      <c r="FM401" s="223">
        <f t="shared" ca="1" si="759"/>
        <v>1.2522468872870488E-5</v>
      </c>
      <c r="FN401" s="223">
        <f t="shared" ca="1" si="760"/>
        <v>6.1430385349687958E-4</v>
      </c>
      <c r="FO401" s="223">
        <f t="shared" ca="1" si="761"/>
        <v>6.7005540119133397E-4</v>
      </c>
      <c r="FP401" s="223">
        <f t="shared" ca="1" si="762"/>
        <v>1.3022181725494571E-4</v>
      </c>
      <c r="FQ401" s="223">
        <f t="shared" ca="1" si="763"/>
        <v>-5.2536067047819911E-4</v>
      </c>
      <c r="FR401" s="223">
        <f t="shared" ca="1" si="764"/>
        <v>-7.1397131748876562E-4</v>
      </c>
      <c r="FS401" s="223">
        <f t="shared" ca="1" si="765"/>
        <v>-2.6796175197489066E-4</v>
      </c>
      <c r="FT401" s="223">
        <f t="shared" ca="1" si="766"/>
        <v>4.1622817151869924E-4</v>
      </c>
      <c r="FU401" s="223">
        <f t="shared" ca="1" si="767"/>
        <v>7.3044971645483089E-4</v>
      </c>
      <c r="FV401" s="223">
        <f t="shared" ca="1" si="768"/>
        <v>3.9540406684112207E-4</v>
      </c>
      <c r="FW401" s="223">
        <f t="shared" ca="1" si="769"/>
        <v>-2.9110025735120195E-4</v>
      </c>
      <c r="FX401" s="223">
        <f t="shared" ca="1" si="770"/>
        <v>-7.188573424584566E-4</v>
      </c>
      <c r="FY401" s="223">
        <f t="shared" ca="1" si="771"/>
        <v>-5.0765122516380386E-4</v>
      </c>
      <c r="FZ401" s="223">
        <f t="shared" ca="1" si="772"/>
        <v>1.5478552354458578E-4</v>
      </c>
      <c r="GA401" s="223">
        <f t="shared" ca="1" si="773"/>
        <v>6.7963968393124497E-4</v>
      </c>
      <c r="GB401" s="223">
        <f t="shared" ca="1" si="774"/>
        <v>6.0038963159752732E-4</v>
      </c>
      <c r="GC401" s="223">
        <f t="shared" ca="1" si="775"/>
        <v>-1.2522468872872629E-5</v>
      </c>
      <c r="GD401" s="223">
        <f t="shared" ca="1" si="776"/>
        <v>-6.1430385349688077E-4</v>
      </c>
      <c r="GE401" s="223">
        <f t="shared" ca="1" si="777"/>
        <v>-6.7005540119134135E-4</v>
      </c>
      <c r="GF401" s="223">
        <f t="shared" ca="1" si="778"/>
        <v>-1.302218172549436E-4</v>
      </c>
      <c r="GG401" s="223">
        <f t="shared" ca="1" si="779"/>
        <v>5.2536067047820063E-4</v>
      </c>
      <c r="GH401" s="223">
        <f t="shared" ca="1" si="780"/>
        <v>7.1397131748876508E-4</v>
      </c>
      <c r="GI401" s="223">
        <f t="shared" ca="1" si="781"/>
        <v>2.6796175197488865E-4</v>
      </c>
      <c r="GJ401" s="223">
        <f t="shared" ca="1" si="782"/>
        <v>-4.1622817151870098E-4</v>
      </c>
      <c r="GK401" s="223">
        <f t="shared" ca="1" si="783"/>
        <v>-7.3044971645483078E-4</v>
      </c>
      <c r="GL401" s="223">
        <f t="shared" ca="1" si="784"/>
        <v>-3.9540406684112023E-4</v>
      </c>
      <c r="GM401" s="223">
        <f t="shared" ca="1" si="785"/>
        <v>2.9110025735118493E-4</v>
      </c>
      <c r="GN401" s="223">
        <f t="shared" ca="1" si="786"/>
        <v>7.1885734245845693E-4</v>
      </c>
      <c r="GO401" s="223">
        <f t="shared" ca="1" si="787"/>
        <v>5.0765122516380234E-4</v>
      </c>
      <c r="GP401" s="223">
        <f t="shared" ca="1" si="788"/>
        <v>-1.5478552354456759E-4</v>
      </c>
      <c r="GQ401" s="223">
        <f t="shared" ca="1" si="789"/>
        <v>-6.7963968393124584E-4</v>
      </c>
      <c r="GR401" s="223">
        <f t="shared" ca="1" si="790"/>
        <v>-6.0038963159752612E-4</v>
      </c>
      <c r="GS401" s="223">
        <f t="shared" ca="1" si="791"/>
        <v>1.2522468872874798E-5</v>
      </c>
      <c r="GT401" s="223">
        <f t="shared" ca="1" si="792"/>
        <v>6.1430385349688186E-4</v>
      </c>
      <c r="GU401" s="223">
        <f t="shared" ca="1" si="793"/>
        <v>6.7005540119134037E-4</v>
      </c>
      <c r="GV401" s="223">
        <f t="shared" ca="1" si="794"/>
        <v>1.3022181725494154E-4</v>
      </c>
      <c r="GW401" s="223">
        <f t="shared" ca="1" si="795"/>
        <v>-5.2536067047820214E-4</v>
      </c>
      <c r="GX401" s="223">
        <f t="shared" ca="1" si="796"/>
        <v>-7.1397131748876909E-4</v>
      </c>
      <c r="GY401" s="223">
        <f t="shared" ca="1" si="797"/>
        <v>-2.6796175197488665E-4</v>
      </c>
      <c r="GZ401" s="223">
        <f t="shared" ca="1" si="798"/>
        <v>4.1622817151870271E-4</v>
      </c>
      <c r="HA401" s="223">
        <f t="shared" ca="1" si="799"/>
        <v>7.3044971645483089E-4</v>
      </c>
      <c r="HB401" s="223">
        <f t="shared" ca="1" si="800"/>
        <v>3.9540406684111839E-4</v>
      </c>
      <c r="HC401" s="223">
        <f t="shared" ca="1" si="801"/>
        <v>-2.9110025735118688E-4</v>
      </c>
      <c r="HD401" s="223">
        <f t="shared" ca="1" si="802"/>
        <v>-7.1885734245845736E-4</v>
      </c>
      <c r="HE401" s="223">
        <f t="shared" ca="1" si="803"/>
        <v>-5.0765122516380082E-4</v>
      </c>
      <c r="HF401" s="223">
        <f t="shared" ca="1" si="804"/>
        <v>1.5478552354456968E-4</v>
      </c>
      <c r="HG401" s="223">
        <f t="shared" ca="1" si="805"/>
        <v>6.796396839312466E-4</v>
      </c>
      <c r="HH401" s="223">
        <f t="shared" ca="1" si="806"/>
        <v>6.0038963159752482E-4</v>
      </c>
      <c r="HI401" s="223">
        <f t="shared" ca="1" si="807"/>
        <v>-1.2522468872856149E-5</v>
      </c>
      <c r="HJ401" s="223">
        <f t="shared" ca="1" si="808"/>
        <v>-6.1430385349688305E-4</v>
      </c>
      <c r="HK401" s="223">
        <f t="shared" ca="1" si="809"/>
        <v>-6.7005540119133961E-4</v>
      </c>
      <c r="HL401" s="223">
        <f t="shared" ca="1" si="810"/>
        <v>-1.3022181725493939E-4</v>
      </c>
      <c r="HM401" s="223">
        <f t="shared" ca="1" si="811"/>
        <v>5.2536067047820355E-4</v>
      </c>
      <c r="HN401" s="223">
        <f t="shared" ca="1" si="812"/>
        <v>7.1397131748876855E-4</v>
      </c>
      <c r="HO401" s="223">
        <f t="shared" ca="1" si="813"/>
        <v>2.6796175197488464E-4</v>
      </c>
      <c r="HP401" s="223">
        <f t="shared" ca="1" si="814"/>
        <v>-4.162281715187045E-4</v>
      </c>
      <c r="HQ401" s="223">
        <f t="shared" ca="1" si="815"/>
        <v>-7.3044971645483121E-4</v>
      </c>
      <c r="HR401" s="223">
        <f t="shared" ca="1" si="816"/>
        <v>-3.9540406684111665E-4</v>
      </c>
      <c r="HS401" s="223">
        <f t="shared" ca="1" si="817"/>
        <v>2.9110025735118884E-4</v>
      </c>
      <c r="HT401" s="223">
        <f t="shared" ca="1" si="818"/>
        <v>7.1885734245845769E-4</v>
      </c>
      <c r="HU401" s="223">
        <f t="shared" ca="1" si="819"/>
        <v>5.076512251637993E-4</v>
      </c>
      <c r="HV401" s="223">
        <f t="shared" ca="1" si="820"/>
        <v>-1.5478552354457179E-4</v>
      </c>
      <c r="HW401" s="223">
        <f t="shared" ca="1" si="821"/>
        <v>-6.7963968393124736E-4</v>
      </c>
      <c r="HX401" s="223">
        <f t="shared" ca="1" si="822"/>
        <v>-6.0038963159752352E-4</v>
      </c>
      <c r="HY401" s="223">
        <f t="shared" ca="1" si="823"/>
        <v>1.2522468872858291E-5</v>
      </c>
      <c r="HZ401" s="223">
        <f t="shared" ca="1" si="824"/>
        <v>6.1430385349688424E-4</v>
      </c>
      <c r="IA401" s="223">
        <f t="shared" ca="1" si="825"/>
        <v>6.7005540119133874E-4</v>
      </c>
      <c r="IB401" s="223">
        <f t="shared" ca="1" si="826"/>
        <v>1.3022181725495772E-4</v>
      </c>
      <c r="IC401" s="223">
        <f t="shared" ca="1" si="827"/>
        <v>-5.2536067047820507E-4</v>
      </c>
      <c r="ID401" s="223">
        <f t="shared" ca="1" si="828"/>
        <v>-7.1397131748876812E-4</v>
      </c>
      <c r="IE401" s="223">
        <f t="shared" ca="1" si="829"/>
        <v>7.2234491379918496E-4</v>
      </c>
      <c r="IF401" s="223">
        <f t="shared" ca="1" si="830"/>
        <v>4.1622817151870629E-4</v>
      </c>
      <c r="IG401" s="223">
        <f t="shared" ca="1" si="831"/>
        <v>7.304497164548311E-4</v>
      </c>
      <c r="IH401" s="223">
        <f t="shared" ca="1" si="832"/>
        <v>3.9540406684111481E-4</v>
      </c>
      <c r="II401" s="223">
        <f t="shared" ca="1" si="833"/>
        <v>-2.9110025735119084E-4</v>
      </c>
      <c r="IJ401" s="223">
        <f t="shared" ca="1" si="834"/>
        <v>-7.1885734245845444E-4</v>
      </c>
      <c r="IK401" s="223">
        <f t="shared" ca="1" si="835"/>
        <v>-5.0765122516379768E-4</v>
      </c>
      <c r="IL401" s="223">
        <f t="shared" ca="1" si="836"/>
        <v>1.5478552354457388E-4</v>
      </c>
      <c r="IM401" s="223">
        <f t="shared" ca="1" si="837"/>
        <v>6.7963968393124053E-4</v>
      </c>
      <c r="IN401" s="223">
        <f t="shared" ca="1" si="838"/>
        <v>6.0038963159752233E-4</v>
      </c>
      <c r="IO401" s="223">
        <f t="shared" ca="1" si="839"/>
        <v>-1.2522468872860459E-5</v>
      </c>
      <c r="IP401" s="223">
        <f t="shared" ca="1" si="840"/>
        <v>-6.1430385349688543E-4</v>
      </c>
      <c r="IQ401" s="223">
        <f t="shared" ca="1" si="841"/>
        <v>-6.7005540119133788E-4</v>
      </c>
      <c r="IR401" s="223">
        <f t="shared" ca="1" si="842"/>
        <v>-1.3022181725495558E-4</v>
      </c>
      <c r="IS401" s="223">
        <f t="shared" ca="1" si="843"/>
        <v>5.2536067047820659E-4</v>
      </c>
      <c r="IT401" s="223">
        <f t="shared" ca="1" si="844"/>
        <v>7.1397131748876768E-4</v>
      </c>
      <c r="IU401" s="223">
        <f t="shared" ca="1" si="845"/>
        <v>2.6796175197489998E-4</v>
      </c>
      <c r="IV401" s="223">
        <f t="shared" ca="1" si="846"/>
        <v>-4.1622817151870802E-4</v>
      </c>
      <c r="IW401" s="223">
        <f t="shared" ca="1" si="847"/>
        <v>-7.3044971645483099E-4</v>
      </c>
      <c r="IX401" s="223">
        <f t="shared" ca="1" si="848"/>
        <v>-3.9540406684111296E-4</v>
      </c>
      <c r="IY401" s="223">
        <f t="shared" ca="1" si="849"/>
        <v>2.9110025735119279E-4</v>
      </c>
      <c r="IZ401" s="223">
        <f t="shared" ca="1" si="850"/>
        <v>7.1885734245845487E-4</v>
      </c>
      <c r="JA401" s="223">
        <f t="shared" ca="1" si="851"/>
        <v>5.0765122516379627E-4</v>
      </c>
      <c r="JB401" s="223">
        <f t="shared" ca="1" si="852"/>
        <v>-1.5478552354457599E-4</v>
      </c>
    </row>
    <row r="402" spans="2:262">
      <c r="B402" s="230">
        <v>41</v>
      </c>
      <c r="C402" s="229">
        <f t="shared" si="853"/>
        <v>8.0078125000000039E-4</v>
      </c>
      <c r="D402" s="226">
        <f t="shared" ca="1" si="597"/>
        <v>24.34042484404209</v>
      </c>
      <c r="E402" s="225">
        <f ca="1">AU361</f>
        <v>0.3404248440420895</v>
      </c>
      <c r="F402" s="224">
        <v>41</v>
      </c>
      <c r="G402" s="223">
        <f t="shared" ca="1" si="854"/>
        <v>1.1879349906280894E-3</v>
      </c>
      <c r="H402" s="223">
        <f t="shared" ca="1" si="598"/>
        <v>9.1396030137619235E-4</v>
      </c>
      <c r="I402" s="223">
        <f t="shared" ca="1" si="599"/>
        <v>-2.1000181881297521E-4</v>
      </c>
      <c r="J402" s="223">
        <f t="shared" ca="1" si="600"/>
        <v>-1.138661247849999E-3</v>
      </c>
      <c r="K402" s="223">
        <f t="shared" ca="1" si="601"/>
        <v>-1.0083602961018677E-3</v>
      </c>
      <c r="L402" s="223">
        <f t="shared" ca="1" si="602"/>
        <v>5.9720531043702424E-5</v>
      </c>
      <c r="M402" s="223">
        <f t="shared" ca="1" si="603"/>
        <v>1.072260980035417E-3</v>
      </c>
      <c r="N402" s="223">
        <f t="shared" ca="1" si="604"/>
        <v>1.0875936133898059E-3</v>
      </c>
      <c r="O402" s="223">
        <f t="shared" ca="1" si="605"/>
        <v>9.1459009100491959E-5</v>
      </c>
      <c r="P402" s="223">
        <f t="shared" ca="1" si="606"/>
        <v>-9.8973290901781599E-4</v>
      </c>
      <c r="Q402" s="223">
        <f t="shared" ca="1" si="607"/>
        <v>-1.1504685103974201E-3</v>
      </c>
      <c r="R402" s="223">
        <f t="shared" ca="1" si="608"/>
        <v>-2.4126292061753333E-4</v>
      </c>
      <c r="S402" s="223">
        <f t="shared" ca="1" si="609"/>
        <v>8.9231833380264136E-4</v>
      </c>
      <c r="T402" s="223">
        <f t="shared" ca="1" si="610"/>
        <v>1.1960392901495993E-3</v>
      </c>
      <c r="U402" s="223">
        <f t="shared" ca="1" si="611"/>
        <v>3.874380132403359E-4</v>
      </c>
      <c r="V402" s="223">
        <f t="shared" ca="1" si="612"/>
        <v>-7.8148246027486738E-4</v>
      </c>
      <c r="W402" s="223">
        <f t="shared" ca="1" si="613"/>
        <v>-1.223620525701471E-3</v>
      </c>
      <c r="X402" s="223">
        <f t="shared" ca="1" si="614"/>
        <v>-5.2778567751570556E-4</v>
      </c>
      <c r="Y402" s="223">
        <f t="shared" ca="1" si="615"/>
        <v>6.5889236313867094E-4</v>
      </c>
      <c r="Z402" s="223">
        <f t="shared" ca="1" si="616"/>
        <v>1.2327973695976503E-3</v>
      </c>
      <c r="AA402" s="223">
        <f t="shared" ca="1" si="617"/>
        <v>6.6019495393696481E-4</v>
      </c>
      <c r="AB402" s="223">
        <f t="shared" ca="1" si="618"/>
        <v>-5.2639191156215375E-4</v>
      </c>
      <c r="AC402" s="223">
        <f t="shared" ca="1" si="619"/>
        <v>-1.2234317935641086E-3</v>
      </c>
      <c r="AD402" s="223">
        <f t="shared" ca="1" si="620"/>
        <v>-7.8267428373984913E-4</v>
      </c>
      <c r="AE402" s="223">
        <f t="shared" ca="1" si="621"/>
        <v>3.8597403566879607E-4</v>
      </c>
      <c r="AF402" s="223">
        <f t="shared" ca="1" si="622"/>
        <v>1.1956646645818931E-3</v>
      </c>
      <c r="AG402" s="223">
        <f t="shared" ca="1" si="623"/>
        <v>8.9338146380003999E-4</v>
      </c>
      <c r="AH402" s="223">
        <f t="shared" ca="1" si="624"/>
        <v>-2.3975075101334732E-4</v>
      </c>
      <c r="AI402" s="223">
        <f t="shared" ca="1" si="625"/>
        <v>-1.1499136261166102E-3</v>
      </c>
      <c r="AJ402" s="223">
        <f t="shared" ca="1" si="626"/>
        <v>-9.9065135508290725E-4</v>
      </c>
      <c r="AK402" s="223">
        <f t="shared" ca="1" si="627"/>
        <v>8.9921391902044476E-5</v>
      </c>
      <c r="AL402" s="223">
        <f t="shared" ca="1" si="628"/>
        <v>1.0868668163719647E-3</v>
      </c>
      <c r="AM402" s="223">
        <f t="shared" ca="1" si="629"/>
        <v>1.0730209278844926E-3</v>
      </c>
      <c r="AN402" s="223">
        <f t="shared" ca="1" si="630"/>
        <v>6.126046864253303E-5</v>
      </c>
      <c r="AO402" s="223">
        <f t="shared" ca="1" si="631"/>
        <v>-1.0074725180506459E-3</v>
      </c>
      <c r="AP402" s="223">
        <f t="shared" ca="1" si="632"/>
        <v>-1.1392512671600467E-3</v>
      </c>
      <c r="AQ402" s="223">
        <f t="shared" ca="1" si="633"/>
        <v>-2.1152091471732465E-4</v>
      </c>
      <c r="AR402" s="223">
        <f t="shared" ca="1" si="634"/>
        <v>9.1292489529983163E-4</v>
      </c>
      <c r="AS402" s="223">
        <f t="shared" ca="1" si="635"/>
        <v>1.1883462069594917E-3</v>
      </c>
      <c r="AT402" s="223">
        <f t="shared" ca="1" si="636"/>
        <v>3.5859988935054593E-4</v>
      </c>
      <c r="AU402" s="223">
        <f t="shared" ca="1" si="637"/>
        <v>-8.0464603237085448E-4</v>
      </c>
      <c r="AV402" s="223">
        <f t="shared" ca="1" si="638"/>
        <v>-1.2195673136905535E-3</v>
      </c>
      <c r="AW402" s="223">
        <f t="shared" ca="1" si="639"/>
        <v>-5.0028518786224122E-4</v>
      </c>
      <c r="AX402" s="223">
        <f t="shared" ca="1" si="640"/>
        <v>6.8426454414841618E-4</v>
      </c>
      <c r="AY402" s="223">
        <f t="shared" ca="1" si="641"/>
        <v>1.2324449928473066E-3</v>
      </c>
      <c r="AZ402" s="223">
        <f t="shared" ca="1" si="642"/>
        <v>6.3444573148174451E-4</v>
      </c>
      <c r="BA402" s="223">
        <f t="shared" ca="1" si="643"/>
        <v>-5.5359108026678224E-4</v>
      </c>
      <c r="BB402" s="223">
        <f t="shared" ca="1" si="644"/>
        <v>-1.2267855521486564E-3</v>
      </c>
      <c r="BC402" s="223">
        <f t="shared" ca="1" si="645"/>
        <v>-7.5906362075603146E-4</v>
      </c>
      <c r="BD402" s="223">
        <f t="shared" ca="1" si="646"/>
        <v>4.1459109125393807E-4</v>
      </c>
      <c r="BE402" s="223">
        <f t="shared" ca="1" si="647"/>
        <v>1.2026741148505344E-3</v>
      </c>
      <c r="BF402" s="223">
        <f t="shared" ca="1" si="648"/>
        <v>8.722644866357781E-4</v>
      </c>
      <c r="BG402" s="223">
        <f t="shared" ca="1" si="649"/>
        <v>-2.6935526632616922E-4</v>
      </c>
      <c r="BH402" s="223">
        <f t="shared" ca="1" si="650"/>
        <v>-1.1604733394128899E-3</v>
      </c>
      <c r="BI402" s="223">
        <f t="shared" ca="1" si="651"/>
        <v>-9.7234568273048749E-4</v>
      </c>
      <c r="BJ402" s="223">
        <f t="shared" ca="1" si="652"/>
        <v>1.2006808747627774E-4</v>
      </c>
      <c r="BK402" s="223">
        <f t="shared" ca="1" si="653"/>
        <v>1.1008179647788966E-3</v>
      </c>
      <c r="BL402" s="223">
        <f t="shared" ca="1" si="654"/>
        <v>1.0578018946950599E-3</v>
      </c>
      <c r="BM402" s="223">
        <f t="shared" ca="1" si="655"/>
        <v>3.1025027168933778E-5</v>
      </c>
      <c r="BN402" s="223">
        <f t="shared" ca="1" si="656"/>
        <v>-1.024605263310431E-3</v>
      </c>
      <c r="BO402" s="223">
        <f t="shared" ca="1" si="657"/>
        <v>-1.1273477815586814E-3</v>
      </c>
      <c r="BP402" s="223">
        <f t="shared" ca="1" si="658"/>
        <v>-1.8165149652735793E-4</v>
      </c>
      <c r="BQ402" s="223">
        <f t="shared" ca="1" si="659"/>
        <v>9.3298154497654961E-4</v>
      </c>
      <c r="BR402" s="223">
        <f t="shared" ca="1" si="660"/>
        <v>1.1799373084494407E-3</v>
      </c>
      <c r="BS402" s="223">
        <f t="shared" ca="1" si="661"/>
        <v>3.2954575829632047E-4</v>
      </c>
      <c r="BT402" s="223">
        <f t="shared" ca="1" si="662"/>
        <v>-8.2732491578459111E-4</v>
      </c>
      <c r="BU402" s="223">
        <f t="shared" ca="1" si="663"/>
        <v>-1.2147794799324274E-3</v>
      </c>
      <c r="BV402" s="223">
        <f t="shared" ca="1" si="664"/>
        <v>-4.7248334511848083E-4</v>
      </c>
      <c r="BW402" s="223">
        <f t="shared" ca="1" si="665"/>
        <v>7.0922454978307296E-4</v>
      </c>
      <c r="BX402" s="223">
        <f t="shared" ca="1" si="666"/>
        <v>1.2313502373173582E-3</v>
      </c>
      <c r="BY402" s="223">
        <f t="shared" ca="1" si="667"/>
        <v>6.0831434264132633E-4</v>
      </c>
      <c r="BZ402" s="223">
        <f t="shared" ca="1" si="668"/>
        <v>-5.8045678640476208E-4</v>
      </c>
      <c r="CA402" s="223">
        <f t="shared" ca="1" si="669"/>
        <v>-1.2294003409890569E-3</v>
      </c>
      <c r="CB402" s="223">
        <f t="shared" ca="1" si="670"/>
        <v>-7.3499572623030138E-4</v>
      </c>
      <c r="CC402" s="223">
        <f t="shared" ca="1" si="671"/>
        <v>4.4295841266826406E-4</v>
      </c>
      <c r="CD402" s="223">
        <f t="shared" ca="1" si="672"/>
        <v>1.2089591192032724E-3</v>
      </c>
      <c r="CE402" s="223">
        <f t="shared" ca="1" si="673"/>
        <v>8.5062208996083987E-4</v>
      </c>
      <c r="CF402" s="223">
        <f t="shared" ca="1" si="674"/>
        <v>-2.9879753209840262E-4</v>
      </c>
      <c r="CG402" s="223">
        <f t="shared" ca="1" si="675"/>
        <v>-1.1703340269623992E-3</v>
      </c>
      <c r="CH402" s="223">
        <f t="shared" ca="1" si="676"/>
        <v>-9.5345430569713282E-4</v>
      </c>
      <c r="CI402" s="223">
        <f t="shared" ca="1" si="677"/>
        <v>1.5014245852425036E-4</v>
      </c>
      <c r="CJ402" s="223">
        <f t="shared" ca="1" si="678"/>
        <v>1.1141060216060847E-3</v>
      </c>
      <c r="CK402" s="223">
        <f t="shared" ca="1" si="679"/>
        <v>1.0419456811980234E-3</v>
      </c>
      <c r="CL402" s="223">
        <f t="shared" ca="1" si="680"/>
        <v>7.7089737907722359E-7</v>
      </c>
      <c r="CM402" s="223">
        <f t="shared" ca="1" si="681"/>
        <v>-1.0411208246720472E-3</v>
      </c>
      <c r="CN402" s="223">
        <f t="shared" ca="1" si="682"/>
        <v>-1.1147652238079576E-3</v>
      </c>
      <c r="CO402" s="223">
        <f t="shared" ca="1" si="683"/>
        <v>-1.5167265826827013E-4</v>
      </c>
      <c r="CP402" s="223">
        <f t="shared" ca="1" si="684"/>
        <v>9.5247620145700088E-4</v>
      </c>
      <c r="CQ402" s="223">
        <f t="shared" ca="1" si="685"/>
        <v>1.1708176598254751E-3</v>
      </c>
      <c r="CR402" s="223">
        <f t="shared" ca="1" si="686"/>
        <v>3.0029312119982387E-4</v>
      </c>
      <c r="CS402" s="223">
        <f t="shared" ca="1" si="687"/>
        <v>-8.4950544960473687E-4</v>
      </c>
      <c r="CT402" s="223">
        <f t="shared" ca="1" si="688"/>
        <v>-1.2092599084391235E-3</v>
      </c>
      <c r="CU402" s="223">
        <f t="shared" ca="1" si="689"/>
        <v>-4.4439689607490319E-4</v>
      </c>
      <c r="CV402" s="223">
        <f t="shared" ca="1" si="690"/>
        <v>7.3375734506854039E-4</v>
      </c>
      <c r="CW402" s="223">
        <f t="shared" ca="1" si="691"/>
        <v>1.2295137624476007E-3</v>
      </c>
      <c r="CX402" s="223">
        <f t="shared" ca="1" si="692"/>
        <v>5.8181652798725459E-4</v>
      </c>
      <c r="CY402" s="223">
        <f t="shared" ca="1" si="693"/>
        <v>-6.0697284707929657E-4</v>
      </c>
      <c r="CZ402" s="223">
        <f t="shared" ca="1" si="694"/>
        <v>-1.2312745850342854E-3</v>
      </c>
      <c r="DA402" s="223">
        <f t="shared" ca="1" si="695"/>
        <v>-7.104850977623367E-4</v>
      </c>
      <c r="DB402" s="223">
        <f t="shared" ca="1" si="696"/>
        <v>4.7105891249808881E-4</v>
      </c>
      <c r="DC402" s="223">
        <f t="shared" ca="1" si="697"/>
        <v>1.2145158917884924E-3</v>
      </c>
      <c r="DD402" s="223">
        <f t="shared" ca="1" si="698"/>
        <v>8.2846731034571207E-4</v>
      </c>
      <c r="DE402" s="223">
        <f t="shared" ca="1" si="699"/>
        <v>-3.280598134100424E-4</v>
      </c>
      <c r="DF402" s="223">
        <f t="shared" ca="1" si="700"/>
        <v>-1.1794897490556772E-3</v>
      </c>
      <c r="DG402" s="223">
        <f t="shared" ca="1" si="701"/>
        <v>-9.3398860344199013E-4</v>
      </c>
      <c r="DH402" s="223">
        <f t="shared" ca="1" si="702"/>
        <v>1.8012638936940479E-4</v>
      </c>
      <c r="DI402" s="223">
        <f t="shared" ca="1" si="703"/>
        <v>1.1267229826249646E-3</v>
      </c>
      <c r="DJ402" s="223">
        <f t="shared" ca="1" si="704"/>
        <v>1.0254618385834872E-3</v>
      </c>
      <c r="DK402" s="223">
        <f t="shared" ca="1" si="705"/>
        <v>-2.9483696770543568E-5</v>
      </c>
      <c r="DL402" s="223">
        <f t="shared" ca="1" si="706"/>
        <v>-1.0570092537789055E-3</v>
      </c>
      <c r="DM402" s="223">
        <f t="shared" ca="1" si="707"/>
        <v>-1.1015111731701647E-3</v>
      </c>
      <c r="DN402" s="223">
        <f t="shared" ca="1" si="708"/>
        <v>-1.2160245807126495E-4</v>
      </c>
      <c r="DO402" s="223">
        <f t="shared" ca="1" si="709"/>
        <v>9.7139712188907938E-4</v>
      </c>
      <c r="DP402" s="223">
        <f t="shared" ca="1" si="710"/>
        <v>1.1609927544229284E-3</v>
      </c>
      <c r="DQ402" s="223">
        <f t="shared" ca="1" si="711"/>
        <v>2.7085959875578262E-4</v>
      </c>
      <c r="DR402" s="223">
        <f t="shared" ca="1" si="712"/>
        <v>-8.7117427310708312E-4</v>
      </c>
      <c r="DS402" s="223">
        <f t="shared" ca="1" si="713"/>
        <v>-1.2030119239941134E-3</v>
      </c>
      <c r="DT402" s="223">
        <f t="shared" ca="1" si="714"/>
        <v>-4.1604275895820031E-4</v>
      </c>
      <c r="DU402" s="223">
        <f t="shared" ca="1" si="715"/>
        <v>7.5784815236630706E-4</v>
      </c>
      <c r="DV402" s="223">
        <f t="shared" ca="1" si="716"/>
        <v>1.2269366744618257E-3</v>
      </c>
      <c r="DW402" s="223">
        <f t="shared" ca="1" si="717"/>
        <v>5.5496824881222937E-4</v>
      </c>
      <c r="DX402" s="223">
        <f t="shared" ca="1" si="718"/>
        <v>-6.3312329000692709E-4</v>
      </c>
      <c r="DY402" s="223">
        <f t="shared" ca="1" si="719"/>
        <v>-1.2324071553098111E-3</v>
      </c>
      <c r="DZ402" s="223">
        <f t="shared" ca="1" si="720"/>
        <v>-6.8554649963822878E-4</v>
      </c>
      <c r="EA402" s="223">
        <f t="shared" ca="1" si="721"/>
        <v>4.9887566405303594E-4</v>
      </c>
      <c r="EB402" s="223">
        <f t="shared" ca="1" si="722"/>
        <v>1.2193410854141769E-3</v>
      </c>
      <c r="EC402" s="223">
        <f t="shared" ca="1" si="723"/>
        <v>8.0581349300123289E-4</v>
      </c>
      <c r="ED402" s="223">
        <f t="shared" ca="1" si="724"/>
        <v>-3.571244837570475E-4</v>
      </c>
      <c r="EE402" s="223">
        <f t="shared" ca="1" si="725"/>
        <v>-1.1879349906280864E-3</v>
      </c>
      <c r="EF402" s="223">
        <f t="shared" ca="1" si="726"/>
        <v>-9.1396030137619474E-4</v>
      </c>
      <c r="EG402" s="223">
        <f t="shared" ca="1" si="727"/>
        <v>2.1000181881294534E-4</v>
      </c>
      <c r="EH402" s="223">
        <f t="shared" ca="1" si="728"/>
        <v>1.1386612478499903E-3</v>
      </c>
      <c r="EI402" s="223">
        <f t="shared" ca="1" si="729"/>
        <v>1.0083602961018763E-3</v>
      </c>
      <c r="EJ402" s="223">
        <f t="shared" ca="1" si="730"/>
        <v>-5.9720531043696244E-5</v>
      </c>
      <c r="EK402" s="223">
        <f t="shared" ca="1" si="731"/>
        <v>-1.0722609800354003E-3</v>
      </c>
      <c r="EL402" s="223">
        <f t="shared" ca="1" si="732"/>
        <v>-1.0875936133898181E-3</v>
      </c>
      <c r="EM402" s="223">
        <f t="shared" ca="1" si="733"/>
        <v>-9.145900910050909E-5</v>
      </c>
      <c r="EN402" s="223">
        <f t="shared" ca="1" si="734"/>
        <v>9.897329090178097E-4</v>
      </c>
      <c r="EO402" s="223">
        <f t="shared" ca="1" si="735"/>
        <v>1.1504685103974207E-3</v>
      </c>
      <c r="EP402" s="223">
        <f t="shared" ca="1" si="736"/>
        <v>2.4126292061756093E-4</v>
      </c>
      <c r="EQ402" s="223">
        <f t="shared" ca="1" si="737"/>
        <v>-8.9231833380262651E-4</v>
      </c>
      <c r="ER402" s="223">
        <f t="shared" ca="1" si="738"/>
        <v>-1.1960392901496021E-3</v>
      </c>
      <c r="ES402" s="223">
        <f t="shared" ca="1" si="739"/>
        <v>-3.8743801324034181E-4</v>
      </c>
      <c r="ET402" s="223">
        <f t="shared" ca="1" si="740"/>
        <v>7.8148246027484234E-4</v>
      </c>
      <c r="EU402" s="223">
        <f t="shared" ca="1" si="741"/>
        <v>1.223620525701474E-3</v>
      </c>
      <c r="EV402" s="223">
        <f t="shared" ca="1" si="742"/>
        <v>5.2778567751571911E-4</v>
      </c>
      <c r="EW402" s="223">
        <f t="shared" ca="1" si="743"/>
        <v>-6.5889236313866205E-4</v>
      </c>
      <c r="EX402" s="223">
        <f t="shared" ca="1" si="744"/>
        <v>-1.2327973695976503E-3</v>
      </c>
      <c r="EY402" s="223">
        <f t="shared" ca="1" si="745"/>
        <v>-6.6019495393698844E-4</v>
      </c>
      <c r="EZ402" s="223">
        <f t="shared" ca="1" si="746"/>
        <v>5.2639191156213618E-4</v>
      </c>
      <c r="FA402" s="223">
        <f t="shared" ca="1" si="747"/>
        <v>1.2234317935641073E-3</v>
      </c>
      <c r="FB402" s="223">
        <f t="shared" ca="1" si="748"/>
        <v>7.8267428373985043E-4</v>
      </c>
      <c r="FC402" s="223">
        <f t="shared" ca="1" si="749"/>
        <v>-3.8597403566876522E-4</v>
      </c>
      <c r="FD402" s="223">
        <f t="shared" ca="1" si="750"/>
        <v>-1.1956646645818873E-3</v>
      </c>
      <c r="FE402" s="223">
        <f t="shared" ca="1" si="751"/>
        <v>-8.9338146380005018E-4</v>
      </c>
      <c r="FF402" s="223">
        <f t="shared" ca="1" si="752"/>
        <v>2.397507510133412E-4</v>
      </c>
      <c r="FG402" s="223">
        <f t="shared" ca="1" si="753"/>
        <v>1.1499136261165985E-3</v>
      </c>
      <c r="FH402" s="223">
        <f t="shared" ca="1" si="754"/>
        <v>9.9065135508292373E-4</v>
      </c>
      <c r="FI402" s="223">
        <f t="shared" ca="1" si="755"/>
        <v>-8.9921391902025231E-5</v>
      </c>
      <c r="FJ402" s="223">
        <f t="shared" ca="1" si="756"/>
        <v>-1.0868668163719598E-3</v>
      </c>
      <c r="FK402" s="223">
        <f t="shared" ca="1" si="757"/>
        <v>-1.0730209278844935E-3</v>
      </c>
      <c r="FL402" s="223">
        <f t="shared" ca="1" si="758"/>
        <v>-6.1260468642561111E-5</v>
      </c>
      <c r="FM402" s="223">
        <f t="shared" ca="1" si="759"/>
        <v>1.0074725180506347E-3</v>
      </c>
      <c r="FN402" s="223">
        <f t="shared" ca="1" si="760"/>
        <v>1.1392512671600506E-3</v>
      </c>
      <c r="FO402" s="223">
        <f t="shared" ca="1" si="761"/>
        <v>2.1152091471732639E-4</v>
      </c>
      <c r="FP402" s="223">
        <f t="shared" ca="1" si="762"/>
        <v>-9.129248952998068E-4</v>
      </c>
      <c r="FQ402" s="223">
        <f t="shared" ca="1" si="763"/>
        <v>-1.1883462069594993E-3</v>
      </c>
      <c r="FR402" s="223">
        <f t="shared" ca="1" si="764"/>
        <v>-3.585998893505643E-4</v>
      </c>
      <c r="FS402" s="223">
        <f t="shared" ca="1" si="765"/>
        <v>8.0464603237084646E-4</v>
      </c>
      <c r="FT402" s="223">
        <f t="shared" ca="1" si="766"/>
        <v>1.2195673136905589E-3</v>
      </c>
      <c r="FU402" s="223">
        <f t="shared" ca="1" si="767"/>
        <v>5.0028518786226703E-4</v>
      </c>
      <c r="FV402" s="223">
        <f t="shared" ca="1" si="768"/>
        <v>-6.8426454414840013E-4</v>
      </c>
      <c r="FW402" s="223">
        <f t="shared" ca="1" si="769"/>
        <v>-1.2324449928473066E-3</v>
      </c>
      <c r="FX402" s="223">
        <f t="shared" ca="1" si="770"/>
        <v>-6.3444573148174613E-4</v>
      </c>
      <c r="FY402" s="223">
        <f t="shared" ca="1" si="771"/>
        <v>5.535910802667572E-4</v>
      </c>
      <c r="FZ402" s="223">
        <f t="shared" ca="1" si="772"/>
        <v>1.2267855521486545E-3</v>
      </c>
      <c r="GA402" s="223">
        <f t="shared" ca="1" si="773"/>
        <v>7.5906362075604675E-4</v>
      </c>
      <c r="GB402" s="223">
        <f t="shared" ca="1" si="774"/>
        <v>-4.1459109125392809E-4</v>
      </c>
      <c r="GC402" s="223">
        <f t="shared" ca="1" si="775"/>
        <v>-1.2026741148505262E-3</v>
      </c>
      <c r="GD402" s="223">
        <f t="shared" ca="1" si="776"/>
        <v>-8.7226448663579783E-4</v>
      </c>
      <c r="GE402" s="223">
        <f t="shared" ca="1" si="777"/>
        <v>2.6935526632615035E-4</v>
      </c>
      <c r="GF402" s="223">
        <f t="shared" ca="1" si="778"/>
        <v>1.1604733394128864E-3</v>
      </c>
      <c r="GG402" s="223">
        <f t="shared" ca="1" si="779"/>
        <v>9.7234568273048868E-4</v>
      </c>
      <c r="GH402" s="223">
        <f t="shared" ca="1" si="780"/>
        <v>-1.2006808747624983E-4</v>
      </c>
      <c r="GI402" s="223">
        <f t="shared" ca="1" si="781"/>
        <v>-1.1008179647788879E-3</v>
      </c>
      <c r="GJ402" s="223">
        <f t="shared" ca="1" si="782"/>
        <v>-1.0578018946950651E-3</v>
      </c>
      <c r="GK402" s="223">
        <f t="shared" ca="1" si="783"/>
        <v>-3.1025027168944349E-5</v>
      </c>
      <c r="GL402" s="223">
        <f t="shared" ca="1" si="784"/>
        <v>1.0246052633104104E-3</v>
      </c>
      <c r="GM402" s="223">
        <f t="shared" ca="1" si="785"/>
        <v>1.1273477815586927E-3</v>
      </c>
      <c r="GN402" s="223">
        <f t="shared" ca="1" si="786"/>
        <v>1.8165149652737706E-4</v>
      </c>
      <c r="GO402" s="223">
        <f t="shared" ca="1" si="787"/>
        <v>-9.3298154497654267E-4</v>
      </c>
      <c r="GP402" s="223">
        <f t="shared" ca="1" si="788"/>
        <v>-1.1799373084494514E-3</v>
      </c>
      <c r="GQ402" s="223">
        <f t="shared" ca="1" si="789"/>
        <v>-3.2954575829635609E-4</v>
      </c>
      <c r="GR402" s="223">
        <f t="shared" ca="1" si="790"/>
        <v>8.273249157845768E-4</v>
      </c>
      <c r="GS402" s="223">
        <f t="shared" ca="1" si="791"/>
        <v>1.2147794799324306E-3</v>
      </c>
      <c r="GT402" s="223">
        <f t="shared" ca="1" si="792"/>
        <v>4.7248334511848262E-4</v>
      </c>
      <c r="GU402" s="223">
        <f t="shared" ca="1" si="793"/>
        <v>-7.0922454978304282E-4</v>
      </c>
      <c r="GV402" s="223">
        <f t="shared" ca="1" si="794"/>
        <v>-1.2313502373173591E-3</v>
      </c>
      <c r="GW402" s="223">
        <f t="shared" ca="1" si="795"/>
        <v>-6.0831434264134313E-4</v>
      </c>
      <c r="GX402" s="223">
        <f t="shared" ca="1" si="796"/>
        <v>5.8045678640476046E-4</v>
      </c>
      <c r="GY402" s="223">
        <f t="shared" ca="1" si="797"/>
        <v>1.2294003409890543E-3</v>
      </c>
      <c r="GZ402" s="223">
        <f t="shared" ca="1" si="798"/>
        <v>7.3499572623031688E-4</v>
      </c>
      <c r="HA402" s="223">
        <f t="shared" ca="1" si="799"/>
        <v>-4.4295841266824606E-4</v>
      </c>
      <c r="HB402" s="223">
        <f t="shared" ca="1" si="800"/>
        <v>-1.2089591192032687E-3</v>
      </c>
      <c r="HC402" s="223">
        <f t="shared" ca="1" si="801"/>
        <v>-8.5062208996084139E-4</v>
      </c>
      <c r="HD402" s="223">
        <f t="shared" ca="1" si="802"/>
        <v>2.9879753209836684E-4</v>
      </c>
      <c r="HE402" s="223">
        <f t="shared" ca="1" si="803"/>
        <v>1.1703340269623931E-3</v>
      </c>
      <c r="HF402" s="223">
        <f t="shared" ca="1" si="804"/>
        <v>9.5345430569714518E-4</v>
      </c>
      <c r="HG402" s="223">
        <f t="shared" ca="1" si="805"/>
        <v>-1.5014245852424857E-4</v>
      </c>
      <c r="HH402" s="223">
        <f t="shared" ca="1" si="806"/>
        <v>-1.1141060216060688E-3</v>
      </c>
      <c r="HI402" s="223">
        <f t="shared" ca="1" si="807"/>
        <v>-1.0419456811980338E-3</v>
      </c>
      <c r="HJ402" s="223">
        <f t="shared" ca="1" si="808"/>
        <v>-7.7089737909652239E-7</v>
      </c>
      <c r="HK402" s="223">
        <f t="shared" ca="1" si="809"/>
        <v>1.0411208246720461E-3</v>
      </c>
      <c r="HL402" s="223">
        <f t="shared" ca="1" si="810"/>
        <v>1.1147652238079585E-3</v>
      </c>
      <c r="HM402" s="223">
        <f t="shared" ca="1" si="811"/>
        <v>1.5167265826830672E-4</v>
      </c>
      <c r="HN402" s="223">
        <f t="shared" ca="1" si="812"/>
        <v>-9.5247620145698863E-4</v>
      </c>
      <c r="HO402" s="223">
        <f t="shared" ca="1" si="813"/>
        <v>-1.1708176598254811E-3</v>
      </c>
      <c r="HP402" s="223">
        <f t="shared" ca="1" si="814"/>
        <v>-3.0029312119982565E-4</v>
      </c>
      <c r="HQ402" s="223">
        <f t="shared" ca="1" si="815"/>
        <v>8.495054496047102E-4</v>
      </c>
      <c r="HR402" s="223">
        <f t="shared" ca="1" si="816"/>
        <v>1.2092599084391274E-3</v>
      </c>
      <c r="HS402" s="223">
        <f t="shared" ca="1" si="817"/>
        <v>4.443968960749213E-4</v>
      </c>
      <c r="HT402" s="223">
        <f t="shared" ca="1" si="818"/>
        <v>-7.3375734506853888E-4</v>
      </c>
      <c r="HU402" s="223">
        <f t="shared" ca="1" si="819"/>
        <v>-1.2295137624476035E-3</v>
      </c>
      <c r="HV402" s="223">
        <f t="shared" ca="1" si="820"/>
        <v>-5.8181652798727172E-4</v>
      </c>
      <c r="HW402" s="223">
        <f t="shared" ca="1" si="821"/>
        <v>6.0697284707927966E-4</v>
      </c>
      <c r="HX402" s="223">
        <f t="shared" ca="1" si="822"/>
        <v>1.2312745850342846E-3</v>
      </c>
      <c r="HY402" s="223">
        <f t="shared" ca="1" si="823"/>
        <v>7.1048509776233822E-4</v>
      </c>
      <c r="HZ402" s="223">
        <f t="shared" ca="1" si="824"/>
        <v>-4.7105891249805477E-4</v>
      </c>
      <c r="IA402" s="223">
        <f t="shared" ca="1" si="825"/>
        <v>-1.2145158917884892E-3</v>
      </c>
      <c r="IB402" s="223">
        <f t="shared" ca="1" si="826"/>
        <v>-8.2846731034572638E-4</v>
      </c>
      <c r="IC402" s="223">
        <f t="shared" ca="1" si="827"/>
        <v>3.2805981341004067E-4</v>
      </c>
      <c r="ID402" s="223">
        <f t="shared" ca="1" si="828"/>
        <v>1.1794897490556666E-3</v>
      </c>
      <c r="IE402" s="223">
        <f t="shared" ca="1" si="829"/>
        <v>-1.2959889402270901E-3</v>
      </c>
      <c r="IF402" s="223">
        <f t="shared" ca="1" si="830"/>
        <v>-1.8012638936938565E-4</v>
      </c>
      <c r="IG402" s="223">
        <f t="shared" ca="1" si="831"/>
        <v>-1.1267229826249568E-3</v>
      </c>
      <c r="IH402" s="223">
        <f t="shared" ca="1" si="832"/>
        <v>-1.0254618385834881E-3</v>
      </c>
      <c r="II402" s="223">
        <f t="shared" ca="1" si="833"/>
        <v>2.9483696770506759E-5</v>
      </c>
      <c r="IJ402" s="223">
        <f t="shared" ca="1" si="834"/>
        <v>1.0570092537788955E-3</v>
      </c>
      <c r="IK402" s="223">
        <f t="shared" ca="1" si="835"/>
        <v>1.1015111731701736E-3</v>
      </c>
      <c r="IL402" s="223">
        <f t="shared" ca="1" si="836"/>
        <v>1.216024580712668E-4</v>
      </c>
      <c r="IM402" s="223">
        <f t="shared" ca="1" si="837"/>
        <v>-9.7139712188905672E-4</v>
      </c>
      <c r="IN402" s="223">
        <f t="shared" ca="1" si="838"/>
        <v>-1.1609927544229347E-3</v>
      </c>
      <c r="IO402" s="223">
        <f t="shared" ca="1" si="839"/>
        <v>-2.7085959875580153E-4</v>
      </c>
      <c r="IP402" s="223">
        <f t="shared" ca="1" si="840"/>
        <v>8.7117427310708182E-4</v>
      </c>
      <c r="IQ402" s="223">
        <f t="shared" ca="1" si="841"/>
        <v>1.2030119239941214E-3</v>
      </c>
      <c r="IR402" s="223">
        <f t="shared" ca="1" si="842"/>
        <v>4.1604275895823517E-4</v>
      </c>
      <c r="IS402" s="223">
        <f t="shared" ca="1" si="843"/>
        <v>-7.5784815236629177E-4</v>
      </c>
      <c r="IT402" s="223">
        <f t="shared" ca="1" si="844"/>
        <v>-1.2269366744618276E-3</v>
      </c>
      <c r="IU402" s="223">
        <f t="shared" ca="1" si="845"/>
        <v>-5.549682488122311E-4</v>
      </c>
      <c r="IV402" s="223">
        <f t="shared" ca="1" si="846"/>
        <v>6.3312329000689543E-4</v>
      </c>
      <c r="IW402" s="223">
        <f t="shared" ca="1" si="847"/>
        <v>1.2324071553098104E-3</v>
      </c>
      <c r="IX402" s="223">
        <f t="shared" ca="1" si="848"/>
        <v>6.8554649963824493E-4</v>
      </c>
      <c r="IY402" s="223">
        <f t="shared" ca="1" si="849"/>
        <v>-4.9887566405303432E-4</v>
      </c>
      <c r="IZ402" s="223">
        <f t="shared" ca="1" si="850"/>
        <v>-1.2193410854141713E-3</v>
      </c>
      <c r="JA402" s="223">
        <f t="shared" ca="1" si="851"/>
        <v>-8.0581349300124741E-4</v>
      </c>
      <c r="JB402" s="223">
        <f t="shared" ca="1" si="852"/>
        <v>3.5712448375702896E-4</v>
      </c>
    </row>
    <row r="403" spans="2:262">
      <c r="B403" s="230">
        <v>42</v>
      </c>
      <c r="C403" s="229">
        <f t="shared" si="853"/>
        <v>8.203125000000004E-4</v>
      </c>
      <c r="D403" s="226">
        <f t="shared" ca="1" si="597"/>
        <v>24.336149297659976</v>
      </c>
      <c r="E403" s="225">
        <f ca="1">AV361</f>
        <v>0.33614929765997598</v>
      </c>
      <c r="F403" s="224">
        <v>42</v>
      </c>
      <c r="G403" s="223">
        <f t="shared" ca="1" si="854"/>
        <v>-3.5733135990369773E-4</v>
      </c>
      <c r="H403" s="223">
        <f t="shared" ca="1" si="598"/>
        <v>-2.7613368931210747E-4</v>
      </c>
      <c r="I403" s="223">
        <f t="shared" ca="1" si="599"/>
        <v>7.3409185024591786E-5</v>
      </c>
      <c r="J403" s="223">
        <f t="shared" ca="1" si="600"/>
        <v>3.5161341625236864E-4</v>
      </c>
      <c r="K403" s="223">
        <f t="shared" ca="1" si="601"/>
        <v>2.8812165935640077E-4</v>
      </c>
      <c r="L403" s="223">
        <f t="shared" ca="1" si="602"/>
        <v>-5.5365144779108138E-5</v>
      </c>
      <c r="M403" s="223">
        <f t="shared" ca="1" si="603"/>
        <v>-3.4504840508358981E-4</v>
      </c>
      <c r="N403" s="223">
        <f t="shared" ca="1" si="604"/>
        <v>-2.994155190868277E-4</v>
      </c>
      <c r="O403" s="223">
        <f t="shared" ca="1" si="605"/>
        <v>3.7187725050437679E-5</v>
      </c>
      <c r="P403" s="223">
        <f t="shared" ca="1" si="606"/>
        <v>3.3765214208429374E-4</v>
      </c>
      <c r="Q403" s="223">
        <f t="shared" ca="1" si="607"/>
        <v>3.0998806060607233E-4</v>
      </c>
      <c r="R403" s="223">
        <f t="shared" ca="1" si="608"/>
        <v>-1.8920716834860678E-5</v>
      </c>
      <c r="S403" s="223">
        <f t="shared" ca="1" si="609"/>
        <v>-3.2944244549988188E-4</v>
      </c>
      <c r="T403" s="223">
        <f t="shared" ca="1" si="610"/>
        <v>-3.1981381373556966E-4</v>
      </c>
      <c r="U403" s="223">
        <f t="shared" ca="1" si="611"/>
        <v>6.0812695516944534E-7</v>
      </c>
      <c r="V403" s="223">
        <f t="shared" ca="1" si="612"/>
        <v>3.2043909320851062E-4</v>
      </c>
      <c r="W403" s="223">
        <f t="shared" ca="1" si="613"/>
        <v>3.2886910737539598E-4</v>
      </c>
      <c r="X403" s="223">
        <f t="shared" ca="1" si="614"/>
        <v>1.7705927955622425E-5</v>
      </c>
      <c r="Y403" s="223">
        <f t="shared" ca="1" si="615"/>
        <v>-3.1066377507445002E-4</v>
      </c>
      <c r="Z403" s="223">
        <f t="shared" ca="1" si="616"/>
        <v>-3.3713212653002384E-4</v>
      </c>
      <c r="AA403" s="223">
        <f t="shared" ca="1" si="617"/>
        <v>-3.5977327735112403E-5</v>
      </c>
      <c r="AB403" s="223">
        <f t="shared" ca="1" si="618"/>
        <v>3.0014004069530277E-4</v>
      </c>
      <c r="AC403" s="223">
        <f t="shared" ca="1" si="619"/>
        <v>3.4458296486255418E-4</v>
      </c>
      <c r="AD403" s="223">
        <f t="shared" ca="1" si="620"/>
        <v>5.4162054980848109E-5</v>
      </c>
      <c r="AE403" s="223">
        <f t="shared" ca="1" si="621"/>
        <v>-2.8889324266895798E-4</v>
      </c>
      <c r="AF403" s="223">
        <f t="shared" ca="1" si="622"/>
        <v>-3.5120367265082693E-4</v>
      </c>
      <c r="AG403" s="223">
        <f t="shared" ca="1" si="623"/>
        <v>-7.2216301092099171E-5</v>
      </c>
      <c r="AH403" s="223">
        <f t="shared" ca="1" si="624"/>
        <v>2.769504755169633E-4</v>
      </c>
      <c r="AI403" s="223">
        <f t="shared" ca="1" si="625"/>
        <v>3.5697830002987533E-4</v>
      </c>
      <c r="AJ403" s="223">
        <f t="shared" ca="1" si="626"/>
        <v>9.0096571808617206E-5</v>
      </c>
      <c r="AK403" s="223">
        <f t="shared" ca="1" si="627"/>
        <v>-2.6434051041145156E-4</v>
      </c>
      <c r="AL403" s="223">
        <f t="shared" ca="1" si="628"/>
        <v>-3.6189293541654592E-4</v>
      </c>
      <c r="AM403" s="223">
        <f t="shared" ca="1" si="629"/>
        <v>-1.0775979199212062E-4</v>
      </c>
      <c r="AN403" s="223">
        <f t="shared" ca="1" si="630"/>
        <v>2.5109372586286632E-4</v>
      </c>
      <c r="AO403" s="223">
        <f t="shared" ca="1" si="631"/>
        <v>3.659357390237206E-4</v>
      </c>
      <c r="AP403" s="223">
        <f t="shared" ca="1" si="632"/>
        <v>1.2516340939807324E-4</v>
      </c>
      <c r="AQ403" s="223">
        <f t="shared" ca="1" si="633"/>
        <v>-2.3724203453546268E-4</v>
      </c>
      <c r="AR403" s="223">
        <f t="shared" ca="1" si="634"/>
        <v>-3.6909697138340179E-4</v>
      </c>
      <c r="AS403" s="223">
        <f t="shared" ca="1" si="635"/>
        <v>-1.4226549718776601E-4</v>
      </c>
      <c r="AT403" s="223">
        <f t="shared" ca="1" si="636"/>
        <v>2.2281880636691509E-4</v>
      </c>
      <c r="AU403" s="223">
        <f t="shared" ca="1" si="637"/>
        <v>3.7136901680994366E-4</v>
      </c>
      <c r="AV403" s="223">
        <f t="shared" ca="1" si="638"/>
        <v>1.5902485493374518E-4</v>
      </c>
      <c r="AW403" s="223">
        <f t="shared" ca="1" si="639"/>
        <v>-2.0785878817720715E-4</v>
      </c>
      <c r="AX403" s="223">
        <f t="shared" ca="1" si="640"/>
        <v>-3.7274640174690649E-4</v>
      </c>
      <c r="AY403" s="223">
        <f t="shared" ca="1" si="641"/>
        <v>-1.7540110787525918E-4</v>
      </c>
      <c r="AZ403" s="223">
        <f t="shared" ca="1" si="642"/>
        <v>1.9239801996050066E-4</v>
      </c>
      <c r="BA403" s="223">
        <f t="shared" ca="1" si="643"/>
        <v>3.7322580795333225E-4</v>
      </c>
      <c r="BB403" s="223">
        <f t="shared" ca="1" si="644"/>
        <v>1.9135480418457909E-4</v>
      </c>
      <c r="BC403" s="223">
        <f t="shared" ca="1" si="645"/>
        <v>-1.7647374806163538E-4</v>
      </c>
      <c r="BD403" s="223">
        <f t="shared" ca="1" si="646"/>
        <v>-3.7280608049767856E-4</v>
      </c>
      <c r="BE403" s="223">
        <f t="shared" ca="1" si="647"/>
        <v>-2.06847510009917E-4</v>
      </c>
      <c r="BF403" s="223">
        <f t="shared" ca="1" si="648"/>
        <v>1.601243354464126E-4</v>
      </c>
      <c r="BG403" s="223">
        <f t="shared" ca="1" si="649"/>
        <v>3.7148823054014991E-4</v>
      </c>
      <c r="BH403" s="223">
        <f t="shared" ca="1" si="650"/>
        <v>2.2184190206593889E-4</v>
      </c>
      <c r="BI403" s="223">
        <f t="shared" ca="1" si="651"/>
        <v>-1.4338916928186406E-4</v>
      </c>
      <c r="BJ403" s="223">
        <f t="shared" ca="1" si="652"/>
        <v>-3.6927543289672386E-4</v>
      </c>
      <c r="BK403" s="223">
        <f t="shared" ca="1" si="653"/>
        <v>-2.363018575488261E-4</v>
      </c>
      <c r="BL403" s="223">
        <f t="shared" ca="1" si="654"/>
        <v>1.2630856604911006E-4</v>
      </c>
      <c r="BM403" s="223">
        <f t="shared" ca="1" si="655"/>
        <v>3.661730183907418E-4</v>
      </c>
      <c r="BN403" s="223">
        <f t="shared" ca="1" si="656"/>
        <v>2.5019254115928209E-4</v>
      </c>
      <c r="BO403" s="223">
        <f t="shared" ca="1" si="657"/>
        <v>-1.0892367441741756E-4</v>
      </c>
      <c r="BP403" s="223">
        <f t="shared" ca="1" si="658"/>
        <v>-3.6218846101048786E-4</v>
      </c>
      <c r="BQ403" s="223">
        <f t="shared" ca="1" si="659"/>
        <v>-2.6348048902380503E-4</v>
      </c>
      <c r="BR403" s="223">
        <f t="shared" ca="1" si="660"/>
        <v>9.1276376113466352E-5</v>
      </c>
      <c r="BS403" s="223">
        <f t="shared" ca="1" si="661"/>
        <v>3.5733135990369724E-4</v>
      </c>
      <c r="BT403" s="223">
        <f t="shared" ca="1" si="662"/>
        <v>2.7613368931210638E-4</v>
      </c>
      <c r="BU403" s="223">
        <f t="shared" ca="1" si="663"/>
        <v>-7.3409185024591502E-5</v>
      </c>
      <c r="BV403" s="223">
        <f t="shared" ca="1" si="664"/>
        <v>-3.5161341625236973E-4</v>
      </c>
      <c r="BW403" s="223">
        <f t="shared" ca="1" si="665"/>
        <v>-2.8812165935640011E-4</v>
      </c>
      <c r="BX403" s="223">
        <f t="shared" ca="1" si="666"/>
        <v>5.5365144779107183E-5</v>
      </c>
      <c r="BY403" s="223">
        <f t="shared" ca="1" si="667"/>
        <v>3.4504840508359067E-4</v>
      </c>
      <c r="BZ403" s="223">
        <f t="shared" ca="1" si="668"/>
        <v>2.9941551908682748E-4</v>
      </c>
      <c r="CA403" s="223">
        <f t="shared" ca="1" si="669"/>
        <v>-3.7187725050436053E-5</v>
      </c>
      <c r="CB403" s="223">
        <f t="shared" ca="1" si="670"/>
        <v>-3.3765214208429444E-4</v>
      </c>
      <c r="CC403" s="223">
        <f t="shared" ca="1" si="671"/>
        <v>-3.0998806060607254E-4</v>
      </c>
      <c r="CD403" s="223">
        <f t="shared" ca="1" si="672"/>
        <v>1.8920716834858401E-5</v>
      </c>
      <c r="CE403" s="223">
        <f t="shared" ca="1" si="673"/>
        <v>3.2944244549988237E-4</v>
      </c>
      <c r="CF403" s="223">
        <f t="shared" ca="1" si="674"/>
        <v>3.198138137355702E-4</v>
      </c>
      <c r="CG403" s="223">
        <f t="shared" ca="1" si="675"/>
        <v>-6.0812695517180348E-7</v>
      </c>
      <c r="CH403" s="223">
        <f t="shared" ca="1" si="676"/>
        <v>-3.2043909320851079E-4</v>
      </c>
      <c r="CI403" s="223">
        <f t="shared" ca="1" si="677"/>
        <v>-3.2886910737539706E-4</v>
      </c>
      <c r="CJ403" s="223">
        <f t="shared" ca="1" si="678"/>
        <v>-1.7705927955620731E-5</v>
      </c>
      <c r="CK403" s="223">
        <f t="shared" ca="1" si="679"/>
        <v>3.1066377507445018E-4</v>
      </c>
      <c r="CL403" s="223">
        <f t="shared" ca="1" si="680"/>
        <v>3.3713212653002254E-4</v>
      </c>
      <c r="CM403" s="223">
        <f t="shared" ca="1" si="681"/>
        <v>3.5977327735112037E-5</v>
      </c>
      <c r="CN403" s="223">
        <f t="shared" ca="1" si="682"/>
        <v>-3.0014004069530223E-4</v>
      </c>
      <c r="CO403" s="223">
        <f t="shared" ca="1" si="683"/>
        <v>-3.4458296486255293E-4</v>
      </c>
      <c r="CP403" s="223">
        <f t="shared" ca="1" si="684"/>
        <v>-5.4162054980847716E-5</v>
      </c>
      <c r="CQ403" s="223">
        <f t="shared" ca="1" si="685"/>
        <v>2.8889324266895652E-4</v>
      </c>
      <c r="CR403" s="223">
        <f t="shared" ca="1" si="686"/>
        <v>3.5120367265082633E-4</v>
      </c>
      <c r="CS403" s="223">
        <f t="shared" ca="1" si="687"/>
        <v>7.2216301092098805E-5</v>
      </c>
      <c r="CT403" s="223">
        <f t="shared" ca="1" si="688"/>
        <v>-2.7695047551696173E-4</v>
      </c>
      <c r="CU403" s="223">
        <f t="shared" ca="1" si="689"/>
        <v>-3.5697830002987522E-4</v>
      </c>
      <c r="CV403" s="223">
        <f t="shared" ca="1" si="690"/>
        <v>-9.0096571808618127E-5</v>
      </c>
      <c r="CW403" s="223">
        <f t="shared" ca="1" si="691"/>
        <v>2.6434051041145367E-4</v>
      </c>
      <c r="CX403" s="223">
        <f t="shared" ca="1" si="692"/>
        <v>3.6189293541654587E-4</v>
      </c>
      <c r="CY403" s="223">
        <f t="shared" ca="1" si="693"/>
        <v>1.0775979199212277E-4</v>
      </c>
      <c r="CZ403" s="223">
        <f t="shared" ca="1" si="694"/>
        <v>-2.5109372586286659E-4</v>
      </c>
      <c r="DA403" s="223">
        <f t="shared" ca="1" si="695"/>
        <v>-3.6593573902372049E-4</v>
      </c>
      <c r="DB403" s="223">
        <f t="shared" ca="1" si="696"/>
        <v>-1.2516340939807042E-4</v>
      </c>
      <c r="DC403" s="223">
        <f t="shared" ca="1" si="697"/>
        <v>2.3724203453546301E-4</v>
      </c>
      <c r="DD403" s="223">
        <f t="shared" ca="1" si="698"/>
        <v>3.6909697138340179E-4</v>
      </c>
      <c r="DE403" s="223">
        <f t="shared" ca="1" si="699"/>
        <v>1.4226549718776322E-4</v>
      </c>
      <c r="DF403" s="223">
        <f t="shared" ca="1" si="700"/>
        <v>-2.2281880636691539E-4</v>
      </c>
      <c r="DG403" s="223">
        <f t="shared" ca="1" si="701"/>
        <v>-3.7136901680994387E-4</v>
      </c>
      <c r="DH403" s="223">
        <f t="shared" ca="1" si="702"/>
        <v>-1.5902485493374485E-4</v>
      </c>
      <c r="DI403" s="223">
        <f t="shared" ca="1" si="703"/>
        <v>2.0785878817720745E-4</v>
      </c>
      <c r="DJ403" s="223">
        <f t="shared" ca="1" si="704"/>
        <v>3.7274640174690666E-4</v>
      </c>
      <c r="DK403" s="223">
        <f t="shared" ca="1" si="705"/>
        <v>1.7540110787525891E-4</v>
      </c>
      <c r="DL403" s="223">
        <f t="shared" ca="1" si="706"/>
        <v>-1.9239801996050095E-4</v>
      </c>
      <c r="DM403" s="223">
        <f t="shared" ca="1" si="707"/>
        <v>-3.732258079533322E-4</v>
      </c>
      <c r="DN403" s="223">
        <f t="shared" ca="1" si="708"/>
        <v>-1.9135480418457882E-4</v>
      </c>
      <c r="DO403" s="223">
        <f t="shared" ca="1" si="709"/>
        <v>1.7647374806163338E-4</v>
      </c>
      <c r="DP403" s="223">
        <f t="shared" ca="1" si="710"/>
        <v>3.7280608049767856E-4</v>
      </c>
      <c r="DQ403" s="223">
        <f t="shared" ca="1" si="711"/>
        <v>2.068475100099167E-4</v>
      </c>
      <c r="DR403" s="223">
        <f t="shared" ca="1" si="712"/>
        <v>-1.6012433544641534E-4</v>
      </c>
      <c r="DS403" s="223">
        <f t="shared" ca="1" si="713"/>
        <v>-3.7148823054014991E-4</v>
      </c>
      <c r="DT403" s="223">
        <f t="shared" ca="1" si="714"/>
        <v>-2.2184190206593862E-4</v>
      </c>
      <c r="DU403" s="223">
        <f t="shared" ca="1" si="715"/>
        <v>1.4338916928186685E-4</v>
      </c>
      <c r="DV403" s="223">
        <f t="shared" ca="1" si="716"/>
        <v>3.6927543289672391E-4</v>
      </c>
      <c r="DW403" s="223">
        <f t="shared" ca="1" si="717"/>
        <v>2.3630185754882791E-4</v>
      </c>
      <c r="DX403" s="223">
        <f t="shared" ca="1" si="718"/>
        <v>-1.2630856604911041E-4</v>
      </c>
      <c r="DY403" s="223">
        <f t="shared" ca="1" si="719"/>
        <v>-3.661730183907418E-4</v>
      </c>
      <c r="DZ403" s="223">
        <f t="shared" ca="1" si="720"/>
        <v>-2.5019254115928383E-4</v>
      </c>
      <c r="EA403" s="223">
        <f t="shared" ca="1" si="721"/>
        <v>1.0892367441741281E-4</v>
      </c>
      <c r="EB403" s="223">
        <f t="shared" ca="1" si="722"/>
        <v>3.6218846101048927E-4</v>
      </c>
      <c r="EC403" s="223">
        <f t="shared" ca="1" si="723"/>
        <v>2.6348048902380481E-4</v>
      </c>
      <c r="ED403" s="223">
        <f t="shared" ca="1" si="724"/>
        <v>-9.1276376113466704E-5</v>
      </c>
      <c r="EE403" s="223">
        <f t="shared" ca="1" si="725"/>
        <v>-3.5733135990369735E-4</v>
      </c>
      <c r="EF403" s="223">
        <f t="shared" ca="1" si="726"/>
        <v>-2.7613368931210969E-4</v>
      </c>
      <c r="EG403" s="223">
        <f t="shared" ca="1" si="727"/>
        <v>7.3409185024597058E-5</v>
      </c>
      <c r="EH403" s="223">
        <f t="shared" ca="1" si="728"/>
        <v>3.5161341625236989E-4</v>
      </c>
      <c r="EI403" s="223">
        <f t="shared" ca="1" si="729"/>
        <v>2.881216593563999E-4</v>
      </c>
      <c r="EJ403" s="223">
        <f t="shared" ca="1" si="730"/>
        <v>-5.5365144779107549E-5</v>
      </c>
      <c r="EK403" s="223">
        <f t="shared" ca="1" si="731"/>
        <v>-3.4504840508358883E-4</v>
      </c>
      <c r="EL403" s="223">
        <f t="shared" ca="1" si="732"/>
        <v>-2.9941551908682412E-4</v>
      </c>
      <c r="EM403" s="223">
        <f t="shared" ca="1" si="733"/>
        <v>3.7187725050441691E-5</v>
      </c>
      <c r="EN403" s="223">
        <f t="shared" ca="1" si="734"/>
        <v>3.3765214208429461E-4</v>
      </c>
      <c r="EO403" s="223">
        <f t="shared" ca="1" si="735"/>
        <v>3.0998806060607233E-4</v>
      </c>
      <c r="EP403" s="223">
        <f t="shared" ca="1" si="736"/>
        <v>-1.8920716834858753E-5</v>
      </c>
      <c r="EQ403" s="223">
        <f t="shared" ca="1" si="737"/>
        <v>-3.2944244549988004E-4</v>
      </c>
      <c r="ER403" s="223">
        <f t="shared" ca="1" si="738"/>
        <v>-3.1981381373556722E-4</v>
      </c>
      <c r="ES403" s="223">
        <f t="shared" ca="1" si="739"/>
        <v>6.081269551721694E-7</v>
      </c>
      <c r="ET403" s="223">
        <f t="shared" ca="1" si="740"/>
        <v>3.20439093208511E-4</v>
      </c>
      <c r="EU403" s="223">
        <f t="shared" ca="1" si="741"/>
        <v>3.2886910737539685E-4</v>
      </c>
      <c r="EV403" s="223">
        <f t="shared" ca="1" si="742"/>
        <v>1.7705927955625664E-5</v>
      </c>
      <c r="EW403" s="223">
        <f t="shared" ca="1" si="743"/>
        <v>-3.1066377507445333E-4</v>
      </c>
      <c r="EX403" s="223">
        <f t="shared" ca="1" si="744"/>
        <v>-3.3713212653002238E-4</v>
      </c>
      <c r="EY403" s="223">
        <f t="shared" ca="1" si="745"/>
        <v>-3.5977327735111671E-5</v>
      </c>
      <c r="EZ403" s="223">
        <f t="shared" ca="1" si="746"/>
        <v>3.0014004069530244E-4</v>
      </c>
      <c r="FA403" s="223">
        <f t="shared" ca="1" si="747"/>
        <v>3.4458296486255483E-4</v>
      </c>
      <c r="FB403" s="223">
        <f t="shared" ca="1" si="748"/>
        <v>5.4162054980852635E-5</v>
      </c>
      <c r="FC403" s="223">
        <f t="shared" ca="1" si="749"/>
        <v>-2.8889324266896009E-4</v>
      </c>
      <c r="FD403" s="223">
        <f t="shared" ca="1" si="750"/>
        <v>-3.5120367265082623E-4</v>
      </c>
      <c r="FE403" s="223">
        <f t="shared" ca="1" si="751"/>
        <v>-7.2216301092098466E-5</v>
      </c>
      <c r="FF403" s="223">
        <f t="shared" ca="1" si="752"/>
        <v>2.76950475516962E-4</v>
      </c>
      <c r="FG403" s="223">
        <f t="shared" ca="1" si="753"/>
        <v>3.5697830002987663E-4</v>
      </c>
      <c r="FH403" s="223">
        <f t="shared" ca="1" si="754"/>
        <v>9.0096571808612625E-5</v>
      </c>
      <c r="FI403" s="223">
        <f t="shared" ca="1" si="755"/>
        <v>-2.6434051041145394E-4</v>
      </c>
      <c r="FJ403" s="223">
        <f t="shared" ca="1" si="756"/>
        <v>-3.6189293541654576E-4</v>
      </c>
      <c r="FK403" s="223">
        <f t="shared" ca="1" si="757"/>
        <v>-1.0775979199212246E-4</v>
      </c>
      <c r="FL403" s="223">
        <f t="shared" ca="1" si="758"/>
        <v>2.5109372586286296E-4</v>
      </c>
      <c r="FM403" s="223">
        <f t="shared" ca="1" si="759"/>
        <v>3.659357390237194E-4</v>
      </c>
      <c r="FN403" s="223">
        <f t="shared" ca="1" si="760"/>
        <v>1.2516340939807005E-4</v>
      </c>
      <c r="FO403" s="223">
        <f t="shared" ca="1" si="761"/>
        <v>-2.3724203453546328E-4</v>
      </c>
      <c r="FP403" s="223">
        <f t="shared" ca="1" si="762"/>
        <v>-3.6909697138340174E-4</v>
      </c>
      <c r="FQ403" s="223">
        <f t="shared" ca="1" si="763"/>
        <v>-1.4226549718776782E-4</v>
      </c>
      <c r="FR403" s="223">
        <f t="shared" ca="1" si="764"/>
        <v>2.2281880636691997E-4</v>
      </c>
      <c r="FS403" s="223">
        <f t="shared" ca="1" si="765"/>
        <v>3.7136901680994333E-4</v>
      </c>
      <c r="FT403" s="223">
        <f t="shared" ca="1" si="766"/>
        <v>1.5902485493374453E-4</v>
      </c>
      <c r="FU403" s="223">
        <f t="shared" ca="1" si="767"/>
        <v>-2.0785878817720775E-4</v>
      </c>
      <c r="FV403" s="223">
        <f t="shared" ca="1" si="768"/>
        <v>-3.727464017469066E-4</v>
      </c>
      <c r="FW403" s="223">
        <f t="shared" ca="1" si="769"/>
        <v>-1.7540110787526324E-4</v>
      </c>
      <c r="FX403" s="223">
        <f t="shared" ca="1" si="770"/>
        <v>1.9239801996050583E-4</v>
      </c>
      <c r="FY403" s="223">
        <f t="shared" ca="1" si="771"/>
        <v>3.732258079533322E-4</v>
      </c>
      <c r="FZ403" s="223">
        <f t="shared" ca="1" si="772"/>
        <v>1.9135480418457846E-4</v>
      </c>
      <c r="GA403" s="223">
        <f t="shared" ca="1" si="773"/>
        <v>-1.764737480616337E-4</v>
      </c>
      <c r="GB403" s="223">
        <f t="shared" ca="1" si="774"/>
        <v>-3.728060804976784E-4</v>
      </c>
      <c r="GC403" s="223">
        <f t="shared" ca="1" si="775"/>
        <v>-2.0684751000991198E-4</v>
      </c>
      <c r="GD403" s="223">
        <f t="shared" ca="1" si="776"/>
        <v>1.6012433544641564E-4</v>
      </c>
      <c r="GE403" s="223">
        <f t="shared" ca="1" si="777"/>
        <v>3.7148823054014996E-4</v>
      </c>
      <c r="GF403" s="223">
        <f t="shared" ca="1" si="778"/>
        <v>2.2184190206593827E-4</v>
      </c>
      <c r="GG403" s="223">
        <f t="shared" ca="1" si="779"/>
        <v>-1.433891692818623E-4</v>
      </c>
      <c r="GH403" s="223">
        <f t="shared" ca="1" si="780"/>
        <v>-3.6927543289672321E-4</v>
      </c>
      <c r="GI403" s="223">
        <f t="shared" ca="1" si="781"/>
        <v>-2.3630185754882352E-4</v>
      </c>
      <c r="GJ403" s="223">
        <f t="shared" ca="1" si="782"/>
        <v>1.2630856604911074E-4</v>
      </c>
      <c r="GK403" s="223">
        <f t="shared" ca="1" si="783"/>
        <v>3.6617301839074191E-4</v>
      </c>
      <c r="GL403" s="223">
        <f t="shared" ca="1" si="784"/>
        <v>2.501925411592835E-4</v>
      </c>
      <c r="GM403" s="223">
        <f t="shared" ca="1" si="785"/>
        <v>-1.0892367441741317E-4</v>
      </c>
      <c r="GN403" s="223">
        <f t="shared" ca="1" si="786"/>
        <v>-3.6218846101048938E-4</v>
      </c>
      <c r="GO403" s="223">
        <f t="shared" ca="1" si="787"/>
        <v>-2.6348048902380449E-4</v>
      </c>
      <c r="GP403" s="223">
        <f t="shared" ca="1" si="788"/>
        <v>9.1276376113467056E-5</v>
      </c>
      <c r="GQ403" s="223">
        <f t="shared" ca="1" si="789"/>
        <v>3.5733135990369746E-4</v>
      </c>
      <c r="GR403" s="223">
        <f t="shared" ca="1" si="790"/>
        <v>2.7613368931210942E-4</v>
      </c>
      <c r="GS403" s="223">
        <f t="shared" ca="1" si="791"/>
        <v>-7.3409185024597424E-5</v>
      </c>
      <c r="GT403" s="223">
        <f t="shared" ca="1" si="792"/>
        <v>-3.5161341625236994E-4</v>
      </c>
      <c r="GU403" s="223">
        <f t="shared" ca="1" si="793"/>
        <v>-2.8812165935639963E-4</v>
      </c>
      <c r="GV403" s="223">
        <f t="shared" ca="1" si="794"/>
        <v>5.5365144779107908E-5</v>
      </c>
      <c r="GW403" s="223">
        <f t="shared" ca="1" si="795"/>
        <v>3.4504840508358899E-4</v>
      </c>
      <c r="GX403" s="223">
        <f t="shared" ca="1" si="796"/>
        <v>2.994155190868239E-4</v>
      </c>
      <c r="GY403" s="223">
        <f t="shared" ca="1" si="797"/>
        <v>-3.7187725050442057E-5</v>
      </c>
      <c r="GZ403" s="223">
        <f t="shared" ca="1" si="798"/>
        <v>-3.3765214208429482E-4</v>
      </c>
      <c r="HA403" s="223">
        <f t="shared" ca="1" si="799"/>
        <v>-3.0998806060607216E-4</v>
      </c>
      <c r="HB403" s="223">
        <f t="shared" ca="1" si="800"/>
        <v>1.8920716834859133E-5</v>
      </c>
      <c r="HC403" s="223">
        <f t="shared" ca="1" si="801"/>
        <v>3.2944244549988025E-4</v>
      </c>
      <c r="HD403" s="223">
        <f t="shared" ca="1" si="802"/>
        <v>3.1981381373556706E-4</v>
      </c>
      <c r="HE403" s="223">
        <f t="shared" ca="1" si="803"/>
        <v>-6.0812695517253532E-7</v>
      </c>
      <c r="HF403" s="223">
        <f t="shared" ca="1" si="804"/>
        <v>-3.2043909320851117E-4</v>
      </c>
      <c r="HG403" s="223">
        <f t="shared" ca="1" si="805"/>
        <v>-3.2886910737539674E-4</v>
      </c>
      <c r="HH403" s="223">
        <f t="shared" ca="1" si="806"/>
        <v>-1.7705927955625298E-5</v>
      </c>
      <c r="HI403" s="223">
        <f t="shared" ca="1" si="807"/>
        <v>3.1066377507445349E-4</v>
      </c>
      <c r="HJ403" s="223">
        <f t="shared" ca="1" si="808"/>
        <v>3.3713212653002222E-4</v>
      </c>
      <c r="HK403" s="223">
        <f t="shared" ca="1" si="809"/>
        <v>3.5977327735111319E-5</v>
      </c>
      <c r="HL403" s="223">
        <f t="shared" ca="1" si="810"/>
        <v>-3.0014004069530266E-4</v>
      </c>
      <c r="HM403" s="223">
        <f t="shared" ca="1" si="811"/>
        <v>-3.4458296486255472E-4</v>
      </c>
      <c r="HN403" s="223">
        <f t="shared" ca="1" si="812"/>
        <v>-5.4162054980852242E-5</v>
      </c>
      <c r="HO403" s="223">
        <f t="shared" ca="1" si="813"/>
        <v>2.8889324266896031E-4</v>
      </c>
      <c r="HP403" s="223">
        <f t="shared" ca="1" si="814"/>
        <v>3.5120367265082612E-4</v>
      </c>
      <c r="HQ403" s="223">
        <f t="shared" ca="1" si="815"/>
        <v>7.22163010920981E-5</v>
      </c>
      <c r="HR403" s="223">
        <f t="shared" ca="1" si="816"/>
        <v>-2.7695047551696221E-4</v>
      </c>
      <c r="HS403" s="223">
        <f t="shared" ca="1" si="817"/>
        <v>-3.5697830002987652E-4</v>
      </c>
      <c r="HT403" s="223">
        <f t="shared" ca="1" si="818"/>
        <v>-9.0096571808612273E-5</v>
      </c>
      <c r="HU403" s="223">
        <f t="shared" ca="1" si="819"/>
        <v>2.6434051041145416E-4</v>
      </c>
      <c r="HV403" s="223">
        <f t="shared" ca="1" si="820"/>
        <v>3.6189293541654565E-4</v>
      </c>
      <c r="HW403" s="223">
        <f t="shared" ca="1" si="821"/>
        <v>1.0775979199212208E-4</v>
      </c>
      <c r="HX403" s="223">
        <f t="shared" ca="1" si="822"/>
        <v>-2.5109372586286323E-4</v>
      </c>
      <c r="HY403" s="223">
        <f t="shared" ca="1" si="823"/>
        <v>-3.6593573902371929E-4</v>
      </c>
      <c r="HZ403" s="223">
        <f t="shared" ca="1" si="824"/>
        <v>-1.2516340939806972E-4</v>
      </c>
      <c r="IA403" s="223">
        <f t="shared" ca="1" si="825"/>
        <v>2.3724203453546355E-4</v>
      </c>
      <c r="IB403" s="223">
        <f t="shared" ca="1" si="826"/>
        <v>3.6909697138340169E-4</v>
      </c>
      <c r="IC403" s="223">
        <f t="shared" ca="1" si="827"/>
        <v>1.422654971877675E-4</v>
      </c>
      <c r="ID403" s="223">
        <f t="shared" ca="1" si="828"/>
        <v>-2.2281880636692024E-4</v>
      </c>
      <c r="IE403" s="223">
        <f t="shared" ca="1" si="829"/>
        <v>1.7265712522809558E-4</v>
      </c>
      <c r="IF403" s="223">
        <f t="shared" ca="1" si="830"/>
        <v>-1.590248549337442E-4</v>
      </c>
      <c r="IG403" s="223">
        <f t="shared" ca="1" si="831"/>
        <v>2.0785878817720804E-4</v>
      </c>
      <c r="IH403" s="223">
        <f t="shared" ca="1" si="832"/>
        <v>3.727464017469066E-4</v>
      </c>
      <c r="II403" s="223">
        <f t="shared" ca="1" si="833"/>
        <v>1.7540110787526289E-4</v>
      </c>
      <c r="IJ403" s="223">
        <f t="shared" ca="1" si="834"/>
        <v>-1.9239801996050616E-4</v>
      </c>
      <c r="IK403" s="223">
        <f t="shared" ca="1" si="835"/>
        <v>-3.732258079533322E-4</v>
      </c>
      <c r="IL403" s="223">
        <f t="shared" ca="1" si="836"/>
        <v>-1.9135480418457814E-4</v>
      </c>
      <c r="IM403" s="223">
        <f t="shared" ca="1" si="837"/>
        <v>1.7647374806163403E-4</v>
      </c>
      <c r="IN403" s="223">
        <f t="shared" ca="1" si="838"/>
        <v>3.7280608049767834E-4</v>
      </c>
      <c r="IO403" s="223">
        <f t="shared" ca="1" si="839"/>
        <v>2.0684751000991166E-4</v>
      </c>
      <c r="IP403" s="223">
        <f t="shared" ca="1" si="840"/>
        <v>-1.6012433544641599E-4</v>
      </c>
      <c r="IQ403" s="223">
        <f t="shared" ca="1" si="841"/>
        <v>-3.7148823054015002E-4</v>
      </c>
      <c r="IR403" s="223">
        <f t="shared" ca="1" si="842"/>
        <v>-2.21841902065938E-4</v>
      </c>
      <c r="IS403" s="223">
        <f t="shared" ca="1" si="843"/>
        <v>1.4338916928186262E-4</v>
      </c>
      <c r="IT403" s="223">
        <f t="shared" ca="1" si="844"/>
        <v>3.6927543289672326E-4</v>
      </c>
      <c r="IU403" s="223">
        <f t="shared" ca="1" si="845"/>
        <v>2.3630185754882325E-4</v>
      </c>
      <c r="IV403" s="223">
        <f t="shared" ca="1" si="846"/>
        <v>-1.2630856604910112E-4</v>
      </c>
      <c r="IW403" s="223">
        <f t="shared" ca="1" si="847"/>
        <v>-3.6617301839074197E-4</v>
      </c>
      <c r="IX403" s="223">
        <f t="shared" ca="1" si="848"/>
        <v>-2.5019254115927537E-4</v>
      </c>
      <c r="IY403" s="223">
        <f t="shared" ca="1" si="849"/>
        <v>1.0892367441741352E-4</v>
      </c>
      <c r="IZ403" s="223">
        <f t="shared" ca="1" si="850"/>
        <v>3.6218846101048944E-4</v>
      </c>
      <c r="JA403" s="223">
        <f t="shared" ca="1" si="851"/>
        <v>2.6348048902381175E-4</v>
      </c>
      <c r="JB403" s="223">
        <f t="shared" ca="1" si="852"/>
        <v>-9.1276376113467422E-5</v>
      </c>
    </row>
    <row r="404" spans="2:262">
      <c r="B404" s="230">
        <v>43</v>
      </c>
      <c r="C404" s="229">
        <f t="shared" si="853"/>
        <v>8.3984375000000042E-4</v>
      </c>
      <c r="D404" s="226">
        <f t="shared" ca="1" si="597"/>
        <v>24.331524638756449</v>
      </c>
      <c r="E404" s="225">
        <f ca="1">AW361</f>
        <v>0.33152463875645022</v>
      </c>
      <c r="F404" s="224">
        <v>43</v>
      </c>
      <c r="G404" s="223">
        <f t="shared" ca="1" si="854"/>
        <v>-2.0739845547994378E-3</v>
      </c>
      <c r="H404" s="223">
        <f t="shared" ca="1" si="598"/>
        <v>-1.474086889374555E-3</v>
      </c>
      <c r="I404" s="223">
        <f t="shared" ca="1" si="599"/>
        <v>6.2083502887475006E-4</v>
      </c>
      <c r="J404" s="223">
        <f t="shared" ca="1" si="600"/>
        <v>2.0861038161851357E-3</v>
      </c>
      <c r="K404" s="223">
        <f t="shared" ca="1" si="601"/>
        <v>1.435638570727864E-3</v>
      </c>
      <c r="L404" s="223">
        <f t="shared" ca="1" si="602"/>
        <v>-6.7085650377090482E-4</v>
      </c>
      <c r="M404" s="223">
        <f t="shared" ca="1" si="603"/>
        <v>-2.0969664866364087E-3</v>
      </c>
      <c r="N404" s="223">
        <f t="shared" ca="1" si="604"/>
        <v>-1.3963254770881504E-3</v>
      </c>
      <c r="O404" s="223">
        <f t="shared" ca="1" si="605"/>
        <v>7.2047387979413046E-4</v>
      </c>
      <c r="P404" s="223">
        <f t="shared" ca="1" si="606"/>
        <v>2.10656602288676E-3</v>
      </c>
      <c r="Q404" s="223">
        <f t="shared" ca="1" si="607"/>
        <v>1.3561712891930126E-3</v>
      </c>
      <c r="R404" s="223">
        <f t="shared" ca="1" si="608"/>
        <v>-7.6965726929241788E-4</v>
      </c>
      <c r="S404" s="223">
        <f t="shared" ca="1" si="609"/>
        <v>-2.1148966425345015E-3</v>
      </c>
      <c r="T404" s="223">
        <f t="shared" ca="1" si="610"/>
        <v>-1.3152001944237732E-3</v>
      </c>
      <c r="U404" s="223">
        <f t="shared" ca="1" si="611"/>
        <v>8.1837704603102265E-4</v>
      </c>
      <c r="V404" s="223">
        <f t="shared" ca="1" si="612"/>
        <v>2.1219533275258586E-3</v>
      </c>
      <c r="W404" s="223">
        <f t="shared" ca="1" si="613"/>
        <v>1.2734368722359154E-3</v>
      </c>
      <c r="X404" s="223">
        <f t="shared" ca="1" si="614"/>
        <v>-8.6660386303819405E-4</v>
      </c>
      <c r="Y404" s="223">
        <f t="shared" ca="1" si="615"/>
        <v>-2.1277318271776596E-3</v>
      </c>
      <c r="Z404" s="223">
        <f t="shared" ca="1" si="616"/>
        <v>-1.2309064792930973E-3</v>
      </c>
      <c r="AA404" s="223">
        <f t="shared" ca="1" si="617"/>
        <v>9.1430867028267004E-4</v>
      </c>
      <c r="AB404" s="223">
        <f t="shared" ca="1" si="618"/>
        <v>2.1322286607377869E-3</v>
      </c>
      <c r="AC404" s="223">
        <f t="shared" ca="1" si="619"/>
        <v>1.1876346343137113E-3</v>
      </c>
      <c r="AD404" s="223">
        <f t="shared" ca="1" si="620"/>
        <v>-9.6146273217237086E-4</v>
      </c>
      <c r="AE404" s="223">
        <f t="shared" ca="1" si="621"/>
        <v>-2.1354411194818511E-3</v>
      </c>
      <c r="AF404" s="223">
        <f t="shared" ca="1" si="622"/>
        <v>-1.1436474026391276E-3</v>
      </c>
      <c r="AG404" s="223">
        <f t="shared" ca="1" si="623"/>
        <v>1.0080376448636183E-3</v>
      </c>
      <c r="AH404" s="223">
        <f t="shared" ca="1" si="624"/>
        <v>2.1373672683448254E-3</v>
      </c>
      <c r="AI404" s="223">
        <f t="shared" ca="1" si="625"/>
        <v>1.0989712805329309E-3</v>
      </c>
      <c r="AJ404" s="223">
        <f t="shared" ca="1" si="626"/>
        <v>-1.0540053533705553E-3</v>
      </c>
      <c r="AK404" s="223">
        <f t="shared" ca="1" si="627"/>
        <v>-2.1380059470866592E-3</v>
      </c>
      <c r="AL404" s="223">
        <f t="shared" ca="1" si="628"/>
        <v>-1.0536331792205245E-3</v>
      </c>
      <c r="AM404" s="223">
        <f t="shared" ca="1" si="629"/>
        <v>1.0993381684644208E-3</v>
      </c>
      <c r="AN404" s="223">
        <f t="shared" ca="1" si="630"/>
        <v>2.1373567709911589E-3</v>
      </c>
      <c r="AO404" s="223">
        <f t="shared" ca="1" si="631"/>
        <v>1.0076604086788378E-3</v>
      </c>
      <c r="AP404" s="223">
        <f t="shared" ca="1" si="632"/>
        <v>-1.1440087833525176E-3</v>
      </c>
      <c r="AQ404" s="223">
        <f t="shared" ca="1" si="633"/>
        <v>-2.135420131097731E-3</v>
      </c>
      <c r="AR404" s="223">
        <f t="shared" ca="1" si="634"/>
        <v>-9.610806611858127E-4</v>
      </c>
      <c r="AS404" s="223">
        <f t="shared" ca="1" si="635"/>
        <v>1.1879902901267541E-3</v>
      </c>
      <c r="AT404" s="223">
        <f t="shared" ca="1" si="636"/>
        <v>2.1321971939658323E-3</v>
      </c>
      <c r="AU404" s="223">
        <f t="shared" ca="1" si="637"/>
        <v>9.1392199463961009E-4</v>
      </c>
      <c r="AV404" s="223">
        <f t="shared" ca="1" si="638"/>
        <v>-1.2312561959720359E-3</v>
      </c>
      <c r="AW404" s="223">
        <f t="shared" ca="1" si="639"/>
        <v>-2.1276899009722763E-3</v>
      </c>
      <c r="AX404" s="223">
        <f t="shared" ca="1" si="640"/>
        <v>-8.6621281565758075E-4</v>
      </c>
      <c r="AY404" s="223">
        <f t="shared" ca="1" si="641"/>
        <v>1.2737804391244991E-3</v>
      </c>
      <c r="AZ404" s="223">
        <f t="shared" ca="1" si="642"/>
        <v>2.1219009671418253E-3</v>
      </c>
      <c r="BA404" s="223">
        <f t="shared" ca="1" si="643"/>
        <v>8.1798186246516869E-4</v>
      </c>
      <c r="BB404" s="223">
        <f t="shared" ca="1" si="644"/>
        <v>-1.3155374045701524E-3</v>
      </c>
      <c r="BC404" s="223">
        <f t="shared" ca="1" si="645"/>
        <v>-2.1148338795117555E-3</v>
      </c>
      <c r="BD404" s="223">
        <f t="shared" ca="1" si="646"/>
        <v>-7.6925818758513383E-4</v>
      </c>
      <c r="BE404" s="223">
        <f t="shared" ca="1" si="647"/>
        <v>1.3565019394744043E-3</v>
      </c>
      <c r="BF404" s="223">
        <f t="shared" ca="1" si="648"/>
        <v>2.1064928950313977E-3</v>
      </c>
      <c r="BG404" s="223">
        <f t="shared" ca="1" si="649"/>
        <v>7.200711403373139E-4</v>
      </c>
      <c r="BH404" s="223">
        <f t="shared" ca="1" si="650"/>
        <v>-1.3966493683331914E-3</v>
      </c>
      <c r="BI404" s="223">
        <f t="shared" ca="1" si="651"/>
        <v>-2.0968830379979172E-3</v>
      </c>
      <c r="BJ404" s="223">
        <f t="shared" ca="1" si="652"/>
        <v>-6.7045034915974892E-4</v>
      </c>
      <c r="BK404" s="223">
        <f t="shared" ca="1" si="653"/>
        <v>1.4359555078365788E-3</v>
      </c>
      <c r="BL404" s="223">
        <f t="shared" ca="1" si="654"/>
        <v>2.0860100970298548E-3</v>
      </c>
      <c r="BM404" s="223">
        <f t="shared" ca="1" si="655"/>
        <v>6.2042570376160343E-4</v>
      </c>
      <c r="BN404" s="223">
        <f t="shared" ca="1" si="656"/>
        <v>-1.4743966814358797E-3</v>
      </c>
      <c r="BO404" s="223">
        <f t="shared" ca="1" si="657"/>
        <v>-2.0738806215802861E-3</v>
      </c>
      <c r="BP404" s="223">
        <f t="shared" ca="1" si="658"/>
        <v>-5.7002733711870868E-4</v>
      </c>
      <c r="BQ404" s="223">
        <f t="shared" ca="1" si="659"/>
        <v>1.5119497336055379E-3</v>
      </c>
      <c r="BR404" s="223">
        <f t="shared" ca="1" si="660"/>
        <v>2.0605019179916625E-3</v>
      </c>
      <c r="BS404" s="223">
        <f t="shared" ca="1" si="661"/>
        <v>5.1928560732265806E-4</v>
      </c>
      <c r="BT404" s="223">
        <f t="shared" ca="1" si="662"/>
        <v>-1.5485920437910924E-3</v>
      </c>
      <c r="BU404" s="223">
        <f t="shared" ca="1" si="663"/>
        <v>-2.0458820450947684E-3</v>
      </c>
      <c r="BV404" s="223">
        <f t="shared" ca="1" si="664"/>
        <v>-4.6823107929406626E-4</v>
      </c>
      <c r="BW404" s="223">
        <f t="shared" ca="1" si="665"/>
        <v>1.5843015400350746E-3</v>
      </c>
      <c r="BX404" s="223">
        <f t="shared" ca="1" si="666"/>
        <v>2.0300298093543761E-3</v>
      </c>
      <c r="BY404" s="223">
        <f t="shared" ca="1" si="667"/>
        <v>4.168945063716252E-4</v>
      </c>
      <c r="BZ404" s="223">
        <f t="shared" ca="1" si="668"/>
        <v>-1.6190567122721894E-3</v>
      </c>
      <c r="CA404" s="223">
        <f t="shared" ca="1" si="669"/>
        <v>-2.0129547595645223E-3</v>
      </c>
      <c r="CB404" s="223">
        <f t="shared" ca="1" si="670"/>
        <v>-3.6530681178720563E-4</v>
      </c>
      <c r="CC404" s="223">
        <f t="shared" ca="1" si="671"/>
        <v>1.6528366252862416E-3</v>
      </c>
      <c r="CD404" s="223">
        <f t="shared" ca="1" si="672"/>
        <v>1.9946671810967443E-3</v>
      </c>
      <c r="CE404" s="223">
        <f t="shared" ca="1" si="673"/>
        <v>3.134990700390971E-4</v>
      </c>
      <c r="CF404" s="223">
        <f t="shared" ca="1" si="674"/>
        <v>-1.6856209313207829E-3</v>
      </c>
      <c r="CG404" s="223">
        <f t="shared" ca="1" si="675"/>
        <v>-1.9751780897044723E-3</v>
      </c>
      <c r="CH404" s="223">
        <f t="shared" ca="1" si="676"/>
        <v>-2.6150248817365216E-4</v>
      </c>
      <c r="CI404" s="223">
        <f t="shared" ca="1" si="677"/>
        <v>1.7173898823357042E-3</v>
      </c>
      <c r="CJ404" s="223">
        <f t="shared" ca="1" si="678"/>
        <v>1.9544992248876408E-3</v>
      </c>
      <c r="CK404" s="223">
        <f t="shared" ca="1" si="679"/>
        <v>2.0934838698753906E-4</v>
      </c>
      <c r="CL404" s="223">
        <f t="shared" ca="1" si="680"/>
        <v>-1.7481243419028689E-3</v>
      </c>
      <c r="CM404" s="223">
        <f t="shared" ca="1" si="681"/>
        <v>-1.9326430428211574E-3</v>
      </c>
      <c r="CN404" s="223">
        <f t="shared" ca="1" si="682"/>
        <v>-1.5706818216117558E-4</v>
      </c>
      <c r="CO404" s="223">
        <f t="shared" ca="1" si="683"/>
        <v>1.7778057967330328E-3</v>
      </c>
      <c r="CP404" s="223">
        <f t="shared" ca="1" si="684"/>
        <v>1.9096227088518697E-3</v>
      </c>
      <c r="CQ404" s="223">
        <f t="shared" ca="1" si="685"/>
        <v>1.046933653350053E-4</v>
      </c>
      <c r="CR404" s="223">
        <f t="shared" ca="1" si="686"/>
        <v>-1.8064163678277027E-3</v>
      </c>
      <c r="CS404" s="223">
        <f t="shared" ca="1" si="687"/>
        <v>-1.8854520895681484E-3</v>
      </c>
      <c r="CT404" s="223">
        <f t="shared" ca="1" si="688"/>
        <v>-5.2255485140324689E-5</v>
      </c>
      <c r="CU404" s="223">
        <f t="shared" ca="1" si="689"/>
        <v>1.8339388212486351E-3</v>
      </c>
      <c r="CV404" s="223">
        <f t="shared" ca="1" si="690"/>
        <v>1.860145744447265E-3</v>
      </c>
      <c r="CW404" s="223">
        <f t="shared" ca="1" si="691"/>
        <v>-2.1387180467629437E-7</v>
      </c>
      <c r="CX404" s="223">
        <f t="shared" ca="1" si="692"/>
        <v>-1.8603565784990528E-3</v>
      </c>
      <c r="CY404" s="223">
        <f t="shared" ca="1" si="693"/>
        <v>-1.8337189170852715E-3</v>
      </c>
      <c r="CZ404" s="223">
        <f t="shared" ca="1" si="694"/>
        <v>5.268309992126905E-5</v>
      </c>
      <c r="DA404" s="223">
        <f t="shared" ca="1" si="695"/>
        <v>1.8856537265097952E-3</v>
      </c>
      <c r="DB404" s="223">
        <f t="shared" ca="1" si="696"/>
        <v>1.8061875260147768E-3</v>
      </c>
      <c r="DC404" s="223">
        <f t="shared" ca="1" si="697"/>
        <v>-1.0512059370844764E-4</v>
      </c>
      <c r="DD404" s="223">
        <f t="shared" ca="1" si="698"/>
        <v>-1.9098150272248084E-3</v>
      </c>
      <c r="DE404" s="223">
        <f t="shared" ca="1" si="699"/>
        <v>-1.7775681551163288E-3</v>
      </c>
      <c r="DF404" s="223">
        <f t="shared" ca="1" si="700"/>
        <v>1.574947667806882E-4</v>
      </c>
      <c r="DG404" s="223">
        <f t="shared" ca="1" si="701"/>
        <v>1.9328259267800182E-3</v>
      </c>
      <c r="DH404" s="223">
        <f t="shared" ca="1" si="702"/>
        <v>1.7478780436287768E-3</v>
      </c>
      <c r="DI404" s="223">
        <f t="shared" ca="1" si="703"/>
        <v>-2.0977407089449852E-4</v>
      </c>
      <c r="DJ404" s="223">
        <f t="shared" ca="1" si="704"/>
        <v>-1.9546725642699395E-3</v>
      </c>
      <c r="DK404" s="223">
        <f t="shared" ca="1" si="705"/>
        <v>-1.7171350757651299E-3</v>
      </c>
      <c r="DL404" s="223">
        <f t="shared" ca="1" si="706"/>
        <v>2.6192701495199002E-4</v>
      </c>
      <c r="DM404" s="223">
        <f t="shared" ca="1" si="707"/>
        <v>1.9753417800970723E-3</v>
      </c>
      <c r="DN404" s="223">
        <f t="shared" ca="1" si="708"/>
        <v>1.6853577699396402E-3</v>
      </c>
      <c r="DO404" s="223">
        <f t="shared" ca="1" si="709"/>
        <v>-3.1392218396972623E-4</v>
      </c>
      <c r="DP404" s="223">
        <f t="shared" ca="1" si="710"/>
        <v>-1.9948211238986491E-3</v>
      </c>
      <c r="DQ404" s="223">
        <f t="shared" ca="1" si="711"/>
        <v>-1.6525652676131243E-3</v>
      </c>
      <c r="DR404" s="223">
        <f t="shared" ca="1" si="712"/>
        <v>3.6572825800217567E-4</v>
      </c>
      <c r="DS404" s="223">
        <f t="shared" ca="1" si="713"/>
        <v>2.0130988620463671E-3</v>
      </c>
      <c r="DT404" s="223">
        <f t="shared" ca="1" si="714"/>
        <v>1.6187773217628133E-3</v>
      </c>
      <c r="DU404" s="223">
        <f t="shared" ca="1" si="715"/>
        <v>-4.1731403100743502E-4</v>
      </c>
      <c r="DV404" s="223">
        <f t="shared" ca="1" si="716"/>
        <v>-2.0301639847141928E-3</v>
      </c>
      <c r="DW404" s="223">
        <f t="shared" ca="1" si="717"/>
        <v>-1.5840142849838353E-3</v>
      </c>
      <c r="DX404" s="223">
        <f t="shared" ca="1" si="718"/>
        <v>4.686484296447924E-4</v>
      </c>
      <c r="DY404" s="223">
        <f t="shared" ca="1" si="719"/>
        <v>2.0460062125103574E-3</v>
      </c>
      <c r="DZ404" s="223">
        <f t="shared" ca="1" si="720"/>
        <v>1.5482970972296917E-3</v>
      </c>
      <c r="EA404" s="223">
        <f t="shared" ca="1" si="721"/>
        <v>-5.197005319920549E-4</v>
      </c>
      <c r="EB404" s="223">
        <f t="shared" ca="1" si="722"/>
        <v>-2.0606160026692051E-3</v>
      </c>
      <c r="EC404" s="223">
        <f t="shared" ca="1" si="723"/>
        <v>-1.511647273198777E-3</v>
      </c>
      <c r="ED404" s="223">
        <f t="shared" ca="1" si="724"/>
        <v>5.7043958617169978E-4</v>
      </c>
      <c r="EE404" s="223">
        <f t="shared" ca="1" si="725"/>
        <v>2.0739845547994395E-3</v>
      </c>
      <c r="EF404" s="223">
        <f t="shared" ca="1" si="726"/>
        <v>1.4740868893745771E-3</v>
      </c>
      <c r="EG404" s="223">
        <f t="shared" ca="1" si="727"/>
        <v>-6.2083502887474464E-4</v>
      </c>
      <c r="EH404" s="223">
        <f t="shared" ca="1" si="728"/>
        <v>-2.0861038161851262E-3</v>
      </c>
      <c r="EI404" s="223">
        <f t="shared" ca="1" si="729"/>
        <v>-1.4356385707278766E-3</v>
      </c>
      <c r="EJ404" s="223">
        <f t="shared" ca="1" si="730"/>
        <v>6.708565037709122E-4</v>
      </c>
      <c r="EK404" s="223">
        <f t="shared" ca="1" si="731"/>
        <v>2.0969664866364031E-3</v>
      </c>
      <c r="EL404" s="223">
        <f t="shared" ca="1" si="732"/>
        <v>1.3963254770881532E-3</v>
      </c>
      <c r="EM404" s="223">
        <f t="shared" ca="1" si="733"/>
        <v>-7.2047387979409122E-4</v>
      </c>
      <c r="EN404" s="223">
        <f t="shared" ca="1" si="734"/>
        <v>-2.1065660228867574E-3</v>
      </c>
      <c r="EO404" s="223">
        <f t="shared" ca="1" si="735"/>
        <v>-1.3561712891930037E-3</v>
      </c>
      <c r="EP404" s="223">
        <f t="shared" ca="1" si="736"/>
        <v>7.6965726929239327E-4</v>
      </c>
      <c r="EQ404" s="223">
        <f t="shared" ca="1" si="737"/>
        <v>2.1148966425345007E-3</v>
      </c>
      <c r="ER404" s="223">
        <f t="shared" ca="1" si="738"/>
        <v>1.3152001944238029E-3</v>
      </c>
      <c r="ES404" s="223">
        <f t="shared" ca="1" si="739"/>
        <v>-8.1837704603101224E-4</v>
      </c>
      <c r="ET404" s="223">
        <f t="shared" ca="1" si="740"/>
        <v>-2.1219533275258599E-3</v>
      </c>
      <c r="EU404" s="223">
        <f t="shared" ca="1" si="741"/>
        <v>-1.2734368722359367E-3</v>
      </c>
      <c r="EV404" s="223">
        <f t="shared" ca="1" si="742"/>
        <v>8.666038630381908E-4</v>
      </c>
      <c r="EW404" s="223">
        <f t="shared" ca="1" si="743"/>
        <v>2.1277318271776566E-3</v>
      </c>
      <c r="EX404" s="223">
        <f t="shared" ca="1" si="744"/>
        <v>1.2309064792931066E-3</v>
      </c>
      <c r="EY404" s="223">
        <f t="shared" ca="1" si="745"/>
        <v>-9.1430867028262559E-4</v>
      </c>
      <c r="EZ404" s="223">
        <f t="shared" ca="1" si="746"/>
        <v>-2.1322286607377856E-3</v>
      </c>
      <c r="FA404" s="223">
        <f t="shared" ca="1" si="747"/>
        <v>-1.187634634313708E-3</v>
      </c>
      <c r="FB404" s="223">
        <f t="shared" ca="1" si="748"/>
        <v>9.6146273217234039E-4</v>
      </c>
      <c r="FC404" s="223">
        <f t="shared" ca="1" si="749"/>
        <v>2.1354411194818507E-3</v>
      </c>
      <c r="FD404" s="223">
        <f t="shared" ca="1" si="750"/>
        <v>1.1436474026391688E-3</v>
      </c>
      <c r="FE404" s="223">
        <f t="shared" ca="1" si="751"/>
        <v>-1.0080376448636016E-3</v>
      </c>
      <c r="FF404" s="223">
        <f t="shared" ca="1" si="752"/>
        <v>-2.1373672683448254E-3</v>
      </c>
      <c r="FG404" s="223">
        <f t="shared" ca="1" si="753"/>
        <v>-1.0989712805329599E-3</v>
      </c>
      <c r="FH404" s="223">
        <f t="shared" ca="1" si="754"/>
        <v>1.0540053533705522E-3</v>
      </c>
      <c r="FI404" s="223">
        <f t="shared" ca="1" si="755"/>
        <v>2.1380059470866588E-3</v>
      </c>
      <c r="FJ404" s="223">
        <f t="shared" ca="1" si="756"/>
        <v>1.053633179220541E-3</v>
      </c>
      <c r="FK404" s="223">
        <f t="shared" ca="1" si="757"/>
        <v>-1.0993381684644304E-3</v>
      </c>
      <c r="FL404" s="223">
        <f t="shared" ca="1" si="758"/>
        <v>-2.1373567709911598E-3</v>
      </c>
      <c r="FM404" s="223">
        <f t="shared" ca="1" si="759"/>
        <v>-1.0076604086788411E-3</v>
      </c>
      <c r="FN404" s="223">
        <f t="shared" ca="1" si="760"/>
        <v>1.1440087833524759E-3</v>
      </c>
      <c r="FO404" s="223">
        <f t="shared" ca="1" si="761"/>
        <v>2.1354201310977319E-3</v>
      </c>
      <c r="FP404" s="223">
        <f t="shared" ca="1" si="762"/>
        <v>9.6108066118580251E-4</v>
      </c>
      <c r="FQ404" s="223">
        <f t="shared" ca="1" si="763"/>
        <v>-1.1879902901267255E-3</v>
      </c>
      <c r="FR404" s="223">
        <f t="shared" ca="1" si="764"/>
        <v>-2.1321971939658323E-3</v>
      </c>
      <c r="FS404" s="223">
        <f t="shared" ca="1" si="765"/>
        <v>-9.1392199463964066E-4</v>
      </c>
      <c r="FT404" s="223">
        <f t="shared" ca="1" si="766"/>
        <v>1.2312561959720205E-3</v>
      </c>
      <c r="FU404" s="223">
        <f t="shared" ca="1" si="767"/>
        <v>2.1276899009722754E-3</v>
      </c>
      <c r="FV404" s="223">
        <f t="shared" ca="1" si="768"/>
        <v>8.6621281565759777E-4</v>
      </c>
      <c r="FW404" s="223">
        <f t="shared" ca="1" si="769"/>
        <v>-1.2737804391244963E-3</v>
      </c>
      <c r="FX404" s="223">
        <f t="shared" ca="1" si="770"/>
        <v>-2.1219009671418292E-3</v>
      </c>
      <c r="FY404" s="223">
        <f t="shared" ca="1" si="771"/>
        <v>-8.1798186246518625E-4</v>
      </c>
      <c r="FZ404" s="223">
        <f t="shared" ca="1" si="772"/>
        <v>1.3155374045701134E-3</v>
      </c>
      <c r="GA404" s="223">
        <f t="shared" ca="1" si="773"/>
        <v>2.1148338795117581E-3</v>
      </c>
      <c r="GB404" s="223">
        <f t="shared" ca="1" si="774"/>
        <v>7.6925818758513697E-4</v>
      </c>
      <c r="GC404" s="223">
        <f t="shared" ca="1" si="775"/>
        <v>-1.356501939474378E-3</v>
      </c>
      <c r="GD404" s="223">
        <f t="shared" ca="1" si="776"/>
        <v>-2.1064928950314003E-3</v>
      </c>
      <c r="GE404" s="223">
        <f t="shared" ca="1" si="777"/>
        <v>-7.200711403373603E-4</v>
      </c>
      <c r="GF404" s="223">
        <f t="shared" ca="1" si="778"/>
        <v>1.3966493683331771E-3</v>
      </c>
      <c r="GG404" s="223">
        <f t="shared" ca="1" si="779"/>
        <v>2.0968830379979177E-3</v>
      </c>
      <c r="GH404" s="223">
        <f t="shared" ca="1" si="780"/>
        <v>6.7045034915978133E-4</v>
      </c>
      <c r="GI404" s="223">
        <f t="shared" ca="1" si="781"/>
        <v>-1.4359555078365758E-3</v>
      </c>
      <c r="GJ404" s="223">
        <f t="shared" ca="1" si="782"/>
        <v>-2.0860100970298656E-3</v>
      </c>
      <c r="GK404" s="223">
        <f t="shared" ca="1" si="783"/>
        <v>-6.2042570376162143E-4</v>
      </c>
      <c r="GL404" s="223">
        <f t="shared" ca="1" si="784"/>
        <v>1.4743966814358884E-3</v>
      </c>
      <c r="GM404" s="223">
        <f t="shared" ca="1" si="785"/>
        <v>2.0738806215802909E-3</v>
      </c>
      <c r="GN404" s="223">
        <f t="shared" ca="1" si="786"/>
        <v>5.70027337118727E-4</v>
      </c>
      <c r="GO404" s="223">
        <f t="shared" ca="1" si="787"/>
        <v>-1.5119497336055032E-3</v>
      </c>
      <c r="GP404" s="223">
        <f t="shared" ca="1" si="788"/>
        <v>-2.0605019179916672E-3</v>
      </c>
      <c r="GQ404" s="223">
        <f t="shared" ca="1" si="789"/>
        <v>-5.1928560732264679E-4</v>
      </c>
      <c r="GR404" s="223">
        <f t="shared" ca="1" si="790"/>
        <v>1.5485920437910796E-3</v>
      </c>
      <c r="GS404" s="223">
        <f t="shared" ca="1" si="791"/>
        <v>2.045882045094774E-3</v>
      </c>
      <c r="GT404" s="223">
        <f t="shared" ca="1" si="792"/>
        <v>4.6823107929411429E-4</v>
      </c>
      <c r="GU404" s="223">
        <f t="shared" ca="1" si="793"/>
        <v>-1.584301540035062E-3</v>
      </c>
      <c r="GV404" s="223">
        <f t="shared" ca="1" si="794"/>
        <v>-2.0300298093543726E-3</v>
      </c>
      <c r="GW404" s="223">
        <f t="shared" ca="1" si="795"/>
        <v>-4.1689450637164374E-4</v>
      </c>
      <c r="GX404" s="223">
        <f t="shared" ca="1" si="796"/>
        <v>1.619056712272177E-3</v>
      </c>
      <c r="GY404" s="223">
        <f t="shared" ca="1" si="797"/>
        <v>2.0129547595645393E-3</v>
      </c>
      <c r="GZ404" s="223">
        <f t="shared" ca="1" si="798"/>
        <v>3.6530681178722428E-4</v>
      </c>
      <c r="HA404" s="223">
        <f t="shared" ca="1" si="799"/>
        <v>-1.652836625286249E-3</v>
      </c>
      <c r="HB404" s="223">
        <f t="shared" ca="1" si="800"/>
        <v>-1.9946671810967516E-3</v>
      </c>
      <c r="HC404" s="223">
        <f t="shared" ca="1" si="801"/>
        <v>-3.1349907003908571E-4</v>
      </c>
      <c r="HD404" s="223">
        <f t="shared" ca="1" si="802"/>
        <v>1.6856209313207526E-3</v>
      </c>
      <c r="HE404" s="223">
        <f t="shared" ca="1" si="803"/>
        <v>1.9751780897044801E-3</v>
      </c>
      <c r="HF404" s="223">
        <f t="shared" ca="1" si="804"/>
        <v>2.6150248817364066E-4</v>
      </c>
      <c r="HG404" s="223">
        <f t="shared" ca="1" si="805"/>
        <v>-1.7173898823356929E-3</v>
      </c>
      <c r="HH404" s="223">
        <f t="shared" ca="1" si="806"/>
        <v>-1.954499224887636E-3</v>
      </c>
      <c r="HI404" s="223">
        <f t="shared" ca="1" si="807"/>
        <v>-2.0934838698758807E-4</v>
      </c>
      <c r="HJ404" s="223">
        <f t="shared" ca="1" si="808"/>
        <v>1.7481243419028578E-3</v>
      </c>
      <c r="HK404" s="223">
        <f t="shared" ca="1" si="809"/>
        <v>1.9326430428211782E-3</v>
      </c>
      <c r="HL404" s="223">
        <f t="shared" ca="1" si="810"/>
        <v>1.5706818216119423E-4</v>
      </c>
      <c r="HM404" s="223">
        <f t="shared" ca="1" si="811"/>
        <v>-1.7778057967330393E-3</v>
      </c>
      <c r="HN404" s="223">
        <f t="shared" ca="1" si="812"/>
        <v>-1.9096227088518779E-3</v>
      </c>
      <c r="HO404" s="223">
        <f t="shared" ca="1" si="813"/>
        <v>-1.0469336533502416E-4</v>
      </c>
      <c r="HP404" s="223">
        <f t="shared" ca="1" si="814"/>
        <v>1.806416367827676E-3</v>
      </c>
      <c r="HQ404" s="223">
        <f t="shared" ca="1" si="815"/>
        <v>1.8854520895681573E-3</v>
      </c>
      <c r="HR404" s="223">
        <f t="shared" ca="1" si="816"/>
        <v>5.2255485140313088E-5</v>
      </c>
      <c r="HS404" s="223">
        <f t="shared" ca="1" si="817"/>
        <v>-1.8339388212486255E-3</v>
      </c>
      <c r="HT404" s="223">
        <f t="shared" ca="1" si="818"/>
        <v>-1.8601457444472743E-3</v>
      </c>
      <c r="HU404" s="223">
        <f t="shared" ca="1" si="819"/>
        <v>2.1387180462707159E-7</v>
      </c>
      <c r="HV404" s="223">
        <f t="shared" ca="1" si="820"/>
        <v>1.8603565784990434E-3</v>
      </c>
      <c r="HW404" s="223">
        <f t="shared" ca="1" si="821"/>
        <v>1.8337189170852656E-3</v>
      </c>
      <c r="HX404" s="223">
        <f t="shared" ca="1" si="822"/>
        <v>-5.2683099921250185E-5</v>
      </c>
      <c r="HY404" s="223">
        <f t="shared" ca="1" si="823"/>
        <v>-1.8856537265097863E-3</v>
      </c>
      <c r="HZ404" s="223">
        <f t="shared" ca="1" si="824"/>
        <v>-1.8061875260148032E-3</v>
      </c>
      <c r="IA404" s="223">
        <f t="shared" ca="1" si="825"/>
        <v>1.0512059370842866E-4</v>
      </c>
      <c r="IB404" s="223">
        <f t="shared" ca="1" si="826"/>
        <v>1.9098150272248134E-3</v>
      </c>
      <c r="IC404" s="223">
        <f t="shared" ca="1" si="827"/>
        <v>1.7775681551163395E-3</v>
      </c>
      <c r="ID404" s="223">
        <f t="shared" ca="1" si="828"/>
        <v>-1.5749476678066939E-4</v>
      </c>
      <c r="IE404" s="223">
        <f t="shared" ca="1" si="829"/>
        <v>-9.2215779456309409E-4</v>
      </c>
      <c r="IF404" s="223">
        <f t="shared" ca="1" si="830"/>
        <v>-1.7478780436287875E-3</v>
      </c>
      <c r="IG404" s="223">
        <f t="shared" ca="1" si="831"/>
        <v>2.0977407089451007E-4</v>
      </c>
      <c r="IH404" s="223">
        <f t="shared" ca="1" si="832"/>
        <v>1.9546725642699317E-3</v>
      </c>
      <c r="II404" s="223">
        <f t="shared" ca="1" si="833"/>
        <v>1.717135075765123E-3</v>
      </c>
      <c r="IJ404" s="223">
        <f t="shared" ca="1" si="834"/>
        <v>-2.6192701495194112E-4</v>
      </c>
      <c r="IK404" s="223">
        <f t="shared" ca="1" si="835"/>
        <v>-1.9753417800970649E-3</v>
      </c>
      <c r="IL404" s="223">
        <f t="shared" ca="1" si="836"/>
        <v>-1.6853577699396704E-3</v>
      </c>
      <c r="IM404" s="223">
        <f t="shared" ca="1" si="837"/>
        <v>3.1392218396970759E-4</v>
      </c>
      <c r="IN404" s="223">
        <f t="shared" ca="1" si="838"/>
        <v>1.9948211238986534E-3</v>
      </c>
      <c r="IO404" s="223">
        <f t="shared" ca="1" si="839"/>
        <v>1.6525652676131557E-3</v>
      </c>
      <c r="IP404" s="223">
        <f t="shared" ca="1" si="840"/>
        <v>-3.6572825800209718E-4</v>
      </c>
      <c r="IQ404" s="223">
        <f t="shared" ca="1" si="841"/>
        <v>-2.013098862046371E-3</v>
      </c>
      <c r="IR404" s="223">
        <f t="shared" ca="1" si="842"/>
        <v>-1.6187773217628256E-3</v>
      </c>
      <c r="IS404" s="223">
        <f t="shared" ca="1" si="843"/>
        <v>4.1731403100738672E-4</v>
      </c>
      <c r="IT404" s="223">
        <f t="shared" ca="1" si="844"/>
        <v>2.0301639847142058E-3</v>
      </c>
      <c r="IU404" s="223">
        <f t="shared" ca="1" si="845"/>
        <v>1.5840142849838478E-3</v>
      </c>
      <c r="IV404" s="223">
        <f t="shared" ca="1" si="846"/>
        <v>-4.6864842964477403E-4</v>
      </c>
      <c r="IW404" s="223">
        <f t="shared" ca="1" si="847"/>
        <v>-2.0460062125103695E-3</v>
      </c>
      <c r="IX404" s="223">
        <f t="shared" ca="1" si="848"/>
        <v>-1.5482970972297047E-3</v>
      </c>
      <c r="IY404" s="223">
        <f t="shared" ca="1" si="849"/>
        <v>5.1970053199203669E-4</v>
      </c>
      <c r="IZ404" s="223">
        <f t="shared" ca="1" si="850"/>
        <v>2.0606160026691838E-3</v>
      </c>
      <c r="JA404" s="223">
        <f t="shared" ca="1" si="851"/>
        <v>1.5116472731987473E-3</v>
      </c>
      <c r="JB404" s="223">
        <f t="shared" ca="1" si="852"/>
        <v>-5.7043958617168167E-4</v>
      </c>
    </row>
    <row r="405" spans="2:262">
      <c r="B405" s="230">
        <v>44</v>
      </c>
      <c r="C405" s="229">
        <f t="shared" si="853"/>
        <v>8.5937500000000044E-4</v>
      </c>
      <c r="D405" s="226">
        <f t="shared" ca="1" si="597"/>
        <v>24.324484260072403</v>
      </c>
      <c r="E405" s="225">
        <f ca="1">AX361</f>
        <v>0.32448426007240339</v>
      </c>
      <c r="F405" s="224">
        <v>44</v>
      </c>
      <c r="G405" s="223">
        <f t="shared" ca="1" si="854"/>
        <v>-6.5269353981516293E-4</v>
      </c>
      <c r="H405" s="223">
        <f t="shared" ca="1" si="598"/>
        <v>-4.6343694588094471E-4</v>
      </c>
      <c r="I405" s="223">
        <f t="shared" ca="1" si="599"/>
        <v>2.1576821178939513E-4</v>
      </c>
      <c r="J405" s="223">
        <f t="shared" ca="1" si="600"/>
        <v>6.6686180777754801E-4</v>
      </c>
      <c r="K405" s="223">
        <f t="shared" ca="1" si="601"/>
        <v>4.1294474841104873E-4</v>
      </c>
      <c r="L405" s="223">
        <f t="shared" ca="1" si="602"/>
        <v>-2.7754019399674602E-4</v>
      </c>
      <c r="M405" s="223">
        <f t="shared" ca="1" si="603"/>
        <v>-6.7460783198728964E-4</v>
      </c>
      <c r="N405" s="223">
        <f t="shared" ca="1" si="604"/>
        <v>-3.5847566727539252E-4</v>
      </c>
      <c r="O405" s="223">
        <f t="shared" ca="1" si="605"/>
        <v>3.3663931241700526E-4</v>
      </c>
      <c r="P405" s="223">
        <f t="shared" ca="1" si="606"/>
        <v>6.7585701399684034E-4</v>
      </c>
      <c r="Q405" s="223">
        <f t="shared" ca="1" si="607"/>
        <v>3.0055426950114121E-4</v>
      </c>
      <c r="R405" s="223">
        <f t="shared" ca="1" si="608"/>
        <v>-3.9249641023292141E-4</v>
      </c>
      <c r="S405" s="223">
        <f t="shared" ca="1" si="609"/>
        <v>-6.7059732350057582E-4</v>
      </c>
      <c r="T405" s="223">
        <f t="shared" ca="1" si="610"/>
        <v>-2.3973836981191747E-4</v>
      </c>
      <c r="U405" s="223">
        <f t="shared" ca="1" si="611"/>
        <v>4.4457355305793146E-4</v>
      </c>
      <c r="V405" s="223">
        <f t="shared" ca="1" si="612"/>
        <v>6.5887941419321436E-4</v>
      </c>
      <c r="W405" s="223">
        <f t="shared" ca="1" si="613"/>
        <v>1.7661365856708107E-4</v>
      </c>
      <c r="X405" s="223">
        <f t="shared" ca="1" si="614"/>
        <v>-4.9236920953836852E-4</v>
      </c>
      <c r="Y405" s="223">
        <f t="shared" ca="1" si="615"/>
        <v>-6.408161359470467E-4</v>
      </c>
      <c r="Z405" s="223">
        <f t="shared" ca="1" si="616"/>
        <v>-1.1178806124339722E-4</v>
      </c>
      <c r="AA405" s="223">
        <f t="shared" ca="1" si="617"/>
        <v>5.3542308137456229E-4</v>
      </c>
      <c r="AB405" s="223">
        <f t="shared" ca="1" si="618"/>
        <v>6.165814480059759E-4</v>
      </c>
      <c r="AC405" s="223">
        <f t="shared" ca="1" si="619"/>
        <v>4.5885883780368995E-5</v>
      </c>
      <c r="AD405" s="223">
        <f t="shared" ca="1" si="620"/>
        <v>-5.733205362450901E-4</v>
      </c>
      <c r="AE405" s="223">
        <f t="shared" ca="1" si="621"/>
        <v>-5.8640874366290227E-4</v>
      </c>
      <c r="AF405" s="223">
        <f t="shared" ca="1" si="622"/>
        <v>2.045819982723977E-5</v>
      </c>
      <c r="AG405" s="223">
        <f t="shared" ca="1" si="623"/>
        <v>6.0569660094269239E-4</v>
      </c>
      <c r="AH405" s="223">
        <f t="shared" ca="1" si="624"/>
        <v>5.5058860255472776E-4</v>
      </c>
      <c r="AI405" s="223">
        <f t="shared" ca="1" si="625"/>
        <v>-8.6605259786922594E-5</v>
      </c>
      <c r="AJ405" s="223">
        <f t="shared" ca="1" si="626"/>
        <v>-6.3223947626577393E-4</v>
      </c>
      <c r="AK405" s="223">
        <f t="shared" ca="1" si="627"/>
        <v>-5.0946599222160486E-4</v>
      </c>
      <c r="AL405" s="223">
        <f t="shared" ca="1" si="628"/>
        <v>1.5191826375160657E-4</v>
      </c>
      <c r="AM405" s="223">
        <f t="shared" ca="1" si="629"/>
        <v>6.5269353981516195E-4</v>
      </c>
      <c r="AN405" s="223">
        <f t="shared" ca="1" si="630"/>
        <v>4.6343694588094715E-4</v>
      </c>
      <c r="AO405" s="223">
        <f t="shared" ca="1" si="631"/>
        <v>-2.1576821178939201E-4</v>
      </c>
      <c r="AP405" s="223">
        <f t="shared" ca="1" si="632"/>
        <v>-6.6686180777754747E-4</v>
      </c>
      <c r="AQ405" s="223">
        <f t="shared" ca="1" si="633"/>
        <v>-4.1294474841105128E-4</v>
      </c>
      <c r="AR405" s="223">
        <f t="shared" ca="1" si="634"/>
        <v>2.7754019399674299E-4</v>
      </c>
      <c r="AS405" s="223">
        <f t="shared" ca="1" si="635"/>
        <v>6.7460783198728942E-4</v>
      </c>
      <c r="AT405" s="223">
        <f t="shared" ca="1" si="636"/>
        <v>3.5847566727539539E-4</v>
      </c>
      <c r="AU405" s="223">
        <f t="shared" ca="1" si="637"/>
        <v>-3.3663931241700238E-4</v>
      </c>
      <c r="AV405" s="223">
        <f t="shared" ca="1" si="638"/>
        <v>-6.7585701399684045E-4</v>
      </c>
      <c r="AW405" s="223">
        <f t="shared" ca="1" si="639"/>
        <v>-3.0055426950114419E-4</v>
      </c>
      <c r="AX405" s="223">
        <f t="shared" ca="1" si="640"/>
        <v>3.924964102329187E-4</v>
      </c>
      <c r="AY405" s="223">
        <f t="shared" ca="1" si="641"/>
        <v>6.7059732350057625E-4</v>
      </c>
      <c r="AZ405" s="223">
        <f t="shared" ca="1" si="642"/>
        <v>2.3973836981192053E-4</v>
      </c>
      <c r="BA405" s="223">
        <f t="shared" ca="1" si="643"/>
        <v>-4.4457355305792896E-4</v>
      </c>
      <c r="BB405" s="223">
        <f t="shared" ca="1" si="644"/>
        <v>-6.5887941419321512E-4</v>
      </c>
      <c r="BC405" s="223">
        <f t="shared" ca="1" si="645"/>
        <v>-1.7661365856708433E-4</v>
      </c>
      <c r="BD405" s="223">
        <f t="shared" ca="1" si="646"/>
        <v>4.9236920953836614E-4</v>
      </c>
      <c r="BE405" s="223">
        <f t="shared" ca="1" si="647"/>
        <v>6.4081613594704789E-4</v>
      </c>
      <c r="BF405" s="223">
        <f t="shared" ca="1" si="648"/>
        <v>1.117880612434005E-4</v>
      </c>
      <c r="BG405" s="223">
        <f t="shared" ca="1" si="649"/>
        <v>-5.3542308137456034E-4</v>
      </c>
      <c r="BH405" s="223">
        <f t="shared" ca="1" si="650"/>
        <v>-6.1658144800597731E-4</v>
      </c>
      <c r="BI405" s="223">
        <f t="shared" ca="1" si="651"/>
        <v>-4.5885883780372329E-5</v>
      </c>
      <c r="BJ405" s="223">
        <f t="shared" ca="1" si="652"/>
        <v>5.7332053624508826E-4</v>
      </c>
      <c r="BK405" s="223">
        <f t="shared" ca="1" si="653"/>
        <v>5.8640874366290389E-4</v>
      </c>
      <c r="BL405" s="223">
        <f t="shared" ca="1" si="654"/>
        <v>-2.0458199827236463E-5</v>
      </c>
      <c r="BM405" s="223">
        <f t="shared" ca="1" si="655"/>
        <v>-6.0569660094269087E-4</v>
      </c>
      <c r="BN405" s="223">
        <f t="shared" ca="1" si="656"/>
        <v>-5.505886025547296E-4</v>
      </c>
      <c r="BO405" s="223">
        <f t="shared" ca="1" si="657"/>
        <v>8.66052597869193E-5</v>
      </c>
      <c r="BP405" s="223">
        <f t="shared" ca="1" si="658"/>
        <v>6.3223947626577274E-4</v>
      </c>
      <c r="BQ405" s="223">
        <f t="shared" ca="1" si="659"/>
        <v>5.0946599222160703E-4</v>
      </c>
      <c r="BR405" s="223">
        <f t="shared" ca="1" si="660"/>
        <v>-1.5191826375160334E-4</v>
      </c>
      <c r="BS405" s="223">
        <f t="shared" ca="1" si="661"/>
        <v>-6.5269353981516119E-4</v>
      </c>
      <c r="BT405" s="223">
        <f t="shared" ca="1" si="662"/>
        <v>-4.6343694588094959E-4</v>
      </c>
      <c r="BU405" s="223">
        <f t="shared" ca="1" si="663"/>
        <v>2.1576821178938889E-4</v>
      </c>
      <c r="BV405" s="223">
        <f t="shared" ca="1" si="664"/>
        <v>6.6686180777754682E-4</v>
      </c>
      <c r="BW405" s="223">
        <f t="shared" ca="1" si="665"/>
        <v>4.1294474841105388E-4</v>
      </c>
      <c r="BX405" s="223">
        <f t="shared" ca="1" si="666"/>
        <v>-2.7754019399674001E-4</v>
      </c>
      <c r="BY405" s="223">
        <f t="shared" ca="1" si="667"/>
        <v>-6.746078319872892E-4</v>
      </c>
      <c r="BZ405" s="223">
        <f t="shared" ca="1" si="668"/>
        <v>-3.5847566727539821E-4</v>
      </c>
      <c r="CA405" s="223">
        <f t="shared" ca="1" si="669"/>
        <v>3.3663931241699951E-4</v>
      </c>
      <c r="CB405" s="223">
        <f t="shared" ca="1" si="670"/>
        <v>6.7585701399684045E-4</v>
      </c>
      <c r="CC405" s="223">
        <f t="shared" ca="1" si="671"/>
        <v>3.0055426950114717E-4</v>
      </c>
      <c r="CD405" s="223">
        <f t="shared" ca="1" si="672"/>
        <v>-3.9249641023291599E-4</v>
      </c>
      <c r="CE405" s="223">
        <f t="shared" ca="1" si="673"/>
        <v>-6.7059732350057669E-4</v>
      </c>
      <c r="CF405" s="223">
        <f t="shared" ca="1" si="674"/>
        <v>-2.3973836981192368E-4</v>
      </c>
      <c r="CG405" s="223">
        <f t="shared" ca="1" si="675"/>
        <v>4.4457355305792641E-4</v>
      </c>
      <c r="CH405" s="223">
        <f t="shared" ca="1" si="676"/>
        <v>6.5887941419321588E-4</v>
      </c>
      <c r="CI405" s="223">
        <f t="shared" ca="1" si="677"/>
        <v>1.7661365856708755E-4</v>
      </c>
      <c r="CJ405" s="223">
        <f t="shared" ca="1" si="678"/>
        <v>-4.9236920953836386E-4</v>
      </c>
      <c r="CK405" s="223">
        <f t="shared" ca="1" si="679"/>
        <v>-6.4081613594704886E-4</v>
      </c>
      <c r="CL405" s="223">
        <f t="shared" ca="1" si="680"/>
        <v>-1.1178806124340375E-4</v>
      </c>
      <c r="CM405" s="223">
        <f t="shared" ca="1" si="681"/>
        <v>5.3542308137455828E-4</v>
      </c>
      <c r="CN405" s="223">
        <f t="shared" ca="1" si="682"/>
        <v>6.1658144800597861E-4</v>
      </c>
      <c r="CO405" s="223">
        <f t="shared" ca="1" si="683"/>
        <v>4.5885883780375582E-5</v>
      </c>
      <c r="CP405" s="223">
        <f t="shared" ca="1" si="684"/>
        <v>-5.7332053624508652E-4</v>
      </c>
      <c r="CQ405" s="223">
        <f t="shared" ca="1" si="685"/>
        <v>-5.8640874366290563E-4</v>
      </c>
      <c r="CR405" s="223">
        <f t="shared" ca="1" si="686"/>
        <v>2.0458199827233129E-5</v>
      </c>
      <c r="CS405" s="223">
        <f t="shared" ca="1" si="687"/>
        <v>6.0569660094268935E-4</v>
      </c>
      <c r="CT405" s="223">
        <f t="shared" ca="1" si="688"/>
        <v>5.5058860255473155E-4</v>
      </c>
      <c r="CU405" s="223">
        <f t="shared" ca="1" si="689"/>
        <v>-8.6605259786916007E-5</v>
      </c>
      <c r="CV405" s="223">
        <f t="shared" ca="1" si="690"/>
        <v>-6.3223947626577166E-4</v>
      </c>
      <c r="CW405" s="223">
        <f t="shared" ca="1" si="691"/>
        <v>-5.094659922216092E-4</v>
      </c>
      <c r="CX405" s="223">
        <f t="shared" ca="1" si="692"/>
        <v>1.5191826375160011E-4</v>
      </c>
      <c r="CY405" s="223">
        <f t="shared" ca="1" si="693"/>
        <v>6.5269353981516033E-4</v>
      </c>
      <c r="CZ405" s="223">
        <f t="shared" ca="1" si="694"/>
        <v>4.6343694588095197E-4</v>
      </c>
      <c r="DA405" s="223">
        <f t="shared" ca="1" si="695"/>
        <v>-2.1576821178938572E-4</v>
      </c>
      <c r="DB405" s="223">
        <f t="shared" ca="1" si="696"/>
        <v>-6.6686180777754639E-4</v>
      </c>
      <c r="DC405" s="223">
        <f t="shared" ca="1" si="697"/>
        <v>-4.1294474841105654E-4</v>
      </c>
      <c r="DD405" s="223">
        <f t="shared" ca="1" si="698"/>
        <v>2.7754019399673703E-4</v>
      </c>
      <c r="DE405" s="223">
        <f t="shared" ca="1" si="699"/>
        <v>6.7460783198728899E-4</v>
      </c>
      <c r="DF405" s="223">
        <f t="shared" ca="1" si="700"/>
        <v>3.5847566727540098E-4</v>
      </c>
      <c r="DG405" s="223">
        <f t="shared" ca="1" si="701"/>
        <v>-3.3663931241699664E-4</v>
      </c>
      <c r="DH405" s="223">
        <f t="shared" ca="1" si="702"/>
        <v>-6.7585701399684066E-4</v>
      </c>
      <c r="DI405" s="223">
        <f t="shared" ca="1" si="703"/>
        <v>-3.005542695011501E-4</v>
      </c>
      <c r="DJ405" s="223">
        <f t="shared" ca="1" si="704"/>
        <v>3.9249641023291328E-4</v>
      </c>
      <c r="DK405" s="223">
        <f t="shared" ca="1" si="705"/>
        <v>6.7059732350057712E-4</v>
      </c>
      <c r="DL405" s="223">
        <f t="shared" ca="1" si="706"/>
        <v>2.397383698119268E-4</v>
      </c>
      <c r="DM405" s="223">
        <f t="shared" ca="1" si="707"/>
        <v>-4.4457355305792398E-4</v>
      </c>
      <c r="DN405" s="223">
        <f t="shared" ca="1" si="708"/>
        <v>-6.5887941419321664E-4</v>
      </c>
      <c r="DO405" s="223">
        <f t="shared" ca="1" si="709"/>
        <v>-1.7661365856709072E-4</v>
      </c>
      <c r="DP405" s="223">
        <f t="shared" ca="1" si="710"/>
        <v>4.9236920953836169E-4</v>
      </c>
      <c r="DQ405" s="223">
        <f t="shared" ca="1" si="711"/>
        <v>6.4081613594704995E-4</v>
      </c>
      <c r="DR405" s="223">
        <f t="shared" ca="1" si="712"/>
        <v>1.1178806124340703E-4</v>
      </c>
      <c r="DS405" s="223">
        <f t="shared" ca="1" si="713"/>
        <v>-5.3542308137455622E-4</v>
      </c>
      <c r="DT405" s="223">
        <f t="shared" ca="1" si="714"/>
        <v>-6.1658144800598002E-4</v>
      </c>
      <c r="DU405" s="223">
        <f t="shared" ca="1" si="715"/>
        <v>-4.5885883780378943E-5</v>
      </c>
      <c r="DV405" s="223">
        <f t="shared" ca="1" si="716"/>
        <v>5.7332053624508479E-4</v>
      </c>
      <c r="DW405" s="223">
        <f t="shared" ca="1" si="717"/>
        <v>5.8640874366290726E-4</v>
      </c>
      <c r="DX405" s="223">
        <f t="shared" ca="1" si="718"/>
        <v>-2.0458199827229822E-5</v>
      </c>
      <c r="DY405" s="223">
        <f t="shared" ca="1" si="719"/>
        <v>-6.0569660094268794E-4</v>
      </c>
      <c r="DZ405" s="223">
        <f t="shared" ca="1" si="720"/>
        <v>-5.5058860255473351E-4</v>
      </c>
      <c r="EA405" s="223">
        <f t="shared" ca="1" si="721"/>
        <v>8.6605259786912727E-5</v>
      </c>
      <c r="EB405" s="223">
        <f t="shared" ca="1" si="722"/>
        <v>6.3223947626577046E-4</v>
      </c>
      <c r="EC405" s="223">
        <f t="shared" ca="1" si="723"/>
        <v>5.0946599222161137E-4</v>
      </c>
      <c r="ED405" s="223">
        <f t="shared" ca="1" si="724"/>
        <v>-1.5191826375159689E-4</v>
      </c>
      <c r="EE405" s="223">
        <f t="shared" ca="1" si="725"/>
        <v>-6.5269353981515946E-4</v>
      </c>
      <c r="EF405" s="223">
        <f t="shared" ca="1" si="726"/>
        <v>-4.6343694588095441E-4</v>
      </c>
      <c r="EG405" s="223">
        <f t="shared" ca="1" si="727"/>
        <v>2.1576821178938258E-4</v>
      </c>
      <c r="EH405" s="223">
        <f t="shared" ca="1" si="728"/>
        <v>6.6686180777754585E-4</v>
      </c>
      <c r="EI405" s="223">
        <f t="shared" ca="1" si="729"/>
        <v>4.129447484110592E-4</v>
      </c>
      <c r="EJ405" s="223">
        <f t="shared" ca="1" si="730"/>
        <v>-2.7754019399673394E-4</v>
      </c>
      <c r="EK405" s="223">
        <f t="shared" ca="1" si="731"/>
        <v>-6.7460783198728866E-4</v>
      </c>
      <c r="EL405" s="223">
        <f t="shared" ca="1" si="732"/>
        <v>-3.5847566727540379E-4</v>
      </c>
      <c r="EM405" s="223">
        <f t="shared" ca="1" si="733"/>
        <v>3.3663931241699376E-4</v>
      </c>
      <c r="EN405" s="223">
        <f t="shared" ca="1" si="734"/>
        <v>6.7585701399684077E-4</v>
      </c>
      <c r="EO405" s="223">
        <f t="shared" ca="1" si="735"/>
        <v>3.0055426950115308E-4</v>
      </c>
      <c r="EP405" s="223">
        <f t="shared" ca="1" si="736"/>
        <v>-3.9249641023291062E-4</v>
      </c>
      <c r="EQ405" s="223">
        <f t="shared" ca="1" si="737"/>
        <v>-6.7059732350057755E-4</v>
      </c>
      <c r="ER405" s="223">
        <f t="shared" ca="1" si="738"/>
        <v>-2.3973836981192986E-4</v>
      </c>
      <c r="ES405" s="223">
        <f t="shared" ca="1" si="739"/>
        <v>4.4457355305792143E-4</v>
      </c>
      <c r="ET405" s="223">
        <f t="shared" ca="1" si="740"/>
        <v>6.5887941419321739E-4</v>
      </c>
      <c r="EU405" s="223">
        <f t="shared" ca="1" si="741"/>
        <v>1.7661365856709392E-4</v>
      </c>
      <c r="EV405" s="223">
        <f t="shared" ca="1" si="742"/>
        <v>-4.9236920953835942E-4</v>
      </c>
      <c r="EW405" s="223">
        <f t="shared" ca="1" si="743"/>
        <v>-6.4081613594705103E-4</v>
      </c>
      <c r="EX405" s="223">
        <f t="shared" ca="1" si="744"/>
        <v>-1.1178806124341031E-4</v>
      </c>
      <c r="EY405" s="223">
        <f t="shared" ca="1" si="745"/>
        <v>5.3542308137455416E-4</v>
      </c>
      <c r="EZ405" s="223">
        <f t="shared" ca="1" si="746"/>
        <v>6.1658144800598143E-4</v>
      </c>
      <c r="FA405" s="223">
        <f t="shared" ca="1" si="747"/>
        <v>4.588588378038225E-5</v>
      </c>
      <c r="FB405" s="223">
        <f t="shared" ca="1" si="748"/>
        <v>-5.7332053624508305E-4</v>
      </c>
      <c r="FC405" s="223">
        <f t="shared" ca="1" si="749"/>
        <v>-5.8640874366290888E-4</v>
      </c>
      <c r="FD405" s="223">
        <f t="shared" ca="1" si="750"/>
        <v>2.0458199827226516E-5</v>
      </c>
      <c r="FE405" s="223">
        <f t="shared" ca="1" si="751"/>
        <v>6.0569660094268642E-4</v>
      </c>
      <c r="FF405" s="223">
        <f t="shared" ca="1" si="752"/>
        <v>5.5058860255473546E-4</v>
      </c>
      <c r="FG405" s="223">
        <f t="shared" ca="1" si="753"/>
        <v>-8.6605259786909434E-5</v>
      </c>
      <c r="FH405" s="223">
        <f t="shared" ca="1" si="754"/>
        <v>-6.3223947626576916E-4</v>
      </c>
      <c r="FI405" s="223">
        <f t="shared" ca="1" si="755"/>
        <v>-5.0946599222161354E-4</v>
      </c>
      <c r="FJ405" s="223">
        <f t="shared" ca="1" si="756"/>
        <v>1.5191826375159364E-4</v>
      </c>
      <c r="FK405" s="223">
        <f t="shared" ca="1" si="757"/>
        <v>6.5269353981515848E-4</v>
      </c>
      <c r="FL405" s="223">
        <f t="shared" ca="1" si="758"/>
        <v>4.634369458809568E-4</v>
      </c>
      <c r="FM405" s="223">
        <f t="shared" ca="1" si="759"/>
        <v>-2.1576821178937946E-4</v>
      </c>
      <c r="FN405" s="223">
        <f t="shared" ca="1" si="760"/>
        <v>-6.668618077775453E-4</v>
      </c>
      <c r="FO405" s="223">
        <f t="shared" ca="1" si="761"/>
        <v>-4.129447484110618E-4</v>
      </c>
      <c r="FP405" s="223">
        <f t="shared" ca="1" si="762"/>
        <v>2.7754019399673095E-4</v>
      </c>
      <c r="FQ405" s="223">
        <f t="shared" ca="1" si="763"/>
        <v>6.7460783198728844E-4</v>
      </c>
      <c r="FR405" s="223">
        <f t="shared" ca="1" si="764"/>
        <v>3.5847566727540656E-4</v>
      </c>
      <c r="FS405" s="223">
        <f t="shared" ca="1" si="765"/>
        <v>-3.3663931241699095E-4</v>
      </c>
      <c r="FT405" s="223">
        <f t="shared" ca="1" si="766"/>
        <v>-6.7585701399684077E-4</v>
      </c>
      <c r="FU405" s="223">
        <f t="shared" ca="1" si="767"/>
        <v>-3.0055426950115601E-4</v>
      </c>
      <c r="FV405" s="223">
        <f t="shared" ca="1" si="768"/>
        <v>3.9249641023290786E-4</v>
      </c>
      <c r="FW405" s="223">
        <f t="shared" ca="1" si="769"/>
        <v>6.7059732350057799E-4</v>
      </c>
      <c r="FX405" s="223">
        <f t="shared" ca="1" si="770"/>
        <v>2.3973836981193298E-4</v>
      </c>
      <c r="FY405" s="223">
        <f t="shared" ca="1" si="771"/>
        <v>-4.4457355305791888E-4</v>
      </c>
      <c r="FZ405" s="223">
        <f t="shared" ca="1" si="772"/>
        <v>-6.5887941419321815E-4</v>
      </c>
      <c r="GA405" s="223">
        <f t="shared" ca="1" si="773"/>
        <v>-1.7661365856709715E-4</v>
      </c>
      <c r="GB405" s="223">
        <f t="shared" ca="1" si="774"/>
        <v>4.9236920953835703E-4</v>
      </c>
      <c r="GC405" s="223">
        <f t="shared" ca="1" si="775"/>
        <v>6.4081613594705212E-4</v>
      </c>
      <c r="GD405" s="223">
        <f t="shared" ca="1" si="776"/>
        <v>1.1178806124341356E-4</v>
      </c>
      <c r="GE405" s="223">
        <f t="shared" ca="1" si="777"/>
        <v>-5.3542308137455221E-4</v>
      </c>
      <c r="GF405" s="223">
        <f t="shared" ca="1" si="778"/>
        <v>-6.1658144800598273E-4</v>
      </c>
      <c r="GG405" s="223">
        <f t="shared" ca="1" si="779"/>
        <v>-4.5885883780385556E-5</v>
      </c>
      <c r="GH405" s="223">
        <f t="shared" ca="1" si="780"/>
        <v>5.7332053624508121E-4</v>
      </c>
      <c r="GI405" s="223">
        <f t="shared" ca="1" si="781"/>
        <v>5.8640874366291062E-4</v>
      </c>
      <c r="GJ405" s="223">
        <f t="shared" ca="1" si="782"/>
        <v>-2.0458199827223209E-5</v>
      </c>
      <c r="GK405" s="223">
        <f t="shared" ca="1" si="783"/>
        <v>-6.0569660094268491E-4</v>
      </c>
      <c r="GL405" s="223">
        <f t="shared" ca="1" si="784"/>
        <v>-5.505886025547373E-4</v>
      </c>
      <c r="GM405" s="223">
        <f t="shared" ca="1" si="785"/>
        <v>8.6605259786906154E-5</v>
      </c>
      <c r="GN405" s="223">
        <f t="shared" ca="1" si="786"/>
        <v>6.3223947626576808E-4</v>
      </c>
      <c r="GO405" s="223">
        <f t="shared" ca="1" si="787"/>
        <v>5.094659922216157E-4</v>
      </c>
      <c r="GP405" s="223">
        <f t="shared" ca="1" si="788"/>
        <v>-1.5191826375159041E-4</v>
      </c>
      <c r="GQ405" s="223">
        <f t="shared" ca="1" si="789"/>
        <v>-6.5269353981515761E-4</v>
      </c>
      <c r="GR405" s="223">
        <f t="shared" ca="1" si="790"/>
        <v>-4.6343694588095924E-4</v>
      </c>
      <c r="GS405" s="223">
        <f t="shared" ca="1" si="791"/>
        <v>2.1576821178937632E-4</v>
      </c>
      <c r="GT405" s="223">
        <f t="shared" ca="1" si="792"/>
        <v>6.6686180777754476E-4</v>
      </c>
      <c r="GU405" s="223">
        <f t="shared" ca="1" si="793"/>
        <v>4.1294474841106445E-4</v>
      </c>
      <c r="GV405" s="223">
        <f t="shared" ca="1" si="794"/>
        <v>-2.7754019399672792E-4</v>
      </c>
      <c r="GW405" s="223">
        <f t="shared" ca="1" si="795"/>
        <v>-6.7460783198728823E-4</v>
      </c>
      <c r="GX405" s="223">
        <f t="shared" ca="1" si="796"/>
        <v>-3.5847566727540943E-4</v>
      </c>
      <c r="GY405" s="223">
        <f t="shared" ca="1" si="797"/>
        <v>3.3663931241698802E-4</v>
      </c>
      <c r="GZ405" s="223">
        <f t="shared" ca="1" si="798"/>
        <v>6.7585701399684099E-4</v>
      </c>
      <c r="HA405" s="223">
        <f t="shared" ca="1" si="799"/>
        <v>3.0055426950115904E-4</v>
      </c>
      <c r="HB405" s="223">
        <f t="shared" ca="1" si="800"/>
        <v>-3.9249641023290525E-4</v>
      </c>
      <c r="HC405" s="223">
        <f t="shared" ca="1" si="801"/>
        <v>-6.7059732350057831E-4</v>
      </c>
      <c r="HD405" s="223">
        <f t="shared" ca="1" si="802"/>
        <v>-2.3973836981193612E-4</v>
      </c>
      <c r="HE405" s="223">
        <f t="shared" ca="1" si="803"/>
        <v>4.4457355305791644E-4</v>
      </c>
      <c r="HF405" s="223">
        <f t="shared" ca="1" si="804"/>
        <v>6.5887941419321891E-4</v>
      </c>
      <c r="HG405" s="223">
        <f t="shared" ca="1" si="805"/>
        <v>1.7661365856710032E-4</v>
      </c>
      <c r="HH405" s="223">
        <f t="shared" ca="1" si="806"/>
        <v>-4.9236920953835486E-4</v>
      </c>
      <c r="HI405" s="223">
        <f t="shared" ca="1" si="807"/>
        <v>-6.4081613594705309E-4</v>
      </c>
      <c r="HJ405" s="223">
        <f t="shared" ca="1" si="808"/>
        <v>-1.1178806124341684E-4</v>
      </c>
      <c r="HK405" s="223">
        <f t="shared" ca="1" si="809"/>
        <v>5.3542308137455026E-4</v>
      </c>
      <c r="HL405" s="223">
        <f t="shared" ca="1" si="810"/>
        <v>6.1658144800598403E-4</v>
      </c>
      <c r="HM405" s="223">
        <f t="shared" ca="1" si="811"/>
        <v>4.5885883780388863E-5</v>
      </c>
      <c r="HN405" s="223">
        <f t="shared" ca="1" si="812"/>
        <v>-5.7332053624507948E-4</v>
      </c>
      <c r="HO405" s="223">
        <f t="shared" ca="1" si="813"/>
        <v>-5.8640874366291213E-4</v>
      </c>
      <c r="HP405" s="223">
        <f t="shared" ca="1" si="814"/>
        <v>2.0458199827219902E-5</v>
      </c>
      <c r="HQ405" s="223">
        <f t="shared" ca="1" si="815"/>
        <v>6.056966009426835E-4</v>
      </c>
      <c r="HR405" s="223">
        <f t="shared" ca="1" si="816"/>
        <v>5.5058860255473925E-4</v>
      </c>
      <c r="HS405" s="223">
        <f t="shared" ca="1" si="817"/>
        <v>-8.6605259786902875E-5</v>
      </c>
      <c r="HT405" s="223">
        <f t="shared" ca="1" si="818"/>
        <v>-6.3223947626576688E-4</v>
      </c>
      <c r="HU405" s="223">
        <f t="shared" ca="1" si="819"/>
        <v>-5.0946599222161787E-4</v>
      </c>
      <c r="HV405" s="223">
        <f t="shared" ca="1" si="820"/>
        <v>1.5191826375158719E-4</v>
      </c>
      <c r="HW405" s="223">
        <f t="shared" ca="1" si="821"/>
        <v>6.5269353981515696E-4</v>
      </c>
      <c r="HX405" s="223">
        <f t="shared" ca="1" si="822"/>
        <v>4.6343694588096157E-4</v>
      </c>
      <c r="HY405" s="223">
        <f t="shared" ca="1" si="823"/>
        <v>-2.1576821178937317E-4</v>
      </c>
      <c r="HZ405" s="223">
        <f t="shared" ca="1" si="824"/>
        <v>-6.6686180777754422E-4</v>
      </c>
      <c r="IA405" s="223">
        <f t="shared" ca="1" si="825"/>
        <v>-4.1294474841106711E-4</v>
      </c>
      <c r="IB405" s="223">
        <f t="shared" ca="1" si="826"/>
        <v>2.7754019399672488E-4</v>
      </c>
      <c r="IC405" s="223">
        <f t="shared" ca="1" si="827"/>
        <v>6.7460783198728812E-4</v>
      </c>
      <c r="ID405" s="223">
        <f t="shared" ca="1" si="828"/>
        <v>3.5847566727541225E-4</v>
      </c>
      <c r="IE405" s="223">
        <f t="shared" ca="1" si="829"/>
        <v>-7.2645648033671474E-4</v>
      </c>
      <c r="IF405" s="223">
        <f t="shared" ca="1" si="830"/>
        <v>-6.7585701399684099E-4</v>
      </c>
      <c r="IG405" s="223">
        <f t="shared" ca="1" si="831"/>
        <v>-3.0055426950116202E-4</v>
      </c>
      <c r="IH405" s="223">
        <f t="shared" ca="1" si="832"/>
        <v>3.9249641023290249E-4</v>
      </c>
      <c r="II405" s="223">
        <f t="shared" ca="1" si="833"/>
        <v>6.7059732350057875E-4</v>
      </c>
      <c r="IJ405" s="223">
        <f t="shared" ca="1" si="834"/>
        <v>2.3973836981193913E-4</v>
      </c>
      <c r="IK405" s="223">
        <f t="shared" ca="1" si="835"/>
        <v>-4.44573553057914E-4</v>
      </c>
      <c r="IL405" s="223">
        <f t="shared" ca="1" si="836"/>
        <v>-6.5887941419321956E-4</v>
      </c>
      <c r="IM405" s="223">
        <f t="shared" ca="1" si="837"/>
        <v>-1.7661365856710349E-4</v>
      </c>
      <c r="IN405" s="223">
        <f t="shared" ca="1" si="838"/>
        <v>4.9236920953835259E-4</v>
      </c>
      <c r="IO405" s="223">
        <f t="shared" ca="1" si="839"/>
        <v>6.4081613594705418E-4</v>
      </c>
      <c r="IP405" s="223">
        <f t="shared" ca="1" si="840"/>
        <v>1.1178806124342009E-4</v>
      </c>
      <c r="IQ405" s="223">
        <f t="shared" ca="1" si="841"/>
        <v>-5.354230813745482E-4</v>
      </c>
      <c r="IR405" s="223">
        <f t="shared" ca="1" si="842"/>
        <v>-6.1658144800598544E-4</v>
      </c>
      <c r="IS405" s="223">
        <f t="shared" ca="1" si="843"/>
        <v>-4.588588378039217E-5</v>
      </c>
      <c r="IT405" s="223">
        <f t="shared" ca="1" si="844"/>
        <v>5.7332053624507785E-4</v>
      </c>
      <c r="IU405" s="223">
        <f t="shared" ca="1" si="845"/>
        <v>5.8640874366291387E-4</v>
      </c>
      <c r="IV405" s="223">
        <f t="shared" ca="1" si="846"/>
        <v>-2.0458199827216568E-5</v>
      </c>
      <c r="IW405" s="223">
        <f t="shared" ca="1" si="847"/>
        <v>-6.0569660094268198E-4</v>
      </c>
      <c r="IX405" s="223">
        <f t="shared" ca="1" si="848"/>
        <v>-5.505886025547411E-4</v>
      </c>
      <c r="IY405" s="223">
        <f t="shared" ca="1" si="849"/>
        <v>8.6605259786899581E-5</v>
      </c>
      <c r="IZ405" s="223">
        <f t="shared" ca="1" si="850"/>
        <v>6.3223947626576569E-4</v>
      </c>
      <c r="JA405" s="223">
        <f t="shared" ca="1" si="851"/>
        <v>5.0946599222162004E-4</v>
      </c>
      <c r="JB405" s="223">
        <f t="shared" ca="1" si="852"/>
        <v>-1.5191826375158396E-4</v>
      </c>
    </row>
    <row r="406" spans="2:262">
      <c r="B406" s="230">
        <v>45</v>
      </c>
      <c r="C406" s="229">
        <f t="shared" si="853"/>
        <v>8.7890625000000046E-4</v>
      </c>
      <c r="D406" s="226">
        <f t="shared" ca="1" si="597"/>
        <v>24.319145548529001</v>
      </c>
      <c r="E406" s="225">
        <f ca="1">AY361</f>
        <v>0.31914554852900012</v>
      </c>
      <c r="F406" s="224">
        <v>45</v>
      </c>
      <c r="G406" s="223">
        <f t="shared" ca="1" si="854"/>
        <v>9.45428617152751E-4</v>
      </c>
      <c r="H406" s="223">
        <f t="shared" ca="1" si="598"/>
        <v>5.4929984339863484E-4</v>
      </c>
      <c r="I406" s="223">
        <f t="shared" ca="1" si="599"/>
        <v>-4.5148575121369645E-4</v>
      </c>
      <c r="J406" s="223">
        <f t="shared" ca="1" si="600"/>
        <v>-9.5528606124523259E-4</v>
      </c>
      <c r="K406" s="223">
        <f t="shared" ca="1" si="601"/>
        <v>-4.0752912118026592E-4</v>
      </c>
      <c r="L406" s="223">
        <f t="shared" ca="1" si="602"/>
        <v>5.8882664115156779E-4</v>
      </c>
      <c r="M406" s="223">
        <f t="shared" ca="1" si="603"/>
        <v>9.3701537930868995E-4</v>
      </c>
      <c r="N406" s="223">
        <f t="shared" ca="1" si="604"/>
        <v>2.5375882004402388E-4</v>
      </c>
      <c r="O406" s="223">
        <f t="shared" ca="1" si="605"/>
        <v>-7.0882969832553511E-4</v>
      </c>
      <c r="P406" s="223">
        <f t="shared" ca="1" si="606"/>
        <v>-8.9115454636965873E-4</v>
      </c>
      <c r="Q406" s="223">
        <f t="shared" ca="1" si="607"/>
        <v>-9.2516662716485049E-5</v>
      </c>
      <c r="R406" s="223">
        <f t="shared" ca="1" si="608"/>
        <v>8.0796146689132763E-4</v>
      </c>
      <c r="S406" s="223">
        <f t="shared" ca="1" si="609"/>
        <v>8.1905392159387753E-4</v>
      </c>
      <c r="T406" s="223">
        <f t="shared" ca="1" si="610"/>
        <v>-7.1449621398041407E-5</v>
      </c>
      <c r="U406" s="223">
        <f t="shared" ca="1" si="611"/>
        <v>-8.8330304015406063E-4</v>
      </c>
      <c r="V406" s="223">
        <f t="shared" ca="1" si="612"/>
        <v>-7.2283648734520578E-4</v>
      </c>
      <c r="W406" s="223">
        <f t="shared" ca="1" si="613"/>
        <v>2.3331209175777272E-4</v>
      </c>
      <c r="X406" s="223">
        <f t="shared" ca="1" si="614"/>
        <v>9.3263600694462655E-4</v>
      </c>
      <c r="Y406" s="223">
        <f t="shared" ca="1" si="615"/>
        <v>6.0533533857449887E-4</v>
      </c>
      <c r="Z406" s="223">
        <f t="shared" ca="1" si="616"/>
        <v>-3.8830475401782166E-4</v>
      </c>
      <c r="AA406" s="223">
        <f t="shared" ca="1" si="617"/>
        <v>-9.5450777210481525E-4</v>
      </c>
      <c r="AB406" s="223">
        <f t="shared" ca="1" si="618"/>
        <v>-4.7001026314558153E-4</v>
      </c>
      <c r="AC406" s="223">
        <f t="shared" ca="1" si="619"/>
        <v>5.3186389337642138E-4</v>
      </c>
      <c r="AD406" s="223">
        <f t="shared" ca="1" si="620"/>
        <v>9.4827432773807966E-4</v>
      </c>
      <c r="AE406" s="223">
        <f t="shared" ca="1" si="621"/>
        <v>3.2084586936686999E-4</v>
      </c>
      <c r="AF406" s="223">
        <f t="shared" ca="1" si="622"/>
        <v>-6.5976245185762558E-4</v>
      </c>
      <c r="AG406" s="223">
        <f t="shared" ca="1" si="623"/>
        <v>-9.141192158386522E-4</v>
      </c>
      <c r="AH406" s="223">
        <f t="shared" ca="1" si="624"/>
        <v>-1.622342603344584E-4</v>
      </c>
      <c r="AI406" s="223">
        <f t="shared" ca="1" si="625"/>
        <v>7.6823449282963606E-4</v>
      </c>
      <c r="AJ406" s="223">
        <f t="shared" ca="1" si="626"/>
        <v>8.5304812394978839E-4</v>
      </c>
      <c r="AK406" s="223">
        <f t="shared" ca="1" si="627"/>
        <v>-1.1542902927688908E-6</v>
      </c>
      <c r="AL406" s="223">
        <f t="shared" ca="1" si="628"/>
        <v>-8.5408608793646995E-4</v>
      </c>
      <c r="AM406" s="223">
        <f t="shared" ca="1" si="629"/>
        <v>-7.668592729804624E-4</v>
      </c>
      <c r="AN406" s="223">
        <f t="shared" ca="1" si="630"/>
        <v>1.6450885317104529E-4</v>
      </c>
      <c r="AO406" s="223">
        <f t="shared" ca="1" si="631"/>
        <v>9.1478936140884193E-4</v>
      </c>
      <c r="AP406" s="223">
        <f t="shared" ca="1" si="632"/>
        <v>6.5809046910278663E-4</v>
      </c>
      <c r="AQ406" s="223">
        <f t="shared" ca="1" si="633"/>
        <v>-3.2301949971618311E-4</v>
      </c>
      <c r="AR406" s="223">
        <f t="shared" ca="1" si="634"/>
        <v>-9.4855692264630791E-4</v>
      </c>
      <c r="AS406" s="223">
        <f t="shared" ca="1" si="635"/>
        <v>-5.2994437877198954E-4</v>
      </c>
      <c r="AT406" s="223">
        <f t="shared" ca="1" si="636"/>
        <v>4.7201892908098705E-4</v>
      </c>
      <c r="AU406" s="223">
        <f t="shared" ca="1" si="637"/>
        <v>9.5439449542448508E-4</v>
      </c>
      <c r="AV406" s="223">
        <f t="shared" ca="1" si="638"/>
        <v>3.8619422712468903E-4</v>
      </c>
      <c r="AW406" s="223">
        <f t="shared" ca="1" si="639"/>
        <v>-6.0711989549955237E-4</v>
      </c>
      <c r="AX406" s="223">
        <f t="shared" ca="1" si="640"/>
        <v>-9.3213019407533174E-4</v>
      </c>
      <c r="AY406" s="223">
        <f t="shared" ca="1" si="641"/>
        <v>-2.3107269643927634E-4</v>
      </c>
      <c r="AZ406" s="223">
        <f t="shared" ca="1" si="642"/>
        <v>7.2434438948945168E-4</v>
      </c>
      <c r="BA406" s="223">
        <f t="shared" ca="1" si="643"/>
        <v>8.8241958461169299E-4</v>
      </c>
      <c r="BB406" s="223">
        <f t="shared" ca="1" si="644"/>
        <v>6.9147296011602417E-5</v>
      </c>
      <c r="BC406" s="223">
        <f t="shared" ca="1" si="645"/>
        <v>-8.202407692080953E-4</v>
      </c>
      <c r="BD406" s="223">
        <f t="shared" ca="1" si="646"/>
        <v>-8.0672638177274375E-4</v>
      </c>
      <c r="BE406" s="223">
        <f t="shared" ca="1" si="647"/>
        <v>9.4814126855505949E-5</v>
      </c>
      <c r="BF406" s="223">
        <f t="shared" ca="1" si="648"/>
        <v>8.9198539306383612E-4</v>
      </c>
      <c r="BG406" s="223">
        <f t="shared" ca="1" si="649"/>
        <v>7.0727935036032669E-4</v>
      </c>
      <c r="BH406" s="223">
        <f t="shared" ca="1" si="650"/>
        <v>-2.5598377475832693E-4</v>
      </c>
      <c r="BI406" s="223">
        <f t="shared" ca="1" si="651"/>
        <v>-9.374657610385235E-4</v>
      </c>
      <c r="BJ406" s="223">
        <f t="shared" ca="1" si="652"/>
        <v>-5.8700667989406558E-4</v>
      </c>
      <c r="BK406" s="223">
        <f t="shared" ca="1" si="653"/>
        <v>4.0961605331190623E-4</v>
      </c>
      <c r="BL406" s="223">
        <f t="shared" ca="1" si="654"/>
        <v>9.55342716648946E-4</v>
      </c>
      <c r="BM406" s="223">
        <f t="shared" ca="1" si="655"/>
        <v>4.4944976490484279E-4</v>
      </c>
      <c r="BN406" s="223">
        <f t="shared" ca="1" si="656"/>
        <v>-5.5118730382531437E-4</v>
      </c>
      <c r="BO406" s="223">
        <f t="shared" ca="1" si="657"/>
        <v>-9.4508987802811482E-4</v>
      </c>
      <c r="BP406" s="223">
        <f t="shared" ca="1" si="658"/>
        <v>-2.9865892958135589E-4</v>
      </c>
      <c r="BQ406" s="223">
        <f t="shared" ca="1" si="659"/>
        <v>6.7652900114352835E-4</v>
      </c>
      <c r="BR406" s="223">
        <f t="shared" ca="1" si="660"/>
        <v>9.070091370894423E-4</v>
      </c>
      <c r="BS406" s="223">
        <f t="shared" ca="1" si="661"/>
        <v>1.3907416712779071E-4</v>
      </c>
      <c r="BT406" s="223">
        <f t="shared" ca="1" si="662"/>
        <v>-7.8195049468357699E-4</v>
      </c>
      <c r="BU406" s="223">
        <f t="shared" ca="1" si="663"/>
        <v>-8.4222177040531451E-4</v>
      </c>
      <c r="BV406" s="223">
        <f t="shared" ca="1" si="664"/>
        <v>2.4605594571592236E-5</v>
      </c>
      <c r="BW406" s="223">
        <f t="shared" ca="1" si="665"/>
        <v>8.6434767858986595E-4</v>
      </c>
      <c r="BX406" s="223">
        <f t="shared" ca="1" si="666"/>
        <v>7.5263542353772852E-4</v>
      </c>
      <c r="BY406" s="223">
        <f t="shared" ca="1" si="667"/>
        <v>-1.8756085154595715E-4</v>
      </c>
      <c r="BZ406" s="223">
        <f t="shared" ca="1" si="668"/>
        <v>-9.2129439124718376E-4</v>
      </c>
      <c r="CA406" s="223">
        <f t="shared" ca="1" si="669"/>
        <v>-6.4088794095800415E-4</v>
      </c>
      <c r="CB406" s="223">
        <f t="shared" ca="1" si="670"/>
        <v>3.4499343265972032E-4</v>
      </c>
      <c r="CC406" s="223">
        <f t="shared" ca="1" si="671"/>
        <v>9.5111385291849035E-4</v>
      </c>
      <c r="CD406" s="223">
        <f t="shared" ca="1" si="672"/>
        <v>5.1026969546747228E-4</v>
      </c>
      <c r="CE406" s="223">
        <f t="shared" ca="1" si="673"/>
        <v>-4.9226778039532975E-4</v>
      </c>
      <c r="CF406" s="223">
        <f t="shared" ca="1" si="674"/>
        <v>-9.5292803804680238E-4</v>
      </c>
      <c r="CG406" s="223">
        <f t="shared" ca="1" si="675"/>
        <v>-3.6462670410743539E-4</v>
      </c>
      <c r="CH406" s="223">
        <f t="shared" ca="1" si="676"/>
        <v>6.2504744352416325E-4</v>
      </c>
      <c r="CI406" s="223">
        <f t="shared" ca="1" si="677"/>
        <v>9.2668352846765611E-4</v>
      </c>
      <c r="CJ406" s="223">
        <f t="shared" ca="1" si="678"/>
        <v>2.0824738328256335E-4</v>
      </c>
      <c r="CK406" s="223">
        <f t="shared" ca="1" si="679"/>
        <v>-7.394227626781254E-4</v>
      </c>
      <c r="CL406" s="223">
        <f t="shared" ca="1" si="680"/>
        <v>-8.7315308629174924E-4</v>
      </c>
      <c r="CM406" s="223">
        <f t="shared" ca="1" si="681"/>
        <v>-4.5736277561198089E-5</v>
      </c>
      <c r="CN406" s="223">
        <f t="shared" ca="1" si="682"/>
        <v>8.3202598915627015E-4</v>
      </c>
      <c r="CO406" s="223">
        <f t="shared" ca="1" si="683"/>
        <v>7.9391290014467421E-4</v>
      </c>
      <c r="CP406" s="223">
        <f t="shared" ca="1" si="684"/>
        <v>-1.1812151982828971E-4</v>
      </c>
      <c r="CQ406" s="223">
        <f t="shared" ca="1" si="685"/>
        <v>-9.0013044732631441E-4</v>
      </c>
      <c r="CR406" s="223">
        <f t="shared" ca="1" si="686"/>
        <v>-6.9129617474166655E-4</v>
      </c>
      <c r="CS406" s="223">
        <f t="shared" ca="1" si="687"/>
        <v>2.7850126270481651E-4</v>
      </c>
      <c r="CT406" s="223">
        <f t="shared" ca="1" si="688"/>
        <v>9.4173082081207358E-4</v>
      </c>
      <c r="CU406" s="223">
        <f t="shared" ca="1" si="689"/>
        <v>5.6832443033926025E-4</v>
      </c>
      <c r="CV406" s="223">
        <f t="shared" ca="1" si="690"/>
        <v>-4.306806152120127E-4</v>
      </c>
      <c r="CW406" s="223">
        <f t="shared" ca="1" si="691"/>
        <v>-9.5560219846313249E-4</v>
      </c>
      <c r="CX406" s="223">
        <f t="shared" ca="1" si="692"/>
        <v>-4.2861853493173174E-4</v>
      </c>
      <c r="CY406" s="223">
        <f t="shared" ca="1" si="693"/>
        <v>5.7017869965259277E-4</v>
      </c>
      <c r="CZ406" s="223">
        <f t="shared" ca="1" si="694"/>
        <v>9.4133614151481503E-4</v>
      </c>
      <c r="DA406" s="223">
        <f t="shared" ca="1" si="695"/>
        <v>2.7629208882422887E-4</v>
      </c>
      <c r="DB406" s="223">
        <f t="shared" ca="1" si="696"/>
        <v>-6.9288803465619568E-4</v>
      </c>
      <c r="DC406" s="223">
        <f t="shared" ca="1" si="697"/>
        <v>-8.9935270995130452E-4</v>
      </c>
      <c r="DD406" s="223">
        <f t="shared" ca="1" si="698"/>
        <v>-1.1583030084317343E-4</v>
      </c>
      <c r="DE406" s="223">
        <f t="shared" ca="1" si="699"/>
        <v>7.9519547879852498E-4</v>
      </c>
      <c r="DF406" s="223">
        <f t="shared" ca="1" si="700"/>
        <v>8.308880939590427E-4</v>
      </c>
      <c r="DG406" s="223">
        <f t="shared" ca="1" si="701"/>
        <v>-4.8042077360314835E-5</v>
      </c>
      <c r="DH406" s="223">
        <f t="shared" ca="1" si="702"/>
        <v>-8.7408861852172372E-4</v>
      </c>
      <c r="DI406" s="223">
        <f t="shared" ca="1" si="703"/>
        <v>-7.379582146587022E-4</v>
      </c>
      <c r="DJ406" s="223">
        <f t="shared" ca="1" si="704"/>
        <v>2.1049987027723635E-4</v>
      </c>
      <c r="DK406" s="223">
        <f t="shared" ca="1" si="705"/>
        <v>9.2724446779365074E-4</v>
      </c>
      <c r="DL406" s="223">
        <f t="shared" ca="1" si="706"/>
        <v>6.2329936588192243E-4</v>
      </c>
      <c r="DM406" s="223">
        <f t="shared" ca="1" si="707"/>
        <v>-3.6675955445956493E-4</v>
      </c>
      <c r="DN406" s="223">
        <f t="shared" ca="1" si="708"/>
        <v>-9.5309786777011301E-4</v>
      </c>
      <c r="DO406" s="223">
        <f t="shared" ca="1" si="709"/>
        <v>-4.9028764477861283E-4</v>
      </c>
      <c r="DP406" s="223">
        <f t="shared" ca="1" si="710"/>
        <v>5.1222010800582864E-4</v>
      </c>
      <c r="DQ406" s="223">
        <f t="shared" ca="1" si="711"/>
        <v>9.5088757245127581E-4</v>
      </c>
      <c r="DR406" s="223">
        <f t="shared" ca="1" si="712"/>
        <v>3.4283954359788562E-4</v>
      </c>
      <c r="DS406" s="223">
        <f t="shared" ca="1" si="713"/>
        <v>-6.4259848634081959E-4</v>
      </c>
      <c r="DT406" s="223">
        <f t="shared" ca="1" si="714"/>
        <v>-9.2067866335335876E-4</v>
      </c>
      <c r="DU406" s="223">
        <f t="shared" ca="1" si="715"/>
        <v>-1.8529662968903881E-4</v>
      </c>
      <c r="DV406" s="223">
        <f t="shared" ca="1" si="716"/>
        <v>7.5405573524335947E-4</v>
      </c>
      <c r="DW406" s="223">
        <f t="shared" ca="1" si="717"/>
        <v>8.6336063320192587E-4</v>
      </c>
      <c r="DX406" s="223">
        <f t="shared" ca="1" si="718"/>
        <v>2.2297709287353413E-5</v>
      </c>
      <c r="DY406" s="223">
        <f t="shared" ca="1" si="719"/>
        <v>-8.4331002776003613E-4</v>
      </c>
      <c r="DZ406" s="223">
        <f t="shared" ca="1" si="720"/>
        <v>-7.8062119507187728E-4</v>
      </c>
      <c r="EA406" s="223">
        <f t="shared" ca="1" si="721"/>
        <v>1.4135776081437704E-4</v>
      </c>
      <c r="EB406" s="223">
        <f t="shared" ca="1" si="722"/>
        <v>9.0773329666536434E-4</v>
      </c>
      <c r="EC406" s="223">
        <f t="shared" ca="1" si="723"/>
        <v>6.7489658815657067E-4</v>
      </c>
      <c r="ED406" s="223">
        <f t="shared" ca="1" si="724"/>
        <v>-3.0085099190449221E-4</v>
      </c>
      <c r="EE406" s="223">
        <f t="shared" ca="1" si="725"/>
        <v>-9.4542861715274905E-4</v>
      </c>
      <c r="EF406" s="223">
        <f t="shared" ca="1" si="726"/>
        <v>-5.4929984339863245E-4</v>
      </c>
      <c r="EG406" s="223">
        <f t="shared" ca="1" si="727"/>
        <v>4.5148575121368875E-4</v>
      </c>
      <c r="EH406" s="223">
        <f t="shared" ca="1" si="728"/>
        <v>9.5528606124523237E-4</v>
      </c>
      <c r="EI406" s="223">
        <f t="shared" ca="1" si="729"/>
        <v>4.0752912118026906E-4</v>
      </c>
      <c r="EJ406" s="223">
        <f t="shared" ca="1" si="730"/>
        <v>-5.8882664115155565E-4</v>
      </c>
      <c r="EK406" s="223">
        <f t="shared" ca="1" si="731"/>
        <v>-9.3701537930868984E-4</v>
      </c>
      <c r="EL406" s="223">
        <f t="shared" ca="1" si="732"/>
        <v>-2.5375882004403396E-4</v>
      </c>
      <c r="EM406" s="223">
        <f t="shared" ca="1" si="733"/>
        <v>7.0882969832553847E-4</v>
      </c>
      <c r="EN406" s="223">
        <f t="shared" ca="1" si="734"/>
        <v>8.9115454636966079E-4</v>
      </c>
      <c r="EO406" s="223">
        <f t="shared" ca="1" si="735"/>
        <v>9.2516662716475128E-5</v>
      </c>
      <c r="EP406" s="223">
        <f t="shared" ca="1" si="736"/>
        <v>-8.0796146689132654E-4</v>
      </c>
      <c r="EQ406" s="223">
        <f t="shared" ca="1" si="737"/>
        <v>-8.1905392159388371E-4</v>
      </c>
      <c r="ER406" s="223">
        <f t="shared" ca="1" si="738"/>
        <v>7.1449621398044606E-5</v>
      </c>
      <c r="ES406" s="223">
        <f t="shared" ca="1" si="739"/>
        <v>8.8330304015405738E-4</v>
      </c>
      <c r="ET406" s="223">
        <f t="shared" ca="1" si="740"/>
        <v>7.2283648734520036E-4</v>
      </c>
      <c r="EU406" s="223">
        <f t="shared" ca="1" si="741"/>
        <v>-2.3331209175777096E-4</v>
      </c>
      <c r="EV406" s="223">
        <f t="shared" ca="1" si="742"/>
        <v>-9.3263600694462319E-4</v>
      </c>
      <c r="EW406" s="223">
        <f t="shared" ca="1" si="743"/>
        <v>-6.0533533857449757E-4</v>
      </c>
      <c r="EX406" s="223">
        <f t="shared" ca="1" si="744"/>
        <v>3.8830475401781375E-4</v>
      </c>
      <c r="EY406" s="223">
        <f t="shared" ca="1" si="745"/>
        <v>9.5450777210481536E-4</v>
      </c>
      <c r="EZ406" s="223">
        <f t="shared" ca="1" si="746"/>
        <v>4.7001026314558609E-4</v>
      </c>
      <c r="FA406" s="223">
        <f t="shared" ca="1" si="747"/>
        <v>-5.3186389337643103E-4</v>
      </c>
      <c r="FB406" s="223">
        <f t="shared" ca="1" si="748"/>
        <v>-9.4827432773807987E-4</v>
      </c>
      <c r="FC406" s="223">
        <f t="shared" ca="1" si="749"/>
        <v>-3.2084586936688148E-4</v>
      </c>
      <c r="FD406" s="223">
        <f t="shared" ca="1" si="750"/>
        <v>6.5976245185762916E-4</v>
      </c>
      <c r="FE406" s="223">
        <f t="shared" ca="1" si="751"/>
        <v>9.1411921583865372E-4</v>
      </c>
      <c r="FF406" s="223">
        <f t="shared" ca="1" si="752"/>
        <v>1.6223426033445021E-4</v>
      </c>
      <c r="FG406" s="223">
        <f t="shared" ca="1" si="753"/>
        <v>-7.6823449282963498E-4</v>
      </c>
      <c r="FH406" s="223">
        <f t="shared" ca="1" si="754"/>
        <v>-8.5304812394979544E-4</v>
      </c>
      <c r="FI406" s="223">
        <f t="shared" ca="1" si="755"/>
        <v>1.1542902927738239E-6</v>
      </c>
      <c r="FJ406" s="223">
        <f t="shared" ca="1" si="756"/>
        <v>8.5408608793646605E-4</v>
      </c>
      <c r="FK406" s="223">
        <f t="shared" ca="1" si="757"/>
        <v>7.6685927298045958E-4</v>
      </c>
      <c r="FL406" s="223">
        <f t="shared" ca="1" si="758"/>
        <v>-1.6450885317104342E-4</v>
      </c>
      <c r="FM406" s="223">
        <f t="shared" ca="1" si="759"/>
        <v>-9.1478936140883748E-4</v>
      </c>
      <c r="FN406" s="223">
        <f t="shared" ca="1" si="760"/>
        <v>-6.5809046910278793E-4</v>
      </c>
      <c r="FO406" s="223">
        <f t="shared" ca="1" si="761"/>
        <v>3.2301949971617498E-4</v>
      </c>
      <c r="FP406" s="223">
        <f t="shared" ca="1" si="762"/>
        <v>9.4855692264630845E-4</v>
      </c>
      <c r="FQ406" s="223">
        <f t="shared" ca="1" si="763"/>
        <v>5.2994437877199659E-4</v>
      </c>
      <c r="FR406" s="223">
        <f t="shared" ca="1" si="764"/>
        <v>-4.7201892908099724E-4</v>
      </c>
      <c r="FS406" s="223">
        <f t="shared" ca="1" si="765"/>
        <v>-9.5439449542448519E-4</v>
      </c>
      <c r="FT406" s="223">
        <f t="shared" ca="1" si="766"/>
        <v>-3.8619422712470313E-4</v>
      </c>
      <c r="FU406" s="223">
        <f t="shared" ca="1" si="767"/>
        <v>6.0711989549955617E-4</v>
      </c>
      <c r="FV406" s="223">
        <f t="shared" ca="1" si="768"/>
        <v>9.3213019407533358E-4</v>
      </c>
      <c r="FW406" s="223">
        <f t="shared" ca="1" si="769"/>
        <v>2.3107269643927157E-4</v>
      </c>
      <c r="FX406" s="223">
        <f t="shared" ca="1" si="770"/>
        <v>-7.2434438948945049E-4</v>
      </c>
      <c r="FY406" s="223">
        <f t="shared" ca="1" si="771"/>
        <v>-8.8241958461169896E-4</v>
      </c>
      <c r="FZ406" s="223">
        <f t="shared" ca="1" si="772"/>
        <v>-6.914729601160426E-5</v>
      </c>
      <c r="GA406" s="223">
        <f t="shared" ca="1" si="773"/>
        <v>8.2024076920809096E-4</v>
      </c>
      <c r="GB406" s="223">
        <f t="shared" ca="1" si="774"/>
        <v>8.0672638177274104E-4</v>
      </c>
      <c r="GC406" s="223">
        <f t="shared" ca="1" si="775"/>
        <v>-9.4814126855504078E-5</v>
      </c>
      <c r="GD406" s="223">
        <f t="shared" ca="1" si="776"/>
        <v>-8.9198539306384035E-4</v>
      </c>
      <c r="GE406" s="223">
        <f t="shared" ca="1" si="777"/>
        <v>-7.0727935036032799E-4</v>
      </c>
      <c r="GF406" s="223">
        <f t="shared" ca="1" si="778"/>
        <v>2.5598377475831853E-4</v>
      </c>
      <c r="GG406" s="223">
        <f t="shared" ca="1" si="779"/>
        <v>9.3746576103852458E-4</v>
      </c>
      <c r="GH406" s="223">
        <f t="shared" ca="1" si="780"/>
        <v>5.8700667989407241E-4</v>
      </c>
      <c r="GI406" s="223">
        <f t="shared" ca="1" si="781"/>
        <v>-4.0961605331191686E-4</v>
      </c>
      <c r="GJ406" s="223">
        <f t="shared" ca="1" si="782"/>
        <v>-9.5534271664894589E-4</v>
      </c>
      <c r="GK406" s="223">
        <f t="shared" ca="1" si="783"/>
        <v>-4.4944976490485651E-4</v>
      </c>
      <c r="GL406" s="223">
        <f t="shared" ca="1" si="784"/>
        <v>5.5118730382531286E-4</v>
      </c>
      <c r="GM406" s="223">
        <f t="shared" ca="1" si="785"/>
        <v>9.450898780281171E-4</v>
      </c>
      <c r="GN406" s="223">
        <f t="shared" ca="1" si="786"/>
        <v>2.9865892958134467E-4</v>
      </c>
      <c r="GO406" s="223">
        <f t="shared" ca="1" si="787"/>
        <v>-6.7652900114352705E-4</v>
      </c>
      <c r="GP406" s="223">
        <f t="shared" ca="1" si="788"/>
        <v>-9.0700913708943861E-4</v>
      </c>
      <c r="GQ406" s="223">
        <f t="shared" ca="1" si="789"/>
        <v>-1.3907416712779255E-4</v>
      </c>
      <c r="GR406" s="223">
        <f t="shared" ca="1" si="790"/>
        <v>7.8195049468356799E-4</v>
      </c>
      <c r="GS406" s="223">
        <f t="shared" ca="1" si="791"/>
        <v>8.4222177040530919E-4</v>
      </c>
      <c r="GT406" s="223">
        <f t="shared" ca="1" si="792"/>
        <v>-2.4605594571590339E-5</v>
      </c>
      <c r="GU406" s="223">
        <f t="shared" ca="1" si="793"/>
        <v>-8.6434767858987094E-4</v>
      </c>
      <c r="GV406" s="223">
        <f t="shared" ca="1" si="794"/>
        <v>-7.5263542353772961E-4</v>
      </c>
      <c r="GW406" s="223">
        <f t="shared" ca="1" si="795"/>
        <v>1.8756085154594191E-4</v>
      </c>
      <c r="GX406" s="223">
        <f t="shared" ca="1" si="796"/>
        <v>9.2129439124718311E-4</v>
      </c>
      <c r="GY406" s="223">
        <f t="shared" ca="1" si="797"/>
        <v>6.4088794095800566E-4</v>
      </c>
      <c r="GZ406" s="223">
        <f t="shared" ca="1" si="798"/>
        <v>-3.4499343265973121E-4</v>
      </c>
      <c r="HA406" s="223">
        <f t="shared" ca="1" si="799"/>
        <v>-9.5111385291849013E-4</v>
      </c>
      <c r="HB406" s="223">
        <f t="shared" ca="1" si="800"/>
        <v>-5.102696954674854E-4</v>
      </c>
      <c r="HC406" s="223">
        <f t="shared" ca="1" si="801"/>
        <v>4.9226778039532812E-4</v>
      </c>
      <c r="HD406" s="223">
        <f t="shared" ca="1" si="802"/>
        <v>9.5292803804680347E-4</v>
      </c>
      <c r="HE406" s="223">
        <f t="shared" ca="1" si="803"/>
        <v>3.6462670410742466E-4</v>
      </c>
      <c r="HF406" s="223">
        <f t="shared" ca="1" si="804"/>
        <v>-6.2504744352416184E-4</v>
      </c>
      <c r="HG406" s="223">
        <f t="shared" ca="1" si="805"/>
        <v>-9.2668352846765319E-4</v>
      </c>
      <c r="HH406" s="223">
        <f t="shared" ca="1" si="806"/>
        <v>-2.0824738328256514E-4</v>
      </c>
      <c r="HI406" s="223">
        <f t="shared" ca="1" si="807"/>
        <v>7.3942276267811565E-4</v>
      </c>
      <c r="HJ406" s="223">
        <f t="shared" ca="1" si="808"/>
        <v>8.7315308629175E-4</v>
      </c>
      <c r="HK406" s="223">
        <f t="shared" ca="1" si="809"/>
        <v>4.5736277561199987E-5</v>
      </c>
      <c r="HL406" s="223">
        <f t="shared" ca="1" si="810"/>
        <v>-8.3202598915627589E-4</v>
      </c>
      <c r="HM406" s="223">
        <f t="shared" ca="1" si="811"/>
        <v>-7.9391290014467529E-4</v>
      </c>
      <c r="HN406" s="223">
        <f t="shared" ca="1" si="812"/>
        <v>1.1812151982827437E-4</v>
      </c>
      <c r="HO406" s="223">
        <f t="shared" ca="1" si="813"/>
        <v>9.0013044732631365E-4</v>
      </c>
      <c r="HP406" s="223">
        <f t="shared" ca="1" si="814"/>
        <v>6.9129617474167717E-4</v>
      </c>
      <c r="HQ406" s="223">
        <f t="shared" ca="1" si="815"/>
        <v>-2.7850126270482774E-4</v>
      </c>
      <c r="HR406" s="223">
        <f t="shared" ca="1" si="816"/>
        <v>-9.4173082081207326E-4</v>
      </c>
      <c r="HS406" s="223">
        <f t="shared" ca="1" si="817"/>
        <v>-5.6832443033925093E-4</v>
      </c>
      <c r="HT406" s="223">
        <f t="shared" ca="1" si="818"/>
        <v>4.3068061521201102E-4</v>
      </c>
      <c r="HU406" s="223">
        <f t="shared" ca="1" si="819"/>
        <v>9.5560219846313249E-4</v>
      </c>
      <c r="HV406" s="223">
        <f t="shared" ca="1" si="820"/>
        <v>4.2861853493173332E-4</v>
      </c>
      <c r="HW406" s="223">
        <f t="shared" ca="1" si="821"/>
        <v>-5.7017869965259125E-4</v>
      </c>
      <c r="HX406" s="223">
        <f t="shared" ca="1" si="822"/>
        <v>-9.4133614151481297E-4</v>
      </c>
      <c r="HY406" s="223">
        <f t="shared" ca="1" si="823"/>
        <v>-2.7629208882423072E-4</v>
      </c>
      <c r="HZ406" s="223">
        <f t="shared" ca="1" si="824"/>
        <v>6.9288803465618505E-4</v>
      </c>
      <c r="IA406" s="223">
        <f t="shared" ca="1" si="825"/>
        <v>8.9935270995130507E-4</v>
      </c>
      <c r="IB406" s="223">
        <f t="shared" ca="1" si="826"/>
        <v>1.1583030084317528E-4</v>
      </c>
      <c r="IC406" s="223">
        <f t="shared" ca="1" si="827"/>
        <v>-7.9519547879853148E-4</v>
      </c>
      <c r="ID406" s="223">
        <f t="shared" ca="1" si="828"/>
        <v>-8.3088809395904367E-4</v>
      </c>
      <c r="IE406" s="223">
        <f t="shared" ca="1" si="829"/>
        <v>1.1511837210901642E-3</v>
      </c>
      <c r="IF406" s="223">
        <f t="shared" ca="1" si="830"/>
        <v>8.7408861852171201E-4</v>
      </c>
      <c r="IG406" s="223">
        <f t="shared" ca="1" si="831"/>
        <v>7.3795821465871196E-4</v>
      </c>
      <c r="IH406" s="223">
        <f t="shared" ca="1" si="832"/>
        <v>-2.1049987027724773E-4</v>
      </c>
      <c r="II406" s="223">
        <f t="shared" ca="1" si="833"/>
        <v>-9.2724446779365692E-4</v>
      </c>
      <c r="IJ406" s="223">
        <f t="shared" ca="1" si="834"/>
        <v>-6.2329936588193403E-4</v>
      </c>
      <c r="IK406" s="223">
        <f t="shared" ca="1" si="835"/>
        <v>3.6675955445956325E-4</v>
      </c>
      <c r="IL406" s="223">
        <f t="shared" ca="1" si="836"/>
        <v>9.5309786777011388E-4</v>
      </c>
      <c r="IM406" s="223">
        <f t="shared" ca="1" si="837"/>
        <v>4.9028764477863766E-4</v>
      </c>
      <c r="IN406" s="223">
        <f t="shared" ca="1" si="838"/>
        <v>-5.1222010800582702E-4</v>
      </c>
      <c r="IO406" s="223">
        <f t="shared" ca="1" si="839"/>
        <v>-9.5088757245127462E-4</v>
      </c>
      <c r="IP406" s="223">
        <f t="shared" ca="1" si="840"/>
        <v>-3.4283954359786198E-4</v>
      </c>
      <c r="IQ406" s="223">
        <f t="shared" ca="1" si="841"/>
        <v>6.4259848634081818E-4</v>
      </c>
      <c r="IR406" s="223">
        <f t="shared" ca="1" si="842"/>
        <v>9.206786633533593E-4</v>
      </c>
      <c r="IS406" s="223">
        <f t="shared" ca="1" si="843"/>
        <v>1.8529662968901403E-4</v>
      </c>
      <c r="IT406" s="223">
        <f t="shared" ca="1" si="844"/>
        <v>-7.540557352433418E-4</v>
      </c>
      <c r="IU406" s="223">
        <f t="shared" ca="1" si="845"/>
        <v>-8.6336063320192663E-4</v>
      </c>
      <c r="IV406" s="223">
        <f t="shared" ca="1" si="846"/>
        <v>-2.2297709287355202E-5</v>
      </c>
      <c r="IW406" s="223">
        <f t="shared" ca="1" si="847"/>
        <v>8.4331002776002226E-4</v>
      </c>
      <c r="IX406" s="223">
        <f t="shared" ca="1" si="848"/>
        <v>7.8062119507187825E-4</v>
      </c>
      <c r="IY406" s="223">
        <f t="shared" ca="1" si="849"/>
        <v>-1.4135776081437517E-4</v>
      </c>
      <c r="IZ406" s="223">
        <f t="shared" ca="1" si="850"/>
        <v>-9.0773329666537226E-4</v>
      </c>
      <c r="JA406" s="223">
        <f t="shared" ca="1" si="851"/>
        <v>-6.7489658815659116E-4</v>
      </c>
      <c r="JB406" s="223">
        <f t="shared" ca="1" si="852"/>
        <v>3.0085099190449042E-4</v>
      </c>
    </row>
    <row r="407" spans="2:262">
      <c r="B407" s="230">
        <v>46</v>
      </c>
      <c r="C407" s="229">
        <f t="shared" si="853"/>
        <v>8.9843750000000047E-4</v>
      </c>
      <c r="D407" s="226">
        <f t="shared" ca="1" si="597"/>
        <v>24.313793747539453</v>
      </c>
      <c r="E407" s="225">
        <f ca="1">AZ361</f>
        <v>0.31379374753945155</v>
      </c>
      <c r="F407" s="224">
        <v>46</v>
      </c>
      <c r="G407" s="223">
        <f t="shared" ca="1" si="854"/>
        <v>-3.4082969291286371E-4</v>
      </c>
      <c r="H407" s="223">
        <f t="shared" ca="1" si="598"/>
        <v>-2.0248131670269322E-4</v>
      </c>
      <c r="I407" s="223">
        <f t="shared" ca="1" si="599"/>
        <v>1.6768585635145063E-4</v>
      </c>
      <c r="J407" s="223">
        <f t="shared" ca="1" si="600"/>
        <v>3.4587120066125582E-4</v>
      </c>
      <c r="K407" s="223">
        <f t="shared" ca="1" si="601"/>
        <v>1.2807213067568378E-4</v>
      </c>
      <c r="L407" s="223">
        <f t="shared" ca="1" si="602"/>
        <v>-2.3635541706754147E-4</v>
      </c>
      <c r="M407" s="223">
        <f t="shared" ca="1" si="603"/>
        <v>-3.3018205552981555E-4</v>
      </c>
      <c r="N407" s="223">
        <f t="shared" ca="1" si="604"/>
        <v>-4.5986622134564517E-5</v>
      </c>
      <c r="O407" s="223">
        <f t="shared" ca="1" si="605"/>
        <v>2.9085842648324191E-4</v>
      </c>
      <c r="P407" s="223">
        <f t="shared" ca="1" si="606"/>
        <v>2.9470262555461932E-4</v>
      </c>
      <c r="Q407" s="223">
        <f t="shared" ca="1" si="607"/>
        <v>-3.8855209276932325E-5</v>
      </c>
      <c r="R407" s="223">
        <f t="shared" ca="1" si="608"/>
        <v>-3.2792811081992345E-4</v>
      </c>
      <c r="S407" s="223">
        <f t="shared" ca="1" si="609"/>
        <v>-2.4155945884312381E-4</v>
      </c>
      <c r="T407" s="223">
        <f t="shared" ca="1" si="610"/>
        <v>1.2136815683064296E-4</v>
      </c>
      <c r="U407" s="223">
        <f t="shared" ca="1" si="611"/>
        <v>3.4534260610949723E-4</v>
      </c>
      <c r="V407" s="223">
        <f t="shared" ca="1" si="612"/>
        <v>1.7393782361056369E-4</v>
      </c>
      <c r="W407" s="223">
        <f t="shared" ca="1" si="613"/>
        <v>-1.9660660125974874E-4</v>
      </c>
      <c r="X407" s="223">
        <f t="shared" ca="1" si="614"/>
        <v>-3.4205813115180758E-4</v>
      </c>
      <c r="Y407" s="223">
        <f t="shared" ca="1" si="615"/>
        <v>-9.5890791186648889E-5</v>
      </c>
      <c r="Z407" s="223">
        <f t="shared" ca="1" si="616"/>
        <v>2.6006093878198433E-4</v>
      </c>
      <c r="AA407" s="223">
        <f t="shared" ca="1" si="617"/>
        <v>3.1827154914364572E-4</v>
      </c>
      <c r="AB407" s="223">
        <f t="shared" ca="1" si="618"/>
        <v>1.2096305078640221E-5</v>
      </c>
      <c r="AC407" s="223">
        <f t="shared" ca="1" si="619"/>
        <v>-3.0792787544752783E-4</v>
      </c>
      <c r="AD407" s="223">
        <f t="shared" ca="1" si="620"/>
        <v>-2.7540856819215141E-4</v>
      </c>
      <c r="AE407" s="223">
        <f t="shared" ca="1" si="621"/>
        <v>7.2423203237736259E-5</v>
      </c>
      <c r="AF407" s="223">
        <f t="shared" ca="1" si="622"/>
        <v>3.3733838704581327E-4</v>
      </c>
      <c r="AG407" s="223">
        <f t="shared" ca="1" si="623"/>
        <v>2.1603828794425058E-4</v>
      </c>
      <c r="AH407" s="223">
        <f t="shared" ca="1" si="624"/>
        <v>-1.5260184627276913E-4</v>
      </c>
      <c r="AI407" s="223">
        <f t="shared" ca="1" si="625"/>
        <v>-3.4652968122582482E-4</v>
      </c>
      <c r="AJ407" s="223">
        <f t="shared" ca="1" si="626"/>
        <v>-1.4371921419297905E-4</v>
      </c>
      <c r="AK407" s="223">
        <f t="shared" ca="1" si="627"/>
        <v>2.2363391712181441E-4</v>
      </c>
      <c r="AL407" s="223">
        <f t="shared" ca="1" si="628"/>
        <v>3.3495085485137229E-4</v>
      </c>
      <c r="AM407" s="223">
        <f t="shared" ca="1" si="629"/>
        <v>6.2785970959249488E-5</v>
      </c>
      <c r="AN407" s="223">
        <f t="shared" ca="1" si="630"/>
        <v>-2.8126193149218768E-4</v>
      </c>
      <c r="AO407" s="223">
        <f t="shared" ca="1" si="631"/>
        <v>-3.0329591375429594E-4</v>
      </c>
      <c r="AP407" s="223">
        <f t="shared" ca="1" si="632"/>
        <v>2.1910506007704947E-5</v>
      </c>
      <c r="AQ407" s="223">
        <f t="shared" ca="1" si="633"/>
        <v>3.2203181064075414E-4</v>
      </c>
      <c r="AR407" s="223">
        <f t="shared" ca="1" si="634"/>
        <v>2.5346217576435569E-4</v>
      </c>
      <c r="AS407" s="223">
        <f t="shared" ca="1" si="635"/>
        <v>-1.0529372216081075E-4</v>
      </c>
      <c r="AT407" s="223">
        <f t="shared" ca="1" si="636"/>
        <v>-3.4349991019653125E-4</v>
      </c>
      <c r="AU407" s="223">
        <f t="shared" ca="1" si="637"/>
        <v>-1.8843655023393139E-4</v>
      </c>
      <c r="AV407" s="223">
        <f t="shared" ca="1" si="638"/>
        <v>1.8236589651463375E-4</v>
      </c>
      <c r="AW407" s="223">
        <f t="shared" ca="1" si="639"/>
        <v>3.4437948607955483E-4</v>
      </c>
      <c r="AX407" s="223">
        <f t="shared" ca="1" si="640"/>
        <v>1.1211651017780077E-4</v>
      </c>
      <c r="AY407" s="223">
        <f t="shared" ca="1" si="641"/>
        <v>-2.4850751611126258E-4</v>
      </c>
      <c r="AZ407" s="223">
        <f t="shared" ca="1" si="642"/>
        <v>-3.2461781871595579E-4</v>
      </c>
      <c r="BA407" s="223">
        <f t="shared" ca="1" si="643"/>
        <v>-2.9076487509208381E-5</v>
      </c>
      <c r="BB407" s="223">
        <f t="shared" ca="1" si="644"/>
        <v>2.9975421804870892E-4</v>
      </c>
      <c r="BC407" s="223">
        <f t="shared" ca="1" si="645"/>
        <v>2.8539937291708082E-4</v>
      </c>
      <c r="BD407" s="223">
        <f t="shared" ca="1" si="646"/>
        <v>-5.5706306943694987E-5</v>
      </c>
      <c r="BE407" s="223">
        <f t="shared" ca="1" si="647"/>
        <v>-3.3303440345701602E-4</v>
      </c>
      <c r="BF407" s="223">
        <f t="shared" ca="1" si="648"/>
        <v>-2.2907480402742988E-4</v>
      </c>
      <c r="BG407" s="223">
        <f t="shared" ca="1" si="649"/>
        <v>1.3715020498007312E-4</v>
      </c>
      <c r="BH407" s="223">
        <f t="shared" ca="1" si="650"/>
        <v>3.4635334143590541E-4</v>
      </c>
      <c r="BI407" s="223">
        <f t="shared" ca="1" si="651"/>
        <v>1.5902006553496605E-4</v>
      </c>
      <c r="BJ407" s="223">
        <f t="shared" ca="1" si="652"/>
        <v>-2.1037366348172277E-4</v>
      </c>
      <c r="BK407" s="223">
        <f t="shared" ca="1" si="653"/>
        <v>-3.3891272822536155E-4</v>
      </c>
      <c r="BL407" s="223">
        <f t="shared" ca="1" si="654"/>
        <v>-7.9434062880491489E-5</v>
      </c>
      <c r="BM407" s="223">
        <f t="shared" ca="1" si="655"/>
        <v>2.7098785187253246E-4</v>
      </c>
      <c r="BN407" s="223">
        <f t="shared" ca="1" si="656"/>
        <v>3.1115853553215532E-4</v>
      </c>
      <c r="BO407" s="223">
        <f t="shared" ca="1" si="657"/>
        <v>-4.9130184103713434E-6</v>
      </c>
      <c r="BP407" s="223">
        <f t="shared" ca="1" si="658"/>
        <v>-3.153597076230973E-4</v>
      </c>
      <c r="BQ407" s="223">
        <f t="shared" ca="1" si="659"/>
        <v>-2.647542801035086E-4</v>
      </c>
      <c r="BR407" s="223">
        <f t="shared" ca="1" si="660"/>
        <v>8.8965625691652271E-5</v>
      </c>
      <c r="BS407" s="223">
        <f t="shared" ca="1" si="661"/>
        <v>3.4082969291286355E-4</v>
      </c>
      <c r="BT407" s="223">
        <f t="shared" ca="1" si="662"/>
        <v>2.0248131670269615E-4</v>
      </c>
      <c r="BU407" s="223">
        <f t="shared" ca="1" si="663"/>
        <v>-1.6768585635144894E-4</v>
      </c>
      <c r="BV407" s="223">
        <f t="shared" ca="1" si="664"/>
        <v>-3.4587120066125588E-4</v>
      </c>
      <c r="BW407" s="223">
        <f t="shared" ca="1" si="665"/>
        <v>-1.2807213067568665E-4</v>
      </c>
      <c r="BX407" s="223">
        <f t="shared" ca="1" si="666"/>
        <v>2.363554170675403E-4</v>
      </c>
      <c r="BY407" s="223">
        <f t="shared" ca="1" si="667"/>
        <v>3.3018205552981701E-4</v>
      </c>
      <c r="BZ407" s="223">
        <f t="shared" ca="1" si="668"/>
        <v>4.5986622134567323E-5</v>
      </c>
      <c r="CA407" s="223">
        <f t="shared" ca="1" si="669"/>
        <v>-2.9085842648324137E-4</v>
      </c>
      <c r="CB407" s="223">
        <f t="shared" ca="1" si="670"/>
        <v>-2.9470262555462154E-4</v>
      </c>
      <c r="CC407" s="223">
        <f t="shared" ca="1" si="671"/>
        <v>3.8855209276930129E-5</v>
      </c>
      <c r="CD407" s="223">
        <f t="shared" ca="1" si="672"/>
        <v>3.2792811081992318E-4</v>
      </c>
      <c r="CE407" s="223">
        <f t="shared" ca="1" si="673"/>
        <v>2.4155945884312677E-4</v>
      </c>
      <c r="CF407" s="223">
        <f t="shared" ca="1" si="674"/>
        <v>-1.213681568306409E-4</v>
      </c>
      <c r="CG407" s="223">
        <f t="shared" ca="1" si="675"/>
        <v>-3.4534260610949728E-4</v>
      </c>
      <c r="CH407" s="223">
        <f t="shared" ca="1" si="676"/>
        <v>-1.7393782361056667E-4</v>
      </c>
      <c r="CI407" s="223">
        <f t="shared" ca="1" si="677"/>
        <v>1.9660660125974693E-4</v>
      </c>
      <c r="CJ407" s="223">
        <f t="shared" ca="1" si="678"/>
        <v>3.4205813115180747E-4</v>
      </c>
      <c r="CK407" s="223">
        <f t="shared" ca="1" si="679"/>
        <v>9.5890791186652196E-5</v>
      </c>
      <c r="CL407" s="223">
        <f t="shared" ca="1" si="680"/>
        <v>-2.6006093878198368E-4</v>
      </c>
      <c r="CM407" s="223">
        <f t="shared" ca="1" si="681"/>
        <v>-3.1827154914364756E-4</v>
      </c>
      <c r="CN407" s="223">
        <f t="shared" ca="1" si="682"/>
        <v>-1.209630507864243E-5</v>
      </c>
      <c r="CO407" s="223">
        <f t="shared" ca="1" si="683"/>
        <v>3.0792787544752735E-4</v>
      </c>
      <c r="CP407" s="223">
        <f t="shared" ca="1" si="684"/>
        <v>2.7540856819215434E-4</v>
      </c>
      <c r="CQ407" s="223">
        <f t="shared" ca="1" si="685"/>
        <v>-7.2423203237734104E-5</v>
      </c>
      <c r="CR407" s="223">
        <f t="shared" ca="1" si="686"/>
        <v>-3.3733838704581306E-4</v>
      </c>
      <c r="CS407" s="223">
        <f t="shared" ca="1" si="687"/>
        <v>-2.1603828794425323E-4</v>
      </c>
      <c r="CT407" s="223">
        <f t="shared" ca="1" si="688"/>
        <v>1.5260184627276713E-4</v>
      </c>
      <c r="CU407" s="223">
        <f t="shared" ca="1" si="689"/>
        <v>3.4652968122582487E-4</v>
      </c>
      <c r="CV407" s="223">
        <f t="shared" ca="1" si="690"/>
        <v>1.4371921419298106E-4</v>
      </c>
      <c r="CW407" s="223">
        <f t="shared" ca="1" si="691"/>
        <v>-2.2363391712181273E-4</v>
      </c>
      <c r="CX407" s="223">
        <f t="shared" ca="1" si="692"/>
        <v>-3.3495085485137224E-4</v>
      </c>
      <c r="CY407" s="223">
        <f t="shared" ca="1" si="693"/>
        <v>-6.2785970959251683E-5</v>
      </c>
      <c r="CZ407" s="223">
        <f t="shared" ca="1" si="694"/>
        <v>2.8126193149218643E-4</v>
      </c>
      <c r="DA407" s="223">
        <f t="shared" ca="1" si="695"/>
        <v>3.0329591375429828E-4</v>
      </c>
      <c r="DB407" s="223">
        <f t="shared" ca="1" si="696"/>
        <v>-2.1910506007702737E-5</v>
      </c>
      <c r="DC407" s="223">
        <f t="shared" ca="1" si="697"/>
        <v>-3.220318106407542E-4</v>
      </c>
      <c r="DD407" s="223">
        <f t="shared" ca="1" si="698"/>
        <v>-2.5346217576435888E-4</v>
      </c>
      <c r="DE407" s="223">
        <f t="shared" ca="1" si="699"/>
        <v>1.0529372216080863E-4</v>
      </c>
      <c r="DF407" s="223">
        <f t="shared" ca="1" si="700"/>
        <v>3.434999101965313E-4</v>
      </c>
      <c r="DG407" s="223">
        <f t="shared" ca="1" si="701"/>
        <v>1.8843655023393529E-4</v>
      </c>
      <c r="DH407" s="223">
        <f t="shared" ca="1" si="702"/>
        <v>-1.8236589651463188E-4</v>
      </c>
      <c r="DI407" s="223">
        <f t="shared" ca="1" si="703"/>
        <v>-3.4437948607955483E-4</v>
      </c>
      <c r="DJ407" s="223">
        <f t="shared" ca="1" si="704"/>
        <v>-1.1211651017780287E-4</v>
      </c>
      <c r="DK407" s="223">
        <f t="shared" ca="1" si="705"/>
        <v>2.4850751611126107E-4</v>
      </c>
      <c r="DL407" s="223">
        <f t="shared" ca="1" si="706"/>
        <v>3.2461781871595741E-4</v>
      </c>
      <c r="DM407" s="223">
        <f t="shared" ca="1" si="707"/>
        <v>2.9076487509210576E-5</v>
      </c>
      <c r="DN407" s="223">
        <f t="shared" ca="1" si="708"/>
        <v>-2.9975421804870778E-4</v>
      </c>
      <c r="DO407" s="223">
        <f t="shared" ca="1" si="709"/>
        <v>-2.8539937291708353E-4</v>
      </c>
      <c r="DP407" s="223">
        <f t="shared" ca="1" si="710"/>
        <v>5.5706306943697671E-5</v>
      </c>
      <c r="DQ407" s="223">
        <f t="shared" ca="1" si="711"/>
        <v>3.3303440345701471E-4</v>
      </c>
      <c r="DR407" s="223">
        <f t="shared" ca="1" si="712"/>
        <v>2.2907480402743337E-4</v>
      </c>
      <c r="DS407" s="223">
        <f t="shared" ca="1" si="713"/>
        <v>-1.3715020498007108E-4</v>
      </c>
      <c r="DT407" s="223">
        <f t="shared" ca="1" si="714"/>
        <v>-3.4635334143590541E-4</v>
      </c>
      <c r="DU407" s="223">
        <f t="shared" ca="1" si="715"/>
        <v>-1.5902006553496366E-4</v>
      </c>
      <c r="DV407" s="223">
        <f t="shared" ca="1" si="716"/>
        <v>2.1037366348171708E-4</v>
      </c>
      <c r="DW407" s="223">
        <f t="shared" ca="1" si="717"/>
        <v>3.3891272822536306E-4</v>
      </c>
      <c r="DX407" s="223">
        <f t="shared" ca="1" si="718"/>
        <v>7.9434062880493657E-5</v>
      </c>
      <c r="DY407" s="223">
        <f t="shared" ca="1" si="719"/>
        <v>-2.7098785187253105E-4</v>
      </c>
      <c r="DZ407" s="223">
        <f t="shared" ca="1" si="720"/>
        <v>-3.1115853553215412E-4</v>
      </c>
      <c r="EA407" s="223">
        <f t="shared" ca="1" si="721"/>
        <v>4.9130184103740674E-6</v>
      </c>
      <c r="EB407" s="223">
        <f t="shared" ca="1" si="722"/>
        <v>3.1535970762309432E-4</v>
      </c>
      <c r="EC407" s="223">
        <f t="shared" ca="1" si="723"/>
        <v>2.6475428010351001E-4</v>
      </c>
      <c r="ED407" s="223">
        <f t="shared" ca="1" si="724"/>
        <v>-8.8965625691650129E-5</v>
      </c>
      <c r="EE407" s="223">
        <f t="shared" ca="1" si="725"/>
        <v>-3.4082969291286317E-4</v>
      </c>
      <c r="EF407" s="223">
        <f t="shared" ca="1" si="726"/>
        <v>-2.0248131670269392E-4</v>
      </c>
      <c r="EG407" s="223">
        <f t="shared" ca="1" si="727"/>
        <v>1.6768585635144271E-4</v>
      </c>
      <c r="EH407" s="223">
        <f t="shared" ca="1" si="728"/>
        <v>3.4587120066125631E-4</v>
      </c>
      <c r="EI407" s="223">
        <f t="shared" ca="1" si="729"/>
        <v>1.2807213067568877E-4</v>
      </c>
      <c r="EJ407" s="223">
        <f t="shared" ca="1" si="730"/>
        <v>-2.3635541706753868E-4</v>
      </c>
      <c r="EK407" s="223">
        <f t="shared" ca="1" si="731"/>
        <v>-3.301820555298162E-4</v>
      </c>
      <c r="EL407" s="223">
        <f t="shared" ca="1" si="732"/>
        <v>-4.5986622134564612E-5</v>
      </c>
      <c r="EM407" s="223">
        <f t="shared" ca="1" si="733"/>
        <v>2.9085842648323752E-4</v>
      </c>
      <c r="EN407" s="223">
        <f t="shared" ca="1" si="734"/>
        <v>2.9470262555462268E-4</v>
      </c>
      <c r="EO407" s="223">
        <f t="shared" ca="1" si="735"/>
        <v>-3.8855209276927927E-5</v>
      </c>
      <c r="EP407" s="223">
        <f t="shared" ca="1" si="736"/>
        <v>-3.2792811081992247E-4</v>
      </c>
      <c r="EQ407" s="223">
        <f t="shared" ca="1" si="737"/>
        <v>-2.4155945884312481E-4</v>
      </c>
      <c r="ER407" s="223">
        <f t="shared" ca="1" si="738"/>
        <v>1.2136815683063421E-4</v>
      </c>
      <c r="ES407" s="223">
        <f t="shared" ca="1" si="739"/>
        <v>3.4534260610949669E-4</v>
      </c>
      <c r="ET407" s="223">
        <f t="shared" ca="1" si="740"/>
        <v>1.7393782361056854E-4</v>
      </c>
      <c r="EU407" s="223">
        <f t="shared" ca="1" si="741"/>
        <v>-1.9660660125974511E-4</v>
      </c>
      <c r="EV407" s="223">
        <f t="shared" ca="1" si="742"/>
        <v>-3.4205813115180785E-4</v>
      </c>
      <c r="EW407" s="223">
        <f t="shared" ca="1" si="743"/>
        <v>-9.589079118664958E-5</v>
      </c>
      <c r="EX407" s="223">
        <f t="shared" ca="1" si="744"/>
        <v>2.6006093878197897E-4</v>
      </c>
      <c r="EY407" s="223">
        <f t="shared" ca="1" si="745"/>
        <v>3.1827154914364843E-4</v>
      </c>
      <c r="EZ407" s="223">
        <f t="shared" ca="1" si="746"/>
        <v>1.2096305078644639E-5</v>
      </c>
      <c r="FA407" s="223">
        <f t="shared" ca="1" si="747"/>
        <v>-3.0792787544752637E-4</v>
      </c>
      <c r="FB407" s="223">
        <f t="shared" ca="1" si="748"/>
        <v>-2.7540856819215266E-4</v>
      </c>
      <c r="FC407" s="223">
        <f t="shared" ca="1" si="749"/>
        <v>7.2423203237736747E-5</v>
      </c>
      <c r="FD407" s="223">
        <f t="shared" ca="1" si="750"/>
        <v>3.3733838704581143E-4</v>
      </c>
      <c r="FE407" s="223">
        <f t="shared" ca="1" si="751"/>
        <v>2.1603828794425491E-4</v>
      </c>
      <c r="FF407" s="223">
        <f t="shared" ca="1" si="752"/>
        <v>-1.5260184627276515E-4</v>
      </c>
      <c r="FG407" s="223">
        <f t="shared" ca="1" si="753"/>
        <v>-3.4652968122582487E-4</v>
      </c>
      <c r="FH407" s="223">
        <f t="shared" ca="1" si="754"/>
        <v>-1.4371921419297856E-4</v>
      </c>
      <c r="FI407" s="223">
        <f t="shared" ca="1" si="755"/>
        <v>2.2363391712180731E-4</v>
      </c>
      <c r="FJ407" s="223">
        <f t="shared" ca="1" si="756"/>
        <v>3.3495085485137408E-4</v>
      </c>
      <c r="FK407" s="223">
        <f t="shared" ca="1" si="757"/>
        <v>6.2785970959253852E-5</v>
      </c>
      <c r="FL407" s="223">
        <f t="shared" ca="1" si="758"/>
        <v>-2.8126193149218508E-4</v>
      </c>
      <c r="FM407" s="223">
        <f t="shared" ca="1" si="759"/>
        <v>-3.0329591375429692E-4</v>
      </c>
      <c r="FN407" s="223">
        <f t="shared" ca="1" si="760"/>
        <v>2.1910506007705448E-5</v>
      </c>
      <c r="FO407" s="223">
        <f t="shared" ca="1" si="761"/>
        <v>3.2203181064075165E-4</v>
      </c>
      <c r="FP407" s="223">
        <f t="shared" ca="1" si="762"/>
        <v>2.534621757643604E-4</v>
      </c>
      <c r="FQ407" s="223">
        <f t="shared" ca="1" si="763"/>
        <v>-1.0529372216080653E-4</v>
      </c>
      <c r="FR407" s="223">
        <f t="shared" ca="1" si="764"/>
        <v>-3.4349991019653103E-4</v>
      </c>
      <c r="FS407" s="223">
        <f t="shared" ca="1" si="765"/>
        <v>-1.8843655023393304E-4</v>
      </c>
      <c r="FT407" s="223">
        <f t="shared" ca="1" si="766"/>
        <v>1.8236589651462581E-4</v>
      </c>
      <c r="FU407" s="223">
        <f t="shared" ca="1" si="767"/>
        <v>3.4437948607955564E-4</v>
      </c>
      <c r="FV407" s="223">
        <f t="shared" ca="1" si="768"/>
        <v>1.1211651017780497E-4</v>
      </c>
      <c r="FW407" s="223">
        <f t="shared" ca="1" si="769"/>
        <v>-2.4850751611125944E-4</v>
      </c>
      <c r="FX407" s="223">
        <f t="shared" ca="1" si="770"/>
        <v>-3.2461781871595649E-4</v>
      </c>
      <c r="FY407" s="223">
        <f t="shared" ca="1" si="771"/>
        <v>-2.9076487509207879E-5</v>
      </c>
      <c r="FZ407" s="223">
        <f t="shared" ca="1" si="772"/>
        <v>2.997542180487042E-4</v>
      </c>
      <c r="GA407" s="223">
        <f t="shared" ca="1" si="773"/>
        <v>2.8539937291708473E-4</v>
      </c>
      <c r="GB407" s="223">
        <f t="shared" ca="1" si="774"/>
        <v>-5.5706306943690637E-5</v>
      </c>
      <c r="GC407" s="223">
        <f t="shared" ca="1" si="775"/>
        <v>-3.3303440345701547E-4</v>
      </c>
      <c r="GD407" s="223">
        <f t="shared" ca="1" si="776"/>
        <v>-2.2907480402743139E-4</v>
      </c>
      <c r="GE407" s="223">
        <f t="shared" ca="1" si="777"/>
        <v>1.3715020498006452E-4</v>
      </c>
      <c r="GF407" s="223">
        <f t="shared" ca="1" si="778"/>
        <v>3.4635334143590519E-4</v>
      </c>
      <c r="GG407" s="223">
        <f t="shared" ca="1" si="779"/>
        <v>1.5902006553496998E-4</v>
      </c>
      <c r="GH407" s="223">
        <f t="shared" ca="1" si="780"/>
        <v>-2.1037366348171925E-4</v>
      </c>
      <c r="GI407" s="223">
        <f t="shared" ca="1" si="781"/>
        <v>-3.3891272822536252E-4</v>
      </c>
      <c r="GJ407" s="223">
        <f t="shared" ca="1" si="782"/>
        <v>-7.9434062880491028E-5</v>
      </c>
      <c r="GK407" s="223">
        <f t="shared" ca="1" si="783"/>
        <v>2.7098785187252661E-4</v>
      </c>
      <c r="GL407" s="223">
        <f t="shared" ca="1" si="784"/>
        <v>3.1115853553215727E-4</v>
      </c>
      <c r="GM407" s="223">
        <f t="shared" ca="1" si="785"/>
        <v>-4.9130184103669388E-6</v>
      </c>
      <c r="GN407" s="223">
        <f t="shared" ca="1" si="786"/>
        <v>-3.1535970762309546E-4</v>
      </c>
      <c r="GO407" s="223">
        <f t="shared" ca="1" si="787"/>
        <v>-2.6475428010350828E-4</v>
      </c>
      <c r="GP407" s="223">
        <f t="shared" ca="1" si="788"/>
        <v>8.8965625691652758E-5</v>
      </c>
      <c r="GQ407" s="223">
        <f t="shared" ca="1" si="789"/>
        <v>3.4082969291286192E-4</v>
      </c>
      <c r="GR407" s="223">
        <f t="shared" ca="1" si="790"/>
        <v>2.0248131670269972E-4</v>
      </c>
      <c r="GS407" s="223">
        <f t="shared" ca="1" si="791"/>
        <v>-1.676858563514451E-4</v>
      </c>
      <c r="GT407" s="223">
        <f t="shared" ca="1" si="792"/>
        <v>-3.4587120066125615E-4</v>
      </c>
      <c r="GU407" s="223">
        <f t="shared" ca="1" si="793"/>
        <v>-1.2807213067568622E-4</v>
      </c>
      <c r="GV407" s="223">
        <f t="shared" ca="1" si="794"/>
        <v>2.3635541706753345E-4</v>
      </c>
      <c r="GW407" s="223">
        <f t="shared" ca="1" si="795"/>
        <v>3.3018205552981836E-4</v>
      </c>
      <c r="GX407" s="223">
        <f t="shared" ca="1" si="796"/>
        <v>4.5986622134571687E-5</v>
      </c>
      <c r="GY407" s="223">
        <f t="shared" ca="1" si="797"/>
        <v>-2.9085842648323898E-4</v>
      </c>
      <c r="GZ407" s="223">
        <f t="shared" ca="1" si="798"/>
        <v>-2.9470262555462122E-4</v>
      </c>
      <c r="HA407" s="223">
        <f t="shared" ca="1" si="799"/>
        <v>3.885520927693063E-5</v>
      </c>
      <c r="HB407" s="223">
        <f t="shared" ca="1" si="800"/>
        <v>3.279281108199202E-4</v>
      </c>
      <c r="HC407" s="223">
        <f t="shared" ca="1" si="801"/>
        <v>2.4155945884312996E-4</v>
      </c>
      <c r="HD407" s="223">
        <f t="shared" ca="1" si="802"/>
        <v>-1.2136815683063676E-4</v>
      </c>
      <c r="HE407" s="223">
        <f t="shared" ca="1" si="803"/>
        <v>-3.453426061094969E-4</v>
      </c>
      <c r="HF407" s="223">
        <f t="shared" ca="1" si="804"/>
        <v>-1.7393782361056623E-4</v>
      </c>
      <c r="HG407" s="223">
        <f t="shared" ca="1" si="805"/>
        <v>1.966066012597392E-4</v>
      </c>
      <c r="HH407" s="223">
        <f t="shared" ca="1" si="806"/>
        <v>3.4205813115180893E-4</v>
      </c>
      <c r="HI407" s="223">
        <f t="shared" ca="1" si="807"/>
        <v>9.5890791186656465E-5</v>
      </c>
      <c r="HJ407" s="223">
        <f t="shared" ca="1" si="808"/>
        <v>-2.600609387819807E-4</v>
      </c>
      <c r="HK407" s="223">
        <f t="shared" ca="1" si="809"/>
        <v>-3.182715491436474E-4</v>
      </c>
      <c r="HL407" s="223">
        <f t="shared" ca="1" si="810"/>
        <v>-1.2096305078641929E-5</v>
      </c>
      <c r="HM407" s="223">
        <f t="shared" ca="1" si="811"/>
        <v>3.0792787544752306E-4</v>
      </c>
      <c r="HN407" s="223">
        <f t="shared" ca="1" si="812"/>
        <v>2.75408568192157E-4</v>
      </c>
      <c r="HO407" s="223">
        <f t="shared" ca="1" si="813"/>
        <v>-7.2423203237729781E-5</v>
      </c>
      <c r="HP407" s="223">
        <f t="shared" ca="1" si="814"/>
        <v>-3.3733838704581203E-4</v>
      </c>
      <c r="HQ407" s="223">
        <f t="shared" ca="1" si="815"/>
        <v>-2.1603828794425285E-4</v>
      </c>
      <c r="HR407" s="223">
        <f t="shared" ca="1" si="816"/>
        <v>1.5260184627275875E-4</v>
      </c>
      <c r="HS407" s="223">
        <f t="shared" ca="1" si="817"/>
        <v>3.4652968122582498E-4</v>
      </c>
      <c r="HT407" s="223">
        <f t="shared" ca="1" si="818"/>
        <v>1.4371921419298507E-4</v>
      </c>
      <c r="HU407" s="223">
        <f t="shared" ca="1" si="819"/>
        <v>-2.2363391712180937E-4</v>
      </c>
      <c r="HV407" s="223">
        <f t="shared" ca="1" si="820"/>
        <v>-3.3495085485137337E-4</v>
      </c>
      <c r="HW407" s="223">
        <f t="shared" ca="1" si="821"/>
        <v>-6.2785970959251168E-5</v>
      </c>
      <c r="HX407" s="223">
        <f t="shared" ca="1" si="822"/>
        <v>2.8126193149218096E-4</v>
      </c>
      <c r="HY407" s="223">
        <f t="shared" ca="1" si="823"/>
        <v>3.0329591375430039E-4</v>
      </c>
      <c r="HZ407" s="223">
        <f t="shared" ca="1" si="824"/>
        <v>-2.1910506007708158E-5</v>
      </c>
      <c r="IA407" s="223">
        <f t="shared" ca="1" si="825"/>
        <v>-3.2203181064075262E-4</v>
      </c>
      <c r="IB407" s="223">
        <f t="shared" ca="1" si="826"/>
        <v>-2.5346217576436528E-4</v>
      </c>
      <c r="IC407" s="223">
        <f t="shared" ca="1" si="827"/>
        <v>1.0529372216080912E-4</v>
      </c>
      <c r="ID407" s="223">
        <f t="shared" ca="1" si="828"/>
        <v>3.4349991019653011E-4</v>
      </c>
      <c r="IE407" s="223">
        <f t="shared" ca="1" si="829"/>
        <v>-2.0295560664732368E-4</v>
      </c>
      <c r="IF407" s="223">
        <f t="shared" ca="1" si="830"/>
        <v>-1.8236589651462811E-4</v>
      </c>
      <c r="IG407" s="223">
        <f t="shared" ca="1" si="831"/>
        <v>-3.4437948607955645E-4</v>
      </c>
      <c r="IH407" s="223">
        <f t="shared" ca="1" si="832"/>
        <v>-1.121165101778024E-4</v>
      </c>
      <c r="II407" s="223">
        <f t="shared" ca="1" si="833"/>
        <v>2.4850751611125451E-4</v>
      </c>
      <c r="IJ407" s="223">
        <f t="shared" ca="1" si="834"/>
        <v>3.2461781871595552E-4</v>
      </c>
      <c r="IK407" s="223">
        <f t="shared" ca="1" si="835"/>
        <v>2.9076487509214967E-5</v>
      </c>
      <c r="IL407" s="223">
        <f t="shared" ca="1" si="836"/>
        <v>-2.9975421804870063E-4</v>
      </c>
      <c r="IM407" s="223">
        <f t="shared" ca="1" si="837"/>
        <v>-2.8539937291708316E-4</v>
      </c>
      <c r="IN407" s="223">
        <f t="shared" ca="1" si="838"/>
        <v>5.5706306943683583E-5</v>
      </c>
      <c r="IO407" s="223">
        <f t="shared" ca="1" si="839"/>
        <v>3.3303440345701623E-4</v>
      </c>
      <c r="IP407" s="223">
        <f t="shared" ca="1" si="840"/>
        <v>2.2907480402743671E-4</v>
      </c>
      <c r="IQ407" s="223">
        <f t="shared" ca="1" si="841"/>
        <v>-1.3715020498005799E-4</v>
      </c>
      <c r="IR407" s="223">
        <f t="shared" ca="1" si="842"/>
        <v>-3.4635334143590525E-4</v>
      </c>
      <c r="IS407" s="223">
        <f t="shared" ca="1" si="843"/>
        <v>-1.5902006553497632E-4</v>
      </c>
      <c r="IT407" s="223">
        <f t="shared" ca="1" si="844"/>
        <v>2.1037366348172141E-4</v>
      </c>
      <c r="IU407" s="223">
        <f t="shared" ca="1" si="845"/>
        <v>3.3891272822536399E-4</v>
      </c>
      <c r="IV407" s="223">
        <f t="shared" ca="1" si="846"/>
        <v>7.9434062880488372E-5</v>
      </c>
      <c r="IW407" s="223">
        <f t="shared" ca="1" si="847"/>
        <v>-2.7098785187252829E-4</v>
      </c>
      <c r="IX407" s="223">
        <f t="shared" ca="1" si="848"/>
        <v>-3.1115853553216036E-4</v>
      </c>
      <c r="IY407" s="223">
        <f t="shared" ca="1" si="849"/>
        <v>4.9130184103696493E-6</v>
      </c>
      <c r="IZ407" s="223">
        <f t="shared" ca="1" si="850"/>
        <v>3.1535970762309247E-4</v>
      </c>
      <c r="JA407" s="223">
        <f t="shared" ca="1" si="851"/>
        <v>2.6475428010350654E-4</v>
      </c>
      <c r="JB407" s="223">
        <f t="shared" ca="1" si="852"/>
        <v>-8.896562569164586E-5</v>
      </c>
    </row>
    <row r="408" spans="2:262">
      <c r="B408" s="230">
        <v>47</v>
      </c>
      <c r="C408" s="229">
        <f t="shared" si="853"/>
        <v>9.1796875000000049E-4</v>
      </c>
      <c r="D408" s="226">
        <f t="shared" ca="1" si="597"/>
        <v>24.311703228542697</v>
      </c>
      <c r="E408" s="225">
        <f ca="1">BA361</f>
        <v>0.31170322854269888</v>
      </c>
      <c r="F408" s="224">
        <v>47</v>
      </c>
      <c r="G408" s="223">
        <f t="shared" ca="1" si="854"/>
        <v>-1.8070525139289167E-3</v>
      </c>
      <c r="H408" s="223">
        <f t="shared" ca="1" si="598"/>
        <v>-9.4837504852066481E-4</v>
      </c>
      <c r="I408" s="223">
        <f t="shared" ca="1" si="599"/>
        <v>1.0384110122647963E-3</v>
      </c>
      <c r="J408" s="223">
        <f t="shared" ca="1" si="600"/>
        <v>1.7899891346955402E-3</v>
      </c>
      <c r="K408" s="223">
        <f t="shared" ca="1" si="601"/>
        <v>4.123440857325539E-4</v>
      </c>
      <c r="L408" s="223">
        <f t="shared" ca="1" si="602"/>
        <v>-1.4557914164466472E-3</v>
      </c>
      <c r="M408" s="223">
        <f t="shared" ca="1" si="603"/>
        <v>-1.5922377387686043E-3</v>
      </c>
      <c r="N408" s="223">
        <f t="shared" ca="1" si="604"/>
        <v>1.6531038951280152E-4</v>
      </c>
      <c r="O408" s="223">
        <f t="shared" ca="1" si="605"/>
        <v>1.7262189376982928E-3</v>
      </c>
      <c r="P408" s="223">
        <f t="shared" ca="1" si="606"/>
        <v>1.2337600716335051E-3</v>
      </c>
      <c r="Q408" s="223">
        <f t="shared" ca="1" si="607"/>
        <v>-7.2627783250698707E-4</v>
      </c>
      <c r="R408" s="223">
        <f t="shared" ca="1" si="608"/>
        <v>-1.8223956379891616E-3</v>
      </c>
      <c r="S408" s="223">
        <f t="shared" ca="1" si="609"/>
        <v>-7.5074217344439057E-4</v>
      </c>
      <c r="T408" s="223">
        <f t="shared" ca="1" si="610"/>
        <v>1.213932148298026E-3</v>
      </c>
      <c r="U408" s="223">
        <f t="shared" ca="1" si="611"/>
        <v>1.734613091222777E-3</v>
      </c>
      <c r="V408" s="223">
        <f t="shared" ca="1" si="612"/>
        <v>1.9194162845672356E-4</v>
      </c>
      <c r="W408" s="223">
        <f t="shared" ca="1" si="613"/>
        <v>-1.5790477357666567E-3</v>
      </c>
      <c r="X408" s="223">
        <f t="shared" ca="1" si="614"/>
        <v>-1.4717323870940902E-3</v>
      </c>
      <c r="Y408" s="223">
        <f t="shared" ca="1" si="615"/>
        <v>3.8623420294723909E-4</v>
      </c>
      <c r="Z408" s="223">
        <f t="shared" ca="1" si="616"/>
        <v>1.7847684989261083E-3</v>
      </c>
      <c r="AA408" s="223">
        <f t="shared" ca="1" si="617"/>
        <v>1.0602896604518233E-3</v>
      </c>
      <c r="AB408" s="223">
        <f t="shared" ca="1" si="618"/>
        <v>-9.2542214847130477E-4</v>
      </c>
      <c r="AC408" s="223">
        <f t="shared" ca="1" si="619"/>
        <v>-1.8103282353634873E-3</v>
      </c>
      <c r="AD408" s="223">
        <f t="shared" ca="1" si="620"/>
        <v>-5.4181743728676202E-4</v>
      </c>
      <c r="AE408" s="223">
        <f t="shared" ca="1" si="621"/>
        <v>1.3711946148896805E-3</v>
      </c>
      <c r="AF408" s="223">
        <f t="shared" ca="1" si="622"/>
        <v>1.6531468522756811E-3</v>
      </c>
      <c r="AG408" s="223">
        <f t="shared" ca="1" si="623"/>
        <v>-3.1347809570862262E-5</v>
      </c>
      <c r="AH408" s="223">
        <f t="shared" ca="1" si="624"/>
        <v>-1.6785537073590274E-3</v>
      </c>
      <c r="AI408" s="223">
        <f t="shared" ca="1" si="625"/>
        <v>-1.3290908104253818E-3</v>
      </c>
      <c r="AJ408" s="223">
        <f t="shared" ca="1" si="626"/>
        <v>6.0134869446155134E-4</v>
      </c>
      <c r="AK408" s="223">
        <f t="shared" ca="1" si="627"/>
        <v>1.8164734806629499E-3</v>
      </c>
      <c r="AL408" s="223">
        <f t="shared" ca="1" si="628"/>
        <v>8.7087150585658975E-4</v>
      </c>
      <c r="AM408" s="223">
        <f t="shared" ca="1" si="629"/>
        <v>-1.1106472539372933E-3</v>
      </c>
      <c r="AN408" s="223">
        <f t="shared" ca="1" si="630"/>
        <v>-1.7710318110197535E-3</v>
      </c>
      <c r="AO408" s="223">
        <f t="shared" ca="1" si="631"/>
        <v>-3.2474326254726876E-4</v>
      </c>
      <c r="AP408" s="223">
        <f t="shared" ca="1" si="632"/>
        <v>1.5078330381619086E-3</v>
      </c>
      <c r="AQ408" s="223">
        <f t="shared" ca="1" si="633"/>
        <v>1.5468157459170031E-3</v>
      </c>
      <c r="AR408" s="223">
        <f t="shared" ca="1" si="634"/>
        <v>-2.5416574736388019E-4</v>
      </c>
      <c r="AS408" s="223">
        <f t="shared" ca="1" si="635"/>
        <v>-1.7528126687906009E-3</v>
      </c>
      <c r="AT408" s="223">
        <f t="shared" ca="1" si="636"/>
        <v>-1.166458470846711E-3</v>
      </c>
      <c r="AU408" s="223">
        <f t="shared" ca="1" si="637"/>
        <v>8.0741834187424599E-4</v>
      </c>
      <c r="AV408" s="223">
        <f t="shared" ca="1" si="638"/>
        <v>1.8208570104724193E-3</v>
      </c>
      <c r="AW408" s="223">
        <f t="shared" ca="1" si="639"/>
        <v>6.6835463320383389E-4</v>
      </c>
      <c r="AX408" s="223">
        <f t="shared" ca="1" si="640"/>
        <v>-1.2791671909107303E-3</v>
      </c>
      <c r="AY408" s="223">
        <f t="shared" ca="1" si="641"/>
        <v>-1.7050974197573049E-3</v>
      </c>
      <c r="AZ408" s="223">
        <f t="shared" ca="1" si="642"/>
        <v>-1.027846468672043E-4</v>
      </c>
      <c r="BA408" s="223">
        <f t="shared" ca="1" si="643"/>
        <v>1.6217922490452958E-3</v>
      </c>
      <c r="BB408" s="223">
        <f t="shared" ca="1" si="644"/>
        <v>1.4172190909596497E-3</v>
      </c>
      <c r="BC408" s="223">
        <f t="shared" ca="1" si="645"/>
        <v>-4.7316079573840554E-4</v>
      </c>
      <c r="BD408" s="223">
        <f t="shared" ca="1" si="646"/>
        <v>-1.8007076961610053E-3</v>
      </c>
      <c r="BE408" s="223">
        <f t="shared" ca="1" si="647"/>
        <v>-9.8628151012396074E-4</v>
      </c>
      <c r="BF408" s="223">
        <f t="shared" ca="1" si="648"/>
        <v>1.0013436658780873E-3</v>
      </c>
      <c r="BG408" s="223">
        <f t="shared" ca="1" si="649"/>
        <v>1.7978531559859788E-3</v>
      </c>
      <c r="BH408" s="223">
        <f t="shared" ca="1" si="650"/>
        <v>4.5578508476146347E-4</v>
      </c>
      <c r="BI408" s="223">
        <f t="shared" ca="1" si="651"/>
        <v>-1.4284472626807569E-3</v>
      </c>
      <c r="BJ408" s="223">
        <f t="shared" ca="1" si="652"/>
        <v>-1.6135167761926301E-3</v>
      </c>
      <c r="BK408" s="223">
        <f t="shared" ca="1" si="653"/>
        <v>1.2071994557397023E-4</v>
      </c>
      <c r="BL408" s="223">
        <f t="shared" ca="1" si="654"/>
        <v>1.7113581949346325E-3</v>
      </c>
      <c r="BM408" s="223">
        <f t="shared" ca="1" si="655"/>
        <v>1.2663061417230682E-3</v>
      </c>
      <c r="BN408" s="223">
        <f t="shared" ca="1" si="656"/>
        <v>-6.8503906532573606E-4</v>
      </c>
      <c r="BO408" s="223">
        <f t="shared" ca="1" si="657"/>
        <v>-1.8215184036777801E-3</v>
      </c>
      <c r="BP408" s="223">
        <f t="shared" ca="1" si="658"/>
        <v>-7.9126995745557233E-4</v>
      </c>
      <c r="BQ408" s="223">
        <f t="shared" ca="1" si="659"/>
        <v>1.1802078490938531E-3</v>
      </c>
      <c r="BR408" s="223">
        <f t="shared" ca="1" si="660"/>
        <v>1.7478079165871548E-3</v>
      </c>
      <c r="BS408" s="223">
        <f t="shared" ca="1" si="661"/>
        <v>2.3636010439837283E-4</v>
      </c>
      <c r="BT408" s="223">
        <f t="shared" ca="1" si="662"/>
        <v>-1.5562421580176589E-3</v>
      </c>
      <c r="BU408" s="223">
        <f t="shared" ca="1" si="663"/>
        <v>-1.4976673384484403E-3</v>
      </c>
      <c r="BV408" s="223">
        <f t="shared" ca="1" si="664"/>
        <v>3.4240879766726253E-4</v>
      </c>
      <c r="BW408" s="223">
        <f t="shared" ca="1" si="665"/>
        <v>1.7751837206355303E-3</v>
      </c>
      <c r="BX408" s="223">
        <f t="shared" ca="1" si="666"/>
        <v>1.0963467694339564E-3</v>
      </c>
      <c r="BY408" s="223">
        <f t="shared" ca="1" si="667"/>
        <v>-8.8661370973443839E-4</v>
      </c>
      <c r="BZ408" s="223">
        <f t="shared" ca="1" si="668"/>
        <v>-1.8149317789292099E-3</v>
      </c>
      <c r="CA408" s="223">
        <f t="shared" ca="1" si="669"/>
        <v>-5.8435696811093459E-4</v>
      </c>
      <c r="CB408" s="223">
        <f t="shared" ca="1" si="670"/>
        <v>1.3413206077187263E-3</v>
      </c>
      <c r="CC408" s="223">
        <f t="shared" ca="1" si="671"/>
        <v>1.6714740192587427E-3</v>
      </c>
      <c r="CD408" s="223">
        <f t="shared" ca="1" si="672"/>
        <v>1.3380048060497433E-5</v>
      </c>
      <c r="CE408" s="223">
        <f t="shared" ca="1" si="673"/>
        <v>-1.6606297227437605E-3</v>
      </c>
      <c r="CF408" s="223">
        <f t="shared" ca="1" si="674"/>
        <v>-1.3592915899013471E-3</v>
      </c>
      <c r="CG408" s="223">
        <f t="shared" ca="1" si="675"/>
        <v>5.5894750272864708E-4</v>
      </c>
      <c r="CH408" s="223">
        <f t="shared" ca="1" si="676"/>
        <v>1.812308830832486E-3</v>
      </c>
      <c r="CI408" s="223">
        <f t="shared" ca="1" si="677"/>
        <v>9.0989732125015712E-4</v>
      </c>
      <c r="CJ408" s="223">
        <f t="shared" ca="1" si="678"/>
        <v>-1.0748528586864068E-3</v>
      </c>
      <c r="CK408" s="223">
        <f t="shared" ca="1" si="679"/>
        <v>-1.781046890882363E-3</v>
      </c>
      <c r="CL408" s="223">
        <f t="shared" ca="1" si="680"/>
        <v>-3.6865470604493508E-4</v>
      </c>
      <c r="CM408" s="223">
        <f t="shared" ca="1" si="681"/>
        <v>1.4822586558988281E-3</v>
      </c>
      <c r="CN408" s="223">
        <f t="shared" ca="1" si="682"/>
        <v>1.5699995968683502E-3</v>
      </c>
      <c r="CO408" s="223">
        <f t="shared" ca="1" si="683"/>
        <v>-2.0980125665436553E-4</v>
      </c>
      <c r="CP408" s="223">
        <f t="shared" ca="1" si="684"/>
        <v>-1.740039870721366E-3</v>
      </c>
      <c r="CQ408" s="223">
        <f t="shared" ca="1" si="685"/>
        <v>-1.200470830610034E-3</v>
      </c>
      <c r="CR408" s="223">
        <f t="shared" ca="1" si="686"/>
        <v>7.670791170792154E-4</v>
      </c>
      <c r="CS408" s="223">
        <f t="shared" ca="1" si="687"/>
        <v>1.8221751293119803E-3</v>
      </c>
      <c r="CT408" s="223">
        <f t="shared" ca="1" si="688"/>
        <v>7.0976217041998158E-4</v>
      </c>
      <c r="CU408" s="223">
        <f t="shared" ca="1" si="689"/>
        <v>-1.2469252201679367E-3</v>
      </c>
      <c r="CV408" s="223">
        <f t="shared" ca="1" si="690"/>
        <v>-1.720373399793605E-3</v>
      </c>
      <c r="CW408" s="223">
        <f t="shared" ca="1" si="691"/>
        <v>-1.4740753405524269E-4</v>
      </c>
      <c r="CX408" s="223">
        <f t="shared" ca="1" si="692"/>
        <v>1.600902154204031E-3</v>
      </c>
      <c r="CY408" s="223">
        <f t="shared" ca="1" si="693"/>
        <v>1.4449109191813829E-3</v>
      </c>
      <c r="CZ408" s="223">
        <f t="shared" ca="1" si="694"/>
        <v>-4.29826955185596E-4</v>
      </c>
      <c r="DA408" s="223">
        <f t="shared" ca="1" si="695"/>
        <v>-1.793278199409722E-3</v>
      </c>
      <c r="DB408" s="223">
        <f t="shared" ca="1" si="696"/>
        <v>-1.0235938726250002E-3</v>
      </c>
      <c r="DC408" s="223">
        <f t="shared" ca="1" si="697"/>
        <v>9.636731475096916E-4</v>
      </c>
      <c r="DD408" s="223">
        <f t="shared" ca="1" si="698"/>
        <v>1.8046342177613119E-3</v>
      </c>
      <c r="DE408" s="223">
        <f t="shared" ca="1" si="699"/>
        <v>4.989515358982306E-4</v>
      </c>
      <c r="DF408" s="223">
        <f t="shared" ca="1" si="700"/>
        <v>-1.4002426656969089E-3</v>
      </c>
      <c r="DG408" s="223">
        <f t="shared" ca="1" si="701"/>
        <v>-1.6338238914439527E-3</v>
      </c>
      <c r="DH408" s="223">
        <f t="shared" ca="1" si="702"/>
        <v>7.6056784453928266E-5</v>
      </c>
      <c r="DI408" s="223">
        <f t="shared" ca="1" si="703"/>
        <v>1.6954665939861507E-3</v>
      </c>
      <c r="DJ408" s="223">
        <f t="shared" ca="1" si="704"/>
        <v>1.2980894363430987E-3</v>
      </c>
      <c r="DK408" s="223">
        <f t="shared" ca="1" si="705"/>
        <v>-6.4338765622679636E-4</v>
      </c>
      <c r="DL408" s="223">
        <f t="shared" ca="1" si="706"/>
        <v>-1.8195439547909833E-3</v>
      </c>
      <c r="DM408" s="223">
        <f t="shared" ca="1" si="707"/>
        <v>-8.3132111003186924E-4</v>
      </c>
      <c r="DN408" s="223">
        <f t="shared" ca="1" si="708"/>
        <v>1.1457726368121703E-3</v>
      </c>
      <c r="DO408" s="223">
        <f t="shared" ca="1" si="709"/>
        <v>1.7599499278173349E-3</v>
      </c>
      <c r="DP408" s="223">
        <f t="shared" ca="1" si="710"/>
        <v>2.8063620585116767E-4</v>
      </c>
      <c r="DQ408" s="223">
        <f t="shared" ca="1" si="711"/>
        <v>-1.5324991581843138E-3</v>
      </c>
      <c r="DR408" s="223">
        <f t="shared" ca="1" si="712"/>
        <v>-1.5227001509994908E-3</v>
      </c>
      <c r="DS408" s="223">
        <f t="shared" ca="1" si="713"/>
        <v>2.9837713813103542E-4</v>
      </c>
      <c r="DT408" s="223">
        <f t="shared" ca="1" si="714"/>
        <v>1.7645296380500457E-3</v>
      </c>
      <c r="DU408" s="223">
        <f t="shared" ca="1" si="715"/>
        <v>1.1317434801172343E-3</v>
      </c>
      <c r="DV408" s="223">
        <f t="shared" ca="1" si="716"/>
        <v>-8.4727120805145554E-4</v>
      </c>
      <c r="DW408" s="223">
        <f t="shared" ca="1" si="717"/>
        <v>-1.8184420754559787E-3</v>
      </c>
      <c r="DX408" s="223">
        <f t="shared" ca="1" si="718"/>
        <v>-6.2654450414800127E-4</v>
      </c>
      <c r="DY408" s="223">
        <f t="shared" ca="1" si="719"/>
        <v>1.310638639168886E-3</v>
      </c>
      <c r="DZ408" s="223">
        <f t="shared" ca="1" si="720"/>
        <v>1.6887943527930393E-3</v>
      </c>
      <c r="EA408" s="223">
        <f t="shared" ca="1" si="721"/>
        <v>5.8099846051249825E-5</v>
      </c>
      <c r="EB408" s="223">
        <f t="shared" ca="1" si="722"/>
        <v>-1.641705436878469E-3</v>
      </c>
      <c r="EC408" s="223">
        <f t="shared" ca="1" si="723"/>
        <v>-1.3886735829507515E-3</v>
      </c>
      <c r="ED408" s="223">
        <f t="shared" ca="1" si="724"/>
        <v>5.1620962192049254E-4</v>
      </c>
      <c r="EE408" s="223">
        <f t="shared" ca="1" si="725"/>
        <v>1.8070525139289163E-3</v>
      </c>
      <c r="EF408" s="223">
        <f t="shared" ca="1" si="726"/>
        <v>9.4837504852067793E-4</v>
      </c>
      <c r="EG408" s="223">
        <f t="shared" ca="1" si="727"/>
        <v>-1.0384110122648163E-3</v>
      </c>
      <c r="EH408" s="223">
        <f t="shared" ca="1" si="728"/>
        <v>-1.7899891346955382E-3</v>
      </c>
      <c r="EI408" s="223">
        <f t="shared" ca="1" si="729"/>
        <v>-4.1234408573255461E-4</v>
      </c>
      <c r="EJ408" s="223">
        <f t="shared" ca="1" si="730"/>
        <v>1.4557914164466397E-3</v>
      </c>
      <c r="EK408" s="223">
        <f t="shared" ca="1" si="731"/>
        <v>1.5922377387685904E-3</v>
      </c>
      <c r="EL408" s="223">
        <f t="shared" ca="1" si="732"/>
        <v>-1.6531038951281686E-4</v>
      </c>
      <c r="EM408" s="223">
        <f t="shared" ca="1" si="733"/>
        <v>-1.7262189376982936E-3</v>
      </c>
      <c r="EN408" s="223">
        <f t="shared" ca="1" si="734"/>
        <v>-1.2337600716335125E-3</v>
      </c>
      <c r="EO408" s="223">
        <f t="shared" ca="1" si="735"/>
        <v>7.2627783250701601E-4</v>
      </c>
      <c r="EP408" s="223">
        <f t="shared" ca="1" si="736"/>
        <v>1.8223956379891614E-3</v>
      </c>
      <c r="EQ408" s="223">
        <f t="shared" ca="1" si="737"/>
        <v>7.5074217344438515E-4</v>
      </c>
      <c r="ER408" s="223">
        <f t="shared" ca="1" si="738"/>
        <v>-1.213932148298023E-3</v>
      </c>
      <c r="ES408" s="223">
        <f t="shared" ca="1" si="739"/>
        <v>-1.7346130912227662E-3</v>
      </c>
      <c r="ET408" s="223">
        <f t="shared" ca="1" si="740"/>
        <v>-1.9194162845670172E-4</v>
      </c>
      <c r="EU408" s="223">
        <f t="shared" ca="1" si="741"/>
        <v>1.5790477357666612E-3</v>
      </c>
      <c r="EV408" s="223">
        <f t="shared" ca="1" si="742"/>
        <v>1.4717323870940926E-3</v>
      </c>
      <c r="EW408" s="223">
        <f t="shared" ca="1" si="743"/>
        <v>-3.8623420294722245E-4</v>
      </c>
      <c r="EX408" s="223">
        <f t="shared" ca="1" si="744"/>
        <v>-1.7847684989261124E-3</v>
      </c>
      <c r="EY408" s="223">
        <f t="shared" ca="1" si="745"/>
        <v>-1.0602896604518107E-3</v>
      </c>
      <c r="EZ408" s="223">
        <f t="shared" ca="1" si="746"/>
        <v>9.2542214847130683E-4</v>
      </c>
      <c r="FA408" s="223">
        <f t="shared" ca="1" si="747"/>
        <v>1.8103282353634884E-3</v>
      </c>
      <c r="FB408" s="223">
        <f t="shared" ca="1" si="748"/>
        <v>5.4181743728673492E-4</v>
      </c>
      <c r="FC408" s="223">
        <f t="shared" ca="1" si="749"/>
        <v>-1.3711946148896909E-3</v>
      </c>
      <c r="FD408" s="223">
        <f t="shared" ca="1" si="750"/>
        <v>-1.65314685227568E-3</v>
      </c>
      <c r="FE408" s="223">
        <f t="shared" ca="1" si="751"/>
        <v>3.13478095708518E-5</v>
      </c>
      <c r="FF408" s="223">
        <f t="shared" ca="1" si="752"/>
        <v>1.6785537073590411E-3</v>
      </c>
      <c r="FG408" s="223">
        <f t="shared" ca="1" si="753"/>
        <v>1.3290908104253666E-3</v>
      </c>
      <c r="FH408" s="223">
        <f t="shared" ca="1" si="754"/>
        <v>-6.0134869446155979E-4</v>
      </c>
      <c r="FI408" s="223">
        <f t="shared" ca="1" si="755"/>
        <v>-1.8164734806629494E-3</v>
      </c>
      <c r="FJ408" s="223">
        <f t="shared" ca="1" si="756"/>
        <v>-8.7087150585655906E-4</v>
      </c>
      <c r="FK408" s="223">
        <f t="shared" ca="1" si="757"/>
        <v>1.1106472539373106E-3</v>
      </c>
      <c r="FL408" s="223">
        <f t="shared" ca="1" si="758"/>
        <v>1.7710318110197513E-3</v>
      </c>
      <c r="FM408" s="223">
        <f t="shared" ca="1" si="759"/>
        <v>3.2474326254727272E-4</v>
      </c>
      <c r="FN408" s="223">
        <f t="shared" ca="1" si="760"/>
        <v>-1.5078330381618991E-3</v>
      </c>
      <c r="FO408" s="223">
        <f t="shared" ca="1" si="761"/>
        <v>-1.5468157459169916E-3</v>
      </c>
      <c r="FP408" s="223">
        <f t="shared" ca="1" si="762"/>
        <v>2.5416574736388892E-4</v>
      </c>
      <c r="FQ408" s="223">
        <f t="shared" ca="1" si="763"/>
        <v>1.7528126687905998E-3</v>
      </c>
      <c r="FR408" s="223">
        <f t="shared" ca="1" si="764"/>
        <v>1.1664584708467238E-3</v>
      </c>
      <c r="FS408" s="223">
        <f t="shared" ca="1" si="765"/>
        <v>-8.0741834187427711E-4</v>
      </c>
      <c r="FT408" s="223">
        <f t="shared" ca="1" si="766"/>
        <v>-1.8208570104724182E-3</v>
      </c>
      <c r="FU408" s="223">
        <f t="shared" ca="1" si="767"/>
        <v>-6.6835463320382565E-4</v>
      </c>
      <c r="FV408" s="223">
        <f t="shared" ca="1" si="768"/>
        <v>1.2791671909107274E-3</v>
      </c>
      <c r="FW408" s="223">
        <f t="shared" ca="1" si="769"/>
        <v>1.7050974197572928E-3</v>
      </c>
      <c r="FX408" s="223">
        <f t="shared" ca="1" si="770"/>
        <v>1.0278464686718256E-4</v>
      </c>
      <c r="FY408" s="223">
        <f t="shared" ca="1" si="771"/>
        <v>-1.6217922490452997E-3</v>
      </c>
      <c r="FZ408" s="223">
        <f t="shared" ca="1" si="772"/>
        <v>-1.4172190909596521E-3</v>
      </c>
      <c r="GA408" s="223">
        <f t="shared" ca="1" si="773"/>
        <v>4.7316079573838917E-4</v>
      </c>
      <c r="GB408" s="223">
        <f t="shared" ca="1" si="774"/>
        <v>1.8007076961610085E-3</v>
      </c>
      <c r="GC408" s="223">
        <f t="shared" ca="1" si="775"/>
        <v>9.8628151012395337E-4</v>
      </c>
      <c r="GD408" s="223">
        <f t="shared" ca="1" si="776"/>
        <v>-1.0013436658780838E-3</v>
      </c>
      <c r="GE408" s="223">
        <f t="shared" ca="1" si="777"/>
        <v>-1.7978531559859816E-3</v>
      </c>
      <c r="GF408" s="223">
        <f t="shared" ca="1" si="778"/>
        <v>-4.5578508476144228E-4</v>
      </c>
      <c r="GG408" s="223">
        <f t="shared" ca="1" si="779"/>
        <v>1.4284472626807623E-3</v>
      </c>
      <c r="GH408" s="223">
        <f t="shared" ca="1" si="780"/>
        <v>1.613516776192626E-3</v>
      </c>
      <c r="GI408" s="223">
        <f t="shared" ca="1" si="781"/>
        <v>-1.2071994557395326E-4</v>
      </c>
      <c r="GJ408" s="223">
        <f t="shared" ca="1" si="782"/>
        <v>-1.7113581949346444E-3</v>
      </c>
      <c r="GK408" s="223">
        <f t="shared" ca="1" si="783"/>
        <v>-1.2663061417230617E-3</v>
      </c>
      <c r="GL408" s="223">
        <f t="shared" ca="1" si="784"/>
        <v>6.850390653257443E-4</v>
      </c>
      <c r="GM408" s="223">
        <f t="shared" ca="1" si="785"/>
        <v>1.8215184036777796E-3</v>
      </c>
      <c r="GN408" s="223">
        <f t="shared" ca="1" si="786"/>
        <v>7.9126995745554089E-4</v>
      </c>
      <c r="GO408" s="223">
        <f t="shared" ca="1" si="787"/>
        <v>-1.1802078490938599E-3</v>
      </c>
      <c r="GP408" s="223">
        <f t="shared" ca="1" si="788"/>
        <v>-1.7478079165871524E-3</v>
      </c>
      <c r="GQ408" s="223">
        <f t="shared" ca="1" si="789"/>
        <v>-2.36360104398364E-4</v>
      </c>
      <c r="GR408" s="223">
        <f t="shared" ca="1" si="790"/>
        <v>1.5562421580176502E-3</v>
      </c>
      <c r="GS408" s="223">
        <f t="shared" ca="1" si="791"/>
        <v>1.4976673384484206E-3</v>
      </c>
      <c r="GT408" s="223">
        <f t="shared" ca="1" si="792"/>
        <v>-3.4240879766727131E-4</v>
      </c>
      <c r="GU408" s="223">
        <f t="shared" ca="1" si="793"/>
        <v>-1.7751837206355322E-3</v>
      </c>
      <c r="GV408" s="223">
        <f t="shared" ca="1" si="794"/>
        <v>-1.0963467694339699E-3</v>
      </c>
      <c r="GW408" s="223">
        <f t="shared" ca="1" si="795"/>
        <v>8.8661370973446886E-4</v>
      </c>
      <c r="GX408" s="223">
        <f t="shared" ca="1" si="796"/>
        <v>1.8149317789292092E-3</v>
      </c>
      <c r="GY408" s="223">
        <f t="shared" ca="1" si="797"/>
        <v>5.8435696811092613E-4</v>
      </c>
      <c r="GZ408" s="223">
        <f t="shared" ca="1" si="798"/>
        <v>-1.3413206077187148E-3</v>
      </c>
      <c r="HA408" s="223">
        <f t="shared" ca="1" si="799"/>
        <v>-1.6714740192587286E-3</v>
      </c>
      <c r="HB408" s="223">
        <f t="shared" ca="1" si="800"/>
        <v>-1.3380048060488326E-5</v>
      </c>
      <c r="HC408" s="223">
        <f t="shared" ca="1" si="801"/>
        <v>1.660629722743764E-3</v>
      </c>
      <c r="HD408" s="223">
        <f t="shared" ca="1" si="802"/>
        <v>1.3592915899013583E-3</v>
      </c>
      <c r="HE408" s="223">
        <f t="shared" ca="1" si="803"/>
        <v>-5.5894750272868026E-4</v>
      </c>
      <c r="HF408" s="223">
        <f t="shared" ca="1" si="804"/>
        <v>-1.8123088308324869E-3</v>
      </c>
      <c r="HG408" s="223">
        <f t="shared" ca="1" si="805"/>
        <v>-9.0989732125014943E-4</v>
      </c>
      <c r="HH408" s="223">
        <f t="shared" ca="1" si="806"/>
        <v>1.0748528586864139E-3</v>
      </c>
      <c r="HI408" s="223">
        <f t="shared" ca="1" si="807"/>
        <v>1.7810468908823667E-3</v>
      </c>
      <c r="HJ408" s="223">
        <f t="shared" ca="1" si="808"/>
        <v>3.6865470604490093E-4</v>
      </c>
      <c r="HK408" s="223">
        <f t="shared" ca="1" si="809"/>
        <v>-1.4822586558988333E-3</v>
      </c>
      <c r="HL408" s="223">
        <f t="shared" ca="1" si="810"/>
        <v>-1.5699995968683454E-3</v>
      </c>
      <c r="HM408" s="223">
        <f t="shared" ca="1" si="811"/>
        <v>2.0980125665434878E-4</v>
      </c>
      <c r="HN408" s="223">
        <f t="shared" ca="1" si="812"/>
        <v>1.7400398707213764E-3</v>
      </c>
      <c r="HO408" s="223">
        <f t="shared" ca="1" si="813"/>
        <v>1.2004708306100273E-3</v>
      </c>
      <c r="HP408" s="223">
        <f t="shared" ca="1" si="814"/>
        <v>-7.6707911707922364E-4</v>
      </c>
      <c r="HQ408" s="223">
        <f t="shared" ca="1" si="815"/>
        <v>-1.8221751293119809E-3</v>
      </c>
      <c r="HR408" s="223">
        <f t="shared" ca="1" si="816"/>
        <v>-7.0976217041994949E-4</v>
      </c>
      <c r="HS408" s="223">
        <f t="shared" ca="1" si="817"/>
        <v>1.2469252201679432E-3</v>
      </c>
      <c r="HT408" s="223">
        <f t="shared" ca="1" si="818"/>
        <v>1.7203733997936022E-3</v>
      </c>
      <c r="HU408" s="223">
        <f t="shared" ca="1" si="819"/>
        <v>1.474075340552595E-4</v>
      </c>
      <c r="HV408" s="223">
        <f t="shared" ca="1" si="820"/>
        <v>-1.6009021542040228E-3</v>
      </c>
      <c r="HW408" s="223">
        <f t="shared" ca="1" si="821"/>
        <v>-1.4449109191813933E-3</v>
      </c>
      <c r="HX408" s="223">
        <f t="shared" ca="1" si="822"/>
        <v>4.2982695518555436E-4</v>
      </c>
      <c r="HY408" s="223">
        <f t="shared" ca="1" si="823"/>
        <v>1.7932781994097328E-3</v>
      </c>
      <c r="HZ408" s="223">
        <f t="shared" ca="1" si="824"/>
        <v>1.0235938726249714E-3</v>
      </c>
      <c r="IA408" s="223">
        <f t="shared" ca="1" si="825"/>
        <v>-9.6367314750972098E-4</v>
      </c>
      <c r="IB408" s="223">
        <f t="shared" ca="1" si="826"/>
        <v>-1.8046342177613108E-3</v>
      </c>
      <c r="IC408" s="223">
        <f t="shared" ca="1" si="827"/>
        <v>-4.9895153589822193E-4</v>
      </c>
      <c r="ID408" s="223">
        <f t="shared" ca="1" si="828"/>
        <v>1.4002426656968979E-3</v>
      </c>
      <c r="IE408" s="223">
        <f t="shared" ca="1" si="829"/>
        <v>5.4077522203651175E-4</v>
      </c>
      <c r="IF408" s="223">
        <f t="shared" ca="1" si="830"/>
        <v>-7.6056784453885332E-5</v>
      </c>
      <c r="IG408" s="223">
        <f t="shared" ca="1" si="831"/>
        <v>-1.6954665939861726E-3</v>
      </c>
      <c r="IH408" s="223">
        <f t="shared" ca="1" si="832"/>
        <v>-1.2980894363430742E-3</v>
      </c>
      <c r="II408" s="223">
        <f t="shared" ca="1" si="833"/>
        <v>6.4338765622682899E-4</v>
      </c>
      <c r="IJ408" s="223">
        <f t="shared" ca="1" si="834"/>
        <v>1.8195439547909838E-3</v>
      </c>
      <c r="IK408" s="223">
        <f t="shared" ca="1" si="835"/>
        <v>8.3132111003186143E-4</v>
      </c>
      <c r="IL408" s="223">
        <f t="shared" ca="1" si="836"/>
        <v>-1.1457726368121772E-3</v>
      </c>
      <c r="IM408" s="223">
        <f t="shared" ca="1" si="837"/>
        <v>-1.7599499278173327E-3</v>
      </c>
      <c r="IN408" s="223">
        <f t="shared" ca="1" si="838"/>
        <v>-2.8063620585121006E-4</v>
      </c>
      <c r="IO408" s="223">
        <f t="shared" ca="1" si="839"/>
        <v>1.5324991581842909E-3</v>
      </c>
      <c r="IP408" s="223">
        <f t="shared" ca="1" si="840"/>
        <v>1.5227001509994576E-3</v>
      </c>
      <c r="IQ408" s="223">
        <f t="shared" ca="1" si="841"/>
        <v>-2.9837713813109527E-4</v>
      </c>
      <c r="IR408" s="223">
        <f t="shared" ca="1" si="842"/>
        <v>-1.7645296380500478E-3</v>
      </c>
      <c r="IS408" s="223">
        <f t="shared" ca="1" si="843"/>
        <v>-1.1317434801172274E-3</v>
      </c>
      <c r="IT408" s="223">
        <f t="shared" ca="1" si="844"/>
        <v>8.4727120805146356E-4</v>
      </c>
      <c r="IU408" s="223">
        <f t="shared" ca="1" si="845"/>
        <v>1.8184420754559778E-3</v>
      </c>
      <c r="IV408" s="223">
        <f t="shared" ca="1" si="846"/>
        <v>6.2654450414804139E-4</v>
      </c>
      <c r="IW408" s="223">
        <f t="shared" ca="1" si="847"/>
        <v>-1.3106386391688561E-3</v>
      </c>
      <c r="IX408" s="223">
        <f t="shared" ca="1" si="848"/>
        <v>-1.6887943527930166E-3</v>
      </c>
      <c r="IY408" s="223">
        <f t="shared" ca="1" si="849"/>
        <v>-5.809984605118911E-5</v>
      </c>
      <c r="IZ408" s="223">
        <f t="shared" ca="1" si="850"/>
        <v>1.6417054368784727E-3</v>
      </c>
      <c r="JA408" s="223">
        <f t="shared" ca="1" si="851"/>
        <v>1.3886735829507456E-3</v>
      </c>
      <c r="JB408" s="223">
        <f t="shared" ca="1" si="852"/>
        <v>-5.162096219205011E-4</v>
      </c>
    </row>
    <row r="409" spans="2:262">
      <c r="B409" s="230">
        <v>48</v>
      </c>
      <c r="C409" s="229">
        <f t="shared" si="853"/>
        <v>9.3750000000000051E-4</v>
      </c>
      <c r="D409" s="226">
        <f t="shared" ca="1" si="597"/>
        <v>24.309711089485369</v>
      </c>
      <c r="E409" s="225">
        <f ca="1">BB361</f>
        <v>0.30971108948536769</v>
      </c>
      <c r="F409" s="224">
        <v>48</v>
      </c>
      <c r="G409" s="223">
        <f t="shared" ca="1" si="854"/>
        <v>-6.226718822456319E-4</v>
      </c>
      <c r="H409" s="223">
        <f t="shared" ca="1" si="598"/>
        <v>-3.2624746796548352E-4</v>
      </c>
      <c r="I409" s="223">
        <f t="shared" ca="1" si="599"/>
        <v>3.7297288056273011E-4</v>
      </c>
      <c r="J409" s="223">
        <f t="shared" ca="1" si="600"/>
        <v>6.1170855219116397E-4</v>
      </c>
      <c r="K409" s="223">
        <f t="shared" ca="1" si="601"/>
        <v>9.5208576156458833E-5</v>
      </c>
      <c r="L409" s="223">
        <f t="shared" ca="1" si="602"/>
        <v>-5.388390627628708E-4</v>
      </c>
      <c r="M409" s="223">
        <f t="shared" ca="1" si="603"/>
        <v>-5.0761814021742528E-4</v>
      </c>
      <c r="N409" s="223">
        <f t="shared" ca="1" si="604"/>
        <v>1.5032495830449518E-4</v>
      </c>
      <c r="O409" s="223">
        <f t="shared" ca="1" si="605"/>
        <v>6.2267188224563179E-4</v>
      </c>
      <c r="P409" s="223">
        <f t="shared" ca="1" si="606"/>
        <v>3.2624746796548418E-4</v>
      </c>
      <c r="Q409" s="223">
        <f t="shared" ca="1" si="607"/>
        <v>-3.7297288056273016E-4</v>
      </c>
      <c r="R409" s="223">
        <f t="shared" ca="1" si="608"/>
        <v>-6.1170855219116408E-4</v>
      </c>
      <c r="S409" s="223">
        <f t="shared" ca="1" si="609"/>
        <v>-9.5208576156459023E-5</v>
      </c>
      <c r="T409" s="223">
        <f t="shared" ca="1" si="610"/>
        <v>5.3883906276287101E-4</v>
      </c>
      <c r="U409" s="223">
        <f t="shared" ca="1" si="611"/>
        <v>5.0761814021742539E-4</v>
      </c>
      <c r="V409" s="223">
        <f t="shared" ca="1" si="612"/>
        <v>-1.5032495830449494E-4</v>
      </c>
      <c r="W409" s="223">
        <f t="shared" ca="1" si="613"/>
        <v>-6.2267188224563179E-4</v>
      </c>
      <c r="X409" s="223">
        <f t="shared" ca="1" si="614"/>
        <v>-3.2624746796548434E-4</v>
      </c>
      <c r="Y409" s="223">
        <f t="shared" ca="1" si="615"/>
        <v>3.7297288056272908E-4</v>
      </c>
      <c r="Z409" s="223">
        <f t="shared" ca="1" si="616"/>
        <v>6.1170855219116441E-4</v>
      </c>
      <c r="AA409" s="223">
        <f t="shared" ca="1" si="617"/>
        <v>9.5208576156458183E-5</v>
      </c>
      <c r="AB409" s="223">
        <f t="shared" ca="1" si="618"/>
        <v>-5.388390627628708E-4</v>
      </c>
      <c r="AC409" s="223">
        <f t="shared" ca="1" si="619"/>
        <v>-5.0761814021742561E-4</v>
      </c>
      <c r="AD409" s="223">
        <f t="shared" ca="1" si="620"/>
        <v>1.5032495830449472E-4</v>
      </c>
      <c r="AE409" s="223">
        <f t="shared" ca="1" si="621"/>
        <v>6.2267188224563179E-4</v>
      </c>
      <c r="AF409" s="223">
        <f t="shared" ca="1" si="622"/>
        <v>3.2624746796548461E-4</v>
      </c>
      <c r="AG409" s="223">
        <f t="shared" ca="1" si="623"/>
        <v>-3.7297288056272886E-4</v>
      </c>
      <c r="AH409" s="223">
        <f t="shared" ca="1" si="624"/>
        <v>-6.1170855219116387E-4</v>
      </c>
      <c r="AI409" s="223">
        <f t="shared" ca="1" si="625"/>
        <v>-9.5208576156460622E-5</v>
      </c>
      <c r="AJ409" s="223">
        <f t="shared" ca="1" si="626"/>
        <v>5.3883906276287069E-4</v>
      </c>
      <c r="AK409" s="223">
        <f t="shared" ca="1" si="627"/>
        <v>5.0761814021742702E-4</v>
      </c>
      <c r="AL409" s="223">
        <f t="shared" ca="1" si="628"/>
        <v>-1.5032495830449451E-4</v>
      </c>
      <c r="AM409" s="223">
        <f t="shared" ca="1" si="629"/>
        <v>-6.2267188224563212E-4</v>
      </c>
      <c r="AN409" s="223">
        <f t="shared" ca="1" si="630"/>
        <v>-3.2624746796548483E-4</v>
      </c>
      <c r="AO409" s="223">
        <f t="shared" ca="1" si="631"/>
        <v>3.7297288056273043E-4</v>
      </c>
      <c r="AP409" s="223">
        <f t="shared" ca="1" si="632"/>
        <v>6.1170855219116452E-4</v>
      </c>
      <c r="AQ409" s="223">
        <f t="shared" ca="1" si="633"/>
        <v>9.5208576156458616E-5</v>
      </c>
      <c r="AR409" s="223">
        <f t="shared" ca="1" si="634"/>
        <v>-5.3883906276286939E-4</v>
      </c>
      <c r="AS409" s="223">
        <f t="shared" ca="1" si="635"/>
        <v>-5.0761814021742582E-4</v>
      </c>
      <c r="AT409" s="223">
        <f t="shared" ca="1" si="636"/>
        <v>1.503249583044921E-4</v>
      </c>
      <c r="AU409" s="223">
        <f t="shared" ca="1" si="637"/>
        <v>6.2267188224563168E-4</v>
      </c>
      <c r="AV409" s="223">
        <f t="shared" ca="1" si="638"/>
        <v>3.2624746796548304E-4</v>
      </c>
      <c r="AW409" s="223">
        <f t="shared" ca="1" si="639"/>
        <v>-3.7297288056272848E-4</v>
      </c>
      <c r="AX409" s="223">
        <f t="shared" ca="1" si="640"/>
        <v>-6.1170855219116397E-4</v>
      </c>
      <c r="AY409" s="223">
        <f t="shared" ca="1" si="641"/>
        <v>-9.5208576156461083E-5</v>
      </c>
      <c r="AZ409" s="223">
        <f t="shared" ca="1" si="642"/>
        <v>5.3883906276287047E-4</v>
      </c>
      <c r="BA409" s="223">
        <f t="shared" ca="1" si="643"/>
        <v>5.0761814021742734E-4</v>
      </c>
      <c r="BB409" s="223">
        <f t="shared" ca="1" si="644"/>
        <v>-1.5032495830449405E-4</v>
      </c>
      <c r="BC409" s="223">
        <f t="shared" ca="1" si="645"/>
        <v>-6.2267188224563201E-4</v>
      </c>
      <c r="BD409" s="223">
        <f t="shared" ca="1" si="646"/>
        <v>-3.2624746796548521E-4</v>
      </c>
      <c r="BE409" s="223">
        <f t="shared" ca="1" si="647"/>
        <v>3.7297288056273011E-4</v>
      </c>
      <c r="BF409" s="223">
        <f t="shared" ca="1" si="648"/>
        <v>6.1170855219116462E-4</v>
      </c>
      <c r="BG409" s="223">
        <f t="shared" ca="1" si="649"/>
        <v>9.5208576156459077E-5</v>
      </c>
      <c r="BH409" s="223">
        <f t="shared" ca="1" si="650"/>
        <v>-5.3883906276286917E-4</v>
      </c>
      <c r="BI409" s="223">
        <f t="shared" ca="1" si="651"/>
        <v>-5.0761814021742875E-4</v>
      </c>
      <c r="BJ409" s="223">
        <f t="shared" ca="1" si="652"/>
        <v>1.50324958304496E-4</v>
      </c>
      <c r="BK409" s="223">
        <f t="shared" ca="1" si="653"/>
        <v>6.2267188224563168E-4</v>
      </c>
      <c r="BL409" s="223">
        <f t="shared" ca="1" si="654"/>
        <v>3.2624746796548732E-4</v>
      </c>
      <c r="BM409" s="223">
        <f t="shared" ca="1" si="655"/>
        <v>-3.7297288056273173E-4</v>
      </c>
      <c r="BN409" s="223">
        <f t="shared" ca="1" si="656"/>
        <v>-6.1170855219116408E-4</v>
      </c>
      <c r="BO409" s="223">
        <f t="shared" ca="1" si="657"/>
        <v>-9.5208576156461517E-5</v>
      </c>
      <c r="BP409" s="223">
        <f t="shared" ca="1" si="658"/>
        <v>5.3883906276286798E-4</v>
      </c>
      <c r="BQ409" s="223">
        <f t="shared" ca="1" si="659"/>
        <v>5.0761814021742496E-4</v>
      </c>
      <c r="BR409" s="223">
        <f t="shared" ca="1" si="660"/>
        <v>-1.5032495830449361E-4</v>
      </c>
      <c r="BS409" s="223">
        <f t="shared" ca="1" si="661"/>
        <v>-6.2267188224563125E-4</v>
      </c>
      <c r="BT409" s="223">
        <f t="shared" ca="1" si="662"/>
        <v>-3.2624746796548168E-4</v>
      </c>
      <c r="BU409" s="223">
        <f t="shared" ca="1" si="663"/>
        <v>3.7297288056272973E-4</v>
      </c>
      <c r="BV409" s="223">
        <f t="shared" ca="1" si="664"/>
        <v>6.1170855219116473E-4</v>
      </c>
      <c r="BW409" s="223">
        <f t="shared" ca="1" si="665"/>
        <v>9.5208576156463983E-5</v>
      </c>
      <c r="BX409" s="223">
        <f t="shared" ca="1" si="666"/>
        <v>-5.3883906276287123E-4</v>
      </c>
      <c r="BY409" s="223">
        <f t="shared" ca="1" si="667"/>
        <v>-5.0761814021742647E-4</v>
      </c>
      <c r="BZ409" s="223">
        <f t="shared" ca="1" si="668"/>
        <v>1.503249583044912E-4</v>
      </c>
      <c r="CA409" s="223">
        <f t="shared" ca="1" si="669"/>
        <v>6.2267188224563233E-4</v>
      </c>
      <c r="CB409" s="223">
        <f t="shared" ca="1" si="670"/>
        <v>3.2624746796548385E-4</v>
      </c>
      <c r="CC409" s="223">
        <f t="shared" ca="1" si="671"/>
        <v>-3.7297288056272772E-4</v>
      </c>
      <c r="CD409" s="223">
        <f t="shared" ca="1" si="672"/>
        <v>-6.1170855219116528E-4</v>
      </c>
      <c r="CE409" s="223">
        <f t="shared" ca="1" si="673"/>
        <v>-9.5208576156457532E-5</v>
      </c>
      <c r="CF409" s="223">
        <f t="shared" ca="1" si="674"/>
        <v>5.3883906276286993E-4</v>
      </c>
      <c r="CG409" s="223">
        <f t="shared" ca="1" si="675"/>
        <v>5.0761814021742788E-4</v>
      </c>
      <c r="CH409" s="223">
        <f t="shared" ca="1" si="676"/>
        <v>-1.5032495830448882E-4</v>
      </c>
      <c r="CI409" s="223">
        <f t="shared" ca="1" si="677"/>
        <v>-6.226718822456319E-4</v>
      </c>
      <c r="CJ409" s="223">
        <f t="shared" ca="1" si="678"/>
        <v>-3.2624746796548596E-4</v>
      </c>
      <c r="CK409" s="223">
        <f t="shared" ca="1" si="679"/>
        <v>3.7297288056272577E-4</v>
      </c>
      <c r="CL409" s="223">
        <f t="shared" ca="1" si="680"/>
        <v>6.1170855219116376E-4</v>
      </c>
      <c r="CM409" s="223">
        <f t="shared" ca="1" si="681"/>
        <v>9.5208576156460026E-5</v>
      </c>
      <c r="CN409" s="223">
        <f t="shared" ca="1" si="682"/>
        <v>-5.3883906276286874E-4</v>
      </c>
      <c r="CO409" s="223">
        <f t="shared" ca="1" si="683"/>
        <v>-5.0761814021742929E-4</v>
      </c>
      <c r="CP409" s="223">
        <f t="shared" ca="1" si="684"/>
        <v>1.503249583044951E-4</v>
      </c>
      <c r="CQ409" s="223">
        <f t="shared" ca="1" si="685"/>
        <v>6.2267188224563157E-4</v>
      </c>
      <c r="CR409" s="223">
        <f t="shared" ca="1" si="686"/>
        <v>3.2624746796548808E-4</v>
      </c>
      <c r="CS409" s="223">
        <f t="shared" ca="1" si="687"/>
        <v>-3.7297288056273097E-4</v>
      </c>
      <c r="CT409" s="223">
        <f t="shared" ca="1" si="688"/>
        <v>-6.117085521911643E-4</v>
      </c>
      <c r="CU409" s="223">
        <f t="shared" ca="1" si="689"/>
        <v>-9.5208576156462438E-5</v>
      </c>
      <c r="CV409" s="223">
        <f t="shared" ca="1" si="690"/>
        <v>5.3883906276286744E-4</v>
      </c>
      <c r="CW409" s="223">
        <f t="shared" ca="1" si="691"/>
        <v>5.0761814021742539E-4</v>
      </c>
      <c r="CX409" s="223">
        <f t="shared" ca="1" si="692"/>
        <v>-1.5032495830449269E-4</v>
      </c>
      <c r="CY409" s="223">
        <f t="shared" ca="1" si="693"/>
        <v>-6.2267188224563114E-4</v>
      </c>
      <c r="CZ409" s="223">
        <f t="shared" ca="1" si="694"/>
        <v>-3.2624746796548255E-4</v>
      </c>
      <c r="DA409" s="223">
        <f t="shared" ca="1" si="695"/>
        <v>3.7297288056272902E-4</v>
      </c>
      <c r="DB409" s="223">
        <f t="shared" ca="1" si="696"/>
        <v>6.1170855219116495E-4</v>
      </c>
      <c r="DC409" s="223">
        <f t="shared" ca="1" si="697"/>
        <v>9.5208576156464905E-5</v>
      </c>
      <c r="DD409" s="223">
        <f t="shared" ca="1" si="698"/>
        <v>-5.388390627628708E-4</v>
      </c>
      <c r="DE409" s="223">
        <f t="shared" ca="1" si="699"/>
        <v>-5.0761814021742702E-4</v>
      </c>
      <c r="DF409" s="223">
        <f t="shared" ca="1" si="700"/>
        <v>1.5032495830449031E-4</v>
      </c>
      <c r="DG409" s="223">
        <f t="shared" ca="1" si="701"/>
        <v>6.2267188224563212E-4</v>
      </c>
      <c r="DH409" s="223">
        <f t="shared" ca="1" si="702"/>
        <v>3.2624746796548466E-4</v>
      </c>
      <c r="DI409" s="223">
        <f t="shared" ca="1" si="703"/>
        <v>-3.7297288056272702E-4</v>
      </c>
      <c r="DJ409" s="223">
        <f t="shared" ca="1" si="704"/>
        <v>-6.1170855219116549E-4</v>
      </c>
      <c r="DK409" s="223">
        <f t="shared" ca="1" si="705"/>
        <v>-9.5208576156458454E-5</v>
      </c>
      <c r="DL409" s="223">
        <f t="shared" ca="1" si="706"/>
        <v>5.3883906276286494E-4</v>
      </c>
      <c r="DM409" s="223">
        <f t="shared" ca="1" si="707"/>
        <v>5.0761814021742842E-4</v>
      </c>
      <c r="DN409" s="223">
        <f t="shared" ca="1" si="708"/>
        <v>-1.5032495830449659E-4</v>
      </c>
      <c r="DO409" s="223">
        <f t="shared" ca="1" si="709"/>
        <v>-6.2267188224563038E-4</v>
      </c>
      <c r="DP409" s="223">
        <f t="shared" ca="1" si="710"/>
        <v>-3.2624746796548678E-4</v>
      </c>
      <c r="DQ409" s="223">
        <f t="shared" ca="1" si="711"/>
        <v>3.7297288056273222E-4</v>
      </c>
      <c r="DR409" s="223">
        <f t="shared" ca="1" si="712"/>
        <v>6.1170855219116614E-4</v>
      </c>
      <c r="DS409" s="223">
        <f t="shared" ca="1" si="713"/>
        <v>9.520857615646092E-5</v>
      </c>
      <c r="DT409" s="223">
        <f t="shared" ca="1" si="714"/>
        <v>-5.3883906276287297E-4</v>
      </c>
      <c r="DU409" s="223">
        <f t="shared" ca="1" si="715"/>
        <v>-5.0761814021742994E-4</v>
      </c>
      <c r="DV409" s="223">
        <f t="shared" ca="1" si="716"/>
        <v>1.5032495830449421E-4</v>
      </c>
      <c r="DW409" s="223">
        <f t="shared" ca="1" si="717"/>
        <v>6.2267188224563266E-4</v>
      </c>
      <c r="DX409" s="223">
        <f t="shared" ca="1" si="718"/>
        <v>3.2624746796548889E-4</v>
      </c>
      <c r="DY409" s="223">
        <f t="shared" ca="1" si="719"/>
        <v>-3.7297288056273021E-4</v>
      </c>
      <c r="DZ409" s="223">
        <f t="shared" ca="1" si="720"/>
        <v>-6.1170855219116668E-4</v>
      </c>
      <c r="EA409" s="223">
        <f t="shared" ca="1" si="721"/>
        <v>-9.5208576156463333E-5</v>
      </c>
      <c r="EB409" s="223">
        <f t="shared" ca="1" si="722"/>
        <v>5.3883906276287166E-4</v>
      </c>
      <c r="EC409" s="223">
        <f t="shared" ca="1" si="723"/>
        <v>5.0761814021743135E-4</v>
      </c>
      <c r="ED409" s="223">
        <f t="shared" ca="1" si="724"/>
        <v>-1.503249583044918E-4</v>
      </c>
      <c r="EE409" s="223">
        <f t="shared" ca="1" si="725"/>
        <v>-6.2267188224563233E-4</v>
      </c>
      <c r="EF409" s="223">
        <f t="shared" ca="1" si="726"/>
        <v>-3.2624746796549101E-4</v>
      </c>
      <c r="EG409" s="223">
        <f t="shared" ca="1" si="727"/>
        <v>3.7297288056272826E-4</v>
      </c>
      <c r="EH409" s="223">
        <f t="shared" ca="1" si="728"/>
        <v>6.11708552191163E-4</v>
      </c>
      <c r="EI409" s="223">
        <f t="shared" ca="1" si="729"/>
        <v>9.5208576156465826E-5</v>
      </c>
      <c r="EJ409" s="223">
        <f t="shared" ca="1" si="730"/>
        <v>-5.3883906276287036E-4</v>
      </c>
      <c r="EK409" s="223">
        <f t="shared" ca="1" si="731"/>
        <v>-5.0761814021743276E-4</v>
      </c>
      <c r="EL409" s="223">
        <f t="shared" ca="1" si="732"/>
        <v>1.5032495830448941E-4</v>
      </c>
      <c r="EM409" s="223">
        <f t="shared" ca="1" si="733"/>
        <v>6.2267188224563201E-4</v>
      </c>
      <c r="EN409" s="223">
        <f t="shared" ca="1" si="734"/>
        <v>3.2624746796549307E-4</v>
      </c>
      <c r="EO409" s="223">
        <f t="shared" ca="1" si="735"/>
        <v>-3.729728805627262E-4</v>
      </c>
      <c r="EP409" s="223">
        <f t="shared" ca="1" si="736"/>
        <v>-6.1170855219116365E-4</v>
      </c>
      <c r="EQ409" s="223">
        <f t="shared" ca="1" si="737"/>
        <v>-9.5208576156468239E-5</v>
      </c>
      <c r="ER409" s="223">
        <f t="shared" ca="1" si="738"/>
        <v>5.3883906276286906E-4</v>
      </c>
      <c r="ES409" s="223">
        <f t="shared" ca="1" si="739"/>
        <v>5.0761814021742365E-4</v>
      </c>
      <c r="ET409" s="223">
        <f t="shared" ca="1" si="740"/>
        <v>-1.50324958304487E-4</v>
      </c>
      <c r="EU409" s="223">
        <f t="shared" ca="1" si="741"/>
        <v>-6.2267188224563157E-4</v>
      </c>
      <c r="EV409" s="223">
        <f t="shared" ca="1" si="742"/>
        <v>-3.2624746796547984E-4</v>
      </c>
      <c r="EW409" s="223">
        <f t="shared" ca="1" si="743"/>
        <v>3.7297288056272425E-4</v>
      </c>
      <c r="EX409" s="223">
        <f t="shared" ca="1" si="744"/>
        <v>6.1170855219116419E-4</v>
      </c>
      <c r="EY409" s="223">
        <f t="shared" ca="1" si="745"/>
        <v>9.5208576156470678E-5</v>
      </c>
      <c r="EZ409" s="223">
        <f t="shared" ca="1" si="746"/>
        <v>-5.3883906276286776E-4</v>
      </c>
      <c r="FA409" s="223">
        <f t="shared" ca="1" si="747"/>
        <v>-5.0761814021742506E-4</v>
      </c>
      <c r="FB409" s="223">
        <f t="shared" ca="1" si="748"/>
        <v>1.5032495830448461E-4</v>
      </c>
      <c r="FC409" s="223">
        <f t="shared" ca="1" si="749"/>
        <v>6.2267188224563114E-4</v>
      </c>
      <c r="FD409" s="223">
        <f t="shared" ca="1" si="750"/>
        <v>3.2624746796548195E-4</v>
      </c>
      <c r="FE409" s="223">
        <f t="shared" ca="1" si="751"/>
        <v>-3.729728805627223E-4</v>
      </c>
      <c r="FF409" s="223">
        <f t="shared" ca="1" si="752"/>
        <v>-6.1170855219116473E-4</v>
      </c>
      <c r="FG409" s="223">
        <f t="shared" ca="1" si="753"/>
        <v>-9.5208576156455418E-5</v>
      </c>
      <c r="FH409" s="223">
        <f t="shared" ca="1" si="754"/>
        <v>5.3883906276286646E-4</v>
      </c>
      <c r="FI409" s="223">
        <f t="shared" ca="1" si="755"/>
        <v>5.0761814021742658E-4</v>
      </c>
      <c r="FJ409" s="223">
        <f t="shared" ca="1" si="756"/>
        <v>-1.503249583044822E-4</v>
      </c>
      <c r="FK409" s="223">
        <f t="shared" ca="1" si="757"/>
        <v>-6.2267188224563092E-4</v>
      </c>
      <c r="FL409" s="223">
        <f t="shared" ca="1" si="758"/>
        <v>-3.2624746796548407E-4</v>
      </c>
      <c r="FM409" s="223">
        <f t="shared" ca="1" si="759"/>
        <v>3.7297288056272029E-4</v>
      </c>
      <c r="FN409" s="223">
        <f t="shared" ca="1" si="760"/>
        <v>6.1170855219116538E-4</v>
      </c>
      <c r="FO409" s="223">
        <f t="shared" ca="1" si="761"/>
        <v>9.5208576156457884E-5</v>
      </c>
      <c r="FP409" s="223">
        <f t="shared" ca="1" si="762"/>
        <v>-5.3883906276286527E-4</v>
      </c>
      <c r="FQ409" s="223">
        <f t="shared" ca="1" si="763"/>
        <v>-5.0761814021742799E-4</v>
      </c>
      <c r="FR409" s="223">
        <f t="shared" ca="1" si="764"/>
        <v>1.5032495830449719E-4</v>
      </c>
      <c r="FS409" s="223">
        <f t="shared" ca="1" si="765"/>
        <v>6.2267188224563049E-4</v>
      </c>
      <c r="FT409" s="223">
        <f t="shared" ca="1" si="766"/>
        <v>3.2624746796548624E-4</v>
      </c>
      <c r="FU409" s="223">
        <f t="shared" ca="1" si="767"/>
        <v>-3.7297288056273271E-4</v>
      </c>
      <c r="FV409" s="223">
        <f t="shared" ca="1" si="768"/>
        <v>-6.1170855219116593E-4</v>
      </c>
      <c r="FW409" s="223">
        <f t="shared" ca="1" si="769"/>
        <v>-9.5208576156460324E-5</v>
      </c>
      <c r="FX409" s="223">
        <f t="shared" ca="1" si="770"/>
        <v>5.3883906276286386E-4</v>
      </c>
      <c r="FY409" s="223">
        <f t="shared" ca="1" si="771"/>
        <v>5.0761814021742951E-4</v>
      </c>
      <c r="FZ409" s="223">
        <f t="shared" ca="1" si="772"/>
        <v>-1.5032495830449481E-4</v>
      </c>
      <c r="GA409" s="223">
        <f t="shared" ca="1" si="773"/>
        <v>-6.2267188224563016E-4</v>
      </c>
      <c r="GB409" s="223">
        <f t="shared" ca="1" si="774"/>
        <v>-3.262474679654883E-4</v>
      </c>
      <c r="GC409" s="223">
        <f t="shared" ca="1" si="775"/>
        <v>3.729728805627307E-4</v>
      </c>
      <c r="GD409" s="223">
        <f t="shared" ca="1" si="776"/>
        <v>6.1170855219116658E-4</v>
      </c>
      <c r="GE409" s="223">
        <f t="shared" ca="1" si="777"/>
        <v>9.5208576156462736E-5</v>
      </c>
      <c r="GF409" s="223">
        <f t="shared" ca="1" si="778"/>
        <v>-5.3883906276287188E-4</v>
      </c>
      <c r="GG409" s="223">
        <f t="shared" ca="1" si="779"/>
        <v>-5.0761814021743092E-4</v>
      </c>
      <c r="GH409" s="223">
        <f t="shared" ca="1" si="780"/>
        <v>1.5032495830449239E-4</v>
      </c>
      <c r="GI409" s="223">
        <f t="shared" ca="1" si="781"/>
        <v>6.2267188224563244E-4</v>
      </c>
      <c r="GJ409" s="223">
        <f t="shared" ca="1" si="782"/>
        <v>3.2624746796549041E-4</v>
      </c>
      <c r="GK409" s="223">
        <f t="shared" ca="1" si="783"/>
        <v>-3.7297288056272875E-4</v>
      </c>
      <c r="GL409" s="223">
        <f t="shared" ca="1" si="784"/>
        <v>-6.1170855219116712E-4</v>
      </c>
      <c r="GM409" s="223">
        <f t="shared" ca="1" si="785"/>
        <v>-9.5208576156465176E-5</v>
      </c>
      <c r="GN409" s="223">
        <f t="shared" ca="1" si="786"/>
        <v>5.3883906276287058E-4</v>
      </c>
      <c r="GO409" s="223">
        <f t="shared" ca="1" si="787"/>
        <v>5.0761814021743244E-4</v>
      </c>
      <c r="GP409" s="223">
        <f t="shared" ca="1" si="788"/>
        <v>-1.5032495830449001E-4</v>
      </c>
      <c r="GQ409" s="223">
        <f t="shared" ca="1" si="789"/>
        <v>-6.2267188224563201E-4</v>
      </c>
      <c r="GR409" s="223">
        <f t="shared" ca="1" si="790"/>
        <v>-3.2624746796549258E-4</v>
      </c>
      <c r="GS409" s="223">
        <f t="shared" ca="1" si="791"/>
        <v>3.7297288056272675E-4</v>
      </c>
      <c r="GT409" s="223">
        <f t="shared" ca="1" si="792"/>
        <v>6.1170855219116343E-4</v>
      </c>
      <c r="GU409" s="223">
        <f t="shared" ca="1" si="793"/>
        <v>9.5208576156467642E-5</v>
      </c>
      <c r="GV409" s="223">
        <f t="shared" ca="1" si="794"/>
        <v>-5.3883906276286939E-4</v>
      </c>
      <c r="GW409" s="223">
        <f t="shared" ca="1" si="795"/>
        <v>-5.0761814021743385E-4</v>
      </c>
      <c r="GX409" s="223">
        <f t="shared" ca="1" si="796"/>
        <v>1.503249583044876E-4</v>
      </c>
      <c r="GY409" s="223">
        <f t="shared" ca="1" si="797"/>
        <v>6.2267188224563168E-4</v>
      </c>
      <c r="GZ409" s="223">
        <f t="shared" ca="1" si="798"/>
        <v>3.2624746796549469E-4</v>
      </c>
      <c r="HA409" s="223">
        <f t="shared" ca="1" si="799"/>
        <v>-3.7297288056272474E-4</v>
      </c>
      <c r="HB409" s="223">
        <f t="shared" ca="1" si="800"/>
        <v>-6.1170855219116408E-4</v>
      </c>
      <c r="HC409" s="223">
        <f t="shared" ca="1" si="801"/>
        <v>-9.5208576156470082E-5</v>
      </c>
      <c r="HD409" s="223">
        <f t="shared" ca="1" si="802"/>
        <v>5.3883906276286809E-4</v>
      </c>
      <c r="HE409" s="223">
        <f t="shared" ca="1" si="803"/>
        <v>5.0761814021742474E-4</v>
      </c>
      <c r="HF409" s="223">
        <f t="shared" ca="1" si="804"/>
        <v>-1.5032495830448521E-4</v>
      </c>
      <c r="HG409" s="223">
        <f t="shared" ca="1" si="805"/>
        <v>-6.2267188224563125E-4</v>
      </c>
      <c r="HH409" s="223">
        <f t="shared" ca="1" si="806"/>
        <v>-3.2624746796548146E-4</v>
      </c>
      <c r="HI409" s="223">
        <f t="shared" ca="1" si="807"/>
        <v>3.7297288056272273E-4</v>
      </c>
      <c r="HJ409" s="223">
        <f t="shared" ca="1" si="808"/>
        <v>6.1170855219116462E-4</v>
      </c>
      <c r="HK409" s="223">
        <f t="shared" ca="1" si="809"/>
        <v>9.5208576156472494E-5</v>
      </c>
      <c r="HL409" s="223">
        <f t="shared" ca="1" si="810"/>
        <v>-5.3883906276286679E-4</v>
      </c>
      <c r="HM409" s="223">
        <f t="shared" ca="1" si="811"/>
        <v>-5.0761814021742615E-4</v>
      </c>
      <c r="HN409" s="223">
        <f t="shared" ca="1" si="812"/>
        <v>1.5032495830448283E-4</v>
      </c>
      <c r="HO409" s="223">
        <f t="shared" ca="1" si="813"/>
        <v>6.2267188224563092E-4</v>
      </c>
      <c r="HP409" s="223">
        <f t="shared" ca="1" si="814"/>
        <v>3.2624746796548358E-4</v>
      </c>
      <c r="HQ409" s="223">
        <f t="shared" ca="1" si="815"/>
        <v>-3.729728805627352E-4</v>
      </c>
      <c r="HR409" s="223">
        <f t="shared" ca="1" si="816"/>
        <v>-6.117085521911695E-4</v>
      </c>
      <c r="HS409" s="223">
        <f t="shared" ca="1" si="817"/>
        <v>-9.5208576156474934E-5</v>
      </c>
      <c r="HT409" s="223">
        <f t="shared" ca="1" si="818"/>
        <v>5.3883906276286548E-4</v>
      </c>
      <c r="HU409" s="223">
        <f t="shared" ca="1" si="819"/>
        <v>5.0761814021742767E-4</v>
      </c>
      <c r="HV409" s="223">
        <f t="shared" ca="1" si="820"/>
        <v>-1.5032495830449779E-4</v>
      </c>
      <c r="HW409" s="223">
        <f t="shared" ca="1" si="821"/>
        <v>-6.2267188224563331E-4</v>
      </c>
      <c r="HX409" s="223">
        <f t="shared" ca="1" si="822"/>
        <v>-3.2624746796550098E-4</v>
      </c>
      <c r="HY409" s="223">
        <f t="shared" ca="1" si="823"/>
        <v>3.7297288056271883E-4</v>
      </c>
      <c r="HZ409" s="223">
        <f t="shared" ca="1" si="824"/>
        <v>6.1170855219116582E-4</v>
      </c>
      <c r="IA409" s="223">
        <f t="shared" ca="1" si="825"/>
        <v>9.5208576156459701E-5</v>
      </c>
      <c r="IB409" s="223">
        <f t="shared" ca="1" si="826"/>
        <v>-5.3883906276287351E-4</v>
      </c>
      <c r="IC409" s="223">
        <f t="shared" ca="1" si="827"/>
        <v>-5.076181402174397E-4</v>
      </c>
      <c r="ID409" s="223">
        <f t="shared" ca="1" si="828"/>
        <v>1.5032495830447803E-4</v>
      </c>
      <c r="IE409" s="223">
        <f t="shared" ca="1" si="829"/>
        <v>6.2267188224563591E-4</v>
      </c>
      <c r="IF409" s="223">
        <f t="shared" ca="1" si="830"/>
        <v>3.2624746796548786E-4</v>
      </c>
      <c r="IG409" s="223">
        <f t="shared" ca="1" si="831"/>
        <v>-3.7297288056273119E-4</v>
      </c>
      <c r="IH409" s="223">
        <f t="shared" ca="1" si="832"/>
        <v>-6.1170855219116213E-4</v>
      </c>
      <c r="II409" s="223">
        <f t="shared" ca="1" si="833"/>
        <v>-9.5208576156479867E-5</v>
      </c>
      <c r="IJ409" s="223">
        <f t="shared" ca="1" si="834"/>
        <v>5.3883906276286299E-4</v>
      </c>
      <c r="IK409" s="223">
        <f t="shared" ca="1" si="835"/>
        <v>5.0761814021743059E-4</v>
      </c>
      <c r="IL409" s="223">
        <f t="shared" ca="1" si="836"/>
        <v>-1.5032495830449302E-4</v>
      </c>
      <c r="IM409" s="223">
        <f t="shared" ca="1" si="837"/>
        <v>-6.2267188224563255E-4</v>
      </c>
      <c r="IN409" s="223">
        <f t="shared" ca="1" si="838"/>
        <v>-3.2624746796547463E-4</v>
      </c>
      <c r="IO409" s="223">
        <f t="shared" ca="1" si="839"/>
        <v>3.7297288056271482E-4</v>
      </c>
      <c r="IP409" s="223">
        <f t="shared" ca="1" si="840"/>
        <v>6.1170855219116701E-4</v>
      </c>
      <c r="IQ409" s="223">
        <f t="shared" ca="1" si="841"/>
        <v>9.5208576156464579E-5</v>
      </c>
      <c r="IR409" s="223">
        <f t="shared" ca="1" si="842"/>
        <v>-5.3883906276287101E-4</v>
      </c>
      <c r="IS409" s="223">
        <f t="shared" ca="1" si="843"/>
        <v>-5.0761814021742149E-4</v>
      </c>
      <c r="IT409" s="223">
        <f t="shared" ca="1" si="844"/>
        <v>1.5032495830447323E-4</v>
      </c>
      <c r="IU409" s="223">
        <f t="shared" ca="1" si="845"/>
        <v>6.2267188224562941E-4</v>
      </c>
      <c r="IV409" s="223">
        <f t="shared" ca="1" si="846"/>
        <v>3.2624746796549204E-4</v>
      </c>
      <c r="IW409" s="223">
        <f t="shared" ca="1" si="847"/>
        <v>-3.7297288056272729E-4</v>
      </c>
      <c r="IX409" s="223">
        <f t="shared" ca="1" si="848"/>
        <v>-6.1170855219116332E-4</v>
      </c>
      <c r="IY409" s="223">
        <f t="shared" ca="1" si="849"/>
        <v>-9.5208576156449346E-5</v>
      </c>
      <c r="IZ409" s="223">
        <f t="shared" ca="1" si="850"/>
        <v>5.3883906276286039E-4</v>
      </c>
      <c r="JA409" s="223">
        <f t="shared" ca="1" si="851"/>
        <v>5.0761814021743352E-4</v>
      </c>
      <c r="JB409" s="223">
        <f t="shared" ca="1" si="852"/>
        <v>-1.5032495830448822E-4</v>
      </c>
    </row>
    <row r="410" spans="2:262">
      <c r="B410" s="230">
        <v>49</v>
      </c>
      <c r="C410" s="229">
        <f t="shared" si="853"/>
        <v>9.5703125000000052E-4</v>
      </c>
      <c r="D410" s="226">
        <f t="shared" ca="1" si="597"/>
        <v>24.309350136411179</v>
      </c>
      <c r="E410" s="225">
        <f ca="1">BC361</f>
        <v>0.30935013641117809</v>
      </c>
      <c r="F410" s="224">
        <v>49</v>
      </c>
      <c r="G410" s="223">
        <f t="shared" ca="1" si="854"/>
        <v>7.4387608298086131E-4</v>
      </c>
      <c r="H410" s="223">
        <f t="shared" ca="1" si="598"/>
        <v>2.799153246357001E-4</v>
      </c>
      <c r="I410" s="223">
        <f t="shared" ca="1" si="599"/>
        <v>-5.4239581100792454E-4</v>
      </c>
      <c r="J410" s="223">
        <f t="shared" ca="1" si="600"/>
        <v>-6.7032644507394326E-4</v>
      </c>
      <c r="K410" s="223">
        <f t="shared" ca="1" si="601"/>
        <v>5.9901490127413598E-5</v>
      </c>
      <c r="L410" s="223">
        <f t="shared" ca="1" si="602"/>
        <v>7.1344294302975466E-4</v>
      </c>
      <c r="M410" s="223">
        <f t="shared" ca="1" si="603"/>
        <v>4.5362765796723312E-4</v>
      </c>
      <c r="N410" s="223">
        <f t="shared" ca="1" si="604"/>
        <v>-3.8692625795495769E-4</v>
      </c>
      <c r="O410" s="223">
        <f t="shared" ca="1" si="605"/>
        <v>-7.3213333745332434E-4</v>
      </c>
      <c r="P410" s="223">
        <f t="shared" ca="1" si="606"/>
        <v>-1.4005605050753593E-4</v>
      </c>
      <c r="Q410" s="223">
        <f t="shared" ca="1" si="607"/>
        <v>6.3132238262461225E-4</v>
      </c>
      <c r="R410" s="223">
        <f t="shared" ca="1" si="608"/>
        <v>5.9447563442761799E-4</v>
      </c>
      <c r="S410" s="223">
        <f t="shared" ca="1" si="609"/>
        <v>-2.0342472228163691E-4</v>
      </c>
      <c r="T410" s="223">
        <f t="shared" ca="1" si="610"/>
        <v>-7.4089873014295698E-4</v>
      </c>
      <c r="U410" s="223">
        <f t="shared" ca="1" si="611"/>
        <v>-3.2986682882541428E-4</v>
      </c>
      <c r="V410" s="223">
        <f t="shared" ca="1" si="612"/>
        <v>5.0346386131934983E-4</v>
      </c>
      <c r="W410" s="223">
        <f t="shared" ca="1" si="613"/>
        <v>6.922551183525629E-4</v>
      </c>
      <c r="X410" s="223">
        <f t="shared" ca="1" si="614"/>
        <v>-5.1854990972942535E-6</v>
      </c>
      <c r="Y410" s="223">
        <f t="shared" ca="1" si="615"/>
        <v>-6.9598758912670772E-4</v>
      </c>
      <c r="Z410" s="223">
        <f t="shared" ca="1" si="616"/>
        <v>-4.9577945853601516E-4</v>
      </c>
      <c r="AA410" s="223">
        <f t="shared" ca="1" si="617"/>
        <v>3.3913045644047557E-4</v>
      </c>
      <c r="AB410" s="223">
        <f t="shared" ca="1" si="618"/>
        <v>7.3988219455756047E-4</v>
      </c>
      <c r="AC410" s="223">
        <f t="shared" ca="1" si="619"/>
        <v>1.9342940244328479E-4</v>
      </c>
      <c r="AD410" s="223">
        <f t="shared" ca="1" si="620"/>
        <v>-6.0065363083902591E-4</v>
      </c>
      <c r="AE410" s="223">
        <f t="shared" ca="1" si="621"/>
        <v>-6.2577392327465545E-4</v>
      </c>
      <c r="AF410" s="223">
        <f t="shared" ca="1" si="622"/>
        <v>1.5022777287987683E-4</v>
      </c>
      <c r="AG410" s="223">
        <f t="shared" ca="1" si="623"/>
        <v>7.3390638289300072E-4</v>
      </c>
      <c r="AH410" s="223">
        <f t="shared" ca="1" si="624"/>
        <v>3.7803075608920021E-4</v>
      </c>
      <c r="AI410" s="223">
        <f t="shared" ca="1" si="625"/>
        <v>-4.6180359734485592E-4</v>
      </c>
      <c r="AJ410" s="223">
        <f t="shared" ca="1" si="626"/>
        <v>-7.1043240116603159E-4</v>
      </c>
      <c r="AK410" s="223">
        <f t="shared" ca="1" si="627"/>
        <v>-4.9558592601718513E-5</v>
      </c>
      <c r="AL410" s="223">
        <f t="shared" ca="1" si="628"/>
        <v>6.7476061817599536E-4</v>
      </c>
      <c r="AM410" s="223">
        <f t="shared" ca="1" si="629"/>
        <v>5.3524458726336244E-4</v>
      </c>
      <c r="AN410" s="223">
        <f t="shared" ca="1" si="630"/>
        <v>-2.8949687759938897E-4</v>
      </c>
      <c r="AO410" s="223">
        <f t="shared" ca="1" si="631"/>
        <v>-7.4362156594415729E-4</v>
      </c>
      <c r="AP410" s="223">
        <f t="shared" ca="1" si="632"/>
        <v>-2.4575454368796329E-4</v>
      </c>
      <c r="AQ410" s="223">
        <f t="shared" ca="1" si="633"/>
        <v>5.6672988498571869E-4</v>
      </c>
      <c r="AR410" s="223">
        <f t="shared" ca="1" si="634"/>
        <v>6.5368108901277461E-4</v>
      </c>
      <c r="AS410" s="223">
        <f t="shared" ca="1" si="635"/>
        <v>-9.6216726160750198E-5</v>
      </c>
      <c r="AT410" s="223">
        <f t="shared" ca="1" si="636"/>
        <v>-7.229369333665765E-4</v>
      </c>
      <c r="AU410" s="223">
        <f t="shared" ca="1" si="637"/>
        <v>-4.2414610193215914E-4</v>
      </c>
      <c r="AV410" s="223">
        <f t="shared" ca="1" si="638"/>
        <v>4.1764077966448081E-4</v>
      </c>
      <c r="AW410" s="223">
        <f t="shared" ca="1" si="639"/>
        <v>7.247597892438588E-4</v>
      </c>
      <c r="AX410" s="223">
        <f t="shared" ca="1" si="640"/>
        <v>1.0403412199353889E-4</v>
      </c>
      <c r="AY410" s="223">
        <f t="shared" ca="1" si="641"/>
        <v>-6.4987706097235833E-4</v>
      </c>
      <c r="AZ410" s="223">
        <f t="shared" ca="1" si="642"/>
        <v>-5.7180917919733259E-4</v>
      </c>
      <c r="BA410" s="223">
        <f t="shared" ca="1" si="643"/>
        <v>2.3829449009582821E-4</v>
      </c>
      <c r="BB410" s="223">
        <f t="shared" ca="1" si="644"/>
        <v>7.4333118763558205E-4</v>
      </c>
      <c r="BC410" s="223">
        <f t="shared" ca="1" si="645"/>
        <v>2.9674791976758174E-4</v>
      </c>
      <c r="BD410" s="223">
        <f t="shared" ca="1" si="646"/>
        <v>-5.2973498078271017E-4</v>
      </c>
      <c r="BE410" s="223">
        <f t="shared" ca="1" si="647"/>
        <v>-6.7804590029289043E-4</v>
      </c>
      <c r="BF410" s="223">
        <f t="shared" ca="1" si="648"/>
        <v>4.1684272666094513E-5</v>
      </c>
      <c r="BG410" s="223">
        <f t="shared" ca="1" si="649"/>
        <v>7.0804982596108759E-4</v>
      </c>
      <c r="BH410" s="223">
        <f t="shared" ca="1" si="650"/>
        <v>4.6796296329962262E-4</v>
      </c>
      <c r="BI410" s="223">
        <f t="shared" ca="1" si="651"/>
        <v>-3.7121473041360831E-4</v>
      </c>
      <c r="BJ410" s="223">
        <f t="shared" ca="1" si="652"/>
        <v>-7.3515964122868624E-4</v>
      </c>
      <c r="BK410" s="223">
        <f t="shared" ca="1" si="653"/>
        <v>-1.5794588146448739E-4</v>
      </c>
      <c r="BL410" s="223">
        <f t="shared" ca="1" si="654"/>
        <v>6.2147176366826064E-4</v>
      </c>
      <c r="BM410" s="223">
        <f t="shared" ca="1" si="655"/>
        <v>6.0527508764618735E-4</v>
      </c>
      <c r="BN410" s="223">
        <f t="shared" ca="1" si="656"/>
        <v>-1.8580076410397938E-4</v>
      </c>
      <c r="BO410" s="223">
        <f t="shared" ca="1" si="657"/>
        <v>-7.390126332170485E-4</v>
      </c>
      <c r="BP410" s="223">
        <f t="shared" ca="1" si="658"/>
        <v>-3.4613319315895762E-4</v>
      </c>
      <c r="BQ410" s="223">
        <f t="shared" ca="1" si="659"/>
        <v>4.8986939682121725E-4</v>
      </c>
      <c r="BR410" s="223">
        <f t="shared" ca="1" si="660"/>
        <v>6.9873632209164821E-4</v>
      </c>
      <c r="BS410" s="223">
        <f t="shared" ca="1" si="661"/>
        <v>1.3074071513778532E-5</v>
      </c>
      <c r="BT410" s="223">
        <f t="shared" ca="1" si="662"/>
        <v>-6.8932573520142336E-4</v>
      </c>
      <c r="BU410" s="223">
        <f t="shared" ca="1" si="663"/>
        <v>-5.0924389282342808E-4</v>
      </c>
      <c r="BV410" s="223">
        <f t="shared" ca="1" si="664"/>
        <v>3.227770363756075E-4</v>
      </c>
      <c r="BW410" s="223">
        <f t="shared" ca="1" si="665"/>
        <v>7.4157559942153786E-4</v>
      </c>
      <c r="BX410" s="223">
        <f t="shared" ca="1" si="666"/>
        <v>2.1100171851892461E-4</v>
      </c>
      <c r="BY410" s="223">
        <f t="shared" ca="1" si="667"/>
        <v>-5.8969865703090911E-4</v>
      </c>
      <c r="BZ410" s="223">
        <f t="shared" ca="1" si="668"/>
        <v>-6.3546095795247116E-4</v>
      </c>
      <c r="CA410" s="223">
        <f t="shared" ca="1" si="669"/>
        <v>1.3230016767318102E-4</v>
      </c>
      <c r="CB410" s="223">
        <f t="shared" ca="1" si="670"/>
        <v>7.3068930530912073E-4</v>
      </c>
      <c r="CC410" s="223">
        <f t="shared" ca="1" si="671"/>
        <v>3.9364274078672312E-4</v>
      </c>
      <c r="CD410" s="223">
        <f t="shared" ca="1" si="672"/>
        <v>-4.4734916815477839E-4</v>
      </c>
      <c r="CE410" s="223">
        <f t="shared" ca="1" si="673"/>
        <v>-7.156402312206453E-4</v>
      </c>
      <c r="CF410" s="223">
        <f t="shared" ca="1" si="674"/>
        <v>-6.7761566167346624E-5</v>
      </c>
      <c r="CG410" s="223">
        <f t="shared" ca="1" si="675"/>
        <v>6.6686612855771472E-4</v>
      </c>
      <c r="CH410" s="223">
        <f t="shared" ca="1" si="676"/>
        <v>5.4776518556979106E-4</v>
      </c>
      <c r="CI410" s="223">
        <f t="shared" ca="1" si="677"/>
        <v>-2.7259018561124894E-4</v>
      </c>
      <c r="CJ410" s="223">
        <f t="shared" ca="1" si="678"/>
        <v>-7.4397289518907106E-4</v>
      </c>
      <c r="CK410" s="223">
        <f t="shared" ca="1" si="679"/>
        <v>-2.6291411897897635E-4</v>
      </c>
      <c r="CL410" s="223">
        <f t="shared" ca="1" si="680"/>
        <v>5.5472992227806447E-4</v>
      </c>
      <c r="CM410" s="223">
        <f t="shared" ca="1" si="681"/>
        <v>6.6220321026960825E-4</v>
      </c>
      <c r="CN410" s="223">
        <f t="shared" ca="1" si="682"/>
        <v>-7.8082625170928523E-5</v>
      </c>
      <c r="CO410" s="223">
        <f t="shared" ca="1" si="683"/>
        <v>-7.1840630874688666E-4</v>
      </c>
      <c r="CP410" s="223">
        <f t="shared" ca="1" si="684"/>
        <v>-4.3901910429592684E-4</v>
      </c>
      <c r="CQ410" s="223">
        <f t="shared" ca="1" si="685"/>
        <v>4.024047155866046E-4</v>
      </c>
      <c r="CR410" s="223">
        <f t="shared" ca="1" si="686"/>
        <v>7.2866602393171327E-4</v>
      </c>
      <c r="CS410" s="223">
        <f t="shared" ca="1" si="687"/>
        <v>1.2208185502280385E-4</v>
      </c>
      <c r="CT410" s="223">
        <f t="shared" ca="1" si="688"/>
        <v>-6.407927165843285E-4</v>
      </c>
      <c r="CU410" s="223">
        <f t="shared" ca="1" si="689"/>
        <v>-5.8331809131574803E-4</v>
      </c>
      <c r="CV410" s="223">
        <f t="shared" ca="1" si="690"/>
        <v>2.2092614501312551E-4</v>
      </c>
      <c r="CW410" s="223">
        <f t="shared" ca="1" si="691"/>
        <v>7.4233853737781439E-4</v>
      </c>
      <c r="CX410" s="223">
        <f t="shared" ca="1" si="692"/>
        <v>3.1340176504871279E-4</v>
      </c>
      <c r="CY410" s="223">
        <f t="shared" ca="1" si="693"/>
        <v>-5.1675505801314098E-4</v>
      </c>
      <c r="CZ410" s="223">
        <f t="shared" ca="1" si="694"/>
        <v>-6.8535692601527285E-4</v>
      </c>
      <c r="DA410" s="223">
        <f t="shared" ca="1" si="695"/>
        <v>2.3441946157591506E-5</v>
      </c>
      <c r="DB410" s="223">
        <f t="shared" ca="1" si="696"/>
        <v>7.022302061529482E-4</v>
      </c>
      <c r="DC410" s="223">
        <f t="shared" ca="1" si="697"/>
        <v>4.8201638524118551E-4</v>
      </c>
      <c r="DD410" s="223">
        <f t="shared" ca="1" si="698"/>
        <v>-3.5527959699927739E-4</v>
      </c>
      <c r="DE410" s="223">
        <f t="shared" ca="1" si="699"/>
        <v>-7.3774311232556E-4</v>
      </c>
      <c r="DF410" s="223">
        <f t="shared" ca="1" si="700"/>
        <v>-1.7574057172841116E-4</v>
      </c>
      <c r="DG410" s="223">
        <f t="shared" ca="1" si="701"/>
        <v>6.1124679335980707E-4</v>
      </c>
      <c r="DH410" s="223">
        <f t="shared" ca="1" si="702"/>
        <v>6.1570994578465706E-4</v>
      </c>
      <c r="DI410" s="223">
        <f t="shared" ca="1" si="703"/>
        <v>-1.6806488649355589E-4</v>
      </c>
      <c r="DJ410" s="223">
        <f t="shared" ca="1" si="704"/>
        <v>-7.3668138271435141E-4</v>
      </c>
      <c r="DK410" s="223">
        <f t="shared" ca="1" si="705"/>
        <v>-3.6219105979970034E-4</v>
      </c>
      <c r="DL410" s="223">
        <f t="shared" ca="1" si="706"/>
        <v>4.7597985331583202E-4</v>
      </c>
      <c r="DM410" s="223">
        <f t="shared" ca="1" si="707"/>
        <v>7.0479663319774092E-4</v>
      </c>
      <c r="DN410" s="223">
        <f t="shared" ca="1" si="708"/>
        <v>3.1325766793045145E-5</v>
      </c>
      <c r="DO410" s="223">
        <f t="shared" ca="1" si="709"/>
        <v>-6.8224865722880186E-4</v>
      </c>
      <c r="DP410" s="223">
        <f t="shared" ca="1" si="710"/>
        <v>-5.2240157763165955E-4</v>
      </c>
      <c r="DQ410" s="223">
        <f t="shared" ca="1" si="711"/>
        <v>3.0622918749343732E-4</v>
      </c>
      <c r="DR410" s="223">
        <f t="shared" ca="1" si="712"/>
        <v>7.4282230687372107E-4</v>
      </c>
      <c r="DS410" s="223">
        <f t="shared" ca="1" si="713"/>
        <v>2.284469350492087E-4</v>
      </c>
      <c r="DT410" s="223">
        <f t="shared" ca="1" si="714"/>
        <v>-5.7838847080205163E-4</v>
      </c>
      <c r="DU410" s="223">
        <f t="shared" ca="1" si="715"/>
        <v>-6.4476521471063073E-4</v>
      </c>
      <c r="DV410" s="223">
        <f t="shared" ca="1" si="716"/>
        <v>1.1429286979250597E-4</v>
      </c>
      <c r="DW410" s="223">
        <f t="shared" ca="1" si="717"/>
        <v>7.2703208780995632E-4</v>
      </c>
      <c r="DX410" s="223">
        <f t="shared" ca="1" si="718"/>
        <v>4.0901760981644172E-4</v>
      </c>
      <c r="DY410" s="223">
        <f t="shared" ca="1" si="719"/>
        <v>-4.3262527255327147E-4</v>
      </c>
      <c r="DZ410" s="223">
        <f t="shared" ca="1" si="720"/>
        <v>-7.2041698635948062E-4</v>
      </c>
      <c r="EA410" s="223">
        <f t="shared" ca="1" si="721"/>
        <v>-8.5923722699273239E-5</v>
      </c>
      <c r="EB410" s="223">
        <f t="shared" ca="1" si="722"/>
        <v>6.5856994371932612E-4</v>
      </c>
      <c r="EC410" s="223">
        <f t="shared" ca="1" si="723"/>
        <v>5.5995583061069904E-4</v>
      </c>
      <c r="ED410" s="223">
        <f t="shared" ca="1" si="724"/>
        <v>-2.5551929548809033E-4</v>
      </c>
      <c r="EE410" s="223">
        <f t="shared" ca="1" si="725"/>
        <v>-7.438760829808612E-4</v>
      </c>
      <c r="EF410" s="223">
        <f t="shared" ca="1" si="726"/>
        <v>-2.7991532463571343E-4</v>
      </c>
      <c r="EG410" s="223">
        <f t="shared" ca="1" si="727"/>
        <v>5.4239581100791402E-4</v>
      </c>
      <c r="EH410" s="223">
        <f t="shared" ca="1" si="728"/>
        <v>6.7032644507395041E-4</v>
      </c>
      <c r="EI410" s="223">
        <f t="shared" ca="1" si="729"/>
        <v>-5.9901490127395952E-5</v>
      </c>
      <c r="EJ410" s="223">
        <f t="shared" ca="1" si="730"/>
        <v>-7.1344294302974935E-4</v>
      </c>
      <c r="EK410" s="223">
        <f t="shared" ca="1" si="731"/>
        <v>-4.5362765796724813E-4</v>
      </c>
      <c r="EL410" s="223">
        <f t="shared" ca="1" si="732"/>
        <v>3.8692625795494029E-4</v>
      </c>
      <c r="EM410" s="223">
        <f t="shared" ca="1" si="733"/>
        <v>7.3213333745332824E-4</v>
      </c>
      <c r="EN410" s="223">
        <f t="shared" ca="1" si="734"/>
        <v>1.400560505075584E-4</v>
      </c>
      <c r="EO410" s="223">
        <f t="shared" ca="1" si="735"/>
        <v>-6.3132238262461138E-4</v>
      </c>
      <c r="EP410" s="223">
        <f t="shared" ca="1" si="736"/>
        <v>-5.9447563442761994E-4</v>
      </c>
      <c r="EQ410" s="223">
        <f t="shared" ca="1" si="737"/>
        <v>2.034247222816326E-4</v>
      </c>
      <c r="ER410" s="223">
        <f t="shared" ca="1" si="738"/>
        <v>7.4089873014295633E-4</v>
      </c>
      <c r="ES410" s="223">
        <f t="shared" ca="1" si="739"/>
        <v>3.2986682882542068E-4</v>
      </c>
      <c r="ET410" s="223">
        <f t="shared" ca="1" si="740"/>
        <v>-5.0346386131934462E-4</v>
      </c>
      <c r="EU410" s="223">
        <f t="shared" ca="1" si="741"/>
        <v>-6.9225511835256561E-4</v>
      </c>
      <c r="EV410" s="223">
        <f t="shared" ca="1" si="742"/>
        <v>5.1854990972845499E-6</v>
      </c>
      <c r="EW410" s="223">
        <f t="shared" ca="1" si="743"/>
        <v>6.9598758912670436E-4</v>
      </c>
      <c r="EX410" s="223">
        <f t="shared" ca="1" si="744"/>
        <v>4.9577945853602448E-4</v>
      </c>
      <c r="EY410" s="223">
        <f t="shared" ca="1" si="745"/>
        <v>-3.3913045644046457E-4</v>
      </c>
      <c r="EZ410" s="223">
        <f t="shared" ca="1" si="746"/>
        <v>-7.3988219455756177E-4</v>
      </c>
      <c r="FA410" s="223">
        <f t="shared" ca="1" si="747"/>
        <v>-1.9342940244329931E-4</v>
      </c>
      <c r="FB410" s="223">
        <f t="shared" ca="1" si="748"/>
        <v>6.0065363083901702E-4</v>
      </c>
      <c r="FC410" s="223">
        <f t="shared" ca="1" si="749"/>
        <v>6.2577392327466358E-4</v>
      </c>
      <c r="FD410" s="223">
        <f t="shared" ca="1" si="750"/>
        <v>-1.5022777287985949E-4</v>
      </c>
      <c r="FE410" s="223">
        <f t="shared" ca="1" si="751"/>
        <v>-7.339063828929979E-4</v>
      </c>
      <c r="FF410" s="223">
        <f t="shared" ca="1" si="752"/>
        <v>-3.7803075608921544E-4</v>
      </c>
      <c r="FG410" s="223">
        <f t="shared" ca="1" si="753"/>
        <v>4.618035973448421E-4</v>
      </c>
      <c r="FH410" s="223">
        <f t="shared" ca="1" si="754"/>
        <v>7.1043240116603853E-4</v>
      </c>
      <c r="FI410" s="223">
        <f t="shared" ca="1" si="755"/>
        <v>4.9558592601741416E-5</v>
      </c>
      <c r="FJ410" s="223">
        <f t="shared" ca="1" si="756"/>
        <v>-6.7476061817599449E-4</v>
      </c>
      <c r="FK410" s="223">
        <f t="shared" ca="1" si="757"/>
        <v>-5.3524458726336363E-4</v>
      </c>
      <c r="FL410" s="223">
        <f t="shared" ca="1" si="758"/>
        <v>2.8949687759938729E-4</v>
      </c>
      <c r="FM410" s="223">
        <f t="shared" ca="1" si="759"/>
        <v>7.436215659441574E-4</v>
      </c>
      <c r="FN410" s="223">
        <f t="shared" ca="1" si="760"/>
        <v>2.4575454368797007E-4</v>
      </c>
      <c r="FO410" s="223">
        <f t="shared" ca="1" si="761"/>
        <v>-5.6672988498571413E-4</v>
      </c>
      <c r="FP410" s="223">
        <f t="shared" ca="1" si="762"/>
        <v>-6.5368108901277797E-4</v>
      </c>
      <c r="FQ410" s="223">
        <f t="shared" ca="1" si="763"/>
        <v>9.6216726160743205E-5</v>
      </c>
      <c r="FR410" s="223">
        <f t="shared" ca="1" si="764"/>
        <v>7.2293693336657346E-4</v>
      </c>
      <c r="FS410" s="223">
        <f t="shared" ca="1" si="765"/>
        <v>4.2414610193216933E-4</v>
      </c>
      <c r="FT410" s="223">
        <f t="shared" ca="1" si="766"/>
        <v>-4.1764077966447056E-4</v>
      </c>
      <c r="FU410" s="223">
        <f t="shared" ca="1" si="767"/>
        <v>-7.2475978924386151E-4</v>
      </c>
      <c r="FV410" s="223">
        <f t="shared" ca="1" si="768"/>
        <v>-1.0403412199355119E-4</v>
      </c>
      <c r="FW410" s="223">
        <f t="shared" ca="1" si="769"/>
        <v>6.4987706097235226E-4</v>
      </c>
      <c r="FX410" s="223">
        <f t="shared" ca="1" si="770"/>
        <v>5.7180917919734387E-4</v>
      </c>
      <c r="FY410" s="223">
        <f t="shared" ca="1" si="771"/>
        <v>-2.3829449009581146E-4</v>
      </c>
      <c r="FZ410" s="223">
        <f t="shared" ca="1" si="772"/>
        <v>-7.433311876355813E-4</v>
      </c>
      <c r="GA410" s="223">
        <f t="shared" ca="1" si="773"/>
        <v>-2.967479197675979E-4</v>
      </c>
      <c r="GB410" s="223">
        <f t="shared" ca="1" si="774"/>
        <v>5.2973498078269781E-4</v>
      </c>
      <c r="GC410" s="223">
        <f t="shared" ca="1" si="775"/>
        <v>6.7804590029289986E-4</v>
      </c>
      <c r="GD410" s="223">
        <f t="shared" ca="1" si="776"/>
        <v>-4.1684272666071636E-5</v>
      </c>
      <c r="GE410" s="223">
        <f t="shared" ca="1" si="777"/>
        <v>-7.0804982596108044E-4</v>
      </c>
      <c r="GF410" s="223">
        <f t="shared" ca="1" si="778"/>
        <v>-4.6796296329962403E-4</v>
      </c>
      <c r="GG410" s="223">
        <f t="shared" ca="1" si="779"/>
        <v>3.7121473041360669E-4</v>
      </c>
      <c r="GH410" s="223">
        <f t="shared" ca="1" si="780"/>
        <v>7.3515964122868656E-4</v>
      </c>
      <c r="GI410" s="223">
        <f t="shared" ca="1" si="781"/>
        <v>1.5794588146448915E-4</v>
      </c>
      <c r="GJ410" s="223">
        <f t="shared" ca="1" si="782"/>
        <v>-6.2147176366825977E-4</v>
      </c>
      <c r="GK410" s="223">
        <f t="shared" ca="1" si="783"/>
        <v>-6.0527508764619462E-4</v>
      </c>
      <c r="GL410" s="223">
        <f t="shared" ca="1" si="784"/>
        <v>1.8580076410396734E-4</v>
      </c>
      <c r="GM410" s="223">
        <f t="shared" ca="1" si="785"/>
        <v>7.390126332170472E-4</v>
      </c>
      <c r="GN410" s="223">
        <f t="shared" ca="1" si="786"/>
        <v>3.4613319315896863E-4</v>
      </c>
      <c r="GO410" s="223">
        <f t="shared" ca="1" si="787"/>
        <v>-4.8986939682120793E-4</v>
      </c>
      <c r="GP410" s="223">
        <f t="shared" ca="1" si="788"/>
        <v>-6.9873632209165243E-4</v>
      </c>
      <c r="GQ410" s="223">
        <f t="shared" ca="1" si="789"/>
        <v>-1.3074071513790919E-5</v>
      </c>
      <c r="GR410" s="223">
        <f t="shared" ca="1" si="790"/>
        <v>6.8932573520141881E-4</v>
      </c>
      <c r="GS410" s="223">
        <f t="shared" ca="1" si="791"/>
        <v>5.0924389282343719E-4</v>
      </c>
      <c r="GT410" s="223">
        <f t="shared" ca="1" si="792"/>
        <v>-3.2277703637559633E-4</v>
      </c>
      <c r="GU410" s="223">
        <f t="shared" ca="1" si="793"/>
        <v>-7.4157559942153895E-4</v>
      </c>
      <c r="GV410" s="223">
        <f t="shared" ca="1" si="794"/>
        <v>-2.1100171851894659E-4</v>
      </c>
      <c r="GW410" s="223">
        <f t="shared" ca="1" si="795"/>
        <v>5.8969865703089512E-4</v>
      </c>
      <c r="GX410" s="223">
        <f t="shared" ca="1" si="796"/>
        <v>6.354609579524832E-4</v>
      </c>
      <c r="GY410" s="223">
        <f t="shared" ca="1" si="797"/>
        <v>-1.3230016767315842E-4</v>
      </c>
      <c r="GZ410" s="223">
        <f t="shared" ca="1" si="798"/>
        <v>-7.3068930530911628E-4</v>
      </c>
      <c r="HA410" s="223">
        <f t="shared" ca="1" si="799"/>
        <v>-3.9364274078672464E-4</v>
      </c>
      <c r="HB410" s="223">
        <f t="shared" ca="1" si="800"/>
        <v>4.4734916815477693E-4</v>
      </c>
      <c r="HC410" s="223">
        <f t="shared" ca="1" si="801"/>
        <v>7.1564023122064595E-4</v>
      </c>
      <c r="HD410" s="223">
        <f t="shared" ca="1" si="802"/>
        <v>6.7761566167348495E-5</v>
      </c>
      <c r="HE410" s="223">
        <f t="shared" ca="1" si="803"/>
        <v>-6.6686612855771396E-4</v>
      </c>
      <c r="HF410" s="223">
        <f t="shared" ca="1" si="804"/>
        <v>-5.4776518556979951E-4</v>
      </c>
      <c r="HG410" s="223">
        <f t="shared" ca="1" si="805"/>
        <v>2.7259018561123739E-4</v>
      </c>
      <c r="HH410" s="223">
        <f t="shared" ca="1" si="806"/>
        <v>7.4397289518907106E-4</v>
      </c>
      <c r="HI410" s="223">
        <f t="shared" ca="1" si="807"/>
        <v>2.6291411897898795E-4</v>
      </c>
      <c r="HJ410" s="223">
        <f t="shared" ca="1" si="808"/>
        <v>-5.5472992227805623E-4</v>
      </c>
      <c r="HK410" s="223">
        <f t="shared" ca="1" si="809"/>
        <v>-6.6220321026962353E-4</v>
      </c>
      <c r="HL410" s="223">
        <f t="shared" ca="1" si="810"/>
        <v>7.8082625170916217E-5</v>
      </c>
      <c r="HM410" s="223">
        <f t="shared" ca="1" si="811"/>
        <v>7.1840630874688894E-4</v>
      </c>
      <c r="HN410" s="223">
        <f t="shared" ca="1" si="812"/>
        <v>4.3901910429593692E-4</v>
      </c>
      <c r="HO410" s="223">
        <f t="shared" ca="1" si="813"/>
        <v>-4.0240471558661197E-4</v>
      </c>
      <c r="HP410" s="223">
        <f t="shared" ca="1" si="814"/>
        <v>-7.2866602393171565E-4</v>
      </c>
      <c r="HQ410" s="223">
        <f t="shared" ca="1" si="815"/>
        <v>-1.2208185502280563E-4</v>
      </c>
      <c r="HR410" s="223">
        <f t="shared" ca="1" si="816"/>
        <v>6.407927165843169E-4</v>
      </c>
      <c r="HS410" s="223">
        <f t="shared" ca="1" si="817"/>
        <v>5.8331809131574911E-4</v>
      </c>
      <c r="HT410" s="223">
        <f t="shared" ca="1" si="818"/>
        <v>-2.2092614501310358E-4</v>
      </c>
      <c r="HU410" s="223">
        <f t="shared" ca="1" si="819"/>
        <v>-7.4233853737781428E-4</v>
      </c>
      <c r="HV410" s="223">
        <f t="shared" ca="1" si="820"/>
        <v>-3.1340176504873372E-4</v>
      </c>
      <c r="HW410" s="223">
        <f t="shared" ca="1" si="821"/>
        <v>5.1675505801313968E-4</v>
      </c>
      <c r="HX410" s="223">
        <f t="shared" ca="1" si="822"/>
        <v>6.8535692601528174E-4</v>
      </c>
      <c r="HY410" s="223">
        <f t="shared" ca="1" si="823"/>
        <v>-2.344194615758969E-5</v>
      </c>
      <c r="HZ410" s="223">
        <f t="shared" ca="1" si="824"/>
        <v>-7.0223020615294051E-4</v>
      </c>
      <c r="IA410" s="223">
        <f t="shared" ca="1" si="825"/>
        <v>-4.8201638524118687E-4</v>
      </c>
      <c r="IB410" s="223">
        <f t="shared" ca="1" si="826"/>
        <v>3.5527959699924795E-4</v>
      </c>
      <c r="IC410" s="223">
        <f t="shared" ca="1" si="827"/>
        <v>7.3774311232556163E-4</v>
      </c>
      <c r="ID410" s="223">
        <f t="shared" ca="1" si="828"/>
        <v>1.757405717284438E-4</v>
      </c>
      <c r="IE410" s="223">
        <f t="shared" ca="1" si="829"/>
        <v>-8.4770025777885171E-4</v>
      </c>
      <c r="IF410" s="223">
        <f t="shared" ca="1" si="830"/>
        <v>-6.1570994578467593E-4</v>
      </c>
      <c r="IG410" s="223">
        <f t="shared" ca="1" si="831"/>
        <v>1.6806488649354382E-4</v>
      </c>
      <c r="IH410" s="223">
        <f t="shared" ca="1" si="832"/>
        <v>7.3668138271435271E-4</v>
      </c>
      <c r="II410" s="223">
        <f t="shared" ca="1" si="833"/>
        <v>3.6219105979971118E-4</v>
      </c>
      <c r="IJ410" s="223">
        <f t="shared" ca="1" si="834"/>
        <v>-4.7597985331583874E-4</v>
      </c>
      <c r="IK410" s="223">
        <f t="shared" ca="1" si="835"/>
        <v>-7.0479663319774493E-4</v>
      </c>
      <c r="IL410" s="223">
        <f t="shared" ca="1" si="836"/>
        <v>-3.132576679303639E-5</v>
      </c>
      <c r="IM410" s="223">
        <f t="shared" ca="1" si="837"/>
        <v>6.8224865722879688E-4</v>
      </c>
      <c r="IN410" s="223">
        <f t="shared" ca="1" si="838"/>
        <v>5.2240157763165326E-4</v>
      </c>
      <c r="IO410" s="223">
        <f t="shared" ca="1" si="839"/>
        <v>-3.0622918749342604E-4</v>
      </c>
      <c r="IP410" s="223">
        <f t="shared" ca="1" si="840"/>
        <v>-7.4282230687372052E-4</v>
      </c>
      <c r="IQ410" s="223">
        <f t="shared" ca="1" si="841"/>
        <v>-2.2844693504922049E-4</v>
      </c>
      <c r="IR410" s="223">
        <f t="shared" ca="1" si="842"/>
        <v>5.7838847080204383E-4</v>
      </c>
      <c r="IS410" s="223">
        <f t="shared" ca="1" si="843"/>
        <v>6.4476521471064753E-4</v>
      </c>
      <c r="IT410" s="223">
        <f t="shared" ca="1" si="844"/>
        <v>-1.1429286979249375E-4</v>
      </c>
      <c r="IU410" s="223">
        <f t="shared" ca="1" si="845"/>
        <v>-7.2703208780994905E-4</v>
      </c>
      <c r="IV410" s="223">
        <f t="shared" ca="1" si="846"/>
        <v>-4.0901760981645213E-4</v>
      </c>
      <c r="IW410" s="223">
        <f t="shared" ca="1" si="847"/>
        <v>4.3262527255324415E-4</v>
      </c>
      <c r="IX410" s="223">
        <f t="shared" ca="1" si="848"/>
        <v>7.2041698635948366E-4</v>
      </c>
      <c r="IY410" s="223">
        <f t="shared" ca="1" si="849"/>
        <v>8.5923722699306524E-5</v>
      </c>
      <c r="IZ410" s="223">
        <f t="shared" ca="1" si="850"/>
        <v>-6.5856994371932048E-4</v>
      </c>
      <c r="JA410" s="223">
        <f t="shared" ca="1" si="851"/>
        <v>-5.5995583061072105E-4</v>
      </c>
      <c r="JB410" s="223">
        <f t="shared" ca="1" si="852"/>
        <v>2.5551929548807867E-4</v>
      </c>
    </row>
    <row r="411" spans="2:262">
      <c r="B411" s="230">
        <v>50</v>
      </c>
      <c r="C411" s="229">
        <f t="shared" si="853"/>
        <v>9.7656250000000043E-4</v>
      </c>
      <c r="D411" s="226">
        <f t="shared" ca="1" si="597"/>
        <v>24.306795690046762</v>
      </c>
      <c r="E411" s="225">
        <f ca="1">BD361</f>
        <v>0.3067956900467636</v>
      </c>
      <c r="F411" s="224">
        <v>50</v>
      </c>
      <c r="G411" s="223">
        <f t="shared" ca="1" si="854"/>
        <v>-3.2293250453576744E-4</v>
      </c>
      <c r="H411" s="223">
        <f t="shared" ca="1" si="598"/>
        <v>-1.3025045122293165E-4</v>
      </c>
      <c r="I411" s="223">
        <f t="shared" ca="1" si="599"/>
        <v>2.3517239370223947E-4</v>
      </c>
      <c r="J411" s="223">
        <f t="shared" ca="1" si="600"/>
        <v>2.8870483769542147E-4</v>
      </c>
      <c r="K411" s="223">
        <f t="shared" ca="1" si="601"/>
        <v>-4.0648932812569139E-5</v>
      </c>
      <c r="L411" s="223">
        <f t="shared" ca="1" si="602"/>
        <v>-3.1609326372697465E-4</v>
      </c>
      <c r="M411" s="223">
        <f t="shared" ca="1" si="603"/>
        <v>-1.7232829373792848E-4</v>
      </c>
      <c r="N411" s="223">
        <f t="shared" ca="1" si="604"/>
        <v>1.9998195650157029E-4</v>
      </c>
      <c r="O411" s="223">
        <f t="shared" ca="1" si="605"/>
        <v>3.0707207775173537E-4</v>
      </c>
      <c r="P411" s="223">
        <f t="shared" ca="1" si="606"/>
        <v>6.9169780076825971E-6</v>
      </c>
      <c r="Q411" s="223">
        <f t="shared" ca="1" si="607"/>
        <v>-3.0241155833788438E-4</v>
      </c>
      <c r="R411" s="223">
        <f t="shared" ca="1" si="608"/>
        <v>-2.1067574911280828E-4</v>
      </c>
      <c r="S411" s="223">
        <f t="shared" ca="1" si="609"/>
        <v>1.6046251387406439E-4</v>
      </c>
      <c r="T411" s="223">
        <f t="shared" ca="1" si="610"/>
        <v>3.1879213466076922E-4</v>
      </c>
      <c r="U411" s="223">
        <f t="shared" ca="1" si="611"/>
        <v>5.4333157142854904E-5</v>
      </c>
      <c r="V411" s="223">
        <f t="shared" ca="1" si="612"/>
        <v>-2.8218355597238383E-4</v>
      </c>
      <c r="W411" s="223">
        <f t="shared" ca="1" si="613"/>
        <v>-2.4446271074531772E-4</v>
      </c>
      <c r="X411" s="223">
        <f t="shared" ca="1" si="614"/>
        <v>1.174695424066737E-4</v>
      </c>
      <c r="Y411" s="223">
        <f t="shared" ca="1" si="615"/>
        <v>3.2361130458418921E-4</v>
      </c>
      <c r="Z411" s="223">
        <f t="shared" ca="1" si="616"/>
        <v>1.0057318750819076E-4</v>
      </c>
      <c r="AA411" s="223">
        <f t="shared" ca="1" si="617"/>
        <v>-2.5584713179454345E-4</v>
      </c>
      <c r="AB411" s="223">
        <f t="shared" ca="1" si="618"/>
        <v>-2.729577929503588E-4</v>
      </c>
      <c r="AC411" s="223">
        <f t="shared" ca="1" si="619"/>
        <v>7.193371009592335E-5</v>
      </c>
      <c r="AD411" s="223">
        <f t="shared" ca="1" si="620"/>
        <v>3.2142526704670665E-4</v>
      </c>
      <c r="AE411" s="223">
        <f t="shared" ca="1" si="621"/>
        <v>1.4463611208791747E-4</v>
      </c>
      <c r="AF411" s="223">
        <f t="shared" ca="1" si="622"/>
        <v>-2.2397238985366852E-4</v>
      </c>
      <c r="AG411" s="223">
        <f t="shared" ca="1" si="623"/>
        <v>-2.9554416325133206E-4</v>
      </c>
      <c r="AH411" s="223">
        <f t="shared" ca="1" si="624"/>
        <v>2.4840730196333912E-5</v>
      </c>
      <c r="AI411" s="223">
        <f t="shared" ca="1" si="625"/>
        <v>3.1228134315932867E-4</v>
      </c>
      <c r="AJ411" s="223">
        <f t="shared" ca="1" si="626"/>
        <v>1.8556810163181131E-4</v>
      </c>
      <c r="AK411" s="223">
        <f t="shared" ca="1" si="627"/>
        <v>-1.8724932205330206E-4</v>
      </c>
      <c r="AL411" s="223">
        <f t="shared" ca="1" si="628"/>
        <v>-3.1173289494046999E-4</v>
      </c>
      <c r="AM411" s="223">
        <f t="shared" ca="1" si="629"/>
        <v>-2.2789976494751814E-5</v>
      </c>
      <c r="AN411" s="223">
        <f t="shared" ca="1" si="630"/>
        <v>2.9637747126021186E-4</v>
      </c>
      <c r="AO411" s="223">
        <f t="shared" ca="1" si="631"/>
        <v>2.2248310217797058E-4</v>
      </c>
      <c r="AP411" s="223">
        <f t="shared" ca="1" si="632"/>
        <v>-1.4647287191024464E-4</v>
      </c>
      <c r="AQ411" s="223">
        <f t="shared" ca="1" si="633"/>
        <v>-3.2117355086553142E-4</v>
      </c>
      <c r="AR411" s="223">
        <f t="shared" ca="1" si="634"/>
        <v>-6.9927349018849896E-5</v>
      </c>
      <c r="AS411" s="223">
        <f t="shared" ca="1" si="635"/>
        <v>2.7405792214739769E-4</v>
      </c>
      <c r="AT411" s="223">
        <f t="shared" ca="1" si="636"/>
        <v>2.5458201544527586E-4</v>
      </c>
      <c r="AU411" s="223">
        <f t="shared" ca="1" si="637"/>
        <v>-1.0252572642808846E-4</v>
      </c>
      <c r="AV411" s="223">
        <f t="shared" ca="1" si="638"/>
        <v>-3.2366176933585472E-4</v>
      </c>
      <c r="AW411" s="223">
        <f t="shared" ca="1" si="639"/>
        <v>-1.1555100561235832E-4</v>
      </c>
      <c r="AX411" s="223">
        <f t="shared" ca="1" si="640"/>
        <v>2.4580584665571297E-4</v>
      </c>
      <c r="AY411" s="223">
        <f t="shared" ca="1" si="641"/>
        <v>2.8116999689794517E-4</v>
      </c>
      <c r="AZ411" s="223">
        <f t="shared" ca="1" si="642"/>
        <v>-5.6359208589234163E-5</v>
      </c>
      <c r="BA411" s="223">
        <f t="shared" ca="1" si="643"/>
        <v>-3.1914368793580232E-4</v>
      </c>
      <c r="BB411" s="223">
        <f t="shared" ca="1" si="644"/>
        <v>-1.5867333189025694E-4</v>
      </c>
      <c r="BC411" s="223">
        <f t="shared" ca="1" si="645"/>
        <v>2.1223281690027483E-4</v>
      </c>
      <c r="BD411" s="223">
        <f t="shared" ca="1" si="646"/>
        <v>3.0167149703135942E-4</v>
      </c>
      <c r="BE411" s="223">
        <f t="shared" ca="1" si="647"/>
        <v>-8.9726840852630269E-6</v>
      </c>
      <c r="BF411" s="223">
        <f t="shared" ca="1" si="648"/>
        <v>-3.0771710948339733E-4</v>
      </c>
      <c r="BG411" s="223">
        <f t="shared" ca="1" si="649"/>
        <v>-1.9836085971501523E-4</v>
      </c>
      <c r="BH411" s="223">
        <f t="shared" ca="1" si="650"/>
        <v>1.7406558758710532E-4</v>
      </c>
      <c r="BI411" s="223">
        <f t="shared" ca="1" si="651"/>
        <v>3.1564272028071597E-4</v>
      </c>
      <c r="BJ411" s="223">
        <f t="shared" ca="1" si="652"/>
        <v>3.860807193227785E-5</v>
      </c>
      <c r="BK411" s="223">
        <f t="shared" ca="1" si="653"/>
        <v>-2.8962938489467328E-4</v>
      </c>
      <c r="BL411" s="223">
        <f t="shared" ca="1" si="654"/>
        <v>-2.3375447396277113E-4</v>
      </c>
      <c r="BM411" s="223">
        <f t="shared" ca="1" si="655"/>
        <v>1.3213036396848474E-4</v>
      </c>
      <c r="BN411" s="223">
        <f t="shared" ca="1" si="656"/>
        <v>3.2278123185477785E-4</v>
      </c>
      <c r="BO411" s="223">
        <f t="shared" ca="1" si="657"/>
        <v>8.5353079786147206E-5</v>
      </c>
      <c r="BP411" s="223">
        <f t="shared" ca="1" si="658"/>
        <v>-2.6527205878331886E-4</v>
      </c>
      <c r="BQ411" s="223">
        <f t="shared" ca="1" si="659"/>
        <v>-2.6408800977127596E-4</v>
      </c>
      <c r="BR411" s="223">
        <f t="shared" ca="1" si="660"/>
        <v>8.7334916994342751E-5</v>
      </c>
      <c r="BS411" s="223">
        <f t="shared" ca="1" si="661"/>
        <v>3.2293250453576744E-4</v>
      </c>
      <c r="BT411" s="223">
        <f t="shared" ca="1" si="662"/>
        <v>1.3025045122293081E-4</v>
      </c>
      <c r="BU411" s="223">
        <f t="shared" ca="1" si="663"/>
        <v>-2.3517239370224037E-4</v>
      </c>
      <c r="BV411" s="223">
        <f t="shared" ca="1" si="664"/>
        <v>-2.8870483769542077E-4</v>
      </c>
      <c r="BW411" s="223">
        <f t="shared" ca="1" si="665"/>
        <v>4.0648932812571016E-5</v>
      </c>
      <c r="BX411" s="223">
        <f t="shared" ca="1" si="666"/>
        <v>3.1609326372697519E-4</v>
      </c>
      <c r="BY411" s="223">
        <f t="shared" ca="1" si="667"/>
        <v>1.7232829373793027E-4</v>
      </c>
      <c r="BZ411" s="223">
        <f t="shared" ca="1" si="668"/>
        <v>-1.9998195650156904E-4</v>
      </c>
      <c r="CA411" s="223">
        <f t="shared" ca="1" si="669"/>
        <v>-3.0707207775173569E-4</v>
      </c>
      <c r="CB411" s="223">
        <f t="shared" ca="1" si="670"/>
        <v>-6.9169780076835594E-6</v>
      </c>
      <c r="CC411" s="223">
        <f t="shared" ca="1" si="671"/>
        <v>3.0241155833788422E-4</v>
      </c>
      <c r="CD411" s="223">
        <f t="shared" ca="1" si="672"/>
        <v>2.106757491128082E-4</v>
      </c>
      <c r="CE411" s="223">
        <f t="shared" ca="1" si="673"/>
        <v>-1.604625138740645E-4</v>
      </c>
      <c r="CF411" s="223">
        <f t="shared" ca="1" si="674"/>
        <v>-3.1879213466076917E-4</v>
      </c>
      <c r="CG411" s="223">
        <f t="shared" ca="1" si="675"/>
        <v>-5.433315714285363E-5</v>
      </c>
      <c r="CH411" s="223">
        <f t="shared" ca="1" si="676"/>
        <v>2.8218355597238448E-4</v>
      </c>
      <c r="CI411" s="223">
        <f t="shared" ca="1" si="677"/>
        <v>2.4446271074531685E-4</v>
      </c>
      <c r="CJ411" s="223">
        <f t="shared" ca="1" si="678"/>
        <v>-1.1746954240667599E-4</v>
      </c>
      <c r="CK411" s="223">
        <f t="shared" ca="1" si="679"/>
        <v>-3.2361130458418916E-4</v>
      </c>
      <c r="CL411" s="223">
        <f t="shared" ca="1" si="680"/>
        <v>-1.005731875081928E-4</v>
      </c>
      <c r="CM411" s="223">
        <f t="shared" ca="1" si="681"/>
        <v>2.5584713179454285E-4</v>
      </c>
      <c r="CN411" s="223">
        <f t="shared" ca="1" si="682"/>
        <v>2.7295779295035929E-4</v>
      </c>
      <c r="CO411" s="223">
        <f t="shared" ca="1" si="683"/>
        <v>-7.1933710095922388E-5</v>
      </c>
      <c r="CP411" s="223">
        <f t="shared" ca="1" si="684"/>
        <v>-3.2142526704670665E-4</v>
      </c>
      <c r="CQ411" s="223">
        <f t="shared" ca="1" si="685"/>
        <v>-1.4463611208791731E-4</v>
      </c>
      <c r="CR411" s="223">
        <f t="shared" ca="1" si="686"/>
        <v>2.2397238985366862E-4</v>
      </c>
      <c r="CS411" s="223">
        <f t="shared" ca="1" si="687"/>
        <v>2.9554416325133201E-4</v>
      </c>
      <c r="CT411" s="223">
        <f t="shared" ca="1" si="688"/>
        <v>-2.4840730196334075E-5</v>
      </c>
      <c r="CU411" s="223">
        <f t="shared" ca="1" si="689"/>
        <v>-3.1228134315932927E-4</v>
      </c>
      <c r="CV411" s="223">
        <f t="shared" ca="1" si="690"/>
        <v>-1.855681016318093E-4</v>
      </c>
      <c r="CW411" s="223">
        <f t="shared" ca="1" si="691"/>
        <v>1.8724932205330406E-4</v>
      </c>
      <c r="CX411" s="223">
        <f t="shared" ca="1" si="692"/>
        <v>3.1173289494047053E-4</v>
      </c>
      <c r="CY411" s="223">
        <f t="shared" ca="1" si="693"/>
        <v>2.2789976494753941E-5</v>
      </c>
      <c r="CZ411" s="223">
        <f t="shared" ca="1" si="694"/>
        <v>-2.9637747126021099E-4</v>
      </c>
      <c r="DA411" s="223">
        <f t="shared" ca="1" si="695"/>
        <v>-2.224831021779721E-4</v>
      </c>
      <c r="DB411" s="223">
        <f t="shared" ca="1" si="696"/>
        <v>1.464728719102448E-4</v>
      </c>
      <c r="DC411" s="223">
        <f t="shared" ca="1" si="697"/>
        <v>3.2117355086553142E-4</v>
      </c>
      <c r="DD411" s="223">
        <f t="shared" ca="1" si="698"/>
        <v>6.9927349018849747E-5</v>
      </c>
      <c r="DE411" s="223">
        <f t="shared" ca="1" si="699"/>
        <v>-2.7405792214739774E-4</v>
      </c>
      <c r="DF411" s="223">
        <f t="shared" ca="1" si="700"/>
        <v>-2.545820154452757E-4</v>
      </c>
      <c r="DG411" s="223">
        <f t="shared" ca="1" si="701"/>
        <v>1.0252572642808426E-4</v>
      </c>
      <c r="DH411" s="223">
        <f t="shared" ca="1" si="702"/>
        <v>3.2366176933585478E-4</v>
      </c>
      <c r="DI411" s="223">
        <f t="shared" ca="1" si="703"/>
        <v>1.1555100561236033E-4</v>
      </c>
      <c r="DJ411" s="223">
        <f t="shared" ca="1" si="704"/>
        <v>-2.4580584665571459E-4</v>
      </c>
      <c r="DK411" s="223">
        <f t="shared" ca="1" si="705"/>
        <v>-2.811699968979462E-4</v>
      </c>
      <c r="DL411" s="223">
        <f t="shared" ca="1" si="706"/>
        <v>5.6359208589236589E-5</v>
      </c>
      <c r="DM411" s="223">
        <f t="shared" ca="1" si="707"/>
        <v>3.19143687935802E-4</v>
      </c>
      <c r="DN411" s="223">
        <f t="shared" ca="1" si="708"/>
        <v>1.5867333189025277E-4</v>
      </c>
      <c r="DO411" s="223">
        <f t="shared" ca="1" si="709"/>
        <v>-2.1223281690027493E-4</v>
      </c>
      <c r="DP411" s="223">
        <f t="shared" ca="1" si="710"/>
        <v>-3.0167149703135763E-4</v>
      </c>
      <c r="DQ411" s="223">
        <f t="shared" ca="1" si="711"/>
        <v>8.9726840852631895E-6</v>
      </c>
      <c r="DR411" s="223">
        <f t="shared" ca="1" si="712"/>
        <v>3.0771710948339592E-4</v>
      </c>
      <c r="DS411" s="223">
        <f t="shared" ca="1" si="713"/>
        <v>1.983608597150151E-4</v>
      </c>
      <c r="DT411" s="223">
        <f t="shared" ca="1" si="714"/>
        <v>-1.7406558758710158E-4</v>
      </c>
      <c r="DU411" s="223">
        <f t="shared" ca="1" si="715"/>
        <v>-3.1564272028071591E-4</v>
      </c>
      <c r="DV411" s="223">
        <f t="shared" ca="1" si="716"/>
        <v>-3.8608071932282254E-5</v>
      </c>
      <c r="DW411" s="223">
        <f t="shared" ca="1" si="717"/>
        <v>2.8962938489467333E-4</v>
      </c>
      <c r="DX411" s="223">
        <f t="shared" ca="1" si="718"/>
        <v>2.3375447396277102E-4</v>
      </c>
      <c r="DY411" s="223">
        <f t="shared" ca="1" si="719"/>
        <v>-1.3213036396848908E-4</v>
      </c>
      <c r="DZ411" s="223">
        <f t="shared" ca="1" si="720"/>
        <v>-3.2278123185477785E-4</v>
      </c>
      <c r="EA411" s="223">
        <f t="shared" ca="1" si="721"/>
        <v>-8.5353079786142585E-5</v>
      </c>
      <c r="EB411" s="223">
        <f t="shared" ca="1" si="722"/>
        <v>2.6527205878331897E-4</v>
      </c>
      <c r="EC411" s="223">
        <f t="shared" ca="1" si="723"/>
        <v>2.6408800977127325E-4</v>
      </c>
      <c r="ED411" s="223">
        <f t="shared" ca="1" si="724"/>
        <v>-8.7334916994342914E-5</v>
      </c>
      <c r="EE411" s="223">
        <f t="shared" ca="1" si="725"/>
        <v>-3.2293250453576712E-4</v>
      </c>
      <c r="EF411" s="223">
        <f t="shared" ca="1" si="726"/>
        <v>-1.302504512229307E-4</v>
      </c>
      <c r="EG411" s="223">
        <f t="shared" ca="1" si="727"/>
        <v>2.3517239370223731E-4</v>
      </c>
      <c r="EH411" s="223">
        <f t="shared" ca="1" si="728"/>
        <v>2.8870483769542071E-4</v>
      </c>
      <c r="EI411" s="223">
        <f t="shared" ca="1" si="729"/>
        <v>-4.0648932812566611E-5</v>
      </c>
      <c r="EJ411" s="223">
        <f t="shared" ca="1" si="730"/>
        <v>-3.1609326372697519E-4</v>
      </c>
      <c r="EK411" s="223">
        <f t="shared" ca="1" si="731"/>
        <v>-1.7232829373793013E-4</v>
      </c>
      <c r="EL411" s="223">
        <f t="shared" ca="1" si="732"/>
        <v>1.9998195650157278E-4</v>
      </c>
      <c r="EM411" s="223">
        <f t="shared" ca="1" si="733"/>
        <v>3.0707207775173564E-4</v>
      </c>
      <c r="EN411" s="223">
        <f t="shared" ca="1" si="734"/>
        <v>6.916978007678816E-6</v>
      </c>
      <c r="EO411" s="223">
        <f t="shared" ca="1" si="735"/>
        <v>-3.0241155833788432E-4</v>
      </c>
      <c r="EP411" s="223">
        <f t="shared" ca="1" si="736"/>
        <v>-2.1067574911280457E-4</v>
      </c>
      <c r="EQ411" s="223">
        <f t="shared" ca="1" si="737"/>
        <v>1.6046251387406466E-4</v>
      </c>
      <c r="ER411" s="223">
        <f t="shared" ca="1" si="738"/>
        <v>3.1879213466076998E-4</v>
      </c>
      <c r="ES411" s="223">
        <f t="shared" ca="1" si="739"/>
        <v>5.4333157142853454E-5</v>
      </c>
      <c r="ET411" s="223">
        <f t="shared" ca="1" si="740"/>
        <v>-2.8218355597238231E-4</v>
      </c>
      <c r="EU411" s="223">
        <f t="shared" ca="1" si="741"/>
        <v>-2.444627107453168E-4</v>
      </c>
      <c r="EV411" s="223">
        <f t="shared" ca="1" si="742"/>
        <v>1.1746954240667186E-4</v>
      </c>
      <c r="EW411" s="223">
        <f t="shared" ca="1" si="743"/>
        <v>3.2361130458418916E-4</v>
      </c>
      <c r="EX411" s="223">
        <f t="shared" ca="1" si="744"/>
        <v>1.0057318750819265E-4</v>
      </c>
      <c r="EY411" s="223">
        <f t="shared" ca="1" si="745"/>
        <v>-2.5584713179454573E-4</v>
      </c>
      <c r="EZ411" s="223">
        <f t="shared" ca="1" si="746"/>
        <v>-2.7295779295035929E-4</v>
      </c>
      <c r="FA411" s="223">
        <f t="shared" ca="1" si="747"/>
        <v>7.1933710095927023E-5</v>
      </c>
      <c r="FB411" s="223">
        <f t="shared" ca="1" si="748"/>
        <v>3.2142526704670671E-4</v>
      </c>
      <c r="FC411" s="223">
        <f t="shared" ca="1" si="749"/>
        <v>1.4463611208791305E-4</v>
      </c>
      <c r="FD411" s="223">
        <f t="shared" ca="1" si="750"/>
        <v>-2.2397238985366876E-4</v>
      </c>
      <c r="FE411" s="223">
        <f t="shared" ca="1" si="751"/>
        <v>-2.9554416325133385E-4</v>
      </c>
      <c r="FF411" s="223">
        <f t="shared" ca="1" si="752"/>
        <v>2.4840730196334244E-5</v>
      </c>
      <c r="FG411" s="223">
        <f t="shared" ca="1" si="753"/>
        <v>3.1228134315932813E-4</v>
      </c>
      <c r="FH411" s="223">
        <f t="shared" ca="1" si="754"/>
        <v>1.8556810163180917E-4</v>
      </c>
      <c r="FI411" s="223">
        <f t="shared" ca="1" si="755"/>
        <v>-1.8724932205330043E-4</v>
      </c>
      <c r="FJ411" s="223">
        <f t="shared" ca="1" si="756"/>
        <v>-3.1173289494046928E-4</v>
      </c>
      <c r="FK411" s="223">
        <f t="shared" ca="1" si="757"/>
        <v>-2.2789976494753792E-5</v>
      </c>
      <c r="FL411" s="223">
        <f t="shared" ca="1" si="758"/>
        <v>2.9637747126021289E-4</v>
      </c>
      <c r="FM411" s="223">
        <f t="shared" ca="1" si="759"/>
        <v>2.2248310217797202E-4</v>
      </c>
      <c r="FN411" s="223">
        <f t="shared" ca="1" si="760"/>
        <v>-1.4647287191024903E-4</v>
      </c>
      <c r="FO411" s="223">
        <f t="shared" ca="1" si="761"/>
        <v>-3.2117355086553137E-4</v>
      </c>
      <c r="FP411" s="223">
        <f t="shared" ca="1" si="762"/>
        <v>-6.9927349018845071E-5</v>
      </c>
      <c r="FQ411" s="223">
        <f t="shared" ca="1" si="763"/>
        <v>2.7405792214739785E-4</v>
      </c>
      <c r="FR411" s="223">
        <f t="shared" ca="1" si="764"/>
        <v>2.5458201544527852E-4</v>
      </c>
      <c r="FS411" s="223">
        <f t="shared" ca="1" si="765"/>
        <v>-1.0252572642808877E-4</v>
      </c>
      <c r="FT411" s="223">
        <f t="shared" ca="1" si="766"/>
        <v>-3.2366176933585467E-4</v>
      </c>
      <c r="FU411" s="223">
        <f t="shared" ca="1" si="767"/>
        <v>-1.1555100561235587E-4</v>
      </c>
      <c r="FV411" s="223">
        <f t="shared" ca="1" si="768"/>
        <v>2.4580584665571167E-4</v>
      </c>
      <c r="FW411" s="223">
        <f t="shared" ca="1" si="769"/>
        <v>2.8116999689794381E-4</v>
      </c>
      <c r="FX411" s="223">
        <f t="shared" ca="1" si="770"/>
        <v>-5.6359208589232211E-5</v>
      </c>
      <c r="FY411" s="223">
        <f t="shared" ca="1" si="771"/>
        <v>-3.1914368793580276E-4</v>
      </c>
      <c r="FZ411" s="223">
        <f t="shared" ca="1" si="772"/>
        <v>-1.5867333189025664E-4</v>
      </c>
      <c r="GA411" s="223">
        <f t="shared" ca="1" si="773"/>
        <v>2.1223281690027851E-4</v>
      </c>
      <c r="GB411" s="223">
        <f t="shared" ca="1" si="774"/>
        <v>3.0167149703135931E-4</v>
      </c>
      <c r="GC411" s="223">
        <f t="shared" ca="1" si="775"/>
        <v>-8.9726840852679464E-6</v>
      </c>
      <c r="GD411" s="223">
        <f t="shared" ca="1" si="776"/>
        <v>-3.0771710948339739E-4</v>
      </c>
      <c r="GE411" s="223">
        <f t="shared" ca="1" si="777"/>
        <v>-1.9836085971501859E-4</v>
      </c>
      <c r="GF411" s="223">
        <f t="shared" ca="1" si="778"/>
        <v>1.7406558758710559E-4</v>
      </c>
      <c r="GG411" s="223">
        <f t="shared" ca="1" si="779"/>
        <v>3.1564272028071689E-4</v>
      </c>
      <c r="GH411" s="223">
        <f t="shared" ca="1" si="780"/>
        <v>3.8608071932277551E-5</v>
      </c>
      <c r="GI411" s="223">
        <f t="shared" ca="1" si="781"/>
        <v>-2.8962938489467138E-4</v>
      </c>
      <c r="GJ411" s="223">
        <f t="shared" ca="1" si="782"/>
        <v>-2.3375447396276771E-4</v>
      </c>
      <c r="GK411" s="223">
        <f t="shared" ca="1" si="783"/>
        <v>1.3213036396848501E-4</v>
      </c>
      <c r="GL411" s="223">
        <f t="shared" ca="1" si="784"/>
        <v>3.2278123185477747E-4</v>
      </c>
      <c r="GM411" s="223">
        <f t="shared" ca="1" si="785"/>
        <v>8.5353079786146854E-5</v>
      </c>
      <c r="GN411" s="223">
        <f t="shared" ca="1" si="786"/>
        <v>-2.6527205878332173E-4</v>
      </c>
      <c r="GO411" s="223">
        <f t="shared" ca="1" si="787"/>
        <v>-2.640880097712758E-4</v>
      </c>
      <c r="GP411" s="223">
        <f t="shared" ca="1" si="788"/>
        <v>8.7334916994338631E-5</v>
      </c>
      <c r="GQ411" s="223">
        <f t="shared" ca="1" si="789"/>
        <v>3.229325045357675E-4</v>
      </c>
      <c r="GR411" s="223">
        <f t="shared" ca="1" si="790"/>
        <v>1.3025045122293477E-4</v>
      </c>
      <c r="GS411" s="223">
        <f t="shared" ca="1" si="791"/>
        <v>-2.3517239370224061E-4</v>
      </c>
      <c r="GT411" s="223">
        <f t="shared" ca="1" si="792"/>
        <v>-2.8870483769542272E-4</v>
      </c>
      <c r="GU411" s="223">
        <f t="shared" ca="1" si="793"/>
        <v>4.0648932812571314E-5</v>
      </c>
      <c r="GV411" s="223">
        <f t="shared" ca="1" si="794"/>
        <v>3.1609326372697427E-4</v>
      </c>
      <c r="GW411" s="223">
        <f t="shared" ca="1" si="795"/>
        <v>1.7232829373792612E-4</v>
      </c>
      <c r="GX411" s="223">
        <f t="shared" ca="1" si="796"/>
        <v>-1.9998195650156931E-4</v>
      </c>
      <c r="GY411" s="223">
        <f t="shared" ca="1" si="797"/>
        <v>-3.0707207775173412E-4</v>
      </c>
      <c r="GZ411" s="223">
        <f t="shared" ca="1" si="798"/>
        <v>-6.9169780076832748E-6</v>
      </c>
      <c r="HA411" s="223">
        <f t="shared" ca="1" si="799"/>
        <v>3.02411558337886E-4</v>
      </c>
      <c r="HB411" s="223">
        <f t="shared" ca="1" si="800"/>
        <v>2.1067574911280798E-4</v>
      </c>
      <c r="HC411" s="223">
        <f t="shared" ca="1" si="801"/>
        <v>-1.6046251387406081E-4</v>
      </c>
      <c r="HD411" s="223">
        <f t="shared" ca="1" si="802"/>
        <v>-3.1879213466076911E-4</v>
      </c>
      <c r="HE411" s="223">
        <f t="shared" ca="1" si="803"/>
        <v>-5.4333157142857845E-5</v>
      </c>
      <c r="HF411" s="223">
        <f t="shared" ca="1" si="804"/>
        <v>2.8218355597238465E-4</v>
      </c>
      <c r="HG411" s="223">
        <f t="shared" ca="1" si="805"/>
        <v>2.4446271074531973E-4</v>
      </c>
      <c r="HH411" s="223">
        <f t="shared" ca="1" si="806"/>
        <v>-1.1746954240666771E-4</v>
      </c>
      <c r="HI411" s="223">
        <f t="shared" ca="1" si="807"/>
        <v>-3.23611304584189E-4</v>
      </c>
      <c r="HJ411" s="223">
        <f t="shared" ca="1" si="808"/>
        <v>-1.005731875081881E-4</v>
      </c>
      <c r="HK411" s="223">
        <f t="shared" ca="1" si="809"/>
        <v>2.5584713179454302E-4</v>
      </c>
      <c r="HL411" s="223">
        <f t="shared" ca="1" si="810"/>
        <v>2.7295779295036167E-4</v>
      </c>
      <c r="HM411" s="223">
        <f t="shared" ca="1" si="811"/>
        <v>-7.1933710095931671E-5</v>
      </c>
      <c r="HN411" s="223">
        <f t="shared" ca="1" si="812"/>
        <v>-3.2142526704670725E-4</v>
      </c>
      <c r="HO411" s="223">
        <f t="shared" ca="1" si="813"/>
        <v>-1.4463611208791703E-4</v>
      </c>
      <c r="HP411" s="223">
        <f t="shared" ca="1" si="814"/>
        <v>2.2397238985366553E-4</v>
      </c>
      <c r="HQ411" s="223">
        <f t="shared" ca="1" si="815"/>
        <v>2.9554416325133564E-4</v>
      </c>
      <c r="HR411" s="223">
        <f t="shared" ca="1" si="816"/>
        <v>-2.4840730196338981E-5</v>
      </c>
      <c r="HS411" s="223">
        <f t="shared" ca="1" si="817"/>
        <v>-3.1228134315932938E-4</v>
      </c>
      <c r="HT411" s="223">
        <f t="shared" ca="1" si="818"/>
        <v>-1.855681016318128E-4</v>
      </c>
      <c r="HU411" s="223">
        <f t="shared" ca="1" si="819"/>
        <v>1.8724932205329683E-4</v>
      </c>
      <c r="HV411" s="223">
        <f t="shared" ca="1" si="820"/>
        <v>3.1173289494046798E-4</v>
      </c>
      <c r="HW411" s="223">
        <f t="shared" ca="1" si="821"/>
        <v>2.2789976494749035E-5</v>
      </c>
      <c r="HX411" s="223">
        <f t="shared" ca="1" si="822"/>
        <v>-2.9637747126021115E-4</v>
      </c>
      <c r="HY411" s="223">
        <f t="shared" ca="1" si="823"/>
        <v>-2.2248310217797522E-4</v>
      </c>
      <c r="HZ411" s="223">
        <f t="shared" ca="1" si="824"/>
        <v>1.4647287191025328E-4</v>
      </c>
      <c r="IA411" s="223">
        <f t="shared" ca="1" si="825"/>
        <v>3.2117355086553077E-4</v>
      </c>
      <c r="IB411" s="223">
        <f t="shared" ca="1" si="826"/>
        <v>6.9927349018849435E-5</v>
      </c>
      <c r="IC411" s="223">
        <f t="shared" ca="1" si="827"/>
        <v>-2.7405792214739552E-4</v>
      </c>
      <c r="ID411" s="223">
        <f t="shared" ca="1" si="828"/>
        <v>-2.5458201544528123E-4</v>
      </c>
      <c r="IE411" s="223">
        <f t="shared" ca="1" si="829"/>
        <v>1.922493675360264E-4</v>
      </c>
      <c r="IF411" s="223">
        <f t="shared" ca="1" si="830"/>
        <v>3.2366176933585478E-4</v>
      </c>
      <c r="IG411" s="223">
        <f t="shared" ca="1" si="831"/>
        <v>1.1555100561236003E-4</v>
      </c>
      <c r="IH411" s="223">
        <f t="shared" ca="1" si="832"/>
        <v>-2.4580584665570879E-4</v>
      </c>
      <c r="II411" s="223">
        <f t="shared" ca="1" si="833"/>
        <v>-2.8116999689794148E-4</v>
      </c>
      <c r="IJ411" s="223">
        <f t="shared" ca="1" si="834"/>
        <v>5.6359208589236907E-5</v>
      </c>
      <c r="IK411" s="223">
        <f t="shared" ca="1" si="835"/>
        <v>3.19143687935802E-4</v>
      </c>
      <c r="IL411" s="223">
        <f t="shared" ca="1" si="836"/>
        <v>1.5867333189026052E-4</v>
      </c>
      <c r="IM411" s="223">
        <f t="shared" ca="1" si="837"/>
        <v>-2.1223281690028212E-4</v>
      </c>
      <c r="IN411" s="223">
        <f t="shared" ca="1" si="838"/>
        <v>-3.0167149703135752E-4</v>
      </c>
      <c r="IO411" s="223">
        <f t="shared" ca="1" si="839"/>
        <v>8.9726840852635148E-6</v>
      </c>
      <c r="IP411" s="223">
        <f t="shared" ca="1" si="840"/>
        <v>3.0771710948339603E-4</v>
      </c>
      <c r="IQ411" s="223">
        <f t="shared" ca="1" si="841"/>
        <v>1.9836085971502212E-4</v>
      </c>
      <c r="IR411" s="223">
        <f t="shared" ca="1" si="842"/>
        <v>-1.7406558758710961E-4</v>
      </c>
      <c r="IS411" s="223">
        <f t="shared" ca="1" si="843"/>
        <v>-3.1564272028071586E-4</v>
      </c>
      <c r="IT411" s="223">
        <f t="shared" ca="1" si="844"/>
        <v>-3.8608071932281956E-5</v>
      </c>
      <c r="IU411" s="223">
        <f t="shared" ca="1" si="845"/>
        <v>2.8962938489466937E-4</v>
      </c>
      <c r="IV411" s="223">
        <f t="shared" ca="1" si="846"/>
        <v>2.3375447396276443E-4</v>
      </c>
      <c r="IW411" s="223">
        <f t="shared" ca="1" si="847"/>
        <v>-1.3213036396848938E-4</v>
      </c>
      <c r="IX411" s="223">
        <f t="shared" ca="1" si="848"/>
        <v>-3.2278123185477785E-4</v>
      </c>
      <c r="IY411" s="223">
        <f t="shared" ca="1" si="849"/>
        <v>-8.5353079786151164E-5</v>
      </c>
      <c r="IZ411" s="223">
        <f t="shared" ca="1" si="850"/>
        <v>2.6527205878332444E-4</v>
      </c>
      <c r="JA411" s="223">
        <f t="shared" ca="1" si="851"/>
        <v>2.6408800977127303E-4</v>
      </c>
      <c r="JB411" s="223">
        <f t="shared" ca="1" si="852"/>
        <v>-8.7334916994343212E-5</v>
      </c>
    </row>
    <row r="412" spans="2:262">
      <c r="B412" s="230">
        <v>51</v>
      </c>
      <c r="C412" s="229">
        <f t="shared" si="853"/>
        <v>9.9609375000000045E-4</v>
      </c>
      <c r="D412" s="226">
        <f t="shared" ca="1" si="597"/>
        <v>24.303722283215208</v>
      </c>
      <c r="E412" s="225">
        <f ca="1">BE361</f>
        <v>0.30372228321520822</v>
      </c>
      <c r="F412" s="224">
        <v>51</v>
      </c>
      <c r="G412" s="223">
        <f t="shared" ca="1" si="854"/>
        <v>-1.5722738242212543E-3</v>
      </c>
      <c r="H412" s="223">
        <f t="shared" ca="1" si="598"/>
        <v>-5.1389180082924389E-4</v>
      </c>
      <c r="I412" s="223">
        <f t="shared" ca="1" si="599"/>
        <v>1.2498768752995785E-3</v>
      </c>
      <c r="J412" s="223">
        <f t="shared" ca="1" si="600"/>
        <v>1.2980189078858442E-3</v>
      </c>
      <c r="K412" s="223">
        <f t="shared" ca="1" si="601"/>
        <v>-4.3554721510697888E-4</v>
      </c>
      <c r="L412" s="223">
        <f t="shared" ca="1" si="602"/>
        <v>-1.5712653248071392E-3</v>
      </c>
      <c r="M412" s="223">
        <f t="shared" ca="1" si="603"/>
        <v>-5.502072683208879E-4</v>
      </c>
      <c r="N412" s="223">
        <f t="shared" ca="1" si="604"/>
        <v>1.2260853777931074E-3</v>
      </c>
      <c r="O412" s="223">
        <f t="shared" ca="1" si="605"/>
        <v>1.319408458688436E-3</v>
      </c>
      <c r="P412" s="223">
        <f t="shared" ca="1" si="606"/>
        <v>-3.9833669455629264E-4</v>
      </c>
      <c r="Q412" s="223">
        <f t="shared" ca="1" si="607"/>
        <v>-1.5693103539147549E-3</v>
      </c>
      <c r="R412" s="223">
        <f t="shared" ca="1" si="608"/>
        <v>-5.8619131152767086E-4</v>
      </c>
      <c r="S412" s="223">
        <f t="shared" ca="1" si="609"/>
        <v>1.2015553323013379E-3</v>
      </c>
      <c r="T412" s="223">
        <f t="shared" ca="1" si="610"/>
        <v>1.3400032471713745E-3</v>
      </c>
      <c r="U412" s="223">
        <f t="shared" ca="1" si="611"/>
        <v>-3.6088623087557266E-4</v>
      </c>
      <c r="V412" s="223">
        <f t="shared" ca="1" si="612"/>
        <v>-1.566410089145466E-3</v>
      </c>
      <c r="W412" s="223">
        <f t="shared" ca="1" si="613"/>
        <v>-6.2182225500749208E-4</v>
      </c>
      <c r="X412" s="223">
        <f t="shared" ca="1" si="614"/>
        <v>1.1763015148064395E-3</v>
      </c>
      <c r="Y412" s="223">
        <f t="shared" ca="1" si="615"/>
        <v>1.3597908678041643E-3</v>
      </c>
      <c r="Z412" s="223">
        <f t="shared" ca="1" si="616"/>
        <v>-3.2321838282378136E-4</v>
      </c>
      <c r="AA412" s="223">
        <f t="shared" ca="1" si="617"/>
        <v>-1.5625662775103221E-3</v>
      </c>
      <c r="AB412" s="223">
        <f t="shared" ca="1" si="618"/>
        <v>-6.5707863601232827E-4</v>
      </c>
      <c r="AC412" s="223">
        <f t="shared" ca="1" si="619"/>
        <v>1.1503391372637685E-3</v>
      </c>
      <c r="AD412" s="223">
        <f t="shared" ca="1" si="620"/>
        <v>1.3787594012640472E-3</v>
      </c>
      <c r="AE412" s="223">
        <f t="shared" ca="1" si="621"/>
        <v>-2.853558401040853E-4</v>
      </c>
      <c r="AF412" s="223">
        <f t="shared" ca="1" si="622"/>
        <v>-1.5577812343777215E-3</v>
      </c>
      <c r="AG412" s="223">
        <f t="shared" ca="1" si="623"/>
        <v>-6.9193921741658357E-4</v>
      </c>
      <c r="AH412" s="223">
        <f t="shared" ca="1" si="624"/>
        <v>1.1236838384387569E-3</v>
      </c>
      <c r="AI412" s="223">
        <f t="shared" ca="1" si="625"/>
        <v>1.3968974216157378E-3</v>
      </c>
      <c r="AJ412" s="223">
        <f t="shared" ca="1" si="626"/>
        <v>-2.4732140969645813E-4</v>
      </c>
      <c r="AK412" s="223">
        <f t="shared" ca="1" si="627"/>
        <v>-1.5520578420787259E-3</v>
      </c>
      <c r="AL412" s="223">
        <f t="shared" ca="1" si="628"/>
        <v>-7.263830005095459E-4</v>
      </c>
      <c r="AM412" s="223">
        <f t="shared" ca="1" si="629"/>
        <v>1.0963516744867145E-3</v>
      </c>
      <c r="AN412" s="223">
        <f t="shared" ca="1" si="630"/>
        <v>1.4141940031940112E-3</v>
      </c>
      <c r="AO412" s="223">
        <f t="shared" ca="1" si="631"/>
        <v>-2.0913800211956753E-4</v>
      </c>
      <c r="AP412" s="223">
        <f t="shared" ca="1" si="632"/>
        <v>-1.5453995481708408E-3</v>
      </c>
      <c r="AQ412" s="223">
        <f t="shared" ca="1" si="633"/>
        <v>-7.6038923764421115E-4</v>
      </c>
      <c r="AR412" s="223">
        <f t="shared" ca="1" si="634"/>
        <v>1.0683591092811992E-3</v>
      </c>
      <c r="AS412" s="223">
        <f t="shared" ca="1" si="635"/>
        <v>1.4306387271848804E-3</v>
      </c>
      <c r="AT412" s="223">
        <f t="shared" ca="1" si="636"/>
        <v>-1.708286176303847E-4</v>
      </c>
      <c r="AU412" s="223">
        <f t="shared" ca="1" si="637"/>
        <v>-1.5378103633613485E-3</v>
      </c>
      <c r="AV412" s="223">
        <f t="shared" ca="1" si="638"/>
        <v>-7.9393744473489462E-4</v>
      </c>
      <c r="AW412" s="223">
        <f t="shared" ca="1" si="639"/>
        <v>1.0397230044967647E-3</v>
      </c>
      <c r="AX412" s="223">
        <f t="shared" ca="1" si="640"/>
        <v>1.4462216879015161E-3</v>
      </c>
      <c r="AY412" s="223">
        <f t="shared" ca="1" si="641"/>
        <v>-1.3241633236962363E-4</v>
      </c>
      <c r="AZ412" s="223">
        <f t="shared" ca="1" si="642"/>
        <v>-1.5292948590914031E-3</v>
      </c>
      <c r="BA412" s="223">
        <f t="shared" ca="1" si="643"/>
        <v>-8.2700741359611248E-4</v>
      </c>
      <c r="BB412" s="223">
        <f t="shared" ca="1" si="644"/>
        <v>1.0104606094521686E-3</v>
      </c>
      <c r="BC412" s="223">
        <f t="shared" ca="1" si="645"/>
        <v>1.4609334987510767E-3</v>
      </c>
      <c r="BD412" s="223">
        <f t="shared" ca="1" si="646"/>
        <v>-9.3924284461608732E-5</v>
      </c>
      <c r="BE412" s="223">
        <f t="shared" ca="1" si="647"/>
        <v>-1.519858164782356E-3</v>
      </c>
      <c r="BF412" s="223">
        <f t="shared" ca="1" si="648"/>
        <v>-8.5957922411517918E-4</v>
      </c>
      <c r="BG412" s="223">
        <f t="shared" ca="1" si="649"/>
        <v>9.8058955072000283E-4</v>
      </c>
      <c r="BH412" s="223">
        <f t="shared" ca="1" si="650"/>
        <v>1.4747652978888076E-3</v>
      </c>
      <c r="BI412" s="223">
        <f t="shared" ca="1" si="651"/>
        <v>-5.5375660076689411E-5</v>
      </c>
      <c r="BJ412" s="223">
        <f t="shared" ca="1" si="652"/>
        <v>-1.5095059647460016E-3</v>
      </c>
      <c r="BK412" s="223">
        <f t="shared" ca="1" si="653"/>
        <v>-8.9163325625136688E-4</v>
      </c>
      <c r="BL412" s="223">
        <f t="shared" ca="1" si="654"/>
        <v>9.5012782150908867E-4</v>
      </c>
      <c r="BM412" s="223">
        <f t="shared" ca="1" si="655"/>
        <v>1.4877087535561239E-3</v>
      </c>
      <c r="BN412" s="223">
        <f t="shared" ca="1" si="656"/>
        <v>-1.6793679464780257E-5</v>
      </c>
      <c r="BO412" s="223">
        <f t="shared" ca="1" si="657"/>
        <v>-1.4982444947605508E-3</v>
      </c>
      <c r="BP412" s="223">
        <f t="shared" ca="1" si="658"/>
        <v>-9.2315020185430386E-4</v>
      </c>
      <c r="BQ412" s="223">
        <f t="shared" ca="1" si="659"/>
        <v>9.1909377082604682E-4</v>
      </c>
      <c r="BR412" s="223">
        <f t="shared" ca="1" si="660"/>
        <v>1.4997560690993043E-3</v>
      </c>
      <c r="BS412" s="223">
        <f t="shared" ca="1" si="661"/>
        <v>2.179841703168231E-5</v>
      </c>
      <c r="BT412" s="223">
        <f t="shared" ca="1" si="662"/>
        <v>-1.4860805383144192E-3</v>
      </c>
      <c r="BU412" s="223">
        <f t="shared" ca="1" si="663"/>
        <v>-9.5411107629447117E-4</v>
      </c>
      <c r="BV412" s="223">
        <f t="shared" ca="1" si="664"/>
        <v>8.8750609242260726E-4</v>
      </c>
      <c r="BW412" s="223">
        <f t="shared" ca="1" si="665"/>
        <v>1.510899987665951E-3</v>
      </c>
      <c r="BX412" s="223">
        <f t="shared" ca="1" si="666"/>
        <v>6.0377382976842752E-5</v>
      </c>
      <c r="BY412" s="223">
        <f t="shared" ca="1" si="667"/>
        <v>-1.4730214225201447E-3</v>
      </c>
      <c r="BZ412" s="223">
        <f t="shared" ca="1" si="668"/>
        <v>-9.8449722989877209E-4</v>
      </c>
      <c r="CA412" s="223">
        <f t="shared" ca="1" si="669"/>
        <v>8.5538381353508276E-4</v>
      </c>
      <c r="CB412" s="223">
        <f t="shared" ca="1" si="670"/>
        <v>1.521133796576223E-3</v>
      </c>
      <c r="CC412" s="223">
        <f t="shared" ca="1" si="671"/>
        <v>9.8919979844131281E-5</v>
      </c>
      <c r="CD412" s="223">
        <f t="shared" ca="1" si="672"/>
        <v>-1.459075013700763E-3</v>
      </c>
      <c r="CE412" s="223">
        <f t="shared" ca="1" si="673"/>
        <v>-1.0142903591845043E-3</v>
      </c>
      <c r="CF412" s="223">
        <f t="shared" ca="1" si="674"/>
        <v>8.2274628342312683E-4</v>
      </c>
      <c r="CG412" s="223">
        <f t="shared" ca="1" si="675"/>
        <v>1.5304513313662879E-3</v>
      </c>
      <c r="CH412" s="223">
        <f t="shared" ca="1" si="676"/>
        <v>1.37402991014418E-4</v>
      </c>
      <c r="CI412" s="223">
        <f t="shared" ca="1" si="677"/>
        <v>-1.4442497126514482E-3</v>
      </c>
      <c r="CJ412" s="223">
        <f t="shared" ca="1" si="678"/>
        <v>-1.0434725178846405E-3</v>
      </c>
      <c r="CK412" s="223">
        <f t="shared" ca="1" si="679"/>
        <v>7.8961316171452067E-4</v>
      </c>
      <c r="CL412" s="223">
        <f t="shared" ca="1" si="680"/>
        <v>1.5388469795015992E-3</v>
      </c>
      <c r="CM412" s="223">
        <f t="shared" ca="1" si="681"/>
        <v>1.7580323576076858E-4</v>
      </c>
      <c r="CN412" s="223">
        <f t="shared" ca="1" si="682"/>
        <v>-1.4285544495792162E-3</v>
      </c>
      <c r="CO412" s="223">
        <f t="shared" ca="1" si="683"/>
        <v>-1.0720261277579364E-3</v>
      </c>
      <c r="CP412" s="223">
        <f t="shared" ca="1" si="684"/>
        <v>7.5600440656283581E-4</v>
      </c>
      <c r="CQ412" s="223">
        <f t="shared" ca="1" si="685"/>
        <v>1.5463156837576581E-3</v>
      </c>
      <c r="CR412" s="223">
        <f t="shared" ca="1" si="686"/>
        <v>2.1409758321158114E-4</v>
      </c>
      <c r="CS412" s="223">
        <f t="shared" ca="1" si="687"/>
        <v>-1.4119986787236491E-3</v>
      </c>
      <c r="CT412" s="223">
        <f t="shared" ca="1" si="688"/>
        <v>-1.0999339891775103E-3</v>
      </c>
      <c r="CU412" s="223">
        <f t="shared" ca="1" si="689"/>
        <v>7.2194026262544333E-4</v>
      </c>
      <c r="CV412" s="223">
        <f t="shared" ca="1" si="690"/>
        <v>1.5528529452662849E-3</v>
      </c>
      <c r="CW412" s="223">
        <f t="shared" ca="1" si="691"/>
        <v>2.5226296628389139E-4</v>
      </c>
      <c r="CX412" s="223">
        <f t="shared" ca="1" si="692"/>
        <v>-1.3945923726620402E-3</v>
      </c>
      <c r="CY412" s="223">
        <f t="shared" ca="1" si="693"/>
        <v>-1.1271792914912004E-3</v>
      </c>
      <c r="CZ412" s="223">
        <f t="shared" ca="1" si="694"/>
        <v>6.8744124886895019E-4</v>
      </c>
      <c r="DA412" s="223">
        <f t="shared" ca="1" si="695"/>
        <v>1.5584548262255948E-3</v>
      </c>
      <c r="DB412" s="223">
        <f t="shared" ca="1" si="696"/>
        <v>2.9027639557805399E-4</v>
      </c>
      <c r="DC412" s="223">
        <f t="shared" ca="1" si="697"/>
        <v>-1.3763460163023176E-3</v>
      </c>
      <c r="DD412" s="223">
        <f t="shared" ca="1" si="698"/>
        <v>-1.1537456231476284E-3</v>
      </c>
      <c r="DE412" s="223">
        <f t="shared" ca="1" si="699"/>
        <v>6.5252814620920217E-4</v>
      </c>
      <c r="DF412" s="223">
        <f t="shared" ca="1" si="700"/>
        <v>1.5631179522719689E-3</v>
      </c>
      <c r="DG412" s="223">
        <f t="shared" ca="1" si="701"/>
        <v>3.2811497322563193E-4</v>
      </c>
      <c r="DH412" s="223">
        <f t="shared" ca="1" si="702"/>
        <v>-1.3572706005672672E-3</v>
      </c>
      <c r="DI412" s="223">
        <f t="shared" ca="1" si="703"/>
        <v>-1.1796169815820007E-3</v>
      </c>
      <c r="DJ412" s="223">
        <f t="shared" ca="1" si="704"/>
        <v>6.1722198499381746E-4</v>
      </c>
      <c r="DK412" s="223">
        <f t="shared" ca="1" si="705"/>
        <v>1.5668395145126345E-3</v>
      </c>
      <c r="DL412" s="223">
        <f t="shared" ca="1" si="706"/>
        <v>3.657559066823697E-4</v>
      </c>
      <c r="DM412" s="223">
        <f t="shared" ca="1" si="707"/>
        <v>-1.3373776157740401E-3</v>
      </c>
      <c r="DN412" s="223">
        <f t="shared" ca="1" si="708"/>
        <v>-1.2047777828554022E-3</v>
      </c>
      <c r="DO412" s="223">
        <f t="shared" ca="1" si="709"/>
        <v>5.8154403233404812E-4</v>
      </c>
      <c r="DP412" s="223">
        <f t="shared" ca="1" si="710"/>
        <v>1.569617271217665E-3</v>
      </c>
      <c r="DQ412" s="223">
        <f t="shared" ca="1" si="711"/>
        <v>4.0317652245737287E-4</v>
      </c>
      <c r="DR412" s="223">
        <f t="shared" ca="1" si="712"/>
        <v>-1.3166790447128648E-3</v>
      </c>
      <c r="DS412" s="223">
        <f t="shared" ca="1" si="713"/>
        <v>-1.2292128710419542E-3</v>
      </c>
      <c r="DT412" s="223">
        <f t="shared" ca="1" si="714"/>
        <v>5.4551577929453244E-4</v>
      </c>
      <c r="DU412" s="223">
        <f t="shared" ca="1" si="715"/>
        <v>1.5714495491702832E-3</v>
      </c>
      <c r="DV412" s="223">
        <f t="shared" ca="1" si="716"/>
        <v>4.4035427977103236E-4</v>
      </c>
      <c r="DW412" s="223">
        <f t="shared" ca="1" si="717"/>
        <v>-1.2951873554289308E-3</v>
      </c>
      <c r="DX412" s="223">
        <f t="shared" ca="1" si="718"/>
        <v>-1.2529075273581926E-3</v>
      </c>
      <c r="DY412" s="223">
        <f t="shared" ca="1" si="719"/>
        <v>5.0915892794776052E-4</v>
      </c>
      <c r="DZ412" s="223">
        <f t="shared" ca="1" si="720"/>
        <v>1.5723352446747633E-3</v>
      </c>
      <c r="EA412" s="223">
        <f t="shared" ca="1" si="721"/>
        <v>4.7726678413246448E-4</v>
      </c>
      <c r="EB412" s="223">
        <f t="shared" ca="1" si="722"/>
        <v>-1.2729154937122602E-3</v>
      </c>
      <c r="EC412" s="223">
        <f t="shared" ca="1" si="723"/>
        <v>-1.2758474790292075E-3</v>
      </c>
      <c r="ED412" s="223">
        <f t="shared" ca="1" si="724"/>
        <v>4.7249537830142932E-4</v>
      </c>
      <c r="EE412" s="223">
        <f t="shared" ca="1" si="725"/>
        <v>1.5722738242212543E-3</v>
      </c>
      <c r="EF412" s="223">
        <f t="shared" ca="1" si="726"/>
        <v>5.1389180082924714E-4</v>
      </c>
      <c r="EG412" s="223">
        <f t="shared" ca="1" si="727"/>
        <v>-1.2498768752995802E-3</v>
      </c>
      <c r="EH412" s="223">
        <f t="shared" ca="1" si="728"/>
        <v>-1.2980189078858648E-3</v>
      </c>
      <c r="EI412" s="223">
        <f t="shared" ca="1" si="729"/>
        <v>4.3554721510694923E-4</v>
      </c>
      <c r="EJ412" s="223">
        <f t="shared" ca="1" si="730"/>
        <v>1.5712653248071383E-3</v>
      </c>
      <c r="EK412" s="223">
        <f t="shared" ca="1" si="731"/>
        <v>5.5020726832090492E-4</v>
      </c>
      <c r="EL412" s="223">
        <f t="shared" ca="1" si="732"/>
        <v>-1.2260853777930993E-3</v>
      </c>
      <c r="EM412" s="223">
        <f t="shared" ca="1" si="733"/>
        <v>-1.3194084586884399E-3</v>
      </c>
      <c r="EN412" s="223">
        <f t="shared" ca="1" si="734"/>
        <v>3.9833669455629117E-4</v>
      </c>
      <c r="EO412" s="223">
        <f t="shared" ca="1" si="735"/>
        <v>1.5693103539147551E-3</v>
      </c>
      <c r="EP412" s="223">
        <f t="shared" ca="1" si="736"/>
        <v>5.8619131152770068E-4</v>
      </c>
      <c r="EQ412" s="223">
        <f t="shared" ca="1" si="737"/>
        <v>-1.2015553323013206E-3</v>
      </c>
      <c r="ER412" s="223">
        <f t="shared" ca="1" si="738"/>
        <v>-1.3400032471713856E-3</v>
      </c>
      <c r="ES412" s="223">
        <f t="shared" ca="1" si="739"/>
        <v>3.6088623087555775E-4</v>
      </c>
      <c r="ET412" s="223">
        <f t="shared" ca="1" si="740"/>
        <v>1.5664100891454652E-3</v>
      </c>
      <c r="EU412" s="223">
        <f t="shared" ca="1" si="741"/>
        <v>6.2182225500749587E-4</v>
      </c>
      <c r="EV412" s="223">
        <f t="shared" ca="1" si="742"/>
        <v>-1.1763015148064404E-3</v>
      </c>
      <c r="EW412" s="223">
        <f t="shared" ca="1" si="743"/>
        <v>-1.3597908678041834E-3</v>
      </c>
      <c r="EX412" s="223">
        <f t="shared" ca="1" si="744"/>
        <v>3.2321838282374992E-4</v>
      </c>
      <c r="EY412" s="223">
        <f t="shared" ca="1" si="745"/>
        <v>1.562566277510319E-3</v>
      </c>
      <c r="EZ412" s="223">
        <f t="shared" ca="1" si="746"/>
        <v>6.5707863601234746E-4</v>
      </c>
      <c r="FA412" s="223">
        <f t="shared" ca="1" si="747"/>
        <v>-1.1503391372637579E-3</v>
      </c>
      <c r="FB412" s="223">
        <f t="shared" ca="1" si="748"/>
        <v>-1.3787594012640491E-3</v>
      </c>
      <c r="FC412" s="223">
        <f t="shared" ca="1" si="749"/>
        <v>2.8535584010408661E-4</v>
      </c>
      <c r="FD412" s="223">
        <f t="shared" ca="1" si="750"/>
        <v>1.5577812343777224E-3</v>
      </c>
      <c r="FE412" s="223">
        <f t="shared" ca="1" si="751"/>
        <v>6.9193921741661751E-4</v>
      </c>
      <c r="FF412" s="223">
        <f t="shared" ca="1" si="752"/>
        <v>-1.1236838384387382E-3</v>
      </c>
      <c r="FG412" s="223">
        <f t="shared" ca="1" si="753"/>
        <v>-1.3968974216157502E-3</v>
      </c>
      <c r="FH412" s="223">
        <f t="shared" ca="1" si="754"/>
        <v>2.4732140969644295E-4</v>
      </c>
      <c r="FI412" s="223">
        <f t="shared" ca="1" si="755"/>
        <v>1.5520578420787233E-3</v>
      </c>
      <c r="FJ412" s="223">
        <f t="shared" ca="1" si="756"/>
        <v>7.2638300050954958E-4</v>
      </c>
      <c r="FK412" s="223">
        <f t="shared" ca="1" si="757"/>
        <v>-1.0963516744867195E-3</v>
      </c>
      <c r="FL412" s="223">
        <f t="shared" ca="1" si="758"/>
        <v>-1.4141940031940279E-3</v>
      </c>
      <c r="FM412" s="223">
        <f t="shared" ca="1" si="759"/>
        <v>2.0913800211954119E-4</v>
      </c>
      <c r="FN412" s="223">
        <f t="shared" ca="1" si="760"/>
        <v>1.5453995481708358E-3</v>
      </c>
      <c r="FO412" s="223">
        <f t="shared" ca="1" si="761"/>
        <v>7.603892376442246E-4</v>
      </c>
      <c r="FP412" s="223">
        <f t="shared" ca="1" si="762"/>
        <v>-1.0683591092811879E-3</v>
      </c>
      <c r="FQ412" s="223">
        <f t="shared" ca="1" si="763"/>
        <v>-1.4306387271848821E-3</v>
      </c>
      <c r="FR412" s="223">
        <f t="shared" ca="1" si="764"/>
        <v>1.7082861763038047E-4</v>
      </c>
      <c r="FS412" s="223">
        <f t="shared" ca="1" si="765"/>
        <v>1.5378103633613498E-3</v>
      </c>
      <c r="FT412" s="223">
        <f t="shared" ca="1" si="766"/>
        <v>7.9393744473492704E-4</v>
      </c>
      <c r="FU412" s="223">
        <f t="shared" ca="1" si="767"/>
        <v>-1.0397230044967448E-3</v>
      </c>
      <c r="FV412" s="223">
        <f t="shared" ca="1" si="768"/>
        <v>-1.4462216879015265E-3</v>
      </c>
      <c r="FW412" s="223">
        <f t="shared" ca="1" si="769"/>
        <v>1.3241633236960829E-4</v>
      </c>
      <c r="FX412" s="223">
        <f t="shared" ca="1" si="770"/>
        <v>1.5292948590913992E-3</v>
      </c>
      <c r="FY412" s="223">
        <f t="shared" ca="1" si="771"/>
        <v>8.2700741359611617E-4</v>
      </c>
      <c r="FZ412" s="223">
        <f t="shared" ca="1" si="772"/>
        <v>-1.010460609452174E-3</v>
      </c>
      <c r="GA412" s="223">
        <f t="shared" ca="1" si="773"/>
        <v>-1.4609334987510905E-3</v>
      </c>
      <c r="GB412" s="223">
        <f t="shared" ca="1" si="774"/>
        <v>9.3924284461582223E-5</v>
      </c>
      <c r="GC412" s="223">
        <f t="shared" ca="1" si="775"/>
        <v>1.5198581647823495E-3</v>
      </c>
      <c r="GD412" s="223">
        <f t="shared" ca="1" si="776"/>
        <v>8.5957922411519197E-4</v>
      </c>
      <c r="GE412" s="223">
        <f t="shared" ca="1" si="777"/>
        <v>-9.8058955071999069E-4</v>
      </c>
      <c r="GF412" s="223">
        <f t="shared" ca="1" si="778"/>
        <v>-1.4747652978888129E-3</v>
      </c>
      <c r="GG412" s="223">
        <f t="shared" ca="1" si="779"/>
        <v>5.5375660076696295E-5</v>
      </c>
      <c r="GH412" s="223">
        <f t="shared" ca="1" si="780"/>
        <v>1.5095059647460035E-3</v>
      </c>
      <c r="GI412" s="223">
        <f t="shared" ca="1" si="781"/>
        <v>8.9163325625139789E-4</v>
      </c>
      <c r="GJ412" s="223">
        <f t="shared" ca="1" si="782"/>
        <v>-9.5012782150905853E-4</v>
      </c>
      <c r="GK412" s="223">
        <f t="shared" ca="1" si="783"/>
        <v>-1.4877087535561291E-3</v>
      </c>
      <c r="GL412" s="223">
        <f t="shared" ca="1" si="784"/>
        <v>1.6793679464764861E-5</v>
      </c>
      <c r="GM412" s="223">
        <f t="shared" ca="1" si="785"/>
        <v>1.498244494760546E-3</v>
      </c>
      <c r="GN412" s="223">
        <f t="shared" ca="1" si="786"/>
        <v>9.2315020185431643E-4</v>
      </c>
      <c r="GO412" s="223">
        <f t="shared" ca="1" si="787"/>
        <v>-9.1909377082605257E-4</v>
      </c>
      <c r="GP412" s="223">
        <f t="shared" ca="1" si="788"/>
        <v>-1.4997560690993156E-3</v>
      </c>
      <c r="GQ412" s="223">
        <f t="shared" ca="1" si="789"/>
        <v>-2.1798417031720094E-5</v>
      </c>
      <c r="GR412" s="223">
        <f t="shared" ca="1" si="790"/>
        <v>1.486080538314414E-3</v>
      </c>
      <c r="GS412" s="223">
        <f t="shared" ca="1" si="791"/>
        <v>9.5411107629448343E-4</v>
      </c>
      <c r="GT412" s="223">
        <f t="shared" ca="1" si="792"/>
        <v>-8.8750609242259446E-4</v>
      </c>
      <c r="GU412" s="223">
        <f t="shared" ca="1" si="793"/>
        <v>-1.5108999876659549E-3</v>
      </c>
      <c r="GV412" s="223">
        <f t="shared" ca="1" si="794"/>
        <v>-6.0377382976835759E-5</v>
      </c>
      <c r="GW412" s="223">
        <f t="shared" ca="1" si="795"/>
        <v>1.473021422520147E-3</v>
      </c>
      <c r="GX412" s="223">
        <f t="shared" ca="1" si="796"/>
        <v>9.8449722989880136E-4</v>
      </c>
      <c r="GY412" s="223">
        <f t="shared" ca="1" si="797"/>
        <v>-8.553838135350511E-4</v>
      </c>
      <c r="GZ412" s="223">
        <f t="shared" ca="1" si="798"/>
        <v>-1.5211337965762269E-3</v>
      </c>
      <c r="HA412" s="223">
        <f t="shared" ca="1" si="799"/>
        <v>-9.8919979844146622E-5</v>
      </c>
      <c r="HB412" s="223">
        <f t="shared" ca="1" si="800"/>
        <v>1.4590750137007571E-3</v>
      </c>
      <c r="HC412" s="223">
        <f t="shared" ca="1" si="801"/>
        <v>1.0142903591845503E-3</v>
      </c>
      <c r="HD412" s="223">
        <f t="shared" ca="1" si="802"/>
        <v>-8.2274628342309463E-4</v>
      </c>
      <c r="HE412" s="223">
        <f t="shared" ca="1" si="803"/>
        <v>-1.5304513313662965E-3</v>
      </c>
      <c r="HF412" s="223">
        <f t="shared" ca="1" si="804"/>
        <v>-1.3740299101445546E-4</v>
      </c>
      <c r="HG412" s="223">
        <f t="shared" ca="1" si="805"/>
        <v>1.4442497126514421E-3</v>
      </c>
      <c r="HH412" s="223">
        <f t="shared" ca="1" si="806"/>
        <v>1.043472517884652E-3</v>
      </c>
      <c r="HI412" s="223">
        <f t="shared" ca="1" si="807"/>
        <v>-7.8961316171450734E-4</v>
      </c>
      <c r="HJ412" s="223">
        <f t="shared" ca="1" si="808"/>
        <v>-1.5388469795016024E-3</v>
      </c>
      <c r="HK412" s="223">
        <f t="shared" ca="1" si="809"/>
        <v>-1.7580323576076165E-4</v>
      </c>
      <c r="HL412" s="223">
        <f t="shared" ca="1" si="810"/>
        <v>1.4285544495792188E-3</v>
      </c>
      <c r="HM412" s="223">
        <f t="shared" ca="1" si="811"/>
        <v>1.0720261277579316E-3</v>
      </c>
      <c r="HN412" s="223">
        <f t="shared" ca="1" si="812"/>
        <v>-7.5600440656284189E-4</v>
      </c>
      <c r="HO412" s="223">
        <f t="shared" ca="1" si="813"/>
        <v>-1.5463156837576529E-3</v>
      </c>
      <c r="HP412" s="223">
        <f t="shared" ca="1" si="814"/>
        <v>-2.1409758321155214E-4</v>
      </c>
      <c r="HQ412" s="223">
        <f t="shared" ca="1" si="815"/>
        <v>1.4119986787236227E-3</v>
      </c>
      <c r="HR412" s="223">
        <f t="shared" ca="1" si="816"/>
        <v>1.0999339891775532E-3</v>
      </c>
      <c r="HS412" s="223">
        <f t="shared" ca="1" si="817"/>
        <v>-7.2194026262540983E-4</v>
      </c>
      <c r="HT412" s="223">
        <f t="shared" ca="1" si="818"/>
        <v>-1.5528529452662908E-3</v>
      </c>
      <c r="HU412" s="223">
        <f t="shared" ca="1" si="819"/>
        <v>-2.5226296628392858E-4</v>
      </c>
      <c r="HV412" s="223">
        <f t="shared" ca="1" si="820"/>
        <v>1.3945923726620332E-3</v>
      </c>
      <c r="HW412" s="223">
        <f t="shared" ca="1" si="821"/>
        <v>1.127179291491211E-3</v>
      </c>
      <c r="HX412" s="223">
        <f t="shared" ca="1" si="822"/>
        <v>-6.8744124886893632E-4</v>
      </c>
      <c r="HY412" s="223">
        <f t="shared" ca="1" si="823"/>
        <v>-1.558454826225597E-3</v>
      </c>
      <c r="HZ412" s="223">
        <f t="shared" ca="1" si="824"/>
        <v>-2.9027639557804716E-4</v>
      </c>
      <c r="IA412" s="223">
        <f t="shared" ca="1" si="825"/>
        <v>1.3763460163023211E-3</v>
      </c>
      <c r="IB412" s="223">
        <f t="shared" ca="1" si="826"/>
        <v>1.1537456231476236E-3</v>
      </c>
      <c r="IC412" s="223">
        <f t="shared" ca="1" si="827"/>
        <v>-6.5252814620922874E-4</v>
      </c>
      <c r="ID412" s="223">
        <f t="shared" ca="1" si="828"/>
        <v>-1.5631179522719656E-3</v>
      </c>
      <c r="IE412" s="223">
        <f t="shared" ca="1" si="829"/>
        <v>-2.6319523836626274E-4</v>
      </c>
      <c r="IF412" s="223">
        <f t="shared" ca="1" si="830"/>
        <v>1.3572706005672368E-3</v>
      </c>
      <c r="IG412" s="223">
        <f t="shared" ca="1" si="831"/>
        <v>1.1796169815820403E-3</v>
      </c>
      <c r="IH412" s="223">
        <f t="shared" ca="1" si="832"/>
        <v>-6.1722198499376216E-4</v>
      </c>
      <c r="II412" s="223">
        <f t="shared" ca="1" si="833"/>
        <v>-1.5668395145126395E-3</v>
      </c>
      <c r="IJ412" s="223">
        <f t="shared" ca="1" si="834"/>
        <v>-3.6575590668238466E-4</v>
      </c>
      <c r="IK412" s="223">
        <f t="shared" ca="1" si="835"/>
        <v>1.3373776157740323E-3</v>
      </c>
      <c r="IL412" s="223">
        <f t="shared" ca="1" si="836"/>
        <v>1.204777782855412E-3</v>
      </c>
      <c r="IM412" s="223">
        <f t="shared" ca="1" si="837"/>
        <v>-5.8154403233403381E-4</v>
      </c>
      <c r="IN412" s="223">
        <f t="shared" ca="1" si="838"/>
        <v>-1.5696172712176659E-3</v>
      </c>
      <c r="IO412" s="223">
        <f t="shared" ca="1" si="839"/>
        <v>-4.0317652245738784E-4</v>
      </c>
      <c r="IP412" s="223">
        <f t="shared" ca="1" si="840"/>
        <v>1.3166790447128563E-3</v>
      </c>
      <c r="IQ412" s="223">
        <f t="shared" ca="1" si="841"/>
        <v>1.229212871041936E-3</v>
      </c>
      <c r="IR412" s="223">
        <f t="shared" ca="1" si="842"/>
        <v>-5.4551577929455987E-4</v>
      </c>
      <c r="IS412" s="223">
        <f t="shared" ca="1" si="843"/>
        <v>-1.5714495491702823E-3</v>
      </c>
      <c r="IT412" s="223">
        <f t="shared" ca="1" si="844"/>
        <v>-4.4035427977100417E-4</v>
      </c>
      <c r="IU412" s="223">
        <f t="shared" ca="1" si="845"/>
        <v>1.2951873554288965E-3</v>
      </c>
      <c r="IV412" s="223">
        <f t="shared" ca="1" si="846"/>
        <v>1.2529075273582289E-3</v>
      </c>
      <c r="IW412" s="223">
        <f t="shared" ca="1" si="847"/>
        <v>-5.091589279477036E-4</v>
      </c>
      <c r="IX412" s="223">
        <f t="shared" ca="1" si="848"/>
        <v>-1.572335244674764E-3</v>
      </c>
      <c r="IY412" s="223">
        <f t="shared" ca="1" si="849"/>
        <v>-4.7726678413247912E-4</v>
      </c>
      <c r="IZ412" s="223">
        <f t="shared" ca="1" si="850"/>
        <v>1.2729154937122513E-3</v>
      </c>
      <c r="JA412" s="223">
        <f t="shared" ca="1" si="851"/>
        <v>1.2758474790292166E-3</v>
      </c>
      <c r="JB412" s="223">
        <f t="shared" ca="1" si="852"/>
        <v>-4.7249537830141463E-4</v>
      </c>
    </row>
    <row r="413" spans="2:262">
      <c r="B413" s="230">
        <v>52</v>
      </c>
      <c r="C413" s="229">
        <f t="shared" si="853"/>
        <v>1.0156250000000005E-3</v>
      </c>
      <c r="D413" s="226">
        <f t="shared" ca="1" si="597"/>
        <v>24.297792174286524</v>
      </c>
      <c r="E413" s="225">
        <f ca="1">BF361</f>
        <v>0.29779217428652388</v>
      </c>
      <c r="F413" s="224">
        <v>52</v>
      </c>
      <c r="G413" s="223">
        <f t="shared" ca="1" si="854"/>
        <v>-5.8961975810125895E-4</v>
      </c>
      <c r="H413" s="223">
        <f t="shared" ca="1" si="598"/>
        <v>-1.9283197317859026E-4</v>
      </c>
      <c r="I413" s="223">
        <f t="shared" ca="1" si="599"/>
        <v>4.7766742390428253E-4</v>
      </c>
      <c r="J413" s="223">
        <f t="shared" ca="1" si="600"/>
        <v>4.7015104114464035E-4</v>
      </c>
      <c r="K413" s="223">
        <f t="shared" ca="1" si="601"/>
        <v>-2.0471213742523985E-4</v>
      </c>
      <c r="L413" s="223">
        <f t="shared" ca="1" si="602"/>
        <v>-5.8900063462975424E-4</v>
      </c>
      <c r="M413" s="223">
        <f t="shared" ca="1" si="603"/>
        <v>-1.3724358082710299E-4</v>
      </c>
      <c r="N413" s="223">
        <f t="shared" ca="1" si="604"/>
        <v>5.0932121749846929E-4</v>
      </c>
      <c r="O413" s="223">
        <f t="shared" ca="1" si="605"/>
        <v>4.3293987130788974E-4</v>
      </c>
      <c r="P413" s="223">
        <f t="shared" ca="1" si="606"/>
        <v>-2.5796959587207101E-4</v>
      </c>
      <c r="Q413" s="223">
        <f t="shared" ca="1" si="607"/>
        <v>-5.8270911306626571E-4</v>
      </c>
      <c r="R413" s="223">
        <f t="shared" ca="1" si="608"/>
        <v>-8.0333457767278895E-5</v>
      </c>
      <c r="S413" s="223">
        <f t="shared" ca="1" si="609"/>
        <v>5.360699693448466E-4</v>
      </c>
      <c r="T413" s="223">
        <f t="shared" ca="1" si="610"/>
        <v>3.9155925384143483E-4</v>
      </c>
      <c r="U413" s="223">
        <f t="shared" ca="1" si="611"/>
        <v>-3.0874266609012878E-4</v>
      </c>
      <c r="V413" s="223">
        <f t="shared" ca="1" si="612"/>
        <v>-5.7080578420274589E-4</v>
      </c>
      <c r="W413" s="223">
        <f t="shared" ca="1" si="613"/>
        <v>-2.2649679594420851E-5</v>
      </c>
      <c r="X413" s="223">
        <f t="shared" ca="1" si="614"/>
        <v>5.5765607434077899E-4</v>
      </c>
      <c r="Y413" s="223">
        <f t="shared" ca="1" si="615"/>
        <v>3.4640770671242704E-4</v>
      </c>
      <c r="Z413" s="223">
        <f t="shared" ca="1" si="616"/>
        <v>-3.5654237565782841E-4</v>
      </c>
      <c r="AA413" s="223">
        <f t="shared" ca="1" si="617"/>
        <v>-5.5340528360317152E-4</v>
      </c>
      <c r="AB413" s="223">
        <f t="shared" ca="1" si="618"/>
        <v>3.5252227374507888E-5</v>
      </c>
      <c r="AC413" s="223">
        <f t="shared" ca="1" si="619"/>
        <v>5.7387164649499078E-4</v>
      </c>
      <c r="AD413" s="223">
        <f t="shared" ca="1" si="620"/>
        <v>2.9792006400206365E-4</v>
      </c>
      <c r="AE413" s="223">
        <f t="shared" ca="1" si="621"/>
        <v>-4.0090838724205467E-4</v>
      </c>
      <c r="AF413" s="223">
        <f t="shared" ca="1" si="622"/>
        <v>-5.3067518760039798E-4</v>
      </c>
      <c r="AG413" s="223">
        <f t="shared" ca="1" si="623"/>
        <v>9.2814636122988224E-5</v>
      </c>
      <c r="AH413" s="223">
        <f t="shared" ca="1" si="624"/>
        <v>5.8456052098330275E-4</v>
      </c>
      <c r="AI413" s="223">
        <f t="shared" ca="1" si="625"/>
        <v>2.4656328821568536E-4</v>
      </c>
      <c r="AJ413" s="223">
        <f t="shared" ca="1" si="626"/>
        <v>-4.4141343189832384E-4</v>
      </c>
      <c r="AK413" s="223">
        <f t="shared" ca="1" si="627"/>
        <v>-5.0283439944446521E-4</v>
      </c>
      <c r="AL413" s="223">
        <f t="shared" ca="1" si="628"/>
        <v>1.4948318918796711E-4</v>
      </c>
      <c r="AM413" s="223">
        <f t="shared" ca="1" si="629"/>
        <v>5.8961975810125906E-4</v>
      </c>
      <c r="AN413" s="223">
        <f t="shared" ca="1" si="630"/>
        <v>1.9283197317859007E-4</v>
      </c>
      <c r="AO413" s="223">
        <f t="shared" ca="1" si="631"/>
        <v>-4.7766742390428237E-4</v>
      </c>
      <c r="AP413" s="223">
        <f t="shared" ca="1" si="632"/>
        <v>-4.70151041144641E-4</v>
      </c>
      <c r="AQ413" s="223">
        <f t="shared" ca="1" si="633"/>
        <v>2.0471213742524242E-4</v>
      </c>
      <c r="AR413" s="223">
        <f t="shared" ca="1" si="634"/>
        <v>5.8900063462975403E-4</v>
      </c>
      <c r="AS413" s="223">
        <f t="shared" ca="1" si="635"/>
        <v>1.3724358082710186E-4</v>
      </c>
      <c r="AT413" s="223">
        <f t="shared" ca="1" si="636"/>
        <v>-5.0932121749846983E-4</v>
      </c>
      <c r="AU413" s="223">
        <f t="shared" ca="1" si="637"/>
        <v>-4.3293987130788893E-4</v>
      </c>
      <c r="AV413" s="223">
        <f t="shared" ca="1" si="638"/>
        <v>2.5796959587207112E-4</v>
      </c>
      <c r="AW413" s="223">
        <f t="shared" ca="1" si="639"/>
        <v>5.8270911306626592E-4</v>
      </c>
      <c r="AX413" s="223">
        <f t="shared" ca="1" si="640"/>
        <v>8.0333457767275669E-5</v>
      </c>
      <c r="AY413" s="223">
        <f t="shared" ca="1" si="641"/>
        <v>-5.360699693448479E-4</v>
      </c>
      <c r="AZ413" s="223">
        <f t="shared" ca="1" si="642"/>
        <v>-3.9155925384143391E-4</v>
      </c>
      <c r="BA413" s="223">
        <f t="shared" ca="1" si="643"/>
        <v>3.0874266609012981E-4</v>
      </c>
      <c r="BB413" s="223">
        <f t="shared" ca="1" si="644"/>
        <v>5.7080578420274557E-4</v>
      </c>
      <c r="BC413" s="223">
        <f t="shared" ca="1" si="645"/>
        <v>2.2649679594419686E-5</v>
      </c>
      <c r="BD413" s="223">
        <f t="shared" ca="1" si="646"/>
        <v>-5.5765607434077932E-4</v>
      </c>
      <c r="BE413" s="223">
        <f t="shared" ca="1" si="647"/>
        <v>-3.4640770671242433E-4</v>
      </c>
      <c r="BF413" s="223">
        <f t="shared" ca="1" si="648"/>
        <v>3.5654237565782771E-4</v>
      </c>
      <c r="BG413" s="223">
        <f t="shared" ca="1" si="649"/>
        <v>5.5340528360317044E-4</v>
      </c>
      <c r="BH413" s="223">
        <f t="shared" ca="1" si="650"/>
        <v>-3.5252227374504838E-5</v>
      </c>
      <c r="BI413" s="223">
        <f t="shared" ca="1" si="651"/>
        <v>-5.7387164649499111E-4</v>
      </c>
      <c r="BJ413" s="223">
        <f t="shared" ca="1" si="652"/>
        <v>-2.9792006400205904E-4</v>
      </c>
      <c r="BK413" s="223">
        <f t="shared" ca="1" si="653"/>
        <v>4.0090838724205554E-4</v>
      </c>
      <c r="BL413" s="223">
        <f t="shared" ca="1" si="654"/>
        <v>5.306751876003957E-4</v>
      </c>
      <c r="BM413" s="223">
        <f t="shared" ca="1" si="655"/>
        <v>-9.2814636122989349E-5</v>
      </c>
      <c r="BN413" s="223">
        <f t="shared" ca="1" si="656"/>
        <v>-5.8456052098330297E-4</v>
      </c>
      <c r="BO413" s="223">
        <f t="shared" ca="1" si="657"/>
        <v>-2.4656328821568818E-4</v>
      </c>
      <c r="BP413" s="223">
        <f t="shared" ca="1" si="658"/>
        <v>4.414134318983247E-4</v>
      </c>
      <c r="BQ413" s="223">
        <f t="shared" ca="1" si="659"/>
        <v>5.0283439944446683E-4</v>
      </c>
      <c r="BR413" s="223">
        <f t="shared" ca="1" si="660"/>
        <v>-1.4948318918796825E-4</v>
      </c>
      <c r="BS413" s="223">
        <f t="shared" ca="1" si="661"/>
        <v>-5.8961975810125928E-4</v>
      </c>
      <c r="BT413" s="223">
        <f t="shared" ca="1" si="662"/>
        <v>-1.9283197317858898E-4</v>
      </c>
      <c r="BU413" s="223">
        <f t="shared" ca="1" si="663"/>
        <v>4.7766742390428551E-4</v>
      </c>
      <c r="BV413" s="223">
        <f t="shared" ca="1" si="664"/>
        <v>4.701510411446403E-4</v>
      </c>
      <c r="BW413" s="223">
        <f t="shared" ca="1" si="665"/>
        <v>-2.0471213742524351E-4</v>
      </c>
      <c r="BX413" s="223">
        <f t="shared" ca="1" si="666"/>
        <v>-5.8900063462975424E-4</v>
      </c>
      <c r="BY413" s="223">
        <f t="shared" ca="1" si="667"/>
        <v>-1.3724358082710074E-4</v>
      </c>
      <c r="BZ413" s="223">
        <f t="shared" ca="1" si="668"/>
        <v>5.0932121749846832E-4</v>
      </c>
      <c r="CA413" s="223">
        <f t="shared" ca="1" si="669"/>
        <v>4.3293987130788828E-4</v>
      </c>
      <c r="CB413" s="223">
        <f t="shared" ca="1" si="670"/>
        <v>-2.5796959587207595E-4</v>
      </c>
      <c r="CC413" s="223">
        <f t="shared" ca="1" si="671"/>
        <v>-5.8270911306626571E-4</v>
      </c>
      <c r="CD413" s="223">
        <f t="shared" ca="1" si="672"/>
        <v>-8.0333457767274531E-5</v>
      </c>
      <c r="CE413" s="223">
        <f t="shared" ca="1" si="673"/>
        <v>5.360699693448466E-4</v>
      </c>
      <c r="CF413" s="223">
        <f t="shared" ca="1" si="674"/>
        <v>3.915592538414331E-4</v>
      </c>
      <c r="CG413" s="223">
        <f t="shared" ca="1" si="675"/>
        <v>-3.0874266609012721E-4</v>
      </c>
      <c r="CH413" s="223">
        <f t="shared" ca="1" si="676"/>
        <v>-5.7080578420274524E-4</v>
      </c>
      <c r="CI413" s="223">
        <f t="shared" ca="1" si="677"/>
        <v>-2.2649679594414346E-5</v>
      </c>
      <c r="CJ413" s="223">
        <f t="shared" ca="1" si="678"/>
        <v>5.5765607434077964E-4</v>
      </c>
      <c r="CK413" s="223">
        <f t="shared" ca="1" si="679"/>
        <v>3.4640770671242346E-4</v>
      </c>
      <c r="CL413" s="223">
        <f t="shared" ca="1" si="680"/>
        <v>-3.5654237565782858E-4</v>
      </c>
      <c r="CM413" s="223">
        <f t="shared" ca="1" si="681"/>
        <v>-5.5340528360317011E-4</v>
      </c>
      <c r="CN413" s="223">
        <f t="shared" ca="1" si="682"/>
        <v>3.525222737450599E-5</v>
      </c>
      <c r="CO413" s="223">
        <f t="shared" ca="1" si="683"/>
        <v>5.7387164649499132E-4</v>
      </c>
      <c r="CP413" s="223">
        <f t="shared" ca="1" si="684"/>
        <v>2.9792006400205807E-4</v>
      </c>
      <c r="CQ413" s="223">
        <f t="shared" ca="1" si="685"/>
        <v>-4.0090838724205641E-4</v>
      </c>
      <c r="CR413" s="223">
        <f t="shared" ca="1" si="686"/>
        <v>-5.3067518760039516E-4</v>
      </c>
      <c r="CS413" s="223">
        <f t="shared" ca="1" si="687"/>
        <v>9.2814636122990501E-5</v>
      </c>
      <c r="CT413" s="223">
        <f t="shared" ca="1" si="688"/>
        <v>5.8456052098330308E-4</v>
      </c>
      <c r="CU413" s="223">
        <f t="shared" ca="1" si="689"/>
        <v>2.4656328821568709E-4</v>
      </c>
      <c r="CV413" s="223">
        <f t="shared" ca="1" si="690"/>
        <v>-4.4141343189832546E-4</v>
      </c>
      <c r="CW413" s="223">
        <f t="shared" ca="1" si="691"/>
        <v>-5.0283439944446607E-4</v>
      </c>
      <c r="CX413" s="223">
        <f t="shared" ca="1" si="692"/>
        <v>1.4948318918796936E-4</v>
      </c>
      <c r="CY413" s="223">
        <f t="shared" ca="1" si="693"/>
        <v>5.8961975810125928E-4</v>
      </c>
      <c r="CZ413" s="223">
        <f t="shared" ca="1" si="694"/>
        <v>1.928319731785879E-4</v>
      </c>
      <c r="DA413" s="223">
        <f t="shared" ca="1" si="695"/>
        <v>-4.7766742390428622E-4</v>
      </c>
      <c r="DB413" s="223">
        <f t="shared" ca="1" si="696"/>
        <v>-4.7015104114463959E-4</v>
      </c>
      <c r="DC413" s="223">
        <f t="shared" ca="1" si="697"/>
        <v>2.0471213742523671E-4</v>
      </c>
      <c r="DD413" s="223">
        <f t="shared" ca="1" si="698"/>
        <v>5.890006346297537E-4</v>
      </c>
      <c r="DE413" s="223">
        <f t="shared" ca="1" si="699"/>
        <v>1.3724358082709963E-4</v>
      </c>
      <c r="DF413" s="223">
        <f t="shared" ca="1" si="700"/>
        <v>-5.0932121749846886E-4</v>
      </c>
      <c r="DG413" s="223">
        <f t="shared" ca="1" si="701"/>
        <v>-4.3293987130788166E-4</v>
      </c>
      <c r="DH413" s="223">
        <f t="shared" ca="1" si="702"/>
        <v>2.5796959587207698E-4</v>
      </c>
      <c r="DI413" s="223">
        <f t="shared" ca="1" si="703"/>
        <v>5.8270911306626549E-4</v>
      </c>
      <c r="DJ413" s="223">
        <f t="shared" ca="1" si="704"/>
        <v>8.0333457767281687E-5</v>
      </c>
      <c r="DK413" s="223">
        <f t="shared" ca="1" si="705"/>
        <v>-5.3606996934485072E-4</v>
      </c>
      <c r="DL413" s="223">
        <f t="shared" ca="1" si="706"/>
        <v>-3.9155925384143218E-4</v>
      </c>
      <c r="DM413" s="223">
        <f t="shared" ca="1" si="707"/>
        <v>3.0874266609012818E-4</v>
      </c>
      <c r="DN413" s="223">
        <f t="shared" ca="1" si="708"/>
        <v>5.7080578420274286E-4</v>
      </c>
      <c r="DO413" s="223">
        <f t="shared" ca="1" si="709"/>
        <v>2.2649679594413181E-5</v>
      </c>
      <c r="DP413" s="223">
        <f t="shared" ca="1" si="710"/>
        <v>-5.5765607434078008E-4</v>
      </c>
      <c r="DQ413" s="223">
        <f t="shared" ca="1" si="711"/>
        <v>-3.4640770671242926E-4</v>
      </c>
      <c r="DR413" s="223">
        <f t="shared" ca="1" si="712"/>
        <v>3.5654237565783617E-4</v>
      </c>
      <c r="DS413" s="223">
        <f t="shared" ca="1" si="713"/>
        <v>5.5340528360316957E-4</v>
      </c>
      <c r="DT413" s="223">
        <f t="shared" ca="1" si="714"/>
        <v>-3.5252227374507169E-5</v>
      </c>
      <c r="DU413" s="223">
        <f t="shared" ca="1" si="715"/>
        <v>-5.7387164649498959E-4</v>
      </c>
      <c r="DV413" s="223">
        <f t="shared" ca="1" si="716"/>
        <v>-2.9792006400205704E-4</v>
      </c>
      <c r="DW413" s="223">
        <f t="shared" ca="1" si="717"/>
        <v>4.0090838724205722E-4</v>
      </c>
      <c r="DX413" s="223">
        <f t="shared" ca="1" si="718"/>
        <v>5.3067518760039842E-4</v>
      </c>
      <c r="DY413" s="223">
        <f t="shared" ca="1" si="719"/>
        <v>-9.2814636122999893E-5</v>
      </c>
      <c r="DZ413" s="223">
        <f t="shared" ca="1" si="720"/>
        <v>-5.8456052098330329E-4</v>
      </c>
      <c r="EA413" s="223">
        <f t="shared" ca="1" si="721"/>
        <v>-2.4656328821568606E-4</v>
      </c>
      <c r="EB413" s="223">
        <f t="shared" ca="1" si="722"/>
        <v>4.4141343189832069E-4</v>
      </c>
      <c r="EC413" s="223">
        <f t="shared" ca="1" si="723"/>
        <v>5.0283439944446119E-4</v>
      </c>
      <c r="ED413" s="223">
        <f t="shared" ca="1" si="724"/>
        <v>-1.4948318918797047E-4</v>
      </c>
      <c r="EE413" s="223">
        <f t="shared" ca="1" si="725"/>
        <v>-5.8961975810125895E-4</v>
      </c>
      <c r="EF413" s="223">
        <f t="shared" ca="1" si="726"/>
        <v>-1.9283197317857893E-4</v>
      </c>
      <c r="EG413" s="223">
        <f t="shared" ca="1" si="727"/>
        <v>4.7766742390428687E-4</v>
      </c>
      <c r="EH413" s="223">
        <f t="shared" ca="1" si="728"/>
        <v>4.7015104114463889E-4</v>
      </c>
      <c r="EI413" s="223">
        <f t="shared" ca="1" si="729"/>
        <v>-2.0471213742523782E-4</v>
      </c>
      <c r="EJ413" s="223">
        <f t="shared" ca="1" si="730"/>
        <v>-5.8900063462975359E-4</v>
      </c>
      <c r="EK413" s="223">
        <f t="shared" ca="1" si="731"/>
        <v>-1.3724358082709847E-4</v>
      </c>
      <c r="EL413" s="223">
        <f t="shared" ca="1" si="732"/>
        <v>5.0932121749846951E-4</v>
      </c>
      <c r="EM413" s="223">
        <f t="shared" ca="1" si="733"/>
        <v>4.3293987130788101E-4</v>
      </c>
      <c r="EN413" s="223">
        <f t="shared" ca="1" si="734"/>
        <v>-2.5796959587207806E-4</v>
      </c>
      <c r="EO413" s="223">
        <f t="shared" ca="1" si="735"/>
        <v>-5.8270911306626538E-4</v>
      </c>
      <c r="EP413" s="223">
        <f t="shared" ca="1" si="736"/>
        <v>-8.0333457767280521E-5</v>
      </c>
      <c r="EQ413" s="223">
        <f t="shared" ca="1" si="737"/>
        <v>5.3606996934485115E-4</v>
      </c>
      <c r="ER413" s="223">
        <f t="shared" ca="1" si="738"/>
        <v>3.9155925384143136E-4</v>
      </c>
      <c r="ES413" s="223">
        <f t="shared" ca="1" si="739"/>
        <v>-3.0874266609012916E-4</v>
      </c>
      <c r="ET413" s="223">
        <f t="shared" ca="1" si="740"/>
        <v>-5.7080578420274676E-4</v>
      </c>
      <c r="EU413" s="223">
        <f t="shared" ca="1" si="741"/>
        <v>-2.2649679594412042E-5</v>
      </c>
      <c r="EV413" s="223">
        <f t="shared" ca="1" si="742"/>
        <v>5.576560743407804E-4</v>
      </c>
      <c r="EW413" s="223">
        <f t="shared" ca="1" si="743"/>
        <v>3.4640770671242834E-4</v>
      </c>
      <c r="EX413" s="223">
        <f t="shared" ca="1" si="744"/>
        <v>-3.5654237565783709E-4</v>
      </c>
      <c r="EY413" s="223">
        <f t="shared" ca="1" si="745"/>
        <v>-5.5340528360316925E-4</v>
      </c>
      <c r="EZ413" s="223">
        <f t="shared" ca="1" si="746"/>
        <v>3.5252227374508335E-5</v>
      </c>
      <c r="FA413" s="223">
        <f t="shared" ca="1" si="747"/>
        <v>5.7387164649498992E-4</v>
      </c>
      <c r="FB413" s="223">
        <f t="shared" ca="1" si="748"/>
        <v>2.9792006400205606E-4</v>
      </c>
      <c r="FC413" s="223">
        <f t="shared" ca="1" si="749"/>
        <v>-4.0090838724205803E-4</v>
      </c>
      <c r="FD413" s="223">
        <f t="shared" ca="1" si="750"/>
        <v>-5.3067518760039787E-4</v>
      </c>
      <c r="FE413" s="223">
        <f t="shared" ca="1" si="751"/>
        <v>9.2814636123001072E-5</v>
      </c>
      <c r="FF413" s="223">
        <f t="shared" ca="1" si="752"/>
        <v>5.8456052098330329E-4</v>
      </c>
      <c r="FG413" s="223">
        <f t="shared" ca="1" si="753"/>
        <v>2.4656328821568498E-4</v>
      </c>
      <c r="FH413" s="223">
        <f t="shared" ca="1" si="754"/>
        <v>-4.414134318983214E-4</v>
      </c>
      <c r="FI413" s="223">
        <f t="shared" ca="1" si="755"/>
        <v>-5.0283439944446065E-4</v>
      </c>
      <c r="FJ413" s="223">
        <f t="shared" ca="1" si="756"/>
        <v>1.4948318918797158E-4</v>
      </c>
      <c r="FK413" s="223">
        <f t="shared" ca="1" si="757"/>
        <v>5.8961975810125906E-4</v>
      </c>
      <c r="FL413" s="223">
        <f t="shared" ca="1" si="758"/>
        <v>1.9283197317857779E-4</v>
      </c>
      <c r="FM413" s="223">
        <f t="shared" ca="1" si="759"/>
        <v>-4.7766742390428752E-4</v>
      </c>
      <c r="FN413" s="223">
        <f t="shared" ca="1" si="760"/>
        <v>-4.7015104114463818E-4</v>
      </c>
      <c r="FO413" s="223">
        <f t="shared" ca="1" si="761"/>
        <v>2.0471213742523887E-4</v>
      </c>
      <c r="FP413" s="223">
        <f t="shared" ca="1" si="762"/>
        <v>5.8900063462975359E-4</v>
      </c>
      <c r="FQ413" s="223">
        <f t="shared" ca="1" si="763"/>
        <v>1.3724358082709736E-4</v>
      </c>
      <c r="FR413" s="223">
        <f t="shared" ca="1" si="764"/>
        <v>-5.0932121749847016E-4</v>
      </c>
      <c r="FS413" s="223">
        <f t="shared" ca="1" si="765"/>
        <v>-4.3293987130788009E-4</v>
      </c>
      <c r="FT413" s="223">
        <f t="shared" ca="1" si="766"/>
        <v>2.5796959587207909E-4</v>
      </c>
      <c r="FU413" s="223">
        <f t="shared" ca="1" si="767"/>
        <v>5.8270911306626527E-4</v>
      </c>
      <c r="FV413" s="223">
        <f t="shared" ca="1" si="768"/>
        <v>8.0333457767279383E-5</v>
      </c>
      <c r="FW413" s="223">
        <f t="shared" ca="1" si="769"/>
        <v>-5.3606996934485159E-4</v>
      </c>
      <c r="FX413" s="223">
        <f t="shared" ca="1" si="770"/>
        <v>-3.915592538414305E-4</v>
      </c>
      <c r="FY413" s="223">
        <f t="shared" ca="1" si="771"/>
        <v>3.0874266609013019E-4</v>
      </c>
      <c r="FZ413" s="223">
        <f t="shared" ca="1" si="772"/>
        <v>5.7080578420274232E-4</v>
      </c>
      <c r="GA413" s="223">
        <f t="shared" ca="1" si="773"/>
        <v>2.2649679594410904E-5</v>
      </c>
      <c r="GB413" s="223">
        <f t="shared" ca="1" si="774"/>
        <v>-5.5765607434078083E-4</v>
      </c>
      <c r="GC413" s="223">
        <f t="shared" ca="1" si="775"/>
        <v>-3.4640770671242748E-4</v>
      </c>
      <c r="GD413" s="223">
        <f t="shared" ca="1" si="776"/>
        <v>3.5654237565783801E-4</v>
      </c>
      <c r="GE413" s="223">
        <f t="shared" ca="1" si="777"/>
        <v>5.5340528360316881E-4</v>
      </c>
      <c r="GF413" s="223">
        <f t="shared" ca="1" si="778"/>
        <v>-3.5252227374509446E-5</v>
      </c>
      <c r="GG413" s="223">
        <f t="shared" ca="1" si="779"/>
        <v>-5.7387164649499024E-4</v>
      </c>
      <c r="GH413" s="223">
        <f t="shared" ca="1" si="780"/>
        <v>-2.9792006400205509E-4</v>
      </c>
      <c r="GI413" s="223">
        <f t="shared" ca="1" si="781"/>
        <v>4.009083872420589E-4</v>
      </c>
      <c r="GJ413" s="223">
        <f t="shared" ca="1" si="782"/>
        <v>5.3067518760039733E-4</v>
      </c>
      <c r="GK413" s="223">
        <f t="shared" ca="1" si="783"/>
        <v>-9.2814636123002197E-5</v>
      </c>
      <c r="GL413" s="223">
        <f t="shared" ca="1" si="784"/>
        <v>-5.8456052098330351E-4</v>
      </c>
      <c r="GM413" s="223">
        <f t="shared" ca="1" si="785"/>
        <v>-2.4656328821568395E-4</v>
      </c>
      <c r="GN413" s="223">
        <f t="shared" ca="1" si="786"/>
        <v>4.4141343189832216E-4</v>
      </c>
      <c r="GO413" s="223">
        <f t="shared" ca="1" si="787"/>
        <v>5.0283439944446E-4</v>
      </c>
      <c r="GP413" s="223">
        <f t="shared" ca="1" si="788"/>
        <v>-1.4948318918797272E-4</v>
      </c>
      <c r="GQ413" s="223">
        <f t="shared" ca="1" si="789"/>
        <v>-5.8961975810125906E-4</v>
      </c>
      <c r="GR413" s="223">
        <f t="shared" ca="1" si="790"/>
        <v>-1.9283197317857668E-4</v>
      </c>
      <c r="GS413" s="223">
        <f t="shared" ca="1" si="791"/>
        <v>4.7766742390428817E-4</v>
      </c>
      <c r="GT413" s="223">
        <f t="shared" ca="1" si="792"/>
        <v>4.7015104114463748E-4</v>
      </c>
      <c r="GU413" s="223">
        <f t="shared" ca="1" si="793"/>
        <v>-2.0471213742523996E-4</v>
      </c>
      <c r="GV413" s="223">
        <f t="shared" ca="1" si="794"/>
        <v>-5.8900063462975348E-4</v>
      </c>
      <c r="GW413" s="223">
        <f t="shared" ca="1" si="795"/>
        <v>-1.3724358082709625E-4</v>
      </c>
      <c r="GX413" s="223">
        <f t="shared" ca="1" si="796"/>
        <v>5.093212174984707E-4</v>
      </c>
      <c r="GY413" s="223">
        <f t="shared" ca="1" si="797"/>
        <v>4.3293987130787939E-4</v>
      </c>
      <c r="GZ413" s="223">
        <f t="shared" ca="1" si="798"/>
        <v>-2.5796959587206505E-4</v>
      </c>
      <c r="HA413" s="223">
        <f t="shared" ca="1" si="799"/>
        <v>-5.8270911306626495E-4</v>
      </c>
      <c r="HB413" s="223">
        <f t="shared" ca="1" si="800"/>
        <v>-8.0333457767261629E-5</v>
      </c>
      <c r="HC413" s="223">
        <f t="shared" ca="1" si="801"/>
        <v>5.3606996934484508E-4</v>
      </c>
      <c r="HD413" s="223">
        <f t="shared" ca="1" si="802"/>
        <v>3.9155925384142963E-4</v>
      </c>
      <c r="HE413" s="223">
        <f t="shared" ca="1" si="803"/>
        <v>-3.0874266609014542E-4</v>
      </c>
      <c r="HF413" s="223">
        <f t="shared" ca="1" si="804"/>
        <v>-5.7080578420274622E-4</v>
      </c>
      <c r="HG413" s="223">
        <f t="shared" ca="1" si="805"/>
        <v>-2.2649679594409738E-5</v>
      </c>
      <c r="HH413" s="223">
        <f t="shared" ca="1" si="806"/>
        <v>5.5765607434078669E-4</v>
      </c>
      <c r="HI413" s="223">
        <f t="shared" ca="1" si="807"/>
        <v>3.464077067124265E-4</v>
      </c>
      <c r="HJ413" s="223">
        <f t="shared" ca="1" si="808"/>
        <v>-3.5654237565783893E-4</v>
      </c>
      <c r="HK413" s="223">
        <f t="shared" ca="1" si="809"/>
        <v>-5.5340528360317423E-4</v>
      </c>
      <c r="HL413" s="223">
        <f t="shared" ca="1" si="810"/>
        <v>3.5252227374510625E-5</v>
      </c>
      <c r="HM413" s="223">
        <f t="shared" ca="1" si="811"/>
        <v>5.7387164649499436E-4</v>
      </c>
      <c r="HN413" s="223">
        <f t="shared" ca="1" si="812"/>
        <v>2.9792006400206853E-4</v>
      </c>
      <c r="HO413" s="223">
        <f t="shared" ca="1" si="813"/>
        <v>-4.0090838724205977E-4</v>
      </c>
      <c r="HP413" s="223">
        <f t="shared" ca="1" si="814"/>
        <v>-5.3067518760038942E-4</v>
      </c>
      <c r="HQ413" s="223">
        <f t="shared" ca="1" si="815"/>
        <v>9.2814636122986788E-5</v>
      </c>
      <c r="HR413" s="223">
        <f t="shared" ca="1" si="816"/>
        <v>5.8456052098330373E-4</v>
      </c>
      <c r="HS413" s="223">
        <f t="shared" ca="1" si="817"/>
        <v>2.4656328821566769E-4</v>
      </c>
      <c r="HT413" s="223">
        <f t="shared" ca="1" si="818"/>
        <v>-4.4141343189832292E-4</v>
      </c>
      <c r="HU413" s="223">
        <f t="shared" ca="1" si="819"/>
        <v>-5.0283439944445935E-4</v>
      </c>
      <c r="HV413" s="223">
        <f t="shared" ca="1" si="820"/>
        <v>1.4948318918799004E-4</v>
      </c>
      <c r="HW413" s="223">
        <f t="shared" ca="1" si="821"/>
        <v>5.8961975810125906E-4</v>
      </c>
      <c r="HX413" s="223">
        <f t="shared" ca="1" si="822"/>
        <v>1.9283197317857565E-4</v>
      </c>
      <c r="HY413" s="223">
        <f t="shared" ca="1" si="823"/>
        <v>-4.7766742390427901E-4</v>
      </c>
      <c r="HZ413" s="223">
        <f t="shared" ca="1" si="824"/>
        <v>-4.7015104114463678E-4</v>
      </c>
      <c r="IA413" s="223">
        <f t="shared" ca="1" si="825"/>
        <v>2.0471213742525679E-4</v>
      </c>
      <c r="IB413" s="223">
        <f t="shared" ca="1" si="826"/>
        <v>5.8900063462975446E-4</v>
      </c>
      <c r="IC413" s="223">
        <f t="shared" ca="1" si="827"/>
        <v>1.3724358082709508E-4</v>
      </c>
      <c r="ID413" s="223">
        <f t="shared" ca="1" si="828"/>
        <v>-5.093212174984797E-4</v>
      </c>
      <c r="IE413" s="223">
        <f t="shared" ca="1" si="829"/>
        <v>-4.757611911793086E-4</v>
      </c>
      <c r="IF413" s="223">
        <f t="shared" ca="1" si="830"/>
        <v>2.5796959587208115E-4</v>
      </c>
      <c r="IG413" s="223">
        <f t="shared" ca="1" si="831"/>
        <v>5.8270911306626213E-4</v>
      </c>
      <c r="IH413" s="223">
        <f t="shared" ca="1" si="832"/>
        <v>8.0333457767277106E-5</v>
      </c>
      <c r="II413" s="223">
        <f t="shared" ca="1" si="833"/>
        <v>-5.3606996934485256E-4</v>
      </c>
      <c r="IJ413" s="223">
        <f t="shared" ca="1" si="834"/>
        <v>-3.9155925384144123E-4</v>
      </c>
      <c r="IK413" s="223">
        <f t="shared" ca="1" si="835"/>
        <v>3.0874266609013214E-4</v>
      </c>
      <c r="IL413" s="223">
        <f t="shared" ca="1" si="836"/>
        <v>5.7080578420274166E-4</v>
      </c>
      <c r="IM413" s="223">
        <f t="shared" ca="1" si="837"/>
        <v>2.2649679594425324E-5</v>
      </c>
      <c r="IN413" s="223">
        <f t="shared" ca="1" si="838"/>
        <v>-5.5765607434078159E-4</v>
      </c>
      <c r="IO413" s="223">
        <f t="shared" ca="1" si="839"/>
        <v>-3.4640770671241192E-4</v>
      </c>
      <c r="IP413" s="223">
        <f t="shared" ca="1" si="840"/>
        <v>3.5654237565782652E-4</v>
      </c>
      <c r="IQ413" s="223">
        <f t="shared" ca="1" si="841"/>
        <v>5.5340528360316795E-4</v>
      </c>
      <c r="IR413" s="223">
        <f t="shared" ca="1" si="842"/>
        <v>-3.5252227374528501E-5</v>
      </c>
      <c r="IS413" s="223">
        <f t="shared" ca="1" si="843"/>
        <v>-5.7387164649499078E-4</v>
      </c>
      <c r="IT413" s="223">
        <f t="shared" ca="1" si="844"/>
        <v>-2.9792006400205308E-4</v>
      </c>
      <c r="IU413" s="223">
        <f t="shared" ca="1" si="845"/>
        <v>4.0090838724207294E-4</v>
      </c>
      <c r="IV413" s="223">
        <f t="shared" ca="1" si="846"/>
        <v>5.3067518760039636E-4</v>
      </c>
      <c r="IW413" s="223">
        <f t="shared" ca="1" si="847"/>
        <v>-9.2814636123004487E-5</v>
      </c>
      <c r="IX413" s="223">
        <f t="shared" ca="1" si="848"/>
        <v>-5.8456052098330156E-4</v>
      </c>
      <c r="IY413" s="223">
        <f t="shared" ca="1" si="849"/>
        <v>-2.4656328821568183E-4</v>
      </c>
      <c r="IZ413" s="223">
        <f t="shared" ca="1" si="850"/>
        <v>4.414134318983349E-4</v>
      </c>
      <c r="JA413" s="223">
        <f t="shared" ca="1" si="851"/>
        <v>5.0283439944446748E-4</v>
      </c>
      <c r="JB413" s="223">
        <f t="shared" ca="1" si="852"/>
        <v>-1.4948318918797494E-4</v>
      </c>
    </row>
    <row r="414" spans="2:262">
      <c r="B414" s="230">
        <v>53</v>
      </c>
      <c r="C414" s="229">
        <f t="shared" si="853"/>
        <v>1.0351562500000005E-3</v>
      </c>
      <c r="D414" s="226">
        <f t="shared" ca="1" si="597"/>
        <v>24.292212641636048</v>
      </c>
      <c r="E414" s="225">
        <f ca="1">BG361</f>
        <v>0.29221264163604871</v>
      </c>
      <c r="F414" s="224">
        <v>53</v>
      </c>
      <c r="G414" s="223">
        <f t="shared" ca="1" si="854"/>
        <v>5.7534707293815013E-4</v>
      </c>
      <c r="H414" s="223">
        <f t="shared" ca="1" si="598"/>
        <v>8.9127034995337075E-5</v>
      </c>
      <c r="I414" s="223">
        <f t="shared" ca="1" si="599"/>
        <v>-5.2780443839981395E-4</v>
      </c>
      <c r="J414" s="223">
        <f t="shared" ca="1" si="600"/>
        <v>-3.7067138934154608E-4</v>
      </c>
      <c r="K414" s="223">
        <f t="shared" ca="1" si="601"/>
        <v>3.3007886166314305E-4</v>
      </c>
      <c r="L414" s="223">
        <f t="shared" ca="1" si="602"/>
        <v>5.4674387609825095E-4</v>
      </c>
      <c r="M414" s="223">
        <f t="shared" ca="1" si="603"/>
        <v>-3.843172800978566E-5</v>
      </c>
      <c r="N414" s="223">
        <f t="shared" ca="1" si="604"/>
        <v>-5.672443404022814E-4</v>
      </c>
      <c r="O414" s="223">
        <f t="shared" ca="1" si="605"/>
        <v>-2.6415087637165916E-4</v>
      </c>
      <c r="P414" s="223">
        <f t="shared" ca="1" si="606"/>
        <v>4.26339523149289E-4</v>
      </c>
      <c r="Q414" s="223">
        <f t="shared" ca="1" si="607"/>
        <v>4.9157125605101947E-4</v>
      </c>
      <c r="R414" s="223">
        <f t="shared" ca="1" si="608"/>
        <v>-1.6412287275575552E-4</v>
      </c>
      <c r="S414" s="223">
        <f t="shared" ca="1" si="609"/>
        <v>-5.7911858396579835E-4</v>
      </c>
      <c r="T414" s="223">
        <f t="shared" ca="1" si="610"/>
        <v>-1.447937561131976E-4</v>
      </c>
      <c r="U414" s="223">
        <f t="shared" ca="1" si="611"/>
        <v>5.0188190004960009E-4</v>
      </c>
      <c r="V414" s="223">
        <f t="shared" ca="1" si="612"/>
        <v>4.1251036709113819E-4</v>
      </c>
      <c r="W414" s="223">
        <f t="shared" ca="1" si="613"/>
        <v>-2.8183834506188138E-4</v>
      </c>
      <c r="X414" s="223">
        <f t="shared" ca="1" si="614"/>
        <v>-5.6285013143837033E-4</v>
      </c>
      <c r="Y414" s="223">
        <f t="shared" ca="1" si="615"/>
        <v>-1.8400276140194112E-5</v>
      </c>
      <c r="Z414" s="223">
        <f t="shared" ca="1" si="616"/>
        <v>5.530349546630694E-4</v>
      </c>
      <c r="AA414" s="223">
        <f t="shared" ca="1" si="617"/>
        <v>3.1340323161657756E-4</v>
      </c>
      <c r="AB414" s="223">
        <f t="shared" ca="1" si="618"/>
        <v>-3.8585767445106561E-4</v>
      </c>
      <c r="AC414" s="223">
        <f t="shared" ca="1" si="619"/>
        <v>-5.1922956030796968E-4</v>
      </c>
      <c r="AD414" s="223">
        <f t="shared" ca="1" si="620"/>
        <v>1.0888737886663062E-4</v>
      </c>
      <c r="AE414" s="223">
        <f t="shared" ca="1" si="621"/>
        <v>5.773128664514353E-4</v>
      </c>
      <c r="AF414" s="223">
        <f t="shared" ca="1" si="622"/>
        <v>1.9906603420736754E-4</v>
      </c>
      <c r="AG414" s="223">
        <f t="shared" ca="1" si="623"/>
        <v>-4.7112596464535467E-4</v>
      </c>
      <c r="AH414" s="223">
        <f t="shared" ca="1" si="624"/>
        <v>-4.5037664450453785E-4</v>
      </c>
      <c r="AI414" s="223">
        <f t="shared" ca="1" si="625"/>
        <v>2.3088357112916149E-4</v>
      </c>
      <c r="AJ414" s="223">
        <f t="shared" ca="1" si="626"/>
        <v>5.7353583232755867E-4</v>
      </c>
      <c r="AK414" s="223">
        <f t="shared" ca="1" si="627"/>
        <v>7.5055075572328647E-5</v>
      </c>
      <c r="AL414" s="223">
        <f t="shared" ca="1" si="628"/>
        <v>-5.3349953999079361E-4</v>
      </c>
      <c r="AM414" s="223">
        <f t="shared" ca="1" si="629"/>
        <v>-3.5963734241739565E-4</v>
      </c>
      <c r="AN414" s="223">
        <f t="shared" ca="1" si="630"/>
        <v>3.4165980541661921E-4</v>
      </c>
      <c r="AO414" s="223">
        <f t="shared" ca="1" si="631"/>
        <v>5.4188740005940337E-4</v>
      </c>
      <c r="AP414" s="223">
        <f t="shared" ca="1" si="632"/>
        <v>-5.2603239995123924E-5</v>
      </c>
      <c r="AQ414" s="223">
        <f t="shared" ca="1" si="633"/>
        <v>-5.6994731044182991E-4</v>
      </c>
      <c r="AR414" s="223">
        <f t="shared" ca="1" si="634"/>
        <v>-2.5142119757156267E-4</v>
      </c>
      <c r="AS414" s="223">
        <f t="shared" ca="1" si="635"/>
        <v>4.3583282865792465E-4</v>
      </c>
      <c r="AT414" s="223">
        <f t="shared" ca="1" si="636"/>
        <v>4.8390554863044118E-4</v>
      </c>
      <c r="AU414" s="223">
        <f t="shared" ca="1" si="637"/>
        <v>-1.7770526219266928E-4</v>
      </c>
      <c r="AV414" s="223">
        <f t="shared" ca="1" si="638"/>
        <v>-5.7869806962485384E-4</v>
      </c>
      <c r="AW414" s="223">
        <f t="shared" ca="1" si="639"/>
        <v>-1.3098705359742378E-4</v>
      </c>
      <c r="AX414" s="223">
        <f t="shared" ca="1" si="640"/>
        <v>5.0882623310789202E-4</v>
      </c>
      <c r="AY414" s="223">
        <f t="shared" ca="1" si="641"/>
        <v>4.024079490129647E-4</v>
      </c>
      <c r="AZ414" s="223">
        <f t="shared" ca="1" si="642"/>
        <v>-2.9417156568575759E-4</v>
      </c>
      <c r="BA414" s="223">
        <f t="shared" ca="1" si="643"/>
        <v>-5.5932656792247995E-4</v>
      </c>
      <c r="BB414" s="223">
        <f t="shared" ca="1" si="644"/>
        <v>-4.1874968333918162E-6</v>
      </c>
      <c r="BC414" s="223">
        <f t="shared" ca="1" si="645"/>
        <v>5.5709285026777722E-4</v>
      </c>
      <c r="BD414" s="223">
        <f t="shared" ca="1" si="646"/>
        <v>3.0135503736232905E-4</v>
      </c>
      <c r="BE414" s="223">
        <f t="shared" ca="1" si="647"/>
        <v>-3.9634238428005959E-4</v>
      </c>
      <c r="BF414" s="223">
        <f t="shared" ca="1" si="648"/>
        <v>-5.1277417779335038E-4</v>
      </c>
      <c r="BG414" s="223">
        <f t="shared" ca="1" si="649"/>
        <v>1.2281555443768378E-4</v>
      </c>
      <c r="BH414" s="223">
        <f t="shared" ca="1" si="650"/>
        <v>5.7828712816311784E-4</v>
      </c>
      <c r="BI414" s="223">
        <f t="shared" ca="1" si="651"/>
        <v>1.8565755469156461E-4</v>
      </c>
      <c r="BJ414" s="223">
        <f t="shared" ca="1" si="652"/>
        <v>-4.792526514474485E-4</v>
      </c>
      <c r="BK414" s="223">
        <f t="shared" ca="1" si="653"/>
        <v>-4.413031470809803E-4</v>
      </c>
      <c r="BL414" s="223">
        <f t="shared" ca="1" si="654"/>
        <v>2.4385029296681359E-4</v>
      </c>
      <c r="BM414" s="223">
        <f t="shared" ca="1" si="655"/>
        <v>5.7137911517745883E-4</v>
      </c>
      <c r="BN414" s="223">
        <f t="shared" ca="1" si="656"/>
        <v>6.0937905778287528E-5</v>
      </c>
      <c r="BO414" s="223">
        <f t="shared" ca="1" si="657"/>
        <v>-5.3887328140771597E-4</v>
      </c>
      <c r="BP414" s="223">
        <f t="shared" ca="1" si="658"/>
        <v>-3.4838666340588259E-4</v>
      </c>
      <c r="BQ414" s="223">
        <f t="shared" ca="1" si="659"/>
        <v>3.5303494607879452E-4</v>
      </c>
      <c r="BR414" s="223">
        <f t="shared" ca="1" si="660"/>
        <v>5.3670451131323431E-4</v>
      </c>
      <c r="BS414" s="223">
        <f t="shared" ca="1" si="661"/>
        <v>-6.6743065755647937E-5</v>
      </c>
      <c r="BT414" s="223">
        <f t="shared" ca="1" si="662"/>
        <v>-5.7230696553327092E-4</v>
      </c>
      <c r="BU414" s="223">
        <f t="shared" ca="1" si="663"/>
        <v>-2.3854007204329044E-4</v>
      </c>
      <c r="BV414" s="223">
        <f t="shared" ca="1" si="664"/>
        <v>4.4506360476741989E-4</v>
      </c>
      <c r="BW414" s="223">
        <f t="shared" ca="1" si="665"/>
        <v>4.7594835460176133E-4</v>
      </c>
      <c r="BX414" s="223">
        <f t="shared" ca="1" si="666"/>
        <v>-1.9118060862446202E-4</v>
      </c>
      <c r="BY414" s="223">
        <f t="shared" ca="1" si="667"/>
        <v>-5.7792896920568187E-4</v>
      </c>
      <c r="BZ414" s="223">
        <f t="shared" ca="1" si="668"/>
        <v>-1.1710144937848233E-4</v>
      </c>
      <c r="CA414" s="223">
        <f t="shared" ca="1" si="669"/>
        <v>5.1546406826959612E-4</v>
      </c>
      <c r="CB414" s="223">
        <f t="shared" ca="1" si="670"/>
        <v>3.9206313543330818E-4</v>
      </c>
      <c r="CC414" s="223">
        <f t="shared" ca="1" si="671"/>
        <v>-3.0632758835825161E-4</v>
      </c>
      <c r="CD414" s="223">
        <f t="shared" ca="1" si="672"/>
        <v>-5.5546608699664102E-4</v>
      </c>
      <c r="CE414" s="223">
        <f t="shared" ca="1" si="673"/>
        <v>1.0027804864922232E-5</v>
      </c>
      <c r="CF414" s="223">
        <f t="shared" ca="1" si="674"/>
        <v>5.6081517397052602E-4</v>
      </c>
      <c r="CG414" s="223">
        <f t="shared" ca="1" si="675"/>
        <v>2.8912531810196414E-4</v>
      </c>
      <c r="CH414" s="223">
        <f t="shared" ca="1" si="676"/>
        <v>-4.0658835227696112E-4</v>
      </c>
      <c r="CI414" s="223">
        <f t="shared" ca="1" si="677"/>
        <v>-5.0600991928789567E-4</v>
      </c>
      <c r="CJ414" s="223">
        <f t="shared" ca="1" si="678"/>
        <v>1.3666975051111307E-4</v>
      </c>
      <c r="CK414" s="223">
        <f t="shared" ca="1" si="679"/>
        <v>5.7891305133234378E-4</v>
      </c>
      <c r="CL414" s="223">
        <f t="shared" ca="1" si="680"/>
        <v>1.7213724200699866E-4</v>
      </c>
      <c r="CM414" s="223">
        <f t="shared" ca="1" si="681"/>
        <v>-4.8709065437272118E-4</v>
      </c>
      <c r="CN414" s="223">
        <f t="shared" ca="1" si="682"/>
        <v>-4.31963825143006E-4</v>
      </c>
      <c r="CO414" s="223">
        <f t="shared" ca="1" si="683"/>
        <v>2.5667012850613219E-4</v>
      </c>
      <c r="CP414" s="223">
        <f t="shared" ca="1" si="684"/>
        <v>5.6887822061361731E-4</v>
      </c>
      <c r="CQ414" s="223">
        <f t="shared" ca="1" si="685"/>
        <v>4.6784029268416566E-5</v>
      </c>
      <c r="CR414" s="223">
        <f t="shared" ca="1" si="686"/>
        <v>-5.4392242570968816E-4</v>
      </c>
      <c r="CS414" s="223">
        <f t="shared" ca="1" si="687"/>
        <v>-3.3692612929534692E-4</v>
      </c>
      <c r="CT414" s="223">
        <f t="shared" ca="1" si="688"/>
        <v>3.6419743169027242E-4</v>
      </c>
      <c r="CU414" s="223">
        <f t="shared" ca="1" si="689"/>
        <v>5.3119833183812445E-4</v>
      </c>
      <c r="CV414" s="223">
        <f t="shared" ca="1" si="690"/>
        <v>-8.0842687989048811E-5</v>
      </c>
      <c r="CW414" s="223">
        <f t="shared" ca="1" si="691"/>
        <v>-5.7432188430861042E-4</v>
      </c>
      <c r="CX414" s="223">
        <f t="shared" ca="1" si="692"/>
        <v>-2.2551525889520711E-4</v>
      </c>
      <c r="CY414" s="223">
        <f t="shared" ca="1" si="693"/>
        <v>4.540262912033955E-4</v>
      </c>
      <c r="CZ414" s="223">
        <f t="shared" ca="1" si="694"/>
        <v>4.6770446708112448E-4</v>
      </c>
      <c r="DA414" s="223">
        <f t="shared" ca="1" si="695"/>
        <v>-2.0454079500632666E-4</v>
      </c>
      <c r="DB414" s="223">
        <f t="shared" ca="1" si="696"/>
        <v>-5.7681174598561648E-4</v>
      </c>
      <c r="DC414" s="223">
        <f t="shared" ca="1" si="697"/>
        <v>-1.031453076251486E-4</v>
      </c>
      <c r="DD414" s="223">
        <f t="shared" ca="1" si="698"/>
        <v>5.2179140715101968E-4</v>
      </c>
      <c r="DE414" s="223">
        <f t="shared" ca="1" si="699"/>
        <v>3.8148215768105142E-4</v>
      </c>
      <c r="DF414" s="223">
        <f t="shared" ca="1" si="700"/>
        <v>-3.1829909074585177E-4</v>
      </c>
      <c r="DG414" s="223">
        <f t="shared" ca="1" si="701"/>
        <v>-5.5127101407020907E-4</v>
      </c>
      <c r="DH414" s="223">
        <f t="shared" ca="1" si="702"/>
        <v>2.4237066188549492E-5</v>
      </c>
      <c r="DI414" s="223">
        <f t="shared" ca="1" si="703"/>
        <v>5.6419968358270805E-4</v>
      </c>
      <c r="DJ414" s="223">
        <f t="shared" ca="1" si="704"/>
        <v>2.7672144056107369E-4</v>
      </c>
      <c r="DK414" s="223">
        <f t="shared" ca="1" si="705"/>
        <v>-4.1658940665376869E-4</v>
      </c>
      <c r="DL414" s="223">
        <f t="shared" ca="1" si="706"/>
        <v>-4.9894085932798357E-4</v>
      </c>
      <c r="DM414" s="223">
        <f t="shared" ca="1" si="707"/>
        <v>1.5044162183723759E-4</v>
      </c>
      <c r="DN414" s="223">
        <f t="shared" ca="1" si="708"/>
        <v>5.7919025892640033E-4</v>
      </c>
      <c r="DO414" s="223">
        <f t="shared" ca="1" si="709"/>
        <v>1.5851324028447381E-4</v>
      </c>
      <c r="DP414" s="223">
        <f t="shared" ca="1" si="710"/>
        <v>-4.9463525210128819E-4</v>
      </c>
      <c r="DQ414" s="223">
        <f t="shared" ca="1" si="711"/>
        <v>-4.2236430434893337E-4</v>
      </c>
      <c r="DR414" s="223">
        <f t="shared" ca="1" si="712"/>
        <v>2.6933535555755296E-4</v>
      </c>
      <c r="DS414" s="223">
        <f t="shared" ca="1" si="713"/>
        <v>5.6603465508140653E-4</v>
      </c>
      <c r="DT414" s="223">
        <f t="shared" ca="1" si="714"/>
        <v>3.2601971808681807E-5</v>
      </c>
      <c r="DU414" s="223">
        <f t="shared" ca="1" si="715"/>
        <v>-5.4864393148098222E-4</v>
      </c>
      <c r="DV414" s="223">
        <f t="shared" ca="1" si="716"/>
        <v>-3.2526264348301009E-4</v>
      </c>
      <c r="DW414" s="223">
        <f t="shared" ca="1" si="717"/>
        <v>3.7514053838712572E-4</v>
      </c>
      <c r="DX414" s="223">
        <f t="shared" ca="1" si="718"/>
        <v>5.2537217835070017E-4</v>
      </c>
      <c r="DY414" s="223">
        <f t="shared" ca="1" si="719"/>
        <v>-9.489361361011598E-5</v>
      </c>
      <c r="DZ414" s="223">
        <f t="shared" ca="1" si="720"/>
        <v>-5.7599085305611996E-4</v>
      </c>
      <c r="EA414" s="223">
        <f t="shared" ca="1" si="721"/>
        <v>-2.1235460378772397E-4</v>
      </c>
      <c r="EB414" s="223">
        <f t="shared" ca="1" si="722"/>
        <v>4.6271548917869694E-4</v>
      </c>
      <c r="EC414" s="223">
        <f t="shared" ca="1" si="723"/>
        <v>4.5917885187811961E-4</v>
      </c>
      <c r="ED414" s="223">
        <f t="shared" ca="1" si="724"/>
        <v>-2.1777777366155244E-4</v>
      </c>
      <c r="EE414" s="223">
        <f t="shared" ca="1" si="725"/>
        <v>-5.753470729381498E-4</v>
      </c>
      <c r="EF414" s="223">
        <f t="shared" ca="1" si="726"/>
        <v>-8.9127034995344854E-5</v>
      </c>
      <c r="EG414" s="223">
        <f t="shared" ca="1" si="727"/>
        <v>5.2780443839981286E-4</v>
      </c>
      <c r="EH414" s="223">
        <f t="shared" ca="1" si="728"/>
        <v>3.7067138934154429E-4</v>
      </c>
      <c r="EI414" s="223">
        <f t="shared" ca="1" si="729"/>
        <v>-3.3007886166313573E-4</v>
      </c>
      <c r="EJ414" s="223">
        <f t="shared" ca="1" si="730"/>
        <v>-5.4674387609825214E-4</v>
      </c>
      <c r="EK414" s="223">
        <f t="shared" ca="1" si="731"/>
        <v>3.8431728009787042E-5</v>
      </c>
      <c r="EL414" s="223">
        <f t="shared" ca="1" si="732"/>
        <v>5.672443404022827E-4</v>
      </c>
      <c r="EM414" s="223">
        <f t="shared" ca="1" si="733"/>
        <v>2.6415087637166344E-4</v>
      </c>
      <c r="EN414" s="223">
        <f t="shared" ca="1" si="734"/>
        <v>-4.2633952314928921E-4</v>
      </c>
      <c r="EO414" s="223">
        <f t="shared" ca="1" si="735"/>
        <v>-4.9157125605101654E-4</v>
      </c>
      <c r="EP414" s="223">
        <f t="shared" ca="1" si="736"/>
        <v>1.6412287275574994E-4</v>
      </c>
      <c r="EQ414" s="223">
        <f t="shared" ca="1" si="737"/>
        <v>5.7911858396579835E-4</v>
      </c>
      <c r="ER414" s="223">
        <f t="shared" ca="1" si="738"/>
        <v>1.4479375611319324E-4</v>
      </c>
      <c r="ES414" s="223">
        <f t="shared" ca="1" si="739"/>
        <v>-5.0188190004959716E-4</v>
      </c>
      <c r="ET414" s="223">
        <f t="shared" ca="1" si="740"/>
        <v>-4.1251036709113943E-4</v>
      </c>
      <c r="EU414" s="223">
        <f t="shared" ca="1" si="741"/>
        <v>2.8183834506188344E-4</v>
      </c>
      <c r="EV414" s="223">
        <f t="shared" ca="1" si="742"/>
        <v>5.6285013143837217E-4</v>
      </c>
      <c r="EW414" s="223">
        <f t="shared" ca="1" si="743"/>
        <v>1.8400276140195766E-5</v>
      </c>
      <c r="EX414" s="223">
        <f t="shared" ca="1" si="744"/>
        <v>-5.5303495466307016E-4</v>
      </c>
      <c r="EY414" s="223">
        <f t="shared" ca="1" si="745"/>
        <v>-3.134032316165859E-4</v>
      </c>
      <c r="EZ414" s="223">
        <f t="shared" ca="1" si="746"/>
        <v>3.8585767445106279E-4</v>
      </c>
      <c r="FA414" s="223">
        <f t="shared" ca="1" si="747"/>
        <v>5.1922956030796849E-4</v>
      </c>
      <c r="FB414" s="223">
        <f t="shared" ca="1" si="748"/>
        <v>-1.0888737886662086E-4</v>
      </c>
      <c r="FC414" s="223">
        <f t="shared" ca="1" si="749"/>
        <v>-5.7731286645143487E-4</v>
      </c>
      <c r="FD414" s="223">
        <f t="shared" ca="1" si="750"/>
        <v>-1.9906603420736916E-4</v>
      </c>
      <c r="FE414" s="223">
        <f t="shared" ca="1" si="751"/>
        <v>4.7112596464535846E-4</v>
      </c>
      <c r="FF414" s="223">
        <f t="shared" ca="1" si="752"/>
        <v>4.5037664450454148E-4</v>
      </c>
      <c r="FG414" s="223">
        <f t="shared" ca="1" si="753"/>
        <v>-2.3088357112915995E-4</v>
      </c>
      <c r="FH414" s="223">
        <f t="shared" ca="1" si="754"/>
        <v>-5.735358323275578E-4</v>
      </c>
      <c r="FI414" s="223">
        <f t="shared" ca="1" si="755"/>
        <v>-7.5055075572334393E-5</v>
      </c>
      <c r="FJ414" s="223">
        <f t="shared" ca="1" si="756"/>
        <v>5.3349953999079296E-4</v>
      </c>
      <c r="FK414" s="223">
        <f t="shared" ca="1" si="757"/>
        <v>3.5963734241739376E-4</v>
      </c>
      <c r="FL414" s="223">
        <f t="shared" ca="1" si="758"/>
        <v>-3.4165980541661119E-4</v>
      </c>
      <c r="FM414" s="223">
        <f t="shared" ca="1" si="759"/>
        <v>-5.4188740005940402E-4</v>
      </c>
      <c r="FN414" s="223">
        <f t="shared" ca="1" si="760"/>
        <v>5.2603239995126363E-5</v>
      </c>
      <c r="FO414" s="223">
        <f t="shared" ca="1" si="761"/>
        <v>5.6994731044182818E-4</v>
      </c>
      <c r="FP414" s="223">
        <f t="shared" ca="1" si="762"/>
        <v>2.5142119757156419E-4</v>
      </c>
      <c r="FQ414" s="223">
        <f t="shared" ca="1" si="763"/>
        <v>-4.3583282865792628E-4</v>
      </c>
      <c r="FR414" s="223">
        <f t="shared" ca="1" si="764"/>
        <v>-4.8390554863043754E-4</v>
      </c>
      <c r="FS414" s="223">
        <f t="shared" ca="1" si="765"/>
        <v>1.7770526219266372E-4</v>
      </c>
      <c r="FT414" s="223">
        <f t="shared" ca="1" si="766"/>
        <v>5.7869806962485395E-4</v>
      </c>
      <c r="FU414" s="223">
        <f t="shared" ca="1" si="767"/>
        <v>1.3098705359741744E-4</v>
      </c>
      <c r="FV414" s="223">
        <f t="shared" ca="1" si="768"/>
        <v>-5.088262331078892E-4</v>
      </c>
      <c r="FW414" s="223">
        <f t="shared" ca="1" si="769"/>
        <v>-4.0240794901296589E-4</v>
      </c>
      <c r="FX414" s="223">
        <f t="shared" ca="1" si="770"/>
        <v>2.9417156568576323E-4</v>
      </c>
      <c r="FY414" s="223">
        <f t="shared" ca="1" si="771"/>
        <v>5.5932656792248147E-4</v>
      </c>
      <c r="FZ414" s="223">
        <f t="shared" ca="1" si="772"/>
        <v>4.1874968333935239E-6</v>
      </c>
      <c r="GA414" s="223">
        <f t="shared" ca="1" si="773"/>
        <v>-5.5709285026777787E-4</v>
      </c>
      <c r="GB414" s="223">
        <f t="shared" ca="1" si="774"/>
        <v>-3.0135503736233751E-4</v>
      </c>
      <c r="GC414" s="223">
        <f t="shared" ca="1" si="775"/>
        <v>3.9634238428005834E-4</v>
      </c>
      <c r="GD414" s="223">
        <f t="shared" ca="1" si="776"/>
        <v>5.1277417779335113E-4</v>
      </c>
      <c r="GE414" s="223">
        <f t="shared" ca="1" si="777"/>
        <v>-1.2281555443767407E-4</v>
      </c>
      <c r="GF414" s="223">
        <f t="shared" ca="1" si="778"/>
        <v>-5.7828712816311773E-4</v>
      </c>
      <c r="GG414" s="223">
        <f t="shared" ca="1" si="779"/>
        <v>-1.8565755469156624E-4</v>
      </c>
      <c r="GH414" s="223">
        <f t="shared" ca="1" si="780"/>
        <v>4.7925265144744286E-4</v>
      </c>
      <c r="GI414" s="223">
        <f t="shared" ca="1" si="781"/>
        <v>4.4130314708098144E-4</v>
      </c>
      <c r="GJ414" s="223">
        <f t="shared" ca="1" si="782"/>
        <v>-2.4385029296681202E-4</v>
      </c>
      <c r="GK414" s="223">
        <f t="shared" ca="1" si="783"/>
        <v>-5.7137911517745775E-4</v>
      </c>
      <c r="GL414" s="223">
        <f t="shared" ca="1" si="784"/>
        <v>-6.0937905778289263E-5</v>
      </c>
      <c r="GM414" s="223">
        <f t="shared" ca="1" si="785"/>
        <v>5.3887328140771532E-4</v>
      </c>
      <c r="GN414" s="223">
        <f t="shared" ca="1" si="786"/>
        <v>3.4838666340587728E-4</v>
      </c>
      <c r="GO414" s="223">
        <f t="shared" ca="1" si="787"/>
        <v>-3.5303494607878661E-4</v>
      </c>
      <c r="GP414" s="223">
        <f t="shared" ca="1" si="788"/>
        <v>-5.3670451131323496E-4</v>
      </c>
      <c r="GQ414" s="223">
        <f t="shared" ca="1" si="789"/>
        <v>6.6743065755654415E-5</v>
      </c>
      <c r="GR414" s="223">
        <f t="shared" ca="1" si="790"/>
        <v>5.723069655332694E-4</v>
      </c>
      <c r="GS414" s="223">
        <f t="shared" ca="1" si="791"/>
        <v>2.3854007204329194E-4</v>
      </c>
      <c r="GT414" s="223">
        <f t="shared" ca="1" si="792"/>
        <v>-4.4506360476741875E-4</v>
      </c>
      <c r="GU414" s="223">
        <f t="shared" ca="1" si="793"/>
        <v>-4.7594835460175753E-4</v>
      </c>
      <c r="GV414" s="223">
        <f t="shared" ca="1" si="794"/>
        <v>1.9118060862446037E-4</v>
      </c>
      <c r="GW414" s="223">
        <f t="shared" ca="1" si="795"/>
        <v>5.7792896920568317E-4</v>
      </c>
      <c r="GX414" s="223">
        <f t="shared" ca="1" si="796"/>
        <v>1.1710144937847588E-4</v>
      </c>
      <c r="GY414" s="223">
        <f t="shared" ca="1" si="797"/>
        <v>-5.1546406826959536E-4</v>
      </c>
      <c r="GZ414" s="223">
        <f t="shared" ca="1" si="798"/>
        <v>-3.9206313543332157E-4</v>
      </c>
      <c r="HA414" s="223">
        <f t="shared" ca="1" si="799"/>
        <v>3.0632758835825714E-4</v>
      </c>
      <c r="HB414" s="223">
        <f t="shared" ca="1" si="800"/>
        <v>5.5546608699664156E-4</v>
      </c>
      <c r="HC414" s="223">
        <f t="shared" ca="1" si="801"/>
        <v>-1.0027804864904072E-5</v>
      </c>
      <c r="HD414" s="223">
        <f t="shared" ca="1" si="802"/>
        <v>-5.6081517397052764E-4</v>
      </c>
      <c r="HE414" s="223">
        <f t="shared" ca="1" si="803"/>
        <v>-2.8912531810197271E-4</v>
      </c>
      <c r="HF414" s="223">
        <f t="shared" ca="1" si="804"/>
        <v>4.0658835227697164E-4</v>
      </c>
      <c r="HG414" s="223">
        <f t="shared" ca="1" si="805"/>
        <v>5.0600991928789253E-4</v>
      </c>
      <c r="HH414" s="223">
        <f t="shared" ca="1" si="806"/>
        <v>-1.3666975051110337E-4</v>
      </c>
      <c r="HI414" s="223">
        <f t="shared" ca="1" si="807"/>
        <v>-5.7891305133234432E-4</v>
      </c>
      <c r="HJ414" s="223">
        <f t="shared" ca="1" si="808"/>
        <v>-1.7213724200700037E-4</v>
      </c>
      <c r="HK414" s="223">
        <f t="shared" ca="1" si="809"/>
        <v>4.8709065437271582E-4</v>
      </c>
      <c r="HL414" s="223">
        <f t="shared" ca="1" si="810"/>
        <v>4.3196382514299614E-4</v>
      </c>
      <c r="HM414" s="223">
        <f t="shared" ca="1" si="811"/>
        <v>-2.5667012850613067E-4</v>
      </c>
      <c r="HN414" s="223">
        <f t="shared" ca="1" si="812"/>
        <v>-5.6887822061361915E-4</v>
      </c>
      <c r="HO414" s="223">
        <f t="shared" ca="1" si="813"/>
        <v>-4.6784029268401875E-5</v>
      </c>
      <c r="HP414" s="223">
        <f t="shared" ca="1" si="814"/>
        <v>5.4392242570968751E-4</v>
      </c>
      <c r="HQ414" s="223">
        <f t="shared" ca="1" si="815"/>
        <v>3.3692612929535505E-4</v>
      </c>
      <c r="HR414" s="223">
        <f t="shared" ca="1" si="816"/>
        <v>-3.6419743169028391E-4</v>
      </c>
      <c r="HS414" s="223">
        <f t="shared" ca="1" si="817"/>
        <v>-5.311983318381251E-4</v>
      </c>
      <c r="HT414" s="223">
        <f t="shared" ca="1" si="818"/>
        <v>8.0842687989038945E-5</v>
      </c>
      <c r="HU414" s="223">
        <f t="shared" ca="1" si="819"/>
        <v>5.7432188430861129E-4</v>
      </c>
      <c r="HV414" s="223">
        <f t="shared" ca="1" si="820"/>
        <v>2.2551525889520865E-4</v>
      </c>
      <c r="HW414" s="223">
        <f t="shared" ca="1" si="821"/>
        <v>-4.5402629120338937E-4</v>
      </c>
      <c r="HX414" s="223">
        <f t="shared" ca="1" si="822"/>
        <v>-4.6770446708112068E-4</v>
      </c>
      <c r="HY414" s="223">
        <f t="shared" ca="1" si="823"/>
        <v>2.0454079500632506E-4</v>
      </c>
      <c r="HZ414" s="223">
        <f t="shared" ca="1" si="824"/>
        <v>5.768117459856181E-4</v>
      </c>
      <c r="IA414" s="223">
        <f t="shared" ca="1" si="825"/>
        <v>1.0314530762513404E-4</v>
      </c>
      <c r="IB414" s="223">
        <f t="shared" ca="1" si="826"/>
        <v>-5.2179140715101903E-4</v>
      </c>
      <c r="IC414" s="223">
        <f t="shared" ca="1" si="827"/>
        <v>-3.8148215768106508E-4</v>
      </c>
      <c r="ID414" s="223">
        <f t="shared" ca="1" si="828"/>
        <v>3.1829909074585036E-4</v>
      </c>
      <c r="IE414" s="223">
        <f t="shared" ca="1" si="829"/>
        <v>4.8300034024412864E-4</v>
      </c>
      <c r="IF414" s="223">
        <f t="shared" ca="1" si="830"/>
        <v>-2.4237066188531332E-5</v>
      </c>
      <c r="IG414" s="223">
        <f t="shared" ca="1" si="831"/>
        <v>-5.6419968358270762E-4</v>
      </c>
      <c r="IH414" s="223">
        <f t="shared" ca="1" si="832"/>
        <v>-2.7672144056107521E-4</v>
      </c>
      <c r="II414" s="223">
        <f t="shared" ca="1" si="833"/>
        <v>4.1658940665375611E-4</v>
      </c>
      <c r="IJ414" s="223">
        <f t="shared" ca="1" si="834"/>
        <v>4.9894085932798444E-4</v>
      </c>
      <c r="IK414" s="223">
        <f t="shared" ca="1" si="835"/>
        <v>-1.5044162183723591E-4</v>
      </c>
      <c r="IL414" s="223">
        <f t="shared" ca="1" si="836"/>
        <v>-5.7919025892640022E-4</v>
      </c>
      <c r="IM414" s="223">
        <f t="shared" ca="1" si="837"/>
        <v>-1.5851324028447533E-4</v>
      </c>
      <c r="IN414" s="223">
        <f t="shared" ca="1" si="838"/>
        <v>4.9463525210128732E-4</v>
      </c>
      <c r="IO414" s="223">
        <f t="shared" ca="1" si="839"/>
        <v>4.2236430434892328E-4</v>
      </c>
      <c r="IP414" s="223">
        <f t="shared" ca="1" si="840"/>
        <v>-2.6933535555755144E-4</v>
      </c>
      <c r="IQ414" s="223">
        <f t="shared" ca="1" si="841"/>
        <v>-5.6603465508140685E-4</v>
      </c>
      <c r="IR414" s="223">
        <f t="shared" ca="1" si="842"/>
        <v>-3.2601971808667089E-5</v>
      </c>
      <c r="IS414" s="223">
        <f t="shared" ca="1" si="843"/>
        <v>5.4864393148098167E-4</v>
      </c>
      <c r="IT414" s="223">
        <f t="shared" ca="1" si="844"/>
        <v>3.2526264348301144E-4</v>
      </c>
      <c r="IU414" s="223">
        <f t="shared" ca="1" si="845"/>
        <v>-3.75140538387137E-4</v>
      </c>
      <c r="IV414" s="223">
        <f t="shared" ca="1" si="846"/>
        <v>-5.2537217835070082E-4</v>
      </c>
      <c r="IW414" s="223">
        <f t="shared" ca="1" si="847"/>
        <v>9.4893613610098063E-5</v>
      </c>
      <c r="IX414" s="223">
        <f t="shared" ca="1" si="848"/>
        <v>5.7599085305612158E-4</v>
      </c>
      <c r="IY414" s="223">
        <f t="shared" ca="1" si="849"/>
        <v>2.1235460378772554E-4</v>
      </c>
      <c r="IZ414" s="223">
        <f t="shared" ca="1" si="850"/>
        <v>-4.6271548917868594E-4</v>
      </c>
      <c r="JA414" s="223">
        <f t="shared" ca="1" si="851"/>
        <v>-4.5917885187811061E-4</v>
      </c>
      <c r="JB414" s="223">
        <f t="shared" ca="1" si="852"/>
        <v>2.1777777366155087E-4</v>
      </c>
    </row>
    <row r="415" spans="2:262">
      <c r="B415" s="230">
        <v>54</v>
      </c>
      <c r="C415" s="229">
        <f t="shared" si="853"/>
        <v>1.0546875000000005E-3</v>
      </c>
      <c r="D415" s="226">
        <f t="shared" ca="1" si="597"/>
        <v>24.285989672266545</v>
      </c>
      <c r="E415" s="225">
        <f ca="1">BH361</f>
        <v>0.28598967226654687</v>
      </c>
      <c r="F415" s="224">
        <v>54</v>
      </c>
      <c r="G415" s="223">
        <f t="shared" ca="1" si="854"/>
        <v>-3.0369279997418194E-4</v>
      </c>
      <c r="H415" s="223">
        <f t="shared" ca="1" si="598"/>
        <v>-6.1441283157231586E-5</v>
      </c>
      <c r="I415" s="223">
        <f t="shared" ca="1" si="599"/>
        <v>2.7383477190411889E-4</v>
      </c>
      <c r="J415" s="223">
        <f t="shared" ca="1" si="600"/>
        <v>1.9451412743929573E-4</v>
      </c>
      <c r="K415" s="223">
        <f t="shared" ca="1" si="601"/>
        <v>-1.793086165462659E-4</v>
      </c>
      <c r="L415" s="223">
        <f t="shared" ca="1" si="602"/>
        <v>-2.8165100725252985E-4</v>
      </c>
      <c r="M415" s="223">
        <f t="shared" ca="1" si="603"/>
        <v>4.2437391721955194E-5</v>
      </c>
      <c r="N415" s="223">
        <f t="shared" ca="1" si="604"/>
        <v>3.0227389740298193E-4</v>
      </c>
      <c r="O415" s="223">
        <f t="shared" ca="1" si="605"/>
        <v>1.0445574022011889E-4</v>
      </c>
      <c r="P415" s="223">
        <f t="shared" ca="1" si="606"/>
        <v>-2.5151254830175563E-4</v>
      </c>
      <c r="Q415" s="223">
        <f t="shared" ca="1" si="607"/>
        <v>-2.2668086868869725E-4</v>
      </c>
      <c r="R415" s="223">
        <f t="shared" ca="1" si="608"/>
        <v>1.4135463179254005E-4</v>
      </c>
      <c r="S415" s="223">
        <f t="shared" ca="1" si="609"/>
        <v>2.9537361641491903E-4</v>
      </c>
      <c r="T415" s="223">
        <f t="shared" ca="1" si="610"/>
        <v>2.1852371178099453E-6</v>
      </c>
      <c r="U415" s="223">
        <f t="shared" ca="1" si="611"/>
        <v>-2.9431167779888582E-4</v>
      </c>
      <c r="V415" s="223">
        <f t="shared" ca="1" si="612"/>
        <v>-1.452090459562189E-4</v>
      </c>
      <c r="W415" s="223">
        <f t="shared" ca="1" si="613"/>
        <v>2.2374583757883923E-4</v>
      </c>
      <c r="X415" s="223">
        <f t="shared" ca="1" si="614"/>
        <v>2.5394065369124423E-4</v>
      </c>
      <c r="Y415" s="223">
        <f t="shared" ca="1" si="615"/>
        <v>-1.003407461415367E-4</v>
      </c>
      <c r="Z415" s="223">
        <f t="shared" ca="1" si="616"/>
        <v>-3.0270227878944126E-4</v>
      </c>
      <c r="AA415" s="223">
        <f t="shared" ca="1" si="617"/>
        <v>-4.6760562173235609E-5</v>
      </c>
      <c r="AB415" s="223">
        <f t="shared" ca="1" si="618"/>
        <v>2.799784991709799E-4</v>
      </c>
      <c r="AC415" s="223">
        <f t="shared" ca="1" si="619"/>
        <v>1.828190143684573E-4</v>
      </c>
      <c r="AD415" s="223">
        <f t="shared" ca="1" si="620"/>
        <v>-1.9113570516900987E-4</v>
      </c>
      <c r="AE415" s="223">
        <f t="shared" ca="1" si="621"/>
        <v>-2.7570339042426385E-4</v>
      </c>
      <c r="AF415" s="223">
        <f t="shared" ca="1" si="622"/>
        <v>5.7154786358555625E-5</v>
      </c>
      <c r="AG415" s="223">
        <f t="shared" ca="1" si="623"/>
        <v>3.0347835096773218E-4</v>
      </c>
      <c r="AH415" s="223">
        <f t="shared" ca="1" si="624"/>
        <v>9.0323662271216894E-5</v>
      </c>
      <c r="AI415" s="223">
        <f t="shared" ca="1" si="625"/>
        <v>-2.5958463155136897E-4</v>
      </c>
      <c r="AJ415" s="223">
        <f t="shared" ca="1" si="626"/>
        <v>-2.1647150322016441E-4</v>
      </c>
      <c r="AK415" s="223">
        <f t="shared" ca="1" si="627"/>
        <v>1.5438806195863865E-4</v>
      </c>
      <c r="AL415" s="223">
        <f t="shared" ca="1" si="628"/>
        <v>2.9149798135941625E-4</v>
      </c>
      <c r="AM415" s="223">
        <f t="shared" ca="1" si="629"/>
        <v>-1.2731598054338634E-5</v>
      </c>
      <c r="AN415" s="223">
        <f t="shared" ca="1" si="630"/>
        <v>-2.9768503333081527E-4</v>
      </c>
      <c r="AO415" s="223">
        <f t="shared" ca="1" si="631"/>
        <v>-1.3193152785212202E-4</v>
      </c>
      <c r="AP415" s="223">
        <f t="shared" ca="1" si="632"/>
        <v>2.3357154058597379E-4</v>
      </c>
      <c r="AQ415" s="223">
        <f t="shared" ca="1" si="633"/>
        <v>2.4543803775584614E-4</v>
      </c>
      <c r="AR415" s="223">
        <f t="shared" ca="1" si="634"/>
        <v>-1.1429838344793331E-4</v>
      </c>
      <c r="AS415" s="223">
        <f t="shared" ca="1" si="635"/>
        <v>-3.0098252130150862E-4</v>
      </c>
      <c r="AT415" s="223">
        <f t="shared" ca="1" si="636"/>
        <v>-3.196719089922335E-5</v>
      </c>
      <c r="AU415" s="223">
        <f t="shared" ca="1" si="637"/>
        <v>2.8544773371011792E-4</v>
      </c>
      <c r="AV415" s="223">
        <f t="shared" ca="1" si="638"/>
        <v>1.7068347427894991E-4</v>
      </c>
      <c r="AW415" s="223">
        <f t="shared" ca="1" si="639"/>
        <v>-2.02502331136491E-4</v>
      </c>
      <c r="AX415" s="223">
        <f t="shared" ca="1" si="640"/>
        <v>-2.6909157997970082E-4</v>
      </c>
      <c r="AY415" s="223">
        <f t="shared" ca="1" si="641"/>
        <v>7.1734490108649196E-5</v>
      </c>
      <c r="AZ415" s="223">
        <f t="shared" ca="1" si="642"/>
        <v>3.0395169860343715E-4</v>
      </c>
      <c r="BA415" s="223">
        <f t="shared" ca="1" si="643"/>
        <v>7.5973986708481955E-5</v>
      </c>
      <c r="BB415" s="223">
        <f t="shared" ca="1" si="644"/>
        <v>-2.6703135268664653E-4</v>
      </c>
      <c r="BC415" s="223">
        <f t="shared" ca="1" si="645"/>
        <v>-2.0574063893970997E-4</v>
      </c>
      <c r="BD415" s="223">
        <f t="shared" ca="1" si="646"/>
        <v>1.6704955776067904E-4</v>
      </c>
      <c r="BE415" s="223">
        <f t="shared" ca="1" si="647"/>
        <v>2.8692010213461036E-4</v>
      </c>
      <c r="BF415" s="223">
        <f t="shared" ca="1" si="648"/>
        <v>-2.761776169162016E-5</v>
      </c>
      <c r="BG415" s="223">
        <f t="shared" ca="1" si="649"/>
        <v>-3.0034123954332119E-4</v>
      </c>
      <c r="BH415" s="223">
        <f t="shared" ca="1" si="650"/>
        <v>-1.1833617514159239E-4</v>
      </c>
      <c r="BI415" s="223">
        <f t="shared" ca="1" si="651"/>
        <v>2.4283454929338404E-4</v>
      </c>
      <c r="BJ415" s="223">
        <f t="shared" ca="1" si="652"/>
        <v>2.3634414008966254E-4</v>
      </c>
      <c r="BK415" s="223">
        <f t="shared" ca="1" si="653"/>
        <v>-1.2798066593724985E-4</v>
      </c>
      <c r="BL415" s="223">
        <f t="shared" ca="1" si="654"/>
        <v>-2.9853767055680554E-4</v>
      </c>
      <c r="BM415" s="223">
        <f t="shared" ca="1" si="655"/>
        <v>-1.709680786233962E-5</v>
      </c>
      <c r="BN415" s="223">
        <f t="shared" ca="1" si="656"/>
        <v>2.9022929965647978E-4</v>
      </c>
      <c r="BO415" s="223">
        <f t="shared" ca="1" si="657"/>
        <v>1.581367427498007E-4</v>
      </c>
      <c r="BP415" s="223">
        <f t="shared" ca="1" si="658"/>
        <v>-2.1338111125115652E-4</v>
      </c>
      <c r="BQ415" s="223">
        <f t="shared" ca="1" si="659"/>
        <v>-2.6183150434932686E-4</v>
      </c>
      <c r="BR415" s="223">
        <f t="shared" ca="1" si="660"/>
        <v>8.614137918887179E-5</v>
      </c>
      <c r="BS415" s="223">
        <f t="shared" ca="1" si="661"/>
        <v>3.0369279997418205E-4</v>
      </c>
      <c r="BT415" s="223">
        <f t="shared" ca="1" si="662"/>
        <v>6.1441283157235232E-5</v>
      </c>
      <c r="BU415" s="223">
        <f t="shared" ca="1" si="663"/>
        <v>-2.7383477190411878E-4</v>
      </c>
      <c r="BV415" s="223">
        <f t="shared" ca="1" si="664"/>
        <v>-1.9451412743929654E-4</v>
      </c>
      <c r="BW415" s="223">
        <f t="shared" ca="1" si="665"/>
        <v>1.7930861654626444E-4</v>
      </c>
      <c r="BX415" s="223">
        <f t="shared" ca="1" si="666"/>
        <v>2.8165100725253088E-4</v>
      </c>
      <c r="BY415" s="223">
        <f t="shared" ca="1" si="667"/>
        <v>-4.243739172195207E-5</v>
      </c>
      <c r="BZ415" s="223">
        <f t="shared" ca="1" si="668"/>
        <v>-3.0227389740298193E-4</v>
      </c>
      <c r="CA415" s="223">
        <f t="shared" ca="1" si="669"/>
        <v>-1.0445574022011983E-4</v>
      </c>
      <c r="CB415" s="223">
        <f t="shared" ca="1" si="670"/>
        <v>2.5151254830175476E-4</v>
      </c>
      <c r="CC415" s="223">
        <f t="shared" ca="1" si="671"/>
        <v>2.266808686886986E-4</v>
      </c>
      <c r="CD415" s="223">
        <f t="shared" ca="1" si="672"/>
        <v>-1.4135463179253726E-4</v>
      </c>
      <c r="CE415" s="223">
        <f t="shared" ca="1" si="673"/>
        <v>-2.9537361641492006E-4</v>
      </c>
      <c r="CF415" s="223">
        <f t="shared" ca="1" si="674"/>
        <v>-2.1852371178098911E-6</v>
      </c>
      <c r="CG415" s="223">
        <f t="shared" ca="1" si="675"/>
        <v>2.9431167779888555E-4</v>
      </c>
      <c r="CH415" s="223">
        <f t="shared" ca="1" si="676"/>
        <v>1.4520904595622075E-4</v>
      </c>
      <c r="CI415" s="223">
        <f t="shared" ca="1" si="677"/>
        <v>-2.2374583757883709E-4</v>
      </c>
      <c r="CJ415" s="223">
        <f t="shared" ca="1" si="678"/>
        <v>-2.539406536912465E-4</v>
      </c>
      <c r="CK415" s="223">
        <f t="shared" ca="1" si="679"/>
        <v>1.0034074614153677E-4</v>
      </c>
      <c r="CL415" s="223">
        <f t="shared" ca="1" si="680"/>
        <v>3.0270227878944136E-4</v>
      </c>
      <c r="CM415" s="223">
        <f t="shared" ca="1" si="681"/>
        <v>4.6760562173237682E-5</v>
      </c>
      <c r="CN415" s="223">
        <f t="shared" ca="1" si="682"/>
        <v>-2.7997849917097903E-4</v>
      </c>
      <c r="CO415" s="223">
        <f t="shared" ca="1" si="683"/>
        <v>-1.8281901436845984E-4</v>
      </c>
      <c r="CP415" s="223">
        <f t="shared" ca="1" si="684"/>
        <v>1.9113570516900657E-4</v>
      </c>
      <c r="CQ415" s="223">
        <f t="shared" ca="1" si="685"/>
        <v>2.7570339042426385E-4</v>
      </c>
      <c r="CR415" s="223">
        <f t="shared" ca="1" si="686"/>
        <v>-5.7154786358553572E-5</v>
      </c>
      <c r="CS415" s="223">
        <f t="shared" ca="1" si="687"/>
        <v>-3.0347835096773207E-4</v>
      </c>
      <c r="CT415" s="223">
        <f t="shared" ca="1" si="688"/>
        <v>-9.0323662271218872E-5</v>
      </c>
      <c r="CU415" s="223">
        <f t="shared" ca="1" si="689"/>
        <v>2.595846315513668E-4</v>
      </c>
      <c r="CV415" s="223">
        <f t="shared" ca="1" si="690"/>
        <v>2.1647150322016439E-4</v>
      </c>
      <c r="CW415" s="223">
        <f t="shared" ca="1" si="691"/>
        <v>-1.5438806195863686E-4</v>
      </c>
      <c r="CX415" s="223">
        <f t="shared" ca="1" si="692"/>
        <v>-2.9149798135941684E-4</v>
      </c>
      <c r="CY415" s="223">
        <f t="shared" ca="1" si="693"/>
        <v>1.2731598054336547E-5</v>
      </c>
      <c r="CZ415" s="223">
        <f t="shared" ca="1" si="694"/>
        <v>2.9768503333081441E-4</v>
      </c>
      <c r="DA415" s="223">
        <f t="shared" ca="1" si="695"/>
        <v>1.3193152785212584E-4</v>
      </c>
      <c r="DB415" s="223">
        <f t="shared" ca="1" si="696"/>
        <v>-2.3357154058596967E-4</v>
      </c>
      <c r="DC415" s="223">
        <f t="shared" ca="1" si="697"/>
        <v>-2.4543803775584994E-4</v>
      </c>
      <c r="DD415" s="223">
        <f t="shared" ca="1" si="698"/>
        <v>1.1429838344793537E-4</v>
      </c>
      <c r="DE415" s="223">
        <f t="shared" ca="1" si="699"/>
        <v>3.0098252130150862E-4</v>
      </c>
      <c r="DF415" s="223">
        <f t="shared" ca="1" si="700"/>
        <v>3.1967190899223283E-5</v>
      </c>
      <c r="DG415" s="223">
        <f t="shared" ca="1" si="701"/>
        <v>-2.8544773371011792E-4</v>
      </c>
      <c r="DH415" s="223">
        <f t="shared" ca="1" si="702"/>
        <v>-1.7068347427895165E-4</v>
      </c>
      <c r="DI415" s="223">
        <f t="shared" ca="1" si="703"/>
        <v>2.0250233113648945E-4</v>
      </c>
      <c r="DJ415" s="223">
        <f t="shared" ca="1" si="704"/>
        <v>2.690915799797018E-4</v>
      </c>
      <c r="DK415" s="223">
        <f t="shared" ca="1" si="705"/>
        <v>-7.1734490108645062E-5</v>
      </c>
      <c r="DL415" s="223">
        <f t="shared" ca="1" si="706"/>
        <v>-3.0395169860343715E-4</v>
      </c>
      <c r="DM415" s="223">
        <f t="shared" ca="1" si="707"/>
        <v>-7.5973986708488176E-5</v>
      </c>
      <c r="DN415" s="223">
        <f t="shared" ca="1" si="708"/>
        <v>2.6703135268664344E-4</v>
      </c>
      <c r="DO415" s="223">
        <f t="shared" ca="1" si="709"/>
        <v>2.0574063893970829E-4</v>
      </c>
      <c r="DP415" s="223">
        <f t="shared" ca="1" si="710"/>
        <v>-1.6704955776068091E-4</v>
      </c>
      <c r="DQ415" s="223">
        <f t="shared" ca="1" si="711"/>
        <v>-2.8692010213461107E-4</v>
      </c>
      <c r="DR415" s="223">
        <f t="shared" ca="1" si="712"/>
        <v>2.7617761691618073E-5</v>
      </c>
      <c r="DS415" s="223">
        <f t="shared" ca="1" si="713"/>
        <v>3.0034123954332086E-4</v>
      </c>
      <c r="DT415" s="223">
        <f t="shared" ca="1" si="714"/>
        <v>1.1833617514159432E-4</v>
      </c>
      <c r="DU415" s="223">
        <f t="shared" ca="1" si="715"/>
        <v>-2.4283454929338276E-4</v>
      </c>
      <c r="DV415" s="223">
        <f t="shared" ca="1" si="716"/>
        <v>-2.3634414008966392E-4</v>
      </c>
      <c r="DW415" s="223">
        <f t="shared" ca="1" si="717"/>
        <v>1.2798066593724402E-4</v>
      </c>
      <c r="DX415" s="223">
        <f t="shared" ca="1" si="718"/>
        <v>2.9853767055680667E-4</v>
      </c>
      <c r="DY415" s="223">
        <f t="shared" ca="1" si="719"/>
        <v>1.7096807862337411E-5</v>
      </c>
      <c r="DZ415" s="223">
        <f t="shared" ca="1" si="720"/>
        <v>-2.9022929965648043E-4</v>
      </c>
      <c r="EA415" s="223">
        <f t="shared" ca="1" si="721"/>
        <v>-1.5813674274979878E-4</v>
      </c>
      <c r="EB415" s="223">
        <f t="shared" ca="1" si="722"/>
        <v>2.1338111125115505E-4</v>
      </c>
      <c r="EC415" s="223">
        <f t="shared" ca="1" si="723"/>
        <v>2.6183150434932795E-4</v>
      </c>
      <c r="ED415" s="223">
        <f t="shared" ca="1" si="724"/>
        <v>-8.6141379188869798E-5</v>
      </c>
      <c r="EE415" s="223">
        <f t="shared" ca="1" si="725"/>
        <v>-3.036927999741821E-4</v>
      </c>
      <c r="EF415" s="223">
        <f t="shared" ca="1" si="726"/>
        <v>-6.1441283157237265E-5</v>
      </c>
      <c r="EG415" s="223">
        <f t="shared" ca="1" si="727"/>
        <v>2.7383477190411607E-4</v>
      </c>
      <c r="EH415" s="223">
        <f t="shared" ca="1" si="728"/>
        <v>1.9451412743930142E-4</v>
      </c>
      <c r="EI415" s="223">
        <f t="shared" ca="1" si="729"/>
        <v>-1.7930861654625926E-4</v>
      </c>
      <c r="EJ415" s="223">
        <f t="shared" ca="1" si="730"/>
        <v>-2.8165100725253002E-4</v>
      </c>
      <c r="EK415" s="223">
        <f t="shared" ca="1" si="731"/>
        <v>4.2437391721954272E-5</v>
      </c>
      <c r="EL415" s="223">
        <f t="shared" ca="1" si="732"/>
        <v>3.0227389740298172E-4</v>
      </c>
      <c r="EM415" s="223">
        <f t="shared" ca="1" si="733"/>
        <v>1.0445574022012179E-4</v>
      </c>
      <c r="EN415" s="223">
        <f t="shared" ca="1" si="734"/>
        <v>-2.5151254830175357E-4</v>
      </c>
      <c r="EO415" s="223">
        <f t="shared" ca="1" si="735"/>
        <v>-2.2668086868870001E-4</v>
      </c>
      <c r="EP415" s="223">
        <f t="shared" ca="1" si="736"/>
        <v>1.4135463179253542E-4</v>
      </c>
      <c r="EQ415" s="223">
        <f t="shared" ca="1" si="737"/>
        <v>2.953736164149205E-4</v>
      </c>
      <c r="ER415" s="223">
        <f t="shared" ca="1" si="738"/>
        <v>2.1852371178162743E-6</v>
      </c>
      <c r="ES415" s="223">
        <f t="shared" ca="1" si="739"/>
        <v>-2.9431167779888392E-4</v>
      </c>
      <c r="ET415" s="223">
        <f t="shared" ca="1" si="740"/>
        <v>-1.4520904595621877E-4</v>
      </c>
      <c r="EU415" s="223">
        <f t="shared" ca="1" si="741"/>
        <v>2.2374583757883861E-4</v>
      </c>
      <c r="EV415" s="223">
        <f t="shared" ca="1" si="742"/>
        <v>2.5394065369124531E-4</v>
      </c>
      <c r="EW415" s="223">
        <f t="shared" ca="1" si="743"/>
        <v>-1.0034074614153479E-4</v>
      </c>
      <c r="EX415" s="223">
        <f t="shared" ca="1" si="744"/>
        <v>-3.0270227878944158E-4</v>
      </c>
      <c r="EY415" s="223">
        <f t="shared" ca="1" si="745"/>
        <v>-4.6760562173239742E-5</v>
      </c>
      <c r="EZ415" s="223">
        <f t="shared" ca="1" si="746"/>
        <v>2.7997849917097822E-4</v>
      </c>
      <c r="FA415" s="223">
        <f t="shared" ca="1" si="747"/>
        <v>1.8281901436846147E-4</v>
      </c>
      <c r="FB415" s="223">
        <f t="shared" ca="1" si="748"/>
        <v>-1.9113570516900494E-4</v>
      </c>
      <c r="FC415" s="223">
        <f t="shared" ca="1" si="749"/>
        <v>-2.7570339042426651E-4</v>
      </c>
      <c r="FD415" s="223">
        <f t="shared" ca="1" si="750"/>
        <v>5.7154786358547283E-5</v>
      </c>
      <c r="FE415" s="223">
        <f t="shared" ca="1" si="751"/>
        <v>3.0347835096773218E-4</v>
      </c>
      <c r="FF415" s="223">
        <f t="shared" ca="1" si="752"/>
        <v>9.0323662271216731E-5</v>
      </c>
      <c r="FG415" s="223">
        <f t="shared" ca="1" si="753"/>
        <v>-2.5958463155136794E-4</v>
      </c>
      <c r="FH415" s="223">
        <f t="shared" ca="1" si="754"/>
        <v>-2.1647150322016582E-4</v>
      </c>
      <c r="FI415" s="223">
        <f t="shared" ca="1" si="755"/>
        <v>1.5438806195863504E-4</v>
      </c>
      <c r="FJ415" s="223">
        <f t="shared" ca="1" si="756"/>
        <v>2.9149798135941744E-4</v>
      </c>
      <c r="FK415" s="223">
        <f t="shared" ca="1" si="757"/>
        <v>-1.2731598054334446E-5</v>
      </c>
      <c r="FL415" s="223">
        <f t="shared" ca="1" si="758"/>
        <v>-2.9768503333081397E-4</v>
      </c>
      <c r="FM415" s="223">
        <f t="shared" ca="1" si="759"/>
        <v>-1.3193152785212774E-4</v>
      </c>
      <c r="FN415" s="223">
        <f t="shared" ca="1" si="760"/>
        <v>2.3357154058596834E-4</v>
      </c>
      <c r="FO415" s="223">
        <f t="shared" ca="1" si="761"/>
        <v>2.4543803775585118E-4</v>
      </c>
      <c r="FP415" s="223">
        <f t="shared" ca="1" si="762"/>
        <v>-1.1429838344793344E-4</v>
      </c>
      <c r="FQ415" s="223">
        <f t="shared" ca="1" si="763"/>
        <v>-3.0098252130150889E-4</v>
      </c>
      <c r="FR415" s="223">
        <f t="shared" ca="1" si="764"/>
        <v>-3.1967190899225343E-5</v>
      </c>
      <c r="FS415" s="223">
        <f t="shared" ca="1" si="765"/>
        <v>2.8544773371011722E-4</v>
      </c>
      <c r="FT415" s="223">
        <f t="shared" ca="1" si="766"/>
        <v>1.7068347427895338E-4</v>
      </c>
      <c r="FU415" s="223">
        <f t="shared" ca="1" si="767"/>
        <v>-2.0250233113648788E-4</v>
      </c>
      <c r="FV415" s="223">
        <f t="shared" ca="1" si="768"/>
        <v>-2.6909157997970278E-4</v>
      </c>
      <c r="FW415" s="223">
        <f t="shared" ca="1" si="769"/>
        <v>7.1734490108643043E-5</v>
      </c>
      <c r="FX415" s="223">
        <f t="shared" ca="1" si="770"/>
        <v>3.0395169860343709E-4</v>
      </c>
      <c r="FY415" s="223">
        <f t="shared" ca="1" si="771"/>
        <v>7.5973986708490195E-5</v>
      </c>
      <c r="FZ415" s="223">
        <f t="shared" ca="1" si="772"/>
        <v>-2.6703135268664246E-4</v>
      </c>
      <c r="GA415" s="223">
        <f t="shared" ca="1" si="773"/>
        <v>-2.0574063893970983E-4</v>
      </c>
      <c r="GB415" s="223">
        <f t="shared" ca="1" si="774"/>
        <v>1.6704955776067917E-4</v>
      </c>
      <c r="GC415" s="223">
        <f t="shared" ca="1" si="775"/>
        <v>2.8692010213461177E-4</v>
      </c>
      <c r="GD415" s="223">
        <f t="shared" ca="1" si="776"/>
        <v>-2.7617761691616007E-5</v>
      </c>
      <c r="GE415" s="223">
        <f t="shared" ca="1" si="777"/>
        <v>-3.0034123954332059E-4</v>
      </c>
      <c r="GF415" s="223">
        <f t="shared" ca="1" si="778"/>
        <v>-1.183361751415962E-4</v>
      </c>
      <c r="GG415" s="223">
        <f t="shared" ca="1" si="779"/>
        <v>2.4283454929338152E-4</v>
      </c>
      <c r="GH415" s="223">
        <f t="shared" ca="1" si="780"/>
        <v>2.3634414008966522E-4</v>
      </c>
      <c r="GI415" s="223">
        <f t="shared" ca="1" si="781"/>
        <v>-1.2798066593724212E-4</v>
      </c>
      <c r="GJ415" s="223">
        <f t="shared" ca="1" si="782"/>
        <v>-2.9853767055680711E-4</v>
      </c>
      <c r="GK415" s="223">
        <f t="shared" ca="1" si="783"/>
        <v>-1.7096807862339484E-5</v>
      </c>
      <c r="GL415" s="223">
        <f t="shared" ca="1" si="784"/>
        <v>2.9022929965647983E-4</v>
      </c>
      <c r="GM415" s="223">
        <f t="shared" ca="1" si="785"/>
        <v>1.5813674274980054E-4</v>
      </c>
      <c r="GN415" s="223">
        <f t="shared" ca="1" si="786"/>
        <v>-2.1338111125115359E-4</v>
      </c>
      <c r="GO415" s="223">
        <f t="shared" ca="1" si="787"/>
        <v>-2.6183150434932903E-4</v>
      </c>
      <c r="GP415" s="223">
        <f t="shared" ca="1" si="788"/>
        <v>8.6141379188867792E-5</v>
      </c>
      <c r="GQ415" s="223">
        <f t="shared" ca="1" si="789"/>
        <v>3.0369279997418221E-4</v>
      </c>
      <c r="GR415" s="223">
        <f t="shared" ca="1" si="790"/>
        <v>6.1441283157239311E-5</v>
      </c>
      <c r="GS415" s="223">
        <f t="shared" ca="1" si="791"/>
        <v>-2.7383477190411515E-4</v>
      </c>
      <c r="GT415" s="223">
        <f t="shared" ca="1" si="792"/>
        <v>-1.9451412743930302E-4</v>
      </c>
      <c r="GU415" s="223">
        <f t="shared" ca="1" si="793"/>
        <v>1.7930861654625758E-4</v>
      </c>
      <c r="GV415" s="223">
        <f t="shared" ca="1" si="794"/>
        <v>2.8165100725253403E-4</v>
      </c>
      <c r="GW415" s="223">
        <f t="shared" ca="1" si="795"/>
        <v>-4.2437391721943667E-5</v>
      </c>
      <c r="GX415" s="223">
        <f t="shared" ca="1" si="796"/>
        <v>-3.0227389740298058E-4</v>
      </c>
      <c r="GY415" s="223">
        <f t="shared" ca="1" si="797"/>
        <v>-1.0445574022013187E-4</v>
      </c>
      <c r="GZ415" s="223">
        <f t="shared" ca="1" si="798"/>
        <v>2.5151254830174755E-4</v>
      </c>
      <c r="HA415" s="223">
        <f t="shared" ca="1" si="799"/>
        <v>2.2668086868869567E-4</v>
      </c>
      <c r="HB415" s="223">
        <f t="shared" ca="1" si="800"/>
        <v>-1.4135463179254119E-4</v>
      </c>
      <c r="HC415" s="223">
        <f t="shared" ca="1" si="801"/>
        <v>-2.9537361641491898E-4</v>
      </c>
      <c r="HD415" s="223">
        <f t="shared" ca="1" si="802"/>
        <v>-2.1852371178097149E-6</v>
      </c>
      <c r="HE415" s="223">
        <f t="shared" ca="1" si="803"/>
        <v>2.943116777988856E-4</v>
      </c>
      <c r="HF415" s="223">
        <f t="shared" ca="1" si="804"/>
        <v>1.4520904595622064E-4</v>
      </c>
      <c r="HG415" s="223">
        <f t="shared" ca="1" si="805"/>
        <v>-2.237458375788372E-4</v>
      </c>
      <c r="HH415" s="223">
        <f t="shared" ca="1" si="806"/>
        <v>-2.539406536912465E-4</v>
      </c>
      <c r="HI415" s="223">
        <f t="shared" ca="1" si="807"/>
        <v>1.0034074614153283E-4</v>
      </c>
      <c r="HJ415" s="223">
        <f t="shared" ca="1" si="808"/>
        <v>3.027022787894418E-4</v>
      </c>
      <c r="HK415" s="223">
        <f t="shared" ca="1" si="809"/>
        <v>4.6760562173241816E-5</v>
      </c>
      <c r="HL415" s="223">
        <f t="shared" ca="1" si="810"/>
        <v>-2.799784991709774E-4</v>
      </c>
      <c r="HM415" s="223">
        <f t="shared" ca="1" si="811"/>
        <v>-1.8281901436846315E-4</v>
      </c>
      <c r="HN415" s="223">
        <f t="shared" ca="1" si="812"/>
        <v>1.9113570516900331E-4</v>
      </c>
      <c r="HO415" s="223">
        <f t="shared" ca="1" si="813"/>
        <v>2.7570339042426743E-4</v>
      </c>
      <c r="HP415" s="223">
        <f t="shared" ca="1" si="814"/>
        <v>-5.7154786358545244E-5</v>
      </c>
      <c r="HQ415" s="223">
        <f t="shared" ca="1" si="815"/>
        <v>-3.0347835096773164E-4</v>
      </c>
      <c r="HR415" s="223">
        <f t="shared" ca="1" si="816"/>
        <v>-9.0323662271226963E-5</v>
      </c>
      <c r="HS415" s="223">
        <f t="shared" ca="1" si="817"/>
        <v>2.5958463155136235E-4</v>
      </c>
      <c r="HT415" s="223">
        <f t="shared" ca="1" si="818"/>
        <v>2.1647150322017338E-4</v>
      </c>
      <c r="HU415" s="223">
        <f t="shared" ca="1" si="819"/>
        <v>-1.5438806195862582E-4</v>
      </c>
      <c r="HV415" s="223">
        <f t="shared" ca="1" si="820"/>
        <v>-2.9149798135942048E-4</v>
      </c>
      <c r="HW415" s="223">
        <f t="shared" ca="1" si="821"/>
        <v>1.2731598054341005E-5</v>
      </c>
      <c r="HX415" s="223">
        <f t="shared" ca="1" si="822"/>
        <v>2.9768503333081533E-4</v>
      </c>
      <c r="HY415" s="223">
        <f t="shared" ca="1" si="823"/>
        <v>1.3193152785212183E-4</v>
      </c>
      <c r="HZ415" s="223">
        <f t="shared" ca="1" si="824"/>
        <v>-2.3357154058597251E-4</v>
      </c>
      <c r="IA415" s="223">
        <f t="shared" ca="1" si="825"/>
        <v>-2.4543803775584728E-4</v>
      </c>
      <c r="IB415" s="223">
        <f t="shared" ca="1" si="826"/>
        <v>1.1429838344793151E-4</v>
      </c>
      <c r="IC415" s="223">
        <f t="shared" ca="1" si="827"/>
        <v>3.0098252130150916E-4</v>
      </c>
      <c r="ID415" s="223">
        <f t="shared" ca="1" si="828"/>
        <v>3.1967190899227416E-5</v>
      </c>
      <c r="IE415" s="223">
        <f t="shared" ca="1" si="829"/>
        <v>-1.2214259162296763E-4</v>
      </c>
      <c r="IF415" s="223">
        <f t="shared" ca="1" si="830"/>
        <v>-1.7068347427895512E-4</v>
      </c>
      <c r="IG415" s="223">
        <f t="shared" ca="1" si="831"/>
        <v>2.0250233113648631E-4</v>
      </c>
      <c r="IH415" s="223">
        <f t="shared" ca="1" si="832"/>
        <v>2.690915799797037E-4</v>
      </c>
      <c r="II415" s="223">
        <f t="shared" ca="1" si="833"/>
        <v>-7.173449010864101E-5</v>
      </c>
      <c r="IJ415" s="223">
        <f t="shared" ca="1" si="834"/>
        <v>-3.0395169860343709E-4</v>
      </c>
      <c r="IK415" s="223">
        <f t="shared" ca="1" si="835"/>
        <v>-7.5973986708492201E-5</v>
      </c>
      <c r="IL415" s="223">
        <f t="shared" ca="1" si="836"/>
        <v>2.6703135268664143E-4</v>
      </c>
      <c r="IM415" s="223">
        <f t="shared" ca="1" si="837"/>
        <v>2.0574063893971775E-4</v>
      </c>
      <c r="IN415" s="223">
        <f t="shared" ca="1" si="838"/>
        <v>-1.670495577606702E-4</v>
      </c>
      <c r="IO415" s="223">
        <f t="shared" ca="1" si="839"/>
        <v>-2.8692010213461524E-4</v>
      </c>
      <c r="IP415" s="223">
        <f t="shared" ca="1" si="840"/>
        <v>2.761776169160532E-5</v>
      </c>
      <c r="IQ415" s="223">
        <f t="shared" ca="1" si="841"/>
        <v>3.0034123954331886E-4</v>
      </c>
      <c r="IR415" s="223">
        <f t="shared" ca="1" si="842"/>
        <v>1.1833617514159017E-4</v>
      </c>
      <c r="IS415" s="223">
        <f t="shared" ca="1" si="843"/>
        <v>-2.4283454929338548E-4</v>
      </c>
      <c r="IT415" s="223">
        <f t="shared" ca="1" si="844"/>
        <v>-2.3634414008966105E-4</v>
      </c>
      <c r="IU415" s="223">
        <f t="shared" ca="1" si="845"/>
        <v>1.2798066593724809E-4</v>
      </c>
      <c r="IV415" s="223">
        <f t="shared" ca="1" si="846"/>
        <v>2.9853767055680586E-4</v>
      </c>
      <c r="IW415" s="223">
        <f t="shared" ca="1" si="847"/>
        <v>1.7096807862341558E-5</v>
      </c>
      <c r="IX415" s="223">
        <f t="shared" ca="1" si="848"/>
        <v>-2.9022929965647918E-4</v>
      </c>
      <c r="IY415" s="223">
        <f t="shared" ca="1" si="849"/>
        <v>-1.5813674274980233E-4</v>
      </c>
      <c r="IZ415" s="223">
        <f t="shared" ca="1" si="850"/>
        <v>2.1338111125115207E-4</v>
      </c>
      <c r="JA415" s="223">
        <f t="shared" ca="1" si="851"/>
        <v>2.6183150434933006E-4</v>
      </c>
      <c r="JB415" s="223">
        <f t="shared" ca="1" si="852"/>
        <v>-8.61413791888658E-5</v>
      </c>
    </row>
    <row r="416" spans="2:262">
      <c r="B416" s="230">
        <v>55</v>
      </c>
      <c r="C416" s="229">
        <f t="shared" si="853"/>
        <v>1.0742187500000005E-3</v>
      </c>
      <c r="D416" s="226">
        <f t="shared" ca="1" si="597"/>
        <v>24.282425900230326</v>
      </c>
      <c r="E416" s="225">
        <f ca="1">BI361</f>
        <v>0.28242590023032588</v>
      </c>
      <c r="F416" s="224">
        <v>55</v>
      </c>
      <c r="G416" s="223">
        <f t="shared" ca="1" si="854"/>
        <v>-1.3633315055035418E-3</v>
      </c>
      <c r="H416" s="223">
        <f t="shared" ca="1" si="598"/>
        <v>-1.6128938061372858E-4</v>
      </c>
      <c r="I416" s="223">
        <f t="shared" ca="1" si="599"/>
        <v>1.2926540988703391E-3</v>
      </c>
      <c r="J416" s="223">
        <f t="shared" ca="1" si="600"/>
        <v>7.2773361292643307E-4</v>
      </c>
      <c r="K416" s="223">
        <f t="shared" ca="1" si="601"/>
        <v>-9.7375942467829702E-4</v>
      </c>
      <c r="L416" s="223">
        <f t="shared" ca="1" si="602"/>
        <v>-1.1544374080493425E-3</v>
      </c>
      <c r="M416" s="223">
        <f t="shared" ca="1" si="603"/>
        <v>4.6788208910411084E-4</v>
      </c>
      <c r="N416" s="223">
        <f t="shared" ca="1" si="604"/>
        <v>1.3594644999891383E-3</v>
      </c>
      <c r="O416" s="223">
        <f t="shared" ca="1" si="605"/>
        <v>1.2783862668960789E-4</v>
      </c>
      <c r="P416" s="223">
        <f t="shared" ca="1" si="606"/>
        <v>-1.3034452966938497E-3</v>
      </c>
      <c r="Q416" s="223">
        <f t="shared" ca="1" si="607"/>
        <v>-6.9901158865413155E-4</v>
      </c>
      <c r="R416" s="223">
        <f t="shared" ca="1" si="608"/>
        <v>9.9713668477756324E-4</v>
      </c>
      <c r="S416" s="223">
        <f t="shared" ca="1" si="609"/>
        <v>1.1359593571354776E-3</v>
      </c>
      <c r="T416" s="223">
        <f t="shared" ca="1" si="610"/>
        <v>-4.9935647694519553E-4</v>
      </c>
      <c r="U416" s="223">
        <f t="shared" ca="1" si="611"/>
        <v>-1.354778603893593E-3</v>
      </c>
      <c r="V416" s="223">
        <f t="shared" ca="1" si="612"/>
        <v>-9.4310867556962965E-5</v>
      </c>
      <c r="W416" s="223">
        <f t="shared" ca="1" si="613"/>
        <v>1.3134513478095912E-3</v>
      </c>
      <c r="X416" s="223">
        <f t="shared" ca="1" si="614"/>
        <v>6.698685059385505E-4</v>
      </c>
      <c r="Y416" s="223">
        <f t="shared" ca="1" si="615"/>
        <v>-1.0199133070232591E-3</v>
      </c>
      <c r="Z416" s="223">
        <f t="shared" ca="1" si="616"/>
        <v>-1.1167970467811318E-3</v>
      </c>
      <c r="AA416" s="223">
        <f t="shared" ca="1" si="617"/>
        <v>5.3053007111670734E-4</v>
      </c>
      <c r="AB416" s="223">
        <f t="shared" ca="1" si="618"/>
        <v>1.3492766398254979E-3</v>
      </c>
      <c r="AC416" s="223">
        <f t="shared" ca="1" si="619"/>
        <v>6.0726299084214468E-5</v>
      </c>
      <c r="AD416" s="223">
        <f t="shared" ca="1" si="620"/>
        <v>-1.3226662249465225E-3</v>
      </c>
      <c r="AE416" s="223">
        <f t="shared" ca="1" si="621"/>
        <v>-6.4032191948298683E-4</v>
      </c>
      <c r="AF416" s="223">
        <f t="shared" ca="1" si="622"/>
        <v>1.0420755716298226E-3</v>
      </c>
      <c r="AG416" s="223">
        <f t="shared" ca="1" si="623"/>
        <v>1.0969620196455334E-3</v>
      </c>
      <c r="AH416" s="223">
        <f t="shared" ca="1" si="624"/>
        <v>-5.6138409381118024E-4</v>
      </c>
      <c r="AI416" s="223">
        <f t="shared" ca="1" si="625"/>
        <v>-1.342961921962274E-3</v>
      </c>
      <c r="AJ416" s="223">
        <f t="shared" ca="1" si="626"/>
        <v>-2.7105151359595517E-5</v>
      </c>
      <c r="AK416" s="223">
        <f t="shared" ca="1" si="627"/>
        <v>1.3310843774072198E-3</v>
      </c>
      <c r="AL416" s="223">
        <f t="shared" ca="1" si="628"/>
        <v>6.1038962704630954E-4</v>
      </c>
      <c r="AM416" s="223">
        <f t="shared" ca="1" si="629"/>
        <v>-1.0636101288777483E-3</v>
      </c>
      <c r="AN416" s="223">
        <f t="shared" ca="1" si="630"/>
        <v>-1.0764662236073556E-3</v>
      </c>
      <c r="AO416" s="223">
        <f t="shared" ca="1" si="631"/>
        <v>5.9189995971904003E-4</v>
      </c>
      <c r="AP416" s="223">
        <f t="shared" ca="1" si="632"/>
        <v>1.3358382540538415E-3</v>
      </c>
      <c r="AQ416" s="223">
        <f t="shared" ca="1" si="633"/>
        <v>-6.5323234946707324E-6</v>
      </c>
      <c r="AR416" s="223">
        <f t="shared" ca="1" si="634"/>
        <v>-1.3387007344114181E-3</v>
      </c>
      <c r="AS416" s="223">
        <f t="shared" ca="1" si="635"/>
        <v>-5.8008965872223788E-4</v>
      </c>
      <c r="AT416" s="223">
        <f t="shared" ca="1" si="636"/>
        <v>1.0845040071549824E-3</v>
      </c>
      <c r="AU416" s="223">
        <f t="shared" ca="1" si="637"/>
        <v>1.0553220045677414E-3</v>
      </c>
      <c r="AV416" s="223">
        <f t="shared" ca="1" si="638"/>
        <v>-6.2205928722373037E-4</v>
      </c>
      <c r="AW416" s="223">
        <f t="shared" ca="1" si="639"/>
        <v>-1.327909927131377E-3</v>
      </c>
      <c r="AX416" s="223">
        <f t="shared" ca="1" si="640"/>
        <v>4.0165863521523214E-5</v>
      </c>
      <c r="AY416" s="223">
        <f t="shared" ca="1" si="641"/>
        <v>1.3455107081504515E-3</v>
      </c>
      <c r="AZ416" s="223">
        <f t="shared" ca="1" si="642"/>
        <v>5.4944026607870139E-4</v>
      </c>
      <c r="BA416" s="223">
        <f t="shared" ca="1" si="643"/>
        <v>-1.1047446207705235E-3</v>
      </c>
      <c r="BB416" s="223">
        <f t="shared" ca="1" si="644"/>
        <v>-1.0335420990136004E-3</v>
      </c>
      <c r="BC416" s="223">
        <f t="shared" ca="1" si="645"/>
        <v>6.5184390947410045E-4</v>
      </c>
      <c r="BD416" s="223">
        <f t="shared" ca="1" si="646"/>
        <v>1.3191817169225563E-3</v>
      </c>
      <c r="BE416" s="223">
        <f t="shared" ca="1" si="647"/>
        <v>-7.3775209134098322E-5</v>
      </c>
      <c r="BF416" s="223">
        <f t="shared" ca="1" si="648"/>
        <v>-1.351510196550783E-3</v>
      </c>
      <c r="BG416" s="223">
        <f t="shared" ca="1" si="649"/>
        <v>-5.1845991116376497E-4</v>
      </c>
      <c r="BH416" s="223">
        <f t="shared" ca="1" si="650"/>
        <v>1.1243197775355799E-3</v>
      </c>
      <c r="BI416" s="223">
        <f t="shared" ca="1" si="651"/>
        <v>1.0111396263456484E-3</v>
      </c>
      <c r="BJ416" s="223">
        <f t="shared" ca="1" si="652"/>
        <v>-6.8123588532740848E-4</v>
      </c>
      <c r="BK416" s="223">
        <f t="shared" ca="1" si="653"/>
        <v>-1.3096588809748454E-3</v>
      </c>
      <c r="BL416" s="223">
        <f t="shared" ca="1" si="654"/>
        <v>1.0734011531931409E-4</v>
      </c>
      <c r="BM416" s="223">
        <f t="shared" ca="1" si="655"/>
        <v>1.3566955857449317E-3</v>
      </c>
      <c r="BN416" s="223">
        <f t="shared" ca="1" si="656"/>
        <v>4.8716725538481729E-4</v>
      </c>
      <c r="BO416" s="223">
        <f t="shared" ca="1" si="657"/>
        <v>-1.1432176861076674E-3</v>
      </c>
      <c r="BP416" s="223">
        <f t="shared" ca="1" si="658"/>
        <v>-9.8812808097573177E-4</v>
      </c>
      <c r="BQ416" s="223">
        <f t="shared" ca="1" si="659"/>
        <v>7.1021751015644581E-4</v>
      </c>
      <c r="BR416" s="223">
        <f t="shared" ca="1" si="660"/>
        <v>1.2993471554885352E-3</v>
      </c>
      <c r="BS416" s="223">
        <f t="shared" ca="1" si="661"/>
        <v>-1.4084036383276685E-4</v>
      </c>
      <c r="BT416" s="223">
        <f t="shared" ca="1" si="662"/>
        <v>-1.3610637522483431E-3</v>
      </c>
      <c r="BU416" s="223">
        <f t="shared" ca="1" si="663"/>
        <v>-4.5558114826758271E-4</v>
      </c>
      <c r="BV416" s="223">
        <f t="shared" ca="1" si="664"/>
        <v>1.1614269630933066E-3</v>
      </c>
      <c r="BW416" s="223">
        <f t="shared" ca="1" si="665"/>
        <v>9.645213241983243E-4</v>
      </c>
      <c r="BX416" s="223">
        <f t="shared" ca="1" si="666"/>
        <v>-7.3877132651410811E-4</v>
      </c>
      <c r="BY416" s="223">
        <f t="shared" ca="1" si="667"/>
        <v>-1.2882527518614784E-3</v>
      </c>
      <c r="BZ416" s="223">
        <f t="shared" ca="1" si="668"/>
        <v>1.742557753774073E-4</v>
      </c>
      <c r="CA416" s="223">
        <f t="shared" ca="1" si="669"/>
        <v>1.3646120648408522E-3</v>
      </c>
      <c r="CB416" s="223">
        <f t="shared" ca="1" si="670"/>
        <v>4.2372061610190825E-4</v>
      </c>
      <c r="CC416" s="223">
        <f t="shared" ca="1" si="671"/>
        <v>-1.17893663990493E-3</v>
      </c>
      <c r="CD416" s="223">
        <f t="shared" ca="1" si="672"/>
        <v>-9.4033357584099512E-4</v>
      </c>
      <c r="CE416" s="223">
        <f t="shared" ca="1" si="673"/>
        <v>7.6688013464911765E-4</v>
      </c>
      <c r="CF416" s="223">
        <f t="shared" ca="1" si="674"/>
        <v>1.2763823529475732E-3</v>
      </c>
      <c r="CG416" s="223">
        <f t="shared" ca="1" si="675"/>
        <v>-2.0756622175880352E-4</v>
      </c>
      <c r="CH416" s="223">
        <f t="shared" ca="1" si="676"/>
        <v>-1.3673383861516329E-3</v>
      </c>
      <c r="CI416" s="223">
        <f t="shared" ca="1" si="677"/>
        <v>-3.9160485048102825E-4</v>
      </c>
      <c r="CJ416" s="223">
        <f t="shared" ca="1" si="678"/>
        <v>1.195736169367955E-3</v>
      </c>
      <c r="CK416" s="223">
        <f t="shared" ca="1" si="679"/>
        <v>9.1557940569891622E-4</v>
      </c>
      <c r="CL416" s="223">
        <f t="shared" ca="1" si="680"/>
        <v>-7.9452700286650971E-4</v>
      </c>
      <c r="CM416" s="223">
        <f t="shared" ca="1" si="681"/>
        <v>-1.2637431090312629E-3</v>
      </c>
      <c r="CN416" s="223">
        <f t="shared" ca="1" si="682"/>
        <v>2.4075163800961323E-4</v>
      </c>
      <c r="CO416" s="223">
        <f t="shared" ca="1" si="683"/>
        <v>1.369241073946671E-3</v>
      </c>
      <c r="CP416" s="223">
        <f t="shared" ca="1" si="684"/>
        <v>3.5925319674126707E-4</v>
      </c>
      <c r="CQ416" s="223">
        <f t="shared" ca="1" si="685"/>
        <v>-1.2118154320740078E-3</v>
      </c>
      <c r="CR416" s="223">
        <f t="shared" ca="1" si="686"/>
        <v>-8.9027372475856395E-4</v>
      </c>
      <c r="CS416" s="223">
        <f t="shared" ca="1" si="687"/>
        <v>8.216952777266532E-4</v>
      </c>
      <c r="CT416" s="223">
        <f t="shared" ca="1" si="688"/>
        <v>1.2503426335204707E-3</v>
      </c>
      <c r="CU416" s="223">
        <f t="shared" ca="1" si="689"/>
        <v>-2.7379203447596941E-4</v>
      </c>
      <c r="CV416" s="223">
        <f t="shared" ca="1" si="690"/>
        <v>-1.3703189821179854E-3</v>
      </c>
      <c r="CW416" s="223">
        <f t="shared" ca="1" si="691"/>
        <v>-3.2668514230913134E-4</v>
      </c>
      <c r="CX416" s="223">
        <f t="shared" ca="1" si="692"/>
        <v>1.2271647424764859E-3</v>
      </c>
      <c r="CY416" s="223">
        <f t="shared" ca="1" si="693"/>
        <v>8.6443177621589563E-4</v>
      </c>
      <c r="CZ416" s="223">
        <f t="shared" ca="1" si="694"/>
        <v>-8.4836859407667518E-4</v>
      </c>
      <c r="DA416" s="223">
        <f t="shared" ca="1" si="695"/>
        <v>-1.2361889983605683E-3</v>
      </c>
      <c r="DB416" s="223">
        <f t="shared" ca="1" si="696"/>
        <v>3.0666750885851993E-4</v>
      </c>
      <c r="DC416" s="223">
        <f t="shared" ca="1" si="697"/>
        <v>1.370571461373999E-3</v>
      </c>
      <c r="DD416" s="223">
        <f t="shared" ca="1" si="698"/>
        <v>2.9392030496279371E-4</v>
      </c>
      <c r="DE416" s="223">
        <f t="shared" ca="1" si="699"/>
        <v>-1.2417748547247239E-3</v>
      </c>
      <c r="DF416" s="223">
        <f t="shared" ca="1" si="700"/>
        <v>-8.3806912629440537E-4</v>
      </c>
      <c r="DG416" s="223">
        <f t="shared" ca="1" si="701"/>
        <v>8.745308849081397E-4</v>
      </c>
      <c r="DH416" s="223">
        <f t="shared" ca="1" si="702"/>
        <v>1.2212907291721286E-3</v>
      </c>
      <c r="DI416" s="223">
        <f t="shared" ca="1" si="703"/>
        <v>-3.3935825820073293E-4</v>
      </c>
      <c r="DJ416" s="223">
        <f t="shared" ca="1" si="704"/>
        <v>-1.3699983596306489E-3</v>
      </c>
      <c r="DK416" s="223">
        <f t="shared" ca="1" si="705"/>
        <v>-2.6097842101517268E-4</v>
      </c>
      <c r="DL416" s="223">
        <f t="shared" ca="1" si="706"/>
        <v>1.2556369682334449E-3</v>
      </c>
      <c r="DM416" s="223">
        <f t="shared" ca="1" si="707"/>
        <v>8.1120165486868955E-4</v>
      </c>
      <c r="DN416" s="223">
        <f t="shared" ca="1" si="708"/>
        <v>-9.0016639103538158E-4</v>
      </c>
      <c r="DO416" s="223">
        <f t="shared" ca="1" si="709"/>
        <v>-1.2056568001154555E-3</v>
      </c>
      <c r="DP416" s="223">
        <f t="shared" ca="1" si="710"/>
        <v>3.7184459081766614E-4</v>
      </c>
      <c r="DQ416" s="223">
        <f t="shared" ca="1" si="711"/>
        <v>1.3686000221029961E-3</v>
      </c>
      <c r="DR416" s="223">
        <f t="shared" ca="1" si="712"/>
        <v>2.2787933342530571E-4</v>
      </c>
      <c r="DS416" s="223">
        <f t="shared" ca="1" si="713"/>
        <v>-1.268742732983777E-3</v>
      </c>
      <c r="DT416" s="223">
        <f t="shared" ca="1" si="714"/>
        <v>-7.8384554589883311E-4</v>
      </c>
      <c r="DU416" s="223">
        <f t="shared" ca="1" si="715"/>
        <v>9.2525967058802391E-4</v>
      </c>
      <c r="DV416" s="223">
        <f t="shared" ca="1" si="716"/>
        <v>1.1892966284847855E-3</v>
      </c>
      <c r="DW416" s="223">
        <f t="shared" ca="1" si="717"/>
        <v>-4.0410693815721809E-4</v>
      </c>
      <c r="DX416" s="223">
        <f t="shared" ca="1" si="718"/>
        <v>-1.3663772910972776E-3</v>
      </c>
      <c r="DY416" s="223">
        <f t="shared" ca="1" si="719"/>
        <v>-1.9464297984597874E-4</v>
      </c>
      <c r="DZ416" s="223">
        <f t="shared" ca="1" si="720"/>
        <v>1.2810842545531208E-3</v>
      </c>
      <c r="EA416" s="223">
        <f t="shared" ca="1" si="721"/>
        <v>7.5601727768203199E-4</v>
      </c>
      <c r="EB416" s="223">
        <f t="shared" ca="1" si="722"/>
        <v>-9.4979560831282006E-4</v>
      </c>
      <c r="EC416" s="223">
        <f t="shared" ca="1" si="723"/>
        <v>-1.1722200690358012E-3</v>
      </c>
      <c r="ED416" s="223">
        <f t="shared" ca="1" si="724"/>
        <v>4.361258665877931E-4</v>
      </c>
      <c r="EE416" s="223">
        <f t="shared" ca="1" si="725"/>
        <v>1.3633315055035392E-3</v>
      </c>
      <c r="EF416" s="223">
        <f t="shared" ca="1" si="726"/>
        <v>1.6128938061372387E-4</v>
      </c>
      <c r="EG416" s="223">
        <f t="shared" ca="1" si="727"/>
        <v>-1.2926540988703471E-3</v>
      </c>
      <c r="EH416" s="223">
        <f t="shared" ca="1" si="728"/>
        <v>-7.277336129264296E-4</v>
      </c>
      <c r="EI416" s="223">
        <f t="shared" ca="1" si="729"/>
        <v>9.7375942467831361E-4</v>
      </c>
      <c r="EJ416" s="223">
        <f t="shared" ca="1" si="730"/>
        <v>1.154437408049341E-3</v>
      </c>
      <c r="EK416" s="223">
        <f t="shared" ca="1" si="731"/>
        <v>-4.6788208910413182E-4</v>
      </c>
      <c r="EL416" s="223">
        <f t="shared" ca="1" si="732"/>
        <v>-1.3594644999891379E-3</v>
      </c>
      <c r="EM416" s="223">
        <f t="shared" ca="1" si="733"/>
        <v>-1.2783862668958555E-4</v>
      </c>
      <c r="EN416" s="223">
        <f t="shared" ca="1" si="734"/>
        <v>1.3034452966938508E-3</v>
      </c>
      <c r="EO416" s="223">
        <f t="shared" ca="1" si="735"/>
        <v>6.9901158865411247E-4</v>
      </c>
      <c r="EP416" s="223">
        <f t="shared" ca="1" si="736"/>
        <v>-9.9713668477756368E-4</v>
      </c>
      <c r="EQ416" s="223">
        <f t="shared" ca="1" si="737"/>
        <v>-1.1359593571354664E-3</v>
      </c>
      <c r="ER416" s="223">
        <f t="shared" ca="1" si="738"/>
        <v>4.9935647694519596E-4</v>
      </c>
      <c r="ES416" s="223">
        <f t="shared" ca="1" si="739"/>
        <v>1.3547786038935901E-3</v>
      </c>
      <c r="ET416" s="223">
        <f t="shared" ca="1" si="740"/>
        <v>9.4310867556962477E-5</v>
      </c>
      <c r="EU416" s="223">
        <f t="shared" ca="1" si="741"/>
        <v>-1.3134513478095971E-3</v>
      </c>
      <c r="EV416" s="223">
        <f t="shared" ca="1" si="742"/>
        <v>-6.6986850593855017E-4</v>
      </c>
      <c r="EW416" s="223">
        <f t="shared" ca="1" si="743"/>
        <v>1.0199133070232726E-3</v>
      </c>
      <c r="EX416" s="223">
        <f t="shared" ca="1" si="744"/>
        <v>1.1167970467811316E-3</v>
      </c>
      <c r="EY416" s="223">
        <f t="shared" ca="1" si="745"/>
        <v>-5.3053007111672588E-4</v>
      </c>
      <c r="EZ416" s="223">
        <f t="shared" ca="1" si="746"/>
        <v>-1.3492766398254977E-3</v>
      </c>
      <c r="FA416" s="223">
        <f t="shared" ca="1" si="747"/>
        <v>-6.0726299084194518E-5</v>
      </c>
      <c r="FB416" s="223">
        <f t="shared" ca="1" si="748"/>
        <v>1.3226662249465212E-3</v>
      </c>
      <c r="FC416" s="223">
        <f t="shared" ca="1" si="749"/>
        <v>6.4032191948297339E-4</v>
      </c>
      <c r="FD416" s="223">
        <f t="shared" ca="1" si="750"/>
        <v>-1.0420755716298196E-3</v>
      </c>
      <c r="FE416" s="223">
        <f t="shared" ca="1" si="751"/>
        <v>-1.0969620196455243E-3</v>
      </c>
      <c r="FF416" s="223">
        <f t="shared" ca="1" si="752"/>
        <v>5.6138409381117622E-4</v>
      </c>
      <c r="FG416" s="223">
        <f t="shared" ca="1" si="753"/>
        <v>1.3429619219622708E-3</v>
      </c>
      <c r="FH416" s="223">
        <f t="shared" ca="1" si="754"/>
        <v>2.7105151359599908E-5</v>
      </c>
      <c r="FI416" s="223">
        <f t="shared" ca="1" si="755"/>
        <v>-1.3310843774072233E-3</v>
      </c>
      <c r="FJ416" s="223">
        <f t="shared" ca="1" si="756"/>
        <v>-6.1038962704631355E-4</v>
      </c>
      <c r="FK416" s="223">
        <f t="shared" ca="1" si="757"/>
        <v>1.0636101288777578E-3</v>
      </c>
      <c r="FL416" s="223">
        <f t="shared" ca="1" si="758"/>
        <v>1.0764662236073584E-3</v>
      </c>
      <c r="FM416" s="223">
        <f t="shared" ca="1" si="759"/>
        <v>-5.9189995971905369E-4</v>
      </c>
      <c r="FN416" s="223">
        <f t="shared" ca="1" si="760"/>
        <v>-1.3358382540538426E-3</v>
      </c>
      <c r="FO416" s="223">
        <f t="shared" ca="1" si="761"/>
        <v>6.5323234946859112E-6</v>
      </c>
      <c r="FP416" s="223">
        <f t="shared" ca="1" si="762"/>
        <v>1.3387007344114173E-3</v>
      </c>
      <c r="FQ416" s="223">
        <f t="shared" ca="1" si="763"/>
        <v>5.8008965872222411E-4</v>
      </c>
      <c r="FR416" s="223">
        <f t="shared" ca="1" si="764"/>
        <v>-1.0845040071549798E-3</v>
      </c>
      <c r="FS416" s="223">
        <f t="shared" ca="1" si="765"/>
        <v>-1.0553220045677316E-3</v>
      </c>
      <c r="FT416" s="223">
        <f t="shared" ca="1" si="766"/>
        <v>6.2205928722372636E-4</v>
      </c>
      <c r="FU416" s="223">
        <f t="shared" ca="1" si="767"/>
        <v>1.3279099271313734E-3</v>
      </c>
      <c r="FV416" s="223">
        <f t="shared" ca="1" si="768"/>
        <v>-4.0165863521518822E-5</v>
      </c>
      <c r="FW416" s="223">
        <f t="shared" ca="1" si="769"/>
        <v>-1.3455107081504546E-3</v>
      </c>
      <c r="FX416" s="223">
        <f t="shared" ca="1" si="770"/>
        <v>-5.4944026607870551E-4</v>
      </c>
      <c r="FY416" s="223">
        <f t="shared" ca="1" si="771"/>
        <v>1.1047446207705324E-3</v>
      </c>
      <c r="FZ416" s="223">
        <f t="shared" ca="1" si="772"/>
        <v>1.0335420990136095E-3</v>
      </c>
      <c r="GA416" s="223">
        <f t="shared" ca="1" si="773"/>
        <v>-6.5184390947410522E-4</v>
      </c>
      <c r="GB416" s="223">
        <f t="shared" ca="1" si="774"/>
        <v>-1.3191817169225599E-3</v>
      </c>
      <c r="GC416" s="223">
        <f t="shared" ca="1" si="775"/>
        <v>7.3775209134103634E-5</v>
      </c>
      <c r="GD416" s="223">
        <f t="shared" ca="1" si="776"/>
        <v>1.3515101965507806E-3</v>
      </c>
      <c r="GE416" s="223">
        <f t="shared" ca="1" si="777"/>
        <v>5.1845991116376009E-4</v>
      </c>
      <c r="GF416" s="223">
        <f t="shared" ca="1" si="778"/>
        <v>-1.1243197775355719E-3</v>
      </c>
      <c r="GG416" s="223">
        <f t="shared" ca="1" si="779"/>
        <v>-1.0111396263456449E-3</v>
      </c>
      <c r="GH416" s="223">
        <f t="shared" ca="1" si="780"/>
        <v>6.8123588532739622E-4</v>
      </c>
      <c r="GI416" s="223">
        <f t="shared" ca="1" si="781"/>
        <v>1.3096588809748439E-3</v>
      </c>
      <c r="GJ416" s="223">
        <f t="shared" ca="1" si="782"/>
        <v>-1.0734011531929994E-4</v>
      </c>
      <c r="GK416" s="223">
        <f t="shared" ca="1" si="783"/>
        <v>-1.3566955857449326E-3</v>
      </c>
      <c r="GL416" s="223">
        <f t="shared" ca="1" si="784"/>
        <v>-4.8716725538483057E-4</v>
      </c>
      <c r="GM416" s="223">
        <f t="shared" ca="1" si="785"/>
        <v>1.1432176861076704E-3</v>
      </c>
      <c r="GN416" s="223">
        <f t="shared" ca="1" si="786"/>
        <v>9.8812808097574175E-4</v>
      </c>
      <c r="GO416" s="223">
        <f t="shared" ca="1" si="787"/>
        <v>-7.1021751015645036E-4</v>
      </c>
      <c r="GP416" s="223">
        <f t="shared" ca="1" si="788"/>
        <v>-1.2993471554885274E-3</v>
      </c>
      <c r="GQ416" s="223">
        <f t="shared" ca="1" si="789"/>
        <v>1.4084036383281098E-4</v>
      </c>
      <c r="GR416" s="223">
        <f t="shared" ca="1" si="790"/>
        <v>1.3610637522483416E-3</v>
      </c>
      <c r="GS416" s="223">
        <f t="shared" ca="1" si="791"/>
        <v>4.5558114826757773E-4</v>
      </c>
      <c r="GT416" s="223">
        <f t="shared" ca="1" si="792"/>
        <v>-1.1614269630933201E-3</v>
      </c>
      <c r="GU416" s="223">
        <f t="shared" ca="1" si="793"/>
        <v>-9.6452132419829286E-4</v>
      </c>
      <c r="GV416" s="223">
        <f t="shared" ca="1" si="794"/>
        <v>7.3877132651409619E-4</v>
      </c>
      <c r="GW416" s="223">
        <f t="shared" ca="1" si="795"/>
        <v>1.2882527518614764E-3</v>
      </c>
      <c r="GX416" s="223">
        <f t="shared" ca="1" si="796"/>
        <v>-1.7425577537743197E-4</v>
      </c>
      <c r="GY416" s="223">
        <f t="shared" ca="1" si="797"/>
        <v>-1.3646120648408563E-3</v>
      </c>
      <c r="GZ416" s="223">
        <f t="shared" ca="1" si="798"/>
        <v>-4.2372061610192164E-4</v>
      </c>
      <c r="HA416" s="223">
        <f t="shared" ca="1" si="799"/>
        <v>1.1789366399049326E-3</v>
      </c>
      <c r="HB416" s="223">
        <f t="shared" ca="1" si="800"/>
        <v>9.4033357584097691E-4</v>
      </c>
      <c r="HC416" s="223">
        <f t="shared" ca="1" si="801"/>
        <v>-7.6688013464915441E-4</v>
      </c>
      <c r="HD416" s="223">
        <f t="shared" ca="1" si="802"/>
        <v>-1.2763823529475784E-3</v>
      </c>
      <c r="HE416" s="223">
        <f t="shared" ca="1" si="803"/>
        <v>2.0756622175880886E-4</v>
      </c>
      <c r="HF416" s="223">
        <f t="shared" ca="1" si="804"/>
        <v>1.3673383861516346E-3</v>
      </c>
      <c r="HG416" s="223">
        <f t="shared" ca="1" si="805"/>
        <v>3.9160485048098586E-4</v>
      </c>
      <c r="HH416" s="223">
        <f t="shared" ca="1" si="806"/>
        <v>-1.195736169367948E-3</v>
      </c>
      <c r="HI416" s="223">
        <f t="shared" ca="1" si="807"/>
        <v>-9.1557940569891242E-4</v>
      </c>
      <c r="HJ416" s="223">
        <f t="shared" ca="1" si="808"/>
        <v>7.9452700286652999E-4</v>
      </c>
      <c r="HK416" s="223">
        <f t="shared" ca="1" si="809"/>
        <v>1.2637431090312457E-3</v>
      </c>
      <c r="HL416" s="223">
        <f t="shared" ca="1" si="810"/>
        <v>-2.4075163800959927E-4</v>
      </c>
      <c r="HM416" s="223">
        <f t="shared" ca="1" si="811"/>
        <v>-1.3692410739466713E-3</v>
      </c>
      <c r="HN416" s="223">
        <f t="shared" ca="1" si="812"/>
        <v>-3.5925319674124306E-4</v>
      </c>
      <c r="HO416" s="223">
        <f t="shared" ca="1" si="813"/>
        <v>1.2118154320740287E-3</v>
      </c>
      <c r="HP416" s="223">
        <f t="shared" ca="1" si="814"/>
        <v>8.9027372475857457E-4</v>
      </c>
      <c r="HQ416" s="223">
        <f t="shared" ca="1" si="815"/>
        <v>-8.2169527772665753E-4</v>
      </c>
      <c r="HR416" s="223">
        <f t="shared" ca="1" si="816"/>
        <v>-1.2503426335204607E-3</v>
      </c>
      <c r="HS416" s="223">
        <f t="shared" ca="1" si="817"/>
        <v>2.7379203447601289E-4</v>
      </c>
      <c r="HT416" s="223">
        <f t="shared" ca="1" si="818"/>
        <v>1.3703189821179854E-3</v>
      </c>
      <c r="HU416" s="223">
        <f t="shared" ca="1" si="819"/>
        <v>3.2668514230912608E-4</v>
      </c>
      <c r="HV416" s="223">
        <f t="shared" ca="1" si="820"/>
        <v>-1.2271647424764883E-3</v>
      </c>
      <c r="HW416" s="223">
        <f t="shared" ca="1" si="821"/>
        <v>-8.6443177621586126E-4</v>
      </c>
      <c r="HX416" s="223">
        <f t="shared" ca="1" si="822"/>
        <v>8.4836859407664872E-4</v>
      </c>
      <c r="HY416" s="223">
        <f t="shared" ca="1" si="823"/>
        <v>1.2361889983605661E-3</v>
      </c>
      <c r="HZ416" s="223">
        <f t="shared" ca="1" si="824"/>
        <v>-3.0666750885852519E-4</v>
      </c>
      <c r="IA416" s="223">
        <f t="shared" ca="1" si="825"/>
        <v>-1.3705714613739992E-3</v>
      </c>
      <c r="IB416" s="223">
        <f t="shared" ca="1" si="826"/>
        <v>-2.9392030496282656E-4</v>
      </c>
      <c r="IC416" s="223">
        <f t="shared" ca="1" si="827"/>
        <v>1.2417748547247261E-3</v>
      </c>
      <c r="ID416" s="223">
        <f t="shared" ca="1" si="828"/>
        <v>8.3806912629440125E-4</v>
      </c>
      <c r="IE416" s="223">
        <f t="shared" ca="1" si="829"/>
        <v>2.8824534268147468E-4</v>
      </c>
      <c r="IF416" s="223">
        <f t="shared" ca="1" si="830"/>
        <v>-1.221290729172144E-3</v>
      </c>
      <c r="IG416" s="223">
        <f t="shared" ca="1" si="831"/>
        <v>3.3935825820073813E-4</v>
      </c>
      <c r="IH416" s="223">
        <f t="shared" ca="1" si="832"/>
        <v>1.3699983596306487E-3</v>
      </c>
      <c r="II416" s="223">
        <f t="shared" ca="1" si="833"/>
        <v>2.6097842101512921E-4</v>
      </c>
      <c r="IJ416" s="223">
        <f t="shared" ca="1" si="834"/>
        <v>-1.2556369682334314E-3</v>
      </c>
      <c r="IK416" s="223">
        <f t="shared" ca="1" si="835"/>
        <v>-8.1120165486868521E-4</v>
      </c>
      <c r="IL416" s="223">
        <f t="shared" ca="1" si="836"/>
        <v>9.0016639103538559E-4</v>
      </c>
      <c r="IM416" s="223">
        <f t="shared" ca="1" si="837"/>
        <v>1.2056568001154342E-3</v>
      </c>
      <c r="IN416" s="223">
        <f t="shared" ca="1" si="838"/>
        <v>-3.7184459081763378E-4</v>
      </c>
      <c r="IO416" s="223">
        <f t="shared" ca="1" si="839"/>
        <v>-1.3686000221029958E-3</v>
      </c>
      <c r="IP416" s="223">
        <f t="shared" ca="1" si="840"/>
        <v>-2.2787933342530034E-4</v>
      </c>
      <c r="IQ416" s="223">
        <f t="shared" ca="1" si="841"/>
        <v>1.2687427329837939E-3</v>
      </c>
      <c r="IR416" s="223">
        <f t="shared" ca="1" si="842"/>
        <v>7.8384554589886076E-4</v>
      </c>
      <c r="IS416" s="223">
        <f t="shared" ca="1" si="843"/>
        <v>-9.2525967058802792E-4</v>
      </c>
      <c r="IT416" s="223">
        <f t="shared" ca="1" si="844"/>
        <v>-1.1892966284847829E-3</v>
      </c>
      <c r="IU416" s="223">
        <f t="shared" ca="1" si="845"/>
        <v>4.0410693815726042E-4</v>
      </c>
      <c r="IV416" s="223">
        <f t="shared" ca="1" si="846"/>
        <v>1.3663772910972804E-3</v>
      </c>
      <c r="IW416" s="223">
        <f t="shared" ca="1" si="847"/>
        <v>1.9464297984597337E-4</v>
      </c>
      <c r="IX416" s="223">
        <f t="shared" ca="1" si="848"/>
        <v>-1.281084254553123E-3</v>
      </c>
      <c r="IY416" s="223">
        <f t="shared" ca="1" si="849"/>
        <v>-7.5601727768199501E-4</v>
      </c>
      <c r="IZ416" s="223">
        <f t="shared" ca="1" si="850"/>
        <v>9.4979560831279599E-4</v>
      </c>
      <c r="JA416" s="223">
        <f t="shared" ca="1" si="851"/>
        <v>1.1722200690357982E-3</v>
      </c>
      <c r="JB416" s="223">
        <f t="shared" ca="1" si="852"/>
        <v>-4.361258665877982E-4</v>
      </c>
    </row>
    <row r="417" spans="2:262">
      <c r="B417" s="230">
        <v>56</v>
      </c>
      <c r="C417" s="229">
        <f t="shared" si="853"/>
        <v>1.0937500000000005E-3</v>
      </c>
      <c r="D417" s="226">
        <f t="shared" ca="1" si="597"/>
        <v>24.279614239448136</v>
      </c>
      <c r="E417" s="225">
        <f ca="1">BJ361</f>
        <v>0.27961423944813507</v>
      </c>
      <c r="F417" s="224">
        <v>56</v>
      </c>
      <c r="G417" s="223">
        <f t="shared" ca="1" si="854"/>
        <v>-5.5377347957815131E-4</v>
      </c>
      <c r="H417" s="223">
        <f t="shared" ca="1" si="598"/>
        <v>-6.6982559114808044E-5</v>
      </c>
      <c r="I417" s="223">
        <f t="shared" ca="1" si="599"/>
        <v>5.2763818152380682E-4</v>
      </c>
      <c r="J417" s="223">
        <f t="shared" ca="1" si="600"/>
        <v>2.728567645977757E-4</v>
      </c>
      <c r="K417" s="223">
        <f t="shared" ca="1" si="601"/>
        <v>-4.2117475338448882E-4</v>
      </c>
      <c r="L417" s="223">
        <f t="shared" ca="1" si="602"/>
        <v>-4.3719100112346229E-4</v>
      </c>
      <c r="M417" s="223">
        <f t="shared" ca="1" si="603"/>
        <v>2.5059128700102894E-4</v>
      </c>
      <c r="N417" s="223">
        <f t="shared" ca="1" si="604"/>
        <v>5.3496687087439614E-4</v>
      </c>
      <c r="O417" s="223">
        <f t="shared" ca="1" si="605"/>
        <v>-4.1857568787336677E-5</v>
      </c>
      <c r="P417" s="223">
        <f t="shared" ca="1" si="606"/>
        <v>-5.5129888402146343E-4</v>
      </c>
      <c r="Q417" s="223">
        <f t="shared" ca="1" si="607"/>
        <v>-1.7324858483442251E-4</v>
      </c>
      <c r="R417" s="223">
        <f t="shared" ca="1" si="608"/>
        <v>4.837006396130916E-4</v>
      </c>
      <c r="S417" s="223">
        <f t="shared" ca="1" si="609"/>
        <v>3.6197921191747322E-4</v>
      </c>
      <c r="T417" s="223">
        <f t="shared" ca="1" si="610"/>
        <v>-3.4246335758084242E-4</v>
      </c>
      <c r="U417" s="223">
        <f t="shared" ca="1" si="611"/>
        <v>-4.9560178533581518E-4</v>
      </c>
      <c r="V417" s="223">
        <f t="shared" ca="1" si="612"/>
        <v>1.4908913379497833E-4</v>
      </c>
      <c r="W417" s="223">
        <f t="shared" ca="1" si="613"/>
        <v>5.5377347957815141E-4</v>
      </c>
      <c r="X417" s="223">
        <f t="shared" ca="1" si="614"/>
        <v>6.6982559114807773E-5</v>
      </c>
      <c r="Y417" s="223">
        <f t="shared" ca="1" si="615"/>
        <v>-5.2763818152380671E-4</v>
      </c>
      <c r="Z417" s="223">
        <f t="shared" ca="1" si="616"/>
        <v>-2.7285676459777651E-4</v>
      </c>
      <c r="AA417" s="223">
        <f t="shared" ca="1" si="617"/>
        <v>4.2117475338448914E-4</v>
      </c>
      <c r="AB417" s="223">
        <f t="shared" ca="1" si="618"/>
        <v>4.3719100112346262E-4</v>
      </c>
      <c r="AC417" s="223">
        <f t="shared" ca="1" si="619"/>
        <v>-2.5059128700102851E-4</v>
      </c>
      <c r="AD417" s="223">
        <f t="shared" ca="1" si="620"/>
        <v>-5.3496687087439593E-4</v>
      </c>
      <c r="AE417" s="223">
        <f t="shared" ca="1" si="621"/>
        <v>4.1857568787334251E-5</v>
      </c>
      <c r="AF417" s="223">
        <f t="shared" ca="1" si="622"/>
        <v>5.5129888402146343E-4</v>
      </c>
      <c r="AG417" s="223">
        <f t="shared" ca="1" si="623"/>
        <v>1.7324858483442205E-4</v>
      </c>
      <c r="AH417" s="223">
        <f t="shared" ca="1" si="624"/>
        <v>-4.8370063961309046E-4</v>
      </c>
      <c r="AI417" s="223">
        <f t="shared" ca="1" si="625"/>
        <v>-3.619792119174736E-4</v>
      </c>
      <c r="AJ417" s="223">
        <f t="shared" ca="1" si="626"/>
        <v>3.4246335758084361E-4</v>
      </c>
      <c r="AK417" s="223">
        <f t="shared" ca="1" si="627"/>
        <v>4.9560178533581626E-4</v>
      </c>
      <c r="AL417" s="223">
        <f t="shared" ca="1" si="628"/>
        <v>-1.4908913379497787E-4</v>
      </c>
      <c r="AM417" s="223">
        <f t="shared" ca="1" si="629"/>
        <v>-5.537734795781512E-4</v>
      </c>
      <c r="AN417" s="223">
        <f t="shared" ca="1" si="630"/>
        <v>-6.6982559114810186E-5</v>
      </c>
      <c r="AO417" s="223">
        <f t="shared" ca="1" si="631"/>
        <v>5.276381815238066E-4</v>
      </c>
      <c r="AP417" s="223">
        <f t="shared" ca="1" si="632"/>
        <v>2.7285676459777526E-4</v>
      </c>
      <c r="AQ417" s="223">
        <f t="shared" ca="1" si="633"/>
        <v>-4.2117475338448757E-4</v>
      </c>
      <c r="AR417" s="223">
        <f t="shared" ca="1" si="634"/>
        <v>-4.3719100112346289E-4</v>
      </c>
      <c r="AS417" s="223">
        <f t="shared" ca="1" si="635"/>
        <v>2.5059128700102986E-4</v>
      </c>
      <c r="AT417" s="223">
        <f t="shared" ca="1" si="636"/>
        <v>5.3496687087439658E-4</v>
      </c>
      <c r="AU417" s="223">
        <f t="shared" ca="1" si="637"/>
        <v>-4.1857568787335742E-5</v>
      </c>
      <c r="AV417" s="223">
        <f t="shared" ca="1" si="638"/>
        <v>-5.5129888402146365E-4</v>
      </c>
      <c r="AW417" s="223">
        <f t="shared" ca="1" si="639"/>
        <v>-1.7324858483442438E-4</v>
      </c>
      <c r="AX417" s="223">
        <f t="shared" ca="1" si="640"/>
        <v>4.8370063961309111E-4</v>
      </c>
      <c r="AY417" s="223">
        <f t="shared" ca="1" si="641"/>
        <v>3.6197921191747241E-4</v>
      </c>
      <c r="AZ417" s="223">
        <f t="shared" ca="1" si="642"/>
        <v>-3.4246335758084166E-4</v>
      </c>
      <c r="BA417" s="223">
        <f t="shared" ca="1" si="643"/>
        <v>-4.9560178533581572E-4</v>
      </c>
      <c r="BB417" s="223">
        <f t="shared" ca="1" si="644"/>
        <v>1.4908913379497931E-4</v>
      </c>
      <c r="BC417" s="223">
        <f t="shared" ca="1" si="645"/>
        <v>5.537734795781512E-4</v>
      </c>
      <c r="BD417" s="223">
        <f t="shared" ca="1" si="646"/>
        <v>6.6982559114812625E-5</v>
      </c>
      <c r="BE417" s="223">
        <f t="shared" ca="1" si="647"/>
        <v>-5.2763818152380584E-4</v>
      </c>
      <c r="BF417" s="223">
        <f t="shared" ca="1" si="648"/>
        <v>-2.7285676459777738E-4</v>
      </c>
      <c r="BG417" s="223">
        <f t="shared" ca="1" si="649"/>
        <v>4.2117475338448855E-4</v>
      </c>
      <c r="BH417" s="223">
        <f t="shared" ca="1" si="650"/>
        <v>4.3719100112346197E-4</v>
      </c>
      <c r="BI417" s="223">
        <f t="shared" ca="1" si="651"/>
        <v>-2.5059128700103122E-4</v>
      </c>
      <c r="BJ417" s="223">
        <f t="shared" ca="1" si="652"/>
        <v>-5.3496687087439723E-4</v>
      </c>
      <c r="BK417" s="223">
        <f t="shared" ca="1" si="653"/>
        <v>4.1857568787333289E-5</v>
      </c>
      <c r="BL417" s="223">
        <f t="shared" ca="1" si="654"/>
        <v>5.5129888402146322E-4</v>
      </c>
      <c r="BM417" s="223">
        <f t="shared" ca="1" si="655"/>
        <v>1.7324858483442297E-4</v>
      </c>
      <c r="BN417" s="223">
        <f t="shared" ca="1" si="656"/>
        <v>-4.8370063961309187E-4</v>
      </c>
      <c r="BO417" s="223">
        <f t="shared" ca="1" si="657"/>
        <v>-3.6197921191747132E-4</v>
      </c>
      <c r="BP417" s="223">
        <f t="shared" ca="1" si="658"/>
        <v>3.4246335758083971E-4</v>
      </c>
      <c r="BQ417" s="223">
        <f t="shared" ca="1" si="659"/>
        <v>4.956017853358167E-4</v>
      </c>
      <c r="BR417" s="223">
        <f t="shared" ca="1" si="660"/>
        <v>-1.4908913379497695E-4</v>
      </c>
      <c r="BS417" s="223">
        <f t="shared" ca="1" si="661"/>
        <v>-5.5377347957815141E-4</v>
      </c>
      <c r="BT417" s="223">
        <f t="shared" ca="1" si="662"/>
        <v>-6.6982559114807177E-5</v>
      </c>
      <c r="BU417" s="223">
        <f t="shared" ca="1" si="663"/>
        <v>5.2763818152380508E-4</v>
      </c>
      <c r="BV417" s="223">
        <f t="shared" ca="1" si="664"/>
        <v>2.7285676459777949E-4</v>
      </c>
      <c r="BW417" s="223">
        <f t="shared" ca="1" si="665"/>
        <v>-4.2117475338448692E-4</v>
      </c>
      <c r="BX417" s="223">
        <f t="shared" ca="1" si="666"/>
        <v>-4.3719100112346343E-4</v>
      </c>
      <c r="BY417" s="223">
        <f t="shared" ca="1" si="667"/>
        <v>2.5059128700102899E-4</v>
      </c>
      <c r="BZ417" s="223">
        <f t="shared" ca="1" si="668"/>
        <v>5.3496687087439582E-4</v>
      </c>
      <c r="CA417" s="223">
        <f t="shared" ca="1" si="669"/>
        <v>-4.1857568787330836E-5</v>
      </c>
      <c r="CB417" s="223">
        <f t="shared" ca="1" si="670"/>
        <v>-5.51298884021463E-4</v>
      </c>
      <c r="CC417" s="223">
        <f t="shared" ca="1" si="671"/>
        <v>-1.7324858483442528E-4</v>
      </c>
      <c r="CD417" s="223">
        <f t="shared" ca="1" si="672"/>
        <v>4.8370063961309068E-4</v>
      </c>
      <c r="CE417" s="223">
        <f t="shared" ca="1" si="673"/>
        <v>3.6197921191747316E-4</v>
      </c>
      <c r="CF417" s="223">
        <f t="shared" ca="1" si="674"/>
        <v>-3.4246335758084405E-4</v>
      </c>
      <c r="CG417" s="223">
        <f t="shared" ca="1" si="675"/>
        <v>-4.9560178533581778E-4</v>
      </c>
      <c r="CH417" s="223">
        <f t="shared" ca="1" si="676"/>
        <v>1.4908913379497459E-4</v>
      </c>
      <c r="CI417" s="223">
        <f t="shared" ca="1" si="677"/>
        <v>5.5377347957815163E-4</v>
      </c>
      <c r="CJ417" s="223">
        <f t="shared" ca="1" si="678"/>
        <v>6.6982559114809643E-5</v>
      </c>
      <c r="CK417" s="223">
        <f t="shared" ca="1" si="679"/>
        <v>-5.2763818152380682E-4</v>
      </c>
      <c r="CL417" s="223">
        <f t="shared" ca="1" si="680"/>
        <v>-2.7285676459777477E-4</v>
      </c>
      <c r="CM417" s="223">
        <f t="shared" ca="1" si="681"/>
        <v>4.2117475338448535E-4</v>
      </c>
      <c r="CN417" s="223">
        <f t="shared" ca="1" si="682"/>
        <v>4.37191001123465E-4</v>
      </c>
      <c r="CO417" s="223">
        <f t="shared" ca="1" si="683"/>
        <v>-2.5059128700102677E-4</v>
      </c>
      <c r="CP417" s="223">
        <f t="shared" ca="1" si="684"/>
        <v>-5.3496687087439647E-4</v>
      </c>
      <c r="CQ417" s="223">
        <f t="shared" ca="1" si="685"/>
        <v>4.1857568787336284E-5</v>
      </c>
      <c r="CR417" s="223">
        <f t="shared" ca="1" si="686"/>
        <v>5.5129888402146354E-4</v>
      </c>
      <c r="CS417" s="223">
        <f t="shared" ca="1" si="687"/>
        <v>1.7324858483442761E-4</v>
      </c>
      <c r="CT417" s="223">
        <f t="shared" ca="1" si="688"/>
        <v>-4.8370063961308948E-4</v>
      </c>
      <c r="CU417" s="223">
        <f t="shared" ca="1" si="689"/>
        <v>-3.6197921191747501E-4</v>
      </c>
      <c r="CV417" s="223">
        <f t="shared" ca="1" si="690"/>
        <v>3.424633575808421E-4</v>
      </c>
      <c r="CW417" s="223">
        <f t="shared" ca="1" si="691"/>
        <v>4.9560178533581529E-4</v>
      </c>
      <c r="CX417" s="223">
        <f t="shared" ca="1" si="692"/>
        <v>-1.4908913379497985E-4</v>
      </c>
      <c r="CY417" s="223">
        <f t="shared" ca="1" si="693"/>
        <v>-5.5377347957815109E-4</v>
      </c>
      <c r="CZ417" s="223">
        <f t="shared" ca="1" si="694"/>
        <v>-6.6982559114804277E-5</v>
      </c>
      <c r="DA417" s="223">
        <f t="shared" ca="1" si="695"/>
        <v>5.2763818152380345E-4</v>
      </c>
      <c r="DB417" s="223">
        <f t="shared" ca="1" si="696"/>
        <v>2.7285676459778377E-4</v>
      </c>
      <c r="DC417" s="223">
        <f t="shared" ca="1" si="697"/>
        <v>-4.2117475338448378E-4</v>
      </c>
      <c r="DD417" s="223">
        <f t="shared" ca="1" si="698"/>
        <v>-4.3719100112346652E-4</v>
      </c>
      <c r="DE417" s="223">
        <f t="shared" ca="1" si="699"/>
        <v>2.505912870010246E-4</v>
      </c>
      <c r="DF417" s="223">
        <f t="shared" ca="1" si="700"/>
        <v>5.3496687087439712E-4</v>
      </c>
      <c r="DG417" s="223">
        <f t="shared" ca="1" si="701"/>
        <v>-4.1857568787333831E-5</v>
      </c>
      <c r="DH417" s="223">
        <f t="shared" ca="1" si="702"/>
        <v>-5.5129888402146332E-4</v>
      </c>
      <c r="DI417" s="223">
        <f t="shared" ca="1" si="703"/>
        <v>-1.7324858483442246E-4</v>
      </c>
      <c r="DJ417" s="223">
        <f t="shared" ca="1" si="704"/>
        <v>4.8370063961309219E-4</v>
      </c>
      <c r="DK417" s="223">
        <f t="shared" ca="1" si="705"/>
        <v>3.6197921191747089E-4</v>
      </c>
      <c r="DL417" s="223">
        <f t="shared" ca="1" si="706"/>
        <v>-3.4246335758084643E-4</v>
      </c>
      <c r="DM417" s="223">
        <f t="shared" ca="1" si="707"/>
        <v>-4.9560178533581995E-4</v>
      </c>
      <c r="DN417" s="223">
        <f t="shared" ca="1" si="708"/>
        <v>1.4908913379496988E-4</v>
      </c>
      <c r="DO417" s="223">
        <f t="shared" ca="1" si="709"/>
        <v>5.5377347957815196E-4</v>
      </c>
      <c r="DP417" s="223">
        <f t="shared" ca="1" si="710"/>
        <v>6.6982559114814522E-5</v>
      </c>
      <c r="DQ417" s="223">
        <f t="shared" ca="1" si="711"/>
        <v>-5.276381815238053E-4</v>
      </c>
      <c r="DR417" s="223">
        <f t="shared" ca="1" si="712"/>
        <v>-2.7285676459777911E-4</v>
      </c>
      <c r="DS417" s="223">
        <f t="shared" ca="1" si="713"/>
        <v>4.211747533844873E-4</v>
      </c>
      <c r="DT417" s="223">
        <f t="shared" ca="1" si="714"/>
        <v>4.3719100112346311E-4</v>
      </c>
      <c r="DU417" s="223">
        <f t="shared" ca="1" si="715"/>
        <v>-2.5059128700102948E-4</v>
      </c>
      <c r="DV417" s="223">
        <f t="shared" ca="1" si="716"/>
        <v>-5.3496687087439571E-4</v>
      </c>
      <c r="DW417" s="223">
        <f t="shared" ca="1" si="717"/>
        <v>4.1857568787339266E-5</v>
      </c>
      <c r="DX417" s="223">
        <f t="shared" ca="1" si="718"/>
        <v>5.5129888402146408E-4</v>
      </c>
      <c r="DY417" s="223">
        <f t="shared" ca="1" si="719"/>
        <v>1.7324858483443222E-4</v>
      </c>
      <c r="DZ417" s="223">
        <f t="shared" ca="1" si="720"/>
        <v>-4.837006396130871E-4</v>
      </c>
      <c r="EA417" s="223">
        <f t="shared" ca="1" si="721"/>
        <v>-3.6197921191747869E-4</v>
      </c>
      <c r="EB417" s="223">
        <f t="shared" ca="1" si="722"/>
        <v>3.4246335758083825E-4</v>
      </c>
      <c r="EC417" s="223">
        <f t="shared" ca="1" si="723"/>
        <v>4.9560178533581756E-4</v>
      </c>
      <c r="ED417" s="223">
        <f t="shared" ca="1" si="724"/>
        <v>-1.4908913379497513E-4</v>
      </c>
      <c r="EE417" s="223">
        <f t="shared" ca="1" si="725"/>
        <v>-5.5377347957815141E-4</v>
      </c>
      <c r="EF417" s="223">
        <f t="shared" ca="1" si="726"/>
        <v>-6.6982559114809101E-5</v>
      </c>
      <c r="EG417" s="223">
        <f t="shared" ca="1" si="727"/>
        <v>5.2763818152380703E-4</v>
      </c>
      <c r="EH417" s="223">
        <f t="shared" ca="1" si="728"/>
        <v>2.7285676459777429E-4</v>
      </c>
      <c r="EI417" s="223">
        <f t="shared" ca="1" si="729"/>
        <v>-4.2117475338449082E-4</v>
      </c>
      <c r="EJ417" s="223">
        <f t="shared" ca="1" si="730"/>
        <v>-4.3719100112346945E-4</v>
      </c>
      <c r="EK417" s="223">
        <f t="shared" ca="1" si="731"/>
        <v>2.5059128700102027E-4</v>
      </c>
      <c r="EL417" s="223">
        <f t="shared" ca="1" si="732"/>
        <v>5.3496687087439842E-4</v>
      </c>
      <c r="EM417" s="223">
        <f t="shared" ca="1" si="733"/>
        <v>-4.1857568787328952E-5</v>
      </c>
      <c r="EN417" s="223">
        <f t="shared" ca="1" si="734"/>
        <v>-5.5129888402146278E-4</v>
      </c>
      <c r="EO417" s="223">
        <f t="shared" ca="1" si="735"/>
        <v>-1.7324858483442709E-4</v>
      </c>
      <c r="EP417" s="223">
        <f t="shared" ca="1" si="736"/>
        <v>4.837006396130897E-4</v>
      </c>
      <c r="EQ417" s="223">
        <f t="shared" ca="1" si="737"/>
        <v>3.6197921191747457E-4</v>
      </c>
      <c r="ER417" s="223">
        <f t="shared" ca="1" si="738"/>
        <v>-3.4246335758084253E-4</v>
      </c>
      <c r="ES417" s="223">
        <f t="shared" ca="1" si="739"/>
        <v>-4.9560178533581507E-4</v>
      </c>
      <c r="ET417" s="223">
        <f t="shared" ca="1" si="740"/>
        <v>1.4908913379498037E-4</v>
      </c>
      <c r="EU417" s="223">
        <f t="shared" ca="1" si="741"/>
        <v>5.5377347957815109E-4</v>
      </c>
      <c r="EV417" s="223">
        <f t="shared" ca="1" si="742"/>
        <v>6.6982559114819347E-5</v>
      </c>
      <c r="EW417" s="223">
        <f t="shared" ca="1" si="743"/>
        <v>-5.2763818152380367E-4</v>
      </c>
      <c r="EX417" s="223">
        <f t="shared" ca="1" si="744"/>
        <v>-2.7285676459778334E-4</v>
      </c>
      <c r="EY417" s="223">
        <f t="shared" ca="1" si="745"/>
        <v>4.2117475338448405E-4</v>
      </c>
      <c r="EZ417" s="223">
        <f t="shared" ca="1" si="746"/>
        <v>4.3719100112346614E-4</v>
      </c>
      <c r="FA417" s="223">
        <f t="shared" ca="1" si="747"/>
        <v>-2.5059128700102509E-4</v>
      </c>
      <c r="FB417" s="223">
        <f t="shared" ca="1" si="748"/>
        <v>-5.3496687087439701E-4</v>
      </c>
      <c r="FC417" s="223">
        <f t="shared" ca="1" si="749"/>
        <v>4.1857568787334387E-5</v>
      </c>
      <c r="FD417" s="223">
        <f t="shared" ca="1" si="750"/>
        <v>5.5129888402146343E-4</v>
      </c>
      <c r="FE417" s="223">
        <f t="shared" ca="1" si="751"/>
        <v>1.7324858483442189E-4</v>
      </c>
      <c r="FF417" s="223">
        <f t="shared" ca="1" si="752"/>
        <v>-4.8370063961309241E-4</v>
      </c>
      <c r="FG417" s="223">
        <f t="shared" ca="1" si="753"/>
        <v>-3.6197921191747051E-4</v>
      </c>
      <c r="FH417" s="223">
        <f t="shared" ca="1" si="754"/>
        <v>3.424633575808344E-4</v>
      </c>
      <c r="FI417" s="223">
        <f t="shared" ca="1" si="755"/>
        <v>4.9560178533581973E-4</v>
      </c>
      <c r="FJ417" s="223">
        <f t="shared" ca="1" si="756"/>
        <v>-1.4908913379497039E-4</v>
      </c>
      <c r="FK417" s="223">
        <f t="shared" ca="1" si="757"/>
        <v>-5.5377347957815185E-4</v>
      </c>
      <c r="FL417" s="223">
        <f t="shared" ca="1" si="758"/>
        <v>-6.6982559114813953E-5</v>
      </c>
      <c r="FM417" s="223">
        <f t="shared" ca="1" si="759"/>
        <v>5.276381815238053E-4</v>
      </c>
      <c r="FN417" s="223">
        <f t="shared" ca="1" si="760"/>
        <v>2.7285676459777857E-4</v>
      </c>
      <c r="FO417" s="223">
        <f t="shared" ca="1" si="761"/>
        <v>-4.2117475338448757E-4</v>
      </c>
      <c r="FP417" s="223">
        <f t="shared" ca="1" si="762"/>
        <v>-4.3719100112346284E-4</v>
      </c>
      <c r="FQ417" s="223">
        <f t="shared" ca="1" si="763"/>
        <v>2.5059128700102997E-4</v>
      </c>
      <c r="FR417" s="223">
        <f t="shared" ca="1" si="764"/>
        <v>5.3496687087439549E-4</v>
      </c>
      <c r="FS417" s="223">
        <f t="shared" ca="1" si="765"/>
        <v>-4.1857568787324073E-5</v>
      </c>
      <c r="FT417" s="223">
        <f t="shared" ca="1" si="766"/>
        <v>-5.5129888402146213E-4</v>
      </c>
      <c r="FU417" s="223">
        <f t="shared" ca="1" si="767"/>
        <v>-1.7324858483443176E-4</v>
      </c>
      <c r="FV417" s="223">
        <f t="shared" ca="1" si="768"/>
        <v>4.8370063961308731E-4</v>
      </c>
      <c r="FW417" s="223">
        <f t="shared" ca="1" si="769"/>
        <v>3.6197921191747831E-4</v>
      </c>
      <c r="FX417" s="223">
        <f t="shared" ca="1" si="770"/>
        <v>-3.4246335758083863E-4</v>
      </c>
      <c r="FY417" s="223">
        <f t="shared" ca="1" si="771"/>
        <v>-4.9560178533581735E-4</v>
      </c>
      <c r="FZ417" s="223">
        <f t="shared" ca="1" si="772"/>
        <v>1.4908913379497565E-4</v>
      </c>
      <c r="GA417" s="223">
        <f t="shared" ca="1" si="773"/>
        <v>5.5377347957815152E-4</v>
      </c>
      <c r="GB417" s="223">
        <f t="shared" ca="1" si="774"/>
        <v>6.6982559114808559E-5</v>
      </c>
      <c r="GC417" s="223">
        <f t="shared" ca="1" si="775"/>
        <v>-5.2763818152380703E-4</v>
      </c>
      <c r="GD417" s="223">
        <f t="shared" ca="1" si="776"/>
        <v>-2.728567645977738E-4</v>
      </c>
      <c r="GE417" s="223">
        <f t="shared" ca="1" si="777"/>
        <v>4.2117475338448085E-4</v>
      </c>
      <c r="GF417" s="223">
        <f t="shared" ca="1" si="778"/>
        <v>4.3719100112346923E-4</v>
      </c>
      <c r="GG417" s="223">
        <f t="shared" ca="1" si="779"/>
        <v>-2.505912870010207E-4</v>
      </c>
      <c r="GH417" s="223">
        <f t="shared" ca="1" si="780"/>
        <v>-5.3496687087439831E-4</v>
      </c>
      <c r="GI417" s="223">
        <f t="shared" ca="1" si="781"/>
        <v>4.1857568787329508E-5</v>
      </c>
      <c r="GJ417" s="223">
        <f t="shared" ca="1" si="782"/>
        <v>5.5129888402146278E-4</v>
      </c>
      <c r="GK417" s="223">
        <f t="shared" ca="1" si="783"/>
        <v>1.7324858483444154E-4</v>
      </c>
      <c r="GL417" s="223">
        <f t="shared" ca="1" si="784"/>
        <v>-4.8370063961309002E-4</v>
      </c>
      <c r="GM417" s="223">
        <f t="shared" ca="1" si="785"/>
        <v>-3.6197921191748618E-4</v>
      </c>
      <c r="GN417" s="223">
        <f t="shared" ca="1" si="786"/>
        <v>3.4246335758084296E-4</v>
      </c>
      <c r="GO417" s="223">
        <f t="shared" ca="1" si="787"/>
        <v>4.9560178533582201E-4</v>
      </c>
      <c r="GP417" s="223">
        <f t="shared" ca="1" si="788"/>
        <v>-1.4908913379498088E-4</v>
      </c>
      <c r="GQ417" s="223">
        <f t="shared" ca="1" si="789"/>
        <v>-5.5377347957815228E-4</v>
      </c>
      <c r="GR417" s="223">
        <f t="shared" ca="1" si="790"/>
        <v>-6.6982559114803165E-5</v>
      </c>
      <c r="GS417" s="223">
        <f t="shared" ca="1" si="791"/>
        <v>5.2763818152380389E-4</v>
      </c>
      <c r="GT417" s="223">
        <f t="shared" ca="1" si="792"/>
        <v>2.7285676459776914E-4</v>
      </c>
      <c r="GU417" s="223">
        <f t="shared" ca="1" si="793"/>
        <v>-4.2117475338448443E-4</v>
      </c>
      <c r="GV417" s="223">
        <f t="shared" ca="1" si="794"/>
        <v>-4.3719100112347558E-4</v>
      </c>
      <c r="GW417" s="223">
        <f t="shared" ca="1" si="795"/>
        <v>2.5059128700102558E-4</v>
      </c>
      <c r="GX417" s="223">
        <f t="shared" ca="1" si="796"/>
        <v>5.3496687087440102E-4</v>
      </c>
      <c r="GY417" s="223">
        <f t="shared" ca="1" si="797"/>
        <v>-4.1857568787334915E-5</v>
      </c>
      <c r="GZ417" s="223">
        <f t="shared" ca="1" si="798"/>
        <v>-5.5129888402146159E-4</v>
      </c>
      <c r="HA417" s="223">
        <f t="shared" ca="1" si="799"/>
        <v>-1.7324858483442143E-4</v>
      </c>
      <c r="HB417" s="223">
        <f t="shared" ca="1" si="800"/>
        <v>4.8370063961308493E-4</v>
      </c>
      <c r="HC417" s="223">
        <f t="shared" ca="1" si="801"/>
        <v>3.6197921191747002E-4</v>
      </c>
      <c r="HD417" s="223">
        <f t="shared" ca="1" si="802"/>
        <v>-3.4246335758083483E-4</v>
      </c>
      <c r="HE417" s="223">
        <f t="shared" ca="1" si="803"/>
        <v>-4.9560178533581236E-4</v>
      </c>
      <c r="HF417" s="223">
        <f t="shared" ca="1" si="804"/>
        <v>1.4908913379497093E-4</v>
      </c>
      <c r="HG417" s="223">
        <f t="shared" ca="1" si="805"/>
        <v>5.5377347957815065E-4</v>
      </c>
      <c r="HH417" s="223">
        <f t="shared" ca="1" si="806"/>
        <v>6.6982559114813411E-5</v>
      </c>
      <c r="HI417" s="223">
        <f t="shared" ca="1" si="807"/>
        <v>-5.2763818152380064E-4</v>
      </c>
      <c r="HJ417" s="223">
        <f t="shared" ca="1" si="808"/>
        <v>-2.7285676459777803E-4</v>
      </c>
      <c r="HK417" s="223">
        <f t="shared" ca="1" si="809"/>
        <v>4.211747533844777E-4</v>
      </c>
      <c r="HL417" s="223">
        <f t="shared" ca="1" si="810"/>
        <v>4.371910011234624E-4</v>
      </c>
      <c r="HM417" s="223">
        <f t="shared" ca="1" si="811"/>
        <v>-2.5059128700101636E-4</v>
      </c>
      <c r="HN417" s="223">
        <f t="shared" ca="1" si="812"/>
        <v>-5.3496687087439538E-4</v>
      </c>
      <c r="HO417" s="223">
        <f t="shared" ca="1" si="813"/>
        <v>4.1857568787324602E-5</v>
      </c>
      <c r="HP417" s="223">
        <f t="shared" ca="1" si="814"/>
        <v>5.5129888402146408E-4</v>
      </c>
      <c r="HQ417" s="223">
        <f t="shared" ca="1" si="815"/>
        <v>1.7324858483443124E-4</v>
      </c>
      <c r="HR417" s="223">
        <f t="shared" ca="1" si="816"/>
        <v>-4.8370063961309545E-4</v>
      </c>
      <c r="HS417" s="223">
        <f t="shared" ca="1" si="817"/>
        <v>-3.6197921191747788E-4</v>
      </c>
      <c r="HT417" s="223">
        <f t="shared" ca="1" si="818"/>
        <v>3.424633575808267E-4</v>
      </c>
      <c r="HU417" s="223">
        <f t="shared" ca="1" si="819"/>
        <v>4.9560178533581702E-4</v>
      </c>
      <c r="HV417" s="223">
        <f t="shared" ca="1" si="820"/>
        <v>-1.4908913379496096E-4</v>
      </c>
      <c r="HW417" s="223">
        <f t="shared" ca="1" si="821"/>
        <v>-5.5377347957815152E-4</v>
      </c>
      <c r="HX417" s="223">
        <f t="shared" ca="1" si="822"/>
        <v>-6.6982559114823684E-5</v>
      </c>
      <c r="HY417" s="223">
        <f t="shared" ca="1" si="823"/>
        <v>5.2763818152380725E-4</v>
      </c>
      <c r="HZ417" s="223">
        <f t="shared" ca="1" si="824"/>
        <v>2.7285676459778713E-4</v>
      </c>
      <c r="IA417" s="223">
        <f t="shared" ca="1" si="825"/>
        <v>-4.2117475338449153E-4</v>
      </c>
      <c r="IB417" s="223">
        <f t="shared" ca="1" si="826"/>
        <v>-4.3719100112346885E-4</v>
      </c>
      <c r="IC417" s="223">
        <f t="shared" ca="1" si="827"/>
        <v>2.5059128700103534E-4</v>
      </c>
      <c r="ID417" s="223">
        <f t="shared" ca="1" si="828"/>
        <v>5.349668708743982E-4</v>
      </c>
      <c r="IE417" s="223">
        <f t="shared" ca="1" si="829"/>
        <v>3.7846320456280224E-4</v>
      </c>
      <c r="IF417" s="223">
        <f t="shared" ca="1" si="830"/>
        <v>-5.5129888402146289E-4</v>
      </c>
      <c r="IG417" s="223">
        <f t="shared" ca="1" si="831"/>
        <v>-1.7324858483444103E-4</v>
      </c>
      <c r="IH417" s="223">
        <f t="shared" ca="1" si="832"/>
        <v>4.8370063961309024E-4</v>
      </c>
      <c r="II417" s="223">
        <f t="shared" ca="1" si="833"/>
        <v>3.6197921191748574E-4</v>
      </c>
      <c r="IJ417" s="223">
        <f t="shared" ca="1" si="834"/>
        <v>-3.424633575808434E-4</v>
      </c>
      <c r="IK417" s="223">
        <f t="shared" ca="1" si="835"/>
        <v>-4.9560178533582179E-4</v>
      </c>
      <c r="IL417" s="223">
        <f t="shared" ca="1" si="836"/>
        <v>1.4908913379498142E-4</v>
      </c>
      <c r="IM417" s="223">
        <f t="shared" ca="1" si="837"/>
        <v>5.5377347957815228E-4</v>
      </c>
      <c r="IN417" s="223">
        <f t="shared" ca="1" si="838"/>
        <v>6.6982559114802623E-5</v>
      </c>
      <c r="IO417" s="223">
        <f t="shared" ca="1" si="839"/>
        <v>-5.27638181523804E-4</v>
      </c>
      <c r="IP417" s="223">
        <f t="shared" ca="1" si="840"/>
        <v>-2.7285676459776854E-4</v>
      </c>
      <c r="IQ417" s="223">
        <f t="shared" ca="1" si="841"/>
        <v>4.2117475338448481E-4</v>
      </c>
      <c r="IR417" s="223">
        <f t="shared" ca="1" si="842"/>
        <v>4.371910011234752E-4</v>
      </c>
      <c r="IS417" s="223">
        <f t="shared" ca="1" si="843"/>
        <v>-2.5059128700102607E-4</v>
      </c>
      <c r="IT417" s="223">
        <f t="shared" ca="1" si="844"/>
        <v>-5.3496687087440091E-4</v>
      </c>
      <c r="IU417" s="223">
        <f t="shared" ca="1" si="845"/>
        <v>4.1857568787335484E-5</v>
      </c>
      <c r="IV417" s="223">
        <f t="shared" ca="1" si="846"/>
        <v>5.5129888402146159E-4</v>
      </c>
      <c r="IW417" s="223">
        <f t="shared" ca="1" si="847"/>
        <v>1.7324858483442091E-4</v>
      </c>
      <c r="IX417" s="223">
        <f t="shared" ca="1" si="848"/>
        <v>-4.837006396130852E-4</v>
      </c>
      <c r="IY417" s="223">
        <f t="shared" ca="1" si="849"/>
        <v>-3.6197921191746964E-4</v>
      </c>
      <c r="IZ417" s="223">
        <f t="shared" ca="1" si="850"/>
        <v>3.4246335758083527E-4</v>
      </c>
      <c r="JA417" s="223">
        <f t="shared" ca="1" si="851"/>
        <v>4.9560178533581214E-4</v>
      </c>
      <c r="JB417" s="223">
        <f t="shared" ca="1" si="852"/>
        <v>-1.4908913379497145E-4</v>
      </c>
    </row>
    <row r="418" spans="2:262">
      <c r="B418" s="230">
        <v>57</v>
      </c>
      <c r="C418" s="229">
        <f t="shared" si="853"/>
        <v>1.1132812500000006E-3</v>
      </c>
      <c r="D418" s="226">
        <f t="shared" ca="1" si="597"/>
        <v>24.279280658941744</v>
      </c>
      <c r="E418" s="225">
        <f ca="1">BK361</f>
        <v>0.27928065894174342</v>
      </c>
      <c r="F418" s="224">
        <v>57</v>
      </c>
      <c r="G418" s="223">
        <f t="shared" ca="1" si="854"/>
        <v>4.3428017646485444E-4</v>
      </c>
      <c r="H418" s="223">
        <f t="shared" ca="1" si="598"/>
        <v>-3.7072910539368215E-5</v>
      </c>
      <c r="I418" s="223">
        <f t="shared" ca="1" si="599"/>
        <v>-4.4695628608015857E-4</v>
      </c>
      <c r="J418" s="223">
        <f t="shared" ca="1" si="600"/>
        <v>-1.1575207118373878E-4</v>
      </c>
      <c r="K418" s="223">
        <f t="shared" ca="1" si="601"/>
        <v>4.0737790064518083E-4</v>
      </c>
      <c r="L418" s="223">
        <f t="shared" ca="1" si="602"/>
        <v>2.5504426185075165E-4</v>
      </c>
      <c r="M418" s="223">
        <f t="shared" ca="1" si="603"/>
        <v>-3.2017220319821815E-4</v>
      </c>
      <c r="N418" s="223">
        <f t="shared" ca="1" si="604"/>
        <v>-3.6451875102538054E-4</v>
      </c>
      <c r="O418" s="223">
        <f t="shared" ca="1" si="605"/>
        <v>1.9553457487052778E-4</v>
      </c>
      <c r="P418" s="223">
        <f t="shared" ca="1" si="606"/>
        <v>4.313766715009966E-4</v>
      </c>
      <c r="Q418" s="223">
        <f t="shared" ca="1" si="607"/>
        <v>-4.8036633816642724E-5</v>
      </c>
      <c r="R418" s="223">
        <f t="shared" ca="1" si="608"/>
        <v>-4.4780153879495711E-4</v>
      </c>
      <c r="S418" s="223">
        <f t="shared" ca="1" si="609"/>
        <v>-1.0507735990766793E-4</v>
      </c>
      <c r="T418" s="223">
        <f t="shared" ca="1" si="610"/>
        <v>4.1187309096343556E-4</v>
      </c>
      <c r="U418" s="223">
        <f t="shared" ca="1" si="611"/>
        <v>2.4590656302897267E-4</v>
      </c>
      <c r="V418" s="223">
        <f t="shared" ca="1" si="612"/>
        <v>-3.2779179001546116E-4</v>
      </c>
      <c r="W418" s="223">
        <f t="shared" ca="1" si="613"/>
        <v>-3.5798637011129835E-4</v>
      </c>
      <c r="X418" s="223">
        <f t="shared" ca="1" si="614"/>
        <v>2.0538773804611713E-4</v>
      </c>
      <c r="Y418" s="223">
        <f t="shared" ca="1" si="615"/>
        <v>4.2821332136043912E-4</v>
      </c>
      <c r="Z418" s="223">
        <f t="shared" ca="1" si="616"/>
        <v>-5.8971421621911715E-5</v>
      </c>
      <c r="AA418" s="223">
        <f t="shared" ca="1" si="617"/>
        <v>-4.483770526071636E-4</v>
      </c>
      <c r="AB418" s="223">
        <f t="shared" ca="1" si="618"/>
        <v>-9.4339353959083837E-5</v>
      </c>
      <c r="AC418" s="223">
        <f t="shared" ca="1" si="619"/>
        <v>4.1612018433261999E-4</v>
      </c>
      <c r="AD418" s="223">
        <f t="shared" ca="1" si="620"/>
        <v>2.3662073928866175E-4</v>
      </c>
      <c r="AE418" s="223">
        <f t="shared" ca="1" si="621"/>
        <v>-3.3521392731532338E-4</v>
      </c>
      <c r="AF418" s="223">
        <f t="shared" ca="1" si="622"/>
        <v>-3.5123835159383518E-4</v>
      </c>
      <c r="AG418" s="223">
        <f t="shared" ca="1" si="623"/>
        <v>2.1511718332825104E-4</v>
      </c>
      <c r="AH418" s="223">
        <f t="shared" ca="1" si="624"/>
        <v>4.2479203152702162E-4</v>
      </c>
      <c r="AI418" s="223">
        <f t="shared" ca="1" si="625"/>
        <v>-6.9870687247879163E-5</v>
      </c>
      <c r="AJ418" s="223">
        <f t="shared" ca="1" si="626"/>
        <v>-4.4868248084877741E-4</v>
      </c>
      <c r="AK418" s="223">
        <f t="shared" ca="1" si="627"/>
        <v>-8.3544521511248911E-5</v>
      </c>
      <c r="AL418" s="223">
        <f t="shared" ca="1" si="628"/>
        <v>4.2011662246249962E-4</v>
      </c>
      <c r="AM418" s="223">
        <f t="shared" ca="1" si="629"/>
        <v>2.2719238406282535E-4</v>
      </c>
      <c r="AN418" s="223">
        <f t="shared" ca="1" si="630"/>
        <v>-3.4243414427982796E-4</v>
      </c>
      <c r="AO418" s="223">
        <f t="shared" ca="1" si="631"/>
        <v>-3.4427876022701778E-4</v>
      </c>
      <c r="AP418" s="223">
        <f t="shared" ca="1" si="632"/>
        <v>2.2471705006289484E-4</v>
      </c>
      <c r="AQ418" s="223">
        <f t="shared" ca="1" si="633"/>
        <v>4.211148628578101E-4</v>
      </c>
      <c r="AR418" s="223">
        <f t="shared" ca="1" si="634"/>
        <v>-8.072786538448334E-5</v>
      </c>
      <c r="AS418" s="223">
        <f t="shared" ca="1" si="635"/>
        <v>-4.4871763954124657E-4</v>
      </c>
      <c r="AT418" s="223">
        <f t="shared" ca="1" si="636"/>
        <v>-7.2699364967589614E-5</v>
      </c>
      <c r="AU418" s="223">
        <f t="shared" ca="1" si="637"/>
        <v>4.2385999804818008E-4</v>
      </c>
      <c r="AV418" s="223">
        <f t="shared" ca="1" si="638"/>
        <v>2.1762717664009721E-4</v>
      </c>
      <c r="AW418" s="223">
        <f t="shared" ca="1" si="639"/>
        <v>-3.4944809172025371E-4</v>
      </c>
      <c r="AX418" s="223">
        <f t="shared" ca="1" si="640"/>
        <v>-3.3711178820845377E-4</v>
      </c>
      <c r="AY418" s="223">
        <f t="shared" ca="1" si="641"/>
        <v>2.3418155564929521E-4</v>
      </c>
      <c r="AZ418" s="223">
        <f t="shared" ca="1" si="642"/>
        <v>4.1718403034171202E-4</v>
      </c>
      <c r="BA418" s="223">
        <f t="shared" ca="1" si="643"/>
        <v>-9.1536416073586066E-5</v>
      </c>
      <c r="BB418" s="223">
        <f t="shared" ca="1" si="644"/>
        <v>-4.4848250750628932E-4</v>
      </c>
      <c r="BC418" s="223">
        <f t="shared" ca="1" si="645"/>
        <v>-6.1810417044878265E-5</v>
      </c>
      <c r="BD418" s="223">
        <f t="shared" ca="1" si="646"/>
        <v>4.2734805622018153E-4</v>
      </c>
      <c r="BE418" s="223">
        <f t="shared" ca="1" si="647"/>
        <v>2.0793087874376528E-4</v>
      </c>
      <c r="BF418" s="223">
        <f t="shared" ca="1" si="648"/>
        <v>-3.5625154469693309E-4</v>
      </c>
      <c r="BG418" s="223">
        <f t="shared" ca="1" si="649"/>
        <v>-3.2974175265409263E-4</v>
      </c>
      <c r="BH418" s="223">
        <f t="shared" ca="1" si="650"/>
        <v>2.4350499902318483E-4</v>
      </c>
      <c r="BI418" s="223">
        <f t="shared" ca="1" si="651"/>
        <v>4.1300190176525066E-4</v>
      </c>
      <c r="BJ418" s="223">
        <f t="shared" ca="1" si="652"/>
        <v>-1.0228982864841625E-4</v>
      </c>
      <c r="BK418" s="223">
        <f t="shared" ca="1" si="653"/>
        <v>-4.479772263786513E-4</v>
      </c>
      <c r="BL418" s="223">
        <f t="shared" ca="1" si="654"/>
        <v>-5.088423683817625E-5</v>
      </c>
      <c r="BM418" s="223">
        <f t="shared" ca="1" si="655"/>
        <v>4.3057869590268995E-4</v>
      </c>
      <c r="BN418" s="223">
        <f t="shared" ca="1" si="656"/>
        <v>1.9810933106112022E-4</v>
      </c>
      <c r="BO418" s="223">
        <f t="shared" ca="1" si="657"/>
        <v>-3.6284040506419227E-4</v>
      </c>
      <c r="BP418" s="223">
        <f t="shared" ca="1" si="658"/>
        <v>-3.2217309299777081E-4</v>
      </c>
      <c r="BQ418" s="223">
        <f t="shared" ca="1" si="659"/>
        <v>2.5268176409089596E-4</v>
      </c>
      <c r="BR418" s="223">
        <f t="shared" ca="1" si="660"/>
        <v>4.0857099628630164E-4</v>
      </c>
      <c r="BS418" s="223">
        <f t="shared" ca="1" si="661"/>
        <v>-1.1298162565533168E-4</v>
      </c>
      <c r="BT418" s="223">
        <f t="shared" ca="1" si="662"/>
        <v>-4.472021005207907E-4</v>
      </c>
      <c r="BU418" s="223">
        <f t="shared" ca="1" si="663"/>
        <v>-3.9927405869887028E-5</v>
      </c>
      <c r="BV418" s="223">
        <f t="shared" ca="1" si="664"/>
        <v>4.3354997107916107E-4</v>
      </c>
      <c r="BW418" s="223">
        <f t="shared" ca="1" si="665"/>
        <v>1.8816844972522327E-4</v>
      </c>
      <c r="BX418" s="223">
        <f t="shared" ca="1" si="666"/>
        <v>-3.6921070393891727E-4</v>
      </c>
      <c r="BY418" s="223">
        <f t="shared" ca="1" si="667"/>
        <v>-3.1441036831705957E-4</v>
      </c>
      <c r="BZ418" s="223">
        <f t="shared" ca="1" si="668"/>
        <v>2.6170632311230384E-4</v>
      </c>
      <c r="CA418" s="223">
        <f t="shared" ca="1" si="669"/>
        <v>4.0389398291664332E-4</v>
      </c>
      <c r="CB418" s="223">
        <f t="shared" ca="1" si="670"/>
        <v>-1.236053667556013E-4</v>
      </c>
      <c r="CC418" s="223">
        <f t="shared" ca="1" si="671"/>
        <v>-4.4615759683953957E-4</v>
      </c>
      <c r="CD418" s="223">
        <f t="shared" ca="1" si="672"/>
        <v>-2.8946524125283692E-5</v>
      </c>
      <c r="CE418" s="223">
        <f t="shared" ca="1" si="673"/>
        <v>4.3626009196453007E-4</v>
      </c>
      <c r="CF418" s="223">
        <f t="shared" ca="1" si="674"/>
        <v>1.7811422275128332E-4</v>
      </c>
      <c r="CG418" s="223">
        <f t="shared" ca="1" si="675"/>
        <v>-3.7535860409126698E-4</v>
      </c>
      <c r="CH418" s="223">
        <f t="shared" ca="1" si="676"/>
        <v>-3.0645825458703061E-4</v>
      </c>
      <c r="CI418" s="223">
        <f t="shared" ca="1" si="677"/>
        <v>2.7057324003049849E-4</v>
      </c>
      <c r="CJ418" s="223">
        <f t="shared" ca="1" si="678"/>
        <v>3.989736789142447E-4</v>
      </c>
      <c r="CK418" s="223">
        <f t="shared" ca="1" si="679"/>
        <v>-1.3415465260484586E-4</v>
      </c>
      <c r="CL418" s="223">
        <f t="shared" ca="1" si="680"/>
        <v>-4.4484434450485933E-4</v>
      </c>
      <c r="CM418" s="223">
        <f t="shared" ca="1" si="681"/>
        <v>-1.7948206076933917E-5</v>
      </c>
      <c r="CN418" s="223">
        <f t="shared" ca="1" si="682"/>
        <v>4.3870742608331684E-4</v>
      </c>
      <c r="CO418" s="223">
        <f t="shared" ca="1" si="683"/>
        <v>1.679527064296778E-4</v>
      </c>
      <c r="CP418" s="223">
        <f t="shared" ca="1" si="684"/>
        <v>-3.8128040225607091E-4</v>
      </c>
      <c r="CQ418" s="223">
        <f t="shared" ca="1" si="685"/>
        <v>-2.9832154186365057E-4</v>
      </c>
      <c r="CR418" s="223">
        <f t="shared" ca="1" si="686"/>
        <v>2.7927717374628388E-4</v>
      </c>
      <c r="CS418" s="223">
        <f t="shared" ca="1" si="687"/>
        <v>3.9381304808625787E-4</v>
      </c>
      <c r="CT418" s="223">
        <f t="shared" ca="1" si="688"/>
        <v>-1.4462312870772075E-4</v>
      </c>
      <c r="CU418" s="223">
        <f t="shared" ca="1" si="689"/>
        <v>-4.4326313457085077E-4</v>
      </c>
      <c r="CV418" s="223">
        <f t="shared" ca="1" si="690"/>
        <v>-6.9390767003636939E-6</v>
      </c>
      <c r="CW418" s="223">
        <f t="shared" ca="1" si="691"/>
        <v>4.4089049925295705E-4</v>
      </c>
      <c r="CX418" s="223">
        <f t="shared" ca="1" si="692"/>
        <v>1.576900216778752E-4</v>
      </c>
      <c r="CY418" s="223">
        <f t="shared" ca="1" si="693"/>
        <v>-3.8697253136355176E-4</v>
      </c>
      <c r="CZ418" s="223">
        <f t="shared" ca="1" si="694"/>
        <v>-2.9000513139841773E-4</v>
      </c>
      <c r="DA418" s="223">
        <f t="shared" ca="1" si="695"/>
        <v>2.8781288133545061E-4</v>
      </c>
      <c r="DB418" s="223">
        <f t="shared" ca="1" si="696"/>
        <v>3.884151990037194E-4</v>
      </c>
      <c r="DC418" s="223">
        <f t="shared" ca="1" si="697"/>
        <v>-1.5500448924567529E-4</v>
      </c>
      <c r="DD418" s="223">
        <f t="shared" ca="1" si="698"/>
        <v>-4.4141491949925283E-4</v>
      </c>
      <c r="DE418" s="223">
        <f t="shared" ca="1" si="699"/>
        <v>4.0742325165420872E-6</v>
      </c>
      <c r="DF418" s="223">
        <f t="shared" ca="1" si="700"/>
        <v>4.4280799647180625E-4</v>
      </c>
      <c r="DG418" s="223">
        <f t="shared" ca="1" si="701"/>
        <v>1.4733235035342354E-4</v>
      </c>
      <c r="DH418" s="223">
        <f t="shared" ca="1" si="702"/>
        <v>-3.9243156268797417E-4</v>
      </c>
      <c r="DI418" s="223">
        <f t="shared" ca="1" si="703"/>
        <v>-2.8151403268601586E-4</v>
      </c>
      <c r="DJ418" s="223">
        <f t="shared" ca="1" si="704"/>
        <v>2.9617522120691767E-4</v>
      </c>
      <c r="DK418" s="223">
        <f t="shared" ca="1" si="705"/>
        <v>3.8278338312908069E-4</v>
      </c>
      <c r="DL418" s="223">
        <f t="shared" ca="1" si="706"/>
        <v>-1.6529248087529939E-4</v>
      </c>
      <c r="DM418" s="223">
        <f t="shared" ca="1" si="707"/>
        <v>-4.3930081258571546E-4</v>
      </c>
      <c r="DN418" s="223">
        <f t="shared" ca="1" si="708"/>
        <v>1.5085087568125218E-5</v>
      </c>
      <c r="DO418" s="223">
        <f t="shared" ca="1" si="709"/>
        <v>4.4445876271123814E-4</v>
      </c>
      <c r="DP418" s="223">
        <f t="shared" ca="1" si="710"/>
        <v>1.3688593153023037E-4</v>
      </c>
      <c r="DQ418" s="223">
        <f t="shared" ca="1" si="711"/>
        <v>-3.9765420791299454E-4</v>
      </c>
      <c r="DR418" s="223">
        <f t="shared" ca="1" si="712"/>
        <v>-2.7285336044681171E-4</v>
      </c>
      <c r="DS418" s="223">
        <f t="shared" ca="1" si="713"/>
        <v>3.0435915619982513E-4</v>
      </c>
      <c r="DT418" s="223">
        <f t="shared" ca="1" si="714"/>
        <v>3.7692099285763762E-4</v>
      </c>
      <c r="DU418" s="223">
        <f t="shared" ca="1" si="715"/>
        <v>-1.7548090649512814E-4</v>
      </c>
      <c r="DV418" s="223">
        <f t="shared" ca="1" si="716"/>
        <v>-4.3692208728919466E-4</v>
      </c>
      <c r="DW418" s="223">
        <f t="shared" ca="1" si="717"/>
        <v>2.6086855927025119E-5</v>
      </c>
      <c r="DX418" s="223">
        <f t="shared" ca="1" si="718"/>
        <v>4.4584180361139638E-4</v>
      </c>
      <c r="DY418" s="223">
        <f t="shared" ca="1" si="719"/>
        <v>1.2635705774039028E-4</v>
      </c>
      <c r="DZ418" s="223">
        <f t="shared" ca="1" si="720"/>
        <v>-4.0263732111241667E-4</v>
      </c>
      <c r="EA418" s="223">
        <f t="shared" ca="1" si="721"/>
        <v>-2.6402833154591868E-4</v>
      </c>
      <c r="EB418" s="223">
        <f t="shared" ca="1" si="722"/>
        <v>3.1235975661776921E-4</v>
      </c>
      <c r="EC418" s="223">
        <f t="shared" ca="1" si="723"/>
        <v>3.7083155947408079E-4</v>
      </c>
      <c r="ED418" s="223">
        <f t="shared" ca="1" si="724"/>
        <v>-1.8556362897853798E-4</v>
      </c>
      <c r="EE418" s="223">
        <f t="shared" ca="1" si="725"/>
        <v>-4.3428017646485743E-4</v>
      </c>
      <c r="EF418" s="223">
        <f t="shared" ca="1" si="726"/>
        <v>3.7072910539364881E-5</v>
      </c>
      <c r="EG418" s="223">
        <f t="shared" ca="1" si="727"/>
        <v>4.4695628608015786E-4</v>
      </c>
      <c r="EH418" s="223">
        <f t="shared" ca="1" si="728"/>
        <v>1.1575207118374989E-4</v>
      </c>
      <c r="EI418" s="223">
        <f t="shared" ca="1" si="729"/>
        <v>-4.0737790064517969E-4</v>
      </c>
      <c r="EJ418" s="223">
        <f t="shared" ca="1" si="730"/>
        <v>-2.550442618507575E-4</v>
      </c>
      <c r="EK418" s="223">
        <f t="shared" ca="1" si="731"/>
        <v>3.201722031982104E-4</v>
      </c>
      <c r="EL418" s="223">
        <f t="shared" ca="1" si="732"/>
        <v>3.6451875102538189E-4</v>
      </c>
      <c r="EM418" s="223">
        <f t="shared" ca="1" si="733"/>
        <v>-1.9553457487052212E-4</v>
      </c>
      <c r="EN418" s="223">
        <f t="shared" ca="1" si="734"/>
        <v>-4.3137667150099942E-4</v>
      </c>
      <c r="EO418" s="223">
        <f t="shared" ca="1" si="735"/>
        <v>4.8036633816641179E-5</v>
      </c>
      <c r="EP418" s="223">
        <f t="shared" ca="1" si="736"/>
        <v>4.4780153879495668E-4</v>
      </c>
      <c r="EQ418" s="223">
        <f t="shared" ca="1" si="737"/>
        <v>1.0507735990767717E-4</v>
      </c>
      <c r="ER418" s="223">
        <f t="shared" ca="1" si="738"/>
        <v>-4.1187309096342992E-4</v>
      </c>
      <c r="ES418" s="223">
        <f t="shared" ca="1" si="739"/>
        <v>-2.4590656302897669E-4</v>
      </c>
      <c r="ET418" s="223">
        <f t="shared" ca="1" si="740"/>
        <v>3.2779179001545466E-4</v>
      </c>
      <c r="EU418" s="223">
        <f t="shared" ca="1" si="741"/>
        <v>3.5798637011130697E-4</v>
      </c>
      <c r="EV418" s="223">
        <f t="shared" ca="1" si="742"/>
        <v>-2.053877380461129E-4</v>
      </c>
      <c r="EW418" s="223">
        <f t="shared" ca="1" si="743"/>
        <v>-4.2821332136044188E-4</v>
      </c>
      <c r="EX418" s="223">
        <f t="shared" ca="1" si="744"/>
        <v>5.8971421621899139E-5</v>
      </c>
      <c r="EY418" s="223">
        <f t="shared" ca="1" si="745"/>
        <v>4.4837705260716338E-4</v>
      </c>
      <c r="EZ418" s="223">
        <f t="shared" ca="1" si="746"/>
        <v>9.4339353959091562E-5</v>
      </c>
      <c r="FA418" s="223">
        <f t="shared" ca="1" si="747"/>
        <v>-4.1612018433261587E-4</v>
      </c>
      <c r="FB418" s="223">
        <f t="shared" ca="1" si="748"/>
        <v>-2.3662073928866576E-4</v>
      </c>
      <c r="FC418" s="223">
        <f t="shared" ca="1" si="749"/>
        <v>3.3521392731531807E-4</v>
      </c>
      <c r="FD418" s="223">
        <f t="shared" ca="1" si="750"/>
        <v>3.5123835159384207E-4</v>
      </c>
      <c r="FE418" s="223">
        <f t="shared" ca="1" si="751"/>
        <v>-2.1511718332824692E-4</v>
      </c>
      <c r="FF418" s="223">
        <f t="shared" ca="1" si="752"/>
        <v>-4.2479203152702416E-4</v>
      </c>
      <c r="FG418" s="223">
        <f t="shared" ca="1" si="753"/>
        <v>6.9870687247868186E-5</v>
      </c>
      <c r="FH418" s="223">
        <f t="shared" ca="1" si="754"/>
        <v>4.4868248084877741E-4</v>
      </c>
      <c r="FI418" s="223">
        <f t="shared" ca="1" si="755"/>
        <v>8.354452151125669E-5</v>
      </c>
      <c r="FJ418" s="223">
        <f t="shared" ca="1" si="756"/>
        <v>-4.2011662246249572E-4</v>
      </c>
      <c r="FK418" s="223">
        <f t="shared" ca="1" si="757"/>
        <v>-2.2719238406282668E-4</v>
      </c>
      <c r="FL418" s="223">
        <f t="shared" ca="1" si="758"/>
        <v>3.4243414427982287E-4</v>
      </c>
      <c r="FM418" s="223">
        <f t="shared" ca="1" si="759"/>
        <v>3.4427876022702499E-4</v>
      </c>
      <c r="FN418" s="223">
        <f t="shared" ca="1" si="760"/>
        <v>-2.2471705006289348E-4</v>
      </c>
      <c r="FO418" s="223">
        <f t="shared" ca="1" si="761"/>
        <v>-4.2111486285781172E-4</v>
      </c>
      <c r="FP418" s="223">
        <f t="shared" ca="1" si="762"/>
        <v>8.0727865384472389E-5</v>
      </c>
      <c r="FQ418" s="223">
        <f t="shared" ca="1" si="763"/>
        <v>4.4871763954124674E-4</v>
      </c>
      <c r="FR418" s="223">
        <f t="shared" ca="1" si="764"/>
        <v>7.2699364967594303E-5</v>
      </c>
      <c r="FS418" s="223">
        <f t="shared" ca="1" si="765"/>
        <v>-4.2385999804817645E-4</v>
      </c>
      <c r="FT418" s="223">
        <f t="shared" ca="1" si="766"/>
        <v>-2.1762717664010971E-4</v>
      </c>
      <c r="FU418" s="223">
        <f t="shared" ca="1" si="767"/>
        <v>3.4944809172025078E-4</v>
      </c>
      <c r="FV418" s="223">
        <f t="shared" ca="1" si="768"/>
        <v>3.3711178820845902E-4</v>
      </c>
      <c r="FW418" s="223">
        <f t="shared" ca="1" si="769"/>
        <v>-2.3418155564928301E-4</v>
      </c>
      <c r="FX418" s="223">
        <f t="shared" ca="1" si="770"/>
        <v>-4.1718403034171262E-4</v>
      </c>
      <c r="FY418" s="223">
        <f t="shared" ca="1" si="771"/>
        <v>9.1536416073578327E-5</v>
      </c>
      <c r="FZ418" s="223">
        <f t="shared" ca="1" si="772"/>
        <v>4.4848250750628981E-4</v>
      </c>
      <c r="GA418" s="223">
        <f t="shared" ca="1" si="773"/>
        <v>6.1810417044879756E-5</v>
      </c>
      <c r="GB418" s="223">
        <f t="shared" ca="1" si="774"/>
        <v>-4.2734805622017909E-4</v>
      </c>
      <c r="GC418" s="223">
        <f t="shared" ca="1" si="775"/>
        <v>-2.0793087874377802E-4</v>
      </c>
      <c r="GD418" s="223">
        <f t="shared" ca="1" si="776"/>
        <v>3.5625154469693212E-4</v>
      </c>
      <c r="GE418" s="223">
        <f t="shared" ca="1" si="777"/>
        <v>3.2974175265409799E-4</v>
      </c>
      <c r="GF418" s="223">
        <f t="shared" ca="1" si="778"/>
        <v>-2.4350499902317283E-4</v>
      </c>
      <c r="GG418" s="223">
        <f t="shared" ca="1" si="779"/>
        <v>-4.1300190176525624E-4</v>
      </c>
      <c r="GH418" s="223">
        <f t="shared" ca="1" si="780"/>
        <v>1.0228982864839614E-4</v>
      </c>
      <c r="GI418" s="223">
        <f t="shared" ca="1" si="781"/>
        <v>4.479772263786514E-4</v>
      </c>
      <c r="GJ418" s="223">
        <f t="shared" ca="1" si="782"/>
        <v>5.0884236838177768E-5</v>
      </c>
      <c r="GK418" s="223">
        <f t="shared" ca="1" si="783"/>
        <v>-4.3057869590268773E-4</v>
      </c>
      <c r="GL418" s="223">
        <f t="shared" ca="1" si="784"/>
        <v>-1.9810933106112732E-4</v>
      </c>
      <c r="GM418" s="223">
        <f t="shared" ca="1" si="785"/>
        <v>3.6284040506418382E-4</v>
      </c>
      <c r="GN418" s="223">
        <f t="shared" ca="1" si="786"/>
        <v>3.2217309299778518E-4</v>
      </c>
      <c r="GO418" s="223">
        <f t="shared" ca="1" si="787"/>
        <v>-2.5268176409089997E-4</v>
      </c>
      <c r="GP418" s="223">
        <f t="shared" ca="1" si="788"/>
        <v>-4.0857099628630229E-4</v>
      </c>
      <c r="GQ418" s="223">
        <f t="shared" ca="1" si="789"/>
        <v>1.1298162565532403E-4</v>
      </c>
      <c r="GR418" s="223">
        <f t="shared" ca="1" si="790"/>
        <v>4.4720210052079129E-4</v>
      </c>
      <c r="GS418" s="223">
        <f t="shared" ca="1" si="791"/>
        <v>3.9927405869901285E-5</v>
      </c>
      <c r="GT418" s="223">
        <f t="shared" ca="1" si="792"/>
        <v>-4.3354997107915565E-4</v>
      </c>
      <c r="GU418" s="223">
        <f t="shared" ca="1" si="793"/>
        <v>-1.8816844972521888E-4</v>
      </c>
      <c r="GV418" s="223">
        <f t="shared" ca="1" si="794"/>
        <v>3.6921070393891646E-4</v>
      </c>
      <c r="GW418" s="223">
        <f t="shared" ca="1" si="795"/>
        <v>3.1441036831706076E-4</v>
      </c>
      <c r="GX418" s="223">
        <f t="shared" ca="1" si="796"/>
        <v>-2.6170632311229739E-4</v>
      </c>
      <c r="GY418" s="223">
        <f t="shared" ca="1" si="797"/>
        <v>-4.038939829166495E-4</v>
      </c>
      <c r="GZ418" s="223">
        <f t="shared" ca="1" si="798"/>
        <v>1.2360536675558754E-4</v>
      </c>
      <c r="HA418" s="223">
        <f t="shared" ca="1" si="799"/>
        <v>4.4615759683953903E-4</v>
      </c>
      <c r="HB418" s="223">
        <f t="shared" ca="1" si="800"/>
        <v>2.8946524125285237E-5</v>
      </c>
      <c r="HC418" s="223">
        <f t="shared" ca="1" si="801"/>
        <v>-4.3626009196452969E-4</v>
      </c>
      <c r="HD418" s="223">
        <f t="shared" ca="1" si="802"/>
        <v>-1.7811422275129063E-4</v>
      </c>
      <c r="HE418" s="223">
        <f t="shared" ca="1" si="803"/>
        <v>3.7535860409125917E-4</v>
      </c>
      <c r="HF418" s="223">
        <f t="shared" ca="1" si="804"/>
        <v>3.0645825458704102E-4</v>
      </c>
      <c r="HG418" s="223">
        <f t="shared" ca="1" si="805"/>
        <v>-2.7057324003048201E-4</v>
      </c>
      <c r="HH418" s="223">
        <f t="shared" ca="1" si="806"/>
        <v>-3.9897367891424541E-4</v>
      </c>
      <c r="HI418" s="223">
        <f t="shared" ca="1" si="807"/>
        <v>1.3415465260484439E-4</v>
      </c>
      <c r="HJ418" s="223">
        <f t="shared" ca="1" si="808"/>
        <v>4.4484434450486031E-4</v>
      </c>
      <c r="HK418" s="223">
        <f t="shared" ca="1" si="809"/>
        <v>1.7948206076941832E-5</v>
      </c>
      <c r="HL418" s="223">
        <f t="shared" ca="1" si="810"/>
        <v>-4.3870742608331385E-4</v>
      </c>
      <c r="HM418" s="223">
        <f t="shared" ca="1" si="811"/>
        <v>-1.6795270642969693E-4</v>
      </c>
      <c r="HN418" s="223">
        <f t="shared" ca="1" si="812"/>
        <v>3.8128040225607346E-4</v>
      </c>
      <c r="HO418" s="223">
        <f t="shared" ca="1" si="813"/>
        <v>2.9832154186365171E-4</v>
      </c>
      <c r="HP418" s="223">
        <f t="shared" ca="1" si="814"/>
        <v>-2.7927717374627765E-4</v>
      </c>
      <c r="HQ418" s="223">
        <f t="shared" ca="1" si="815"/>
        <v>-3.9381304808626166E-4</v>
      </c>
      <c r="HR418" s="223">
        <f t="shared" ca="1" si="816"/>
        <v>1.4462312870771327E-4</v>
      </c>
      <c r="HS418" s="223">
        <f t="shared" ca="1" si="817"/>
        <v>4.4326313457085397E-4</v>
      </c>
      <c r="HT418" s="223">
        <f t="shared" ca="1" si="818"/>
        <v>6.9390767003588421E-6</v>
      </c>
      <c r="HU418" s="223">
        <f t="shared" ca="1" si="819"/>
        <v>-4.4089049925295797E-4</v>
      </c>
      <c r="HV418" s="223">
        <f t="shared" ca="1" si="820"/>
        <v>-1.5769002167788262E-4</v>
      </c>
      <c r="HW418" s="223">
        <f t="shared" ca="1" si="821"/>
        <v>3.869725313635478E-4</v>
      </c>
      <c r="HX418" s="223">
        <f t="shared" ca="1" si="822"/>
        <v>2.9000513139842369E-4</v>
      </c>
      <c r="HY418" s="223">
        <f t="shared" ca="1" si="823"/>
        <v>-2.8781288133543478E-4</v>
      </c>
      <c r="HZ418" s="223">
        <f t="shared" ca="1" si="824"/>
        <v>-3.8841519900371696E-4</v>
      </c>
      <c r="IA418" s="223">
        <f t="shared" ca="1" si="825"/>
        <v>1.5500448924567984E-4</v>
      </c>
      <c r="IB418" s="223">
        <f t="shared" ca="1" si="826"/>
        <v>4.4141491949925419E-4</v>
      </c>
      <c r="IC418" s="223">
        <f t="shared" ca="1" si="827"/>
        <v>-4.0742325165341454E-6</v>
      </c>
      <c r="ID418" s="223">
        <f t="shared" ca="1" si="828"/>
        <v>-4.4280799647180495E-4</v>
      </c>
      <c r="IE418" s="223">
        <f t="shared" ca="1" si="829"/>
        <v>-1.9964752466829436E-4</v>
      </c>
      <c r="IF418" s="223">
        <f t="shared" ca="1" si="830"/>
        <v>3.9243156268796409E-4</v>
      </c>
      <c r="IG418" s="223">
        <f t="shared" ca="1" si="831"/>
        <v>2.8151403268601217E-4</v>
      </c>
      <c r="IH418" s="223">
        <f t="shared" ca="1" si="832"/>
        <v>-2.9617522120691176E-4</v>
      </c>
      <c r="II418" s="223">
        <f t="shared" ca="1" si="833"/>
        <v>-3.8278338312908487E-4</v>
      </c>
      <c r="IJ418" s="223">
        <f t="shared" ca="1" si="834"/>
        <v>1.6529248087529202E-4</v>
      </c>
      <c r="IK418" s="223">
        <f t="shared" ca="1" si="835"/>
        <v>4.3930081258571963E-4</v>
      </c>
      <c r="IL418" s="223">
        <f t="shared" ca="1" si="836"/>
        <v>-1.5085087568104564E-5</v>
      </c>
      <c r="IM418" s="223">
        <f t="shared" ca="1" si="837"/>
        <v>-4.4445876271123879E-4</v>
      </c>
      <c r="IN418" s="223">
        <f t="shared" ca="1" si="838"/>
        <v>-1.3688593153023788E-4</v>
      </c>
      <c r="IO418" s="223">
        <f t="shared" ca="1" si="839"/>
        <v>3.9765420791299086E-4</v>
      </c>
      <c r="IP418" s="223">
        <f t="shared" ca="1" si="840"/>
        <v>2.7285336044681799E-4</v>
      </c>
      <c r="IQ418" s="223">
        <f t="shared" ca="1" si="841"/>
        <v>-3.0435915619981933E-4</v>
      </c>
      <c r="IR418" s="223">
        <f t="shared" ca="1" si="842"/>
        <v>-3.7692099285764884E-4</v>
      </c>
      <c r="IS418" s="223">
        <f t="shared" ca="1" si="843"/>
        <v>1.7548090649513264E-4</v>
      </c>
      <c r="IT418" s="223">
        <f t="shared" ca="1" si="844"/>
        <v>4.3692208728919358E-4</v>
      </c>
      <c r="IU418" s="223">
        <f t="shared" ca="1" si="845"/>
        <v>-2.6086855927017177E-5</v>
      </c>
      <c r="IV418" s="223">
        <f t="shared" ca="1" si="846"/>
        <v>-4.4584180361139552E-4</v>
      </c>
      <c r="IW418" s="223">
        <f t="shared" ca="1" si="847"/>
        <v>-1.2635705774039781E-4</v>
      </c>
      <c r="IX418" s="223">
        <f t="shared" ca="1" si="848"/>
        <v>4.0263732111240746E-4</v>
      </c>
      <c r="IY418" s="223">
        <f t="shared" ca="1" si="849"/>
        <v>2.6402833154591472E-4</v>
      </c>
      <c r="IZ418" s="223">
        <f t="shared" ca="1" si="850"/>
        <v>-3.1235975661777273E-4</v>
      </c>
      <c r="JA418" s="223">
        <f t="shared" ca="1" si="851"/>
        <v>-3.7083155947408524E-4</v>
      </c>
      <c r="JB418" s="223">
        <f t="shared" ca="1" si="852"/>
        <v>1.8556362897853077E-4</v>
      </c>
    </row>
    <row r="419" spans="2:262">
      <c r="B419" s="230">
        <v>58</v>
      </c>
      <c r="C419" s="229">
        <f t="shared" si="853"/>
        <v>1.1328125000000006E-3</v>
      </c>
      <c r="D419" s="226">
        <f t="shared" ca="1" si="597"/>
        <v>24.277944253272597</v>
      </c>
      <c r="E419" s="225">
        <f ca="1">BL361</f>
        <v>0.27794425327259747</v>
      </c>
      <c r="F419" s="224">
        <v>58</v>
      </c>
      <c r="G419" s="223">
        <f t="shared" ca="1" si="854"/>
        <v>-2.8324142854593544E-4</v>
      </c>
      <c r="H419" s="223">
        <f t="shared" ca="1" si="598"/>
        <v>2.1171380540435051E-6</v>
      </c>
      <c r="I419" s="223">
        <f t="shared" ca="1" si="599"/>
        <v>2.8386272588825002E-4</v>
      </c>
      <c r="J419" s="223">
        <f t="shared" ca="1" si="600"/>
        <v>8.1185486845506932E-5</v>
      </c>
      <c r="K419" s="223">
        <f t="shared" ca="1" si="601"/>
        <v>-2.600379558807886E-4</v>
      </c>
      <c r="L419" s="223">
        <f t="shared" ca="1" si="602"/>
        <v>-1.5749647213108821E-4</v>
      </c>
      <c r="M419" s="223">
        <f t="shared" ca="1" si="603"/>
        <v>2.1381889171910801E-4</v>
      </c>
      <c r="N419" s="223">
        <f t="shared" ca="1" si="604"/>
        <v>2.2024396699001669E-4</v>
      </c>
      <c r="O419" s="223">
        <f t="shared" ca="1" si="605"/>
        <v>-1.4918588817435584E-4</v>
      </c>
      <c r="P419" s="223">
        <f t="shared" ca="1" si="606"/>
        <v>-2.6402419929775215E-4</v>
      </c>
      <c r="Q419" s="223">
        <f t="shared" ca="1" si="607"/>
        <v>7.1705096113043284E-5</v>
      </c>
      <c r="R419" s="223">
        <f t="shared" ca="1" si="608"/>
        <v>2.8506684484482056E-4</v>
      </c>
      <c r="S419" s="223">
        <f t="shared" ca="1" si="609"/>
        <v>1.1950890678104017E-5</v>
      </c>
      <c r="T419" s="223">
        <f t="shared" ca="1" si="610"/>
        <v>-2.8155972512609591E-4</v>
      </c>
      <c r="U419" s="223">
        <f t="shared" ca="1" si="611"/>
        <v>-9.4577674788650357E-5</v>
      </c>
      <c r="V419" s="223">
        <f t="shared" ca="1" si="612"/>
        <v>2.5380487093684884E-4</v>
      </c>
      <c r="W419" s="223">
        <f t="shared" ca="1" si="613"/>
        <v>1.690594930519415E-4</v>
      </c>
      <c r="X419" s="223">
        <f t="shared" ca="1" si="614"/>
        <v>-2.0419251168346037E-4</v>
      </c>
      <c r="Y419" s="223">
        <f t="shared" ca="1" si="615"/>
        <v>-2.2898202129103363E-4</v>
      </c>
      <c r="Z419" s="223">
        <f t="shared" ca="1" si="616"/>
        <v>1.3699523043189836E-4</v>
      </c>
      <c r="AA419" s="223">
        <f t="shared" ca="1" si="617"/>
        <v>2.6918477160982194E-4</v>
      </c>
      <c r="AB419" s="223">
        <f t="shared" ca="1" si="618"/>
        <v>-5.8000011922962977E-5</v>
      </c>
      <c r="AC419" s="223">
        <f t="shared" ca="1" si="619"/>
        <v>-2.8620551014556787E-4</v>
      </c>
      <c r="AD419" s="223">
        <f t="shared" ca="1" si="620"/>
        <v>-2.5990128667833848E-5</v>
      </c>
      <c r="AE419" s="223">
        <f t="shared" ca="1" si="621"/>
        <v>2.7857842232439364E-4</v>
      </c>
      <c r="AF419" s="223">
        <f t="shared" ca="1" si="622"/>
        <v>1.0774201682920245E-4</v>
      </c>
      <c r="AG419" s="223">
        <f t="shared" ca="1" si="623"/>
        <v>-2.4696034782814086E-4</v>
      </c>
      <c r="AH419" s="223">
        <f t="shared" ca="1" si="624"/>
        <v>-1.8021523484617078E-4</v>
      </c>
      <c r="AI419" s="223">
        <f t="shared" ca="1" si="625"/>
        <v>1.9407421400201484E-4</v>
      </c>
      <c r="AJ419" s="223">
        <f t="shared" ca="1" si="626"/>
        <v>2.3716843784630471E-4</v>
      </c>
      <c r="AK419" s="223">
        <f t="shared" ca="1" si="627"/>
        <v>-1.2447453917996453E-4</v>
      </c>
      <c r="AL419" s="223">
        <f t="shared" ca="1" si="628"/>
        <v>-2.7369685422928201E-4</v>
      </c>
      <c r="AM419" s="223">
        <f t="shared" ca="1" si="629"/>
        <v>4.4155200623959706E-5</v>
      </c>
      <c r="AN419" s="223">
        <f t="shared" ca="1" si="630"/>
        <v>2.8665468130373257E-4</v>
      </c>
      <c r="AO419" s="223">
        <f t="shared" ca="1" si="631"/>
        <v>3.9966754161134424E-5</v>
      </c>
      <c r="AP419" s="223">
        <f t="shared" ca="1" si="632"/>
        <v>-2.7492599970272449E-4</v>
      </c>
      <c r="AQ419" s="223">
        <f t="shared" ca="1" si="633"/>
        <v>-1.20646798914125E-4</v>
      </c>
      <c r="AR419" s="223">
        <f t="shared" ca="1" si="634"/>
        <v>2.3952087561034422E-4</v>
      </c>
      <c r="AS419" s="223">
        <f t="shared" ca="1" si="635"/>
        <v>1.9093682235466375E-4</v>
      </c>
      <c r="AT419" s="223">
        <f t="shared" ca="1" si="636"/>
        <v>-1.834883745401465E-4</v>
      </c>
      <c r="AU419" s="223">
        <f t="shared" ca="1" si="637"/>
        <v>-2.4478349486130232E-4</v>
      </c>
      <c r="AV419" s="223">
        <f t="shared" ca="1" si="638"/>
        <v>1.1165397786046417E-4</v>
      </c>
      <c r="AW419" s="223">
        <f t="shared" ca="1" si="639"/>
        <v>2.7754957715389096E-4</v>
      </c>
      <c r="AX419" s="223">
        <f t="shared" ca="1" si="640"/>
        <v>-3.0204015579113524E-5</v>
      </c>
      <c r="AY419" s="223">
        <f t="shared" ca="1" si="641"/>
        <v>-2.8641327622665186E-4</v>
      </c>
      <c r="AZ419" s="223">
        <f t="shared" ca="1" si="642"/>
        <v>-5.3847096242986631E-5</v>
      </c>
      <c r="BA419" s="223">
        <f t="shared" ca="1" si="643"/>
        <v>2.7061125626709736E-4</v>
      </c>
      <c r="BB419" s="223">
        <f t="shared" ca="1" si="644"/>
        <v>1.3326093229305559E-4</v>
      </c>
      <c r="BC419" s="223">
        <f t="shared" ca="1" si="645"/>
        <v>-2.3150437662365029E-4</v>
      </c>
      <c r="BD419" s="223">
        <f t="shared" ca="1" si="646"/>
        <v>-2.0119842633401695E-4</v>
      </c>
      <c r="BE419" s="223">
        <f t="shared" ca="1" si="647"/>
        <v>1.7246049551232595E-4</v>
      </c>
      <c r="BF419" s="223">
        <f t="shared" ca="1" si="648"/>
        <v>2.5180884699667707E-4</v>
      </c>
      <c r="BG419" s="223">
        <f t="shared" ca="1" si="649"/>
        <v>-9.856443232856642E-5</v>
      </c>
      <c r="BH419" s="223">
        <f t="shared" ca="1" si="650"/>
        <v>-2.8073365883666434E-4</v>
      </c>
      <c r="BI419" s="223">
        <f t="shared" ca="1" si="651"/>
        <v>1.6180066415179967E-5</v>
      </c>
      <c r="BJ419" s="223">
        <f t="shared" ca="1" si="652"/>
        <v>2.8548187648030096E-4</v>
      </c>
      <c r="BK419" s="223">
        <f t="shared" ca="1" si="653"/>
        <v>6.7597715953542922E-5</v>
      </c>
      <c r="BL419" s="223">
        <f t="shared" ca="1" si="654"/>
        <v>-2.6564458661237613E-4</v>
      </c>
      <c r="BM419" s="223">
        <f t="shared" ca="1" si="655"/>
        <v>-1.4555402841380771E-4</v>
      </c>
      <c r="BN419" s="223">
        <f t="shared" ca="1" si="656"/>
        <v>2.2293016331628132E-4</v>
      </c>
      <c r="BO419" s="223">
        <f t="shared" ca="1" si="657"/>
        <v>2.109753256814264E-4</v>
      </c>
      <c r="BP419" s="223">
        <f t="shared" ca="1" si="658"/>
        <v>-1.6101714404506083E-4</v>
      </c>
      <c r="BQ419" s="223">
        <f t="shared" ca="1" si="659"/>
        <v>-2.5822756956378495E-4</v>
      </c>
      <c r="BR419" s="223">
        <f t="shared" ca="1" si="660"/>
        <v>8.5237436445962606E-5</v>
      </c>
      <c r="BS419" s="223">
        <f t="shared" ca="1" si="661"/>
        <v>2.8324142854593571E-4</v>
      </c>
      <c r="BT419" s="223">
        <f t="shared" ca="1" si="662"/>
        <v>-2.1171380540437761E-6</v>
      </c>
      <c r="BU419" s="223">
        <f t="shared" ca="1" si="663"/>
        <v>-2.838627258882498E-4</v>
      </c>
      <c r="BV419" s="223">
        <f t="shared" ca="1" si="664"/>
        <v>-8.1185486845506444E-5</v>
      </c>
      <c r="BW419" s="223">
        <f t="shared" ca="1" si="665"/>
        <v>2.600379558807879E-4</v>
      </c>
      <c r="BX419" s="223">
        <f t="shared" ca="1" si="666"/>
        <v>1.5749647213108734E-4</v>
      </c>
      <c r="BY419" s="223">
        <f t="shared" ca="1" si="667"/>
        <v>-2.1381889171910733E-4</v>
      </c>
      <c r="BZ419" s="223">
        <f t="shared" ca="1" si="668"/>
        <v>-2.2024396699001604E-4</v>
      </c>
      <c r="CA419" s="223">
        <f t="shared" ca="1" si="669"/>
        <v>1.4918588817435497E-4</v>
      </c>
      <c r="CB419" s="223">
        <f t="shared" ca="1" si="670"/>
        <v>2.6402419929775171E-4</v>
      </c>
      <c r="CC419" s="223">
        <f t="shared" ca="1" si="671"/>
        <v>-7.1705096113042782E-5</v>
      </c>
      <c r="CD419" s="223">
        <f t="shared" ca="1" si="672"/>
        <v>-2.8506684484482046E-4</v>
      </c>
      <c r="CE419" s="223">
        <f t="shared" ca="1" si="673"/>
        <v>-1.1950890678104017E-5</v>
      </c>
      <c r="CF419" s="223">
        <f t="shared" ca="1" si="674"/>
        <v>2.8155972512609629E-4</v>
      </c>
      <c r="CG419" s="223">
        <f t="shared" ca="1" si="675"/>
        <v>9.4577674788650357E-5</v>
      </c>
      <c r="CH419" s="223">
        <f t="shared" ca="1" si="676"/>
        <v>-2.5380487093684982E-4</v>
      </c>
      <c r="CI419" s="223">
        <f t="shared" ca="1" si="677"/>
        <v>-1.690594930519415E-4</v>
      </c>
      <c r="CJ419" s="223">
        <f t="shared" ca="1" si="678"/>
        <v>2.0419251168345894E-4</v>
      </c>
      <c r="CK419" s="223">
        <f t="shared" ca="1" si="679"/>
        <v>2.2898202129103363E-4</v>
      </c>
      <c r="CL419" s="223">
        <f t="shared" ca="1" si="680"/>
        <v>-1.3699523043189657E-4</v>
      </c>
      <c r="CM419" s="223">
        <f t="shared" ca="1" si="681"/>
        <v>-2.6918477160982161E-4</v>
      </c>
      <c r="CN419" s="223">
        <f t="shared" ca="1" si="682"/>
        <v>5.8000011922961981E-5</v>
      </c>
      <c r="CO419" s="223">
        <f t="shared" ca="1" si="683"/>
        <v>2.8620551014556787E-4</v>
      </c>
      <c r="CP419" s="223">
        <f t="shared" ca="1" si="684"/>
        <v>2.5990128667833848E-5</v>
      </c>
      <c r="CQ419" s="223">
        <f t="shared" ca="1" si="685"/>
        <v>-2.7857842232439413E-4</v>
      </c>
      <c r="CR419" s="223">
        <f t="shared" ca="1" si="686"/>
        <v>-1.0774201682920245E-4</v>
      </c>
      <c r="CS419" s="223">
        <f t="shared" ca="1" si="687"/>
        <v>2.4696034782814189E-4</v>
      </c>
      <c r="CT419" s="223">
        <f t="shared" ca="1" si="688"/>
        <v>1.8021523484616761E-4</v>
      </c>
      <c r="CU419" s="223">
        <f t="shared" ca="1" si="689"/>
        <v>-1.9407421400201335E-4</v>
      </c>
      <c r="CV419" s="223">
        <f t="shared" ca="1" si="690"/>
        <v>-2.3716843784630471E-4</v>
      </c>
      <c r="CW419" s="223">
        <f t="shared" ca="1" si="691"/>
        <v>1.2447453917996637E-4</v>
      </c>
      <c r="CX419" s="223">
        <f t="shared" ca="1" si="692"/>
        <v>2.7369685422928321E-4</v>
      </c>
      <c r="CY419" s="223">
        <f t="shared" ca="1" si="693"/>
        <v>-4.4155200623957693E-5</v>
      </c>
      <c r="CZ419" s="223">
        <f t="shared" ca="1" si="694"/>
        <v>-2.8665468130373257E-4</v>
      </c>
      <c r="DA419" s="223">
        <f t="shared" ca="1" si="695"/>
        <v>-3.9966754161132418E-5</v>
      </c>
      <c r="DB419" s="223">
        <f t="shared" ca="1" si="696"/>
        <v>2.7492599970272336E-4</v>
      </c>
      <c r="DC419" s="223">
        <f t="shared" ca="1" si="697"/>
        <v>1.2064679891412684E-4</v>
      </c>
      <c r="DD419" s="223">
        <f t="shared" ca="1" si="698"/>
        <v>-2.3952087561034422E-4</v>
      </c>
      <c r="DE419" s="223">
        <f t="shared" ca="1" si="699"/>
        <v>-1.9093682235466223E-4</v>
      </c>
      <c r="DF419" s="223">
        <f t="shared" ca="1" si="700"/>
        <v>1.8348837454014335E-4</v>
      </c>
      <c r="DG419" s="223">
        <f t="shared" ca="1" si="701"/>
        <v>2.4478349486130232E-4</v>
      </c>
      <c r="DH419" s="223">
        <f t="shared" ca="1" si="702"/>
        <v>-1.1165397786046606E-4</v>
      </c>
      <c r="DI419" s="223">
        <f t="shared" ca="1" si="703"/>
        <v>-2.7754957715388993E-4</v>
      </c>
      <c r="DJ419" s="223">
        <f t="shared" ca="1" si="704"/>
        <v>3.0204015579111491E-5</v>
      </c>
      <c r="DK419" s="223">
        <f t="shared" ca="1" si="705"/>
        <v>2.8641327622665186E-4</v>
      </c>
      <c r="DL419" s="223">
        <f t="shared" ca="1" si="706"/>
        <v>5.3847096242986631E-5</v>
      </c>
      <c r="DM419" s="223">
        <f t="shared" ca="1" si="707"/>
        <v>-2.7061125626709872E-4</v>
      </c>
      <c r="DN419" s="223">
        <f t="shared" ca="1" si="708"/>
        <v>-1.3326093229305559E-4</v>
      </c>
      <c r="DO419" s="223">
        <f t="shared" ca="1" si="709"/>
        <v>2.3150437662365029E-4</v>
      </c>
      <c r="DP419" s="223">
        <f t="shared" ca="1" si="710"/>
        <v>2.0119842633401402E-4</v>
      </c>
      <c r="DQ419" s="223">
        <f t="shared" ca="1" si="711"/>
        <v>-1.724604955123227E-4</v>
      </c>
      <c r="DR419" s="223">
        <f t="shared" ca="1" si="712"/>
        <v>-2.5180884699667707E-4</v>
      </c>
      <c r="DS419" s="223">
        <f t="shared" ca="1" si="713"/>
        <v>9.856443232856642E-5</v>
      </c>
      <c r="DT419" s="223">
        <f t="shared" ca="1" si="714"/>
        <v>2.8073365883666347E-4</v>
      </c>
      <c r="DU419" s="223">
        <f t="shared" ca="1" si="715"/>
        <v>-1.6180066415175887E-5</v>
      </c>
      <c r="DV419" s="223">
        <f t="shared" ca="1" si="716"/>
        <v>-2.8548187648030096E-4</v>
      </c>
      <c r="DW419" s="223">
        <f t="shared" ca="1" si="717"/>
        <v>-6.7597715953542922E-5</v>
      </c>
      <c r="DX419" s="223">
        <f t="shared" ca="1" si="718"/>
        <v>2.656445866123777E-4</v>
      </c>
      <c r="DY419" s="223">
        <f t="shared" ca="1" si="719"/>
        <v>1.455540284138112E-4</v>
      </c>
      <c r="DZ419" s="223">
        <f t="shared" ca="1" si="720"/>
        <v>-2.2293016331628132E-4</v>
      </c>
      <c r="EA419" s="223">
        <f t="shared" ca="1" si="721"/>
        <v>-2.109753256814264E-4</v>
      </c>
      <c r="EB419" s="223">
        <f t="shared" ca="1" si="722"/>
        <v>1.6101714404506419E-4</v>
      </c>
      <c r="EC419" s="223">
        <f t="shared" ca="1" si="723"/>
        <v>2.5822756956378674E-4</v>
      </c>
      <c r="ED419" s="223">
        <f t="shared" ca="1" si="724"/>
        <v>-8.5237436445962606E-5</v>
      </c>
      <c r="EE419" s="223">
        <f t="shared" ca="1" si="725"/>
        <v>-2.8324142854593511E-4</v>
      </c>
      <c r="EF419" s="223">
        <f t="shared" ca="1" si="726"/>
        <v>2.1171380540396968E-6</v>
      </c>
      <c r="EG419" s="223">
        <f t="shared" ca="1" si="727"/>
        <v>2.838627258882498E-4</v>
      </c>
      <c r="EH419" s="223">
        <f t="shared" ca="1" si="728"/>
        <v>8.1185486845506444E-5</v>
      </c>
      <c r="EI419" s="223">
        <f t="shared" ca="1" si="729"/>
        <v>-2.6003795588078963E-4</v>
      </c>
      <c r="EJ419" s="223">
        <f t="shared" ca="1" si="730"/>
        <v>-1.5749647213109076E-4</v>
      </c>
      <c r="EK419" s="223">
        <f t="shared" ca="1" si="731"/>
        <v>2.1381889171910733E-4</v>
      </c>
      <c r="EL419" s="223">
        <f t="shared" ca="1" si="732"/>
        <v>2.2024396699001604E-4</v>
      </c>
      <c r="EM419" s="223">
        <f t="shared" ca="1" si="733"/>
        <v>-1.4918588817435847E-4</v>
      </c>
      <c r="EN419" s="223">
        <f t="shared" ca="1" si="734"/>
        <v>-2.6402419929775334E-4</v>
      </c>
      <c r="EO419" s="223">
        <f t="shared" ca="1" si="735"/>
        <v>7.1705096113042782E-5</v>
      </c>
      <c r="EP419" s="223">
        <f t="shared" ca="1" si="736"/>
        <v>2.8506684484482046E-4</v>
      </c>
      <c r="EQ419" s="223">
        <f t="shared" ca="1" si="737"/>
        <v>1.1950890678099951E-5</v>
      </c>
      <c r="ER419" s="223">
        <f t="shared" ca="1" si="738"/>
        <v>-2.8155972512609553E-4</v>
      </c>
      <c r="ES419" s="223">
        <f t="shared" ca="1" si="739"/>
        <v>-9.4577674788650357E-5</v>
      </c>
      <c r="ET419" s="223">
        <f t="shared" ca="1" si="740"/>
        <v>2.5380487093684982E-4</v>
      </c>
      <c r="EU419" s="223">
        <f t="shared" ca="1" si="741"/>
        <v>1.6905949305194481E-4</v>
      </c>
      <c r="EV419" s="223">
        <f t="shared" ca="1" si="742"/>
        <v>-2.0419251168345894E-4</v>
      </c>
      <c r="EW419" s="223">
        <f t="shared" ca="1" si="743"/>
        <v>-2.2898202129103363E-4</v>
      </c>
      <c r="EX419" s="223">
        <f t="shared" ca="1" si="744"/>
        <v>1.3699523043190015E-4</v>
      </c>
      <c r="EY419" s="223">
        <f t="shared" ca="1" si="745"/>
        <v>2.6918477160982297E-4</v>
      </c>
      <c r="EZ419" s="223">
        <f t="shared" ca="1" si="746"/>
        <v>-5.8000011922961981E-5</v>
      </c>
      <c r="FA419" s="223">
        <f t="shared" ca="1" si="747"/>
        <v>-2.8620551014556787E-4</v>
      </c>
      <c r="FB419" s="223">
        <f t="shared" ca="1" si="748"/>
        <v>-2.5990128667829782E-5</v>
      </c>
      <c r="FC419" s="223">
        <f t="shared" ca="1" si="749"/>
        <v>2.7857842232439315E-4</v>
      </c>
      <c r="FD419" s="223">
        <f t="shared" ca="1" si="750"/>
        <v>1.0774201682920245E-4</v>
      </c>
      <c r="FE419" s="223">
        <f t="shared" ca="1" si="751"/>
        <v>-2.4696034782814189E-4</v>
      </c>
      <c r="FF419" s="223">
        <f t="shared" ca="1" si="752"/>
        <v>-1.8021523484616761E-4</v>
      </c>
      <c r="FG419" s="223">
        <f t="shared" ca="1" si="753"/>
        <v>1.9407421400201335E-4</v>
      </c>
      <c r="FH419" s="223">
        <f t="shared" ca="1" si="754"/>
        <v>2.3716843784630471E-4</v>
      </c>
      <c r="FI419" s="223">
        <f t="shared" ca="1" si="755"/>
        <v>-1.2447453917996637E-4</v>
      </c>
      <c r="FJ419" s="223">
        <f t="shared" ca="1" si="756"/>
        <v>-2.7369685422928082E-4</v>
      </c>
      <c r="FK419" s="223">
        <f t="shared" ca="1" si="757"/>
        <v>4.4155200623957693E-5</v>
      </c>
      <c r="FL419" s="223">
        <f t="shared" ca="1" si="758"/>
        <v>2.8665468130373257E-4</v>
      </c>
      <c r="FM419" s="223">
        <f t="shared" ca="1" si="759"/>
        <v>3.9966754161132418E-5</v>
      </c>
      <c r="FN419" s="223">
        <f t="shared" ca="1" si="760"/>
        <v>-2.7492599970272336E-4</v>
      </c>
      <c r="FO419" s="223">
        <f t="shared" ca="1" si="761"/>
        <v>-1.2064679891412684E-4</v>
      </c>
      <c r="FP419" s="223">
        <f t="shared" ca="1" si="762"/>
        <v>2.3952087561034422E-4</v>
      </c>
      <c r="FQ419" s="223">
        <f t="shared" ca="1" si="763"/>
        <v>1.9093682235466223E-4</v>
      </c>
      <c r="FR419" s="223">
        <f t="shared" ca="1" si="764"/>
        <v>-1.8348837454014335E-4</v>
      </c>
      <c r="FS419" s="223">
        <f t="shared" ca="1" si="765"/>
        <v>-2.4478349486130232E-4</v>
      </c>
      <c r="FT419" s="223">
        <f t="shared" ca="1" si="766"/>
        <v>1.1165397786046606E-4</v>
      </c>
      <c r="FU419" s="223">
        <f t="shared" ca="1" si="767"/>
        <v>2.7754957715388993E-4</v>
      </c>
      <c r="FV419" s="223">
        <f t="shared" ca="1" si="768"/>
        <v>-3.0204015579111491E-5</v>
      </c>
      <c r="FW419" s="223">
        <f t="shared" ca="1" si="769"/>
        <v>-2.8641327622665186E-4</v>
      </c>
      <c r="FX419" s="223">
        <f t="shared" ca="1" si="770"/>
        <v>-5.3847096242986631E-5</v>
      </c>
      <c r="FY419" s="223">
        <f t="shared" ca="1" si="771"/>
        <v>2.7061125626709872E-4</v>
      </c>
      <c r="FZ419" s="223">
        <f t="shared" ca="1" si="772"/>
        <v>1.3326093229305559E-4</v>
      </c>
      <c r="GA419" s="223">
        <f t="shared" ca="1" si="773"/>
        <v>-2.3150437662365029E-4</v>
      </c>
      <c r="GB419" s="223">
        <f t="shared" ca="1" si="774"/>
        <v>-2.0119842633401402E-4</v>
      </c>
      <c r="GC419" s="223">
        <f t="shared" ca="1" si="775"/>
        <v>1.724604955123227E-4</v>
      </c>
      <c r="GD419" s="223">
        <f t="shared" ca="1" si="776"/>
        <v>2.5180884699667707E-4</v>
      </c>
      <c r="GE419" s="223">
        <f t="shared" ca="1" si="777"/>
        <v>-9.856443232856642E-5</v>
      </c>
      <c r="GF419" s="223">
        <f t="shared" ca="1" si="778"/>
        <v>-2.8073365883666347E-4</v>
      </c>
      <c r="GG419" s="223">
        <f t="shared" ca="1" si="779"/>
        <v>1.6180066415184032E-5</v>
      </c>
      <c r="GH419" s="223">
        <f t="shared" ca="1" si="780"/>
        <v>2.8548187648030167E-4</v>
      </c>
      <c r="GI419" s="223">
        <f t="shared" ca="1" si="781"/>
        <v>6.7597715953550836E-5</v>
      </c>
      <c r="GJ419" s="223">
        <f t="shared" ca="1" si="782"/>
        <v>-2.6564458661237461E-4</v>
      </c>
      <c r="GK419" s="223">
        <f t="shared" ca="1" si="783"/>
        <v>-1.455540284138112E-4</v>
      </c>
      <c r="GL419" s="223">
        <f t="shared" ca="1" si="784"/>
        <v>2.2293016331628132E-4</v>
      </c>
      <c r="GM419" s="223">
        <f t="shared" ca="1" si="785"/>
        <v>2.109753256814264E-4</v>
      </c>
      <c r="GN419" s="223">
        <f t="shared" ca="1" si="786"/>
        <v>-1.6101714404506419E-4</v>
      </c>
      <c r="GO419" s="223">
        <f t="shared" ca="1" si="787"/>
        <v>-2.5822756956378316E-4</v>
      </c>
      <c r="GP419" s="223">
        <f t="shared" ca="1" si="788"/>
        <v>8.5237436445954827E-5</v>
      </c>
      <c r="GQ419" s="223">
        <f t="shared" ca="1" si="789"/>
        <v>2.8324142854593631E-4</v>
      </c>
      <c r="GR419" s="223">
        <f t="shared" ca="1" si="790"/>
        <v>-2.1171380540396968E-6</v>
      </c>
      <c r="GS419" s="223">
        <f t="shared" ca="1" si="791"/>
        <v>-2.838627258882498E-4</v>
      </c>
      <c r="GT419" s="223">
        <f t="shared" ca="1" si="792"/>
        <v>-8.1185486845506444E-5</v>
      </c>
      <c r="GU419" s="223">
        <f t="shared" ca="1" si="793"/>
        <v>2.6003795588078963E-4</v>
      </c>
      <c r="GV419" s="223">
        <f t="shared" ca="1" si="794"/>
        <v>1.5749647213108393E-4</v>
      </c>
      <c r="GW419" s="223">
        <f t="shared" ca="1" si="795"/>
        <v>-2.1381889171911275E-4</v>
      </c>
      <c r="GX419" s="223">
        <f t="shared" ca="1" si="796"/>
        <v>-2.2024396699002127E-4</v>
      </c>
      <c r="GY419" s="223">
        <f t="shared" ca="1" si="797"/>
        <v>1.491858881743515E-4</v>
      </c>
      <c r="GZ419" s="223">
        <f t="shared" ca="1" si="798"/>
        <v>2.6402419929775334E-4</v>
      </c>
      <c r="HA419" s="223">
        <f t="shared" ca="1" si="799"/>
        <v>-7.1705096113042782E-5</v>
      </c>
      <c r="HB419" s="223">
        <f t="shared" ca="1" si="800"/>
        <v>-2.8506684484482046E-4</v>
      </c>
      <c r="HC419" s="223">
        <f t="shared" ca="1" si="801"/>
        <v>-1.1950890678099951E-5</v>
      </c>
      <c r="HD419" s="223">
        <f t="shared" ca="1" si="802"/>
        <v>2.8155972512609704E-4</v>
      </c>
      <c r="HE419" s="223">
        <f t="shared" ca="1" si="803"/>
        <v>9.4577674788642646E-5</v>
      </c>
      <c r="HF419" s="223">
        <f t="shared" ca="1" si="804"/>
        <v>-2.5380487093684602E-4</v>
      </c>
      <c r="HG419" s="223">
        <f t="shared" ca="1" si="805"/>
        <v>-1.6905949305194481E-4</v>
      </c>
      <c r="HH419" s="223">
        <f t="shared" ca="1" si="806"/>
        <v>2.0419251168345894E-4</v>
      </c>
      <c r="HI419" s="223">
        <f t="shared" ca="1" si="807"/>
        <v>2.2898202129103363E-4</v>
      </c>
      <c r="HJ419" s="223">
        <f t="shared" ca="1" si="808"/>
        <v>-1.3699523043190015E-4</v>
      </c>
      <c r="HK419" s="223">
        <f t="shared" ca="1" si="809"/>
        <v>-2.691847716098202E-4</v>
      </c>
      <c r="HL419" s="223">
        <f t="shared" ca="1" si="810"/>
        <v>5.8000011922969956E-5</v>
      </c>
      <c r="HM419" s="223">
        <f t="shared" ca="1" si="811"/>
        <v>2.862055101455683E-4</v>
      </c>
      <c r="HN419" s="223">
        <f t="shared" ca="1" si="812"/>
        <v>2.5990128667837886E-5</v>
      </c>
      <c r="HO419" s="223">
        <f t="shared" ca="1" si="813"/>
        <v>-2.7857842232439315E-4</v>
      </c>
      <c r="HP419" s="223">
        <f t="shared" ca="1" si="814"/>
        <v>-1.0774201682920245E-4</v>
      </c>
      <c r="HQ419" s="223">
        <f t="shared" ca="1" si="815"/>
        <v>2.4696034782814189E-4</v>
      </c>
      <c r="HR419" s="223">
        <f t="shared" ca="1" si="816"/>
        <v>1.8021523484616761E-4</v>
      </c>
      <c r="HS419" s="223">
        <f t="shared" ca="1" si="817"/>
        <v>-1.9407421400201936E-4</v>
      </c>
      <c r="HT419" s="223">
        <f t="shared" ca="1" si="818"/>
        <v>-2.371684378463001E-4</v>
      </c>
      <c r="HU419" s="223">
        <f t="shared" ca="1" si="819"/>
        <v>1.2447453917995902E-4</v>
      </c>
      <c r="HV419" s="223">
        <f t="shared" ca="1" si="820"/>
        <v>2.7369685422928321E-4</v>
      </c>
      <c r="HW419" s="223">
        <f t="shared" ca="1" si="821"/>
        <v>-4.4155200623957693E-5</v>
      </c>
      <c r="HX419" s="223">
        <f t="shared" ca="1" si="822"/>
        <v>-2.8665468130373257E-4</v>
      </c>
      <c r="HY419" s="223">
        <f t="shared" ca="1" si="823"/>
        <v>-3.9966754161132418E-5</v>
      </c>
      <c r="HZ419" s="223">
        <f t="shared" ca="1" si="824"/>
        <v>2.7492599970272563E-4</v>
      </c>
      <c r="IA419" s="223">
        <f t="shared" ca="1" si="825"/>
        <v>1.2064679891411947E-4</v>
      </c>
      <c r="IB419" s="223">
        <f t="shared" ca="1" si="826"/>
        <v>-2.3952087561033972E-4</v>
      </c>
      <c r="IC419" s="223">
        <f t="shared" ca="1" si="827"/>
        <v>-1.9093682235466833E-4</v>
      </c>
      <c r="ID419" s="223">
        <f t="shared" ca="1" si="828"/>
        <v>1.8348837454014335E-4</v>
      </c>
      <c r="IE419" s="223">
        <f t="shared" ca="1" si="829"/>
        <v>1.9448661635863885E-5</v>
      </c>
      <c r="IF419" s="223">
        <f t="shared" ca="1" si="830"/>
        <v>-1.1165397786046606E-4</v>
      </c>
      <c r="IG419" s="223">
        <f t="shared" ca="1" si="831"/>
        <v>-2.7754957715388993E-4</v>
      </c>
      <c r="IH419" s="223">
        <f t="shared" ca="1" si="832"/>
        <v>3.0204015579119603E-5</v>
      </c>
      <c r="II419" s="223">
        <f t="shared" ca="1" si="833"/>
        <v>2.8641327622665218E-4</v>
      </c>
      <c r="IJ419" s="223">
        <f t="shared" ca="1" si="834"/>
        <v>5.3847096242994654E-5</v>
      </c>
      <c r="IK419" s="223">
        <f t="shared" ca="1" si="835"/>
        <v>-2.7061125626709606E-4</v>
      </c>
      <c r="IL419" s="223">
        <f t="shared" ca="1" si="836"/>
        <v>-1.3326093229305559E-4</v>
      </c>
      <c r="IM419" s="223">
        <f t="shared" ca="1" si="837"/>
        <v>2.3150437662365029E-4</v>
      </c>
      <c r="IN419" s="223">
        <f t="shared" ca="1" si="838"/>
        <v>2.0119842633401402E-4</v>
      </c>
      <c r="IO419" s="223">
        <f t="shared" ca="1" si="839"/>
        <v>-1.7246049551232921E-4</v>
      </c>
      <c r="IP419" s="223">
        <f t="shared" ca="1" si="840"/>
        <v>-2.5180884699667322E-4</v>
      </c>
      <c r="IQ419" s="223">
        <f t="shared" ca="1" si="841"/>
        <v>9.8564432328558763E-5</v>
      </c>
      <c r="IR419" s="223">
        <f t="shared" ca="1" si="842"/>
        <v>2.8073365883666515E-4</v>
      </c>
      <c r="IS419" s="223">
        <f t="shared" ca="1" si="843"/>
        <v>-1.6180066415175887E-5</v>
      </c>
      <c r="IT419" s="223">
        <f t="shared" ca="1" si="844"/>
        <v>-2.8548187648030096E-4</v>
      </c>
      <c r="IU419" s="223">
        <f t="shared" ca="1" si="845"/>
        <v>-6.7597715953542922E-5</v>
      </c>
      <c r="IV419" s="223">
        <f t="shared" ca="1" si="846"/>
        <v>2.656445866123777E-4</v>
      </c>
      <c r="IW419" s="223">
        <f t="shared" ca="1" si="847"/>
        <v>1.4555402841380416E-4</v>
      </c>
      <c r="IX419" s="223">
        <f t="shared" ca="1" si="848"/>
        <v>-2.2293016331628647E-4</v>
      </c>
      <c r="IY419" s="223">
        <f t="shared" ca="1" si="849"/>
        <v>-2.1097532568143187E-4</v>
      </c>
      <c r="IZ419" s="223">
        <f t="shared" ca="1" si="850"/>
        <v>1.6101714404505746E-4</v>
      </c>
      <c r="JA419" s="223">
        <f t="shared" ca="1" si="851"/>
        <v>2.5822756956378674E-4</v>
      </c>
      <c r="JB419" s="223">
        <f t="shared" ca="1" si="852"/>
        <v>-8.5237436445962606E-5</v>
      </c>
    </row>
    <row r="420" spans="2:262">
      <c r="B420" s="230">
        <v>59</v>
      </c>
      <c r="C420" s="229">
        <f t="shared" si="853"/>
        <v>1.1523437500000006E-3</v>
      </c>
      <c r="D420" s="226">
        <f t="shared" ca="1" si="597"/>
        <v>24.277072983018947</v>
      </c>
      <c r="E420" s="225">
        <f ca="1">BM361</f>
        <v>0.27707298301894617</v>
      </c>
      <c r="F420" s="224">
        <v>59</v>
      </c>
      <c r="G420" s="223">
        <f t="shared" ca="1" si="854"/>
        <v>-1.1759327244456376E-3</v>
      </c>
      <c r="H420" s="223">
        <f t="shared" ca="1" si="598"/>
        <v>1.1721835392173105E-4</v>
      </c>
      <c r="I420" s="223">
        <f t="shared" ca="1" si="599"/>
        <v>1.2046302801442374E-3</v>
      </c>
      <c r="J420" s="223">
        <f t="shared" ca="1" si="600"/>
        <v>1.777008579940232E-4</v>
      </c>
      <c r="K420" s="223">
        <f t="shared" ca="1" si="601"/>
        <v>-1.1611253161231802E-3</v>
      </c>
      <c r="L420" s="223">
        <f t="shared" ca="1" si="602"/>
        <v>-4.6196912586910616E-4</v>
      </c>
      <c r="M420" s="223">
        <f t="shared" ca="1" si="603"/>
        <v>1.0480254108855224E-3</v>
      </c>
      <c r="N420" s="223">
        <f t="shared" ca="1" si="604"/>
        <v>7.1854812221397283E-4</v>
      </c>
      <c r="O420" s="223">
        <f t="shared" ca="1" si="605"/>
        <v>-8.7210948927883905E-4</v>
      </c>
      <c r="P420" s="223">
        <f t="shared" ca="1" si="606"/>
        <v>-9.3205914507450628E-4</v>
      </c>
      <c r="Q420" s="223">
        <f t="shared" ca="1" si="607"/>
        <v>6.4392151073049077E-4</v>
      </c>
      <c r="R420" s="223">
        <f t="shared" ca="1" si="608"/>
        <v>1.0897048788821421E-3</v>
      </c>
      <c r="S420" s="223">
        <f t="shared" ca="1" si="609"/>
        <v>-3.7713849074680518E-4</v>
      </c>
      <c r="T420" s="223">
        <f t="shared" ca="1" si="610"/>
        <v>-1.1820364334740019E-3</v>
      </c>
      <c r="U420" s="223">
        <f t="shared" ca="1" si="611"/>
        <v>8.7750734883551952E-5</v>
      </c>
      <c r="V420" s="223">
        <f t="shared" ca="1" si="612"/>
        <v>1.2035196868866482E-3</v>
      </c>
      <c r="W420" s="223">
        <f t="shared" ca="1" si="613"/>
        <v>2.0689658009113711E-4</v>
      </c>
      <c r="X420" s="223">
        <f t="shared" ca="1" si="614"/>
        <v>-1.1528669867559185E-3</v>
      </c>
      <c r="Y420" s="223">
        <f t="shared" ca="1" si="615"/>
        <v>-4.8914303261849389E-4</v>
      </c>
      <c r="Z420" s="223">
        <f t="shared" ca="1" si="616"/>
        <v>1.0331143289722738E-3</v>
      </c>
      <c r="AA420" s="223">
        <f t="shared" ca="1" si="617"/>
        <v>7.4207147775345406E-4</v>
      </c>
      <c r="AB420" s="223">
        <f t="shared" ca="1" si="618"/>
        <v>-8.5143938769651427E-4</v>
      </c>
      <c r="AC420" s="223">
        <f t="shared" ca="1" si="619"/>
        <v>-9.5052201843172997E-4</v>
      </c>
      <c r="AD420" s="223">
        <f t="shared" ca="1" si="620"/>
        <v>6.1873130356061715E-4</v>
      </c>
      <c r="AE420" s="223">
        <f t="shared" ca="1" si="621"/>
        <v>1.1020006517032223E-3</v>
      </c>
      <c r="AF420" s="223">
        <f t="shared" ca="1" si="622"/>
        <v>-3.4893801587068099E-4</v>
      </c>
      <c r="AG420" s="223">
        <f t="shared" ca="1" si="623"/>
        <v>-1.1874281279540316E-3</v>
      </c>
      <c r="AH420" s="223">
        <f t="shared" ca="1" si="624"/>
        <v>5.8230258083891324E-5</v>
      </c>
      <c r="AI420" s="223">
        <f t="shared" ca="1" si="625"/>
        <v>1.201684138372178E-3</v>
      </c>
      <c r="AJ420" s="223">
        <f t="shared" ca="1" si="626"/>
        <v>2.3596767542476322E-4</v>
      </c>
      <c r="AK420" s="223">
        <f t="shared" ca="1" si="627"/>
        <v>-1.1439142134243073E-3</v>
      </c>
      <c r="AL420" s="223">
        <f t="shared" ca="1" si="628"/>
        <v>-5.1602229789526432E-4</v>
      </c>
      <c r="AM420" s="223">
        <f t="shared" ca="1" si="629"/>
        <v>1.0175809376178895E-3</v>
      </c>
      <c r="AN420" s="223">
        <f t="shared" ca="1" si="630"/>
        <v>7.6514783718257954E-4</v>
      </c>
      <c r="AO420" s="223">
        <f t="shared" ca="1" si="631"/>
        <v>-8.3025641086441056E-4</v>
      </c>
      <c r="AP420" s="223">
        <f t="shared" ca="1" si="632"/>
        <v>-9.6841233286736029E-4</v>
      </c>
      <c r="AQ420" s="223">
        <f t="shared" ca="1" si="633"/>
        <v>5.9316839578932681E-4</v>
      </c>
      <c r="AR420" s="223">
        <f t="shared" ca="1" si="634"/>
        <v>1.1136326205381749E-3</v>
      </c>
      <c r="AS420" s="223">
        <f t="shared" ca="1" si="635"/>
        <v>-3.2052735378142498E-4</v>
      </c>
      <c r="AT420" s="223">
        <f t="shared" ca="1" si="636"/>
        <v>-1.1921045601305787E-3</v>
      </c>
      <c r="AU420" s="223">
        <f t="shared" ca="1" si="637"/>
        <v>2.8674705554126317E-5</v>
      </c>
      <c r="AV420" s="223">
        <f t="shared" ca="1" si="638"/>
        <v>1.1991247402666173E-3</v>
      </c>
      <c r="AW420" s="223">
        <f t="shared" ca="1" si="639"/>
        <v>2.648966326541175E-4</v>
      </c>
      <c r="AX420" s="223">
        <f t="shared" ca="1" si="640"/>
        <v>-1.1342723889442394E-3</v>
      </c>
      <c r="AY420" s="223">
        <f t="shared" ca="1" si="641"/>
        <v>-5.4259073063509531E-4</v>
      </c>
      <c r="AZ420" s="223">
        <f t="shared" ca="1" si="642"/>
        <v>1.0014345935564818E-3</v>
      </c>
      <c r="BA420" s="223">
        <f t="shared" ca="1" si="643"/>
        <v>7.877633001653067E-4</v>
      </c>
      <c r="BB420" s="223">
        <f t="shared" ca="1" si="644"/>
        <v>-8.0857331861569214E-4</v>
      </c>
      <c r="BC420" s="223">
        <f t="shared" ca="1" si="645"/>
        <v>-9.8571931192493589E-4</v>
      </c>
      <c r="BD420" s="223">
        <f t="shared" ca="1" si="646"/>
        <v>5.672481855564076E-4</v>
      </c>
      <c r="BE420" s="223">
        <f t="shared" ca="1" si="647"/>
        <v>1.1245937787239208E-3</v>
      </c>
      <c r="BF420" s="223">
        <f t="shared" ca="1" si="648"/>
        <v>-2.9192361799954903E-4</v>
      </c>
      <c r="BG420" s="223">
        <f t="shared" ca="1" si="649"/>
        <v>-1.1960629130957628E-3</v>
      </c>
      <c r="BH420" s="223">
        <f t="shared" ca="1" si="650"/>
        <v>-8.9811954604818124E-7</v>
      </c>
      <c r="BI420" s="223">
        <f t="shared" ca="1" si="651"/>
        <v>1.1958430342556799E-3</v>
      </c>
      <c r="BJ420" s="223">
        <f t="shared" ca="1" si="652"/>
        <v>2.9366602605707565E-4</v>
      </c>
      <c r="BK420" s="223">
        <f t="shared" ca="1" si="653"/>
        <v>-1.1239473211902451E-3</v>
      </c>
      <c r="BL420" s="223">
        <f t="shared" ca="1" si="654"/>
        <v>-5.6883232700758119E-4</v>
      </c>
      <c r="BM420" s="223">
        <f t="shared" ca="1" si="655"/>
        <v>9.8468502274197183E-4</v>
      </c>
      <c r="BN420" s="223">
        <f t="shared" ca="1" si="656"/>
        <v>8.0990424399237477E-4</v>
      </c>
      <c r="BO420" s="223">
        <f t="shared" ca="1" si="657"/>
        <v>-7.8640317203433044E-4</v>
      </c>
      <c r="BP420" s="223">
        <f t="shared" ca="1" si="658"/>
        <v>-1.0024325305274366E-3</v>
      </c>
      <c r="BQ420" s="223">
        <f t="shared" ca="1" si="659"/>
        <v>5.4098628622729287E-4</v>
      </c>
      <c r="BR420" s="223">
        <f t="shared" ca="1" si="660"/>
        <v>1.1348775236686302E-3</v>
      </c>
      <c r="BS420" s="223">
        <f t="shared" ca="1" si="661"/>
        <v>-2.6314403834590066E-4</v>
      </c>
      <c r="BT420" s="223">
        <f t="shared" ca="1" si="662"/>
        <v>-1.1993008024857709E-3</v>
      </c>
      <c r="BU420" s="223">
        <f t="shared" ca="1" si="663"/>
        <v>-3.0470403652582494E-5</v>
      </c>
      <c r="BV420" s="223">
        <f t="shared" ca="1" si="664"/>
        <v>1.1918409971163602E-3</v>
      </c>
      <c r="BW420" s="223">
        <f t="shared" ca="1" si="665"/>
        <v>3.222585260268336E-4</v>
      </c>
      <c r="BX420" s="223">
        <f t="shared" ca="1" si="666"/>
        <v>-1.1129452295970664E-3</v>
      </c>
      <c r="BY420" s="223">
        <f t="shared" ca="1" si="667"/>
        <v>-5.9473128005627324E-4</v>
      </c>
      <c r="BZ420" s="223">
        <f t="shared" ca="1" si="668"/>
        <v>9.6734231448949634E-4</v>
      </c>
      <c r="CA420" s="223">
        <f t="shared" ca="1" si="669"/>
        <v>8.315573317871324E-4</v>
      </c>
      <c r="CB420" s="223">
        <f t="shared" ca="1" si="670"/>
        <v>-7.637593255876568E-4</v>
      </c>
      <c r="CC420" s="223">
        <f t="shared" ca="1" si="671"/>
        <v>-1.0185419212569047E-3</v>
      </c>
      <c r="CD420" s="223">
        <f t="shared" ca="1" si="672"/>
        <v>5.1439851698811942E-4</v>
      </c>
      <c r="CE420" s="223">
        <f t="shared" ca="1" si="673"/>
        <v>1.1444776608288858E-3</v>
      </c>
      <c r="CF420" s="223">
        <f t="shared" ca="1" si="674"/>
        <v>-2.3420595056315873E-4</v>
      </c>
      <c r="CG420" s="223">
        <f t="shared" ca="1" si="675"/>
        <v>-1.2018162779171087E-3</v>
      </c>
      <c r="CH420" s="223">
        <f t="shared" ca="1" si="676"/>
        <v>-6.00243335273353E-5</v>
      </c>
      <c r="CI420" s="223">
        <f t="shared" ca="1" si="677"/>
        <v>1.1871210395261831E-3</v>
      </c>
      <c r="CJ420" s="223">
        <f t="shared" ca="1" si="678"/>
        <v>3.5065690951051874E-4</v>
      </c>
      <c r="CK420" s="223">
        <f t="shared" ca="1" si="679"/>
        <v>-1.1012727414132742E-3</v>
      </c>
      <c r="CL420" s="223">
        <f t="shared" ca="1" si="680"/>
        <v>-6.2027198922029458E-4</v>
      </c>
      <c r="CM420" s="223">
        <f t="shared" ca="1" si="681"/>
        <v>9.4941691539804167E-4</v>
      </c>
      <c r="CN420" s="223">
        <f t="shared" ca="1" si="682"/>
        <v>8.5270952053916494E-4</v>
      </c>
      <c r="CO420" s="223">
        <f t="shared" ca="1" si="683"/>
        <v>-7.4065541908203655E-4</v>
      </c>
      <c r="CP420" s="223">
        <f t="shared" ca="1" si="684"/>
        <v>-1.0340377804187433E-3</v>
      </c>
      <c r="CQ420" s="223">
        <f t="shared" ca="1" si="685"/>
        <v>4.8750089331694291E-4</v>
      </c>
      <c r="CR420" s="223">
        <f t="shared" ca="1" si="686"/>
        <v>1.1533884074410345E-3</v>
      </c>
      <c r="CS420" s="223">
        <f t="shared" ca="1" si="687"/>
        <v>-2.0512678587332217E-4</v>
      </c>
      <c r="CT420" s="223">
        <f t="shared" ca="1" si="688"/>
        <v>-1.2036078241614329E-3</v>
      </c>
      <c r="CU420" s="223">
        <f t="shared" ca="1" si="689"/>
        <v>-8.9542106988008585E-5</v>
      </c>
      <c r="CV420" s="223">
        <f t="shared" ca="1" si="690"/>
        <v>1.181686004611107E-3</v>
      </c>
      <c r="CW420" s="223">
        <f t="shared" ca="1" si="691"/>
        <v>3.7884407038383768E-4</v>
      </c>
      <c r="CX420" s="223">
        <f t="shared" ca="1" si="692"/>
        <v>-1.0889368877093088E-3</v>
      </c>
      <c r="CY420" s="223">
        <f t="shared" ca="1" si="693"/>
        <v>-6.4543906973147302E-4</v>
      </c>
      <c r="CZ420" s="223">
        <f t="shared" ca="1" si="694"/>
        <v>9.3091962305773637E-4</v>
      </c>
      <c r="DA420" s="223">
        <f t="shared" ca="1" si="695"/>
        <v>8.7334806896087512E-4</v>
      </c>
      <c r="DB420" s="223">
        <f t="shared" ca="1" si="696"/>
        <v>-7.1710536944686459E-4</v>
      </c>
      <c r="DC420" s="223">
        <f t="shared" ca="1" si="697"/>
        <v>-1.0489107738868291E-3</v>
      </c>
      <c r="DD420" s="223">
        <f t="shared" ca="1" si="698"/>
        <v>4.6030961733641772E-4</v>
      </c>
      <c r="DE420" s="223">
        <f t="shared" ca="1" si="699"/>
        <v>1.1616043960045205E-3</v>
      </c>
      <c r="DF420" s="223">
        <f t="shared" ca="1" si="700"/>
        <v>-1.759240604778601E-4</v>
      </c>
      <c r="DG420" s="223">
        <f t="shared" ca="1" si="701"/>
        <v>-1.2046743620582779E-3</v>
      </c>
      <c r="DH420" s="223">
        <f t="shared" ca="1" si="702"/>
        <v>-1.1900594363162731E-4</v>
      </c>
      <c r="DI420" s="223">
        <f t="shared" ca="1" si="703"/>
        <v>1.1755391662329423E-3</v>
      </c>
      <c r="DJ420" s="223">
        <f t="shared" ca="1" si="704"/>
        <v>4.0680302975503314E-4</v>
      </c>
      <c r="DK420" s="223">
        <f t="shared" ca="1" si="705"/>
        <v>-1.0759450991421381E-3</v>
      </c>
      <c r="DL420" s="223">
        <f t="shared" ca="1" si="706"/>
        <v>-6.702173618815953E-4</v>
      </c>
      <c r="DM420" s="223">
        <f t="shared" ca="1" si="707"/>
        <v>9.1186157954582792E-4</v>
      </c>
      <c r="DN420" s="223">
        <f t="shared" ca="1" si="708"/>
        <v>8.9346054516243126E-4</v>
      </c>
      <c r="DO420" s="223">
        <f t="shared" ca="1" si="709"/>
        <v>-6.931233623514348E-4</v>
      </c>
      <c r="DP420" s="223">
        <f t="shared" ca="1" si="710"/>
        <v>-1.0631519427260171E-3</v>
      </c>
      <c r="DQ420" s="223">
        <f t="shared" ca="1" si="711"/>
        <v>4.3284106805452572E-4</v>
      </c>
      <c r="DR420" s="223">
        <f t="shared" ca="1" si="712"/>
        <v>1.1691206775150294E-3</v>
      </c>
      <c r="DS420" s="223">
        <f t="shared" ca="1" si="713"/>
        <v>-1.4661536500655656E-4</v>
      </c>
      <c r="DT420" s="223">
        <f t="shared" ca="1" si="714"/>
        <v>-1.2050152491650948E-3</v>
      </c>
      <c r="DU420" s="223">
        <f t="shared" ca="1" si="715"/>
        <v>-1.4839809554472122E-4</v>
      </c>
      <c r="DV420" s="223">
        <f t="shared" ca="1" si="716"/>
        <v>1.1686842270172795E-3</v>
      </c>
      <c r="DW420" s="223">
        <f t="shared" ca="1" si="717"/>
        <v>4.3451694619244929E-4</v>
      </c>
      <c r="DX420" s="223">
        <f t="shared" ca="1" si="718"/>
        <v>-1.0623052014794375E-3</v>
      </c>
      <c r="DY420" s="223">
        <f t="shared" ca="1" si="719"/>
        <v>-6.9459194015393251E-4</v>
      </c>
      <c r="DZ420" s="223">
        <f t="shared" ca="1" si="720"/>
        <v>8.9225426471507905E-4</v>
      </c>
      <c r="EA420" s="223">
        <f t="shared" ca="1" si="721"/>
        <v>9.1303483414022343E-4</v>
      </c>
      <c r="EB420" s="223">
        <f t="shared" ca="1" si="722"/>
        <v>-6.6872384366007645E-4</v>
      </c>
      <c r="EC420" s="223">
        <f t="shared" ca="1" si="723"/>
        <v>-1.076752708588719E-3</v>
      </c>
      <c r="ED420" s="223">
        <f t="shared" ca="1" si="724"/>
        <v>4.0511179149820773E-4</v>
      </c>
      <c r="EE420" s="223">
        <f t="shared" ca="1" si="725"/>
        <v>1.1759327244456415E-3</v>
      </c>
      <c r="EF420" s="223">
        <f t="shared" ca="1" si="726"/>
        <v>-1.1721835392170855E-4</v>
      </c>
      <c r="EG420" s="223">
        <f t="shared" ca="1" si="727"/>
        <v>-1.2046302801442365E-3</v>
      </c>
      <c r="EH420" s="223">
        <f t="shared" ca="1" si="728"/>
        <v>-1.7770085799402124E-4</v>
      </c>
      <c r="EI420" s="223">
        <f t="shared" ca="1" si="729"/>
        <v>1.1611253161231798E-3</v>
      </c>
      <c r="EJ420" s="223">
        <f t="shared" ca="1" si="730"/>
        <v>4.6196912586911424E-4</v>
      </c>
      <c r="EK420" s="223">
        <f t="shared" ca="1" si="731"/>
        <v>-1.0480254108855161E-3</v>
      </c>
      <c r="EL420" s="223">
        <f t="shared" ca="1" si="732"/>
        <v>-7.185481222139866E-4</v>
      </c>
      <c r="EM420" s="223">
        <f t="shared" ca="1" si="733"/>
        <v>8.7210948927882409E-4</v>
      </c>
      <c r="EN420" s="223">
        <f t="shared" ca="1" si="734"/>
        <v>9.3205914507452265E-4</v>
      </c>
      <c r="EO420" s="223">
        <f t="shared" ca="1" si="735"/>
        <v>-6.4392151073049239E-4</v>
      </c>
      <c r="EP420" s="223">
        <f t="shared" ca="1" si="736"/>
        <v>-1.0897048788821439E-3</v>
      </c>
      <c r="EQ420" s="223">
        <f t="shared" ca="1" si="737"/>
        <v>3.7713849074679688E-4</v>
      </c>
      <c r="ER420" s="223">
        <f t="shared" ca="1" si="738"/>
        <v>1.1820364334740045E-3</v>
      </c>
      <c r="ES420" s="223">
        <f t="shared" ca="1" si="739"/>
        <v>-8.7750734883534714E-5</v>
      </c>
      <c r="ET420" s="223">
        <f t="shared" ca="1" si="740"/>
        <v>-1.2035196868866471E-3</v>
      </c>
      <c r="EU420" s="223">
        <f t="shared" ca="1" si="741"/>
        <v>-2.0689658009116253E-4</v>
      </c>
      <c r="EV420" s="223">
        <f t="shared" ca="1" si="742"/>
        <v>1.1528669867559196E-3</v>
      </c>
      <c r="EW420" s="223">
        <f t="shared" ca="1" si="743"/>
        <v>4.8914303261849399E-4</v>
      </c>
      <c r="EX420" s="223">
        <f t="shared" ca="1" si="744"/>
        <v>-1.0331143289722712E-3</v>
      </c>
      <c r="EY420" s="223">
        <f t="shared" ca="1" si="745"/>
        <v>-7.4207147775346425E-4</v>
      </c>
      <c r="EZ420" s="223">
        <f t="shared" ca="1" si="746"/>
        <v>8.5143938769650213E-4</v>
      </c>
      <c r="FA420" s="223">
        <f t="shared" ca="1" si="747"/>
        <v>9.505220184317432E-4</v>
      </c>
      <c r="FB420" s="223">
        <f t="shared" ca="1" si="748"/>
        <v>-6.1873130356059135E-4</v>
      </c>
      <c r="FC420" s="223">
        <f t="shared" ca="1" si="749"/>
        <v>-1.1020006517032208E-3</v>
      </c>
      <c r="FD420" s="223">
        <f t="shared" ca="1" si="750"/>
        <v>3.4893801587067676E-4</v>
      </c>
      <c r="FE420" s="223">
        <f t="shared" ca="1" si="751"/>
        <v>1.1874281279540323E-3</v>
      </c>
      <c r="FF420" s="223">
        <f t="shared" ca="1" si="752"/>
        <v>-5.8230258083878368E-5</v>
      </c>
      <c r="FG420" s="223">
        <f t="shared" ca="1" si="753"/>
        <v>-1.201684138372177E-3</v>
      </c>
      <c r="FH420" s="223">
        <f t="shared" ca="1" si="754"/>
        <v>-2.3596767542478442E-4</v>
      </c>
      <c r="FI420" s="223">
        <f t="shared" ca="1" si="755"/>
        <v>1.1439142134243004E-3</v>
      </c>
      <c r="FJ420" s="223">
        <f t="shared" ca="1" si="756"/>
        <v>5.1602229789529165E-4</v>
      </c>
      <c r="FK420" s="223">
        <f t="shared" ca="1" si="757"/>
        <v>-1.0175809376178871E-3</v>
      </c>
      <c r="FL420" s="223">
        <f t="shared" ca="1" si="758"/>
        <v>-7.6514783718258301E-4</v>
      </c>
      <c r="FM420" s="223">
        <f t="shared" ca="1" si="759"/>
        <v>8.3025641086440112E-4</v>
      </c>
      <c r="FN420" s="223">
        <f t="shared" ca="1" si="760"/>
        <v>9.6841233286736809E-4</v>
      </c>
      <c r="FO420" s="223">
        <f t="shared" ca="1" si="761"/>
        <v>-5.9316839578930794E-4</v>
      </c>
      <c r="FP420" s="223">
        <f t="shared" ca="1" si="762"/>
        <v>-1.1136326205381829E-3</v>
      </c>
      <c r="FQ420" s="223">
        <f t="shared" ca="1" si="763"/>
        <v>3.2052735378139592E-4</v>
      </c>
      <c r="FR420" s="223">
        <f t="shared" ca="1" si="764"/>
        <v>1.192104560130578E-3</v>
      </c>
      <c r="FS420" s="223">
        <f t="shared" ca="1" si="765"/>
        <v>-2.8674705554121926E-5</v>
      </c>
      <c r="FT420" s="223">
        <f t="shared" ca="1" si="766"/>
        <v>-1.199124740266616E-3</v>
      </c>
      <c r="FU420" s="223">
        <f t="shared" ca="1" si="767"/>
        <v>-2.6489663265413013E-4</v>
      </c>
      <c r="FV420" s="223">
        <f t="shared" ca="1" si="768"/>
        <v>1.1342723889442323E-3</v>
      </c>
      <c r="FW420" s="223">
        <f t="shared" ca="1" si="769"/>
        <v>5.425907306351223E-4</v>
      </c>
      <c r="FX420" s="223">
        <f t="shared" ca="1" si="770"/>
        <v>-1.0014345935564649E-3</v>
      </c>
      <c r="FY420" s="223">
        <f t="shared" ca="1" si="771"/>
        <v>-7.8776330016530356E-4</v>
      </c>
      <c r="FZ420" s="223">
        <f t="shared" ca="1" si="772"/>
        <v>8.0857331861568238E-4</v>
      </c>
      <c r="GA420" s="223">
        <f t="shared" ca="1" si="773"/>
        <v>9.8571931192494326E-4</v>
      </c>
      <c r="GB420" s="223">
        <f t="shared" ca="1" si="774"/>
        <v>-5.6724818555642636E-4</v>
      </c>
      <c r="GC420" s="223">
        <f t="shared" ca="1" si="775"/>
        <v>-1.1245937787239255E-3</v>
      </c>
      <c r="GD420" s="223">
        <f t="shared" ca="1" si="776"/>
        <v>2.9192361799955304E-4</v>
      </c>
      <c r="GE420" s="223">
        <f t="shared" ca="1" si="777"/>
        <v>1.1960629130957664E-3</v>
      </c>
      <c r="GF420" s="223">
        <f t="shared" ca="1" si="778"/>
        <v>8.9811954604406127E-7</v>
      </c>
      <c r="GG420" s="223">
        <f t="shared" ca="1" si="779"/>
        <v>-1.1958430342556762E-3</v>
      </c>
      <c r="GH420" s="223">
        <f t="shared" ca="1" si="780"/>
        <v>-2.9366602605708823E-4</v>
      </c>
      <c r="GI420" s="223">
        <f t="shared" ca="1" si="781"/>
        <v>1.1239473211902529E-3</v>
      </c>
      <c r="GJ420" s="223">
        <f t="shared" ca="1" si="782"/>
        <v>5.6883232700759268E-4</v>
      </c>
      <c r="GK420" s="223">
        <f t="shared" ca="1" si="783"/>
        <v>-9.84685022741974E-4</v>
      </c>
      <c r="GL420" s="223">
        <f t="shared" ca="1" si="784"/>
        <v>-8.099042439923971E-4</v>
      </c>
      <c r="GM420" s="223">
        <f t="shared" ca="1" si="785"/>
        <v>7.8640317203433358E-4</v>
      </c>
      <c r="GN420" s="223">
        <f t="shared" ca="1" si="786"/>
        <v>1.0024325305274535E-3</v>
      </c>
      <c r="GO420" s="223">
        <f t="shared" ca="1" si="787"/>
        <v>-5.4098628622728127E-4</v>
      </c>
      <c r="GP420" s="223">
        <f t="shared" ca="1" si="788"/>
        <v>-1.1348775236686231E-3</v>
      </c>
      <c r="GQ420" s="223">
        <f t="shared" ca="1" si="789"/>
        <v>2.6314403834588797E-4</v>
      </c>
      <c r="GR420" s="223">
        <f t="shared" ca="1" si="790"/>
        <v>1.1993008024857707E-3</v>
      </c>
      <c r="GS420" s="223">
        <f t="shared" ca="1" si="791"/>
        <v>3.0470403652612581E-5</v>
      </c>
      <c r="GT420" s="223">
        <f t="shared" ca="1" si="792"/>
        <v>-1.1918409971163608E-3</v>
      </c>
      <c r="GU420" s="223">
        <f t="shared" ca="1" si="793"/>
        <v>-3.222585260268626E-4</v>
      </c>
      <c r="GV420" s="223">
        <f t="shared" ca="1" si="794"/>
        <v>1.1129452295970614E-3</v>
      </c>
      <c r="GW420" s="223">
        <f t="shared" ca="1" si="795"/>
        <v>5.9473128005631433E-4</v>
      </c>
      <c r="GX420" s="223">
        <f t="shared" ca="1" si="796"/>
        <v>-9.6734231448948865E-4</v>
      </c>
      <c r="GY420" s="223">
        <f t="shared" ca="1" si="797"/>
        <v>-8.3155733178712915E-4</v>
      </c>
      <c r="GZ420" s="223">
        <f t="shared" ca="1" si="798"/>
        <v>7.637593255876336E-4</v>
      </c>
      <c r="HA420" s="223">
        <f t="shared" ca="1" si="799"/>
        <v>1.0185419212569023E-3</v>
      </c>
      <c r="HB420" s="223">
        <f t="shared" ca="1" si="800"/>
        <v>-5.1439851698809221E-4</v>
      </c>
      <c r="HC420" s="223">
        <f t="shared" ca="1" si="801"/>
        <v>-1.14447766082889E-3</v>
      </c>
      <c r="HD420" s="223">
        <f t="shared" ca="1" si="802"/>
        <v>2.3420595056311235E-4</v>
      </c>
      <c r="HE420" s="223">
        <f t="shared" ca="1" si="803"/>
        <v>1.2018162779171098E-3</v>
      </c>
      <c r="HF420" s="223">
        <f t="shared" ca="1" si="804"/>
        <v>6.0024333527314104E-5</v>
      </c>
      <c r="HG420" s="223">
        <f t="shared" ca="1" si="805"/>
        <v>-1.1871210395261779E-3</v>
      </c>
      <c r="HH420" s="223">
        <f t="shared" ca="1" si="806"/>
        <v>-3.5065690951051478E-4</v>
      </c>
      <c r="HI420" s="223">
        <f t="shared" ca="1" si="807"/>
        <v>1.1012727414132619E-3</v>
      </c>
      <c r="HJ420" s="223">
        <f t="shared" ca="1" si="808"/>
        <v>6.2027198922030543E-4</v>
      </c>
      <c r="HK420" s="223">
        <f t="shared" ca="1" si="809"/>
        <v>-9.4941691539801262E-4</v>
      </c>
      <c r="HL420" s="223">
        <f t="shared" ca="1" si="810"/>
        <v>-8.5270952053917415E-4</v>
      </c>
      <c r="HM420" s="223">
        <f t="shared" ca="1" si="811"/>
        <v>7.4065541908205335E-4</v>
      </c>
      <c r="HN420" s="223">
        <f t="shared" ca="1" si="812"/>
        <v>1.0340377804187587E-3</v>
      </c>
      <c r="HO420" s="223">
        <f t="shared" ca="1" si="813"/>
        <v>-4.8750089331693104E-4</v>
      </c>
      <c r="HP420" s="223">
        <f t="shared" ca="1" si="814"/>
        <v>-1.1533884074410481E-3</v>
      </c>
      <c r="HQ420" s="223">
        <f t="shared" ca="1" si="815"/>
        <v>2.0512678587330935E-4</v>
      </c>
      <c r="HR420" s="223">
        <f t="shared" ca="1" si="816"/>
        <v>1.203607824161435E-3</v>
      </c>
      <c r="HS420" s="223">
        <f t="shared" ca="1" si="817"/>
        <v>8.9542106988021487E-5</v>
      </c>
      <c r="HT420" s="223">
        <f t="shared" ca="1" si="818"/>
        <v>-1.1816860046111113E-3</v>
      </c>
      <c r="HU420" s="223">
        <f t="shared" ca="1" si="819"/>
        <v>-3.7884407038384988E-4</v>
      </c>
      <c r="HV420" s="223">
        <f t="shared" ca="1" si="820"/>
        <v>1.0889368877093032E-3</v>
      </c>
      <c r="HW420" s="223">
        <f t="shared" ca="1" si="821"/>
        <v>6.4543906973151292E-4</v>
      </c>
      <c r="HX420" s="223">
        <f t="shared" ca="1" si="822"/>
        <v>-9.3091962305772813E-4</v>
      </c>
      <c r="HY420" s="223">
        <f t="shared" ca="1" si="823"/>
        <v>-8.7334806896090765E-4</v>
      </c>
      <c r="HZ420" s="223">
        <f t="shared" ca="1" si="824"/>
        <v>7.1710536944685408E-4</v>
      </c>
      <c r="IA420" s="223">
        <f t="shared" ca="1" si="825"/>
        <v>1.0489107738868187E-3</v>
      </c>
      <c r="IB420" s="223">
        <f t="shared" ca="1" si="826"/>
        <v>-4.6030961733640574E-4</v>
      </c>
      <c r="IC420" s="223">
        <f t="shared" ca="1" si="827"/>
        <v>-1.1616043960045147E-3</v>
      </c>
      <c r="ID420" s="223">
        <f t="shared" ca="1" si="828"/>
        <v>1.759240604778134E-4</v>
      </c>
      <c r="IE420" s="223">
        <f t="shared" ca="1" si="829"/>
        <v>-5.7113633218759945E-4</v>
      </c>
      <c r="IF420" s="223">
        <f t="shared" ca="1" si="830"/>
        <v>1.1900594363167431E-4</v>
      </c>
      <c r="IG420" s="223">
        <f t="shared" ca="1" si="831"/>
        <v>-1.1755391662329393E-3</v>
      </c>
      <c r="IH420" s="223">
        <f t="shared" ca="1" si="832"/>
        <v>-4.0680302975501308E-4</v>
      </c>
      <c r="II420" s="223">
        <f t="shared" ca="1" si="833"/>
        <v>1.075945099142132E-3</v>
      </c>
      <c r="IJ420" s="223">
        <f t="shared" ca="1" si="834"/>
        <v>6.7021736188157752E-4</v>
      </c>
      <c r="IK420" s="223">
        <f t="shared" ca="1" si="835"/>
        <v>-9.1186157954579712E-4</v>
      </c>
      <c r="IL420" s="223">
        <f t="shared" ca="1" si="836"/>
        <v>-8.9346054516244004E-4</v>
      </c>
      <c r="IM420" s="223">
        <f t="shared" ca="1" si="837"/>
        <v>6.9312336235139609E-4</v>
      </c>
      <c r="IN420" s="223">
        <f t="shared" ca="1" si="838"/>
        <v>1.0631519427260234E-3</v>
      </c>
      <c r="IO420" s="223">
        <f t="shared" ca="1" si="839"/>
        <v>-4.3284106805454556E-4</v>
      </c>
      <c r="IP420" s="223">
        <f t="shared" ca="1" si="840"/>
        <v>-1.1691206775150326E-3</v>
      </c>
      <c r="IQ420" s="223">
        <f t="shared" ca="1" si="841"/>
        <v>1.4661536500657765E-4</v>
      </c>
      <c r="IR420" s="223">
        <f t="shared" ca="1" si="842"/>
        <v>1.2050152491650948E-3</v>
      </c>
      <c r="IS420" s="223">
        <f t="shared" ca="1" si="843"/>
        <v>1.4839809554473412E-4</v>
      </c>
      <c r="IT420" s="223">
        <f t="shared" ca="1" si="844"/>
        <v>-1.168684227017268E-3</v>
      </c>
      <c r="IU420" s="223">
        <f t="shared" ca="1" si="845"/>
        <v>-4.3451694619246121E-4</v>
      </c>
      <c r="IV420" s="223">
        <f t="shared" ca="1" si="846"/>
        <v>1.0623052014794474E-3</v>
      </c>
      <c r="IW420" s="223">
        <f t="shared" ca="1" si="847"/>
        <v>6.9459194015394313E-4</v>
      </c>
      <c r="IX420" s="223">
        <f t="shared" ca="1" si="848"/>
        <v>-8.9225426471509326E-4</v>
      </c>
      <c r="IY420" s="223">
        <f t="shared" ca="1" si="849"/>
        <v>-9.1303483414025433E-4</v>
      </c>
      <c r="IZ420" s="223">
        <f t="shared" ca="1" si="850"/>
        <v>6.6872384366006561E-4</v>
      </c>
      <c r="JA420" s="223">
        <f t="shared" ca="1" si="851"/>
        <v>1.07675270858874E-3</v>
      </c>
      <c r="JB420" s="223">
        <f t="shared" ca="1" si="852"/>
        <v>-4.0511179149819553E-4</v>
      </c>
    </row>
    <row r="421" spans="2:262">
      <c r="B421" s="230">
        <v>60</v>
      </c>
      <c r="C421" s="229">
        <f t="shared" si="853"/>
        <v>1.1718750000000006E-3</v>
      </c>
      <c r="D421" s="226">
        <f t="shared" ca="1" si="597"/>
        <v>24.273374901233819</v>
      </c>
      <c r="E421" s="225">
        <f ca="1">BN361</f>
        <v>0.27337490123381986</v>
      </c>
      <c r="F421" s="224">
        <v>60</v>
      </c>
      <c r="G421" s="223">
        <f t="shared" ca="1" si="854"/>
        <v>-5.1546638622523562E-4</v>
      </c>
      <c r="H421" s="223">
        <f t="shared" ca="1" si="598"/>
        <v>4.7913718403637604E-5</v>
      </c>
      <c r="I421" s="223">
        <f t="shared" ca="1" si="599"/>
        <v>5.2485911754619643E-4</v>
      </c>
      <c r="J421" s="223">
        <f t="shared" ca="1" si="600"/>
        <v>5.4976661151912335E-5</v>
      </c>
      <c r="K421" s="223">
        <f t="shared" ca="1" si="601"/>
        <v>-5.140818073242411E-4</v>
      </c>
      <c r="L421" s="223">
        <f t="shared" ca="1" si="602"/>
        <v>-1.5575431845066154E-4</v>
      </c>
      <c r="M421" s="223">
        <f t="shared" ca="1" si="603"/>
        <v>4.8354862154721386E-4</v>
      </c>
      <c r="N421" s="223">
        <f t="shared" ca="1" si="604"/>
        <v>2.5054642463937893E-4</v>
      </c>
      <c r="O421" s="223">
        <f t="shared" ca="1" si="605"/>
        <v>-4.344329334213187E-4</v>
      </c>
      <c r="P421" s="223">
        <f t="shared" ca="1" si="606"/>
        <v>-3.3571017223725877E-4</v>
      </c>
      <c r="Q421" s="223">
        <f t="shared" ca="1" si="607"/>
        <v>3.6862223129683746E-4</v>
      </c>
      <c r="R421" s="223">
        <f t="shared" ca="1" si="608"/>
        <v>4.0797276618449561E-4</v>
      </c>
      <c r="S421" s="223">
        <f t="shared" ca="1" si="609"/>
        <v>-2.8864558354934841E-4</v>
      </c>
      <c r="T421" s="223">
        <f t="shared" ca="1" si="610"/>
        <v>-4.6455719552102406E-4</v>
      </c>
      <c r="U421" s="223">
        <f t="shared" ca="1" si="611"/>
        <v>1.9757644790036603E-4</v>
      </c>
      <c r="V421" s="223">
        <f t="shared" ca="1" si="612"/>
        <v>5.0328895236035644E-4</v>
      </c>
      <c r="W421" s="223">
        <f t="shared" ca="1" si="613"/>
        <v>-9.8914560160719318E-5</v>
      </c>
      <c r="X421" s="223">
        <f t="shared" ca="1" si="614"/>
        <v>-5.2267959700817647E-4</v>
      </c>
      <c r="Y421" s="223">
        <f t="shared" ca="1" si="615"/>
        <v>-3.5485586539776251E-6</v>
      </c>
      <c r="Z421" s="223">
        <f t="shared" ca="1" si="616"/>
        <v>5.2198395786506749E-4</v>
      </c>
      <c r="AA421" s="223">
        <f t="shared" ca="1" si="617"/>
        <v>1.0587530834965688E-4</v>
      </c>
      <c r="AB421" s="223">
        <f t="shared" ca="1" si="618"/>
        <v>-5.0122876795317961E-4</v>
      </c>
      <c r="AC421" s="223">
        <f t="shared" ca="1" si="619"/>
        <v>-2.0413332932101751E-4</v>
      </c>
      <c r="AD421" s="223">
        <f t="shared" ca="1" si="620"/>
        <v>4.6121163758118175E-4</v>
      </c>
      <c r="AE421" s="223">
        <f t="shared" ca="1" si="621"/>
        <v>2.9454662092585806E-4</v>
      </c>
      <c r="AF421" s="223">
        <f t="shared" ca="1" si="622"/>
        <v>-4.0347040262740717E-4</v>
      </c>
      <c r="AG421" s="223">
        <f t="shared" ca="1" si="623"/>
        <v>-3.7364065107216906E-4</v>
      </c>
      <c r="AH421" s="223">
        <f t="shared" ca="1" si="624"/>
        <v>3.3022402636946775E-4</v>
      </c>
      <c r="AI421" s="223">
        <f t="shared" ca="1" si="625"/>
        <v>4.3837588053786736E-4</v>
      </c>
      <c r="AJ421" s="223">
        <f t="shared" ca="1" si="626"/>
        <v>-2.4428732596992004E-4</v>
      </c>
      <c r="AK421" s="223">
        <f t="shared" ca="1" si="627"/>
        <v>-4.8626457075851953E-4</v>
      </c>
      <c r="AL421" s="223">
        <f t="shared" ca="1" si="628"/>
        <v>1.4896280063125589E-4</v>
      </c>
      <c r="AM421" s="223">
        <f t="shared" ca="1" si="629"/>
        <v>5.1546638622523638E-4</v>
      </c>
      <c r="AN421" s="223">
        <f t="shared" ca="1" si="630"/>
        <v>-4.7913718403633389E-5</v>
      </c>
      <c r="AO421" s="223">
        <f t="shared" ca="1" si="631"/>
        <v>-5.2485911754619643E-4</v>
      </c>
      <c r="AP421" s="223">
        <f t="shared" ca="1" si="632"/>
        <v>-5.4976661151914205E-5</v>
      </c>
      <c r="AQ421" s="223">
        <f t="shared" ca="1" si="633"/>
        <v>5.1408180732424055E-4</v>
      </c>
      <c r="AR421" s="223">
        <f t="shared" ca="1" si="634"/>
        <v>1.5575431845066419E-4</v>
      </c>
      <c r="AS421" s="223">
        <f t="shared" ca="1" si="635"/>
        <v>-4.8354862154721239E-4</v>
      </c>
      <c r="AT421" s="223">
        <f t="shared" ca="1" si="636"/>
        <v>-2.5054642463937979E-4</v>
      </c>
      <c r="AU421" s="223">
        <f t="shared" ca="1" si="637"/>
        <v>4.3443293342131757E-4</v>
      </c>
      <c r="AV421" s="223">
        <f t="shared" ca="1" si="638"/>
        <v>3.3571017223726094E-4</v>
      </c>
      <c r="AW421" s="223">
        <f t="shared" ca="1" si="639"/>
        <v>-3.6862223129683545E-4</v>
      </c>
      <c r="AX421" s="223">
        <f t="shared" ca="1" si="640"/>
        <v>-4.0797276618449746E-4</v>
      </c>
      <c r="AY421" s="223">
        <f t="shared" ca="1" si="641"/>
        <v>2.886455835493444E-4</v>
      </c>
      <c r="AZ421" s="223">
        <f t="shared" ca="1" si="642"/>
        <v>4.6455719552102623E-4</v>
      </c>
      <c r="BA421" s="223">
        <f t="shared" ca="1" si="643"/>
        <v>-1.9757644790035996E-4</v>
      </c>
      <c r="BB421" s="223">
        <f t="shared" ca="1" si="644"/>
        <v>-5.0328895236035828E-4</v>
      </c>
      <c r="BC421" s="223">
        <f t="shared" ca="1" si="645"/>
        <v>9.8914560160720199E-5</v>
      </c>
      <c r="BD421" s="223">
        <f t="shared" ca="1" si="646"/>
        <v>5.2267959700817669E-4</v>
      </c>
      <c r="BE421" s="223">
        <f t="shared" ca="1" si="647"/>
        <v>3.5485586539786009E-6</v>
      </c>
      <c r="BF421" s="223">
        <f t="shared" ca="1" si="648"/>
        <v>-5.2198395786506716E-4</v>
      </c>
      <c r="BG421" s="223">
        <f t="shared" ca="1" si="649"/>
        <v>-1.0587530834965965E-4</v>
      </c>
      <c r="BH421" s="223">
        <f t="shared" ca="1" si="650"/>
        <v>5.0122876795317874E-4</v>
      </c>
      <c r="BI421" s="223">
        <f t="shared" ca="1" si="651"/>
        <v>2.0413332932102011E-4</v>
      </c>
      <c r="BJ421" s="223">
        <f t="shared" ca="1" si="652"/>
        <v>-4.6121163758118045E-4</v>
      </c>
      <c r="BK421" s="223">
        <f t="shared" ca="1" si="653"/>
        <v>-2.9454662092586348E-4</v>
      </c>
      <c r="BL421" s="223">
        <f t="shared" ca="1" si="654"/>
        <v>4.0347040262740305E-4</v>
      </c>
      <c r="BM421" s="223">
        <f t="shared" ca="1" si="655"/>
        <v>3.7364065107216846E-4</v>
      </c>
      <c r="BN421" s="223">
        <f t="shared" ca="1" si="656"/>
        <v>-3.3022402636946841E-4</v>
      </c>
      <c r="BO421" s="223">
        <f t="shared" ca="1" si="657"/>
        <v>-4.3837588053786687E-4</v>
      </c>
      <c r="BP421" s="223">
        <f t="shared" ca="1" si="658"/>
        <v>2.4428732596991755E-4</v>
      </c>
      <c r="BQ421" s="223">
        <f t="shared" ca="1" si="659"/>
        <v>4.8626457075852066E-4</v>
      </c>
      <c r="BR421" s="223">
        <f t="shared" ca="1" si="660"/>
        <v>-1.4896280063125318E-4</v>
      </c>
      <c r="BS421" s="223">
        <f t="shared" ca="1" si="661"/>
        <v>-5.1546638622523692E-4</v>
      </c>
      <c r="BT421" s="223">
        <f t="shared" ca="1" si="662"/>
        <v>4.7913718403630584E-5</v>
      </c>
      <c r="BU421" s="223">
        <f t="shared" ca="1" si="663"/>
        <v>5.2485911754619643E-4</v>
      </c>
      <c r="BV421" s="223">
        <f t="shared" ca="1" si="664"/>
        <v>5.4976661151920738E-5</v>
      </c>
      <c r="BW421" s="223">
        <f t="shared" ca="1" si="665"/>
        <v>-5.1408180732423925E-4</v>
      </c>
      <c r="BX421" s="223">
        <f t="shared" ca="1" si="666"/>
        <v>-1.557543184506633E-4</v>
      </c>
      <c r="BY421" s="223">
        <f t="shared" ca="1" si="667"/>
        <v>4.8354862154721277E-4</v>
      </c>
      <c r="BZ421" s="223">
        <f t="shared" ca="1" si="668"/>
        <v>2.5054642463938223E-4</v>
      </c>
      <c r="CA421" s="223">
        <f t="shared" ca="1" si="669"/>
        <v>-4.3443293342131605E-4</v>
      </c>
      <c r="CB421" s="223">
        <f t="shared" ca="1" si="670"/>
        <v>-3.3571017223726316E-4</v>
      </c>
      <c r="CC421" s="223">
        <f t="shared" ca="1" si="671"/>
        <v>3.6862223129683345E-4</v>
      </c>
      <c r="CD421" s="223">
        <f t="shared" ca="1" si="672"/>
        <v>4.0797276618449914E-4</v>
      </c>
      <c r="CE421" s="223">
        <f t="shared" ca="1" si="673"/>
        <v>-2.8864558354934207E-4</v>
      </c>
      <c r="CF421" s="223">
        <f t="shared" ca="1" si="674"/>
        <v>-4.6455719552102758E-4</v>
      </c>
      <c r="CG421" s="223">
        <f t="shared" ca="1" si="675"/>
        <v>1.9757644790035733E-4</v>
      </c>
      <c r="CH421" s="223">
        <f t="shared" ca="1" si="676"/>
        <v>5.0328895236035698E-4</v>
      </c>
      <c r="CI421" s="223">
        <f t="shared" ca="1" si="677"/>
        <v>-9.8914560160717448E-5</v>
      </c>
      <c r="CJ421" s="223">
        <f t="shared" ca="1" si="678"/>
        <v>-5.226795970081769E-4</v>
      </c>
      <c r="CK421" s="223">
        <f t="shared" ca="1" si="679"/>
        <v>-3.548558653981447E-6</v>
      </c>
      <c r="CL421" s="223">
        <f t="shared" ca="1" si="680"/>
        <v>5.2198395786506695E-4</v>
      </c>
      <c r="CM421" s="223">
        <f t="shared" ca="1" si="681"/>
        <v>1.0587530834966244E-4</v>
      </c>
      <c r="CN421" s="223">
        <f t="shared" ca="1" si="682"/>
        <v>-5.0122876795317788E-4</v>
      </c>
      <c r="CO421" s="223">
        <f t="shared" ca="1" si="683"/>
        <v>-2.0413332932101586E-4</v>
      </c>
      <c r="CP421" s="223">
        <f t="shared" ca="1" si="684"/>
        <v>4.612116375811791E-4</v>
      </c>
      <c r="CQ421" s="223">
        <f t="shared" ca="1" si="685"/>
        <v>2.9454662092585969E-4</v>
      </c>
      <c r="CR421" s="223">
        <f t="shared" ca="1" si="686"/>
        <v>-4.0347040262740121E-4</v>
      </c>
      <c r="CS421" s="223">
        <f t="shared" ca="1" si="687"/>
        <v>-3.7364065107217041E-4</v>
      </c>
      <c r="CT421" s="223">
        <f t="shared" ca="1" si="688"/>
        <v>3.3022402636946044E-4</v>
      </c>
      <c r="CU421" s="223">
        <f t="shared" ca="1" si="689"/>
        <v>4.3837588053786839E-4</v>
      </c>
      <c r="CV421" s="223">
        <f t="shared" ca="1" si="690"/>
        <v>-2.4428732596990844E-4</v>
      </c>
      <c r="CW421" s="223">
        <f t="shared" ca="1" si="691"/>
        <v>-4.8626457075852164E-4</v>
      </c>
      <c r="CX421" s="223">
        <f t="shared" ca="1" si="692"/>
        <v>1.4896280063124331E-4</v>
      </c>
      <c r="CY421" s="223">
        <f t="shared" ca="1" si="693"/>
        <v>5.1546638622523735E-4</v>
      </c>
      <c r="CZ421" s="223">
        <f t="shared" ca="1" si="694"/>
        <v>-4.7913718403635192E-5</v>
      </c>
      <c r="DA421" s="223">
        <f t="shared" ca="1" si="695"/>
        <v>-5.2485911754619633E-4</v>
      </c>
      <c r="DB421" s="223">
        <f t="shared" ca="1" si="696"/>
        <v>-5.4976661151916103E-5</v>
      </c>
      <c r="DC421" s="223">
        <f t="shared" ca="1" si="697"/>
        <v>5.140818073242386E-4</v>
      </c>
      <c r="DD421" s="223">
        <f t="shared" ca="1" si="698"/>
        <v>1.5575431845066609E-4</v>
      </c>
      <c r="DE421" s="223">
        <f t="shared" ca="1" si="699"/>
        <v>-4.8354862154720876E-4</v>
      </c>
      <c r="DF421" s="223">
        <f t="shared" ca="1" si="700"/>
        <v>-2.5054642463938478E-4</v>
      </c>
      <c r="DG421" s="223">
        <f t="shared" ca="1" si="701"/>
        <v>4.3443293342131019E-4</v>
      </c>
      <c r="DH421" s="223">
        <f t="shared" ca="1" si="702"/>
        <v>3.3571017223726533E-4</v>
      </c>
      <c r="DI421" s="223">
        <f t="shared" ca="1" si="703"/>
        <v>-3.686222312968367E-4</v>
      </c>
      <c r="DJ421" s="223">
        <f t="shared" ca="1" si="704"/>
        <v>-4.0797276618450098E-4</v>
      </c>
      <c r="DK421" s="223">
        <f t="shared" ca="1" si="705"/>
        <v>2.8864558354934591E-4</v>
      </c>
      <c r="DL421" s="223">
        <f t="shared" ca="1" si="706"/>
        <v>4.6455719552102894E-4</v>
      </c>
      <c r="DM421" s="223">
        <f t="shared" ca="1" si="707"/>
        <v>-1.9757644790036161E-4</v>
      </c>
      <c r="DN421" s="223">
        <f t="shared" ca="1" si="708"/>
        <v>-5.0328895236035991E-4</v>
      </c>
      <c r="DO421" s="223">
        <f t="shared" ca="1" si="709"/>
        <v>9.891456016071467E-5</v>
      </c>
      <c r="DP421" s="223">
        <f t="shared" ca="1" si="710"/>
        <v>5.2267959700817777E-4</v>
      </c>
      <c r="DQ421" s="223">
        <f t="shared" ca="1" si="711"/>
        <v>3.5485586539842659E-6</v>
      </c>
      <c r="DR421" s="223">
        <f t="shared" ca="1" si="712"/>
        <v>-5.2198395786506575E-4</v>
      </c>
      <c r="DS421" s="223">
        <f t="shared" ca="1" si="713"/>
        <v>-1.0587530834966518E-4</v>
      </c>
      <c r="DT421" s="223">
        <f t="shared" ca="1" si="714"/>
        <v>5.0122876795317918E-4</v>
      </c>
      <c r="DU421" s="223">
        <f t="shared" ca="1" si="715"/>
        <v>2.0413332932102532E-4</v>
      </c>
      <c r="DV421" s="223">
        <f t="shared" ca="1" si="716"/>
        <v>-4.6121163758118132E-4</v>
      </c>
      <c r="DW421" s="223">
        <f t="shared" ca="1" si="717"/>
        <v>-2.9454662092586814E-4</v>
      </c>
      <c r="DX421" s="223">
        <f t="shared" ca="1" si="718"/>
        <v>4.0347040262740414E-4</v>
      </c>
      <c r="DY421" s="223">
        <f t="shared" ca="1" si="719"/>
        <v>3.7364065107217768E-4</v>
      </c>
      <c r="DZ421" s="223">
        <f t="shared" ca="1" si="720"/>
        <v>-3.3022402636946407E-4</v>
      </c>
      <c r="EA421" s="223">
        <f t="shared" ca="1" si="721"/>
        <v>-4.3837588053787408E-4</v>
      </c>
      <c r="EB421" s="223">
        <f t="shared" ca="1" si="722"/>
        <v>2.4428732596991256E-4</v>
      </c>
      <c r="EC421" s="223">
        <f t="shared" ca="1" si="723"/>
        <v>4.8626457075852554E-4</v>
      </c>
      <c r="ED421" s="223">
        <f t="shared" ca="1" si="724"/>
        <v>-1.4896280063124776E-4</v>
      </c>
      <c r="EE421" s="223">
        <f t="shared" ca="1" si="725"/>
        <v>-5.1546638622523649E-4</v>
      </c>
      <c r="EF421" s="223">
        <f t="shared" ca="1" si="726"/>
        <v>4.7913718403624946E-5</v>
      </c>
      <c r="EG421" s="223">
        <f t="shared" ca="1" si="727"/>
        <v>5.2485911754619643E-4</v>
      </c>
      <c r="EH421" s="223">
        <f t="shared" ca="1" si="728"/>
        <v>5.4976661151926376E-5</v>
      </c>
      <c r="EI421" s="223">
        <f t="shared" ca="1" si="729"/>
        <v>-5.1408180732423958E-4</v>
      </c>
      <c r="EJ421" s="223">
        <f t="shared" ca="1" si="730"/>
        <v>-1.5575431845067582E-4</v>
      </c>
      <c r="EK421" s="223">
        <f t="shared" ca="1" si="731"/>
        <v>4.835486215472106E-4</v>
      </c>
      <c r="EL421" s="223">
        <f t="shared" ca="1" si="732"/>
        <v>2.5054642463939378E-4</v>
      </c>
      <c r="EM421" s="223">
        <f t="shared" ca="1" si="733"/>
        <v>-4.3443293342131279E-4</v>
      </c>
      <c r="EN421" s="223">
        <f t="shared" ca="1" si="734"/>
        <v>-3.3571017223727324E-4</v>
      </c>
      <c r="EO421" s="223">
        <f t="shared" ca="1" si="735"/>
        <v>3.6862223129682944E-4</v>
      </c>
      <c r="EP421" s="223">
        <f t="shared" ca="1" si="736"/>
        <v>4.0797276618449811E-4</v>
      </c>
      <c r="EQ421" s="223">
        <f t="shared" ca="1" si="737"/>
        <v>-2.8864558354933735E-4</v>
      </c>
      <c r="ER421" s="223">
        <f t="shared" ca="1" si="738"/>
        <v>-4.6455719552102677E-4</v>
      </c>
      <c r="ES421" s="223">
        <f t="shared" ca="1" si="739"/>
        <v>1.975764479003521E-4</v>
      </c>
      <c r="ET421" s="223">
        <f t="shared" ca="1" si="740"/>
        <v>5.0328895236035861E-4</v>
      </c>
      <c r="EU421" s="223">
        <f t="shared" ca="1" si="741"/>
        <v>-9.8914560160704546E-5</v>
      </c>
      <c r="EV421" s="223">
        <f t="shared" ca="1" si="742"/>
        <v>-5.2267959700817734E-4</v>
      </c>
      <c r="EW421" s="223">
        <f t="shared" ca="1" si="743"/>
        <v>-3.5485586539945387E-6</v>
      </c>
      <c r="EX421" s="223">
        <f t="shared" ca="1" si="744"/>
        <v>5.219839578650663E-4</v>
      </c>
      <c r="EY421" s="223">
        <f t="shared" ca="1" si="745"/>
        <v>1.0587530834967529E-4</v>
      </c>
      <c r="EZ421" s="223">
        <f t="shared" ca="1" si="746"/>
        <v>-5.0122876795317614E-4</v>
      </c>
      <c r="FA421" s="223">
        <f t="shared" ca="1" si="747"/>
        <v>-2.0413332932102109E-4</v>
      </c>
      <c r="FB421" s="223">
        <f t="shared" ca="1" si="748"/>
        <v>4.6121163758117639E-4</v>
      </c>
      <c r="FC421" s="223">
        <f t="shared" ca="1" si="749"/>
        <v>2.9454662092586435E-4</v>
      </c>
      <c r="FD421" s="223">
        <f t="shared" ca="1" si="750"/>
        <v>-4.0347040262739763E-4</v>
      </c>
      <c r="FE421" s="223">
        <f t="shared" ca="1" si="751"/>
        <v>-3.7364065107217437E-4</v>
      </c>
      <c r="FF421" s="223">
        <f t="shared" ca="1" si="752"/>
        <v>3.3022402636945605E-4</v>
      </c>
      <c r="FG421" s="223">
        <f t="shared" ca="1" si="753"/>
        <v>4.3837588053787153E-4</v>
      </c>
      <c r="FH421" s="223">
        <f t="shared" ca="1" si="754"/>
        <v>-2.4428732596990345E-4</v>
      </c>
      <c r="FI421" s="223">
        <f t="shared" ca="1" si="755"/>
        <v>-4.8626457075852381E-4</v>
      </c>
      <c r="FJ421" s="223">
        <f t="shared" ca="1" si="756"/>
        <v>1.4896280063125217E-4</v>
      </c>
      <c r="FK421" s="223">
        <f t="shared" ca="1" si="757"/>
        <v>5.1546638622523844E-4</v>
      </c>
      <c r="FL421" s="223">
        <f t="shared" ca="1" si="758"/>
        <v>-4.7913718403629567E-5</v>
      </c>
      <c r="FM421" s="223">
        <f t="shared" ca="1" si="759"/>
        <v>-5.2485911754619633E-4</v>
      </c>
      <c r="FN421" s="223">
        <f t="shared" ca="1" si="760"/>
        <v>-5.4976661151921768E-5</v>
      </c>
      <c r="FO421" s="223">
        <f t="shared" ca="1" si="761"/>
        <v>5.1408180732423752E-4</v>
      </c>
      <c r="FP421" s="223">
        <f t="shared" ca="1" si="762"/>
        <v>1.5575431845067143E-4</v>
      </c>
      <c r="FQ421" s="223">
        <f t="shared" ca="1" si="763"/>
        <v>-4.8354862154720659E-4</v>
      </c>
      <c r="FR421" s="223">
        <f t="shared" ca="1" si="764"/>
        <v>-2.5054642463938971E-4</v>
      </c>
      <c r="FS421" s="223">
        <f t="shared" ca="1" si="765"/>
        <v>4.3443293342130705E-4</v>
      </c>
      <c r="FT421" s="223">
        <f t="shared" ca="1" si="766"/>
        <v>3.3571017223726972E-4</v>
      </c>
      <c r="FU421" s="223">
        <f t="shared" ca="1" si="767"/>
        <v>-3.6862223129683269E-4</v>
      </c>
      <c r="FV421" s="223">
        <f t="shared" ca="1" si="768"/>
        <v>-4.079727661845045E-4</v>
      </c>
      <c r="FW421" s="223">
        <f t="shared" ca="1" si="769"/>
        <v>2.8864558354934125E-4</v>
      </c>
      <c r="FX421" s="223">
        <f t="shared" ca="1" si="770"/>
        <v>4.645571955210246E-4</v>
      </c>
      <c r="FY421" s="223">
        <f t="shared" ca="1" si="771"/>
        <v>-1.9757644790035638E-4</v>
      </c>
      <c r="FZ421" s="223">
        <f t="shared" ca="1" si="772"/>
        <v>-5.0328895236036143E-4</v>
      </c>
      <c r="GA421" s="223">
        <f t="shared" ca="1" si="773"/>
        <v>9.8914560160694436E-5</v>
      </c>
      <c r="GB421" s="223">
        <f t="shared" ca="1" si="774"/>
        <v>5.226795970081769E-4</v>
      </c>
      <c r="GC421" s="223">
        <f t="shared" ca="1" si="775"/>
        <v>3.5485586539899037E-6</v>
      </c>
      <c r="GD421" s="223">
        <f t="shared" ca="1" si="776"/>
        <v>-5.2198395786506521E-4</v>
      </c>
      <c r="GE421" s="223">
        <f t="shared" ca="1" si="777"/>
        <v>-1.0587530834968534E-4</v>
      </c>
      <c r="GF421" s="223">
        <f t="shared" ca="1" si="778"/>
        <v>5.0122876795317755E-4</v>
      </c>
      <c r="GG421" s="223">
        <f t="shared" ca="1" si="779"/>
        <v>2.0413332932103052E-4</v>
      </c>
      <c r="GH421" s="223">
        <f t="shared" ca="1" si="780"/>
        <v>-4.6121163758117145E-4</v>
      </c>
      <c r="GI421" s="223">
        <f t="shared" ca="1" si="781"/>
        <v>-2.945466209258605E-4</v>
      </c>
      <c r="GJ421" s="223">
        <f t="shared" ca="1" si="782"/>
        <v>4.0347040262740056E-4</v>
      </c>
      <c r="GK421" s="223">
        <f t="shared" ca="1" si="783"/>
        <v>3.7364065107218158E-4</v>
      </c>
      <c r="GL421" s="223">
        <f t="shared" ca="1" si="784"/>
        <v>-3.3022402636944802E-4</v>
      </c>
      <c r="GM421" s="223">
        <f t="shared" ca="1" si="785"/>
        <v>-4.3837588053786893E-4</v>
      </c>
      <c r="GN421" s="223">
        <f t="shared" ca="1" si="786"/>
        <v>2.4428732596990757E-4</v>
      </c>
      <c r="GO421" s="223">
        <f t="shared" ca="1" si="787"/>
        <v>4.8626457075852771E-4</v>
      </c>
      <c r="GP421" s="223">
        <f t="shared" ca="1" si="788"/>
        <v>-1.4896280063122802E-4</v>
      </c>
      <c r="GQ421" s="223">
        <f t="shared" ca="1" si="789"/>
        <v>-5.1546638622523757E-4</v>
      </c>
      <c r="GR421" s="223">
        <f t="shared" ca="1" si="790"/>
        <v>4.7913718403619295E-5</v>
      </c>
      <c r="GS421" s="223">
        <f t="shared" ca="1" si="791"/>
        <v>5.2485911754619633E-4</v>
      </c>
      <c r="GT421" s="223">
        <f t="shared" ca="1" si="792"/>
        <v>5.497666115191716E-5</v>
      </c>
      <c r="GU421" s="223">
        <f t="shared" ca="1" si="793"/>
        <v>-5.1408180732423849E-4</v>
      </c>
      <c r="GV421" s="223">
        <f t="shared" ca="1" si="794"/>
        <v>-1.5575431845068127E-4</v>
      </c>
      <c r="GW421" s="223">
        <f t="shared" ca="1" si="795"/>
        <v>4.8354862154720258E-4</v>
      </c>
      <c r="GX421" s="223">
        <f t="shared" ca="1" si="796"/>
        <v>2.505464246393857E-4</v>
      </c>
      <c r="GY421" s="223">
        <f t="shared" ca="1" si="797"/>
        <v>-4.3443293342130965E-4</v>
      </c>
      <c r="GZ421" s="223">
        <f t="shared" ca="1" si="798"/>
        <v>-3.3571017223727763E-4</v>
      </c>
      <c r="HA421" s="223">
        <f t="shared" ca="1" si="799"/>
        <v>3.68622231296836E-4</v>
      </c>
      <c r="HB421" s="223">
        <f t="shared" ca="1" si="800"/>
        <v>4.0797276618450163E-4</v>
      </c>
      <c r="HC421" s="223">
        <f t="shared" ca="1" si="801"/>
        <v>-2.8864558354933263E-4</v>
      </c>
      <c r="HD421" s="223">
        <f t="shared" ca="1" si="802"/>
        <v>-4.6455719552103636E-4</v>
      </c>
      <c r="HE421" s="223">
        <f t="shared" ca="1" si="803"/>
        <v>1.9757644790036066E-4</v>
      </c>
      <c r="HF421" s="223">
        <f t="shared" ca="1" si="804"/>
        <v>5.0328895236036013E-4</v>
      </c>
      <c r="HG421" s="223">
        <f t="shared" ca="1" si="805"/>
        <v>-9.891456016069899E-5</v>
      </c>
      <c r="HH421" s="223">
        <f t="shared" ca="1" si="806"/>
        <v>-5.2267959700817929E-4</v>
      </c>
      <c r="HI421" s="223">
        <f t="shared" ca="1" si="807"/>
        <v>-3.5485586539852959E-6</v>
      </c>
      <c r="HJ421" s="223">
        <f t="shared" ca="1" si="808"/>
        <v>5.2198395786506565E-4</v>
      </c>
      <c r="HK421" s="223">
        <f t="shared" ca="1" si="809"/>
        <v>1.0587530834968082E-4</v>
      </c>
      <c r="HL421" s="223">
        <f t="shared" ca="1" si="810"/>
        <v>-5.0122876795317896E-4</v>
      </c>
      <c r="HM421" s="223">
        <f t="shared" ca="1" si="811"/>
        <v>-2.0413332932102629E-4</v>
      </c>
      <c r="HN421" s="223">
        <f t="shared" ca="1" si="812"/>
        <v>4.6121163758117367E-4</v>
      </c>
      <c r="HO421" s="223">
        <f t="shared" ca="1" si="813"/>
        <v>2.9454662092588143E-4</v>
      </c>
      <c r="HP421" s="223">
        <f t="shared" ca="1" si="814"/>
        <v>-4.0347040262740354E-4</v>
      </c>
      <c r="HQ421" s="223">
        <f t="shared" ca="1" si="815"/>
        <v>-3.7364065107217833E-4</v>
      </c>
      <c r="HR421" s="223">
        <f t="shared" ca="1" si="816"/>
        <v>3.3022402636945165E-4</v>
      </c>
      <c r="HS421" s="223">
        <f t="shared" ca="1" si="817"/>
        <v>4.3837588053788286E-4</v>
      </c>
      <c r="HT421" s="223">
        <f t="shared" ca="1" si="818"/>
        <v>-2.4428732596991164E-4</v>
      </c>
      <c r="HU421" s="223">
        <f t="shared" ca="1" si="819"/>
        <v>-4.8626457075852592E-4</v>
      </c>
      <c r="HV421" s="223">
        <f t="shared" ca="1" si="820"/>
        <v>1.4896280063123247E-4</v>
      </c>
      <c r="HW421" s="223">
        <f t="shared" ca="1" si="821"/>
        <v>5.154663862252367E-4</v>
      </c>
      <c r="HX421" s="223">
        <f t="shared" ca="1" si="822"/>
        <v>-4.791371840362393E-5</v>
      </c>
      <c r="HY421" s="223">
        <f t="shared" ca="1" si="823"/>
        <v>-5.2485911754619633E-4</v>
      </c>
      <c r="HZ421" s="223">
        <f t="shared" ca="1" si="824"/>
        <v>-5.4976661151942232E-5</v>
      </c>
      <c r="IA421" s="223">
        <f t="shared" ca="1" si="825"/>
        <v>5.1408180732423936E-4</v>
      </c>
      <c r="IB421" s="223">
        <f t="shared" ca="1" si="826"/>
        <v>1.5575431845067688E-4</v>
      </c>
      <c r="IC421" s="223">
        <f t="shared" ca="1" si="827"/>
        <v>-4.8354862154720437E-4</v>
      </c>
      <c r="ID421" s="223">
        <f t="shared" ca="1" si="828"/>
        <v>-2.5054642463940782E-4</v>
      </c>
      <c r="IE421" s="223">
        <f t="shared" ca="1" si="829"/>
        <v>-3.8571567644172464E-4</v>
      </c>
      <c r="IF421" s="223">
        <f t="shared" ca="1" si="830"/>
        <v>3.3571017223727405E-4</v>
      </c>
      <c r="IG421" s="223">
        <f t="shared" ca="1" si="831"/>
        <v>-3.6862223129681805E-4</v>
      </c>
      <c r="IH421" s="223">
        <f t="shared" ca="1" si="832"/>
        <v>-4.079727661844987E-4</v>
      </c>
      <c r="II421" s="223">
        <f t="shared" ca="1" si="833"/>
        <v>2.8864558354933648E-4</v>
      </c>
      <c r="IJ421" s="223">
        <f t="shared" ca="1" si="834"/>
        <v>4.6455719552103414E-4</v>
      </c>
      <c r="IK421" s="223">
        <f t="shared" ca="1" si="835"/>
        <v>-1.975764479003373E-4</v>
      </c>
      <c r="IL421" s="223">
        <f t="shared" ca="1" si="836"/>
        <v>-5.0328895236035882E-4</v>
      </c>
      <c r="IM421" s="223">
        <f t="shared" ca="1" si="837"/>
        <v>9.8914560160703543E-5</v>
      </c>
      <c r="IN421" s="223">
        <f t="shared" ca="1" si="838"/>
        <v>5.2267959700817875E-4</v>
      </c>
      <c r="IO421" s="223">
        <f t="shared" ca="1" si="839"/>
        <v>3.5485586540105036E-6</v>
      </c>
      <c r="IP421" s="223">
        <f t="shared" ca="1" si="840"/>
        <v>-5.2198395786506619E-4</v>
      </c>
      <c r="IQ421" s="223">
        <f t="shared" ca="1" si="841"/>
        <v>-1.0587530834967629E-4</v>
      </c>
      <c r="IR421" s="223">
        <f t="shared" ca="1" si="842"/>
        <v>5.0122876795317148E-4</v>
      </c>
      <c r="IS421" s="223">
        <f t="shared" ca="1" si="843"/>
        <v>2.0413332932102198E-4</v>
      </c>
      <c r="IT421" s="223">
        <f t="shared" ca="1" si="844"/>
        <v>-4.6121163758117584E-4</v>
      </c>
      <c r="IU421" s="223">
        <f t="shared" ca="1" si="845"/>
        <v>-2.9454662092587752E-4</v>
      </c>
      <c r="IV421" s="223">
        <f t="shared" ca="1" si="846"/>
        <v>4.0347040262738744E-4</v>
      </c>
      <c r="IW421" s="223">
        <f t="shared" ca="1" si="847"/>
        <v>3.7364065107217513E-4</v>
      </c>
      <c r="IX421" s="223">
        <f t="shared" ca="1" si="848"/>
        <v>-3.3022402636945523E-4</v>
      </c>
      <c r="IY421" s="223">
        <f t="shared" ca="1" si="849"/>
        <v>-4.3837588053788031E-4</v>
      </c>
      <c r="IZ421" s="223">
        <f t="shared" ca="1" si="850"/>
        <v>2.4428732596988936E-4</v>
      </c>
      <c r="JA421" s="223">
        <f t="shared" ca="1" si="851"/>
        <v>4.8626457075852419E-4</v>
      </c>
      <c r="JB421" s="223">
        <f t="shared" ca="1" si="852"/>
        <v>-1.4896280063123689E-4</v>
      </c>
    </row>
    <row r="422" spans="2:262">
      <c r="B422" s="230">
        <v>61</v>
      </c>
      <c r="C422" s="229">
        <f t="shared" si="853"/>
        <v>1.1914062500000006E-3</v>
      </c>
      <c r="D422" s="226">
        <f t="shared" ca="1" si="597"/>
        <v>24.271337693478856</v>
      </c>
      <c r="E422" s="225">
        <f ca="1">BO361</f>
        <v>0.27133769347885695</v>
      </c>
      <c r="F422" s="224">
        <v>61</v>
      </c>
      <c r="G422" s="223">
        <f t="shared" ca="1" si="854"/>
        <v>3.165680930640507E-4</v>
      </c>
      <c r="H422" s="223">
        <f t="shared" ca="1" si="598"/>
        <v>-1.1095712501597021E-4</v>
      </c>
      <c r="I422" s="223">
        <f t="shared" ca="1" si="599"/>
        <v>-3.328931180241979E-4</v>
      </c>
      <c r="J422" s="223">
        <f t="shared" ca="1" si="600"/>
        <v>6.1978851110404764E-5</v>
      </c>
      <c r="K422" s="223">
        <f t="shared" ca="1" si="601"/>
        <v>3.420120122928893E-4</v>
      </c>
      <c r="L422" s="223">
        <f t="shared" ca="1" si="602"/>
        <v>-1.1658922250063646E-5</v>
      </c>
      <c r="M422" s="223">
        <f t="shared" ca="1" si="603"/>
        <v>-3.4372737934762606E-4</v>
      </c>
      <c r="N422" s="223">
        <f t="shared" ca="1" si="604"/>
        <v>-3.8913387067867109E-5</v>
      </c>
      <c r="O422" s="223">
        <f t="shared" ca="1" si="605"/>
        <v>3.3800208667196085E-4</v>
      </c>
      <c r="P422" s="223">
        <f t="shared" ca="1" si="606"/>
        <v>8.864333907146654E-5</v>
      </c>
      <c r="Q422" s="223">
        <f t="shared" ca="1" si="607"/>
        <v>-3.2496006956234146E-4</v>
      </c>
      <c r="R422" s="223">
        <f t="shared" ca="1" si="608"/>
        <v>-1.3645443048080941E-4</v>
      </c>
      <c r="S422" s="223">
        <f t="shared" ca="1" si="609"/>
        <v>3.0488364830321758E-4</v>
      </c>
      <c r="T422" s="223">
        <f t="shared" ca="1" si="610"/>
        <v>1.8131169555301013E-4</v>
      </c>
      <c r="U422" s="223">
        <f t="shared" ca="1" si="611"/>
        <v>-2.782074167854713E-4</v>
      </c>
      <c r="V422" s="223">
        <f t="shared" ca="1" si="612"/>
        <v>-2.2224410996503853E-4</v>
      </c>
      <c r="W422" s="223">
        <f t="shared" ca="1" si="613"/>
        <v>2.4550883486112269E-4</v>
      </c>
      <c r="X422" s="223">
        <f t="shared" ca="1" si="614"/>
        <v>2.5836561055788142E-4</v>
      </c>
      <c r="Y422" s="223">
        <f t="shared" ca="1" si="615"/>
        <v>-2.0749572808141805E-4</v>
      </c>
      <c r="Z422" s="223">
        <f t="shared" ca="1" si="616"/>
        <v>-2.8889427592809053E-4</v>
      </c>
      <c r="AA422" s="223">
        <f t="shared" ca="1" si="617"/>
        <v>1.6499096541123382E-4</v>
      </c>
      <c r="AB422" s="223">
        <f t="shared" ca="1" si="618"/>
        <v>3.1316925266482084E-4</v>
      </c>
      <c r="AC422" s="223">
        <f t="shared" ca="1" si="619"/>
        <v>-1.1891464660099022E-4</v>
      </c>
      <c r="AD422" s="223">
        <f t="shared" ca="1" si="620"/>
        <v>-3.3066506083044258E-4</v>
      </c>
      <c r="AE422" s="223">
        <f t="shared" ca="1" si="621"/>
        <v>7.0264184805692969E-5</v>
      </c>
      <c r="AF422" s="223">
        <f t="shared" ca="1" si="622"/>
        <v>3.4100296901427678E-4</v>
      </c>
      <c r="AG422" s="223">
        <f t="shared" ca="1" si="623"/>
        <v>-2.0092715602241292E-5</v>
      </c>
      <c r="AH422" s="223">
        <f t="shared" ca="1" si="624"/>
        <v>-3.4395919272389898E-4</v>
      </c>
      <c r="AI422" s="223">
        <f t="shared" ca="1" si="625"/>
        <v>-3.0513700215415487E-5</v>
      </c>
      <c r="AJ422" s="223">
        <f t="shared" ca="1" si="626"/>
        <v>3.3946973864358283E-4</v>
      </c>
      <c r="AK422" s="223">
        <f t="shared" ca="1" si="627"/>
        <v>8.0459586572631352E-5</v>
      </c>
      <c r="AL422" s="223">
        <f t="shared" ca="1" si="628"/>
        <v>-3.2763178989633236E-4</v>
      </c>
      <c r="AM422" s="223">
        <f t="shared" ca="1" si="629"/>
        <v>-1.286637658628339E-4</v>
      </c>
      <c r="AN422" s="223">
        <f t="shared" ca="1" si="630"/>
        <v>3.0870160232275432E-4</v>
      </c>
      <c r="AO422" s="223">
        <f t="shared" ca="1" si="631"/>
        <v>1.7408276317761625E-4</v>
      </c>
      <c r="AP422" s="223">
        <f t="shared" ca="1" si="632"/>
        <v>-2.8308895731598215E-4</v>
      </c>
      <c r="AQ422" s="223">
        <f t="shared" ca="1" si="633"/>
        <v>-2.1573339438728793E-4</v>
      </c>
      <c r="AR422" s="223">
        <f t="shared" ca="1" si="634"/>
        <v>2.5134829129203106E-4</v>
      </c>
      <c r="AS422" s="223">
        <f t="shared" ca="1" si="635"/>
        <v>2.5271404910812812E-4</v>
      </c>
      <c r="AT422" s="223">
        <f t="shared" ca="1" si="636"/>
        <v>-2.1416669381574288E-4</v>
      </c>
      <c r="AU422" s="223">
        <f t="shared" ca="1" si="637"/>
        <v>-2.8422420784440507E-4</v>
      </c>
      <c r="AV422" s="223">
        <f t="shared" ca="1" si="638"/>
        <v>1.7234903418667169E-4</v>
      </c>
      <c r="AW422" s="223">
        <f t="shared" ca="1" si="639"/>
        <v>3.0958177081793836E-4</v>
      </c>
      <c r="AX422" s="223">
        <f t="shared" ca="1" si="640"/>
        <v>-1.2680053844940669E-4</v>
      </c>
      <c r="AY422" s="223">
        <f t="shared" ca="1" si="641"/>
        <v>-3.2823782336840644E-4</v>
      </c>
      <c r="AZ422" s="223">
        <f t="shared" ca="1" si="642"/>
        <v>7.8507193983399763E-5</v>
      </c>
      <c r="BA422" s="223">
        <f t="shared" ca="1" si="643"/>
        <v>3.3978851829805274E-4</v>
      </c>
      <c r="BB422" s="223">
        <f t="shared" ca="1" si="644"/>
        <v>-2.8514405853852809E-5</v>
      </c>
      <c r="BC422" s="223">
        <f t="shared" ca="1" si="645"/>
        <v>-3.439838179439377E-4</v>
      </c>
      <c r="BD422" s="223">
        <f t="shared" ca="1" si="646"/>
        <v>-2.2095633050932907E-5</v>
      </c>
      <c r="BE422" s="223">
        <f t="shared" ca="1" si="647"/>
        <v>3.4073290673823718E-4</v>
      </c>
      <c r="BF422" s="223">
        <f t="shared" ca="1" si="648"/>
        <v>7.2227368227421358E-5</v>
      </c>
      <c r="BG422" s="223">
        <f t="shared" ca="1" si="649"/>
        <v>-3.3010615709103185E-4</v>
      </c>
      <c r="BH422" s="223">
        <f t="shared" ca="1" si="650"/>
        <v>-1.207955990033507E-4</v>
      </c>
      <c r="BI422" s="223">
        <f t="shared" ca="1" si="651"/>
        <v>3.1233360604014827E-4</v>
      </c>
      <c r="BJ422" s="223">
        <f t="shared" ca="1" si="652"/>
        <v>1.6674896985505795E-4</v>
      </c>
      <c r="BK422" s="223">
        <f t="shared" ca="1" si="653"/>
        <v>-2.8779997564398578E-4</v>
      </c>
      <c r="BL422" s="223">
        <f t="shared" ca="1" si="654"/>
        <v>-2.0909272907955063E-4</v>
      </c>
      <c r="BM422" s="223">
        <f t="shared" ca="1" si="655"/>
        <v>2.5703634491078226E-4</v>
      </c>
      <c r="BN422" s="223">
        <f t="shared" ca="1" si="656"/>
        <v>2.4691026216478069E-4</v>
      </c>
      <c r="BO422" s="223">
        <f t="shared" ca="1" si="657"/>
        <v>-2.2070865354191965E-4</v>
      </c>
      <c r="BP422" s="223">
        <f t="shared" ca="1" si="658"/>
        <v>-2.7938293372574321E-4</v>
      </c>
      <c r="BQ422" s="223">
        <f t="shared" ca="1" si="659"/>
        <v>1.7960328634846205E-4</v>
      </c>
      <c r="BR422" s="223">
        <f t="shared" ca="1" si="660"/>
        <v>3.0580780848832431E-4</v>
      </c>
      <c r="BS422" s="223">
        <f t="shared" ca="1" si="661"/>
        <v>-1.3461005039483423E-4</v>
      </c>
      <c r="BT422" s="223">
        <f t="shared" ca="1" si="662"/>
        <v>-3.2561286771517442E-4</v>
      </c>
      <c r="BU422" s="223">
        <f t="shared" ca="1" si="663"/>
        <v>8.6702913363028829E-5</v>
      </c>
      <c r="BV422" s="223">
        <f t="shared" ca="1" si="664"/>
        <v>3.383693916839163E-4</v>
      </c>
      <c r="BW422" s="223">
        <f t="shared" ca="1" si="665"/>
        <v>-3.6918920093605121E-5</v>
      </c>
      <c r="BX422" s="223">
        <f t="shared" ca="1" si="666"/>
        <v>-3.4380124017443028E-4</v>
      </c>
      <c r="BY422" s="223">
        <f t="shared" ca="1" si="667"/>
        <v>-1.3664256303311863E-5</v>
      </c>
      <c r="BZ422" s="223">
        <f t="shared" ca="1" si="668"/>
        <v>3.4179083007069617E-4</v>
      </c>
      <c r="CA422" s="223">
        <f t="shared" ca="1" si="669"/>
        <v>6.3951642816348814E-5</v>
      </c>
      <c r="CB422" s="223">
        <f t="shared" ca="1" si="670"/>
        <v>-3.323816806801633E-4</v>
      </c>
      <c r="CC422" s="223">
        <f t="shared" ca="1" si="671"/>
        <v>-1.1285466939186854E-4</v>
      </c>
      <c r="CD422" s="223">
        <f t="shared" ca="1" si="672"/>
        <v>3.1577747167216844E-4</v>
      </c>
      <c r="CE422" s="223">
        <f t="shared" ca="1" si="673"/>
        <v>1.5931473318820671E-4</v>
      </c>
      <c r="CF422" s="223">
        <f t="shared" ca="1" si="674"/>
        <v>-2.9233763402819295E-4</v>
      </c>
      <c r="CG422" s="223">
        <f t="shared" ca="1" si="675"/>
        <v>-2.0232611413029269E-4</v>
      </c>
      <c r="CH422" s="223">
        <f t="shared" ca="1" si="676"/>
        <v>2.6256956944657045E-4</v>
      </c>
      <c r="CI422" s="223">
        <f t="shared" ca="1" si="677"/>
        <v>2.4095774571207114E-4</v>
      </c>
      <c r="CJ422" s="223">
        <f t="shared" ca="1" si="678"/>
        <v>-2.2711766662803472E-4</v>
      </c>
      <c r="CK422" s="223">
        <f t="shared" ca="1" si="679"/>
        <v>-2.7437336977460298E-4</v>
      </c>
      <c r="CL422" s="223">
        <f t="shared" ca="1" si="680"/>
        <v>1.8674935220635349E-4</v>
      </c>
      <c r="CM422" s="223">
        <f t="shared" ca="1" si="681"/>
        <v>3.0184963896976743E-4</v>
      </c>
      <c r="CN422" s="223">
        <f t="shared" ca="1" si="682"/>
        <v>-1.4233847827930236E-4</v>
      </c>
      <c r="CO422" s="223">
        <f t="shared" ca="1" si="683"/>
        <v>-3.2279177504588002E-4</v>
      </c>
      <c r="CP422" s="223">
        <f t="shared" ca="1" si="684"/>
        <v>9.4846406149678687E-5</v>
      </c>
      <c r="CQ422" s="223">
        <f t="shared" ca="1" si="685"/>
        <v>3.3674644400067565E-4</v>
      </c>
      <c r="CR422" s="223">
        <f t="shared" ca="1" si="686"/>
        <v>-4.5301195756370646E-5</v>
      </c>
      <c r="CS422" s="223">
        <f t="shared" ca="1" si="687"/>
        <v>-3.434115693933986E-4</v>
      </c>
      <c r="CT422" s="223">
        <f t="shared" ca="1" si="688"/>
        <v>-5.2246487186331629E-6</v>
      </c>
      <c r="CU422" s="223">
        <f t="shared" ca="1" si="689"/>
        <v>3.42642871387503E-4</v>
      </c>
      <c r="CV422" s="223">
        <f t="shared" ca="1" si="690"/>
        <v>5.5637395326949679E-5</v>
      </c>
      <c r="CW422" s="223">
        <f t="shared" ca="1" si="691"/>
        <v>-3.3445698997340464E-4</v>
      </c>
      <c r="CX422" s="223">
        <f t="shared" ca="1" si="692"/>
        <v>-1.0484576034745269E-4</v>
      </c>
      <c r="CY422" s="223">
        <f t="shared" ca="1" si="693"/>
        <v>3.1903112476293355E-4</v>
      </c>
      <c r="CZ422" s="223">
        <f t="shared" ca="1" si="694"/>
        <v>1.5178453128324453E-4</v>
      </c>
      <c r="DA422" s="223">
        <f t="shared" ca="1" si="695"/>
        <v>-2.9669919915286996E-4</v>
      </c>
      <c r="DB422" s="223">
        <f t="shared" ca="1" si="696"/>
        <v>-1.9543762549534727E-4</v>
      </c>
      <c r="DC422" s="223">
        <f t="shared" ca="1" si="697"/>
        <v>2.6794463189182949E-4</v>
      </c>
      <c r="DD422" s="223">
        <f t="shared" ca="1" si="698"/>
        <v>2.3486008532333863E-4</v>
      </c>
      <c r="DE422" s="223">
        <f t="shared" ca="1" si="699"/>
        <v>-2.3338987252424586E-4</v>
      </c>
      <c r="DF422" s="223">
        <f t="shared" ca="1" si="700"/>
        <v>-2.6919853356499444E-4</v>
      </c>
      <c r="DG422" s="223">
        <f t="shared" ca="1" si="701"/>
        <v>1.9378292723748797E-4</v>
      </c>
      <c r="DH422" s="223">
        <f t="shared" ca="1" si="702"/>
        <v>2.9770964651557784E-4</v>
      </c>
      <c r="DI422" s="223">
        <f t="shared" ca="1" si="703"/>
        <v>-1.4998116678682913E-4</v>
      </c>
      <c r="DJ422" s="223">
        <f t="shared" ca="1" si="704"/>
        <v>-3.1977624468126155E-4</v>
      </c>
      <c r="DK422" s="223">
        <f t="shared" ca="1" si="705"/>
        <v>1.0293276700779488E-4</v>
      </c>
      <c r="DL422" s="223">
        <f t="shared" ca="1" si="706"/>
        <v>3.3492065285133067E-4</v>
      </c>
      <c r="DM422" s="223">
        <f t="shared" ca="1" si="707"/>
        <v>-5.3656183672747885E-5</v>
      </c>
      <c r="DN422" s="223">
        <f t="shared" ca="1" si="708"/>
        <v>-3.4281504032394915E-4</v>
      </c>
      <c r="DO422" s="223">
        <f t="shared" ca="1" si="709"/>
        <v>3.2181059990812389E-6</v>
      </c>
      <c r="DP422" s="223">
        <f t="shared" ca="1" si="710"/>
        <v>3.432885174508289E-4</v>
      </c>
      <c r="DQ422" s="223">
        <f t="shared" ca="1" si="711"/>
        <v>4.7289633951012156E-5</v>
      </c>
      <c r="DR422" s="223">
        <f t="shared" ca="1" si="712"/>
        <v>-3.3633083488203848E-4</v>
      </c>
      <c r="DS422" s="223">
        <f t="shared" ca="1" si="713"/>
        <v>-9.6773696137439011E-5</v>
      </c>
      <c r="DT422" s="223">
        <f t="shared" ca="1" si="714"/>
        <v>3.2209260543348368E-4</v>
      </c>
      <c r="DU422" s="223">
        <f t="shared" ca="1" si="715"/>
        <v>1.4416290005222652E-4</v>
      </c>
      <c r="DV422" s="223">
        <f t="shared" ca="1" si="716"/>
        <v>-3.0088204377427493E-4</v>
      </c>
      <c r="DW422" s="223">
        <f t="shared" ca="1" si="717"/>
        <v>-1.88431412542687E-4</v>
      </c>
      <c r="DX422" s="223">
        <f t="shared" ca="1" si="718"/>
        <v>2.7315829450993197E-4</v>
      </c>
      <c r="DY422" s="223">
        <f t="shared" ca="1" si="719"/>
        <v>2.2862095400119159E-4</v>
      </c>
      <c r="DZ422" s="223">
        <f t="shared" ca="1" si="720"/>
        <v>-2.3952149308825791E-4</v>
      </c>
      <c r="EA422" s="223">
        <f t="shared" ca="1" si="721"/>
        <v>-2.6386154222474796E-4</v>
      </c>
      <c r="EB422" s="223">
        <f t="shared" ca="1" si="722"/>
        <v>2.0069977467926088E-4</v>
      </c>
      <c r="EC422" s="223">
        <f t="shared" ca="1" si="723"/>
        <v>2.9339032490241035E-4</v>
      </c>
      <c r="ED422" s="223">
        <f t="shared" ca="1" si="724"/>
        <v>-1.5753351224764061E-4</v>
      </c>
      <c r="EE422" s="223">
        <f t="shared" ca="1" si="725"/>
        <v>-3.1656809306405108E-4</v>
      </c>
      <c r="EF422" s="223">
        <f t="shared" ca="1" si="726"/>
        <v>1.1095712501596964E-4</v>
      </c>
      <c r="EG422" s="223">
        <f t="shared" ca="1" si="727"/>
        <v>3.328931180241979E-4</v>
      </c>
      <c r="EH422" s="223">
        <f t="shared" ca="1" si="728"/>
        <v>-6.1978851110404954E-5</v>
      </c>
      <c r="EI422" s="223">
        <f t="shared" ca="1" si="729"/>
        <v>-3.4201201229288925E-4</v>
      </c>
      <c r="EJ422" s="223">
        <f t="shared" ca="1" si="730"/>
        <v>1.1658922250064703E-5</v>
      </c>
      <c r="EK422" s="223">
        <f t="shared" ca="1" si="731"/>
        <v>3.4372737934762612E-4</v>
      </c>
      <c r="EL422" s="223">
        <f t="shared" ca="1" si="732"/>
        <v>3.8913387067865429E-5</v>
      </c>
      <c r="EM422" s="223">
        <f t="shared" ca="1" si="733"/>
        <v>-3.3800208667196128E-4</v>
      </c>
      <c r="EN422" s="223">
        <f t="shared" ca="1" si="734"/>
        <v>-8.8643339071464318E-5</v>
      </c>
      <c r="EO422" s="223">
        <f t="shared" ca="1" si="735"/>
        <v>3.2496006956234222E-4</v>
      </c>
      <c r="EP422" s="223">
        <f t="shared" ca="1" si="736"/>
        <v>1.3645443048080616E-4</v>
      </c>
      <c r="EQ422" s="223">
        <f t="shared" ca="1" si="737"/>
        <v>-3.0488364830321465E-4</v>
      </c>
      <c r="ER422" s="223">
        <f t="shared" ca="1" si="738"/>
        <v>-1.8131169555301538E-4</v>
      </c>
      <c r="ES422" s="223">
        <f t="shared" ca="1" si="739"/>
        <v>2.7820741678546838E-4</v>
      </c>
      <c r="ET422" s="223">
        <f t="shared" ca="1" si="740"/>
        <v>2.2224410996504233E-4</v>
      </c>
      <c r="EU422" s="223">
        <f t="shared" ca="1" si="741"/>
        <v>-2.4550883486111917E-4</v>
      </c>
      <c r="EV422" s="223">
        <f t="shared" ca="1" si="742"/>
        <v>-2.5836561055788391E-4</v>
      </c>
      <c r="EW422" s="223">
        <f t="shared" ca="1" si="743"/>
        <v>2.0749572808141499E-4</v>
      </c>
      <c r="EX422" s="223">
        <f t="shared" ca="1" si="744"/>
        <v>2.8889427592809259E-4</v>
      </c>
      <c r="EY422" s="223">
        <f t="shared" ca="1" si="745"/>
        <v>-1.6499096541123157E-4</v>
      </c>
      <c r="EZ422" s="223">
        <f t="shared" ca="1" si="746"/>
        <v>-3.1316925266482236E-4</v>
      </c>
      <c r="FA422" s="223">
        <f t="shared" ca="1" si="747"/>
        <v>1.1891464660098895E-4</v>
      </c>
      <c r="FB422" s="223">
        <f t="shared" ca="1" si="748"/>
        <v>3.3066506083044296E-4</v>
      </c>
      <c r="FC422" s="223">
        <f t="shared" ca="1" si="749"/>
        <v>-7.0264184805691627E-5</v>
      </c>
      <c r="FD422" s="223">
        <f t="shared" ca="1" si="750"/>
        <v>-3.4100296901427699E-4</v>
      </c>
      <c r="FE422" s="223">
        <f t="shared" ca="1" si="751"/>
        <v>2.0092715602239964E-5</v>
      </c>
      <c r="FF422" s="223">
        <f t="shared" ca="1" si="752"/>
        <v>3.4395919272389898E-4</v>
      </c>
      <c r="FG422" s="223">
        <f t="shared" ca="1" si="753"/>
        <v>3.0513700215414321E-5</v>
      </c>
      <c r="FH422" s="223">
        <f t="shared" ca="1" si="754"/>
        <v>-3.3946973864358294E-4</v>
      </c>
      <c r="FI422" s="223">
        <f t="shared" ca="1" si="755"/>
        <v>-8.0459586572630308E-5</v>
      </c>
      <c r="FJ422" s="223">
        <f t="shared" ca="1" si="756"/>
        <v>3.2763178989633274E-4</v>
      </c>
      <c r="FK422" s="223">
        <f t="shared" ca="1" si="757"/>
        <v>1.2866376586283289E-4</v>
      </c>
      <c r="FL422" s="223">
        <f t="shared" ca="1" si="758"/>
        <v>-3.0870160232275481E-4</v>
      </c>
      <c r="FM422" s="223">
        <f t="shared" ca="1" si="759"/>
        <v>-1.7408276317761531E-4</v>
      </c>
      <c r="FN422" s="223">
        <f t="shared" ca="1" si="760"/>
        <v>2.8308895731598416E-4</v>
      </c>
      <c r="FO422" s="223">
        <f t="shared" ca="1" si="761"/>
        <v>2.1573339438728522E-4</v>
      </c>
      <c r="FP422" s="223">
        <f t="shared" ca="1" si="762"/>
        <v>-2.5134829129203344E-4</v>
      </c>
      <c r="FQ422" s="223">
        <f t="shared" ca="1" si="763"/>
        <v>-2.5271404910813235E-4</v>
      </c>
      <c r="FR422" s="223">
        <f t="shared" ca="1" si="764"/>
        <v>2.1416669381573797E-4</v>
      </c>
      <c r="FS422" s="223">
        <f t="shared" ca="1" si="765"/>
        <v>2.8422420784440859E-4</v>
      </c>
      <c r="FT422" s="223">
        <f t="shared" ca="1" si="766"/>
        <v>-1.7234903418666842E-4</v>
      </c>
      <c r="FU422" s="223">
        <f t="shared" ca="1" si="767"/>
        <v>-3.0958177081793684E-4</v>
      </c>
      <c r="FV422" s="223">
        <f t="shared" ca="1" si="768"/>
        <v>1.2680053844941E-4</v>
      </c>
      <c r="FW422" s="223">
        <f t="shared" ca="1" si="769"/>
        <v>3.2823782336840394E-4</v>
      </c>
      <c r="FX422" s="223">
        <f t="shared" ca="1" si="770"/>
        <v>-7.850719398340799E-5</v>
      </c>
      <c r="FY422" s="223">
        <f t="shared" ca="1" si="771"/>
        <v>-3.397885182980515E-4</v>
      </c>
      <c r="FZ422" s="223">
        <f t="shared" ca="1" si="772"/>
        <v>2.8514405853861184E-5</v>
      </c>
      <c r="GA422" s="223">
        <f t="shared" ca="1" si="773"/>
        <v>3.4398381794393759E-4</v>
      </c>
      <c r="GB422" s="223">
        <f t="shared" ca="1" si="774"/>
        <v>2.2095633050924477E-5</v>
      </c>
      <c r="GC422" s="223">
        <f t="shared" ca="1" si="775"/>
        <v>-3.4073290673823837E-4</v>
      </c>
      <c r="GD422" s="223">
        <f t="shared" ca="1" si="776"/>
        <v>-7.2227368227432241E-5</v>
      </c>
      <c r="GE422" s="223">
        <f t="shared" ca="1" si="777"/>
        <v>3.301061570910287E-4</v>
      </c>
      <c r="GF422" s="223">
        <f t="shared" ca="1" si="778"/>
        <v>1.2079559900336115E-4</v>
      </c>
      <c r="GG422" s="223">
        <f t="shared" ca="1" si="779"/>
        <v>-3.1233360604014361E-4</v>
      </c>
      <c r="GH422" s="223">
        <f t="shared" ca="1" si="780"/>
        <v>-1.6674896985506771E-4</v>
      </c>
      <c r="GI422" s="223">
        <f t="shared" ca="1" si="781"/>
        <v>2.8779997564397971E-4</v>
      </c>
      <c r="GJ422" s="223">
        <f t="shared" ca="1" si="782"/>
        <v>2.0909272907955559E-4</v>
      </c>
      <c r="GK422" s="223">
        <f t="shared" ca="1" si="783"/>
        <v>-2.5703634491077809E-4</v>
      </c>
      <c r="GL422" s="223">
        <f t="shared" ca="1" si="784"/>
        <v>-2.4691026216478503E-4</v>
      </c>
      <c r="GM422" s="223">
        <f t="shared" ca="1" si="785"/>
        <v>2.2070865354191491E-4</v>
      </c>
      <c r="GN422" s="223">
        <f t="shared" ca="1" si="786"/>
        <v>2.7938293372574684E-4</v>
      </c>
      <c r="GO422" s="223">
        <f t="shared" ca="1" si="787"/>
        <v>-1.7960328634845674E-4</v>
      </c>
      <c r="GP422" s="223">
        <f t="shared" ca="1" si="788"/>
        <v>-3.0580780848832713E-4</v>
      </c>
      <c r="GQ422" s="223">
        <f t="shared" ca="1" si="789"/>
        <v>1.3461005039482849E-4</v>
      </c>
      <c r="GR422" s="223">
        <f t="shared" ca="1" si="790"/>
        <v>3.2561286771517643E-4</v>
      </c>
      <c r="GS422" s="223">
        <f t="shared" ca="1" si="791"/>
        <v>-8.6702913363022826E-5</v>
      </c>
      <c r="GT422" s="223">
        <f t="shared" ca="1" si="792"/>
        <v>-3.3836939168391738E-4</v>
      </c>
      <c r="GU422" s="223">
        <f t="shared" ca="1" si="793"/>
        <v>3.6918920093598887E-5</v>
      </c>
      <c r="GV422" s="223">
        <f t="shared" ca="1" si="794"/>
        <v>3.4380124017443044E-4</v>
      </c>
      <c r="GW422" s="223">
        <f t="shared" ca="1" si="795"/>
        <v>1.3664256303313191E-5</v>
      </c>
      <c r="GX422" s="223">
        <f t="shared" ca="1" si="796"/>
        <v>-3.4179083007069601E-4</v>
      </c>
      <c r="GY422" s="223">
        <f t="shared" ca="1" si="797"/>
        <v>-6.3951642816350142E-5</v>
      </c>
      <c r="GZ422" s="223">
        <f t="shared" ca="1" si="798"/>
        <v>3.3238168068016298E-4</v>
      </c>
      <c r="HA422" s="223">
        <f t="shared" ca="1" si="799"/>
        <v>1.1285466939186982E-4</v>
      </c>
      <c r="HB422" s="223">
        <f t="shared" ca="1" si="800"/>
        <v>-3.1577747167216784E-4</v>
      </c>
      <c r="HC422" s="223">
        <f t="shared" ca="1" si="801"/>
        <v>-1.5931473318820787E-4</v>
      </c>
      <c r="HD422" s="223">
        <f t="shared" ca="1" si="802"/>
        <v>2.923376340281923E-4</v>
      </c>
      <c r="HE422" s="223">
        <f t="shared" ca="1" si="803"/>
        <v>2.0232611413029377E-4</v>
      </c>
      <c r="HF422" s="223">
        <f t="shared" ca="1" si="804"/>
        <v>-2.6256956944656958E-4</v>
      </c>
      <c r="HG422" s="223">
        <f t="shared" ca="1" si="805"/>
        <v>-2.4095774571207212E-4</v>
      </c>
      <c r="HH422" s="223">
        <f t="shared" ca="1" si="806"/>
        <v>2.2711766662803369E-4</v>
      </c>
      <c r="HI422" s="223">
        <f t="shared" ca="1" si="807"/>
        <v>2.7437336977460374E-4</v>
      </c>
      <c r="HJ422" s="223">
        <f t="shared" ca="1" si="808"/>
        <v>-1.8674935220635644E-4</v>
      </c>
      <c r="HK422" s="223">
        <f t="shared" ca="1" si="809"/>
        <v>-3.0184963896976575E-4</v>
      </c>
      <c r="HL422" s="223">
        <f t="shared" ca="1" si="810"/>
        <v>1.4233847827930116E-4</v>
      </c>
      <c r="HM422" s="223">
        <f t="shared" ca="1" si="811"/>
        <v>3.2279177504588051E-4</v>
      </c>
      <c r="HN422" s="223">
        <f t="shared" ca="1" si="812"/>
        <v>-9.4846406149677414E-5</v>
      </c>
      <c r="HO422" s="223">
        <f t="shared" ca="1" si="813"/>
        <v>-3.3674644400067592E-4</v>
      </c>
      <c r="HP422" s="223">
        <f t="shared" ca="1" si="814"/>
        <v>4.5301195756378994E-5</v>
      </c>
      <c r="HQ422" s="223">
        <f t="shared" ca="1" si="815"/>
        <v>3.4341156939339811E-4</v>
      </c>
      <c r="HR422" s="223">
        <f t="shared" ca="1" si="816"/>
        <v>5.2246487186247332E-6</v>
      </c>
      <c r="HS422" s="223">
        <f t="shared" ca="1" si="817"/>
        <v>-3.426428713875037E-4</v>
      </c>
      <c r="HT422" s="223">
        <f t="shared" ca="1" si="818"/>
        <v>-5.5637395326941358E-5</v>
      </c>
      <c r="HU422" s="223">
        <f t="shared" ca="1" si="819"/>
        <v>3.3445698997340665E-4</v>
      </c>
      <c r="HV422" s="223">
        <f t="shared" ca="1" si="820"/>
        <v>1.0484576034744461E-4</v>
      </c>
      <c r="HW422" s="223">
        <f t="shared" ca="1" si="821"/>
        <v>-3.1903112476293664E-4</v>
      </c>
      <c r="HX422" s="223">
        <f t="shared" ca="1" si="822"/>
        <v>-1.5178453128323699E-4</v>
      </c>
      <c r="HY422" s="223">
        <f t="shared" ca="1" si="823"/>
        <v>2.9669919915287419E-4</v>
      </c>
      <c r="HZ422" s="223">
        <f t="shared" ca="1" si="824"/>
        <v>1.9543762549534028E-4</v>
      </c>
      <c r="IA422" s="223">
        <f t="shared" ca="1" si="825"/>
        <v>-2.6794463189183475E-4</v>
      </c>
      <c r="IB422" s="223">
        <f t="shared" ca="1" si="826"/>
        <v>-2.3486008532333242E-4</v>
      </c>
      <c r="IC422" s="223">
        <f t="shared" ca="1" si="827"/>
        <v>2.333898725242377E-4</v>
      </c>
      <c r="ID422" s="223">
        <f t="shared" ca="1" si="828"/>
        <v>2.6919853356500132E-4</v>
      </c>
      <c r="IE422" s="223">
        <f t="shared" ca="1" si="829"/>
        <v>7.5211590998882071E-5</v>
      </c>
      <c r="IF422" s="223">
        <f t="shared" ca="1" si="830"/>
        <v>-2.9770964651558342E-4</v>
      </c>
      <c r="IG422" s="223">
        <f t="shared" ca="1" si="831"/>
        <v>1.4998116678681912E-4</v>
      </c>
      <c r="IH422" s="223">
        <f t="shared" ca="1" si="832"/>
        <v>3.1977624468126561E-4</v>
      </c>
      <c r="II422" s="223">
        <f t="shared" ca="1" si="833"/>
        <v>-1.0293276700778427E-4</v>
      </c>
      <c r="IJ422" s="223">
        <f t="shared" ca="1" si="834"/>
        <v>-3.3492065285133316E-4</v>
      </c>
      <c r="IK422" s="223">
        <f t="shared" ca="1" si="835"/>
        <v>5.3656183672736934E-5</v>
      </c>
      <c r="IL422" s="223">
        <f t="shared" ca="1" si="836"/>
        <v>3.4281504032395007E-4</v>
      </c>
      <c r="IM422" s="223">
        <f t="shared" ca="1" si="837"/>
        <v>-3.2181059990700988E-6</v>
      </c>
      <c r="IN422" s="223">
        <f t="shared" ca="1" si="838"/>
        <v>-3.432885174508282E-4</v>
      </c>
      <c r="IO422" s="223">
        <f t="shared" ca="1" si="839"/>
        <v>-4.7289633951023161E-5</v>
      </c>
      <c r="IP422" s="223">
        <f t="shared" ca="1" si="840"/>
        <v>3.3633083488203821E-4</v>
      </c>
      <c r="IQ422" s="223">
        <f t="shared" ca="1" si="841"/>
        <v>9.6773696137440298E-5</v>
      </c>
      <c r="IR422" s="223">
        <f t="shared" ca="1" si="842"/>
        <v>-3.2209260543348319E-4</v>
      </c>
      <c r="IS422" s="223">
        <f t="shared" ca="1" si="843"/>
        <v>-1.4416290005222771E-4</v>
      </c>
      <c r="IT422" s="223">
        <f t="shared" ca="1" si="844"/>
        <v>3.0088204377427428E-4</v>
      </c>
      <c r="IU422" s="223">
        <f t="shared" ca="1" si="845"/>
        <v>1.8843141254268813E-4</v>
      </c>
      <c r="IV422" s="223">
        <f t="shared" ca="1" si="846"/>
        <v>-2.7315829450993122E-4</v>
      </c>
      <c r="IW422" s="223">
        <f t="shared" ca="1" si="847"/>
        <v>-2.2862095400119259E-4</v>
      </c>
      <c r="IX422" s="223">
        <f t="shared" ca="1" si="848"/>
        <v>2.3952149308825694E-4</v>
      </c>
      <c r="IY422" s="223">
        <f t="shared" ca="1" si="849"/>
        <v>2.6386154222474882E-4</v>
      </c>
      <c r="IZ422" s="223">
        <f t="shared" ca="1" si="850"/>
        <v>-2.0069977467925977E-4</v>
      </c>
      <c r="JA422" s="223">
        <f t="shared" ca="1" si="851"/>
        <v>-2.9339032490241105E-4</v>
      </c>
      <c r="JB422" s="223">
        <f t="shared" ca="1" si="852"/>
        <v>1.5753351224763942E-4</v>
      </c>
    </row>
    <row r="423" spans="2:262">
      <c r="B423" s="230">
        <v>62</v>
      </c>
      <c r="C423" s="229">
        <f t="shared" si="853"/>
        <v>1.2109375000000006E-3</v>
      </c>
      <c r="D423" s="226">
        <f t="shared" ca="1" si="597"/>
        <v>24.267843119211655</v>
      </c>
      <c r="E423" s="225">
        <f ca="1">BP361</f>
        <v>0.26784311921165549</v>
      </c>
      <c r="F423" s="224">
        <v>62</v>
      </c>
      <c r="G423" s="223">
        <f t="shared" ca="1" si="854"/>
        <v>-2.617488450273297E-4</v>
      </c>
      <c r="H423" s="223">
        <f t="shared" ca="1" si="598"/>
        <v>5.8844234349056092E-5</v>
      </c>
      <c r="I423" s="223">
        <f t="shared" ca="1" si="599"/>
        <v>2.6752354448150115E-4</v>
      </c>
      <c r="J423" s="223">
        <f t="shared" ca="1" si="600"/>
        <v>-3.2590718037986381E-5</v>
      </c>
      <c r="K423" s="223">
        <f t="shared" ca="1" si="601"/>
        <v>-2.707218459590704E-4</v>
      </c>
      <c r="L423" s="223">
        <f t="shared" ca="1" si="602"/>
        <v>6.0233352963120026E-6</v>
      </c>
      <c r="M423" s="223">
        <f t="shared" ca="1" si="603"/>
        <v>2.7131294806843903E-4</v>
      </c>
      <c r="N423" s="223">
        <f t="shared" ca="1" si="604"/>
        <v>2.06020554569556E-5</v>
      </c>
      <c r="O423" s="223">
        <f t="shared" ca="1" si="605"/>
        <v>-2.6929115817316441E-4</v>
      </c>
      <c r="P423" s="223">
        <f t="shared" ca="1" si="606"/>
        <v>-4.7029037153943631E-5</v>
      </c>
      <c r="Q423" s="223">
        <f t="shared" ca="1" si="607"/>
        <v>2.6467594721516082E-4</v>
      </c>
      <c r="R423" s="223">
        <f t="shared" ca="1" si="608"/>
        <v>7.300310351445282E-5</v>
      </c>
      <c r="S423" s="223">
        <f t="shared" ca="1" si="609"/>
        <v>-2.5751176219888488E-4</v>
      </c>
      <c r="T423" s="223">
        <f t="shared" ca="1" si="610"/>
        <v>-9.8274110080561584E-5</v>
      </c>
      <c r="U423" s="223">
        <f t="shared" ca="1" si="611"/>
        <v>2.4786759814238526E-4</v>
      </c>
      <c r="V423" s="223">
        <f t="shared" ca="1" si="612"/>
        <v>1.2259868324450125E-4</v>
      </c>
      <c r="W423" s="223">
        <f t="shared" ca="1" si="613"/>
        <v>-2.3583633361756235E-4</v>
      </c>
      <c r="X423" s="223">
        <f t="shared" ca="1" si="614"/>
        <v>-1.4574256406953896E-4</v>
      </c>
      <c r="Y423" s="223">
        <f t="shared" ca="1" si="615"/>
        <v>2.2153383627874842E-4</v>
      </c>
      <c r="Z423" s="223">
        <f t="shared" ca="1" si="616"/>
        <v>1.6748286433159725E-4</v>
      </c>
      <c r="AA423" s="223">
        <f t="shared" ca="1" si="617"/>
        <v>-2.0509784699385657E-4</v>
      </c>
      <c r="AB423" s="223">
        <f t="shared" ca="1" si="618"/>
        <v>-1.876102130546962E-4</v>
      </c>
      <c r="AC423" s="223">
        <f t="shared" ca="1" si="619"/>
        <v>1.8668665332452597E-4</v>
      </c>
      <c r="AD423" s="223">
        <f t="shared" ca="1" si="620"/>
        <v>2.0593077286790298E-4</v>
      </c>
      <c r="AE423" s="223">
        <f t="shared" ca="1" si="621"/>
        <v>-1.6647756513037457E-4</v>
      </c>
      <c r="AF423" s="223">
        <f t="shared" ca="1" si="622"/>
        <v>-2.2226810676518035E-4</v>
      </c>
      <c r="AG423" s="223">
        <f t="shared" ca="1" si="623"/>
        <v>1.446652069781234E-4</v>
      </c>
      <c r="AH423" s="223">
        <f t="shared" ca="1" si="624"/>
        <v>2.364648772902024E-4</v>
      </c>
      <c r="AI423" s="223">
        <f t="shared" ca="1" si="625"/>
        <v>-1.2145964380062645E-4</v>
      </c>
      <c r="AJ423" s="223">
        <f t="shared" ca="1" si="626"/>
        <v>-2.4838436178206897E-4</v>
      </c>
      <c r="AK423" s="223">
        <f t="shared" ca="1" si="627"/>
        <v>9.7084357856734284E-5</v>
      </c>
      <c r="AL423" s="223">
        <f t="shared" ca="1" si="628"/>
        <v>2.5791176908927034E-4</v>
      </c>
      <c r="AM423" s="223">
        <f t="shared" ca="1" si="629"/>
        <v>-7.1774096474971398E-5</v>
      </c>
      <c r="AN423" s="223">
        <f t="shared" ca="1" si="630"/>
        <v>-2.649553450712276E-4</v>
      </c>
      <c r="AO423" s="223">
        <f t="shared" ca="1" si="631"/>
        <v>4.577261130844414E-5</v>
      </c>
      <c r="AP423" s="223">
        <f t="shared" ca="1" si="632"/>
        <v>2.694472562408241E-4</v>
      </c>
      <c r="AQ423" s="223">
        <f t="shared" ca="1" si="633"/>
        <v>-1.9330310873161963E-5</v>
      </c>
      <c r="AR423" s="223">
        <f t="shared" ca="1" si="634"/>
        <v>-2.7134424303796825E-4</v>
      </c>
      <c r="AS423" s="223">
        <f t="shared" ca="1" si="635"/>
        <v>-7.2981510228515699E-6</v>
      </c>
      <c r="AT423" s="223">
        <f t="shared" ca="1" si="636"/>
        <v>2.7062803644280518E-4</v>
      </c>
      <c r="AU423" s="223">
        <f t="shared" ca="1" si="637"/>
        <v>3.3856327734939863E-5</v>
      </c>
      <c r="AV423" s="223">
        <f t="shared" ca="1" si="638"/>
        <v>-2.6730553391636459E-4</v>
      </c>
      <c r="AW423" s="223">
        <f t="shared" ca="1" si="639"/>
        <v>-6.008844950318745E-5</v>
      </c>
      <c r="AX423" s="223">
        <f t="shared" ca="1" si="640"/>
        <v>2.614087329742402E-4</v>
      </c>
      <c r="AY423" s="223">
        <f t="shared" ca="1" si="641"/>
        <v>8.5741886655035299E-5</v>
      </c>
      <c r="AZ423" s="223">
        <f t="shared" ca="1" si="642"/>
        <v>-2.5299442303302548E-4</v>
      </c>
      <c r="BA423" s="223">
        <f t="shared" ca="1" si="643"/>
        <v>-1.1056958256710848E-4</v>
      </c>
      <c r="BB423" s="223">
        <f t="shared" ca="1" si="644"/>
        <v>2.421436384971817E-4</v>
      </c>
      <c r="BC423" s="223">
        <f t="shared" ca="1" si="645"/>
        <v>1.3433243295558173E-4</v>
      </c>
      <c r="BD423" s="223">
        <f t="shared" ca="1" si="646"/>
        <v>-2.2896087835343429E-4</v>
      </c>
      <c r="BE423" s="223">
        <f t="shared" ca="1" si="647"/>
        <v>-1.56801588581115E-4</v>
      </c>
      <c r="BF423" s="223">
        <f t="shared" ca="1" si="648"/>
        <v>2.135730997883935E-4</v>
      </c>
      <c r="BG423" s="223">
        <f t="shared" ca="1" si="649"/>
        <v>1.7776065919214152E-4</v>
      </c>
      <c r="BH423" s="223">
        <f t="shared" ca="1" si="650"/>
        <v>-1.9612849552146048E-4</v>
      </c>
      <c r="BI423" s="223">
        <f t="shared" ca="1" si="651"/>
        <v>-1.9700779748128968E-4</v>
      </c>
      <c r="BJ423" s="223">
        <f t="shared" ca="1" si="652"/>
        <v>1.7679506662791157E-4</v>
      </c>
      <c r="BK423" s="223">
        <f t="shared" ca="1" si="653"/>
        <v>2.1435764298527349E-4</v>
      </c>
      <c r="BL423" s="223">
        <f t="shared" ca="1" si="654"/>
        <v>-1.5575900459672447E-4</v>
      </c>
      <c r="BM423" s="223">
        <f t="shared" ca="1" si="655"/>
        <v>-2.2964310720750413E-4</v>
      </c>
      <c r="BN423" s="223">
        <f t="shared" ca="1" si="656"/>
        <v>1.3322289820473466E-4</v>
      </c>
      <c r="BO423" s="223">
        <f t="shared" ca="1" si="657"/>
        <v>2.4271698277163255E-4</v>
      </c>
      <c r="BP423" s="223">
        <f t="shared" ca="1" si="658"/>
        <v>-1.0940378247599247E-4</v>
      </c>
      <c r="BQ423" s="223">
        <f t="shared" ca="1" si="659"/>
        <v>-2.534533611090725E-4</v>
      </c>
      <c r="BR423" s="223">
        <f t="shared" ca="1" si="660"/>
        <v>8.45310485158119E-5</v>
      </c>
      <c r="BS423" s="223">
        <f t="shared" ca="1" si="661"/>
        <v>2.6174884502732986E-4</v>
      </c>
      <c r="BT423" s="223">
        <f t="shared" ca="1" si="662"/>
        <v>-5.8844234349052392E-5</v>
      </c>
      <c r="BU423" s="223">
        <f t="shared" ca="1" si="663"/>
        <v>-2.6752354448150169E-4</v>
      </c>
      <c r="BV423" s="223">
        <f t="shared" ca="1" si="664"/>
        <v>3.2590718037984646E-5</v>
      </c>
      <c r="BW423" s="223">
        <f t="shared" ca="1" si="665"/>
        <v>2.7072184595907045E-4</v>
      </c>
      <c r="BX423" s="223">
        <f t="shared" ca="1" si="666"/>
        <v>-6.0233352963085603E-6</v>
      </c>
      <c r="BY423" s="223">
        <f t="shared" ca="1" si="667"/>
        <v>-2.7131294806843892E-4</v>
      </c>
      <c r="BZ423" s="223">
        <f t="shared" ca="1" si="668"/>
        <v>-2.0602055456957118E-5</v>
      </c>
      <c r="CA423" s="223">
        <f t="shared" ca="1" si="669"/>
        <v>2.692911581731643E-4</v>
      </c>
      <c r="CB423" s="223">
        <f t="shared" ca="1" si="670"/>
        <v>4.7029037153947033E-5</v>
      </c>
      <c r="CC423" s="223">
        <f t="shared" ca="1" si="671"/>
        <v>-2.6467594721516039E-4</v>
      </c>
      <c r="CD423" s="223">
        <f t="shared" ca="1" si="672"/>
        <v>-7.3003103514453837E-5</v>
      </c>
      <c r="CE423" s="223">
        <f t="shared" ca="1" si="673"/>
        <v>2.5751176219888488E-4</v>
      </c>
      <c r="CF423" s="223">
        <f t="shared" ca="1" si="674"/>
        <v>9.8274110080564335E-5</v>
      </c>
      <c r="CG423" s="223">
        <f t="shared" ca="1" si="675"/>
        <v>-2.478675981423845E-4</v>
      </c>
      <c r="CH423" s="223">
        <f t="shared" ca="1" si="676"/>
        <v>-1.225986832445022E-4</v>
      </c>
      <c r="CI423" s="223">
        <f t="shared" ca="1" si="677"/>
        <v>2.3583633361756045E-4</v>
      </c>
      <c r="CJ423" s="223">
        <f t="shared" ca="1" si="678"/>
        <v>1.4574256406954143E-4</v>
      </c>
      <c r="CK423" s="223">
        <f t="shared" ca="1" si="679"/>
        <v>-2.2153383627874726E-4</v>
      </c>
      <c r="CL423" s="223">
        <f t="shared" ca="1" si="680"/>
        <v>-1.6748286433159807E-4</v>
      </c>
      <c r="CM423" s="223">
        <f t="shared" ca="1" si="681"/>
        <v>2.0509784699385396E-4</v>
      </c>
      <c r="CN423" s="223">
        <f t="shared" ca="1" si="682"/>
        <v>1.8761021305469487E-4</v>
      </c>
      <c r="CO423" s="223">
        <f t="shared" ca="1" si="683"/>
        <v>-1.8668665332452451E-4</v>
      </c>
      <c r="CP423" s="223">
        <f t="shared" ca="1" si="684"/>
        <v>-2.0593077286790553E-4</v>
      </c>
      <c r="CQ423" s="223">
        <f t="shared" ca="1" si="685"/>
        <v>1.6647756513037452E-4</v>
      </c>
      <c r="CR423" s="223">
        <f t="shared" ca="1" si="686"/>
        <v>2.2226810676518149E-4</v>
      </c>
      <c r="CS423" s="223">
        <f t="shared" ca="1" si="687"/>
        <v>-1.4466520697811844E-4</v>
      </c>
      <c r="CT423" s="223">
        <f t="shared" ca="1" si="688"/>
        <v>-2.3646487729020243E-4</v>
      </c>
      <c r="CU423" s="223">
        <f t="shared" ca="1" si="689"/>
        <v>1.2145964380062295E-4</v>
      </c>
      <c r="CV423" s="223">
        <f t="shared" ca="1" si="690"/>
        <v>2.4838436178206821E-4</v>
      </c>
      <c r="CW423" s="223">
        <f t="shared" ca="1" si="691"/>
        <v>-9.7084357856732427E-5</v>
      </c>
      <c r="CX423" s="223">
        <f t="shared" ca="1" si="692"/>
        <v>-2.5791176908927153E-4</v>
      </c>
      <c r="CY423" s="223">
        <f t="shared" ca="1" si="693"/>
        <v>7.17740964749732E-5</v>
      </c>
      <c r="CZ423" s="223">
        <f t="shared" ca="1" si="694"/>
        <v>2.6495534507122798E-4</v>
      </c>
      <c r="DA423" s="223">
        <f t="shared" ca="1" si="695"/>
        <v>-4.5772611308440264E-5</v>
      </c>
      <c r="DB423" s="223">
        <f t="shared" ca="1" si="696"/>
        <v>-2.694472562408241E-4</v>
      </c>
      <c r="DC423" s="223">
        <f t="shared" ca="1" si="697"/>
        <v>1.9330310873159971E-5</v>
      </c>
      <c r="DD423" s="223">
        <f t="shared" ca="1" si="698"/>
        <v>2.7134424303796846E-4</v>
      </c>
      <c r="DE423" s="223">
        <f t="shared" ca="1" si="699"/>
        <v>7.2981510228516377E-6</v>
      </c>
      <c r="DF423" s="223">
        <f t="shared" ca="1" si="700"/>
        <v>-2.7062803644280491E-4</v>
      </c>
      <c r="DG423" s="223">
        <f t="shared" ca="1" si="701"/>
        <v>-3.385632773493802E-5</v>
      </c>
      <c r="DH423" s="223">
        <f t="shared" ca="1" si="702"/>
        <v>2.6730553391636426E-4</v>
      </c>
      <c r="DI423" s="223">
        <f t="shared" ca="1" si="703"/>
        <v>6.0088449503193142E-5</v>
      </c>
      <c r="DJ423" s="223">
        <f t="shared" ca="1" si="704"/>
        <v>-2.6140873297424068E-4</v>
      </c>
      <c r="DK423" s="223">
        <f t="shared" ca="1" si="705"/>
        <v>-8.5741886655037183E-5</v>
      </c>
      <c r="DL423" s="223">
        <f t="shared" ca="1" si="706"/>
        <v>2.5299442303302336E-4</v>
      </c>
      <c r="DM423" s="223">
        <f t="shared" ca="1" si="707"/>
        <v>1.1056958256711031E-4</v>
      </c>
      <c r="DN423" s="223">
        <f t="shared" ca="1" si="708"/>
        <v>-2.421436384971808E-4</v>
      </c>
      <c r="DO423" s="223">
        <f t="shared" ca="1" si="709"/>
        <v>-1.343324329555868E-4</v>
      </c>
      <c r="DP423" s="223">
        <f t="shared" ca="1" si="710"/>
        <v>2.2896087835343323E-4</v>
      </c>
      <c r="DQ423" s="223">
        <f t="shared" ca="1" si="711"/>
        <v>1.568015885811166E-4</v>
      </c>
      <c r="DR423" s="223">
        <f t="shared" ca="1" si="712"/>
        <v>-2.1357309978839461E-4</v>
      </c>
      <c r="DS423" s="223">
        <f t="shared" ca="1" si="713"/>
        <v>-1.7776065919214299E-4</v>
      </c>
      <c r="DT423" s="223">
        <f t="shared" ca="1" si="714"/>
        <v>1.9612849552145644E-4</v>
      </c>
      <c r="DU423" s="223">
        <f t="shared" ca="1" si="715"/>
        <v>1.9700779748128841E-4</v>
      </c>
      <c r="DV423" s="223">
        <f t="shared" ca="1" si="716"/>
        <v>-1.7679506662791005E-4</v>
      </c>
      <c r="DW423" s="223">
        <f t="shared" ca="1" si="717"/>
        <v>-2.1435764298527704E-4</v>
      </c>
      <c r="DX423" s="223">
        <f t="shared" ca="1" si="718"/>
        <v>1.5575900459672285E-4</v>
      </c>
      <c r="DY423" s="223">
        <f t="shared" ca="1" si="719"/>
        <v>2.2964310720750521E-4</v>
      </c>
      <c r="DZ423" s="223">
        <f t="shared" ca="1" si="720"/>
        <v>-1.3322289820473629E-4</v>
      </c>
      <c r="EA423" s="223">
        <f t="shared" ca="1" si="721"/>
        <v>-2.4271698277163344E-4</v>
      </c>
      <c r="EB423" s="223">
        <f t="shared" ca="1" si="722"/>
        <v>1.094037824759871E-4</v>
      </c>
      <c r="EC423" s="223">
        <f t="shared" ca="1" si="723"/>
        <v>2.5345336110907184E-4</v>
      </c>
      <c r="ED423" s="223">
        <f t="shared" ca="1" si="724"/>
        <v>-8.4531048515810002E-5</v>
      </c>
      <c r="EE423" s="223">
        <f t="shared" ca="1" si="725"/>
        <v>-2.6174884502733149E-4</v>
      </c>
      <c r="EF423" s="223">
        <f t="shared" ca="1" si="726"/>
        <v>5.8844234349054208E-5</v>
      </c>
      <c r="EG423" s="223">
        <f t="shared" ca="1" si="727"/>
        <v>2.6752354448150197E-4</v>
      </c>
      <c r="EH423" s="223">
        <f t="shared" ca="1" si="728"/>
        <v>-3.2590718037978839E-5</v>
      </c>
      <c r="EI423" s="223">
        <f t="shared" ca="1" si="729"/>
        <v>-2.7072184595907062E-4</v>
      </c>
      <c r="EJ423" s="223">
        <f t="shared" ca="1" si="730"/>
        <v>6.0233352963065816E-6</v>
      </c>
      <c r="EK423" s="223">
        <f t="shared" ca="1" si="731"/>
        <v>2.7131294806843897E-4</v>
      </c>
      <c r="EL423" s="223">
        <f t="shared" ca="1" si="732"/>
        <v>2.0602055456959111E-5</v>
      </c>
      <c r="EM423" s="223">
        <f t="shared" ca="1" si="733"/>
        <v>-2.6929115817316359E-4</v>
      </c>
      <c r="EN423" s="223">
        <f t="shared" ca="1" si="734"/>
        <v>-4.702903715394519E-5</v>
      </c>
      <c r="EO423" s="223">
        <f t="shared" ca="1" si="735"/>
        <v>2.646759472151599E-4</v>
      </c>
      <c r="EP423" s="223">
        <f t="shared" ca="1" si="736"/>
        <v>7.3003103514459461E-5</v>
      </c>
      <c r="EQ423" s="223">
        <f t="shared" ca="1" si="737"/>
        <v>-2.5751176219888423E-4</v>
      </c>
      <c r="ER423" s="223">
        <f t="shared" ca="1" si="738"/>
        <v>-9.8274110080566192E-5</v>
      </c>
      <c r="ES423" s="223">
        <f t="shared" ca="1" si="739"/>
        <v>2.4786759814238521E-4</v>
      </c>
      <c r="ET423" s="223">
        <f t="shared" ca="1" si="740"/>
        <v>1.2259868324450399E-4</v>
      </c>
      <c r="EU423" s="223">
        <f t="shared" ca="1" si="741"/>
        <v>-2.3583633361755945E-4</v>
      </c>
      <c r="EV423" s="223">
        <f t="shared" ca="1" si="742"/>
        <v>-1.4574256406953986E-4</v>
      </c>
      <c r="EW423" s="223">
        <f t="shared" ca="1" si="743"/>
        <v>2.2153383627874612E-4</v>
      </c>
      <c r="EX423" s="223">
        <f t="shared" ca="1" si="744"/>
        <v>1.6748286433160265E-4</v>
      </c>
      <c r="EY423" s="223">
        <f t="shared" ca="1" si="745"/>
        <v>-2.0509784699385521E-4</v>
      </c>
      <c r="EZ423" s="223">
        <f t="shared" ca="1" si="746"/>
        <v>-1.876102130546991E-4</v>
      </c>
      <c r="FA423" s="223">
        <f t="shared" ca="1" si="747"/>
        <v>1.8668665332452028E-4</v>
      </c>
      <c r="FB423" s="223">
        <f t="shared" ca="1" si="748"/>
        <v>2.0593077286790431E-4</v>
      </c>
      <c r="FC423" s="223">
        <f t="shared" ca="1" si="749"/>
        <v>-1.6647756513036991E-4</v>
      </c>
      <c r="FD423" s="223">
        <f t="shared" ca="1" si="750"/>
        <v>-2.2226810676518043E-4</v>
      </c>
      <c r="FE423" s="223">
        <f t="shared" ca="1" si="751"/>
        <v>1.4466520697812001E-4</v>
      </c>
      <c r="FF423" s="223">
        <f t="shared" ca="1" si="752"/>
        <v>2.364648772902053E-4</v>
      </c>
      <c r="FG423" s="223">
        <f t="shared" ca="1" si="753"/>
        <v>-1.2145964380062462E-4</v>
      </c>
      <c r="FH423" s="223">
        <f t="shared" ca="1" si="754"/>
        <v>-2.483843617820706E-4</v>
      </c>
      <c r="FI423" s="223">
        <f t="shared" ca="1" si="755"/>
        <v>9.7084357856726966E-5</v>
      </c>
      <c r="FJ423" s="223">
        <f t="shared" ca="1" si="756"/>
        <v>2.5791176908927099E-4</v>
      </c>
      <c r="FK423" s="223">
        <f t="shared" ca="1" si="757"/>
        <v>-7.1774096474967562E-5</v>
      </c>
      <c r="FL423" s="223">
        <f t="shared" ca="1" si="758"/>
        <v>-2.6495534507122928E-4</v>
      </c>
      <c r="FM423" s="223">
        <f t="shared" ca="1" si="759"/>
        <v>4.5772611308442094E-5</v>
      </c>
      <c r="FN423" s="223">
        <f t="shared" ca="1" si="760"/>
        <v>2.6944725624082481E-4</v>
      </c>
      <c r="FO423" s="223">
        <f t="shared" ca="1" si="761"/>
        <v>-1.9330310873161814E-5</v>
      </c>
      <c r="FP423" s="223">
        <f t="shared" ca="1" si="762"/>
        <v>-2.7134424303796835E-4</v>
      </c>
      <c r="FQ423" s="223">
        <f t="shared" ca="1" si="763"/>
        <v>-7.2981510228574788E-6</v>
      </c>
      <c r="FR423" s="223">
        <f t="shared" ca="1" si="764"/>
        <v>2.7062803644280507E-4</v>
      </c>
      <c r="FS423" s="223">
        <f t="shared" ca="1" si="765"/>
        <v>3.3856327734936163E-5</v>
      </c>
      <c r="FT423" s="223">
        <f t="shared" ca="1" si="766"/>
        <v>-2.6730553391636323E-4</v>
      </c>
      <c r="FU423" s="223">
        <f t="shared" ca="1" si="767"/>
        <v>-6.008844950319134E-5</v>
      </c>
      <c r="FV423" s="223">
        <f t="shared" ca="1" si="768"/>
        <v>2.6140873297424117E-4</v>
      </c>
      <c r="FW423" s="223">
        <f t="shared" ca="1" si="769"/>
        <v>8.574188665504274E-5</v>
      </c>
      <c r="FX423" s="223">
        <f t="shared" ca="1" si="770"/>
        <v>-2.5299442303302407E-4</v>
      </c>
      <c r="FY423" s="223">
        <f t="shared" ca="1" si="771"/>
        <v>-1.1056958256710859E-4</v>
      </c>
      <c r="FZ423" s="223">
        <f t="shared" ca="1" si="772"/>
        <v>2.4214363849717815E-4</v>
      </c>
      <c r="GA423" s="223">
        <f t="shared" ca="1" si="773"/>
        <v>1.343324329555852E-4</v>
      </c>
      <c r="GB423" s="223">
        <f t="shared" ca="1" si="774"/>
        <v>-2.2896087835343421E-4</v>
      </c>
      <c r="GC423" s="223">
        <f t="shared" ca="1" si="775"/>
        <v>-1.5680158858112137E-4</v>
      </c>
      <c r="GD423" s="223">
        <f t="shared" ca="1" si="776"/>
        <v>2.1357309978839103E-4</v>
      </c>
      <c r="GE423" s="223">
        <f t="shared" ca="1" si="777"/>
        <v>1.7776065919214161E-4</v>
      </c>
      <c r="GF423" s="223">
        <f t="shared" ca="1" si="778"/>
        <v>-1.9612849552145241E-4</v>
      </c>
      <c r="GG423" s="223">
        <f t="shared" ca="1" si="779"/>
        <v>-1.9700779748129242E-4</v>
      </c>
      <c r="GH423" s="223">
        <f t="shared" ca="1" si="780"/>
        <v>1.7679506662791146E-4</v>
      </c>
      <c r="GI423" s="223">
        <f t="shared" ca="1" si="781"/>
        <v>2.1435764298528064E-4</v>
      </c>
      <c r="GJ423" s="223">
        <f t="shared" ca="1" si="782"/>
        <v>-1.5575900459671802E-4</v>
      </c>
      <c r="GK423" s="223">
        <f t="shared" ca="1" si="783"/>
        <v>-2.2964310720750424E-4</v>
      </c>
      <c r="GL423" s="223">
        <f t="shared" ca="1" si="784"/>
        <v>1.3322289820473794E-4</v>
      </c>
      <c r="GM423" s="223">
        <f t="shared" ca="1" si="785"/>
        <v>2.4271698277163604E-4</v>
      </c>
      <c r="GN423" s="223">
        <f t="shared" ca="1" si="786"/>
        <v>-1.0940378247598881E-4</v>
      </c>
      <c r="GO423" s="223">
        <f t="shared" ca="1" si="787"/>
        <v>-2.5345336110907114E-4</v>
      </c>
      <c r="GP423" s="223">
        <f t="shared" ca="1" si="788"/>
        <v>8.4531048515804446E-5</v>
      </c>
      <c r="GQ423" s="223">
        <f t="shared" ca="1" si="789"/>
        <v>2.6174884502733095E-4</v>
      </c>
      <c r="GR423" s="223">
        <f t="shared" ca="1" si="790"/>
        <v>-5.8844234349056024E-5</v>
      </c>
      <c r="GS423" s="223">
        <f t="shared" ca="1" si="791"/>
        <v>-2.6752354448150294E-4</v>
      </c>
      <c r="GT423" s="223">
        <f t="shared" ca="1" si="792"/>
        <v>3.2590718037980675E-5</v>
      </c>
      <c r="GU423" s="223">
        <f t="shared" ca="1" si="793"/>
        <v>2.7072184595907051E-4</v>
      </c>
      <c r="GV423" s="223">
        <f t="shared" ca="1" si="794"/>
        <v>-6.0233352963007404E-6</v>
      </c>
      <c r="GW423" s="223">
        <f t="shared" ca="1" si="795"/>
        <v>-2.7131294806843881E-4</v>
      </c>
      <c r="GX423" s="223">
        <f t="shared" ca="1" si="796"/>
        <v>-2.0602055456957254E-5</v>
      </c>
      <c r="GY423" s="223">
        <f t="shared" ca="1" si="797"/>
        <v>2.6929115817316283E-4</v>
      </c>
      <c r="GZ423" s="223">
        <f t="shared" ca="1" si="798"/>
        <v>4.702903715395095E-5</v>
      </c>
      <c r="HA423" s="223">
        <f t="shared" ca="1" si="799"/>
        <v>-2.6467594721516033E-4</v>
      </c>
      <c r="HB423" s="223">
        <f t="shared" ca="1" si="800"/>
        <v>-7.3003103514465112E-5</v>
      </c>
      <c r="HC423" s="223">
        <f t="shared" ca="1" si="801"/>
        <v>2.5751176219888239E-4</v>
      </c>
      <c r="HD423" s="223">
        <f t="shared" ca="1" si="802"/>
        <v>9.827411008056447E-5</v>
      </c>
      <c r="HE423" s="223">
        <f t="shared" ca="1" si="803"/>
        <v>-2.4786759814238597E-4</v>
      </c>
      <c r="HF423" s="223">
        <f t="shared" ca="1" si="804"/>
        <v>-1.2259868324450922E-4</v>
      </c>
      <c r="HG423" s="223">
        <f t="shared" ca="1" si="805"/>
        <v>2.3583633361756035E-4</v>
      </c>
      <c r="HH423" s="223">
        <f t="shared" ca="1" si="806"/>
        <v>1.4574256406953831E-4</v>
      </c>
      <c r="HI423" s="223">
        <f t="shared" ca="1" si="807"/>
        <v>-2.2153383627874273E-4</v>
      </c>
      <c r="HJ423" s="223">
        <f t="shared" ca="1" si="808"/>
        <v>-1.6748286433160121E-4</v>
      </c>
      <c r="HK423" s="223">
        <f t="shared" ca="1" si="809"/>
        <v>2.050978469938564E-4</v>
      </c>
      <c r="HL423" s="223">
        <f t="shared" ca="1" si="810"/>
        <v>1.8761021305470333E-4</v>
      </c>
      <c r="HM423" s="223">
        <f t="shared" ca="1" si="811"/>
        <v>-1.8668665332452163E-4</v>
      </c>
      <c r="HN423" s="223">
        <f t="shared" ca="1" si="812"/>
        <v>-2.0593077286790309E-4</v>
      </c>
      <c r="HO423" s="223">
        <f t="shared" ca="1" si="813"/>
        <v>1.664775651303653E-4</v>
      </c>
      <c r="HP423" s="223">
        <f t="shared" ca="1" si="814"/>
        <v>2.2226810676518376E-4</v>
      </c>
      <c r="HQ423" s="223">
        <f t="shared" ca="1" si="815"/>
        <v>-1.4466520697812158E-4</v>
      </c>
      <c r="HR423" s="223">
        <f t="shared" ca="1" si="816"/>
        <v>-2.3646487729020815E-4</v>
      </c>
      <c r="HS423" s="223">
        <f t="shared" ca="1" si="817"/>
        <v>1.2145964380061937E-4</v>
      </c>
      <c r="HT423" s="223">
        <f t="shared" ca="1" si="818"/>
        <v>2.4838436178206984E-4</v>
      </c>
      <c r="HU423" s="223">
        <f t="shared" ca="1" si="819"/>
        <v>-9.708435785672149E-5</v>
      </c>
      <c r="HV423" s="223">
        <f t="shared" ca="1" si="820"/>
        <v>-2.5791176908927278E-4</v>
      </c>
      <c r="HW423" s="223">
        <f t="shared" ca="1" si="821"/>
        <v>7.1774096474969351E-5</v>
      </c>
      <c r="HX423" s="223">
        <f t="shared" ca="1" si="822"/>
        <v>2.6495534507123053E-4</v>
      </c>
      <c r="HY423" s="223">
        <f t="shared" ca="1" si="823"/>
        <v>-4.5772611308436341E-5</v>
      </c>
      <c r="HZ423" s="223">
        <f t="shared" ca="1" si="824"/>
        <v>-2.6944725624082459E-4</v>
      </c>
      <c r="IA423" s="223">
        <f t="shared" ca="1" si="825"/>
        <v>1.9330310873163684E-5</v>
      </c>
      <c r="IB423" s="223">
        <f t="shared" ca="1" si="826"/>
        <v>2.7134424303796852E-4</v>
      </c>
      <c r="IC423" s="223">
        <f t="shared" ca="1" si="827"/>
        <v>7.2981510228556221E-6</v>
      </c>
      <c r="ID423" s="223">
        <f t="shared" ca="1" si="828"/>
        <v>-2.7062803644280523E-4</v>
      </c>
      <c r="IE423" s="223">
        <f t="shared" ca="1" si="829"/>
        <v>6.3760032103924987E-5</v>
      </c>
      <c r="IF423" s="223">
        <f t="shared" ca="1" si="830"/>
        <v>2.6730553391636356E-4</v>
      </c>
      <c r="IG423" s="223">
        <f t="shared" ca="1" si="831"/>
        <v>6.008844950318951E-5</v>
      </c>
      <c r="IH423" s="223">
        <f t="shared" ca="1" si="832"/>
        <v>-2.6140873297423754E-4</v>
      </c>
      <c r="II423" s="223">
        <f t="shared" ca="1" si="833"/>
        <v>-8.5741886655040978E-5</v>
      </c>
      <c r="IJ423" s="223">
        <f t="shared" ca="1" si="834"/>
        <v>2.5299442303302472E-4</v>
      </c>
      <c r="IK423" s="223">
        <f t="shared" ca="1" si="835"/>
        <v>1.1056958256712099E-4</v>
      </c>
      <c r="IL423" s="223">
        <f t="shared" ca="1" si="836"/>
        <v>-2.4214363849717899E-4</v>
      </c>
      <c r="IM423" s="223">
        <f t="shared" ca="1" si="837"/>
        <v>-1.3433243295558358E-4</v>
      </c>
      <c r="IN423" s="223">
        <f t="shared" ca="1" si="838"/>
        <v>2.2896087835342694E-4</v>
      </c>
      <c r="IO423" s="223">
        <f t="shared" ca="1" si="839"/>
        <v>1.5680158858111986E-4</v>
      </c>
      <c r="IP423" s="223">
        <f t="shared" ca="1" si="840"/>
        <v>-2.1357309978839217E-4</v>
      </c>
      <c r="IQ423" s="223">
        <f t="shared" ca="1" si="841"/>
        <v>-1.7776065919215185E-4</v>
      </c>
      <c r="IR423" s="223">
        <f t="shared" ca="1" si="842"/>
        <v>1.9612849552145368E-4</v>
      </c>
      <c r="IS423" s="223">
        <f t="shared" ca="1" si="843"/>
        <v>1.9700779748129115E-4</v>
      </c>
      <c r="IT423" s="223">
        <f t="shared" ca="1" si="844"/>
        <v>-1.7679506662791287E-4</v>
      </c>
      <c r="IU423" s="223">
        <f t="shared" ca="1" si="845"/>
        <v>-2.143576429852795E-4</v>
      </c>
      <c r="IV423" s="223">
        <f t="shared" ca="1" si="846"/>
        <v>1.5575900459671954E-4</v>
      </c>
      <c r="IW423" s="223">
        <f t="shared" ca="1" si="847"/>
        <v>2.2964310720750323E-4</v>
      </c>
      <c r="IX423" s="223">
        <f t="shared" ca="1" si="848"/>
        <v>-1.332228982047261E-4</v>
      </c>
      <c r="IY423" s="223">
        <f t="shared" ca="1" si="849"/>
        <v>-2.427169827716352E-4</v>
      </c>
      <c r="IZ423" s="223">
        <f t="shared" ca="1" si="850"/>
        <v>1.0940378247599052E-4</v>
      </c>
      <c r="JA423" s="223">
        <f t="shared" ca="1" si="851"/>
        <v>2.5345336110907602E-4</v>
      </c>
      <c r="JB423" s="223">
        <f t="shared" ca="1" si="852"/>
        <v>-8.4531048515806208E-5</v>
      </c>
    </row>
    <row r="424" spans="2:262">
      <c r="B424" s="230">
        <v>63</v>
      </c>
      <c r="C424" s="229">
        <f t="shared" si="853"/>
        <v>1.2304687500000007E-3</v>
      </c>
      <c r="D424" s="226">
        <f t="shared" ca="1" si="597"/>
        <v>24.275578680789835</v>
      </c>
      <c r="E424" s="225">
        <f ca="1">BQ361</f>
        <v>0.27557868078983511</v>
      </c>
      <c r="F424" s="224">
        <v>63</v>
      </c>
      <c r="G424" s="223">
        <f t="shared" ca="1" si="854"/>
        <v>-1.0070369536819422E-3</v>
      </c>
      <c r="H424" s="223">
        <f t="shared" ca="1" si="598"/>
        <v>3.2871544379565413E-4</v>
      </c>
      <c r="I424" s="223">
        <f t="shared" ca="1" si="599"/>
        <v>1.0231711153323416E-3</v>
      </c>
      <c r="J424" s="223">
        <f t="shared" ca="1" si="600"/>
        <v>-2.7849569147682607E-4</v>
      </c>
      <c r="K424" s="223">
        <f t="shared" ca="1" si="601"/>
        <v>-1.0368403681467002E-3</v>
      </c>
      <c r="L424" s="223">
        <f t="shared" ca="1" si="602"/>
        <v>2.2760501864388873E-4</v>
      </c>
      <c r="M424" s="223">
        <f t="shared" ca="1" si="603"/>
        <v>1.0480117816977028E-3</v>
      </c>
      <c r="N424" s="223">
        <f t="shared" ca="1" si="604"/>
        <v>-1.761660253851932E-4</v>
      </c>
      <c r="O424" s="223">
        <f t="shared" ca="1" si="605"/>
        <v>-1.0566584430716055E-3</v>
      </c>
      <c r="P424" s="223">
        <f t="shared" ca="1" si="606"/>
        <v>1.2430263274102333E-4</v>
      </c>
      <c r="Q424" s="223">
        <f t="shared" ca="1" si="607"/>
        <v>1.0627595217037994E-3</v>
      </c>
      <c r="R424" s="223">
        <f t="shared" ca="1" si="608"/>
        <v>-7.2139784166955526E-5</v>
      </c>
      <c r="S424" s="223">
        <f t="shared" ca="1" si="609"/>
        <v>-1.0663003195614691E-3</v>
      </c>
      <c r="T424" s="223">
        <f t="shared" ca="1" si="610"/>
        <v>1.9803144534132695E-5</v>
      </c>
      <c r="U424" s="223">
        <f t="shared" ca="1" si="611"/>
        <v>1.0672723065524379E-3</v>
      </c>
      <c r="V424" s="223">
        <f t="shared" ca="1" si="612"/>
        <v>3.2581202608427382E-5</v>
      </c>
      <c r="W424" s="223">
        <f t="shared" ca="1" si="613"/>
        <v>-1.0656731410749083E-3</v>
      </c>
      <c r="X424" s="223">
        <f t="shared" ca="1" si="614"/>
        <v>-8.4887058780127266E-5</v>
      </c>
      <c r="Y424" s="223">
        <f t="shared" ca="1" si="615"/>
        <v>1.0615066756585866E-3</v>
      </c>
      <c r="Z424" s="223">
        <f t="shared" ca="1" si="616"/>
        <v>1.3698841459199398E-4</v>
      </c>
      <c r="AA424" s="223">
        <f t="shared" ca="1" si="617"/>
        <v>-1.0547829476836E-3</v>
      </c>
      <c r="AB424" s="223">
        <f t="shared" ca="1" si="618"/>
        <v>-1.8875975331434063E-4</v>
      </c>
      <c r="AC424" s="223">
        <f t="shared" ca="1" si="619"/>
        <v>1.0455181551995679E-3</v>
      </c>
      <c r="AD424" s="223">
        <f t="shared" ca="1" si="620"/>
        <v>2.4007635325755492E-4</v>
      </c>
      <c r="AE424" s="223">
        <f t="shared" ca="1" si="621"/>
        <v>-1.0337346179030854E-3</v>
      </c>
      <c r="AF424" s="223">
        <f t="shared" ca="1" si="622"/>
        <v>-2.9081458823756681E-4</v>
      </c>
      <c r="AG424" s="223">
        <f t="shared" ca="1" si="623"/>
        <v>1.0194607233676154E-3</v>
      </c>
      <c r="AH424" s="223">
        <f t="shared" ca="1" si="624"/>
        <v>3.4085222540215765E-4</v>
      </c>
      <c r="AI424" s="223">
        <f t="shared" ca="1" si="625"/>
        <v>-1.002730858655342E-3</v>
      </c>
      <c r="AJ424" s="223">
        <f t="shared" ca="1" si="626"/>
        <v>-3.9006871970063289E-4</v>
      </c>
      <c r="AK424" s="223">
        <f t="shared" ca="1" si="627"/>
        <v>9.8358532747571509E-4</v>
      </c>
      <c r="AL424" s="223">
        <f t="shared" ca="1" si="628"/>
        <v>4.3834550428736477E-4</v>
      </c>
      <c r="AM424" s="223">
        <f t="shared" ca="1" si="629"/>
        <v>-9.6207025309029957E-4</v>
      </c>
      <c r="AN424" s="223">
        <f t="shared" ca="1" si="630"/>
        <v>-4.8556627615973656E-4</v>
      </c>
      <c r="AO424" s="223">
        <f t="shared" ca="1" si="631"/>
        <v>9.3823746719778726E-4</v>
      </c>
      <c r="AP424" s="223">
        <f t="shared" ca="1" si="632"/>
        <v>5.3161727634225687E-4</v>
      </c>
      <c r="AQ424" s="223">
        <f t="shared" ca="1" si="633"/>
        <v>-9.1214438506690332E-4</v>
      </c>
      <c r="AR424" s="223">
        <f t="shared" ca="1" si="634"/>
        <v>-5.7638756394188812E-4</v>
      </c>
      <c r="AS424" s="223">
        <f t="shared" ca="1" si="635"/>
        <v>8.838538672179771E-4</v>
      </c>
      <c r="AT424" s="223">
        <f t="shared" ca="1" si="636"/>
        <v>6.1976928341440202E-4</v>
      </c>
      <c r="AU424" s="223">
        <f t="shared" ca="1" si="637"/>
        <v>-8.5343406798646729E-4</v>
      </c>
      <c r="AV424" s="223">
        <f t="shared" ca="1" si="638"/>
        <v>-6.6165792439778657E-4</v>
      </c>
      <c r="AW424" s="223">
        <f t="shared" ca="1" si="639"/>
        <v>8.2095827133318194E-4</v>
      </c>
      <c r="AX424" s="223">
        <f t="shared" ca="1" si="640"/>
        <v>7.019525734869136E-4</v>
      </c>
      <c r="AY424" s="223">
        <f t="shared" ca="1" si="641"/>
        <v>-7.8650471429680296E-4</v>
      </c>
      <c r="AZ424" s="223">
        <f t="shared" ca="1" si="642"/>
        <v>-7.4055615734272659E-4</v>
      </c>
      <c r="BA424" s="223">
        <f t="shared" ca="1" si="643"/>
        <v>7.5015639851400617E-4</v>
      </c>
      <c r="BB424" s="223">
        <f t="shared" ca="1" si="644"/>
        <v>7.7737567655044237E-4</v>
      </c>
      <c r="BC424" s="223">
        <f t="shared" ca="1" si="645"/>
        <v>-7.1200089026125985E-4</v>
      </c>
      <c r="BD424" s="223">
        <f t="shared" ca="1" si="646"/>
        <v>-8.1232242966328052E-4</v>
      </c>
      <c r="BE424" s="223">
        <f t="shared" ca="1" si="647"/>
        <v>6.7213010949995094E-4</v>
      </c>
      <c r="BF424" s="223">
        <f t="shared" ca="1" si="648"/>
        <v>8.4531222689201806E-4</v>
      </c>
      <c r="BG424" s="223">
        <f t="shared" ca="1" si="649"/>
        <v>-6.3064010843321197E-4</v>
      </c>
      <c r="BH424" s="223">
        <f t="shared" ca="1" si="650"/>
        <v>-8.7626559292556605E-4</v>
      </c>
      <c r="BI424" s="223">
        <f t="shared" ca="1" si="651"/>
        <v>5.8763084010770759E-4</v>
      </c>
      <c r="BJ424" s="223">
        <f t="shared" ca="1" si="652"/>
        <v>9.0510795839394715E-4</v>
      </c>
      <c r="BK424" s="223">
        <f t="shared" ca="1" si="653"/>
        <v>-5.4320591761800084E-4</v>
      </c>
      <c r="BL424" s="223">
        <f t="shared" ca="1" si="654"/>
        <v>-9.3176983951247174E-4</v>
      </c>
      <c r="BM424" s="223">
        <f t="shared" ca="1" si="655"/>
        <v>4.9747236449353333E-4</v>
      </c>
      <c r="BN424" s="223">
        <f t="shared" ca="1" si="656"/>
        <v>9.5618700547421152E-4</v>
      </c>
      <c r="BO424" s="223">
        <f t="shared" ca="1" si="657"/>
        <v>-4.5054035686956789E-4</v>
      </c>
      <c r="BP424" s="223">
        <f t="shared" ca="1" si="658"/>
        <v>-9.7830063318767361E-4</v>
      </c>
      <c r="BQ424" s="223">
        <f t="shared" ca="1" si="659"/>
        <v>4.0252295806322906E-4</v>
      </c>
      <c r="BR424" s="223">
        <f t="shared" ca="1" si="660"/>
        <v>9.9805744898677127E-4</v>
      </c>
      <c r="BS424" s="223">
        <f t="shared" ca="1" si="661"/>
        <v>-3.5353584619408305E-4</v>
      </c>
      <c r="BT424" s="223">
        <f t="shared" ca="1" si="662"/>
        <v>-1.0154098569717521E-3</v>
      </c>
      <c r="BU424" s="223">
        <f t="shared" ca="1" si="663"/>
        <v>3.0369703550535854E-4</v>
      </c>
      <c r="BV424" s="223">
        <f t="shared" ca="1" si="664"/>
        <v>1.030316053671888E-3</v>
      </c>
      <c r="BW424" s="223">
        <f t="shared" ca="1" si="665"/>
        <v>-2.5312659205738294E-4</v>
      </c>
      <c r="BX424" s="223">
        <f t="shared" ca="1" si="666"/>
        <v>-1.0427401287537007E-3</v>
      </c>
      <c r="BY424" s="223">
        <f t="shared" ca="1" si="667"/>
        <v>2.0194634447787008E-4</v>
      </c>
      <c r="BZ424" s="223">
        <f t="shared" ca="1" si="668"/>
        <v>1.052652151532097E-3</v>
      </c>
      <c r="CA424" s="223">
        <f t="shared" ca="1" si="669"/>
        <v>-1.5027959046609934E-4</v>
      </c>
      <c r="CB424" s="223">
        <f t="shared" ca="1" si="670"/>
        <v>-1.0600282430760115E-3</v>
      </c>
      <c r="CC424" s="223">
        <f t="shared" ca="1" si="671"/>
        <v>9.8250799757958239E-5</v>
      </c>
      <c r="CD424" s="223">
        <f t="shared" ca="1" si="672"/>
        <v>1.06485063373485E-3</v>
      </c>
      <c r="CE424" s="223">
        <f t="shared" ca="1" si="673"/>
        <v>-4.5985314267446553E-5</v>
      </c>
      <c r="CF424" s="223">
        <f t="shared" ca="1" si="674"/>
        <v>-1.0671077059471212E-3</v>
      </c>
      <c r="CG424" s="223">
        <f t="shared" ca="1" si="675"/>
        <v>-6.3909538729733364E-6</v>
      </c>
      <c r="CH424" s="223">
        <f t="shared" ca="1" si="676"/>
        <v>1.0667940222281694E-3</v>
      </c>
      <c r="CI424" s="223">
        <f t="shared" ca="1" si="677"/>
        <v>5.8751825645716516E-5</v>
      </c>
      <c r="CJ424" s="223">
        <f t="shared" ca="1" si="678"/>
        <v>-1.0639103382695492E-3</v>
      </c>
      <c r="CK424" s="223">
        <f t="shared" ca="1" si="679"/>
        <v>-1.1097115912444227E-4</v>
      </c>
      <c r="CL424" s="223">
        <f t="shared" ca="1" si="680"/>
        <v>1.0584636011184998E-3</v>
      </c>
      <c r="CM424" s="223">
        <f t="shared" ca="1" si="681"/>
        <v>1.6292315336092664E-4</v>
      </c>
      <c r="CN424" s="223">
        <f t="shared" ca="1" si="682"/>
        <v>-1.0504669324418901E-3</v>
      </c>
      <c r="CO424" s="223">
        <f t="shared" ca="1" si="683"/>
        <v>-2.144826514505517E-4</v>
      </c>
      <c r="CP424" s="223">
        <f t="shared" ca="1" si="684"/>
        <v>1.0399395969149965E-3</v>
      </c>
      <c r="CQ424" s="223">
        <f t="shared" ca="1" si="685"/>
        <v>2.655254420463711E-4</v>
      </c>
      <c r="CR424" s="223">
        <f t="shared" ca="1" si="686"/>
        <v>-1.0269069558111769E-3</v>
      </c>
      <c r="CS424" s="223">
        <f t="shared" ca="1" si="687"/>
        <v>-3.159285585950483E-4</v>
      </c>
      <c r="CT424" s="223">
        <f t="shared" ca="1" si="688"/>
        <v>1.0114004059043902E-3</v>
      </c>
      <c r="CU424" s="223">
        <f t="shared" ca="1" si="689"/>
        <v>3.6557057557396746E-4</v>
      </c>
      <c r="CV424" s="223">
        <f t="shared" ca="1" si="690"/>
        <v>-9.9345730383155703E-4</v>
      </c>
      <c r="CW424" s="223">
        <f t="shared" ca="1" si="691"/>
        <v>-4.1433190101615658E-4</v>
      </c>
      <c r="CX424" s="223">
        <f t="shared" ca="1" si="692"/>
        <v>9.7312087609722174E-4</v>
      </c>
      <c r="CY424" s="223">
        <f t="shared" ca="1" si="693"/>
        <v>4.6209506461758156E-4</v>
      </c>
      <c r="CZ424" s="223">
        <f t="shared" ca="1" si="694"/>
        <v>-9.5044011493704761E-4</v>
      </c>
      <c r="DA424" s="223">
        <f t="shared" ca="1" si="695"/>
        <v>-5.0874500073362259E-4</v>
      </c>
      <c r="DB424" s="223">
        <f t="shared" ca="1" si="696"/>
        <v>9.2546966029125413E-4</v>
      </c>
      <c r="DC424" s="223">
        <f t="shared" ca="1" si="697"/>
        <v>5.5416932558207039E-4</v>
      </c>
      <c r="DD424" s="223">
        <f t="shared" ca="1" si="698"/>
        <v>-8.982696681722655E-4</v>
      </c>
      <c r="DE424" s="223">
        <f t="shared" ca="1" si="699"/>
        <v>-5.9825860798571663E-4</v>
      </c>
      <c r="DF424" s="223">
        <f t="shared" ca="1" si="700"/>
        <v>8.6890566574350286E-4</v>
      </c>
      <c r="DG424" s="223">
        <f t="shared" ca="1" si="701"/>
        <v>6.409066330014348E-4</v>
      </c>
      <c r="DH424" s="223">
        <f t="shared" ca="1" si="702"/>
        <v>-8.3744839345883384E-4</v>
      </c>
      <c r="DI424" s="223">
        <f t="shared" ca="1" si="703"/>
        <v>-6.8201065780146243E-4</v>
      </c>
      <c r="DJ424" s="223">
        <f t="shared" ca="1" si="704"/>
        <v>8.0397363464248758E-4</v>
      </c>
      <c r="DK424" s="223">
        <f t="shared" ca="1" si="705"/>
        <v>7.2147165918979108E-4</v>
      </c>
      <c r="DL424" s="223">
        <f t="shared" ca="1" si="706"/>
        <v>-7.685620329205339E-4</v>
      </c>
      <c r="DM424" s="223">
        <f t="shared" ca="1" si="707"/>
        <v>-7.5919457215765517E-4</v>
      </c>
      <c r="DN424" s="223">
        <f t="shared" ca="1" si="708"/>
        <v>7.3129889794319204E-4</v>
      </c>
      <c r="DO424" s="223">
        <f t="shared" ca="1" si="709"/>
        <v>7.950885189036219E-4</v>
      </c>
      <c r="DP424" s="223">
        <f t="shared" ca="1" si="710"/>
        <v>-6.9227399986646456E-4</v>
      </c>
      <c r="DQ424" s="223">
        <f t="shared" ca="1" si="711"/>
        <v>-8.2906702776600017E-4</v>
      </c>
      <c r="DR424" s="223">
        <f t="shared" ca="1" si="712"/>
        <v>6.5158135308804083E-4</v>
      </c>
      <c r="DS424" s="223">
        <f t="shared" ca="1" si="713"/>
        <v>8.6104824154081404E-4</v>
      </c>
      <c r="DT424" s="223">
        <f t="shared" ca="1" si="714"/>
        <v>-6.0931898975821763E-4</v>
      </c>
      <c r="DU424" s="223">
        <f t="shared" ca="1" si="715"/>
        <v>-8.9095511468281936E-4</v>
      </c>
      <c r="DV424" s="223">
        <f t="shared" ca="1" si="716"/>
        <v>5.6558872361205169E-4</v>
      </c>
      <c r="DW424" s="223">
        <f t="shared" ca="1" si="717"/>
        <v>9.1871559891510345E-4</v>
      </c>
      <c r="DX424" s="223">
        <f t="shared" ca="1" si="718"/>
        <v>-5.2049590469095707E-4</v>
      </c>
      <c r="DY424" s="223">
        <f t="shared" ca="1" si="719"/>
        <v>-9.4426281679963408E-4</v>
      </c>
      <c r="DZ424" s="223">
        <f t="shared" ca="1" si="720"/>
        <v>4.7414916554543147E-4</v>
      </c>
      <c r="EA424" s="223">
        <f t="shared" ca="1" si="721"/>
        <v>9.675352228508253E-4</v>
      </c>
      <c r="EB424" s="223">
        <f t="shared" ca="1" si="722"/>
        <v>-4.2666015952951784E-4</v>
      </c>
      <c r="EC424" s="223">
        <f t="shared" ca="1" si="723"/>
        <v>-9.8847675180410472E-4</v>
      </c>
      <c r="ED424" s="223">
        <f t="shared" ca="1" si="724"/>
        <v>3.7814329181830894E-4</v>
      </c>
      <c r="EE424" s="223">
        <f t="shared" ca="1" si="725"/>
        <v>1.007036953681939E-3</v>
      </c>
      <c r="EF424" s="223">
        <f t="shared" ca="1" si="726"/>
        <v>-3.2871544379566974E-4</v>
      </c>
      <c r="EG424" s="223">
        <f t="shared" ca="1" si="727"/>
        <v>-1.0231711153323437E-3</v>
      </c>
      <c r="EH424" s="223">
        <f t="shared" ca="1" si="728"/>
        <v>2.7849569147682542E-4</v>
      </c>
      <c r="EI424" s="223">
        <f t="shared" ca="1" si="729"/>
        <v>1.0368403681466987E-3</v>
      </c>
      <c r="EJ424" s="223">
        <f t="shared" ca="1" si="730"/>
        <v>-2.2760501864390107E-4</v>
      </c>
      <c r="EK424" s="223">
        <f t="shared" ca="1" si="731"/>
        <v>-1.048011781697705E-3</v>
      </c>
      <c r="EL424" s="223">
        <f t="shared" ca="1" si="732"/>
        <v>1.761660253851888E-4</v>
      </c>
      <c r="EM424" s="223">
        <f t="shared" ca="1" si="733"/>
        <v>1.056658443071605E-3</v>
      </c>
      <c r="EN424" s="223">
        <f t="shared" ca="1" si="734"/>
        <v>-1.2430263274103211E-4</v>
      </c>
      <c r="EO424" s="223">
        <f t="shared" ca="1" si="735"/>
        <v>-1.0627595217037981E-3</v>
      </c>
      <c r="EP424" s="223">
        <f t="shared" ca="1" si="736"/>
        <v>7.2139784166947341E-5</v>
      </c>
      <c r="EQ424" s="223">
        <f t="shared" ca="1" si="737"/>
        <v>1.0663003195614694E-3</v>
      </c>
      <c r="ER424" s="223">
        <f t="shared" ca="1" si="738"/>
        <v>-1.9803144534135785E-5</v>
      </c>
      <c r="ES424" s="223">
        <f t="shared" ca="1" si="739"/>
        <v>-1.0672723065524379E-3</v>
      </c>
      <c r="ET424" s="223">
        <f t="shared" ca="1" si="740"/>
        <v>-3.2581202608439309E-5</v>
      </c>
      <c r="EU424" s="223">
        <f t="shared" ca="1" si="741"/>
        <v>1.0656731410749081E-3</v>
      </c>
      <c r="EV424" s="223">
        <f t="shared" ca="1" si="742"/>
        <v>8.4887058780124176E-5</v>
      </c>
      <c r="EW424" s="223">
        <f t="shared" ca="1" si="743"/>
        <v>-1.0615066756585875E-3</v>
      </c>
      <c r="EX424" s="223">
        <f t="shared" ca="1" si="744"/>
        <v>-1.3698841459197956E-4</v>
      </c>
      <c r="EY424" s="223">
        <f t="shared" ca="1" si="745"/>
        <v>1.054782947683598E-3</v>
      </c>
      <c r="EZ424" s="223">
        <f t="shared" ca="1" si="746"/>
        <v>1.8875975331434492E-4</v>
      </c>
      <c r="FA424" s="223">
        <f t="shared" ca="1" si="747"/>
        <v>-1.0455181551995685E-3</v>
      </c>
      <c r="FB424" s="223">
        <f t="shared" ca="1" si="748"/>
        <v>-2.4007635325754451E-4</v>
      </c>
      <c r="FC424" s="223">
        <f t="shared" ca="1" si="749"/>
        <v>1.0337346179030899E-3</v>
      </c>
      <c r="FD424" s="223">
        <f t="shared" ca="1" si="750"/>
        <v>2.9081458823757109E-4</v>
      </c>
      <c r="FE424" s="223">
        <f t="shared" ca="1" si="751"/>
        <v>-1.0194607233676163E-3</v>
      </c>
      <c r="FF424" s="223">
        <f t="shared" ca="1" si="752"/>
        <v>-3.4085222540215456E-4</v>
      </c>
      <c r="FG424" s="223">
        <f t="shared" ca="1" si="753"/>
        <v>1.0027308586553457E-3</v>
      </c>
      <c r="FH424" s="223">
        <f t="shared" ca="1" si="754"/>
        <v>3.9006871970064411E-4</v>
      </c>
      <c r="FI424" s="223">
        <f t="shared" ca="1" si="755"/>
        <v>-9.8358532747571336E-4</v>
      </c>
      <c r="FJ424" s="223">
        <f t="shared" ca="1" si="756"/>
        <v>-4.383455042873619E-4</v>
      </c>
      <c r="FK424" s="223">
        <f t="shared" ca="1" si="757"/>
        <v>9.6207025309030412E-4</v>
      </c>
      <c r="FL424" s="223">
        <f t="shared" ca="1" si="758"/>
        <v>4.855662761597203E-4</v>
      </c>
      <c r="FM424" s="223">
        <f t="shared" ca="1" si="759"/>
        <v>-9.382374671977852E-4</v>
      </c>
      <c r="FN424" s="223">
        <f t="shared" ca="1" si="760"/>
        <v>-5.3161727634225405E-4</v>
      </c>
      <c r="FO424" s="223">
        <f t="shared" ca="1" si="761"/>
        <v>9.1214438506690494E-4</v>
      </c>
      <c r="FP424" s="223">
        <f t="shared" ca="1" si="762"/>
        <v>5.7638756394187923E-4</v>
      </c>
      <c r="FQ424" s="223">
        <f t="shared" ca="1" si="763"/>
        <v>-8.8385386721797038E-4</v>
      </c>
      <c r="FR424" s="223">
        <f t="shared" ca="1" si="764"/>
        <v>-6.1976928341438099E-4</v>
      </c>
      <c r="FS424" s="223">
        <f t="shared" ca="1" si="765"/>
        <v>8.5343406798646902E-4</v>
      </c>
      <c r="FT424" s="223">
        <f t="shared" ca="1" si="766"/>
        <v>6.6165792439780804E-4</v>
      </c>
      <c r="FU424" s="223">
        <f t="shared" ca="1" si="767"/>
        <v>-8.2095827133319365E-4</v>
      </c>
      <c r="FV424" s="223">
        <f t="shared" ca="1" si="768"/>
        <v>-7.0195257348692271E-4</v>
      </c>
      <c r="FW424" s="223">
        <f t="shared" ca="1" si="769"/>
        <v>7.8650471429682562E-4</v>
      </c>
      <c r="FX424" s="223">
        <f t="shared" ca="1" si="770"/>
        <v>7.4055615734272442E-4</v>
      </c>
      <c r="FY424" s="223">
        <f t="shared" ca="1" si="771"/>
        <v>-7.501563985139976E-4</v>
      </c>
      <c r="FZ424" s="223">
        <f t="shared" ca="1" si="772"/>
        <v>-7.7737567655042968E-4</v>
      </c>
      <c r="GA424" s="223">
        <f t="shared" ca="1" si="773"/>
        <v>7.1200089026125096E-4</v>
      </c>
      <c r="GB424" s="223">
        <f t="shared" ca="1" si="774"/>
        <v>8.1232242966325862E-4</v>
      </c>
      <c r="GC424" s="223">
        <f t="shared" ca="1" si="775"/>
        <v>-6.7213010949995343E-4</v>
      </c>
      <c r="GD424" s="223">
        <f t="shared" ca="1" si="776"/>
        <v>-8.4531222689202543E-4</v>
      </c>
      <c r="GE424" s="223">
        <f t="shared" ca="1" si="777"/>
        <v>6.3064010843322672E-4</v>
      </c>
      <c r="GF424" s="223">
        <f t="shared" ca="1" si="778"/>
        <v>8.7626559292556432E-4</v>
      </c>
      <c r="GG424" s="223">
        <f t="shared" ca="1" si="779"/>
        <v>-5.8763084010768482E-4</v>
      </c>
      <c r="GH424" s="223">
        <f t="shared" ca="1" si="780"/>
        <v>-9.0510795839394542E-4</v>
      </c>
      <c r="GI424" s="223">
        <f t="shared" ca="1" si="781"/>
        <v>5.4320591761799044E-4</v>
      </c>
      <c r="GJ424" s="223">
        <f t="shared" ca="1" si="782"/>
        <v>9.3176983951246274E-4</v>
      </c>
      <c r="GK424" s="223">
        <f t="shared" ca="1" si="783"/>
        <v>-4.9747236449353615E-4</v>
      </c>
      <c r="GL424" s="223">
        <f t="shared" ca="1" si="784"/>
        <v>-9.5618700547422345E-4</v>
      </c>
      <c r="GM424" s="223">
        <f t="shared" ca="1" si="785"/>
        <v>4.5054035686958454E-4</v>
      </c>
      <c r="GN424" s="223">
        <f t="shared" ca="1" si="786"/>
        <v>9.7830063318767838E-4</v>
      </c>
      <c r="GO424" s="223">
        <f t="shared" ca="1" si="787"/>
        <v>-4.0252295806326012E-4</v>
      </c>
      <c r="GP424" s="223">
        <f t="shared" ca="1" si="788"/>
        <v>-9.9805744898677018E-4</v>
      </c>
      <c r="GQ424" s="223">
        <f t="shared" ca="1" si="789"/>
        <v>3.5353584619405741E-4</v>
      </c>
      <c r="GR424" s="223">
        <f t="shared" ca="1" si="790"/>
        <v>1.0154098569717463E-3</v>
      </c>
      <c r="GS424" s="223">
        <f t="shared" ca="1" si="791"/>
        <v>-3.03697035505347E-4</v>
      </c>
      <c r="GT424" s="223">
        <f t="shared" ca="1" si="792"/>
        <v>-1.0303160536718795E-3</v>
      </c>
      <c r="GU424" s="223">
        <f t="shared" ca="1" si="793"/>
        <v>2.5312659205738592E-4</v>
      </c>
      <c r="GV424" s="223">
        <f t="shared" ca="1" si="794"/>
        <v>1.0427401287537031E-3</v>
      </c>
      <c r="GW424" s="223">
        <f t="shared" ca="1" si="795"/>
        <v>-2.0194634447788802E-4</v>
      </c>
      <c r="GX424" s="223">
        <f t="shared" ca="1" si="796"/>
        <v>-1.0526521515320964E-3</v>
      </c>
      <c r="GY424" s="223">
        <f t="shared" ca="1" si="797"/>
        <v>1.5027959046613247E-4</v>
      </c>
      <c r="GZ424" s="223">
        <f t="shared" ca="1" si="798"/>
        <v>1.0600282430760111E-3</v>
      </c>
      <c r="HA424" s="223">
        <f t="shared" ca="1" si="799"/>
        <v>-9.8250799757946259E-5</v>
      </c>
      <c r="HB424" s="223">
        <f t="shared" ca="1" si="800"/>
        <v>-1.0648506337348487E-3</v>
      </c>
      <c r="HC424" s="223">
        <f t="shared" ca="1" si="801"/>
        <v>4.5985314267449698E-5</v>
      </c>
      <c r="HD424" s="223">
        <f t="shared" ca="1" si="802"/>
        <v>1.0671077059471216E-3</v>
      </c>
      <c r="HE424" s="223">
        <f t="shared" ca="1" si="803"/>
        <v>6.3909538729549592E-6</v>
      </c>
      <c r="HF424" s="223">
        <f t="shared" ca="1" si="804"/>
        <v>-1.0667940222281692E-3</v>
      </c>
      <c r="HG424" s="223">
        <f t="shared" ca="1" si="805"/>
        <v>-5.8751825645698302E-5</v>
      </c>
      <c r="HH424" s="223">
        <f t="shared" ca="1" si="806"/>
        <v>1.0639103382695497E-3</v>
      </c>
      <c r="HI424" s="223">
        <f t="shared" ca="1" si="807"/>
        <v>1.1097115912446932E-4</v>
      </c>
      <c r="HJ424" s="223">
        <f t="shared" ca="1" si="808"/>
        <v>-1.0584636011185002E-3</v>
      </c>
      <c r="HK424" s="223">
        <f t="shared" ca="1" si="809"/>
        <v>-1.629231533609235E-4</v>
      </c>
      <c r="HL424" s="223">
        <f t="shared" ca="1" si="810"/>
        <v>1.0504669324418959E-3</v>
      </c>
      <c r="HM424" s="223">
        <f t="shared" ca="1" si="811"/>
        <v>2.1448265145054861E-4</v>
      </c>
      <c r="HN424" s="223">
        <f t="shared" ca="1" si="812"/>
        <v>-1.0399395969149905E-3</v>
      </c>
      <c r="HO424" s="223">
        <f t="shared" ca="1" si="813"/>
        <v>-2.6552544204636811E-4</v>
      </c>
      <c r="HP424" s="223">
        <f t="shared" ca="1" si="814"/>
        <v>1.0269069558111778E-3</v>
      </c>
      <c r="HQ424" s="223">
        <f t="shared" ca="1" si="815"/>
        <v>3.1592855859501637E-4</v>
      </c>
      <c r="HR424" s="223">
        <f t="shared" ca="1" si="816"/>
        <v>-1.0114004059043912E-3</v>
      </c>
      <c r="HS424" s="223">
        <f t="shared" ca="1" si="817"/>
        <v>-3.6557057557399305E-4</v>
      </c>
      <c r="HT424" s="223">
        <f t="shared" ca="1" si="818"/>
        <v>9.9345730383156917E-4</v>
      </c>
      <c r="HU424" s="223">
        <f t="shared" ca="1" si="819"/>
        <v>4.1433190101615376E-4</v>
      </c>
      <c r="HV424" s="223">
        <f t="shared" ca="1" si="820"/>
        <v>-9.7312087609723562E-4</v>
      </c>
      <c r="HW424" s="223">
        <f t="shared" ca="1" si="821"/>
        <v>-4.620950646175788E-4</v>
      </c>
      <c r="HX424" s="223">
        <f t="shared" ca="1" si="822"/>
        <v>9.5044011493703525E-4</v>
      </c>
      <c r="HY424" s="223">
        <f t="shared" ca="1" si="823"/>
        <v>5.087450007335931E-4</v>
      </c>
      <c r="HZ424" s="223">
        <f t="shared" ca="1" si="824"/>
        <v>-9.2546966029125575E-4</v>
      </c>
      <c r="IA424" s="223">
        <f t="shared" ca="1" si="825"/>
        <v>-5.5416932558209359E-4</v>
      </c>
      <c r="IB424" s="223">
        <f t="shared" ca="1" si="826"/>
        <v>8.9826966817226723E-4</v>
      </c>
      <c r="IC424" s="223">
        <f t="shared" ca="1" si="827"/>
        <v>5.9825860798571402E-4</v>
      </c>
      <c r="ID424" s="223">
        <f t="shared" ca="1" si="828"/>
        <v>-8.6890566574352227E-4</v>
      </c>
      <c r="IE424" s="223">
        <f t="shared" ca="1" si="829"/>
        <v>8.905068381522941E-4</v>
      </c>
      <c r="IF424" s="223">
        <f t="shared" ca="1" si="830"/>
        <v>8.3744839345881704E-4</v>
      </c>
      <c r="IG424" s="223">
        <f t="shared" ca="1" si="831"/>
        <v>6.8201065780146004E-4</v>
      </c>
      <c r="IH424" s="223">
        <f t="shared" ca="1" si="832"/>
        <v>-8.0397363464248964E-4</v>
      </c>
      <c r="II424" s="223">
        <f t="shared" ca="1" si="833"/>
        <v>-7.2147165918976647E-4</v>
      </c>
      <c r="IJ424" s="223">
        <f t="shared" ca="1" si="834"/>
        <v>7.6856203292053607E-4</v>
      </c>
      <c r="IK424" s="223">
        <f t="shared" ca="1" si="835"/>
        <v>7.5919457215767436E-4</v>
      </c>
      <c r="IL424" s="223">
        <f t="shared" ca="1" si="836"/>
        <v>-7.3129889794319432E-4</v>
      </c>
      <c r="IM424" s="223">
        <f t="shared" ca="1" si="837"/>
        <v>-7.9508851890361973E-4</v>
      </c>
      <c r="IN424" s="223">
        <f t="shared" ca="1" si="838"/>
        <v>6.9227399986649004E-4</v>
      </c>
      <c r="IO424" s="223">
        <f t="shared" ca="1" si="839"/>
        <v>8.2906702776599822E-4</v>
      </c>
      <c r="IP424" s="223">
        <f t="shared" ca="1" si="840"/>
        <v>-6.5158135308801914E-4</v>
      </c>
      <c r="IQ424" s="223">
        <f t="shared" ca="1" si="841"/>
        <v>-8.6104824154079409E-4</v>
      </c>
      <c r="IR424" s="223">
        <f t="shared" ca="1" si="842"/>
        <v>6.0931898975822023E-4</v>
      </c>
      <c r="IS424" s="223">
        <f t="shared" ca="1" si="843"/>
        <v>8.9095511468283432E-4</v>
      </c>
      <c r="IT424" s="223">
        <f t="shared" ca="1" si="844"/>
        <v>-5.6558872361205429E-4</v>
      </c>
      <c r="IU424" s="223">
        <f t="shared" ca="1" si="845"/>
        <v>-9.1871559891511755E-4</v>
      </c>
      <c r="IV424" s="223">
        <f t="shared" ca="1" si="846"/>
        <v>5.2049590469098624E-4</v>
      </c>
      <c r="IW424" s="223">
        <f t="shared" ca="1" si="847"/>
        <v>9.4426281679963256E-4</v>
      </c>
      <c r="IX424" s="223">
        <f t="shared" ca="1" si="848"/>
        <v>-4.7414916554540707E-4</v>
      </c>
      <c r="IY424" s="223">
        <f t="shared" ca="1" si="849"/>
        <v>-9.6753522285082389E-4</v>
      </c>
      <c r="IZ424" s="223">
        <f t="shared" ca="1" si="850"/>
        <v>4.2666015952952071E-4</v>
      </c>
      <c r="JA424" s="223">
        <f t="shared" ca="1" si="851"/>
        <v>9.8847675180409236E-4</v>
      </c>
      <c r="JB424" s="223">
        <f t="shared" ca="1" si="852"/>
        <v>-3.7814329181831187E-4</v>
      </c>
    </row>
    <row r="425" spans="2:262">
      <c r="B425" s="230">
        <v>64</v>
      </c>
      <c r="C425" s="229">
        <f t="shared" si="853"/>
        <v>1.2500000000000007E-3</v>
      </c>
      <c r="D425" s="226">
        <f t="shared" ca="1" si="597"/>
        <v>24.235592732280033</v>
      </c>
      <c r="E425" s="225">
        <f ca="1">BR361</f>
        <v>0.2355927322800343</v>
      </c>
      <c r="F425" s="224">
        <v>64</v>
      </c>
      <c r="G425" s="223">
        <f t="shared" ca="1" si="854"/>
        <v>-4.75078638665378E-4</v>
      </c>
      <c r="H425" s="223">
        <f t="shared" ca="1" si="598"/>
        <v>1.4899591099595434E-4</v>
      </c>
      <c r="I425" s="223">
        <f t="shared" ca="1" si="599"/>
        <v>4.7507863866537805E-4</v>
      </c>
      <c r="J425" s="223">
        <f t="shared" ca="1" si="600"/>
        <v>-1.4899591099595428E-4</v>
      </c>
      <c r="K425" s="223">
        <f t="shared" ca="1" si="601"/>
        <v>-4.7507863866537805E-4</v>
      </c>
      <c r="L425" s="223">
        <f t="shared" ca="1" si="602"/>
        <v>1.4899591099595423E-4</v>
      </c>
      <c r="M425" s="223">
        <f t="shared" ca="1" si="603"/>
        <v>4.7507863866537805E-4</v>
      </c>
      <c r="N425" s="223">
        <f t="shared" ca="1" si="604"/>
        <v>-1.4899591099595415E-4</v>
      </c>
      <c r="O425" s="223">
        <f t="shared" ca="1" si="605"/>
        <v>-4.750786386653781E-4</v>
      </c>
      <c r="P425" s="223">
        <f t="shared" ca="1" si="606"/>
        <v>1.4899591099595409E-4</v>
      </c>
      <c r="Q425" s="223">
        <f t="shared" ca="1" si="607"/>
        <v>4.7507863866537838E-4</v>
      </c>
      <c r="R425" s="223">
        <f t="shared" ca="1" si="608"/>
        <v>-1.4899591099595404E-4</v>
      </c>
      <c r="S425" s="223">
        <f t="shared" ca="1" si="609"/>
        <v>-4.7507863866537783E-4</v>
      </c>
      <c r="T425" s="223">
        <f t="shared" ca="1" si="610"/>
        <v>1.4899591099595399E-4</v>
      </c>
      <c r="U425" s="223">
        <f t="shared" ca="1" si="611"/>
        <v>4.7507863866537838E-4</v>
      </c>
      <c r="V425" s="223">
        <f t="shared" ca="1" si="612"/>
        <v>-1.4899591099595393E-4</v>
      </c>
      <c r="W425" s="223">
        <f t="shared" ca="1" si="613"/>
        <v>-4.7507863866537789E-4</v>
      </c>
      <c r="X425" s="223">
        <f t="shared" ca="1" si="614"/>
        <v>1.4899591099595388E-4</v>
      </c>
      <c r="Y425" s="223">
        <f t="shared" ca="1" si="615"/>
        <v>4.7507863866537843E-4</v>
      </c>
      <c r="Z425" s="223">
        <f t="shared" ca="1" si="616"/>
        <v>-1.4899591099595382E-4</v>
      </c>
      <c r="AA425" s="223">
        <f t="shared" ca="1" si="617"/>
        <v>-4.7507863866537794E-4</v>
      </c>
      <c r="AB425" s="223">
        <f t="shared" ca="1" si="618"/>
        <v>1.4899591099595206E-4</v>
      </c>
      <c r="AC425" s="223">
        <f t="shared" ca="1" si="619"/>
        <v>4.7507863866537848E-4</v>
      </c>
      <c r="AD425" s="223">
        <f t="shared" ca="1" si="620"/>
        <v>-1.4899591099595369E-4</v>
      </c>
      <c r="AE425" s="223">
        <f t="shared" ca="1" si="621"/>
        <v>-4.7507863866537794E-4</v>
      </c>
      <c r="AF425" s="223">
        <f t="shared" ca="1" si="622"/>
        <v>1.4899591099595531E-4</v>
      </c>
      <c r="AG425" s="223">
        <f t="shared" ca="1" si="623"/>
        <v>4.7507863866537848E-4</v>
      </c>
      <c r="AH425" s="223">
        <f t="shared" ca="1" si="624"/>
        <v>-1.4899591099595358E-4</v>
      </c>
      <c r="AI425" s="223">
        <f t="shared" ca="1" si="625"/>
        <v>-4.75078638665378E-4</v>
      </c>
      <c r="AJ425" s="223">
        <f t="shared" ca="1" si="626"/>
        <v>1.4899591099595184E-4</v>
      </c>
      <c r="AK425" s="223">
        <f t="shared" ca="1" si="627"/>
        <v>4.7507863866537854E-4</v>
      </c>
      <c r="AL425" s="223">
        <f t="shared" ca="1" si="628"/>
        <v>-1.4899591099595347E-4</v>
      </c>
      <c r="AM425" s="223">
        <f t="shared" ca="1" si="629"/>
        <v>-4.7507863866537805E-4</v>
      </c>
      <c r="AN425" s="223">
        <f t="shared" ca="1" si="630"/>
        <v>1.489959109959551E-4</v>
      </c>
      <c r="AO425" s="223">
        <f t="shared" ca="1" si="631"/>
        <v>4.7507863866537859E-4</v>
      </c>
      <c r="AP425" s="223">
        <f t="shared" ca="1" si="632"/>
        <v>-1.4899591099595334E-4</v>
      </c>
      <c r="AQ425" s="223">
        <f t="shared" ca="1" si="633"/>
        <v>-4.7507863866537805E-4</v>
      </c>
      <c r="AR425" s="223">
        <f t="shared" ca="1" si="634"/>
        <v>1.489959109959516E-4</v>
      </c>
      <c r="AS425" s="223">
        <f t="shared" ca="1" si="635"/>
        <v>4.7507863866537859E-4</v>
      </c>
      <c r="AT425" s="223">
        <f t="shared" ca="1" si="636"/>
        <v>-1.4899591099595323E-4</v>
      </c>
      <c r="AU425" s="223">
        <f t="shared" ca="1" si="637"/>
        <v>-4.7507863866537919E-4</v>
      </c>
      <c r="AV425" s="223">
        <f t="shared" ca="1" si="638"/>
        <v>1.4899591099595485E-4</v>
      </c>
      <c r="AW425" s="223">
        <f t="shared" ca="1" si="639"/>
        <v>4.7507863866537865E-4</v>
      </c>
      <c r="AX425" s="223">
        <f t="shared" ca="1" si="640"/>
        <v>-1.4899591099594973E-4</v>
      </c>
      <c r="AY425" s="223">
        <f t="shared" ca="1" si="641"/>
        <v>-4.7507863866537816E-4</v>
      </c>
      <c r="AZ425" s="223">
        <f t="shared" ca="1" si="642"/>
        <v>1.4899591099595136E-4</v>
      </c>
      <c r="BA425" s="223">
        <f t="shared" ca="1" si="643"/>
        <v>4.7507863866537762E-4</v>
      </c>
      <c r="BB425" s="223">
        <f t="shared" ca="1" si="644"/>
        <v>-1.4899591099595298E-4</v>
      </c>
      <c r="BC425" s="223">
        <f t="shared" ca="1" si="645"/>
        <v>-4.7507863866537924E-4</v>
      </c>
      <c r="BD425" s="223">
        <f t="shared" ca="1" si="646"/>
        <v>1.4899591099595464E-4</v>
      </c>
      <c r="BE425" s="223">
        <f t="shared" ca="1" si="647"/>
        <v>4.750786386653787E-4</v>
      </c>
      <c r="BF425" s="223">
        <f t="shared" ca="1" si="648"/>
        <v>-1.4899591099595626E-4</v>
      </c>
      <c r="BG425" s="223">
        <f t="shared" ca="1" si="649"/>
        <v>-4.7507863866537821E-4</v>
      </c>
      <c r="BH425" s="223">
        <f t="shared" ca="1" si="650"/>
        <v>1.4899591099595114E-4</v>
      </c>
      <c r="BI425" s="223">
        <f t="shared" ca="1" si="651"/>
        <v>4.7507863866537773E-4</v>
      </c>
      <c r="BJ425" s="223">
        <f t="shared" ca="1" si="652"/>
        <v>-1.4899591099595277E-4</v>
      </c>
      <c r="BK425" s="223">
        <f t="shared" ca="1" si="653"/>
        <v>-4.750786386653793E-4</v>
      </c>
      <c r="BL425" s="223">
        <f t="shared" ca="1" si="654"/>
        <v>1.4899591099595439E-4</v>
      </c>
      <c r="BM425" s="223">
        <f t="shared" ca="1" si="655"/>
        <v>4.7507863866537881E-4</v>
      </c>
      <c r="BN425" s="223">
        <f t="shared" ca="1" si="656"/>
        <v>-1.4899591099594927E-4</v>
      </c>
      <c r="BO425" s="223">
        <f t="shared" ca="1" si="657"/>
        <v>-4.7507863866537827E-4</v>
      </c>
      <c r="BP425" s="223">
        <f t="shared" ca="1" si="658"/>
        <v>1.489959109959509E-4</v>
      </c>
      <c r="BQ425" s="223">
        <f t="shared" ca="1" si="659"/>
        <v>4.7507863866537778E-4</v>
      </c>
      <c r="BR425" s="223">
        <f t="shared" ca="1" si="660"/>
        <v>-1.4899591099595252E-4</v>
      </c>
      <c r="BS425" s="223">
        <f t="shared" ca="1" si="661"/>
        <v>-4.7507863866537941E-4</v>
      </c>
      <c r="BT425" s="223">
        <f t="shared" ca="1" si="662"/>
        <v>1.4899591099595415E-4</v>
      </c>
      <c r="BU425" s="223">
        <f t="shared" ca="1" si="663"/>
        <v>4.7507863866537886E-4</v>
      </c>
      <c r="BV425" s="223">
        <f t="shared" ca="1" si="664"/>
        <v>-1.489959109959558E-4</v>
      </c>
      <c r="BW425" s="223">
        <f t="shared" ca="1" si="665"/>
        <v>-4.7507863866537838E-4</v>
      </c>
      <c r="BX425" s="223">
        <f t="shared" ca="1" si="666"/>
        <v>1.4899591099595068E-4</v>
      </c>
      <c r="BY425" s="223">
        <f t="shared" ca="1" si="667"/>
        <v>4.7507863866537783E-4</v>
      </c>
      <c r="BZ425" s="223">
        <f t="shared" ca="1" si="668"/>
        <v>-1.4899591099595231E-4</v>
      </c>
      <c r="CA425" s="223">
        <f t="shared" ca="1" si="669"/>
        <v>-4.7507863866537946E-4</v>
      </c>
      <c r="CB425" s="223">
        <f t="shared" ca="1" si="670"/>
        <v>1.4899591099595393E-4</v>
      </c>
      <c r="CC425" s="223">
        <f t="shared" ca="1" si="671"/>
        <v>4.7507863866537897E-4</v>
      </c>
      <c r="CD425" s="223">
        <f t="shared" ca="1" si="672"/>
        <v>-1.4899591099594881E-4</v>
      </c>
      <c r="CE425" s="223">
        <f t="shared" ca="1" si="673"/>
        <v>-4.7507863866537843E-4</v>
      </c>
      <c r="CF425" s="223">
        <f t="shared" ca="1" si="674"/>
        <v>1.4899591099595043E-4</v>
      </c>
      <c r="CG425" s="223">
        <f t="shared" ca="1" si="675"/>
        <v>4.7507863866537794E-4</v>
      </c>
      <c r="CH425" s="223">
        <f t="shared" ca="1" si="676"/>
        <v>-1.4899591099595206E-4</v>
      </c>
      <c r="CI425" s="223">
        <f t="shared" ca="1" si="677"/>
        <v>-4.7507863866537951E-4</v>
      </c>
      <c r="CJ425" s="223">
        <f t="shared" ca="1" si="678"/>
        <v>1.4899591099594694E-4</v>
      </c>
      <c r="CK425" s="223">
        <f t="shared" ca="1" si="679"/>
        <v>4.7507863866537691E-4</v>
      </c>
      <c r="CL425" s="223">
        <f t="shared" ca="1" si="680"/>
        <v>-1.4899591099595531E-4</v>
      </c>
      <c r="CM425" s="223">
        <f t="shared" ca="1" si="681"/>
        <v>-4.7507863866537848E-4</v>
      </c>
      <c r="CN425" s="223">
        <f t="shared" ca="1" si="682"/>
        <v>1.4899591099595019E-4</v>
      </c>
      <c r="CO425" s="223">
        <f t="shared" ca="1" si="683"/>
        <v>4.7507863866538011E-4</v>
      </c>
      <c r="CP425" s="223">
        <f t="shared" ca="1" si="684"/>
        <v>-1.4899591099594507E-4</v>
      </c>
      <c r="CQ425" s="223">
        <f t="shared" ca="1" si="685"/>
        <v>-4.7507863866537751E-4</v>
      </c>
      <c r="CR425" s="223">
        <f t="shared" ca="1" si="686"/>
        <v>1.4899591099595347E-4</v>
      </c>
      <c r="CS425" s="223">
        <f t="shared" ca="1" si="687"/>
        <v>4.7507863866537908E-4</v>
      </c>
      <c r="CT425" s="223">
        <f t="shared" ca="1" si="688"/>
        <v>-1.4899591099594835E-4</v>
      </c>
      <c r="CU425" s="223">
        <f t="shared" ca="1" si="689"/>
        <v>-4.7507863866538071E-4</v>
      </c>
      <c r="CV425" s="223">
        <f t="shared" ca="1" si="690"/>
        <v>1.4899591099595672E-4</v>
      </c>
      <c r="CW425" s="223">
        <f t="shared" ca="1" si="691"/>
        <v>4.7507863866537805E-4</v>
      </c>
      <c r="CX425" s="223">
        <f t="shared" ca="1" si="692"/>
        <v>-1.489959109959516E-4</v>
      </c>
      <c r="CY425" s="223">
        <f t="shared" ca="1" si="693"/>
        <v>-4.7507863866537968E-4</v>
      </c>
      <c r="CZ425" s="223">
        <f t="shared" ca="1" si="694"/>
        <v>1.4899591099594648E-4</v>
      </c>
      <c r="DA425" s="223">
        <f t="shared" ca="1" si="695"/>
        <v>4.7507863866537702E-4</v>
      </c>
      <c r="DB425" s="223">
        <f t="shared" ca="1" si="696"/>
        <v>-1.4899591099595485E-4</v>
      </c>
      <c r="DC425" s="223">
        <f t="shared" ca="1" si="697"/>
        <v>-4.7507863866537865E-4</v>
      </c>
      <c r="DD425" s="223">
        <f t="shared" ca="1" si="698"/>
        <v>1.4899591099594973E-4</v>
      </c>
      <c r="DE425" s="223">
        <f t="shared" ca="1" si="699"/>
        <v>4.7507863866538027E-4</v>
      </c>
      <c r="DF425" s="223">
        <f t="shared" ca="1" si="700"/>
        <v>-1.4899591099595811E-4</v>
      </c>
      <c r="DG425" s="223">
        <f t="shared" ca="1" si="701"/>
        <v>-4.7507863866537762E-4</v>
      </c>
      <c r="DH425" s="223">
        <f t="shared" ca="1" si="702"/>
        <v>1.4899591099595298E-4</v>
      </c>
      <c r="DI425" s="223">
        <f t="shared" ca="1" si="703"/>
        <v>4.7507863866537924E-4</v>
      </c>
      <c r="DJ425" s="223">
        <f t="shared" ca="1" si="704"/>
        <v>-1.4899591099594789E-4</v>
      </c>
      <c r="DK425" s="223">
        <f t="shared" ca="1" si="705"/>
        <v>-4.7507863866538087E-4</v>
      </c>
      <c r="DL425" s="223">
        <f t="shared" ca="1" si="706"/>
        <v>1.4899591099595626E-4</v>
      </c>
      <c r="DM425" s="223">
        <f t="shared" ca="1" si="707"/>
        <v>4.7507863866537821E-4</v>
      </c>
      <c r="DN425" s="223">
        <f t="shared" ca="1" si="708"/>
        <v>-1.4899591099595114E-4</v>
      </c>
      <c r="DO425" s="223">
        <f t="shared" ca="1" si="709"/>
        <v>-4.7507863866537984E-4</v>
      </c>
      <c r="DP425" s="223">
        <f t="shared" ca="1" si="710"/>
        <v>1.4899591099594602E-4</v>
      </c>
      <c r="DQ425" s="223">
        <f t="shared" ca="1" si="711"/>
        <v>4.7507863866537718E-4</v>
      </c>
      <c r="DR425" s="223">
        <f t="shared" ca="1" si="712"/>
        <v>-1.4899591099595439E-4</v>
      </c>
      <c r="DS425" s="223">
        <f t="shared" ca="1" si="713"/>
        <v>-4.7507863866537881E-4</v>
      </c>
      <c r="DT425" s="223">
        <f t="shared" ca="1" si="714"/>
        <v>1.4899591099594927E-4</v>
      </c>
      <c r="DU425" s="223">
        <f t="shared" ca="1" si="715"/>
        <v>4.7507863866538038E-4</v>
      </c>
      <c r="DV425" s="223">
        <f t="shared" ca="1" si="716"/>
        <v>-1.4899591099594415E-4</v>
      </c>
      <c r="DW425" s="223">
        <f t="shared" ca="1" si="717"/>
        <v>-4.7507863866537778E-4</v>
      </c>
      <c r="DX425" s="223">
        <f t="shared" ca="1" si="718"/>
        <v>1.4899591099595252E-4</v>
      </c>
      <c r="DY425" s="223">
        <f t="shared" ca="1" si="719"/>
        <v>4.7507863866537941E-4</v>
      </c>
      <c r="DZ425" s="223">
        <f t="shared" ca="1" si="720"/>
        <v>-1.489959109959474E-4</v>
      </c>
      <c r="EA425" s="223">
        <f t="shared" ca="1" si="721"/>
        <v>-4.7507863866538098E-4</v>
      </c>
      <c r="EB425" s="223">
        <f t="shared" ca="1" si="722"/>
        <v>1.489959109959558E-4</v>
      </c>
      <c r="EC425" s="223">
        <f t="shared" ca="1" si="723"/>
        <v>4.7507863866537838E-4</v>
      </c>
      <c r="ED425" s="223">
        <f t="shared" ca="1" si="724"/>
        <v>-1.4899591099595068E-4</v>
      </c>
      <c r="EE425" s="223">
        <f t="shared" ca="1" si="725"/>
        <v>-4.7507863866537995E-4</v>
      </c>
      <c r="EF425" s="223">
        <f t="shared" ca="1" si="726"/>
        <v>1.4899591099594556E-4</v>
      </c>
      <c r="EG425" s="223">
        <f t="shared" ca="1" si="727"/>
        <v>4.7507863866537735E-4</v>
      </c>
      <c r="EH425" s="223">
        <f t="shared" ca="1" si="728"/>
        <v>-1.4899591099595393E-4</v>
      </c>
      <c r="EI425" s="223">
        <f t="shared" ca="1" si="729"/>
        <v>-4.7507863866537897E-4</v>
      </c>
      <c r="EJ425" s="223">
        <f t="shared" ca="1" si="730"/>
        <v>1.4899591099594881E-4</v>
      </c>
      <c r="EK425" s="223">
        <f t="shared" ca="1" si="731"/>
        <v>4.7507863866538054E-4</v>
      </c>
      <c r="EL425" s="223">
        <f t="shared" ca="1" si="732"/>
        <v>-1.4899591099595718E-4</v>
      </c>
      <c r="EM425" s="223">
        <f t="shared" ca="1" si="733"/>
        <v>-4.7507863866537794E-4</v>
      </c>
      <c r="EN425" s="223">
        <f t="shared" ca="1" si="734"/>
        <v>1.4899591099595206E-4</v>
      </c>
      <c r="EO425" s="223">
        <f t="shared" ca="1" si="735"/>
        <v>4.7507863866537951E-4</v>
      </c>
      <c r="EP425" s="223">
        <f t="shared" ca="1" si="736"/>
        <v>-1.4899591099594694E-4</v>
      </c>
      <c r="EQ425" s="223">
        <f t="shared" ca="1" si="737"/>
        <v>-4.7507863866538114E-4</v>
      </c>
      <c r="ER425" s="223">
        <f t="shared" ca="1" si="738"/>
        <v>1.4899591099595531E-4</v>
      </c>
      <c r="ES425" s="223">
        <f t="shared" ca="1" si="739"/>
        <v>4.7507863866537848E-4</v>
      </c>
      <c r="ET425" s="223">
        <f t="shared" ca="1" si="740"/>
        <v>-1.4899591099595019E-4</v>
      </c>
      <c r="EU425" s="223">
        <f t="shared" ca="1" si="741"/>
        <v>-4.7507863866538011E-4</v>
      </c>
      <c r="EV425" s="223">
        <f t="shared" ca="1" si="742"/>
        <v>1.4899591099594507E-4</v>
      </c>
      <c r="EW425" s="223">
        <f t="shared" ca="1" si="743"/>
        <v>4.7507863866537751E-4</v>
      </c>
      <c r="EX425" s="223">
        <f t="shared" ca="1" si="744"/>
        <v>-1.4899591099595347E-4</v>
      </c>
      <c r="EY425" s="223">
        <f t="shared" ca="1" si="745"/>
        <v>-4.7507863866537908E-4</v>
      </c>
      <c r="EZ425" s="223">
        <f t="shared" ca="1" si="746"/>
        <v>1.4899591099594835E-4</v>
      </c>
      <c r="FA425" s="223">
        <f t="shared" ca="1" si="747"/>
        <v>4.7507863866538071E-4</v>
      </c>
      <c r="FB425" s="223">
        <f t="shared" ca="1" si="748"/>
        <v>-1.4899591099594322E-4</v>
      </c>
      <c r="FC425" s="223">
        <f t="shared" ca="1" si="749"/>
        <v>-4.7507863866537805E-4</v>
      </c>
      <c r="FD425" s="223">
        <f t="shared" ca="1" si="750"/>
        <v>1.489959109959516E-4</v>
      </c>
      <c r="FE425" s="223">
        <f t="shared" ca="1" si="751"/>
        <v>4.7507863866537968E-4</v>
      </c>
      <c r="FF425" s="223">
        <f t="shared" ca="1" si="752"/>
        <v>-1.4899591099594648E-4</v>
      </c>
      <c r="FG425" s="223">
        <f t="shared" ca="1" si="753"/>
        <v>-4.750786386653813E-4</v>
      </c>
      <c r="FH425" s="223">
        <f t="shared" ca="1" si="754"/>
        <v>1.4899591099595485E-4</v>
      </c>
      <c r="FI425" s="223">
        <f t="shared" ca="1" si="755"/>
        <v>4.7507863866537865E-4</v>
      </c>
      <c r="FJ425" s="223">
        <f t="shared" ca="1" si="756"/>
        <v>-1.4899591099594973E-4</v>
      </c>
      <c r="FK425" s="223">
        <f t="shared" ca="1" si="757"/>
        <v>-4.7507863866538027E-4</v>
      </c>
      <c r="FL425" s="223">
        <f t="shared" ca="1" si="758"/>
        <v>1.4899591099594461E-4</v>
      </c>
      <c r="FM425" s="223">
        <f t="shared" ca="1" si="759"/>
        <v>4.7507863866538185E-4</v>
      </c>
      <c r="FN425" s="223">
        <f t="shared" ca="1" si="760"/>
        <v>-1.4899591099593948E-4</v>
      </c>
      <c r="FO425" s="223">
        <f t="shared" ca="1" si="761"/>
        <v>-4.7507863866538347E-4</v>
      </c>
      <c r="FP425" s="223">
        <f t="shared" ca="1" si="762"/>
        <v>1.4899591099596139E-4</v>
      </c>
      <c r="FQ425" s="223">
        <f t="shared" ca="1" si="763"/>
        <v>4.7507863866537659E-4</v>
      </c>
      <c r="FR425" s="223">
        <f t="shared" ca="1" si="764"/>
        <v>-1.4899591099595626E-4</v>
      </c>
      <c r="FS425" s="223">
        <f t="shared" ca="1" si="765"/>
        <v>-4.7507863866537821E-4</v>
      </c>
      <c r="FT425" s="223">
        <f t="shared" ca="1" si="766"/>
        <v>1.4899591099595114E-4</v>
      </c>
      <c r="FU425" s="223">
        <f t="shared" ca="1" si="767"/>
        <v>4.7507863866537984E-4</v>
      </c>
      <c r="FV425" s="223">
        <f t="shared" ca="1" si="768"/>
        <v>-1.4899591099594602E-4</v>
      </c>
      <c r="FW425" s="223">
        <f t="shared" ca="1" si="769"/>
        <v>-4.7507863866538141E-4</v>
      </c>
      <c r="FX425" s="223">
        <f t="shared" ca="1" si="770"/>
        <v>1.4899591099594089E-4</v>
      </c>
      <c r="FY425" s="223">
        <f t="shared" ca="1" si="771"/>
        <v>4.7507863866538304E-4</v>
      </c>
      <c r="FZ425" s="223">
        <f t="shared" ca="1" si="772"/>
        <v>-1.4899591099593577E-4</v>
      </c>
      <c r="GA425" s="223">
        <f t="shared" ca="1" si="773"/>
        <v>-4.7507863866537615E-4</v>
      </c>
      <c r="GB425" s="223">
        <f t="shared" ca="1" si="774"/>
        <v>1.4899591099595764E-4</v>
      </c>
      <c r="GC425" s="223">
        <f t="shared" ca="1" si="775"/>
        <v>4.7507863866537778E-4</v>
      </c>
      <c r="GD425" s="223">
        <f t="shared" ca="1" si="776"/>
        <v>-1.4899591099595252E-4</v>
      </c>
      <c r="GE425" s="223">
        <f t="shared" ca="1" si="777"/>
        <v>-4.7507863866537941E-4</v>
      </c>
      <c r="GF425" s="223">
        <f t="shared" ca="1" si="778"/>
        <v>1.489959109959474E-4</v>
      </c>
      <c r="GG425" s="223">
        <f t="shared" ca="1" si="779"/>
        <v>4.7507863866538098E-4</v>
      </c>
      <c r="GH425" s="223">
        <f t="shared" ca="1" si="780"/>
        <v>-1.4899591099594228E-4</v>
      </c>
      <c r="GI425" s="223">
        <f t="shared" ca="1" si="781"/>
        <v>-4.750786386653826E-4</v>
      </c>
      <c r="GJ425" s="223">
        <f t="shared" ca="1" si="782"/>
        <v>1.4899591099593715E-4</v>
      </c>
      <c r="GK425" s="223">
        <f t="shared" ca="1" si="783"/>
        <v>4.7507863866537572E-4</v>
      </c>
      <c r="GL425" s="223">
        <f t="shared" ca="1" si="784"/>
        <v>-1.4899591099595905E-4</v>
      </c>
      <c r="GM425" s="223">
        <f t="shared" ca="1" si="785"/>
        <v>-4.7507863866537735E-4</v>
      </c>
      <c r="GN425" s="223">
        <f t="shared" ca="1" si="786"/>
        <v>1.4899591099595393E-4</v>
      </c>
      <c r="GO425" s="223">
        <f t="shared" ca="1" si="787"/>
        <v>4.7507863866537897E-4</v>
      </c>
      <c r="GP425" s="223">
        <f t="shared" ca="1" si="788"/>
        <v>-1.4899591099594881E-4</v>
      </c>
      <c r="GQ425" s="223">
        <f t="shared" ca="1" si="789"/>
        <v>-4.7507863866538054E-4</v>
      </c>
      <c r="GR425" s="223">
        <f t="shared" ca="1" si="790"/>
        <v>1.4899591099594369E-4</v>
      </c>
      <c r="GS425" s="223">
        <f t="shared" ca="1" si="791"/>
        <v>4.7507863866538217E-4</v>
      </c>
      <c r="GT425" s="223">
        <f t="shared" ca="1" si="792"/>
        <v>-1.4899591099593856E-4</v>
      </c>
      <c r="GU425" s="223">
        <f t="shared" ca="1" si="793"/>
        <v>-4.7507863866538374E-4</v>
      </c>
      <c r="GV425" s="223">
        <f t="shared" ca="1" si="794"/>
        <v>1.4899591099596044E-4</v>
      </c>
      <c r="GW425" s="223">
        <f t="shared" ca="1" si="795"/>
        <v>4.7507863866537691E-4</v>
      </c>
      <c r="GX425" s="223">
        <f t="shared" ca="1" si="796"/>
        <v>-1.4899591099595531E-4</v>
      </c>
      <c r="GY425" s="223">
        <f t="shared" ca="1" si="797"/>
        <v>-4.7507863866537848E-4</v>
      </c>
      <c r="GZ425" s="223">
        <f t="shared" ca="1" si="798"/>
        <v>1.4899591099595019E-4</v>
      </c>
      <c r="HA425" s="223">
        <f t="shared" ca="1" si="799"/>
        <v>4.7507863866538011E-4</v>
      </c>
      <c r="HB425" s="223">
        <f t="shared" ca="1" si="800"/>
        <v>-1.4899591099594507E-4</v>
      </c>
      <c r="HC425" s="223">
        <f t="shared" ca="1" si="801"/>
        <v>-4.7507863866538174E-4</v>
      </c>
      <c r="HD425" s="223">
        <f t="shared" ca="1" si="802"/>
        <v>1.4899591099593995E-4</v>
      </c>
      <c r="HE425" s="223">
        <f t="shared" ca="1" si="803"/>
        <v>4.7507863866538331E-4</v>
      </c>
      <c r="HF425" s="223">
        <f t="shared" ca="1" si="804"/>
        <v>-1.4899591099596185E-4</v>
      </c>
      <c r="HG425" s="223">
        <f t="shared" ca="1" si="805"/>
        <v>-4.7507863866537648E-4</v>
      </c>
      <c r="HH425" s="223">
        <f t="shared" ca="1" si="806"/>
        <v>1.4899591099595672E-4</v>
      </c>
      <c r="HI425" s="223">
        <f t="shared" ca="1" si="807"/>
        <v>4.7507863866537805E-4</v>
      </c>
      <c r="HJ425" s="223">
        <f t="shared" ca="1" si="808"/>
        <v>-1.489959109959516E-4</v>
      </c>
      <c r="HK425" s="223">
        <f t="shared" ca="1" si="809"/>
        <v>-4.7507863866537968E-4</v>
      </c>
      <c r="HL425" s="223">
        <f t="shared" ca="1" si="810"/>
        <v>1.4899591099594648E-4</v>
      </c>
      <c r="HM425" s="223">
        <f t="shared" ca="1" si="811"/>
        <v>4.750786386653813E-4</v>
      </c>
      <c r="HN425" s="223">
        <f t="shared" ca="1" si="812"/>
        <v>-1.4899591099594135E-4</v>
      </c>
      <c r="HO425" s="223">
        <f t="shared" ca="1" si="813"/>
        <v>-4.7507863866538288E-4</v>
      </c>
      <c r="HP425" s="223">
        <f t="shared" ca="1" si="814"/>
        <v>1.4899591099593623E-4</v>
      </c>
      <c r="HQ425" s="223">
        <f t="shared" ca="1" si="815"/>
        <v>4.7507863866537604E-4</v>
      </c>
      <c r="HR425" s="223">
        <f t="shared" ca="1" si="816"/>
        <v>-1.4899591099595811E-4</v>
      </c>
      <c r="HS425" s="223">
        <f t="shared" ca="1" si="817"/>
        <v>-4.7507863866537762E-4</v>
      </c>
      <c r="HT425" s="223">
        <f t="shared" ca="1" si="818"/>
        <v>1.4899591099595298E-4</v>
      </c>
      <c r="HU425" s="223">
        <f t="shared" ca="1" si="819"/>
        <v>4.7507863866537924E-4</v>
      </c>
      <c r="HV425" s="223">
        <f t="shared" ca="1" si="820"/>
        <v>-1.4899591099594786E-4</v>
      </c>
      <c r="HW425" s="223">
        <f t="shared" ca="1" si="821"/>
        <v>-4.7507863866538087E-4</v>
      </c>
      <c r="HX425" s="223">
        <f t="shared" ca="1" si="822"/>
        <v>1.4899591099594276E-4</v>
      </c>
      <c r="HY425" s="223">
        <f t="shared" ca="1" si="823"/>
        <v>4.7507863866538244E-4</v>
      </c>
      <c r="HZ425" s="223">
        <f t="shared" ca="1" si="824"/>
        <v>-1.4899591099593764E-4</v>
      </c>
      <c r="IA425" s="223">
        <f t="shared" ca="1" si="825"/>
        <v>-4.7507863866538407E-4</v>
      </c>
      <c r="IB425" s="223">
        <f t="shared" ca="1" si="826"/>
        <v>1.4899591099595952E-4</v>
      </c>
      <c r="IC425" s="223">
        <f t="shared" ca="1" si="827"/>
        <v>4.7507863866537718E-4</v>
      </c>
      <c r="ID425" s="223">
        <f t="shared" ca="1" si="828"/>
        <v>-1.4899591099595439E-4</v>
      </c>
      <c r="IE425" s="223">
        <f t="shared" ca="1" si="829"/>
        <v>4.7507863866537718E-4</v>
      </c>
      <c r="IF425" s="223">
        <f t="shared" ca="1" si="830"/>
        <v>1.4899591099594927E-4</v>
      </c>
      <c r="IG425" s="223">
        <f t="shared" ca="1" si="831"/>
        <v>4.7507863866538038E-4</v>
      </c>
      <c r="IH425" s="223">
        <f t="shared" ca="1" si="832"/>
        <v>-1.4899591099594415E-4</v>
      </c>
      <c r="II425" s="223">
        <f t="shared" ca="1" si="833"/>
        <v>-4.7507863866538201E-4</v>
      </c>
      <c r="IJ425" s="223">
        <f t="shared" ca="1" si="834"/>
        <v>1.4899591099593902E-4</v>
      </c>
      <c r="IK425" s="223">
        <f t="shared" ca="1" si="835"/>
        <v>4.7507863866538363E-4</v>
      </c>
      <c r="IL425" s="223">
        <f t="shared" ca="1" si="836"/>
        <v>-1.489959109959339E-4</v>
      </c>
      <c r="IM425" s="223">
        <f t="shared" ca="1" si="837"/>
        <v>-4.7507863866537675E-4</v>
      </c>
      <c r="IN425" s="223">
        <f t="shared" ca="1" si="838"/>
        <v>1.489959109959558E-4</v>
      </c>
      <c r="IO425" s="223">
        <f t="shared" ca="1" si="839"/>
        <v>4.7507863866537838E-4</v>
      </c>
      <c r="IP425" s="223">
        <f t="shared" ca="1" si="840"/>
        <v>-1.4899591099595068E-4</v>
      </c>
      <c r="IQ425" s="223">
        <f t="shared" ca="1" si="841"/>
        <v>-4.7507863866537995E-4</v>
      </c>
      <c r="IR425" s="223">
        <f t="shared" ca="1" si="842"/>
        <v>1.4899591099594556E-4</v>
      </c>
      <c r="IS425" s="223">
        <f t="shared" ca="1" si="843"/>
        <v>4.7507863866538157E-4</v>
      </c>
      <c r="IT425" s="223">
        <f t="shared" ca="1" si="844"/>
        <v>-1.4899591099594043E-4</v>
      </c>
      <c r="IU425" s="223">
        <f t="shared" ca="1" si="845"/>
        <v>-4.750786386653832E-4</v>
      </c>
      <c r="IV425" s="223">
        <f t="shared" ca="1" si="846"/>
        <v>1.4899591099593531E-4</v>
      </c>
      <c r="IW425" s="223">
        <f t="shared" ca="1" si="847"/>
        <v>4.7507863866537632E-4</v>
      </c>
      <c r="IX425" s="223">
        <f t="shared" ca="1" si="848"/>
        <v>-1.4899591099595718E-4</v>
      </c>
      <c r="IY425" s="223">
        <f t="shared" ca="1" si="849"/>
        <v>-4.7507863866537794E-4</v>
      </c>
      <c r="IZ425" s="223">
        <f t="shared" ca="1" si="850"/>
        <v>1.4899591099595206E-4</v>
      </c>
      <c r="JA425" s="223">
        <f t="shared" ca="1" si="851"/>
        <v>4.7507863866537951E-4</v>
      </c>
      <c r="JB425" s="223">
        <f t="shared" ca="1" si="852"/>
        <v>-1.4899591099594694E-4</v>
      </c>
    </row>
    <row r="426" spans="2:262">
      <c r="B426" s="230">
        <v>65</v>
      </c>
      <c r="C426" s="229">
        <f t="shared" si="853"/>
        <v>1.2695312500000007E-3</v>
      </c>
      <c r="D426" s="226">
        <f t="shared" ref="D426:D489" ca="1" si="855">Vo_set2+E426</f>
        <v>24.137022919535163</v>
      </c>
      <c r="E426" s="225">
        <f ca="1">BS361</f>
        <v>0.13702291953516124</v>
      </c>
      <c r="F426" s="224">
        <v>65</v>
      </c>
      <c r="G426" s="223">
        <f t="shared" ref="G426:G489" ca="1" si="856">2*IMREAL(K165)*COS(2*PI()*B165*1/Nt_load2)-2*IMAGINARY(K165)*SIN(2*PI()*B165*1/Nt_load2)</f>
        <v>2.190441374942139E-4</v>
      </c>
      <c r="H426" s="223">
        <f t="shared" ref="H426:H489" ca="1" si="857">2*IMREAL(K165)*COS(2*PI()*B165*2/Nt_load2)-2*IMAGINARY(K165)*SIN(2*PI()*B165*2/Nt_load2)</f>
        <v>-1.4351920037393521E-4</v>
      </c>
      <c r="I426" s="223">
        <f t="shared" ref="I426:I489" ca="1" si="858">2*IMREAL(K165)*COS(2*PI()*B165*3/Nt_load2)-2*IMAGINARY(K165)*SIN(2*PI()*B165*3/Nt_load2)</f>
        <v>-2.1199986250660914E-4</v>
      </c>
      <c r="J426" s="223">
        <f t="shared" ref="J426:J489" ca="1" si="859">2*IMREAL(K165)*COS(2*PI()*B165*4/Nt_load2)-2*IMAGINARY(K165)*SIN(2*PI()*B165*4/Nt_load2)</f>
        <v>1.5392467451913651E-4</v>
      </c>
      <c r="K426" s="223">
        <f t="shared" ref="K426:K489" ca="1" si="860">2*IMREAL(K165)*COS(2*PI()*B165*5/Nt_load2)-2*IMAGINARY(K165)*SIN(2*PI()*B165*5/Nt_load2)</f>
        <v>2.0444486128123117E-4</v>
      </c>
      <c r="L426" s="223">
        <f t="shared" ref="L426:L489" ca="1" si="861">2*IMREAL(K165)*COS(2*PI()*B165*6/Nt_load2)-2*IMAGINARY(K165)*SIN(2*PI()*B165*6/Nt_load2)</f>
        <v>-1.6395933064121203E-4</v>
      </c>
      <c r="M426" s="223">
        <f t="shared" ref="M426:M489" ca="1" si="862">2*IMREAL(K165)*COS(2*PI()*B165*7/Nt_load2)-2*IMAGINARY(K165)*SIN(2*PI()*B165*7/Nt_load2)</f>
        <v>-1.9639733447777193E-4</v>
      </c>
      <c r="N426" s="223">
        <f t="shared" ref="N426:N489" ca="1" si="863">2*IMREAL(K165)*COS(2*PI()*B165*8/Nt_load2)-2*IMAGINARY(K165)*SIN(2*PI()*B165*8/Nt_load2)</f>
        <v>1.7359899437463164E-4</v>
      </c>
      <c r="O426" s="223">
        <f t="shared" ref="O426:O489" ca="1" si="864">2*IMREAL(K165)*COS(2*PI()*B165*9/Nt_load2)-2*IMAGINARY(K165)*SIN(2*PI()*B165*9/Nt_load2)</f>
        <v>1.8787666929318046E-4</v>
      </c>
      <c r="P426" s="223">
        <f t="shared" ref="P426:P489" ca="1" si="865">2*IMREAL(K165)*COS(2*PI()*B165*10/Nt_load2)-2*IMAGINARY(K165)*SIN(2*PI()*B165*10/Nt_load2)</f>
        <v>-1.8282044292512671E-4</v>
      </c>
      <c r="Q426" s="223">
        <f t="shared" ref="Q426:Q489" ca="1" si="866">2*IMREAL(K165)*COS(2*PI()*B165*11/Nt_load2)-2*IMAGINARY(K165)*SIN(2*PI()*B165*11/Nt_load2)</f>
        <v>-1.7890339275620969E-4</v>
      </c>
      <c r="R426" s="223">
        <f t="shared" ref="R426:R489" ca="1" si="867">2*IMREAL(K165)*COS(2*PI()*B165*12/Nt_load2)-2*IMAGINARY(K165)*SIN(2*PI()*B165*12/Nt_load2)</f>
        <v>1.9160146101543564E-4</v>
      </c>
      <c r="S426" s="223">
        <f t="shared" ref="S426:S489" ca="1" si="868">2*IMREAL(K165)*COS(2*PI()*B165*13/Nt_load2)-2*IMAGINARY(K165)*SIN(2*PI()*B165*13/Nt_load2)</f>
        <v>1.6949912227600208E-4</v>
      </c>
      <c r="T426" s="223">
        <f t="shared" ref="T426:T489" ca="1" si="869">2*IMREAL(K165)*COS(2*PI()*B165*14/Nt_load2)-2*IMAGINARY(K165)*SIN(2*PI()*B165*14/Nt_load2)</f>
        <v>-1.9992089440385211E-4</v>
      </c>
      <c r="U426" s="223">
        <f t="shared" ref="U426:U489" ca="1" si="870">2*IMREAL(K165)*COS(2*PI()*B165*15/Nt_load2)-2*IMAGINARY(K165)*SIN(2*PI()*B165*15/Nt_load2)</f>
        <v>-1.5968651356386255E-4</v>
      </c>
      <c r="V426" s="223">
        <f t="shared" ref="V426:V489" ca="1" si="871">2*IMREAL(K165)*COS(2*PI()*B165*16/Nt_load2)-2*IMAGINARY(K165)*SIN(2*PI()*B165*16/Nt_load2)</f>
        <v>2.077587008466481E-4</v>
      </c>
      <c r="W426" s="223">
        <f t="shared" ref="W426:W489" ca="1" si="872">2*IMREAL(K165)*COS(2*PI()*B165*17/Nt_load2)-2*IMAGINARY(K165)*SIN(2*PI()*B165*17/Nt_load2)</f>
        <v>1.4948920605366035E-4</v>
      </c>
      <c r="X426" s="223">
        <f t="shared" ref="X426:X489" ca="1" si="873">2*IMREAL(K165)*COS(2*PI()*B165*18/Nt_load2)-2*IMAGINARY(K165)*SIN(2*PI()*B165*18/Nt_load2)</f>
        <v>-2.1509599838159154E-4</v>
      </c>
      <c r="Y426" s="223">
        <f t="shared" ref="Y426:Y489" ca="1" si="874">2*IMREAL(K165)*COS(2*PI()*B165*19/Nt_load2)-2*IMAGINARY(K165)*SIN(2*PI()*B165*19/Nt_load2)</f>
        <v>-1.3893176595236757E-4</v>
      </c>
      <c r="Z426" s="223">
        <f t="shared" ref="Z426:Z489" ca="1" si="875">2*IMREAL(K165)*COS(2*PI()*B165*20/Nt_load2)-2*IMAGINARY(K165)*SIN(2*PI()*B165*20/Nt_load2)</f>
        <v>2.2191511081624886E-4</v>
      </c>
      <c r="AA426" s="223">
        <f t="shared" ref="AA426:AA489" ca="1" si="876">2*IMREAL(K165)*COS(2*PI()*B165*21/Nt_load2)-2*IMAGINARY(K165)*SIN(2*PI()*B165*21/Nt_load2)</f>
        <v>1.2803962705790927E-4</v>
      </c>
      <c r="AB426" s="223">
        <f t="shared" ref="AB426:AB489" ca="1" si="877">2*IMREAL(K165)*COS(2*PI()*B165*22/Nt_load2)-2*IMAGINARY(K165)*SIN(2*PI()*B165*22/Nt_load2)</f>
        <v>-2.2819961031148186E-4</v>
      </c>
      <c r="AC426" s="223">
        <f t="shared" ref="AC426:AC489" ca="1" si="878">2*IMREAL(K165)*COS(2*PI()*B165*23/Nt_load2)-2*IMAGINARY(K165)*SIN(2*PI()*B165*23/Nt_load2)</f>
        <v>-1.1683902948692173E-4</v>
      </c>
      <c r="AD426" s="223">
        <f t="shared" ref="AD426:AD489" ca="1" si="879">2*IMREAL(K165)*COS(2*PI()*B165*24/Nt_load2)-2*IMAGINARY(K165)*SIN(2*PI()*B165*24/Nt_load2)</f>
        <v>2.3393435695754971E-4</v>
      </c>
      <c r="AE426" s="223">
        <f t="shared" ref="AE426:AE489" ca="1" si="880">2*IMREAL(K165)*COS(2*PI()*B165*25/Nt_load2)-2*IMAGINARY(K165)*SIN(2*PI()*B165*25/Nt_load2)</f>
        <v>1.0535695646001153E-4</v>
      </c>
      <c r="AF426" s="223">
        <f t="shared" ref="AF426:AF489" ca="1" si="881">2*IMREAL(K165)*COS(2*PI()*B165*26/Nt_load2)-2*IMAGINARY(K165)*SIN(2*PI()*B165*26/Nt_load2)</f>
        <v>-2.3910553524747715E-4</v>
      </c>
      <c r="AG426" s="223">
        <f t="shared" ref="AG426:AG489" ca="1" si="882">2*IMREAL(K165)*COS(2*PI()*B165*27/Nt_load2)-2*IMAGINARY(K165)*SIN(2*PI()*B165*27/Nt_load2)</f>
        <v>-9.3621069296808001E-5</v>
      </c>
      <c r="AH426" s="223">
        <f t="shared" ref="AH426:AH489" ca="1" si="883">2*IMREAL(K165)*COS(2*PI()*B165*28/Nt_load2)-2*IMAGINARY(K165)*SIN(2*PI()*B165*28/Nt_load2)</f>
        <v>2.4370068735982139E-4</v>
      </c>
      <c r="AI426" s="223">
        <f t="shared" ref="AI426:AI489" ca="1" si="884">2*IMREAL(K165)*COS(2*PI()*B165*29/Nt_load2)-2*IMAGINARY(K165)*SIN(2*PI()*B165*29/Nt_load2)</f>
        <v>8.1659640777431236E-5</v>
      </c>
      <c r="AJ426" s="223">
        <f t="shared" ref="AJ426:AJ489" ca="1" si="885">2*IMREAL(K165)*COS(2*PI()*B165*30/Nt_load2)-2*IMAGINARY(K165)*SIN(2*PI()*B165*30/Nt_load2)</f>
        <v>-2.477087431706573E-4</v>
      </c>
      <c r="AK426" s="223">
        <f t="shared" ref="AK426:AK489" ca="1" si="886">2*IMREAL(K165)*COS(2*PI()*B165*31/Nt_load2)-2*IMAGINARY(K165)*SIN(2*PI()*B165*31/Nt_load2)</f>
        <v>-6.9501487030881889E-5</v>
      </c>
      <c r="AL426" s="223">
        <f t="shared" ref="AL426:AL489" ca="1" si="887">2*IMREAL(K165)*COS(2*PI()*B165*32/Nt_load2)-2*IMAGINARY(K165)*SIN(2*PI()*B165*32/Nt_load2)</f>
        <v>2.5112004692247163E-4</v>
      </c>
      <c r="AM426" s="223">
        <f t="shared" ref="AM426:AM489" ca="1" si="888">2*IMREAL(K165)*COS(2*PI()*B165*33/Nt_load2)-2*IMAGINARY(K165)*SIN(2*PI()*B165*33/Nt_load2)</f>
        <v>5.7175898114465644E-5</v>
      </c>
      <c r="AN426" s="223">
        <f t="shared" ref="AN426:AN489" ca="1" si="889">2*IMREAL(K165)*COS(2*PI()*B165*34/Nt_load2)-2*IMAGINARY(K165)*SIN(2*PI()*B165*34/Nt_load2)</f>
        <v>-2.5392638048573138E-4</v>
      </c>
      <c r="AO426" s="223">
        <f t="shared" ref="AO426:AO489" ca="1" si="890">2*IMREAL(K165)*COS(2*PI()*B165*35/Nt_load2)-2*IMAGINARY(K165)*SIN(2*PI()*B165*35/Nt_load2)</f>
        <v>-4.4712567451472653E-5</v>
      </c>
      <c r="AP426" s="223">
        <f t="shared" ref="AP426:AP489" ca="1" si="891">2*IMREAL(K165)*COS(2*PI()*B165*36/Nt_load2)-2*IMAGINARY(K165)*SIN(2*PI()*B165*36/Nt_load2)</f>
        <v>2.5612098315707684E-4</v>
      </c>
      <c r="AQ426" s="223">
        <f t="shared" ref="AQ426:AQ489" ca="1" si="892">2*IMREAL(K165)*COS(2*PI()*B165*37/Nt_load2)-2*IMAGINARY(K165)*SIN(2*PI()*B165*37/Nt_load2)</f>
        <v>3.21415202971307E-5</v>
      </c>
      <c r="AR426" s="223">
        <f t="shared" ref="AR426:AR489" ca="1" si="893">2*IMREAL(K165)*COS(2*PI()*B165*38/Nt_load2)-2*IMAGINARY(K165)*SIN(2*PI()*B165*38/Nt_load2)</f>
        <v>-2.5769856794644812E-4</v>
      </c>
      <c r="AS426" s="223">
        <f t="shared" ref="AS426:AS489" ca="1" si="894">2*IMREAL(K165)*COS(2*PI()*B165*39/Nt_load2)-2*IMAGINARY(K165)*SIN(2*PI()*B165*39/Nt_load2)</f>
        <v>-1.9493041405128266E-5</v>
      </c>
      <c r="AT426" s="223">
        <f t="shared" ref="AT426:AT489" ca="1" si="895">2*IMREAL(K165)*COS(2*PI()*B165*40/Nt_load2)-2*IMAGINARY(K165)*SIN(2*PI()*B165*40/Nt_load2)</f>
        <v>2.5865533431390782E-4</v>
      </c>
      <c r="AU426" s="223">
        <f t="shared" ref="AU426:AU489" ca="1" si="896">2*IMREAL(K165)*COS(2*PI()*B165*41/Nt_load2)-2*IMAGINARY(K165)*SIN(2*PI()*B165*41/Nt_load2)</f>
        <v>6.7976020689920969E-6</v>
      </c>
      <c r="AV426" s="223">
        <f t="shared" ref="AV426:AV489" ca="1" si="897">2*IMREAL(K165)*COS(2*PI()*B165*42/Nt_load2)-2*IMAGINARY(K165)*SIN(2*PI()*B165*42/Nt_load2)</f>
        <v>-2.5898897732547379E-4</v>
      </c>
      <c r="AW426" s="223">
        <f t="shared" ref="AW426:AW489" ca="1" si="898">2*IMREAL(K165)*COS(2*PI()*B165*43/Nt_load2)-2*IMAGINARY(K165)*SIN(2*PI()*B165*43/Nt_load2)</f>
        <v>5.9142132859260551E-6</v>
      </c>
      <c r="AX426" s="223">
        <f t="shared" ref="AX426:AX489" ca="1" si="899">2*IMREAL(K165)*COS(2*PI()*B165*44/Nt_load2)-2*IMAGINARY(K165)*SIN(2*PI()*B165*44/Nt_load2)</f>
        <v>2.5869869320590752E-4</v>
      </c>
      <c r="AY426" s="223">
        <f t="shared" ref="AY426:AY489" ca="1" si="900">2*IMREAL(K165)*COS(2*PI()*B165*45/Nt_load2)-2*IMAGINARY(K165)*SIN(2*PI()*B165*45/Nt_load2)</f>
        <v>-1.8611780783014498E-5</v>
      </c>
      <c r="AZ426" s="223">
        <f t="shared" ref="AZ426:AZ489" ca="1" si="901">2*IMREAL(K165)*COS(2*PI()*B165*46/Nt_load2)-2*IMAGINARY(K165)*SIN(2*PI()*B165*46/Nt_load2)</f>
        <v>-2.5778518127507867E-4</v>
      </c>
      <c r="BA426" s="223">
        <f t="shared" ref="BA426:BA489" ca="1" si="902">2*IMREAL(K165)*COS(2*PI()*B165*47/Nt_load2)-2*IMAGINARY(K165)*SIN(2*PI()*B165*47/Nt_load2)</f>
        <v>3.1264510870000875E-5</v>
      </c>
      <c r="BB426" s="223">
        <f t="shared" ref="BB426:BB489" ca="1" si="903">2*IMREAL(K165)*COS(2*PI()*B165*48/Nt_load2)-2*IMAGINARY(K165)*SIN(2*PI()*B165*48/Nt_load2)</f>
        <v>2.5625064226324332E-4</v>
      </c>
      <c r="BC426" s="223">
        <f t="shared" ref="BC426:BC489" ca="1" si="904">2*IMREAL(K165)*COS(2*PI()*B165*49/Nt_load2)-2*IMAGINARY(K165)*SIN(2*PI()*B165*49/Nt_load2)</f>
        <v>-4.3841922011850036E-5</v>
      </c>
      <c r="BD426" s="223">
        <f t="shared" ref="BD426:BD489" ca="1" si="905">2*IMREAL(K165)*COS(2*PI()*B165*50/Nt_load2)-2*IMAGINARY(K165)*SIN(2*PI()*B165*50/Nt_load2)</f>
        <v>-2.5409877300929055E-4</v>
      </c>
      <c r="BE426" s="223">
        <f t="shared" ref="BE426:BE489" ca="1" si="906">2*IMREAL(K165)*COS(2*PI()*B165*51/Nt_load2)-2*IMAGINARY(K165)*SIN(2*PI()*B165*51/Nt_load2)</f>
        <v>5.6313714123477448E-5</v>
      </c>
      <c r="BF426" s="223">
        <f t="shared" ref="BF426:BF489" ca="1" si="907">2*IMREAL(K165)*COS(2*PI()*B165*52/Nt_load2)-2*IMAGINARY(K165)*SIN(2*PI()*B165*52/Nt_load2)</f>
        <v>2.5133475755473371E-4</v>
      </c>
      <c r="BG426" s="223">
        <f t="shared" ref="BG426:BG489" ca="1" si="908">2*IMREAL(K165)*COS(2*PI()*B165*53/Nt_load2)-2*IMAGINARY(K165)*SIN(2*PI()*B165*53/Nt_load2)</f>
        <v>-6.8649841565278971E-5</v>
      </c>
      <c r="BH426" s="223">
        <f t="shared" ref="BH426:BH489" ca="1" si="909">2*IMREAL(K165)*COS(2*PI()*B165*54/Nt_load2)-2*IMAGINARY(K165)*SIN(2*PI()*B165*54/Nt_load2)</f>
        <v>-2.4796525465490361E-4</v>
      </c>
      <c r="BI426" s="223">
        <f t="shared" ref="BI426:BI489" ca="1" si="910">2*IMREAL(K165)*COS(2*PI()*B165*55/Nt_load2)-2*IMAGINARY(K165)*SIN(2*PI()*B165*55/Nt_load2)</f>
        <v>8.0820585525733857E-5</v>
      </c>
      <c r="BJ426" s="223">
        <f t="shared" ref="BJ426:BJ489" ca="1" si="911">2*IMREAL(K165)*COS(2*PI()*B165*56/Nt_load2)-2*IMAGINARY(K165)*SIN(2*PI()*B165*56/Nt_load2)</f>
        <v>2.4399838173741885E-4</v>
      </c>
      <c r="BK426" s="223">
        <f t="shared" ref="BK426:BK489" ca="1" si="912">2*IMREAL(K165)*COS(2*PI()*B165*57/Nt_load2)-2*IMAGINARY(K165)*SIN(2*PI()*B165*57/Nt_load2)</f>
        <v>-9.279662561661347E-5</v>
      </c>
      <c r="BL426" s="223">
        <f t="shared" ref="BL426:BL489" ca="1" si="913">2*IMREAL(K165)*COS(2*PI()*B165*58/Nt_load2)-2*IMAGINARY(K165)*SIN(2*PI()*B165*58/Nt_load2)</f>
        <v>-2.3944369534659326E-4</v>
      </c>
      <c r="BM426" s="223">
        <f t="shared" ref="BM426:BM489" ca="1" si="914">2*IMREAL(K165)*COS(2*PI()*B165*59/Nt_load2)-2*IMAGINARY(K165)*SIN(2*PI()*B165*59/Nt_load2)</f>
        <v>1.045491105083548E-4</v>
      </c>
      <c r="BN426" s="223">
        <f t="shared" ref="BN426:BN489" ca="1" si="915">2*IMREAL(K165)*COS(2*PI()*B165*60/Nt_load2)-2*IMAGINARY(K165)*SIN(2*PI()*B165*60/Nt_load2)</f>
        <v>2.3431216812088836E-4</v>
      </c>
      <c r="BO426" s="223">
        <f t="shared" ref="BO426:BO489" ca="1" si="916">2*IMREAL(K165)*COS(2*PI()*B165*61/Nt_load2)-2*IMAGINARY(K165)*SIN(2*PI()*B165*61/Nt_load2)</f>
        <v>-1.1604972743546102E-4</v>
      </c>
      <c r="BP426" s="223">
        <f t="shared" ref="BP426:BP489" ca="1" si="917">2*IMREAL(K165)*COS(2*PI()*B165*62/Nt_load2)-2*IMAGINARY(K165)*SIN(2*PI()*B165*62/Nt_load2)</f>
        <v>-2.2861616235885662E-4</v>
      </c>
      <c r="BQ426" s="223">
        <f t="shared" ref="BQ426:BQ489" ca="1" si="918">2*IMREAL(K165)*COS(2*PI()*B165*63/Nt_load2)-2*IMAGINARY(K165)*SIN(2*PI()*B165*63/Nt_load2)</f>
        <v>1.2727077040442284E-4</v>
      </c>
      <c r="BR426" s="223">
        <f t="shared" ref="BR426:BR489" ca="1" si="919">2*IMREAL(K165)*COS(2*PI()*B165*64/Nt_load2)-2*IMAGINARY(K165)*SIN(2*PI()*B165*64/Nt_load2)</f>
        <v>2.2236940023729324E-4</v>
      </c>
      <c r="BS426" s="223">
        <f t="shared" ref="BS426:BS489" ca="1" si="920">2*IMREAL(K165)*COS(2*PI()*B165*65/Nt_load2)-2*IMAGINARY(K165)*SIN(2*PI()*B165*65/Nt_load2)</f>
        <v>-1.3818520693987431E-4</v>
      </c>
      <c r="BT426" s="223">
        <f t="shared" ref="BT426:BT489" ca="1" si="921">2*IMREAL(K165)*COS(2*PI()*B165*66/Nt_load2)-2*IMAGINARY(K165)*SIN(2*PI()*B165*66/Nt_load2)</f>
        <v>-2.1558693075329923E-4</v>
      </c>
      <c r="BU426" s="223">
        <f t="shared" ref="BU426:BU489" ca="1" si="922">2*IMREAL(K165)*COS(2*PI()*B165*67/Nt_load2)-2*IMAGINARY(K165)*SIN(2*PI()*B165*67/Nt_load2)</f>
        <v>1.4876674320821607E-4</v>
      </c>
      <c r="BV426" s="223">
        <f t="shared" ref="BV426:BV489" ca="1" si="923">2*IMREAL(K165)*COS(2*PI()*B165*68/Nt_load2)-2*IMAGINARY(K165)*SIN(2*PI()*B165*68/Nt_load2)</f>
        <v>2.0828509346993356E-4</v>
      </c>
      <c r="BW426" s="223">
        <f t="shared" ref="BW426:BW489" ca="1" si="924">2*IMREAL(K165)*COS(2*PI()*B165*69/Nt_load2)-2*IMAGINARY(K165)*SIN(2*PI()*B165*69/Nt_load2)</f>
        <v>-1.5898988736173848E-4</v>
      </c>
      <c r="BX426" s="223">
        <f t="shared" ref="BX426:BX489" ca="1" si="925">2*IMREAL(K165)*COS(2*PI()*B165*70/Nt_load2)-2*IMAGINARY(K165)*SIN(2*PI()*B165*70/Nt_load2)</f>
        <v>-2.0048147915278144E-4</v>
      </c>
      <c r="BY426" s="223">
        <f t="shared" ref="BY426:BY489" ca="1" si="926">2*IMREAL(K165)*COS(2*PI()*B165*71/Nt_load2)-2*IMAGINARY(K165)*SIN(2*PI()*B165*71/Nt_load2)</f>
        <v>1.6883001095073714E-4</v>
      </c>
      <c r="BZ426" s="223">
        <f t="shared" ref="BZ426:BZ489" ca="1" si="927">2*IMREAL(K165)*COS(2*PI()*B165*72/Nt_load2)-2*IMAGINARY(K165)*SIN(2*PI()*B165*72/Nt_load2)</f>
        <v>1.9219488739224426E-4</v>
      </c>
      <c r="CA426" s="223">
        <f t="shared" ref="CA426:CA489" ca="1" si="928">2*IMREAL(K165)*COS(2*PI()*B165*73/Nt_load2)-2*IMAGINARY(K165)*SIN(2*PI()*B165*73/Nt_load2)</f>
        <v>-1.7826340825559579E-4</v>
      </c>
      <c r="CB426" s="223">
        <f t="shared" ref="CB426:CB489" ca="1" si="929">2*IMREAL(K165)*COS(2*PI()*B165*74/Nt_load2)-2*IMAGINARY(K165)*SIN(2*PI()*B165*74/Nt_load2)</f>
        <v>-1.8344528131369769E-4</v>
      </c>
      <c r="CC426" s="223">
        <f t="shared" ref="CC426:CC489" ca="1" si="930">2*IMREAL(K165)*COS(2*PI()*B165*75/Nt_load2)-2*IMAGINARY(K165)*SIN(2*PI()*B165*75/Nt_load2)</f>
        <v>1.8726735339593352E-4</v>
      </c>
      <c r="CD426" s="223">
        <f t="shared" ref="CD426:CD489" ca="1" si="931">2*IMREAL(K165)*COS(2*PI()*B165*76/Nt_load2)-2*IMAGINARY(K165)*SIN(2*PI()*B165*76/Nt_load2)</f>
        <v>1.742537394845576E-4</v>
      </c>
      <c r="CE426" s="223">
        <f t="shared" ref="CE426:CE489" ca="1" si="932">2*IMREAL(K165)*COS(2*PI()*B165*77/Nt_load2)-2*IMAGINARY(K165)*SIN(2*PI()*B165*77/Nt_load2)</f>
        <v>-1.9582015507925763E-4</v>
      </c>
      <c r="CF426" s="223">
        <f t="shared" ref="CF426:CF489" ca="1" si="933">2*IMREAL(K165)*COS(2*PI()*B165*78/Nt_load2)-2*IMAGINARY(K165)*SIN(2*PI()*B165*78/Nt_load2)</f>
        <v>-1.6464240513417149E-4</v>
      </c>
      <c r="CG426" s="223">
        <f t="shared" ref="CG426:CG489" ca="1" si="934">2*IMREAL(K165)*COS(2*PI()*B165*79/Nt_load2)-2*IMAGINARY(K165)*SIN(2*PI()*B165*79/Nt_load2)</f>
        <v>2.0390120885717834E-4</v>
      </c>
      <c r="CH426" s="223">
        <f t="shared" ref="CH426:CH489" ca="1" si="935">2*IMREAL(K165)*COS(2*PI()*B165*80/Nt_load2)-2*IMAGINARY(K165)*SIN(2*PI()*B165*80/Nt_load2)</f>
        <v>1.5463443280884845E-4</v>
      </c>
      <c r="CI426" s="223">
        <f t="shared" ref="CI426:CI489" ca="1" si="936">2*IMREAL(K165)*COS(2*PI()*B165*81/Nt_load2)-2*IMAGINARY(K165)*SIN(2*PI()*B165*81/Nt_load2)</f>
        <v>-2.1149104676332321E-4</v>
      </c>
      <c r="CJ426" s="223">
        <f t="shared" ref="CJ426:CJ489" ca="1" si="937">2*IMREAL(K165)*COS(2*PI()*B165*82/Nt_load2)-2*IMAGINARY(K165)*SIN(2*PI()*B165*82/Nt_load2)</f>
        <v>-1.4425393259050932E-4</v>
      </c>
      <c r="CK426" s="223">
        <f t="shared" ref="CK426:CK489" ca="1" si="938">2*IMREAL(K165)*COS(2*PI()*B165*83/Nt_load2)-2*IMAGINARY(K165)*SIN(2*PI()*B165*83/Nt_load2)</f>
        <v>2.1857138421338751E-4</v>
      </c>
      <c r="CL426" s="223">
        <f t="shared" ref="CL426:CL489" ca="1" si="939">2*IMREAL(K165)*COS(2*PI()*B165*84/Nt_load2)-2*IMAGINARY(K165)*SIN(2*PI()*B165*84/Nt_load2)</f>
        <v>1.3352591201341044E-4</v>
      </c>
      <c r="CM426" s="223">
        <f t="shared" ref="CM426:CM489" ca="1" si="940">2*IMREAL(K165)*COS(2*PI()*B165*85/Nt_load2)-2*IMAGINARY(K165)*SIN(2*PI()*B165*85/Nt_load2)</f>
        <v>-2.2512516405428969E-4</v>
      </c>
      <c r="CN426" s="223">
        <f t="shared" ref="CN426:CN489" ca="1" si="941">2*IMREAL(K165)*COS(2*PI()*B165*86/Nt_load2)-2*IMAGINARY(K165)*SIN(2*PI()*B165*86/Nt_load2)</f>
        <v>-1.2247621581878274E-4</v>
      </c>
      <c r="CO426" s="223">
        <f t="shared" ref="CO426:CO489" ca="1" si="942">2*IMREAL(K165)*COS(2*PI()*B165*87/Nt_load2)-2*IMAGINARY(K165)*SIN(2*PI()*B165*87/Nt_load2)</f>
        <v>2.3113659765635301E-4</v>
      </c>
      <c r="CP426" s="223">
        <f t="shared" ref="CP426:CP489" ca="1" si="943">2*IMREAL(K165)*COS(2*PI()*B165*88/Nt_load2)-2*IMAGINARY(K165)*SIN(2*PI()*B165*88/Nt_load2)</f>
        <v>1.1113146369259813E-4</v>
      </c>
      <c r="CQ426" s="223">
        <f t="shared" ref="CQ426:CQ489" ca="1" si="944">2*IMREAL(K165)*COS(2*PI()*B165*89/Nt_load2)-2*IMAGINARY(K165)*SIN(2*PI()*B165*89/Nt_load2)</f>
        <v>-2.365912029494838E-4</v>
      </c>
      <c r="CR426" s="223">
        <f t="shared" ref="CR426:CR489" ca="1" si="945">2*IMREAL(K165)*COS(2*PI()*B165*90/Nt_load2)-2*IMAGINARY(K165)*SIN(2*PI()*B165*90/Nt_load2)</f>
        <v>-9.9518986136411521E-5</v>
      </c>
      <c r="CS426" s="223">
        <f t="shared" ref="CS426:CS489" ca="1" si="946">2*IMREAL(K165)*COS(2*PI()*B165*91/Nt_load2)-2*IMAGINARY(K165)*SIN(2*PI()*B165*91/Nt_load2)</f>
        <v>2.4147583931176749E-4</v>
      </c>
      <c r="CT426" s="223">
        <f t="shared" ref="CT426:CT489" ca="1" si="947">2*IMREAL(K165)*COS(2*PI()*B165*92/Nt_load2)-2*IMAGINARY(K165)*SIN(2*PI()*B165*92/Nt_load2)</f>
        <v>8.7666758625781739E-5</v>
      </c>
      <c r="CU426" s="223">
        <f t="shared" ref="CU426:CU489" ca="1" si="948">2*IMREAL(K165)*COS(2*PI()*B165*93/Nt_load2)-2*IMAGINARY(K165)*SIN(2*PI()*B165*93/Nt_load2)</f>
        <v>-2.4577873922636376E-4</v>
      </c>
      <c r="CV426" s="223">
        <f t="shared" ref="CV426:CV489" ca="1" si="949">2*IMREAL(K165)*COS(2*PI()*B165*94/Nt_load2)-2*IMAGINARY(K165)*SIN(2*PI()*B165*94/Nt_load2)</f>
        <v>-7.560333421492814E-5</v>
      </c>
      <c r="CW426" s="223">
        <f t="shared" ref="CW426:CW489" ca="1" si="950">2*IMREAL(K165)*COS(2*PI()*B165*95/Nt_load2)-2*IMAGINARY(K165)*SIN(2*PI()*B165*95/Nt_load2)</f>
        <v>2.4948953663048883E-4</v>
      </c>
      <c r="CX426" s="223">
        <f t="shared" ref="CX426:CX489" ca="1" si="951">2*IMREAL(K165)*COS(2*PI()*B165*96/Nt_load2)-2*IMAGINARY(K165)*SIN(2*PI()*B165*96/Nt_load2)</f>
        <v>6.3357774749880878E-5</v>
      </c>
      <c r="CY426" s="223">
        <f t="shared" ref="CY426:CY489" ca="1" si="952">2*IMREAL(K165)*COS(2*PI()*B165*97/Nt_load2)-2*IMAGINARY(K165)*SIN(2*PI()*B165*97/Nt_load2)</f>
        <v>-2.5259929188817037E-4</v>
      </c>
      <c r="CZ426" s="223">
        <f t="shared" ref="CZ426:CZ489" ca="1" si="953">2*IMREAL(K165)*COS(2*PI()*B165*98/Nt_load2)-2*IMAGINARY(K165)*SIN(2*PI()*B165*98/Nt_load2)</f>
        <v>-5.0959580855975499E-5</v>
      </c>
      <c r="DA426" s="223">
        <f t="shared" ref="DA426:DA489" ca="1" si="954">2*IMREAL(K165)*COS(2*PI()*B165*99/Nt_load2)-2*IMAGINARY(K165)*SIN(2*PI()*B165*99/Nt_load2)</f>
        <v>2.5510051332660656E-4</v>
      </c>
      <c r="DB426" s="223">
        <f t="shared" ref="DB426:DB489" ca="1" si="955">2*IMREAL(K165)*COS(2*PI()*B165*100/Nt_load2)-2*IMAGINARY(K165)*SIN(2*PI()*B165*100/Nt_load2)</f>
        <v>3.8438620868256018E-5</v>
      </c>
      <c r="DC426" s="223">
        <f t="shared" ref="DC426:DC489" ca="1" si="956">2*IMREAL(K165)*COS(2*PI()*B165*101/Nt_load2)-2*IMAGINARY(K165)*SIN(2*PI()*B165*101/Nt_load2)</f>
        <v>-2.5698717528427307E-4</v>
      </c>
      <c r="DD426" s="223">
        <f t="shared" ref="DD426:DD489" ca="1" si="957">2*IMREAL(K165)*COS(2*PI()*B165*102/Nt_load2)-2*IMAGINARY(K165)*SIN(2*PI()*B165*102/Nt_load2)</f>
        <v>-2.5825058876032011E-5</v>
      </c>
      <c r="DE426" s="223">
        <f t="shared" ref="DE426:DE489" ca="1" si="958">2*IMREAL(K165)*COS(2*PI()*B165*103/Nt_load2)-2*IMAGINARY(K165)*SIN(2*PI()*B165*103/Nt_load2)</f>
        <v>2.5825473262726183E-4</v>
      </c>
      <c r="DF426" s="223">
        <f t="shared" ref="DF426:DF489" ca="1" si="959">2*IMREAL(K165)*COS(2*PI()*B165*104/Nt_load2)-2*IMAGINARY(K165)*SIN(2*PI()*B165*104/Nt_load2)</f>
        <v>1.3149282054974963E-5</v>
      </c>
      <c r="DG426" s="223">
        <f t="shared" ref="DG426:DG489" ca="1" si="960">2*IMREAL(K165)*COS(2*PI()*B165*105/Nt_load2)-2*IMAGINARY(K165)*SIN(2*PI()*B165*105/Nt_load2)</f>
        <v>-2.5890013169890867E-4</v>
      </c>
      <c r="DH426" s="223">
        <f t="shared" ref="DH426:DH489" ca="1" si="961">2*IMREAL(K165)*COS(2*PI()*B165*106/Nt_load2)-2*IMAGINARY(K165)*SIN(2*PI()*B165*106/Nt_load2)</f>
        <v>-4.4182746170641799E-7</v>
      </c>
      <c r="DI426" s="223">
        <f t="shared" ref="DI426:DI489" ca="1" si="962">2*IMREAL(K165)*COS(2*PI()*B165*107/Nt_load2)-2*IMAGINARY(K165)*SIN(2*PI()*B165*107/Nt_load2)</f>
        <v>2.5892181767631957E-4</v>
      </c>
      <c r="DJ426" s="223">
        <f t="shared" ref="DJ426:DJ489" ca="1" si="963">2*IMREAL(K165)*COS(2*PI()*B165*108/Nt_load2)-2*IMAGINARY(K165)*SIN(2*PI()*B165*108/Nt_load2)</f>
        <v>-1.2266691532616917E-5</v>
      </c>
      <c r="DK426" s="223">
        <f t="shared" ref="DK426:DK489" ca="1" si="964">2*IMREAL(K165)*COS(2*PI()*B165*109/Nt_load2)-2*IMAGINARY(K165)*SIN(2*PI()*B165*109/Nt_load2)</f>
        <v>-2.583197383160754E-4</v>
      </c>
      <c r="DL426" s="223">
        <f t="shared" ref="DL426:DL489" ca="1" si="965">2*IMREAL(K165)*COS(2*PI()*B165*110/Nt_load2)-2*IMAGINARY(K165)*SIN(2*PI()*B165*110/Nt_load2)</f>
        <v>2.4945658992602904E-5</v>
      </c>
      <c r="DM426" s="223">
        <f t="shared" ref="DM426:DM489" ca="1" si="966">2*IMREAL(K165)*COS(2*PI()*B165*111/Nt_load2)-2*IMAGINARY(K165)*SIN(2*PI()*B165*111/Nt_load2)</f>
        <v>2.5709534408009107E-4</v>
      </c>
      <c r="DN426" s="223">
        <f t="shared" ref="DN426:DN489" ca="1" si="967">2*IMREAL(K165)*COS(2*PI()*B165*112/Nt_load2)-2*IMAGINARY(K165)*SIN(2*PI()*B165*112/Nt_load2)</f>
        <v>-3.7564530175094034E-5</v>
      </c>
      <c r="DO426" s="223">
        <f t="shared" ref="DO426:DO489" ca="1" si="968">2*IMREAL(K165)*COS(2*PI()*B165*113/Nt_load2)-2*IMAGINARY(K165)*SIN(2*PI()*B165*113/Nt_load2)</f>
        <v>-2.5525158464132549E-4</v>
      </c>
      <c r="DP426" s="223">
        <f t="shared" ref="DP426:DP489" ca="1" si="969">2*IMREAL(K165)*COS(2*PI()*B165*114/Nt_load2)-2*IMAGINARY(K165)*SIN(2*PI()*B165*114/Nt_load2)</f>
        <v>5.0092905114136371E-5</v>
      </c>
      <c r="DQ426" s="223">
        <f t="shared" ref="DQ426:DQ489" ca="1" si="970">2*IMREAL(K165)*COS(2*PI()*B165*115/Nt_load2)-2*IMAGINARY(K165)*SIN(2*PI()*B165*115/Nt_load2)</f>
        <v>2.5279290177776081E-4</v>
      </c>
      <c r="DR426" s="223">
        <f t="shared" ref="DR426:DR489" ca="1" si="971">2*IMREAL(K165)*COS(2*PI()*B165*116/Nt_load2)-2*IMAGINARY(K165)*SIN(2*PI()*B165*116/Nt_load2)</f>
        <v>-6.2500601857131205E-5</v>
      </c>
      <c r="DS426" s="223">
        <f t="shared" ref="DS426:DS489" ca="1" si="972">2*IMREAL(K165)*COS(2*PI()*B165*117/Nt_load2)-2*IMAGINARY(K165)*SIN(2*PI()*B165*117/Nt_load2)</f>
        <v>-2.4972521867177048E-4</v>
      </c>
      <c r="DT426" s="223">
        <f t="shared" ref="DT426:DT489" ca="1" si="973">2*IMREAL(K165)*COS(2*PI()*B165*118/Nt_load2)-2*IMAGINARY(K165)*SIN(2*PI()*B165*118/Nt_load2)</f>
        <v>7.475772917584609E-5</v>
      </c>
      <c r="DU426" s="223">
        <f t="shared" ref="DU426:DU489" ca="1" si="974">2*IMREAL(K165)*COS(2*PI()*B165*119/Nt_load2)-2*IMAGINARY(K165)*SIN(2*PI()*B165*119/Nt_load2)</f>
        <v>2.4605592564065198E-4</v>
      </c>
      <c r="DV426" s="223">
        <f t="shared" ref="DV426:DV489" ca="1" si="975">2*IMREAL(K165)*COS(2*PI()*B165*120/Nt_load2)-2*IMAGINARY(K165)*SIN(2*PI()*B165*120/Nt_load2)</f>
        <v>-8.6834758576972656E-5</v>
      </c>
      <c r="DW426" s="223">
        <f t="shared" ref="DW426:DW489" ca="1" si="976">2*IMREAL(K165)*COS(2*PI()*B165*121/Nt_load2)-2*IMAGINARY(K165)*SIN(2*PI()*B165*121/Nt_load2)</f>
        <v>-2.4179386233271348E-4</v>
      </c>
      <c r="DX426" s="223">
        <f t="shared" ref="DX426:DX489" ca="1" si="977">2*IMREAL(K165)*COS(2*PI()*B165*122/Nt_load2)-2*IMAGINARY(K165)*SIN(2*PI()*B165*122/Nt_load2)</f>
        <v>9.8702595438860806E-5</v>
      </c>
      <c r="DY426" s="223">
        <f t="shared" ref="DY426:DY489" ca="1" si="978">2*IMREAL(K165)*COS(2*PI()*B165*123/Nt_load2)-2*IMAGINARY(K165)*SIN(2*PI()*B165*123/Nt_load2)</f>
        <v>2.3694929643177458E-4</v>
      </c>
      <c r="DZ426" s="223">
        <f t="shared" ref="DZ426:DZ489" ca="1" si="979">2*IMREAL(K165)*COS(2*PI()*B165*124/Nt_load2)-2*IMAGINARY(K165)*SIN(2*PI()*B165*124/Nt_load2)</f>
        <v>-1.1033264910301713E-4</v>
      </c>
      <c r="EA426" s="223">
        <f t="shared" ref="EA426:EA489" ca="1" si="980">2*IMREAL(K165)*COS(2*PI()*B165*125/Nt_load2)-2*IMAGINARY(K165)*SIN(2*PI()*B165*125/Nt_load2)</f>
        <v>-2.3153389892142449E-4</v>
      </c>
      <c r="EB426" s="223">
        <f t="shared" ref="EB426:EB489" ca="1" si="981">2*IMREAL(K165)*COS(2*PI()*B165*126/Nt_load2)-2*IMAGINARY(K165)*SIN(2*PI()*B165*126/Nt_load2)</f>
        <v>1.2169690175147886E-4</v>
      </c>
      <c r="EC426" s="223">
        <f t="shared" ref="EC426:EC489" ca="1" si="982">2*IMREAL(K165)*COS(2*PI()*B165*127/Nt_load2)-2*IMAGINARY(K165)*SIN(2*PI()*B165*127/Nt_load2)</f>
        <v>2.2556071596859843E-4</v>
      </c>
      <c r="ED426" s="223">
        <f t="shared" ref="ED426:ED489" ca="1" si="983">2*IMREAL(K165)*COS(2*PI()*B165*128/Nt_load2)-2*IMAGINARY(K165)*SIN(2*PI()*B165*128/Nt_load2)</f>
        <v>-1.3276797590423166E-4</v>
      </c>
      <c r="EE426" s="223">
        <f t="shared" ref="EE426:EE489" ca="1" si="984">2*IMREAL(K165)*COS(2*PI()*B165*129/Nt_load2)-2*IMAGINARY(K165)*SIN(2*PI()*B165*129/Nt_load2)</f>
        <v>-2.1904413749421485E-4</v>
      </c>
      <c r="EF426" s="223">
        <f t="shared" ref="EF426:EF489" ca="1" si="985">2*IMREAL(K165)*COS(2*PI()*B165*130/Nt_load2)-2*IMAGINARY(K165)*SIN(2*PI()*B165*130/Nt_load2)</f>
        <v>1.4351920037393003E-4</v>
      </c>
      <c r="EG426" s="223">
        <f t="shared" ref="EG426:EG489" ca="1" si="986">2*IMREAL(K165)*COS(2*PI()*B165*131/Nt_load2)-2*IMAGINARY(K165)*SIN(2*PI()*B165*131/Nt_load2)</f>
        <v>2.1199986250661104E-4</v>
      </c>
      <c r="EH426" s="223">
        <f t="shared" ref="EH426:EH489" ca="1" si="987">2*IMREAL(K165)*COS(2*PI()*B165*132/Nt_load2)-2*IMAGINARY(K165)*SIN(2*PI()*B165*132/Nt_load2)</f>
        <v>-1.5392467451913038E-4</v>
      </c>
      <c r="EI426" s="223">
        <f t="shared" ref="EI426:EI489" ca="1" si="988">2*IMREAL(K165)*COS(2*PI()*B165*133/Nt_load2)-2*IMAGINARY(K165)*SIN(2*PI()*B165*133/Nt_load2)</f>
        <v>-2.0444486128123399E-4</v>
      </c>
      <c r="EJ426" s="223">
        <f t="shared" ref="EJ426:EJ489" ca="1" si="989">2*IMREAL(K165)*COS(2*PI()*B165*134/Nt_load2)-2*IMAGINARY(K165)*SIN(2*PI()*B165*134/Nt_load2)</f>
        <v>1.6395933064121079E-4</v>
      </c>
      <c r="EK426" s="223">
        <f t="shared" ref="EK426:EK489" ca="1" si="990">2*IMREAL(K165)*COS(2*PI()*B165*135/Nt_load2)-2*IMAGINARY(K165)*SIN(2*PI()*B165*135/Nt_load2)</f>
        <v>1.9639733447777567E-4</v>
      </c>
      <c r="EL426" s="223">
        <f t="shared" ref="EL426:EL489" ca="1" si="991">2*IMREAL(K165)*COS(2*PI()*B165*136/Nt_load2)-2*IMAGINARY(K165)*SIN(2*PI()*B165*136/Nt_load2)</f>
        <v>-1.7359899437462942E-4</v>
      </c>
      <c r="EM426" s="223">
        <f t="shared" ref="EM426:EM489" ca="1" si="992">2*IMREAL(K165)*COS(2*PI()*B165*137/Nt_load2)-2*IMAGINARY(K165)*SIN(2*PI()*B165*137/Nt_load2)</f>
        <v>-1.8787666929318567E-4</v>
      </c>
      <c r="EN426" s="223">
        <f t="shared" ref="EN426:EN489" ca="1" si="993">2*IMREAL(K165)*COS(2*PI()*B165*138/Nt_load2)-2*IMAGINARY(K165)*SIN(2*PI()*B165*138/Nt_load2)</f>
        <v>1.8282044292512362E-4</v>
      </c>
      <c r="EO426" s="223">
        <f t="shared" ref="EO426:EO489" ca="1" si="994">2*IMREAL(K165)*COS(2*PI()*B165*139/Nt_load2)-2*IMAGINARY(K165)*SIN(2*PI()*B165*139/Nt_load2)</f>
        <v>1.7890339275621051E-4</v>
      </c>
      <c r="EP426" s="223">
        <f t="shared" ref="EP426:EP489" ca="1" si="995">2*IMREAL(K165)*COS(2*PI()*B165*140/Nt_load2)-2*IMAGINARY(K165)*SIN(2*PI()*B165*140/Nt_load2)</f>
        <v>-1.9160146101543173E-4</v>
      </c>
      <c r="EQ426" s="223">
        <f t="shared" ref="EQ426:EQ489" ca="1" si="996">2*IMREAL(K165)*COS(2*PI()*B165*141/Nt_load2)-2*IMAGINARY(K165)*SIN(2*PI()*B165*141/Nt_load2)</f>
        <v>-1.694991222760043E-4</v>
      </c>
      <c r="ER426" s="223">
        <f t="shared" ref="ER426:ER489" ca="1" si="997">2*IMREAL(K165)*COS(2*PI()*B165*142/Nt_load2)-2*IMAGINARY(K165)*SIN(2*PI()*B165*142/Nt_load2)</f>
        <v>1.9992089440384786E-4</v>
      </c>
      <c r="ES426" s="223">
        <f t="shared" ref="ES426:ES489" ca="1" si="998">2*IMREAL(K165)*COS(2*PI()*B165*143/Nt_load2)-2*IMAGINARY(K165)*SIN(2*PI()*B165*143/Nt_load2)</f>
        <v>1.5968651356386564E-4</v>
      </c>
      <c r="ET426" s="223">
        <f t="shared" ref="ET426:ET489" ca="1" si="999">2*IMREAL(K165)*COS(2*PI()*B165*144/Nt_load2)-2*IMAGINARY(K165)*SIN(2*PI()*B165*144/Nt_load2)</f>
        <v>-2.0775870084664743E-4</v>
      </c>
      <c r="EU426" s="223">
        <f t="shared" ref="EU426:EU489" ca="1" si="1000">2*IMREAL(K165)*COS(2*PI()*B165*145/Nt_load2)-2*IMAGINARY(K165)*SIN(2*PI()*B165*145/Nt_load2)</f>
        <v>-1.4948920605366501E-4</v>
      </c>
      <c r="EV426" s="223">
        <f t="shared" ref="EV426:EV489" ca="1" si="1001">2*IMREAL(K165)*COS(2*PI()*B165*146/Nt_load2)-2*IMAGINARY(K165)*SIN(2*PI()*B165*146/Nt_load2)</f>
        <v>2.1509599838158988E-4</v>
      </c>
      <c r="EW426" s="223">
        <f t="shared" ref="EW426:EW489" ca="1" si="1002">2*IMREAL(K165)*COS(2*PI()*B165*147/Nt_load2)-2*IMAGINARY(K165)*SIN(2*PI()*B165*147/Nt_load2)</f>
        <v>1.3893176595237321E-4</v>
      </c>
      <c r="EX426" s="223">
        <f t="shared" ref="EX426:EX489" ca="1" si="1003">2*IMREAL(K165)*COS(2*PI()*B165*148/Nt_load2)-2*IMAGINARY(K165)*SIN(2*PI()*B165*148/Nt_load2)</f>
        <v>-2.2191511081624685E-4</v>
      </c>
      <c r="EY426" s="223">
        <f t="shared" ref="EY426:EY489" ca="1" si="1004">2*IMREAL(K165)*COS(2*PI()*B165*149/Nt_load2)-2*IMAGINARY(K165)*SIN(2*PI()*B165*149/Nt_load2)</f>
        <v>-1.280396270579167E-4</v>
      </c>
      <c r="EZ426" s="223">
        <f t="shared" ref="EZ426:EZ489" ca="1" si="1005">2*IMREAL(K165)*COS(2*PI()*B165*150/Nt_load2)-2*IMAGINARY(K165)*SIN(2*PI()*B165*150/Nt_load2)</f>
        <v>2.2819961031147958E-4</v>
      </c>
      <c r="FA426" s="223">
        <f t="shared" ref="FA426:FA489" ca="1" si="1006">2*IMREAL(K165)*COS(2*PI()*B165*151/Nt_load2)-2*IMAGINARY(K165)*SIN(2*PI()*B165*151/Nt_load2)</f>
        <v>1.1683902948692437E-4</v>
      </c>
      <c r="FB426" s="223">
        <f t="shared" ref="FB426:FB489" ca="1" si="1007">2*IMREAL(K165)*COS(2*PI()*B165*152/Nt_load2)-2*IMAGINARY(K165)*SIN(2*PI()*B165*152/Nt_load2)</f>
        <v>-2.339343569575469E-4</v>
      </c>
      <c r="FC426" s="223">
        <f t="shared" ref="FC426:FC489" ca="1" si="1008">2*IMREAL(K165)*COS(2*PI()*B165*153/Nt_load2)-2*IMAGINARY(K165)*SIN(2*PI()*B165*153/Nt_load2)</f>
        <v>-1.0535695646001424E-4</v>
      </c>
      <c r="FD426" s="223">
        <f t="shared" ref="FD426:FD489" ca="1" si="1009">2*IMREAL(K165)*COS(2*PI()*B165*154/Nt_load2)-2*IMAGINARY(K165)*SIN(2*PI()*B165*154/Nt_load2)</f>
        <v>2.3910553524747393E-4</v>
      </c>
      <c r="FE426" s="223">
        <f t="shared" ref="FE426:FE489" ca="1" si="1010">2*IMREAL(K165)*COS(2*PI()*B165*155/Nt_load2)-2*IMAGINARY(K165)*SIN(2*PI()*B165*155/Nt_load2)</f>
        <v>9.362106929681246E-5</v>
      </c>
      <c r="FF426" s="223">
        <f t="shared" ref="FF426:FF489" ca="1" si="1011">2*IMREAL(K165)*COS(2*PI()*B165*156/Nt_load2)-2*IMAGINARY(K165)*SIN(2*PI()*B165*156/Nt_load2)</f>
        <v>-2.4370068735982099E-4</v>
      </c>
      <c r="FG426" s="223">
        <f t="shared" ref="FG426:FG489" ca="1" si="1012">2*IMREAL(K165)*COS(2*PI()*B165*157/Nt_load2)-2*IMAGINARY(K165)*SIN(2*PI()*B165*157/Nt_load2)</f>
        <v>-8.1659640777437579E-5</v>
      </c>
      <c r="FH426" s="223">
        <f t="shared" ref="FH426:FH489" ca="1" si="1013">2*IMREAL(K165)*COS(2*PI()*B165*158/Nt_load2)-2*IMAGINARY(K165)*SIN(2*PI()*B165*158/Nt_load2)</f>
        <v>2.4770874317065644E-4</v>
      </c>
      <c r="FI426" s="223">
        <f t="shared" ref="FI426:FI489" ca="1" si="1014">2*IMREAL(K165)*COS(2*PI()*B165*159/Nt_load2)-2*IMAGINARY(K165)*SIN(2*PI()*B165*159/Nt_load2)</f>
        <v>6.9501487030890075E-5</v>
      </c>
      <c r="FJ426" s="223">
        <f t="shared" ref="FJ426:FJ489" ca="1" si="1015">2*IMREAL(K165)*COS(2*PI()*B165*160/Nt_load2)-2*IMAGINARY(K165)*SIN(2*PI()*B165*160/Nt_load2)</f>
        <v>-2.5112004692247043E-4</v>
      </c>
      <c r="FK426" s="223">
        <f t="shared" ref="FK426:FK489" ca="1" si="1016">2*IMREAL(K165)*COS(2*PI()*B165*161/Nt_load2)-2*IMAGINARY(K165)*SIN(2*PI()*B165*161/Nt_load2)</f>
        <v>-5.7175898114473938E-5</v>
      </c>
      <c r="FL426" s="223">
        <f t="shared" ref="FL426:FL489" ca="1" si="1017">2*IMREAL(K165)*COS(2*PI()*B165*162/Nt_load2)-2*IMAGINARY(K165)*SIN(2*PI()*B165*162/Nt_load2)</f>
        <v>2.5392638048573008E-4</v>
      </c>
      <c r="FM426" s="223">
        <f t="shared" ref="FM426:FM489" ca="1" si="1018">2*IMREAL(K165)*COS(2*PI()*B165*163/Nt_load2)-2*IMAGINARY(K165)*SIN(2*PI()*B165*163/Nt_load2)</f>
        <v>4.471256745147558E-5</v>
      </c>
      <c r="FN426" s="223">
        <f t="shared" ref="FN426:FN489" ca="1" si="1019">2*IMREAL(K165)*COS(2*PI()*B165*164/Nt_load2)-2*IMAGINARY(K165)*SIN(2*PI()*B165*164/Nt_load2)</f>
        <v>-2.5612098315707667E-4</v>
      </c>
      <c r="FO426" s="223">
        <f t="shared" ref="FO426:FO489" ca="1" si="1020">2*IMREAL(K165)*COS(2*PI()*B165*165/Nt_load2)-2*IMAGINARY(K165)*SIN(2*PI()*B165*165/Nt_load2)</f>
        <v>-3.2141520297142775E-5</v>
      </c>
      <c r="FP426" s="223">
        <f t="shared" ref="FP426:FP489" ca="1" si="1021">2*IMREAL(K165)*COS(2*PI()*B165*166/Nt_load2)-2*IMAGINARY(K165)*SIN(2*PI()*B165*166/Nt_load2)</f>
        <v>2.5769856794644725E-4</v>
      </c>
      <c r="FQ426" s="223">
        <f t="shared" ref="FQ426:FQ489" ca="1" si="1022">2*IMREAL(K165)*COS(2*PI()*B165*167/Nt_load2)-2*IMAGINARY(K165)*SIN(2*PI()*B165*167/Nt_load2)</f>
        <v>1.9493041405134893E-5</v>
      </c>
      <c r="FR426" s="223">
        <f t="shared" ref="FR426:FR489" ca="1" si="1023">2*IMREAL(K165)*COS(2*PI()*B165*168/Nt_load2)-2*IMAGINARY(K165)*SIN(2*PI()*B165*168/Nt_load2)</f>
        <v>-2.5865533431390766E-4</v>
      </c>
      <c r="FS426" s="223">
        <f t="shared" ref="FS426:FS489" ca="1" si="1024">2*IMREAL(K165)*COS(2*PI()*B165*169/Nt_load2)-2*IMAGINARY(K165)*SIN(2*PI()*B165*169/Nt_load2)</f>
        <v>-6.7976020689932353E-6</v>
      </c>
      <c r="FT426" s="223">
        <f t="shared" ref="FT426:FT489" ca="1" si="1025">2*IMREAL(K165)*COS(2*PI()*B165*170/Nt_load2)-2*IMAGINARY(K165)*SIN(2*PI()*B165*170/Nt_load2)</f>
        <v>2.5898897732547379E-4</v>
      </c>
      <c r="FU426" s="223">
        <f t="shared" ref="FU426:FU489" ca="1" si="1026">2*IMREAL(K165)*COS(2*PI()*B165*171/Nt_load2)-2*IMAGINARY(K165)*SIN(2*PI()*B165*171/Nt_load2)</f>
        <v>-5.9142132859175441E-6</v>
      </c>
      <c r="FV426" s="223">
        <f t="shared" ref="FV426:FV489" ca="1" si="1027">2*IMREAL(K165)*COS(2*PI()*B165*172/Nt_load2)-2*IMAGINARY(K165)*SIN(2*PI()*B165*172/Nt_load2)</f>
        <v>-2.5869869320590774E-4</v>
      </c>
      <c r="FW426" s="223">
        <f t="shared" ref="FW426:FW489" ca="1" si="1028">2*IMREAL(K165)*COS(2*PI()*B165*173/Nt_load2)-2*IMAGINARY(K165)*SIN(2*PI()*B165*173/Nt_load2)</f>
        <v>1.8611780783013373E-5</v>
      </c>
      <c r="FX426" s="223">
        <f t="shared" ref="FX426:FX489" ca="1" si="1029">2*IMREAL(K165)*COS(2*PI()*B165*174/Nt_load2)-2*IMAGINARY(K165)*SIN(2*PI()*B165*174/Nt_load2)</f>
        <v>2.5778518127507878E-4</v>
      </c>
      <c r="FY426" s="223">
        <f t="shared" ref="FY426:FY489" ca="1" si="1030">2*IMREAL(K165)*COS(2*PI()*B165*175/Nt_load2)-2*IMAGINARY(K165)*SIN(2*PI()*B165*175/Nt_load2)</f>
        <v>-3.1264510869988786E-5</v>
      </c>
      <c r="FZ426" s="223">
        <f t="shared" ref="FZ426:FZ489" ca="1" si="1031">2*IMREAL(K165)*COS(2*PI()*B165*176/Nt_load2)-2*IMAGINARY(K165)*SIN(2*PI()*B165*176/Nt_load2)</f>
        <v>-2.5625064226324456E-4</v>
      </c>
      <c r="GA426" s="223">
        <f t="shared" ref="GA426:GA489" ca="1" si="1032">2*IMREAL(K165)*COS(2*PI()*B165*177/Nt_load2)-2*IMAGINARY(K165)*SIN(2*PI()*B165*177/Nt_load2)</f>
        <v>4.3841922011845279E-5</v>
      </c>
      <c r="GB426" s="223">
        <f t="shared" ref="GB426:GB489" ca="1" si="1033">2*IMREAL(K165)*COS(2*PI()*B165*178/Nt_load2)-2*IMAGINARY(K165)*SIN(2*PI()*B165*178/Nt_load2)</f>
        <v>2.5409877300929077E-4</v>
      </c>
      <c r="GC426" s="223">
        <f t="shared" ref="GC426:GC489" ca="1" si="1034">2*IMREAL(K165)*COS(2*PI()*B165*179/Nt_load2)-2*IMAGINARY(K165)*SIN(2*PI()*B165*179/Nt_load2)</f>
        <v>-5.6313714123476324E-5</v>
      </c>
      <c r="GD426" s="223">
        <f t="shared" ref="GD426:GD489" ca="1" si="1035">2*IMREAL(K165)*COS(2*PI()*B165*180/Nt_load2)-2*IMAGINARY(K165)*SIN(2*PI()*B165*180/Nt_load2)</f>
        <v>-2.5133475755473664E-4</v>
      </c>
      <c r="GE426" s="223">
        <f t="shared" ref="GE426:GE489" ca="1" si="1036">2*IMREAL(K165)*COS(2*PI()*B165*181/Nt_load2)-2*IMAGINARY(K165)*SIN(2*PI()*B165*181/Nt_load2)</f>
        <v>6.8649841565270785E-5</v>
      </c>
      <c r="GF426" s="223">
        <f t="shared" ref="GF426:GF489" ca="1" si="1037">2*IMREAL(K165)*COS(2*PI()*B165*182/Nt_load2)-2*IMAGINARY(K165)*SIN(2*PI()*B165*182/Nt_load2)</f>
        <v>2.4796525465490502E-4</v>
      </c>
      <c r="GG426" s="223">
        <f t="shared" ref="GG426:GG489" ca="1" si="1038">2*IMREAL(K165)*COS(2*PI()*B165*183/Nt_load2)-2*IMAGINARY(K165)*SIN(2*PI()*B165*183/Nt_load2)</f>
        <v>-8.0820585525732746E-5</v>
      </c>
      <c r="GH426" s="223">
        <f t="shared" ref="GH426:GH489" ca="1" si="1039">2*IMREAL(K165)*COS(2*PI()*B165*184/Nt_load2)-2*IMAGINARY(K165)*SIN(2*PI()*B165*184/Nt_load2)</f>
        <v>-2.4399838173741801E-4</v>
      </c>
      <c r="GI426" s="223">
        <f t="shared" ref="GI426:GI489" ca="1" si="1040">2*IMREAL(K165)*COS(2*PI()*B165*185/Nt_load2)-2*IMAGINARY(K165)*SIN(2*PI()*B165*185/Nt_load2)</f>
        <v>9.2796625616602113E-5</v>
      </c>
      <c r="GJ426" s="223">
        <f t="shared" ref="GJ426:GJ489" ca="1" si="1041">2*IMREAL(K165)*COS(2*PI()*B165*186/Nt_load2)-2*IMAGINARY(K165)*SIN(2*PI()*B165*186/Nt_load2)</f>
        <v>2.3944369534659648E-4</v>
      </c>
      <c r="GK426" s="223">
        <f t="shared" ref="GK426:GK489" ca="1" si="1042">2*IMREAL(K165)*COS(2*PI()*B165*187/Nt_load2)-2*IMAGINARY(K165)*SIN(2*PI()*B165*187/Nt_load2)</f>
        <v>-1.0454911050835037E-4</v>
      </c>
      <c r="GL426" s="223">
        <f t="shared" ref="GL426:GL489" ca="1" si="1043">2*IMREAL(K165)*COS(2*PI()*B165*188/Nt_load2)-2*IMAGINARY(K165)*SIN(2*PI()*B165*188/Nt_load2)</f>
        <v>-2.3431216812088885E-4</v>
      </c>
      <c r="GM426" s="223">
        <f t="shared" ref="GM426:GM489" ca="1" si="1044">2*IMREAL(K165)*COS(2*PI()*B165*189/Nt_load2)-2*IMAGINARY(K165)*SIN(2*PI()*B165*189/Nt_load2)</f>
        <v>1.1604972743546329E-4</v>
      </c>
      <c r="GN426" s="223">
        <f t="shared" ref="GN426:GN489" ca="1" si="1045">2*IMREAL(K165)*COS(2*PI()*B165*190/Nt_load2)-2*IMAGINARY(K165)*SIN(2*PI()*B165*190/Nt_load2)</f>
        <v>2.2861616235886231E-4</v>
      </c>
      <c r="GO426" s="223">
        <f t="shared" ref="GO426:GO489" ca="1" si="1046">2*IMREAL(K165)*COS(2*PI()*B165*191/Nt_load2)-2*IMAGINARY(K165)*SIN(2*PI()*B165*191/Nt_load2)</f>
        <v>-1.2727077040441544E-4</v>
      </c>
      <c r="GP426" s="223">
        <f t="shared" ref="GP426:GP489" ca="1" si="1047">2*IMREAL(K165)*COS(2*PI()*B165*192/Nt_load2)-2*IMAGINARY(K165)*SIN(2*PI()*B165*192/Nt_load2)</f>
        <v>-2.2236940023729571E-4</v>
      </c>
      <c r="GQ426" s="223">
        <f t="shared" ref="GQ426:GQ489" ca="1" si="1048">2*IMREAL(K165)*COS(2*PI()*B165*193/Nt_load2)-2*IMAGINARY(K165)*SIN(2*PI()*B165*193/Nt_load2)</f>
        <v>1.3818520693987336E-4</v>
      </c>
      <c r="GR426" s="223">
        <f t="shared" ref="GR426:GR489" ca="1" si="1049">2*IMREAL(K165)*COS(2*PI()*B165*194/Nt_load2)-2*IMAGINARY(K165)*SIN(2*PI()*B165*194/Nt_load2)</f>
        <v>2.1558693075329784E-4</v>
      </c>
      <c r="GS426" s="223">
        <f t="shared" ref="GS426:GS489" ca="1" si="1050">2*IMREAL(K165)*COS(2*PI()*B165*195/Nt_load2)-2*IMAGINARY(K165)*SIN(2*PI()*B165*195/Nt_load2)</f>
        <v>-1.4876674320820612E-4</v>
      </c>
      <c r="GT426" s="223">
        <f t="shared" ref="GT426:GT489" ca="1" si="1051">2*IMREAL(K165)*COS(2*PI()*B165*196/Nt_load2)-2*IMAGINARY(K165)*SIN(2*PI()*B165*196/Nt_load2)</f>
        <v>-2.0828509346993863E-4</v>
      </c>
      <c r="GU426" s="223">
        <f t="shared" ref="GU426:GU489" ca="1" si="1052">2*IMREAL(K165)*COS(2*PI()*B165*197/Nt_load2)-2*IMAGINARY(K165)*SIN(2*PI()*B165*197/Nt_load2)</f>
        <v>1.5898988736173469E-4</v>
      </c>
      <c r="GV426" s="223">
        <f t="shared" ref="GV426:GV489" ca="1" si="1053">2*IMREAL(K165)*COS(2*PI()*B165*198/Nt_load2)-2*IMAGINARY(K165)*SIN(2*PI()*B165*198/Nt_load2)</f>
        <v>2.0048147915278217E-4</v>
      </c>
      <c r="GW426" s="223">
        <f t="shared" ref="GW426:GW489" ca="1" si="1054">2*IMREAL(K165)*COS(2*PI()*B165*199/Nt_load2)-2*IMAGINARY(K165)*SIN(2*PI()*B165*199/Nt_load2)</f>
        <v>-1.6883001095073904E-4</v>
      </c>
      <c r="GX426" s="223">
        <f t="shared" ref="GX426:GX489" ca="1" si="1055">2*IMREAL(K165)*COS(2*PI()*B165*200/Nt_load2)-2*IMAGINARY(K165)*SIN(2*PI()*B165*200/Nt_load2)</f>
        <v>-1.9219488739225245E-4</v>
      </c>
      <c r="GY426" s="223">
        <f t="shared" ref="GY426:GY489" ca="1" si="1056">2*IMREAL(K165)*COS(2*PI()*B165*201/Nt_load2)-2*IMAGINARY(K165)*SIN(2*PI()*B165*201/Nt_load2)</f>
        <v>1.7826340825558961E-4</v>
      </c>
      <c r="GZ426" s="223">
        <f t="shared" ref="GZ426:GZ489" ca="1" si="1057">2*IMREAL(K165)*COS(2*PI()*B165*202/Nt_load2)-2*IMAGINARY(K165)*SIN(2*PI()*B165*202/Nt_load2)</f>
        <v>1.8344528131370114E-4</v>
      </c>
      <c r="HA426" s="223">
        <f t="shared" ref="HA426:HA489" ca="1" si="1058">2*IMREAL(K165)*COS(2*PI()*B165*203/Nt_load2)-2*IMAGINARY(K165)*SIN(2*PI()*B165*203/Nt_load2)</f>
        <v>-1.8726735339593271E-4</v>
      </c>
      <c r="HB426" s="223">
        <f t="shared" ref="HB426:HB489" ca="1" si="1059">2*IMREAL(K165)*COS(2*PI()*B165*204/Nt_load2)-2*IMAGINARY(K165)*SIN(2*PI()*B165*204/Nt_load2)</f>
        <v>-1.742537394845557E-4</v>
      </c>
      <c r="HC426" s="223">
        <f t="shared" ref="HC426:HC489" ca="1" si="1060">2*IMREAL(K165)*COS(2*PI()*B165*205/Nt_load2)-2*IMAGINARY(K165)*SIN(2*PI()*B165*205/Nt_load2)</f>
        <v>1.958201550792521E-4</v>
      </c>
      <c r="HD426" s="223">
        <f t="shared" ref="HD426:HD489" ca="1" si="1061">2*IMREAL(K165)*COS(2*PI()*B165*206/Nt_load2)-2*IMAGINARY(K165)*SIN(2*PI()*B165*206/Nt_load2)</f>
        <v>1.6464240513417805E-4</v>
      </c>
      <c r="HE426" s="223">
        <f t="shared" ref="HE426:HE489" ca="1" si="1062">2*IMREAL(K165)*COS(2*PI()*B165*207/Nt_load2)-2*IMAGINARY(K165)*SIN(2*PI()*B165*207/Nt_load2)</f>
        <v>-2.0390120885717535E-4</v>
      </c>
      <c r="HF426" s="223">
        <f t="shared" ref="HF426:HF489" ca="1" si="1063">2*IMREAL(K165)*COS(2*PI()*B165*208/Nt_load2)-2*IMAGINARY(K165)*SIN(2*PI()*B165*208/Nt_load2)</f>
        <v>-1.5463443280884937E-4</v>
      </c>
      <c r="HG426" s="223">
        <f t="shared" ref="HG426:HG489" ca="1" si="1064">2*IMREAL(K165)*COS(2*PI()*B165*209/Nt_load2)-2*IMAGINARY(K165)*SIN(2*PI()*B165*209/Nt_load2)</f>
        <v>2.114910467633247E-4</v>
      </c>
      <c r="HH426" s="223">
        <f t="shared" ref="HH426:HH489" ca="1" si="1065">2*IMREAL(K165)*COS(2*PI()*B165*210/Nt_load2)-2*IMAGINARY(K165)*SIN(2*PI()*B165*210/Nt_load2)</f>
        <v>1.4425393259051946E-4</v>
      </c>
      <c r="HI426" s="223">
        <f t="shared" ref="HI426:HI489" ca="1" si="1066">2*IMREAL(K165)*COS(2*PI()*B165*211/Nt_load2)-2*IMAGINARY(K165)*SIN(2*PI()*B165*211/Nt_load2)</f>
        <v>-2.1857138421338494E-4</v>
      </c>
      <c r="HJ426" s="223">
        <f t="shared" ref="HJ426:HJ489" ca="1" si="1067">2*IMREAL(K165)*COS(2*PI()*B165*212/Nt_load2)-2*IMAGINARY(K165)*SIN(2*PI()*B165*212/Nt_load2)</f>
        <v>-1.3352591201341456E-4</v>
      </c>
      <c r="HK426" s="223">
        <f t="shared" ref="HK426:HK489" ca="1" si="1068">2*IMREAL(K165)*COS(2*PI()*B165*213/Nt_load2)-2*IMAGINARY(K165)*SIN(2*PI()*B165*213/Nt_load2)</f>
        <v>2.2512516405429094E-4</v>
      </c>
      <c r="HL426" s="223">
        <f t="shared" ref="HL426:HL489" ca="1" si="1069">2*IMREAL(K165)*COS(2*PI()*B165*214/Nt_load2)-2*IMAGINARY(K165)*SIN(2*PI()*B165*214/Nt_load2)</f>
        <v>1.2247621581878049E-4</v>
      </c>
      <c r="HM426" s="223">
        <f t="shared" ref="HM426:HM489" ca="1" si="1070">2*IMREAL(K165)*COS(2*PI()*B165*215/Nt_load2)-2*IMAGINARY(K165)*SIN(2*PI()*B165*215/Nt_load2)</f>
        <v>-2.3113659765634754E-4</v>
      </c>
      <c r="HN426" s="223">
        <f t="shared" ref="HN426:HN489" ca="1" si="1071">2*IMREAL(K165)*COS(2*PI()*B165*216/Nt_load2)-2*IMAGINARY(K165)*SIN(2*PI()*B165*216/Nt_load2)</f>
        <v>-1.1113146369260248E-4</v>
      </c>
      <c r="HO426" s="223">
        <f t="shared" ref="HO426:HO489" ca="1" si="1072">2*IMREAL(K165)*COS(2*PI()*B165*217/Nt_load2)-2*IMAGINARY(K165)*SIN(2*PI()*B165*217/Nt_load2)</f>
        <v>2.3659120294948184E-4</v>
      </c>
      <c r="HP426" s="223">
        <f t="shared" ref="HP426:HP489" ca="1" si="1073">2*IMREAL(K165)*COS(2*PI()*B165*218/Nt_load2)-2*IMAGINARY(K165)*SIN(2*PI()*B165*218/Nt_load2)</f>
        <v>9.9518986136409176E-5</v>
      </c>
      <c r="HQ426" s="223">
        <f t="shared" ref="HQ426:HQ489" ca="1" si="1074">2*IMREAL(K165)*COS(2*PI()*B165*219/Nt_load2)-2*IMAGINARY(K165)*SIN(2*PI()*B165*219/Nt_load2)</f>
        <v>-2.4147583931176842E-4</v>
      </c>
      <c r="HR426" s="223">
        <f t="shared" ref="HR426:HR489" ca="1" si="1075">2*IMREAL(K165)*COS(2*PI()*B165*220/Nt_load2)-2*IMAGINARY(K165)*SIN(2*PI()*B165*220/Nt_load2)</f>
        <v>-8.7666758625793204E-5</v>
      </c>
      <c r="HS426" s="223">
        <f t="shared" ref="HS426:HS489" ca="1" si="1076">2*IMREAL(K165)*COS(2*PI()*B165*221/Nt_load2)-2*IMAGINARY(K165)*SIN(2*PI()*B165*221/Nt_load2)</f>
        <v>2.4577873922636224E-4</v>
      </c>
      <c r="HT426" s="223">
        <f t="shared" ref="HT426:HT489" ca="1" si="1077">2*IMREAL(K165)*COS(2*PI()*B165*222/Nt_load2)-2*IMAGINARY(K165)*SIN(2*PI()*B165*222/Nt_load2)</f>
        <v>7.5603334214932762E-5</v>
      </c>
      <c r="HU426" s="223">
        <f t="shared" ref="HU426:HU489" ca="1" si="1078">2*IMREAL(K165)*COS(2*PI()*B165*223/Nt_load2)-2*IMAGINARY(K165)*SIN(2*PI()*B165*223/Nt_load2)</f>
        <v>-2.4948953663048948E-4</v>
      </c>
      <c r="HV426" s="223">
        <f t="shared" ref="HV426:HV489" ca="1" si="1079">2*IMREAL(K165)*COS(2*PI()*B165*224/Nt_load2)-2*IMAGINARY(K165)*SIN(2*PI()*B165*224/Nt_load2)</f>
        <v>-6.3357774749892668E-5</v>
      </c>
      <c r="HW426" s="223">
        <f t="shared" ref="HW426:HW489" ca="1" si="1080">2*IMREAL(K165)*COS(2*PI()*B165*225/Nt_load2)-2*IMAGINARY(K165)*SIN(2*PI()*B165*225/Nt_load2)</f>
        <v>2.5259929188816766E-4</v>
      </c>
      <c r="HX426" s="223">
        <f t="shared" ref="HX426:HX489" ca="1" si="1081">2*IMREAL(K165)*COS(2*PI()*B165*226/Nt_load2)-2*IMAGINARY(K165)*SIN(2*PI()*B165*226/Nt_load2)</f>
        <v>5.0959580855980229E-5</v>
      </c>
      <c r="HY426" s="223">
        <f t="shared" ref="HY426:HY489" ca="1" si="1082">2*IMREAL(K165)*COS(2*PI()*B165*227/Nt_load2)-2*IMAGINARY(K165)*SIN(2*PI()*B165*227/Nt_load2)</f>
        <v>-2.5510051332660569E-4</v>
      </c>
      <c r="HZ426" s="223">
        <f t="shared" ref="HZ426:HZ489" ca="1" si="1083">2*IMREAL(K165)*COS(2*PI()*B165*228/Nt_load2)-2*IMAGINARY(K165)*SIN(2*PI()*B165*228/Nt_load2)</f>
        <v>-3.8438620868253484E-5</v>
      </c>
      <c r="IA426" s="223">
        <f t="shared" ref="IA426:IA489" ca="1" si="1084">2*IMREAL(K165)*COS(2*PI()*B165*229/Nt_load2)-2*IMAGINARY(K165)*SIN(2*PI()*B165*229/Nt_load2)</f>
        <v>2.5698717528427155E-4</v>
      </c>
      <c r="IB426" s="223">
        <f t="shared" ref="IB426:IB489" ca="1" si="1085">2*IMREAL(K165)*COS(2*PI()*B165*230/Nt_load2)-2*IMAGINARY(K165)*SIN(2*PI()*B165*230/Nt_load2)</f>
        <v>2.5825058876044154E-5</v>
      </c>
      <c r="IC426" s="223">
        <f t="shared" ref="IC426:IC489" ca="1" si="1086">2*IMREAL(K165)*COS(2*PI()*B165*231/Nt_load2)-2*IMAGINARY(K165)*SIN(2*PI()*B165*231/Nt_load2)</f>
        <v>-2.5825473262726145E-4</v>
      </c>
      <c r="ID426" s="223">
        <f t="shared" ref="ID426:ID489" ca="1" si="1087">2*IMREAL(K165)*COS(2*PI()*B165*232/Nt_load2)-2*IMAGINARY(K165)*SIN(2*PI()*B165*232/Nt_load2)</f>
        <v>-1.3149282054979774E-5</v>
      </c>
      <c r="IE426" s="223">
        <f t="shared" ref="IE426:IE489" ca="1" si="1088">2*IMREAL(K165)*COS(2*PI()*B165*233/Nt_load2)-2*IMAGINARY(K165)*SIN(2*PI()*B165*223/Nt_load2)</f>
        <v>-8.2302166266479303E-5</v>
      </c>
      <c r="IF426" s="223">
        <f t="shared" ref="IF426:IF489" ca="1" si="1089">2*IMREAL(K165)*COS(2*PI()*B165*234/Nt_load2)-2*IMAGINARY(K165)*SIN(2*PI()*B165*234/Nt_load2)</f>
        <v>4.4182746171857461E-7</v>
      </c>
      <c r="IG426" s="223">
        <f t="shared" ref="IG426:IG489" ca="1" si="1090">2*IMREAL(K165)*COS(2*PI()*B165*235/Nt_load2)-2*IMAGINARY(K165)*SIN(2*PI()*B165*235/Nt_load2)</f>
        <v>-2.5892181767631984E-4</v>
      </c>
      <c r="IH426" s="223">
        <f t="shared" ref="IH426:IH489" ca="1" si="1091">2*IMREAL(K165)*COS(2*PI()*B165*236/Nt_load2)-2*IMAGINARY(K165)*SIN(2*PI()*B165*236/Nt_load2)</f>
        <v>1.2266691532612106E-5</v>
      </c>
      <c r="II426" s="223">
        <f t="shared" ref="II426:II489" ca="1" si="1092">2*IMREAL(K165)*COS(2*PI()*B165*237/Nt_load2)-2*IMAGINARY(K165)*SIN(2*PI()*B165*237/Nt_load2)</f>
        <v>2.5831973831607572E-4</v>
      </c>
      <c r="IJ426" s="223">
        <f t="shared" ref="IJ426:IJ489" ca="1" si="1093">2*IMREAL(K165)*COS(2*PI()*B165*238/Nt_load2)-2*IMAGINARY(K165)*SIN(2*PI()*B165*238/Nt_load2)</f>
        <v>-2.4945658992605425E-5</v>
      </c>
      <c r="IK426" s="223">
        <f t="shared" ref="IK426:IK489" ca="1" si="1094">2*IMREAL(K165)*COS(2*PI()*B165*239/Nt_load2)-2*IMAGINARY(K165)*SIN(2*PI()*B165*239/Nt_load2)</f>
        <v>-2.5709534408009259E-4</v>
      </c>
      <c r="IL426" s="223">
        <f t="shared" ref="IL426:IL489" ca="1" si="1095">2*IMREAL(K165)*COS(2*PI()*B165*240/Nt_load2)-2*IMAGINARY(K165)*SIN(2*PI()*B165*240/Nt_load2)</f>
        <v>3.7564530175089277E-5</v>
      </c>
      <c r="IM426" s="223">
        <f t="shared" ref="IM426:IM489" ca="1" si="1096">2*IMREAL(K165)*COS(2*PI()*B165*241/Nt_load2)-2*IMAGINARY(K165)*SIN(2*PI()*B165*241/Nt_load2)</f>
        <v>2.5525158464132636E-4</v>
      </c>
      <c r="IN426" s="223">
        <f t="shared" ref="IN426:IN489" ca="1" si="1097">2*IMREAL(K165)*COS(2*PI()*B165*242/Nt_load2)-2*IMAGINARY(K165)*SIN(2*PI()*B165*242/Nt_load2)</f>
        <v>-5.0092905114131642E-5</v>
      </c>
      <c r="IO426" s="223">
        <f t="shared" ref="IO426:IO489" ca="1" si="1098">2*IMREAL(K165)*COS(2*PI()*B165*243/Nt_load2)-2*IMAGINARY(K165)*SIN(2*PI()*B165*243/Nt_load2)</f>
        <v>-2.5279290177776027E-4</v>
      </c>
      <c r="IP426" s="223">
        <f t="shared" ref="IP426:IP489" ca="1" si="1099">2*IMREAL(K165)*COS(2*PI()*B165*244/Nt_load2)-2*IMAGINARY(K165)*SIN(2*PI()*B165*244/Nt_load2)</f>
        <v>6.2500601857119414E-5</v>
      </c>
      <c r="IQ426" s="223">
        <f t="shared" ref="IQ426:IQ489" ca="1" si="1100">2*IMREAL(K165)*COS(2*PI()*B165*245/Nt_load2)-2*IMAGINARY(K165)*SIN(2*PI()*B165*245/Nt_load2)</f>
        <v>2.4972521867177178E-4</v>
      </c>
      <c r="IR426" s="223">
        <f t="shared" ref="IR426:IR489" ca="1" si="1101">2*IMREAL(K165)*COS(2*PI()*B165*246/Nt_load2)-2*IMAGINARY(K165)*SIN(2*PI()*B165*246/Nt_load2)</f>
        <v>-7.4757729175841468E-5</v>
      </c>
      <c r="IS426" s="223">
        <f t="shared" ref="IS426:IS489" ca="1" si="1102">2*IMREAL(K165)*COS(2*PI()*B165*247/Nt_load2)-2*IMAGINARY(K165)*SIN(2*PI()*B165*247/Nt_load2)</f>
        <v>-2.4605592564065344E-4</v>
      </c>
      <c r="IT426" s="223">
        <f t="shared" ref="IT426:IT489" ca="1" si="1103">2*IMREAL(K165)*COS(2*PI()*B165*248/Nt_load2)-2*IMAGINARY(K165)*SIN(2*PI()*B165*248/Nt_load2)</f>
        <v>8.6834758576975068E-5</v>
      </c>
      <c r="IU426" s="223">
        <f t="shared" ref="IU426:IU489" ca="1" si="1104">2*IMREAL(K165)*COS(2*PI()*B165*249/Nt_load2)-2*IMAGINARY(K165)*SIN(2*PI()*B165*249/Nt_load2)</f>
        <v>2.4179386233271781E-4</v>
      </c>
      <c r="IV426" s="223">
        <f t="shared" ref="IV426:IV489" ca="1" si="1105">2*IMREAL(K165)*COS(2*PI()*B165*250/Nt_load2)-2*IMAGINARY(K165)*SIN(2*PI()*B165*250/Nt_load2)</f>
        <v>-9.8702595438856334E-5</v>
      </c>
      <c r="IW426" s="223">
        <f t="shared" ref="IW426:IW489" ca="1" si="1106">2*IMREAL(K165)*COS(2*PI()*B165*251/Nt_load2)-2*IMAGINARY(K165)*SIN(2*PI()*B165*251/Nt_load2)</f>
        <v>-2.369492964317765E-4</v>
      </c>
      <c r="IX426" s="223">
        <f t="shared" ref="IX426:IX489" ca="1" si="1107">2*IMREAL(K165)*COS(2*PI()*B165*252/Nt_load2)-2*IMAGINARY(K165)*SIN(2*PI()*B165*252/Nt_load2)</f>
        <v>1.1033264910301277E-4</v>
      </c>
      <c r="IY426" s="223">
        <f t="shared" ref="IY426:IY489" ca="1" si="1108">2*IMREAL(K165)*COS(2*PI()*B165*253/Nt_load2)-2*IMAGINARY(K165)*SIN(2*PI()*B165*253/Nt_load2)</f>
        <v>2.3153389892142332E-4</v>
      </c>
      <c r="IZ426" s="223">
        <f t="shared" ref="IZ426:IZ489" ca="1" si="1109">2*IMREAL(K165)*COS(2*PI()*B165*254/Nt_load2)-2*IMAGINARY(K165)*SIN(2*PI()*B165*254/Nt_load2)</f>
        <v>-1.2169690175146809E-4</v>
      </c>
      <c r="JA426" s="223">
        <f t="shared" ref="JA426:JA489" ca="1" si="1110">2*IMREAL(K165)*COS(2*PI()*B165*255/Nt_load2)-2*IMAGINARY(K165)*SIN(2*PI()*B165*255/Nt_load2)</f>
        <v>-2.2556071596860079E-4</v>
      </c>
      <c r="JB426" s="223">
        <f t="shared" ref="JB426:JB489" ca="1" si="1111">2*IMREAL(K165)*COS(2*PI()*B165*256/Nt_load2)-2*IMAGINARY(K165)*SIN(2*PI()*B165*256/Nt_load2)</f>
        <v>1.3276797590422752E-4</v>
      </c>
    </row>
    <row r="427" spans="2:262">
      <c r="B427" s="230">
        <v>66</v>
      </c>
      <c r="C427" s="229">
        <f t="shared" ref="C427:C490" si="1112">C426+Div_Nt_load2</f>
        <v>1.2890625000000007E-3</v>
      </c>
      <c r="D427" s="226">
        <f t="shared" ca="1" si="855"/>
        <v>24.043684486217789</v>
      </c>
      <c r="E427" s="225">
        <f ca="1">BT361</f>
        <v>4.3684486217788927E-2</v>
      </c>
      <c r="F427" s="224">
        <v>66</v>
      </c>
      <c r="G427" s="223">
        <f t="shared" ca="1" si="856"/>
        <v>-2.3940447290336943E-4</v>
      </c>
      <c r="H427" s="223">
        <f t="shared" ca="1" si="857"/>
        <v>1.0745739827410342E-4</v>
      </c>
      <c r="I427" s="223">
        <f t="shared" ca="1" si="858"/>
        <v>2.2885910365819868E-4</v>
      </c>
      <c r="J427" s="223">
        <f t="shared" ca="1" si="859"/>
        <v>-1.29916566204434E-4</v>
      </c>
      <c r="K427" s="223">
        <f t="shared" ca="1" si="860"/>
        <v>-2.1610969613768743E-4</v>
      </c>
      <c r="L427" s="223">
        <f t="shared" ca="1" si="861"/>
        <v>1.5112456658259674E-4</v>
      </c>
      <c r="M427" s="223">
        <f t="shared" ca="1" si="862"/>
        <v>2.0127903410579337E-4</v>
      </c>
      <c r="N427" s="223">
        <f t="shared" ca="1" si="863"/>
        <v>-1.7087715477147729E-4</v>
      </c>
      <c r="O427" s="223">
        <f t="shared" ca="1" si="864"/>
        <v>-1.8450994494514816E-4</v>
      </c>
      <c r="P427" s="223">
        <f t="shared" ca="1" si="865"/>
        <v>1.8898410254895422E-4</v>
      </c>
      <c r="Q427" s="223">
        <f t="shared" ca="1" si="866"/>
        <v>1.6596392415128499E-4</v>
      </c>
      <c r="R427" s="223">
        <f t="shared" ca="1" si="867"/>
        <v>-2.0527103010966526E-4</v>
      </c>
      <c r="S427" s="223">
        <f t="shared" ca="1" si="868"/>
        <v>-1.4581958004273576E-4</v>
      </c>
      <c r="T427" s="223">
        <f t="shared" ca="1" si="869"/>
        <v>2.1958108543786083E-4</v>
      </c>
      <c r="U427" s="223">
        <f t="shared" ca="1" si="870"/>
        <v>1.2427091366528403E-4</v>
      </c>
      <c r="V427" s="223">
        <f t="shared" ca="1" si="871"/>
        <v>-2.3177645487805848E-4</v>
      </c>
      <c r="W427" s="223">
        <f t="shared" ca="1" si="872"/>
        <v>-1.01525450455844E-4</v>
      </c>
      <c r="X427" s="223">
        <f t="shared" ca="1" si="873"/>
        <v>2.4173969035588193E-4</v>
      </c>
      <c r="Y427" s="223">
        <f t="shared" ca="1" si="874"/>
        <v>7.7802241659057563E-5</v>
      </c>
      <c r="Z427" s="223">
        <f t="shared" ca="1" si="875"/>
        <v>-2.493748404672216E-4</v>
      </c>
      <c r="AA427" s="223">
        <f t="shared" ca="1" si="876"/>
        <v>-5.3329754744061889E-5</v>
      </c>
      <c r="AB427" s="223">
        <f t="shared" ca="1" si="877"/>
        <v>2.5460837454270699E-4</v>
      </c>
      <c r="AC427" s="223">
        <f t="shared" ca="1" si="878"/>
        <v>2.8343673137872356E-5</v>
      </c>
      <c r="AD427" s="223">
        <f t="shared" ca="1" si="879"/>
        <v>-2.5738989078825079E-4</v>
      </c>
      <c r="AE427" s="223">
        <f t="shared" ca="1" si="880"/>
        <v>-3.0846264651373335E-6</v>
      </c>
      <c r="AF427" s="223">
        <f t="shared" ca="1" si="881"/>
        <v>2.5769260168187691E-4</v>
      </c>
      <c r="AG427" s="223">
        <f t="shared" ca="1" si="882"/>
        <v>-2.2204126846685322E-5</v>
      </c>
      <c r="AH427" s="223">
        <f t="shared" ca="1" si="883"/>
        <v>-2.5551359195220125E-4</v>
      </c>
      <c r="AI427" s="223">
        <f t="shared" ca="1" si="884"/>
        <v>4.7279042278963986E-5</v>
      </c>
      <c r="AJ427" s="223">
        <f t="shared" ca="1" si="885"/>
        <v>2.5087384665408845E-4</v>
      </c>
      <c r="AK427" s="223">
        <f t="shared" ca="1" si="886"/>
        <v>-7.1898634688742706E-5</v>
      </c>
      <c r="AL427" s="223">
        <f t="shared" ca="1" si="887"/>
        <v>-2.4381804907110203E-4</v>
      </c>
      <c r="AM427" s="223">
        <f t="shared" ca="1" si="888"/>
        <v>9.5825803942677104E-5</v>
      </c>
      <c r="AN427" s="223">
        <f t="shared" ca="1" si="889"/>
        <v>2.3441415039105747E-4</v>
      </c>
      <c r="AO427" s="223">
        <f t="shared" ca="1" si="890"/>
        <v>-1.1883011832093061E-4</v>
      </c>
      <c r="AP427" s="223">
        <f t="shared" ca="1" si="891"/>
        <v>-2.2275271529893759E-4</v>
      </c>
      <c r="AQ427" s="223">
        <f t="shared" ca="1" si="892"/>
        <v>1.4069003370060316E-4</v>
      </c>
      <c r="AR427" s="223">
        <f t="shared" ca="1" si="893"/>
        <v>2.0894604978946834E-4</v>
      </c>
      <c r="AS427" s="223">
        <f t="shared" ca="1" si="894"/>
        <v>-1.6119502714674329E-4</v>
      </c>
      <c r="AT427" s="223">
        <f t="shared" ca="1" si="895"/>
        <v>-1.931271195989958E-4</v>
      </c>
      <c r="AU427" s="223">
        <f t="shared" ca="1" si="896"/>
        <v>1.8014762436329628E-4</v>
      </c>
      <c r="AV427" s="223">
        <f t="shared" ca="1" si="897"/>
        <v>1.7544826967276335E-4</v>
      </c>
      <c r="AW427" s="223">
        <f t="shared" ca="1" si="898"/>
        <v>-1.9736530147852053E-4</v>
      </c>
      <c r="AX427" s="223">
        <f t="shared" ca="1" si="899"/>
        <v>-1.56079756999802E-4</v>
      </c>
      <c r="AY427" s="223">
        <f t="shared" ca="1" si="900"/>
        <v>2.1268224284965814E-4</v>
      </c>
      <c r="AZ427" s="223">
        <f t="shared" ca="1" si="901"/>
        <v>1.3520811094505842E-4</v>
      </c>
      <c r="BA427" s="223">
        <f t="shared" ca="1" si="902"/>
        <v>-2.259509379582131E-4</v>
      </c>
      <c r="BB427" s="223">
        <f t="shared" ca="1" si="903"/>
        <v>-1.1303433686964203E-4</v>
      </c>
      <c r="BC427" s="223">
        <f t="shared" ca="1" si="904"/>
        <v>2.3704360201688357E-4</v>
      </c>
      <c r="BD427" s="223">
        <f t="shared" ca="1" si="905"/>
        <v>8.9771980339317081E-5</v>
      </c>
      <c r="BE427" s="223">
        <f t="shared" ca="1" si="906"/>
        <v>-2.4585340660691749E-4</v>
      </c>
      <c r="BF427" s="223">
        <f t="shared" ca="1" si="907"/>
        <v>-6.5645070563968174E-5</v>
      </c>
      <c r="BG427" s="223">
        <f t="shared" ca="1" si="908"/>
        <v>2.5229550849418381E-4</v>
      </c>
      <c r="BH427" s="223">
        <f t="shared" ca="1" si="909"/>
        <v>4.0885962873842425E-5</v>
      </c>
      <c r="BI427" s="223">
        <f t="shared" ca="1" si="910"/>
        <v>-2.5630786671589697E-4</v>
      </c>
      <c r="BJ427" s="223">
        <f t="shared" ca="1" si="911"/>
        <v>-1.5733101010700746E-5</v>
      </c>
      <c r="BK427" s="223">
        <f t="shared" ca="1" si="912"/>
        <v>2.5785184006900386E-4</v>
      </c>
      <c r="BL427" s="223">
        <f t="shared" ca="1" si="913"/>
        <v>-9.5712792157618467E-6</v>
      </c>
      <c r="BM427" s="223">
        <f t="shared" ca="1" si="914"/>
        <v>-2.5691255924609229E-4</v>
      </c>
      <c r="BN427" s="223">
        <f t="shared" ca="1" si="915"/>
        <v>3.4783482791183194E-5</v>
      </c>
      <c r="BO427" s="223">
        <f t="shared" ca="1" si="916"/>
        <v>2.5349907003495003E-4</v>
      </c>
      <c r="BP427" s="223">
        <f t="shared" ca="1" si="917"/>
        <v>-5.9660702412739614E-5</v>
      </c>
      <c r="BQ427" s="223">
        <f t="shared" ca="1" si="918"/>
        <v>-2.4764424620268345E-4</v>
      </c>
      <c r="BR427" s="223">
        <f t="shared" ca="1" si="919"/>
        <v>8.3963356856203884E-5</v>
      </c>
      <c r="BS427" s="223">
        <f t="shared" ca="1" si="920"/>
        <v>2.3940447290336951E-4</v>
      </c>
      <c r="BT427" s="223">
        <f t="shared" ca="1" si="921"/>
        <v>-1.0745739827410319E-4</v>
      </c>
      <c r="BU427" s="223">
        <f t="shared" ca="1" si="922"/>
        <v>-2.2885910365819884E-4</v>
      </c>
      <c r="BV427" s="223">
        <f t="shared" ca="1" si="923"/>
        <v>1.299165662044337E-4</v>
      </c>
      <c r="BW427" s="223">
        <f t="shared" ca="1" si="924"/>
        <v>2.1610969613768775E-4</v>
      </c>
      <c r="BX427" s="223">
        <f t="shared" ca="1" si="925"/>
        <v>-1.5112456658259625E-4</v>
      </c>
      <c r="BY427" s="223">
        <f t="shared" ca="1" si="926"/>
        <v>-2.0127903410579372E-4</v>
      </c>
      <c r="BZ427" s="223">
        <f t="shared" ca="1" si="927"/>
        <v>1.7087715477147683E-4</v>
      </c>
      <c r="CA427" s="223">
        <f t="shared" ca="1" si="928"/>
        <v>1.8450994494514857E-4</v>
      </c>
      <c r="CB427" s="223">
        <f t="shared" ca="1" si="929"/>
        <v>-1.8898410254895352E-4</v>
      </c>
      <c r="CC427" s="223">
        <f t="shared" ca="1" si="930"/>
        <v>-1.6596392415128581E-4</v>
      </c>
      <c r="CD427" s="223">
        <f t="shared" ca="1" si="931"/>
        <v>2.0527103010966463E-4</v>
      </c>
      <c r="CE427" s="223">
        <f t="shared" ca="1" si="932"/>
        <v>1.458195800427366E-4</v>
      </c>
      <c r="CF427" s="223">
        <f t="shared" ca="1" si="933"/>
        <v>-2.1958108543786029E-4</v>
      </c>
      <c r="CG427" s="223">
        <f t="shared" ca="1" si="934"/>
        <v>-1.2427091366528498E-4</v>
      </c>
      <c r="CH427" s="223">
        <f t="shared" ca="1" si="935"/>
        <v>2.3177645487805964E-4</v>
      </c>
      <c r="CI427" s="223">
        <f t="shared" ca="1" si="936"/>
        <v>1.0152545045584161E-4</v>
      </c>
      <c r="CJ427" s="223">
        <f t="shared" ca="1" si="937"/>
        <v>-2.4173969035588285E-4</v>
      </c>
      <c r="CK427" s="223">
        <f t="shared" ca="1" si="938"/>
        <v>-7.7802241659055043E-5</v>
      </c>
      <c r="CL427" s="223">
        <f t="shared" ca="1" si="939"/>
        <v>2.4937484046722204E-4</v>
      </c>
      <c r="CM427" s="223">
        <f t="shared" ca="1" si="940"/>
        <v>5.3329754744060222E-5</v>
      </c>
      <c r="CN427" s="223">
        <f t="shared" ca="1" si="941"/>
        <v>-2.5460837454270726E-4</v>
      </c>
      <c r="CO427" s="223">
        <f t="shared" ca="1" si="942"/>
        <v>-2.8343673137870689E-5</v>
      </c>
      <c r="CP427" s="223">
        <f t="shared" ca="1" si="943"/>
        <v>2.5738989078825085E-4</v>
      </c>
      <c r="CQ427" s="223">
        <f t="shared" ca="1" si="944"/>
        <v>3.0846264651356395E-6</v>
      </c>
      <c r="CR427" s="223">
        <f t="shared" ca="1" si="945"/>
        <v>-2.5769260168187691E-4</v>
      </c>
      <c r="CS427" s="223">
        <f t="shared" ca="1" si="946"/>
        <v>2.220412684668703E-5</v>
      </c>
      <c r="CT427" s="223">
        <f t="shared" ca="1" si="947"/>
        <v>2.5551359195220103E-4</v>
      </c>
      <c r="CU427" s="223">
        <f t="shared" ca="1" si="948"/>
        <v>-4.7279042278965653E-5</v>
      </c>
      <c r="CV427" s="223">
        <f t="shared" ca="1" si="949"/>
        <v>-2.5087384665408807E-4</v>
      </c>
      <c r="CW427" s="223">
        <f t="shared" ca="1" si="950"/>
        <v>7.1898634688744346E-5</v>
      </c>
      <c r="CX427" s="223">
        <f t="shared" ca="1" si="951"/>
        <v>2.4381804907110146E-4</v>
      </c>
      <c r="CY427" s="223">
        <f t="shared" ca="1" si="952"/>
        <v>-9.5825803942678689E-5</v>
      </c>
      <c r="CZ427" s="223">
        <f t="shared" ca="1" si="953"/>
        <v>-2.3441415039105677E-4</v>
      </c>
      <c r="DA427" s="223">
        <f t="shared" ca="1" si="954"/>
        <v>1.1883011832093213E-4</v>
      </c>
      <c r="DB427" s="223">
        <f t="shared" ca="1" si="955"/>
        <v>2.2275271529893675E-4</v>
      </c>
      <c r="DC427" s="223">
        <f t="shared" ca="1" si="956"/>
        <v>-1.406900337006046E-4</v>
      </c>
      <c r="DD427" s="223">
        <f t="shared" ca="1" si="957"/>
        <v>-2.0894604978946734E-4</v>
      </c>
      <c r="DE427" s="223">
        <f t="shared" ca="1" si="958"/>
        <v>1.6119502714674461E-4</v>
      </c>
      <c r="DF427" s="223">
        <f t="shared" ca="1" si="959"/>
        <v>1.9312711959899588E-4</v>
      </c>
      <c r="DG427" s="223">
        <f t="shared" ca="1" si="960"/>
        <v>-1.8014762436329617E-4</v>
      </c>
      <c r="DH427" s="223">
        <f t="shared" ca="1" si="961"/>
        <v>-1.7544826967276348E-4</v>
      </c>
      <c r="DI427" s="223">
        <f t="shared" ca="1" si="962"/>
        <v>1.9736530147852044E-4</v>
      </c>
      <c r="DJ427" s="223">
        <f t="shared" ca="1" si="963"/>
        <v>1.5607975699980214E-4</v>
      </c>
      <c r="DK427" s="223">
        <f t="shared" ca="1" si="964"/>
        <v>-2.1268224284965803E-4</v>
      </c>
      <c r="DL427" s="223">
        <f t="shared" ca="1" si="965"/>
        <v>-1.3520811094505853E-4</v>
      </c>
      <c r="DM427" s="223">
        <f t="shared" ca="1" si="966"/>
        <v>2.2595093795821304E-4</v>
      </c>
      <c r="DN427" s="223">
        <f t="shared" ca="1" si="967"/>
        <v>1.1303433686964214E-4</v>
      </c>
      <c r="DO427" s="223">
        <f t="shared" ca="1" si="968"/>
        <v>-2.3704360201688352E-4</v>
      </c>
      <c r="DP427" s="223">
        <f t="shared" ca="1" si="969"/>
        <v>-8.9771980339317217E-5</v>
      </c>
      <c r="DQ427" s="223">
        <f t="shared" ca="1" si="970"/>
        <v>2.4585340660691744E-4</v>
      </c>
      <c r="DR427" s="223">
        <f t="shared" ca="1" si="971"/>
        <v>6.564507056396831E-5</v>
      </c>
      <c r="DS427" s="223">
        <f t="shared" ca="1" si="972"/>
        <v>-2.5229550849418375E-4</v>
      </c>
      <c r="DT427" s="223">
        <f t="shared" ca="1" si="973"/>
        <v>-4.0885962873842547E-5</v>
      </c>
      <c r="DU427" s="223">
        <f t="shared" ca="1" si="974"/>
        <v>2.5630786671589697E-4</v>
      </c>
      <c r="DV427" s="223">
        <f t="shared" ca="1" si="975"/>
        <v>1.5733101010700882E-5</v>
      </c>
      <c r="DW427" s="223">
        <f t="shared" ca="1" si="976"/>
        <v>-2.5785184006900386E-4</v>
      </c>
      <c r="DX427" s="223">
        <f t="shared" ca="1" si="977"/>
        <v>9.5712792157616976E-6</v>
      </c>
      <c r="DY427" s="223">
        <f t="shared" ca="1" si="978"/>
        <v>2.5691255924609229E-4</v>
      </c>
      <c r="DZ427" s="223">
        <f t="shared" ca="1" si="979"/>
        <v>-3.4783482791183078E-5</v>
      </c>
      <c r="EA427" s="223">
        <f t="shared" ca="1" si="980"/>
        <v>-2.5349907003495008E-4</v>
      </c>
      <c r="EB427" s="223">
        <f t="shared" ca="1" si="981"/>
        <v>5.9660702412739485E-5</v>
      </c>
      <c r="EC427" s="223">
        <f t="shared" ca="1" si="982"/>
        <v>2.476442462026835E-4</v>
      </c>
      <c r="ED427" s="223">
        <f t="shared" ca="1" si="983"/>
        <v>-8.3963356856203762E-5</v>
      </c>
      <c r="EE427" s="223">
        <f t="shared" ca="1" si="984"/>
        <v>-2.3940447290336954E-4</v>
      </c>
      <c r="EF427" s="223">
        <f t="shared" ca="1" si="985"/>
        <v>1.0745739827410307E-4</v>
      </c>
      <c r="EG427" s="223">
        <f t="shared" ca="1" si="986"/>
        <v>2.2885910365819893E-4</v>
      </c>
      <c r="EH427" s="223">
        <f t="shared" ca="1" si="987"/>
        <v>-1.2991656620443359E-4</v>
      </c>
      <c r="EI427" s="223">
        <f t="shared" ca="1" si="988"/>
        <v>-2.1610969613768781E-4</v>
      </c>
      <c r="EJ427" s="223">
        <f t="shared" ca="1" si="989"/>
        <v>1.5112456658259615E-4</v>
      </c>
      <c r="EK427" s="223">
        <f t="shared" ca="1" si="990"/>
        <v>2.0127903410579383E-4</v>
      </c>
      <c r="EL427" s="223">
        <f t="shared" ca="1" si="991"/>
        <v>-1.7087715477147677E-4</v>
      </c>
      <c r="EM427" s="223">
        <f t="shared" ca="1" si="992"/>
        <v>-1.8450994494514865E-4</v>
      </c>
      <c r="EN427" s="223">
        <f t="shared" ca="1" si="993"/>
        <v>1.8898410254895344E-4</v>
      </c>
      <c r="EO427" s="223">
        <f t="shared" ca="1" si="994"/>
        <v>1.6596392415128592E-4</v>
      </c>
      <c r="EP427" s="223">
        <f t="shared" ca="1" si="995"/>
        <v>-2.0527103010966455E-4</v>
      </c>
      <c r="EQ427" s="223">
        <f t="shared" ca="1" si="996"/>
        <v>-1.4581958004273671E-4</v>
      </c>
      <c r="ER427" s="223">
        <f t="shared" ca="1" si="997"/>
        <v>2.1958108543786023E-4</v>
      </c>
      <c r="ES427" s="223">
        <f t="shared" ca="1" si="998"/>
        <v>1.2427091366528509E-4</v>
      </c>
      <c r="ET427" s="223">
        <f t="shared" ca="1" si="999"/>
        <v>-2.3177645487805796E-4</v>
      </c>
      <c r="EU427" s="223">
        <f t="shared" ca="1" si="1000"/>
        <v>-1.0152545045584507E-4</v>
      </c>
      <c r="EV427" s="223">
        <f t="shared" ca="1" si="1001"/>
        <v>2.4173969035588152E-4</v>
      </c>
      <c r="EW427" s="223">
        <f t="shared" ca="1" si="1002"/>
        <v>7.7802241659058688E-5</v>
      </c>
      <c r="EX427" s="223">
        <f t="shared" ca="1" si="1003"/>
        <v>-2.4937484046722106E-4</v>
      </c>
      <c r="EY427" s="223">
        <f t="shared" ca="1" si="1004"/>
        <v>-5.3329754744063922E-5</v>
      </c>
      <c r="EZ427" s="223">
        <f t="shared" ca="1" si="1005"/>
        <v>2.5460837454270661E-4</v>
      </c>
      <c r="FA427" s="223">
        <f t="shared" ca="1" si="1006"/>
        <v>2.8343673137874443E-5</v>
      </c>
      <c r="FB427" s="223">
        <f t="shared" ca="1" si="1007"/>
        <v>-2.5738989078825063E-4</v>
      </c>
      <c r="FC427" s="223">
        <f t="shared" ca="1" si="1008"/>
        <v>-3.0846264651394342E-6</v>
      </c>
      <c r="FD427" s="223">
        <f t="shared" ca="1" si="1009"/>
        <v>2.5769260168187702E-4</v>
      </c>
      <c r="FE427" s="223">
        <f t="shared" ca="1" si="1010"/>
        <v>-2.2204126846683242E-5</v>
      </c>
      <c r="FF427" s="223">
        <f t="shared" ca="1" si="1011"/>
        <v>-2.5551359195220158E-4</v>
      </c>
      <c r="FG427" s="223">
        <f t="shared" ca="1" si="1012"/>
        <v>4.727904227896194E-5</v>
      </c>
      <c r="FH427" s="223">
        <f t="shared" ca="1" si="1013"/>
        <v>2.5087384665408894E-4</v>
      </c>
      <c r="FI427" s="223">
        <f t="shared" ca="1" si="1014"/>
        <v>-7.1898634688740714E-5</v>
      </c>
      <c r="FJ427" s="223">
        <f t="shared" ca="1" si="1015"/>
        <v>-2.4381804907110032E-4</v>
      </c>
      <c r="FK427" s="223">
        <f t="shared" ca="1" si="1016"/>
        <v>9.5825803942675179E-5</v>
      </c>
      <c r="FL427" s="223">
        <f t="shared" ca="1" si="1017"/>
        <v>2.3441415039105528E-4</v>
      </c>
      <c r="FM427" s="223">
        <f t="shared" ca="1" si="1018"/>
        <v>-1.1883011832092875E-4</v>
      </c>
      <c r="FN427" s="223">
        <f t="shared" ca="1" si="1019"/>
        <v>-2.2275271529893494E-4</v>
      </c>
      <c r="FO427" s="223">
        <f t="shared" ca="1" si="1020"/>
        <v>1.406900337006014E-4</v>
      </c>
      <c r="FP427" s="223">
        <f t="shared" ca="1" si="1021"/>
        <v>2.0894604978946525E-4</v>
      </c>
      <c r="FQ427" s="223">
        <f t="shared" ca="1" si="1022"/>
        <v>-1.6119502714674166E-4</v>
      </c>
      <c r="FR427" s="223">
        <f t="shared" ca="1" si="1023"/>
        <v>-1.9312711959899352E-4</v>
      </c>
      <c r="FS427" s="223">
        <f t="shared" ca="1" si="1024"/>
        <v>1.8014762436329348E-4</v>
      </c>
      <c r="FT427" s="223">
        <f t="shared" ca="1" si="1025"/>
        <v>1.7544826967276085E-4</v>
      </c>
      <c r="FU427" s="223">
        <f t="shared" ca="1" si="1026"/>
        <v>-1.97365301478518E-4</v>
      </c>
      <c r="FV427" s="223">
        <f t="shared" ca="1" si="1027"/>
        <v>-1.5607975699979929E-4</v>
      </c>
      <c r="FW427" s="223">
        <f t="shared" ca="1" si="1028"/>
        <v>2.1268224284965592E-4</v>
      </c>
      <c r="FX427" s="223">
        <f t="shared" ca="1" si="1029"/>
        <v>1.3520811094505549E-4</v>
      </c>
      <c r="FY427" s="223">
        <f t="shared" ca="1" si="1030"/>
        <v>-2.2595093795821123E-4</v>
      </c>
      <c r="FZ427" s="223">
        <f t="shared" ca="1" si="1031"/>
        <v>-1.1303433686963897E-4</v>
      </c>
      <c r="GA427" s="223">
        <f t="shared" ca="1" si="1032"/>
        <v>2.3704360201688202E-4</v>
      </c>
      <c r="GB427" s="223">
        <f t="shared" ca="1" si="1033"/>
        <v>8.9771980339313896E-5</v>
      </c>
      <c r="GC427" s="223">
        <f t="shared" ca="1" si="1034"/>
        <v>-2.458534066069163E-4</v>
      </c>
      <c r="GD427" s="223">
        <f t="shared" ca="1" si="1035"/>
        <v>-6.5645070563964867E-5</v>
      </c>
      <c r="GE427" s="223">
        <f t="shared" ca="1" si="1036"/>
        <v>2.5229550849418299E-4</v>
      </c>
      <c r="GF427" s="223">
        <f t="shared" ca="1" si="1037"/>
        <v>4.0885962873839064E-5</v>
      </c>
      <c r="GG427" s="223">
        <f t="shared" ca="1" si="1038"/>
        <v>-2.5630786671589659E-4</v>
      </c>
      <c r="GH427" s="223">
        <f t="shared" ca="1" si="1039"/>
        <v>-1.5733101010697358E-5</v>
      </c>
      <c r="GI427" s="223">
        <f t="shared" ca="1" si="1040"/>
        <v>2.578518400690038E-4</v>
      </c>
      <c r="GJ427" s="223">
        <f t="shared" ca="1" si="1041"/>
        <v>-9.5712792157652484E-6</v>
      </c>
      <c r="GK427" s="223">
        <f t="shared" ca="1" si="1042"/>
        <v>-2.5691255924609261E-4</v>
      </c>
      <c r="GL427" s="223">
        <f t="shared" ca="1" si="1043"/>
        <v>3.4783482791186582E-5</v>
      </c>
      <c r="GM427" s="223">
        <f t="shared" ca="1" si="1044"/>
        <v>2.5349907003495079E-4</v>
      </c>
      <c r="GN427" s="223">
        <f t="shared" ca="1" si="1045"/>
        <v>-5.9660702412742921E-5</v>
      </c>
      <c r="GO427" s="223">
        <f t="shared" ca="1" si="1046"/>
        <v>-2.4764424620268453E-4</v>
      </c>
      <c r="GP427" s="223">
        <f t="shared" ca="1" si="1047"/>
        <v>8.396335685620711E-5</v>
      </c>
      <c r="GQ427" s="223">
        <f t="shared" ca="1" si="1048"/>
        <v>2.3940447290337098E-4</v>
      </c>
      <c r="GR427" s="223">
        <f t="shared" ca="1" si="1049"/>
        <v>-1.0745739827410629E-4</v>
      </c>
      <c r="GS427" s="223">
        <f t="shared" ca="1" si="1050"/>
        <v>-2.2885910365820066E-4</v>
      </c>
      <c r="GT427" s="223">
        <f t="shared" ca="1" si="1051"/>
        <v>1.2991656620443663E-4</v>
      </c>
      <c r="GU427" s="223">
        <f t="shared" ca="1" si="1052"/>
        <v>2.1610969613768989E-4</v>
      </c>
      <c r="GV427" s="223">
        <f t="shared" ca="1" si="1053"/>
        <v>-1.5112456658259902E-4</v>
      </c>
      <c r="GW427" s="223">
        <f t="shared" ca="1" si="1054"/>
        <v>-2.0127903410579619E-4</v>
      </c>
      <c r="GX427" s="223">
        <f t="shared" ca="1" si="1055"/>
        <v>1.708771547714794E-4</v>
      </c>
      <c r="GY427" s="223">
        <f t="shared" ca="1" si="1056"/>
        <v>1.8450994494515128E-4</v>
      </c>
      <c r="GZ427" s="223">
        <f t="shared" ca="1" si="1057"/>
        <v>-1.8898410254895582E-4</v>
      </c>
      <c r="HA427" s="223">
        <f t="shared" ca="1" si="1058"/>
        <v>-1.6596392415128879E-4</v>
      </c>
      <c r="HB427" s="223">
        <f t="shared" ca="1" si="1059"/>
        <v>2.0527103010966669E-4</v>
      </c>
      <c r="HC427" s="223">
        <f t="shared" ca="1" si="1060"/>
        <v>1.4581958004273985E-4</v>
      </c>
      <c r="HD427" s="223">
        <f t="shared" ca="1" si="1061"/>
        <v>-2.1958108543786208E-4</v>
      </c>
      <c r="HE427" s="223">
        <f t="shared" ca="1" si="1062"/>
        <v>-1.2427091366528839E-4</v>
      </c>
      <c r="HF427" s="223">
        <f t="shared" ca="1" si="1063"/>
        <v>2.3177645487805951E-4</v>
      </c>
      <c r="HG427" s="223">
        <f t="shared" ca="1" si="1064"/>
        <v>1.0152545045584855E-4</v>
      </c>
      <c r="HH427" s="223">
        <f t="shared" ca="1" si="1065"/>
        <v>-2.4173969035588277E-4</v>
      </c>
      <c r="HI427" s="223">
        <f t="shared" ca="1" si="1066"/>
        <v>-7.7802241659062266E-5</v>
      </c>
      <c r="HJ427" s="223">
        <f t="shared" ca="1" si="1067"/>
        <v>2.4937484046722198E-4</v>
      </c>
      <c r="HK427" s="223">
        <f t="shared" ca="1" si="1068"/>
        <v>5.3329754744067635E-5</v>
      </c>
      <c r="HL427" s="223">
        <f t="shared" ca="1" si="1069"/>
        <v>-2.546083745427072E-4</v>
      </c>
      <c r="HM427" s="223">
        <f t="shared" ca="1" si="1070"/>
        <v>-2.8343673137878225E-5</v>
      </c>
      <c r="HN427" s="223">
        <f t="shared" ca="1" si="1071"/>
        <v>2.5738989078825085E-4</v>
      </c>
      <c r="HO427" s="223">
        <f t="shared" ca="1" si="1072"/>
        <v>3.0846264651432018E-6</v>
      </c>
      <c r="HP427" s="223">
        <f t="shared" ca="1" si="1073"/>
        <v>-2.5769260168187691E-4</v>
      </c>
      <c r="HQ427" s="223">
        <f t="shared" ca="1" si="1074"/>
        <v>2.2204126846679468E-5</v>
      </c>
      <c r="HR427" s="223">
        <f t="shared" ca="1" si="1075"/>
        <v>2.5551359195220109E-4</v>
      </c>
      <c r="HS427" s="223">
        <f t="shared" ca="1" si="1076"/>
        <v>-4.727904227895822E-5</v>
      </c>
      <c r="HT427" s="223">
        <f t="shared" ca="1" si="1077"/>
        <v>-2.5087384665408813E-4</v>
      </c>
      <c r="HU427" s="223">
        <f t="shared" ca="1" si="1078"/>
        <v>7.1898634688737068E-5</v>
      </c>
      <c r="HV427" s="223">
        <f t="shared" ca="1" si="1079"/>
        <v>2.4381804907110154E-4</v>
      </c>
      <c r="HW427" s="223">
        <f t="shared" ca="1" si="1080"/>
        <v>-9.5825803942671656E-5</v>
      </c>
      <c r="HX427" s="223">
        <f t="shared" ca="1" si="1081"/>
        <v>-2.3441415039105688E-4</v>
      </c>
      <c r="HY427" s="223">
        <f t="shared" ca="1" si="1082"/>
        <v>1.1883011832092538E-4</v>
      </c>
      <c r="HZ427" s="223">
        <f t="shared" ca="1" si="1083"/>
        <v>2.2275271529893686E-4</v>
      </c>
      <c r="IA427" s="223">
        <f t="shared" ca="1" si="1084"/>
        <v>-1.4069003370059823E-4</v>
      </c>
      <c r="IB427" s="223">
        <f t="shared" ca="1" si="1085"/>
        <v>-2.089460497894675E-4</v>
      </c>
      <c r="IC427" s="223">
        <f t="shared" ca="1" si="1086"/>
        <v>1.6119502714673868E-4</v>
      </c>
      <c r="ID427" s="223">
        <f t="shared" ca="1" si="1087"/>
        <v>1.9312711959899604E-4</v>
      </c>
      <c r="IE427" s="223">
        <f t="shared" ca="1" si="1088"/>
        <v>-8.7865560239685006E-5</v>
      </c>
      <c r="IF427" s="223">
        <f t="shared" ca="1" si="1089"/>
        <v>-1.7544826967276364E-4</v>
      </c>
      <c r="IG427" s="223">
        <f t="shared" ca="1" si="1090"/>
        <v>1.9736530147851556E-4</v>
      </c>
      <c r="IH427" s="223">
        <f t="shared" ca="1" si="1091"/>
        <v>1.5607975699980233E-4</v>
      </c>
      <c r="II427" s="223">
        <f t="shared" ca="1" si="1092"/>
        <v>-2.1268224284965375E-4</v>
      </c>
      <c r="IJ427" s="223">
        <f t="shared" ca="1" si="1093"/>
        <v>-1.3520811094505872E-4</v>
      </c>
      <c r="IK427" s="223">
        <f t="shared" ca="1" si="1094"/>
        <v>2.2595093795820941E-4</v>
      </c>
      <c r="IL427" s="223">
        <f t="shared" ca="1" si="1095"/>
        <v>1.130343368696424E-4</v>
      </c>
      <c r="IM427" s="223">
        <f t="shared" ca="1" si="1096"/>
        <v>-2.3704360201688051E-4</v>
      </c>
      <c r="IN427" s="223">
        <f t="shared" ca="1" si="1097"/>
        <v>-8.977198033931742E-5</v>
      </c>
      <c r="IO427" s="223">
        <f t="shared" ca="1" si="1098"/>
        <v>2.4585340660691516E-4</v>
      </c>
      <c r="IP427" s="223">
        <f t="shared" ca="1" si="1099"/>
        <v>6.564507056396854E-5</v>
      </c>
      <c r="IQ427" s="223">
        <f t="shared" ca="1" si="1100"/>
        <v>-2.5229550849418218E-4</v>
      </c>
      <c r="IR427" s="223">
        <f t="shared" ca="1" si="1101"/>
        <v>-4.0885962873842804E-5</v>
      </c>
      <c r="IS427" s="223">
        <f t="shared" ca="1" si="1102"/>
        <v>2.5630786671589615E-4</v>
      </c>
      <c r="IT427" s="223">
        <f t="shared" ca="1" si="1103"/>
        <v>1.5733101010701126E-5</v>
      </c>
      <c r="IU427" s="223">
        <f t="shared" ca="1" si="1104"/>
        <v>-2.5785184006900375E-4</v>
      </c>
      <c r="IV427" s="223">
        <f t="shared" ca="1" si="1105"/>
        <v>9.5712792157614537E-6</v>
      </c>
      <c r="IW427" s="223">
        <f t="shared" ca="1" si="1106"/>
        <v>2.5691255924609294E-4</v>
      </c>
      <c r="IX427" s="223">
        <f t="shared" ca="1" si="1107"/>
        <v>-3.4783482791182814E-5</v>
      </c>
      <c r="IY427" s="223">
        <f t="shared" ca="1" si="1108"/>
        <v>-2.5349907003495144E-4</v>
      </c>
      <c r="IZ427" s="223">
        <f t="shared" ca="1" si="1109"/>
        <v>5.9660702412739228E-5</v>
      </c>
      <c r="JA427" s="223">
        <f t="shared" ca="1" si="1110"/>
        <v>2.4764424620268561E-4</v>
      </c>
      <c r="JB427" s="223">
        <f t="shared" ca="1" si="1111"/>
        <v>-8.3963356856203532E-5</v>
      </c>
    </row>
    <row r="428" spans="2:262">
      <c r="B428" s="230">
        <v>67</v>
      </c>
      <c r="C428" s="229">
        <f t="shared" si="1112"/>
        <v>1.3085937500000007E-3</v>
      </c>
      <c r="D428" s="226">
        <f t="shared" ca="1" si="855"/>
        <v>23.957547835103263</v>
      </c>
      <c r="E428" s="225">
        <f ca="1">BU361</f>
        <v>-4.2452164896737483E-2</v>
      </c>
      <c r="F428" s="224">
        <v>67</v>
      </c>
      <c r="G428" s="223">
        <f t="shared" ca="1" si="856"/>
        <v>-8.5441373002878053E-4</v>
      </c>
      <c r="H428" s="223">
        <f t="shared" ca="1" si="857"/>
        <v>4.8002876808942645E-4</v>
      </c>
      <c r="I428" s="223">
        <f t="shared" ca="1" si="858"/>
        <v>7.837875163492112E-4</v>
      </c>
      <c r="J428" s="223">
        <f t="shared" ca="1" si="859"/>
        <v>-5.9534674127962011E-4</v>
      </c>
      <c r="K428" s="223">
        <f t="shared" ca="1" si="860"/>
        <v>-6.9619466992377295E-4</v>
      </c>
      <c r="L428" s="223">
        <f t="shared" ca="1" si="861"/>
        <v>6.9777725542633407E-4</v>
      </c>
      <c r="M428" s="223">
        <f t="shared" ca="1" si="862"/>
        <v>5.9353131135334958E-4</v>
      </c>
      <c r="N428" s="223">
        <f t="shared" ca="1" si="863"/>
        <v>-7.8510299923122855E-4</v>
      </c>
      <c r="O428" s="223">
        <f t="shared" ca="1" si="864"/>
        <v>-4.7801979231487787E-4</v>
      </c>
      <c r="P428" s="223">
        <f t="shared" ca="1" si="865"/>
        <v>8.5543363405852363E-4</v>
      </c>
      <c r="Q428" s="223">
        <f t="shared" ca="1" si="866"/>
        <v>3.5216058835889428E-4</v>
      </c>
      <c r="R428" s="223">
        <f t="shared" ca="1" si="867"/>
        <v>-9.0724671405777212E-4</v>
      </c>
      <c r="S428" s="223">
        <f t="shared" ca="1" si="868"/>
        <v>-2.1867817116510865E-4</v>
      </c>
      <c r="T428" s="223">
        <f t="shared" ca="1" si="869"/>
        <v>9.3942064251884081E-4</v>
      </c>
      <c r="U428" s="223">
        <f t="shared" ca="1" si="870"/>
        <v>8.0462031958272186E-5</v>
      </c>
      <c r="V428" s="223">
        <f t="shared" ca="1" si="871"/>
        <v>-9.5125895105354675E-4</v>
      </c>
      <c r="W428" s="223">
        <f t="shared" ca="1" si="872"/>
        <v>5.9495867250788665E-5</v>
      </c>
      <c r="X428" s="223">
        <f t="shared" ca="1" si="873"/>
        <v>9.4250537603297034E-4</v>
      </c>
      <c r="Y428" s="223">
        <f t="shared" ca="1" si="874"/>
        <v>-1.9816586060720162E-4</v>
      </c>
      <c r="Z428" s="223">
        <f t="shared" ca="1" si="875"/>
        <v>-9.1334940592112824E-4</v>
      </c>
      <c r="AA428" s="223">
        <f t="shared" ca="1" si="876"/>
        <v>3.3254616152840916E-4</v>
      </c>
      <c r="AB428" s="223">
        <f t="shared" ca="1" si="877"/>
        <v>8.6442217942196567E-4</v>
      </c>
      <c r="AC428" s="223">
        <f t="shared" ca="1" si="878"/>
        <v>-4.5972784231850753E-4</v>
      </c>
      <c r="AD428" s="223">
        <f t="shared" ca="1" si="879"/>
        <v>-7.9678282323240813E-4</v>
      </c>
      <c r="AE428" s="223">
        <f t="shared" ca="1" si="880"/>
        <v>5.76957803668112E-4</v>
      </c>
      <c r="AF428" s="223">
        <f t="shared" ca="1" si="881"/>
        <v>7.1189552514787445E-4</v>
      </c>
      <c r="AG428" s="223">
        <f t="shared" ca="1" si="882"/>
        <v>-6.8169837094023415E-4</v>
      </c>
      <c r="AH428" s="223">
        <f t="shared" ca="1" si="883"/>
        <v>-6.1159783881823142E-4</v>
      </c>
      <c r="AI428" s="223">
        <f t="shared" ca="1" si="884"/>
        <v>7.7168222716255828E-4</v>
      </c>
      <c r="AJ428" s="223">
        <f t="shared" ca="1" si="885"/>
        <v>4.9806090626056186E-4</v>
      </c>
      <c r="AK428" s="223">
        <f t="shared" ca="1" si="886"/>
        <v>-8.449614935927837E-4</v>
      </c>
      <c r="AL428" s="223">
        <f t="shared" ca="1" si="887"/>
        <v>-3.7374245919121092E-4</v>
      </c>
      <c r="AM428" s="223">
        <f t="shared" ca="1" si="888"/>
        <v>8.9994989541092123E-4</v>
      </c>
      <c r="AN428" s="223">
        <f t="shared" ca="1" si="889"/>
        <v>2.4133361655627179E-4</v>
      </c>
      <c r="AO428" s="223">
        <f t="shared" ca="1" si="890"/>
        <v>-9.3545709977870342E-4</v>
      </c>
      <c r="AP428" s="223">
        <f t="shared" ca="1" si="891"/>
        <v>-1.0370062993340565E-4</v>
      </c>
      <c r="AQ428" s="223">
        <f t="shared" ca="1" si="892"/>
        <v>9.5071448295082686E-4</v>
      </c>
      <c r="AR428" s="223">
        <f t="shared" ca="1" si="893"/>
        <v>-3.6177162158914202E-5</v>
      </c>
      <c r="AS428" s="223">
        <f t="shared" ca="1" si="894"/>
        <v>-9.4539176865783754E-4</v>
      </c>
      <c r="AT428" s="223">
        <f t="shared" ca="1" si="895"/>
        <v>1.7527182794297504E-4</v>
      </c>
      <c r="AU428" s="223">
        <f t="shared" ca="1" si="896"/>
        <v>9.1960417758995498E-4</v>
      </c>
      <c r="AV428" s="223">
        <f t="shared" ca="1" si="897"/>
        <v>-3.1057238796065151E-4</v>
      </c>
      <c r="AW428" s="223">
        <f t="shared" ca="1" si="898"/>
        <v>-8.7390993321708951E-4</v>
      </c>
      <c r="AX428" s="223">
        <f t="shared" ca="1" si="899"/>
        <v>4.3914999368570301E-4</v>
      </c>
      <c r="AY428" s="223">
        <f t="shared" ca="1" si="900"/>
        <v>8.0929817793652192E-4</v>
      </c>
      <c r="AZ428" s="223">
        <f t="shared" ca="1" si="901"/>
        <v>-5.5822132824951928E-4</v>
      </c>
      <c r="BA428" s="223">
        <f t="shared" ca="1" si="902"/>
        <v>-7.271675611271142E-4</v>
      </c>
      <c r="BB428" s="223">
        <f t="shared" ca="1" si="903"/>
        <v>6.6520885684582393E-4</v>
      </c>
      <c r="BC428" s="223">
        <f t="shared" ca="1" si="904"/>
        <v>6.2929596261411774E-4</v>
      </c>
      <c r="BD428" s="223">
        <f t="shared" ca="1" si="905"/>
        <v>-7.5779662257529907E-4</v>
      </c>
      <c r="BE428" s="223">
        <f t="shared" ca="1" si="906"/>
        <v>-5.1780200694001664E-4</v>
      </c>
      <c r="BF428" s="223">
        <f t="shared" ca="1" si="907"/>
        <v>8.3398037991845022E-4</v>
      </c>
      <c r="BG428" s="223">
        <f t="shared" ca="1" si="908"/>
        <v>3.950992015412417E-4</v>
      </c>
      <c r="BH428" s="223">
        <f t="shared" ca="1" si="909"/>
        <v>-8.9211098059836899E-4</v>
      </c>
      <c r="BI428" s="223">
        <f t="shared" ca="1" si="910"/>
        <v>-2.6384369160085665E-4</v>
      </c>
      <c r="BJ428" s="223">
        <f t="shared" ca="1" si="911"/>
        <v>9.3093007266065197E-4</v>
      </c>
      <c r="BK428" s="223">
        <f t="shared" ca="1" si="912"/>
        <v>1.2687676252669017E-4</v>
      </c>
      <c r="BL428" s="223">
        <f t="shared" ca="1" si="913"/>
        <v>-9.4959733999308181E-4</v>
      </c>
      <c r="BM428" s="223">
        <f t="shared" ca="1" si="914"/>
        <v>1.2836665297306406E-5</v>
      </c>
      <c r="BN428" s="223">
        <f t="shared" ca="1" si="915"/>
        <v>9.4770869263173898E-4</v>
      </c>
      <c r="BO428" s="223">
        <f t="shared" ca="1" si="916"/>
        <v>-1.5227221808344129E-4</v>
      </c>
      <c r="BP428" s="223">
        <f t="shared" ca="1" si="917"/>
        <v>-9.2530501408841801E-4</v>
      </c>
      <c r="BQ428" s="223">
        <f t="shared" ca="1" si="918"/>
        <v>2.884115371994295E-4</v>
      </c>
      <c r="BR428" s="223">
        <f t="shared" ca="1" si="919"/>
        <v>8.8287127634604601E-4</v>
      </c>
      <c r="BS428" s="223">
        <f t="shared" ca="1" si="920"/>
        <v>-4.1830761751759005E-4</v>
      </c>
      <c r="BT428" s="223">
        <f t="shared" ca="1" si="921"/>
        <v>-8.2132604167984777E-4</v>
      </c>
      <c r="BU428" s="223">
        <f t="shared" ca="1" si="922"/>
        <v>5.3914860117602339E-4</v>
      </c>
      <c r="BV428" s="223">
        <f t="shared" ca="1" si="923"/>
        <v>7.420015785580816E-4</v>
      </c>
      <c r="BW428" s="223">
        <f t="shared" ca="1" si="924"/>
        <v>-6.4831864580980596E-4</v>
      </c>
      <c r="BX428" s="223">
        <f t="shared" ca="1" si="925"/>
        <v>-6.4661502205302706E-4</v>
      </c>
      <c r="BY428" s="223">
        <f t="shared" ca="1" si="926"/>
        <v>7.4345454963844961E-4</v>
      </c>
      <c r="BZ428" s="223">
        <f t="shared" ca="1" si="927"/>
        <v>5.3723120305234381E-4</v>
      </c>
      <c r="CA428" s="223">
        <f t="shared" ca="1" si="928"/>
        <v>-8.2249690764778531E-4</v>
      </c>
      <c r="CB428" s="223">
        <f t="shared" ca="1" si="929"/>
        <v>-4.1621795090598056E-4</v>
      </c>
      <c r="CC428" s="223">
        <f t="shared" ca="1" si="930"/>
        <v>8.8373469148927985E-4</v>
      </c>
      <c r="CD428" s="223">
        <f t="shared" ca="1" si="931"/>
        <v>2.8619483707138538E-4</v>
      </c>
      <c r="CE428" s="223">
        <f t="shared" ca="1" si="932"/>
        <v>-9.2584228807654988E-4</v>
      </c>
      <c r="CF428" s="223">
        <f t="shared" ca="1" si="933"/>
        <v>-1.499764693024564E-4</v>
      </c>
      <c r="CG428" s="223">
        <f t="shared" ca="1" si="934"/>
        <v>9.4790819510545687E-4</v>
      </c>
      <c r="CH428" s="223">
        <f t="shared" ca="1" si="935"/>
        <v>1.0511563891489432E-5</v>
      </c>
      <c r="CI428" s="223">
        <f t="shared" ca="1" si="936"/>
        <v>-9.4945475232630983E-4</v>
      </c>
      <c r="CJ428" s="223">
        <f t="shared" ca="1" si="937"/>
        <v>1.2918088513354576E-4</v>
      </c>
      <c r="CK428" s="223">
        <f t="shared" ca="1" si="938"/>
        <v>9.3044848144577675E-4</v>
      </c>
      <c r="CL428" s="223">
        <f t="shared" ca="1" si="939"/>
        <v>-2.660769581126133E-4</v>
      </c>
      <c r="CM428" s="223">
        <f t="shared" ca="1" si="940"/>
        <v>-8.9130081083081463E-4</v>
      </c>
      <c r="CN428" s="223">
        <f t="shared" ca="1" si="941"/>
        <v>3.9721326848221405E-4</v>
      </c>
      <c r="CO428" s="223">
        <f t="shared" ca="1" si="942"/>
        <v>8.3285916932703138E-4</v>
      </c>
      <c r="CP428" s="223">
        <f t="shared" ca="1" si="943"/>
        <v>-5.1975111114524344E-4</v>
      </c>
      <c r="CQ428" s="223">
        <f t="shared" ca="1" si="944"/>
        <v>-7.563886419833432E-4</v>
      </c>
      <c r="CR428" s="223">
        <f t="shared" ca="1" si="945"/>
        <v>6.3103791186374769E-4</v>
      </c>
      <c r="CS428" s="223">
        <f t="shared" ca="1" si="946"/>
        <v>6.6354458478113472E-4</v>
      </c>
      <c r="CT428" s="223">
        <f t="shared" ca="1" si="947"/>
        <v>-7.2866464748044563E-4</v>
      </c>
      <c r="CU428" s="223">
        <f t="shared" ca="1" si="948"/>
        <v>-5.563367911763209E-4</v>
      </c>
      <c r="CV428" s="223">
        <f t="shared" ca="1" si="949"/>
        <v>8.105179939951005E-4</v>
      </c>
      <c r="CW428" s="223">
        <f t="shared" ca="1" si="950"/>
        <v>4.3708598614048539E-4</v>
      </c>
      <c r="CX428" s="223">
        <f t="shared" ca="1" si="951"/>
        <v>-8.74826073647011E-4</v>
      </c>
      <c r="CY428" s="223">
        <f t="shared" ca="1" si="952"/>
        <v>-3.0837358947357626E-4</v>
      </c>
      <c r="CZ428" s="223">
        <f t="shared" ca="1" si="953"/>
        <v>9.2019681071758386E-4</v>
      </c>
      <c r="DA428" s="223">
        <f t="shared" ca="1" si="954"/>
        <v>1.7298583586108278E-4</v>
      </c>
      <c r="DB428" s="223">
        <f t="shared" ca="1" si="955"/>
        <v>-9.4564806576566819E-4</v>
      </c>
      <c r="DC428" s="223">
        <f t="shared" ca="1" si="956"/>
        <v>-3.3853461307236201E-5</v>
      </c>
      <c r="DD428" s="223">
        <f t="shared" ca="1" si="957"/>
        <v>9.5062889598048058E-4</v>
      </c>
      <c r="DE428" s="223">
        <f t="shared" ca="1" si="958"/>
        <v>-1.0601173844884362E-4</v>
      </c>
      <c r="DF428" s="223">
        <f t="shared" ca="1" si="959"/>
        <v>-9.3503148142961949E-4</v>
      </c>
      <c r="DG428" s="223">
        <f t="shared" ca="1" si="960"/>
        <v>2.4358210421546249E-4</v>
      </c>
      <c r="DH428" s="223">
        <f t="shared" ca="1" si="961"/>
        <v>8.9919345903501796E-4</v>
      </c>
      <c r="DI428" s="223">
        <f t="shared" ca="1" si="962"/>
        <v>-3.7587965302664038E-4</v>
      </c>
      <c r="DJ428" s="223">
        <f t="shared" ca="1" si="963"/>
        <v>-8.4389061375321603E-4</v>
      </c>
      <c r="DK428" s="223">
        <f t="shared" ca="1" si="964"/>
        <v>5.000405424798669E-4</v>
      </c>
      <c r="DL428" s="223">
        <f t="shared" ca="1" si="965"/>
        <v>7.7032008517386721E-4</v>
      </c>
      <c r="DM428" s="223">
        <f t="shared" ca="1" si="966"/>
        <v>-6.1337706427562011E-4</v>
      </c>
      <c r="DN428" s="223">
        <f t="shared" ca="1" si="967"/>
        <v>-6.8007445306291945E-4</v>
      </c>
      <c r="DO428" s="223">
        <f t="shared" ca="1" si="968"/>
        <v>7.1343582498533417E-4</v>
      </c>
      <c r="DP428" s="223">
        <f t="shared" ca="1" si="969"/>
        <v>5.7510726282008779E-4</v>
      </c>
      <c r="DQ428" s="223">
        <f t="shared" ca="1" si="970"/>
        <v>-7.9805085461005332E-4</v>
      </c>
      <c r="DR428" s="223">
        <f t="shared" ca="1" si="971"/>
        <v>-4.576907371206247E-4</v>
      </c>
      <c r="DS428" s="223">
        <f t="shared" ca="1" si="972"/>
        <v>8.6539049328982019E-4</v>
      </c>
      <c r="DT428" s="223">
        <f t="shared" ca="1" si="973"/>
        <v>3.3036658915628671E-4</v>
      </c>
      <c r="DU428" s="223">
        <f t="shared" ca="1" si="974"/>
        <v>-9.1399704120820931E-4</v>
      </c>
      <c r="DV428" s="223">
        <f t="shared" ca="1" si="975"/>
        <v>-1.9589100222054359E-4</v>
      </c>
      <c r="DW428" s="223">
        <f t="shared" ca="1" si="976"/>
        <v>9.4281831339112371E-4</v>
      </c>
      <c r="DX428" s="223">
        <f t="shared" ca="1" si="977"/>
        <v>5.7174966663753931E-5</v>
      </c>
      <c r="DY428" s="223">
        <f t="shared" ca="1" si="978"/>
        <v>-9.5123041633401518E-4</v>
      </c>
      <c r="DZ428" s="223">
        <f t="shared" ca="1" si="979"/>
        <v>8.277873425690716E-5</v>
      </c>
      <c r="EA428" s="223">
        <f t="shared" ca="1" si="980"/>
        <v>9.390512534121284E-4</v>
      </c>
      <c r="EB428" s="223">
        <f t="shared" ca="1" si="981"/>
        <v>-2.2094052556687971E-4</v>
      </c>
      <c r="EC428" s="223">
        <f t="shared" ca="1" si="982"/>
        <v>-9.0654446672250809E-4</v>
      </c>
      <c r="ED428" s="223">
        <f t="shared" ca="1" si="983"/>
        <v>3.5431962172315361E-4</v>
      </c>
      <c r="EE428" s="223">
        <f t="shared" ca="1" si="984"/>
        <v>8.544137300287904E-4</v>
      </c>
      <c r="EF428" s="223">
        <f t="shared" ca="1" si="985"/>
        <v>-4.8002876808942081E-4</v>
      </c>
      <c r="EG428" s="223">
        <f t="shared" ca="1" si="986"/>
        <v>-7.8378751634922139E-4</v>
      </c>
      <c r="EH428" s="223">
        <f t="shared" ca="1" si="987"/>
        <v>5.953467412796187E-4</v>
      </c>
      <c r="EI428" s="223">
        <f t="shared" ca="1" si="988"/>
        <v>6.9619466992378162E-4</v>
      </c>
      <c r="EJ428" s="223">
        <f t="shared" ca="1" si="989"/>
        <v>-6.9777725542631715E-4</v>
      </c>
      <c r="EK428" s="223">
        <f t="shared" ca="1" si="990"/>
        <v>-5.9353131135335576E-4</v>
      </c>
      <c r="EL428" s="223">
        <f t="shared" ca="1" si="991"/>
        <v>7.851029992312175E-4</v>
      </c>
      <c r="EM428" s="223">
        <f t="shared" ca="1" si="992"/>
        <v>4.7801979231488177E-4</v>
      </c>
      <c r="EN428" s="223">
        <f t="shared" ca="1" si="993"/>
        <v>-8.5543363405851723E-4</v>
      </c>
      <c r="EO428" s="223">
        <f t="shared" ca="1" si="994"/>
        <v>-3.52160588358892E-4</v>
      </c>
      <c r="EP428" s="223">
        <f t="shared" ca="1" si="995"/>
        <v>9.0724671405776876E-4</v>
      </c>
      <c r="EQ428" s="223">
        <f t="shared" ca="1" si="996"/>
        <v>2.1867817116512947E-4</v>
      </c>
      <c r="ER428" s="223">
        <f t="shared" ca="1" si="997"/>
        <v>-9.3942064251884016E-4</v>
      </c>
      <c r="ES428" s="223">
        <f t="shared" ca="1" si="998"/>
        <v>-8.046203195829013E-5</v>
      </c>
      <c r="ET428" s="223">
        <f t="shared" ca="1" si="999"/>
        <v>9.5125895105354675E-4</v>
      </c>
      <c r="EU428" s="223">
        <f t="shared" ca="1" si="1000"/>
        <v>-5.9495867250777498E-5</v>
      </c>
      <c r="EV428" s="223">
        <f t="shared" ca="1" si="1001"/>
        <v>-9.425053760329738E-4</v>
      </c>
      <c r="EW428" s="223">
        <f t="shared" ca="1" si="1002"/>
        <v>1.9816586060719397E-4</v>
      </c>
      <c r="EX428" s="223">
        <f t="shared" ca="1" si="1003"/>
        <v>9.1334940592113334E-4</v>
      </c>
      <c r="EY428" s="223">
        <f t="shared" ca="1" si="1004"/>
        <v>-3.3254616152840499E-4</v>
      </c>
      <c r="EZ428" s="223">
        <f t="shared" ca="1" si="1005"/>
        <v>-8.6442217942197023E-4</v>
      </c>
      <c r="FA428" s="223">
        <f t="shared" ca="1" si="1006"/>
        <v>4.5972784231850959E-4</v>
      </c>
      <c r="FB428" s="223">
        <f t="shared" ca="1" si="1007"/>
        <v>7.9678282323241421E-4</v>
      </c>
      <c r="FC428" s="223">
        <f t="shared" ca="1" si="1008"/>
        <v>-5.7695780366809769E-4</v>
      </c>
      <c r="FD428" s="223">
        <f t="shared" ca="1" si="1009"/>
        <v>-7.1189552514787748E-4</v>
      </c>
      <c r="FE428" s="223">
        <f t="shared" ca="1" si="1010"/>
        <v>6.8169837094022179E-4</v>
      </c>
      <c r="FF428" s="223">
        <f t="shared" ca="1" si="1011"/>
        <v>6.1159783881825028E-4</v>
      </c>
      <c r="FG428" s="223">
        <f t="shared" ca="1" si="1012"/>
        <v>-7.716822271625675E-4</v>
      </c>
      <c r="FH428" s="223">
        <f t="shared" ca="1" si="1013"/>
        <v>-4.980609062605598E-4</v>
      </c>
      <c r="FI428" s="223">
        <f t="shared" ca="1" si="1014"/>
        <v>8.4496149359278164E-4</v>
      </c>
      <c r="FJ428" s="223">
        <f t="shared" ca="1" si="1015"/>
        <v>3.7374245919122746E-4</v>
      </c>
      <c r="FK428" s="223">
        <f t="shared" ca="1" si="1016"/>
        <v>-8.9994989541091115E-4</v>
      </c>
      <c r="FL428" s="223">
        <f t="shared" ca="1" si="1017"/>
        <v>-2.4133361655625645E-4</v>
      </c>
      <c r="FM428" s="223">
        <f t="shared" ca="1" si="1018"/>
        <v>9.3545709977870385E-4</v>
      </c>
      <c r="FN428" s="223">
        <f t="shared" ca="1" si="1019"/>
        <v>1.0370062993341676E-4</v>
      </c>
      <c r="FO428" s="223">
        <f t="shared" ca="1" si="1020"/>
        <v>-9.5071448295082621E-4</v>
      </c>
      <c r="FP428" s="223">
        <f t="shared" ca="1" si="1021"/>
        <v>3.6177162158882706E-5</v>
      </c>
      <c r="FQ428" s="223">
        <f t="shared" ca="1" si="1022"/>
        <v>9.4539176865783591E-4</v>
      </c>
      <c r="FR428" s="223">
        <f t="shared" ca="1" si="1023"/>
        <v>-1.7527182794297729E-4</v>
      </c>
      <c r="FS428" s="223">
        <f t="shared" ca="1" si="1024"/>
        <v>-9.1960417758995779E-4</v>
      </c>
      <c r="FT428" s="223">
        <f t="shared" ca="1" si="1025"/>
        <v>3.1057238796062809E-4</v>
      </c>
      <c r="FU428" s="223">
        <f t="shared" ca="1" si="1026"/>
        <v>8.7390993321710469E-4</v>
      </c>
      <c r="FV428" s="223">
        <f t="shared" ca="1" si="1027"/>
        <v>-4.3914999368571705E-4</v>
      </c>
      <c r="FW428" s="223">
        <f t="shared" ca="1" si="1028"/>
        <v>-8.0929817793652084E-4</v>
      </c>
      <c r="FX428" s="223">
        <f t="shared" ca="1" si="1029"/>
        <v>5.5822132824951017E-4</v>
      </c>
      <c r="FY428" s="223">
        <f t="shared" ca="1" si="1030"/>
        <v>7.2716756112713014E-4</v>
      </c>
      <c r="FZ428" s="223">
        <f t="shared" ca="1" si="1031"/>
        <v>-6.652088568457966E-4</v>
      </c>
      <c r="GA428" s="223">
        <f t="shared" ca="1" si="1032"/>
        <v>-6.2929596261411601E-4</v>
      </c>
      <c r="GB428" s="223">
        <f t="shared" ca="1" si="1033"/>
        <v>7.5779662257530048E-4</v>
      </c>
      <c r="GC428" s="223">
        <f t="shared" ca="1" si="1034"/>
        <v>5.1780200694002607E-4</v>
      </c>
      <c r="GD428" s="223">
        <f t="shared" ca="1" si="1035"/>
        <v>-8.339803799184383E-4</v>
      </c>
      <c r="GE428" s="223">
        <f t="shared" ca="1" si="1036"/>
        <v>-3.9509920154127639E-4</v>
      </c>
      <c r="GF428" s="223">
        <f t="shared" ca="1" si="1037"/>
        <v>8.9211098059836986E-4</v>
      </c>
      <c r="GG428" s="223">
        <f t="shared" ca="1" si="1038"/>
        <v>2.6384369160086744E-4</v>
      </c>
      <c r="GH428" s="223">
        <f t="shared" ca="1" si="1039"/>
        <v>-9.3093007266064969E-4</v>
      </c>
      <c r="GI428" s="223">
        <f t="shared" ca="1" si="1040"/>
        <v>-1.2687676252671467E-4</v>
      </c>
      <c r="GJ428" s="223">
        <f t="shared" ca="1" si="1041"/>
        <v>9.4959733999308267E-4</v>
      </c>
      <c r="GK428" s="223">
        <f t="shared" ca="1" si="1042"/>
        <v>-1.2836665297308737E-5</v>
      </c>
      <c r="GL428" s="223">
        <f t="shared" ca="1" si="1043"/>
        <v>-9.4770869263173995E-4</v>
      </c>
      <c r="GM428" s="223">
        <f t="shared" ca="1" si="1044"/>
        <v>1.5227221808341689E-4</v>
      </c>
      <c r="GN428" s="223">
        <f t="shared" ca="1" si="1045"/>
        <v>9.2530501408842364E-4</v>
      </c>
      <c r="GO428" s="223">
        <f t="shared" ca="1" si="1046"/>
        <v>-2.8841153719944457E-4</v>
      </c>
      <c r="GP428" s="223">
        <f t="shared" ca="1" si="1047"/>
        <v>-8.8287127634604514E-4</v>
      </c>
      <c r="GQ428" s="223">
        <f t="shared" ca="1" si="1048"/>
        <v>4.1830761751758007E-4</v>
      </c>
      <c r="GR428" s="223">
        <f t="shared" ca="1" si="1049"/>
        <v>8.2132604167986034E-4</v>
      </c>
      <c r="GS428" s="223">
        <f t="shared" ca="1" si="1050"/>
        <v>-5.39148601176003E-4</v>
      </c>
      <c r="GT428" s="223">
        <f t="shared" ca="1" si="1051"/>
        <v>-7.4200157855807162E-4</v>
      </c>
      <c r="GU428" s="223">
        <f t="shared" ca="1" si="1052"/>
        <v>6.483186458098077E-4</v>
      </c>
      <c r="GV428" s="223">
        <f t="shared" ca="1" si="1053"/>
        <v>6.4661502205303519E-4</v>
      </c>
      <c r="GW428" s="223">
        <f t="shared" ca="1" si="1054"/>
        <v>-7.4345454963843411E-4</v>
      </c>
      <c r="GX428" s="223">
        <f t="shared" ca="1" si="1055"/>
        <v>-5.3723120305237547E-4</v>
      </c>
      <c r="GY428" s="223">
        <f t="shared" ca="1" si="1056"/>
        <v>8.2249690764779333E-4</v>
      </c>
      <c r="GZ428" s="223">
        <f t="shared" ca="1" si="1057"/>
        <v>4.162179509059785E-4</v>
      </c>
      <c r="HA428" s="223">
        <f t="shared" ca="1" si="1058"/>
        <v>-8.8373469148927573E-4</v>
      </c>
      <c r="HB428" s="223">
        <f t="shared" ca="1" si="1059"/>
        <v>-2.861948370714088E-4</v>
      </c>
      <c r="HC428" s="223">
        <f t="shared" ca="1" si="1060"/>
        <v>9.258422880765411E-4</v>
      </c>
      <c r="HD428" s="223">
        <f t="shared" ca="1" si="1061"/>
        <v>1.4997646930244067E-4</v>
      </c>
      <c r="HE428" s="223">
        <f t="shared" ca="1" si="1062"/>
        <v>-9.4790819510545601E-4</v>
      </c>
      <c r="HF428" s="223">
        <f t="shared" ca="1" si="1063"/>
        <v>-1.05115638915006E-5</v>
      </c>
      <c r="HG428" s="223">
        <f t="shared" ca="1" si="1064"/>
        <v>9.4945475232631222E-4</v>
      </c>
      <c r="HH428" s="223">
        <f t="shared" ca="1" si="1065"/>
        <v>-1.2918088513350792E-4</v>
      </c>
      <c r="HI428" s="223">
        <f t="shared" ca="1" si="1066"/>
        <v>-9.304484814457735E-4</v>
      </c>
      <c r="HJ428" s="223">
        <f t="shared" ca="1" si="1067"/>
        <v>2.6607695811260262E-4</v>
      </c>
      <c r="HK428" s="223">
        <f t="shared" ca="1" si="1068"/>
        <v>8.9130081083081854E-4</v>
      </c>
      <c r="HL428" s="223">
        <f t="shared" ca="1" si="1069"/>
        <v>-3.972132684821793E-4</v>
      </c>
      <c r="HM428" s="223">
        <f t="shared" ca="1" si="1070"/>
        <v>-8.3285916932702379E-4</v>
      </c>
      <c r="HN428" s="223">
        <f t="shared" ca="1" si="1071"/>
        <v>5.1975111114525678E-4</v>
      </c>
      <c r="HO428" s="223">
        <f t="shared" ca="1" si="1072"/>
        <v>7.5638864198334993E-4</v>
      </c>
      <c r="HP428" s="223">
        <f t="shared" ca="1" si="1073"/>
        <v>-6.3103791186373934E-4</v>
      </c>
      <c r="HQ428" s="223">
        <f t="shared" ca="1" si="1074"/>
        <v>-6.6354458478116215E-4</v>
      </c>
      <c r="HR428" s="223">
        <f t="shared" ca="1" si="1075"/>
        <v>7.2866464748045571E-4</v>
      </c>
      <c r="HS428" s="223">
        <f t="shared" ca="1" si="1076"/>
        <v>5.5633679117633012E-4</v>
      </c>
      <c r="HT428" s="223">
        <f t="shared" ca="1" si="1077"/>
        <v>-8.1051799399509453E-4</v>
      </c>
      <c r="HU428" s="223">
        <f t="shared" ca="1" si="1078"/>
        <v>-4.3708598614049536E-4</v>
      </c>
      <c r="HV428" s="223">
        <f t="shared" ca="1" si="1079"/>
        <v>8.7482607364699604E-4</v>
      </c>
      <c r="HW428" s="223">
        <f t="shared" ca="1" si="1080"/>
        <v>3.0837358947356124E-4</v>
      </c>
      <c r="HX428" s="223">
        <f t="shared" ca="1" si="1081"/>
        <v>-9.2019681071758104E-4</v>
      </c>
      <c r="HY428" s="223">
        <f t="shared" ca="1" si="1082"/>
        <v>-1.7298583586109384E-4</v>
      </c>
      <c r="HZ428" s="223">
        <f t="shared" ca="1" si="1083"/>
        <v>9.45648065765667E-4</v>
      </c>
      <c r="IA428" s="223">
        <f t="shared" ca="1" si="1084"/>
        <v>3.3853461307274365E-5</v>
      </c>
      <c r="IB428" s="223">
        <f t="shared" ca="1" si="1085"/>
        <v>-9.5062889598047993E-4</v>
      </c>
      <c r="IC428" s="223">
        <f t="shared" ca="1" si="1086"/>
        <v>1.0601173844883248E-4</v>
      </c>
      <c r="ID428" s="223">
        <f t="shared" ca="1" si="1087"/>
        <v>9.3503148142962166E-4</v>
      </c>
      <c r="IE428" s="223">
        <f t="shared" ca="1" si="1088"/>
        <v>-1.0201729140427085E-3</v>
      </c>
      <c r="IF428" s="223">
        <f t="shared" ca="1" si="1089"/>
        <v>-8.9919345903503043E-4</v>
      </c>
      <c r="IG428" s="223">
        <f t="shared" ca="1" si="1090"/>
        <v>3.7587965302665491E-4</v>
      </c>
      <c r="IH428" s="223">
        <f t="shared" ca="1" si="1091"/>
        <v>8.4389061375322112E-4</v>
      </c>
      <c r="II428" s="223">
        <f t="shared" ca="1" si="1092"/>
        <v>-5.0004054247985736E-4</v>
      </c>
      <c r="IJ428" s="223">
        <f t="shared" ca="1" si="1093"/>
        <v>-7.7032008517388965E-4</v>
      </c>
      <c r="IK428" s="223">
        <f t="shared" ca="1" si="1094"/>
        <v>6.1337706427559084E-4</v>
      </c>
      <c r="IL428" s="223">
        <f t="shared" ca="1" si="1095"/>
        <v>6.8007445306290839E-4</v>
      </c>
      <c r="IM428" s="223">
        <f t="shared" ca="1" si="1096"/>
        <v>-7.1343582498532669E-4</v>
      </c>
      <c r="IN428" s="223">
        <f t="shared" ca="1" si="1097"/>
        <v>-5.7510726282009668E-4</v>
      </c>
      <c r="IO428" s="223">
        <f t="shared" ca="1" si="1098"/>
        <v>7.980508546100325E-4</v>
      </c>
      <c r="IP428" s="223">
        <f t="shared" ca="1" si="1099"/>
        <v>4.5769073712061072E-4</v>
      </c>
      <c r="IQ428" s="223">
        <f t="shared" ca="1" si="1100"/>
        <v>-8.653904932898268E-4</v>
      </c>
      <c r="IR428" s="223">
        <f t="shared" ca="1" si="1101"/>
        <v>-3.3036658915629728E-4</v>
      </c>
      <c r="IS428" s="223">
        <f t="shared" ca="1" si="1102"/>
        <v>9.1399704120820617E-4</v>
      </c>
      <c r="IT428" s="223">
        <f t="shared" ca="1" si="1103"/>
        <v>1.9589100222058094E-4</v>
      </c>
      <c r="IU428" s="223">
        <f t="shared" ca="1" si="1104"/>
        <v>-9.4281831339112577E-4</v>
      </c>
      <c r="IV428" s="223">
        <f t="shared" ca="1" si="1105"/>
        <v>-5.7174966663765098E-5</v>
      </c>
      <c r="IW428" s="223">
        <f t="shared" ca="1" si="1106"/>
        <v>9.5123041633401529E-4</v>
      </c>
      <c r="IX428" s="223">
        <f t="shared" ca="1" si="1107"/>
        <v>-8.2778734256895993E-5</v>
      </c>
      <c r="IY428" s="223">
        <f t="shared" ca="1" si="1108"/>
        <v>-9.3905125341213448E-4</v>
      </c>
      <c r="IZ428" s="223">
        <f t="shared" ca="1" si="1109"/>
        <v>2.2094052556689513E-4</v>
      </c>
      <c r="JA428" s="223">
        <f t="shared" ca="1" si="1110"/>
        <v>9.0654446672251135E-4</v>
      </c>
      <c r="JB428" s="223">
        <f t="shared" ca="1" si="1111"/>
        <v>-3.5431962172314326E-4</v>
      </c>
    </row>
    <row r="429" spans="2:262">
      <c r="B429" s="230">
        <v>68</v>
      </c>
      <c r="C429" s="229">
        <f t="shared" si="1112"/>
        <v>1.3281250000000007E-3</v>
      </c>
      <c r="D429" s="226">
        <f t="shared" ca="1" si="855"/>
        <v>23.881614834001738</v>
      </c>
      <c r="E429" s="225">
        <f ca="1">BV361</f>
        <v>-0.11838516599826131</v>
      </c>
      <c r="F429" s="224">
        <v>68</v>
      </c>
      <c r="G429" s="223">
        <f t="shared" ca="1" si="856"/>
        <v>-4.3301010618606109E-4</v>
      </c>
      <c r="H429" s="223">
        <f t="shared" ca="1" si="857"/>
        <v>2.3400734331910481E-4</v>
      </c>
      <c r="I429" s="223">
        <f t="shared" ca="1" si="858"/>
        <v>3.8713664496954815E-4</v>
      </c>
      <c r="J429" s="223">
        <f t="shared" ca="1" si="859"/>
        <v>-3.0989939703249584E-4</v>
      </c>
      <c r="K429" s="223">
        <f t="shared" ca="1" si="860"/>
        <v>-3.2638573959558768E-4</v>
      </c>
      <c r="L429" s="223">
        <f t="shared" ca="1" si="861"/>
        <v>3.7388219071151236E-4</v>
      </c>
      <c r="M429" s="223">
        <f t="shared" ca="1" si="862"/>
        <v>2.5309201328819965E-4</v>
      </c>
      <c r="N429" s="223">
        <f t="shared" ca="1" si="863"/>
        <v>-4.2349690147703314E-4</v>
      </c>
      <c r="O429" s="223">
        <f t="shared" ca="1" si="864"/>
        <v>-1.7007210284578309E-4</v>
      </c>
      <c r="P429" s="223">
        <f t="shared" ca="1" si="865"/>
        <v>4.5683686381859019E-4</v>
      </c>
      <c r="Q429" s="223">
        <f t="shared" ca="1" si="866"/>
        <v>8.0516416868536394E-5</v>
      </c>
      <c r="R429" s="223">
        <f t="shared" ca="1" si="867"/>
        <v>-4.7262084168066384E-4</v>
      </c>
      <c r="S429" s="223">
        <f t="shared" ca="1" si="868"/>
        <v>1.2133469854840582E-5</v>
      </c>
      <c r="T429" s="223">
        <f t="shared" ca="1" si="869"/>
        <v>4.702422656457709E-4</v>
      </c>
      <c r="U429" s="223">
        <f t="shared" ca="1" si="870"/>
        <v>-1.0431707413622428E-4</v>
      </c>
      <c r="V429" s="223">
        <f t="shared" ca="1" si="871"/>
        <v>-4.4979254305701187E-4</v>
      </c>
      <c r="W429" s="223">
        <f t="shared" ca="1" si="872"/>
        <v>1.9249183176024367E-4</v>
      </c>
      <c r="X429" s="223">
        <f t="shared" ca="1" si="873"/>
        <v>4.1205754528513623E-4</v>
      </c>
      <c r="Y429" s="223">
        <f t="shared" ca="1" si="874"/>
        <v>-2.7326923624037815E-4</v>
      </c>
      <c r="Z429" s="223">
        <f t="shared" ca="1" si="875"/>
        <v>-3.5848740713248658E-4</v>
      </c>
      <c r="AA429" s="223">
        <f t="shared" ca="1" si="876"/>
        <v>3.4354505722294947E-4</v>
      </c>
      <c r="AB429" s="223">
        <f t="shared" ca="1" si="877"/>
        <v>2.9114079896578839E-4</v>
      </c>
      <c r="AC429" s="223">
        <f t="shared" ca="1" si="878"/>
        <v>-4.0061863431872834E-4</v>
      </c>
      <c r="AD429" s="223">
        <f t="shared" ca="1" si="879"/>
        <v>-2.1260581316847566E-4</v>
      </c>
      <c r="AE429" s="223">
        <f t="shared" ca="1" si="880"/>
        <v>4.4229666196715889E-4</v>
      </c>
      <c r="AF429" s="223">
        <f t="shared" ca="1" si="881"/>
        <v>1.2590050520181506E-4</v>
      </c>
      <c r="AG429" s="223">
        <f t="shared" ca="1" si="882"/>
        <v>-4.669774769390161E-4</v>
      </c>
      <c r="AH429" s="223">
        <f t="shared" ca="1" si="883"/>
        <v>-3.4356911426062343E-5</v>
      </c>
      <c r="AI429" s="223">
        <f t="shared" ca="1" si="884"/>
        <v>4.7371260935609379E-4</v>
      </c>
      <c r="AJ429" s="223">
        <f t="shared" ca="1" si="885"/>
        <v>-5.8506999188212745E-5</v>
      </c>
      <c r="AK429" s="223">
        <f t="shared" ca="1" si="886"/>
        <v>-4.6224323185670819E-4</v>
      </c>
      <c r="AL429" s="223">
        <f t="shared" ca="1" si="887"/>
        <v>1.4912251863479124E-4</v>
      </c>
      <c r="AM429" s="223">
        <f t="shared" ca="1" si="888"/>
        <v>4.3301010618606119E-4</v>
      </c>
      <c r="AN429" s="223">
        <f t="shared" ca="1" si="889"/>
        <v>-2.3400734331910651E-4</v>
      </c>
      <c r="AO429" s="223">
        <f t="shared" ca="1" si="890"/>
        <v>-3.8713664496954777E-4</v>
      </c>
      <c r="AP429" s="223">
        <f t="shared" ca="1" si="891"/>
        <v>3.0989939703249573E-4</v>
      </c>
      <c r="AQ429" s="223">
        <f t="shared" ca="1" si="892"/>
        <v>3.2638573959558595E-4</v>
      </c>
      <c r="AR429" s="223">
        <f t="shared" ca="1" si="893"/>
        <v>-3.7388219071151279E-4</v>
      </c>
      <c r="AS429" s="223">
        <f t="shared" ca="1" si="894"/>
        <v>-2.5309201328819694E-4</v>
      </c>
      <c r="AT429" s="223">
        <f t="shared" ca="1" si="895"/>
        <v>4.2349690147703271E-4</v>
      </c>
      <c r="AU429" s="223">
        <f t="shared" ca="1" si="896"/>
        <v>1.700721028457817E-4</v>
      </c>
      <c r="AV429" s="223">
        <f t="shared" ca="1" si="897"/>
        <v>-4.5683686381859127E-4</v>
      </c>
      <c r="AW429" s="223">
        <f t="shared" ca="1" si="898"/>
        <v>-8.051641686853737E-5</v>
      </c>
      <c r="AX429" s="223">
        <f t="shared" ca="1" si="899"/>
        <v>4.726208416806639E-4</v>
      </c>
      <c r="AY429" s="223">
        <f t="shared" ca="1" si="900"/>
        <v>-1.2133469854844621E-5</v>
      </c>
      <c r="AZ429" s="223">
        <f t="shared" ca="1" si="901"/>
        <v>-4.7024226564577101E-4</v>
      </c>
      <c r="BA429" s="223">
        <f t="shared" ca="1" si="902"/>
        <v>1.0431707413622661E-4</v>
      </c>
      <c r="BB429" s="223">
        <f t="shared" ca="1" si="903"/>
        <v>4.4979254305701057E-4</v>
      </c>
      <c r="BC429" s="223">
        <f t="shared" ca="1" si="904"/>
        <v>-1.9249183176024275E-4</v>
      </c>
      <c r="BD429" s="223">
        <f t="shared" ca="1" si="905"/>
        <v>-4.1205754528513504E-4</v>
      </c>
      <c r="BE429" s="223">
        <f t="shared" ca="1" si="906"/>
        <v>2.7326923624037603E-4</v>
      </c>
      <c r="BF429" s="223">
        <f t="shared" ca="1" si="907"/>
        <v>3.5848740713248614E-4</v>
      </c>
      <c r="BG429" s="223">
        <f t="shared" ca="1" si="908"/>
        <v>-3.4354505722294991E-4</v>
      </c>
      <c r="BH429" s="223">
        <f t="shared" ca="1" si="909"/>
        <v>-2.9114079896579045E-4</v>
      </c>
      <c r="BI429" s="223">
        <f t="shared" ca="1" si="910"/>
        <v>4.0061863431872867E-4</v>
      </c>
      <c r="BJ429" s="223">
        <f t="shared" ca="1" si="911"/>
        <v>2.1260581316847501E-4</v>
      </c>
      <c r="BK429" s="223">
        <f t="shared" ca="1" si="912"/>
        <v>-4.4229666196715791E-4</v>
      </c>
      <c r="BL429" s="223">
        <f t="shared" ca="1" si="913"/>
        <v>-1.2590050520181441E-4</v>
      </c>
      <c r="BM429" s="223">
        <f t="shared" ca="1" si="914"/>
        <v>4.669774769390168E-4</v>
      </c>
      <c r="BN429" s="223">
        <f t="shared" ca="1" si="915"/>
        <v>3.4356911426064999E-5</v>
      </c>
      <c r="BO429" s="223">
        <f t="shared" ca="1" si="916"/>
        <v>-4.7371260935609379E-4</v>
      </c>
      <c r="BP429" s="223">
        <f t="shared" ca="1" si="917"/>
        <v>5.850699918821677E-5</v>
      </c>
      <c r="BQ429" s="223">
        <f t="shared" ca="1" si="918"/>
        <v>4.6224323185670884E-4</v>
      </c>
      <c r="BR429" s="223">
        <f t="shared" ca="1" si="919"/>
        <v>-1.4912251863479192E-4</v>
      </c>
      <c r="BS429" s="223">
        <f t="shared" ca="1" si="920"/>
        <v>-4.3301010618605951E-4</v>
      </c>
      <c r="BT429" s="223">
        <f t="shared" ca="1" si="921"/>
        <v>2.3400734331910418E-4</v>
      </c>
      <c r="BU429" s="223">
        <f t="shared" ca="1" si="922"/>
        <v>3.8713664496954734E-4</v>
      </c>
      <c r="BV429" s="223">
        <f t="shared" ca="1" si="923"/>
        <v>-3.0989939703249877E-4</v>
      </c>
      <c r="BW429" s="223">
        <f t="shared" ca="1" si="924"/>
        <v>-3.263857395955879E-4</v>
      </c>
      <c r="BX429" s="223">
        <f t="shared" ca="1" si="925"/>
        <v>3.7388219071151317E-4</v>
      </c>
      <c r="BY429" s="223">
        <f t="shared" ca="1" si="926"/>
        <v>2.530920132881964E-4</v>
      </c>
      <c r="BZ429" s="223">
        <f t="shared" ca="1" si="927"/>
        <v>-4.2349690147703298E-4</v>
      </c>
      <c r="CA429" s="223">
        <f t="shared" ca="1" si="928"/>
        <v>-1.7007210284578097E-4</v>
      </c>
      <c r="CB429" s="223">
        <f t="shared" ca="1" si="929"/>
        <v>4.5683686381859138E-4</v>
      </c>
      <c r="CC429" s="223">
        <f t="shared" ca="1" si="930"/>
        <v>8.0516416868536692E-5</v>
      </c>
      <c r="CD429" s="223">
        <f t="shared" ca="1" si="931"/>
        <v>-4.726208416806639E-4</v>
      </c>
      <c r="CE429" s="223">
        <f t="shared" ca="1" si="932"/>
        <v>1.2133469854845325E-5</v>
      </c>
      <c r="CF429" s="223">
        <f t="shared" ca="1" si="933"/>
        <v>4.7024226564577014E-4</v>
      </c>
      <c r="CG429" s="223">
        <f t="shared" ca="1" si="934"/>
        <v>-1.0431707413622072E-4</v>
      </c>
      <c r="CH429" s="223">
        <f t="shared" ca="1" si="935"/>
        <v>-4.4979254305701246E-4</v>
      </c>
      <c r="CI429" s="223">
        <f t="shared" ca="1" si="936"/>
        <v>1.924918317602434E-4</v>
      </c>
      <c r="CJ429" s="223">
        <f t="shared" ca="1" si="937"/>
        <v>4.1205754528513472E-4</v>
      </c>
      <c r="CK429" s="223">
        <f t="shared" ca="1" si="938"/>
        <v>-2.732692362403821E-4</v>
      </c>
      <c r="CL429" s="223">
        <f t="shared" ca="1" si="939"/>
        <v>-3.5848740713248126E-4</v>
      </c>
      <c r="CM429" s="223">
        <f t="shared" ca="1" si="940"/>
        <v>3.4354505722294579E-4</v>
      </c>
      <c r="CN429" s="223">
        <f t="shared" ca="1" si="941"/>
        <v>2.9114079896578986E-4</v>
      </c>
      <c r="CO429" s="223">
        <f t="shared" ca="1" si="942"/>
        <v>-4.006186343187291E-4</v>
      </c>
      <c r="CP429" s="223">
        <f t="shared" ca="1" si="943"/>
        <v>-2.1260581316847438E-4</v>
      </c>
      <c r="CQ429" s="223">
        <f t="shared" ca="1" si="944"/>
        <v>4.4229666196716057E-4</v>
      </c>
      <c r="CR429" s="223">
        <f t="shared" ca="1" si="945"/>
        <v>1.2590050520180725E-4</v>
      </c>
      <c r="CS429" s="223">
        <f t="shared" ca="1" si="946"/>
        <v>-4.6697747693901577E-4</v>
      </c>
      <c r="CT429" s="223">
        <f t="shared" ca="1" si="947"/>
        <v>-3.4356911426064294E-5</v>
      </c>
      <c r="CU429" s="223">
        <f t="shared" ca="1" si="948"/>
        <v>4.7371260935609368E-4</v>
      </c>
      <c r="CV429" s="223">
        <f t="shared" ca="1" si="949"/>
        <v>-5.8506999188217475E-5</v>
      </c>
      <c r="CW429" s="223">
        <f t="shared" ca="1" si="950"/>
        <v>-4.6224323185670721E-4</v>
      </c>
      <c r="CX429" s="223">
        <f t="shared" ca="1" si="951"/>
        <v>1.4912251863479897E-4</v>
      </c>
      <c r="CY429" s="223">
        <f t="shared" ca="1" si="952"/>
        <v>4.3301010618606195E-4</v>
      </c>
      <c r="CZ429" s="223">
        <f t="shared" ca="1" si="953"/>
        <v>-2.3400734331910478E-4</v>
      </c>
      <c r="DA429" s="223">
        <f t="shared" ca="1" si="954"/>
        <v>-3.871366449695469E-4</v>
      </c>
      <c r="DB429" s="223">
        <f t="shared" ca="1" si="955"/>
        <v>3.0989939703249931E-4</v>
      </c>
      <c r="DC429" s="223">
        <f t="shared" ca="1" si="956"/>
        <v>3.2638573959558253E-4</v>
      </c>
      <c r="DD429" s="223">
        <f t="shared" ca="1" si="957"/>
        <v>-3.7388219071150954E-4</v>
      </c>
      <c r="DE429" s="223">
        <f t="shared" ca="1" si="958"/>
        <v>-2.5309201328820149E-4</v>
      </c>
      <c r="DF429" s="223">
        <f t="shared" ca="1" si="959"/>
        <v>4.2349690147703331E-4</v>
      </c>
      <c r="DG429" s="223">
        <f t="shared" ca="1" si="960"/>
        <v>1.7007210284578035E-4</v>
      </c>
      <c r="DH429" s="223">
        <f t="shared" ca="1" si="961"/>
        <v>-4.5683686381859154E-4</v>
      </c>
      <c r="DI429" s="223">
        <f t="shared" ca="1" si="962"/>
        <v>-8.0516416868529374E-5</v>
      </c>
      <c r="DJ429" s="223">
        <f t="shared" ca="1" si="963"/>
        <v>4.7262084168066352E-4</v>
      </c>
      <c r="DK429" s="223">
        <f t="shared" ca="1" si="964"/>
        <v>-1.2133469854839308E-5</v>
      </c>
      <c r="DL429" s="223">
        <f t="shared" ca="1" si="965"/>
        <v>-4.7024226564577084E-4</v>
      </c>
      <c r="DM429" s="223">
        <f t="shared" ca="1" si="966"/>
        <v>1.0431707413622796E-4</v>
      </c>
      <c r="DN429" s="223">
        <f t="shared" ca="1" si="967"/>
        <v>4.4979254305701013E-4</v>
      </c>
      <c r="DO429" s="223">
        <f t="shared" ca="1" si="968"/>
        <v>-1.9249183176025018E-4</v>
      </c>
      <c r="DP429" s="223">
        <f t="shared" ca="1" si="969"/>
        <v>-4.120575452851377E-4</v>
      </c>
      <c r="DQ429" s="223">
        <f t="shared" ca="1" si="970"/>
        <v>2.7326923624037712E-4</v>
      </c>
      <c r="DR429" s="223">
        <f t="shared" ca="1" si="971"/>
        <v>3.5848740713248522E-4</v>
      </c>
      <c r="DS429" s="223">
        <f t="shared" ca="1" si="972"/>
        <v>-3.4354505722295088E-4</v>
      </c>
      <c r="DT429" s="223">
        <f t="shared" ca="1" si="973"/>
        <v>-2.91140798965784E-4</v>
      </c>
      <c r="DU429" s="223">
        <f t="shared" ca="1" si="974"/>
        <v>4.0061863431873311E-4</v>
      </c>
      <c r="DV429" s="223">
        <f t="shared" ca="1" si="975"/>
        <v>2.1260581316847978E-4</v>
      </c>
      <c r="DW429" s="223">
        <f t="shared" ca="1" si="976"/>
        <v>-4.422966619671584E-4</v>
      </c>
      <c r="DX429" s="223">
        <f t="shared" ca="1" si="977"/>
        <v>-1.2590050520181303E-4</v>
      </c>
      <c r="DY429" s="223">
        <f t="shared" ca="1" si="978"/>
        <v>4.6697747693901707E-4</v>
      </c>
      <c r="DZ429" s="223">
        <f t="shared" ca="1" si="979"/>
        <v>3.4356911426056895E-5</v>
      </c>
      <c r="EA429" s="223">
        <f t="shared" ca="1" si="980"/>
        <v>-4.7371260935609352E-4</v>
      </c>
      <c r="EB429" s="223">
        <f t="shared" ca="1" si="981"/>
        <v>5.8506999188211485E-5</v>
      </c>
      <c r="EC429" s="223">
        <f t="shared" ca="1" si="982"/>
        <v>4.6224323185670851E-4</v>
      </c>
      <c r="ED429" s="223">
        <f t="shared" ca="1" si="983"/>
        <v>-1.4912251863479325E-4</v>
      </c>
      <c r="EE429" s="223">
        <f t="shared" ca="1" si="984"/>
        <v>-4.3301010618605892E-4</v>
      </c>
      <c r="EF429" s="223">
        <f t="shared" ca="1" si="985"/>
        <v>2.3400734331911123E-4</v>
      </c>
      <c r="EG429" s="223">
        <f t="shared" ca="1" si="986"/>
        <v>3.8713664496955048E-4</v>
      </c>
      <c r="EH429" s="223">
        <f t="shared" ca="1" si="987"/>
        <v>-3.0989939703249475E-4</v>
      </c>
      <c r="EI429" s="223">
        <f t="shared" ca="1" si="988"/>
        <v>-3.2638573959558687E-4</v>
      </c>
      <c r="EJ429" s="223">
        <f t="shared" ca="1" si="989"/>
        <v>3.7388219071151404E-4</v>
      </c>
      <c r="EK429" s="223">
        <f t="shared" ca="1" si="990"/>
        <v>2.5309201328819515E-4</v>
      </c>
      <c r="EL429" s="223">
        <f t="shared" ca="1" si="991"/>
        <v>-4.2349690147703667E-4</v>
      </c>
      <c r="EM429" s="223">
        <f t="shared" ca="1" si="992"/>
        <v>-1.7007210284578599E-4</v>
      </c>
      <c r="EN429" s="223">
        <f t="shared" ca="1" si="993"/>
        <v>4.5683686381858997E-4</v>
      </c>
      <c r="EO429" s="223">
        <f t="shared" ca="1" si="994"/>
        <v>8.051641686853531E-5</v>
      </c>
      <c r="EP429" s="223">
        <f t="shared" ca="1" si="995"/>
        <v>-4.7262084168066406E-4</v>
      </c>
      <c r="EQ429" s="223">
        <f t="shared" ca="1" si="996"/>
        <v>1.2133469854846735E-5</v>
      </c>
      <c r="ER429" s="223">
        <f t="shared" ca="1" si="997"/>
        <v>4.7024226564576992E-4</v>
      </c>
      <c r="ES429" s="223">
        <f t="shared" ca="1" si="998"/>
        <v>-1.0431707413622209E-4</v>
      </c>
      <c r="ET429" s="223">
        <f t="shared" ca="1" si="999"/>
        <v>-4.4979254305701203E-4</v>
      </c>
      <c r="EU429" s="223">
        <f t="shared" ca="1" si="1000"/>
        <v>1.9249183176024465E-4</v>
      </c>
      <c r="EV429" s="223">
        <f t="shared" ca="1" si="1001"/>
        <v>4.1205754528513401E-4</v>
      </c>
      <c r="EW429" s="223">
        <f t="shared" ca="1" si="1002"/>
        <v>-2.7326923624038319E-4</v>
      </c>
      <c r="EX429" s="223">
        <f t="shared" ca="1" si="1003"/>
        <v>-3.584874071324804E-4</v>
      </c>
      <c r="EY429" s="223">
        <f t="shared" ca="1" si="1004"/>
        <v>3.4354505722294676E-4</v>
      </c>
      <c r="EZ429" s="223">
        <f t="shared" ca="1" si="1005"/>
        <v>2.9114079896578883E-4</v>
      </c>
      <c r="FA429" s="223">
        <f t="shared" ca="1" si="1006"/>
        <v>-4.0061863431872986E-4</v>
      </c>
      <c r="FB429" s="223">
        <f t="shared" ca="1" si="1007"/>
        <v>-2.1260581316847314E-4</v>
      </c>
      <c r="FC429" s="223">
        <f t="shared" ca="1" si="1008"/>
        <v>4.4229666196716105E-4</v>
      </c>
      <c r="FD429" s="223">
        <f t="shared" ca="1" si="1009"/>
        <v>1.2590050520180592E-4</v>
      </c>
      <c r="FE429" s="223">
        <f t="shared" ca="1" si="1010"/>
        <v>-4.6697747693901827E-4</v>
      </c>
      <c r="FF429" s="223">
        <f t="shared" ca="1" si="1011"/>
        <v>-3.4356911426049495E-5</v>
      </c>
      <c r="FG429" s="223">
        <f t="shared" ca="1" si="1012"/>
        <v>4.7371260935609336E-4</v>
      </c>
      <c r="FH429" s="223">
        <f t="shared" ca="1" si="1013"/>
        <v>-5.8506999188205467E-5</v>
      </c>
      <c r="FI429" s="223">
        <f t="shared" ca="1" si="1014"/>
        <v>-4.6224323185670982E-4</v>
      </c>
      <c r="FJ429" s="223">
        <f t="shared" ca="1" si="1015"/>
        <v>1.491225186347875E-4</v>
      </c>
      <c r="FK429" s="223">
        <f t="shared" ca="1" si="1016"/>
        <v>4.3301010618606141E-4</v>
      </c>
      <c r="FL429" s="223">
        <f t="shared" ca="1" si="1017"/>
        <v>-2.34007343319106E-4</v>
      </c>
      <c r="FM429" s="223">
        <f t="shared" ca="1" si="1018"/>
        <v>-3.871366449695462E-4</v>
      </c>
      <c r="FN429" s="223">
        <f t="shared" ca="1" si="1019"/>
        <v>3.0989939703250039E-4</v>
      </c>
      <c r="FO429" s="223">
        <f t="shared" ca="1" si="1020"/>
        <v>3.263857395955815E-4</v>
      </c>
      <c r="FP429" s="223">
        <f t="shared" ca="1" si="1021"/>
        <v>-3.7388219071151865E-4</v>
      </c>
      <c r="FQ429" s="223">
        <f t="shared" ca="1" si="1022"/>
        <v>-2.5309201328818892E-4</v>
      </c>
      <c r="FR429" s="223">
        <f t="shared" ca="1" si="1023"/>
        <v>4.2349690147703997E-4</v>
      </c>
      <c r="FS429" s="223">
        <f t="shared" ca="1" si="1024"/>
        <v>1.7007210284579162E-4</v>
      </c>
      <c r="FT429" s="223">
        <f t="shared" ca="1" si="1025"/>
        <v>-4.5683686381858845E-4</v>
      </c>
      <c r="FU429" s="223">
        <f t="shared" ca="1" si="1026"/>
        <v>-8.0516416868541246E-5</v>
      </c>
      <c r="FV429" s="223">
        <f t="shared" ca="1" si="1027"/>
        <v>4.7262084168066363E-4</v>
      </c>
      <c r="FW429" s="223">
        <f t="shared" ca="1" si="1028"/>
        <v>-1.2133469854840663E-5</v>
      </c>
      <c r="FX429" s="223">
        <f t="shared" ca="1" si="1029"/>
        <v>-4.7024226564577068E-4</v>
      </c>
      <c r="FY429" s="223">
        <f t="shared" ca="1" si="1030"/>
        <v>1.0431707413622934E-4</v>
      </c>
      <c r="FZ429" s="223">
        <f t="shared" ca="1" si="1031"/>
        <v>4.497925430570097E-4</v>
      </c>
      <c r="GA429" s="223">
        <f t="shared" ca="1" si="1032"/>
        <v>-1.9249183176025145E-4</v>
      </c>
      <c r="GB429" s="223">
        <f t="shared" ca="1" si="1033"/>
        <v>-4.1205754528513032E-4</v>
      </c>
      <c r="GC429" s="223">
        <f t="shared" ca="1" si="1034"/>
        <v>2.7326923624038926E-4</v>
      </c>
      <c r="GD429" s="223">
        <f t="shared" ca="1" si="1035"/>
        <v>3.5848740713247552E-4</v>
      </c>
      <c r="GE429" s="223">
        <f t="shared" ca="1" si="1036"/>
        <v>-3.4354505722294259E-4</v>
      </c>
      <c r="GF429" s="223">
        <f t="shared" ca="1" si="1037"/>
        <v>-2.9114079896579354E-4</v>
      </c>
      <c r="GG429" s="223">
        <f t="shared" ca="1" si="1038"/>
        <v>4.0061863431872661E-4</v>
      </c>
      <c r="GH429" s="223">
        <f t="shared" ca="1" si="1039"/>
        <v>2.1260581316847856E-4</v>
      </c>
      <c r="GI429" s="223">
        <f t="shared" ca="1" si="1040"/>
        <v>-4.4229666196715894E-4</v>
      </c>
      <c r="GJ429" s="223">
        <f t="shared" ca="1" si="1041"/>
        <v>-1.259005052018117E-4</v>
      </c>
      <c r="GK429" s="223">
        <f t="shared" ca="1" si="1042"/>
        <v>4.6697747693901724E-4</v>
      </c>
      <c r="GL429" s="223">
        <f t="shared" ca="1" si="1043"/>
        <v>3.4356911426055512E-5</v>
      </c>
      <c r="GM429" s="223">
        <f t="shared" ca="1" si="1044"/>
        <v>-4.7371260935609352E-4</v>
      </c>
      <c r="GN429" s="223">
        <f t="shared" ca="1" si="1045"/>
        <v>5.8506999188226203E-5</v>
      </c>
      <c r="GO429" s="223">
        <f t="shared" ca="1" si="1046"/>
        <v>4.6224323185670521E-4</v>
      </c>
      <c r="GP429" s="223">
        <f t="shared" ca="1" si="1047"/>
        <v>-1.4912251863480734E-4</v>
      </c>
      <c r="GQ429" s="223">
        <f t="shared" ca="1" si="1048"/>
        <v>-4.3301010618606391E-4</v>
      </c>
      <c r="GR429" s="223">
        <f t="shared" ca="1" si="1049"/>
        <v>2.3400734331910074E-4</v>
      </c>
      <c r="GS429" s="223">
        <f t="shared" ca="1" si="1050"/>
        <v>3.8713664496954961E-4</v>
      </c>
      <c r="GT429" s="223">
        <f t="shared" ca="1" si="1051"/>
        <v>-3.0989939703249584E-4</v>
      </c>
      <c r="GU429" s="223">
        <f t="shared" ca="1" si="1052"/>
        <v>-3.2638573959558584E-4</v>
      </c>
      <c r="GV429" s="223">
        <f t="shared" ca="1" si="1053"/>
        <v>3.7388219071151491E-4</v>
      </c>
      <c r="GW429" s="223">
        <f t="shared" ca="1" si="1054"/>
        <v>2.5309201328819401E-4</v>
      </c>
      <c r="GX429" s="223">
        <f t="shared" ca="1" si="1055"/>
        <v>-4.2349690147703726E-4</v>
      </c>
      <c r="GY429" s="223">
        <f t="shared" ca="1" si="1056"/>
        <v>-1.7007210284577214E-4</v>
      </c>
      <c r="GZ429" s="223">
        <f t="shared" ca="1" si="1057"/>
        <v>4.5683686381859398E-4</v>
      </c>
      <c r="HA429" s="223">
        <f t="shared" ca="1" si="1058"/>
        <v>8.0516416868520646E-5</v>
      </c>
      <c r="HB429" s="223">
        <f t="shared" ca="1" si="1059"/>
        <v>-4.7262084168066319E-4</v>
      </c>
      <c r="HC429" s="223">
        <f t="shared" ca="1" si="1060"/>
        <v>1.2133469854834646E-5</v>
      </c>
      <c r="HD429" s="223">
        <f t="shared" ca="1" si="1061"/>
        <v>4.7024226564577139E-4</v>
      </c>
      <c r="HE429" s="223">
        <f t="shared" ca="1" si="1062"/>
        <v>-1.0431707413622343E-4</v>
      </c>
      <c r="HF429" s="223">
        <f t="shared" ca="1" si="1063"/>
        <v>-4.497925430570116E-4</v>
      </c>
      <c r="HG429" s="223">
        <f t="shared" ca="1" si="1064"/>
        <v>1.9249183176024595E-4</v>
      </c>
      <c r="HH429" s="223">
        <f t="shared" ca="1" si="1065"/>
        <v>4.1205754528513336E-4</v>
      </c>
      <c r="HI429" s="223">
        <f t="shared" ca="1" si="1066"/>
        <v>-2.7326923624038438E-4</v>
      </c>
      <c r="HJ429" s="223">
        <f t="shared" ca="1" si="1067"/>
        <v>-3.5848740713247947E-4</v>
      </c>
      <c r="HK429" s="223">
        <f t="shared" ca="1" si="1068"/>
        <v>3.4354505722295701E-4</v>
      </c>
      <c r="HL429" s="223">
        <f t="shared" ca="1" si="1069"/>
        <v>2.9114079896577706E-4</v>
      </c>
      <c r="HM429" s="223">
        <f t="shared" ca="1" si="1070"/>
        <v>-4.0061863431873777E-4</v>
      </c>
      <c r="HN429" s="223">
        <f t="shared" ca="1" si="1071"/>
        <v>-2.1260581316848398E-4</v>
      </c>
      <c r="HO429" s="223">
        <f t="shared" ca="1" si="1072"/>
        <v>4.4229666196715672E-4</v>
      </c>
      <c r="HP429" s="223">
        <f t="shared" ca="1" si="1073"/>
        <v>1.2590050520181752E-4</v>
      </c>
      <c r="HQ429" s="223">
        <f t="shared" ca="1" si="1074"/>
        <v>-4.6697747693901621E-4</v>
      </c>
      <c r="HR429" s="223">
        <f t="shared" ca="1" si="1075"/>
        <v>-3.435691142606153E-5</v>
      </c>
      <c r="HS429" s="223">
        <f t="shared" ca="1" si="1076"/>
        <v>4.7371260935609368E-4</v>
      </c>
      <c r="HT429" s="223">
        <f t="shared" ca="1" si="1077"/>
        <v>-5.8506999188220239E-5</v>
      </c>
      <c r="HU429" s="223">
        <f t="shared" ca="1" si="1078"/>
        <v>-4.6224323185670656E-4</v>
      </c>
      <c r="HV429" s="223">
        <f t="shared" ca="1" si="1079"/>
        <v>1.4912251863480162E-4</v>
      </c>
      <c r="HW429" s="223">
        <f t="shared" ca="1" si="1080"/>
        <v>4.3301010618605539E-4</v>
      </c>
      <c r="HX429" s="223">
        <f t="shared" ca="1" si="1081"/>
        <v>-2.340073433191189E-4</v>
      </c>
      <c r="HY429" s="223">
        <f t="shared" ca="1" si="1082"/>
        <v>-3.8713664496955314E-4</v>
      </c>
      <c r="HZ429" s="223">
        <f t="shared" ca="1" si="1083"/>
        <v>3.0989939703249123E-4</v>
      </c>
      <c r="IA429" s="223">
        <f t="shared" ca="1" si="1084"/>
        <v>3.2638573959559023E-4</v>
      </c>
      <c r="IB429" s="223">
        <f t="shared" ca="1" si="1085"/>
        <v>-3.7388219071151122E-4</v>
      </c>
      <c r="IC429" s="223">
        <f t="shared" ca="1" si="1086"/>
        <v>-2.5309201328819911E-4</v>
      </c>
      <c r="ID429" s="223">
        <f t="shared" ca="1" si="1087"/>
        <v>4.2349690147703461E-4</v>
      </c>
      <c r="IE429" s="223">
        <f t="shared" ca="1" si="1088"/>
        <v>-5.628999347578595E-4</v>
      </c>
      <c r="IF429" s="223">
        <f t="shared" ca="1" si="1089"/>
        <v>-4.5683686381859235E-4</v>
      </c>
      <c r="IG429" s="223">
        <f t="shared" ca="1" si="1090"/>
        <v>-8.0516416868526582E-5</v>
      </c>
      <c r="IH429" s="223">
        <f t="shared" ca="1" si="1091"/>
        <v>4.7262084168066471E-4</v>
      </c>
      <c r="II429" s="223">
        <f t="shared" ca="1" si="1092"/>
        <v>-1.2133469854855544E-5</v>
      </c>
      <c r="IJ429" s="223">
        <f t="shared" ca="1" si="1093"/>
        <v>-4.7024226564576884E-4</v>
      </c>
      <c r="IK429" s="223">
        <f t="shared" ca="1" si="1094"/>
        <v>1.0431707413621755E-4</v>
      </c>
      <c r="IL429" s="223">
        <f t="shared" ca="1" si="1095"/>
        <v>4.4979254305701349E-4</v>
      </c>
      <c r="IM429" s="223">
        <f t="shared" ca="1" si="1096"/>
        <v>-1.9249183176024039E-4</v>
      </c>
      <c r="IN429" s="223">
        <f t="shared" ca="1" si="1097"/>
        <v>-4.1205754528513634E-4</v>
      </c>
      <c r="IO429" s="223">
        <f t="shared" ca="1" si="1098"/>
        <v>2.7326923624037939E-4</v>
      </c>
      <c r="IP429" s="223">
        <f t="shared" ca="1" si="1099"/>
        <v>3.5848740713248338E-4</v>
      </c>
      <c r="IQ429" s="223">
        <f t="shared" ca="1" si="1100"/>
        <v>-3.4354505722295284E-4</v>
      </c>
      <c r="IR429" s="223">
        <f t="shared" ca="1" si="1101"/>
        <v>-2.9114079896578178E-4</v>
      </c>
      <c r="IS429" s="223">
        <f t="shared" ca="1" si="1102"/>
        <v>4.0061863431873457E-4</v>
      </c>
      <c r="IT429" s="223">
        <f t="shared" ca="1" si="1103"/>
        <v>2.1260581316846528E-4</v>
      </c>
      <c r="IU429" s="223">
        <f t="shared" ca="1" si="1104"/>
        <v>-4.422966619671642E-4</v>
      </c>
      <c r="IV429" s="223">
        <f t="shared" ca="1" si="1105"/>
        <v>-1.2590050520179739E-4</v>
      </c>
      <c r="IW429" s="223">
        <f t="shared" ca="1" si="1106"/>
        <v>4.6697747693901518E-4</v>
      </c>
      <c r="IX429" s="223">
        <f t="shared" ca="1" si="1107"/>
        <v>3.435691142606752E-5</v>
      </c>
      <c r="IY429" s="223">
        <f t="shared" ca="1" si="1108"/>
        <v>-4.7371260935609384E-4</v>
      </c>
      <c r="IZ429" s="223">
        <f t="shared" ca="1" si="1109"/>
        <v>5.8506999188214222E-5</v>
      </c>
      <c r="JA429" s="223">
        <f t="shared" ca="1" si="1110"/>
        <v>4.6224323185670792E-4</v>
      </c>
      <c r="JB429" s="223">
        <f t="shared" ca="1" si="1111"/>
        <v>-1.4912251863479588E-4</v>
      </c>
    </row>
    <row r="430" spans="2:262">
      <c r="B430" s="230">
        <v>69</v>
      </c>
      <c r="C430" s="229">
        <f t="shared" si="1112"/>
        <v>1.3476562500000008E-3</v>
      </c>
      <c r="D430" s="226">
        <f t="shared" ca="1" si="855"/>
        <v>23.80857306867804</v>
      </c>
      <c r="E430" s="225">
        <f ca="1">BW361</f>
        <v>-0.19142693132196076</v>
      </c>
      <c r="F430" s="224">
        <v>69</v>
      </c>
      <c r="G430" s="223">
        <f t="shared" ca="1" si="856"/>
        <v>1.3917759055621367E-4</v>
      </c>
      <c r="H430" s="223">
        <f t="shared" ca="1" si="857"/>
        <v>-1.4468375787743274E-4</v>
      </c>
      <c r="I430" s="223">
        <f t="shared" ca="1" si="858"/>
        <v>-1.0375591757194084E-4</v>
      </c>
      <c r="J430" s="223">
        <f t="shared" ca="1" si="859"/>
        <v>1.700854217292237E-4</v>
      </c>
      <c r="K430" s="223">
        <f t="shared" ca="1" si="860"/>
        <v>6.2115374941105274E-5</v>
      </c>
      <c r="L430" s="223">
        <f t="shared" ca="1" si="861"/>
        <v>-1.8529259170281003E-4</v>
      </c>
      <c r="M430" s="223">
        <f t="shared" ca="1" si="862"/>
        <v>-1.6751792421598123E-5</v>
      </c>
      <c r="N430" s="223">
        <f t="shared" ca="1" si="863"/>
        <v>1.8939378814505992E-4</v>
      </c>
      <c r="O430" s="223">
        <f t="shared" ca="1" si="864"/>
        <v>-2.9615850549150202E-5</v>
      </c>
      <c r="P430" s="223">
        <f t="shared" ca="1" si="865"/>
        <v>-1.821431956204188E-4</v>
      </c>
      <c r="Q430" s="223">
        <f t="shared" ca="1" si="866"/>
        <v>7.4208393666827128E-5</v>
      </c>
      <c r="R430" s="223">
        <f t="shared" ca="1" si="867"/>
        <v>1.6397539647200799E-4</v>
      </c>
      <c r="S430" s="223">
        <f t="shared" ca="1" si="868"/>
        <v>-1.1435307166322197E-4</v>
      </c>
      <c r="T430" s="223">
        <f t="shared" ca="1" si="869"/>
        <v>-1.3597932304520917E-4</v>
      </c>
      <c r="U430" s="223">
        <f t="shared" ca="1" si="870"/>
        <v>1.4764371315741489E-4</v>
      </c>
      <c r="V430" s="223">
        <f t="shared" ca="1" si="871"/>
        <v>9.9832989812171952E-5</v>
      </c>
      <c r="W430" s="223">
        <f t="shared" ca="1" si="872"/>
        <v>-1.7208496053754385E-4</v>
      </c>
      <c r="X430" s="223">
        <f t="shared" ca="1" si="873"/>
        <v>-5.7702917390109378E-5</v>
      </c>
      <c r="Y430" s="223">
        <f t="shared" ca="1" si="874"/>
        <v>1.8621186669491965E-4</v>
      </c>
      <c r="Z430" s="223">
        <f t="shared" ca="1" si="875"/>
        <v>1.2114276725646127E-5</v>
      </c>
      <c r="AA430" s="223">
        <f t="shared" ca="1" si="876"/>
        <v>-1.8917770028199264E-4</v>
      </c>
      <c r="AB430" s="223">
        <f t="shared" ca="1" si="877"/>
        <v>3.4200463322661383E-5</v>
      </c>
      <c r="AC430" s="223">
        <f t="shared" ca="1" si="878"/>
        <v>1.8080469666708658E-4</v>
      </c>
      <c r="AD430" s="223">
        <f t="shared" ca="1" si="879"/>
        <v>-7.8465313319075385E-5</v>
      </c>
      <c r="AE430" s="223">
        <f t="shared" ca="1" si="880"/>
        <v>-1.6159471270087478E-4</v>
      </c>
      <c r="AF430" s="223">
        <f t="shared" ca="1" si="881"/>
        <v>1.180271490997504E-4</v>
      </c>
      <c r="AG430" s="223">
        <f t="shared" ca="1" si="882"/>
        <v>1.3269914667459669E-4</v>
      </c>
      <c r="AH430" s="223">
        <f t="shared" ca="1" si="883"/>
        <v>-1.5051473338534491E-4</v>
      </c>
      <c r="AI430" s="223">
        <f t="shared" ca="1" si="884"/>
        <v>-9.5849926392336388E-5</v>
      </c>
      <c r="AJ430" s="223">
        <f t="shared" ca="1" si="885"/>
        <v>1.7398084180030715E-4</v>
      </c>
      <c r="AK430" s="223">
        <f t="shared" ca="1" si="886"/>
        <v>5.3255701759329023E-5</v>
      </c>
      <c r="AL430" s="223">
        <f t="shared" ca="1" si="887"/>
        <v>-1.8701897462144228E-4</v>
      </c>
      <c r="AM430" s="223">
        <f t="shared" ca="1" si="888"/>
        <v>-7.4694638423772195E-6</v>
      </c>
      <c r="AN430" s="223">
        <f t="shared" ca="1" si="889"/>
        <v>1.8884765884608534E-4</v>
      </c>
      <c r="AO430" s="223">
        <f t="shared" ca="1" si="890"/>
        <v>-3.8764475015904022E-5</v>
      </c>
      <c r="AP430" s="223">
        <f t="shared" ca="1" si="891"/>
        <v>-1.7935728772520539E-4</v>
      </c>
      <c r="AQ430" s="223">
        <f t="shared" ca="1" si="892"/>
        <v>8.2674968400589104E-5</v>
      </c>
      <c r="AR430" s="223">
        <f t="shared" ca="1" si="893"/>
        <v>1.5911669031722537E-4</v>
      </c>
      <c r="AS430" s="223">
        <f t="shared" ca="1" si="894"/>
        <v>-1.2163013139498051E-4</v>
      </c>
      <c r="AT430" s="223">
        <f t="shared" ca="1" si="895"/>
        <v>-1.2933903729996714E-4</v>
      </c>
      <c r="AU430" s="223">
        <f t="shared" ca="1" si="896"/>
        <v>1.5329508916599202E-4</v>
      </c>
      <c r="AV430" s="223">
        <f t="shared" ca="1" si="897"/>
        <v>9.1809126560900541E-5</v>
      </c>
      <c r="AW430" s="223">
        <f t="shared" ca="1" si="898"/>
        <v>-1.7577192350953265E-4</v>
      </c>
      <c r="AX430" s="223">
        <f t="shared" ca="1" si="899"/>
        <v>-4.8776406885166546E-5</v>
      </c>
      <c r="AY430" s="223">
        <f t="shared" ca="1" si="900"/>
        <v>1.8771342931074288E-4</v>
      </c>
      <c r="AZ430" s="223">
        <f t="shared" ca="1" si="901"/>
        <v>2.8201516333895775E-6</v>
      </c>
      <c r="BA430" s="223">
        <f t="shared" ca="1" si="902"/>
        <v>-1.8840386264195797E-4</v>
      </c>
      <c r="BB430" s="223">
        <f t="shared" ca="1" si="903"/>
        <v>4.3305136438892817E-5</v>
      </c>
      <c r="BC430" s="223">
        <f t="shared" ca="1" si="904"/>
        <v>1.7780184065979953E-4</v>
      </c>
      <c r="BD430" s="223">
        <f t="shared" ca="1" si="905"/>
        <v>-8.6834823172552111E-5</v>
      </c>
      <c r="BE430" s="223">
        <f t="shared" ca="1" si="906"/>
        <v>-1.5654282198908587E-4</v>
      </c>
      <c r="BF430" s="223">
        <f t="shared" ca="1" si="907"/>
        <v>1.2515984824710183E-4</v>
      </c>
      <c r="BG430" s="223">
        <f t="shared" ca="1" si="908"/>
        <v>1.2590101892556715E-4</v>
      </c>
      <c r="BH430" s="223">
        <f t="shared" ca="1" si="909"/>
        <v>-1.5598310571699814E-4</v>
      </c>
      <c r="BI430" s="223">
        <f t="shared" ca="1" si="910"/>
        <v>-8.7713024344589934E-5</v>
      </c>
      <c r="BJ430" s="223">
        <f t="shared" ca="1" si="911"/>
        <v>1.7745712678457159E-4</v>
      </c>
      <c r="BK430" s="223">
        <f t="shared" ca="1" si="912"/>
        <v>4.4267730927365035E-5</v>
      </c>
      <c r="BL430" s="223">
        <f t="shared" ca="1" si="913"/>
        <v>-1.8829481244928388E-4</v>
      </c>
      <c r="BM430" s="223">
        <f t="shared" ca="1" si="914"/>
        <v>1.8308593294884008E-6</v>
      </c>
      <c r="BN430" s="223">
        <f t="shared" ca="1" si="915"/>
        <v>1.8784657899584929E-4</v>
      </c>
      <c r="BO430" s="223">
        <f t="shared" ca="1" si="916"/>
        <v>-4.7819712466978153E-5</v>
      </c>
      <c r="BP430" s="223">
        <f t="shared" ca="1" si="917"/>
        <v>-1.7613929241401923E-4</v>
      </c>
      <c r="BQ430" s="223">
        <f t="shared" ca="1" si="918"/>
        <v>9.0942371894002719E-5</v>
      </c>
      <c r="BR430" s="223">
        <f t="shared" ca="1" si="919"/>
        <v>1.5387465811849327E-4</v>
      </c>
      <c r="BS430" s="223">
        <f t="shared" ca="1" si="920"/>
        <v>-1.2861417348666729E-4</v>
      </c>
      <c r="BT430" s="223">
        <f t="shared" ca="1" si="921"/>
        <v>-1.2238716248510876E-4</v>
      </c>
      <c r="BU430" s="223">
        <f t="shared" ca="1" si="922"/>
        <v>1.5857716387770434E-4</v>
      </c>
      <c r="BV430" s="223">
        <f t="shared" ca="1" si="923"/>
        <v>8.3564087082215355E-5</v>
      </c>
      <c r="BW430" s="223">
        <f t="shared" ca="1" si="924"/>
        <v>-1.7903543652198487E-4</v>
      </c>
      <c r="BX430" s="223">
        <f t="shared" ca="1" si="925"/>
        <v>-3.9732389743729957E-5</v>
      </c>
      <c r="BY430" s="223">
        <f t="shared" ca="1" si="926"/>
        <v>1.8876277383360202E-4</v>
      </c>
      <c r="BZ430" s="223">
        <f t="shared" ca="1" si="927"/>
        <v>-6.4807674511665466E-6</v>
      </c>
      <c r="CA430" s="223">
        <f t="shared" ca="1" si="928"/>
        <v>-1.8717614359458953E-4</v>
      </c>
      <c r="CB430" s="223">
        <f t="shared" ca="1" si="929"/>
        <v>5.2305483688364956E-5</v>
      </c>
      <c r="CC430" s="223">
        <f t="shared" ca="1" si="930"/>
        <v>1.7437064444476112E-4</v>
      </c>
      <c r="CD430" s="223">
        <f t="shared" ca="1" si="931"/>
        <v>-9.4995140331176293E-5</v>
      </c>
      <c r="CE430" s="223">
        <f t="shared" ca="1" si="932"/>
        <v>-1.5111380590759419E-4</v>
      </c>
      <c r="CF430" s="223">
        <f t="shared" ca="1" si="933"/>
        <v>1.3199102635731811E-4</v>
      </c>
      <c r="CG430" s="223">
        <f t="shared" ca="1" si="934"/>
        <v>1.1879958459431801E-4</v>
      </c>
      <c r="CH430" s="223">
        <f t="shared" ca="1" si="935"/>
        <v>-1.6107570108447414E-4</v>
      </c>
      <c r="CI430" s="223">
        <f t="shared" ca="1" si="936"/>
        <v>-7.9364813938444972E-5</v>
      </c>
      <c r="CJ430" s="223">
        <f t="shared" ca="1" si="937"/>
        <v>1.8050590200700351E-4</v>
      </c>
      <c r="CK430" s="223">
        <f t="shared" ca="1" si="938"/>
        <v>3.5173115254205672E-5</v>
      </c>
      <c r="CL430" s="223">
        <f t="shared" ca="1" si="939"/>
        <v>-1.8911703158125772E-4</v>
      </c>
      <c r="CM430" s="223">
        <f t="shared" ca="1" si="940"/>
        <v>1.1126771800863632E-5</v>
      </c>
      <c r="CN430" s="223">
        <f t="shared" ca="1" si="941"/>
        <v>1.8639296028339524E-4</v>
      </c>
      <c r="CO430" s="223">
        <f t="shared" ca="1" si="942"/>
        <v>-5.6759748042203331E-5</v>
      </c>
      <c r="CP430" s="223">
        <f t="shared" ca="1" si="943"/>
        <v>-1.7249696211942678E-4</v>
      </c>
      <c r="CQ430" s="223">
        <f t="shared" ca="1" si="944"/>
        <v>9.8990687247911479E-5</v>
      </c>
      <c r="CR430" s="223">
        <f t="shared" ca="1" si="945"/>
        <v>1.4826192839052554E-4</v>
      </c>
      <c r="CS430" s="223">
        <f t="shared" ca="1" si="946"/>
        <v>-1.3528837276915364E-4</v>
      </c>
      <c r="CT430" s="223">
        <f t="shared" ca="1" si="947"/>
        <v>-1.1514044627597234E-4</v>
      </c>
      <c r="CU430" s="223">
        <f t="shared" ca="1" si="948"/>
        <v>1.6347721231191759E-4</v>
      </c>
      <c r="CV430" s="223">
        <f t="shared" ca="1" si="949"/>
        <v>7.5117734398399589E-5</v>
      </c>
      <c r="CW430" s="223">
        <f t="shared" ca="1" si="950"/>
        <v>-1.8186763748620355E-4</v>
      </c>
      <c r="CX430" s="223">
        <f t="shared" ca="1" si="951"/>
        <v>-3.059265379525709E-5</v>
      </c>
      <c r="CY430" s="223">
        <f t="shared" ca="1" si="952"/>
        <v>1.8935737230062994E-4</v>
      </c>
      <c r="CZ430" s="223">
        <f t="shared" ca="1" si="953"/>
        <v>-1.576607379928462E-5</v>
      </c>
      <c r="DA430" s="223">
        <f t="shared" ca="1" si="954"/>
        <v>-1.8549750082260796E-4</v>
      </c>
      <c r="DB430" s="223">
        <f t="shared" ca="1" si="955"/>
        <v>6.1179822446207375E-5</v>
      </c>
      <c r="DC430" s="223">
        <f t="shared" ca="1" si="956"/>
        <v>1.7051937407418959E-4</v>
      </c>
      <c r="DD430" s="223">
        <f t="shared" ca="1" si="957"/>
        <v>-1.0292660587614873E-4</v>
      </c>
      <c r="DE430" s="223">
        <f t="shared" ca="1" si="958"/>
        <v>-1.45320743431665E-4</v>
      </c>
      <c r="DF430" s="223">
        <f t="shared" ca="1" si="959"/>
        <v>1.3850422652399115E-4</v>
      </c>
      <c r="DG430" s="223">
        <f t="shared" ca="1" si="960"/>
        <v>1.1141195165816859E-4</v>
      </c>
      <c r="DH430" s="223">
        <f t="shared" ca="1" si="961"/>
        <v>-1.6578025097947104E-4</v>
      </c>
      <c r="DI430" s="223">
        <f t="shared" ca="1" si="962"/>
        <v>-7.0825406743985647E-5</v>
      </c>
      <c r="DJ430" s="223">
        <f t="shared" ca="1" si="963"/>
        <v>1.831198227010509E-4</v>
      </c>
      <c r="DK430" s="223">
        <f t="shared" ca="1" si="964"/>
        <v>2.5993764465589945E-5</v>
      </c>
      <c r="DL430" s="223">
        <f t="shared" ca="1" si="965"/>
        <v>-1.8948365121945645E-4</v>
      </c>
      <c r="DM430" s="223">
        <f t="shared" ca="1" si="966"/>
        <v>2.0395878904380438E-5</v>
      </c>
      <c r="DN430" s="223">
        <f t="shared" ca="1" si="967"/>
        <v>1.8449030460352344E-4</v>
      </c>
      <c r="DO430" s="223">
        <f t="shared" ca="1" si="968"/>
        <v>-6.5563044412830722E-5</v>
      </c>
      <c r="DP430" s="223">
        <f t="shared" ca="1" si="969"/>
        <v>-1.684390715341402E-4</v>
      </c>
      <c r="DQ430" s="223">
        <f t="shared" ca="1" si="970"/>
        <v>1.068005253656799E-4</v>
      </c>
      <c r="DR430" s="223">
        <f t="shared" ca="1" si="971"/>
        <v>1.4229202269085383E-4</v>
      </c>
      <c r="DS430" s="223">
        <f t="shared" ca="1" si="972"/>
        <v>-1.4163665051177723E-4</v>
      </c>
      <c r="DT430" s="223">
        <f t="shared" ca="1" si="973"/>
        <v>-1.0761634664664717E-4</v>
      </c>
      <c r="DU430" s="223">
        <f t="shared" ca="1" si="974"/>
        <v>1.6798342982275735E-4</v>
      </c>
      <c r="DV430" s="223">
        <f t="shared" ca="1" si="975"/>
        <v>6.6490416512881662E-5</v>
      </c>
      <c r="DW430" s="223">
        <f t="shared" ca="1" si="976"/>
        <v>-1.8426170338199438E-4</v>
      </c>
      <c r="DX430" s="223">
        <f t="shared" ca="1" si="977"/>
        <v>-2.1379217464183501E-5</v>
      </c>
      <c r="DY430" s="223">
        <f t="shared" ca="1" si="978"/>
        <v>1.894957922720385E-4</v>
      </c>
      <c r="DZ430" s="223">
        <f t="shared" ca="1" si="979"/>
        <v>-2.5013398294675289E-5</v>
      </c>
      <c r="EA430" s="223">
        <f t="shared" ca="1" si="980"/>
        <v>-1.833719783234826E-4</v>
      </c>
      <c r="EB430" s="223">
        <f t="shared" ca="1" si="981"/>
        <v>6.9906773653064929E-5</v>
      </c>
      <c r="EC430" s="223">
        <f t="shared" ca="1" si="982"/>
        <v>1.6625730759574123E-4</v>
      </c>
      <c r="ED430" s="223">
        <f t="shared" ca="1" si="983"/>
        <v>-1.1061011221225964E-4</v>
      </c>
      <c r="EE430" s="223">
        <f t="shared" ca="1" si="984"/>
        <v>-1.3917759055621516E-4</v>
      </c>
      <c r="EF430" s="223">
        <f t="shared" ca="1" si="985"/>
        <v>1.4468375787743049E-4</v>
      </c>
      <c r="EG430" s="223">
        <f t="shared" ca="1" si="986"/>
        <v>1.0375591757194022E-4</v>
      </c>
      <c r="EH430" s="223">
        <f t="shared" ca="1" si="987"/>
        <v>-1.7008542172922345E-4</v>
      </c>
      <c r="EI430" s="223">
        <f t="shared" ca="1" si="988"/>
        <v>-6.2115374941107131E-5</v>
      </c>
      <c r="EJ430" s="223">
        <f t="shared" ca="1" si="989"/>
        <v>1.852925917028094E-4</v>
      </c>
      <c r="EK430" s="223">
        <f t="shared" ca="1" si="990"/>
        <v>1.6751792421597039E-5</v>
      </c>
      <c r="EL430" s="223">
        <f t="shared" ca="1" si="991"/>
        <v>-1.8939378814505995E-4</v>
      </c>
      <c r="EM430" s="223">
        <f t="shared" ca="1" si="992"/>
        <v>2.9615850549148616E-5</v>
      </c>
      <c r="EN430" s="223">
        <f t="shared" ca="1" si="993"/>
        <v>1.8214319562041961E-4</v>
      </c>
      <c r="EO430" s="223">
        <f t="shared" ca="1" si="994"/>
        <v>-7.4208393666828118E-5</v>
      </c>
      <c r="EP430" s="223">
        <f t="shared" ca="1" si="995"/>
        <v>-1.6397539647200777E-4</v>
      </c>
      <c r="EQ430" s="223">
        <f t="shared" ca="1" si="996"/>
        <v>1.1435307166322124E-4</v>
      </c>
      <c r="ER430" s="223">
        <f t="shared" ca="1" si="997"/>
        <v>1.3597932304521075E-4</v>
      </c>
      <c r="ES430" s="223">
        <f t="shared" ca="1" si="998"/>
        <v>-1.4764371315741597E-4</v>
      </c>
      <c r="ET430" s="223">
        <f t="shared" ca="1" si="999"/>
        <v>-9.9832989812171586E-5</v>
      </c>
      <c r="EU430" s="223">
        <f t="shared" ca="1" si="1000"/>
        <v>1.7208496053754344E-4</v>
      </c>
      <c r="EV430" s="223">
        <f t="shared" ca="1" si="1001"/>
        <v>5.770291739011156E-5</v>
      </c>
      <c r="EW430" s="223">
        <f t="shared" ca="1" si="1002"/>
        <v>-1.8621186669491894E-4</v>
      </c>
      <c r="EX430" s="223">
        <f t="shared" ca="1" si="1003"/>
        <v>-1.2114276725645707E-5</v>
      </c>
      <c r="EY430" s="223">
        <f t="shared" ca="1" si="1004"/>
        <v>1.8917770028199267E-4</v>
      </c>
      <c r="EZ430" s="223">
        <f t="shared" ca="1" si="1005"/>
        <v>-3.4200463322659133E-5</v>
      </c>
      <c r="FA430" s="223">
        <f t="shared" ca="1" si="1006"/>
        <v>-1.8080469666708766E-4</v>
      </c>
      <c r="FB430" s="223">
        <f t="shared" ca="1" si="1007"/>
        <v>7.8465313319076984E-5</v>
      </c>
      <c r="FC430" s="223">
        <f t="shared" ca="1" si="1008"/>
        <v>1.6159471270087738E-4</v>
      </c>
      <c r="FD430" s="223">
        <f t="shared" ca="1" si="1009"/>
        <v>-1.1802714909974966E-4</v>
      </c>
      <c r="FE430" s="223">
        <f t="shared" ca="1" si="1010"/>
        <v>-1.3269914667459446E-4</v>
      </c>
      <c r="FF430" s="223">
        <f t="shared" ca="1" si="1011"/>
        <v>1.5051473338534272E-4</v>
      </c>
      <c r="FG430" s="223">
        <f t="shared" ca="1" si="1012"/>
        <v>9.5849926392336035E-5</v>
      </c>
      <c r="FH430" s="223">
        <f t="shared" ca="1" si="1013"/>
        <v>-1.7398084180030889E-4</v>
      </c>
      <c r="FI430" s="223">
        <f t="shared" ca="1" si="1014"/>
        <v>-5.3255701759331232E-5</v>
      </c>
      <c r="FJ430" s="223">
        <f t="shared" ca="1" si="1015"/>
        <v>1.8701897462144256E-4</v>
      </c>
      <c r="FK430" s="223">
        <f t="shared" ca="1" si="1016"/>
        <v>7.4694638423821933E-6</v>
      </c>
      <c r="FL430" s="223">
        <f t="shared" ca="1" si="1017"/>
        <v>-1.8884765884608543E-4</v>
      </c>
      <c r="FM430" s="223">
        <f t="shared" ca="1" si="1018"/>
        <v>3.8764475015907058E-5</v>
      </c>
      <c r="FN430" s="223">
        <f t="shared" ca="1" si="1019"/>
        <v>1.7935728772520656E-4</v>
      </c>
      <c r="FO430" s="223">
        <f t="shared" ca="1" si="1020"/>
        <v>-8.2674968400589497E-5</v>
      </c>
      <c r="FP430" s="223">
        <f t="shared" ca="1" si="1021"/>
        <v>-1.5911669031722881E-4</v>
      </c>
      <c r="FQ430" s="223">
        <f t="shared" ca="1" si="1022"/>
        <v>1.2163013139497979E-4</v>
      </c>
      <c r="FR430" s="223">
        <f t="shared" ca="1" si="1023"/>
        <v>1.2933903729996584E-4</v>
      </c>
      <c r="FS430" s="223">
        <f t="shared" ca="1" si="1024"/>
        <v>-1.5329508916598987E-4</v>
      </c>
      <c r="FT430" s="223">
        <f t="shared" ca="1" si="1025"/>
        <v>-9.1809126560901355E-5</v>
      </c>
      <c r="FU430" s="223">
        <f t="shared" ca="1" si="1026"/>
        <v>1.757719235095343E-4</v>
      </c>
      <c r="FV430" s="223">
        <f t="shared" ca="1" si="1027"/>
        <v>4.8776406885170029E-5</v>
      </c>
      <c r="FW430" s="223">
        <f t="shared" ca="1" si="1028"/>
        <v>-1.8771342931074309E-4</v>
      </c>
      <c r="FX430" s="223">
        <f t="shared" ca="1" si="1029"/>
        <v>-2.8201516333959065E-6</v>
      </c>
      <c r="FY430" s="223">
        <f t="shared" ca="1" si="1030"/>
        <v>1.884038626419581E-4</v>
      </c>
      <c r="FZ430" s="223">
        <f t="shared" ca="1" si="1031"/>
        <v>-4.3305136438897167E-5</v>
      </c>
      <c r="GA430" s="223">
        <f t="shared" ca="1" si="1032"/>
        <v>-1.7780184065980078E-4</v>
      </c>
      <c r="GB430" s="223">
        <f t="shared" ca="1" si="1033"/>
        <v>8.6834823172553683E-5</v>
      </c>
      <c r="GC430" s="223">
        <f t="shared" ca="1" si="1034"/>
        <v>1.5654282198908942E-4</v>
      </c>
      <c r="GD430" s="223">
        <f t="shared" ca="1" si="1035"/>
        <v>-1.2515984824710115E-4</v>
      </c>
      <c r="GE430" s="223">
        <f t="shared" ca="1" si="1036"/>
        <v>-1.2590101892556585E-4</v>
      </c>
      <c r="GF430" s="223">
        <f t="shared" ca="1" si="1037"/>
        <v>1.5598310571699606E-4</v>
      </c>
      <c r="GG430" s="223">
        <f t="shared" ca="1" si="1038"/>
        <v>8.7713024344590775E-5</v>
      </c>
      <c r="GH430" s="223">
        <f t="shared" ca="1" si="1039"/>
        <v>-1.7745712678457313E-4</v>
      </c>
      <c r="GI430" s="223">
        <f t="shared" ca="1" si="1040"/>
        <v>-4.4267730927368559E-5</v>
      </c>
      <c r="GJ430" s="223">
        <f t="shared" ca="1" si="1041"/>
        <v>1.882948124492841E-4</v>
      </c>
      <c r="GK430" s="223">
        <f t="shared" ca="1" si="1042"/>
        <v>-1.8308593294820853E-6</v>
      </c>
      <c r="GL430" s="223">
        <f t="shared" ca="1" si="1043"/>
        <v>-1.8784657899584942E-4</v>
      </c>
      <c r="GM430" s="223">
        <f t="shared" ca="1" si="1044"/>
        <v>4.781971246697986E-5</v>
      </c>
      <c r="GN430" s="223">
        <f t="shared" ca="1" si="1045"/>
        <v>1.7613929241402058E-4</v>
      </c>
      <c r="GO430" s="223">
        <f t="shared" ca="1" si="1046"/>
        <v>-9.0942371894001906E-5</v>
      </c>
      <c r="GP430" s="223">
        <f t="shared" ca="1" si="1047"/>
        <v>-1.5387465811849695E-4</v>
      </c>
      <c r="GQ430" s="223">
        <f t="shared" ca="1" si="1048"/>
        <v>1.2861417348666661E-4</v>
      </c>
      <c r="GR430" s="223">
        <f t="shared" ca="1" si="1049"/>
        <v>1.2238716248510741E-4</v>
      </c>
      <c r="GS430" s="223">
        <f t="shared" ca="1" si="1050"/>
        <v>-1.5857716387770237E-4</v>
      </c>
      <c r="GT430" s="223">
        <f t="shared" ca="1" si="1051"/>
        <v>-8.3564087082216195E-5</v>
      </c>
      <c r="GU430" s="223">
        <f t="shared" ca="1" si="1052"/>
        <v>1.7903543652198633E-4</v>
      </c>
      <c r="GV430" s="223">
        <f t="shared" ca="1" si="1053"/>
        <v>3.9732389743733508E-5</v>
      </c>
      <c r="GW430" s="223">
        <f t="shared" ca="1" si="1054"/>
        <v>-1.8876277383360216E-4</v>
      </c>
      <c r="GX430" s="223">
        <f t="shared" ca="1" si="1055"/>
        <v>6.4807674511602312E-6</v>
      </c>
      <c r="GY430" s="223">
        <f t="shared" ca="1" si="1056"/>
        <v>1.8717614359458969E-4</v>
      </c>
      <c r="GZ430" s="223">
        <f t="shared" ca="1" si="1057"/>
        <v>-5.2305483688366643E-5</v>
      </c>
      <c r="HA430" s="223">
        <f t="shared" ca="1" si="1058"/>
        <v>-1.7437064444476255E-4</v>
      </c>
      <c r="HB430" s="223">
        <f t="shared" ca="1" si="1059"/>
        <v>9.4995140331175494E-5</v>
      </c>
      <c r="HC430" s="223">
        <f t="shared" ca="1" si="1060"/>
        <v>1.5111380590759148E-4</v>
      </c>
      <c r="HD430" s="223">
        <f t="shared" ca="1" si="1061"/>
        <v>-1.3199102635731746E-4</v>
      </c>
      <c r="HE430" s="223">
        <f t="shared" ca="1" si="1062"/>
        <v>-1.1879958459431875E-4</v>
      </c>
      <c r="HF430" s="223">
        <f t="shared" ca="1" si="1063"/>
        <v>1.610757010844708E-4</v>
      </c>
      <c r="HG430" s="223">
        <f t="shared" ca="1" si="1064"/>
        <v>7.9364813938445798E-5</v>
      </c>
      <c r="HH430" s="223">
        <f t="shared" ca="1" si="1065"/>
        <v>-1.8050590200700486E-4</v>
      </c>
      <c r="HI430" s="223">
        <f t="shared" ca="1" si="1066"/>
        <v>-3.5173115254206566E-5</v>
      </c>
      <c r="HJ430" s="223">
        <f t="shared" ca="1" si="1067"/>
        <v>1.8911703158125767E-4</v>
      </c>
      <c r="HK430" s="223">
        <f t="shared" ca="1" si="1068"/>
        <v>-1.1126771800857316E-5</v>
      </c>
      <c r="HL430" s="223">
        <f t="shared" ca="1" si="1069"/>
        <v>-1.863929602833954E-4</v>
      </c>
      <c r="HM430" s="223">
        <f t="shared" ca="1" si="1070"/>
        <v>5.6759748042207593E-5</v>
      </c>
      <c r="HN430" s="223">
        <f t="shared" ca="1" si="1071"/>
        <v>1.7249696211942938E-4</v>
      </c>
      <c r="HO430" s="223">
        <f t="shared" ca="1" si="1072"/>
        <v>-9.8990687247910679E-5</v>
      </c>
      <c r="HP430" s="223">
        <f t="shared" ca="1" si="1073"/>
        <v>-1.4826192839052275E-4</v>
      </c>
      <c r="HQ430" s="223">
        <f t="shared" ca="1" si="1074"/>
        <v>1.3528837276915298E-4</v>
      </c>
      <c r="HR430" s="223">
        <f t="shared" ca="1" si="1075"/>
        <v>1.1514044627597307E-4</v>
      </c>
      <c r="HS430" s="223">
        <f t="shared" ca="1" si="1076"/>
        <v>-1.6347721231191439E-4</v>
      </c>
      <c r="HT430" s="223">
        <f t="shared" ca="1" si="1077"/>
        <v>-7.5117734398400456E-5</v>
      </c>
      <c r="HU430" s="223">
        <f t="shared" ca="1" si="1078"/>
        <v>1.8186763748620483E-4</v>
      </c>
      <c r="HV430" s="223">
        <f t="shared" ca="1" si="1079"/>
        <v>3.0592653795258025E-5</v>
      </c>
      <c r="HW430" s="223">
        <f t="shared" ca="1" si="1080"/>
        <v>-1.8935737230062988E-4</v>
      </c>
      <c r="HX430" s="223">
        <f t="shared" ca="1" si="1081"/>
        <v>1.5766073799278359E-5</v>
      </c>
      <c r="HY430" s="223">
        <f t="shared" ca="1" si="1082"/>
        <v>1.8549750082260812E-4</v>
      </c>
      <c r="HZ430" s="223">
        <f t="shared" ca="1" si="1083"/>
        <v>-6.1179822446211576E-5</v>
      </c>
      <c r="IA430" s="223">
        <f t="shared" ca="1" si="1084"/>
        <v>-1.7051937407419236E-4</v>
      </c>
      <c r="IB430" s="223">
        <f t="shared" ca="1" si="1085"/>
        <v>1.0292660587614795E-4</v>
      </c>
      <c r="IC430" s="223">
        <f t="shared" ca="1" si="1086"/>
        <v>1.4532074343166212E-4</v>
      </c>
      <c r="ID430" s="223">
        <f t="shared" ca="1" si="1087"/>
        <v>-1.3850422652399052E-4</v>
      </c>
      <c r="IE430" s="223">
        <f t="shared" ca="1" si="1088"/>
        <v>1.2936492316875087E-4</v>
      </c>
      <c r="IF430" s="223">
        <f t="shared" ca="1" si="1089"/>
        <v>1.6578025097946798E-4</v>
      </c>
      <c r="IG430" s="223">
        <f t="shared" ca="1" si="1090"/>
        <v>7.0825406743986501E-5</v>
      </c>
      <c r="IH430" s="223">
        <f t="shared" ca="1" si="1091"/>
        <v>-1.8311982270105207E-4</v>
      </c>
      <c r="II430" s="223">
        <f t="shared" ca="1" si="1092"/>
        <v>-2.5993764465596206E-5</v>
      </c>
      <c r="IJ430" s="223">
        <f t="shared" ca="1" si="1093"/>
        <v>1.8948365121945645E-4</v>
      </c>
      <c r="IK430" s="223">
        <f t="shared" ca="1" si="1094"/>
        <v>-2.0395878904384869E-5</v>
      </c>
      <c r="IL430" s="223">
        <f t="shared" ca="1" si="1095"/>
        <v>-1.8449030460352363E-4</v>
      </c>
      <c r="IM430" s="223">
        <f t="shared" ca="1" si="1096"/>
        <v>6.556304441283491E-5</v>
      </c>
      <c r="IN430" s="223">
        <f t="shared" ca="1" si="1097"/>
        <v>1.6843907153414307E-4</v>
      </c>
      <c r="IO430" s="223">
        <f t="shared" ca="1" si="1098"/>
        <v>-1.0680052536567912E-4</v>
      </c>
      <c r="IP430" s="223">
        <f t="shared" ca="1" si="1099"/>
        <v>-1.4229202269085088E-4</v>
      </c>
      <c r="IQ430" s="223">
        <f t="shared" ca="1" si="1100"/>
        <v>1.416366505117766E-4</v>
      </c>
      <c r="IR430" s="223">
        <f t="shared" ca="1" si="1101"/>
        <v>1.0761634664664796E-4</v>
      </c>
      <c r="IS430" s="223">
        <f t="shared" ca="1" si="1102"/>
        <v>-1.6798342982275442E-4</v>
      </c>
      <c r="IT430" s="223">
        <f t="shared" ca="1" si="1103"/>
        <v>-6.6490416512882515E-5</v>
      </c>
      <c r="IU430" s="223">
        <f t="shared" ca="1" si="1104"/>
        <v>1.8426170338199541E-4</v>
      </c>
      <c r="IV430" s="223">
        <f t="shared" ca="1" si="1105"/>
        <v>2.1379217464189763E-5</v>
      </c>
      <c r="IW430" s="223">
        <f t="shared" ca="1" si="1106"/>
        <v>-1.8949579227203848E-4</v>
      </c>
      <c r="IX430" s="223">
        <f t="shared" ca="1" si="1107"/>
        <v>2.5013398294679694E-5</v>
      </c>
      <c r="IY430" s="223">
        <f t="shared" ca="1" si="1108"/>
        <v>1.8337197832348282E-4</v>
      </c>
      <c r="IZ430" s="223">
        <f t="shared" ca="1" si="1109"/>
        <v>-6.9906773653064062E-5</v>
      </c>
      <c r="JA430" s="223">
        <f t="shared" ca="1" si="1110"/>
        <v>-1.6625730759574426E-4</v>
      </c>
      <c r="JB430" s="223">
        <f t="shared" ca="1" si="1111"/>
        <v>1.1061011221225889E-4</v>
      </c>
    </row>
    <row r="431" spans="2:262">
      <c r="B431" s="230">
        <v>70</v>
      </c>
      <c r="C431" s="229">
        <f t="shared" si="1112"/>
        <v>1.3671875000000008E-3</v>
      </c>
      <c r="D431" s="226">
        <f t="shared" ca="1" si="855"/>
        <v>23.744287139505435</v>
      </c>
      <c r="E431" s="225">
        <f ca="1">BX361</f>
        <v>-0.25571286049456449</v>
      </c>
      <c r="F431" s="224">
        <v>70</v>
      </c>
      <c r="G431" s="223">
        <f t="shared" ca="1" si="856"/>
        <v>-2.164053857583972E-4</v>
      </c>
      <c r="H431" s="223">
        <f t="shared" ca="1" si="857"/>
        <v>1.4700232503530837E-4</v>
      </c>
      <c r="I431" s="223">
        <f t="shared" ca="1" si="858"/>
        <v>1.7326594396145298E-4</v>
      </c>
      <c r="J431" s="223">
        <f t="shared" ca="1" si="859"/>
        <v>-1.9784911336414858E-4</v>
      </c>
      <c r="K431" s="223">
        <f t="shared" ca="1" si="860"/>
        <v>-1.1520495541246484E-4</v>
      </c>
      <c r="L431" s="223">
        <f t="shared" ca="1" si="861"/>
        <v>2.3165726889870812E-4</v>
      </c>
      <c r="M431" s="223">
        <f t="shared" ca="1" si="862"/>
        <v>4.7222593459383201E-5</v>
      </c>
      <c r="N431" s="223">
        <f t="shared" ca="1" si="863"/>
        <v>-2.45515255985324E-4</v>
      </c>
      <c r="O431" s="223">
        <f t="shared" ca="1" si="864"/>
        <v>2.4826546534128889E-5</v>
      </c>
      <c r="P431" s="223">
        <f t="shared" ca="1" si="865"/>
        <v>2.382296340812423E-4</v>
      </c>
      <c r="Q431" s="223">
        <f t="shared" ca="1" si="866"/>
        <v>-9.4737641010264424E-5</v>
      </c>
      <c r="R431" s="223">
        <f t="shared" ca="1" si="867"/>
        <v>-2.1042783605280629E-4</v>
      </c>
      <c r="S431" s="223">
        <f t="shared" ca="1" si="868"/>
        <v>1.5648999345555168E-4</v>
      </c>
      <c r="T431" s="223">
        <f t="shared" ca="1" si="869"/>
        <v>1.6450413407830734E-4</v>
      </c>
      <c r="U431" s="223">
        <f t="shared" ca="1" si="870"/>
        <v>-2.0476553274190846E-4</v>
      </c>
      <c r="V431" s="223">
        <f t="shared" ca="1" si="871"/>
        <v>-1.044134465356573E-4</v>
      </c>
      <c r="W431" s="223">
        <f t="shared" ca="1" si="872"/>
        <v>2.3540680184130143E-4</v>
      </c>
      <c r="X431" s="223">
        <f t="shared" ca="1" si="873"/>
        <v>3.5330743087270578E-5</v>
      </c>
      <c r="Y431" s="223">
        <f t="shared" ca="1" si="874"/>
        <v>-2.4577499523341281E-4</v>
      </c>
      <c r="Z431" s="223">
        <f t="shared" ca="1" si="875"/>
        <v>3.6794620232454995E-5</v>
      </c>
      <c r="AA431" s="223">
        <f t="shared" ca="1" si="876"/>
        <v>2.3497721106518663E-4</v>
      </c>
      <c r="AB431" s="223">
        <f t="shared" ca="1" si="877"/>
        <v>-1.0575125556403984E-4</v>
      </c>
      <c r="AC431" s="223">
        <f t="shared" ca="1" si="878"/>
        <v>-2.0394334725886296E-4</v>
      </c>
      <c r="AD431" s="223">
        <f t="shared" ca="1" si="879"/>
        <v>1.6560066377465618E-4</v>
      </c>
      <c r="AE431" s="223">
        <f t="shared" ca="1" si="880"/>
        <v>1.5534601932730706E-4</v>
      </c>
      <c r="AF431" s="223">
        <f t="shared" ca="1" si="881"/>
        <v>-2.1118865401595092E-4</v>
      </c>
      <c r="AG431" s="223">
        <f t="shared" ca="1" si="882"/>
        <v>-9.337039652060801E-5</v>
      </c>
      <c r="AH431" s="223">
        <f t="shared" ca="1" si="883"/>
        <v>2.3858921917905873E-4</v>
      </c>
      <c r="AI431" s="223">
        <f t="shared" ca="1" si="884"/>
        <v>2.3353777860453151E-5</v>
      </c>
      <c r="AJ431" s="223">
        <f t="shared" ca="1" si="885"/>
        <v>-2.4544264099063726E-4</v>
      </c>
      <c r="AK431" s="223">
        <f t="shared" ca="1" si="886"/>
        <v>4.8674052467813028E-5</v>
      </c>
      <c r="AL431" s="223">
        <f t="shared" ca="1" si="887"/>
        <v>2.3115870736610232E-4</v>
      </c>
      <c r="AM431" s="223">
        <f t="shared" ca="1" si="888"/>
        <v>-1.1651010608044703E-4</v>
      </c>
      <c r="AN431" s="223">
        <f t="shared" ca="1" si="889"/>
        <v>-1.9696754107804566E-4</v>
      </c>
      <c r="AO431" s="223">
        <f t="shared" ca="1" si="890"/>
        <v>1.7431238758982184E-4</v>
      </c>
      <c r="AP431" s="223">
        <f t="shared" ca="1" si="891"/>
        <v>1.4581366240904307E-4</v>
      </c>
      <c r="AQ431" s="223">
        <f t="shared" ca="1" si="892"/>
        <v>-2.1710300332452713E-4</v>
      </c>
      <c r="AR431" s="223">
        <f t="shared" ca="1" si="893"/>
        <v>-8.2102409042058099E-5</v>
      </c>
      <c r="AS431" s="223">
        <f t="shared" ca="1" si="894"/>
        <v>2.41196854189866E-4</v>
      </c>
      <c r="AT431" s="223">
        <f t="shared" ca="1" si="895"/>
        <v>1.1320551337220568E-5</v>
      </c>
      <c r="AU431" s="223">
        <f t="shared" ca="1" si="896"/>
        <v>-2.4451899392747889E-4</v>
      </c>
      <c r="AV431" s="223">
        <f t="shared" ca="1" si="897"/>
        <v>6.0436224647434324E-5</v>
      </c>
      <c r="AW431" s="223">
        <f t="shared" ca="1" si="898"/>
        <v>2.2678332209386166E-4</v>
      </c>
      <c r="AX431" s="223">
        <f t="shared" ca="1" si="899"/>
        <v>-1.2698827354622335E-4</v>
      </c>
      <c r="AY431" s="223">
        <f t="shared" ca="1" si="900"/>
        <v>-1.8951722283845125E-4</v>
      </c>
      <c r="AZ431" s="223">
        <f t="shared" ca="1" si="901"/>
        <v>1.8260417759532175E-4</v>
      </c>
      <c r="BA431" s="223">
        <f t="shared" ca="1" si="902"/>
        <v>1.359300276062673E-4</v>
      </c>
      <c r="BB431" s="223">
        <f t="shared" ca="1" si="903"/>
        <v>-2.2249433248211817E-4</v>
      </c>
      <c r="BC431" s="223">
        <f t="shared" ca="1" si="904"/>
        <v>-7.0636629668805817E-5</v>
      </c>
      <c r="BD431" s="223">
        <f t="shared" ca="1" si="905"/>
        <v>2.4322342485258073E-4</v>
      </c>
      <c r="BE431" s="223">
        <f t="shared" ca="1" si="906"/>
        <v>-7.3994738574660168E-7</v>
      </c>
      <c r="BF431" s="223">
        <f t="shared" ca="1" si="907"/>
        <v>-2.4300627919061497E-4</v>
      </c>
      <c r="BG431" s="223">
        <f t="shared" ca="1" si="908"/>
        <v>7.2052800668290194E-5</v>
      </c>
      <c r="BH431" s="223">
        <f t="shared" ca="1" si="909"/>
        <v>2.2186159593482393E-4</v>
      </c>
      <c r="BI431" s="223">
        <f t="shared" ca="1" si="910"/>
        <v>-1.3716051513816931E-4</v>
      </c>
      <c r="BJ431" s="223">
        <f t="shared" ca="1" si="911"/>
        <v>-1.8161034100929187E-4</v>
      </c>
      <c r="BK431" s="223">
        <f t="shared" ca="1" si="912"/>
        <v>1.9045605814275762E-4</v>
      </c>
      <c r="BL431" s="223">
        <f t="shared" ca="1" si="913"/>
        <v>1.2571892546092386E-4</v>
      </c>
      <c r="BM431" s="223">
        <f t="shared" ca="1" si="914"/>
        <v>-2.2734965330455716E-4</v>
      </c>
      <c r="BN431" s="223">
        <f t="shared" ca="1" si="915"/>
        <v>-5.9000680467643344E-5</v>
      </c>
      <c r="BO431" s="223">
        <f t="shared" ca="1" si="916"/>
        <v>2.4466404898096969E-4</v>
      </c>
      <c r="BP431" s="223">
        <f t="shared" ca="1" si="917"/>
        <v>-1.2798663510649739E-5</v>
      </c>
      <c r="BQ431" s="223">
        <f t="shared" ca="1" si="918"/>
        <v>-2.4090814104234476E-4</v>
      </c>
      <c r="BR431" s="223">
        <f t="shared" ca="1" si="919"/>
        <v>8.3495795181256181E-5</v>
      </c>
      <c r="BS431" s="223">
        <f t="shared" ca="1" si="920"/>
        <v>2.1640538575839859E-4</v>
      </c>
      <c r="BT431" s="223">
        <f t="shared" ca="1" si="921"/>
        <v>-1.4700232503530805E-4</v>
      </c>
      <c r="BU431" s="223">
        <f t="shared" ca="1" si="922"/>
        <v>-1.7326594396145404E-4</v>
      </c>
      <c r="BV431" s="223">
        <f t="shared" ca="1" si="923"/>
        <v>1.9784911336414717E-4</v>
      </c>
      <c r="BW431" s="223">
        <f t="shared" ca="1" si="924"/>
        <v>1.1520495541246769E-4</v>
      </c>
      <c r="BX431" s="223">
        <f t="shared" ca="1" si="925"/>
        <v>-2.3165726889870777E-4</v>
      </c>
      <c r="BY431" s="223">
        <f t="shared" ca="1" si="926"/>
        <v>-4.7222593459385085E-5</v>
      </c>
      <c r="BZ431" s="223">
        <f t="shared" ca="1" si="927"/>
        <v>2.4551525598532384E-4</v>
      </c>
      <c r="CA431" s="223">
        <f t="shared" ca="1" si="928"/>
        <v>-2.4826546534128713E-5</v>
      </c>
      <c r="CB431" s="223">
        <f t="shared" ca="1" si="929"/>
        <v>-2.3822963408124255E-4</v>
      </c>
      <c r="CC431" s="223">
        <f t="shared" ca="1" si="930"/>
        <v>9.4737641010262649E-5</v>
      </c>
      <c r="CD431" s="223">
        <f t="shared" ca="1" si="931"/>
        <v>2.1042783605280637E-4</v>
      </c>
      <c r="CE431" s="223">
        <f t="shared" ca="1" si="932"/>
        <v>-1.5648999345554819E-4</v>
      </c>
      <c r="CF431" s="223">
        <f t="shared" ca="1" si="933"/>
        <v>-1.6450413407830878E-4</v>
      </c>
      <c r="CG431" s="223">
        <f t="shared" ca="1" si="934"/>
        <v>2.0476553274190884E-4</v>
      </c>
      <c r="CH431" s="223">
        <f t="shared" ca="1" si="935"/>
        <v>1.0441344653566063E-4</v>
      </c>
      <c r="CI431" s="223">
        <f t="shared" ca="1" si="936"/>
        <v>-2.3540680184130111E-4</v>
      </c>
      <c r="CJ431" s="223">
        <f t="shared" ca="1" si="937"/>
        <v>-3.5330743087269047E-5</v>
      </c>
      <c r="CK431" s="223">
        <f t="shared" ca="1" si="938"/>
        <v>2.4577499523341281E-4</v>
      </c>
      <c r="CL431" s="223">
        <f t="shared" ca="1" si="939"/>
        <v>-3.6794620232454812E-5</v>
      </c>
      <c r="CM431" s="223">
        <f t="shared" ca="1" si="940"/>
        <v>-2.3497721106518823E-4</v>
      </c>
      <c r="CN431" s="223">
        <f t="shared" ca="1" si="941"/>
        <v>1.057512555640381E-4</v>
      </c>
      <c r="CO431" s="223">
        <f t="shared" ca="1" si="942"/>
        <v>2.0394334725886307E-4</v>
      </c>
      <c r="CP431" s="223">
        <f t="shared" ca="1" si="943"/>
        <v>-1.6560066377465217E-4</v>
      </c>
      <c r="CQ431" s="223">
        <f t="shared" ca="1" si="944"/>
        <v>-1.5534601932730855E-4</v>
      </c>
      <c r="CR431" s="223">
        <f t="shared" ca="1" si="945"/>
        <v>2.1118865401595084E-4</v>
      </c>
      <c r="CS431" s="223">
        <f t="shared" ca="1" si="946"/>
        <v>9.3370396520611412E-5</v>
      </c>
      <c r="CT431" s="223">
        <f t="shared" ca="1" si="947"/>
        <v>-2.3858921917905827E-4</v>
      </c>
      <c r="CU431" s="223">
        <f t="shared" ca="1" si="948"/>
        <v>-2.3353777860451606E-5</v>
      </c>
      <c r="CV431" s="223">
        <f t="shared" ca="1" si="949"/>
        <v>2.4544264099063748E-4</v>
      </c>
      <c r="CW431" s="223">
        <f t="shared" ca="1" si="950"/>
        <v>-4.8674052467812859E-5</v>
      </c>
      <c r="CX431" s="223">
        <f t="shared" ca="1" si="951"/>
        <v>-2.3115870736610178E-4</v>
      </c>
      <c r="CY431" s="223">
        <f t="shared" ca="1" si="952"/>
        <v>1.1651010608044381E-4</v>
      </c>
      <c r="CZ431" s="223">
        <f t="shared" ca="1" si="953"/>
        <v>1.9696754107804577E-4</v>
      </c>
      <c r="DA431" s="223">
        <f t="shared" ca="1" si="954"/>
        <v>-1.7431238758981802E-4</v>
      </c>
      <c r="DB431" s="223">
        <f t="shared" ca="1" si="955"/>
        <v>-1.4581366240904462E-4</v>
      </c>
      <c r="DC431" s="223">
        <f t="shared" ca="1" si="956"/>
        <v>2.1710300332452705E-4</v>
      </c>
      <c r="DD431" s="223">
        <f t="shared" ca="1" si="957"/>
        <v>8.2102409042063195E-5</v>
      </c>
      <c r="DE431" s="223">
        <f t="shared" ca="1" si="958"/>
        <v>-2.4119685418986565E-4</v>
      </c>
      <c r="DF431" s="223">
        <f t="shared" ca="1" si="959"/>
        <v>-1.1320551337218982E-5</v>
      </c>
      <c r="DG431" s="223">
        <f t="shared" ca="1" si="960"/>
        <v>2.4451899392747943E-4</v>
      </c>
      <c r="DH431" s="223">
        <f t="shared" ca="1" si="961"/>
        <v>-6.0436224647432467E-5</v>
      </c>
      <c r="DI431" s="223">
        <f t="shared" ca="1" si="962"/>
        <v>-2.2678332209386104E-4</v>
      </c>
      <c r="DJ431" s="223">
        <f t="shared" ca="1" si="963"/>
        <v>1.2698827354622172E-4</v>
      </c>
      <c r="DK431" s="223">
        <f t="shared" ca="1" si="964"/>
        <v>1.8951722283845244E-4</v>
      </c>
      <c r="DL431" s="223">
        <f t="shared" ca="1" si="965"/>
        <v>-1.8260417759531812E-4</v>
      </c>
      <c r="DM431" s="223">
        <f t="shared" ca="1" si="966"/>
        <v>-1.3593002760626892E-4</v>
      </c>
      <c r="DN431" s="223">
        <f t="shared" ca="1" si="967"/>
        <v>2.2249433248211736E-4</v>
      </c>
      <c r="DO431" s="223">
        <f t="shared" ca="1" si="968"/>
        <v>7.0636629668810981E-5</v>
      </c>
      <c r="DP431" s="223">
        <f t="shared" ca="1" si="969"/>
        <v>-2.4322342485258046E-4</v>
      </c>
      <c r="DQ431" s="223">
        <f t="shared" ca="1" si="970"/>
        <v>7.3994738574816022E-7</v>
      </c>
      <c r="DR431" s="223">
        <f t="shared" ca="1" si="971"/>
        <v>2.4300627919061581E-4</v>
      </c>
      <c r="DS431" s="223">
        <f t="shared" ca="1" si="972"/>
        <v>-7.2052800668288351E-5</v>
      </c>
      <c r="DT431" s="223">
        <f t="shared" ca="1" si="973"/>
        <v>-2.2186159593482325E-4</v>
      </c>
      <c r="DU431" s="223">
        <f t="shared" ca="1" si="974"/>
        <v>1.3716051513816774E-4</v>
      </c>
      <c r="DV431" s="223">
        <f t="shared" ca="1" si="975"/>
        <v>1.816103410092932E-4</v>
      </c>
      <c r="DW431" s="223">
        <f t="shared" ca="1" si="976"/>
        <v>-1.904560581427586E-4</v>
      </c>
      <c r="DX431" s="223">
        <f t="shared" ca="1" si="977"/>
        <v>-1.2571892546092548E-4</v>
      </c>
      <c r="DY431" s="223">
        <f t="shared" ca="1" si="978"/>
        <v>2.2734965330455643E-4</v>
      </c>
      <c r="DZ431" s="223">
        <f t="shared" ca="1" si="979"/>
        <v>5.9000680467648602E-5</v>
      </c>
      <c r="EA431" s="223">
        <f t="shared" ca="1" si="980"/>
        <v>-2.4466404898096947E-4</v>
      </c>
      <c r="EB431" s="223">
        <f t="shared" ca="1" si="981"/>
        <v>1.2798663510651311E-5</v>
      </c>
      <c r="EC431" s="223">
        <f t="shared" ca="1" si="982"/>
        <v>2.4090814104234582E-4</v>
      </c>
      <c r="ED431" s="223">
        <f t="shared" ca="1" si="983"/>
        <v>-8.3495795181254379E-5</v>
      </c>
      <c r="EE431" s="223">
        <f t="shared" ca="1" si="984"/>
        <v>-2.1640538575839783E-4</v>
      </c>
      <c r="EF431" s="223">
        <f t="shared" ca="1" si="985"/>
        <v>1.4700232503530368E-4</v>
      </c>
      <c r="EG431" s="223">
        <f t="shared" ca="1" si="986"/>
        <v>1.7326594396145536E-4</v>
      </c>
      <c r="EH431" s="223">
        <f t="shared" ca="1" si="987"/>
        <v>-1.9784911336414809E-4</v>
      </c>
      <c r="EI431" s="223">
        <f t="shared" ca="1" si="988"/>
        <v>-1.152049554124694E-4</v>
      </c>
      <c r="EJ431" s="223">
        <f t="shared" ca="1" si="989"/>
        <v>2.3165726889870709E-4</v>
      </c>
      <c r="EK431" s="223">
        <f t="shared" ca="1" si="990"/>
        <v>4.7222593459390411E-5</v>
      </c>
      <c r="EL431" s="223">
        <f t="shared" ca="1" si="991"/>
        <v>-2.4551525598532373E-4</v>
      </c>
      <c r="EM431" s="223">
        <f t="shared" ca="1" si="992"/>
        <v>2.4826546534126796E-5</v>
      </c>
      <c r="EN431" s="223">
        <f t="shared" ca="1" si="993"/>
        <v>2.3822963408124388E-4</v>
      </c>
      <c r="EO431" s="223">
        <f t="shared" ca="1" si="994"/>
        <v>-9.473764101026086E-5</v>
      </c>
      <c r="EP431" s="223">
        <f t="shared" ca="1" si="995"/>
        <v>-2.1042783605280737E-4</v>
      </c>
      <c r="EQ431" s="223">
        <f t="shared" ca="1" si="996"/>
        <v>1.5648999345554667E-4</v>
      </c>
      <c r="ER431" s="223">
        <f t="shared" ca="1" si="997"/>
        <v>1.6450413407831024E-4</v>
      </c>
      <c r="ES431" s="223">
        <f t="shared" ca="1" si="998"/>
        <v>-2.0476553274190775E-4</v>
      </c>
      <c r="ET431" s="223">
        <f t="shared" ca="1" si="999"/>
        <v>-1.0441344653566237E-4</v>
      </c>
      <c r="EU431" s="223">
        <f t="shared" ca="1" si="1000"/>
        <v>2.3540680184130059E-4</v>
      </c>
      <c r="EV431" s="223">
        <f t="shared" ca="1" si="1001"/>
        <v>3.5330743087270958E-5</v>
      </c>
      <c r="EW431" s="223">
        <f t="shared" ca="1" si="1002"/>
        <v>-2.4577499523341281E-4</v>
      </c>
      <c r="EX431" s="223">
        <f t="shared" ca="1" si="1003"/>
        <v>3.6794620232452915E-5</v>
      </c>
      <c r="EY431" s="223">
        <f t="shared" ca="1" si="1004"/>
        <v>2.349772110651888E-4</v>
      </c>
      <c r="EZ431" s="223">
        <f t="shared" ca="1" si="1005"/>
        <v>-1.0575125556403636E-4</v>
      </c>
      <c r="FA431" s="223">
        <f t="shared" ca="1" si="1006"/>
        <v>-2.0394334725886803E-4</v>
      </c>
      <c r="FB431" s="223">
        <f t="shared" ca="1" si="1007"/>
        <v>1.6560066377465591E-4</v>
      </c>
      <c r="FC431" s="223">
        <f t="shared" ca="1" si="1008"/>
        <v>1.5534601932731004E-4</v>
      </c>
      <c r="FD431" s="223">
        <f t="shared" ca="1" si="1009"/>
        <v>-2.1118865401594628E-4</v>
      </c>
      <c r="FE431" s="223">
        <f t="shared" ca="1" si="1010"/>
        <v>-9.3370396520606723E-5</v>
      </c>
      <c r="FF431" s="223">
        <f t="shared" ca="1" si="1011"/>
        <v>2.3858921917905779E-4</v>
      </c>
      <c r="FG431" s="223">
        <f t="shared" ca="1" si="1012"/>
        <v>2.3353777860460483E-5</v>
      </c>
      <c r="FH431" s="223">
        <f t="shared" ca="1" si="1013"/>
        <v>-2.4544264099063721E-4</v>
      </c>
      <c r="FI431" s="223">
        <f t="shared" ca="1" si="1014"/>
        <v>4.8674052467810954E-5</v>
      </c>
      <c r="FJ431" s="223">
        <f t="shared" ca="1" si="1015"/>
        <v>2.3115870736610482E-4</v>
      </c>
      <c r="FK431" s="223">
        <f t="shared" ca="1" si="1016"/>
        <v>-1.1651010608044825E-4</v>
      </c>
      <c r="FL431" s="223">
        <f t="shared" ca="1" si="1017"/>
        <v>-1.9696754107804691E-4</v>
      </c>
      <c r="FM431" s="223">
        <f t="shared" ca="1" si="1018"/>
        <v>1.7431238758981667E-4</v>
      </c>
      <c r="FN431" s="223">
        <f t="shared" ca="1" si="1019"/>
        <v>1.4581366240904055E-4</v>
      </c>
      <c r="FO431" s="223">
        <f t="shared" ca="1" si="1020"/>
        <v>-2.1710300332452616E-4</v>
      </c>
      <c r="FP431" s="223">
        <f t="shared" ca="1" si="1021"/>
        <v>-8.2102409042065011E-5</v>
      </c>
      <c r="FQ431" s="223">
        <f t="shared" ca="1" si="1022"/>
        <v>2.4119685418986394E-4</v>
      </c>
      <c r="FR431" s="223">
        <f t="shared" ca="1" si="1023"/>
        <v>1.132055133722092E-5</v>
      </c>
      <c r="FS431" s="223">
        <f t="shared" ca="1" si="1024"/>
        <v>-2.4451899392747965E-4</v>
      </c>
      <c r="FT431" s="223">
        <f t="shared" ca="1" si="1025"/>
        <v>6.0436224647423821E-5</v>
      </c>
      <c r="FU431" s="223">
        <f t="shared" ca="1" si="1026"/>
        <v>2.267833220938618E-4</v>
      </c>
      <c r="FV431" s="223">
        <f t="shared" ca="1" si="1027"/>
        <v>-1.2698827354622007E-4</v>
      </c>
      <c r="FW431" s="223">
        <f t="shared" ca="1" si="1028"/>
        <v>-1.8951722283845813E-4</v>
      </c>
      <c r="FX431" s="223">
        <f t="shared" ca="1" si="1029"/>
        <v>1.8260417759532148E-4</v>
      </c>
      <c r="FY431" s="223">
        <f t="shared" ca="1" si="1030"/>
        <v>1.3593002760627049E-4</v>
      </c>
      <c r="FZ431" s="223">
        <f t="shared" ca="1" si="1031"/>
        <v>-2.2249433248211357E-4</v>
      </c>
      <c r="GA431" s="223">
        <f t="shared" ca="1" si="1032"/>
        <v>-7.0636629668806143E-5</v>
      </c>
      <c r="GB431" s="223">
        <f t="shared" ca="1" si="1033"/>
        <v>2.4322342485258016E-4</v>
      </c>
      <c r="GC431" s="223">
        <f t="shared" ca="1" si="1034"/>
        <v>-7.3994738573924265E-7</v>
      </c>
      <c r="GD431" s="223">
        <f t="shared" ca="1" si="1035"/>
        <v>-2.4300627919061505E-4</v>
      </c>
      <c r="GE431" s="223">
        <f t="shared" ca="1" si="1036"/>
        <v>7.2052800668286507E-5</v>
      </c>
      <c r="GF431" s="223">
        <f t="shared" ca="1" si="1037"/>
        <v>2.2186159593482708E-4</v>
      </c>
      <c r="GG431" s="223">
        <f t="shared" ca="1" si="1038"/>
        <v>-1.3716051513817194E-4</v>
      </c>
      <c r="GH431" s="223">
        <f t="shared" ca="1" si="1039"/>
        <v>-1.8161034100929447E-4</v>
      </c>
      <c r="GI431" s="223">
        <f t="shared" ca="1" si="1040"/>
        <v>1.9045605814275296E-4</v>
      </c>
      <c r="GJ431" s="223">
        <f t="shared" ca="1" si="1041"/>
        <v>1.2571892546092115E-4</v>
      </c>
      <c r="GK431" s="223">
        <f t="shared" ca="1" si="1042"/>
        <v>-2.273496533045557E-4</v>
      </c>
      <c r="GL431" s="223">
        <f t="shared" ca="1" si="1043"/>
        <v>-5.9000680467650473E-5</v>
      </c>
      <c r="GM431" s="223">
        <f t="shared" ca="1" si="1044"/>
        <v>2.4466404898096996E-4</v>
      </c>
      <c r="GN431" s="223">
        <f t="shared" ca="1" si="1045"/>
        <v>-1.27986635106494E-5</v>
      </c>
      <c r="GO431" s="223">
        <f t="shared" ca="1" si="1046"/>
        <v>-2.409081410423462E-4</v>
      </c>
      <c r="GP431" s="223">
        <f t="shared" ca="1" si="1047"/>
        <v>8.3495795181259136E-5</v>
      </c>
      <c r="GQ431" s="223">
        <f t="shared" ca="1" si="1048"/>
        <v>2.1640538575839875E-4</v>
      </c>
      <c r="GR431" s="223">
        <f t="shared" ca="1" si="1049"/>
        <v>-1.4700232503530214E-4</v>
      </c>
      <c r="GS431" s="223">
        <f t="shared" ca="1" si="1050"/>
        <v>-1.7326594396146171E-4</v>
      </c>
      <c r="GT431" s="223">
        <f t="shared" ca="1" si="1051"/>
        <v>1.9784911336414695E-4</v>
      </c>
      <c r="GU431" s="223">
        <f t="shared" ca="1" si="1052"/>
        <v>1.1520495541247111E-4</v>
      </c>
      <c r="GV431" s="223">
        <f t="shared" ca="1" si="1053"/>
        <v>-2.3165726889870413E-4</v>
      </c>
      <c r="GW431" s="223">
        <f t="shared" ca="1" si="1054"/>
        <v>-4.7222593459385437E-5</v>
      </c>
      <c r="GX431" s="223">
        <f t="shared" ca="1" si="1055"/>
        <v>2.4551525598532367E-4</v>
      </c>
      <c r="GY431" s="223">
        <f t="shared" ca="1" si="1056"/>
        <v>-2.4826546534117925E-5</v>
      </c>
      <c r="GZ431" s="223">
        <f t="shared" ca="1" si="1057"/>
        <v>-2.3822963408124266E-4</v>
      </c>
      <c r="HA431" s="223">
        <f t="shared" ca="1" si="1058"/>
        <v>9.4737641010259098E-5</v>
      </c>
      <c r="HB431" s="223">
        <f t="shared" ca="1" si="1059"/>
        <v>2.1042783605281198E-4</v>
      </c>
      <c r="HC431" s="223">
        <f t="shared" ca="1" si="1060"/>
        <v>-1.5648999345555057E-4</v>
      </c>
      <c r="HD431" s="223">
        <f t="shared" ca="1" si="1061"/>
        <v>-1.6450413407831165E-4</v>
      </c>
      <c r="HE431" s="223">
        <f t="shared" ca="1" si="1062"/>
        <v>2.0476553274190282E-4</v>
      </c>
      <c r="HF431" s="223">
        <f t="shared" ca="1" si="1063"/>
        <v>1.0441344653565779E-4</v>
      </c>
      <c r="HG431" s="223">
        <f t="shared" ca="1" si="1064"/>
        <v>-2.3540680184130003E-4</v>
      </c>
      <c r="HH431" s="223">
        <f t="shared" ca="1" si="1065"/>
        <v>-3.5330743087279794E-5</v>
      </c>
      <c r="HI431" s="223">
        <f t="shared" ca="1" si="1066"/>
        <v>2.4577499523341281E-4</v>
      </c>
      <c r="HJ431" s="223">
        <f t="shared" ca="1" si="1067"/>
        <v>-3.6794620232451018E-5</v>
      </c>
      <c r="HK431" s="223">
        <f t="shared" ca="1" si="1068"/>
        <v>-2.3497721106518937E-4</v>
      </c>
      <c r="HL431" s="223">
        <f t="shared" ca="1" si="1069"/>
        <v>1.0575125556404093E-4</v>
      </c>
      <c r="HM431" s="223">
        <f t="shared" ca="1" si="1070"/>
        <v>2.0394334725886521E-4</v>
      </c>
      <c r="HN431" s="223">
        <f t="shared" ca="1" si="1071"/>
        <v>-1.656006637746493E-4</v>
      </c>
      <c r="HO431" s="223">
        <f t="shared" ca="1" si="1072"/>
        <v>-1.5534601932730614E-4</v>
      </c>
      <c r="HP431" s="223">
        <f t="shared" ca="1" si="1073"/>
        <v>2.1118865401594886E-4</v>
      </c>
      <c r="HQ431" s="223">
        <f t="shared" ca="1" si="1074"/>
        <v>9.3370396520614963E-5</v>
      </c>
      <c r="HR431" s="223">
        <f t="shared" ca="1" si="1075"/>
        <v>-2.3858921917905567E-4</v>
      </c>
      <c r="HS431" s="223">
        <f t="shared" ca="1" si="1076"/>
        <v>-2.3353777860455442E-5</v>
      </c>
      <c r="HT431" s="223">
        <f t="shared" ca="1" si="1077"/>
        <v>2.4544264099063764E-4</v>
      </c>
      <c r="HU431" s="223">
        <f t="shared" ca="1" si="1078"/>
        <v>-4.867405246780222E-5</v>
      </c>
      <c r="HV431" s="223">
        <f t="shared" ca="1" si="1079"/>
        <v>-2.3115870736610311E-4</v>
      </c>
      <c r="HW431" s="223">
        <f t="shared" ca="1" si="1080"/>
        <v>1.1651010608044041E-4</v>
      </c>
      <c r="HX431" s="223">
        <f t="shared" ca="1" si="1081"/>
        <v>1.9696754107805225E-4</v>
      </c>
      <c r="HY431" s="223">
        <f t="shared" ca="1" si="1082"/>
        <v>-1.7431238758982025E-4</v>
      </c>
      <c r="HZ431" s="223">
        <f t="shared" ca="1" si="1083"/>
        <v>-1.4581366240904776E-4</v>
      </c>
      <c r="IA431" s="223">
        <f t="shared" ca="1" si="1084"/>
        <v>2.1710300332452198E-4</v>
      </c>
      <c r="IB431" s="223">
        <f t="shared" ca="1" si="1085"/>
        <v>8.2102409042060241E-5</v>
      </c>
      <c r="IC431" s="223">
        <f t="shared" ca="1" si="1086"/>
        <v>-2.4119685418986494E-4</v>
      </c>
      <c r="ID431" s="223">
        <f t="shared" ca="1" si="1087"/>
        <v>-1.1320551337229824E-5</v>
      </c>
      <c r="IE431" s="223">
        <f t="shared" ca="1" si="1088"/>
        <v>5.420585014063687E-5</v>
      </c>
      <c r="IF431" s="223">
        <f t="shared" ca="1" si="1089"/>
        <v>-6.0436224647428727E-5</v>
      </c>
      <c r="IG431" s="223">
        <f t="shared" ca="1" si="1090"/>
        <v>-2.2678332209386521E-4</v>
      </c>
      <c r="IH431" s="223">
        <f t="shared" ca="1" si="1091"/>
        <v>1.2698827354622438E-4</v>
      </c>
      <c r="II431" s="223">
        <f t="shared" ca="1" si="1092"/>
        <v>1.895172228384549E-4</v>
      </c>
      <c r="IJ431" s="223">
        <f t="shared" ca="1" si="1093"/>
        <v>-1.8260417759531554E-4</v>
      </c>
      <c r="IK431" s="223">
        <f t="shared" ca="1" si="1094"/>
        <v>-1.3593002760626632E-4</v>
      </c>
      <c r="IL431" s="223">
        <f t="shared" ca="1" si="1095"/>
        <v>2.2249433248211573E-4</v>
      </c>
      <c r="IM431" s="223">
        <f t="shared" ca="1" si="1096"/>
        <v>7.0636629668814681E-5</v>
      </c>
      <c r="IN431" s="223">
        <f t="shared" ca="1" si="1097"/>
        <v>-2.4322342485258089E-4</v>
      </c>
      <c r="IO431" s="223">
        <f t="shared" ca="1" si="1098"/>
        <v>7.3994738574429775E-7</v>
      </c>
      <c r="IP431" s="223">
        <f t="shared" ca="1" si="1099"/>
        <v>2.4300627919061638E-4</v>
      </c>
      <c r="IQ431" s="223">
        <f t="shared" ca="1" si="1100"/>
        <v>-7.2052800668277983E-5</v>
      </c>
      <c r="IR431" s="223">
        <f t="shared" ca="1" si="1101"/>
        <v>-2.2186159593482491E-4</v>
      </c>
      <c r="IS431" s="223">
        <f t="shared" ca="1" si="1102"/>
        <v>1.3716051513816454E-4</v>
      </c>
      <c r="IT431" s="223">
        <f t="shared" ca="1" si="1103"/>
        <v>1.8161034100930049E-4</v>
      </c>
      <c r="IU431" s="223">
        <f t="shared" ca="1" si="1104"/>
        <v>-1.9045605814275616E-4</v>
      </c>
      <c r="IV431" s="223">
        <f t="shared" ca="1" si="1105"/>
        <v>-1.2571892546092879E-4</v>
      </c>
      <c r="IW431" s="223">
        <f t="shared" ca="1" si="1106"/>
        <v>2.2734965330455228E-4</v>
      </c>
      <c r="IX431" s="223">
        <f t="shared" ca="1" si="1107"/>
        <v>5.9000680467645566E-5</v>
      </c>
      <c r="IY431" s="223">
        <f t="shared" ca="1" si="1108"/>
        <v>-2.4466404898096914E-4</v>
      </c>
      <c r="IZ431" s="223">
        <f t="shared" ca="1" si="1109"/>
        <v>1.2798663510640496E-5</v>
      </c>
      <c r="JA431" s="223">
        <f t="shared" ca="1" si="1110"/>
        <v>2.4090814104234522E-4</v>
      </c>
      <c r="JB431" s="223">
        <f t="shared" ca="1" si="1111"/>
        <v>-8.3495795181250747E-5</v>
      </c>
    </row>
    <row r="432" spans="2:262">
      <c r="B432" s="230">
        <v>71</v>
      </c>
      <c r="C432" s="229">
        <f t="shared" si="1112"/>
        <v>1.3867187500000008E-3</v>
      </c>
      <c r="D432" s="226">
        <f t="shared" ca="1" si="855"/>
        <v>23.68301483441051</v>
      </c>
      <c r="E432" s="225">
        <f ca="1">BY361</f>
        <v>-0.31698516558948808</v>
      </c>
      <c r="F432" s="224">
        <v>71</v>
      </c>
      <c r="G432" s="223">
        <f t="shared" ca="1" si="856"/>
        <v>-7.1637646726586328E-4</v>
      </c>
      <c r="H432" s="223">
        <f t="shared" ca="1" si="857"/>
        <v>5.779432409191203E-4</v>
      </c>
      <c r="I432" s="223">
        <f t="shared" ca="1" si="858"/>
        <v>5.1876393113829819E-4</v>
      </c>
      <c r="J432" s="223">
        <f t="shared" ca="1" si="859"/>
        <v>-7.5532096389536486E-4</v>
      </c>
      <c r="K432" s="223">
        <f t="shared" ca="1" si="860"/>
        <v>-2.6050173392269292E-4</v>
      </c>
      <c r="L432" s="223">
        <f t="shared" ca="1" si="861"/>
        <v>8.4439270080887861E-4</v>
      </c>
      <c r="M432" s="223">
        <f t="shared" ca="1" si="862"/>
        <v>-2.8216208048703118E-5</v>
      </c>
      <c r="N432" s="223">
        <f t="shared" ca="1" si="863"/>
        <v>-8.3474490836555866E-4</v>
      </c>
      <c r="O432" s="223">
        <f t="shared" ca="1" si="864"/>
        <v>3.1363534038314456E-4</v>
      </c>
      <c r="P432" s="223">
        <f t="shared" ca="1" si="865"/>
        <v>7.2750552801779467E-4</v>
      </c>
      <c r="Q432" s="223">
        <f t="shared" ca="1" si="866"/>
        <v>-5.6238677869010947E-4</v>
      </c>
      <c r="R432" s="223">
        <f t="shared" ca="1" si="867"/>
        <v>-5.3521211622042952E-4</v>
      </c>
      <c r="S432" s="223">
        <f t="shared" ca="1" si="868"/>
        <v>7.4538852724299431E-4</v>
      </c>
      <c r="T432" s="223">
        <f t="shared" ca="1" si="869"/>
        <v>2.8034605526498644E-4</v>
      </c>
      <c r="U432" s="223">
        <f t="shared" ca="1" si="870"/>
        <v>-8.4124550947219762E-4</v>
      </c>
      <c r="V432" s="223">
        <f t="shared" ca="1" si="871"/>
        <v>7.2957871559915289E-6</v>
      </c>
      <c r="W432" s="223">
        <f t="shared" ca="1" si="872"/>
        <v>8.3875090636783471E-4</v>
      </c>
      <c r="X432" s="223">
        <f t="shared" ca="1" si="873"/>
        <v>-2.9408466546011096E-4</v>
      </c>
      <c r="Y432" s="223">
        <f t="shared" ca="1" si="874"/>
        <v>-7.3819636664283121E-4</v>
      </c>
      <c r="Z432" s="223">
        <f t="shared" ca="1" si="875"/>
        <v>5.4649155569460933E-4</v>
      </c>
      <c r="AA432" s="223">
        <f t="shared" ca="1" si="876"/>
        <v>5.5133790953661675E-4</v>
      </c>
      <c r="AB432" s="223">
        <f t="shared" ca="1" si="877"/>
        <v>-7.3500709641368452E-4</v>
      </c>
      <c r="AC432" s="223">
        <f t="shared" ca="1" si="878"/>
        <v>-3.0002150662640232E-4</v>
      </c>
      <c r="AD432" s="223">
        <f t="shared" ca="1" si="879"/>
        <v>8.3759158329680555E-4</v>
      </c>
      <c r="AE432" s="223">
        <f t="shared" ca="1" si="880"/>
        <v>1.3629028446098858E-5</v>
      </c>
      <c r="AF432" s="223">
        <f t="shared" ca="1" si="881"/>
        <v>-8.4225167218703035E-4</v>
      </c>
      <c r="AG432" s="223">
        <f t="shared" ca="1" si="882"/>
        <v>2.743568449311382E-4</v>
      </c>
      <c r="AH432" s="223">
        <f t="shared" ca="1" si="883"/>
        <v>7.484425433795423E-4</v>
      </c>
      <c r="AI432" s="223">
        <f t="shared" ca="1" si="884"/>
        <v>-5.3026714662059637E-4</v>
      </c>
      <c r="AJ432" s="223">
        <f t="shared" ca="1" si="885"/>
        <v>-5.6713159751195399E-4</v>
      </c>
      <c r="AK432" s="223">
        <f t="shared" ca="1" si="886"/>
        <v>7.241829247931807E-4</v>
      </c>
      <c r="AL432" s="223">
        <f t="shared" ca="1" si="887"/>
        <v>3.1951623625075333E-4</v>
      </c>
      <c r="AM432" s="223">
        <f t="shared" ca="1" si="888"/>
        <v>-8.3343312327120245E-4</v>
      </c>
      <c r="AN432" s="223">
        <f t="shared" ca="1" si="889"/>
        <v>-3.4545634431072485E-5</v>
      </c>
      <c r="AO432" s="223">
        <f t="shared" ca="1" si="890"/>
        <v>8.4524509709271972E-4</v>
      </c>
      <c r="AP432" s="223">
        <f t="shared" ca="1" si="891"/>
        <v>-2.5446376209764217E-4</v>
      </c>
      <c r="AQ432" s="223">
        <f t="shared" ca="1" si="892"/>
        <v>-7.5823788631419081E-4</v>
      </c>
      <c r="AR432" s="223">
        <f t="shared" ca="1" si="893"/>
        <v>5.1372332444542506E-4</v>
      </c>
      <c r="AS432" s="223">
        <f t="shared" ca="1" si="894"/>
        <v>5.8258366661937051E-4</v>
      </c>
      <c r="AT432" s="223">
        <f t="shared" ca="1" si="895"/>
        <v>-7.1292253245772174E-4</v>
      </c>
      <c r="AU432" s="223">
        <f t="shared" ca="1" si="896"/>
        <v>-3.3881850124187419E-4</v>
      </c>
      <c r="AV432" s="223">
        <f t="shared" ca="1" si="897"/>
        <v>8.2877263429621405E-4</v>
      </c>
      <c r="AW432" s="223">
        <f t="shared" ca="1" si="898"/>
        <v>5.5441431417603234E-5</v>
      </c>
      <c r="AX432" s="223">
        <f t="shared" ca="1" si="899"/>
        <v>-8.4772937795767023E-4</v>
      </c>
      <c r="AY432" s="223">
        <f t="shared" ca="1" si="900"/>
        <v>2.3441739980887137E-4</v>
      </c>
      <c r="AZ432" s="223">
        <f t="shared" ca="1" si="901"/>
        <v>7.6757649509846435E-4</v>
      </c>
      <c r="BA432" s="223">
        <f t="shared" ca="1" si="902"/>
        <v>-4.9687005454896013E-4</v>
      </c>
      <c r="BB432" s="223">
        <f t="shared" ca="1" si="903"/>
        <v>-5.9768480911021754E-4</v>
      </c>
      <c r="BC432" s="223">
        <f t="shared" ca="1" si="904"/>
        <v>7.0123270224660417E-4</v>
      </c>
      <c r="BD432" s="223">
        <f t="shared" ca="1" si="905"/>
        <v>3.5791667463708102E-4</v>
      </c>
      <c r="BE432" s="223">
        <f t="shared" ca="1" si="906"/>
        <v>-8.2361292367612933E-4</v>
      </c>
      <c r="BF432" s="223">
        <f t="shared" ca="1" si="907"/>
        <v>-7.630383255894269E-5</v>
      </c>
      <c r="BG432" s="223">
        <f t="shared" ca="1" si="908"/>
        <v>8.497030183439823E-4</v>
      </c>
      <c r="BH432" s="223">
        <f t="shared" ca="1" si="909"/>
        <v>-2.1422983324388692E-4</v>
      </c>
      <c r="BI432" s="223">
        <f t="shared" ca="1" si="910"/>
        <v>-7.7645274450362451E-4</v>
      </c>
      <c r="BJ432" s="223">
        <f t="shared" ca="1" si="911"/>
        <v>4.79717488710803E-4</v>
      </c>
      <c r="BK432" s="223">
        <f t="shared" ca="1" si="912"/>
        <v>6.1242592862093112E-4</v>
      </c>
      <c r="BL432" s="223">
        <f t="shared" ca="1" si="913"/>
        <v>-6.891204756764328E-4</v>
      </c>
      <c r="BM432" s="223">
        <f t="shared" ca="1" si="914"/>
        <v>-3.7679925241085289E-4</v>
      </c>
      <c r="BN432" s="223">
        <f t="shared" ca="1" si="915"/>
        <v>8.1795709942769277E-4</v>
      </c>
      <c r="BO432" s="223">
        <f t="shared" ca="1" si="916"/>
        <v>9.7120271124732764E-5</v>
      </c>
      <c r="BP432" s="223">
        <f t="shared" ca="1" si="917"/>
        <v>-8.5116482940448624E-4</v>
      </c>
      <c r="BQ432" s="223">
        <f t="shared" ca="1" si="918"/>
        <v>1.9391322263792577E-4</v>
      </c>
      <c r="BR432" s="223">
        <f t="shared" ca="1" si="919"/>
        <v>7.8486128780893367E-4</v>
      </c>
      <c r="BS432" s="223">
        <f t="shared" ca="1" si="920"/>
        <v>-4.6227595899523874E-4</v>
      </c>
      <c r="BT432" s="223">
        <f t="shared" ca="1" si="921"/>
        <v>-6.2679814565232389E-4</v>
      </c>
      <c r="BU432" s="223">
        <f t="shared" ca="1" si="922"/>
        <v>6.7659314869958831E-4</v>
      </c>
      <c r="BV432" s="223">
        <f t="shared" ca="1" si="923"/>
        <v>3.9545486040440403E-4</v>
      </c>
      <c r="BW432" s="223">
        <f t="shared" ca="1" si="924"/>
        <v>-8.1180856840794714E-4</v>
      </c>
      <c r="BX432" s="223">
        <f t="shared" ca="1" si="925"/>
        <v>-1.1787820807075819E-4</v>
      </c>
      <c r="BY432" s="223">
        <f t="shared" ca="1" si="926"/>
        <v>8.5211393059885995E-4</v>
      </c>
      <c r="BZ432" s="223">
        <f t="shared" ca="1" si="927"/>
        <v>-1.7347980595752992E-4</v>
      </c>
      <c r="CA432" s="223">
        <f t="shared" ca="1" si="928"/>
        <v>-7.927970600223207E-4</v>
      </c>
      <c r="CB432" s="223">
        <f t="shared" ca="1" si="929"/>
        <v>4.4455597152758724E-4</v>
      </c>
      <c r="CC432" s="223">
        <f t="shared" ca="1" si="930"/>
        <v>6.4079280291826806E-4</v>
      </c>
      <c r="CD432" s="223">
        <f t="shared" ca="1" si="931"/>
        <v>-6.6365826730941443E-4</v>
      </c>
      <c r="CE432" s="223">
        <f t="shared" ca="1" si="932"/>
        <v>-4.1387226117705727E-4</v>
      </c>
      <c r="CF432" s="223">
        <f t="shared" ca="1" si="933"/>
        <v>8.0517103426206598E-4</v>
      </c>
      <c r="CG432" s="223">
        <f t="shared" ca="1" si="934"/>
        <v>1.3856513959200375E-4</v>
      </c>
      <c r="CH432" s="223">
        <f t="shared" ca="1" si="935"/>
        <v>-8.5254975022403315E-4</v>
      </c>
      <c r="CI432" s="223">
        <f t="shared" ca="1" si="936"/>
        <v>1.5294189152884112E-4</v>
      </c>
      <c r="CJ432" s="223">
        <f t="shared" ca="1" si="937"/>
        <v>8.0025528093134594E-4</v>
      </c>
      <c r="CK432" s="223">
        <f t="shared" ca="1" si="938"/>
        <v>-4.2656820016571647E-4</v>
      </c>
      <c r="CL432" s="223">
        <f t="shared" ca="1" si="939"/>
        <v>-6.5440147056051263E-4</v>
      </c>
      <c r="CM432" s="223">
        <f t="shared" ca="1" si="940"/>
        <v>6.5032362299480219E-4</v>
      </c>
      <c r="CN432" s="223">
        <f t="shared" ca="1" si="941"/>
        <v>4.3204036077524764E-4</v>
      </c>
      <c r="CO432" s="223">
        <f t="shared" ca="1" si="942"/>
        <v>-7.980484951924375E-4</v>
      </c>
      <c r="CP432" s="223">
        <f t="shared" ca="1" si="943"/>
        <v>-1.5916860465441947E-4</v>
      </c>
      <c r="CQ432" s="223">
        <f t="shared" ca="1" si="944"/>
        <v>8.5247202575855952E-4</v>
      </c>
      <c r="CR432" s="223">
        <f t="shared" ca="1" si="945"/>
        <v>-1.3231185062358489E-4</v>
      </c>
      <c r="CS432" s="223">
        <f t="shared" ca="1" si="946"/>
        <v>-8.0723145798260209E-4</v>
      </c>
      <c r="CT432" s="223">
        <f t="shared" ca="1" si="947"/>
        <v>4.0832348007045728E-4</v>
      </c>
      <c r="CU432" s="223">
        <f t="shared" ca="1" si="948"/>
        <v>6.6761595122655421E-4</v>
      </c>
      <c r="CV432" s="223">
        <f t="shared" ca="1" si="949"/>
        <v>-6.3659724804684893E-4</v>
      </c>
      <c r="CW432" s="223">
        <f t="shared" ca="1" si="950"/>
        <v>-4.4994821541515754E-4</v>
      </c>
      <c r="CX432" s="223">
        <f t="shared" ca="1" si="951"/>
        <v>7.9044524155025199E-4</v>
      </c>
      <c r="CY432" s="223">
        <f t="shared" ca="1" si="952"/>
        <v>1.7967619250111268E-4</v>
      </c>
      <c r="CZ432" s="223">
        <f t="shared" ca="1" si="953"/>
        <v>-8.5188080402075087E-4</v>
      </c>
      <c r="DA432" s="223">
        <f t="shared" ca="1" si="954"/>
        <v>1.1160211000694784E-4</v>
      </c>
      <c r="DB432" s="223">
        <f t="shared" ca="1" si="955"/>
        <v>8.1372138898790579E-4</v>
      </c>
      <c r="DC432" s="223">
        <f t="shared" ca="1" si="956"/>
        <v>-3.8983280117902319E-4</v>
      </c>
      <c r="DD432" s="223">
        <f t="shared" ca="1" si="957"/>
        <v>-6.8042828500733009E-4</v>
      </c>
      <c r="DE432" s="223">
        <f t="shared" ca="1" si="958"/>
        <v>6.2248741072059265E-4</v>
      </c>
      <c r="DF432" s="223">
        <f t="shared" ca="1" si="959"/>
        <v>4.6758503807472834E-4</v>
      </c>
      <c r="DG432" s="223">
        <f t="shared" ca="1" si="960"/>
        <v>-7.82365853251217E-4</v>
      </c>
      <c r="DH432" s="223">
        <f t="shared" ca="1" si="961"/>
        <v>-2.0007555012794518E-4</v>
      </c>
      <c r="DI432" s="223">
        <f t="shared" ca="1" si="962"/>
        <v>8.5077644114047606E-4</v>
      </c>
      <c r="DJ432" s="223">
        <f t="shared" ca="1" si="963"/>
        <v>-9.0825144452338327E-5</v>
      </c>
      <c r="DK432" s="223">
        <f t="shared" ca="1" si="964"/>
        <v>-8.1972116465547841E-4</v>
      </c>
      <c r="DL432" s="223">
        <f t="shared" ca="1" si="965"/>
        <v>3.711073015849247E-4</v>
      </c>
      <c r="DM432" s="223">
        <f t="shared" ca="1" si="966"/>
        <v>6.9283075423208463E-4</v>
      </c>
      <c r="DN432" s="223">
        <f t="shared" ca="1" si="967"/>
        <v>-6.0800261025440502E-4</v>
      </c>
      <c r="DO432" s="223">
        <f t="shared" ca="1" si="968"/>
        <v>-4.8494020499151373E-4</v>
      </c>
      <c r="DP432" s="223">
        <f t="shared" ca="1" si="969"/>
        <v>7.7381519701671736E-4</v>
      </c>
      <c r="DQ432" s="223">
        <f t="shared" ca="1" si="970"/>
        <v>2.2035438972471081E-4</v>
      </c>
      <c r="DR432" s="223">
        <f t="shared" ca="1" si="971"/>
        <v>-8.4915960234463678E-4</v>
      </c>
      <c r="DS432" s="223">
        <f t="shared" ca="1" si="972"/>
        <v>6.9993469226857421E-5</v>
      </c>
      <c r="DT432" s="223">
        <f t="shared" ca="1" si="973"/>
        <v>8.2522717094481786E-4</v>
      </c>
      <c r="DU432" s="223">
        <f t="shared" ca="1" si="974"/>
        <v>-3.5215826082896909E-4</v>
      </c>
      <c r="DV432" s="223">
        <f t="shared" ca="1" si="975"/>
        <v>-7.0481588811708608E-4</v>
      </c>
      <c r="DW432" s="223">
        <f t="shared" ca="1" si="976"/>
        <v>5.9315157175049936E-4</v>
      </c>
      <c r="DX432" s="223">
        <f t="shared" ca="1" si="977"/>
        <v>5.0200326206187459E-4</v>
      </c>
      <c r="DY432" s="223">
        <f t="shared" ca="1" si="978"/>
        <v>-7.6479842344235889E-4</v>
      </c>
      <c r="DZ432" s="223">
        <f t="shared" ca="1" si="979"/>
        <v>-2.4050049607666422E-4</v>
      </c>
      <c r="EA432" s="223">
        <f t="shared" ca="1" si="980"/>
        <v>8.470312615564701E-4</v>
      </c>
      <c r="EB432" s="223">
        <f t="shared" ca="1" si="981"/>
        <v>-4.9119632552762857E-5</v>
      </c>
      <c r="EC432" s="223">
        <f t="shared" ca="1" si="982"/>
        <v>-8.3023609124360559E-4</v>
      </c>
      <c r="ED432" s="223">
        <f t="shared" ca="1" si="983"/>
        <v>3.3299709310471352E-4</v>
      </c>
      <c r="EE432" s="223">
        <f t="shared" ca="1" si="984"/>
        <v>7.1637646726586317E-4</v>
      </c>
      <c r="EF432" s="223">
        <f t="shared" ca="1" si="985"/>
        <v>-5.7794324091911954E-4</v>
      </c>
      <c r="EG432" s="223">
        <f t="shared" ca="1" si="986"/>
        <v>-5.1876393113829992E-4</v>
      </c>
      <c r="EH432" s="223">
        <f t="shared" ca="1" si="987"/>
        <v>7.5532096389536313E-4</v>
      </c>
      <c r="EI432" s="223">
        <f t="shared" ca="1" si="988"/>
        <v>2.6050173392269704E-4</v>
      </c>
      <c r="EJ432" s="223">
        <f t="shared" ca="1" si="989"/>
        <v>-8.4439270080887774E-4</v>
      </c>
      <c r="EK432" s="223">
        <f t="shared" ca="1" si="990"/>
        <v>2.8216208048695746E-5</v>
      </c>
      <c r="EL432" s="223">
        <f t="shared" ca="1" si="991"/>
        <v>8.3474490836556062E-4</v>
      </c>
      <c r="EM432" s="223">
        <f t="shared" ca="1" si="992"/>
        <v>-3.1363534038313481E-4</v>
      </c>
      <c r="EN432" s="223">
        <f t="shared" ca="1" si="993"/>
        <v>-7.2750552801778751E-4</v>
      </c>
      <c r="EO432" s="223">
        <f t="shared" ca="1" si="994"/>
        <v>5.623867786901176E-4</v>
      </c>
      <c r="EP432" s="223">
        <f t="shared" ca="1" si="995"/>
        <v>5.3521211622042117E-4</v>
      </c>
      <c r="EQ432" s="223">
        <f t="shared" ca="1" si="996"/>
        <v>-7.45388527242998E-4</v>
      </c>
      <c r="ER432" s="223">
        <f t="shared" ca="1" si="997"/>
        <v>-2.8034605526497906E-4</v>
      </c>
      <c r="ES432" s="223">
        <f t="shared" ca="1" si="998"/>
        <v>8.4124550947219838E-4</v>
      </c>
      <c r="ET432" s="223">
        <f t="shared" ca="1" si="999"/>
        <v>-7.295787155996191E-6</v>
      </c>
      <c r="EU432" s="223">
        <f t="shared" ca="1" si="1000"/>
        <v>-8.3875090636783385E-4</v>
      </c>
      <c r="EV432" s="223">
        <f t="shared" ca="1" si="1001"/>
        <v>2.9408466546011259E-4</v>
      </c>
      <c r="EW432" s="223">
        <f t="shared" ca="1" si="1002"/>
        <v>7.3819636664283045E-4</v>
      </c>
      <c r="EX432" s="223">
        <f t="shared" ca="1" si="1003"/>
        <v>-5.4649155569461052E-4</v>
      </c>
      <c r="EY432" s="223">
        <f t="shared" ca="1" si="1004"/>
        <v>-5.5133790953662012E-4</v>
      </c>
      <c r="EZ432" s="223">
        <f t="shared" ca="1" si="1005"/>
        <v>7.3500709641368225E-4</v>
      </c>
      <c r="FA432" s="223">
        <f t="shared" ca="1" si="1006"/>
        <v>3.0002150662640655E-4</v>
      </c>
      <c r="FB432" s="223">
        <f t="shared" ca="1" si="1007"/>
        <v>-8.3759158329680468E-4</v>
      </c>
      <c r="FC432" s="223">
        <f t="shared" ca="1" si="1008"/>
        <v>-1.3629028446103249E-5</v>
      </c>
      <c r="FD432" s="223">
        <f t="shared" ca="1" si="1009"/>
        <v>8.4225167218703208E-4</v>
      </c>
      <c r="FE432" s="223">
        <f t="shared" ca="1" si="1010"/>
        <v>-2.7435684493112833E-4</v>
      </c>
      <c r="FF432" s="223">
        <f t="shared" ca="1" si="1011"/>
        <v>-7.4844254337954729E-4</v>
      </c>
      <c r="FG432" s="223">
        <f t="shared" ca="1" si="1012"/>
        <v>5.3026714662058824E-4</v>
      </c>
      <c r="FH432" s="223">
        <f t="shared" ca="1" si="1013"/>
        <v>5.6713159751196624E-4</v>
      </c>
      <c r="FI432" s="223">
        <f t="shared" ca="1" si="1014"/>
        <v>-7.2418292479317203E-4</v>
      </c>
      <c r="FJ432" s="223">
        <f t="shared" ca="1" si="1015"/>
        <v>-3.1951623625076878E-4</v>
      </c>
      <c r="FK432" s="223">
        <f t="shared" ca="1" si="1016"/>
        <v>8.3343312327119898E-4</v>
      </c>
      <c r="FL432" s="223">
        <f t="shared" ca="1" si="1017"/>
        <v>3.4545634431089019E-5</v>
      </c>
      <c r="FM432" s="223">
        <f t="shared" ca="1" si="1018"/>
        <v>-8.4524509709272264E-4</v>
      </c>
      <c r="FN432" s="223">
        <f t="shared" ca="1" si="1019"/>
        <v>2.544637620976206E-4</v>
      </c>
      <c r="FO432" s="223">
        <f t="shared" ca="1" si="1020"/>
        <v>7.5823788631417899E-4</v>
      </c>
      <c r="FP432" s="223">
        <f t="shared" ca="1" si="1021"/>
        <v>-5.1372332444544577E-4</v>
      </c>
      <c r="FQ432" s="223">
        <f t="shared" ca="1" si="1022"/>
        <v>-5.8258366661935153E-4</v>
      </c>
      <c r="FR432" s="223">
        <f t="shared" ca="1" si="1023"/>
        <v>7.1292253245773605E-4</v>
      </c>
      <c r="FS432" s="223">
        <f t="shared" ca="1" si="1024"/>
        <v>3.3881850124185039E-4</v>
      </c>
      <c r="FT432" s="223">
        <f t="shared" ca="1" si="1025"/>
        <v>-8.287726342962173E-4</v>
      </c>
      <c r="FU432" s="223">
        <f t="shared" ca="1" si="1026"/>
        <v>-5.544143141758941E-5</v>
      </c>
      <c r="FV432" s="223">
        <f t="shared" ca="1" si="1027"/>
        <v>8.4772937795766883E-4</v>
      </c>
      <c r="FW432" s="223">
        <f t="shared" ca="1" si="1028"/>
        <v>-2.3441739980888462E-4</v>
      </c>
      <c r="FX432" s="223">
        <f t="shared" ca="1" si="1029"/>
        <v>-7.6757649509845839E-4</v>
      </c>
      <c r="FY432" s="223">
        <f t="shared" ca="1" si="1030"/>
        <v>4.9687005454897141E-4</v>
      </c>
      <c r="FZ432" s="223">
        <f t="shared" ca="1" si="1031"/>
        <v>5.9768480911020767E-4</v>
      </c>
      <c r="GA432" s="223">
        <f t="shared" ca="1" si="1032"/>
        <v>-7.0123270224661197E-4</v>
      </c>
      <c r="GB432" s="223">
        <f t="shared" ca="1" si="1033"/>
        <v>-3.5791667463706844E-4</v>
      </c>
      <c r="GC432" s="223">
        <f t="shared" ca="1" si="1034"/>
        <v>8.2361292367612977E-4</v>
      </c>
      <c r="GD432" s="223">
        <f t="shared" ca="1" si="1035"/>
        <v>7.630383255894101E-5</v>
      </c>
      <c r="GE432" s="223">
        <f t="shared" ca="1" si="1036"/>
        <v>-8.4970301834398209E-4</v>
      </c>
      <c r="GF432" s="223">
        <f t="shared" ca="1" si="1037"/>
        <v>2.1422983324388857E-4</v>
      </c>
      <c r="GG432" s="223">
        <f t="shared" ca="1" si="1038"/>
        <v>7.7645274450362375E-4</v>
      </c>
      <c r="GH432" s="223">
        <f t="shared" ca="1" si="1039"/>
        <v>-4.7971748871080441E-4</v>
      </c>
      <c r="GI432" s="223">
        <f t="shared" ca="1" si="1040"/>
        <v>-6.1242592862093004E-4</v>
      </c>
      <c r="GJ432" s="223">
        <f t="shared" ca="1" si="1041"/>
        <v>6.8912047567643378E-4</v>
      </c>
      <c r="GK432" s="223">
        <f t="shared" ca="1" si="1042"/>
        <v>3.7679925241085137E-4</v>
      </c>
      <c r="GL432" s="223">
        <f t="shared" ca="1" si="1043"/>
        <v>-8.1795709942768984E-4</v>
      </c>
      <c r="GM432" s="223">
        <f t="shared" ca="1" si="1044"/>
        <v>-9.7120271124743118E-5</v>
      </c>
      <c r="GN432" s="223">
        <f t="shared" ca="1" si="1045"/>
        <v>8.5116482940448689E-4</v>
      </c>
      <c r="GO432" s="223">
        <f t="shared" ca="1" si="1046"/>
        <v>-1.9391322263791558E-4</v>
      </c>
      <c r="GP432" s="223">
        <f t="shared" ca="1" si="1047"/>
        <v>-7.8486128780893779E-4</v>
      </c>
      <c r="GQ432" s="223">
        <f t="shared" ca="1" si="1048"/>
        <v>4.6227595899522996E-4</v>
      </c>
      <c r="GR432" s="223">
        <f t="shared" ca="1" si="1049"/>
        <v>6.2679814565233093E-4</v>
      </c>
      <c r="GS432" s="223">
        <f t="shared" ca="1" si="1050"/>
        <v>-6.765931486995818E-4</v>
      </c>
      <c r="GT432" s="223">
        <f t="shared" ca="1" si="1051"/>
        <v>-3.9545486040441324E-4</v>
      </c>
      <c r="GU432" s="223">
        <f t="shared" ca="1" si="1052"/>
        <v>8.1180856840794009E-4</v>
      </c>
      <c r="GV432" s="223">
        <f t="shared" ca="1" si="1053"/>
        <v>1.1787820807078047E-4</v>
      </c>
      <c r="GW432" s="223">
        <f t="shared" ca="1" si="1054"/>
        <v>-8.5211393059886071E-4</v>
      </c>
      <c r="GX432" s="223">
        <f t="shared" ca="1" si="1055"/>
        <v>1.7347980595750786E-4</v>
      </c>
      <c r="GY432" s="223">
        <f t="shared" ca="1" si="1056"/>
        <v>7.9279706002232894E-4</v>
      </c>
      <c r="GZ432" s="223">
        <f t="shared" ca="1" si="1057"/>
        <v>-4.4455597152760935E-4</v>
      </c>
      <c r="HA432" s="223">
        <f t="shared" ca="1" si="1058"/>
        <v>-6.4079280291825104E-4</v>
      </c>
      <c r="HB432" s="223">
        <f t="shared" ca="1" si="1059"/>
        <v>6.6365826730943069E-4</v>
      </c>
      <c r="HC432" s="223">
        <f t="shared" ca="1" si="1060"/>
        <v>4.1387226117703467E-4</v>
      </c>
      <c r="HD432" s="223">
        <f t="shared" ca="1" si="1061"/>
        <v>-8.0517103426207455E-4</v>
      </c>
      <c r="HE432" s="223">
        <f t="shared" ca="1" si="1062"/>
        <v>-1.3856513959197811E-4</v>
      </c>
      <c r="HF432" s="223">
        <f t="shared" ca="1" si="1063"/>
        <v>8.5254975022403283E-4</v>
      </c>
      <c r="HG432" s="223">
        <f t="shared" ca="1" si="1064"/>
        <v>-1.529418915288666E-4</v>
      </c>
      <c r="HH432" s="223">
        <f t="shared" ca="1" si="1065"/>
        <v>-8.0025528093133705E-4</v>
      </c>
      <c r="HI432" s="223">
        <f t="shared" ca="1" si="1066"/>
        <v>4.2656820016571788E-4</v>
      </c>
      <c r="HJ432" s="223">
        <f t="shared" ca="1" si="1067"/>
        <v>6.5440147056051166E-4</v>
      </c>
      <c r="HK432" s="223">
        <f t="shared" ca="1" si="1068"/>
        <v>-6.5032362299480327E-4</v>
      </c>
      <c r="HL432" s="223">
        <f t="shared" ca="1" si="1069"/>
        <v>-4.3204036077524623E-4</v>
      </c>
      <c r="HM432" s="223">
        <f t="shared" ca="1" si="1070"/>
        <v>7.9804849519243804E-4</v>
      </c>
      <c r="HN432" s="223">
        <f t="shared" ca="1" si="1071"/>
        <v>1.591686046544179E-4</v>
      </c>
      <c r="HO432" s="223">
        <f t="shared" ca="1" si="1072"/>
        <v>-8.5247202575855952E-4</v>
      </c>
      <c r="HP432" s="223">
        <f t="shared" ca="1" si="1073"/>
        <v>1.3231185062358657E-4</v>
      </c>
      <c r="HQ432" s="223">
        <f t="shared" ca="1" si="1074"/>
        <v>8.0723145798260155E-4</v>
      </c>
      <c r="HR432" s="223">
        <f t="shared" ca="1" si="1075"/>
        <v>-4.0832348007045869E-4</v>
      </c>
      <c r="HS432" s="223">
        <f t="shared" ca="1" si="1076"/>
        <v>-6.6761595122655313E-4</v>
      </c>
      <c r="HT432" s="223">
        <f t="shared" ca="1" si="1077"/>
        <v>6.3659724804685002E-4</v>
      </c>
      <c r="HU432" s="223">
        <f t="shared" ca="1" si="1078"/>
        <v>4.4994821541515613E-4</v>
      </c>
      <c r="HV432" s="223">
        <f t="shared" ca="1" si="1079"/>
        <v>-7.9044524155025254E-4</v>
      </c>
      <c r="HW432" s="223">
        <f t="shared" ca="1" si="1080"/>
        <v>-1.7967619250111106E-4</v>
      </c>
      <c r="HX432" s="223">
        <f t="shared" ca="1" si="1081"/>
        <v>8.5188080402075097E-4</v>
      </c>
      <c r="HY432" s="223">
        <f t="shared" ca="1" si="1082"/>
        <v>-1.1160211000694949E-4</v>
      </c>
      <c r="HZ432" s="223">
        <f t="shared" ca="1" si="1083"/>
        <v>-8.1372138898790525E-4</v>
      </c>
      <c r="IA432" s="223">
        <f t="shared" ca="1" si="1084"/>
        <v>3.8983280117900314E-4</v>
      </c>
      <c r="IB432" s="223">
        <f t="shared" ca="1" si="1085"/>
        <v>6.8042828500734364E-4</v>
      </c>
      <c r="IC432" s="223">
        <f t="shared" ca="1" si="1086"/>
        <v>-6.2248741072057714E-4</v>
      </c>
      <c r="ID432" s="223">
        <f t="shared" ca="1" si="1087"/>
        <v>-4.6758503807474709E-4</v>
      </c>
      <c r="IE432" s="223">
        <f t="shared" ca="1" si="1088"/>
        <v>8.8286284265558929E-4</v>
      </c>
      <c r="IF432" s="223">
        <f t="shared" ca="1" si="1089"/>
        <v>2.0007555012796713E-4</v>
      </c>
      <c r="IG432" s="223">
        <f t="shared" ca="1" si="1090"/>
        <v>-8.5077644114047455E-4</v>
      </c>
      <c r="IH432" s="223">
        <f t="shared" ca="1" si="1091"/>
        <v>9.0825144452315857E-5</v>
      </c>
      <c r="II432" s="223">
        <f t="shared" ca="1" si="1092"/>
        <v>8.1972116465548459E-4</v>
      </c>
      <c r="IJ432" s="223">
        <f t="shared" ca="1" si="1093"/>
        <v>-3.7110730158494801E-4</v>
      </c>
      <c r="IK432" s="223">
        <f t="shared" ca="1" si="1094"/>
        <v>-6.9283075423206945E-4</v>
      </c>
      <c r="IL432" s="223">
        <f t="shared" ca="1" si="1095"/>
        <v>6.0800261025442323E-4</v>
      </c>
      <c r="IM432" s="223">
        <f t="shared" ca="1" si="1096"/>
        <v>4.8494020499149232E-4</v>
      </c>
      <c r="IN432" s="223">
        <f t="shared" ca="1" si="1097"/>
        <v>-7.738151970167282E-4</v>
      </c>
      <c r="IO432" s="223">
        <f t="shared" ca="1" si="1098"/>
        <v>-2.2035438972468576E-4</v>
      </c>
      <c r="IP432" s="223">
        <f t="shared" ca="1" si="1099"/>
        <v>8.4915960234463906E-4</v>
      </c>
      <c r="IQ432" s="223">
        <f t="shared" ca="1" si="1100"/>
        <v>-6.9993469226883225E-5</v>
      </c>
      <c r="IR432" s="223">
        <f t="shared" ca="1" si="1101"/>
        <v>-8.2522717094481136E-4</v>
      </c>
      <c r="IS432" s="223">
        <f t="shared" ca="1" si="1102"/>
        <v>3.521582608289706E-4</v>
      </c>
      <c r="IT432" s="223">
        <f t="shared" ca="1" si="1103"/>
        <v>7.0481588811708521E-4</v>
      </c>
      <c r="IU432" s="223">
        <f t="shared" ca="1" si="1104"/>
        <v>-5.9315157175050055E-4</v>
      </c>
      <c r="IV432" s="223">
        <f t="shared" ca="1" si="1105"/>
        <v>-5.0200326206187328E-4</v>
      </c>
      <c r="IW432" s="223">
        <f t="shared" ca="1" si="1106"/>
        <v>7.6479842344235954E-4</v>
      </c>
      <c r="IX432" s="223">
        <f t="shared" ca="1" si="1107"/>
        <v>2.405004960766626E-4</v>
      </c>
      <c r="IY432" s="223">
        <f t="shared" ca="1" si="1108"/>
        <v>-8.4703126155647021E-4</v>
      </c>
      <c r="IZ432" s="223">
        <f t="shared" ca="1" si="1109"/>
        <v>4.9119632552764591E-5</v>
      </c>
      <c r="JA432" s="223">
        <f t="shared" ca="1" si="1110"/>
        <v>8.3023609124360516E-4</v>
      </c>
      <c r="JB432" s="223">
        <f t="shared" ca="1" si="1111"/>
        <v>-3.329970931047151E-4</v>
      </c>
    </row>
    <row r="433" spans="2:262">
      <c r="B433" s="230">
        <v>72</v>
      </c>
      <c r="C433" s="229">
        <f t="shared" si="1112"/>
        <v>1.4062500000000008E-3</v>
      </c>
      <c r="D433" s="226">
        <f t="shared" ca="1" si="855"/>
        <v>23.631590332282531</v>
      </c>
      <c r="E433" s="225">
        <f ca="1">BZ361</f>
        <v>-0.36840966771746775</v>
      </c>
      <c r="F433" s="224">
        <v>72</v>
      </c>
      <c r="G433" s="223">
        <f t="shared" ca="1" si="856"/>
        <v>-3.896654801833341E-4</v>
      </c>
      <c r="H433" s="223">
        <f t="shared" ca="1" si="857"/>
        <v>3.0134201689788176E-4</v>
      </c>
      <c r="I433" s="223">
        <f t="shared" ca="1" si="858"/>
        <v>2.7208765795613962E-4</v>
      </c>
      <c r="J433" s="223">
        <f t="shared" ca="1" si="859"/>
        <v>-4.0750535451243656E-4</v>
      </c>
      <c r="K433" s="223">
        <f t="shared" ca="1" si="860"/>
        <v>-1.1308695628588398E-4</v>
      </c>
      <c r="L433" s="223">
        <f t="shared" ca="1" si="861"/>
        <v>4.5162969594771043E-4</v>
      </c>
      <c r="M433" s="223">
        <f t="shared" ca="1" si="862"/>
        <v>-6.3130209343086012E-5</v>
      </c>
      <c r="N433" s="223">
        <f t="shared" ca="1" si="863"/>
        <v>-4.2699751020833411E-4</v>
      </c>
      <c r="O433" s="223">
        <f t="shared" ca="1" si="864"/>
        <v>2.2973637287634322E-4</v>
      </c>
      <c r="P433" s="223">
        <f t="shared" ca="1" si="865"/>
        <v>3.3735882428180764E-4</v>
      </c>
      <c r="Q433" s="223">
        <f t="shared" ca="1" si="866"/>
        <v>-3.6136725620458448E-4</v>
      </c>
      <c r="R433" s="223">
        <f t="shared" ca="1" si="867"/>
        <v>-1.9636031552373412E-4</v>
      </c>
      <c r="S433" s="223">
        <f t="shared" ca="1" si="868"/>
        <v>4.379832505780116E-4</v>
      </c>
      <c r="T433" s="223">
        <f t="shared" ca="1" si="869"/>
        <v>2.5467728737863475E-5</v>
      </c>
      <c r="U433" s="223">
        <f t="shared" ca="1" si="870"/>
        <v>-4.4792026537899025E-4</v>
      </c>
      <c r="V433" s="223">
        <f t="shared" ca="1" si="871"/>
        <v>1.4930208888280953E-4</v>
      </c>
      <c r="W433" s="223">
        <f t="shared" ca="1" si="872"/>
        <v>3.896654801833341E-4</v>
      </c>
      <c r="X433" s="223">
        <f t="shared" ca="1" si="873"/>
        <v>-3.0134201689788095E-4</v>
      </c>
      <c r="Y433" s="223">
        <f t="shared" ca="1" si="874"/>
        <v>-2.7208765795614005E-4</v>
      </c>
      <c r="Z433" s="223">
        <f t="shared" ca="1" si="875"/>
        <v>4.0750535451243651E-4</v>
      </c>
      <c r="AA433" s="223">
        <f t="shared" ca="1" si="876"/>
        <v>1.1308695628588366E-4</v>
      </c>
      <c r="AB433" s="223">
        <f t="shared" ca="1" si="877"/>
        <v>-4.5162969594771048E-4</v>
      </c>
      <c r="AC433" s="223">
        <f t="shared" ca="1" si="878"/>
        <v>6.3130209343083911E-5</v>
      </c>
      <c r="AD433" s="223">
        <f t="shared" ca="1" si="879"/>
        <v>4.2699751020833449E-4</v>
      </c>
      <c r="AE433" s="223">
        <f t="shared" ca="1" si="880"/>
        <v>-2.2973637287634278E-4</v>
      </c>
      <c r="AF433" s="223">
        <f t="shared" ca="1" si="881"/>
        <v>-3.3735882428180796E-4</v>
      </c>
      <c r="AG433" s="223">
        <f t="shared" ca="1" si="882"/>
        <v>3.6136725620458416E-4</v>
      </c>
      <c r="AH433" s="223">
        <f t="shared" ca="1" si="883"/>
        <v>1.9636031552373314E-4</v>
      </c>
      <c r="AI433" s="223">
        <f t="shared" ca="1" si="884"/>
        <v>-4.3798325057801106E-4</v>
      </c>
      <c r="AJ433" s="223">
        <f t="shared" ca="1" si="885"/>
        <v>-2.5467728737865562E-5</v>
      </c>
      <c r="AK433" s="223">
        <f t="shared" ca="1" si="886"/>
        <v>4.479202653789903E-4</v>
      </c>
      <c r="AL433" s="223">
        <f t="shared" ca="1" si="887"/>
        <v>-1.4930208888280905E-4</v>
      </c>
      <c r="AM433" s="223">
        <f t="shared" ca="1" si="888"/>
        <v>-3.8966548018333437E-4</v>
      </c>
      <c r="AN433" s="223">
        <f t="shared" ca="1" si="889"/>
        <v>3.0134201689788176E-4</v>
      </c>
      <c r="AO433" s="223">
        <f t="shared" ca="1" si="890"/>
        <v>2.7208765795613907E-4</v>
      </c>
      <c r="AP433" s="223">
        <f t="shared" ca="1" si="891"/>
        <v>-4.0750535451243558E-4</v>
      </c>
      <c r="AQ433" s="223">
        <f t="shared" ca="1" si="892"/>
        <v>-1.1308695628588572E-4</v>
      </c>
      <c r="AR433" s="223">
        <f t="shared" ca="1" si="893"/>
        <v>4.5162969594771037E-4</v>
      </c>
      <c r="AS433" s="223">
        <f t="shared" ca="1" si="894"/>
        <v>-6.3130209343085049E-5</v>
      </c>
      <c r="AT433" s="223">
        <f t="shared" ca="1" si="895"/>
        <v>-4.2699751020833416E-4</v>
      </c>
      <c r="AU433" s="223">
        <f t="shared" ca="1" si="896"/>
        <v>2.2973637287634376E-4</v>
      </c>
      <c r="AV433" s="223">
        <f t="shared" ca="1" si="897"/>
        <v>3.373588242818072E-4</v>
      </c>
      <c r="AW433" s="223">
        <f t="shared" ca="1" si="898"/>
        <v>-3.6136725620458481E-4</v>
      </c>
      <c r="AX433" s="223">
        <f t="shared" ca="1" si="899"/>
        <v>-1.9636031552373211E-4</v>
      </c>
      <c r="AY433" s="223">
        <f t="shared" ca="1" si="900"/>
        <v>4.3798325057801057E-4</v>
      </c>
      <c r="AZ433" s="223">
        <f t="shared" ca="1" si="901"/>
        <v>2.5467728737867676E-5</v>
      </c>
      <c r="BA433" s="223">
        <f t="shared" ca="1" si="902"/>
        <v>-4.4792026537899063E-4</v>
      </c>
      <c r="BB433" s="223">
        <f t="shared" ca="1" si="903"/>
        <v>1.4930208888280707E-4</v>
      </c>
      <c r="BC433" s="223">
        <f t="shared" ca="1" si="904"/>
        <v>3.8966548018333545E-4</v>
      </c>
      <c r="BD433" s="223">
        <f t="shared" ca="1" si="905"/>
        <v>-3.0134201689788014E-4</v>
      </c>
      <c r="BE433" s="223">
        <f t="shared" ca="1" si="906"/>
        <v>-2.7208765795614081E-4</v>
      </c>
      <c r="BF433" s="223">
        <f t="shared" ca="1" si="907"/>
        <v>4.0750535451243607E-4</v>
      </c>
      <c r="BG433" s="223">
        <f t="shared" ca="1" si="908"/>
        <v>1.1308695628588466E-4</v>
      </c>
      <c r="BH433" s="223">
        <f t="shared" ca="1" si="909"/>
        <v>-4.5162969594771043E-4</v>
      </c>
      <c r="BI433" s="223">
        <f t="shared" ca="1" si="910"/>
        <v>6.3130209343086134E-5</v>
      </c>
      <c r="BJ433" s="223">
        <f t="shared" ca="1" si="911"/>
        <v>4.2699751020833378E-4</v>
      </c>
      <c r="BK433" s="223">
        <f t="shared" ca="1" si="912"/>
        <v>-2.2973637287634471E-4</v>
      </c>
      <c r="BL433" s="223">
        <f t="shared" ca="1" si="913"/>
        <v>-3.3735882428181078E-4</v>
      </c>
      <c r="BM433" s="223">
        <f t="shared" ca="1" si="914"/>
        <v>3.6136725620458166E-4</v>
      </c>
      <c r="BN433" s="223">
        <f t="shared" ca="1" si="915"/>
        <v>1.9636031552373688E-4</v>
      </c>
      <c r="BO433" s="223">
        <f t="shared" ca="1" si="916"/>
        <v>-4.3798325057801084E-4</v>
      </c>
      <c r="BP433" s="223">
        <f t="shared" ca="1" si="917"/>
        <v>-2.5467728737866565E-5</v>
      </c>
      <c r="BQ433" s="223">
        <f t="shared" ca="1" si="918"/>
        <v>4.4792026537899046E-4</v>
      </c>
      <c r="BR433" s="223">
        <f t="shared" ca="1" si="919"/>
        <v>-1.4930208888280812E-4</v>
      </c>
      <c r="BS433" s="223">
        <f t="shared" ca="1" si="920"/>
        <v>-3.8966548018333491E-4</v>
      </c>
      <c r="BT433" s="223">
        <f t="shared" ca="1" si="921"/>
        <v>3.0134201689788101E-4</v>
      </c>
      <c r="BU433" s="223">
        <f t="shared" ca="1" si="922"/>
        <v>2.7208765795613989E-4</v>
      </c>
      <c r="BV433" s="223">
        <f t="shared" ca="1" si="923"/>
        <v>-4.0750535451243656E-4</v>
      </c>
      <c r="BW433" s="223">
        <f t="shared" ca="1" si="924"/>
        <v>-1.1308695628588355E-4</v>
      </c>
      <c r="BX433" s="223">
        <f t="shared" ca="1" si="925"/>
        <v>4.5162969594771048E-4</v>
      </c>
      <c r="BY433" s="223">
        <f t="shared" ca="1" si="926"/>
        <v>-6.3130209343080862E-5</v>
      </c>
      <c r="BZ433" s="223">
        <f t="shared" ca="1" si="927"/>
        <v>-4.2699751020833552E-4</v>
      </c>
      <c r="CA433" s="223">
        <f t="shared" ca="1" si="928"/>
        <v>2.2973637287634566E-4</v>
      </c>
      <c r="CB433" s="223">
        <f t="shared" ca="1" si="929"/>
        <v>3.3735882428181002E-4</v>
      </c>
      <c r="CC433" s="223">
        <f t="shared" ca="1" si="930"/>
        <v>-3.6136725620458622E-4</v>
      </c>
      <c r="CD433" s="223">
        <f t="shared" ca="1" si="931"/>
        <v>-1.9636031552373591E-4</v>
      </c>
      <c r="CE433" s="223">
        <f t="shared" ca="1" si="932"/>
        <v>4.3798325057800948E-4</v>
      </c>
      <c r="CF433" s="223">
        <f t="shared" ca="1" si="933"/>
        <v>2.5467728737865454E-5</v>
      </c>
      <c r="CG433" s="223">
        <f t="shared" ca="1" si="934"/>
        <v>-4.4792026537899122E-4</v>
      </c>
      <c r="CH433" s="223">
        <f t="shared" ca="1" si="935"/>
        <v>1.4930208888280915E-4</v>
      </c>
      <c r="CI433" s="223">
        <f t="shared" ca="1" si="936"/>
        <v>3.8966548018333762E-4</v>
      </c>
      <c r="CJ433" s="223">
        <f t="shared" ca="1" si="937"/>
        <v>-3.0134201689788187E-4</v>
      </c>
      <c r="CK433" s="223">
        <f t="shared" ca="1" si="938"/>
        <v>-2.7208765795614417E-4</v>
      </c>
      <c r="CL433" s="223">
        <f t="shared" ca="1" si="939"/>
        <v>4.0750535451243705E-4</v>
      </c>
      <c r="CM433" s="223">
        <f t="shared" ca="1" si="940"/>
        <v>1.1308695628588875E-4</v>
      </c>
      <c r="CN433" s="223">
        <f t="shared" ca="1" si="941"/>
        <v>-4.5162969594771053E-4</v>
      </c>
      <c r="CO433" s="223">
        <f t="shared" ca="1" si="942"/>
        <v>6.3130209343081959E-5</v>
      </c>
      <c r="CP433" s="223">
        <f t="shared" ca="1" si="943"/>
        <v>4.2699751020833303E-4</v>
      </c>
      <c r="CQ433" s="223">
        <f t="shared" ca="1" si="944"/>
        <v>-2.297363728763411E-4</v>
      </c>
      <c r="CR433" s="223">
        <f t="shared" ca="1" si="945"/>
        <v>-3.3735882428181355E-4</v>
      </c>
      <c r="CS433" s="223">
        <f t="shared" ca="1" si="946"/>
        <v>3.6136725620458296E-4</v>
      </c>
      <c r="CT433" s="223">
        <f t="shared" ca="1" si="947"/>
        <v>1.9636031552374068E-4</v>
      </c>
      <c r="CU433" s="223">
        <f t="shared" ca="1" si="948"/>
        <v>-4.3798325057801144E-4</v>
      </c>
      <c r="CV433" s="223">
        <f t="shared" ca="1" si="949"/>
        <v>-2.5467728737870766E-5</v>
      </c>
      <c r="CW433" s="223">
        <f t="shared" ca="1" si="950"/>
        <v>4.4792026537899014E-4</v>
      </c>
      <c r="CX433" s="223">
        <f t="shared" ca="1" si="951"/>
        <v>-1.4930208888280414E-4</v>
      </c>
      <c r="CY433" s="223">
        <f t="shared" ca="1" si="952"/>
        <v>-3.8966548018333377E-4</v>
      </c>
      <c r="CZ433" s="223">
        <f t="shared" ca="1" si="953"/>
        <v>3.0134201689787786E-4</v>
      </c>
      <c r="DA433" s="223">
        <f t="shared" ca="1" si="954"/>
        <v>2.7208765795613815E-4</v>
      </c>
      <c r="DB433" s="223">
        <f t="shared" ca="1" si="955"/>
        <v>-4.0750535451243477E-4</v>
      </c>
      <c r="DC433" s="223">
        <f t="shared" ca="1" si="956"/>
        <v>-1.1308695628588141E-4</v>
      </c>
      <c r="DD433" s="223">
        <f t="shared" ca="1" si="957"/>
        <v>4.5162969594771021E-4</v>
      </c>
      <c r="DE433" s="223">
        <f t="shared" ca="1" si="958"/>
        <v>-6.3130209343076687E-5</v>
      </c>
      <c r="DF433" s="223">
        <f t="shared" ca="1" si="959"/>
        <v>-4.2699751020833481E-4</v>
      </c>
      <c r="DG433" s="223">
        <f t="shared" ca="1" si="960"/>
        <v>2.2973637287633652E-4</v>
      </c>
      <c r="DH433" s="223">
        <f t="shared" ca="1" si="961"/>
        <v>3.3735882428180856E-4</v>
      </c>
      <c r="DI433" s="223">
        <f t="shared" ca="1" si="962"/>
        <v>-3.6136725620457982E-4</v>
      </c>
      <c r="DJ433" s="223">
        <f t="shared" ca="1" si="963"/>
        <v>-1.963603155237339E-4</v>
      </c>
      <c r="DK433" s="223">
        <f t="shared" ca="1" si="964"/>
        <v>4.3798325057801003E-4</v>
      </c>
      <c r="DL433" s="223">
        <f t="shared" ca="1" si="965"/>
        <v>2.5467728737863258E-5</v>
      </c>
      <c r="DM433" s="223">
        <f t="shared" ca="1" si="966"/>
        <v>-4.479202653789909E-4</v>
      </c>
      <c r="DN433" s="223">
        <f t="shared" ca="1" si="967"/>
        <v>1.4930208888281124E-4</v>
      </c>
      <c r="DO433" s="223">
        <f t="shared" ca="1" si="968"/>
        <v>3.8966548018333643E-4</v>
      </c>
      <c r="DP433" s="223">
        <f t="shared" ca="1" si="969"/>
        <v>-3.013420168978835E-4</v>
      </c>
      <c r="DQ433" s="223">
        <f t="shared" ca="1" si="970"/>
        <v>-2.7208765795614244E-4</v>
      </c>
      <c r="DR433" s="223">
        <f t="shared" ca="1" si="971"/>
        <v>4.0750535451243244E-4</v>
      </c>
      <c r="DS433" s="223">
        <f t="shared" ca="1" si="972"/>
        <v>1.1308695628588659E-4</v>
      </c>
      <c r="DT433" s="223">
        <f t="shared" ca="1" si="973"/>
        <v>-4.5162969594770994E-4</v>
      </c>
      <c r="DU433" s="223">
        <f t="shared" ca="1" si="974"/>
        <v>6.3130209343084155E-5</v>
      </c>
      <c r="DV433" s="223">
        <f t="shared" ca="1" si="975"/>
        <v>4.2699751020833655E-4</v>
      </c>
      <c r="DW433" s="223">
        <f t="shared" ca="1" si="976"/>
        <v>-2.29736372876343E-4</v>
      </c>
      <c r="DX433" s="223">
        <f t="shared" ca="1" si="977"/>
        <v>-3.3735882428181208E-4</v>
      </c>
      <c r="DY433" s="223">
        <f t="shared" ca="1" si="978"/>
        <v>3.6136725620458432E-4</v>
      </c>
      <c r="DZ433" s="223">
        <f t="shared" ca="1" si="979"/>
        <v>1.9636031552373873E-4</v>
      </c>
      <c r="EA433" s="223">
        <f t="shared" ca="1" si="980"/>
        <v>-4.3798325057801187E-4</v>
      </c>
      <c r="EB433" s="223">
        <f t="shared" ca="1" si="981"/>
        <v>-2.5467728737868544E-5</v>
      </c>
      <c r="EC433" s="223">
        <f t="shared" ca="1" si="982"/>
        <v>4.4792026537898981E-4</v>
      </c>
      <c r="ED433" s="223">
        <f t="shared" ca="1" si="983"/>
        <v>-1.4930208888280623E-4</v>
      </c>
      <c r="EE433" s="223">
        <f t="shared" ca="1" si="984"/>
        <v>-3.8966548018333914E-4</v>
      </c>
      <c r="EF433" s="223">
        <f t="shared" ca="1" si="985"/>
        <v>3.0134201689787949E-4</v>
      </c>
      <c r="EG433" s="223">
        <f t="shared" ca="1" si="986"/>
        <v>2.7208765795614666E-4</v>
      </c>
      <c r="EH433" s="223">
        <f t="shared" ca="1" si="987"/>
        <v>-4.0750535451243575E-4</v>
      </c>
      <c r="EI433" s="223">
        <f t="shared" ca="1" si="988"/>
        <v>-1.1308695628589174E-4</v>
      </c>
      <c r="EJ433" s="223">
        <f t="shared" ca="1" si="989"/>
        <v>4.5162969594771037E-4</v>
      </c>
      <c r="EK433" s="223">
        <f t="shared" ca="1" si="990"/>
        <v>-6.3130209343078897E-5</v>
      </c>
      <c r="EL433" s="223">
        <f t="shared" ca="1" si="991"/>
        <v>-4.2699751020833406E-4</v>
      </c>
      <c r="EM433" s="223">
        <f t="shared" ca="1" si="992"/>
        <v>2.2973637287633839E-4</v>
      </c>
      <c r="EN433" s="223">
        <f t="shared" ca="1" si="993"/>
        <v>3.3735882428180715E-4</v>
      </c>
      <c r="EO433" s="223">
        <f t="shared" ca="1" si="994"/>
        <v>-3.6136725620458112E-4</v>
      </c>
      <c r="EP433" s="223">
        <f t="shared" ca="1" si="995"/>
        <v>-1.9636031552373192E-4</v>
      </c>
      <c r="EQ433" s="223">
        <f t="shared" ca="1" si="996"/>
        <v>4.3798325057801057E-4</v>
      </c>
      <c r="ER433" s="223">
        <f t="shared" ca="1" si="997"/>
        <v>2.5467728737873884E-5</v>
      </c>
      <c r="ES433" s="223">
        <f t="shared" ca="1" si="998"/>
        <v>-4.4792026537899057E-4</v>
      </c>
      <c r="ET433" s="223">
        <f t="shared" ca="1" si="999"/>
        <v>1.4930208888280121E-4</v>
      </c>
      <c r="EU433" s="223">
        <f t="shared" ca="1" si="1000"/>
        <v>3.8966548018333535E-4</v>
      </c>
      <c r="EV433" s="223">
        <f t="shared" ca="1" si="1001"/>
        <v>-3.0134201689788513E-4</v>
      </c>
      <c r="EW433" s="223">
        <f t="shared" ca="1" si="1002"/>
        <v>-2.7208765795615089E-4</v>
      </c>
      <c r="EX433" s="223">
        <f t="shared" ca="1" si="1003"/>
        <v>4.0750535451243336E-4</v>
      </c>
      <c r="EY433" s="223">
        <f t="shared" ca="1" si="1004"/>
        <v>1.1308695628588444E-4</v>
      </c>
      <c r="EZ433" s="223">
        <f t="shared" ca="1" si="1005"/>
        <v>-4.5162969594771081E-4</v>
      </c>
      <c r="FA433" s="223">
        <f t="shared" ca="1" si="1006"/>
        <v>6.3130209343073611E-5</v>
      </c>
      <c r="FB433" s="223">
        <f t="shared" ca="1" si="1007"/>
        <v>4.2699751020833584E-4</v>
      </c>
      <c r="FC433" s="223">
        <f t="shared" ca="1" si="1008"/>
        <v>-2.297363728763449E-4</v>
      </c>
      <c r="FD433" s="223">
        <f t="shared" ca="1" si="1009"/>
        <v>-3.3735882428181918E-4</v>
      </c>
      <c r="FE433" s="223">
        <f t="shared" ca="1" si="1010"/>
        <v>3.6136725620457798E-4</v>
      </c>
      <c r="FF433" s="223">
        <f t="shared" ca="1" si="1011"/>
        <v>1.9636031552373672E-4</v>
      </c>
      <c r="FG433" s="223">
        <f t="shared" ca="1" si="1012"/>
        <v>-4.3798325057801252E-4</v>
      </c>
      <c r="FH433" s="223">
        <f t="shared" ca="1" si="1013"/>
        <v>-2.5467728737879196E-5</v>
      </c>
      <c r="FI433" s="223">
        <f t="shared" ca="1" si="1014"/>
        <v>4.4792026537899133E-4</v>
      </c>
      <c r="FJ433" s="223">
        <f t="shared" ca="1" si="1015"/>
        <v>-1.4930208888280831E-4</v>
      </c>
      <c r="FK433" s="223">
        <f t="shared" ca="1" si="1016"/>
        <v>-3.896654801833315E-4</v>
      </c>
      <c r="FL433" s="223">
        <f t="shared" ca="1" si="1017"/>
        <v>3.0134201689787157E-4</v>
      </c>
      <c r="FM433" s="223">
        <f t="shared" ca="1" si="1018"/>
        <v>2.7208765795614487E-4</v>
      </c>
      <c r="FN433" s="223">
        <f t="shared" ca="1" si="1019"/>
        <v>-4.0750535451243667E-4</v>
      </c>
      <c r="FO433" s="223">
        <f t="shared" ca="1" si="1020"/>
        <v>-1.1308695628587713E-4</v>
      </c>
      <c r="FP433" s="223">
        <f t="shared" ca="1" si="1021"/>
        <v>4.5162969594770978E-4</v>
      </c>
      <c r="FQ433" s="223">
        <f t="shared" ca="1" si="1022"/>
        <v>-6.3130209343081092E-5</v>
      </c>
      <c r="FR433" s="223">
        <f t="shared" ca="1" si="1023"/>
        <v>-4.2699751020833335E-4</v>
      </c>
      <c r="FS433" s="223">
        <f t="shared" ca="1" si="1024"/>
        <v>2.2973637287632926E-4</v>
      </c>
      <c r="FT433" s="223">
        <f t="shared" ca="1" si="1025"/>
        <v>3.373588242818142E-4</v>
      </c>
      <c r="FU433" s="223">
        <f t="shared" ca="1" si="1026"/>
        <v>-3.6136725620458242E-4</v>
      </c>
      <c r="FV433" s="223">
        <f t="shared" ca="1" si="1027"/>
        <v>-1.9636031552372994E-4</v>
      </c>
      <c r="FW433" s="223">
        <f t="shared" ca="1" si="1028"/>
        <v>4.3798325057800797E-4</v>
      </c>
      <c r="FX433" s="223">
        <f t="shared" ca="1" si="1029"/>
        <v>2.5467728737871634E-5</v>
      </c>
      <c r="FY433" s="223">
        <f t="shared" ca="1" si="1030"/>
        <v>-4.479202653789903E-4</v>
      </c>
      <c r="FZ433" s="223">
        <f t="shared" ca="1" si="1031"/>
        <v>1.4930208888281544E-4</v>
      </c>
      <c r="GA433" s="223">
        <f t="shared" ca="1" si="1032"/>
        <v>3.8966548018334077E-4</v>
      </c>
      <c r="GB433" s="223">
        <f t="shared" ca="1" si="1033"/>
        <v>-3.0134201689787721E-4</v>
      </c>
      <c r="GC433" s="223">
        <f t="shared" ca="1" si="1034"/>
        <v>-2.7208765795613886E-4</v>
      </c>
      <c r="GD433" s="223">
        <f t="shared" ca="1" si="1035"/>
        <v>4.0750535451242875E-4</v>
      </c>
      <c r="GE433" s="223">
        <f t="shared" ca="1" si="1036"/>
        <v>1.1308695628589472E-4</v>
      </c>
      <c r="GF433" s="223">
        <f t="shared" ca="1" si="1037"/>
        <v>-4.5162969594771021E-4</v>
      </c>
      <c r="GG433" s="223">
        <f t="shared" ca="1" si="1038"/>
        <v>6.3130209343088532E-5</v>
      </c>
      <c r="GH433" s="223">
        <f t="shared" ca="1" si="1039"/>
        <v>4.2699751020833937E-4</v>
      </c>
      <c r="GI433" s="223">
        <f t="shared" ca="1" si="1040"/>
        <v>-2.2973637287633574E-4</v>
      </c>
      <c r="GJ433" s="223">
        <f t="shared" ca="1" si="1041"/>
        <v>-3.3735882428180915E-4</v>
      </c>
      <c r="GK433" s="223">
        <f t="shared" ca="1" si="1042"/>
        <v>3.6136725620458698E-4</v>
      </c>
      <c r="GL433" s="223">
        <f t="shared" ca="1" si="1043"/>
        <v>1.9636031552374631E-4</v>
      </c>
      <c r="GM433" s="223">
        <f t="shared" ca="1" si="1044"/>
        <v>-4.3798325057800981E-4</v>
      </c>
      <c r="GN433" s="223">
        <f t="shared" ca="1" si="1045"/>
        <v>-2.5467728737864126E-5</v>
      </c>
      <c r="GO433" s="223">
        <f t="shared" ca="1" si="1046"/>
        <v>4.4792026537898922E-4</v>
      </c>
      <c r="GP433" s="223">
        <f t="shared" ca="1" si="1047"/>
        <v>-1.4930208888279829E-4</v>
      </c>
      <c r="GQ433" s="223">
        <f t="shared" ca="1" si="1048"/>
        <v>-3.8966548018333697E-4</v>
      </c>
      <c r="GR433" s="223">
        <f t="shared" ca="1" si="1049"/>
        <v>3.0134201689788285E-4</v>
      </c>
      <c r="GS433" s="223">
        <f t="shared" ca="1" si="1050"/>
        <v>2.7208765795615339E-4</v>
      </c>
      <c r="GT433" s="223">
        <f t="shared" ca="1" si="1051"/>
        <v>-4.0750535451243206E-4</v>
      </c>
      <c r="GU433" s="223">
        <f t="shared" ca="1" si="1052"/>
        <v>-1.1308695628588748E-4</v>
      </c>
      <c r="GV433" s="223">
        <f t="shared" ca="1" si="1053"/>
        <v>4.5162969594771064E-4</v>
      </c>
      <c r="GW433" s="223">
        <f t="shared" ca="1" si="1054"/>
        <v>-6.3130209343070562E-5</v>
      </c>
      <c r="GX433" s="223">
        <f t="shared" ca="1" si="1055"/>
        <v>-4.2699751020833687E-4</v>
      </c>
      <c r="GY433" s="223">
        <f t="shared" ca="1" si="1056"/>
        <v>2.2973637287634224E-4</v>
      </c>
      <c r="GZ433" s="223">
        <f t="shared" ca="1" si="1057"/>
        <v>3.3735882428180417E-4</v>
      </c>
      <c r="HA433" s="223">
        <f t="shared" ca="1" si="1058"/>
        <v>-3.6136725620457603E-4</v>
      </c>
      <c r="HB433" s="223">
        <f t="shared" ca="1" si="1059"/>
        <v>-1.9636031552373954E-4</v>
      </c>
      <c r="HC433" s="223">
        <f t="shared" ca="1" si="1060"/>
        <v>4.3798325057801176E-4</v>
      </c>
      <c r="HD433" s="223">
        <f t="shared" ca="1" si="1061"/>
        <v>2.5467728737882286E-5</v>
      </c>
      <c r="HE433" s="223">
        <f t="shared" ca="1" si="1062"/>
        <v>-4.4792026537899177E-4</v>
      </c>
      <c r="HF433" s="223">
        <f t="shared" ca="1" si="1063"/>
        <v>1.4930208888280539E-4</v>
      </c>
      <c r="HG433" s="223">
        <f t="shared" ca="1" si="1064"/>
        <v>3.8966548018333307E-4</v>
      </c>
      <c r="HH433" s="223">
        <f t="shared" ca="1" si="1065"/>
        <v>-3.013420168978693E-4</v>
      </c>
      <c r="HI433" s="223">
        <f t="shared" ca="1" si="1066"/>
        <v>-2.7208765795614731E-4</v>
      </c>
      <c r="HJ433" s="223">
        <f t="shared" ca="1" si="1067"/>
        <v>4.0750535451243531E-4</v>
      </c>
      <c r="HK433" s="223">
        <f t="shared" ca="1" si="1068"/>
        <v>1.1308695628588016E-4</v>
      </c>
      <c r="HL433" s="223">
        <f t="shared" ca="1" si="1069"/>
        <v>-4.5162969594770961E-4</v>
      </c>
      <c r="HM433" s="223">
        <f t="shared" ca="1" si="1070"/>
        <v>6.3130209343078002E-5</v>
      </c>
      <c r="HN433" s="223">
        <f t="shared" ca="1" si="1071"/>
        <v>4.2699751020833438E-4</v>
      </c>
      <c r="HO433" s="223">
        <f t="shared" ca="1" si="1072"/>
        <v>-2.2973637287634875E-4</v>
      </c>
      <c r="HP433" s="223">
        <f t="shared" ca="1" si="1073"/>
        <v>-3.3735882428181626E-4</v>
      </c>
      <c r="HQ433" s="223">
        <f t="shared" ca="1" si="1074"/>
        <v>3.6136725620458058E-4</v>
      </c>
      <c r="HR433" s="223">
        <f t="shared" ca="1" si="1075"/>
        <v>1.9636031552373274E-4</v>
      </c>
      <c r="HS433" s="223">
        <f t="shared" ca="1" si="1076"/>
        <v>-4.3798325057800715E-4</v>
      </c>
      <c r="HT433" s="223">
        <f t="shared" ca="1" si="1077"/>
        <v>-2.5467728737874778E-5</v>
      </c>
      <c r="HU433" s="223">
        <f t="shared" ca="1" si="1078"/>
        <v>4.4792026537899074E-4</v>
      </c>
      <c r="HV433" s="223">
        <f t="shared" ca="1" si="1079"/>
        <v>-1.4930208888281252E-4</v>
      </c>
      <c r="HW433" s="223">
        <f t="shared" ca="1" si="1080"/>
        <v>-3.8966548018334228E-4</v>
      </c>
      <c r="HX433" s="223">
        <f t="shared" ca="1" si="1081"/>
        <v>3.0134201689787488E-4</v>
      </c>
      <c r="HY433" s="223">
        <f t="shared" ca="1" si="1082"/>
        <v>2.7208765795614135E-4</v>
      </c>
      <c r="HZ433" s="223">
        <f t="shared" ca="1" si="1083"/>
        <v>-4.0750535451243862E-4</v>
      </c>
      <c r="IA433" s="223">
        <f t="shared" ca="1" si="1084"/>
        <v>-1.1308695628589775E-4</v>
      </c>
      <c r="IB433" s="223">
        <f t="shared" ca="1" si="1085"/>
        <v>4.5162969594771005E-4</v>
      </c>
      <c r="IC433" s="223">
        <f t="shared" ca="1" si="1086"/>
        <v>-6.3130209343085456E-5</v>
      </c>
      <c r="ID433" s="223">
        <f t="shared" ca="1" si="1087"/>
        <v>-4.2699751020834034E-4</v>
      </c>
      <c r="IE433" s="223">
        <f t="shared" ca="1" si="1088"/>
        <v>5.6522616389087694E-4</v>
      </c>
      <c r="IF433" s="223">
        <f t="shared" ca="1" si="1089"/>
        <v>3.3735882428181127E-4</v>
      </c>
      <c r="IG433" s="223">
        <f t="shared" ca="1" si="1090"/>
        <v>-3.6136725620458513E-4</v>
      </c>
      <c r="IH433" s="223">
        <f t="shared" ca="1" si="1091"/>
        <v>-1.9636031552374908E-4</v>
      </c>
      <c r="II433" s="223">
        <f t="shared" ca="1" si="1092"/>
        <v>4.3798325057800905E-4</v>
      </c>
      <c r="IJ433" s="223">
        <f t="shared" ca="1" si="1093"/>
        <v>2.5467728737867216E-5</v>
      </c>
      <c r="IK433" s="223">
        <f t="shared" ca="1" si="1094"/>
        <v>-4.4792026537898971E-4</v>
      </c>
      <c r="IL433" s="223">
        <f t="shared" ca="1" si="1095"/>
        <v>1.4930208888279536E-4</v>
      </c>
      <c r="IM433" s="223">
        <f t="shared" ca="1" si="1096"/>
        <v>3.8966548018333849E-4</v>
      </c>
      <c r="IN433" s="223">
        <f t="shared" ca="1" si="1097"/>
        <v>-3.0134201689788052E-4</v>
      </c>
      <c r="IO433" s="223">
        <f t="shared" ca="1" si="1098"/>
        <v>-2.7208765795613533E-4</v>
      </c>
      <c r="IP433" s="223">
        <f t="shared" ca="1" si="1099"/>
        <v>4.0750535451243071E-4</v>
      </c>
      <c r="IQ433" s="223">
        <f t="shared" ca="1" si="1100"/>
        <v>1.1308695628589043E-4</v>
      </c>
      <c r="IR433" s="223">
        <f t="shared" ca="1" si="1101"/>
        <v>-4.5162969594771043E-4</v>
      </c>
      <c r="IS433" s="223">
        <f t="shared" ca="1" si="1102"/>
        <v>6.3130209343067472E-5</v>
      </c>
      <c r="IT433" s="223">
        <f t="shared" ca="1" si="1103"/>
        <v>4.269975102083379E-4</v>
      </c>
      <c r="IU433" s="223">
        <f t="shared" ca="1" si="1104"/>
        <v>-2.2973637287633956E-4</v>
      </c>
      <c r="IV433" s="223">
        <f t="shared" ca="1" si="1105"/>
        <v>-3.3735882428180623E-4</v>
      </c>
      <c r="IW433" s="223">
        <f t="shared" ca="1" si="1106"/>
        <v>3.6136725620457418E-4</v>
      </c>
      <c r="IX433" s="223">
        <f t="shared" ca="1" si="1107"/>
        <v>1.963603155237423E-4</v>
      </c>
      <c r="IY433" s="223">
        <f t="shared" ca="1" si="1108"/>
        <v>-4.3798325057801095E-4</v>
      </c>
      <c r="IZ433" s="223">
        <f t="shared" ca="1" si="1109"/>
        <v>-2.5467728737859708E-5</v>
      </c>
      <c r="JA433" s="223">
        <f t="shared" ca="1" si="1110"/>
        <v>4.479202653789922E-4</v>
      </c>
      <c r="JB433" s="223">
        <f t="shared" ca="1" si="1111"/>
        <v>-1.4930208888280246E-4</v>
      </c>
    </row>
    <row r="434" spans="2:262">
      <c r="B434" s="230">
        <v>73</v>
      </c>
      <c r="C434" s="229">
        <f t="shared" si="1112"/>
        <v>1.4257812500000008E-3</v>
      </c>
      <c r="D434" s="226">
        <f t="shared" ca="1" si="855"/>
        <v>23.584381761816662</v>
      </c>
      <c r="E434" s="225">
        <f ca="1">CA361</f>
        <v>-0.41561823818333821</v>
      </c>
      <c r="F434" s="224">
        <v>73</v>
      </c>
      <c r="G434" s="223">
        <f t="shared" ca="1" si="856"/>
        <v>7.4883755951841849E-5</v>
      </c>
      <c r="H434" s="223">
        <f t="shared" ca="1" si="857"/>
        <v>-1.2338740924088985E-4</v>
      </c>
      <c r="I434" s="223">
        <f t="shared" ca="1" si="858"/>
        <v>-2.0815087182997553E-5</v>
      </c>
      <c r="J434" s="223">
        <f t="shared" ca="1" si="859"/>
        <v>1.3250863207242607E-4</v>
      </c>
      <c r="K434" s="223">
        <f t="shared" ca="1" si="860"/>
        <v>-3.7250524054120212E-5</v>
      </c>
      <c r="L434" s="223">
        <f t="shared" ca="1" si="861"/>
        <v>-1.1618536003892398E-4</v>
      </c>
      <c r="M434" s="223">
        <f t="shared" ca="1" si="862"/>
        <v>8.8163236999321551E-5</v>
      </c>
      <c r="N434" s="223">
        <f t="shared" ca="1" si="863"/>
        <v>7.7552010913333217E-5</v>
      </c>
      <c r="O434" s="223">
        <f t="shared" ca="1" si="864"/>
        <v>-1.221467205348623E-4</v>
      </c>
      <c r="P434" s="223">
        <f t="shared" ca="1" si="865"/>
        <v>-2.4027015012767544E-5</v>
      </c>
      <c r="Q434" s="223">
        <f t="shared" ca="1" si="866"/>
        <v>1.326754181079925E-4</v>
      </c>
      <c r="R434" s="223">
        <f t="shared" ca="1" si="867"/>
        <v>-3.4111682278817217E-5</v>
      </c>
      <c r="S434" s="223">
        <f t="shared" ca="1" si="868"/>
        <v>-1.1772759432574055E-4</v>
      </c>
      <c r="T434" s="223">
        <f t="shared" ca="1" si="869"/>
        <v>8.5700206113726478E-5</v>
      </c>
      <c r="U434" s="223">
        <f t="shared" ca="1" si="870"/>
        <v>8.0173551443306877E-5</v>
      </c>
      <c r="V434" s="223">
        <f t="shared" ca="1" si="871"/>
        <v>-1.2083245521174476E-4</v>
      </c>
      <c r="W434" s="223">
        <f t="shared" ca="1" si="872"/>
        <v>-2.7224469867121464E-5</v>
      </c>
      <c r="X434" s="223">
        <f t="shared" ca="1" si="873"/>
        <v>1.3276228543274404E-4</v>
      </c>
      <c r="Y434" s="223">
        <f t="shared" ca="1" si="874"/>
        <v>-3.0952292901627666E-5</v>
      </c>
      <c r="Z434" s="223">
        <f t="shared" ca="1" si="875"/>
        <v>-1.1919891391185366E-4</v>
      </c>
      <c r="AA434" s="223">
        <f t="shared" ca="1" si="876"/>
        <v>8.3185552628505779E-5</v>
      </c>
      <c r="AB434" s="223">
        <f t="shared" ca="1" si="877"/>
        <v>8.2746798423773463E-5</v>
      </c>
      <c r="AC434" s="223">
        <f t="shared" ca="1" si="878"/>
        <v>-1.1944540493582419E-4</v>
      </c>
      <c r="AD434" s="223">
        <f t="shared" ca="1" si="879"/>
        <v>-3.0405525718816371E-5</v>
      </c>
      <c r="AE434" s="223">
        <f t="shared" ca="1" si="880"/>
        <v>1.3276918172105251E-4</v>
      </c>
      <c r="AF434" s="223">
        <f t="shared" ca="1" si="881"/>
        <v>-2.7774259020574475E-5</v>
      </c>
      <c r="AG434" s="223">
        <f t="shared" ca="1" si="882"/>
        <v>-1.2059843252936034E-4</v>
      </c>
      <c r="AH434" s="223">
        <f t="shared" ca="1" si="883"/>
        <v>8.0620791276889454E-5</v>
      </c>
      <c r="AI434" s="223">
        <f t="shared" ca="1" si="884"/>
        <v>8.5270201826970896E-5</v>
      </c>
      <c r="AJ434" s="223">
        <f t="shared" ca="1" si="885"/>
        <v>-1.1798640521432144E-4</v>
      </c>
      <c r="AK434" s="223">
        <f t="shared" ca="1" si="886"/>
        <v>-3.3568266418753183E-5</v>
      </c>
      <c r="AL434" s="223">
        <f t="shared" ca="1" si="887"/>
        <v>1.326961028188517E-4</v>
      </c>
      <c r="AM434" s="223">
        <f t="shared" ca="1" si="888"/>
        <v>-2.4579494964433734E-5</v>
      </c>
      <c r="AN434" s="223">
        <f t="shared" ca="1" si="889"/>
        <v>-1.2192530716057757E-4</v>
      </c>
      <c r="AO434" s="223">
        <f t="shared" ca="1" si="890"/>
        <v>7.8007466975213476E-5</v>
      </c>
      <c r="AP434" s="223">
        <f t="shared" ca="1" si="891"/>
        <v>8.7742241649047426E-5</v>
      </c>
      <c r="AQ434" s="223">
        <f t="shared" ca="1" si="892"/>
        <v>-1.1645633489411341E-4</v>
      </c>
      <c r="AR434" s="223">
        <f t="shared" ca="1" si="893"/>
        <v>-3.6710786850198583E-5</v>
      </c>
      <c r="AS434" s="223">
        <f t="shared" ca="1" si="894"/>
        <v>1.3254309274613973E-4</v>
      </c>
      <c r="AT434" s="223">
        <f t="shared" ca="1" si="895"/>
        <v>-2.1369925139612939E-5</v>
      </c>
      <c r="AU434" s="223">
        <f t="shared" ca="1" si="896"/>
        <v>-1.2317873854584212E-4</v>
      </c>
      <c r="AV434" s="223">
        <f t="shared" ca="1" si="897"/>
        <v>7.534715389231947E-5</v>
      </c>
      <c r="AW434" s="223">
        <f t="shared" ca="1" si="898"/>
        <v>9.0161428825646169E-5</v>
      </c>
      <c r="AX434" s="223">
        <f t="shared" ca="1" si="899"/>
        <v>-1.1485611563234802E-4</v>
      </c>
      <c r="AY434" s="223">
        <f t="shared" ca="1" si="900"/>
        <v>-3.9831194076350163E-5</v>
      </c>
      <c r="AZ434" s="223">
        <f t="shared" ca="1" si="901"/>
        <v>1.3231024367046286E-4</v>
      </c>
      <c r="BA434" s="223">
        <f t="shared" ca="1" si="902"/>
        <v>-1.8147482870962861E-5</v>
      </c>
      <c r="BB434" s="223">
        <f t="shared" ca="1" si="903"/>
        <v>-1.2435797166495638E-4</v>
      </c>
      <c r="BC434" s="223">
        <f t="shared" ca="1" si="904"/>
        <v>7.2641454501331493E-5</v>
      </c>
      <c r="BD434" s="223">
        <f t="shared" ca="1" si="905"/>
        <v>9.2526306128874747E-5</v>
      </c>
      <c r="BE434" s="223">
        <f t="shared" ca="1" si="906"/>
        <v>-1.1318671134127244E-4</v>
      </c>
      <c r="BF434" s="223">
        <f t="shared" ca="1" si="907"/>
        <v>-4.2927608480574423E-5</v>
      </c>
      <c r="BG434" s="223">
        <f t="shared" ca="1" si="908"/>
        <v>1.3199769585139757E-4</v>
      </c>
      <c r="BH434" s="223">
        <f t="shared" ca="1" si="909"/>
        <v>-1.491410923720755E-5</v>
      </c>
      <c r="BI434" s="223">
        <f t="shared" ca="1" si="910"/>
        <v>-1.2546229619198369E-4</v>
      </c>
      <c r="BJ434" s="223">
        <f t="shared" ca="1" si="911"/>
        <v>6.9891998614390858E-5</v>
      </c>
      <c r="BK434" s="223">
        <f t="shared" ca="1" si="912"/>
        <v>9.483544904507266E-5</v>
      </c>
      <c r="BL434" s="223">
        <f t="shared" ca="1" si="913"/>
        <v>-1.1144912760760964E-4</v>
      </c>
      <c r="BM434" s="223">
        <f t="shared" ca="1" si="914"/>
        <v>-4.5998164898616642E-5</v>
      </c>
      <c r="BN434" s="223">
        <f t="shared" ca="1" si="915"/>
        <v>1.3160563755606314E-4</v>
      </c>
      <c r="BO434" s="223">
        <f t="shared" ca="1" si="916"/>
        <v>-1.1671751901722204E-5</v>
      </c>
      <c r="BP434" s="223">
        <f t="shared" ca="1" si="917"/>
        <v>-1.2649104692312178E-4</v>
      </c>
      <c r="BQ434" s="223">
        <f t="shared" ca="1" si="918"/>
        <v>6.7100442400915033E-5</v>
      </c>
      <c r="BR434" s="223">
        <f t="shared" ca="1" si="919"/>
        <v>9.7087466632891697E-5</v>
      </c>
      <c r="BS434" s="223">
        <f t="shared" ca="1" si="920"/>
        <v>-1.0964441108682631E-4</v>
      </c>
      <c r="BT434" s="223">
        <f t="shared" ca="1" si="921"/>
        <v>-4.90410137421061E-5</v>
      </c>
      <c r="BU434" s="223">
        <f t="shared" ca="1" si="922"/>
        <v>1.3113430494571666E-4</v>
      </c>
      <c r="BV434" s="223">
        <f t="shared" ca="1" si="923"/>
        <v>-8.4223639393261667E-6</v>
      </c>
      <c r="BW434" s="223">
        <f t="shared" ca="1" si="924"/>
        <v>-1.274436041773989E-4</v>
      </c>
      <c r="BX434" s="223">
        <f t="shared" ca="1" si="925"/>
        <v>6.4268467389984072E-5</v>
      </c>
      <c r="BY434" s="223">
        <f t="shared" ca="1" si="926"/>
        <v>9.9281002361145256E-5</v>
      </c>
      <c r="BZ434" s="223">
        <f t="shared" ca="1" si="927"/>
        <v>-1.0777364887267174E-4</v>
      </c>
      <c r="CA434" s="223">
        <f t="shared" ca="1" si="928"/>
        <v>-5.205432211267891E-5</v>
      </c>
      <c r="CB434" s="223">
        <f t="shared" ca="1" si="929"/>
        <v>1.3058398193349836E-4</v>
      </c>
      <c r="CC434" s="223">
        <f t="shared" ca="1" si="930"/>
        <v>-5.1679026598255476E-6</v>
      </c>
      <c r="CD434" s="223">
        <f t="shared" ca="1" si="931"/>
        <v>-1.2831939416994278E-4</v>
      </c>
      <c r="CE434" s="223">
        <f t="shared" ca="1" si="932"/>
        <v>6.1397779457451798E-5</v>
      </c>
      <c r="CF434" s="223">
        <f t="shared" ca="1" si="933"/>
        <v>1.01414734925931E-4</v>
      </c>
      <c r="CG434" s="223">
        <f t="shared" ca="1" si="934"/>
        <v>-1.0583796784235592E-4</v>
      </c>
      <c r="CH434" s="223">
        <f t="shared" ca="1" si="935"/>
        <v>-5.5036274906047517E-5</v>
      </c>
      <c r="CI434" s="223">
        <f t="shared" ca="1" si="936"/>
        <v>1.2995500001341289E-4</v>
      </c>
      <c r="CJ434" s="223">
        <f t="shared" ca="1" si="937"/>
        <v>-1.9103284290029882E-6</v>
      </c>
      <c r="CK434" s="223">
        <f t="shared" ca="1" si="938"/>
        <v>-1.291178893576099E-4</v>
      </c>
      <c r="CL434" s="223">
        <f t="shared" ca="1" si="939"/>
        <v>5.8490107798383559E-5</v>
      </c>
      <c r="CM434" s="223">
        <f t="shared" ca="1" si="940"/>
        <v>1.0348737904653982E-4</v>
      </c>
      <c r="CN434" s="223">
        <f t="shared" ca="1" si="941"/>
        <v>-1.0383853397774617E-4</v>
      </c>
      <c r="CO434" s="223">
        <f t="shared" ca="1" si="942"/>
        <v>-5.7985075905351592E-5</v>
      </c>
      <c r="CP434" s="223">
        <f t="shared" ca="1" si="943"/>
        <v>1.2924773806064974E-4</v>
      </c>
      <c r="CQ434" s="223">
        <f t="shared" ca="1" si="944"/>
        <v>1.3483965122334217E-6</v>
      </c>
      <c r="CR434" s="223">
        <f t="shared" ca="1" si="945"/>
        <v>-1.2983860875675685E-4</v>
      </c>
      <c r="CS434" s="223">
        <f t="shared" ca="1" si="946"/>
        <v>5.5547203885463568E-5</v>
      </c>
      <c r="CT434" s="223">
        <f t="shared" ca="1" si="947"/>
        <v>1.0549768623965332E-4</v>
      </c>
      <c r="CU434" s="223">
        <f t="shared" ca="1" si="948"/>
        <v>-1.0177655166304108E-4</v>
      </c>
      <c r="CV434" s="223">
        <f t="shared" ca="1" si="949"/>
        <v>-6.0898948863128551E-5</v>
      </c>
      <c r="CW434" s="223">
        <f t="shared" ca="1" si="950"/>
        <v>1.2846262210336308E-4</v>
      </c>
      <c r="CX434" s="223">
        <f t="shared" ca="1" si="951"/>
        <v>4.6063092298306553E-6</v>
      </c>
      <c r="CY434" s="223">
        <f t="shared" ca="1" si="952"/>
        <v>-1.3048111823296698E-4</v>
      </c>
      <c r="CZ434" s="223">
        <f t="shared" ca="1" si="953"/>
        <v>5.257084041396671E-5</v>
      </c>
      <c r="DA434" s="223">
        <f t="shared" ca="1" si="954"/>
        <v>1.0744444557138861E-4</v>
      </c>
      <c r="DB434" s="223">
        <f t="shared" ca="1" si="955"/>
        <v>-9.9653262959284545E-5</v>
      </c>
      <c r="DC434" s="223">
        <f t="shared" ca="1" si="956"/>
        <v>-6.3776138571272099E-5</v>
      </c>
      <c r="DD434" s="223">
        <f t="shared" ca="1" si="957"/>
        <v>1.2760012506604813E-4</v>
      </c>
      <c r="DE434" s="223">
        <f t="shared" ca="1" si="958"/>
        <v>7.8614472789888419E-6</v>
      </c>
      <c r="DF434" s="223">
        <f t="shared" ca="1" si="959"/>
        <v>-1.3104503076255683E-4</v>
      </c>
      <c r="DG434" s="223">
        <f t="shared" ca="1" si="960"/>
        <v>4.9562810233954783E-5</v>
      </c>
      <c r="DH434" s="223">
        <f t="shared" ca="1" si="961"/>
        <v>1.0932648438671828E-4</v>
      </c>
      <c r="DI434" s="223">
        <f t="shared" ca="1" si="962"/>
        <v>-9.7469946856196826E-5</v>
      </c>
      <c r="DJ434" s="223">
        <f t="shared" ca="1" si="963"/>
        <v>-6.6614911918283748E-5</v>
      </c>
      <c r="DK434" s="223">
        <f t="shared" ca="1" si="964"/>
        <v>1.2666076648467056E-4</v>
      </c>
      <c r="DL434" s="223">
        <f t="shared" ca="1" si="965"/>
        <v>1.1111849886264611E-5</v>
      </c>
      <c r="DM434" s="223">
        <f t="shared" ca="1" si="966"/>
        <v>-1.3153000666570459E-4</v>
      </c>
      <c r="DN434" s="223">
        <f t="shared" ca="1" si="967"/>
        <v>4.6524925270330776E-5</v>
      </c>
      <c r="DO434" s="223">
        <f t="shared" ca="1" si="968"/>
        <v>1.1114266901583393E-4</v>
      </c>
      <c r="DP434" s="223">
        <f t="shared" ca="1" si="969"/>
        <v>-9.5227918501759E-5</v>
      </c>
      <c r="DQ434" s="223">
        <f t="shared" ca="1" si="970"/>
        <v>-6.9413558933247824E-5</v>
      </c>
      <c r="DR434" s="223">
        <f t="shared" ca="1" si="971"/>
        <v>1.2564511219371262E-4</v>
      </c>
      <c r="DS434" s="223">
        <f t="shared" ca="1" si="972"/>
        <v>1.4355559130667717E-5</v>
      </c>
      <c r="DT434" s="223">
        <f t="shared" ca="1" si="973"/>
        <v>-1.3193575381106063E-4</v>
      </c>
      <c r="DU434" s="223">
        <f t="shared" ca="1" si="974"/>
        <v>4.3459015431402906E-5</v>
      </c>
      <c r="DV434" s="223">
        <f t="shared" ca="1" si="975"/>
        <v>1.128919054570265E-4</v>
      </c>
      <c r="DW434" s="223">
        <f t="shared" ca="1" si="976"/>
        <v>-9.2928528410016903E-5</v>
      </c>
      <c r="DX434" s="223">
        <f t="shared" ca="1" si="977"/>
        <v>-7.2170393815850612E-5</v>
      </c>
      <c r="DY434" s="223">
        <f t="shared" ca="1" si="978"/>
        <v>1.2455377398534254E-4</v>
      </c>
      <c r="DZ434" s="223">
        <f t="shared" ca="1" si="979"/>
        <v>1.7590621123035694E-5</v>
      </c>
      <c r="EA434" s="223">
        <f t="shared" ca="1" si="980"/>
        <v>-1.3226202779171648E-4</v>
      </c>
      <c r="EB434" s="223">
        <f t="shared" ca="1" si="981"/>
        <v>4.0366927506616418E-5</v>
      </c>
      <c r="EC434" s="223">
        <f t="shared" ca="1" si="982"/>
        <v>1.1457314003567198E-4</v>
      </c>
      <c r="ED434" s="223">
        <f t="shared" ca="1" si="983"/>
        <v>-9.0573161647582108E-5</v>
      </c>
      <c r="EE434" s="223">
        <f t="shared" ca="1" si="984"/>
        <v>-7.4883755951843584E-5</v>
      </c>
      <c r="EF434" s="223">
        <f t="shared" ca="1" si="985"/>
        <v>1.2338740924088925E-4</v>
      </c>
      <c r="EG434" s="223">
        <f t="shared" ca="1" si="986"/>
        <v>2.081508718299861E-5</v>
      </c>
      <c r="EH434" s="223">
        <f t="shared" ca="1" si="987"/>
        <v>-1.3250863207242637E-4</v>
      </c>
      <c r="EI434" s="223">
        <f t="shared" ca="1" si="988"/>
        <v>3.7250524054116573E-5</v>
      </c>
      <c r="EJ434" s="223">
        <f t="shared" ca="1" si="989"/>
        <v>1.1618536003892559E-4</v>
      </c>
      <c r="EK434" s="223">
        <f t="shared" ca="1" si="990"/>
        <v>-8.8163236999319437E-5</v>
      </c>
      <c r="EL434" s="223">
        <f t="shared" ca="1" si="991"/>
        <v>-7.7552010913335142E-5</v>
      </c>
      <c r="EM434" s="223">
        <f t="shared" ca="1" si="992"/>
        <v>1.2214672053486165E-4</v>
      </c>
      <c r="EN434" s="223">
        <f t="shared" ca="1" si="993"/>
        <v>2.4027015012768717E-5</v>
      </c>
      <c r="EO434" s="223">
        <f t="shared" ca="1" si="994"/>
        <v>-1.3267541810799252E-4</v>
      </c>
      <c r="EP434" s="223">
        <f t="shared" ca="1" si="995"/>
        <v>3.4111682278813341E-5</v>
      </c>
      <c r="EQ434" s="223">
        <f t="shared" ca="1" si="996"/>
        <v>1.1772759432574219E-4</v>
      </c>
      <c r="ER434" s="223">
        <f t="shared" ca="1" si="997"/>
        <v>-8.5700206113724134E-5</v>
      </c>
      <c r="ES434" s="223">
        <f t="shared" ca="1" si="998"/>
        <v>-8.017355144330895E-5</v>
      </c>
      <c r="ET434" s="223">
        <f t="shared" ca="1" si="999"/>
        <v>1.2083245521174232E-4</v>
      </c>
      <c r="EU434" s="223">
        <f t="shared" ca="1" si="1000"/>
        <v>2.7224469867123076E-5</v>
      </c>
      <c r="EV434" s="223">
        <f t="shared" ca="1" si="1001"/>
        <v>-1.3276228543274412E-4</v>
      </c>
      <c r="EW434" s="223">
        <f t="shared" ca="1" si="1002"/>
        <v>3.0952292901626962E-5</v>
      </c>
      <c r="EX434" s="223">
        <f t="shared" ca="1" si="1003"/>
        <v>1.1919891391185523E-4</v>
      </c>
      <c r="EY434" s="223">
        <f t="shared" ca="1" si="1004"/>
        <v>-8.3185552628505956E-5</v>
      </c>
      <c r="EZ434" s="223">
        <f t="shared" ca="1" si="1005"/>
        <v>-8.2746798423775483E-5</v>
      </c>
      <c r="FA434" s="223">
        <f t="shared" ca="1" si="1006"/>
        <v>1.194454049358214E-4</v>
      </c>
      <c r="FB434" s="223">
        <f t="shared" ca="1" si="1007"/>
        <v>3.0405525718817991E-5</v>
      </c>
      <c r="FC434" s="223">
        <f t="shared" ca="1" si="1008"/>
        <v>-1.3276918172105246E-4</v>
      </c>
      <c r="FD434" s="223">
        <f t="shared" ca="1" si="1009"/>
        <v>2.7774259020573777E-5</v>
      </c>
      <c r="FE434" s="223">
        <f t="shared" ca="1" si="1010"/>
        <v>1.2059843252936222E-4</v>
      </c>
      <c r="FF434" s="223">
        <f t="shared" ca="1" si="1011"/>
        <v>-8.0620791276889644E-5</v>
      </c>
      <c r="FG434" s="223">
        <f t="shared" ca="1" si="1012"/>
        <v>-8.5270201826973606E-5</v>
      </c>
      <c r="FH434" s="223">
        <f t="shared" ca="1" si="1013"/>
        <v>1.1798640521432197E-4</v>
      </c>
      <c r="FI434" s="223">
        <f t="shared" ca="1" si="1014"/>
        <v>3.356826641875571E-5</v>
      </c>
      <c r="FJ434" s="223">
        <f t="shared" ca="1" si="1015"/>
        <v>-1.3269610281885151E-4</v>
      </c>
      <c r="FK434" s="223">
        <f t="shared" ca="1" si="1016"/>
        <v>2.4579494964433036E-5</v>
      </c>
      <c r="FL434" s="223">
        <f t="shared" ca="1" si="1017"/>
        <v>1.2192530716057934E-4</v>
      </c>
      <c r="FM434" s="223">
        <f t="shared" ca="1" si="1018"/>
        <v>-7.8007466975213666E-5</v>
      </c>
      <c r="FN434" s="223">
        <f t="shared" ca="1" si="1019"/>
        <v>-8.7742241649049364E-5</v>
      </c>
      <c r="FO434" s="223">
        <f t="shared" ca="1" si="1020"/>
        <v>1.1645633489411398E-4</v>
      </c>
      <c r="FP434" s="223">
        <f t="shared" ca="1" si="1021"/>
        <v>3.6710786850201104E-5</v>
      </c>
      <c r="FQ434" s="223">
        <f t="shared" ca="1" si="1022"/>
        <v>-1.3254309274613935E-4</v>
      </c>
      <c r="FR434" s="223">
        <f t="shared" ca="1" si="1023"/>
        <v>2.1369925139612228E-5</v>
      </c>
      <c r="FS434" s="223">
        <f t="shared" ca="1" si="1024"/>
        <v>1.231787385458438E-4</v>
      </c>
      <c r="FT434" s="223">
        <f t="shared" ca="1" si="1025"/>
        <v>-7.5347153892318887E-5</v>
      </c>
      <c r="FU434" s="223">
        <f t="shared" ca="1" si="1026"/>
        <v>-9.0161428825649462E-5</v>
      </c>
      <c r="FV434" s="223">
        <f t="shared" ca="1" si="1027"/>
        <v>1.148561156323486E-4</v>
      </c>
      <c r="FW434" s="223">
        <f t="shared" ca="1" si="1028"/>
        <v>3.983119407635265E-5</v>
      </c>
      <c r="FX434" s="223">
        <f t="shared" ca="1" si="1029"/>
        <v>-1.3231024367046235E-4</v>
      </c>
      <c r="FY434" s="223">
        <f t="shared" ca="1" si="1030"/>
        <v>1.8147482870960292E-5</v>
      </c>
      <c r="FZ434" s="223">
        <f t="shared" ca="1" si="1031"/>
        <v>1.2435797166495796E-4</v>
      </c>
      <c r="GA434" s="223">
        <f t="shared" ca="1" si="1032"/>
        <v>-7.2641454501330897E-5</v>
      </c>
      <c r="GB434" s="223">
        <f t="shared" ca="1" si="1033"/>
        <v>-9.2526306128877945E-5</v>
      </c>
      <c r="GC434" s="223">
        <f t="shared" ca="1" si="1034"/>
        <v>1.1318671134127306E-4</v>
      </c>
      <c r="GD434" s="223">
        <f t="shared" ca="1" si="1035"/>
        <v>4.2927608480576883E-5</v>
      </c>
      <c r="GE434" s="223">
        <f t="shared" ca="1" si="1036"/>
        <v>-1.3199769585139689E-4</v>
      </c>
      <c r="GF434" s="223">
        <f t="shared" ca="1" si="1037"/>
        <v>1.4914109237204948E-5</v>
      </c>
      <c r="GG434" s="223">
        <f t="shared" ca="1" si="1038"/>
        <v>1.2546229619198515E-4</v>
      </c>
      <c r="GH434" s="223">
        <f t="shared" ca="1" si="1039"/>
        <v>-6.9891998614390248E-5</v>
      </c>
      <c r="GI434" s="223">
        <f t="shared" ca="1" si="1040"/>
        <v>-9.4835449045075818E-5</v>
      </c>
      <c r="GJ434" s="223">
        <f t="shared" ca="1" si="1041"/>
        <v>1.1144912760760925E-4</v>
      </c>
      <c r="GK434" s="223">
        <f t="shared" ca="1" si="1042"/>
        <v>4.5998164898619081E-5</v>
      </c>
      <c r="GL434" s="223">
        <f t="shared" ca="1" si="1043"/>
        <v>-1.3160563755606331E-4</v>
      </c>
      <c r="GM434" s="223">
        <f t="shared" ca="1" si="1044"/>
        <v>1.1671751901719608E-5</v>
      </c>
      <c r="GN434" s="223">
        <f t="shared" ca="1" si="1045"/>
        <v>1.264910469231237E-4</v>
      </c>
      <c r="GO434" s="223">
        <f t="shared" ca="1" si="1046"/>
        <v>-6.7100442400914437E-5</v>
      </c>
      <c r="GP434" s="223">
        <f t="shared" ca="1" si="1047"/>
        <v>-9.7087466632894746E-5</v>
      </c>
      <c r="GQ434" s="223">
        <f t="shared" ca="1" si="1048"/>
        <v>1.0964441108682591E-4</v>
      </c>
      <c r="GR434" s="223">
        <f t="shared" ca="1" si="1049"/>
        <v>4.9041013742108519E-5</v>
      </c>
      <c r="GS434" s="223">
        <f t="shared" ca="1" si="1050"/>
        <v>-1.3113430494571685E-4</v>
      </c>
      <c r="GT434" s="223">
        <f t="shared" ca="1" si="1051"/>
        <v>8.4223639393235647E-6</v>
      </c>
      <c r="GU434" s="223">
        <f t="shared" ca="1" si="1052"/>
        <v>1.2744360417740066E-4</v>
      </c>
      <c r="GV434" s="223">
        <f t="shared" ca="1" si="1053"/>
        <v>-6.4268467389983435E-5</v>
      </c>
      <c r="GW434" s="223">
        <f t="shared" ca="1" si="1054"/>
        <v>-9.9281002361148224E-5</v>
      </c>
      <c r="GX434" s="223">
        <f t="shared" ca="1" si="1055"/>
        <v>1.0777364887267243E-4</v>
      </c>
      <c r="GY434" s="223">
        <f t="shared" ca="1" si="1056"/>
        <v>5.2054322112681316E-5</v>
      </c>
      <c r="GZ434" s="223">
        <f t="shared" ca="1" si="1057"/>
        <v>-1.3058398193349858E-4</v>
      </c>
      <c r="HA434" s="223">
        <f t="shared" ca="1" si="1058"/>
        <v>5.1679026598229456E-6</v>
      </c>
      <c r="HB434" s="223">
        <f t="shared" ca="1" si="1059"/>
        <v>1.2831939416994444E-4</v>
      </c>
      <c r="HC434" s="223">
        <f t="shared" ca="1" si="1060"/>
        <v>-6.1397779457449507E-5</v>
      </c>
      <c r="HD434" s="223">
        <f t="shared" ca="1" si="1061"/>
        <v>-1.0141473492593513E-4</v>
      </c>
      <c r="HE434" s="223">
        <f t="shared" ca="1" si="1062"/>
        <v>1.0583796784235434E-4</v>
      </c>
      <c r="HF434" s="223">
        <f t="shared" ca="1" si="1063"/>
        <v>5.5036274906049889E-5</v>
      </c>
      <c r="HG434" s="223">
        <f t="shared" ca="1" si="1064"/>
        <v>-1.2995500001341311E-4</v>
      </c>
      <c r="HH434" s="223">
        <f t="shared" ca="1" si="1065"/>
        <v>1.9103284290003861E-6</v>
      </c>
      <c r="HI434" s="223">
        <f t="shared" ca="1" si="1066"/>
        <v>1.2911788935761139E-4</v>
      </c>
      <c r="HJ434" s="223">
        <f t="shared" ca="1" si="1067"/>
        <v>-5.8490107798381228E-5</v>
      </c>
      <c r="HK434" s="223">
        <f t="shared" ca="1" si="1068"/>
        <v>-1.0348737904654381E-4</v>
      </c>
      <c r="HL434" s="223">
        <f t="shared" ca="1" si="1069"/>
        <v>1.0383853397774454E-4</v>
      </c>
      <c r="HM434" s="223">
        <f t="shared" ca="1" si="1070"/>
        <v>5.7985075905353923E-5</v>
      </c>
      <c r="HN434" s="223">
        <f t="shared" ca="1" si="1071"/>
        <v>-1.2924773806065004E-4</v>
      </c>
      <c r="HO434" s="223">
        <f t="shared" ca="1" si="1072"/>
        <v>-1.3483965122360237E-6</v>
      </c>
      <c r="HP434" s="223">
        <f t="shared" ca="1" si="1073"/>
        <v>1.2983860875675661E-4</v>
      </c>
      <c r="HQ434" s="223">
        <f t="shared" ca="1" si="1074"/>
        <v>-5.554720388546121E-5</v>
      </c>
      <c r="HR434" s="223">
        <f t="shared" ca="1" si="1075"/>
        <v>-1.0549768623965719E-4</v>
      </c>
      <c r="HS434" s="223">
        <f t="shared" ca="1" si="1076"/>
        <v>1.0177655166303941E-4</v>
      </c>
      <c r="HT434" s="223">
        <f t="shared" ca="1" si="1077"/>
        <v>6.0898948863134202E-5</v>
      </c>
      <c r="HU434" s="223">
        <f t="shared" ca="1" si="1078"/>
        <v>-1.2846262210336338E-4</v>
      </c>
      <c r="HV434" s="223">
        <f t="shared" ca="1" si="1079"/>
        <v>-4.606309229833271E-6</v>
      </c>
      <c r="HW434" s="223">
        <f t="shared" ca="1" si="1080"/>
        <v>1.3048111823296677E-4</v>
      </c>
      <c r="HX434" s="223">
        <f t="shared" ca="1" si="1081"/>
        <v>-5.2570840413964311E-5</v>
      </c>
      <c r="HY434" s="223">
        <f t="shared" ca="1" si="1082"/>
        <v>-1.0744444557139236E-4</v>
      </c>
      <c r="HZ434" s="223">
        <f t="shared" ca="1" si="1083"/>
        <v>9.965326295928281E-5</v>
      </c>
      <c r="IA434" s="223">
        <f t="shared" ca="1" si="1084"/>
        <v>6.377613857127771E-5</v>
      </c>
      <c r="IB434" s="223">
        <f t="shared" ca="1" si="1085"/>
        <v>-1.2760012506604849E-4</v>
      </c>
      <c r="IC434" s="223">
        <f t="shared" ca="1" si="1086"/>
        <v>-7.861447278991444E-6</v>
      </c>
      <c r="ID434" s="223">
        <f t="shared" ca="1" si="1087"/>
        <v>1.3104503076255664E-4</v>
      </c>
      <c r="IE434" s="223">
        <f t="shared" ca="1" si="1088"/>
        <v>-1.3644567115435259E-4</v>
      </c>
      <c r="IF434" s="223">
        <f t="shared" ca="1" si="1089"/>
        <v>-1.093264843867219E-4</v>
      </c>
      <c r="IG434" s="223">
        <f t="shared" ca="1" si="1090"/>
        <v>9.7469946856195065E-5</v>
      </c>
      <c r="IH434" s="223">
        <f t="shared" ca="1" si="1091"/>
        <v>6.6614911918289277E-5</v>
      </c>
      <c r="II434" s="223">
        <f t="shared" ca="1" si="1092"/>
        <v>-1.2666076648466974E-4</v>
      </c>
      <c r="IJ434" s="223">
        <f t="shared" ca="1" si="1093"/>
        <v>-1.11118498862672E-5</v>
      </c>
      <c r="IK434" s="223">
        <f t="shared" ca="1" si="1094"/>
        <v>1.3153000666570443E-4</v>
      </c>
      <c r="IL434" s="223">
        <f t="shared" ca="1" si="1095"/>
        <v>-4.6524925270328323E-5</v>
      </c>
      <c r="IM434" s="223">
        <f t="shared" ca="1" si="1096"/>
        <v>-1.1114266901583741E-4</v>
      </c>
      <c r="IN434" s="223">
        <f t="shared" ca="1" si="1097"/>
        <v>9.5227918501757184E-5</v>
      </c>
      <c r="IO434" s="223">
        <f t="shared" ca="1" si="1098"/>
        <v>6.9413558933253245E-5</v>
      </c>
      <c r="IP434" s="223">
        <f t="shared" ca="1" si="1099"/>
        <v>-1.2564511219371175E-4</v>
      </c>
      <c r="IQ434" s="223">
        <f t="shared" ca="1" si="1100"/>
        <v>-1.4355559130670312E-5</v>
      </c>
      <c r="IR434" s="223">
        <f t="shared" ca="1" si="1101"/>
        <v>1.3193575381106052E-4</v>
      </c>
      <c r="IS434" s="223">
        <f t="shared" ca="1" si="1102"/>
        <v>-4.3459015431400432E-5</v>
      </c>
      <c r="IT434" s="223">
        <f t="shared" ca="1" si="1103"/>
        <v>-1.1289190545702587E-4</v>
      </c>
      <c r="IU434" s="223">
        <f t="shared" ca="1" si="1104"/>
        <v>9.2928528410015046E-5</v>
      </c>
      <c r="IV434" s="223">
        <f t="shared" ca="1" si="1105"/>
        <v>7.2170393815855965E-5</v>
      </c>
      <c r="IW434" s="223">
        <f t="shared" ca="1" si="1106"/>
        <v>-1.2455377398534162E-4</v>
      </c>
      <c r="IX434" s="223">
        <f t="shared" ca="1" si="1107"/>
        <v>-1.7590621123042016E-5</v>
      </c>
      <c r="IY434" s="223">
        <f t="shared" ca="1" si="1108"/>
        <v>1.3226202779171637E-4</v>
      </c>
      <c r="IZ434" s="223">
        <f t="shared" ca="1" si="1109"/>
        <v>-4.0366927506613938E-5</v>
      </c>
      <c r="JA434" s="223">
        <f t="shared" ca="1" si="1110"/>
        <v>-1.1457314003567137E-4</v>
      </c>
      <c r="JB434" s="223">
        <f t="shared" ca="1" si="1111"/>
        <v>9.0573161647580197E-5</v>
      </c>
    </row>
    <row r="435" spans="2:262">
      <c r="B435" s="230">
        <v>74</v>
      </c>
      <c r="C435" s="229">
        <f t="shared" si="1112"/>
        <v>1.4453125000000009E-3</v>
      </c>
      <c r="D435" s="226">
        <f t="shared" ca="1" si="855"/>
        <v>23.546603848630379</v>
      </c>
      <c r="E435" s="225">
        <f ca="1">CB361</f>
        <v>-0.45339615136961953</v>
      </c>
      <c r="F435" s="224">
        <v>74</v>
      </c>
      <c r="G435" s="223">
        <f t="shared" ca="1" si="856"/>
        <v>-1.9294996242271968E-4</v>
      </c>
      <c r="H435" s="223">
        <f t="shared" ca="1" si="857"/>
        <v>1.7686851771949689E-4</v>
      </c>
      <c r="I435" s="223">
        <f t="shared" ca="1" si="858"/>
        <v>1.0699887391330578E-4</v>
      </c>
      <c r="J435" s="223">
        <f t="shared" ca="1" si="859"/>
        <v>-2.2886572898530024E-4</v>
      </c>
      <c r="K435" s="223">
        <f t="shared" ca="1" si="860"/>
        <v>4.2207980917738038E-6</v>
      </c>
      <c r="L435" s="223">
        <f t="shared" ca="1" si="861"/>
        <v>2.2681458842595105E-4</v>
      </c>
      <c r="M435" s="223">
        <f t="shared" ca="1" si="862"/>
        <v>-1.1444369709261886E-4</v>
      </c>
      <c r="N435" s="223">
        <f t="shared" ca="1" si="863"/>
        <v>-1.7119948820923278E-4</v>
      </c>
      <c r="O435" s="223">
        <f t="shared" ca="1" si="864"/>
        <v>1.9763986198147073E-4</v>
      </c>
      <c r="P435" s="223">
        <f t="shared" ca="1" si="865"/>
        <v>7.5154349768605144E-5</v>
      </c>
      <c r="Q435" s="223">
        <f t="shared" ca="1" si="866"/>
        <v>-2.3416189683604768E-4</v>
      </c>
      <c r="R435" s="223">
        <f t="shared" ca="1" si="867"/>
        <v>3.8639049870820005E-5</v>
      </c>
      <c r="S435" s="223">
        <f t="shared" ca="1" si="868"/>
        <v>2.1538485025824163E-4</v>
      </c>
      <c r="T435" s="223">
        <f t="shared" ca="1" si="869"/>
        <v>-1.4330754919919053E-4</v>
      </c>
      <c r="U435" s="223">
        <f t="shared" ca="1" si="870"/>
        <v>-1.4574306208641131E-4</v>
      </c>
      <c r="V435" s="223">
        <f t="shared" ca="1" si="871"/>
        <v>2.1413290009000778E-4</v>
      </c>
      <c r="W435" s="223">
        <f t="shared" ca="1" si="872"/>
        <v>4.1682960912256176E-5</v>
      </c>
      <c r="X435" s="223">
        <f t="shared" ca="1" si="873"/>
        <v>-2.3438916677272917E-4</v>
      </c>
      <c r="Y435" s="223">
        <f t="shared" ca="1" si="874"/>
        <v>7.2220882907371111E-5</v>
      </c>
      <c r="Z435" s="223">
        <f t="shared" ca="1" si="875"/>
        <v>1.9929268052951813E-4</v>
      </c>
      <c r="AA435" s="223">
        <f t="shared" ca="1" si="876"/>
        <v>-1.6906922564430396E-4</v>
      </c>
      <c r="AB435" s="223">
        <f t="shared" ca="1" si="877"/>
        <v>-1.1713173880320054E-4</v>
      </c>
      <c r="AC435" s="223">
        <f t="shared" ca="1" si="878"/>
        <v>2.2599060757787131E-4</v>
      </c>
      <c r="AD435" s="223">
        <f t="shared" ca="1" si="879"/>
        <v>7.3092618317627944E-6</v>
      </c>
      <c r="AE435" s="223">
        <f t="shared" ca="1" si="880"/>
        <v>-2.2954261908755488E-4</v>
      </c>
      <c r="AF435" s="223">
        <f t="shared" ca="1" si="881"/>
        <v>1.0423935193095773E-4</v>
      </c>
      <c r="AG435" s="223">
        <f t="shared" ca="1" si="882"/>
        <v>1.7888642611718755E-4</v>
      </c>
      <c r="AH435" s="223">
        <f t="shared" ca="1" si="883"/>
        <v>-1.9117106393137071E-4</v>
      </c>
      <c r="AI435" s="223">
        <f t="shared" ca="1" si="884"/>
        <v>-8.5984867104501193E-5</v>
      </c>
      <c r="AJ435" s="223">
        <f t="shared" ca="1" si="885"/>
        <v>2.329563008873904E-4</v>
      </c>
      <c r="AK435" s="223">
        <f t="shared" ca="1" si="886"/>
        <v>-2.7222660693932396E-5</v>
      </c>
      <c r="AL435" s="223">
        <f t="shared" ca="1" si="887"/>
        <v>-2.1972716690167607E-4</v>
      </c>
      <c r="AM435" s="223">
        <f t="shared" ca="1" si="888"/>
        <v>1.3400135378073948E-4</v>
      </c>
      <c r="AN435" s="223">
        <f t="shared" ca="1" si="889"/>
        <v>1.5460782080382629E-4</v>
      </c>
      <c r="AO435" s="223">
        <f t="shared" ca="1" si="890"/>
        <v>-2.091346260074698E-4</v>
      </c>
      <c r="AP435" s="223">
        <f t="shared" ca="1" si="891"/>
        <v>-5.2976682701233018E-5</v>
      </c>
      <c r="AQ435" s="223">
        <f t="shared" ca="1" si="892"/>
        <v>2.3487919379431714E-4</v>
      </c>
      <c r="AR435" s="223">
        <f t="shared" ca="1" si="893"/>
        <v>-6.1165294826120102E-5</v>
      </c>
      <c r="AS435" s="223">
        <f t="shared" ca="1" si="894"/>
        <v>-2.0515528511294277E-4</v>
      </c>
      <c r="AT435" s="223">
        <f t="shared" ca="1" si="895"/>
        <v>1.6086263099581661E-4</v>
      </c>
      <c r="AU435" s="223">
        <f t="shared" ca="1" si="896"/>
        <v>1.2698242307479073E-4</v>
      </c>
      <c r="AV435" s="223">
        <f t="shared" ca="1" si="897"/>
        <v>-2.2257105500234818E-4</v>
      </c>
      <c r="AW435" s="223">
        <f t="shared" ca="1" si="898"/>
        <v>-1.8821713103331757E-5</v>
      </c>
      <c r="AX435" s="223">
        <f t="shared" ca="1" si="899"/>
        <v>2.3171766147421768E-4</v>
      </c>
      <c r="AY435" s="223">
        <f t="shared" ca="1" si="900"/>
        <v>-9.3783885040205992E-5</v>
      </c>
      <c r="AZ435" s="223">
        <f t="shared" ca="1" si="901"/>
        <v>-1.8614241095602459E-4</v>
      </c>
      <c r="BA435" s="223">
        <f t="shared" ca="1" si="902"/>
        <v>1.8424171804365042E-4</v>
      </c>
      <c r="BB435" s="223">
        <f t="shared" ca="1" si="903"/>
        <v>9.6608239364159198E-5</v>
      </c>
      <c r="BC435" s="223">
        <f t="shared" ca="1" si="904"/>
        <v>-2.3118949280533354E-4</v>
      </c>
      <c r="BD435" s="223">
        <f t="shared" ca="1" si="905"/>
        <v>1.5740689743008824E-5</v>
      </c>
      <c r="BE435" s="223">
        <f t="shared" ca="1" si="906"/>
        <v>2.2354014155421729E-4</v>
      </c>
      <c r="BF435" s="223">
        <f t="shared" ca="1" si="907"/>
        <v>-1.2437233736389825E-4</v>
      </c>
      <c r="BG435" s="223">
        <f t="shared" ca="1" si="908"/>
        <v>-1.6310011573887796E-4</v>
      </c>
      <c r="BH435" s="223">
        <f t="shared" ca="1" si="909"/>
        <v>2.0363252829284998E-4</v>
      </c>
      <c r="BI435" s="223">
        <f t="shared" ca="1" si="910"/>
        <v>6.4142779021371577E-5</v>
      </c>
      <c r="BJ435" s="223">
        <f t="shared" ca="1" si="911"/>
        <v>-2.348033762650671E-4</v>
      </c>
      <c r="BK435" s="223">
        <f t="shared" ca="1" si="912"/>
        <v>4.9962354192187529E-5</v>
      </c>
      <c r="BL435" s="223">
        <f t="shared" ca="1" si="913"/>
        <v>2.1052365264504977E-4</v>
      </c>
      <c r="BM435" s="223">
        <f t="shared" ca="1" si="914"/>
        <v>-1.5226850417936037E-4</v>
      </c>
      <c r="BN435" s="223">
        <f t="shared" ca="1" si="915"/>
        <v>-1.3652719556684565E-4</v>
      </c>
      <c r="BO435" s="223">
        <f t="shared" ca="1" si="916"/>
        <v>2.186153092604013E-4</v>
      </c>
      <c r="BP435" s="223">
        <f t="shared" ca="1" si="917"/>
        <v>3.028882121944579E-5</v>
      </c>
      <c r="BQ435" s="223">
        <f t="shared" ca="1" si="918"/>
        <v>-2.3333447571831953E-4</v>
      </c>
      <c r="BR435" s="223">
        <f t="shared" ca="1" si="919"/>
        <v>8.3102484555895779E-5</v>
      </c>
      <c r="BS435" s="223">
        <f t="shared" ca="1" si="920"/>
        <v>1.9294996242271898E-4</v>
      </c>
      <c r="BT435" s="223">
        <f t="shared" ca="1" si="921"/>
        <v>-1.7686851771949645E-4</v>
      </c>
      <c r="BU435" s="223">
        <f t="shared" ca="1" si="922"/>
        <v>-1.0699887391330505E-4</v>
      </c>
      <c r="BV435" s="223">
        <f t="shared" ca="1" si="923"/>
        <v>2.2886572898529999E-4</v>
      </c>
      <c r="BW435" s="223">
        <f t="shared" ca="1" si="924"/>
        <v>-4.2207980917743866E-6</v>
      </c>
      <c r="BX435" s="223">
        <f t="shared" ca="1" si="925"/>
        <v>-2.2681458842595142E-4</v>
      </c>
      <c r="BY435" s="223">
        <f t="shared" ca="1" si="926"/>
        <v>1.1444369709261866E-4</v>
      </c>
      <c r="BZ435" s="223">
        <f t="shared" ca="1" si="927"/>
        <v>1.7119948820923408E-4</v>
      </c>
      <c r="CA435" s="223">
        <f t="shared" ca="1" si="928"/>
        <v>-1.9763986198147242E-4</v>
      </c>
      <c r="CB435" s="223">
        <f t="shared" ca="1" si="929"/>
        <v>-7.5154349768603762E-5</v>
      </c>
      <c r="CC435" s="223">
        <f t="shared" ca="1" si="930"/>
        <v>2.3416189683604755E-4</v>
      </c>
      <c r="CD435" s="223">
        <f t="shared" ca="1" si="931"/>
        <v>-3.8639049870817308E-5</v>
      </c>
      <c r="CE435" s="223">
        <f t="shared" ca="1" si="932"/>
        <v>-2.1538485025824076E-4</v>
      </c>
      <c r="CF435" s="223">
        <f t="shared" ca="1" si="933"/>
        <v>1.4330754919919035E-4</v>
      </c>
      <c r="CG435" s="223">
        <f t="shared" ca="1" si="934"/>
        <v>1.4574306208641277E-4</v>
      </c>
      <c r="CH435" s="223">
        <f t="shared" ca="1" si="935"/>
        <v>-2.1413290009000631E-4</v>
      </c>
      <c r="CI435" s="223">
        <f t="shared" ca="1" si="936"/>
        <v>-4.168296091225478E-5</v>
      </c>
      <c r="CJ435" s="223">
        <f t="shared" ca="1" si="937"/>
        <v>2.3438916677272919E-4</v>
      </c>
      <c r="CK435" s="223">
        <f t="shared" ca="1" si="938"/>
        <v>-7.2220882907369295E-5</v>
      </c>
      <c r="CL435" s="223">
        <f t="shared" ca="1" si="939"/>
        <v>-1.9929268052951648E-4</v>
      </c>
      <c r="CM435" s="223">
        <f t="shared" ca="1" si="940"/>
        <v>1.690692256443038E-4</v>
      </c>
      <c r="CN435" s="223">
        <f t="shared" ca="1" si="941"/>
        <v>1.1713173880320222E-4</v>
      </c>
      <c r="CO435" s="223">
        <f t="shared" ca="1" si="942"/>
        <v>-2.2599060757787034E-4</v>
      </c>
      <c r="CP435" s="223">
        <f t="shared" ca="1" si="943"/>
        <v>-7.3092618317613443E-6</v>
      </c>
      <c r="CQ435" s="223">
        <f t="shared" ca="1" si="944"/>
        <v>2.2954261908755493E-4</v>
      </c>
      <c r="CR435" s="223">
        <f t="shared" ca="1" si="945"/>
        <v>-1.0423935193095603E-4</v>
      </c>
      <c r="CS435" s="223">
        <f t="shared" ca="1" si="946"/>
        <v>-1.7888642611718554E-4</v>
      </c>
      <c r="CT435" s="223">
        <f t="shared" ca="1" si="947"/>
        <v>1.9117106393137052E-4</v>
      </c>
      <c r="CU435" s="223">
        <f t="shared" ca="1" si="948"/>
        <v>8.5984867104502968E-5</v>
      </c>
      <c r="CV435" s="223">
        <f t="shared" ca="1" si="949"/>
        <v>-2.3295630088738997E-4</v>
      </c>
      <c r="CW435" s="223">
        <f t="shared" ca="1" si="950"/>
        <v>2.7222660693933826E-5</v>
      </c>
      <c r="CX435" s="223">
        <f t="shared" ca="1" si="951"/>
        <v>2.1972716690167615E-4</v>
      </c>
      <c r="CY435" s="223">
        <f t="shared" ca="1" si="952"/>
        <v>-1.3400135378073793E-4</v>
      </c>
      <c r="CZ435" s="223">
        <f t="shared" ca="1" si="953"/>
        <v>-1.5460782080382396E-4</v>
      </c>
      <c r="DA435" s="223">
        <f t="shared" ca="1" si="954"/>
        <v>2.0913462600747048E-4</v>
      </c>
      <c r="DB435" s="223">
        <f t="shared" ca="1" si="955"/>
        <v>5.2976682701233249E-5</v>
      </c>
      <c r="DC435" s="223">
        <f t="shared" ca="1" si="956"/>
        <v>-2.3487919379431722E-4</v>
      </c>
      <c r="DD435" s="223">
        <f t="shared" ca="1" si="957"/>
        <v>6.1165294826123125E-5</v>
      </c>
      <c r="DE435" s="223">
        <f t="shared" ca="1" si="958"/>
        <v>2.0515528511294291E-4</v>
      </c>
      <c r="DF435" s="223">
        <f t="shared" ca="1" si="959"/>
        <v>-1.6086263099581645E-4</v>
      </c>
      <c r="DG435" s="223">
        <f t="shared" ca="1" si="960"/>
        <v>-1.2698242307478811E-4</v>
      </c>
      <c r="DH435" s="223">
        <f t="shared" ca="1" si="961"/>
        <v>2.225710550023481E-4</v>
      </c>
      <c r="DI435" s="223">
        <f t="shared" ca="1" si="962"/>
        <v>1.8821713103332001E-5</v>
      </c>
      <c r="DJ435" s="223">
        <f t="shared" ca="1" si="963"/>
        <v>-2.317176614742183E-4</v>
      </c>
      <c r="DK435" s="223">
        <f t="shared" ca="1" si="964"/>
        <v>9.3783885040208838E-5</v>
      </c>
      <c r="DL435" s="223">
        <f t="shared" ca="1" si="965"/>
        <v>1.8614241095602472E-4</v>
      </c>
      <c r="DM435" s="223">
        <f t="shared" ca="1" si="966"/>
        <v>-1.8424171804365025E-4</v>
      </c>
      <c r="DN435" s="223">
        <f t="shared" ca="1" si="967"/>
        <v>-9.6608239364156352E-5</v>
      </c>
      <c r="DO435" s="223">
        <f t="shared" ca="1" si="968"/>
        <v>2.3118949280533349E-4</v>
      </c>
      <c r="DP435" s="223">
        <f t="shared" ca="1" si="969"/>
        <v>-1.574068974300858E-5</v>
      </c>
      <c r="DQ435" s="223">
        <f t="shared" ca="1" si="970"/>
        <v>-2.2354014155421837E-4</v>
      </c>
      <c r="DR435" s="223">
        <f t="shared" ca="1" si="971"/>
        <v>1.243723373639009E-4</v>
      </c>
      <c r="DS435" s="223">
        <f t="shared" ca="1" si="972"/>
        <v>1.6310011573887812E-4</v>
      </c>
      <c r="DT435" s="223">
        <f t="shared" ca="1" si="973"/>
        <v>-2.0363252829284987E-4</v>
      </c>
      <c r="DU435" s="223">
        <f t="shared" ca="1" si="974"/>
        <v>-6.4142779021374993E-5</v>
      </c>
      <c r="DV435" s="223">
        <f t="shared" ca="1" si="975"/>
        <v>2.348033762650671E-4</v>
      </c>
      <c r="DW435" s="223">
        <f t="shared" ca="1" si="976"/>
        <v>-4.9962354192187306E-5</v>
      </c>
      <c r="DX435" s="223">
        <f t="shared" ca="1" si="977"/>
        <v>-2.1052365264505134E-4</v>
      </c>
      <c r="DY435" s="223">
        <f t="shared" ca="1" si="978"/>
        <v>1.5226850417936273E-4</v>
      </c>
      <c r="DZ435" s="223">
        <f t="shared" ca="1" si="979"/>
        <v>1.3652719556684587E-4</v>
      </c>
      <c r="EA435" s="223">
        <f t="shared" ca="1" si="980"/>
        <v>-2.1861530926040122E-4</v>
      </c>
      <c r="EB435" s="223">
        <f t="shared" ca="1" si="981"/>
        <v>-3.0288821219449328E-5</v>
      </c>
      <c r="EC435" s="223">
        <f t="shared" ca="1" si="982"/>
        <v>2.3333447571831915E-4</v>
      </c>
      <c r="ED435" s="223">
        <f t="shared" ca="1" si="983"/>
        <v>-8.3102484555895562E-5</v>
      </c>
      <c r="EE435" s="223">
        <f t="shared" ca="1" si="984"/>
        <v>-1.9294996242272104E-4</v>
      </c>
      <c r="EF435" s="223">
        <f t="shared" ca="1" si="985"/>
        <v>1.7686851771949846E-4</v>
      </c>
      <c r="EG435" s="223">
        <f t="shared" ca="1" si="986"/>
        <v>1.0699887391330524E-4</v>
      </c>
      <c r="EH435" s="223">
        <f t="shared" ca="1" si="987"/>
        <v>-2.2886572898529994E-4</v>
      </c>
      <c r="EI435" s="223">
        <f t="shared" ca="1" si="988"/>
        <v>4.2207980917708358E-6</v>
      </c>
      <c r="EJ435" s="223">
        <f t="shared" ca="1" si="989"/>
        <v>2.2681458842595061E-4</v>
      </c>
      <c r="EK435" s="223">
        <f t="shared" ca="1" si="990"/>
        <v>-1.1444369709261844E-4</v>
      </c>
      <c r="EL435" s="223">
        <f t="shared" ca="1" si="991"/>
        <v>-1.7119948820923424E-4</v>
      </c>
      <c r="EM435" s="223">
        <f t="shared" ca="1" si="992"/>
        <v>1.9763986198147228E-4</v>
      </c>
      <c r="EN435" s="223">
        <f t="shared" ca="1" si="993"/>
        <v>7.5154349768603978E-5</v>
      </c>
      <c r="EO435" s="223">
        <f t="shared" ca="1" si="994"/>
        <v>-2.3416189683604755E-4</v>
      </c>
      <c r="EP435" s="223">
        <f t="shared" ca="1" si="995"/>
        <v>3.8639049870817085E-5</v>
      </c>
      <c r="EQ435" s="223">
        <f t="shared" ca="1" si="996"/>
        <v>2.1538485025824087E-4</v>
      </c>
      <c r="ER435" s="223">
        <f t="shared" ca="1" si="997"/>
        <v>-1.4330754919919016E-4</v>
      </c>
      <c r="ES435" s="223">
        <f t="shared" ca="1" si="998"/>
        <v>-1.4574306208641293E-4</v>
      </c>
      <c r="ET435" s="223">
        <f t="shared" ca="1" si="999"/>
        <v>2.1413290009000623E-4</v>
      </c>
      <c r="EU435" s="223">
        <f t="shared" ca="1" si="1000"/>
        <v>4.168296091226157E-5</v>
      </c>
      <c r="EV435" s="223">
        <f t="shared" ca="1" si="1001"/>
        <v>-2.3438916677272876E-4</v>
      </c>
      <c r="EW435" s="223">
        <f t="shared" ca="1" si="1002"/>
        <v>7.2220882907375435E-5</v>
      </c>
      <c r="EX435" s="223">
        <f t="shared" ca="1" si="1003"/>
        <v>1.9929268052951658E-4</v>
      </c>
      <c r="EY435" s="223">
        <f t="shared" ca="1" si="1004"/>
        <v>-1.6906922564430361E-4</v>
      </c>
      <c r="EZ435" s="223">
        <f t="shared" ca="1" si="1005"/>
        <v>-1.171317388032024E-4</v>
      </c>
      <c r="FA435" s="223">
        <f t="shared" ca="1" si="1006"/>
        <v>2.2599060757787028E-4</v>
      </c>
      <c r="FB435" s="223">
        <f t="shared" ca="1" si="1007"/>
        <v>7.3092618317682426E-6</v>
      </c>
      <c r="FC435" s="223">
        <f t="shared" ca="1" si="1008"/>
        <v>-2.2954261908755355E-4</v>
      </c>
      <c r="FD435" s="223">
        <f t="shared" ca="1" si="1009"/>
        <v>1.0423935193096181E-4</v>
      </c>
      <c r="FE435" s="223">
        <f t="shared" ca="1" si="1010"/>
        <v>1.7888642611718571E-4</v>
      </c>
      <c r="FF435" s="223">
        <f t="shared" ca="1" si="1011"/>
        <v>-1.9117106393137041E-4</v>
      </c>
      <c r="FG435" s="223">
        <f t="shared" ca="1" si="1012"/>
        <v>-8.5984867104503158E-5</v>
      </c>
      <c r="FH435" s="223">
        <f t="shared" ca="1" si="1013"/>
        <v>2.3295630088738994E-4</v>
      </c>
      <c r="FI435" s="223">
        <f t="shared" ca="1" si="1014"/>
        <v>-2.7222660693926961E-5</v>
      </c>
      <c r="FJ435" s="223">
        <f t="shared" ca="1" si="1015"/>
        <v>-2.1972716690167859E-4</v>
      </c>
      <c r="FK435" s="223">
        <f t="shared" ca="1" si="1016"/>
        <v>1.3400135378074322E-4</v>
      </c>
      <c r="FL435" s="223">
        <f t="shared" ca="1" si="1017"/>
        <v>1.5460782080382415E-4</v>
      </c>
      <c r="FM435" s="223">
        <f t="shared" ca="1" si="1018"/>
        <v>-2.0913462600747037E-4</v>
      </c>
      <c r="FN435" s="223">
        <f t="shared" ca="1" si="1019"/>
        <v>-5.2976682701233452E-5</v>
      </c>
      <c r="FO435" s="223">
        <f t="shared" ca="1" si="1020"/>
        <v>2.3487919379431719E-4</v>
      </c>
      <c r="FP435" s="223">
        <f t="shared" ca="1" si="1021"/>
        <v>-6.1165294826116443E-5</v>
      </c>
      <c r="FQ435" s="223">
        <f t="shared" ca="1" si="1022"/>
        <v>-2.0515528511294624E-4</v>
      </c>
      <c r="FR435" s="223">
        <f t="shared" ca="1" si="1023"/>
        <v>1.6086263099582114E-4</v>
      </c>
      <c r="FS435" s="223">
        <f t="shared" ca="1" si="1024"/>
        <v>1.2698242307478829E-4</v>
      </c>
      <c r="FT435" s="223">
        <f t="shared" ca="1" si="1025"/>
        <v>-2.2257105500234802E-4</v>
      </c>
      <c r="FU435" s="223">
        <f t="shared" ca="1" si="1026"/>
        <v>-1.8821713103332218E-5</v>
      </c>
      <c r="FV435" s="223">
        <f t="shared" ca="1" si="1027"/>
        <v>2.3171766147421833E-4</v>
      </c>
      <c r="FW435" s="223">
        <f t="shared" ca="1" si="1028"/>
        <v>-9.3783885040202509E-5</v>
      </c>
      <c r="FX435" s="223">
        <f t="shared" ca="1" si="1029"/>
        <v>-1.8614241095602893E-4</v>
      </c>
      <c r="FY435" s="223">
        <f t="shared" ca="1" si="1030"/>
        <v>1.8424171804365427E-4</v>
      </c>
      <c r="FZ435" s="223">
        <f t="shared" ca="1" si="1031"/>
        <v>9.6608239364156568E-5</v>
      </c>
      <c r="GA435" s="223">
        <f t="shared" ca="1" si="1032"/>
        <v>-2.3118949280533346E-4</v>
      </c>
      <c r="GB435" s="223">
        <f t="shared" ca="1" si="1033"/>
        <v>1.5740689743008363E-5</v>
      </c>
      <c r="GC435" s="223">
        <f t="shared" ca="1" si="1034"/>
        <v>2.2354014155421842E-4</v>
      </c>
      <c r="GD435" s="223">
        <f t="shared" ca="1" si="1035"/>
        <v>-1.2437233736389505E-4</v>
      </c>
      <c r="GE435" s="223">
        <f t="shared" ca="1" si="1036"/>
        <v>-1.6310011573888311E-4</v>
      </c>
      <c r="GF435" s="223">
        <f t="shared" ca="1" si="1037"/>
        <v>2.0363252829285307E-4</v>
      </c>
      <c r="GG435" s="223">
        <f t="shared" ca="1" si="1038"/>
        <v>6.4142779021368799E-5</v>
      </c>
      <c r="GH435" s="223">
        <f t="shared" ca="1" si="1039"/>
        <v>-2.3480337626506707E-4</v>
      </c>
      <c r="GI435" s="223">
        <f t="shared" ca="1" si="1040"/>
        <v>4.9962354192187075E-5</v>
      </c>
      <c r="GJ435" s="223">
        <f t="shared" ca="1" si="1041"/>
        <v>2.1052365264505145E-4</v>
      </c>
      <c r="GK435" s="223">
        <f t="shared" ca="1" si="1042"/>
        <v>-1.522685041793575E-4</v>
      </c>
      <c r="GL435" s="223">
        <f t="shared" ca="1" si="1043"/>
        <v>-1.3652719556685148E-4</v>
      </c>
      <c r="GM435" s="223">
        <f t="shared" ca="1" si="1044"/>
        <v>2.1861530926040357E-4</v>
      </c>
      <c r="GN435" s="223">
        <f t="shared" ca="1" si="1045"/>
        <v>3.0288821219442944E-5</v>
      </c>
      <c r="GO435" s="223">
        <f t="shared" ca="1" si="1046"/>
        <v>-2.3333447571831917E-4</v>
      </c>
      <c r="GP435" s="223">
        <f t="shared" ca="1" si="1047"/>
        <v>8.3102484555895345E-5</v>
      </c>
      <c r="GQ435" s="223">
        <f t="shared" ca="1" si="1048"/>
        <v>1.9294996242272115E-4</v>
      </c>
      <c r="GR435" s="223">
        <f t="shared" ca="1" si="1049"/>
        <v>-1.7686851771949393E-4</v>
      </c>
      <c r="GS435" s="223">
        <f t="shared" ca="1" si="1050"/>
        <v>-1.0699887391331138E-4</v>
      </c>
      <c r="GT435" s="223">
        <f t="shared" ca="1" si="1051"/>
        <v>2.2886572898530138E-4</v>
      </c>
      <c r="GU435" s="223">
        <f t="shared" ca="1" si="1052"/>
        <v>-4.2207980917772733E-6</v>
      </c>
      <c r="GV435" s="223">
        <f t="shared" ca="1" si="1053"/>
        <v>-2.2681458842595067E-4</v>
      </c>
      <c r="GW435" s="223">
        <f t="shared" ca="1" si="1054"/>
        <v>1.1444369709261824E-4</v>
      </c>
      <c r="GX435" s="223">
        <f t="shared" ca="1" si="1055"/>
        <v>1.711994882092344E-4</v>
      </c>
      <c r="GY435" s="223">
        <f t="shared" ca="1" si="1056"/>
        <v>-1.9763986198146854E-4</v>
      </c>
      <c r="GZ435" s="223">
        <f t="shared" ca="1" si="1057"/>
        <v>-7.5154349768610524E-5</v>
      </c>
      <c r="HA435" s="223">
        <f t="shared" ca="1" si="1058"/>
        <v>2.3416189683604806E-4</v>
      </c>
      <c r="HB435" s="223">
        <f t="shared" ca="1" si="1059"/>
        <v>-3.8639049870823448E-5</v>
      </c>
      <c r="HC435" s="223">
        <f t="shared" ca="1" si="1060"/>
        <v>-2.1538485025824095E-4</v>
      </c>
      <c r="HD435" s="223">
        <f t="shared" ca="1" si="1061"/>
        <v>1.4330754919918997E-4</v>
      </c>
      <c r="HE435" s="223">
        <f t="shared" ca="1" si="1062"/>
        <v>1.4574306208641312E-4</v>
      </c>
      <c r="HF435" s="223">
        <f t="shared" ca="1" si="1063"/>
        <v>-2.1413290009000613E-4</v>
      </c>
      <c r="HG435" s="223">
        <f t="shared" ca="1" si="1064"/>
        <v>-4.1682960912261814E-5</v>
      </c>
      <c r="HH435" s="223">
        <f t="shared" ca="1" si="1065"/>
        <v>2.3438916677272881E-4</v>
      </c>
      <c r="HI435" s="223">
        <f t="shared" ca="1" si="1066"/>
        <v>-7.2220882907375218E-5</v>
      </c>
      <c r="HJ435" s="223">
        <f t="shared" ca="1" si="1067"/>
        <v>-1.9929268052951672E-4</v>
      </c>
      <c r="HK435" s="223">
        <f t="shared" ca="1" si="1068"/>
        <v>1.6906922564430347E-4</v>
      </c>
      <c r="HL435" s="223">
        <f t="shared" ca="1" si="1069"/>
        <v>1.171317388032026E-4</v>
      </c>
      <c r="HM435" s="223">
        <f t="shared" ca="1" si="1070"/>
        <v>-2.259906075778702E-4</v>
      </c>
      <c r="HN435" s="223">
        <f t="shared" ca="1" si="1071"/>
        <v>-7.3092618317684865E-6</v>
      </c>
      <c r="HO435" s="223">
        <f t="shared" ca="1" si="1072"/>
        <v>2.2954261908755361E-4</v>
      </c>
      <c r="HP435" s="223">
        <f t="shared" ca="1" si="1073"/>
        <v>-1.0423935193096159E-4</v>
      </c>
      <c r="HQ435" s="223">
        <f t="shared" ca="1" si="1074"/>
        <v>-1.7888642611718587E-4</v>
      </c>
      <c r="HR435" s="223">
        <f t="shared" ca="1" si="1075"/>
        <v>1.9117106393137031E-4</v>
      </c>
      <c r="HS435" s="223">
        <f t="shared" ca="1" si="1076"/>
        <v>8.5984867104503375E-5</v>
      </c>
      <c r="HT435" s="223">
        <f t="shared" ca="1" si="1077"/>
        <v>-2.3295630088738991E-4</v>
      </c>
      <c r="HU435" s="223">
        <f t="shared" ca="1" si="1078"/>
        <v>2.7222660693926738E-5</v>
      </c>
      <c r="HV435" s="223">
        <f t="shared" ca="1" si="1079"/>
        <v>2.1972716690167392E-4</v>
      </c>
      <c r="HW435" s="223">
        <f t="shared" ca="1" si="1080"/>
        <v>-1.3400135378074303E-4</v>
      </c>
      <c r="HX435" s="223">
        <f t="shared" ca="1" si="1081"/>
        <v>-1.5460782080382431E-4</v>
      </c>
      <c r="HY435" s="223">
        <f t="shared" ca="1" si="1082"/>
        <v>2.0913462600747026E-4</v>
      </c>
      <c r="HZ435" s="223">
        <f t="shared" ca="1" si="1083"/>
        <v>5.2976682701233682E-5</v>
      </c>
      <c r="IA435" s="223">
        <f t="shared" ca="1" si="1084"/>
        <v>-2.3487919379431722E-4</v>
      </c>
      <c r="IB435" s="223">
        <f t="shared" ca="1" si="1085"/>
        <v>6.1165294826116226E-5</v>
      </c>
      <c r="IC435" s="223">
        <f t="shared" ca="1" si="1086"/>
        <v>2.0515528511294638E-4</v>
      </c>
      <c r="ID435" s="223">
        <f t="shared" ca="1" si="1087"/>
        <v>-1.6086263099582098E-4</v>
      </c>
      <c r="IE435" s="223">
        <f t="shared" ca="1" si="1088"/>
        <v>-3.8852542918677355E-6</v>
      </c>
      <c r="IF435" s="223">
        <f t="shared" ca="1" si="1089"/>
        <v>2.2257105500234797E-4</v>
      </c>
      <c r="IG435" s="223">
        <f t="shared" ca="1" si="1090"/>
        <v>1.8821713103332462E-5</v>
      </c>
      <c r="IH435" s="223">
        <f t="shared" ca="1" si="1091"/>
        <v>-2.3171766147421835E-4</v>
      </c>
      <c r="II435" s="223">
        <f t="shared" ca="1" si="1092"/>
        <v>9.3783885040202305E-5</v>
      </c>
      <c r="IJ435" s="223">
        <f t="shared" ca="1" si="1093"/>
        <v>1.8614241095602909E-4</v>
      </c>
      <c r="IK435" s="223">
        <f t="shared" ca="1" si="1094"/>
        <v>-1.8424171804365413E-4</v>
      </c>
      <c r="IL435" s="223">
        <f t="shared" ca="1" si="1095"/>
        <v>-9.6608239364156758E-5</v>
      </c>
      <c r="IM435" s="223">
        <f t="shared" ca="1" si="1096"/>
        <v>2.311894928053334E-4</v>
      </c>
      <c r="IN435" s="223">
        <f t="shared" ca="1" si="1097"/>
        <v>-1.5740689743008133E-5</v>
      </c>
      <c r="IO435" s="223">
        <f t="shared" ca="1" si="1098"/>
        <v>-2.2354014155421851E-4</v>
      </c>
      <c r="IP435" s="223">
        <f t="shared" ca="1" si="1099"/>
        <v>1.2437233736389483E-4</v>
      </c>
      <c r="IQ435" s="223">
        <f t="shared" ca="1" si="1100"/>
        <v>1.6310011573888325E-4</v>
      </c>
      <c r="IR435" s="223">
        <f t="shared" ca="1" si="1101"/>
        <v>-2.0363252829285302E-4</v>
      </c>
      <c r="IS435" s="223">
        <f t="shared" ca="1" si="1102"/>
        <v>-6.4142779021369016E-5</v>
      </c>
      <c r="IT435" s="223">
        <f t="shared" ca="1" si="1103"/>
        <v>2.3480337626506707E-4</v>
      </c>
      <c r="IU435" s="223">
        <f t="shared" ca="1" si="1104"/>
        <v>-4.9962354192186852E-5</v>
      </c>
      <c r="IV435" s="223">
        <f t="shared" ca="1" si="1105"/>
        <v>-2.1052365264505156E-4</v>
      </c>
      <c r="IW435" s="223">
        <f t="shared" ca="1" si="1106"/>
        <v>1.5226850417935733E-4</v>
      </c>
      <c r="IX435" s="223">
        <f t="shared" ca="1" si="1107"/>
        <v>1.3652719556685167E-4</v>
      </c>
      <c r="IY435" s="223">
        <f t="shared" ca="1" si="1108"/>
        <v>-2.1861530926040349E-4</v>
      </c>
      <c r="IZ435" s="223">
        <f t="shared" ca="1" si="1109"/>
        <v>-3.0288821219443161E-5</v>
      </c>
      <c r="JA435" s="223">
        <f t="shared" ca="1" si="1110"/>
        <v>2.333344757183192E-4</v>
      </c>
      <c r="JB435" s="223">
        <f t="shared" ca="1" si="1111"/>
        <v>-8.3102484555895128E-5</v>
      </c>
    </row>
    <row r="436" spans="2:262">
      <c r="B436" s="230">
        <v>75</v>
      </c>
      <c r="C436" s="229">
        <f t="shared" si="1112"/>
        <v>1.4648437500000009E-3</v>
      </c>
      <c r="D436" s="226">
        <f t="shared" ca="1" si="855"/>
        <v>23.511668466761151</v>
      </c>
      <c r="E436" s="225">
        <f ca="1">CC361</f>
        <v>-0.48833153323884948</v>
      </c>
      <c r="F436" s="224">
        <v>75</v>
      </c>
      <c r="G436" s="223">
        <f t="shared" ca="1" si="856"/>
        <v>-5.9161478465525816E-4</v>
      </c>
      <c r="H436" s="223">
        <f t="shared" ca="1" si="857"/>
        <v>6.2928237104961215E-4</v>
      </c>
      <c r="I436" s="223">
        <f t="shared" ca="1" si="858"/>
        <v>2.5593951182928995E-4</v>
      </c>
      <c r="J436" s="223">
        <f t="shared" ca="1" si="859"/>
        <v>-7.6580703694315065E-4</v>
      </c>
      <c r="K436" s="223">
        <f t="shared" ca="1" si="860"/>
        <v>1.5256150120428815E-4</v>
      </c>
      <c r="L436" s="223">
        <f t="shared" ca="1" si="861"/>
        <v>6.8442683960173928E-4</v>
      </c>
      <c r="M436" s="223">
        <f t="shared" ca="1" si="862"/>
        <v>-5.1765224056430769E-4</v>
      </c>
      <c r="N436" s="223">
        <f t="shared" ca="1" si="863"/>
        <v>-4.0829792661380745E-4</v>
      </c>
      <c r="O436" s="223">
        <f t="shared" ca="1" si="864"/>
        <v>7.3544877232121261E-4</v>
      </c>
      <c r="P436" s="223">
        <f t="shared" ca="1" si="865"/>
        <v>1.5990786519169144E-5</v>
      </c>
      <c r="Q436" s="223">
        <f t="shared" ca="1" si="866"/>
        <v>-7.4397866585465262E-4</v>
      </c>
      <c r="R436" s="223">
        <f t="shared" ca="1" si="867"/>
        <v>3.808664164260114E-4</v>
      </c>
      <c r="S436" s="223">
        <f t="shared" ca="1" si="868"/>
        <v>5.4081480154552248E-4</v>
      </c>
      <c r="T436" s="223">
        <f t="shared" ca="1" si="869"/>
        <v>-6.6935083043290428E-4</v>
      </c>
      <c r="U436" s="223">
        <f t="shared" ca="1" si="870"/>
        <v>-1.8376599013977883E-4</v>
      </c>
      <c r="V436" s="223">
        <f t="shared" ca="1" si="871"/>
        <v>7.6737629835347447E-4</v>
      </c>
      <c r="W436" s="223">
        <f t="shared" ca="1" si="872"/>
        <v>-2.2557210696969461E-4</v>
      </c>
      <c r="X436" s="223">
        <f t="shared" ca="1" si="873"/>
        <v>-6.4705038103485366E-4</v>
      </c>
      <c r="Y436" s="223">
        <f t="shared" ca="1" si="874"/>
        <v>5.7072528967167207E-4</v>
      </c>
      <c r="Z436" s="223">
        <f t="shared" ca="1" si="875"/>
        <v>3.4261094949687124E-4</v>
      </c>
      <c r="AA436" s="223">
        <f t="shared" ca="1" si="876"/>
        <v>-7.5348271183448045E-4</v>
      </c>
      <c r="AB436" s="223">
        <f t="shared" ca="1" si="877"/>
        <v>5.9315954069202951E-5</v>
      </c>
      <c r="AC436" s="223">
        <f t="shared" ca="1" si="878"/>
        <v>7.2184206849037612E-4</v>
      </c>
      <c r="AD436" s="223">
        <f t="shared" ca="1" si="879"/>
        <v>-4.4436493116611062E-4</v>
      </c>
      <c r="AE436" s="223">
        <f t="shared" ca="1" si="880"/>
        <v>-4.8480647625746115E-4</v>
      </c>
      <c r="AF436" s="223">
        <f t="shared" ca="1" si="881"/>
        <v>7.0297307541474494E-4</v>
      </c>
      <c r="AG436" s="223">
        <f t="shared" ca="1" si="882"/>
        <v>1.0982270150851163E-4</v>
      </c>
      <c r="AH436" s="223">
        <f t="shared" ca="1" si="883"/>
        <v>-7.6155530652009871E-4</v>
      </c>
      <c r="AI436" s="223">
        <f t="shared" ca="1" si="884"/>
        <v>2.9641033003472469E-4</v>
      </c>
      <c r="AJ436" s="223">
        <f t="shared" ca="1" si="885"/>
        <v>6.0344247358488879E-4</v>
      </c>
      <c r="AK436" s="223">
        <f t="shared" ca="1" si="886"/>
        <v>-6.1830194224932016E-4</v>
      </c>
      <c r="AL436" s="223">
        <f t="shared" ca="1" si="887"/>
        <v>-2.7362444164608373E-4</v>
      </c>
      <c r="AM436" s="223">
        <f t="shared" ca="1" si="888"/>
        <v>7.6426020093723398E-4</v>
      </c>
      <c r="AN436" s="223">
        <f t="shared" ca="1" si="889"/>
        <v>-1.3405144959449786E-4</v>
      </c>
      <c r="AO436" s="223">
        <f t="shared" ca="1" si="890"/>
        <v>-6.9275373740752409E-4</v>
      </c>
      <c r="AP436" s="223">
        <f t="shared" ca="1" si="891"/>
        <v>5.035839687045036E-4</v>
      </c>
      <c r="AQ436" s="223">
        <f t="shared" ca="1" si="892"/>
        <v>4.241291995808625E-4</v>
      </c>
      <c r="AR436" s="223">
        <f t="shared" ca="1" si="893"/>
        <v>-7.2982530539616585E-4</v>
      </c>
      <c r="AS436" s="223">
        <f t="shared" ca="1" si="894"/>
        <v>-3.4821760226516705E-5</v>
      </c>
      <c r="AT436" s="223">
        <f t="shared" ca="1" si="895"/>
        <v>7.4840012077645695E-4</v>
      </c>
      <c r="AU436" s="223">
        <f t="shared" ca="1" si="896"/>
        <v>-3.6439395958714712E-4</v>
      </c>
      <c r="AV436" s="223">
        <f t="shared" ca="1" si="897"/>
        <v>-5.5402308523908386E-4</v>
      </c>
      <c r="AW436" s="223">
        <f t="shared" ca="1" si="898"/>
        <v>6.5992400912488433E-4</v>
      </c>
      <c r="AX436" s="223">
        <f t="shared" ca="1" si="899"/>
        <v>2.0200278084391493E-4</v>
      </c>
      <c r="AY436" s="223">
        <f t="shared" ca="1" si="900"/>
        <v>-7.6767744651783858E-4</v>
      </c>
      <c r="AZ436" s="223">
        <f t="shared" ca="1" si="901"/>
        <v>2.0749595638021063E-4</v>
      </c>
      <c r="BA436" s="223">
        <f t="shared" ca="1" si="902"/>
        <v>6.5699380913572048E-4</v>
      </c>
      <c r="BB436" s="223">
        <f t="shared" ca="1" si="903"/>
        <v>-5.5795321733726443E-4</v>
      </c>
      <c r="BC436" s="223">
        <f t="shared" ca="1" si="904"/>
        <v>-3.5936732685970025E-4</v>
      </c>
      <c r="BD436" s="223">
        <f t="shared" ca="1" si="905"/>
        <v>7.4964891872353052E-4</v>
      </c>
      <c r="BE436" s="223">
        <f t="shared" ca="1" si="906"/>
        <v>-4.0514533641959247E-5</v>
      </c>
      <c r="BF436" s="223">
        <f t="shared" ca="1" si="907"/>
        <v>-7.2803743275261451E-4</v>
      </c>
      <c r="BG436" s="223">
        <f t="shared" ca="1" si="908"/>
        <v>4.2886827611075405E-4</v>
      </c>
      <c r="BH436" s="223">
        <f t="shared" ca="1" si="909"/>
        <v>4.9926815172260841E-4</v>
      </c>
      <c r="BI436" s="223">
        <f t="shared" ca="1" si="910"/>
        <v>-6.9519064704141908E-4</v>
      </c>
      <c r="BJ436" s="223">
        <f t="shared" ca="1" si="911"/>
        <v>-1.2843572283625606E-4</v>
      </c>
      <c r="BK436" s="223">
        <f t="shared" ca="1" si="912"/>
        <v>7.6370153863329691E-4</v>
      </c>
      <c r="BL436" s="223">
        <f t="shared" ca="1" si="913"/>
        <v>-2.7894216367716466E-4</v>
      </c>
      <c r="BM436" s="223">
        <f t="shared" ca="1" si="914"/>
        <v>-6.1490667133259674E-4</v>
      </c>
      <c r="BN436" s="223">
        <f t="shared" ca="1" si="915"/>
        <v>6.0694907147881404E-4</v>
      </c>
      <c r="BO436" s="223">
        <f t="shared" ca="1" si="916"/>
        <v>2.9114455033070561E-4</v>
      </c>
      <c r="BP436" s="223">
        <f t="shared" ca="1" si="917"/>
        <v>-7.6225300316380142E-4</v>
      </c>
      <c r="BQ436" s="223">
        <f t="shared" ca="1" si="918"/>
        <v>1.15460650403977E-4</v>
      </c>
      <c r="BR436" s="223">
        <f t="shared" ca="1" si="919"/>
        <v>7.0066334626562394E-4</v>
      </c>
      <c r="BS436" s="223">
        <f t="shared" ca="1" si="920"/>
        <v>-4.8921235669215795E-4</v>
      </c>
      <c r="BT436" s="223">
        <f t="shared" ca="1" si="921"/>
        <v>-4.3970499297730218E-4</v>
      </c>
      <c r="BU436" s="223">
        <f t="shared" ca="1" si="922"/>
        <v>7.2376221899707598E-4</v>
      </c>
      <c r="BV436" s="223">
        <f t="shared" ca="1" si="923"/>
        <v>5.3631758607576064E-5</v>
      </c>
      <c r="BW436" s="223">
        <f t="shared" ca="1" si="924"/>
        <v>-7.5237076744998847E-4</v>
      </c>
      <c r="BX436" s="223">
        <f t="shared" ca="1" si="925"/>
        <v>3.4770200545259999E-4</v>
      </c>
      <c r="BY436" s="223">
        <f t="shared" ca="1" si="926"/>
        <v>5.6689764614235448E-4</v>
      </c>
      <c r="BZ436" s="223">
        <f t="shared" ca="1" si="927"/>
        <v>-6.5009967426992268E-4</v>
      </c>
      <c r="CA436" s="223">
        <f t="shared" ca="1" si="928"/>
        <v>-2.2011789262623574E-4</v>
      </c>
      <c r="CB436" s="223">
        <f t="shared" ca="1" si="929"/>
        <v>7.675161744937287E-4</v>
      </c>
      <c r="CC436" s="223">
        <f t="shared" ca="1" si="930"/>
        <v>-1.8929481798539254E-4</v>
      </c>
      <c r="CD436" s="223">
        <f t="shared" ca="1" si="931"/>
        <v>-6.6654148873255029E-4</v>
      </c>
      <c r="CE436" s="223">
        <f t="shared" ca="1" si="932"/>
        <v>5.4484505484794744E-4</v>
      </c>
      <c r="CF436" s="223">
        <f t="shared" ca="1" si="933"/>
        <v>3.7590723478242438E-4</v>
      </c>
      <c r="CG436" s="223">
        <f t="shared" ca="1" si="934"/>
        <v>-7.453635651351176E-4</v>
      </c>
      <c r="CH436" s="223">
        <f t="shared" ca="1" si="935"/>
        <v>2.1688708774585694E-5</v>
      </c>
      <c r="CI436" s="223">
        <f t="shared" ca="1" si="936"/>
        <v>7.3379425448843755E-4</v>
      </c>
      <c r="CJ436" s="223">
        <f t="shared" ca="1" si="937"/>
        <v>-4.1311328684227671E-4</v>
      </c>
      <c r="CK436" s="223">
        <f t="shared" ca="1" si="938"/>
        <v>-5.1342908672199247E-4</v>
      </c>
      <c r="CL436" s="223">
        <f t="shared" ca="1" si="939"/>
        <v>6.869894618171681E-4</v>
      </c>
      <c r="CM436" s="223">
        <f t="shared" ca="1" si="940"/>
        <v>1.4697137928709568E-4</v>
      </c>
      <c r="CN436" s="223">
        <f t="shared" ca="1" si="941"/>
        <v>-7.653877454962618E-4</v>
      </c>
      <c r="CO436" s="223">
        <f t="shared" ca="1" si="942"/>
        <v>2.6130597299052477E-4</v>
      </c>
      <c r="CP436" s="223">
        <f t="shared" ca="1" si="943"/>
        <v>6.2600047229434169E-4</v>
      </c>
      <c r="CQ436" s="223">
        <f t="shared" ca="1" si="944"/>
        <v>-5.9523059728293999E-4</v>
      </c>
      <c r="CR436" s="223">
        <f t="shared" ca="1" si="945"/>
        <v>-3.0848928442480414E-4</v>
      </c>
      <c r="CS436" s="223">
        <f t="shared" ca="1" si="946"/>
        <v>7.5978665268374075E-4</v>
      </c>
      <c r="CT436" s="223">
        <f t="shared" ca="1" si="947"/>
        <v>-9.6800302034993826E-5</v>
      </c>
      <c r="CU436" s="223">
        <f t="shared" ca="1" si="948"/>
        <v>-7.0815090172342352E-4</v>
      </c>
      <c r="CV436" s="223">
        <f t="shared" ca="1" si="949"/>
        <v>4.7454606144898588E-4</v>
      </c>
      <c r="CW436" s="223">
        <f t="shared" ca="1" si="950"/>
        <v>4.5501592452760982E-4</v>
      </c>
      <c r="CX436" s="223">
        <f t="shared" ca="1" si="951"/>
        <v>-7.1726316530047458E-4</v>
      </c>
      <c r="CY436" s="223">
        <f t="shared" ca="1" si="952"/>
        <v>-7.2409451222670777E-5</v>
      </c>
      <c r="CZ436" s="223">
        <f t="shared" ca="1" si="953"/>
        <v>7.55888214106165E-4</v>
      </c>
      <c r="DA436" s="223">
        <f t="shared" ca="1" si="954"/>
        <v>-3.3080060863138354E-4</v>
      </c>
      <c r="DB436" s="223">
        <f t="shared" ca="1" si="955"/>
        <v>-5.7943072910125748E-4</v>
      </c>
      <c r="DC436" s="223">
        <f t="shared" ca="1" si="956"/>
        <v>6.3988374367995567E-4</v>
      </c>
      <c r="DD436" s="223">
        <f t="shared" ca="1" si="957"/>
        <v>2.3810041362077675E-4</v>
      </c>
      <c r="DE436" s="223">
        <f t="shared" ca="1" si="958"/>
        <v>-7.6689257942538216E-4</v>
      </c>
      <c r="DF436" s="223">
        <f t="shared" ca="1" si="959"/>
        <v>1.7097965547039869E-4</v>
      </c>
      <c r="DG436" s="223">
        <f t="shared" ca="1" si="960"/>
        <v>6.7568766866015341E-4</v>
      </c>
      <c r="DH436" s="223">
        <f t="shared" ca="1" si="961"/>
        <v>-5.3140869807065882E-4</v>
      </c>
      <c r="DI436" s="223">
        <f t="shared" ca="1" si="962"/>
        <v>-3.9222071024300214E-4</v>
      </c>
      <c r="DJ436" s="223">
        <f t="shared" ca="1" si="963"/>
        <v>7.4062923240600831E-4</v>
      </c>
      <c r="DK436" s="223">
        <f t="shared" ca="1" si="964"/>
        <v>-2.8498194400392875E-6</v>
      </c>
      <c r="DL436" s="223">
        <f t="shared" ca="1" si="965"/>
        <v>-7.3910906600369128E-4</v>
      </c>
      <c r="DM436" s="223">
        <f t="shared" ca="1" si="966"/>
        <v>3.9710945357711546E-4</v>
      </c>
      <c r="DN436" s="223">
        <f t="shared" ca="1" si="967"/>
        <v>5.2728075123788536E-4</v>
      </c>
      <c r="DO436" s="223">
        <f t="shared" ca="1" si="968"/>
        <v>-6.78374459829309E-4</v>
      </c>
      <c r="DP436" s="223">
        <f t="shared" ca="1" si="969"/>
        <v>-1.6541850567465565E-4</v>
      </c>
      <c r="DQ436" s="223">
        <f t="shared" ca="1" si="970"/>
        <v>7.6661291140103067E-4</v>
      </c>
      <c r="DR436" s="223">
        <f t="shared" ca="1" si="971"/>
        <v>-2.4351238135661502E-4</v>
      </c>
      <c r="DS436" s="223">
        <f t="shared" ca="1" si="972"/>
        <v>-6.367171939792351E-4</v>
      </c>
      <c r="DT436" s="223">
        <f t="shared" ca="1" si="973"/>
        <v>5.8315357843236829E-4</v>
      </c>
      <c r="DU436" s="223">
        <f t="shared" ca="1" si="974"/>
        <v>3.2564819610912243E-4</v>
      </c>
      <c r="DV436" s="223">
        <f t="shared" ca="1" si="975"/>
        <v>-7.5686263513435111E-4</v>
      </c>
      <c r="DW436" s="223">
        <f t="shared" ca="1" si="976"/>
        <v>7.8081644783672011E-5</v>
      </c>
      <c r="DX436" s="223">
        <f t="shared" ca="1" si="977"/>
        <v>7.1521189355749242E-4</v>
      </c>
      <c r="DY436" s="223">
        <f t="shared" ca="1" si="978"/>
        <v>-4.5959391740280878E-4</v>
      </c>
      <c r="DZ436" s="223">
        <f t="shared" ca="1" si="979"/>
        <v>-4.7005277149911426E-4</v>
      </c>
      <c r="EA436" s="223">
        <f t="shared" ca="1" si="980"/>
        <v>7.1033205909329345E-4</v>
      </c>
      <c r="EB436" s="223">
        <f t="shared" ca="1" si="981"/>
        <v>9.1143527091912724E-5</v>
      </c>
      <c r="EC436" s="223">
        <f t="shared" ca="1" si="982"/>
        <v>-7.5895034196664271E-4</v>
      </c>
      <c r="ED436" s="223">
        <f t="shared" ca="1" si="983"/>
        <v>3.1369994989295907E-4</v>
      </c>
      <c r="EE436" s="223">
        <f t="shared" ca="1" si="984"/>
        <v>5.9161478465526011E-4</v>
      </c>
      <c r="EF436" s="223">
        <f t="shared" ca="1" si="985"/>
        <v>-6.2928237104960185E-4</v>
      </c>
      <c r="EG436" s="223">
        <f t="shared" ca="1" si="986"/>
        <v>-2.5593951182930046E-4</v>
      </c>
      <c r="EH436" s="223">
        <f t="shared" ca="1" si="987"/>
        <v>7.6580703694315044E-4</v>
      </c>
      <c r="EI436" s="223">
        <f t="shared" ca="1" si="988"/>
        <v>-1.525615012042692E-4</v>
      </c>
      <c r="EJ436" s="223">
        <f t="shared" ca="1" si="989"/>
        <v>-6.8442683960174492E-4</v>
      </c>
      <c r="EK436" s="223">
        <f t="shared" ca="1" si="990"/>
        <v>5.1765224056430357E-4</v>
      </c>
      <c r="EL436" s="223">
        <f t="shared" ca="1" si="991"/>
        <v>4.0829792661380653E-4</v>
      </c>
      <c r="EM436" s="223">
        <f t="shared" ca="1" si="992"/>
        <v>-7.3544877232120827E-4</v>
      </c>
      <c r="EN436" s="223">
        <f t="shared" ca="1" si="993"/>
        <v>-1.5990786519176137E-5</v>
      </c>
      <c r="EO436" s="223">
        <f t="shared" ca="1" si="994"/>
        <v>7.4397866585465241E-4</v>
      </c>
      <c r="EP436" s="223">
        <f t="shared" ca="1" si="995"/>
        <v>-3.8086641642599817E-4</v>
      </c>
      <c r="EQ436" s="223">
        <f t="shared" ca="1" si="996"/>
        <v>-5.4081480154552942E-4</v>
      </c>
      <c r="ER436" s="223">
        <f t="shared" ca="1" si="997"/>
        <v>6.6935083043290363E-4</v>
      </c>
      <c r="ES436" s="223">
        <f t="shared" ca="1" si="998"/>
        <v>1.8376599013977249E-4</v>
      </c>
      <c r="ET436" s="223">
        <f t="shared" ca="1" si="999"/>
        <v>-7.6737629835347404E-4</v>
      </c>
      <c r="EU436" s="223">
        <f t="shared" ca="1" si="1000"/>
        <v>2.2557210696966961E-4</v>
      </c>
      <c r="EV436" s="223">
        <f t="shared" ca="1" si="1001"/>
        <v>6.4705038103486483E-4</v>
      </c>
      <c r="EW436" s="223">
        <f t="shared" ca="1" si="1002"/>
        <v>-5.7072528967166557E-4</v>
      </c>
      <c r="EX436" s="223">
        <f t="shared" ca="1" si="1003"/>
        <v>-3.4261094949687503E-4</v>
      </c>
      <c r="EY436" s="223">
        <f t="shared" ca="1" si="1004"/>
        <v>7.5348271183448066E-4</v>
      </c>
      <c r="EZ436" s="223">
        <f t="shared" ca="1" si="1005"/>
        <v>-5.9315954069214959E-5</v>
      </c>
      <c r="FA436" s="223">
        <f t="shared" ca="1" si="1006"/>
        <v>-7.2184206849038512E-4</v>
      </c>
      <c r="FB436" s="223">
        <f t="shared" ca="1" si="1007"/>
        <v>4.4436493116609382E-4</v>
      </c>
      <c r="FC436" s="223">
        <f t="shared" ca="1" si="1008"/>
        <v>4.8480647625747297E-4</v>
      </c>
      <c r="FD436" s="223">
        <f t="shared" ca="1" si="1009"/>
        <v>-7.0297307541474093E-4</v>
      </c>
      <c r="FE436" s="223">
        <f t="shared" ca="1" si="1010"/>
        <v>-1.0982270150851055E-4</v>
      </c>
      <c r="FF436" s="223">
        <f t="shared" ca="1" si="1011"/>
        <v>7.6155530652009785E-4</v>
      </c>
      <c r="FG436" s="223">
        <f t="shared" ca="1" si="1012"/>
        <v>-2.9641033003469558E-4</v>
      </c>
      <c r="FH436" s="223">
        <f t="shared" ca="1" si="1013"/>
        <v>-6.034424735849017E-4</v>
      </c>
      <c r="FI436" s="223">
        <f t="shared" ca="1" si="1014"/>
        <v>6.1830194224931105E-4</v>
      </c>
      <c r="FJ436" s="223">
        <f t="shared" ca="1" si="1015"/>
        <v>2.7362444164609294E-4</v>
      </c>
      <c r="FK436" s="223">
        <f t="shared" ca="1" si="1016"/>
        <v>-7.6426020093723354E-4</v>
      </c>
      <c r="FL436" s="223">
        <f t="shared" ca="1" si="1017"/>
        <v>1.3405144959449897E-4</v>
      </c>
      <c r="FM436" s="223">
        <f t="shared" ca="1" si="1018"/>
        <v>6.9275373740751889E-4</v>
      </c>
      <c r="FN436" s="223">
        <f t="shared" ca="1" si="1019"/>
        <v>-5.0358396870447985E-4</v>
      </c>
      <c r="FO436" s="223">
        <f t="shared" ca="1" si="1020"/>
        <v>-4.2412919958087974E-4</v>
      </c>
      <c r="FP436" s="223">
        <f t="shared" ca="1" si="1021"/>
        <v>7.2982530539616281E-4</v>
      </c>
      <c r="FQ436" s="223">
        <f t="shared" ca="1" si="1022"/>
        <v>3.4821760226526463E-5</v>
      </c>
      <c r="FR436" s="223">
        <f t="shared" ca="1" si="1023"/>
        <v>-7.4840012077645663E-4</v>
      </c>
      <c r="FS436" s="223">
        <f t="shared" ca="1" si="1024"/>
        <v>3.6439395958715769E-4</v>
      </c>
      <c r="FT436" s="223">
        <f t="shared" ca="1" si="1025"/>
        <v>5.5402308523910565E-4</v>
      </c>
      <c r="FU436" s="223">
        <f t="shared" ca="1" si="1026"/>
        <v>-6.599240091248737E-4</v>
      </c>
      <c r="FV436" s="223">
        <f t="shared" ca="1" si="1027"/>
        <v>-2.0200278084392436E-4</v>
      </c>
      <c r="FW436" s="223">
        <f t="shared" ca="1" si="1028"/>
        <v>7.6767744651783847E-4</v>
      </c>
      <c r="FX436" s="223">
        <f t="shared" ca="1" si="1029"/>
        <v>-2.0749595638021171E-4</v>
      </c>
      <c r="FY436" s="223">
        <f t="shared" ca="1" si="1030"/>
        <v>-6.5699380913571994E-4</v>
      </c>
      <c r="FZ436" s="223">
        <f t="shared" ca="1" si="1031"/>
        <v>5.5795321733724274E-4</v>
      </c>
      <c r="GA436" s="223">
        <f t="shared" ca="1" si="1032"/>
        <v>3.5936732685971841E-4</v>
      </c>
      <c r="GB436" s="223">
        <f t="shared" ca="1" si="1033"/>
        <v>-7.4964891872352608E-4</v>
      </c>
      <c r="GC436" s="223">
        <f t="shared" ca="1" si="1034"/>
        <v>4.0514533641949435E-5</v>
      </c>
      <c r="GD436" s="223">
        <f t="shared" ca="1" si="1035"/>
        <v>7.2803743275261766E-4</v>
      </c>
      <c r="GE436" s="223">
        <f t="shared" ca="1" si="1036"/>
        <v>-4.2886827611075492E-4</v>
      </c>
      <c r="GF436" s="223">
        <f t="shared" ca="1" si="1037"/>
        <v>-4.9926815172259931E-4</v>
      </c>
      <c r="GG436" s="223">
        <f t="shared" ca="1" si="1038"/>
        <v>6.9519064704140563E-4</v>
      </c>
      <c r="GH436" s="223">
        <f t="shared" ca="1" si="1039"/>
        <v>1.284357228362765E-4</v>
      </c>
      <c r="GI436" s="223">
        <f t="shared" ca="1" si="1040"/>
        <v>-7.63701538633298E-4</v>
      </c>
      <c r="GJ436" s="223">
        <f t="shared" ca="1" si="1041"/>
        <v>2.789421636771555E-4</v>
      </c>
      <c r="GK436" s="223">
        <f t="shared" ca="1" si="1042"/>
        <v>6.1490667133259609E-4</v>
      </c>
      <c r="GL436" s="223">
        <f t="shared" ca="1" si="1043"/>
        <v>-6.0694907147882142E-4</v>
      </c>
      <c r="GM436" s="223">
        <f t="shared" ca="1" si="1044"/>
        <v>-2.9114455033073488E-4</v>
      </c>
      <c r="GN436" s="223">
        <f t="shared" ca="1" si="1045"/>
        <v>7.6225300316379893E-4</v>
      </c>
      <c r="GO436" s="223">
        <f t="shared" ca="1" si="1046"/>
        <v>-1.1546065040395653E-4</v>
      </c>
      <c r="GP436" s="223">
        <f t="shared" ca="1" si="1047"/>
        <v>-7.0066334626562796E-4</v>
      </c>
      <c r="GQ436" s="223">
        <f t="shared" ca="1" si="1048"/>
        <v>4.8921235669215882E-4</v>
      </c>
      <c r="GR436" s="223">
        <f t="shared" ca="1" si="1049"/>
        <v>4.3970499297730126E-4</v>
      </c>
      <c r="GS436" s="223">
        <f t="shared" ca="1" si="1050"/>
        <v>-7.2376221899707988E-4</v>
      </c>
      <c r="GT436" s="223">
        <f t="shared" ca="1" si="1051"/>
        <v>-5.363175860760756E-5</v>
      </c>
      <c r="GU436" s="223">
        <f t="shared" ca="1" si="1052"/>
        <v>7.5237076744999259E-4</v>
      </c>
      <c r="GV436" s="223">
        <f t="shared" ca="1" si="1053"/>
        <v>-3.477020054525912E-4</v>
      </c>
      <c r="GW436" s="223">
        <f t="shared" ca="1" si="1054"/>
        <v>-5.668976461423611E-4</v>
      </c>
      <c r="GX436" s="223">
        <f t="shared" ca="1" si="1055"/>
        <v>6.5009967426991758E-4</v>
      </c>
      <c r="GY436" s="223">
        <f t="shared" ca="1" si="1056"/>
        <v>2.2011789262622424E-4</v>
      </c>
      <c r="GZ436" s="223">
        <f t="shared" ca="1" si="1057"/>
        <v>-7.6751617449372816E-4</v>
      </c>
      <c r="HA436" s="223">
        <f t="shared" ca="1" si="1058"/>
        <v>1.8929481798536191E-4</v>
      </c>
      <c r="HB436" s="223">
        <f t="shared" ca="1" si="1059"/>
        <v>6.6654148873255517E-4</v>
      </c>
      <c r="HC436" s="223">
        <f t="shared" ca="1" si="1060"/>
        <v>-5.4484505484794061E-4</v>
      </c>
      <c r="HD436" s="223">
        <f t="shared" ca="1" si="1061"/>
        <v>-3.75907234782433E-4</v>
      </c>
      <c r="HE436" s="223">
        <f t="shared" ca="1" si="1062"/>
        <v>7.4536356513512031E-4</v>
      </c>
      <c r="HF436" s="223">
        <f t="shared" ca="1" si="1063"/>
        <v>-2.1688708774597674E-5</v>
      </c>
      <c r="HG436" s="223">
        <f t="shared" ca="1" si="1064"/>
        <v>-7.3379425448844688E-4</v>
      </c>
      <c r="HH436" s="223">
        <f t="shared" ca="1" si="1065"/>
        <v>4.1311328684226847E-4</v>
      </c>
      <c r="HI436" s="223">
        <f t="shared" ca="1" si="1066"/>
        <v>5.1342908672199973E-4</v>
      </c>
      <c r="HJ436" s="223">
        <f t="shared" ca="1" si="1067"/>
        <v>-6.8698946181716377E-4</v>
      </c>
      <c r="HK436" s="223">
        <f t="shared" ca="1" si="1068"/>
        <v>-1.4697137928708381E-4</v>
      </c>
      <c r="HL436" s="223">
        <f t="shared" ca="1" si="1069"/>
        <v>7.6538774549626083E-4</v>
      </c>
      <c r="HM436" s="223">
        <f t="shared" ca="1" si="1070"/>
        <v>-2.6130597299049506E-4</v>
      </c>
      <c r="HN436" s="223">
        <f t="shared" ca="1" si="1071"/>
        <v>-6.2600047229434722E-4</v>
      </c>
      <c r="HO436" s="223">
        <f t="shared" ca="1" si="1072"/>
        <v>5.9523059728293381E-4</v>
      </c>
      <c r="HP436" s="223">
        <f t="shared" ca="1" si="1073"/>
        <v>3.0848928442481308E-4</v>
      </c>
      <c r="HQ436" s="223">
        <f t="shared" ca="1" si="1074"/>
        <v>-7.5978665268373923E-4</v>
      </c>
      <c r="HR436" s="223">
        <f t="shared" ca="1" si="1075"/>
        <v>9.6800302035005806E-5</v>
      </c>
      <c r="HS436" s="223">
        <f t="shared" ca="1" si="1076"/>
        <v>7.0815090172343567E-4</v>
      </c>
      <c r="HT436" s="223">
        <f t="shared" ca="1" si="1077"/>
        <v>-4.7454606144896111E-4</v>
      </c>
      <c r="HU436" s="223">
        <f t="shared" ca="1" si="1078"/>
        <v>-4.5501592452761773E-4</v>
      </c>
      <c r="HV436" s="223">
        <f t="shared" ca="1" si="1079"/>
        <v>7.1726316530047111E-4</v>
      </c>
      <c r="HW436" s="223">
        <f t="shared" ca="1" si="1080"/>
        <v>7.2409451222680535E-5</v>
      </c>
      <c r="HX436" s="223">
        <f t="shared" ca="1" si="1081"/>
        <v>-7.5588821410616284E-4</v>
      </c>
      <c r="HY436" s="223">
        <f t="shared" ca="1" si="1082"/>
        <v>3.3080060863139443E-4</v>
      </c>
      <c r="HZ436" s="223">
        <f t="shared" ca="1" si="1083"/>
        <v>5.7943072910127819E-4</v>
      </c>
      <c r="IA436" s="223">
        <f t="shared" ca="1" si="1084"/>
        <v>-6.3988374367995025E-4</v>
      </c>
      <c r="IB436" s="223">
        <f t="shared" ca="1" si="1085"/>
        <v>-2.3810041362078605E-4</v>
      </c>
      <c r="IC436" s="223">
        <f t="shared" ca="1" si="1086"/>
        <v>7.6689257942538173E-4</v>
      </c>
      <c r="ID436" s="223">
        <f t="shared" ca="1" si="1087"/>
        <v>-1.7097965547038918E-4</v>
      </c>
      <c r="IE436" s="223">
        <f t="shared" ca="1" si="1088"/>
        <v>-5.8656086281731333E-4</v>
      </c>
      <c r="IF436" s="223">
        <f t="shared" ca="1" si="1089"/>
        <v>5.3140869807063605E-4</v>
      </c>
      <c r="IG436" s="223">
        <f t="shared" ca="1" si="1090"/>
        <v>3.922207102430293E-4</v>
      </c>
      <c r="IH436" s="223">
        <f t="shared" ca="1" si="1091"/>
        <v>-7.406292324060056E-4</v>
      </c>
      <c r="II436" s="223">
        <f t="shared" ca="1" si="1092"/>
        <v>2.8498194400295297E-6</v>
      </c>
      <c r="IJ436" s="223">
        <f t="shared" ca="1" si="1093"/>
        <v>7.3910906600369399E-4</v>
      </c>
      <c r="IK436" s="223">
        <f t="shared" ca="1" si="1094"/>
        <v>-3.9710945357712576E-4</v>
      </c>
      <c r="IL436" s="223">
        <f t="shared" ca="1" si="1095"/>
        <v>-5.2728075123790823E-4</v>
      </c>
      <c r="IM436" s="223">
        <f t="shared" ca="1" si="1096"/>
        <v>6.7837445982929425E-4</v>
      </c>
      <c r="IN436" s="223">
        <f t="shared" ca="1" si="1097"/>
        <v>1.6541850567466525E-4</v>
      </c>
      <c r="IO436" s="223">
        <f t="shared" ca="1" si="1098"/>
        <v>-7.6661291140103121E-4</v>
      </c>
      <c r="IP436" s="223">
        <f t="shared" ca="1" si="1099"/>
        <v>2.435123813566057E-4</v>
      </c>
      <c r="IQ436" s="223">
        <f t="shared" ca="1" si="1100"/>
        <v>6.3671719397922827E-4</v>
      </c>
      <c r="IR436" s="223">
        <f t="shared" ca="1" si="1101"/>
        <v>-5.831535784323761E-4</v>
      </c>
      <c r="IS436" s="223">
        <f t="shared" ca="1" si="1102"/>
        <v>-3.2564819610915105E-4</v>
      </c>
      <c r="IT436" s="223">
        <f t="shared" ca="1" si="1103"/>
        <v>7.5686263513434948E-4</v>
      </c>
      <c r="IU436" s="223">
        <f t="shared" ca="1" si="1104"/>
        <v>-7.8081644783662281E-5</v>
      </c>
      <c r="IV436" s="223">
        <f t="shared" ca="1" si="1105"/>
        <v>-7.15211893557496E-4</v>
      </c>
      <c r="IW436" s="223">
        <f t="shared" ca="1" si="1106"/>
        <v>4.5959391740280097E-4</v>
      </c>
      <c r="IX436" s="223">
        <f t="shared" ca="1" si="1107"/>
        <v>4.7005277149910483E-4</v>
      </c>
      <c r="IY436" s="223">
        <f t="shared" ca="1" si="1108"/>
        <v>-7.1033205909328153E-4</v>
      </c>
      <c r="IZ436" s="223">
        <f t="shared" ca="1" si="1109"/>
        <v>-9.1143527091944166E-5</v>
      </c>
      <c r="JA436" s="223">
        <f t="shared" ca="1" si="1110"/>
        <v>7.5895034196664401E-4</v>
      </c>
      <c r="JB436" s="223">
        <f t="shared" ca="1" si="1111"/>
        <v>-3.1369994989295018E-4</v>
      </c>
    </row>
    <row r="437" spans="2:262">
      <c r="B437" s="230">
        <v>76</v>
      </c>
      <c r="C437" s="229">
        <f t="shared" si="1112"/>
        <v>1.4843750000000009E-3</v>
      </c>
      <c r="D437" s="226">
        <f t="shared" ca="1" si="855"/>
        <v>23.482729879016993</v>
      </c>
      <c r="E437" s="225">
        <f ca="1">CD361</f>
        <v>-0.51727012098300507</v>
      </c>
      <c r="F437" s="224">
        <v>76</v>
      </c>
      <c r="G437" s="223">
        <f t="shared" ca="1" si="856"/>
        <v>-3.4544587495852479E-4</v>
      </c>
      <c r="H437" s="223">
        <f t="shared" ca="1" si="857"/>
        <v>3.5006485532763313E-4</v>
      </c>
      <c r="I437" s="223">
        <f t="shared" ca="1" si="858"/>
        <v>1.4220894786470082E-4</v>
      </c>
      <c r="J437" s="223">
        <f t="shared" ca="1" si="859"/>
        <v>-4.3262701239483574E-4</v>
      </c>
      <c r="K437" s="223">
        <f t="shared" ca="1" si="860"/>
        <v>1.089610374644938E-4</v>
      </c>
      <c r="L437" s="223">
        <f t="shared" ca="1" si="861"/>
        <v>3.693675732074521E-4</v>
      </c>
      <c r="M437" s="223">
        <f t="shared" ca="1" si="862"/>
        <v>-3.2340453101807154E-4</v>
      </c>
      <c r="N437" s="223">
        <f t="shared" ca="1" si="863"/>
        <v>-1.8160881338902875E-4</v>
      </c>
      <c r="O437" s="223">
        <f t="shared" ca="1" si="864"/>
        <v>4.2884104258047193E-4</v>
      </c>
      <c r="P437" s="223">
        <f t="shared" ca="1" si="865"/>
        <v>-6.7363153888850744E-5</v>
      </c>
      <c r="Q437" s="223">
        <f t="shared" ca="1" si="866"/>
        <v>-3.8973205980953704E-4</v>
      </c>
      <c r="R437" s="223">
        <f t="shared" ca="1" si="867"/>
        <v>2.9362964428390629E-4</v>
      </c>
      <c r="S437" s="223">
        <f t="shared" ca="1" si="868"/>
        <v>2.1925968676294395E-4</v>
      </c>
      <c r="T437" s="223">
        <f t="shared" ca="1" si="869"/>
        <v>-4.2092509909769766E-4</v>
      </c>
      <c r="U437" s="223">
        <f t="shared" ca="1" si="870"/>
        <v>2.511652631681078E-5</v>
      </c>
      <c r="V437" s="223">
        <f t="shared" ca="1" si="871"/>
        <v>4.0634321362644041E-4</v>
      </c>
      <c r="W437" s="223">
        <f t="shared" ca="1" si="872"/>
        <v>-2.6102694356099592E-4</v>
      </c>
      <c r="X437" s="223">
        <f t="shared" ca="1" si="873"/>
        <v>-2.5479896949379512E-4</v>
      </c>
      <c r="Y437" s="223">
        <f t="shared" ca="1" si="874"/>
        <v>4.0895541680954761E-4</v>
      </c>
      <c r="Z437" s="223">
        <f t="shared" ca="1" si="875"/>
        <v>1.737198713374697E-5</v>
      </c>
      <c r="AA437" s="223">
        <f t="shared" ca="1" si="876"/>
        <v>-4.1904106016632536E-4</v>
      </c>
      <c r="AB437" s="223">
        <f t="shared" ca="1" si="877"/>
        <v>2.2591041067974977E-4</v>
      </c>
      <c r="AC437" s="223">
        <f t="shared" ca="1" si="878"/>
        <v>2.8788439886113582E-4</v>
      </c>
      <c r="AD437" s="223">
        <f t="shared" ca="1" si="879"/>
        <v>-3.9304727029975029E-4</v>
      </c>
      <c r="AE437" s="223">
        <f t="shared" ca="1" si="880"/>
        <v>-5.9693198851717115E-5</v>
      </c>
      <c r="AF437" s="223">
        <f t="shared" ca="1" si="881"/>
        <v>4.2770331222566376E-4</v>
      </c>
      <c r="AG437" s="223">
        <f t="shared" ca="1" si="882"/>
        <v>-1.8861823704846629E-4</v>
      </c>
      <c r="AH437" s="223">
        <f t="shared" ca="1" si="883"/>
        <v>-3.1819734409382536E-4</v>
      </c>
      <c r="AI437" s="223">
        <f t="shared" ca="1" si="884"/>
        <v>3.733538637154725E-4</v>
      </c>
      <c r="AJ437" s="223">
        <f t="shared" ca="1" si="885"/>
        <v>1.0143953243312037E-4</v>
      </c>
      <c r="AK437" s="223">
        <f t="shared" ca="1" si="886"/>
        <v>-4.3224654758185563E-4</v>
      </c>
      <c r="AL437" s="223">
        <f t="shared" ca="1" si="887"/>
        <v>1.4950956668518942E-4</v>
      </c>
      <c r="AM437" s="223">
        <f t="shared" ca="1" si="888"/>
        <v>3.4544587495852696E-4</v>
      </c>
      <c r="AN437" s="223">
        <f t="shared" ca="1" si="889"/>
        <v>-3.500648553276321E-4</v>
      </c>
      <c r="AO437" s="223">
        <f t="shared" ca="1" si="890"/>
        <v>-1.4220894786470069E-4</v>
      </c>
      <c r="AP437" s="223">
        <f t="shared" ca="1" si="891"/>
        <v>4.3262701239483574E-4</v>
      </c>
      <c r="AQ437" s="223">
        <f t="shared" ca="1" si="892"/>
        <v>-1.0896103746449134E-4</v>
      </c>
      <c r="AR437" s="223">
        <f t="shared" ca="1" si="893"/>
        <v>-3.6936757320745384E-4</v>
      </c>
      <c r="AS437" s="223">
        <f t="shared" ca="1" si="894"/>
        <v>3.2340453101806883E-4</v>
      </c>
      <c r="AT437" s="223">
        <f t="shared" ca="1" si="895"/>
        <v>1.8160881338902826E-4</v>
      </c>
      <c r="AU437" s="223">
        <f t="shared" ca="1" si="896"/>
        <v>-4.2884104258047182E-4</v>
      </c>
      <c r="AV437" s="223">
        <f t="shared" ca="1" si="897"/>
        <v>6.7363153888848196E-5</v>
      </c>
      <c r="AW437" s="223">
        <f t="shared" ca="1" si="898"/>
        <v>3.8973205980953818E-4</v>
      </c>
      <c r="AX437" s="223">
        <f t="shared" ca="1" si="899"/>
        <v>-2.9362964428390336E-4</v>
      </c>
      <c r="AY437" s="223">
        <f t="shared" ca="1" si="900"/>
        <v>-2.1925968676294883E-4</v>
      </c>
      <c r="AZ437" s="223">
        <f t="shared" ca="1" si="901"/>
        <v>4.2092509909769777E-4</v>
      </c>
      <c r="BA437" s="223">
        <f t="shared" ca="1" si="902"/>
        <v>-2.511652631680975E-5</v>
      </c>
      <c r="BB437" s="223">
        <f t="shared" ca="1" si="903"/>
        <v>-4.0634321362644128E-4</v>
      </c>
      <c r="BC437" s="223">
        <f t="shared" ca="1" si="904"/>
        <v>2.6102694356099266E-4</v>
      </c>
      <c r="BD437" s="223">
        <f t="shared" ca="1" si="905"/>
        <v>2.5479896949379968E-4</v>
      </c>
      <c r="BE437" s="223">
        <f t="shared" ca="1" si="906"/>
        <v>-4.0895541680954783E-4</v>
      </c>
      <c r="BF437" s="223">
        <f t="shared" ca="1" si="907"/>
        <v>-1.7371987133749518E-5</v>
      </c>
      <c r="BG437" s="223">
        <f t="shared" ca="1" si="908"/>
        <v>4.1904106016632601E-4</v>
      </c>
      <c r="BH437" s="223">
        <f t="shared" ca="1" si="909"/>
        <v>-2.2591041067974757E-4</v>
      </c>
      <c r="BI437" s="223">
        <f t="shared" ca="1" si="910"/>
        <v>-2.878843988611401E-4</v>
      </c>
      <c r="BJ437" s="223">
        <f t="shared" ca="1" si="911"/>
        <v>3.9304727029974791E-4</v>
      </c>
      <c r="BK437" s="223">
        <f t="shared" ca="1" si="912"/>
        <v>5.96931988517166E-5</v>
      </c>
      <c r="BL437" s="223">
        <f t="shared" ca="1" si="913"/>
        <v>-4.2770331222566419E-4</v>
      </c>
      <c r="BM437" s="223">
        <f t="shared" ca="1" si="914"/>
        <v>1.8861823704846402E-4</v>
      </c>
      <c r="BN437" s="223">
        <f t="shared" ca="1" si="915"/>
        <v>3.181973440938271E-4</v>
      </c>
      <c r="BO437" s="223">
        <f t="shared" ca="1" si="916"/>
        <v>-3.7335386371546974E-4</v>
      </c>
      <c r="BP437" s="223">
        <f t="shared" ca="1" si="917"/>
        <v>-1.0143953243311985E-4</v>
      </c>
      <c r="BQ437" s="223">
        <f t="shared" ca="1" si="918"/>
        <v>4.3224654758185579E-4</v>
      </c>
      <c r="BR437" s="223">
        <f t="shared" ca="1" si="919"/>
        <v>-1.4950956668518704E-4</v>
      </c>
      <c r="BS437" s="223">
        <f t="shared" ca="1" si="920"/>
        <v>-3.4544587495852853E-4</v>
      </c>
      <c r="BT437" s="223">
        <f t="shared" ca="1" si="921"/>
        <v>3.5006485532762879E-4</v>
      </c>
      <c r="BU437" s="223">
        <f t="shared" ca="1" si="922"/>
        <v>1.4220894786470307E-4</v>
      </c>
      <c r="BV437" s="223">
        <f t="shared" ca="1" si="923"/>
        <v>-4.3262701239483558E-4</v>
      </c>
      <c r="BW437" s="223">
        <f t="shared" ca="1" si="924"/>
        <v>1.0896103746448291E-4</v>
      </c>
      <c r="BX437" s="223">
        <f t="shared" ca="1" si="925"/>
        <v>3.6936757320745194E-4</v>
      </c>
      <c r="BY437" s="223">
        <f t="shared" ca="1" si="926"/>
        <v>-3.2340453101807121E-4</v>
      </c>
      <c r="BZ437" s="223">
        <f t="shared" ca="1" si="927"/>
        <v>-1.8160881338903057E-4</v>
      </c>
      <c r="CA437" s="223">
        <f t="shared" ca="1" si="928"/>
        <v>4.2884104258047149E-4</v>
      </c>
      <c r="CB437" s="223">
        <f t="shared" ca="1" si="929"/>
        <v>-6.7363153888845703E-5</v>
      </c>
      <c r="CC437" s="223">
        <f t="shared" ca="1" si="930"/>
        <v>-3.8973205980953932E-4</v>
      </c>
      <c r="CD437" s="223">
        <f t="shared" ca="1" si="931"/>
        <v>2.9362964428390146E-4</v>
      </c>
      <c r="CE437" s="223">
        <f t="shared" ca="1" si="932"/>
        <v>2.1925968676295106E-4</v>
      </c>
      <c r="CF437" s="223">
        <f t="shared" ca="1" si="933"/>
        <v>-4.2092509909769581E-4</v>
      </c>
      <c r="CG437" s="223">
        <f t="shared" ca="1" si="934"/>
        <v>2.5116526316801076E-5</v>
      </c>
      <c r="CH437" s="223">
        <f t="shared" ca="1" si="935"/>
        <v>4.0634321362644003E-4</v>
      </c>
      <c r="CI437" s="223">
        <f t="shared" ca="1" si="936"/>
        <v>-2.6102694356099554E-4</v>
      </c>
      <c r="CJ437" s="223">
        <f t="shared" ca="1" si="937"/>
        <v>-2.5479896949379675E-4</v>
      </c>
      <c r="CK437" s="223">
        <f t="shared" ca="1" si="938"/>
        <v>4.0895541680954696E-4</v>
      </c>
      <c r="CL437" s="223">
        <f t="shared" ca="1" si="939"/>
        <v>1.7371987133752066E-5</v>
      </c>
      <c r="CM437" s="223">
        <f t="shared" ca="1" si="940"/>
        <v>-4.1904106016632666E-4</v>
      </c>
      <c r="CN437" s="223">
        <f t="shared" ca="1" si="941"/>
        <v>2.2591041067974543E-4</v>
      </c>
      <c r="CO437" s="223">
        <f t="shared" ca="1" si="942"/>
        <v>2.87884398861142E-4</v>
      </c>
      <c r="CP437" s="223">
        <f t="shared" ca="1" si="943"/>
        <v>-3.9304727029974688E-4</v>
      </c>
      <c r="CQ437" s="223">
        <f t="shared" ca="1" si="944"/>
        <v>-5.9693198851725192E-5</v>
      </c>
      <c r="CR437" s="223">
        <f t="shared" ca="1" si="945"/>
        <v>4.2770331222566555E-4</v>
      </c>
      <c r="CS437" s="223">
        <f t="shared" ca="1" si="946"/>
        <v>-1.8861823704846727E-4</v>
      </c>
      <c r="CT437" s="223">
        <f t="shared" ca="1" si="947"/>
        <v>-3.1819734409382466E-4</v>
      </c>
      <c r="CU437" s="223">
        <f t="shared" ca="1" si="948"/>
        <v>3.7335386371547153E-4</v>
      </c>
      <c r="CV437" s="223">
        <f t="shared" ca="1" si="949"/>
        <v>1.0143953243312232E-4</v>
      </c>
      <c r="CW437" s="223">
        <f t="shared" ca="1" si="950"/>
        <v>-4.3224654758185595E-4</v>
      </c>
      <c r="CX437" s="223">
        <f t="shared" ca="1" si="951"/>
        <v>1.4950956668518465E-4</v>
      </c>
      <c r="CY437" s="223">
        <f t="shared" ca="1" si="952"/>
        <v>3.454458749585301E-4</v>
      </c>
      <c r="CZ437" s="223">
        <f t="shared" ca="1" si="953"/>
        <v>-3.5006485532762728E-4</v>
      </c>
      <c r="DA437" s="223">
        <f t="shared" ca="1" si="954"/>
        <v>-1.4220894786471129E-4</v>
      </c>
      <c r="DB437" s="223">
        <f t="shared" ca="1" si="955"/>
        <v>4.3262701239483526E-4</v>
      </c>
      <c r="DC437" s="223">
        <f t="shared" ca="1" si="956"/>
        <v>-1.0896103746448047E-4</v>
      </c>
      <c r="DD437" s="223">
        <f t="shared" ca="1" si="957"/>
        <v>-3.6936757320745324E-4</v>
      </c>
      <c r="DE437" s="223">
        <f t="shared" ca="1" si="958"/>
        <v>3.2340453101806948E-4</v>
      </c>
      <c r="DF437" s="223">
        <f t="shared" ca="1" si="959"/>
        <v>1.8160881338903287E-4</v>
      </c>
      <c r="DG437" s="223">
        <f t="shared" ca="1" si="960"/>
        <v>-4.2884104258047111E-4</v>
      </c>
      <c r="DH437" s="223">
        <f t="shared" ca="1" si="961"/>
        <v>6.7363153888843195E-5</v>
      </c>
      <c r="DI437" s="223">
        <f t="shared" ca="1" si="962"/>
        <v>3.8973205980954041E-4</v>
      </c>
      <c r="DJ437" s="223">
        <f t="shared" ca="1" si="963"/>
        <v>-2.9362964428389956E-4</v>
      </c>
      <c r="DK437" s="223">
        <f t="shared" ca="1" si="964"/>
        <v>-2.1925968676295328E-4</v>
      </c>
      <c r="DL437" s="223">
        <f t="shared" ca="1" si="965"/>
        <v>4.2092509909769516E-4</v>
      </c>
      <c r="DM437" s="223">
        <f t="shared" ca="1" si="966"/>
        <v>-2.5116526316798529E-5</v>
      </c>
      <c r="DN437" s="223">
        <f t="shared" ca="1" si="967"/>
        <v>-4.0634321362644518E-4</v>
      </c>
      <c r="DO437" s="223">
        <f t="shared" ca="1" si="968"/>
        <v>2.6102694356099353E-4</v>
      </c>
      <c r="DP437" s="223">
        <f t="shared" ca="1" si="969"/>
        <v>2.5479896949379881E-4</v>
      </c>
      <c r="DQ437" s="223">
        <f t="shared" ca="1" si="970"/>
        <v>-4.089554168095461E-4</v>
      </c>
      <c r="DR437" s="223">
        <f t="shared" ca="1" si="971"/>
        <v>-1.7371987133754587E-5</v>
      </c>
      <c r="DS437" s="223">
        <f t="shared" ca="1" si="972"/>
        <v>4.1904106016632726E-4</v>
      </c>
      <c r="DT437" s="223">
        <f t="shared" ca="1" si="973"/>
        <v>-2.2591041067974326E-4</v>
      </c>
      <c r="DU437" s="223">
        <f t="shared" ca="1" si="974"/>
        <v>-2.878843988611439E-4</v>
      </c>
      <c r="DV437" s="223">
        <f t="shared" ca="1" si="975"/>
        <v>3.9304727029974579E-4</v>
      </c>
      <c r="DW437" s="223">
        <f t="shared" ca="1" si="976"/>
        <v>5.9693198851727767E-5</v>
      </c>
      <c r="DX437" s="223">
        <f t="shared" ca="1" si="977"/>
        <v>-4.2770331222566593E-4</v>
      </c>
      <c r="DY437" s="223">
        <f t="shared" ca="1" si="978"/>
        <v>1.8861823704846497E-4</v>
      </c>
      <c r="DZ437" s="223">
        <f t="shared" ca="1" si="979"/>
        <v>3.1819734409382639E-4</v>
      </c>
      <c r="EA437" s="223">
        <f t="shared" ca="1" si="980"/>
        <v>-3.7335386371547023E-4</v>
      </c>
      <c r="EB437" s="223">
        <f t="shared" ca="1" si="981"/>
        <v>-1.0143953243312481E-4</v>
      </c>
      <c r="EC437" s="223">
        <f t="shared" ca="1" si="982"/>
        <v>4.3224654758185606E-4</v>
      </c>
      <c r="ED437" s="223">
        <f t="shared" ca="1" si="983"/>
        <v>-1.4950956668518224E-4</v>
      </c>
      <c r="EE437" s="223">
        <f t="shared" ca="1" si="984"/>
        <v>-3.4544587495853157E-4</v>
      </c>
      <c r="EF437" s="223">
        <f t="shared" ca="1" si="985"/>
        <v>3.5006485532762581E-4</v>
      </c>
      <c r="EG437" s="223">
        <f t="shared" ca="1" si="986"/>
        <v>1.422089478647137E-4</v>
      </c>
      <c r="EH437" s="223">
        <f t="shared" ca="1" si="987"/>
        <v>-4.3262701239483515E-4</v>
      </c>
      <c r="EI437" s="223">
        <f t="shared" ca="1" si="988"/>
        <v>1.0896103746447797E-4</v>
      </c>
      <c r="EJ437" s="223">
        <f t="shared" ca="1" si="989"/>
        <v>3.6936757320745465E-4</v>
      </c>
      <c r="EK437" s="223">
        <f t="shared" ca="1" si="990"/>
        <v>-3.234045310180678E-4</v>
      </c>
      <c r="EL437" s="223">
        <f t="shared" ca="1" si="991"/>
        <v>-1.8160881338903518E-4</v>
      </c>
      <c r="EM437" s="223">
        <f t="shared" ca="1" si="992"/>
        <v>4.2884104258047073E-4</v>
      </c>
      <c r="EN437" s="223">
        <f t="shared" ca="1" si="993"/>
        <v>-6.7363153888828518E-5</v>
      </c>
      <c r="EO437" s="223">
        <f t="shared" ca="1" si="994"/>
        <v>-3.8973205980954154E-4</v>
      </c>
      <c r="EP437" s="223">
        <f t="shared" ca="1" si="995"/>
        <v>2.9362964428390677E-4</v>
      </c>
      <c r="EQ437" s="223">
        <f t="shared" ca="1" si="996"/>
        <v>2.1925968676295545E-4</v>
      </c>
      <c r="ER437" s="223">
        <f t="shared" ca="1" si="997"/>
        <v>-4.2092509909769744E-4</v>
      </c>
      <c r="ES437" s="223">
        <f t="shared" ca="1" si="998"/>
        <v>2.5116526316795981E-5</v>
      </c>
      <c r="ET437" s="223">
        <f t="shared" ca="1" si="999"/>
        <v>4.0634321362644182E-4</v>
      </c>
      <c r="EU437" s="223">
        <f t="shared" ca="1" si="1000"/>
        <v>-2.6102694356098166E-4</v>
      </c>
      <c r="EV437" s="223">
        <f t="shared" ca="1" si="1001"/>
        <v>-2.5479896949380087E-4</v>
      </c>
      <c r="EW437" s="223">
        <f t="shared" ca="1" si="1002"/>
        <v>4.0895541680954122E-4</v>
      </c>
      <c r="EX437" s="223">
        <f t="shared" ca="1" si="1003"/>
        <v>1.7371987133757107E-5</v>
      </c>
      <c r="EY437" s="223">
        <f t="shared" ca="1" si="1004"/>
        <v>-4.19041060166331E-4</v>
      </c>
      <c r="EZ437" s="223">
        <f t="shared" ca="1" si="1005"/>
        <v>2.2591041067974107E-4</v>
      </c>
      <c r="FA437" s="223">
        <f t="shared" ca="1" si="1006"/>
        <v>2.8788439886113658E-4</v>
      </c>
      <c r="FB437" s="223">
        <f t="shared" ca="1" si="1007"/>
        <v>-3.9304727029974471E-4</v>
      </c>
      <c r="FC437" s="223">
        <f t="shared" ca="1" si="1008"/>
        <v>-5.9693198851718064E-5</v>
      </c>
      <c r="FD437" s="223">
        <f t="shared" ca="1" si="1009"/>
        <v>4.2770331222566631E-4</v>
      </c>
      <c r="FE437" s="223">
        <f t="shared" ca="1" si="1010"/>
        <v>-1.8861823704846266E-4</v>
      </c>
      <c r="FF437" s="223">
        <f t="shared" ca="1" si="1011"/>
        <v>-3.1819734409383642E-4</v>
      </c>
      <c r="FG437" s="223">
        <f t="shared" ca="1" si="1012"/>
        <v>3.7335386371546898E-4</v>
      </c>
      <c r="FH437" s="223">
        <f t="shared" ca="1" si="1013"/>
        <v>1.0143953243313923E-4</v>
      </c>
      <c r="FI437" s="223">
        <f t="shared" ca="1" si="1014"/>
        <v>-4.3224654758185628E-4</v>
      </c>
      <c r="FJ437" s="223">
        <f t="shared" ca="1" si="1015"/>
        <v>1.495095666851914E-4</v>
      </c>
      <c r="FK437" s="223">
        <f t="shared" ca="1" si="1016"/>
        <v>3.4544587495853314E-4</v>
      </c>
      <c r="FL437" s="223">
        <f t="shared" ca="1" si="1017"/>
        <v>-3.500648553276315E-4</v>
      </c>
      <c r="FM437" s="223">
        <f t="shared" ca="1" si="1018"/>
        <v>-1.4220894786471608E-4</v>
      </c>
      <c r="FN437" s="223">
        <f t="shared" ca="1" si="1019"/>
        <v>4.3262701239483558E-4</v>
      </c>
      <c r="FO437" s="223">
        <f t="shared" ca="1" si="1020"/>
        <v>-1.0896103746447551E-4</v>
      </c>
      <c r="FP437" s="223">
        <f t="shared" ca="1" si="1021"/>
        <v>-3.6936757320745595E-4</v>
      </c>
      <c r="FQ437" s="223">
        <f t="shared" ca="1" si="1022"/>
        <v>3.2340453101805793E-4</v>
      </c>
      <c r="FR437" s="223">
        <f t="shared" ca="1" si="1023"/>
        <v>1.8160881338903753E-4</v>
      </c>
      <c r="FS437" s="223">
        <f t="shared" ca="1" si="1024"/>
        <v>-4.2884104258046873E-4</v>
      </c>
      <c r="FT437" s="223">
        <f t="shared" ca="1" si="1025"/>
        <v>6.7363153888838154E-5</v>
      </c>
      <c r="FU437" s="223">
        <f t="shared" ca="1" si="1026"/>
        <v>3.8973205980953726E-4</v>
      </c>
      <c r="FV437" s="223">
        <f t="shared" ca="1" si="1027"/>
        <v>-2.9362964428389582E-4</v>
      </c>
      <c r="FW437" s="223">
        <f t="shared" ca="1" si="1028"/>
        <v>-2.1925968676294704E-4</v>
      </c>
      <c r="FX437" s="223">
        <f t="shared" ca="1" si="1029"/>
        <v>4.2092509909769403E-4</v>
      </c>
      <c r="FY437" s="223">
        <f t="shared" ca="1" si="1030"/>
        <v>-2.5116526316805725E-5</v>
      </c>
      <c r="FZ437" s="223">
        <f t="shared" ca="1" si="1031"/>
        <v>-4.0634321362644692E-4</v>
      </c>
      <c r="GA437" s="223">
        <f t="shared" ca="1" si="1032"/>
        <v>2.6102694356098946E-4</v>
      </c>
      <c r="GB437" s="223">
        <f t="shared" ca="1" si="1033"/>
        <v>2.547989694938129E-4</v>
      </c>
      <c r="GC437" s="223">
        <f t="shared" ca="1" si="1034"/>
        <v>-4.0895541680954447E-4</v>
      </c>
      <c r="GD437" s="223">
        <f t="shared" ca="1" si="1035"/>
        <v>-1.7371987133771961E-5</v>
      </c>
      <c r="GE437" s="223">
        <f t="shared" ca="1" si="1036"/>
        <v>4.190410601663285E-4</v>
      </c>
      <c r="GF437" s="223">
        <f t="shared" ca="1" si="1037"/>
        <v>-2.2591041067974939E-4</v>
      </c>
      <c r="GG437" s="223">
        <f t="shared" ca="1" si="1038"/>
        <v>-2.8788439886114764E-4</v>
      </c>
      <c r="GH437" s="223">
        <f t="shared" ca="1" si="1039"/>
        <v>3.9304727029974883E-4</v>
      </c>
      <c r="GI437" s="223">
        <f t="shared" ca="1" si="1040"/>
        <v>5.9693198851732754E-5</v>
      </c>
      <c r="GJ437" s="223">
        <f t="shared" ca="1" si="1041"/>
        <v>-4.2770331222566479E-4</v>
      </c>
      <c r="GK437" s="223">
        <f t="shared" ca="1" si="1042"/>
        <v>1.8861823704844933E-4</v>
      </c>
      <c r="GL437" s="223">
        <f t="shared" ca="1" si="1043"/>
        <v>3.1819734409382986E-4</v>
      </c>
      <c r="GM437" s="223">
        <f t="shared" ca="1" si="1044"/>
        <v>-3.7335386371546144E-4</v>
      </c>
      <c r="GN437" s="223">
        <f t="shared" ca="1" si="1045"/>
        <v>-1.0143953243312975E-4</v>
      </c>
      <c r="GO437" s="223">
        <f t="shared" ca="1" si="1046"/>
        <v>4.3224654758185709E-4</v>
      </c>
      <c r="GP437" s="223">
        <f t="shared" ca="1" si="1047"/>
        <v>-1.4950956668517747E-4</v>
      </c>
      <c r="GQ437" s="223">
        <f t="shared" ca="1" si="1048"/>
        <v>-3.4544587495852729E-4</v>
      </c>
      <c r="GR437" s="223">
        <f t="shared" ca="1" si="1049"/>
        <v>3.5006485532762283E-4</v>
      </c>
      <c r="GS437" s="223">
        <f t="shared" ca="1" si="1050"/>
        <v>1.4220894786470684E-4</v>
      </c>
      <c r="GT437" s="223">
        <f t="shared" ca="1" si="1051"/>
        <v>-4.3262701239483493E-4</v>
      </c>
      <c r="GU437" s="223">
        <f t="shared" ca="1" si="1052"/>
        <v>1.0896103746448498E-4</v>
      </c>
      <c r="GV437" s="223">
        <f t="shared" ca="1" si="1053"/>
        <v>3.6936757320746365E-4</v>
      </c>
      <c r="GW437" s="223">
        <f t="shared" ca="1" si="1054"/>
        <v>-3.2340453101806438E-4</v>
      </c>
      <c r="GX437" s="223">
        <f t="shared" ca="1" si="1055"/>
        <v>-1.8160881338905098E-4</v>
      </c>
      <c r="GY437" s="223">
        <f t="shared" ca="1" si="1056"/>
        <v>4.2884104258047008E-4</v>
      </c>
      <c r="GZ437" s="223">
        <f t="shared" ca="1" si="1057"/>
        <v>-6.7363153888823476E-5</v>
      </c>
      <c r="HA437" s="223">
        <f t="shared" ca="1" si="1058"/>
        <v>-3.8973205980954371E-4</v>
      </c>
      <c r="HB437" s="223">
        <f t="shared" ca="1" si="1059"/>
        <v>2.9362964428390303E-4</v>
      </c>
      <c r="HC437" s="223">
        <f t="shared" ca="1" si="1060"/>
        <v>2.1925968676295981E-4</v>
      </c>
      <c r="HD437" s="223">
        <f t="shared" ca="1" si="1061"/>
        <v>-4.2092509909769625E-4</v>
      </c>
      <c r="HE437" s="223">
        <f t="shared" ca="1" si="1062"/>
        <v>2.5116526316790912E-5</v>
      </c>
      <c r="HF437" s="223">
        <f t="shared" ca="1" si="1063"/>
        <v>4.0634321362644356E-4</v>
      </c>
      <c r="HG437" s="223">
        <f t="shared" ca="1" si="1064"/>
        <v>-2.6102694356097765E-4</v>
      </c>
      <c r="HH437" s="223">
        <f t="shared" ca="1" si="1065"/>
        <v>-2.5479896949380504E-4</v>
      </c>
      <c r="HI437" s="223">
        <f t="shared" ca="1" si="1066"/>
        <v>4.0895541680953954E-4</v>
      </c>
      <c r="HJ437" s="223">
        <f t="shared" ca="1" si="1067"/>
        <v>1.7371987133762203E-5</v>
      </c>
      <c r="HK437" s="223">
        <f t="shared" ca="1" si="1068"/>
        <v>-4.190410601663323E-4</v>
      </c>
      <c r="HL437" s="223">
        <f t="shared" ca="1" si="1069"/>
        <v>2.2591041067973673E-4</v>
      </c>
      <c r="HM437" s="223">
        <f t="shared" ca="1" si="1070"/>
        <v>2.8788439886114037E-4</v>
      </c>
      <c r="HN437" s="223">
        <f t="shared" ca="1" si="1071"/>
        <v>-3.9304727029974265E-4</v>
      </c>
      <c r="HO437" s="223">
        <f t="shared" ca="1" si="1072"/>
        <v>-5.9693198851723078E-5</v>
      </c>
      <c r="HP437" s="223">
        <f t="shared" ca="1" si="1073"/>
        <v>4.2770331222566712E-4</v>
      </c>
      <c r="HQ437" s="223">
        <f t="shared" ca="1" si="1074"/>
        <v>-1.8861823704845808E-4</v>
      </c>
      <c r="HR437" s="223">
        <f t="shared" ca="1" si="1075"/>
        <v>-3.1819734409383989E-4</v>
      </c>
      <c r="HS437" s="223">
        <f t="shared" ca="1" si="1076"/>
        <v>3.7335386371546632E-4</v>
      </c>
      <c r="HT437" s="223">
        <f t="shared" ca="1" si="1077"/>
        <v>1.0143953243314419E-4</v>
      </c>
      <c r="HU437" s="223">
        <f t="shared" ca="1" si="1078"/>
        <v>-4.3224654758185655E-4</v>
      </c>
      <c r="HV437" s="223">
        <f t="shared" ca="1" si="1079"/>
        <v>1.4950956668516354E-4</v>
      </c>
      <c r="HW437" s="223">
        <f t="shared" ca="1" si="1080"/>
        <v>3.4544587495853618E-4</v>
      </c>
      <c r="HX437" s="223">
        <f t="shared" ca="1" si="1081"/>
        <v>-3.5006485532762852E-4</v>
      </c>
      <c r="HY437" s="223">
        <f t="shared" ca="1" si="1082"/>
        <v>-1.4220894786472088E-4</v>
      </c>
      <c r="HZ437" s="223">
        <f t="shared" ca="1" si="1083"/>
        <v>4.3262701239483536E-4</v>
      </c>
      <c r="IA437" s="223">
        <f t="shared" ca="1" si="1084"/>
        <v>-1.089610374644706E-4</v>
      </c>
      <c r="IB437" s="223">
        <f t="shared" ca="1" si="1085"/>
        <v>-3.6936757320745855E-4</v>
      </c>
      <c r="IC437" s="223">
        <f t="shared" ca="1" si="1086"/>
        <v>3.2340453101805452E-4</v>
      </c>
      <c r="ID437" s="223">
        <f t="shared" ca="1" si="1087"/>
        <v>1.8160881338904214E-4</v>
      </c>
      <c r="IE437" s="223">
        <f t="shared" ca="1" si="1088"/>
        <v>-4.5932453312986273E-4</v>
      </c>
      <c r="IF437" s="223">
        <f t="shared" ca="1" si="1089"/>
        <v>6.7363153888833126E-5</v>
      </c>
      <c r="IG437" s="223">
        <f t="shared" ca="1" si="1090"/>
        <v>3.8973205980953943E-4</v>
      </c>
      <c r="IH437" s="223">
        <f t="shared" ca="1" si="1091"/>
        <v>-2.9362964428389208E-4</v>
      </c>
      <c r="II437" s="223">
        <f t="shared" ca="1" si="1092"/>
        <v>-2.1925968676295143E-4</v>
      </c>
      <c r="IJ437" s="223">
        <f t="shared" ca="1" si="1093"/>
        <v>4.2092509909769283E-4</v>
      </c>
      <c r="IK437" s="223">
        <f t="shared" ca="1" si="1094"/>
        <v>-2.5116526316800643E-5</v>
      </c>
      <c r="IL437" s="223">
        <f t="shared" ca="1" si="1095"/>
        <v>-4.0634321362644871E-4</v>
      </c>
      <c r="IM437" s="223">
        <f t="shared" ca="1" si="1096"/>
        <v>2.610269435609854E-4</v>
      </c>
      <c r="IN437" s="223">
        <f t="shared" ca="1" si="1097"/>
        <v>2.5479896949381702E-4</v>
      </c>
      <c r="IO437" s="223">
        <f t="shared" ca="1" si="1098"/>
        <v>-4.0895541680954279E-4</v>
      </c>
      <c r="IP437" s="223">
        <f t="shared" ca="1" si="1099"/>
        <v>-1.7371987133777084E-5</v>
      </c>
      <c r="IQ437" s="223">
        <f t="shared" ca="1" si="1100"/>
        <v>4.1904106016632986E-4</v>
      </c>
      <c r="IR437" s="223">
        <f t="shared" ca="1" si="1101"/>
        <v>-2.2591041067974505E-4</v>
      </c>
      <c r="IS437" s="223">
        <f t="shared" ca="1" si="1102"/>
        <v>-2.8788439886115143E-4</v>
      </c>
      <c r="IT437" s="223">
        <f t="shared" ca="1" si="1103"/>
        <v>3.9304727029974666E-4</v>
      </c>
      <c r="IU437" s="223">
        <f t="shared" ca="1" si="1104"/>
        <v>5.9693198851737823E-5</v>
      </c>
      <c r="IV437" s="223">
        <f t="shared" ca="1" si="1105"/>
        <v>-4.277033122256656E-4</v>
      </c>
      <c r="IW437" s="223">
        <f t="shared" ca="1" si="1106"/>
        <v>1.8861823704844472E-4</v>
      </c>
      <c r="IX437" s="223">
        <f t="shared" ca="1" si="1107"/>
        <v>3.1819734409383328E-4</v>
      </c>
      <c r="IY437" s="223">
        <f t="shared" ca="1" si="1108"/>
        <v>-3.7335386371545884E-4</v>
      </c>
      <c r="IZ437" s="223">
        <f t="shared" ca="1" si="1109"/>
        <v>-1.0143953243313471E-4</v>
      </c>
      <c r="JA437" s="223">
        <f t="shared" ca="1" si="1110"/>
        <v>4.3224654758185736E-4</v>
      </c>
      <c r="JB437" s="223">
        <f t="shared" ca="1" si="1111"/>
        <v>-1.495095666851727E-4</v>
      </c>
    </row>
    <row r="438" spans="2:262">
      <c r="B438" s="230">
        <v>77</v>
      </c>
      <c r="C438" s="229">
        <f t="shared" si="1112"/>
        <v>1.5039062500000009E-3</v>
      </c>
      <c r="D438" s="226">
        <f t="shared" ca="1" si="855"/>
        <v>23.454089941980321</v>
      </c>
      <c r="E438" s="225">
        <f ca="1">CE361</f>
        <v>-0.54591005801967751</v>
      </c>
      <c r="F438" s="224">
        <v>77</v>
      </c>
      <c r="G438" s="223">
        <f t="shared" ca="1" si="856"/>
        <v>2.4400297388051278E-5</v>
      </c>
      <c r="H438" s="223">
        <f t="shared" ca="1" si="857"/>
        <v>-8.7593039795775494E-5</v>
      </c>
      <c r="I438" s="223">
        <f t="shared" ca="1" si="858"/>
        <v>3.0552376951885174E-5</v>
      </c>
      <c r="J438" s="223">
        <f t="shared" ca="1" si="859"/>
        <v>6.8425594244594866E-5</v>
      </c>
      <c r="K438" s="223">
        <f t="shared" ca="1" si="860"/>
        <v>-7.3480095932830969E-5</v>
      </c>
      <c r="L438" s="223">
        <f t="shared" ca="1" si="861"/>
        <v>-2.2326865490819007E-5</v>
      </c>
      <c r="M438" s="223">
        <f t="shared" ca="1" si="862"/>
        <v>8.7487155982455059E-5</v>
      </c>
      <c r="N438" s="223">
        <f t="shared" ca="1" si="863"/>
        <v>-3.2559381211432536E-5</v>
      </c>
      <c r="O438" s="223">
        <f t="shared" ca="1" si="864"/>
        <v>-6.7060589253028721E-5</v>
      </c>
      <c r="P438" s="223">
        <f t="shared" ca="1" si="865"/>
        <v>7.4630745909563142E-5</v>
      </c>
      <c r="Q438" s="223">
        <f t="shared" ca="1" si="866"/>
        <v>2.0239984724670329E-5</v>
      </c>
      <c r="R438" s="223">
        <f t="shared" ca="1" si="867"/>
        <v>-8.7328573177726271E-5</v>
      </c>
      <c r="S438" s="223">
        <f t="shared" ca="1" si="868"/>
        <v>3.4546772917211879E-5</v>
      </c>
      <c r="T438" s="223">
        <f t="shared" ca="1" si="869"/>
        <v>6.5655189470053654E-5</v>
      </c>
      <c r="U438" s="223">
        <f t="shared" ca="1" si="870"/>
        <v>-7.5736441115582654E-5</v>
      </c>
      <c r="V438" s="223">
        <f t="shared" ca="1" si="871"/>
        <v>-1.8140912148545439E-5</v>
      </c>
      <c r="W438" s="223">
        <f t="shared" ca="1" si="872"/>
        <v>8.7117386905940865E-5</v>
      </c>
      <c r="X438" s="223">
        <f t="shared" ca="1" si="873"/>
        <v>-3.6513354938773089E-5</v>
      </c>
      <c r="Y438" s="223">
        <f t="shared" ca="1" si="874"/>
        <v>-6.4210241455947288E-5</v>
      </c>
      <c r="Z438" s="223">
        <f t="shared" ca="1" si="875"/>
        <v>7.6796515521442241E-5</v>
      </c>
      <c r="AA438" s="223">
        <f t="shared" ca="1" si="876"/>
        <v>1.6030912165274352E-5</v>
      </c>
      <c r="AB438" s="223">
        <f t="shared" ca="1" si="877"/>
        <v>-8.6853724377812281E-5</v>
      </c>
      <c r="AC438" s="223">
        <f t="shared" ca="1" si="878"/>
        <v>3.8457942680641177E-5</v>
      </c>
      <c r="AD438" s="223">
        <f t="shared" ca="1" si="879"/>
        <v>6.2726615593363633E-5</v>
      </c>
      <c r="AE438" s="223">
        <f t="shared" ca="1" si="880"/>
        <v>-7.7810330577958239E-5</v>
      </c>
      <c r="AF438" s="223">
        <f t="shared" ca="1" si="881"/>
        <v>-1.3911255759949626E-5</v>
      </c>
      <c r="AG438" s="223">
        <f t="shared" ca="1" si="882"/>
        <v>8.6537744413788439E-5</v>
      </c>
      <c r="AH438" s="223">
        <f t="shared" ca="1" si="883"/>
        <v>-4.0379364795873543E-5</v>
      </c>
      <c r="AI438" s="223">
        <f t="shared" ca="1" si="884"/>
        <v>-6.1205205563045773E-5</v>
      </c>
      <c r="AJ438" s="223">
        <f t="shared" ca="1" si="885"/>
        <v>7.877727560084974E-5</v>
      </c>
      <c r="AK438" s="223">
        <f t="shared" ca="1" si="886"/>
        <v>1.1783219734330468E-5</v>
      </c>
      <c r="AL438" s="223">
        <f t="shared" ca="1" si="887"/>
        <v>-8.6169637348384418E-5</v>
      </c>
      <c r="AM438" s="223">
        <f t="shared" ca="1" si="888"/>
        <v>4.2276463891634585E-5</v>
      </c>
      <c r="AN438" s="223">
        <f t="shared" ca="1" si="889"/>
        <v>5.9646927805506331E-5</v>
      </c>
      <c r="AO438" s="223">
        <f t="shared" ca="1" si="890"/>
        <v>-7.969676813859161E-5</v>
      </c>
      <c r="AP438" s="223">
        <f t="shared" ca="1" si="891"/>
        <v>-9.648085937745689E-6</v>
      </c>
      <c r="AQ438" s="223">
        <f t="shared" ca="1" si="892"/>
        <v>8.5749624915531887E-5</v>
      </c>
      <c r="AR438" s="223">
        <f t="shared" ca="1" si="893"/>
        <v>-4.4148097226366645E-5</v>
      </c>
      <c r="AS438" s="223">
        <f t="shared" ca="1" si="894"/>
        <v>-5.8052720968999582E-5</v>
      </c>
      <c r="AT438" s="223">
        <f t="shared" ca="1" si="895"/>
        <v>8.0568254323260631E-5</v>
      </c>
      <c r="AU438" s="223">
        <f t="shared" ca="1" si="896"/>
        <v>7.5071404949578048E-6</v>
      </c>
      <c r="AV438" s="223">
        <f t="shared" ca="1" si="897"/>
        <v>-8.5277960115015354E-5</v>
      </c>
      <c r="AW438" s="223">
        <f t="shared" ca="1" si="898"/>
        <v>4.5993137398132678E-5</v>
      </c>
      <c r="AX438" s="223">
        <f t="shared" ca="1" si="899"/>
        <v>5.6423545344112172E-5</v>
      </c>
      <c r="AY438" s="223">
        <f t="shared" ca="1" si="900"/>
        <v>-8.1391209204166408E-5</v>
      </c>
      <c r="AZ438" s="223">
        <f t="shared" ca="1" si="901"/>
        <v>-5.3616730314458264E-6</v>
      </c>
      <c r="BA438" s="223">
        <f t="shared" ca="1" si="902"/>
        <v>8.4754927060073844E-5</v>
      </c>
      <c r="BB438" s="223">
        <f t="shared" ca="1" si="903"/>
        <v>-4.7810473023724267E-5</v>
      </c>
      <c r="BC438" s="223">
        <f t="shared" ca="1" si="904"/>
        <v>-5.4760382285321723E-5</v>
      </c>
      <c r="BD438" s="223">
        <f t="shared" ca="1" si="905"/>
        <v>8.2165137064060917E-5</v>
      </c>
      <c r="BE438" s="223">
        <f t="shared" ca="1" si="906"/>
        <v>3.2129758965855634E-6</v>
      </c>
      <c r="BF438" s="223">
        <f t="shared" ca="1" si="907"/>
        <v>-8.4180840806262231E-5</v>
      </c>
      <c r="BG438" s="223">
        <f t="shared" ca="1" si="908"/>
        <v>4.9599009408115106E-5</v>
      </c>
      <c r="BH438" s="223">
        <f t="shared" ca="1" si="909"/>
        <v>5.3064233619865171E-5</v>
      </c>
      <c r="BI438" s="223">
        <f t="shared" ca="1" si="910"/>
        <v>-8.2889571717740436E-5</v>
      </c>
      <c r="BJ438" s="223">
        <f t="shared" ca="1" si="911"/>
        <v>-1.0623433851861212E-6</v>
      </c>
      <c r="BK438" s="223">
        <f t="shared" ca="1" si="912"/>
        <v>8.3556047161673287E-5</v>
      </c>
      <c r="BL438" s="223">
        <f t="shared" ca="1" si="913"/>
        <v>-5.135766920386492E-5</v>
      </c>
      <c r="BM438" s="223">
        <f t="shared" ca="1" si="914"/>
        <v>-5.1336121044275519E-5</v>
      </c>
      <c r="BN438" s="223">
        <f t="shared" ca="1" si="915"/>
        <v>8.3564076792857895E-5</v>
      </c>
      <c r="BO438" s="223">
        <f t="shared" ca="1" si="916"/>
        <v>-1.0889290421449934E-6</v>
      </c>
      <c r="BP438" s="223">
        <f t="shared" ca="1" si="917"/>
        <v>-8.2880922478636006E-5</v>
      </c>
      <c r="BQ438" s="223">
        <f t="shared" ca="1" si="918"/>
        <v>5.308539306007325E-5</v>
      </c>
      <c r="BR438" s="223">
        <f t="shared" ca="1" si="919"/>
        <v>4.9577085508950008E-5</v>
      </c>
      <c r="BS438" s="223">
        <f t="shared" ca="1" si="920"/>
        <v>-8.4188245992777432E-5</v>
      </c>
      <c r="BT438" s="223">
        <f t="shared" ca="1" si="921"/>
        <v>3.2395455393388083E-6</v>
      </c>
      <c r="BU438" s="223">
        <f t="shared" ca="1" si="922"/>
        <v>8.215587342701492E-5</v>
      </c>
      <c r="BV438" s="223">
        <f t="shared" ca="1" si="923"/>
        <v>-5.4781140260493889E-5</v>
      </c>
      <c r="BW438" s="223">
        <f t="shared" ca="1" si="924"/>
        <v>-4.7788186591120542E-5</v>
      </c>
      <c r="BX438" s="223">
        <f t="shared" ca="1" si="925"/>
        <v>8.4761703341312529E-5</v>
      </c>
      <c r="BY438" s="223">
        <f t="shared" ca="1" si="926"/>
        <v>-5.3882106554341194E-6</v>
      </c>
      <c r="BZ438" s="223">
        <f t="shared" ca="1" si="927"/>
        <v>-8.1381336749246908E-5</v>
      </c>
      <c r="CA438" s="223">
        <f t="shared" ca="1" si="928"/>
        <v>5.6443889350418432E-5</v>
      </c>
      <c r="CB438" s="223">
        <f t="shared" ca="1" si="929"/>
        <v>4.5970501856602914E-5</v>
      </c>
      <c r="CC438" s="223">
        <f t="shared" ca="1" si="930"/>
        <v>-8.5284103409198419E-5</v>
      </c>
      <c r="CD438" s="223">
        <f t="shared" ca="1" si="931"/>
        <v>7.5336301149100149E-6</v>
      </c>
      <c r="CE438" s="223">
        <f t="shared" ca="1" si="932"/>
        <v>8.0557778997266251E-5</v>
      </c>
      <c r="CF438" s="223">
        <f t="shared" ca="1" si="933"/>
        <v>-5.8072638751973165E-5</v>
      </c>
      <c r="CG438" s="223">
        <f t="shared" ca="1" si="934"/>
        <v>-4.4125126210716779E-5</v>
      </c>
      <c r="CH438" s="223">
        <f t="shared" ca="1" si="935"/>
        <v>8.5755131522169222E-5</v>
      </c>
      <c r="CI438" s="223">
        <f t="shared" ca="1" si="936"/>
        <v>-9.6745115973027862E-6</v>
      </c>
      <c r="CJ438" s="223">
        <f t="shared" ca="1" si="937"/>
        <v>-7.9685696251466061E-5</v>
      </c>
      <c r="CK438" s="223">
        <f t="shared" ca="1" si="938"/>
        <v>5.9666407367417659E-5</v>
      </c>
      <c r="CL438" s="223">
        <f t="shared" ca="1" si="939"/>
        <v>4.2253171238743891E-5</v>
      </c>
      <c r="CM438" s="223">
        <f t="shared" ca="1" si="940"/>
        <v>-8.6174503950501465E-5</v>
      </c>
      <c r="CN438" s="223">
        <f t="shared" ca="1" si="941"/>
        <v>1.1809565515665107E-5</v>
      </c>
      <c r="CO438" s="223">
        <f t="shared" ca="1" si="942"/>
        <v>7.8765613821885121E-5</v>
      </c>
      <c r="CP438" s="223">
        <f t="shared" ca="1" si="943"/>
        <v>-6.1224235170136533E-5</v>
      </c>
      <c r="CQ438" s="223">
        <f t="shared" ca="1" si="944"/>
        <v>-4.0355764536366814E-5</v>
      </c>
      <c r="CR438" s="223">
        <f t="shared" ca="1" si="945"/>
        <v>8.654196807992663E-5</v>
      </c>
      <c r="CS438" s="223">
        <f t="shared" ca="1" si="946"/>
        <v>-1.3937505793346414E-5</v>
      </c>
      <c r="CT438" s="223">
        <f t="shared" ca="1" si="947"/>
        <v>-7.7798085931772795E-5</v>
      </c>
      <c r="CU438" s="223">
        <f t="shared" ca="1" si="948"/>
        <v>6.2745183782908742E-5</v>
      </c>
      <c r="CV438" s="223">
        <f t="shared" ca="1" si="949"/>
        <v>3.8434049030430044E-5</v>
      </c>
      <c r="CW438" s="223">
        <f t="shared" ca="1" si="950"/>
        <v>-8.6857302563792677E-5</v>
      </c>
      <c r="CX438" s="223">
        <f t="shared" ca="1" si="951"/>
        <v>1.6057050638697194E-5</v>
      </c>
      <c r="CY438" s="223">
        <f t="shared" ca="1" si="952"/>
        <v>7.6783695383754133E-5</v>
      </c>
      <c r="CZ438" s="223">
        <f t="shared" ca="1" si="953"/>
        <v>-6.42283370431654E-5</v>
      </c>
      <c r="DA438" s="223">
        <f t="shared" ca="1" si="954"/>
        <v>-3.6489182290501252E-5</v>
      </c>
      <c r="DB438" s="223">
        <f t="shared" ca="1" si="955"/>
        <v>8.7120317456398374E-5</v>
      </c>
      <c r="DC438" s="223">
        <f t="shared" ca="1" si="956"/>
        <v>-1.8166923317152548E-5</v>
      </c>
      <c r="DD438" s="223">
        <f t="shared" ca="1" si="957"/>
        <v>-7.5723053208762381E-5</v>
      </c>
      <c r="DE438" s="223">
        <f t="shared" ca="1" si="958"/>
        <v>6.5672801554837794E-5</v>
      </c>
      <c r="DF438" s="223">
        <f t="shared" ca="1" si="959"/>
        <v>3.45223358315768E-5</v>
      </c>
      <c r="DG438" s="223">
        <f t="shared" ca="1" si="960"/>
        <v>-8.7330854327406554E-5</v>
      </c>
      <c r="DH438" s="223">
        <f t="shared" ca="1" si="961"/>
        <v>2.0265852920309118E-5</v>
      </c>
      <c r="DI438" s="223">
        <f t="shared" ca="1" si="962"/>
        <v>7.4616798297986274E-5</v>
      </c>
      <c r="DJ438" s="223">
        <f t="shared" ca="1" si="963"/>
        <v>-6.7077707226519421E-5</v>
      </c>
      <c r="DK438" s="223">
        <f t="shared" ca="1" si="964"/>
        <v>-3.2534694408422979E-5</v>
      </c>
      <c r="DL438" s="223">
        <f t="shared" ca="1" si="965"/>
        <v>8.7488786357279083E-5</v>
      </c>
      <c r="DM438" s="223">
        <f t="shared" ca="1" si="966"/>
        <v>-2.2352575131453115E-5</v>
      </c>
      <c r="DN438" s="223">
        <f t="shared" ca="1" si="967"/>
        <v>-7.3465597018015959E-5</v>
      </c>
      <c r="DO438" s="223">
        <f t="shared" ca="1" si="968"/>
        <v>6.8442207795563233E-5</v>
      </c>
      <c r="DP438" s="223">
        <f t="shared" ca="1" si="969"/>
        <v>3.0527455301905804E-5</v>
      </c>
      <c r="DQ438" s="223">
        <f t="shared" ca="1" si="970"/>
        <v>-8.7594018413666305E-5</v>
      </c>
      <c r="DR438" s="223">
        <f t="shared" ca="1" si="971"/>
        <v>2.4425832987156957E-5</v>
      </c>
      <c r="DS438" s="223">
        <f t="shared" ca="1" si="972"/>
        <v>7.2270142809458972E-5</v>
      </c>
      <c r="DT438" s="223">
        <f t="shared" ca="1" si="973"/>
        <v>-6.9765481337851515E-5</v>
      </c>
      <c r="DU438" s="223">
        <f t="shared" ca="1" si="974"/>
        <v>-2.8501827597812174E-5</v>
      </c>
      <c r="DV438" s="223">
        <f t="shared" ca="1" si="975"/>
        <v>8.7646487108712531E-5</v>
      </c>
      <c r="DW438" s="223">
        <f t="shared" ca="1" si="976"/>
        <v>-2.6484377634407674E-5</v>
      </c>
      <c r="DX438" s="223">
        <f t="shared" ca="1" si="977"/>
        <v>-7.1031155769226841E-5</v>
      </c>
      <c r="DY438" s="223">
        <f t="shared" ca="1" si="978"/>
        <v>7.1046730762879771E-5</v>
      </c>
      <c r="DZ438" s="223">
        <f t="shared" ca="1" si="979"/>
        <v>2.6459031458523237E-5</v>
      </c>
      <c r="EA438" s="223">
        <f t="shared" ca="1" si="980"/>
        <v>-8.7646160837237687E-5</v>
      </c>
      <c r="EB438" s="223">
        <f t="shared" ca="1" si="981"/>
        <v>2.8526969082888464E-5</v>
      </c>
      <c r="EC438" s="223">
        <f t="shared" ca="1" si="982"/>
        <v>6.9749382216786784E-5</v>
      </c>
      <c r="ED438" s="223">
        <f t="shared" ca="1" si="983"/>
        <v>-7.2285184293906297E-5</v>
      </c>
      <c r="EE438" s="223">
        <f t="shared" ca="1" si="984"/>
        <v>-2.440029738805059E-5</v>
      </c>
      <c r="EF438" s="223">
        <f t="shared" ca="1" si="985"/>
        <v>8.7593039795775507E-5</v>
      </c>
      <c r="EG438" s="223">
        <f t="shared" ca="1" si="986"/>
        <v>-3.055237695188579E-5</v>
      </c>
      <c r="EH438" s="223">
        <f t="shared" ca="1" si="987"/>
        <v>-6.8425594244595232E-5</v>
      </c>
      <c r="EI438" s="223">
        <f t="shared" ca="1" si="988"/>
        <v>7.348009593283128E-5</v>
      </c>
      <c r="EJ438" s="223">
        <f t="shared" ca="1" si="989"/>
        <v>2.2326865490819657E-5</v>
      </c>
      <c r="EK438" s="223">
        <f t="shared" ca="1" si="990"/>
        <v>-8.7487155982455032E-5</v>
      </c>
      <c r="EL438" s="223">
        <f t="shared" ca="1" si="991"/>
        <v>3.2559381211434223E-5</v>
      </c>
      <c r="EM438" s="223">
        <f t="shared" ca="1" si="992"/>
        <v>6.706058925302845E-5</v>
      </c>
      <c r="EN438" s="223">
        <f t="shared" ca="1" si="993"/>
        <v>-7.4630745909562722E-5</v>
      </c>
      <c r="EO438" s="223">
        <f t="shared" ca="1" si="994"/>
        <v>-2.0239984724672349E-5</v>
      </c>
      <c r="EP438" s="223">
        <f t="shared" ca="1" si="995"/>
        <v>8.7328573177726136E-5</v>
      </c>
      <c r="EQ438" s="223">
        <f t="shared" ca="1" si="996"/>
        <v>-3.4546772917212266E-5</v>
      </c>
      <c r="ER438" s="223">
        <f t="shared" ca="1" si="997"/>
        <v>-6.565518947005421E-5</v>
      </c>
      <c r="ES438" s="223">
        <f t="shared" ca="1" si="998"/>
        <v>7.5736441115581624E-5</v>
      </c>
      <c r="ET438" s="223">
        <f t="shared" ca="1" si="999"/>
        <v>1.8140912148543806E-5</v>
      </c>
      <c r="EU438" s="223">
        <f t="shared" ca="1" si="1000"/>
        <v>-8.7117386905940865E-5</v>
      </c>
      <c r="EV438" s="223">
        <f t="shared" ca="1" si="1001"/>
        <v>3.6513354938772053E-5</v>
      </c>
      <c r="EW438" s="223">
        <f t="shared" ca="1" si="1002"/>
        <v>6.4210241455948914E-5</v>
      </c>
      <c r="EX438" s="223">
        <f t="shared" ca="1" si="1003"/>
        <v>-7.6796515521442891E-5</v>
      </c>
      <c r="EY438" s="223">
        <f t="shared" ca="1" si="1004"/>
        <v>-1.603091216527425E-5</v>
      </c>
      <c r="EZ438" s="223">
        <f t="shared" ca="1" si="1005"/>
        <v>8.6853724377812443E-5</v>
      </c>
      <c r="FA438" s="223">
        <f t="shared" ca="1" si="1006"/>
        <v>-3.8457942680639022E-5</v>
      </c>
      <c r="FB438" s="223">
        <f t="shared" ca="1" si="1007"/>
        <v>-6.2726615593362685E-5</v>
      </c>
      <c r="FC438" s="223">
        <f t="shared" ca="1" si="1008"/>
        <v>7.7810330577958279E-5</v>
      </c>
      <c r="FD438" s="223">
        <f t="shared" ca="1" si="1009"/>
        <v>1.3911255759950751E-5</v>
      </c>
      <c r="FE438" s="223">
        <f t="shared" ca="1" si="1010"/>
        <v>-8.6537744413788819E-5</v>
      </c>
      <c r="FF438" s="223">
        <f t="shared" ca="1" si="1011"/>
        <v>4.0379364795874742E-5</v>
      </c>
      <c r="FG438" s="223">
        <f t="shared" ca="1" si="1012"/>
        <v>6.1205205563045692E-5</v>
      </c>
      <c r="FH438" s="223">
        <f t="shared" ca="1" si="1013"/>
        <v>-7.8777275600849239E-5</v>
      </c>
      <c r="FI438" s="223">
        <f t="shared" ca="1" si="1014"/>
        <v>-1.1783219734332833E-5</v>
      </c>
      <c r="FJ438" s="223">
        <f t="shared" ca="1" si="1015"/>
        <v>8.6169637348384174E-5</v>
      </c>
      <c r="FK438" s="223">
        <f t="shared" ca="1" si="1016"/>
        <v>-4.227646389163468E-5</v>
      </c>
      <c r="FL438" s="223">
        <f t="shared" ca="1" si="1017"/>
        <v>-5.9646927805507618E-5</v>
      </c>
      <c r="FM438" s="223">
        <f t="shared" ca="1" si="1018"/>
        <v>7.9696768138590363E-5</v>
      </c>
      <c r="FN438" s="223">
        <f t="shared" ca="1" si="1019"/>
        <v>9.6480859377449639E-6</v>
      </c>
      <c r="FO438" s="223">
        <f t="shared" ca="1" si="1020"/>
        <v>-8.5749624915531982E-5</v>
      </c>
      <c r="FP438" s="223">
        <f t="shared" ca="1" si="1021"/>
        <v>4.4148097226365113E-5</v>
      </c>
      <c r="FQ438" s="223">
        <f t="shared" ca="1" si="1022"/>
        <v>5.8052720969001838E-5</v>
      </c>
      <c r="FR438" s="223">
        <f t="shared" ca="1" si="1023"/>
        <v>-8.0568254323260915E-5</v>
      </c>
      <c r="FS438" s="223">
        <f t="shared" ca="1" si="1024"/>
        <v>-7.5071404949583198E-6</v>
      </c>
      <c r="FT438" s="223">
        <f t="shared" ca="1" si="1025"/>
        <v>8.5277960115015761E-5</v>
      </c>
      <c r="FU438" s="223">
        <f t="shared" ca="1" si="1026"/>
        <v>-4.5993137398130123E-5</v>
      </c>
      <c r="FV438" s="223">
        <f t="shared" ca="1" si="1027"/>
        <v>-5.642354534411161E-5</v>
      </c>
      <c r="FW438" s="223">
        <f t="shared" ca="1" si="1028"/>
        <v>8.1391209204166218E-5</v>
      </c>
      <c r="FX438" s="223">
        <f t="shared" ca="1" si="1029"/>
        <v>5.3616730314475815E-6</v>
      </c>
      <c r="FY438" s="223">
        <f t="shared" ca="1" si="1030"/>
        <v>-8.475492706007463E-5</v>
      </c>
      <c r="FZ438" s="223">
        <f t="shared" ca="1" si="1031"/>
        <v>4.7810473023724876E-5</v>
      </c>
      <c r="GA438" s="223">
        <f t="shared" ca="1" si="1032"/>
        <v>5.4760382285322116E-5</v>
      </c>
      <c r="GB438" s="223">
        <f t="shared" ca="1" si="1033"/>
        <v>-8.2165137064060321E-5</v>
      </c>
      <c r="GC438" s="223">
        <f t="shared" ca="1" si="1034"/>
        <v>-3.2129758965885653E-6</v>
      </c>
      <c r="GD438" s="223">
        <f t="shared" ca="1" si="1035"/>
        <v>8.4180840806262014E-5</v>
      </c>
      <c r="GE438" s="223">
        <f t="shared" ca="1" si="1036"/>
        <v>-4.9599009408114679E-5</v>
      </c>
      <c r="GF438" s="223">
        <f t="shared" ca="1" si="1037"/>
        <v>-5.3064233619866574E-5</v>
      </c>
      <c r="GG438" s="223">
        <f t="shared" ca="1" si="1038"/>
        <v>8.288957171773946E-5</v>
      </c>
      <c r="GH438" s="223">
        <f t="shared" ca="1" si="1039"/>
        <v>1.0623433851853758E-6</v>
      </c>
      <c r="GI438" s="223">
        <f t="shared" ca="1" si="1040"/>
        <v>-8.3556047161673449E-5</v>
      </c>
      <c r="GJ438" s="223">
        <f t="shared" ca="1" si="1041"/>
        <v>5.1357669203863497E-5</v>
      </c>
      <c r="GK438" s="223">
        <f t="shared" ca="1" si="1042"/>
        <v>5.1336121044277958E-5</v>
      </c>
      <c r="GL438" s="223">
        <f t="shared" ca="1" si="1043"/>
        <v>-8.3564076792858112E-5</v>
      </c>
      <c r="GM438" s="223">
        <f t="shared" ca="1" si="1044"/>
        <v>1.0889290421444919E-6</v>
      </c>
      <c r="GN438" s="223">
        <f t="shared" ca="1" si="1045"/>
        <v>8.2880922478636588E-5</v>
      </c>
      <c r="GO438" s="223">
        <f t="shared" ca="1" si="1046"/>
        <v>-5.3085393060070864E-5</v>
      </c>
      <c r="GP438" s="223">
        <f t="shared" ca="1" si="1047"/>
        <v>-4.9577085508949412E-5</v>
      </c>
      <c r="GQ438" s="223">
        <f t="shared" ca="1" si="1048"/>
        <v>8.4188245992777296E-5</v>
      </c>
      <c r="GR438" s="223">
        <f t="shared" ca="1" si="1049"/>
        <v>-3.2395455393370397E-6</v>
      </c>
      <c r="GS438" s="223">
        <f t="shared" ca="1" si="1050"/>
        <v>-8.2155873427014228E-5</v>
      </c>
      <c r="GT438" s="223">
        <f t="shared" ca="1" si="1051"/>
        <v>5.4781140260493489E-5</v>
      </c>
      <c r="GU438" s="223">
        <f t="shared" ca="1" si="1052"/>
        <v>4.7788186591120969E-5</v>
      </c>
      <c r="GV438" s="223">
        <f t="shared" ca="1" si="1053"/>
        <v>-8.476170334131177E-5</v>
      </c>
      <c r="GW438" s="223">
        <f t="shared" ca="1" si="1054"/>
        <v>5.3882106554360912E-6</v>
      </c>
      <c r="GX438" s="223">
        <f t="shared" ca="1" si="1055"/>
        <v>8.1381336749247084E-5</v>
      </c>
      <c r="GY438" s="223">
        <f t="shared" ca="1" si="1056"/>
        <v>-5.6443889350418045E-5</v>
      </c>
      <c r="GZ438" s="223">
        <f t="shared" ca="1" si="1057"/>
        <v>-4.5970501856605469E-5</v>
      </c>
      <c r="HA438" s="223">
        <f t="shared" ca="1" si="1058"/>
        <v>8.528410340919888E-5</v>
      </c>
      <c r="HB438" s="223">
        <f t="shared" ca="1" si="1059"/>
        <v>-7.5336301149094999E-6</v>
      </c>
      <c r="HC438" s="223">
        <f t="shared" ca="1" si="1060"/>
        <v>-8.0557778997266454E-5</v>
      </c>
      <c r="HD438" s="223">
        <f t="shared" ca="1" si="1061"/>
        <v>5.8072638751970908E-5</v>
      </c>
      <c r="HE438" s="223">
        <f t="shared" ca="1" si="1062"/>
        <v>4.4125126210715072E-5</v>
      </c>
      <c r="HF438" s="223">
        <f t="shared" ca="1" si="1063"/>
        <v>-8.5755131522169113E-5</v>
      </c>
      <c r="HG438" s="223">
        <f t="shared" ca="1" si="1064"/>
        <v>9.6745115973022712E-6</v>
      </c>
      <c r="HH438" s="223">
        <f t="shared" ca="1" si="1065"/>
        <v>7.9685696251467308E-5</v>
      </c>
      <c r="HI438" s="223">
        <f t="shared" ca="1" si="1066"/>
        <v>-5.9666407367419102E-5</v>
      </c>
      <c r="HJ438" s="223">
        <f t="shared" ca="1" si="1067"/>
        <v>-4.2253171238744345E-5</v>
      </c>
      <c r="HK438" s="223">
        <f t="shared" ca="1" si="1068"/>
        <v>8.6174503950501357E-5</v>
      </c>
      <c r="HL438" s="223">
        <f t="shared" ca="1" si="1069"/>
        <v>-1.1809565515662126E-5</v>
      </c>
      <c r="HM438" s="223">
        <f t="shared" ca="1" si="1070"/>
        <v>-7.8765613821884254E-5</v>
      </c>
      <c r="HN438" s="223">
        <f t="shared" ca="1" si="1071"/>
        <v>6.1224235170136154E-5</v>
      </c>
      <c r="HO438" s="223">
        <f t="shared" ca="1" si="1072"/>
        <v>4.0355764536367268E-5</v>
      </c>
      <c r="HP438" s="223">
        <f t="shared" ca="1" si="1073"/>
        <v>-8.6541968079926156E-5</v>
      </c>
      <c r="HQ438" s="223">
        <f t="shared" ca="1" si="1074"/>
        <v>1.3937505793348372E-5</v>
      </c>
      <c r="HR438" s="223">
        <f t="shared" ca="1" si="1075"/>
        <v>7.7798085931773026E-5</v>
      </c>
      <c r="HS438" s="223">
        <f t="shared" ca="1" si="1076"/>
        <v>-6.274518378290839E-5</v>
      </c>
      <c r="HT438" s="223">
        <f t="shared" ca="1" si="1077"/>
        <v>-3.8434049030432748E-5</v>
      </c>
      <c r="HU438" s="223">
        <f t="shared" ca="1" si="1078"/>
        <v>8.6857302563792934E-5</v>
      </c>
      <c r="HV438" s="223">
        <f t="shared" ca="1" si="1079"/>
        <v>-1.6057050638696679E-5</v>
      </c>
      <c r="HW438" s="223">
        <f t="shared" ca="1" si="1080"/>
        <v>-7.6783695383754363E-5</v>
      </c>
      <c r="HX438" s="223">
        <f t="shared" ca="1" si="1081"/>
        <v>6.4228337043163367E-5</v>
      </c>
      <c r="HY438" s="223">
        <f t="shared" ca="1" si="1082"/>
        <v>3.648918229049945E-5</v>
      </c>
      <c r="HZ438" s="223">
        <f t="shared" ca="1" si="1083"/>
        <v>-8.712031745639832E-5</v>
      </c>
      <c r="IA438" s="223">
        <f t="shared" ca="1" si="1084"/>
        <v>1.8166923317152046E-5</v>
      </c>
      <c r="IB438" s="223">
        <f t="shared" ca="1" si="1085"/>
        <v>7.5723053208763899E-5</v>
      </c>
      <c r="IC438" s="223">
        <f t="shared" ca="1" si="1086"/>
        <v>-6.5672801554839108E-5</v>
      </c>
      <c r="ID438" s="223">
        <f t="shared" ca="1" si="1087"/>
        <v>-3.4522335831577275E-5</v>
      </c>
      <c r="IE438" s="223">
        <f t="shared" ca="1" si="1088"/>
        <v>8.5184817840104127E-5</v>
      </c>
      <c r="IF438" s="223">
        <f t="shared" ca="1" si="1089"/>
        <v>-2.026585292030619E-5</v>
      </c>
      <c r="IG438" s="223">
        <f t="shared" ca="1" si="1090"/>
        <v>-7.461679829798523E-5</v>
      </c>
      <c r="IH438" s="223">
        <f t="shared" ca="1" si="1091"/>
        <v>6.7077707226519096E-5</v>
      </c>
      <c r="II438" s="223">
        <f t="shared" ca="1" si="1092"/>
        <v>3.253469440842346E-5</v>
      </c>
      <c r="IJ438" s="223">
        <f t="shared" ca="1" si="1093"/>
        <v>-8.7488786357278894E-5</v>
      </c>
      <c r="IK438" s="223">
        <f t="shared" ca="1" si="1094"/>
        <v>2.2352575131455039E-5</v>
      </c>
      <c r="IL438" s="223">
        <f t="shared" ca="1" si="1095"/>
        <v>7.346559701801623E-5</v>
      </c>
      <c r="IM438" s="223">
        <f t="shared" ca="1" si="1096"/>
        <v>-6.8442207795562908E-5</v>
      </c>
      <c r="IN438" s="223">
        <f t="shared" ca="1" si="1097"/>
        <v>-3.0527455301908623E-5</v>
      </c>
      <c r="IO438" s="223">
        <f t="shared" ca="1" si="1098"/>
        <v>8.7594018413666373E-5</v>
      </c>
      <c r="IP438" s="223">
        <f t="shared" ca="1" si="1099"/>
        <v>-2.4425832987156469E-5</v>
      </c>
      <c r="IQ438" s="223">
        <f t="shared" ca="1" si="1100"/>
        <v>-7.2270142809459256E-5</v>
      </c>
      <c r="IR438" s="223">
        <f t="shared" ca="1" si="1101"/>
        <v>6.9765481337849699E-5</v>
      </c>
      <c r="IS438" s="223">
        <f t="shared" ca="1" si="1102"/>
        <v>2.8501827597810304E-5</v>
      </c>
      <c r="IT438" s="223">
        <f t="shared" ca="1" si="1103"/>
        <v>-8.7646487108712518E-5</v>
      </c>
      <c r="IU438" s="223">
        <f t="shared" ca="1" si="1104"/>
        <v>2.648437763440719E-5</v>
      </c>
      <c r="IV438" s="223">
        <f t="shared" ca="1" si="1105"/>
        <v>7.1031155769228616E-5</v>
      </c>
      <c r="IW438" s="223">
        <f t="shared" ca="1" si="1106"/>
        <v>-7.1046730762880936E-5</v>
      </c>
      <c r="IX438" s="223">
        <f t="shared" ca="1" si="1107"/>
        <v>-2.6459031458523732E-5</v>
      </c>
      <c r="IY438" s="223">
        <f t="shared" ca="1" si="1108"/>
        <v>8.7646160837237687E-5</v>
      </c>
      <c r="IZ438" s="223">
        <f t="shared" ca="1" si="1109"/>
        <v>-2.8526969082885621E-5</v>
      </c>
      <c r="JA438" s="223">
        <f t="shared" ca="1" si="1110"/>
        <v>-6.9749382216785592E-5</v>
      </c>
      <c r="JB438" s="223">
        <f t="shared" ca="1" si="1111"/>
        <v>7.2285184293906013E-5</v>
      </c>
    </row>
    <row r="439" spans="2:262">
      <c r="B439" s="230">
        <v>78</v>
      </c>
      <c r="C439" s="229">
        <f t="shared" si="1112"/>
        <v>1.5234375000000009E-3</v>
      </c>
      <c r="D439" s="226">
        <f t="shared" ca="1" si="855"/>
        <v>23.428579152845391</v>
      </c>
      <c r="E439" s="225">
        <f ca="1">CF361</f>
        <v>-0.57142084715461061</v>
      </c>
      <c r="F439" s="224">
        <v>78</v>
      </c>
      <c r="G439" s="223">
        <f t="shared" ca="1" si="856"/>
        <v>-1.6923420348619107E-4</v>
      </c>
      <c r="H439" s="223">
        <f t="shared" ca="1" si="857"/>
        <v>1.9679222136777323E-4</v>
      </c>
      <c r="I439" s="223">
        <f t="shared" ca="1" si="858"/>
        <v>3.6639598275554192E-5</v>
      </c>
      <c r="J439" s="223">
        <f t="shared" ca="1" si="859"/>
        <v>-2.2147923915057585E-4</v>
      </c>
      <c r="K439" s="223">
        <f t="shared" ca="1" si="860"/>
        <v>1.1258861853816154E-4</v>
      </c>
      <c r="L439" s="223">
        <f t="shared" ca="1" si="861"/>
        <v>1.456193127646681E-4</v>
      </c>
      <c r="M439" s="223">
        <f t="shared" ca="1" si="862"/>
        <v>-2.1070395639489131E-4</v>
      </c>
      <c r="N439" s="223">
        <f t="shared" ca="1" si="863"/>
        <v>-3.6512628065968745E-6</v>
      </c>
      <c r="O439" s="223">
        <f t="shared" ca="1" si="864"/>
        <v>2.1316410317811311E-4</v>
      </c>
      <c r="P439" s="223">
        <f t="shared" ca="1" si="865"/>
        <v>-1.399743841297202E-4</v>
      </c>
      <c r="Q439" s="223">
        <f t="shared" ca="1" si="866"/>
        <v>-1.1885220368185797E-4</v>
      </c>
      <c r="R439" s="223">
        <f t="shared" ca="1" si="867"/>
        <v>2.200545870771669E-4</v>
      </c>
      <c r="S439" s="223">
        <f t="shared" ca="1" si="868"/>
        <v>-2.9416111475566751E-5</v>
      </c>
      <c r="T439" s="223">
        <f t="shared" ca="1" si="869"/>
        <v>-2.0023460811242118E-4</v>
      </c>
      <c r="U439" s="223">
        <f t="shared" ca="1" si="870"/>
        <v>1.6433012701765125E-4</v>
      </c>
      <c r="V439" s="223">
        <f t="shared" ca="1" si="871"/>
        <v>8.9512303314618355E-5</v>
      </c>
      <c r="W439" s="223">
        <f t="shared" ca="1" si="872"/>
        <v>-2.2464170049857446E-4</v>
      </c>
      <c r="X439" s="223">
        <f t="shared" ca="1" si="873"/>
        <v>6.1846715778869421E-5</v>
      </c>
      <c r="Y439" s="223">
        <f t="shared" ca="1" si="874"/>
        <v>1.8297063847550789E-4</v>
      </c>
      <c r="Z439" s="223">
        <f t="shared" ca="1" si="875"/>
        <v>-1.8512861892105816E-4</v>
      </c>
      <c r="AA439" s="223">
        <f t="shared" ca="1" si="876"/>
        <v>-5.8234731901468168E-5</v>
      </c>
      <c r="AB439" s="223">
        <f t="shared" ca="1" si="877"/>
        <v>2.2436599950630023E-4</v>
      </c>
      <c r="AC439" s="223">
        <f t="shared" ca="1" si="878"/>
        <v>-9.2938525458284099E-5</v>
      </c>
      <c r="AD439" s="223">
        <f t="shared" ca="1" si="879"/>
        <v>-1.6174590707403899E-4</v>
      </c>
      <c r="AE439" s="223">
        <f t="shared" ca="1" si="880"/>
        <v>2.0191963530021337E-4</v>
      </c>
      <c r="AF439" s="223">
        <f t="shared" ca="1" si="881"/>
        <v>2.5696554407440372E-5</v>
      </c>
      <c r="AG439" s="223">
        <f t="shared" ca="1" si="882"/>
        <v>-2.1923345219422908E-4</v>
      </c>
      <c r="AH439" s="223">
        <f t="shared" ca="1" si="883"/>
        <v>1.2201849672932745E-4</v>
      </c>
      <c r="AI439" s="223">
        <f t="shared" ca="1" si="884"/>
        <v>1.3701986524566447E-4</v>
      </c>
      <c r="AJ439" s="223">
        <f t="shared" ca="1" si="885"/>
        <v>-2.1433970135819534E-4</v>
      </c>
      <c r="AK439" s="223">
        <f t="shared" ca="1" si="886"/>
        <v>7.3978758877241905E-6</v>
      </c>
      <c r="AL439" s="223">
        <f t="shared" ca="1" si="887"/>
        <v>2.0935516271173635E-4</v>
      </c>
      <c r="AM439" s="223">
        <f t="shared" ca="1" si="888"/>
        <v>-1.4845713603344756E-4</v>
      </c>
      <c r="AN439" s="223">
        <f t="shared" ca="1" si="889"/>
        <v>-1.0932775712506305E-4</v>
      </c>
      <c r="AO439" s="223">
        <f t="shared" ca="1" si="890"/>
        <v>2.2211996017257229E-4</v>
      </c>
      <c r="AP439" s="223">
        <f t="shared" ca="1" si="891"/>
        <v>-4.0332164510985197E-5</v>
      </c>
      <c r="AQ439" s="223">
        <f t="shared" ca="1" si="892"/>
        <v>-1.9494496619437872E-4</v>
      </c>
      <c r="AR439" s="223">
        <f t="shared" ca="1" si="893"/>
        <v>1.7168212667253508E-4</v>
      </c>
      <c r="AS439" s="223">
        <f t="shared" ca="1" si="894"/>
        <v>7.9269033224829805E-5</v>
      </c>
      <c r="AT439" s="223">
        <f t="shared" ca="1" si="895"/>
        <v>-2.2509199263584729E-4</v>
      </c>
      <c r="AU439" s="223">
        <f t="shared" ca="1" si="896"/>
        <v>7.2393383572877707E-5</v>
      </c>
      <c r="AV439" s="223">
        <f t="shared" ca="1" si="897"/>
        <v>1.7631479987897993E-4</v>
      </c>
      <c r="AW439" s="223">
        <f t="shared" ca="1" si="898"/>
        <v>-1.9119071773709479E-4</v>
      </c>
      <c r="AX439" s="223">
        <f t="shared" ca="1" si="899"/>
        <v>-4.7494374142175835E-5</v>
      </c>
      <c r="AY439" s="223">
        <f t="shared" ca="1" si="900"/>
        <v>2.2319146322051904E-4</v>
      </c>
      <c r="AZ439" s="223">
        <f t="shared" ca="1" si="901"/>
        <v>-1.0288750450333661E-4</v>
      </c>
      <c r="BA439" s="223">
        <f t="shared" ca="1" si="902"/>
        <v>-1.5386795060447767E-4</v>
      </c>
      <c r="BB439" s="223">
        <f t="shared" ca="1" si="903"/>
        <v>2.0656060714514495E-4</v>
      </c>
      <c r="BC439" s="223">
        <f t="shared" ca="1" si="904"/>
        <v>1.4691605289005087E-5</v>
      </c>
      <c r="BD439" s="223">
        <f t="shared" ca="1" si="905"/>
        <v>-2.1645951264896449E-4</v>
      </c>
      <c r="BE439" s="223">
        <f t="shared" ca="1" si="906"/>
        <v>1.3115442167431477E-4</v>
      </c>
      <c r="BF439" s="223">
        <f t="shared" ca="1" si="907"/>
        <v>1.2809032486976133E-4</v>
      </c>
      <c r="BG439" s="223">
        <f t="shared" ca="1" si="908"/>
        <v>-2.1745908320698677E-4</v>
      </c>
      <c r="BH439" s="223">
        <f t="shared" ca="1" si="909"/>
        <v>1.8429192451056335E-5</v>
      </c>
      <c r="BI439" s="223">
        <f t="shared" ca="1" si="910"/>
        <v>2.0504186732103993E-4</v>
      </c>
      <c r="BJ439" s="223">
        <f t="shared" ca="1" si="911"/>
        <v>-1.565822416931593E-4</v>
      </c>
      <c r="BK439" s="223">
        <f t="shared" ca="1" si="912"/>
        <v>-9.9539930425373354E-5</v>
      </c>
      <c r="BL439" s="223">
        <f t="shared" ca="1" si="913"/>
        <v>2.2365022682851137E-4</v>
      </c>
      <c r="BM439" s="223">
        <f t="shared" ca="1" si="914"/>
        <v>-5.1151053829415499E-5</v>
      </c>
      <c r="BN439" s="223">
        <f t="shared" ca="1" si="915"/>
        <v>-1.8918568477761243E-4</v>
      </c>
      <c r="BO439" s="223">
        <f t="shared" ca="1" si="916"/>
        <v>1.7862052904668953E-4</v>
      </c>
      <c r="BP439" s="223">
        <f t="shared" ca="1" si="917"/>
        <v>6.8834797090854637E-5</v>
      </c>
      <c r="BQ439" s="223">
        <f t="shared" ca="1" si="918"/>
        <v>-2.2500001844713037E-4</v>
      </c>
      <c r="BR439" s="223">
        <f t="shared" ca="1" si="919"/>
        <v>8.2765649364947445E-5</v>
      </c>
      <c r="BS439" s="223">
        <f t="shared" ca="1" si="920"/>
        <v>1.6923420348619197E-4</v>
      </c>
      <c r="BT439" s="223">
        <f t="shared" ca="1" si="921"/>
        <v>-1.9679222136777285E-4</v>
      </c>
      <c r="BU439" s="223">
        <f t="shared" ca="1" si="922"/>
        <v>-3.6639598275557621E-5</v>
      </c>
      <c r="BV439" s="223">
        <f t="shared" ca="1" si="923"/>
        <v>2.2147923915057636E-4</v>
      </c>
      <c r="BW439" s="223">
        <f t="shared" ca="1" si="924"/>
        <v>-1.1258861853815957E-4</v>
      </c>
      <c r="BX439" s="223">
        <f t="shared" ca="1" si="925"/>
        <v>-1.4561931276466957E-4</v>
      </c>
      <c r="BY439" s="223">
        <f t="shared" ca="1" si="926"/>
        <v>2.1070395639489093E-4</v>
      </c>
      <c r="BZ439" s="223">
        <f t="shared" ca="1" si="927"/>
        <v>3.6512628065975657E-6</v>
      </c>
      <c r="CA439" s="223">
        <f t="shared" ca="1" si="928"/>
        <v>-2.131641031781132E-4</v>
      </c>
      <c r="CB439" s="223">
        <f t="shared" ca="1" si="929"/>
        <v>1.3997438412972061E-4</v>
      </c>
      <c r="CC439" s="223">
        <f t="shared" ca="1" si="930"/>
        <v>1.1885220368185683E-4</v>
      </c>
      <c r="CD439" s="223">
        <f t="shared" ca="1" si="931"/>
        <v>-2.2005458707716582E-4</v>
      </c>
      <c r="CE439" s="223">
        <f t="shared" ca="1" si="932"/>
        <v>2.9416111475562509E-5</v>
      </c>
      <c r="CF439" s="223">
        <f t="shared" ca="1" si="933"/>
        <v>2.0023460811242278E-4</v>
      </c>
      <c r="CG439" s="223">
        <f t="shared" ca="1" si="934"/>
        <v>-1.6433012701764889E-4</v>
      </c>
      <c r="CH439" s="223">
        <f t="shared" ca="1" si="935"/>
        <v>-8.9512303314620822E-5</v>
      </c>
      <c r="CI439" s="223">
        <f t="shared" ca="1" si="936"/>
        <v>2.2464170049857435E-4</v>
      </c>
      <c r="CJ439" s="223">
        <f t="shared" ca="1" si="937"/>
        <v>-6.1846715778867591E-5</v>
      </c>
      <c r="CK439" s="223">
        <f t="shared" ca="1" si="938"/>
        <v>-1.8297063847550805E-4</v>
      </c>
      <c r="CL439" s="223">
        <f t="shared" ca="1" si="939"/>
        <v>1.8512861892105802E-4</v>
      </c>
      <c r="CM439" s="223">
        <f t="shared" ca="1" si="940"/>
        <v>5.8234731901468412E-5</v>
      </c>
      <c r="CN439" s="223">
        <f t="shared" ca="1" si="941"/>
        <v>-2.2436599950630012E-4</v>
      </c>
      <c r="CO439" s="223">
        <f t="shared" ca="1" si="942"/>
        <v>9.2938525458285292E-5</v>
      </c>
      <c r="CP439" s="223">
        <f t="shared" ca="1" si="943"/>
        <v>1.6174590707404254E-4</v>
      </c>
      <c r="CQ439" s="223">
        <f t="shared" ca="1" si="944"/>
        <v>-2.019196353002118E-4</v>
      </c>
      <c r="CR439" s="223">
        <f t="shared" ca="1" si="945"/>
        <v>-2.5696554407443815E-5</v>
      </c>
      <c r="CS439" s="223">
        <f t="shared" ca="1" si="946"/>
        <v>2.1923345219422983E-4</v>
      </c>
      <c r="CT439" s="223">
        <f t="shared" ca="1" si="947"/>
        <v>-1.2201849672932588E-4</v>
      </c>
      <c r="CU439" s="223">
        <f t="shared" ca="1" si="948"/>
        <v>-1.3701986524566597E-4</v>
      </c>
      <c r="CV439" s="223">
        <f t="shared" ca="1" si="949"/>
        <v>2.1433970135819477E-4</v>
      </c>
      <c r="CW439" s="223">
        <f t="shared" ca="1" si="950"/>
        <v>-7.3978758877239195E-6</v>
      </c>
      <c r="CX439" s="223">
        <f t="shared" ca="1" si="951"/>
        <v>-2.0935516271173644E-4</v>
      </c>
      <c r="CY439" s="223">
        <f t="shared" ca="1" si="952"/>
        <v>1.4845713603344737E-4</v>
      </c>
      <c r="CZ439" s="223">
        <f t="shared" ca="1" si="953"/>
        <v>1.093277571250619E-4</v>
      </c>
      <c r="DA439" s="223">
        <f t="shared" ca="1" si="954"/>
        <v>-2.2211996017257148E-4</v>
      </c>
      <c r="DB439" s="223">
        <f t="shared" ca="1" si="955"/>
        <v>4.0332164510980196E-5</v>
      </c>
      <c r="DC439" s="223">
        <f t="shared" ca="1" si="956"/>
        <v>1.9494496619438127E-4</v>
      </c>
      <c r="DD439" s="223">
        <f t="shared" ca="1" si="957"/>
        <v>-1.7168212667253383E-4</v>
      </c>
      <c r="DE439" s="223">
        <f t="shared" ca="1" si="958"/>
        <v>-7.9269033224831553E-5</v>
      </c>
      <c r="DF439" s="223">
        <f t="shared" ca="1" si="959"/>
        <v>2.2509199263584723E-4</v>
      </c>
      <c r="DG439" s="223">
        <f t="shared" ca="1" si="960"/>
        <v>-7.2393383572875918E-5</v>
      </c>
      <c r="DH439" s="223">
        <f t="shared" ca="1" si="961"/>
        <v>-1.7631479987898106E-4</v>
      </c>
      <c r="DI439" s="223">
        <f t="shared" ca="1" si="962"/>
        <v>1.9119071773709382E-4</v>
      </c>
      <c r="DJ439" s="223">
        <f t="shared" ca="1" si="963"/>
        <v>4.7494374142174547E-5</v>
      </c>
      <c r="DK439" s="223">
        <f t="shared" ca="1" si="964"/>
        <v>-2.2319146322051888E-4</v>
      </c>
      <c r="DL439" s="223">
        <f t="shared" ca="1" si="965"/>
        <v>1.0288750450333778E-4</v>
      </c>
      <c r="DM439" s="223">
        <f t="shared" ca="1" si="966"/>
        <v>1.5386795060448138E-4</v>
      </c>
      <c r="DN439" s="223">
        <f t="shared" ca="1" si="967"/>
        <v>-2.0656060714514295E-4</v>
      </c>
      <c r="DO439" s="223">
        <f t="shared" ca="1" si="968"/>
        <v>-1.4691605289010156E-5</v>
      </c>
      <c r="DP439" s="223">
        <f t="shared" ca="1" si="969"/>
        <v>2.1645951264896501E-4</v>
      </c>
      <c r="DQ439" s="223">
        <f t="shared" ca="1" si="970"/>
        <v>-1.3115442167431322E-4</v>
      </c>
      <c r="DR439" s="223">
        <f t="shared" ca="1" si="971"/>
        <v>-1.2809032486976285E-4</v>
      </c>
      <c r="DS439" s="223">
        <f t="shared" ca="1" si="972"/>
        <v>2.1745908320698626E-4</v>
      </c>
      <c r="DT439" s="223">
        <f t="shared" ca="1" si="973"/>
        <v>-1.8429192451054471E-5</v>
      </c>
      <c r="DU439" s="223">
        <f t="shared" ca="1" si="974"/>
        <v>-2.0504186732104069E-4</v>
      </c>
      <c r="DV439" s="223">
        <f t="shared" ca="1" si="975"/>
        <v>1.5658224169316025E-4</v>
      </c>
      <c r="DW439" s="223">
        <f t="shared" ca="1" si="976"/>
        <v>9.9539930425372175E-5</v>
      </c>
      <c r="DX439" s="223">
        <f t="shared" ca="1" si="977"/>
        <v>-2.236502268285115E-4</v>
      </c>
      <c r="DY439" s="223">
        <f t="shared" ca="1" si="978"/>
        <v>5.1151053829410559E-5</v>
      </c>
      <c r="DZ439" s="223">
        <f t="shared" ca="1" si="979"/>
        <v>1.8918568477761523E-4</v>
      </c>
      <c r="EA439" s="223">
        <f t="shared" ca="1" si="980"/>
        <v>-1.7862052904668644E-4</v>
      </c>
      <c r="EB439" s="223">
        <f t="shared" ca="1" si="981"/>
        <v>-6.8834797090856439E-5</v>
      </c>
      <c r="EC439" s="223">
        <f t="shared" ca="1" si="982"/>
        <v>2.2500001844713045E-4</v>
      </c>
      <c r="ED439" s="223">
        <f t="shared" ca="1" si="983"/>
        <v>-8.2765649364945711E-5</v>
      </c>
      <c r="EE439" s="223">
        <f t="shared" ca="1" si="984"/>
        <v>-1.6923420348619319E-4</v>
      </c>
      <c r="EF439" s="223">
        <f t="shared" ca="1" si="985"/>
        <v>1.9679222136777193E-4</v>
      </c>
      <c r="EG439" s="223">
        <f t="shared" ca="1" si="986"/>
        <v>3.663959827555632E-5</v>
      </c>
      <c r="EH439" s="223">
        <f t="shared" ca="1" si="987"/>
        <v>-2.2147923915057612E-4</v>
      </c>
      <c r="EI439" s="223">
        <f t="shared" ca="1" si="988"/>
        <v>1.1258861853816071E-4</v>
      </c>
      <c r="EJ439" s="223">
        <f t="shared" ca="1" si="989"/>
        <v>1.4561931276467342E-4</v>
      </c>
      <c r="EK439" s="223">
        <f t="shared" ca="1" si="990"/>
        <v>-2.1070395639488914E-4</v>
      </c>
      <c r="EL439" s="223">
        <f t="shared" ca="1" si="991"/>
        <v>-3.6512628066026344E-6</v>
      </c>
      <c r="EM439" s="223">
        <f t="shared" ca="1" si="992"/>
        <v>2.131641031781148E-4</v>
      </c>
      <c r="EN439" s="223">
        <f t="shared" ca="1" si="993"/>
        <v>-1.3997438412971663E-4</v>
      </c>
      <c r="EO439" s="223">
        <f t="shared" ca="1" si="994"/>
        <v>-1.1885220368186114E-4</v>
      </c>
      <c r="EP439" s="223">
        <f t="shared" ca="1" si="995"/>
        <v>2.2005458707716609E-4</v>
      </c>
      <c r="EQ439" s="223">
        <f t="shared" ca="1" si="996"/>
        <v>-2.9416111475563824E-5</v>
      </c>
      <c r="ER439" s="223">
        <f t="shared" ca="1" si="997"/>
        <v>-2.0023460811242216E-4</v>
      </c>
      <c r="ES439" s="223">
        <f t="shared" ca="1" si="998"/>
        <v>1.6433012701764978E-4</v>
      </c>
      <c r="ET439" s="223">
        <f t="shared" ca="1" si="999"/>
        <v>8.9512303314619575E-5</v>
      </c>
      <c r="EU439" s="223">
        <f t="shared" ca="1" si="1000"/>
        <v>-2.2464170049857444E-4</v>
      </c>
      <c r="EV439" s="223">
        <f t="shared" ca="1" si="1001"/>
        <v>6.1846715778868892E-5</v>
      </c>
      <c r="EW439" s="223">
        <f t="shared" ca="1" si="1002"/>
        <v>1.8297063847550729E-4</v>
      </c>
      <c r="EX439" s="223">
        <f t="shared" ca="1" si="1003"/>
        <v>-1.8512861892105875E-4</v>
      </c>
      <c r="EY439" s="223">
        <f t="shared" ca="1" si="1004"/>
        <v>-5.8234731901467152E-5</v>
      </c>
      <c r="EZ439" s="223">
        <f t="shared" ca="1" si="1005"/>
        <v>2.2436599950630002E-4</v>
      </c>
      <c r="FA439" s="223">
        <f t="shared" ca="1" si="1006"/>
        <v>-9.2938525458286498E-5</v>
      </c>
      <c r="FB439" s="223">
        <f t="shared" ca="1" si="1007"/>
        <v>-1.6174590707404603E-4</v>
      </c>
      <c r="FC439" s="223">
        <f t="shared" ca="1" si="1008"/>
        <v>2.0191963530020958E-4</v>
      </c>
      <c r="FD439" s="223">
        <f t="shared" ca="1" si="1009"/>
        <v>2.569655440744887E-5</v>
      </c>
      <c r="FE439" s="223">
        <f t="shared" ca="1" si="1010"/>
        <v>-2.19233452194231E-4</v>
      </c>
      <c r="FF439" s="223">
        <f t="shared" ca="1" si="1011"/>
        <v>1.2201849672932163E-4</v>
      </c>
      <c r="FG439" s="223">
        <f t="shared" ca="1" si="1012"/>
        <v>1.3701986524566998E-4</v>
      </c>
      <c r="FH439" s="223">
        <f t="shared" ca="1" si="1013"/>
        <v>-2.1433970135819322E-4</v>
      </c>
      <c r="FI439" s="223">
        <f t="shared" ca="1" si="1014"/>
        <v>7.3978758877188508E-6</v>
      </c>
      <c r="FJ439" s="223">
        <f t="shared" ca="1" si="1015"/>
        <v>2.0935516271173831E-4</v>
      </c>
      <c r="FK439" s="223">
        <f t="shared" ca="1" si="1016"/>
        <v>-1.4845713603344352E-4</v>
      </c>
      <c r="FL439" s="223">
        <f t="shared" ca="1" si="1017"/>
        <v>-1.0932775712506634E-4</v>
      </c>
      <c r="FM439" s="223">
        <f t="shared" ca="1" si="1018"/>
        <v>2.2211996017257169E-4</v>
      </c>
      <c r="FN439" s="223">
        <f t="shared" ca="1" si="1019"/>
        <v>-4.0332164510981504E-5</v>
      </c>
      <c r="FO439" s="223">
        <f t="shared" ca="1" si="1020"/>
        <v>-1.9494496619438059E-4</v>
      </c>
      <c r="FP439" s="223">
        <f t="shared" ca="1" si="1021"/>
        <v>1.716821266725347E-4</v>
      </c>
      <c r="FQ439" s="223">
        <f t="shared" ca="1" si="1022"/>
        <v>7.926903322483032E-5</v>
      </c>
      <c r="FR439" s="223">
        <f t="shared" ca="1" si="1023"/>
        <v>-2.2509199263584729E-4</v>
      </c>
      <c r="FS439" s="223">
        <f t="shared" ca="1" si="1024"/>
        <v>7.2393383572877179E-5</v>
      </c>
      <c r="FT439" s="223">
        <f t="shared" ca="1" si="1025"/>
        <v>1.7631479987898025E-4</v>
      </c>
      <c r="FU439" s="223">
        <f t="shared" ca="1" si="1026"/>
        <v>-1.9119071773709449E-4</v>
      </c>
      <c r="FV439" s="223">
        <f t="shared" ca="1" si="1027"/>
        <v>-4.7494374142173246E-5</v>
      </c>
      <c r="FW439" s="223">
        <f t="shared" ca="1" si="1028"/>
        <v>2.2319146322051869E-4</v>
      </c>
      <c r="FX439" s="223">
        <f t="shared" ca="1" si="1029"/>
        <v>-1.0288750450333896E-4</v>
      </c>
      <c r="FY439" s="223">
        <f t="shared" ca="1" si="1030"/>
        <v>-1.5386795060448513E-4</v>
      </c>
      <c r="FZ439" s="223">
        <f t="shared" ca="1" si="1031"/>
        <v>2.0656060714514091E-4</v>
      </c>
      <c r="GA439" s="223">
        <f t="shared" ca="1" si="1032"/>
        <v>1.4691605289015225E-5</v>
      </c>
      <c r="GB439" s="223">
        <f t="shared" ca="1" si="1033"/>
        <v>-2.1645951264896639E-4</v>
      </c>
      <c r="GC439" s="223">
        <f t="shared" ca="1" si="1034"/>
        <v>1.311544216743091E-4</v>
      </c>
      <c r="GD439" s="223">
        <f t="shared" ca="1" si="1035"/>
        <v>1.2809032486976702E-4</v>
      </c>
      <c r="GE439" s="223">
        <f t="shared" ca="1" si="1036"/>
        <v>-2.1745908320698496E-4</v>
      </c>
      <c r="GF439" s="223">
        <f t="shared" ca="1" si="1037"/>
        <v>1.8429192451049423E-5</v>
      </c>
      <c r="GG439" s="223">
        <f t="shared" ca="1" si="1038"/>
        <v>2.050418673210428E-4</v>
      </c>
      <c r="GH439" s="223">
        <f t="shared" ca="1" si="1039"/>
        <v>-1.5658224169315659E-4</v>
      </c>
      <c r="GI439" s="223">
        <f t="shared" ca="1" si="1040"/>
        <v>-9.9539930425376728E-5</v>
      </c>
      <c r="GJ439" s="223">
        <f t="shared" ca="1" si="1041"/>
        <v>2.2365022682851093E-4</v>
      </c>
      <c r="GK439" s="223">
        <f t="shared" ca="1" si="1042"/>
        <v>-5.1151053829411847E-5</v>
      </c>
      <c r="GL439" s="223">
        <f t="shared" ca="1" si="1043"/>
        <v>-1.8918568477761447E-4</v>
      </c>
      <c r="GM439" s="223">
        <f t="shared" ca="1" si="1044"/>
        <v>1.7862052904668726E-4</v>
      </c>
      <c r="GN439" s="223">
        <f t="shared" ca="1" si="1045"/>
        <v>6.8834797090855165E-5</v>
      </c>
      <c r="GO439" s="223">
        <f t="shared" ca="1" si="1046"/>
        <v>-2.250000184471304E-4</v>
      </c>
      <c r="GP439" s="223">
        <f t="shared" ca="1" si="1047"/>
        <v>8.276564936494693E-5</v>
      </c>
      <c r="GQ439" s="223">
        <f t="shared" ca="1" si="1048"/>
        <v>1.6923420348619232E-4</v>
      </c>
      <c r="GR439" s="223">
        <f t="shared" ca="1" si="1049"/>
        <v>-1.9679222136777258E-4</v>
      </c>
      <c r="GS439" s="223">
        <f t="shared" ca="1" si="1050"/>
        <v>-3.6639598275554992E-5</v>
      </c>
      <c r="GT439" s="223">
        <f t="shared" ca="1" si="1051"/>
        <v>2.214792391505759E-4</v>
      </c>
      <c r="GU439" s="223">
        <f t="shared" ca="1" si="1052"/>
        <v>-1.1258861853816188E-4</v>
      </c>
      <c r="GV439" s="223">
        <f t="shared" ca="1" si="1053"/>
        <v>-1.4561931276467726E-4</v>
      </c>
      <c r="GW439" s="223">
        <f t="shared" ca="1" si="1054"/>
        <v>2.1070395639488738E-4</v>
      </c>
      <c r="GX439" s="223">
        <f t="shared" ca="1" si="1055"/>
        <v>3.651262806607703E-6</v>
      </c>
      <c r="GY439" s="223">
        <f t="shared" ca="1" si="1056"/>
        <v>-2.1316410317811645E-4</v>
      </c>
      <c r="GZ439" s="223">
        <f t="shared" ca="1" si="1057"/>
        <v>1.3997438412971267E-4</v>
      </c>
      <c r="HA439" s="223">
        <f t="shared" ca="1" si="1058"/>
        <v>1.1885220368186547E-4</v>
      </c>
      <c r="HB439" s="223">
        <f t="shared" ca="1" si="1059"/>
        <v>-2.20054587077165E-4</v>
      </c>
      <c r="HC439" s="223">
        <f t="shared" ca="1" si="1060"/>
        <v>2.9416111475558796E-5</v>
      </c>
      <c r="HD439" s="223">
        <f t="shared" ca="1" si="1061"/>
        <v>2.0023460811242449E-4</v>
      </c>
      <c r="HE439" s="223">
        <f t="shared" ca="1" si="1062"/>
        <v>-1.6433012701764631E-4</v>
      </c>
      <c r="HF439" s="223">
        <f t="shared" ca="1" si="1063"/>
        <v>-8.9512303314624264E-5</v>
      </c>
      <c r="HG439" s="223">
        <f t="shared" ca="1" si="1064"/>
        <v>2.2464170049857411E-4</v>
      </c>
      <c r="HH439" s="223">
        <f t="shared" ca="1" si="1065"/>
        <v>-6.1846715778864E-5</v>
      </c>
      <c r="HI439" s="223">
        <f t="shared" ca="1" si="1066"/>
        <v>-1.8297063847551022E-4</v>
      </c>
      <c r="HJ439" s="223">
        <f t="shared" ca="1" si="1067"/>
        <v>1.8512861892105585E-4</v>
      </c>
      <c r="HK439" s="223">
        <f t="shared" ca="1" si="1068"/>
        <v>5.8234731901472058E-5</v>
      </c>
      <c r="HL439" s="223">
        <f t="shared" ca="1" si="1069"/>
        <v>-2.2436599950630045E-4</v>
      </c>
      <c r="HM439" s="223">
        <f t="shared" ca="1" si="1070"/>
        <v>9.2938525458281863E-5</v>
      </c>
      <c r="HN439" s="223">
        <f t="shared" ca="1" si="1071"/>
        <v>1.6174590707404064E-4</v>
      </c>
      <c r="HO439" s="223">
        <f t="shared" ca="1" si="1072"/>
        <v>-2.0191963530021299E-4</v>
      </c>
      <c r="HP439" s="223">
        <f t="shared" ca="1" si="1073"/>
        <v>-2.5696554407441186E-5</v>
      </c>
      <c r="HQ439" s="223">
        <f t="shared" ca="1" si="1074"/>
        <v>2.1923345219422924E-4</v>
      </c>
      <c r="HR439" s="223">
        <f t="shared" ca="1" si="1075"/>
        <v>-1.220184967293281E-4</v>
      </c>
      <c r="HS439" s="223">
        <f t="shared" ca="1" si="1076"/>
        <v>-1.3701986524566385E-4</v>
      </c>
      <c r="HT439" s="223">
        <f t="shared" ca="1" si="1077"/>
        <v>2.1433970135819171E-4</v>
      </c>
      <c r="HU439" s="223">
        <f t="shared" ca="1" si="1078"/>
        <v>-7.3978758877137686E-6</v>
      </c>
      <c r="HV439" s="223">
        <f t="shared" ca="1" si="1079"/>
        <v>-2.0935516271174018E-4</v>
      </c>
      <c r="HW439" s="223">
        <f t="shared" ca="1" si="1080"/>
        <v>1.4845713603343973E-4</v>
      </c>
      <c r="HX439" s="223">
        <f t="shared" ca="1" si="1081"/>
        <v>1.0932775712507077E-4</v>
      </c>
      <c r="HY439" s="223">
        <f t="shared" ca="1" si="1082"/>
        <v>-2.2211996017257088E-4</v>
      </c>
      <c r="HZ439" s="223">
        <f t="shared" ca="1" si="1083"/>
        <v>4.033216451097651E-5</v>
      </c>
      <c r="IA439" s="223">
        <f t="shared" ca="1" si="1084"/>
        <v>1.9494496619438314E-4</v>
      </c>
      <c r="IB439" s="223">
        <f t="shared" ca="1" si="1085"/>
        <v>-1.7168212667253142E-4</v>
      </c>
      <c r="IC439" s="223">
        <f t="shared" ca="1" si="1086"/>
        <v>-7.926903322483505E-5</v>
      </c>
      <c r="ID439" s="223">
        <f t="shared" ca="1" si="1087"/>
        <v>2.2509199263584718E-4</v>
      </c>
      <c r="IE439" s="223">
        <f t="shared" ca="1" si="1088"/>
        <v>-1.2136324442710118E-5</v>
      </c>
      <c r="IF439" s="223">
        <f t="shared" ca="1" si="1089"/>
        <v>-1.7631479987898342E-4</v>
      </c>
      <c r="IG439" s="223">
        <f t="shared" ca="1" si="1090"/>
        <v>1.9119071773709184E-4</v>
      </c>
      <c r="IH439" s="223">
        <f t="shared" ca="1" si="1091"/>
        <v>4.749437414217822E-5</v>
      </c>
      <c r="II439" s="223">
        <f t="shared" ca="1" si="1092"/>
        <v>-2.2319146322051934E-4</v>
      </c>
      <c r="IJ439" s="223">
        <f t="shared" ca="1" si="1093"/>
        <v>1.0288750450333445E-4</v>
      </c>
      <c r="IK439" s="223">
        <f t="shared" ca="1" si="1094"/>
        <v>1.5386795060447946E-4</v>
      </c>
      <c r="IL439" s="223">
        <f t="shared" ca="1" si="1095"/>
        <v>-2.06560607145144E-4</v>
      </c>
      <c r="IM439" s="223">
        <f t="shared" ca="1" si="1096"/>
        <v>-1.4691605289007513E-5</v>
      </c>
      <c r="IN439" s="223">
        <f t="shared" ca="1" si="1097"/>
        <v>2.1645951264896428E-4</v>
      </c>
      <c r="IO439" s="223">
        <f t="shared" ca="1" si="1098"/>
        <v>-1.3115442167431539E-4</v>
      </c>
      <c r="IP439" s="223">
        <f t="shared" ca="1" si="1099"/>
        <v>-1.2809032486976068E-4</v>
      </c>
      <c r="IQ439" s="223">
        <f t="shared" ca="1" si="1100"/>
        <v>2.1745908320698365E-4</v>
      </c>
      <c r="IR439" s="223">
        <f t="shared" ca="1" si="1101"/>
        <v>-1.8429192451044354E-5</v>
      </c>
      <c r="IS439" s="223">
        <f t="shared" ca="1" si="1102"/>
        <v>-2.0504186732104489E-4</v>
      </c>
      <c r="IT439" s="223">
        <f t="shared" ca="1" si="1103"/>
        <v>1.5658224169315296E-4</v>
      </c>
      <c r="IU439" s="223">
        <f t="shared" ca="1" si="1104"/>
        <v>9.9539930425381295E-5</v>
      </c>
      <c r="IV439" s="223">
        <f t="shared" ca="1" si="1105"/>
        <v>-2.2365022682851034E-4</v>
      </c>
      <c r="IW439" s="223">
        <f t="shared" ca="1" si="1106"/>
        <v>5.1151053829406907E-5</v>
      </c>
      <c r="IX439" s="223">
        <f t="shared" ca="1" si="1107"/>
        <v>1.891856847776172E-4</v>
      </c>
      <c r="IY439" s="223">
        <f t="shared" ca="1" si="1108"/>
        <v>-1.786205290466842E-4</v>
      </c>
      <c r="IZ439" s="223">
        <f t="shared" ca="1" si="1109"/>
        <v>-6.8834797090860017E-5</v>
      </c>
      <c r="JA439" s="223">
        <f t="shared" ca="1" si="1110"/>
        <v>2.2500001844713059E-4</v>
      </c>
      <c r="JB439" s="223">
        <f t="shared" ca="1" si="1111"/>
        <v>-8.2765649364942214E-5</v>
      </c>
    </row>
    <row r="440" spans="2:262">
      <c r="B440" s="230">
        <v>79</v>
      </c>
      <c r="C440" s="229">
        <f t="shared" si="1112"/>
        <v>1.5429687500000009E-3</v>
      </c>
      <c r="D440" s="226">
        <f t="shared" ca="1" si="855"/>
        <v>23.403635656217407</v>
      </c>
      <c r="E440" s="225">
        <f ca="1">CG361</f>
        <v>-0.59636434378259306</v>
      </c>
      <c r="F440" s="224">
        <v>79</v>
      </c>
      <c r="G440" s="223">
        <f t="shared" ca="1" si="856"/>
        <v>-4.7908443164436344E-4</v>
      </c>
      <c r="H440" s="223">
        <f t="shared" ca="1" si="857"/>
        <v>6.4090629313991654E-4</v>
      </c>
      <c r="I440" s="223">
        <f t="shared" ca="1" si="858"/>
        <v>1.7766444074175062E-5</v>
      </c>
      <c r="J440" s="223">
        <f t="shared" ca="1" si="859"/>
        <v>-6.5369440321826078E-4</v>
      </c>
      <c r="K440" s="223">
        <f t="shared" ca="1" si="860"/>
        <v>4.5275629818373087E-4</v>
      </c>
      <c r="L440" s="223">
        <f t="shared" ca="1" si="861"/>
        <v>3.2780491426570043E-4</v>
      </c>
      <c r="M440" s="223">
        <f t="shared" ca="1" si="862"/>
        <v>-6.8870702137573743E-4</v>
      </c>
      <c r="N440" s="223">
        <f t="shared" ca="1" si="863"/>
        <v>1.6791956297414675E-4</v>
      </c>
      <c r="O440" s="223">
        <f t="shared" ca="1" si="864"/>
        <v>5.6784018687269723E-4</v>
      </c>
      <c r="P440" s="223">
        <f t="shared" ca="1" si="865"/>
        <v>-5.7664529257531454E-4</v>
      </c>
      <c r="Q440" s="223">
        <f t="shared" ca="1" si="866"/>
        <v>-1.527766295944537E-4</v>
      </c>
      <c r="R440" s="223">
        <f t="shared" ca="1" si="867"/>
        <v>6.866123939544915E-4</v>
      </c>
      <c r="S440" s="223">
        <f t="shared" ca="1" si="868"/>
        <v>-3.4144015562080063E-4</v>
      </c>
      <c r="T440" s="223">
        <f t="shared" ca="1" si="869"/>
        <v>-4.408471593911708E-4</v>
      </c>
      <c r="U440" s="223">
        <f t="shared" ca="1" si="870"/>
        <v>6.5875756469166327E-4</v>
      </c>
      <c r="V440" s="223">
        <f t="shared" ca="1" si="871"/>
        <v>-3.3319996233640908E-5</v>
      </c>
      <c r="W440" s="223">
        <f t="shared" ca="1" si="872"/>
        <v>-6.3477416216796043E-4</v>
      </c>
      <c r="X440" s="223">
        <f t="shared" ca="1" si="873"/>
        <v>4.902241368034511E-4</v>
      </c>
      <c r="Y440" s="223">
        <f t="shared" ca="1" si="874"/>
        <v>2.8191569491753843E-4</v>
      </c>
      <c r="Z440" s="223">
        <f t="shared" ca="1" si="875"/>
        <v>-6.9314425544771802E-4</v>
      </c>
      <c r="AA440" s="223">
        <f t="shared" ca="1" si="876"/>
        <v>2.1700265935921067E-4</v>
      </c>
      <c r="AB440" s="223">
        <f t="shared" ca="1" si="877"/>
        <v>5.3694789541117378E-4</v>
      </c>
      <c r="AC440" s="223">
        <f t="shared" ca="1" si="878"/>
        <v>-6.0349242423198717E-4</v>
      </c>
      <c r="AD440" s="223">
        <f t="shared" ca="1" si="879"/>
        <v>-1.0256003927605216E-4</v>
      </c>
      <c r="AE440" s="223">
        <f t="shared" ca="1" si="880"/>
        <v>6.7731412239655842E-4</v>
      </c>
      <c r="AF440" s="223">
        <f t="shared" ca="1" si="881"/>
        <v>-3.8496394237509066E-4</v>
      </c>
      <c r="AG440" s="223">
        <f t="shared" ca="1" si="882"/>
        <v>-4.0022089818508735E-4</v>
      </c>
      <c r="AH440" s="223">
        <f t="shared" ca="1" si="883"/>
        <v>6.7303897192386576E-4</v>
      </c>
      <c r="AI440" s="223">
        <f t="shared" ca="1" si="884"/>
        <v>-8.4225872594934976E-5</v>
      </c>
      <c r="AJ440" s="223">
        <f t="shared" ca="1" si="885"/>
        <v>-6.1241402493437535E-4</v>
      </c>
      <c r="AK440" s="223">
        <f t="shared" ca="1" si="886"/>
        <v>5.2503540835152802E-4</v>
      </c>
      <c r="AL440" s="223">
        <f t="shared" ca="1" si="887"/>
        <v>2.3449874999270404E-4</v>
      </c>
      <c r="AM440" s="223">
        <f t="shared" ca="1" si="888"/>
        <v>-6.9382528074359365E-4</v>
      </c>
      <c r="AN440" s="223">
        <f t="shared" ca="1" si="889"/>
        <v>2.6490979953152114E-4</v>
      </c>
      <c r="AO440" s="223">
        <f t="shared" ca="1" si="890"/>
        <v>5.0314583678184497E-4</v>
      </c>
      <c r="AP440" s="223">
        <f t="shared" ca="1" si="891"/>
        <v>-6.2706917815358429E-4</v>
      </c>
      <c r="AQ440" s="223">
        <f t="shared" ca="1" si="892"/>
        <v>-5.1787667218750597E-5</v>
      </c>
      <c r="AR440" s="223">
        <f t="shared" ca="1" si="893"/>
        <v>6.6434542692508859E-4</v>
      </c>
      <c r="AS440" s="223">
        <f t="shared" ca="1" si="894"/>
        <v>-4.2640157617136959E-4</v>
      </c>
      <c r="AT440" s="223">
        <f t="shared" ca="1" si="895"/>
        <v>-3.5742580525554993E-4</v>
      </c>
      <c r="AU440" s="223">
        <f t="shared" ca="1" si="896"/>
        <v>6.8367312265335252E-4</v>
      </c>
      <c r="AV440" s="223">
        <f t="shared" ca="1" si="897"/>
        <v>-1.3467532165509173E-4</v>
      </c>
      <c r="AW440" s="223">
        <f t="shared" ca="1" si="898"/>
        <v>-5.8673516303851554E-4</v>
      </c>
      <c r="AX440" s="223">
        <f t="shared" ca="1" si="899"/>
        <v>5.5700146753130501E-4</v>
      </c>
      <c r="AY440" s="223">
        <f t="shared" ca="1" si="900"/>
        <v>1.8581103602406841E-4</v>
      </c>
      <c r="AZ440" s="223">
        <f t="shared" ca="1" si="901"/>
        <v>-6.9074640672827975E-4</v>
      </c>
      <c r="BA440" s="223">
        <f t="shared" ca="1" si="902"/>
        <v>3.1138137054770044E-4</v>
      </c>
      <c r="BB440" s="223">
        <f t="shared" ca="1" si="903"/>
        <v>4.6661718726911819E-4</v>
      </c>
      <c r="BC440" s="223">
        <f t="shared" ca="1" si="904"/>
        <v>-6.4724778986784658E-4</v>
      </c>
      <c r="BD440" s="223">
        <f t="shared" ca="1" si="905"/>
        <v>-7.3465330576165822E-7</v>
      </c>
      <c r="BE440" s="223">
        <f t="shared" ca="1" si="906"/>
        <v>6.4777658602448553E-4</v>
      </c>
      <c r="BF440" s="223">
        <f t="shared" ca="1" si="907"/>
        <v>-4.6552850288181859E-4</v>
      </c>
      <c r="BG440" s="223">
        <f t="shared" ca="1" si="908"/>
        <v>-3.1269379091902039E-4</v>
      </c>
      <c r="BH440" s="223">
        <f t="shared" ca="1" si="909"/>
        <v>6.9060238949595005E-4</v>
      </c>
      <c r="BI440" s="223">
        <f t="shared" ca="1" si="910"/>
        <v>-1.843949534785672E-4</v>
      </c>
      <c r="BJ440" s="223">
        <f t="shared" ca="1" si="911"/>
        <v>-5.5787673245787561E-4</v>
      </c>
      <c r="BK440" s="223">
        <f t="shared" ca="1" si="912"/>
        <v>5.8594908749846084E-4</v>
      </c>
      <c r="BL440" s="223">
        <f t="shared" ca="1" si="913"/>
        <v>1.3611639595207298E-4</v>
      </c>
      <c r="BM440" s="223">
        <f t="shared" ca="1" si="914"/>
        <v>-6.8392431808682655E-4</v>
      </c>
      <c r="BN440" s="223">
        <f t="shared" ca="1" si="915"/>
        <v>3.5616553893797539E-4</v>
      </c>
      <c r="BO440" s="223">
        <f t="shared" ca="1" si="916"/>
        <v>4.2755989878965218E-4</v>
      </c>
      <c r="BP440" s="223">
        <f t="shared" ca="1" si="917"/>
        <v>-6.6391890972957476E-4</v>
      </c>
      <c r="BQ440" s="223">
        <f t="shared" ca="1" si="918"/>
        <v>5.0322341757133603E-5</v>
      </c>
      <c r="BR440" s="223">
        <f t="shared" ca="1" si="919"/>
        <v>6.2769738767915189E-4</v>
      </c>
      <c r="BS440" s="223">
        <f t="shared" ca="1" si="920"/>
        <v>-5.0213269030054933E-4</v>
      </c>
      <c r="BT440" s="223">
        <f t="shared" ca="1" si="921"/>
        <v>-2.6626726183690019E-4</v>
      </c>
      <c r="BU440" s="223">
        <f t="shared" ca="1" si="922"/>
        <v>6.9378922215426991E-4</v>
      </c>
      <c r="BV440" s="223">
        <f t="shared" ca="1" si="923"/>
        <v>-2.3311533307268076E-4</v>
      </c>
      <c r="BW440" s="223">
        <f t="shared" ca="1" si="924"/>
        <v>-5.2599511952814424E-4</v>
      </c>
      <c r="BX440" s="223">
        <f t="shared" ca="1" si="925"/>
        <v>6.1172139859230409E-4</v>
      </c>
      <c r="BY440" s="223">
        <f t="shared" ca="1" si="926"/>
        <v>8.5684129336932265E-5</v>
      </c>
      <c r="BZ440" s="223">
        <f t="shared" ca="1" si="927"/>
        <v>-6.7339598430866563E-4</v>
      </c>
      <c r="CA440" s="223">
        <f t="shared" ca="1" si="928"/>
        <v>3.9901961541363858E-4</v>
      </c>
      <c r="CB440" s="223">
        <f t="shared" ca="1" si="929"/>
        <v>3.8618562617373574E-4</v>
      </c>
      <c r="CC440" s="223">
        <f t="shared" ca="1" si="930"/>
        <v>-6.7699219549580407E-4</v>
      </c>
      <c r="CD440" s="223">
        <f t="shared" ca="1" si="931"/>
        <v>1.0110663568999734E-4</v>
      </c>
      <c r="CE440" s="223">
        <f t="shared" ca="1" si="932"/>
        <v>6.0421664280464315E-4</v>
      </c>
      <c r="CF440" s="223">
        <f t="shared" ca="1" si="933"/>
        <v>-5.3601577716444926E-4</v>
      </c>
      <c r="CG440" s="223">
        <f t="shared" ca="1" si="934"/>
        <v>-2.1839780739278368E-4</v>
      </c>
      <c r="CH440" s="223">
        <f t="shared" ca="1" si="935"/>
        <v>6.9321635090601982E-4</v>
      </c>
      <c r="CI440" s="223">
        <f t="shared" ca="1" si="936"/>
        <v>-2.8057244047916864E-4</v>
      </c>
      <c r="CJ440" s="223">
        <f t="shared" ca="1" si="937"/>
        <v>-4.912630934721014E-4</v>
      </c>
      <c r="CK440" s="223">
        <f t="shared" ca="1" si="938"/>
        <v>6.3417873842602649E-4</v>
      </c>
      <c r="CL440" s="223">
        <f t="shared" ca="1" si="939"/>
        <v>3.4787533000997712E-5</v>
      </c>
      <c r="CM440" s="223">
        <f t="shared" ca="1" si="940"/>
        <v>-6.5921845934674634E-4</v>
      </c>
      <c r="CN440" s="223">
        <f t="shared" ca="1" si="941"/>
        <v>4.3971137002126251E-4</v>
      </c>
      <c r="CO440" s="223">
        <f t="shared" ca="1" si="942"/>
        <v>3.4271858018943284E-4</v>
      </c>
      <c r="CP440" s="223">
        <f t="shared" ca="1" si="943"/>
        <v>-6.8639680189826224E-4</v>
      </c>
      <c r="CQ440" s="223">
        <f t="shared" ca="1" si="944"/>
        <v>1.5134302400390343E-4</v>
      </c>
      <c r="CR440" s="223">
        <f t="shared" ca="1" si="945"/>
        <v>5.774615955918531E-4</v>
      </c>
      <c r="CS440" s="223">
        <f t="shared" ca="1" si="946"/>
        <v>-5.6699414809007766E-4</v>
      </c>
      <c r="CT440" s="223">
        <f t="shared" ca="1" si="947"/>
        <v>-1.6934483630785696E-4</v>
      </c>
      <c r="CU440" s="223">
        <f t="shared" ca="1" si="948"/>
        <v>6.8888688019012791E-4</v>
      </c>
      <c r="CV440" s="223">
        <f t="shared" ca="1" si="949"/>
        <v>-3.2650910152115032E-4</v>
      </c>
      <c r="CW440" s="223">
        <f t="shared" ca="1" si="950"/>
        <v>-4.5386887014821245E-4</v>
      </c>
      <c r="CX440" s="223">
        <f t="shared" ca="1" si="951"/>
        <v>6.5319940872931854E-4</v>
      </c>
      <c r="CY440" s="223">
        <f t="shared" ca="1" si="952"/>
        <v>-1.6297579990332586E-5</v>
      </c>
      <c r="CZ440" s="223">
        <f t="shared" ca="1" si="953"/>
        <v>-6.4146857243721348E-4</v>
      </c>
      <c r="DA440" s="223">
        <f t="shared" ca="1" si="954"/>
        <v>4.7802029061699684E-4</v>
      </c>
      <c r="DB440" s="223">
        <f t="shared" ca="1" si="955"/>
        <v>2.9739431252506462E-4</v>
      </c>
      <c r="DC440" s="223">
        <f t="shared" ca="1" si="956"/>
        <v>-6.920817645600175E-4</v>
      </c>
      <c r="DD440" s="223">
        <f t="shared" ca="1" si="957"/>
        <v>2.0075927135797654E-4</v>
      </c>
      <c r="DE440" s="223">
        <f t="shared" ca="1" si="958"/>
        <v>5.4757723395977575E-4</v>
      </c>
      <c r="DF440" s="223">
        <f t="shared" ca="1" si="959"/>
        <v>-5.9489992860134846E-4</v>
      </c>
      <c r="DG440" s="223">
        <f t="shared" ca="1" si="960"/>
        <v>-1.1937417088249793E-4</v>
      </c>
      <c r="DH440" s="223">
        <f t="shared" ca="1" si="961"/>
        <v>6.8082427178352343E-4</v>
      </c>
      <c r="DI440" s="223">
        <f t="shared" ca="1" si="962"/>
        <v>-3.7067638145238543E-4</v>
      </c>
      <c r="DJ440" s="223">
        <f t="shared" ca="1" si="963"/>
        <v>-4.1401509209260302E-4</v>
      </c>
      <c r="DK440" s="223">
        <f t="shared" ca="1" si="964"/>
        <v>6.6868033484179129E-4</v>
      </c>
      <c r="DL440" s="223">
        <f t="shared" ca="1" si="965"/>
        <v>-6.7294374983630352E-5</v>
      </c>
      <c r="DM440" s="223">
        <f t="shared" ca="1" si="966"/>
        <v>-6.2024251175512668E-4</v>
      </c>
      <c r="DN440" s="223">
        <f t="shared" ca="1" si="967"/>
        <v>5.1373877784096115E-4</v>
      </c>
      <c r="DO440" s="223">
        <f t="shared" ca="1" si="968"/>
        <v>2.5045843931410111E-4</v>
      </c>
      <c r="DP440" s="223">
        <f t="shared" ca="1" si="969"/>
        <v>-6.9401627617584585E-4</v>
      </c>
      <c r="DQ440" s="223">
        <f t="shared" ca="1" si="970"/>
        <v>2.4908758682627019E-4</v>
      </c>
      <c r="DR440" s="223">
        <f t="shared" ca="1" si="971"/>
        <v>5.1472550385334517E-4</v>
      </c>
      <c r="DS440" s="223">
        <f t="shared" ca="1" si="972"/>
        <v>-6.1958189485584081E-4</v>
      </c>
      <c r="DT440" s="223">
        <f t="shared" ca="1" si="973"/>
        <v>-6.8756606482216177E-5</v>
      </c>
      <c r="DU440" s="223">
        <f t="shared" ca="1" si="974"/>
        <v>6.6907221765972655E-4</v>
      </c>
      <c r="DV440" s="223">
        <f t="shared" ca="1" si="975"/>
        <v>-4.128349339561578E-4</v>
      </c>
      <c r="DW440" s="223">
        <f t="shared" ca="1" si="976"/>
        <v>-3.719177303815753E-4</v>
      </c>
      <c r="DX440" s="223">
        <f t="shared" ca="1" si="977"/>
        <v>6.8053762428354103E-4</v>
      </c>
      <c r="DY440" s="223">
        <f t="shared" ca="1" si="978"/>
        <v>-1.1792649592833092E-4</v>
      </c>
      <c r="DZ440" s="223">
        <f t="shared" ca="1" si="979"/>
        <v>-5.9565530316239347E-4</v>
      </c>
      <c r="EA440" s="223">
        <f t="shared" ca="1" si="980"/>
        <v>5.4667327011611797E-4</v>
      </c>
      <c r="EB440" s="223">
        <f t="shared" ca="1" si="981"/>
        <v>2.0216531012011942E-4</v>
      </c>
      <c r="EC440" s="223">
        <f t="shared" ca="1" si="982"/>
        <v>-6.921898534596884E-4</v>
      </c>
      <c r="ED440" s="223">
        <f t="shared" ca="1" si="983"/>
        <v>2.9606607507993261E-4</v>
      </c>
      <c r="EE440" s="223">
        <f t="shared" ca="1" si="984"/>
        <v>4.7908443164436761E-4</v>
      </c>
      <c r="EF440" s="223">
        <f t="shared" ca="1" si="985"/>
        <v>-6.4090629313991935E-4</v>
      </c>
      <c r="EG440" s="223">
        <f t="shared" ca="1" si="986"/>
        <v>-1.7766444074174357E-5</v>
      </c>
      <c r="EH440" s="223">
        <f t="shared" ca="1" si="987"/>
        <v>6.5369440321826273E-4</v>
      </c>
      <c r="EI440" s="223">
        <f t="shared" ca="1" si="988"/>
        <v>-4.5275629818372209E-4</v>
      </c>
      <c r="EJ440" s="223">
        <f t="shared" ca="1" si="989"/>
        <v>-3.2780491426569972E-4</v>
      </c>
      <c r="EK440" s="223">
        <f t="shared" ca="1" si="990"/>
        <v>6.8870702137573928E-4</v>
      </c>
      <c r="EL440" s="223">
        <f t="shared" ca="1" si="991"/>
        <v>-1.6791956297413545E-4</v>
      </c>
      <c r="EM440" s="223">
        <f t="shared" ca="1" si="992"/>
        <v>-5.6784018687269691E-4</v>
      </c>
      <c r="EN440" s="223">
        <f t="shared" ca="1" si="993"/>
        <v>5.7664529257532311E-4</v>
      </c>
      <c r="EO440" s="223">
        <f t="shared" ca="1" si="994"/>
        <v>1.5277662959446508E-4</v>
      </c>
      <c r="EP440" s="223">
        <f t="shared" ca="1" si="995"/>
        <v>-6.8661239395449139E-4</v>
      </c>
      <c r="EQ440" s="223">
        <f t="shared" ca="1" si="996"/>
        <v>3.4144015562081412E-4</v>
      </c>
      <c r="ER440" s="223">
        <f t="shared" ca="1" si="997"/>
        <v>4.408471593911798E-4</v>
      </c>
      <c r="ES440" s="223">
        <f t="shared" ca="1" si="998"/>
        <v>-6.5875756469166425E-4</v>
      </c>
      <c r="ET440" s="223">
        <f t="shared" ca="1" si="999"/>
        <v>3.3319996233656331E-5</v>
      </c>
      <c r="EU440" s="223">
        <f t="shared" ca="1" si="1000"/>
        <v>6.3477416216796412E-4</v>
      </c>
      <c r="EV440" s="223">
        <f t="shared" ca="1" si="1001"/>
        <v>-4.9022413680345153E-4</v>
      </c>
      <c r="EW440" s="223">
        <f t="shared" ca="1" si="1002"/>
        <v>-2.8191569491752434E-4</v>
      </c>
      <c r="EX440" s="223">
        <f t="shared" ca="1" si="1003"/>
        <v>6.9314425544771759E-4</v>
      </c>
      <c r="EY440" s="223">
        <f t="shared" ca="1" si="1004"/>
        <v>-2.1700265935921132E-4</v>
      </c>
      <c r="EZ440" s="223">
        <f t="shared" ca="1" si="1005"/>
        <v>-5.3694789541116391E-4</v>
      </c>
      <c r="FA440" s="223">
        <f t="shared" ca="1" si="1006"/>
        <v>6.0349242423198262E-4</v>
      </c>
      <c r="FB440" s="223">
        <f t="shared" ca="1" si="1007"/>
        <v>1.0256003927605151E-4</v>
      </c>
      <c r="FC440" s="223">
        <f t="shared" ca="1" si="1008"/>
        <v>-6.7731412239655506E-4</v>
      </c>
      <c r="FD440" s="223">
        <f t="shared" ca="1" si="1009"/>
        <v>3.8496394237508302E-4</v>
      </c>
      <c r="FE440" s="223">
        <f t="shared" ca="1" si="1010"/>
        <v>4.002208981850828E-4</v>
      </c>
      <c r="FF440" s="223">
        <f t="shared" ca="1" si="1011"/>
        <v>-6.7303897192386955E-4</v>
      </c>
      <c r="FG440" s="223">
        <f t="shared" ca="1" si="1012"/>
        <v>8.4225872594925896E-5</v>
      </c>
      <c r="FH440" s="223">
        <f t="shared" ca="1" si="1013"/>
        <v>6.1241402493437264E-4</v>
      </c>
      <c r="FI440" s="223">
        <f t="shared" ca="1" si="1014"/>
        <v>-5.2503540835153811E-4</v>
      </c>
      <c r="FJ440" s="223">
        <f t="shared" ca="1" si="1015"/>
        <v>-2.3449874999271266E-4</v>
      </c>
      <c r="FK440" s="223">
        <f t="shared" ca="1" si="1016"/>
        <v>6.9382528074359343E-4</v>
      </c>
      <c r="FL440" s="223">
        <f t="shared" ca="1" si="1017"/>
        <v>-2.6490979953154001E-4</v>
      </c>
      <c r="FM440" s="223">
        <f t="shared" ca="1" si="1018"/>
        <v>-5.0314583678185115E-4</v>
      </c>
      <c r="FN440" s="223">
        <f t="shared" ca="1" si="1019"/>
        <v>6.2706917815358461E-4</v>
      </c>
      <c r="FO440" s="223">
        <f t="shared" ca="1" si="1020"/>
        <v>5.1787667218730214E-5</v>
      </c>
      <c r="FP440" s="223">
        <f t="shared" ca="1" si="1021"/>
        <v>-6.643454269250913E-4</v>
      </c>
      <c r="FQ440" s="223">
        <f t="shared" ca="1" si="1022"/>
        <v>4.2640157617137014E-4</v>
      </c>
      <c r="FR440" s="223">
        <f t="shared" ca="1" si="1023"/>
        <v>3.5742580525553253E-4</v>
      </c>
      <c r="FS440" s="223">
        <f t="shared" ca="1" si="1024"/>
        <v>-6.83673122653351E-4</v>
      </c>
      <c r="FT440" s="223">
        <f t="shared" ca="1" si="1025"/>
        <v>1.3467532165509238E-4</v>
      </c>
      <c r="FU440" s="223">
        <f t="shared" ca="1" si="1026"/>
        <v>5.8673516303850469E-4</v>
      </c>
      <c r="FV440" s="223">
        <f t="shared" ca="1" si="1027"/>
        <v>-5.5700146753129938E-4</v>
      </c>
      <c r="FW440" s="223">
        <f t="shared" ca="1" si="1028"/>
        <v>-1.8581103602406779E-4</v>
      </c>
      <c r="FX440" s="223">
        <f t="shared" ca="1" si="1029"/>
        <v>6.9074640672827791E-4</v>
      </c>
      <c r="FY440" s="223">
        <f t="shared" ca="1" si="1030"/>
        <v>-3.1138137054769225E-4</v>
      </c>
      <c r="FZ440" s="223">
        <f t="shared" ca="1" si="1031"/>
        <v>-4.6661718726911786E-4</v>
      </c>
      <c r="GA440" s="223">
        <f t="shared" ca="1" si="1032"/>
        <v>6.4724778986785395E-4</v>
      </c>
      <c r="GB440" s="223">
        <f t="shared" ca="1" si="1033"/>
        <v>7.3465330577087394E-7</v>
      </c>
      <c r="GC440" s="223">
        <f t="shared" ca="1" si="1034"/>
        <v>-6.4777658602448163E-4</v>
      </c>
      <c r="GD440" s="223">
        <f t="shared" ca="1" si="1035"/>
        <v>4.6552850288183371E-4</v>
      </c>
      <c r="GE440" s="223">
        <f t="shared" ca="1" si="1036"/>
        <v>3.1269379091902858E-4</v>
      </c>
      <c r="GF440" s="223">
        <f t="shared" ca="1" si="1037"/>
        <v>-6.9060238949595102E-4</v>
      </c>
      <c r="GG440" s="223">
        <f t="shared" ca="1" si="1038"/>
        <v>1.8439495347858691E-4</v>
      </c>
      <c r="GH440" s="223">
        <f t="shared" ca="1" si="1039"/>
        <v>5.5787673245788103E-4</v>
      </c>
      <c r="GI440" s="223">
        <f t="shared" ca="1" si="1040"/>
        <v>-5.8594908749846648E-4</v>
      </c>
      <c r="GJ440" s="223">
        <f t="shared" ca="1" si="1041"/>
        <v>-1.3611639595205292E-4</v>
      </c>
      <c r="GK440" s="223">
        <f t="shared" ca="1" si="1042"/>
        <v>6.8392431808682807E-4</v>
      </c>
      <c r="GL440" s="223">
        <f t="shared" ca="1" si="1043"/>
        <v>-3.5616553893798449E-4</v>
      </c>
      <c r="GM440" s="223">
        <f t="shared" ca="1" si="1044"/>
        <v>-4.2755989878963613E-4</v>
      </c>
      <c r="GN440" s="223">
        <f t="shared" ca="1" si="1045"/>
        <v>6.6391890972957205E-4</v>
      </c>
      <c r="GO440" s="223">
        <f t="shared" ca="1" si="1046"/>
        <v>-5.0322341757144147E-5</v>
      </c>
      <c r="GP440" s="223">
        <f t="shared" ca="1" si="1047"/>
        <v>-6.2769738767914311E-4</v>
      </c>
      <c r="GQ440" s="223">
        <f t="shared" ca="1" si="1048"/>
        <v>5.0213269030054293E-4</v>
      </c>
      <c r="GR440" s="223">
        <f t="shared" ca="1" si="1049"/>
        <v>2.6626726183689043E-4</v>
      </c>
      <c r="GS440" s="223">
        <f t="shared" ca="1" si="1050"/>
        <v>-6.9378922215426937E-4</v>
      </c>
      <c r="GT440" s="223">
        <f t="shared" ca="1" si="1051"/>
        <v>2.3311533307268138E-4</v>
      </c>
      <c r="GU440" s="223">
        <f t="shared" ca="1" si="1052"/>
        <v>5.2599511952814381E-4</v>
      </c>
      <c r="GV440" s="223">
        <f t="shared" ca="1" si="1053"/>
        <v>-6.117213985922951E-4</v>
      </c>
      <c r="GW440" s="223">
        <f t="shared" ca="1" si="1054"/>
        <v>-8.5684129336931615E-5</v>
      </c>
      <c r="GX440" s="223">
        <f t="shared" ca="1" si="1055"/>
        <v>6.7339598430866542E-4</v>
      </c>
      <c r="GY440" s="223">
        <f t="shared" ca="1" si="1056"/>
        <v>-3.9901961541362303E-4</v>
      </c>
      <c r="GZ440" s="223">
        <f t="shared" ca="1" si="1057"/>
        <v>-3.8618562617373519E-4</v>
      </c>
      <c r="HA440" s="223">
        <f t="shared" ca="1" si="1058"/>
        <v>6.7699219549580418E-4</v>
      </c>
      <c r="HB440" s="223">
        <f t="shared" ca="1" si="1059"/>
        <v>-1.0110663568997853E-4</v>
      </c>
      <c r="HC440" s="223">
        <f t="shared" ca="1" si="1060"/>
        <v>-6.0421664280464282E-4</v>
      </c>
      <c r="HD440" s="223">
        <f t="shared" ca="1" si="1061"/>
        <v>5.3601577716444969E-4</v>
      </c>
      <c r="HE440" s="223">
        <f t="shared" ca="1" si="1062"/>
        <v>2.1839780739280182E-4</v>
      </c>
      <c r="HF440" s="223">
        <f t="shared" ca="1" si="1063"/>
        <v>-6.9321635090601982E-4</v>
      </c>
      <c r="HG440" s="223">
        <f t="shared" ca="1" si="1064"/>
        <v>2.8057244047916924E-4</v>
      </c>
      <c r="HH440" s="223">
        <f t="shared" ca="1" si="1065"/>
        <v>4.9126309347211495E-4</v>
      </c>
      <c r="HI440" s="223">
        <f t="shared" ca="1" si="1066"/>
        <v>-6.3417873842602692E-4</v>
      </c>
      <c r="HJ440" s="223">
        <f t="shared" ca="1" si="1067"/>
        <v>-3.4787533000997062E-5</v>
      </c>
      <c r="HK440" s="223">
        <f t="shared" ca="1" si="1068"/>
        <v>6.5921845934675219E-4</v>
      </c>
      <c r="HL440" s="223">
        <f t="shared" ca="1" si="1069"/>
        <v>-4.3971137002126305E-4</v>
      </c>
      <c r="HM440" s="223">
        <f t="shared" ca="1" si="1070"/>
        <v>-3.4271858018943224E-4</v>
      </c>
      <c r="HN440" s="223">
        <f t="shared" ca="1" si="1071"/>
        <v>6.8639680189825942E-4</v>
      </c>
      <c r="HO440" s="223">
        <f t="shared" ca="1" si="1072"/>
        <v>-1.5134302400390413E-4</v>
      </c>
      <c r="HP440" s="223">
        <f t="shared" ca="1" si="1073"/>
        <v>-5.7746159559185278E-4</v>
      </c>
      <c r="HQ440" s="223">
        <f t="shared" ca="1" si="1074"/>
        <v>5.6699414809006671E-4</v>
      </c>
      <c r="HR440" s="223">
        <f t="shared" ca="1" si="1075"/>
        <v>1.6934483630785628E-4</v>
      </c>
      <c r="HS440" s="223">
        <f t="shared" ca="1" si="1076"/>
        <v>-6.8888688019012781E-4</v>
      </c>
      <c r="HT440" s="223">
        <f t="shared" ca="1" si="1077"/>
        <v>3.2650910152113357E-4</v>
      </c>
      <c r="HU440" s="223">
        <f t="shared" ca="1" si="1078"/>
        <v>4.5386887014821196E-4</v>
      </c>
      <c r="HV440" s="223">
        <f t="shared" ca="1" si="1079"/>
        <v>-6.5319940872931876E-4</v>
      </c>
      <c r="HW440" s="223">
        <f t="shared" ca="1" si="1080"/>
        <v>1.6297579990313558E-5</v>
      </c>
      <c r="HX440" s="223">
        <f t="shared" ca="1" si="1081"/>
        <v>6.4146857243721337E-4</v>
      </c>
      <c r="HY440" s="223">
        <f t="shared" ca="1" si="1082"/>
        <v>-4.7802029061701158E-4</v>
      </c>
      <c r="HZ440" s="223">
        <f t="shared" ca="1" si="1083"/>
        <v>-2.9739431252508186E-4</v>
      </c>
      <c r="IA440" s="223">
        <f t="shared" ca="1" si="1084"/>
        <v>6.9208176456001772E-4</v>
      </c>
      <c r="IB440" s="223">
        <f t="shared" ca="1" si="1085"/>
        <v>-2.0075927135799603E-4</v>
      </c>
      <c r="IC440" s="223">
        <f t="shared" ca="1" si="1086"/>
        <v>-5.4757723395978746E-4</v>
      </c>
      <c r="ID440" s="223">
        <f t="shared" ca="1" si="1087"/>
        <v>5.9489992860134867E-4</v>
      </c>
      <c r="IE440" s="223">
        <f t="shared" ca="1" si="1088"/>
        <v>3.3178794877115078E-4</v>
      </c>
      <c r="IF440" s="223">
        <f t="shared" ca="1" si="1089"/>
        <v>-6.8082427178352712E-4</v>
      </c>
      <c r="IG440" s="223">
        <f t="shared" ca="1" si="1090"/>
        <v>3.7067638145238608E-4</v>
      </c>
      <c r="IH440" s="223">
        <f t="shared" ca="1" si="1091"/>
        <v>4.1401509209258659E-4</v>
      </c>
      <c r="II440" s="223">
        <f t="shared" ca="1" si="1092"/>
        <v>-6.6868033484178608E-4</v>
      </c>
      <c r="IJ440" s="223">
        <f t="shared" ca="1" si="1093"/>
        <v>6.7294374983631003E-5</v>
      </c>
      <c r="IK440" s="223">
        <f t="shared" ca="1" si="1094"/>
        <v>6.2024251175511757E-4</v>
      </c>
      <c r="IL440" s="223">
        <f t="shared" ca="1" si="1095"/>
        <v>-5.1373877784094825E-4</v>
      </c>
      <c r="IM440" s="223">
        <f t="shared" ca="1" si="1096"/>
        <v>-2.5045843931410051E-4</v>
      </c>
      <c r="IN440" s="223">
        <f t="shared" ca="1" si="1097"/>
        <v>6.9401627617584585E-4</v>
      </c>
      <c r="IO440" s="223">
        <f t="shared" ca="1" si="1098"/>
        <v>-2.4908758682625241E-4</v>
      </c>
      <c r="IP440" s="223">
        <f t="shared" ca="1" si="1099"/>
        <v>-5.1472550385334463E-4</v>
      </c>
      <c r="IQ440" s="223">
        <f t="shared" ca="1" si="1100"/>
        <v>6.1958189485585013E-4</v>
      </c>
      <c r="IR440" s="223">
        <f t="shared" ca="1" si="1101"/>
        <v>6.875660648223515E-5</v>
      </c>
      <c r="IS440" s="223">
        <f t="shared" ca="1" si="1102"/>
        <v>-6.6907221765972634E-4</v>
      </c>
      <c r="IT440" s="223">
        <f t="shared" ca="1" si="1103"/>
        <v>4.1283493395617422E-4</v>
      </c>
      <c r="IU440" s="223">
        <f t="shared" ca="1" si="1104"/>
        <v>3.7191773038159151E-4</v>
      </c>
      <c r="IV440" s="223">
        <f t="shared" ca="1" si="1105"/>
        <v>-6.8053762428354125E-4</v>
      </c>
      <c r="IW440" s="223">
        <f t="shared" ca="1" si="1106"/>
        <v>1.1792649592835101E-4</v>
      </c>
      <c r="IX440" s="223">
        <f t="shared" ca="1" si="1107"/>
        <v>5.9565530316240322E-4</v>
      </c>
      <c r="IY440" s="223">
        <f t="shared" ca="1" si="1108"/>
        <v>-5.4667327011611851E-4</v>
      </c>
      <c r="IZ440" s="223">
        <f t="shared" ca="1" si="1109"/>
        <v>-2.0216531012009993E-4</v>
      </c>
      <c r="JA440" s="223">
        <f t="shared" ca="1" si="1110"/>
        <v>6.9218985345968981E-4</v>
      </c>
      <c r="JB440" s="223">
        <f t="shared" ca="1" si="1111"/>
        <v>-2.9606607507993326E-4</v>
      </c>
    </row>
    <row r="441" spans="2:262">
      <c r="B441" s="230">
        <v>80</v>
      </c>
      <c r="C441" s="229">
        <f t="shared" si="1112"/>
        <v>1.562500000000001E-3</v>
      </c>
      <c r="D441" s="226">
        <f t="shared" ca="1" si="855"/>
        <v>23.382058939370609</v>
      </c>
      <c r="E441" s="225">
        <f ca="1">CH361</f>
        <v>-0.61794106062939147</v>
      </c>
      <c r="F441" s="224">
        <v>80</v>
      </c>
      <c r="G441" s="223">
        <f t="shared" ca="1" si="856"/>
        <v>-3.0074385475482548E-4</v>
      </c>
      <c r="H441" s="223">
        <f t="shared" ca="1" si="857"/>
        <v>3.7990882789584426E-4</v>
      </c>
      <c r="I441" s="223">
        <f t="shared" ca="1" si="858"/>
        <v>9.9742262648660519E-6</v>
      </c>
      <c r="J441" s="223">
        <f t="shared" ca="1" si="859"/>
        <v>-3.8754277018029405E-4</v>
      </c>
      <c r="K441" s="223">
        <f t="shared" ca="1" si="860"/>
        <v>2.8663816869687437E-4</v>
      </c>
      <c r="L441" s="223">
        <f t="shared" ca="1" si="861"/>
        <v>1.6815941369276746E-4</v>
      </c>
      <c r="M441" s="223">
        <f t="shared" ca="1" si="862"/>
        <v>-4.1534181192977261E-4</v>
      </c>
      <c r="N441" s="223">
        <f t="shared" ca="1" si="863"/>
        <v>1.4972944669527477E-4</v>
      </c>
      <c r="O441" s="223">
        <f t="shared" ca="1" si="864"/>
        <v>3.0074385475482553E-4</v>
      </c>
      <c r="P441" s="223">
        <f t="shared" ca="1" si="865"/>
        <v>-3.7990882789584431E-4</v>
      </c>
      <c r="Q441" s="223">
        <f t="shared" ca="1" si="866"/>
        <v>-9.9742262648655369E-6</v>
      </c>
      <c r="R441" s="223">
        <f t="shared" ca="1" si="867"/>
        <v>3.8754277018029437E-4</v>
      </c>
      <c r="S441" s="223">
        <f t="shared" ca="1" si="868"/>
        <v>-2.8663816869687367E-4</v>
      </c>
      <c r="T441" s="223">
        <f t="shared" ca="1" si="869"/>
        <v>-1.6815941369276768E-4</v>
      </c>
      <c r="U441" s="223">
        <f t="shared" ca="1" si="870"/>
        <v>4.1534181192977266E-4</v>
      </c>
      <c r="V441" s="223">
        <f t="shared" ca="1" si="871"/>
        <v>-1.4972944669527452E-4</v>
      </c>
      <c r="W441" s="223">
        <f t="shared" ca="1" si="872"/>
        <v>-3.0074385475482569E-4</v>
      </c>
      <c r="X441" s="223">
        <f t="shared" ca="1" si="873"/>
        <v>3.799088278958442E-4</v>
      </c>
      <c r="Y441" s="223">
        <f t="shared" ca="1" si="874"/>
        <v>9.974226264865808E-6</v>
      </c>
      <c r="Z441" s="223">
        <f t="shared" ca="1" si="875"/>
        <v>-3.8754277018029394E-4</v>
      </c>
      <c r="AA441" s="223">
        <f t="shared" ca="1" si="876"/>
        <v>2.8663816869687459E-4</v>
      </c>
      <c r="AB441" s="223">
        <f t="shared" ca="1" si="877"/>
        <v>1.6815941369276654E-4</v>
      </c>
      <c r="AC441" s="223">
        <f t="shared" ca="1" si="878"/>
        <v>-4.1534181192977266E-4</v>
      </c>
      <c r="AD441" s="223">
        <f t="shared" ca="1" si="879"/>
        <v>1.4972944669527292E-4</v>
      </c>
      <c r="AE441" s="223">
        <f t="shared" ca="1" si="880"/>
        <v>3.0074385475482689E-4</v>
      </c>
      <c r="AF441" s="223">
        <f t="shared" ca="1" si="881"/>
        <v>-3.799088278958435E-4</v>
      </c>
      <c r="AG441" s="223">
        <f t="shared" ca="1" si="882"/>
        <v>-9.9742262648675427E-6</v>
      </c>
      <c r="AH441" s="223">
        <f t="shared" ca="1" si="883"/>
        <v>3.8754277018029459E-4</v>
      </c>
      <c r="AI441" s="223">
        <f t="shared" ca="1" si="884"/>
        <v>-2.8663816869687329E-4</v>
      </c>
      <c r="AJ441" s="223">
        <f t="shared" ca="1" si="885"/>
        <v>-1.6815941369276819E-4</v>
      </c>
      <c r="AK441" s="223">
        <f t="shared" ca="1" si="886"/>
        <v>4.1534181192977261E-4</v>
      </c>
      <c r="AL441" s="223">
        <f t="shared" ca="1" si="887"/>
        <v>-1.4972944669527406E-4</v>
      </c>
      <c r="AM441" s="223">
        <f t="shared" ca="1" si="888"/>
        <v>-3.0074385475482813E-4</v>
      </c>
      <c r="AN441" s="223">
        <f t="shared" ca="1" si="889"/>
        <v>3.7990882789584398E-4</v>
      </c>
      <c r="AO441" s="223">
        <f t="shared" ca="1" si="890"/>
        <v>9.9742262648692774E-6</v>
      </c>
      <c r="AP441" s="223">
        <f t="shared" ca="1" si="891"/>
        <v>-3.8754277018029416E-4</v>
      </c>
      <c r="AQ441" s="223">
        <f t="shared" ca="1" si="892"/>
        <v>2.8663816869687204E-4</v>
      </c>
      <c r="AR441" s="223">
        <f t="shared" ca="1" si="893"/>
        <v>1.6815941369276708E-4</v>
      </c>
      <c r="AS441" s="223">
        <f t="shared" ca="1" si="894"/>
        <v>-4.1534181192977261E-4</v>
      </c>
      <c r="AT441" s="223">
        <f t="shared" ca="1" si="895"/>
        <v>1.497294466952752E-4</v>
      </c>
      <c r="AU441" s="223">
        <f t="shared" ca="1" si="896"/>
        <v>3.0074385475482726E-4</v>
      </c>
      <c r="AV441" s="223">
        <f t="shared" ca="1" si="897"/>
        <v>-3.7990882789584453E-4</v>
      </c>
      <c r="AW441" s="223">
        <f t="shared" ca="1" si="898"/>
        <v>-9.9742262648680577E-6</v>
      </c>
      <c r="AX441" s="223">
        <f t="shared" ca="1" si="899"/>
        <v>3.8754277018029372E-4</v>
      </c>
      <c r="AY441" s="223">
        <f t="shared" ca="1" si="900"/>
        <v>-2.8663816869687296E-4</v>
      </c>
      <c r="AZ441" s="223">
        <f t="shared" ca="1" si="901"/>
        <v>-1.6815941369276594E-4</v>
      </c>
      <c r="BA441" s="223">
        <f t="shared" ca="1" si="902"/>
        <v>4.1534181192977261E-4</v>
      </c>
      <c r="BB441" s="223">
        <f t="shared" ca="1" si="903"/>
        <v>-1.4972944669527084E-4</v>
      </c>
      <c r="BC441" s="223">
        <f t="shared" ca="1" si="904"/>
        <v>-3.007438547548264E-4</v>
      </c>
      <c r="BD441" s="223">
        <f t="shared" ca="1" si="905"/>
        <v>3.7990882789584257E-4</v>
      </c>
      <c r="BE441" s="223">
        <f t="shared" ca="1" si="906"/>
        <v>9.974226264866838E-6</v>
      </c>
      <c r="BF441" s="223">
        <f t="shared" ca="1" si="907"/>
        <v>-3.875427701802954E-4</v>
      </c>
      <c r="BG441" s="223">
        <f t="shared" ca="1" si="908"/>
        <v>2.8663816869687383E-4</v>
      </c>
      <c r="BH441" s="223">
        <f t="shared" ca="1" si="909"/>
        <v>1.6815941369277023E-4</v>
      </c>
      <c r="BI441" s="223">
        <f t="shared" ca="1" si="910"/>
        <v>-4.1534181192977261E-4</v>
      </c>
      <c r="BJ441" s="223">
        <f t="shared" ca="1" si="911"/>
        <v>1.4972944669527197E-4</v>
      </c>
      <c r="BK441" s="223">
        <f t="shared" ca="1" si="912"/>
        <v>3.0074385475482553E-4</v>
      </c>
      <c r="BL441" s="223">
        <f t="shared" ca="1" si="913"/>
        <v>-3.7990882789584306E-4</v>
      </c>
      <c r="BM441" s="223">
        <f t="shared" ca="1" si="914"/>
        <v>-9.9742262648656183E-6</v>
      </c>
      <c r="BN441" s="223">
        <f t="shared" ca="1" si="915"/>
        <v>3.8754277018029497E-4</v>
      </c>
      <c r="BO441" s="223">
        <f t="shared" ca="1" si="916"/>
        <v>-2.866381686968747E-4</v>
      </c>
      <c r="BP441" s="223">
        <f t="shared" ca="1" si="917"/>
        <v>-1.6815941369276909E-4</v>
      </c>
      <c r="BQ441" s="223">
        <f t="shared" ca="1" si="918"/>
        <v>4.1534181192977261E-4</v>
      </c>
      <c r="BR441" s="223">
        <f t="shared" ca="1" si="919"/>
        <v>-1.4972944669527311E-4</v>
      </c>
      <c r="BS441" s="223">
        <f t="shared" ca="1" si="920"/>
        <v>-3.0074385475482878E-4</v>
      </c>
      <c r="BT441" s="223">
        <f t="shared" ca="1" si="921"/>
        <v>3.7990882789584122E-4</v>
      </c>
      <c r="BU441" s="223">
        <f t="shared" ca="1" si="922"/>
        <v>9.9742262648702532E-6</v>
      </c>
      <c r="BV441" s="223">
        <f t="shared" ca="1" si="923"/>
        <v>-3.8754277018029448E-4</v>
      </c>
      <c r="BW441" s="223">
        <f t="shared" ca="1" si="924"/>
        <v>2.8663816869687556E-4</v>
      </c>
      <c r="BX441" s="223">
        <f t="shared" ca="1" si="925"/>
        <v>1.6815941369277337E-4</v>
      </c>
      <c r="BY441" s="223">
        <f t="shared" ca="1" si="926"/>
        <v>-4.1534181192977255E-4</v>
      </c>
      <c r="BZ441" s="223">
        <f t="shared" ca="1" si="927"/>
        <v>1.4972944669527425E-4</v>
      </c>
      <c r="CA441" s="223">
        <f t="shared" ca="1" si="928"/>
        <v>3.007438547548239E-4</v>
      </c>
      <c r="CB441" s="223">
        <f t="shared" ca="1" si="929"/>
        <v>-3.7990882789584165E-4</v>
      </c>
      <c r="CC441" s="223">
        <f t="shared" ca="1" si="930"/>
        <v>-9.9742262648690606E-6</v>
      </c>
      <c r="CD441" s="223">
        <f t="shared" ca="1" si="931"/>
        <v>3.8754277018029405E-4</v>
      </c>
      <c r="CE441" s="223">
        <f t="shared" ca="1" si="932"/>
        <v>-2.8663816869687648E-4</v>
      </c>
      <c r="CF441" s="223">
        <f t="shared" ca="1" si="933"/>
        <v>-1.6815941369277229E-4</v>
      </c>
      <c r="CG441" s="223">
        <f t="shared" ca="1" si="934"/>
        <v>4.1534181192977261E-4</v>
      </c>
      <c r="CH441" s="223">
        <f t="shared" ca="1" si="935"/>
        <v>-1.4972944669527539E-4</v>
      </c>
      <c r="CI441" s="223">
        <f t="shared" ca="1" si="936"/>
        <v>-3.0074385475483117E-4</v>
      </c>
      <c r="CJ441" s="223">
        <f t="shared" ca="1" si="937"/>
        <v>3.7990882789584214E-4</v>
      </c>
      <c r="CK441" s="223">
        <f t="shared" ca="1" si="938"/>
        <v>9.9742262648678409E-6</v>
      </c>
      <c r="CL441" s="223">
        <f t="shared" ca="1" si="939"/>
        <v>-3.8754277018029362E-4</v>
      </c>
      <c r="CM441" s="223">
        <f t="shared" ca="1" si="940"/>
        <v>2.8663816869686884E-4</v>
      </c>
      <c r="CN441" s="223">
        <f t="shared" ca="1" si="941"/>
        <v>1.681594136927712E-4</v>
      </c>
      <c r="CO441" s="223">
        <f t="shared" ca="1" si="942"/>
        <v>-4.1534181192977261E-4</v>
      </c>
      <c r="CP441" s="223">
        <f t="shared" ca="1" si="943"/>
        <v>1.4972944669527653E-4</v>
      </c>
      <c r="CQ441" s="223">
        <f t="shared" ca="1" si="944"/>
        <v>3.0074385475483035E-4</v>
      </c>
      <c r="CR441" s="223">
        <f t="shared" ca="1" si="945"/>
        <v>-3.7990882789584268E-4</v>
      </c>
      <c r="CS441" s="223">
        <f t="shared" ca="1" si="946"/>
        <v>-9.9742262648666211E-6</v>
      </c>
      <c r="CT441" s="223">
        <f t="shared" ca="1" si="947"/>
        <v>3.8754277018029318E-4</v>
      </c>
      <c r="CU441" s="223">
        <f t="shared" ca="1" si="948"/>
        <v>-2.8663816869686971E-4</v>
      </c>
      <c r="CV441" s="223">
        <f t="shared" ca="1" si="949"/>
        <v>-1.6815941369277001E-4</v>
      </c>
      <c r="CW441" s="223">
        <f t="shared" ca="1" si="950"/>
        <v>4.1534181192977261E-4</v>
      </c>
      <c r="CX441" s="223">
        <f t="shared" ca="1" si="951"/>
        <v>-1.4972944669526666E-4</v>
      </c>
      <c r="CY441" s="223">
        <f t="shared" ca="1" si="952"/>
        <v>-3.0074385475482954E-4</v>
      </c>
      <c r="CZ441" s="223">
        <f t="shared" ca="1" si="953"/>
        <v>3.7990882789584317E-4</v>
      </c>
      <c r="DA441" s="223">
        <f t="shared" ca="1" si="954"/>
        <v>9.9742262648654285E-6</v>
      </c>
      <c r="DB441" s="223">
        <f t="shared" ca="1" si="955"/>
        <v>-3.8754277018029698E-4</v>
      </c>
      <c r="DC441" s="223">
        <f t="shared" ca="1" si="956"/>
        <v>2.8663816869687058E-4</v>
      </c>
      <c r="DD441" s="223">
        <f t="shared" ca="1" si="957"/>
        <v>1.6815941369276887E-4</v>
      </c>
      <c r="DE441" s="223">
        <f t="shared" ca="1" si="958"/>
        <v>-4.1534181192977266E-4</v>
      </c>
      <c r="DF441" s="223">
        <f t="shared" ca="1" si="959"/>
        <v>1.497294466952678E-4</v>
      </c>
      <c r="DG441" s="223">
        <f t="shared" ca="1" si="960"/>
        <v>3.0074385475482873E-4</v>
      </c>
      <c r="DH441" s="223">
        <f t="shared" ca="1" si="961"/>
        <v>-3.7990882789584366E-4</v>
      </c>
      <c r="DI441" s="223">
        <f t="shared" ca="1" si="962"/>
        <v>-9.9742262648642088E-6</v>
      </c>
      <c r="DJ441" s="223">
        <f t="shared" ca="1" si="963"/>
        <v>3.8754277018029654E-4</v>
      </c>
      <c r="DK441" s="223">
        <f t="shared" ca="1" si="964"/>
        <v>-2.8663816869687144E-4</v>
      </c>
      <c r="DL441" s="223">
        <f t="shared" ca="1" si="965"/>
        <v>-1.6815941369276779E-4</v>
      </c>
      <c r="DM441" s="223">
        <f t="shared" ca="1" si="966"/>
        <v>4.1534181192977272E-4</v>
      </c>
      <c r="DN441" s="223">
        <f t="shared" ca="1" si="967"/>
        <v>-1.4972944669526894E-4</v>
      </c>
      <c r="DO441" s="223">
        <f t="shared" ca="1" si="968"/>
        <v>-3.0074385475482781E-4</v>
      </c>
      <c r="DP441" s="223">
        <f t="shared" ca="1" si="969"/>
        <v>3.7990882789584415E-4</v>
      </c>
      <c r="DQ441" s="223">
        <f t="shared" ca="1" si="970"/>
        <v>9.9742262648747798E-6</v>
      </c>
      <c r="DR441" s="223">
        <f t="shared" ca="1" si="971"/>
        <v>-3.8754277018029611E-4</v>
      </c>
      <c r="DS441" s="223">
        <f t="shared" ca="1" si="972"/>
        <v>2.8663816869687231E-4</v>
      </c>
      <c r="DT441" s="223">
        <f t="shared" ca="1" si="973"/>
        <v>1.681594136927667E-4</v>
      </c>
      <c r="DU441" s="223">
        <f t="shared" ca="1" si="974"/>
        <v>-4.1534181192977239E-4</v>
      </c>
      <c r="DV441" s="223">
        <f t="shared" ca="1" si="975"/>
        <v>1.4972944669527008E-4</v>
      </c>
      <c r="DW441" s="223">
        <f t="shared" ca="1" si="976"/>
        <v>3.0074385475482694E-4</v>
      </c>
      <c r="DX441" s="223">
        <f t="shared" ca="1" si="977"/>
        <v>-3.7990882789584469E-4</v>
      </c>
      <c r="DY441" s="223">
        <f t="shared" ca="1" si="978"/>
        <v>-9.9742262648735329E-6</v>
      </c>
      <c r="DZ441" s="223">
        <f t="shared" ca="1" si="979"/>
        <v>3.8754277018029568E-4</v>
      </c>
      <c r="EA441" s="223">
        <f t="shared" ca="1" si="980"/>
        <v>-2.8663816869687323E-4</v>
      </c>
      <c r="EB441" s="223">
        <f t="shared" ca="1" si="981"/>
        <v>-1.6815941369276556E-4</v>
      </c>
      <c r="EC441" s="223">
        <f t="shared" ca="1" si="982"/>
        <v>4.153418119297725E-4</v>
      </c>
      <c r="ED441" s="223">
        <f t="shared" ca="1" si="983"/>
        <v>-1.4972944669527122E-4</v>
      </c>
      <c r="EE441" s="223">
        <f t="shared" ca="1" si="984"/>
        <v>-3.0074385475482613E-4</v>
      </c>
      <c r="EF441" s="223">
        <f t="shared" ca="1" si="985"/>
        <v>3.7990882789584035E-4</v>
      </c>
      <c r="EG441" s="223">
        <f t="shared" ca="1" si="986"/>
        <v>9.9742262648723403E-6</v>
      </c>
      <c r="EH441" s="223">
        <f t="shared" ca="1" si="987"/>
        <v>-3.8754277018029952E-4</v>
      </c>
      <c r="EI441" s="223">
        <f t="shared" ca="1" si="988"/>
        <v>2.8663816869687415E-4</v>
      </c>
      <c r="EJ441" s="223">
        <f t="shared" ca="1" si="989"/>
        <v>1.6815941369277521E-4</v>
      </c>
      <c r="EK441" s="223">
        <f t="shared" ca="1" si="990"/>
        <v>-4.1534181192977282E-4</v>
      </c>
      <c r="EL441" s="223">
        <f t="shared" ca="1" si="991"/>
        <v>1.4972944669527235E-4</v>
      </c>
      <c r="EM441" s="223">
        <f t="shared" ca="1" si="992"/>
        <v>3.0074385475483344E-4</v>
      </c>
      <c r="EN441" s="223">
        <f t="shared" ca="1" si="993"/>
        <v>-3.7990882789584561E-4</v>
      </c>
      <c r="EO441" s="223">
        <f t="shared" ca="1" si="994"/>
        <v>-9.9742262648711206E-6</v>
      </c>
      <c r="EP441" s="223">
        <f t="shared" ca="1" si="995"/>
        <v>3.8754277018029904E-4</v>
      </c>
      <c r="EQ441" s="223">
        <f t="shared" ca="1" si="996"/>
        <v>-2.8663816869687502E-4</v>
      </c>
      <c r="ER441" s="223">
        <f t="shared" ca="1" si="997"/>
        <v>-1.6815941369277413E-4</v>
      </c>
      <c r="ES441" s="223">
        <f t="shared" ca="1" si="998"/>
        <v>4.1534181192977277E-4</v>
      </c>
      <c r="ET441" s="223">
        <f t="shared" ca="1" si="999"/>
        <v>-1.4972944669527349E-4</v>
      </c>
      <c r="EU441" s="223">
        <f t="shared" ca="1" si="1000"/>
        <v>-3.0074385475483258E-4</v>
      </c>
      <c r="EV441" s="223">
        <f t="shared" ca="1" si="1001"/>
        <v>3.7990882789584615E-4</v>
      </c>
      <c r="EW441" s="223">
        <f t="shared" ca="1" si="1002"/>
        <v>9.9742262648699009E-6</v>
      </c>
      <c r="EX441" s="223">
        <f t="shared" ca="1" si="1003"/>
        <v>-3.875427701802986E-4</v>
      </c>
      <c r="EY441" s="223">
        <f t="shared" ca="1" si="1004"/>
        <v>2.8663816869687589E-4</v>
      </c>
      <c r="EZ441" s="223">
        <f t="shared" ca="1" si="1005"/>
        <v>1.6815941369277299E-4</v>
      </c>
      <c r="FA441" s="223">
        <f t="shared" ca="1" si="1006"/>
        <v>-4.1534181192977228E-4</v>
      </c>
      <c r="FB441" s="223">
        <f t="shared" ca="1" si="1007"/>
        <v>1.4972944669527463E-4</v>
      </c>
      <c r="FC441" s="223">
        <f t="shared" ca="1" si="1008"/>
        <v>3.0074385475483176E-4</v>
      </c>
      <c r="FD441" s="223">
        <f t="shared" ca="1" si="1009"/>
        <v>-3.7990882789584669E-4</v>
      </c>
      <c r="FE441" s="223">
        <f t="shared" ca="1" si="1010"/>
        <v>-9.974226264868654E-6</v>
      </c>
      <c r="FF441" s="223">
        <f t="shared" ca="1" si="1011"/>
        <v>3.8754277018029817E-4</v>
      </c>
      <c r="FG441" s="223">
        <f t="shared" ca="1" si="1012"/>
        <v>-2.8663816869687676E-4</v>
      </c>
      <c r="FH441" s="223">
        <f t="shared" ca="1" si="1013"/>
        <v>-1.6815941369277188E-4</v>
      </c>
      <c r="FI441" s="223">
        <f t="shared" ca="1" si="1014"/>
        <v>4.1534181192977234E-4</v>
      </c>
      <c r="FJ441" s="223">
        <f t="shared" ca="1" si="1015"/>
        <v>-1.4972944669527577E-4</v>
      </c>
      <c r="FK441" s="223">
        <f t="shared" ca="1" si="1016"/>
        <v>-3.0074385475483095E-4</v>
      </c>
      <c r="FL441" s="223">
        <f t="shared" ca="1" si="1017"/>
        <v>3.7990882789583759E-4</v>
      </c>
      <c r="FM441" s="223">
        <f t="shared" ca="1" si="1018"/>
        <v>9.9742262648674343E-6</v>
      </c>
      <c r="FN441" s="223">
        <f t="shared" ca="1" si="1019"/>
        <v>-3.8754277018029774E-4</v>
      </c>
      <c r="FO441" s="223">
        <f t="shared" ca="1" si="1020"/>
        <v>2.8663816869687762E-4</v>
      </c>
      <c r="FP441" s="223">
        <f t="shared" ca="1" si="1021"/>
        <v>1.6815941369277082E-4</v>
      </c>
      <c r="FQ441" s="223">
        <f t="shared" ca="1" si="1022"/>
        <v>-4.1534181192977234E-4</v>
      </c>
      <c r="FR441" s="223">
        <f t="shared" ca="1" si="1023"/>
        <v>1.4972944669527691E-4</v>
      </c>
      <c r="FS441" s="223">
        <f t="shared" ca="1" si="1024"/>
        <v>3.0074385475483003E-4</v>
      </c>
      <c r="FT441" s="223">
        <f t="shared" ca="1" si="1025"/>
        <v>-3.7990882789583808E-4</v>
      </c>
      <c r="FU441" s="223">
        <f t="shared" ca="1" si="1026"/>
        <v>-9.9742262648662146E-6</v>
      </c>
      <c r="FV441" s="223">
        <f t="shared" ca="1" si="1027"/>
        <v>3.875427701802973E-4</v>
      </c>
      <c r="FW441" s="223">
        <f t="shared" ca="1" si="1028"/>
        <v>-2.8663816869687849E-4</v>
      </c>
      <c r="FX441" s="223">
        <f t="shared" ca="1" si="1029"/>
        <v>-1.6815941369276968E-4</v>
      </c>
      <c r="FY441" s="223">
        <f t="shared" ca="1" si="1030"/>
        <v>4.1534181192977239E-4</v>
      </c>
      <c r="FZ441" s="223">
        <f t="shared" ca="1" si="1031"/>
        <v>-1.4972944669527805E-4</v>
      </c>
      <c r="GA441" s="223">
        <f t="shared" ca="1" si="1032"/>
        <v>-3.0074385475482922E-4</v>
      </c>
      <c r="GB441" s="223">
        <f t="shared" ca="1" si="1033"/>
        <v>3.7990882789583856E-4</v>
      </c>
      <c r="GC441" s="223">
        <f t="shared" ca="1" si="1034"/>
        <v>9.9742262648649948E-6</v>
      </c>
      <c r="GD441" s="223">
        <f t="shared" ca="1" si="1035"/>
        <v>-3.8754277018029687E-4</v>
      </c>
      <c r="GE441" s="223">
        <f t="shared" ca="1" si="1036"/>
        <v>2.8663816869686234E-4</v>
      </c>
      <c r="GF441" s="223">
        <f t="shared" ca="1" si="1037"/>
        <v>1.6815941369276855E-4</v>
      </c>
      <c r="GG441" s="223">
        <f t="shared" ca="1" si="1038"/>
        <v>-4.1534181192977239E-4</v>
      </c>
      <c r="GH441" s="223">
        <f t="shared" ca="1" si="1039"/>
        <v>1.4972944669527918E-4</v>
      </c>
      <c r="GI441" s="223">
        <f t="shared" ca="1" si="1040"/>
        <v>3.0074385475482835E-4</v>
      </c>
      <c r="GJ441" s="223">
        <f t="shared" ca="1" si="1041"/>
        <v>-3.7990882789583905E-4</v>
      </c>
      <c r="GK441" s="223">
        <f t="shared" ca="1" si="1042"/>
        <v>-9.974226264863748E-6</v>
      </c>
      <c r="GL441" s="223">
        <f t="shared" ca="1" si="1043"/>
        <v>3.8754277018029643E-4</v>
      </c>
      <c r="GM441" s="223">
        <f t="shared" ca="1" si="1044"/>
        <v>-2.866381686968632E-4</v>
      </c>
      <c r="GN441" s="223">
        <f t="shared" ca="1" si="1045"/>
        <v>-1.6815941369276743E-4</v>
      </c>
      <c r="GO441" s="223">
        <f t="shared" ca="1" si="1046"/>
        <v>4.1534181192977239E-4</v>
      </c>
      <c r="GP441" s="223">
        <f t="shared" ca="1" si="1047"/>
        <v>-1.4972944669525829E-4</v>
      </c>
      <c r="GQ441" s="223">
        <f t="shared" ca="1" si="1048"/>
        <v>-3.0074385475482759E-4</v>
      </c>
      <c r="GR441" s="223">
        <f t="shared" ca="1" si="1049"/>
        <v>3.7990882789583954E-4</v>
      </c>
      <c r="GS441" s="223">
        <f t="shared" ca="1" si="1050"/>
        <v>9.9742262648625283E-6</v>
      </c>
      <c r="GT441" s="223">
        <f t="shared" ca="1" si="1051"/>
        <v>-3.87542770180296E-4</v>
      </c>
      <c r="GU441" s="223">
        <f t="shared" ca="1" si="1052"/>
        <v>2.8663816869686407E-4</v>
      </c>
      <c r="GV441" s="223">
        <f t="shared" ca="1" si="1053"/>
        <v>1.6815941369276632E-4</v>
      </c>
      <c r="GW441" s="223">
        <f t="shared" ca="1" si="1054"/>
        <v>-4.1534181192977245E-4</v>
      </c>
      <c r="GX441" s="223">
        <f t="shared" ca="1" si="1055"/>
        <v>1.4972944669525942E-4</v>
      </c>
      <c r="GY441" s="223">
        <f t="shared" ca="1" si="1056"/>
        <v>3.0074385475482672E-4</v>
      </c>
      <c r="GZ441" s="223">
        <f t="shared" ca="1" si="1057"/>
        <v>-3.7990882789584003E-4</v>
      </c>
      <c r="HA441" s="223">
        <f t="shared" ca="1" si="1058"/>
        <v>-9.9742262648613357E-6</v>
      </c>
      <c r="HB441" s="223">
        <f t="shared" ca="1" si="1059"/>
        <v>3.8754277018029551E-4</v>
      </c>
      <c r="HC441" s="223">
        <f t="shared" ca="1" si="1060"/>
        <v>-2.8663816869686499E-4</v>
      </c>
      <c r="HD441" s="223">
        <f t="shared" ca="1" si="1061"/>
        <v>-1.6815941369276518E-4</v>
      </c>
      <c r="HE441" s="223">
        <f t="shared" ca="1" si="1062"/>
        <v>4.153418119297725E-4</v>
      </c>
      <c r="HF441" s="223">
        <f t="shared" ca="1" si="1063"/>
        <v>-1.4972944669526059E-4</v>
      </c>
      <c r="HG441" s="223">
        <f t="shared" ca="1" si="1064"/>
        <v>-3.0074385475482591E-4</v>
      </c>
      <c r="HH441" s="223">
        <f t="shared" ca="1" si="1065"/>
        <v>3.7990882789584051E-4</v>
      </c>
      <c r="HI441" s="223">
        <f t="shared" ca="1" si="1066"/>
        <v>9.9742262648837244E-6</v>
      </c>
      <c r="HJ441" s="223">
        <f t="shared" ca="1" si="1067"/>
        <v>-3.8754277018029508E-4</v>
      </c>
      <c r="HK441" s="223">
        <f t="shared" ca="1" si="1068"/>
        <v>2.8663816869686586E-4</v>
      </c>
      <c r="HL441" s="223">
        <f t="shared" ca="1" si="1069"/>
        <v>1.6815941369276405E-4</v>
      </c>
      <c r="HM441" s="223">
        <f t="shared" ca="1" si="1070"/>
        <v>-4.153418119297725E-4</v>
      </c>
      <c r="HN441" s="223">
        <f t="shared" ca="1" si="1071"/>
        <v>1.4972944669526173E-4</v>
      </c>
      <c r="HO441" s="223">
        <f t="shared" ca="1" si="1072"/>
        <v>3.0074385475482504E-4</v>
      </c>
      <c r="HP441" s="223">
        <f t="shared" ca="1" si="1073"/>
        <v>-3.7990882789584106E-4</v>
      </c>
      <c r="HQ441" s="223">
        <f t="shared" ca="1" si="1074"/>
        <v>-9.9742262648825047E-6</v>
      </c>
      <c r="HR441" s="223">
        <f t="shared" ca="1" si="1075"/>
        <v>3.8754277018029465E-4</v>
      </c>
      <c r="HS441" s="223">
        <f t="shared" ca="1" si="1076"/>
        <v>-2.8663816869686678E-4</v>
      </c>
      <c r="HT441" s="223">
        <f t="shared" ca="1" si="1077"/>
        <v>-1.6815941369276294E-4</v>
      </c>
      <c r="HU441" s="223">
        <f t="shared" ca="1" si="1078"/>
        <v>4.153418119297725E-4</v>
      </c>
      <c r="HV441" s="223">
        <f t="shared" ca="1" si="1079"/>
        <v>-1.4972944669526287E-4</v>
      </c>
      <c r="HW441" s="223">
        <f t="shared" ca="1" si="1080"/>
        <v>-3.0074385475482423E-4</v>
      </c>
      <c r="HX441" s="223">
        <f t="shared" ca="1" si="1081"/>
        <v>3.7990882789584154E-4</v>
      </c>
      <c r="HY441" s="223">
        <f t="shared" ca="1" si="1082"/>
        <v>9.974226264881285E-6</v>
      </c>
      <c r="HZ441" s="223">
        <f t="shared" ca="1" si="1083"/>
        <v>-3.8754277018029421E-4</v>
      </c>
      <c r="IA441" s="223">
        <f t="shared" ca="1" si="1084"/>
        <v>2.8663816869686765E-4</v>
      </c>
      <c r="IB441" s="223">
        <f t="shared" ca="1" si="1085"/>
        <v>1.6815941369278345E-4</v>
      </c>
      <c r="IC441" s="223">
        <f t="shared" ca="1" si="1086"/>
        <v>-4.1534181192977255E-4</v>
      </c>
      <c r="ID441" s="223">
        <f t="shared" ca="1" si="1087"/>
        <v>1.4972944669526401E-4</v>
      </c>
      <c r="IE441" s="223">
        <f t="shared" ca="1" si="1088"/>
        <v>3.0074385475482287E-4</v>
      </c>
      <c r="IF441" s="223">
        <f t="shared" ca="1" si="1089"/>
        <v>-3.7990882789584203E-4</v>
      </c>
      <c r="IG441" s="223">
        <f t="shared" ca="1" si="1090"/>
        <v>-9.9742262648800924E-6</v>
      </c>
      <c r="IH441" s="223">
        <f t="shared" ca="1" si="1091"/>
        <v>3.8754277018029378E-4</v>
      </c>
      <c r="II441" s="223">
        <f t="shared" ca="1" si="1092"/>
        <v>-2.8663816869686852E-4</v>
      </c>
      <c r="IJ441" s="223">
        <f t="shared" ca="1" si="1093"/>
        <v>-1.6815941369278232E-4</v>
      </c>
      <c r="IK441" s="223">
        <f t="shared" ca="1" si="1094"/>
        <v>4.1534181192977261E-4</v>
      </c>
      <c r="IL441" s="223">
        <f t="shared" ca="1" si="1095"/>
        <v>-1.4972944669526514E-4</v>
      </c>
      <c r="IM441" s="223">
        <f t="shared" ca="1" si="1096"/>
        <v>-3.0074385475483881E-4</v>
      </c>
      <c r="IN441" s="223">
        <f t="shared" ca="1" si="1097"/>
        <v>3.7990882789584247E-4</v>
      </c>
      <c r="IO441" s="223">
        <f t="shared" ca="1" si="1098"/>
        <v>9.9742262648788455E-6</v>
      </c>
      <c r="IP441" s="223">
        <f t="shared" ca="1" si="1099"/>
        <v>-3.8754277018029334E-4</v>
      </c>
      <c r="IQ441" s="223">
        <f t="shared" ca="1" si="1100"/>
        <v>2.8663816869686938E-4</v>
      </c>
      <c r="IR441" s="223">
        <f t="shared" ca="1" si="1101"/>
        <v>1.6815941369278118E-4</v>
      </c>
      <c r="IS441" s="223">
        <f t="shared" ca="1" si="1102"/>
        <v>-4.1534181192977266E-4</v>
      </c>
      <c r="IT441" s="223">
        <f t="shared" ca="1" si="1103"/>
        <v>1.4972944669526628E-4</v>
      </c>
      <c r="IU441" s="223">
        <f t="shared" ca="1" si="1104"/>
        <v>3.0074385475483794E-4</v>
      </c>
      <c r="IV441" s="223">
        <f t="shared" ca="1" si="1105"/>
        <v>-3.7990882789584301E-4</v>
      </c>
      <c r="IW441" s="223">
        <f t="shared" ca="1" si="1106"/>
        <v>-9.9742262648776258E-6</v>
      </c>
      <c r="IX441" s="223">
        <f t="shared" ca="1" si="1107"/>
        <v>3.8754277018029291E-4</v>
      </c>
      <c r="IY441" s="223">
        <f t="shared" ca="1" si="1108"/>
        <v>-2.8663816869687025E-4</v>
      </c>
      <c r="IZ441" s="223">
        <f t="shared" ca="1" si="1109"/>
        <v>-1.6815941369278012E-4</v>
      </c>
      <c r="JA441" s="223">
        <f t="shared" ca="1" si="1110"/>
        <v>4.1534181192977266E-4</v>
      </c>
      <c r="JB441" s="223">
        <f t="shared" ca="1" si="1111"/>
        <v>-1.4972944669526742E-4</v>
      </c>
    </row>
    <row r="442" spans="2:262">
      <c r="B442" s="230">
        <v>81</v>
      </c>
      <c r="C442" s="229">
        <f t="shared" si="1112"/>
        <v>1.582031250000001E-3</v>
      </c>
      <c r="D442" s="226">
        <f t="shared" ca="1" si="855"/>
        <v>23.363810865995244</v>
      </c>
      <c r="E442" s="225">
        <f ca="1">CI361</f>
        <v>-0.63618913400475541</v>
      </c>
      <c r="F442" s="224">
        <v>81</v>
      </c>
      <c r="G442" s="223">
        <f t="shared" ca="1" si="856"/>
        <v>-1.3796266834403051E-5</v>
      </c>
      <c r="H442" s="223">
        <f t="shared" ca="1" si="857"/>
        <v>-4.4272868029023896E-5</v>
      </c>
      <c r="I442" s="223">
        <f t="shared" ca="1" si="858"/>
        <v>4.9678657264105346E-5</v>
      </c>
      <c r="J442" s="223">
        <f t="shared" ca="1" si="859"/>
        <v>4.0091793336047459E-6</v>
      </c>
      <c r="K442" s="223">
        <f t="shared" ca="1" si="860"/>
        <v>-5.2928027466568617E-5</v>
      </c>
      <c r="L442" s="223">
        <f t="shared" ca="1" si="861"/>
        <v>3.8888067462884194E-5</v>
      </c>
      <c r="M442" s="223">
        <f t="shared" ca="1" si="862"/>
        <v>2.140992435102086E-5</v>
      </c>
      <c r="N442" s="223">
        <f t="shared" ca="1" si="863"/>
        <v>-5.6240439216394412E-5</v>
      </c>
      <c r="O442" s="223">
        <f t="shared" ca="1" si="864"/>
        <v>2.4171974625517949E-5</v>
      </c>
      <c r="P442" s="223">
        <f t="shared" ca="1" si="865"/>
        <v>3.6649473697714112E-5</v>
      </c>
      <c r="Q442" s="223">
        <f t="shared" ca="1" si="866"/>
        <v>-5.387573638322387E-5</v>
      </c>
      <c r="R442" s="223">
        <f t="shared" ca="1" si="867"/>
        <v>7.015874712134191E-6</v>
      </c>
      <c r="S442" s="223">
        <f t="shared" ca="1" si="868"/>
        <v>4.8189491808744651E-5</v>
      </c>
      <c r="T442" s="223">
        <f t="shared" ca="1" si="869"/>
        <v>-4.6072620675750903E-5</v>
      </c>
      <c r="U442" s="223">
        <f t="shared" ca="1" si="870"/>
        <v>-1.084843312415519E-5</v>
      </c>
      <c r="V442" s="223">
        <f t="shared" ca="1" si="871"/>
        <v>5.48650872640067E-5</v>
      </c>
      <c r="W442" s="223">
        <f t="shared" ca="1" si="872"/>
        <v>-3.3618766987573932E-5</v>
      </c>
      <c r="X442" s="223">
        <f t="shared" ca="1" si="873"/>
        <v>-2.7617660645462798E-5</v>
      </c>
      <c r="Y442" s="223">
        <f t="shared" ca="1" si="874"/>
        <v>5.6002401166996239E-5</v>
      </c>
      <c r="Z442" s="223">
        <f t="shared" ca="1" si="875"/>
        <v>-1.777131262723339E-5</v>
      </c>
      <c r="AA442" s="223">
        <f t="shared" ca="1" si="876"/>
        <v>-4.1599061005689052E-5</v>
      </c>
      <c r="AB442" s="223">
        <f t="shared" ca="1" si="877"/>
        <v>5.1486628913871788E-5</v>
      </c>
      <c r="AC442" s="223">
        <f t="shared" ca="1" si="878"/>
        <v>-1.2995730380037524E-7</v>
      </c>
      <c r="AD442" s="223">
        <f t="shared" ca="1" si="879"/>
        <v>-5.1381300776758563E-5</v>
      </c>
      <c r="AE442" s="223">
        <f t="shared" ca="1" si="880"/>
        <v>4.1773608987918885E-5</v>
      </c>
      <c r="AF442" s="223">
        <f t="shared" ca="1" si="881"/>
        <v>1.7524516382768702E-5</v>
      </c>
      <c r="AG442" s="223">
        <f t="shared" ca="1" si="882"/>
        <v>-5.597692508042934E-5</v>
      </c>
      <c r="AH442" s="223">
        <f t="shared" ca="1" si="883"/>
        <v>2.7843808964335336E-5</v>
      </c>
      <c r="AI442" s="223">
        <f t="shared" ca="1" si="884"/>
        <v>3.3410001617207175E-5</v>
      </c>
      <c r="AJ442" s="223">
        <f t="shared" ca="1" si="885"/>
        <v>-5.4922034876866905E-5</v>
      </c>
      <c r="AK442" s="223">
        <f t="shared" ca="1" si="886"/>
        <v>1.110335354545159E-5</v>
      </c>
      <c r="AL442" s="223">
        <f t="shared" ca="1" si="887"/>
        <v>4.5922959715625233E-5</v>
      </c>
      <c r="AM442" s="223">
        <f t="shared" ca="1" si="888"/>
        <v>-4.8323114621768001E-5</v>
      </c>
      <c r="AN442" s="223">
        <f t="shared" ca="1" si="889"/>
        <v>-6.7579147833467974E-6</v>
      </c>
      <c r="AO442" s="223">
        <f t="shared" ca="1" si="890"/>
        <v>5.3800287155242767E-5</v>
      </c>
      <c r="AP442" s="223">
        <f t="shared" ca="1" si="891"/>
        <v>-3.6846283337925502E-5</v>
      </c>
      <c r="AQ442" s="223">
        <f t="shared" ca="1" si="892"/>
        <v>-2.3937014603120852E-5</v>
      </c>
      <c r="AR442" s="223">
        <f t="shared" ca="1" si="893"/>
        <v>5.624681784017599E-5</v>
      </c>
      <c r="AS442" s="223">
        <f t="shared" ca="1" si="894"/>
        <v>-2.1650054137183893E-5</v>
      </c>
      <c r="AT442" s="223">
        <f t="shared" ca="1" si="895"/>
        <v>-3.8699825066513025E-5</v>
      </c>
      <c r="AU442" s="223">
        <f t="shared" ca="1" si="896"/>
        <v>5.3015590060617825E-5</v>
      </c>
      <c r="AV442" s="223">
        <f t="shared" ca="1" si="897"/>
        <v>-4.2683896913164596E-6</v>
      </c>
      <c r="AW442" s="223">
        <f t="shared" ca="1" si="898"/>
        <v>-4.9556134366228997E-5</v>
      </c>
      <c r="AX442" s="223">
        <f t="shared" ca="1" si="899"/>
        <v>4.4432775706473024E-5</v>
      </c>
      <c r="AY442" s="223">
        <f t="shared" ca="1" si="900"/>
        <v>1.3544141541868312E-5</v>
      </c>
      <c r="AZ442" s="223">
        <f t="shared" ca="1" si="901"/>
        <v>-5.5410067137465976E-5</v>
      </c>
      <c r="BA442" s="223">
        <f t="shared" ca="1" si="902"/>
        <v>3.1364755289914108E-5</v>
      </c>
      <c r="BB442" s="223">
        <f t="shared" ca="1" si="903"/>
        <v>2.9989477843206041E-5</v>
      </c>
      <c r="BC442" s="223">
        <f t="shared" ca="1" si="904"/>
        <v>-5.5670706104923237E-5</v>
      </c>
      <c r="BD442" s="223">
        <f t="shared" ca="1" si="905"/>
        <v>1.5130662343882947E-5</v>
      </c>
      <c r="BE442" s="223">
        <f t="shared" ca="1" si="906"/>
        <v>4.340756712492146E-5</v>
      </c>
      <c r="BF442" s="223">
        <f t="shared" ca="1" si="907"/>
        <v>-5.0311741422808924E-5</v>
      </c>
      <c r="BG442" s="223">
        <f t="shared" ca="1" si="908"/>
        <v>-2.6307747168046047E-6</v>
      </c>
      <c r="BH442" s="223">
        <f t="shared" ca="1" si="909"/>
        <v>5.2443938628986905E-5</v>
      </c>
      <c r="BI442" s="223">
        <f t="shared" ca="1" si="910"/>
        <v>-3.9874126486410401E-5</v>
      </c>
      <c r="BJ442" s="223">
        <f t="shared" ca="1" si="911"/>
        <v>-2.0126651804678228E-5</v>
      </c>
      <c r="BK442" s="223">
        <f t="shared" ca="1" si="912"/>
        <v>5.6186428134108224E-5</v>
      </c>
      <c r="BL442" s="223">
        <f t="shared" ca="1" si="913"/>
        <v>-2.5411472127947239E-5</v>
      </c>
      <c r="BM442" s="223">
        <f t="shared" ca="1" si="914"/>
        <v>-3.5590871422246763E-5</v>
      </c>
      <c r="BN442" s="223">
        <f t="shared" ca="1" si="915"/>
        <v>5.4257255131415525E-5</v>
      </c>
      <c r="BO442" s="223">
        <f t="shared" ca="1" si="916"/>
        <v>-8.3836913052704415E-6</v>
      </c>
      <c r="BP442" s="223">
        <f t="shared" ca="1" si="917"/>
        <v>-4.7462418969895589E-5</v>
      </c>
      <c r="BQ442" s="223">
        <f t="shared" ca="1" si="918"/>
        <v>4.6851157363702211E-5</v>
      </c>
      <c r="BR442" s="223">
        <f t="shared" ca="1" si="919"/>
        <v>9.4903698244530309E-6</v>
      </c>
      <c r="BS442" s="223">
        <f t="shared" ca="1" si="920"/>
        <v>-5.4542937239811443E-5</v>
      </c>
      <c r="BT442" s="223">
        <f t="shared" ca="1" si="921"/>
        <v>3.4715733289052318E-5</v>
      </c>
      <c r="BU442" s="223">
        <f t="shared" ca="1" si="922"/>
        <v>2.6406438490407041E-5</v>
      </c>
      <c r="BV442" s="223">
        <f t="shared" ca="1" si="923"/>
        <v>-5.6117692953141216E-5</v>
      </c>
      <c r="BW442" s="223">
        <f t="shared" ca="1" si="924"/>
        <v>1.9075976772112957E-5</v>
      </c>
      <c r="BX442" s="223">
        <f t="shared" ca="1" si="925"/>
        <v>4.0656945167021917E-5</v>
      </c>
      <c r="BY442" s="223">
        <f t="shared" ca="1" si="926"/>
        <v>-5.202772453793822E-5</v>
      </c>
      <c r="BZ442" s="223">
        <f t="shared" ca="1" si="927"/>
        <v>1.5106217458651611E-6</v>
      </c>
      <c r="CA442" s="223">
        <f t="shared" ca="1" si="928"/>
        <v>5.0803391855420414E-5</v>
      </c>
      <c r="CB442" s="223">
        <f t="shared" ca="1" si="929"/>
        <v>-4.2685888288666712E-5</v>
      </c>
      <c r="CC442" s="223">
        <f t="shared" ca="1" si="930"/>
        <v>-1.6207220936280192E-5</v>
      </c>
      <c r="CD442" s="223">
        <f t="shared" ca="1" si="931"/>
        <v>5.5821559305842363E-5</v>
      </c>
      <c r="CE442" s="223">
        <f t="shared" ca="1" si="932"/>
        <v>-2.9035183149533444E-5</v>
      </c>
      <c r="CF442" s="223">
        <f t="shared" ca="1" si="933"/>
        <v>-3.2289047762057637E-5</v>
      </c>
      <c r="CG442" s="223">
        <f t="shared" ca="1" si="934"/>
        <v>5.520489543566543E-5</v>
      </c>
      <c r="CH442" s="223">
        <f t="shared" ca="1" si="935"/>
        <v>-1.2453560969656192E-5</v>
      </c>
      <c r="CI442" s="223">
        <f t="shared" ca="1" si="936"/>
        <v>-4.5111500612896056E-5</v>
      </c>
      <c r="CJ442" s="223">
        <f t="shared" ca="1" si="937"/>
        <v>4.9015648539870445E-5</v>
      </c>
      <c r="CK442" s="223">
        <f t="shared" ca="1" si="938"/>
        <v>5.3851689706877522E-6</v>
      </c>
      <c r="CL442" s="223">
        <f t="shared" ca="1" si="939"/>
        <v>-5.3380234439511214E-5</v>
      </c>
      <c r="CM442" s="223">
        <f t="shared" ca="1" si="940"/>
        <v>3.7878583721635717E-5</v>
      </c>
      <c r="CN442" s="223">
        <f t="shared" ca="1" si="941"/>
        <v>2.2680300359504144E-5</v>
      </c>
      <c r="CO442" s="223">
        <f t="shared" ca="1" si="942"/>
        <v>-5.626057316106215E-5</v>
      </c>
      <c r="CP442" s="223">
        <f t="shared" ca="1" si="943"/>
        <v>2.2917916829420815E-5</v>
      </c>
      <c r="CQ442" s="223">
        <f t="shared" ca="1" si="944"/>
        <v>3.7685999700638016E-5</v>
      </c>
      <c r="CR442" s="223">
        <f t="shared" ca="1" si="945"/>
        <v>-5.3461764905978395E-5</v>
      </c>
      <c r="CS442" s="223">
        <f t="shared" ca="1" si="946"/>
        <v>5.6438320184106585E-6</v>
      </c>
      <c r="CT442" s="223">
        <f t="shared" ca="1" si="947"/>
        <v>4.8887537099650096E-5</v>
      </c>
      <c r="CU442" s="223">
        <f t="shared" ca="1" si="948"/>
        <v>-4.5266331563870079E-5</v>
      </c>
      <c r="CV442" s="223">
        <f t="shared" ca="1" si="949"/>
        <v>-1.2199961733393925E-5</v>
      </c>
      <c r="CW442" s="223">
        <f t="shared" ca="1" si="950"/>
        <v>5.5154188611172288E-5</v>
      </c>
      <c r="CX442" s="223">
        <f t="shared" ca="1" si="951"/>
        <v>-3.2501549997947975E-5</v>
      </c>
      <c r="CY442" s="223">
        <f t="shared" ca="1" si="952"/>
        <v>-2.8812246954437593E-5</v>
      </c>
      <c r="CZ442" s="223">
        <f t="shared" ca="1" si="953"/>
        <v>5.5853375628452871E-5</v>
      </c>
      <c r="DA442" s="223">
        <f t="shared" ca="1" si="954"/>
        <v>-1.6455943708139016E-5</v>
      </c>
      <c r="DB442" s="223">
        <f t="shared" ca="1" si="955"/>
        <v>-4.2516119125496194E-5</v>
      </c>
      <c r="DC442" s="223">
        <f t="shared" ca="1" si="956"/>
        <v>5.0914519669756209E-5</v>
      </c>
      <c r="DD442" s="223">
        <f t="shared" ca="1" si="957"/>
        <v>1.2507854196867655E-6</v>
      </c>
      <c r="DE442" s="223">
        <f t="shared" ca="1" si="958"/>
        <v>-5.1928259523780492E-5</v>
      </c>
      <c r="DF442" s="223">
        <f t="shared" ca="1" si="959"/>
        <v>4.0836166827131814E-5</v>
      </c>
      <c r="DG442" s="223">
        <f t="shared" ca="1" si="960"/>
        <v>1.8831255715872437E-5</v>
      </c>
      <c r="DH442" s="223">
        <f t="shared" ca="1" si="961"/>
        <v>-5.6098572448459922E-5</v>
      </c>
      <c r="DI442" s="223">
        <f t="shared" ca="1" si="962"/>
        <v>2.6635662709763173E-5</v>
      </c>
      <c r="DJ442" s="223">
        <f t="shared" ca="1" si="963"/>
        <v>3.451083053666385E-5</v>
      </c>
      <c r="DK442" s="223">
        <f t="shared" ca="1" si="964"/>
        <v>-5.4606091337925286E-5</v>
      </c>
      <c r="DL442" s="223">
        <f t="shared" ca="1" si="965"/>
        <v>9.7464578762504133E-6</v>
      </c>
      <c r="DM442" s="223">
        <f t="shared" ca="1" si="966"/>
        <v>4.6706756544592465E-5</v>
      </c>
      <c r="DN442" s="223">
        <f t="shared" ca="1" si="967"/>
        <v>-4.7601472666335258E-5</v>
      </c>
      <c r="DO442" s="223">
        <f t="shared" ca="1" si="968"/>
        <v>-8.1265898808362104E-6</v>
      </c>
      <c r="DP442" s="223">
        <f t="shared" ca="1" si="969"/>
        <v>5.4187932589714635E-5</v>
      </c>
      <c r="DQ442" s="223">
        <f t="shared" ca="1" si="970"/>
        <v>-3.5791788130902917E-5</v>
      </c>
      <c r="DR442" s="223">
        <f t="shared" ca="1" si="971"/>
        <v>-2.5179310084204303E-5</v>
      </c>
      <c r="DS442" s="223">
        <f t="shared" ca="1" si="972"/>
        <v>5.6199181539426817E-5</v>
      </c>
      <c r="DT442" s="223">
        <f t="shared" ca="1" si="973"/>
        <v>-2.0369150261881342E-5</v>
      </c>
      <c r="DU442" s="223">
        <f t="shared" ca="1" si="974"/>
        <v>-3.9690339104847292E-5</v>
      </c>
      <c r="DV442" s="223">
        <f t="shared" ca="1" si="975"/>
        <v>5.2537480606184944E-5</v>
      </c>
      <c r="DW442" s="223">
        <f t="shared" ca="1" si="976"/>
        <v>-2.8903762458764254E-6</v>
      </c>
      <c r="DX442" s="223">
        <f t="shared" ca="1" si="977"/>
        <v>-5.0194880870489426E-5</v>
      </c>
      <c r="DY442" s="223">
        <f t="shared" ca="1" si="978"/>
        <v>4.3572455206438165E-5</v>
      </c>
      <c r="DZ442" s="223">
        <f t="shared" ca="1" si="979"/>
        <v>1.4880162865928619E-5</v>
      </c>
      <c r="EA442" s="223">
        <f t="shared" ca="1" si="980"/>
        <v>-5.5632568711232159E-5</v>
      </c>
      <c r="EB442" s="223">
        <f t="shared" ca="1" si="981"/>
        <v>3.020906762609771E-5</v>
      </c>
      <c r="EC442" s="223">
        <f t="shared" ca="1" si="982"/>
        <v>3.1148644191901517E-5</v>
      </c>
      <c r="ED442" s="223">
        <f t="shared" ca="1" si="983"/>
        <v>-5.5454502629697603E-5</v>
      </c>
      <c r="EE442" s="223">
        <f t="shared" ca="1" si="984"/>
        <v>1.379626683440171E-5</v>
      </c>
      <c r="EF442" s="223">
        <f t="shared" ca="1" si="985"/>
        <v>4.4272868029024878E-5</v>
      </c>
      <c r="EG442" s="223">
        <f t="shared" ca="1" si="986"/>
        <v>-4.9678657264104478E-5</v>
      </c>
      <c r="EH442" s="223">
        <f t="shared" ca="1" si="987"/>
        <v>-4.0091793336067983E-6</v>
      </c>
      <c r="EI442" s="223">
        <f t="shared" ca="1" si="988"/>
        <v>5.2928027466569382E-5</v>
      </c>
      <c r="EJ442" s="223">
        <f t="shared" ca="1" si="989"/>
        <v>-3.8888067462882338E-5</v>
      </c>
      <c r="EK442" s="223">
        <f t="shared" ca="1" si="990"/>
        <v>-2.1409924351023412E-5</v>
      </c>
      <c r="EL442" s="223">
        <f t="shared" ca="1" si="991"/>
        <v>5.6240439216394412E-5</v>
      </c>
      <c r="EM442" s="223">
        <f t="shared" ca="1" si="992"/>
        <v>-2.4171974625517982E-5</v>
      </c>
      <c r="EN442" s="223">
        <f t="shared" ca="1" si="993"/>
        <v>-3.6649473697714234E-5</v>
      </c>
      <c r="EO442" s="223">
        <f t="shared" ca="1" si="994"/>
        <v>5.3875736383223762E-5</v>
      </c>
      <c r="EP442" s="223">
        <f t="shared" ca="1" si="995"/>
        <v>-7.0158747121334388E-6</v>
      </c>
      <c r="EQ442" s="223">
        <f t="shared" ca="1" si="996"/>
        <v>-4.8189491808745146E-5</v>
      </c>
      <c r="ER442" s="223">
        <f t="shared" ca="1" si="997"/>
        <v>4.6072620675750232E-5</v>
      </c>
      <c r="ES442" s="223">
        <f t="shared" ca="1" si="998"/>
        <v>1.0848433124156524E-5</v>
      </c>
      <c r="ET442" s="223">
        <f t="shared" ca="1" si="999"/>
        <v>-5.4865087264007039E-5</v>
      </c>
      <c r="EU442" s="223">
        <f t="shared" ca="1" si="1000"/>
        <v>3.3618766987572367E-5</v>
      </c>
      <c r="EV442" s="223">
        <f t="shared" ca="1" si="1001"/>
        <v>2.7617660645464502E-5</v>
      </c>
      <c r="EW442" s="223">
        <f t="shared" ca="1" si="1002"/>
        <v>-5.6002401166996009E-5</v>
      </c>
      <c r="EX442" s="223">
        <f t="shared" ca="1" si="1003"/>
        <v>1.7771312627231153E-5</v>
      </c>
      <c r="EY442" s="223">
        <f t="shared" ca="1" si="1004"/>
        <v>4.1599061005690902E-5</v>
      </c>
      <c r="EZ442" s="223">
        <f t="shared" ca="1" si="1005"/>
        <v>-5.1486628913871964E-5</v>
      </c>
      <c r="FA442" s="223">
        <f t="shared" ca="1" si="1006"/>
        <v>1.299573038004159E-7</v>
      </c>
      <c r="FB442" s="223">
        <f t="shared" ca="1" si="1007"/>
        <v>5.1381300776758712E-5</v>
      </c>
      <c r="FC442" s="223">
        <f t="shared" ca="1" si="1008"/>
        <v>-4.1773608987918634E-5</v>
      </c>
      <c r="FD442" s="223">
        <f t="shared" ca="1" si="1009"/>
        <v>-1.752451638276942E-5</v>
      </c>
      <c r="FE442" s="223">
        <f t="shared" ca="1" si="1010"/>
        <v>5.5976925080429408E-5</v>
      </c>
      <c r="FF442" s="223">
        <f t="shared" ca="1" si="1011"/>
        <v>-2.784380896433433E-5</v>
      </c>
      <c r="FG442" s="223">
        <f t="shared" ca="1" si="1012"/>
        <v>-3.3410001617208104E-5</v>
      </c>
      <c r="FH442" s="223">
        <f t="shared" ca="1" si="1013"/>
        <v>5.4922034876866566E-5</v>
      </c>
      <c r="FI442" s="223">
        <f t="shared" ca="1" si="1014"/>
        <v>-1.1103353545450062E-5</v>
      </c>
      <c r="FJ442" s="223">
        <f t="shared" ca="1" si="1015"/>
        <v>-4.5922959715626365E-5</v>
      </c>
      <c r="FK442" s="223">
        <f t="shared" ca="1" si="1016"/>
        <v>4.8323114621766998E-5</v>
      </c>
      <c r="FL442" s="223">
        <f t="shared" ca="1" si="1017"/>
        <v>6.7579147833495341E-6</v>
      </c>
      <c r="FM442" s="223">
        <f t="shared" ca="1" si="1018"/>
        <v>-5.3800287155243573E-5</v>
      </c>
      <c r="FN442" s="223">
        <f t="shared" ca="1" si="1019"/>
        <v>3.6846283337925841E-5</v>
      </c>
      <c r="FO442" s="223">
        <f t="shared" ca="1" si="1020"/>
        <v>2.3937014603120455E-5</v>
      </c>
      <c r="FP442" s="223">
        <f t="shared" ca="1" si="1021"/>
        <v>-5.624681784017599E-5</v>
      </c>
      <c r="FQ442" s="223">
        <f t="shared" ca="1" si="1022"/>
        <v>2.1650054137183564E-5</v>
      </c>
      <c r="FR442" s="223">
        <f t="shared" ca="1" si="1023"/>
        <v>3.8699825066513283E-5</v>
      </c>
      <c r="FS442" s="223">
        <f t="shared" ca="1" si="1024"/>
        <v>-5.3015590060617446E-5</v>
      </c>
      <c r="FT442" s="223">
        <f t="shared" ca="1" si="1025"/>
        <v>4.2683896913153043E-6</v>
      </c>
      <c r="FU442" s="223">
        <f t="shared" ca="1" si="1026"/>
        <v>4.9556134366229546E-5</v>
      </c>
      <c r="FV442" s="223">
        <f t="shared" ca="1" si="1027"/>
        <v>-4.443277570647232E-5</v>
      </c>
      <c r="FW442" s="223">
        <f t="shared" ca="1" si="1028"/>
        <v>-1.3544141541870212E-5</v>
      </c>
      <c r="FX442" s="223">
        <f t="shared" ca="1" si="1029"/>
        <v>5.5410067137466322E-5</v>
      </c>
      <c r="FY442" s="223">
        <f t="shared" ca="1" si="1030"/>
        <v>-3.1364755289912488E-5</v>
      </c>
      <c r="FZ442" s="223">
        <f t="shared" ca="1" si="1031"/>
        <v>-2.9989477843208375E-5</v>
      </c>
      <c r="GA442" s="223">
        <f t="shared" ca="1" si="1032"/>
        <v>5.5670706104922844E-5</v>
      </c>
      <c r="GB442" s="223">
        <f t="shared" ca="1" si="1033"/>
        <v>-1.5130662343883369E-5</v>
      </c>
      <c r="GC442" s="223">
        <f t="shared" ca="1" si="1034"/>
        <v>-4.3407567124921182E-5</v>
      </c>
      <c r="GD442" s="223">
        <f t="shared" ca="1" si="1035"/>
        <v>5.0311741422808768E-5</v>
      </c>
      <c r="GE442" s="223">
        <f t="shared" ca="1" si="1036"/>
        <v>2.6307747168049621E-6</v>
      </c>
      <c r="GF442" s="223">
        <f t="shared" ca="1" si="1037"/>
        <v>-5.2443938628987048E-5</v>
      </c>
      <c r="GG442" s="223">
        <f t="shared" ca="1" si="1038"/>
        <v>3.987412648641015E-5</v>
      </c>
      <c r="GH442" s="223">
        <f t="shared" ca="1" si="1039"/>
        <v>2.0126651804679305E-5</v>
      </c>
      <c r="GI442" s="223">
        <f t="shared" ca="1" si="1040"/>
        <v>-5.6186428134108285E-5</v>
      </c>
      <c r="GJ442" s="223">
        <f t="shared" ca="1" si="1041"/>
        <v>2.5411472127946209E-5</v>
      </c>
      <c r="GK442" s="223">
        <f t="shared" ca="1" si="1042"/>
        <v>3.5590871422248281E-5</v>
      </c>
      <c r="GL442" s="223">
        <f t="shared" ca="1" si="1043"/>
        <v>-5.425725513141501E-5</v>
      </c>
      <c r="GM442" s="223">
        <f t="shared" ca="1" si="1044"/>
        <v>8.3836913052685018E-6</v>
      </c>
      <c r="GN442" s="223">
        <f t="shared" ca="1" si="1045"/>
        <v>4.7462418969896639E-5</v>
      </c>
      <c r="GO442" s="223">
        <f t="shared" ca="1" si="1046"/>
        <v>-4.6851157363700686E-5</v>
      </c>
      <c r="GP442" s="223">
        <f t="shared" ca="1" si="1047"/>
        <v>-9.4903698244525956E-6</v>
      </c>
      <c r="GQ442" s="223">
        <f t="shared" ca="1" si="1048"/>
        <v>5.4542937239811335E-5</v>
      </c>
      <c r="GR442" s="223">
        <f t="shared" ca="1" si="1049"/>
        <v>-3.4715733289052671E-5</v>
      </c>
      <c r="GS442" s="223">
        <f t="shared" ca="1" si="1050"/>
        <v>-2.6406438490406654E-5</v>
      </c>
      <c r="GT442" s="223">
        <f t="shared" ca="1" si="1051"/>
        <v>5.6117692953141128E-5</v>
      </c>
      <c r="GU442" s="223">
        <f t="shared" ca="1" si="1052"/>
        <v>-1.9075976772111869E-5</v>
      </c>
      <c r="GV442" s="223">
        <f t="shared" ca="1" si="1053"/>
        <v>-4.0656945167022724E-5</v>
      </c>
      <c r="GW442" s="223">
        <f t="shared" ca="1" si="1054"/>
        <v>5.2027724537937779E-5</v>
      </c>
      <c r="GX442" s="223">
        <f t="shared" ca="1" si="1055"/>
        <v>-1.5106217458640058E-6</v>
      </c>
      <c r="GY442" s="223">
        <f t="shared" ca="1" si="1056"/>
        <v>-5.0803391855420909E-5</v>
      </c>
      <c r="GZ442" s="223">
        <f t="shared" ca="1" si="1057"/>
        <v>4.268588828866596E-5</v>
      </c>
      <c r="HA442" s="223">
        <f t="shared" ca="1" si="1058"/>
        <v>1.6207220936282831E-5</v>
      </c>
      <c r="HB442" s="223">
        <f t="shared" ca="1" si="1059"/>
        <v>-5.5821559305842708E-5</v>
      </c>
      <c r="HC442" s="223">
        <f t="shared" ca="1" si="1060"/>
        <v>2.9035183149531086E-5</v>
      </c>
      <c r="HD442" s="223">
        <f t="shared" ca="1" si="1061"/>
        <v>3.2289047762059893E-5</v>
      </c>
      <c r="HE442" s="223">
        <f t="shared" ca="1" si="1062"/>
        <v>-5.5204895435665518E-5</v>
      </c>
      <c r="HF442" s="223">
        <f t="shared" ca="1" si="1063"/>
        <v>1.2453560969656622E-5</v>
      </c>
      <c r="HG442" s="223">
        <f t="shared" ca="1" si="1064"/>
        <v>4.5111500612895798E-5</v>
      </c>
      <c r="HH442" s="223">
        <f t="shared" ca="1" si="1065"/>
        <v>-4.9015648539869883E-5</v>
      </c>
      <c r="HI442" s="223">
        <f t="shared" ca="1" si="1066"/>
        <v>-5.3851689706889033E-6</v>
      </c>
      <c r="HJ442" s="223">
        <f t="shared" ca="1" si="1067"/>
        <v>5.338023443951158E-5</v>
      </c>
      <c r="HK442" s="223">
        <f t="shared" ca="1" si="1068"/>
        <v>-3.7878583721634863E-5</v>
      </c>
      <c r="HL442" s="223">
        <f t="shared" ca="1" si="1069"/>
        <v>-2.2680300359505205E-5</v>
      </c>
      <c r="HM442" s="223">
        <f t="shared" ca="1" si="1070"/>
        <v>5.6260573161062157E-5</v>
      </c>
      <c r="HN442" s="223">
        <f t="shared" ca="1" si="1071"/>
        <v>-2.2917916829419758E-5</v>
      </c>
      <c r="HO442" s="223">
        <f t="shared" ca="1" si="1072"/>
        <v>-3.7685999700640062E-5</v>
      </c>
      <c r="HP442" s="223">
        <f t="shared" ca="1" si="1073"/>
        <v>5.3461764905977542E-5</v>
      </c>
      <c r="HQ442" s="223">
        <f t="shared" ca="1" si="1074"/>
        <v>-5.6438320184079141E-6</v>
      </c>
      <c r="HR442" s="223">
        <f t="shared" ca="1" si="1075"/>
        <v>-4.8887537099651465E-5</v>
      </c>
      <c r="HS442" s="223">
        <f t="shared" ca="1" si="1076"/>
        <v>4.5266331563870343E-5</v>
      </c>
      <c r="HT442" s="223">
        <f t="shared" ca="1" si="1077"/>
        <v>1.2199961733393494E-5</v>
      </c>
      <c r="HU442" s="223">
        <f t="shared" ca="1" si="1078"/>
        <v>-5.51541886111722E-5</v>
      </c>
      <c r="HV442" s="223">
        <f t="shared" ca="1" si="1079"/>
        <v>3.2501549997947033E-5</v>
      </c>
      <c r="HW442" s="223">
        <f t="shared" ca="1" si="1080"/>
        <v>2.8812246954438589E-5</v>
      </c>
      <c r="HX442" s="223">
        <f t="shared" ca="1" si="1081"/>
        <v>-5.5853375628452729E-5</v>
      </c>
      <c r="HY442" s="223">
        <f t="shared" ca="1" si="1082"/>
        <v>1.6455943708137905E-5</v>
      </c>
      <c r="HZ442" s="223">
        <f t="shared" ca="1" si="1083"/>
        <v>4.251611912549696E-5</v>
      </c>
      <c r="IA442" s="223">
        <f t="shared" ca="1" si="1084"/>
        <v>-5.0914519669755715E-5</v>
      </c>
      <c r="IB442" s="223">
        <f t="shared" ca="1" si="1085"/>
        <v>-1.2507854196879209E-6</v>
      </c>
      <c r="IC442" s="223">
        <f t="shared" ca="1" si="1086"/>
        <v>5.1928259523780939E-5</v>
      </c>
      <c r="ID442" s="223">
        <f t="shared" ca="1" si="1087"/>
        <v>-4.0836166827129917E-5</v>
      </c>
      <c r="IE442" s="223">
        <f t="shared" ca="1" si="1088"/>
        <v>-1.2896143504541173E-5</v>
      </c>
      <c r="IF442" s="223">
        <f t="shared" ca="1" si="1089"/>
        <v>5.6098572448460132E-5</v>
      </c>
      <c r="IG442" s="223">
        <f t="shared" ca="1" si="1090"/>
        <v>-2.6635662709763556E-5</v>
      </c>
      <c r="IH442" s="223">
        <f t="shared" ca="1" si="1091"/>
        <v>-3.4510830536663498E-5</v>
      </c>
      <c r="II442" s="223">
        <f t="shared" ca="1" si="1092"/>
        <v>5.4606091337925388E-5</v>
      </c>
      <c r="IJ442" s="223">
        <f t="shared" ca="1" si="1093"/>
        <v>-9.7464578762508487E-6</v>
      </c>
      <c r="IK442" s="223">
        <f t="shared" ca="1" si="1094"/>
        <v>-4.6706756544593116E-5</v>
      </c>
      <c r="IL442" s="223">
        <f t="shared" ca="1" si="1095"/>
        <v>4.7601472666334641E-5</v>
      </c>
      <c r="IM442" s="223">
        <f t="shared" ca="1" si="1096"/>
        <v>8.1265898808373573E-6</v>
      </c>
      <c r="IN442" s="223">
        <f t="shared" ca="1" si="1097"/>
        <v>-5.418793258971494E-5</v>
      </c>
      <c r="IO442" s="223">
        <f t="shared" ca="1" si="1098"/>
        <v>3.5791788130902022E-5</v>
      </c>
      <c r="IP442" s="223">
        <f t="shared" ca="1" si="1099"/>
        <v>2.5179310084205343E-5</v>
      </c>
      <c r="IQ442" s="223">
        <f t="shared" ca="1" si="1100"/>
        <v>-5.619918153942677E-5</v>
      </c>
      <c r="IR442" s="223">
        <f t="shared" ca="1" si="1101"/>
        <v>2.036915026187878E-5</v>
      </c>
      <c r="IS442" s="223">
        <f t="shared" ca="1" si="1102"/>
        <v>3.9690339104849243E-5</v>
      </c>
      <c r="IT442" s="223">
        <f t="shared" ca="1" si="1103"/>
        <v>-5.2537480606183955E-5</v>
      </c>
      <c r="IU442" s="223">
        <f t="shared" ca="1" si="1104"/>
        <v>2.8903762458768659E-6</v>
      </c>
      <c r="IV442" s="223">
        <f t="shared" ca="1" si="1105"/>
        <v>5.0194880870489222E-5</v>
      </c>
      <c r="IW442" s="223">
        <f t="shared" ca="1" si="1106"/>
        <v>-4.357245520643845E-5</v>
      </c>
      <c r="IX442" s="223">
        <f t="shared" ca="1" si="1107"/>
        <v>-1.4880162865928194E-5</v>
      </c>
      <c r="IY442" s="223">
        <f t="shared" ca="1" si="1108"/>
        <v>5.5632568711232328E-5</v>
      </c>
      <c r="IZ442" s="223">
        <f t="shared" ca="1" si="1109"/>
        <v>-3.0209067626096731E-5</v>
      </c>
      <c r="JA442" s="223">
        <f t="shared" ca="1" si="1110"/>
        <v>-3.1148644191902479E-5</v>
      </c>
      <c r="JB442" s="223">
        <f t="shared" ca="1" si="1111"/>
        <v>5.5454502629697406E-5</v>
      </c>
    </row>
    <row r="443" spans="2:262">
      <c r="B443" s="230">
        <v>82</v>
      </c>
      <c r="C443" s="229">
        <f t="shared" si="1112"/>
        <v>1.601562500000001E-3</v>
      </c>
      <c r="D443" s="226">
        <f t="shared" ca="1" si="855"/>
        <v>23.349480930685036</v>
      </c>
      <c r="E443" s="225">
        <f ca="1">CJ361</f>
        <v>-0.65051906931496251</v>
      </c>
      <c r="F443" s="224">
        <v>82</v>
      </c>
      <c r="G443" s="223">
        <f t="shared" ca="1" si="856"/>
        <v>-1.4544946739307143E-4</v>
      </c>
      <c r="H443" s="223">
        <f t="shared" ca="1" si="857"/>
        <v>2.0684811896691261E-4</v>
      </c>
      <c r="I443" s="223">
        <f t="shared" ca="1" si="858"/>
        <v>-3.1428466268481207E-5</v>
      </c>
      <c r="J443" s="223">
        <f t="shared" ca="1" si="859"/>
        <v>-1.7997331730333063E-4</v>
      </c>
      <c r="K443" s="223">
        <f t="shared" ca="1" si="860"/>
        <v>1.8532548325764795E-4</v>
      </c>
      <c r="L443" s="223">
        <f t="shared" ca="1" si="861"/>
        <v>2.1499608684859262E-5</v>
      </c>
      <c r="M443" s="223">
        <f t="shared" ca="1" si="862"/>
        <v>-2.0371001765758675E-4</v>
      </c>
      <c r="N443" s="223">
        <f t="shared" ca="1" si="863"/>
        <v>1.5269490257968865E-4</v>
      </c>
      <c r="O443" s="223">
        <f t="shared" ca="1" si="864"/>
        <v>7.3139050980013849E-5</v>
      </c>
      <c r="P443" s="223">
        <f t="shared" ca="1" si="865"/>
        <v>-2.1523685013001231E-4</v>
      </c>
      <c r="Q443" s="223">
        <f t="shared" ca="1" si="866"/>
        <v>1.1091217215394037E-4</v>
      </c>
      <c r="R443" s="223">
        <f t="shared" ca="1" si="867"/>
        <v>1.2039472187434563E-4</v>
      </c>
      <c r="S443" s="223">
        <f t="shared" ca="1" si="868"/>
        <v>-2.1386292527293747E-4</v>
      </c>
      <c r="T443" s="223">
        <f t="shared" ca="1" si="869"/>
        <v>6.2481644118342838E-5</v>
      </c>
      <c r="U443" s="223">
        <f t="shared" ca="1" si="870"/>
        <v>1.6043423489554574E-4</v>
      </c>
      <c r="V443" s="223">
        <f t="shared" ca="1" si="871"/>
        <v>-1.9967059269870488E-4</v>
      </c>
      <c r="W443" s="223">
        <f t="shared" ca="1" si="872"/>
        <v>1.0306122937602826E-5</v>
      </c>
      <c r="X443" s="223">
        <f t="shared" ca="1" si="873"/>
        <v>1.9085772198772341E-4</v>
      </c>
      <c r="Y443" s="223">
        <f t="shared" ca="1" si="874"/>
        <v>-1.7351050525030696E-4</v>
      </c>
      <c r="Z443" s="223">
        <f t="shared" ca="1" si="875"/>
        <v>-4.2487121420862299E-5</v>
      </c>
      <c r="AA443" s="223">
        <f t="shared" ca="1" si="876"/>
        <v>2.0984167558766787E-4</v>
      </c>
      <c r="AB443" s="223">
        <f t="shared" ca="1" si="877"/>
        <v>-1.3695063300204167E-4</v>
      </c>
      <c r="AC443" s="223">
        <f t="shared" ca="1" si="878"/>
        <v>-9.2733794210619845E-5</v>
      </c>
      <c r="AD443" s="223">
        <f t="shared" ca="1" si="879"/>
        <v>2.1624824509777369E-4</v>
      </c>
      <c r="AE443" s="223">
        <f t="shared" ca="1" si="880"/>
        <v>-9.2182283063207252E-5</v>
      </c>
      <c r="AF443" s="223">
        <f t="shared" ca="1" si="881"/>
        <v>-1.3742223580236136E-4</v>
      </c>
      <c r="AG443" s="223">
        <f t="shared" ca="1" si="882"/>
        <v>2.0969343679896061E-4</v>
      </c>
      <c r="AH443" s="223">
        <f t="shared" ca="1" si="883"/>
        <v>-4.1888758122231147E-5</v>
      </c>
      <c r="AI443" s="223">
        <f t="shared" ca="1" si="884"/>
        <v>-1.7387393301370268E-4</v>
      </c>
      <c r="AJ443" s="223">
        <f t="shared" ca="1" si="885"/>
        <v>1.9057012947175985E-4</v>
      </c>
      <c r="AK443" s="223">
        <f t="shared" ca="1" si="886"/>
        <v>1.0915473991063792E-5</v>
      </c>
      <c r="AL443" s="223">
        <f t="shared" ca="1" si="887"/>
        <v>-1.9990406247593004E-4</v>
      </c>
      <c r="AM443" s="223">
        <f t="shared" ca="1" si="888"/>
        <v>1.6002452622691408E-4</v>
      </c>
      <c r="AN443" s="223">
        <f t="shared" ca="1" si="889"/>
        <v>6.3065459951760754E-5</v>
      </c>
      <c r="AO443" s="223">
        <f t="shared" ca="1" si="890"/>
        <v>-2.1395244347071146E-4</v>
      </c>
      <c r="AP443" s="223">
        <f t="shared" ca="1" si="891"/>
        <v>1.1988745396375301E-4</v>
      </c>
      <c r="AQ443" s="223">
        <f t="shared" ca="1" si="892"/>
        <v>1.1143546030952966E-4</v>
      </c>
      <c r="AR443" s="223">
        <f t="shared" ca="1" si="893"/>
        <v>-2.151770512519279E-4</v>
      </c>
      <c r="AS443" s="223">
        <f t="shared" ca="1" si="894"/>
        <v>7.2564628194613615E-5</v>
      </c>
      <c r="AT443" s="223">
        <f t="shared" ca="1" si="895"/>
        <v>1.531262984769647E-4</v>
      </c>
      <c r="AU443" s="223">
        <f t="shared" ca="1" si="896"/>
        <v>-2.03504485898517E-4</v>
      </c>
      <c r="AV443" s="223">
        <f t="shared" ca="1" si="897"/>
        <v>2.0892460486678617E-5</v>
      </c>
      <c r="AW443" s="223">
        <f t="shared" ca="1" si="898"/>
        <v>1.8563913010777633E-4</v>
      </c>
      <c r="AX443" s="223">
        <f t="shared" ca="1" si="899"/>
        <v>-1.7963437172177128E-4</v>
      </c>
      <c r="AY443" s="223">
        <f t="shared" ca="1" si="900"/>
        <v>-3.2031948938192936E-5</v>
      </c>
      <c r="AZ443" s="223">
        <f t="shared" ca="1" si="901"/>
        <v>2.0702521756381742E-4</v>
      </c>
      <c r="BA443" s="223">
        <f t="shared" ca="1" si="902"/>
        <v>-1.4499742353765136E-4</v>
      </c>
      <c r="BB443" s="223">
        <f t="shared" ca="1" si="903"/>
        <v>-8.303644362823645E-5</v>
      </c>
      <c r="BC443" s="223">
        <f t="shared" ca="1" si="904"/>
        <v>2.1600273236482893E-4</v>
      </c>
      <c r="BD443" s="223">
        <f t="shared" ca="1" si="905"/>
        <v>-1.0166969320664709E-4</v>
      </c>
      <c r="BE443" s="223">
        <f t="shared" ca="1" si="906"/>
        <v>-1.2906394200883696E-4</v>
      </c>
      <c r="BF443" s="223">
        <f t="shared" ca="1" si="907"/>
        <v>2.1203358477478435E-4</v>
      </c>
      <c r="BG443" s="223">
        <f t="shared" ca="1" si="908"/>
        <v>-5.2248136288643516E-5</v>
      </c>
      <c r="BH443" s="223">
        <f t="shared" ca="1" si="909"/>
        <v>-1.6735567118988628E-4</v>
      </c>
      <c r="BI443" s="223">
        <f t="shared" ca="1" si="910"/>
        <v>1.9535567555200185E-4</v>
      </c>
      <c r="BJ443" s="223">
        <f t="shared" ca="1" si="911"/>
        <v>3.0504296434279512E-7</v>
      </c>
      <c r="BK443" s="223">
        <f t="shared" ca="1" si="912"/>
        <v>-1.956165208982415E-4</v>
      </c>
      <c r="BL443" s="223">
        <f t="shared" ca="1" si="913"/>
        <v>1.669686367739654E-4</v>
      </c>
      <c r="BM443" s="223">
        <f t="shared" ca="1" si="914"/>
        <v>5.2839938706599783E-5</v>
      </c>
      <c r="BN443" s="223">
        <f t="shared" ca="1" si="915"/>
        <v>-2.1215260663506852E-4</v>
      </c>
      <c r="BO443" s="223">
        <f t="shared" ca="1" si="916"/>
        <v>1.2857391639606883E-4</v>
      </c>
      <c r="BP443" s="223">
        <f t="shared" ca="1" si="917"/>
        <v>1.0220774096023191E-4</v>
      </c>
      <c r="BQ443" s="223">
        <f t="shared" ca="1" si="918"/>
        <v>-2.1597279686716859E-4</v>
      </c>
      <c r="BR443" s="223">
        <f t="shared" ca="1" si="919"/>
        <v>8.2472797725650665E-5</v>
      </c>
      <c r="BS443" s="223">
        <f t="shared" ca="1" si="920"/>
        <v>1.4544946739307189E-4</v>
      </c>
      <c r="BT443" s="223">
        <f t="shared" ca="1" si="921"/>
        <v>-2.0684811896691145E-4</v>
      </c>
      <c r="BU443" s="223">
        <f t="shared" ca="1" si="922"/>
        <v>3.1428466268480143E-5</v>
      </c>
      <c r="BV443" s="223">
        <f t="shared" ca="1" si="923"/>
        <v>1.7997331730333315E-4</v>
      </c>
      <c r="BW443" s="223">
        <f t="shared" ca="1" si="924"/>
        <v>-1.8532548325764697E-4</v>
      </c>
      <c r="BX443" s="223">
        <f t="shared" ca="1" si="925"/>
        <v>-2.1499608684864155E-5</v>
      </c>
      <c r="BY443" s="223">
        <f t="shared" ca="1" si="926"/>
        <v>2.0371001765758748E-4</v>
      </c>
      <c r="BZ443" s="223">
        <f t="shared" ca="1" si="927"/>
        <v>-1.5269490257968462E-4</v>
      </c>
      <c r="CA443" s="223">
        <f t="shared" ca="1" si="928"/>
        <v>-7.3139050980016302E-5</v>
      </c>
      <c r="CB443" s="223">
        <f t="shared" ca="1" si="929"/>
        <v>2.1523685013001296E-4</v>
      </c>
      <c r="CC443" s="223">
        <f t="shared" ca="1" si="930"/>
        <v>-1.1091217215393745E-4</v>
      </c>
      <c r="CD443" s="223">
        <f t="shared" ca="1" si="931"/>
        <v>-1.203947218743459E-4</v>
      </c>
      <c r="CE443" s="223">
        <f t="shared" ca="1" si="932"/>
        <v>2.1386292527293688E-4</v>
      </c>
      <c r="CF443" s="223">
        <f t="shared" ca="1" si="933"/>
        <v>-6.2481644118341794E-5</v>
      </c>
      <c r="CG443" s="223">
        <f t="shared" ca="1" si="934"/>
        <v>-1.6043423489554905E-4</v>
      </c>
      <c r="CH443" s="223">
        <f t="shared" ca="1" si="935"/>
        <v>1.9967059269870418E-4</v>
      </c>
      <c r="CI443" s="223">
        <f t="shared" ca="1" si="936"/>
        <v>-1.0306122937597906E-5</v>
      </c>
      <c r="CJ443" s="223">
        <f t="shared" ca="1" si="937"/>
        <v>-1.9085772198772428E-4</v>
      </c>
      <c r="CK443" s="223">
        <f t="shared" ca="1" si="938"/>
        <v>1.7351050525030311E-4</v>
      </c>
      <c r="CL443" s="223">
        <f t="shared" ca="1" si="939"/>
        <v>4.2487121420865592E-5</v>
      </c>
      <c r="CM443" s="223">
        <f t="shared" ca="1" si="940"/>
        <v>-2.0984167558766944E-4</v>
      </c>
      <c r="CN443" s="223">
        <f t="shared" ca="1" si="941"/>
        <v>1.3695063300203907E-4</v>
      </c>
      <c r="CO443" s="223">
        <f t="shared" ca="1" si="942"/>
        <v>9.2733794210620129E-5</v>
      </c>
      <c r="CP443" s="223">
        <f t="shared" ca="1" si="943"/>
        <v>-2.1624824509777367E-4</v>
      </c>
      <c r="CQ443" s="223">
        <f t="shared" ca="1" si="944"/>
        <v>9.2182283063205558E-5</v>
      </c>
      <c r="CR443" s="223">
        <f t="shared" ca="1" si="945"/>
        <v>1.3742223580236516E-4</v>
      </c>
      <c r="CS443" s="223">
        <f t="shared" ca="1" si="946"/>
        <v>-2.0969343679896015E-4</v>
      </c>
      <c r="CT443" s="223">
        <f t="shared" ca="1" si="947"/>
        <v>4.1888758122226315E-5</v>
      </c>
      <c r="CU443" s="223">
        <f t="shared" ca="1" si="948"/>
        <v>1.7387393301370377E-4</v>
      </c>
      <c r="CV443" s="223">
        <f t="shared" ca="1" si="949"/>
        <v>-1.9057012947175682E-4</v>
      </c>
      <c r="CW443" s="223">
        <f t="shared" ca="1" si="950"/>
        <v>-1.0915473991067194E-5</v>
      </c>
      <c r="CX443" s="223">
        <f t="shared" ca="1" si="951"/>
        <v>1.9990406247593251E-4</v>
      </c>
      <c r="CY443" s="223">
        <f t="shared" ca="1" si="952"/>
        <v>-1.600245262269118E-4</v>
      </c>
      <c r="CZ443" s="223">
        <f t="shared" ca="1" si="953"/>
        <v>-6.3065459951761052E-5</v>
      </c>
      <c r="DA443" s="223">
        <f t="shared" ca="1" si="954"/>
        <v>2.1395244347071192E-4</v>
      </c>
      <c r="DB443" s="223">
        <f t="shared" ca="1" si="955"/>
        <v>-1.1988745396375275E-4</v>
      </c>
      <c r="DC443" s="223">
        <f t="shared" ca="1" si="956"/>
        <v>-1.1143546030953258E-4</v>
      </c>
      <c r="DD443" s="223">
        <f t="shared" ca="1" si="957"/>
        <v>2.1517705125192755E-4</v>
      </c>
      <c r="DE443" s="223">
        <f t="shared" ca="1" si="958"/>
        <v>-7.256462819460753E-5</v>
      </c>
      <c r="DF443" s="223">
        <f t="shared" ca="1" si="959"/>
        <v>-1.5312629847696711E-4</v>
      </c>
      <c r="DG443" s="223">
        <f t="shared" ca="1" si="960"/>
        <v>2.0350448589851481E-4</v>
      </c>
      <c r="DH443" s="223">
        <f t="shared" ca="1" si="961"/>
        <v>-2.0892460486675256E-5</v>
      </c>
      <c r="DI443" s="223">
        <f t="shared" ca="1" si="962"/>
        <v>-1.8563913010777647E-4</v>
      </c>
      <c r="DJ443" s="223">
        <f t="shared" ca="1" si="963"/>
        <v>1.7963437172176941E-4</v>
      </c>
      <c r="DK443" s="223">
        <f t="shared" ca="1" si="964"/>
        <v>3.2031948938193247E-5</v>
      </c>
      <c r="DL443" s="223">
        <f t="shared" ca="1" si="965"/>
        <v>-2.0702521756381842E-4</v>
      </c>
      <c r="DM443" s="223">
        <f t="shared" ca="1" si="966"/>
        <v>1.4499742353765111E-4</v>
      </c>
      <c r="DN443" s="223">
        <f t="shared" ca="1" si="967"/>
        <v>8.303644362823954E-5</v>
      </c>
      <c r="DO443" s="223">
        <f t="shared" ca="1" si="968"/>
        <v>-2.1600273236482907E-4</v>
      </c>
      <c r="DP443" s="223">
        <f t="shared" ca="1" si="969"/>
        <v>1.0166969320664137E-4</v>
      </c>
      <c r="DQ443" s="223">
        <f t="shared" ca="1" si="970"/>
        <v>1.290639420088397E-4</v>
      </c>
      <c r="DR443" s="223">
        <f t="shared" ca="1" si="971"/>
        <v>-2.1203358477478307E-4</v>
      </c>
      <c r="DS443" s="223">
        <f t="shared" ca="1" si="972"/>
        <v>5.224813628864023E-5</v>
      </c>
      <c r="DT443" s="223">
        <f t="shared" ca="1" si="973"/>
        <v>1.6735567118988649E-4</v>
      </c>
      <c r="DU443" s="223">
        <f t="shared" ca="1" si="974"/>
        <v>-1.9535567555200038E-4</v>
      </c>
      <c r="DV443" s="223">
        <f t="shared" ca="1" si="975"/>
        <v>-3.0504296434310683E-7</v>
      </c>
      <c r="DW443" s="223">
        <f t="shared" ca="1" si="976"/>
        <v>1.9561652089824296E-4</v>
      </c>
      <c r="DX443" s="223">
        <f t="shared" ca="1" si="977"/>
        <v>-1.6696863677396521E-4</v>
      </c>
      <c r="DY443" s="223">
        <f t="shared" ca="1" si="978"/>
        <v>-5.2839938706606072E-5</v>
      </c>
      <c r="DZ443" s="223">
        <f t="shared" ca="1" si="979"/>
        <v>2.1215260663506917E-4</v>
      </c>
      <c r="EA443" s="223">
        <f t="shared" ca="1" si="980"/>
        <v>-1.2857391639606362E-4</v>
      </c>
      <c r="EB443" s="223">
        <f t="shared" ca="1" si="981"/>
        <v>-1.0220774096023492E-4</v>
      </c>
      <c r="EC443" s="223">
        <f t="shared" ca="1" si="982"/>
        <v>2.1597279686716826E-4</v>
      </c>
      <c r="ED443" s="223">
        <f t="shared" ca="1" si="983"/>
        <v>-8.2472797725647521E-5</v>
      </c>
      <c r="EE443" s="223">
        <f t="shared" ca="1" si="984"/>
        <v>-1.4544946739307441E-4</v>
      </c>
      <c r="EF443" s="223">
        <f t="shared" ca="1" si="985"/>
        <v>2.0684811896691223E-4</v>
      </c>
      <c r="EG443" s="223">
        <f t="shared" ca="1" si="986"/>
        <v>-3.1428466268470697E-5</v>
      </c>
      <c r="EH443" s="223">
        <f t="shared" ca="1" si="987"/>
        <v>-1.7997331730333502E-4</v>
      </c>
      <c r="EI443" s="223">
        <f t="shared" ca="1" si="988"/>
        <v>1.8532548325764524E-4</v>
      </c>
      <c r="EJ443" s="223">
        <f t="shared" ca="1" si="989"/>
        <v>2.1499608684861417E-5</v>
      </c>
      <c r="EK443" s="223">
        <f t="shared" ca="1" si="990"/>
        <v>-2.0371001765759068E-4</v>
      </c>
      <c r="EL443" s="223">
        <f t="shared" ca="1" si="991"/>
        <v>1.5269490257968223E-4</v>
      </c>
      <c r="EM443" s="223">
        <f t="shared" ca="1" si="992"/>
        <v>7.3139050980019501E-5</v>
      </c>
      <c r="EN443" s="223">
        <f t="shared" ca="1" si="993"/>
        <v>-2.1523685013001269E-4</v>
      </c>
      <c r="EO443" s="223">
        <f t="shared" ca="1" si="994"/>
        <v>1.1091217215393982E-4</v>
      </c>
      <c r="EP443" s="223">
        <f t="shared" ca="1" si="995"/>
        <v>1.2039472187435383E-4</v>
      </c>
      <c r="EQ443" s="223">
        <f t="shared" ca="1" si="996"/>
        <v>-2.1386292527293639E-4</v>
      </c>
      <c r="ER443" s="223">
        <f t="shared" ca="1" si="997"/>
        <v>6.2481644118338555E-5</v>
      </c>
      <c r="ES443" s="223">
        <f t="shared" ca="1" si="998"/>
        <v>1.604342348955472E-4</v>
      </c>
      <c r="ET443" s="223">
        <f t="shared" ca="1" si="999"/>
        <v>-1.9967059269870049E-4</v>
      </c>
      <c r="EU443" s="223">
        <f t="shared" ca="1" si="1000"/>
        <v>1.0306122937594504E-5</v>
      </c>
      <c r="EV443" s="223">
        <f t="shared" ca="1" si="1001"/>
        <v>1.9085772198772588E-4</v>
      </c>
      <c r="EW443" s="223">
        <f t="shared" ca="1" si="1002"/>
        <v>-1.7351050525030477E-4</v>
      </c>
      <c r="EX443" s="223">
        <f t="shared" ca="1" si="1003"/>
        <v>-4.248712142087497E-5</v>
      </c>
      <c r="EY443" s="223">
        <f t="shared" ca="1" si="1004"/>
        <v>2.0984167558767028E-4</v>
      </c>
      <c r="EZ443" s="223">
        <f t="shared" ca="1" si="1005"/>
        <v>-1.3695063300203644E-4</v>
      </c>
      <c r="FA443" s="223">
        <f t="shared" ca="1" si="1006"/>
        <v>-9.2733794210623192E-5</v>
      </c>
      <c r="FB443" s="223">
        <f t="shared" ca="1" si="1007"/>
        <v>2.1624824509777367E-4</v>
      </c>
      <c r="FC443" s="223">
        <f t="shared" ca="1" si="1008"/>
        <v>-9.2182283063196952E-5</v>
      </c>
      <c r="FD443" s="223">
        <f t="shared" ca="1" si="1009"/>
        <v>-1.3742223580236776E-4</v>
      </c>
      <c r="FE443" s="223">
        <f t="shared" ca="1" si="1010"/>
        <v>2.0969343679895931E-4</v>
      </c>
      <c r="FF443" s="223">
        <f t="shared" ca="1" si="1011"/>
        <v>-4.1888758122229005E-5</v>
      </c>
      <c r="FG443" s="223">
        <f t="shared" ca="1" si="1012"/>
        <v>-1.7387393301370943E-4</v>
      </c>
      <c r="FH443" s="223">
        <f t="shared" ca="1" si="1013"/>
        <v>1.9057012947175519E-4</v>
      </c>
      <c r="FI443" s="223">
        <f t="shared" ca="1" si="1014"/>
        <v>1.0915473991070568E-5</v>
      </c>
      <c r="FJ443" s="223">
        <f t="shared" ca="1" si="1015"/>
        <v>-1.9990406247593145E-4</v>
      </c>
      <c r="FK443" s="223">
        <f t="shared" ca="1" si="1016"/>
        <v>1.6002452622691365E-4</v>
      </c>
      <c r="FL443" s="223">
        <f t="shared" ca="1" si="1017"/>
        <v>6.3065459951770186E-5</v>
      </c>
      <c r="FM443" s="223">
        <f t="shared" ca="1" si="1018"/>
        <v>-2.1395244347071244E-4</v>
      </c>
      <c r="FN443" s="223">
        <f t="shared" ca="1" si="1019"/>
        <v>1.1988745396374992E-4</v>
      </c>
      <c r="FO443" s="223">
        <f t="shared" ca="1" si="1020"/>
        <v>1.1143546030953023E-4</v>
      </c>
      <c r="FP443" s="223">
        <f t="shared" ca="1" si="1021"/>
        <v>-2.151770512519266E-4</v>
      </c>
      <c r="FQ443" s="223">
        <f t="shared" ca="1" si="1022"/>
        <v>7.2564628194604332E-5</v>
      </c>
      <c r="FR443" s="223">
        <f t="shared" ca="1" si="1023"/>
        <v>1.531262984769695E-4</v>
      </c>
      <c r="FS443" s="223">
        <f t="shared" ca="1" si="1024"/>
        <v>-2.0350448589851573E-4</v>
      </c>
      <c r="FT443" s="223">
        <f t="shared" ca="1" si="1025"/>
        <v>2.0892460486665756E-5</v>
      </c>
      <c r="FU443" s="223">
        <f t="shared" ca="1" si="1026"/>
        <v>1.8563913010778138E-4</v>
      </c>
      <c r="FV443" s="223">
        <f t="shared" ca="1" si="1027"/>
        <v>-1.7963437172176754E-4</v>
      </c>
      <c r="FW443" s="223">
        <f t="shared" ca="1" si="1028"/>
        <v>-3.2031948938196595E-5</v>
      </c>
      <c r="FX443" s="223">
        <f t="shared" ca="1" si="1029"/>
        <v>2.0702521756381761E-4</v>
      </c>
      <c r="FY443" s="223">
        <f t="shared" ca="1" si="1030"/>
        <v>-1.4499742353764404E-4</v>
      </c>
      <c r="FZ443" s="223">
        <f t="shared" ca="1" si="1031"/>
        <v>-8.3036443628242685E-5</v>
      </c>
      <c r="GA443" s="223">
        <f t="shared" ca="1" si="1032"/>
        <v>2.1600273236482923E-4</v>
      </c>
      <c r="GB443" s="223">
        <f t="shared" ca="1" si="1033"/>
        <v>-1.0166969320664381E-4</v>
      </c>
      <c r="GC443" s="223">
        <f t="shared" ca="1" si="1034"/>
        <v>-1.2906394200884734E-4</v>
      </c>
      <c r="GD443" s="223">
        <f t="shared" ca="1" si="1035"/>
        <v>2.120335847747824E-4</v>
      </c>
      <c r="GE443" s="223">
        <f t="shared" ca="1" si="1036"/>
        <v>-5.2248136288636943E-5</v>
      </c>
      <c r="GF443" s="223">
        <f t="shared" ca="1" si="1037"/>
        <v>-1.6735567118988863E-4</v>
      </c>
      <c r="GG443" s="223">
        <f t="shared" ca="1" si="1038"/>
        <v>1.9535567555200158E-4</v>
      </c>
      <c r="GH443" s="223">
        <f t="shared" ca="1" si="1039"/>
        <v>3.0504296435264781E-7</v>
      </c>
      <c r="GI443" s="223">
        <f t="shared" ca="1" si="1040"/>
        <v>-1.9561652089824442E-4</v>
      </c>
      <c r="GJ443" s="223">
        <f t="shared" ca="1" si="1041"/>
        <v>1.6696863677396304E-4</v>
      </c>
      <c r="GK443" s="223">
        <f t="shared" ca="1" si="1042"/>
        <v>5.2839938706603375E-5</v>
      </c>
      <c r="GL443" s="223">
        <f t="shared" ca="1" si="1043"/>
        <v>-2.1215260663507102E-4</v>
      </c>
      <c r="GM443" s="223">
        <f t="shared" ca="1" si="1044"/>
        <v>1.2857391639606089E-4</v>
      </c>
      <c r="GN443" s="223">
        <f t="shared" ca="1" si="1045"/>
        <v>1.0220774096023789E-4</v>
      </c>
      <c r="GO443" s="223">
        <f t="shared" ca="1" si="1046"/>
        <v>-2.159727968671684E-4</v>
      </c>
      <c r="GP443" s="223">
        <f t="shared" ca="1" si="1047"/>
        <v>8.2472797725638712E-5</v>
      </c>
      <c r="GQ443" s="223">
        <f t="shared" ca="1" si="1048"/>
        <v>1.4544946739308146E-4</v>
      </c>
      <c r="GR443" s="223">
        <f t="shared" ca="1" si="1049"/>
        <v>-2.0684811896690947E-4</v>
      </c>
      <c r="GS443" s="223">
        <f t="shared" ca="1" si="1050"/>
        <v>3.1428466268473421E-5</v>
      </c>
      <c r="GT443" s="223">
        <f t="shared" ca="1" si="1051"/>
        <v>1.7997331730333348E-4</v>
      </c>
      <c r="GU443" s="223">
        <f t="shared" ca="1" si="1052"/>
        <v>-1.8532548325764033E-4</v>
      </c>
      <c r="GV443" s="223">
        <f t="shared" ca="1" si="1053"/>
        <v>-2.1499608684870904E-5</v>
      </c>
      <c r="GW443" s="223">
        <f t="shared" ca="1" si="1054"/>
        <v>2.0371001765758973E-4</v>
      </c>
      <c r="GX443" s="223">
        <f t="shared" ca="1" si="1055"/>
        <v>-1.5269490257968415E-4</v>
      </c>
      <c r="GY443" s="223">
        <f t="shared" ca="1" si="1056"/>
        <v>-7.3139050980028486E-5</v>
      </c>
      <c r="GZ443" s="223">
        <f t="shared" ca="1" si="1057"/>
        <v>2.1523685013001361E-4</v>
      </c>
      <c r="HA443" s="223">
        <f t="shared" ca="1" si="1058"/>
        <v>-1.1091217215393164E-4</v>
      </c>
      <c r="HB443" s="223">
        <f t="shared" ca="1" si="1059"/>
        <v>-1.2039472187435155E-4</v>
      </c>
      <c r="HC443" s="223">
        <f t="shared" ca="1" si="1060"/>
        <v>2.1386292527293677E-4</v>
      </c>
      <c r="HD443" s="223">
        <f t="shared" ca="1" si="1061"/>
        <v>-6.2481644118329421E-5</v>
      </c>
      <c r="HE443" s="223">
        <f t="shared" ca="1" si="1062"/>
        <v>-1.6043423489555357E-4</v>
      </c>
      <c r="HF443" s="223">
        <f t="shared" ca="1" si="1063"/>
        <v>1.9967059269870155E-4</v>
      </c>
      <c r="HG443" s="223">
        <f t="shared" ca="1" si="1064"/>
        <v>-1.0306122937597269E-5</v>
      </c>
      <c r="HH443" s="223">
        <f t="shared" ca="1" si="1065"/>
        <v>-1.9085772198773038E-4</v>
      </c>
      <c r="HI443" s="223">
        <f t="shared" ca="1" si="1066"/>
        <v>1.7351050525029905E-4</v>
      </c>
      <c r="HJ443" s="223">
        <f t="shared" ca="1" si="1067"/>
        <v>4.2487121420872246E-5</v>
      </c>
      <c r="HK443" s="223">
        <f t="shared" ca="1" si="1068"/>
        <v>-2.0984167558766957E-4</v>
      </c>
      <c r="HL443" s="223">
        <f t="shared" ca="1" si="1069"/>
        <v>1.3695063300203858E-4</v>
      </c>
      <c r="HM443" s="223">
        <f t="shared" ca="1" si="1070"/>
        <v>9.2733794210631839E-5</v>
      </c>
      <c r="HN443" s="223">
        <f t="shared" ca="1" si="1071"/>
        <v>-2.1624824509777364E-4</v>
      </c>
      <c r="HO443" s="223">
        <f t="shared" ca="1" si="1072"/>
        <v>9.2182283063199432E-5</v>
      </c>
      <c r="HP443" s="223">
        <f t="shared" ca="1" si="1073"/>
        <v>1.3742223580236564E-4</v>
      </c>
      <c r="HQ443" s="223">
        <f t="shared" ca="1" si="1074"/>
        <v>-2.0969343679895698E-4</v>
      </c>
      <c r="HR443" s="223">
        <f t="shared" ca="1" si="1075"/>
        <v>4.1888758122219654E-5</v>
      </c>
      <c r="HS443" s="223">
        <f t="shared" ca="1" si="1076"/>
        <v>1.738739330137078E-4</v>
      </c>
      <c r="HT443" s="223">
        <f t="shared" ca="1" si="1077"/>
        <v>-1.9057012947175652E-4</v>
      </c>
      <c r="HU443" s="223">
        <f t="shared" ca="1" si="1078"/>
        <v>-1.0915473991080096E-5</v>
      </c>
      <c r="HV443" s="223">
        <f t="shared" ca="1" si="1079"/>
        <v>1.9990406247593509E-4</v>
      </c>
      <c r="HW443" s="223">
        <f t="shared" ca="1" si="1080"/>
        <v>-1.6002452622690722E-4</v>
      </c>
      <c r="HX443" s="223">
        <f t="shared" ca="1" si="1081"/>
        <v>-6.3065459951767544E-5</v>
      </c>
      <c r="HY443" s="223">
        <f t="shared" ca="1" si="1082"/>
        <v>2.1395244347071203E-4</v>
      </c>
      <c r="HZ443" s="223">
        <f t="shared" ca="1" si="1083"/>
        <v>-1.1988745396374199E-4</v>
      </c>
      <c r="IA443" s="223">
        <f t="shared" ca="1" si="1084"/>
        <v>-1.114354603095384E-4</v>
      </c>
      <c r="IB443" s="223">
        <f t="shared" ca="1" si="1085"/>
        <v>2.151770512519269E-4</v>
      </c>
      <c r="IC443" s="223">
        <f t="shared" ca="1" si="1086"/>
        <v>-7.256462819460692E-5</v>
      </c>
      <c r="ID443" s="223">
        <f t="shared" ca="1" si="1087"/>
        <v>-1.5312629847697622E-4</v>
      </c>
      <c r="IE443" s="223">
        <f t="shared" ca="1" si="1088"/>
        <v>-3.0084654265049871E-5</v>
      </c>
      <c r="IF443" s="223">
        <f t="shared" ca="1" si="1089"/>
        <v>-2.0892460486668493E-5</v>
      </c>
      <c r="IG443" s="223">
        <f t="shared" ca="1" si="1090"/>
        <v>-1.8563913010777999E-4</v>
      </c>
      <c r="IH443" s="223">
        <f t="shared" ca="1" si="1091"/>
        <v>1.7963437172176906E-4</v>
      </c>
      <c r="II443" s="223">
        <f t="shared" ca="1" si="1092"/>
        <v>3.2031948938206041E-5</v>
      </c>
      <c r="IJ443" s="223">
        <f t="shared" ca="1" si="1093"/>
        <v>-2.0702521756382037E-4</v>
      </c>
      <c r="IK443" s="223">
        <f t="shared" ca="1" si="1094"/>
        <v>1.449974235376461E-4</v>
      </c>
      <c r="IL443" s="223">
        <f t="shared" ca="1" si="1095"/>
        <v>8.3036443628240137E-5</v>
      </c>
      <c r="IM443" s="223">
        <f t="shared" ca="1" si="1096"/>
        <v>-2.1600273236482969E-4</v>
      </c>
      <c r="IN443" s="223">
        <f t="shared" ca="1" si="1097"/>
        <v>1.016696932066354E-4</v>
      </c>
      <c r="IO443" s="223">
        <f t="shared" ca="1" si="1098"/>
        <v>1.2906394200884515E-4</v>
      </c>
      <c r="IP443" s="223">
        <f t="shared" ca="1" si="1099"/>
        <v>-2.1203358477478291E-4</v>
      </c>
      <c r="IQ443" s="223">
        <f t="shared" ca="1" si="1100"/>
        <v>5.2248136288627673E-5</v>
      </c>
      <c r="IR443" s="223">
        <f t="shared" ca="1" si="1101"/>
        <v>1.6735567118989468E-4</v>
      </c>
      <c r="IS443" s="223">
        <f t="shared" ca="1" si="1102"/>
        <v>-1.9535567555199748E-4</v>
      </c>
      <c r="IT443" s="223">
        <f t="shared" ca="1" si="1103"/>
        <v>-3.050429643499102E-7</v>
      </c>
      <c r="IU443" s="223">
        <f t="shared" ca="1" si="1104"/>
        <v>1.9561652089824323E-4</v>
      </c>
      <c r="IV443" s="223">
        <f t="shared" ca="1" si="1105"/>
        <v>-1.66968636773957E-4</v>
      </c>
      <c r="IW443" s="223">
        <f t="shared" ca="1" si="1106"/>
        <v>-5.2839938706612631E-5</v>
      </c>
      <c r="IX443" s="223">
        <f t="shared" ca="1" si="1107"/>
        <v>2.1215260663507048E-4</v>
      </c>
      <c r="IY443" s="223">
        <f t="shared" ca="1" si="1108"/>
        <v>-1.2857391639606311E-4</v>
      </c>
      <c r="IZ443" s="223">
        <f t="shared" ca="1" si="1109"/>
        <v>-1.0220774096024632E-4</v>
      </c>
      <c r="JA443" s="223">
        <f t="shared" ca="1" si="1110"/>
        <v>2.1597279686716791E-4</v>
      </c>
      <c r="JB443" s="223">
        <f t="shared" ca="1" si="1111"/>
        <v>-8.247279772564126E-5</v>
      </c>
    </row>
    <row r="444" spans="2:262">
      <c r="B444" s="230">
        <v>83</v>
      </c>
      <c r="C444" s="229">
        <f t="shared" si="1112"/>
        <v>1.621093750000001E-3</v>
      </c>
      <c r="D444" s="226">
        <f t="shared" ca="1" si="855"/>
        <v>23.339516661830579</v>
      </c>
      <c r="E444" s="225">
        <f ca="1">CK361</f>
        <v>-0.6604833381694214</v>
      </c>
      <c r="F444" s="224">
        <v>83</v>
      </c>
      <c r="G444" s="223">
        <f t="shared" ca="1" si="856"/>
        <v>-3.7793231133965229E-4</v>
      </c>
      <c r="H444" s="223">
        <f t="shared" ca="1" si="857"/>
        <v>6.1965799619349176E-4</v>
      </c>
      <c r="I444" s="223">
        <f t="shared" ca="1" si="858"/>
        <v>-1.792781998596778E-4</v>
      </c>
      <c r="J444" s="223">
        <f t="shared" ca="1" si="859"/>
        <v>-4.5844697655950367E-4</v>
      </c>
      <c r="K444" s="223">
        <f t="shared" ca="1" si="860"/>
        <v>5.9152410927378345E-4</v>
      </c>
      <c r="L444" s="223">
        <f t="shared" ca="1" si="861"/>
        <v>-7.3464906027181475E-5</v>
      </c>
      <c r="M444" s="223">
        <f t="shared" ca="1" si="862"/>
        <v>-5.2546280111012006E-4</v>
      </c>
      <c r="N444" s="223">
        <f t="shared" ca="1" si="863"/>
        <v>5.4597296340949154E-4</v>
      </c>
      <c r="O444" s="223">
        <f t="shared" ca="1" si="864"/>
        <v>3.4511541042104221E-5</v>
      </c>
      <c r="P444" s="223">
        <f t="shared" ca="1" si="865"/>
        <v>-5.7700652312223176E-4</v>
      </c>
      <c r="Q444" s="223">
        <f t="shared" ca="1" si="866"/>
        <v>4.8434579911863158E-4</v>
      </c>
      <c r="R444" s="223">
        <f t="shared" ca="1" si="867"/>
        <v>1.4147180561352983E-4</v>
      </c>
      <c r="S444" s="223">
        <f t="shared" ca="1" si="868"/>
        <v>-6.115604523797061E-4</v>
      </c>
      <c r="T444" s="223">
        <f t="shared" ca="1" si="869"/>
        <v>4.0845721070369438E-4</v>
      </c>
      <c r="U444" s="223">
        <f t="shared" ca="1" si="870"/>
        <v>2.4426647315670634E-4</v>
      </c>
      <c r="V444" s="223">
        <f t="shared" ca="1" si="871"/>
        <v>-6.2810715827575083E-4</v>
      </c>
      <c r="W444" s="223">
        <f t="shared" ca="1" si="872"/>
        <v>3.2054171603916837E-4</v>
      </c>
      <c r="X444" s="223">
        <f t="shared" ca="1" si="873"/>
        <v>3.3986878395947064E-4</v>
      </c>
      <c r="Y444" s="223">
        <f t="shared" ca="1" si="874"/>
        <v>-6.2615942776739263E-4</v>
      </c>
      <c r="Z444" s="223">
        <f t="shared" ca="1" si="875"/>
        <v>2.2318796182906048E-4</v>
      </c>
      <c r="AA444" s="223">
        <f t="shared" ca="1" si="876"/>
        <v>4.2546375520566455E-4</v>
      </c>
      <c r="AB444" s="223">
        <f t="shared" ca="1" si="877"/>
        <v>-6.057746112247788E-4</v>
      </c>
      <c r="AC444" s="223">
        <f t="shared" ca="1" si="878"/>
        <v>1.1926250164188688E-4</v>
      </c>
      <c r="AD444" s="223">
        <f t="shared" ca="1" si="879"/>
        <v>4.9853106734249169E-4</v>
      </c>
      <c r="AE444" s="223">
        <f t="shared" ca="1" si="880"/>
        <v>-5.675529337658636E-4</v>
      </c>
      <c r="AF444" s="223">
        <f t="shared" ca="1" si="881"/>
        <v>1.1825391057194957E-5</v>
      </c>
      <c r="AG444" s="223">
        <f t="shared" ca="1" si="882"/>
        <v>5.5691927417204131E-4</v>
      </c>
      <c r="AH444" s="223">
        <f t="shared" ca="1" si="883"/>
        <v>-5.126198217987332E-4</v>
      </c>
      <c r="AI444" s="223">
        <f t="shared" ca="1" si="884"/>
        <v>-9.5959914799570738E-5</v>
      </c>
      <c r="AJ444" s="223">
        <f t="shared" ca="1" si="885"/>
        <v>5.9890915157188895E-4</v>
      </c>
      <c r="AK444" s="223">
        <f t="shared" ca="1" si="886"/>
        <v>-4.4259276516152898E-4</v>
      </c>
      <c r="AL444" s="223">
        <f t="shared" ca="1" si="887"/>
        <v>-2.0091970829231993E-4</v>
      </c>
      <c r="AM444" s="223">
        <f t="shared" ca="1" si="888"/>
        <v>6.2326431955978055E-4</v>
      </c>
      <c r="AN444" s="223">
        <f t="shared" ca="1" si="889"/>
        <v>-3.5953369059477439E-4</v>
      </c>
      <c r="AO444" s="223">
        <f t="shared" ca="1" si="890"/>
        <v>-2.9996347819189113E-4</v>
      </c>
      <c r="AP444" s="223">
        <f t="shared" ca="1" si="891"/>
        <v>6.2926764715012838E-4</v>
      </c>
      <c r="AQ444" s="223">
        <f t="shared" ca="1" si="892"/>
        <v>-2.6588824889570015E-4</v>
      </c>
      <c r="AR444" s="223">
        <f t="shared" ca="1" si="893"/>
        <v>-3.9017490889906649E-4</v>
      </c>
      <c r="AS444" s="223">
        <f t="shared" ca="1" si="894"/>
        <v>6.1674236807164942E-4</v>
      </c>
      <c r="AT444" s="223">
        <f t="shared" ca="1" si="895"/>
        <v>-1.6441380342698477E-4</v>
      </c>
      <c r="AU444" s="223">
        <f t="shared" ca="1" si="896"/>
        <v>-4.6889775052689966E-4</v>
      </c>
      <c r="AV444" s="223">
        <f t="shared" ca="1" si="897"/>
        <v>5.8605728559988366E-4</v>
      </c>
      <c r="AW444" s="223">
        <f t="shared" ca="1" si="898"/>
        <v>-5.8098240337767915E-5</v>
      </c>
      <c r="AX444" s="223">
        <f t="shared" ca="1" si="899"/>
        <v>-5.3381403142217006E-4</v>
      </c>
      <c r="AY444" s="223">
        <f t="shared" ca="1" si="900"/>
        <v>5.3811591324978453E-4</v>
      </c>
      <c r="AZ444" s="223">
        <f t="shared" ca="1" si="901"/>
        <v>4.9928008893091992E-5</v>
      </c>
      <c r="BA444" s="223">
        <f t="shared" ca="1" si="902"/>
        <v>-5.8301231018064478E-4</v>
      </c>
      <c r="BB444" s="223">
        <f t="shared" ca="1" si="903"/>
        <v>4.7432987107755639E-4</v>
      </c>
      <c r="BC444" s="223">
        <f t="shared" ca="1" si="904"/>
        <v>1.5648414212048753E-4</v>
      </c>
      <c r="BD444" s="223">
        <f t="shared" ca="1" si="905"/>
        <v>-6.1504395749486227E-4</v>
      </c>
      <c r="BE444" s="223">
        <f t="shared" ca="1" si="906"/>
        <v>3.9657732093010634E-4</v>
      </c>
      <c r="BF444" s="223">
        <f t="shared" ca="1" si="907"/>
        <v>2.584326443463681E-4</v>
      </c>
      <c r="BG444" s="223">
        <f t="shared" ca="1" si="908"/>
        <v>-6.2896581063155992E-4</v>
      </c>
      <c r="BH444" s="223">
        <f t="shared" ca="1" si="909"/>
        <v>3.0714766450431948E-4</v>
      </c>
      <c r="BI444" s="223">
        <f t="shared" ca="1" si="910"/>
        <v>3.5277167095537122E-4</v>
      </c>
      <c r="BJ444" s="223">
        <f t="shared" ca="1" si="911"/>
        <v>-6.2436794458976266E-4</v>
      </c>
      <c r="BK444" s="223">
        <f t="shared" ca="1" si="912"/>
        <v>2.0867413256605625E-4</v>
      </c>
      <c r="BL444" s="223">
        <f t="shared" ca="1" si="913"/>
        <v>4.3672343617466981E-4</v>
      </c>
      <c r="BM444" s="223">
        <f t="shared" ca="1" si="914"/>
        <v>-6.0138574222570111E-4</v>
      </c>
      <c r="BN444" s="223">
        <f t="shared" ca="1" si="915"/>
        <v>1.0405625022017113E-4</v>
      </c>
      <c r="BO444" s="223">
        <f t="shared" ca="1" si="916"/>
        <v>5.0781600418497367E-4</v>
      </c>
      <c r="BP444" s="223">
        <f t="shared" ca="1" si="917"/>
        <v>-5.6069590794316265E-4</v>
      </c>
      <c r="BQ444" s="223">
        <f t="shared" ca="1" si="918"/>
        <v>-3.6255387805281605E-6</v>
      </c>
      <c r="BR444" s="223">
        <f t="shared" ca="1" si="919"/>
        <v>5.639560745668179E-4</v>
      </c>
      <c r="BS444" s="223">
        <f t="shared" ca="1" si="920"/>
        <v>-5.0349654232503165E-4</v>
      </c>
      <c r="BT444" s="223">
        <f t="shared" ca="1" si="921"/>
        <v>-1.1120057482430813E-4</v>
      </c>
      <c r="BU444" s="223">
        <f t="shared" ca="1" si="922"/>
        <v>6.0349061893525942E-4</v>
      </c>
      <c r="BV444" s="223">
        <f t="shared" ca="1" si="923"/>
        <v>-4.3147186440282005E-4</v>
      </c>
      <c r="BW444" s="223">
        <f t="shared" ca="1" si="924"/>
        <v>-2.1550134160985059E-4</v>
      </c>
      <c r="BX444" s="223">
        <f t="shared" ca="1" si="925"/>
        <v>6.252555538899335E-4</v>
      </c>
      <c r="BY444" s="223">
        <f t="shared" ca="1" si="926"/>
        <v>-3.467426203069115E-4</v>
      </c>
      <c r="BZ444" s="223">
        <f t="shared" ca="1" si="927"/>
        <v>-3.1345673276170704E-4</v>
      </c>
      <c r="CA444" s="223">
        <f t="shared" ca="1" si="928"/>
        <v>6.2861001711927164E-4</v>
      </c>
      <c r="CB444" s="223">
        <f t="shared" ca="1" si="929"/>
        <v>-2.5180363850069555E-4</v>
      </c>
      <c r="CC444" s="223">
        <f t="shared" ca="1" si="930"/>
        <v>-4.0218247968294008E-4</v>
      </c>
      <c r="CD444" s="223">
        <f t="shared" ca="1" si="931"/>
        <v>6.1345523740876317E-4</v>
      </c>
      <c r="CE444" s="223">
        <f t="shared" ca="1" si="932"/>
        <v>-1.4945037026693387E-4</v>
      </c>
      <c r="CF444" s="223">
        <f t="shared" ca="1" si="933"/>
        <v>-4.7906607802258405E-4</v>
      </c>
      <c r="CG444" s="223">
        <f t="shared" ca="1" si="934"/>
        <v>5.8023744293123785E-4</v>
      </c>
      <c r="CH444" s="223">
        <f t="shared" ca="1" si="935"/>
        <v>-4.2696578440822448E-5</v>
      </c>
      <c r="CI444" s="223">
        <f t="shared" ca="1" si="936"/>
        <v>-5.4184371212228602E-4</v>
      </c>
      <c r="CJ444" s="223">
        <f t="shared" ca="1" si="937"/>
        <v>5.2993472218538335E-4</v>
      </c>
      <c r="CK444" s="223">
        <f t="shared" ca="1" si="938"/>
        <v>6.5314401978455559E-5</v>
      </c>
      <c r="CL444" s="223">
        <f t="shared" ca="1" si="939"/>
        <v>-5.8866691242364126E-4</v>
      </c>
      <c r="CM444" s="223">
        <f t="shared" ca="1" si="940"/>
        <v>4.640282244584759E-4</v>
      </c>
      <c r="CN444" s="223">
        <f t="shared" ca="1" si="941"/>
        <v>1.7140221843155723E-4</v>
      </c>
      <c r="CO444" s="223">
        <f t="shared" ca="1" si="942"/>
        <v>-6.1815698312799971E-4</v>
      </c>
      <c r="CP444" s="223">
        <f t="shared" ca="1" si="943"/>
        <v>3.8445854780736426E-4</v>
      </c>
      <c r="CQ444" s="223">
        <f t="shared" ca="1" si="944"/>
        <v>2.7244314537450267E-4</v>
      </c>
      <c r="CR444" s="223">
        <f t="shared" ca="1" si="945"/>
        <v>-6.2944559750159157E-4</v>
      </c>
      <c r="CS444" s="223">
        <f t="shared" ca="1" si="946"/>
        <v>2.9356859870135625E-4</v>
      </c>
      <c r="CT444" s="223">
        <f t="shared" ca="1" si="947"/>
        <v>3.6546206148767828E-4</v>
      </c>
      <c r="CU444" s="223">
        <f t="shared" ca="1" si="948"/>
        <v>-6.2220036550893415E-4</v>
      </c>
      <c r="CV444" s="223">
        <f t="shared" ca="1" si="949"/>
        <v>1.9403460580843114E-4</v>
      </c>
      <c r="CW444" s="223">
        <f t="shared" ca="1" si="950"/>
        <v>4.4772005127586157E-4</v>
      </c>
      <c r="CX444" s="223">
        <f t="shared" ca="1" si="951"/>
        <v>-5.9663462094276939E-4</v>
      </c>
      <c r="CY444" s="223">
        <f t="shared" ca="1" si="952"/>
        <v>8.8787319204241031E-5</v>
      </c>
      <c r="CZ444" s="223">
        <f t="shared" ca="1" si="953"/>
        <v>5.1679505165499562E-4</v>
      </c>
      <c r="DA444" s="223">
        <f t="shared" ca="1" si="954"/>
        <v>-5.5350113987128933E-4</v>
      </c>
      <c r="DB444" s="223">
        <f t="shared" ca="1" si="955"/>
        <v>-1.9074284729253034E-5</v>
      </c>
      <c r="DC444" s="223">
        <f t="shared" ca="1" si="956"/>
        <v>5.7065316890994946E-4</v>
      </c>
      <c r="DD444" s="223">
        <f t="shared" ca="1" si="957"/>
        <v>-4.9406997536118231E-4</v>
      </c>
      <c r="DE444" s="223">
        <f t="shared" ca="1" si="958"/>
        <v>-1.2637425178082875E-4</v>
      </c>
      <c r="DF444" s="223">
        <f t="shared" ca="1" si="959"/>
        <v>6.0770856611575149E-4</v>
      </c>
      <c r="DG444" s="223">
        <f t="shared" ca="1" si="960"/>
        <v>-4.200910611267671E-4</v>
      </c>
      <c r="DH444" s="223">
        <f t="shared" ca="1" si="961"/>
        <v>-2.2995316497730989E-4</v>
      </c>
      <c r="DI444" s="223">
        <f t="shared" ca="1" si="962"/>
        <v>6.2687015765423436E-4</v>
      </c>
      <c r="DJ444" s="223">
        <f t="shared" ca="1" si="963"/>
        <v>-3.3374268523011759E-4</v>
      </c>
      <c r="DK444" s="223">
        <f t="shared" ca="1" si="964"/>
        <v>-3.2676117271660974E-4</v>
      </c>
      <c r="DL444" s="223">
        <f t="shared" ca="1" si="965"/>
        <v>6.2757373591934519E-4</v>
      </c>
      <c r="DM444" s="223">
        <f t="shared" ca="1" si="966"/>
        <v>-2.375673510094028E-4</v>
      </c>
      <c r="DN444" s="223">
        <f t="shared" ca="1" si="967"/>
        <v>-4.1394779077963775E-4</v>
      </c>
      <c r="DO444" s="223">
        <f t="shared" ca="1" si="968"/>
        <v>6.0979858424942655E-4</v>
      </c>
      <c r="DP444" s="223">
        <f t="shared" ca="1" si="969"/>
        <v>-1.3439691379212609E-4</v>
      </c>
      <c r="DQ444" s="223">
        <f t="shared" ca="1" si="970"/>
        <v>-4.8894583402631965E-4</v>
      </c>
      <c r="DR444" s="223">
        <f t="shared" ca="1" si="971"/>
        <v>5.7406808692343531E-4</v>
      </c>
      <c r="DS444" s="223">
        <f t="shared" ca="1" si="972"/>
        <v>-2.7269197721525363E-5</v>
      </c>
      <c r="DT444" s="223">
        <f t="shared" ca="1" si="973"/>
        <v>-5.4954700643105648E-4</v>
      </c>
      <c r="DU444" s="223">
        <f t="shared" ca="1" si="974"/>
        <v>5.2143431825987829E-4</v>
      </c>
      <c r="DV444" s="223">
        <f t="shared" ca="1" si="975"/>
        <v>8.0661452110321151E-5</v>
      </c>
      <c r="DW444" s="223">
        <f t="shared" ca="1" si="976"/>
        <v>-5.9396692373026418E-4</v>
      </c>
      <c r="DX444" s="223">
        <f t="shared" ca="1" si="977"/>
        <v>4.534470645881206E-4</v>
      </c>
      <c r="DY444" s="223">
        <f t="shared" ca="1" si="978"/>
        <v>1.8621704845537697E-4</v>
      </c>
      <c r="DZ444" s="223">
        <f t="shared" ca="1" si="979"/>
        <v>-6.2089765410887766E-4</v>
      </c>
      <c r="EA444" s="223">
        <f t="shared" ca="1" si="980"/>
        <v>3.7210819123126109E-4</v>
      </c>
      <c r="EB444" s="223">
        <f t="shared" ca="1" si="981"/>
        <v>2.8628953683916113E-4</v>
      </c>
      <c r="EC444" s="223">
        <f t="shared" ca="1" si="982"/>
        <v>-6.2954622988017515E-4</v>
      </c>
      <c r="ED444" s="223">
        <f t="shared" ca="1" si="983"/>
        <v>2.7981269815178031E-4</v>
      </c>
      <c r="EE444" s="223">
        <f t="shared" ca="1" si="984"/>
        <v>3.7793231133965874E-4</v>
      </c>
      <c r="EF444" s="223">
        <f t="shared" ca="1" si="985"/>
        <v>-6.196579961934936E-4</v>
      </c>
      <c r="EG444" s="223">
        <f t="shared" ca="1" si="986"/>
        <v>1.7927819985967108E-4</v>
      </c>
      <c r="EH444" s="223">
        <f t="shared" ca="1" si="987"/>
        <v>4.5844697655949575E-4</v>
      </c>
      <c r="EI444" s="223">
        <f t="shared" ca="1" si="988"/>
        <v>-5.9152410927378128E-4</v>
      </c>
      <c r="EJ444" s="223">
        <f t="shared" ca="1" si="989"/>
        <v>7.3464906027193998E-5</v>
      </c>
      <c r="EK444" s="223">
        <f t="shared" ca="1" si="990"/>
        <v>5.2546280111012234E-4</v>
      </c>
      <c r="EL444" s="223">
        <f t="shared" ca="1" si="991"/>
        <v>-5.4597296340949848E-4</v>
      </c>
      <c r="EM444" s="223">
        <f t="shared" ca="1" si="992"/>
        <v>-3.4511541042108395E-5</v>
      </c>
      <c r="EN444" s="223">
        <f t="shared" ca="1" si="993"/>
        <v>5.7700652312222612E-4</v>
      </c>
      <c r="EO444" s="223">
        <f t="shared" ca="1" si="994"/>
        <v>-4.8434579911863033E-4</v>
      </c>
      <c r="EP444" s="223">
        <f t="shared" ca="1" si="995"/>
        <v>-1.414718056135143E-4</v>
      </c>
      <c r="EQ444" s="223">
        <f t="shared" ca="1" si="996"/>
        <v>6.1156045237970664E-4</v>
      </c>
      <c r="ER444" s="223">
        <f t="shared" ca="1" si="997"/>
        <v>-4.0845721070370826E-4</v>
      </c>
      <c r="ES444" s="223">
        <f t="shared" ca="1" si="998"/>
        <v>-2.4426647315670602E-4</v>
      </c>
      <c r="ET444" s="223">
        <f t="shared" ca="1" si="999"/>
        <v>6.2810715827574964E-4</v>
      </c>
      <c r="EU444" s="223">
        <f t="shared" ca="1" si="1000"/>
        <v>-3.2054171603916864E-4</v>
      </c>
      <c r="EV444" s="223">
        <f t="shared" ca="1" si="1001"/>
        <v>-3.398687839594553E-4</v>
      </c>
      <c r="EW444" s="223">
        <f t="shared" ca="1" si="1002"/>
        <v>6.2615942776739263E-4</v>
      </c>
      <c r="EX444" s="223">
        <f t="shared" ca="1" si="1003"/>
        <v>-2.231879618290775E-4</v>
      </c>
      <c r="EY444" s="223">
        <f t="shared" ca="1" si="1004"/>
        <v>-4.2546375520566108E-4</v>
      </c>
      <c r="EZ444" s="223">
        <f t="shared" ca="1" si="1005"/>
        <v>6.0577461122478509E-4</v>
      </c>
      <c r="FA444" s="223">
        <f t="shared" ca="1" si="1006"/>
        <v>-1.192625016418916E-4</v>
      </c>
      <c r="FB444" s="223">
        <f t="shared" ca="1" si="1007"/>
        <v>-4.9853106734247781E-4</v>
      </c>
      <c r="FC444" s="223">
        <f t="shared" ca="1" si="1008"/>
        <v>5.6755293376586566E-4</v>
      </c>
      <c r="FD444" s="223">
        <f t="shared" ca="1" si="1009"/>
        <v>-1.1825391057217617E-5</v>
      </c>
      <c r="FE444" s="223">
        <f t="shared" ca="1" si="1010"/>
        <v>-5.5691927417203914E-4</v>
      </c>
      <c r="FF444" s="223">
        <f t="shared" ca="1" si="1011"/>
        <v>5.1261982179874903E-4</v>
      </c>
      <c r="FG444" s="223">
        <f t="shared" ca="1" si="1012"/>
        <v>9.5959914799561495E-5</v>
      </c>
      <c r="FH444" s="223">
        <f t="shared" ca="1" si="1013"/>
        <v>-5.9890915157188049E-4</v>
      </c>
      <c r="FI444" s="223">
        <f t="shared" ca="1" si="1014"/>
        <v>4.4259276516153548E-4</v>
      </c>
      <c r="FJ444" s="223">
        <f t="shared" ca="1" si="1015"/>
        <v>2.0091970829229421E-4</v>
      </c>
      <c r="FK444" s="223">
        <f t="shared" ca="1" si="1016"/>
        <v>-6.2326431955977936E-4</v>
      </c>
      <c r="FL444" s="223">
        <f t="shared" ca="1" si="1017"/>
        <v>3.5953369059476723E-4</v>
      </c>
      <c r="FM444" s="223">
        <f t="shared" ca="1" si="1018"/>
        <v>2.99963478191883E-4</v>
      </c>
      <c r="FN444" s="223">
        <f t="shared" ca="1" si="1019"/>
        <v>-6.2926764715012806E-4</v>
      </c>
      <c r="FO444" s="223">
        <f t="shared" ca="1" si="1020"/>
        <v>2.658882488957085E-4</v>
      </c>
      <c r="FP444" s="223">
        <f t="shared" ca="1" si="1021"/>
        <v>3.9017490889907321E-4</v>
      </c>
      <c r="FQ444" s="223">
        <f t="shared" ca="1" si="1022"/>
        <v>-6.1674236807165127E-4</v>
      </c>
      <c r="FR444" s="223">
        <f t="shared" ca="1" si="1023"/>
        <v>1.6441380342697642E-4</v>
      </c>
      <c r="FS444" s="223">
        <f t="shared" ca="1" si="1024"/>
        <v>4.688977505268874E-4</v>
      </c>
      <c r="FT444" s="223">
        <f t="shared" ca="1" si="1025"/>
        <v>-5.8605728559988377E-4</v>
      </c>
      <c r="FU444" s="223">
        <f t="shared" ca="1" si="1026"/>
        <v>5.8098240337785994E-5</v>
      </c>
      <c r="FV444" s="223">
        <f t="shared" ca="1" si="1027"/>
        <v>5.3381403142216985E-4</v>
      </c>
      <c r="FW444" s="223">
        <f t="shared" ca="1" si="1028"/>
        <v>-5.3811591324979396E-4</v>
      </c>
      <c r="FX444" s="223">
        <f t="shared" ca="1" si="1029"/>
        <v>-4.9928008893091721E-5</v>
      </c>
      <c r="FY444" s="223">
        <f t="shared" ca="1" si="1030"/>
        <v>5.8301231018063795E-4</v>
      </c>
      <c r="FZ444" s="223">
        <f t="shared" ca="1" si="1031"/>
        <v>-4.7432987107755655E-4</v>
      </c>
      <c r="GA444" s="223">
        <f t="shared" ca="1" si="1032"/>
        <v>-1.5648414212046985E-4</v>
      </c>
      <c r="GB444" s="223">
        <f t="shared" ca="1" si="1033"/>
        <v>6.1504395749486216E-4</v>
      </c>
      <c r="GC444" s="223">
        <f t="shared" ca="1" si="1034"/>
        <v>-3.9657732093012054E-4</v>
      </c>
      <c r="GD444" s="223">
        <f t="shared" ca="1" si="1035"/>
        <v>-2.5843264434636772E-4</v>
      </c>
      <c r="GE444" s="223">
        <f t="shared" ca="1" si="1036"/>
        <v>6.2896581063155916E-4</v>
      </c>
      <c r="GF444" s="223">
        <f t="shared" ca="1" si="1037"/>
        <v>-3.0714766450431975E-4</v>
      </c>
      <c r="GG444" s="223">
        <f t="shared" ca="1" si="1038"/>
        <v>-3.5277167095535615E-4</v>
      </c>
      <c r="GH444" s="223">
        <f t="shared" ca="1" si="1039"/>
        <v>6.2436794458976385E-4</v>
      </c>
      <c r="GI444" s="223">
        <f t="shared" ca="1" si="1040"/>
        <v>-2.0867413256608187E-4</v>
      </c>
      <c r="GJ444" s="223">
        <f t="shared" ca="1" si="1041"/>
        <v>-4.3672343617466315E-4</v>
      </c>
      <c r="GK444" s="223">
        <f t="shared" ca="1" si="1042"/>
        <v>6.0138574222570913E-4</v>
      </c>
      <c r="GL444" s="223">
        <f t="shared" ca="1" si="1043"/>
        <v>-1.0405625022018029E-4</v>
      </c>
      <c r="GM444" s="223">
        <f t="shared" ca="1" si="1044"/>
        <v>-5.0781600418495774E-4</v>
      </c>
      <c r="GN444" s="223">
        <f t="shared" ca="1" si="1045"/>
        <v>5.6069590794316688E-4</v>
      </c>
      <c r="GO444" s="223">
        <f t="shared" ca="1" si="1046"/>
        <v>3.6255387805010013E-6</v>
      </c>
      <c r="GP444" s="223">
        <f t="shared" ca="1" si="1047"/>
        <v>-5.6395607456681378E-4</v>
      </c>
      <c r="GQ444" s="223">
        <f t="shared" ca="1" si="1048"/>
        <v>5.0349654232502666E-4</v>
      </c>
      <c r="GR444" s="223">
        <f t="shared" ca="1" si="1049"/>
        <v>1.1120057482429899E-4</v>
      </c>
      <c r="GS444" s="223">
        <f t="shared" ca="1" si="1050"/>
        <v>-6.0349061893526191E-4</v>
      </c>
      <c r="GT444" s="223">
        <f t="shared" ca="1" si="1051"/>
        <v>4.3147186440282666E-4</v>
      </c>
      <c r="GU444" s="223">
        <f t="shared" ca="1" si="1052"/>
        <v>2.155013416098588E-4</v>
      </c>
      <c r="GV444" s="223">
        <f t="shared" ca="1" si="1053"/>
        <v>-6.2525555388993242E-4</v>
      </c>
      <c r="GW444" s="223">
        <f t="shared" ca="1" si="1054"/>
        <v>3.4674262030690435E-4</v>
      </c>
      <c r="GX444" s="223">
        <f t="shared" ca="1" si="1055"/>
        <v>3.1345673276169913E-4</v>
      </c>
      <c r="GY444" s="223">
        <f t="shared" ca="1" si="1056"/>
        <v>-6.2861001711927121E-4</v>
      </c>
      <c r="GZ444" s="223">
        <f t="shared" ca="1" si="1057"/>
        <v>2.5180363850070401E-4</v>
      </c>
      <c r="HA444" s="223">
        <f t="shared" ca="1" si="1058"/>
        <v>4.0218247968294664E-4</v>
      </c>
      <c r="HB444" s="223">
        <f t="shared" ca="1" si="1059"/>
        <v>-6.1345523740876523E-4</v>
      </c>
      <c r="HC444" s="223">
        <f t="shared" ca="1" si="1060"/>
        <v>1.4945037026692549E-4</v>
      </c>
      <c r="HD444" s="223">
        <f t="shared" ca="1" si="1061"/>
        <v>4.7906607802257803E-4</v>
      </c>
      <c r="HE444" s="223">
        <f t="shared" ca="1" si="1062"/>
        <v>-5.8023744293123449E-4</v>
      </c>
      <c r="HF444" s="223">
        <f t="shared" ca="1" si="1063"/>
        <v>4.2696578440831664E-5</v>
      </c>
      <c r="HG444" s="223">
        <f t="shared" ca="1" si="1064"/>
        <v>5.4184371212228125E-4</v>
      </c>
      <c r="HH444" s="223">
        <f t="shared" ca="1" si="1065"/>
        <v>-5.2993472218539799E-4</v>
      </c>
      <c r="HI444" s="223">
        <f t="shared" ca="1" si="1066"/>
        <v>-6.5314401978446316E-5</v>
      </c>
      <c r="HJ444" s="223">
        <f t="shared" ca="1" si="1067"/>
        <v>5.8866691242363161E-4</v>
      </c>
      <c r="HK444" s="223">
        <f t="shared" ca="1" si="1068"/>
        <v>-4.6402822445848219E-4</v>
      </c>
      <c r="HL444" s="223">
        <f t="shared" ca="1" si="1069"/>
        <v>-1.7140221843153108E-4</v>
      </c>
      <c r="HM444" s="223">
        <f t="shared" ca="1" si="1070"/>
        <v>6.1815698312799787E-4</v>
      </c>
      <c r="HN444" s="223">
        <f t="shared" ca="1" si="1071"/>
        <v>-3.8445854780738578E-4</v>
      </c>
      <c r="HO444" s="223">
        <f t="shared" ca="1" si="1072"/>
        <v>-2.7244314537449438E-4</v>
      </c>
      <c r="HP444" s="223">
        <f t="shared" ca="1" si="1073"/>
        <v>6.2944559750159103E-4</v>
      </c>
      <c r="HQ444" s="223">
        <f t="shared" ca="1" si="1074"/>
        <v>-2.9356859870136449E-4</v>
      </c>
      <c r="HR444" s="223">
        <f t="shared" ca="1" si="1075"/>
        <v>-3.654620614876561E-4</v>
      </c>
      <c r="HS444" s="223">
        <f t="shared" ca="1" si="1076"/>
        <v>6.2220036550893556E-4</v>
      </c>
      <c r="HT444" s="223">
        <f t="shared" ca="1" si="1077"/>
        <v>-1.9403460580845694E-4</v>
      </c>
      <c r="HU444" s="223">
        <f t="shared" ca="1" si="1078"/>
        <v>-4.4772005127585496E-4</v>
      </c>
      <c r="HV444" s="223">
        <f t="shared" ca="1" si="1079"/>
        <v>5.9663462094276657E-4</v>
      </c>
      <c r="HW444" s="223">
        <f t="shared" ca="1" si="1080"/>
        <v>-8.8787319204250165E-5</v>
      </c>
      <c r="HX444" s="223">
        <f t="shared" ca="1" si="1081"/>
        <v>-5.167950516550006E-4</v>
      </c>
      <c r="HY444" s="223">
        <f t="shared" ca="1" si="1082"/>
        <v>5.5350113987129366E-4</v>
      </c>
      <c r="HZ444" s="223">
        <f t="shared" ca="1" si="1083"/>
        <v>1.9074284729261707E-5</v>
      </c>
      <c r="IA444" s="223">
        <f t="shared" ca="1" si="1084"/>
        <v>-5.7065316890994556E-4</v>
      </c>
      <c r="IB444" s="223">
        <f t="shared" ca="1" si="1085"/>
        <v>4.9406997536117689E-4</v>
      </c>
      <c r="IC444" s="223">
        <f t="shared" ca="1" si="1086"/>
        <v>1.263742517808197E-4</v>
      </c>
      <c r="ID444" s="223">
        <f t="shared" ca="1" si="1087"/>
        <v>-6.0770856611575366E-4</v>
      </c>
      <c r="IE444" s="223">
        <f t="shared" ca="1" si="1088"/>
        <v>-2.6581540403349988E-4</v>
      </c>
      <c r="IF444" s="223">
        <f t="shared" ca="1" si="1089"/>
        <v>2.2995316497731791E-4</v>
      </c>
      <c r="IG444" s="223">
        <f t="shared" ca="1" si="1090"/>
        <v>-6.268701576542336E-4</v>
      </c>
      <c r="IH444" s="223">
        <f t="shared" ca="1" si="1091"/>
        <v>3.3374268523011027E-4</v>
      </c>
      <c r="II444" s="223">
        <f t="shared" ca="1" si="1092"/>
        <v>3.2676117271660183E-4</v>
      </c>
      <c r="IJ444" s="223">
        <f t="shared" ca="1" si="1093"/>
        <v>-6.2757373591934443E-4</v>
      </c>
      <c r="IK444" s="223">
        <f t="shared" ca="1" si="1094"/>
        <v>2.3756735100941134E-4</v>
      </c>
      <c r="IL444" s="223">
        <f t="shared" ca="1" si="1095"/>
        <v>4.139477907796307E-4</v>
      </c>
      <c r="IM444" s="223">
        <f t="shared" ca="1" si="1096"/>
        <v>-6.0979858424943328E-4</v>
      </c>
      <c r="IN444" s="223">
        <f t="shared" ca="1" si="1097"/>
        <v>1.3439691379213509E-4</v>
      </c>
      <c r="IO444" s="223">
        <f t="shared" ca="1" si="1098"/>
        <v>4.8894583402630263E-4</v>
      </c>
      <c r="IP444" s="223">
        <f t="shared" ca="1" si="1099"/>
        <v>-5.740680869234391E-4</v>
      </c>
      <c r="IQ444" s="223">
        <f t="shared" ca="1" si="1100"/>
        <v>2.7269197721552468E-5</v>
      </c>
      <c r="IR444" s="223">
        <f t="shared" ca="1" si="1101"/>
        <v>5.4954700643105193E-4</v>
      </c>
      <c r="IS444" s="223">
        <f t="shared" ca="1" si="1102"/>
        <v>-5.2143431825989346E-4</v>
      </c>
      <c r="IT444" s="223">
        <f t="shared" ca="1" si="1103"/>
        <v>-8.0661452110311962E-5</v>
      </c>
      <c r="IU444" s="223">
        <f t="shared" ca="1" si="1104"/>
        <v>5.9396692373025507E-4</v>
      </c>
      <c r="IV444" s="223">
        <f t="shared" ca="1" si="1105"/>
        <v>-4.5344706458812705E-4</v>
      </c>
      <c r="IW444" s="223">
        <f t="shared" ca="1" si="1106"/>
        <v>-1.8621704845535097E-4</v>
      </c>
      <c r="IX444" s="223">
        <f t="shared" ca="1" si="1107"/>
        <v>6.2089765410887603E-4</v>
      </c>
      <c r="IY444" s="223">
        <f t="shared" ca="1" si="1108"/>
        <v>-3.7210819123125415E-4</v>
      </c>
      <c r="IZ444" s="223">
        <f t="shared" ca="1" si="1109"/>
        <v>-2.8628953683912096E-4</v>
      </c>
      <c r="JA444" s="223">
        <f t="shared" ca="1" si="1110"/>
        <v>6.2954622988017526E-4</v>
      </c>
      <c r="JB444" s="223">
        <f t="shared" ca="1" si="1111"/>
        <v>-2.798126981517886E-4</v>
      </c>
    </row>
    <row r="445" spans="2:262">
      <c r="B445" s="230">
        <v>84</v>
      </c>
      <c r="C445" s="229">
        <f t="shared" si="1112"/>
        <v>1.640625000000001E-3</v>
      </c>
      <c r="D445" s="226">
        <f t="shared" ca="1" si="855"/>
        <v>23.331081649512925</v>
      </c>
      <c r="E445" s="225">
        <f ca="1">CL361</f>
        <v>-0.66891835048707493</v>
      </c>
      <c r="F445" s="224">
        <v>84</v>
      </c>
      <c r="G445" s="223">
        <f t="shared" ca="1" si="856"/>
        <v>-2.5594024802002934E-4</v>
      </c>
      <c r="H445" s="223">
        <f t="shared" ca="1" si="857"/>
        <v>3.9125097343124132E-4</v>
      </c>
      <c r="I445" s="223">
        <f t="shared" ca="1" si="858"/>
        <v>-1.1292861629093518E-4</v>
      </c>
      <c r="J445" s="223">
        <f t="shared" ca="1" si="859"/>
        <v>-2.8478261100359719E-4</v>
      </c>
      <c r="K445" s="223">
        <f t="shared" ca="1" si="860"/>
        <v>3.8141980335470158E-4</v>
      </c>
      <c r="L445" s="223">
        <f t="shared" ca="1" si="861"/>
        <v>-7.4817490320842859E-5</v>
      </c>
      <c r="M445" s="223">
        <f t="shared" ca="1" si="862"/>
        <v>-3.1088236176518959E-4</v>
      </c>
      <c r="N445" s="223">
        <f t="shared" ca="1" si="863"/>
        <v>3.6791535206658223E-4</v>
      </c>
      <c r="O445" s="223">
        <f t="shared" ca="1" si="864"/>
        <v>-3.5985831019560283E-5</v>
      </c>
      <c r="P445" s="223">
        <f t="shared" ca="1" si="865"/>
        <v>-3.3398814543739727E-4</v>
      </c>
      <c r="Q445" s="223">
        <f t="shared" ca="1" si="866"/>
        <v>3.5086767481507181E-4</v>
      </c>
      <c r="R445" s="223">
        <f t="shared" ca="1" si="867"/>
        <v>3.1923915062969516E-6</v>
      </c>
      <c r="S445" s="223">
        <f t="shared" ca="1" si="868"/>
        <v>-3.5387744069255065E-4</v>
      </c>
      <c r="T445" s="223">
        <f t="shared" ca="1" si="869"/>
        <v>3.3044095005131088E-4</v>
      </c>
      <c r="U445" s="223">
        <f t="shared" ca="1" si="870"/>
        <v>4.2339869556809793E-5</v>
      </c>
      <c r="V445" s="223">
        <f t="shared" ca="1" si="871"/>
        <v>-3.7035870274474797E-4</v>
      </c>
      <c r="W445" s="223">
        <f t="shared" ca="1" si="872"/>
        <v>3.0683189830115886E-4</v>
      </c>
      <c r="X445" s="223">
        <f t="shared" ca="1" si="873"/>
        <v>8.1079591518163485E-5</v>
      </c>
      <c r="Y445" s="223">
        <f t="shared" ca="1" si="874"/>
        <v>-3.8327320803085253E-4</v>
      </c>
      <c r="Z445" s="223">
        <f t="shared" ca="1" si="875"/>
        <v>2.8026788763898744E-4</v>
      </c>
      <c r="AA445" s="223">
        <f t="shared" ca="1" si="876"/>
        <v>1.1903847269058271E-4</v>
      </c>
      <c r="AB445" s="223">
        <f t="shared" ca="1" si="877"/>
        <v>-3.9249658280517136E-4</v>
      </c>
      <c r="AC445" s="223">
        <f t="shared" ca="1" si="878"/>
        <v>2.5100474400884041E-4</v>
      </c>
      <c r="AD445" s="223">
        <f t="shared" ca="1" si="879"/>
        <v>1.5585094829794583E-4</v>
      </c>
      <c r="AE445" s="223">
        <f t="shared" ca="1" si="880"/>
        <v>-3.9794000092661924E-4</v>
      </c>
      <c r="AF445" s="223">
        <f t="shared" ca="1" si="881"/>
        <v>2.1932428748073989E-4</v>
      </c>
      <c r="AG445" s="223">
        <f t="shared" ca="1" si="882"/>
        <v>1.9116249407640499E-4</v>
      </c>
      <c r="AH445" s="223">
        <f t="shared" ca="1" si="883"/>
        <v>-3.9955103930301158E-4</v>
      </c>
      <c r="AI445" s="223">
        <f t="shared" ca="1" si="884"/>
        <v>1.855316181693487E-4</v>
      </c>
      <c r="AJ445" s="223">
        <f t="shared" ca="1" si="885"/>
        <v>2.2463304053685687E-4</v>
      </c>
      <c r="AK445" s="223">
        <f t="shared" ca="1" si="886"/>
        <v>-3.9731418275410006E-4</v>
      </c>
      <c r="AL445" s="223">
        <f t="shared" ca="1" si="887"/>
        <v>1.4995217795308496E-4</v>
      </c>
      <c r="AM445" s="223">
        <f t="shared" ca="1" si="888"/>
        <v>2.5594024802002793E-4</v>
      </c>
      <c r="AN445" s="223">
        <f t="shared" ca="1" si="889"/>
        <v>-3.9125097343124197E-4</v>
      </c>
      <c r="AO445" s="223">
        <f t="shared" ca="1" si="890"/>
        <v>1.1292861629093418E-4</v>
      </c>
      <c r="AP445" s="223">
        <f t="shared" ca="1" si="891"/>
        <v>2.8478261100359692E-4</v>
      </c>
      <c r="AQ445" s="223">
        <f t="shared" ca="1" si="892"/>
        <v>-3.8141980335470202E-4</v>
      </c>
      <c r="AR445" s="223">
        <f t="shared" ca="1" si="893"/>
        <v>7.4817490320840433E-5</v>
      </c>
      <c r="AS445" s="223">
        <f t="shared" ca="1" si="894"/>
        <v>3.1088236176519024E-4</v>
      </c>
      <c r="AT445" s="223">
        <f t="shared" ca="1" si="895"/>
        <v>-3.6791535206658234E-4</v>
      </c>
      <c r="AU445" s="223">
        <f t="shared" ca="1" si="896"/>
        <v>3.5985831019562072E-5</v>
      </c>
      <c r="AV445" s="223">
        <f t="shared" ca="1" si="897"/>
        <v>3.3398814543739549E-4</v>
      </c>
      <c r="AW445" s="223">
        <f t="shared" ca="1" si="898"/>
        <v>-3.5086767481507138E-4</v>
      </c>
      <c r="AX445" s="223">
        <f t="shared" ca="1" si="899"/>
        <v>-3.192391506296545E-6</v>
      </c>
      <c r="AY445" s="223">
        <f t="shared" ca="1" si="900"/>
        <v>3.5387744069254984E-4</v>
      </c>
      <c r="AZ445" s="223">
        <f t="shared" ca="1" si="901"/>
        <v>-3.3044095005130953E-4</v>
      </c>
      <c r="BA445" s="223">
        <f t="shared" ca="1" si="902"/>
        <v>-4.2339869556810823E-5</v>
      </c>
      <c r="BB445" s="223">
        <f t="shared" ca="1" si="903"/>
        <v>3.703587027447478E-4</v>
      </c>
      <c r="BC445" s="223">
        <f t="shared" ca="1" si="904"/>
        <v>-3.0683189830115907E-4</v>
      </c>
      <c r="BD445" s="223">
        <f t="shared" ca="1" si="905"/>
        <v>-8.1079591518160341E-5</v>
      </c>
      <c r="BE445" s="223">
        <f t="shared" ca="1" si="906"/>
        <v>3.8327320803085242E-4</v>
      </c>
      <c r="BF445" s="223">
        <f t="shared" ca="1" si="907"/>
        <v>-2.8026788763898771E-4</v>
      </c>
      <c r="BG445" s="223">
        <f t="shared" ca="1" si="908"/>
        <v>-1.1903847269058234E-4</v>
      </c>
      <c r="BH445" s="223">
        <f t="shared" ca="1" si="909"/>
        <v>3.9249658280517179E-4</v>
      </c>
      <c r="BI445" s="223">
        <f t="shared" ca="1" si="910"/>
        <v>-2.5100474400884063E-4</v>
      </c>
      <c r="BJ445" s="223">
        <f t="shared" ca="1" si="911"/>
        <v>-1.5585094829794548E-4</v>
      </c>
      <c r="BK445" s="223">
        <f t="shared" ca="1" si="912"/>
        <v>3.9794000092661919E-4</v>
      </c>
      <c r="BL445" s="223">
        <f t="shared" ca="1" si="913"/>
        <v>-2.1932428748074257E-4</v>
      </c>
      <c r="BM445" s="223">
        <f t="shared" ca="1" si="914"/>
        <v>-1.9116249407640466E-4</v>
      </c>
      <c r="BN445" s="223">
        <f t="shared" ca="1" si="915"/>
        <v>3.9955103930301158E-4</v>
      </c>
      <c r="BO445" s="223">
        <f t="shared" ca="1" si="916"/>
        <v>-1.8553161816934903E-4</v>
      </c>
      <c r="BP445" s="223">
        <f t="shared" ca="1" si="917"/>
        <v>-2.2463304053685888E-4</v>
      </c>
      <c r="BQ445" s="223">
        <f t="shared" ca="1" si="918"/>
        <v>3.9731418275410066E-4</v>
      </c>
      <c r="BR445" s="223">
        <f t="shared" ca="1" si="919"/>
        <v>-1.4995217795308534E-4</v>
      </c>
      <c r="BS445" s="223">
        <f t="shared" ca="1" si="920"/>
        <v>-2.5594024802003205E-4</v>
      </c>
      <c r="BT445" s="223">
        <f t="shared" ca="1" si="921"/>
        <v>3.9125097343124202E-4</v>
      </c>
      <c r="BU445" s="223">
        <f t="shared" ca="1" si="922"/>
        <v>-1.1292861629093456E-4</v>
      </c>
      <c r="BV445" s="223">
        <f t="shared" ca="1" si="923"/>
        <v>-2.8478261100359269E-4</v>
      </c>
      <c r="BW445" s="223">
        <f t="shared" ca="1" si="924"/>
        <v>3.8141980335470223E-4</v>
      </c>
      <c r="BX445" s="223">
        <f t="shared" ca="1" si="925"/>
        <v>-7.4817490320840813E-5</v>
      </c>
      <c r="BY445" s="223">
        <f t="shared" ca="1" si="926"/>
        <v>-3.1088236176518645E-4</v>
      </c>
      <c r="BZ445" s="223">
        <f t="shared" ca="1" si="927"/>
        <v>3.679153520665825E-4</v>
      </c>
      <c r="CA445" s="223">
        <f t="shared" ca="1" si="928"/>
        <v>-3.5985831019556813E-5</v>
      </c>
      <c r="CB445" s="223">
        <f t="shared" ca="1" si="929"/>
        <v>-3.3398814543739527E-4</v>
      </c>
      <c r="CC445" s="223">
        <f t="shared" ca="1" si="930"/>
        <v>3.5086767481507154E-4</v>
      </c>
      <c r="CD445" s="223">
        <f t="shared" ca="1" si="931"/>
        <v>3.1923915063018305E-6</v>
      </c>
      <c r="CE445" s="223">
        <f t="shared" ca="1" si="932"/>
        <v>-3.5387744069254962E-4</v>
      </c>
      <c r="CF445" s="223">
        <f t="shared" ca="1" si="933"/>
        <v>3.3044095005130975E-4</v>
      </c>
      <c r="CG445" s="223">
        <f t="shared" ca="1" si="934"/>
        <v>4.2339869556804778E-5</v>
      </c>
      <c r="CH445" s="223">
        <f t="shared" ca="1" si="935"/>
        <v>-3.7035870274474764E-4</v>
      </c>
      <c r="CI445" s="223">
        <f t="shared" ca="1" si="936"/>
        <v>3.0683189830115571E-4</v>
      </c>
      <c r="CJ445" s="223">
        <f t="shared" ca="1" si="937"/>
        <v>8.1079591518159935E-5</v>
      </c>
      <c r="CK445" s="223">
        <f t="shared" ca="1" si="938"/>
        <v>-3.8327320803085237E-4</v>
      </c>
      <c r="CL445" s="223">
        <f t="shared" ca="1" si="939"/>
        <v>2.8026788763899199E-4</v>
      </c>
      <c r="CM445" s="223">
        <f t="shared" ca="1" si="940"/>
        <v>1.1903847269058196E-4</v>
      </c>
      <c r="CN445" s="223">
        <f t="shared" ca="1" si="941"/>
        <v>-3.9249658280517173E-4</v>
      </c>
      <c r="CO445" s="223">
        <f t="shared" ca="1" si="942"/>
        <v>2.510047440088454E-4</v>
      </c>
      <c r="CP445" s="223">
        <f t="shared" ca="1" si="943"/>
        <v>1.5585094829794507E-4</v>
      </c>
      <c r="CQ445" s="223">
        <f t="shared" ca="1" si="944"/>
        <v>-3.9794000092661968E-4</v>
      </c>
      <c r="CR445" s="223">
        <f t="shared" ca="1" si="945"/>
        <v>2.1932428748074289E-4</v>
      </c>
      <c r="CS445" s="223">
        <f t="shared" ca="1" si="946"/>
        <v>1.9116249407640434E-4</v>
      </c>
      <c r="CT445" s="223">
        <f t="shared" ca="1" si="947"/>
        <v>-3.9955103930301153E-4</v>
      </c>
      <c r="CU445" s="223">
        <f t="shared" ca="1" si="948"/>
        <v>1.8553161816934938E-4</v>
      </c>
      <c r="CV445" s="223">
        <f t="shared" ca="1" si="949"/>
        <v>2.2463304053685853E-4</v>
      </c>
      <c r="CW445" s="223">
        <f t="shared" ca="1" si="950"/>
        <v>-3.9731418275410076E-4</v>
      </c>
      <c r="CX445" s="223">
        <f t="shared" ca="1" si="951"/>
        <v>1.4995217795308569E-4</v>
      </c>
      <c r="CY445" s="223">
        <f t="shared" ca="1" si="952"/>
        <v>2.5594024802003172E-4</v>
      </c>
      <c r="CZ445" s="223">
        <f t="shared" ca="1" si="953"/>
        <v>-3.9125097343124213E-4</v>
      </c>
      <c r="DA445" s="223">
        <f t="shared" ca="1" si="954"/>
        <v>1.1292861629093495E-4</v>
      </c>
      <c r="DB445" s="223">
        <f t="shared" ca="1" si="955"/>
        <v>2.8478261100359247E-4</v>
      </c>
      <c r="DC445" s="223">
        <f t="shared" ca="1" si="956"/>
        <v>-3.8141980335470234E-4</v>
      </c>
      <c r="DD445" s="223">
        <f t="shared" ca="1" si="957"/>
        <v>7.4817490320841206E-5</v>
      </c>
      <c r="DE445" s="223">
        <f t="shared" ca="1" si="958"/>
        <v>3.1088236176518618E-4</v>
      </c>
      <c r="DF445" s="223">
        <f t="shared" ca="1" si="959"/>
        <v>-3.6791535206658266E-4</v>
      </c>
      <c r="DG445" s="223">
        <f t="shared" ca="1" si="960"/>
        <v>3.5985831019557193E-5</v>
      </c>
      <c r="DH445" s="223">
        <f t="shared" ca="1" si="961"/>
        <v>3.3398814543739505E-4</v>
      </c>
      <c r="DI445" s="223">
        <f t="shared" ca="1" si="962"/>
        <v>-3.508676748150717E-4</v>
      </c>
      <c r="DJ445" s="223">
        <f t="shared" ca="1" si="963"/>
        <v>-3.1923915063014239E-6</v>
      </c>
      <c r="DK445" s="223">
        <f t="shared" ca="1" si="964"/>
        <v>3.5387744069254946E-4</v>
      </c>
      <c r="DL445" s="223">
        <f t="shared" ca="1" si="965"/>
        <v>-3.3044095005130996E-4</v>
      </c>
      <c r="DM445" s="223">
        <f t="shared" ca="1" si="966"/>
        <v>-4.2339869556804399E-5</v>
      </c>
      <c r="DN445" s="223">
        <f t="shared" ca="1" si="967"/>
        <v>3.7035870274474753E-4</v>
      </c>
      <c r="DO445" s="223">
        <f t="shared" ca="1" si="968"/>
        <v>-3.0683189830115593E-4</v>
      </c>
      <c r="DP445" s="223">
        <f t="shared" ca="1" si="969"/>
        <v>-8.1079591518159582E-5</v>
      </c>
      <c r="DQ445" s="223">
        <f t="shared" ca="1" si="970"/>
        <v>3.8327320803085226E-4</v>
      </c>
      <c r="DR445" s="223">
        <f t="shared" ca="1" si="971"/>
        <v>-2.8026788763899232E-4</v>
      </c>
      <c r="DS445" s="223">
        <f t="shared" ca="1" si="972"/>
        <v>-1.1903847269058158E-4</v>
      </c>
      <c r="DT445" s="223">
        <f t="shared" ca="1" si="973"/>
        <v>3.9249658280517168E-4</v>
      </c>
      <c r="DU445" s="223">
        <f t="shared" ca="1" si="974"/>
        <v>-2.5100474400884567E-4</v>
      </c>
      <c r="DV445" s="223">
        <f t="shared" ca="1" si="975"/>
        <v>-1.5585094829794477E-4</v>
      </c>
      <c r="DW445" s="223">
        <f t="shared" ca="1" si="976"/>
        <v>3.9794000092661962E-4</v>
      </c>
      <c r="DX445" s="223">
        <f t="shared" ca="1" si="977"/>
        <v>-2.1932428748074322E-4</v>
      </c>
      <c r="DY445" s="223">
        <f t="shared" ca="1" si="978"/>
        <v>-1.9116249407640396E-4</v>
      </c>
      <c r="DZ445" s="223">
        <f t="shared" ca="1" si="979"/>
        <v>3.9955103930301153E-4</v>
      </c>
      <c r="EA445" s="223">
        <f t="shared" ca="1" si="980"/>
        <v>-1.8553161816933967E-4</v>
      </c>
      <c r="EB445" s="223">
        <f t="shared" ca="1" si="981"/>
        <v>-2.2463304053684885E-4</v>
      </c>
      <c r="EC445" s="223">
        <f t="shared" ca="1" si="982"/>
        <v>3.9731418275410076E-4</v>
      </c>
      <c r="ED445" s="223">
        <f t="shared" ca="1" si="983"/>
        <v>-1.4995217795308607E-4</v>
      </c>
      <c r="EE445" s="223">
        <f t="shared" ca="1" si="984"/>
        <v>-2.5594024802003145E-4</v>
      </c>
      <c r="EF445" s="223">
        <f t="shared" ca="1" si="985"/>
        <v>3.9125097343123991E-4</v>
      </c>
      <c r="EG445" s="223">
        <f t="shared" ca="1" si="986"/>
        <v>-1.1292861629094621E-4</v>
      </c>
      <c r="EH445" s="223">
        <f t="shared" ca="1" si="987"/>
        <v>-2.8478261100359215E-4</v>
      </c>
      <c r="EI445" s="223">
        <f t="shared" ca="1" si="988"/>
        <v>3.814198033547024E-4</v>
      </c>
      <c r="EJ445" s="223">
        <f t="shared" ca="1" si="989"/>
        <v>-7.4817490320841585E-5</v>
      </c>
      <c r="EK445" s="223">
        <f t="shared" ca="1" si="990"/>
        <v>-3.1088236176519306E-4</v>
      </c>
      <c r="EL445" s="223">
        <f t="shared" ca="1" si="991"/>
        <v>3.6791535206658727E-4</v>
      </c>
      <c r="EM445" s="223">
        <f t="shared" ca="1" si="992"/>
        <v>-3.5985831019568916E-5</v>
      </c>
      <c r="EN445" s="223">
        <f t="shared" ca="1" si="993"/>
        <v>-3.3398814543739484E-4</v>
      </c>
      <c r="EO445" s="223">
        <f t="shared" ca="1" si="994"/>
        <v>3.5086767481507192E-4</v>
      </c>
      <c r="EP445" s="223">
        <f t="shared" ca="1" si="995"/>
        <v>3.1923915063010444E-6</v>
      </c>
      <c r="EQ445" s="223">
        <f t="shared" ca="1" si="996"/>
        <v>-3.5387744069255455E-4</v>
      </c>
      <c r="ER445" s="223">
        <f t="shared" ca="1" si="997"/>
        <v>3.3044095005131658E-4</v>
      </c>
      <c r="ES445" s="223">
        <f t="shared" ca="1" si="998"/>
        <v>4.2339869556803992E-5</v>
      </c>
      <c r="ET445" s="223">
        <f t="shared" ca="1" si="999"/>
        <v>-3.7035870274474737E-4</v>
      </c>
      <c r="EU445" s="223">
        <f t="shared" ca="1" si="1000"/>
        <v>3.0683189830115615E-4</v>
      </c>
      <c r="EV445" s="223">
        <f t="shared" ca="1" si="1001"/>
        <v>8.1079591518170316E-5</v>
      </c>
      <c r="EW445" s="223">
        <f t="shared" ca="1" si="1002"/>
        <v>-3.832732080308489E-4</v>
      </c>
      <c r="EX445" s="223">
        <f t="shared" ca="1" si="1003"/>
        <v>2.8026788763899264E-4</v>
      </c>
      <c r="EY445" s="223">
        <f t="shared" ca="1" si="1004"/>
        <v>1.1903847269058124E-4</v>
      </c>
      <c r="EZ445" s="223">
        <f t="shared" ca="1" si="1005"/>
        <v>-3.9249658280517157E-4</v>
      </c>
      <c r="FA445" s="223">
        <f t="shared" ca="1" si="1006"/>
        <v>2.5100474400883716E-4</v>
      </c>
      <c r="FB445" s="223">
        <f t="shared" ca="1" si="1007"/>
        <v>1.5585094829795483E-4</v>
      </c>
      <c r="FC445" s="223">
        <f t="shared" ca="1" si="1008"/>
        <v>-3.9794000092661859E-4</v>
      </c>
      <c r="FD445" s="223">
        <f t="shared" ca="1" si="1009"/>
        <v>2.1932428748074355E-4</v>
      </c>
      <c r="FE445" s="223">
        <f t="shared" ca="1" si="1010"/>
        <v>1.9116249407640363E-4</v>
      </c>
      <c r="FF445" s="223">
        <f t="shared" ca="1" si="1011"/>
        <v>-3.9955103930301153E-4</v>
      </c>
      <c r="FG445" s="223">
        <f t="shared" ca="1" si="1012"/>
        <v>1.8553161816934003E-4</v>
      </c>
      <c r="FH445" s="223">
        <f t="shared" ca="1" si="1013"/>
        <v>2.2463304053684852E-4</v>
      </c>
      <c r="FI445" s="223">
        <f t="shared" ca="1" si="1014"/>
        <v>-3.9731418275410076E-4</v>
      </c>
      <c r="FJ445" s="223">
        <f t="shared" ca="1" si="1015"/>
        <v>1.4995217795308642E-4</v>
      </c>
      <c r="FK445" s="223">
        <f t="shared" ca="1" si="1016"/>
        <v>2.5594024802003113E-4</v>
      </c>
      <c r="FL445" s="223">
        <f t="shared" ca="1" si="1017"/>
        <v>-3.9125097343123996E-4</v>
      </c>
      <c r="FM445" s="223">
        <f t="shared" ca="1" si="1018"/>
        <v>1.1292861629094658E-4</v>
      </c>
      <c r="FN445" s="223">
        <f t="shared" ca="1" si="1019"/>
        <v>2.8478261100359182E-4</v>
      </c>
      <c r="FO445" s="223">
        <f t="shared" ca="1" si="1020"/>
        <v>-3.8141980335470256E-4</v>
      </c>
      <c r="FP445" s="223">
        <f t="shared" ca="1" si="1021"/>
        <v>7.4817490320841992E-5</v>
      </c>
      <c r="FQ445" s="223">
        <f t="shared" ca="1" si="1022"/>
        <v>3.1088236176519279E-4</v>
      </c>
      <c r="FR445" s="223">
        <f t="shared" ca="1" si="1023"/>
        <v>-3.6791535206658738E-4</v>
      </c>
      <c r="FS445" s="223">
        <f t="shared" ca="1" si="1024"/>
        <v>3.5985831019569295E-5</v>
      </c>
      <c r="FT445" s="223">
        <f t="shared" ca="1" si="1025"/>
        <v>3.3398814543739462E-4</v>
      </c>
      <c r="FU445" s="223">
        <f t="shared" ca="1" si="1026"/>
        <v>-3.5086767481507213E-4</v>
      </c>
      <c r="FV445" s="223">
        <f t="shared" ca="1" si="1027"/>
        <v>-3.192391506300665E-6</v>
      </c>
      <c r="FW445" s="223">
        <f t="shared" ca="1" si="1028"/>
        <v>3.5387744069255439E-4</v>
      </c>
      <c r="FX445" s="223">
        <f t="shared" ca="1" si="1029"/>
        <v>-3.3044095005131679E-4</v>
      </c>
      <c r="FY445" s="223">
        <f t="shared" ca="1" si="1030"/>
        <v>-4.2339869556803613E-5</v>
      </c>
      <c r="FZ445" s="223">
        <f t="shared" ca="1" si="1031"/>
        <v>3.7035870274474721E-4</v>
      </c>
      <c r="GA445" s="223">
        <f t="shared" ca="1" si="1032"/>
        <v>-3.0683189830115647E-4</v>
      </c>
      <c r="GB445" s="223">
        <f t="shared" ca="1" si="1033"/>
        <v>-8.1079591518169909E-5</v>
      </c>
      <c r="GC445" s="223">
        <f t="shared" ca="1" si="1034"/>
        <v>3.8327320803084873E-4</v>
      </c>
      <c r="GD445" s="223">
        <f t="shared" ca="1" si="1035"/>
        <v>-2.8026788763899286E-4</v>
      </c>
      <c r="GE445" s="223">
        <f t="shared" ca="1" si="1036"/>
        <v>-1.1903847269058083E-4</v>
      </c>
      <c r="GF445" s="223">
        <f t="shared" ca="1" si="1037"/>
        <v>3.9249658280517152E-4</v>
      </c>
      <c r="GG445" s="223">
        <f t="shared" ca="1" si="1038"/>
        <v>-2.5100474400883749E-4</v>
      </c>
      <c r="GH445" s="223">
        <f t="shared" ca="1" si="1039"/>
        <v>-1.5585094829795451E-4</v>
      </c>
      <c r="GI445" s="223">
        <f t="shared" ca="1" si="1040"/>
        <v>3.9794000092661854E-4</v>
      </c>
      <c r="GJ445" s="223">
        <f t="shared" ca="1" si="1041"/>
        <v>-2.193242874807439E-4</v>
      </c>
      <c r="GK445" s="223">
        <f t="shared" ca="1" si="1042"/>
        <v>-1.9116249407640331E-4</v>
      </c>
      <c r="GL445" s="223">
        <f t="shared" ca="1" si="1043"/>
        <v>3.9955103930301153E-4</v>
      </c>
      <c r="GM445" s="223">
        <f t="shared" ca="1" si="1044"/>
        <v>-1.8553161816934035E-4</v>
      </c>
      <c r="GN445" s="223">
        <f t="shared" ca="1" si="1045"/>
        <v>-2.2463304053684815E-4</v>
      </c>
      <c r="GO445" s="223">
        <f t="shared" ca="1" si="1046"/>
        <v>3.9731418275410082E-4</v>
      </c>
      <c r="GP445" s="223">
        <f t="shared" ca="1" si="1047"/>
        <v>-1.4995217795308677E-4</v>
      </c>
      <c r="GQ445" s="223">
        <f t="shared" ca="1" si="1048"/>
        <v>-2.559402480200308E-4</v>
      </c>
      <c r="GR445" s="223">
        <f t="shared" ca="1" si="1049"/>
        <v>3.9125097343124007E-4</v>
      </c>
      <c r="GS445" s="223">
        <f t="shared" ca="1" si="1050"/>
        <v>-1.1292861629094697E-4</v>
      </c>
      <c r="GT445" s="223">
        <f t="shared" ca="1" si="1051"/>
        <v>-2.8478261100359155E-4</v>
      </c>
      <c r="GU445" s="223">
        <f t="shared" ca="1" si="1052"/>
        <v>3.8141980335470267E-4</v>
      </c>
      <c r="GV445" s="223">
        <f t="shared" ca="1" si="1053"/>
        <v>-7.4817490320842344E-5</v>
      </c>
      <c r="GW445" s="223">
        <f t="shared" ca="1" si="1054"/>
        <v>-3.1088236176519263E-4</v>
      </c>
      <c r="GX445" s="223">
        <f t="shared" ca="1" si="1055"/>
        <v>3.679153520665876E-4</v>
      </c>
      <c r="GY445" s="223">
        <f t="shared" ca="1" si="1056"/>
        <v>-3.5985831019569702E-5</v>
      </c>
      <c r="GZ445" s="223">
        <f t="shared" ca="1" si="1057"/>
        <v>-3.339881454373944E-4</v>
      </c>
      <c r="HA445" s="223">
        <f t="shared" ca="1" si="1058"/>
        <v>3.508676748150723E-4</v>
      </c>
      <c r="HB445" s="223">
        <f t="shared" ca="1" si="1059"/>
        <v>3.1923915063002584E-6</v>
      </c>
      <c r="HC445" s="223">
        <f t="shared" ca="1" si="1060"/>
        <v>-3.5387744069255417E-4</v>
      </c>
      <c r="HD445" s="223">
        <f t="shared" ca="1" si="1061"/>
        <v>3.3044095005131696E-4</v>
      </c>
      <c r="HE445" s="223">
        <f t="shared" ca="1" si="1062"/>
        <v>4.2339869556803206E-5</v>
      </c>
      <c r="HF445" s="223">
        <f t="shared" ca="1" si="1063"/>
        <v>-3.7035870274474704E-4</v>
      </c>
      <c r="HG445" s="223">
        <f t="shared" ca="1" si="1064"/>
        <v>3.0683189830115669E-4</v>
      </c>
      <c r="HH445" s="223">
        <f t="shared" ca="1" si="1065"/>
        <v>8.107959151816953E-5</v>
      </c>
      <c r="HI445" s="223">
        <f t="shared" ca="1" si="1066"/>
        <v>-3.8327320803084868E-4</v>
      </c>
      <c r="HJ445" s="223">
        <f t="shared" ca="1" si="1067"/>
        <v>2.8026788763899313E-4</v>
      </c>
      <c r="HK445" s="223">
        <f t="shared" ca="1" si="1068"/>
        <v>1.1903847269058048E-4</v>
      </c>
      <c r="HL445" s="223">
        <f t="shared" ca="1" si="1069"/>
        <v>-3.9249658280517141E-4</v>
      </c>
      <c r="HM445" s="223">
        <f t="shared" ca="1" si="1070"/>
        <v>2.5100474400883776E-4</v>
      </c>
      <c r="HN445" s="223">
        <f t="shared" ca="1" si="1071"/>
        <v>1.5585094829795407E-4</v>
      </c>
      <c r="HO445" s="223">
        <f t="shared" ca="1" si="1072"/>
        <v>-3.9794000092661854E-4</v>
      </c>
      <c r="HP445" s="223">
        <f t="shared" ca="1" si="1073"/>
        <v>2.1932428748074422E-4</v>
      </c>
      <c r="HQ445" s="223">
        <f t="shared" ca="1" si="1074"/>
        <v>1.9116249407640298E-4</v>
      </c>
      <c r="HR445" s="223">
        <f t="shared" ca="1" si="1075"/>
        <v>-3.9955103930301153E-4</v>
      </c>
      <c r="HS445" s="223">
        <f t="shared" ca="1" si="1076"/>
        <v>1.855316181693407E-4</v>
      </c>
      <c r="HT445" s="223">
        <f t="shared" ca="1" si="1077"/>
        <v>2.2463304053684787E-4</v>
      </c>
      <c r="HU445" s="223">
        <f t="shared" ca="1" si="1078"/>
        <v>-3.9731418275410087E-4</v>
      </c>
      <c r="HV445" s="223">
        <f t="shared" ca="1" si="1079"/>
        <v>1.4995217795308715E-4</v>
      </c>
      <c r="HW445" s="223">
        <f t="shared" ca="1" si="1080"/>
        <v>2.5594024802003053E-4</v>
      </c>
      <c r="HX445" s="223">
        <f t="shared" ca="1" si="1081"/>
        <v>-3.9125097343124012E-4</v>
      </c>
      <c r="HY445" s="223">
        <f t="shared" ca="1" si="1082"/>
        <v>1.1292861629094733E-4</v>
      </c>
      <c r="HZ445" s="223">
        <f t="shared" ca="1" si="1083"/>
        <v>2.8478261100359128E-4</v>
      </c>
      <c r="IA445" s="223">
        <f t="shared" ca="1" si="1084"/>
        <v>-3.8141980335470278E-4</v>
      </c>
      <c r="IB445" s="223">
        <f t="shared" ca="1" si="1085"/>
        <v>7.4817490320842764E-5</v>
      </c>
      <c r="IC445" s="223">
        <f t="shared" ca="1" si="1086"/>
        <v>3.108823617651923E-4</v>
      </c>
      <c r="ID445" s="223">
        <f t="shared" ca="1" si="1087"/>
        <v>-3.6791535206658771E-4</v>
      </c>
      <c r="IE445" s="223">
        <f t="shared" ca="1" si="1088"/>
        <v>-1.83131927872866E-4</v>
      </c>
      <c r="IF445" s="223">
        <f t="shared" ca="1" si="1089"/>
        <v>3.3398814543739418E-4</v>
      </c>
      <c r="IG445" s="223">
        <f t="shared" ca="1" si="1090"/>
        <v>-3.5086767481507246E-4</v>
      </c>
      <c r="IH445" s="223">
        <f t="shared" ca="1" si="1091"/>
        <v>-3.1923915062998789E-6</v>
      </c>
      <c r="II445" s="223">
        <f t="shared" ca="1" si="1092"/>
        <v>3.5387744069255401E-4</v>
      </c>
      <c r="IJ445" s="223">
        <f t="shared" ca="1" si="1093"/>
        <v>-3.3044095005131723E-4</v>
      </c>
      <c r="IK445" s="223">
        <f t="shared" ca="1" si="1094"/>
        <v>-4.2339869556802854E-5</v>
      </c>
      <c r="IL445" s="223">
        <f t="shared" ca="1" si="1095"/>
        <v>3.7035870274474694E-4</v>
      </c>
      <c r="IM445" s="223">
        <f t="shared" ca="1" si="1096"/>
        <v>-3.0683189830115691E-4</v>
      </c>
      <c r="IN445" s="223">
        <f t="shared" ca="1" si="1097"/>
        <v>-8.1079591518169204E-5</v>
      </c>
      <c r="IO445" s="223">
        <f t="shared" ca="1" si="1098"/>
        <v>3.8327320803084857E-4</v>
      </c>
      <c r="IP445" s="223">
        <f t="shared" ca="1" si="1099"/>
        <v>-2.802678876389934E-4</v>
      </c>
      <c r="IQ445" s="223">
        <f t="shared" ca="1" si="1100"/>
        <v>-1.1903847269058009E-4</v>
      </c>
      <c r="IR445" s="223">
        <f t="shared" ca="1" si="1101"/>
        <v>3.9249658280517136E-4</v>
      </c>
      <c r="IS445" s="223">
        <f t="shared" ca="1" si="1102"/>
        <v>-2.5100474400883808E-4</v>
      </c>
      <c r="IT445" s="223">
        <f t="shared" ca="1" si="1103"/>
        <v>-1.5585094829795375E-4</v>
      </c>
      <c r="IU445" s="223">
        <f t="shared" ca="1" si="1104"/>
        <v>3.9794000092661848E-4</v>
      </c>
      <c r="IV445" s="223">
        <f t="shared" ca="1" si="1105"/>
        <v>-2.1932428748072555E-4</v>
      </c>
      <c r="IW445" s="223">
        <f t="shared" ca="1" si="1106"/>
        <v>-1.9116249407640263E-4</v>
      </c>
      <c r="IX445" s="223">
        <f t="shared" ca="1" si="1107"/>
        <v>3.9955103930301174E-4</v>
      </c>
      <c r="IY445" s="223">
        <f t="shared" ca="1" si="1108"/>
        <v>-1.8553161816934108E-4</v>
      </c>
      <c r="IZ445" s="223">
        <f t="shared" ca="1" si="1109"/>
        <v>-2.2463304053684755E-4</v>
      </c>
      <c r="JA445" s="223">
        <f t="shared" ca="1" si="1110"/>
        <v>3.9731418275409854E-4</v>
      </c>
      <c r="JB445" s="223">
        <f t="shared" ca="1" si="1111"/>
        <v>-1.499521779530875E-4</v>
      </c>
    </row>
    <row r="446" spans="2:262">
      <c r="B446" s="230">
        <v>85</v>
      </c>
      <c r="C446" s="229">
        <f t="shared" si="1112"/>
        <v>1.660156250000001E-3</v>
      </c>
      <c r="D446" s="226">
        <f t="shared" ca="1" si="855"/>
        <v>23.325222561507594</v>
      </c>
      <c r="E446" s="225">
        <f ca="1">CM361</f>
        <v>-0.67477743849240679</v>
      </c>
      <c r="F446" s="224">
        <v>85</v>
      </c>
      <c r="G446" s="223">
        <f t="shared" ca="1" si="856"/>
        <v>-4.1048656422410694E-5</v>
      </c>
      <c r="H446" s="223">
        <f t="shared" ca="1" si="857"/>
        <v>6.1835881897668763E-7</v>
      </c>
      <c r="I446" s="223">
        <f t="shared" ca="1" si="858"/>
        <v>4.0439080534364784E-5</v>
      </c>
      <c r="J446" s="223">
        <f t="shared" ca="1" si="859"/>
        <v>-4.0483058200622786E-5</v>
      </c>
      <c r="K446" s="223">
        <f t="shared" ca="1" si="860"/>
        <v>-5.3102812832462289E-7</v>
      </c>
      <c r="L446" s="223">
        <f t="shared" ca="1" si="861"/>
        <v>4.1006543809571491E-5</v>
      </c>
      <c r="M446" s="223">
        <f t="shared" ca="1" si="862"/>
        <v>-3.9893074498333892E-5</v>
      </c>
      <c r="N446" s="223">
        <f t="shared" ca="1" si="863"/>
        <v>-1.6800952041377667E-6</v>
      </c>
      <c r="O446" s="223">
        <f t="shared" ca="1" si="864"/>
        <v>4.1549306276120755E-5</v>
      </c>
      <c r="P446" s="223">
        <f t="shared" ca="1" si="865"/>
        <v>-3.9279060699665252E-5</v>
      </c>
      <c r="Q446" s="223">
        <f t="shared" ca="1" si="866"/>
        <v>-2.8281502534227382E-6</v>
      </c>
      <c r="R446" s="223">
        <f t="shared" ca="1" si="867"/>
        <v>4.2067040994197886E-5</v>
      </c>
      <c r="S446" s="223">
        <f t="shared" ca="1" si="868"/>
        <v>-3.8641386663569901E-5</v>
      </c>
      <c r="T446" s="223">
        <f t="shared" ca="1" si="869"/>
        <v>-3.9745017307464028E-6</v>
      </c>
      <c r="U446" s="223">
        <f t="shared" ca="1" si="870"/>
        <v>4.2559436099768084E-5</v>
      </c>
      <c r="V446" s="223">
        <f t="shared" ca="1" si="871"/>
        <v>-3.7980436501042931E-5</v>
      </c>
      <c r="W446" s="223">
        <f t="shared" ca="1" si="872"/>
        <v>-5.1184591168438241E-6</v>
      </c>
      <c r="X446" s="223">
        <f t="shared" ca="1" si="873"/>
        <v>4.3026194992431677E-5</v>
      </c>
      <c r="Y446" s="223">
        <f t="shared" ca="1" si="874"/>
        <v>-3.7296608343747627E-5</v>
      </c>
      <c r="Z446" s="223">
        <f t="shared" ca="1" si="875"/>
        <v>-6.259333334560765E-6</v>
      </c>
      <c r="AA446" s="223">
        <f t="shared" ca="1" si="876"/>
        <v>4.3467036514084747E-5</v>
      </c>
      <c r="AB446" s="223">
        <f t="shared" ca="1" si="877"/>
        <v>-3.6590314104196267E-5</v>
      </c>
      <c r="AC446" s="223">
        <f t="shared" ca="1" si="878"/>
        <v>-7.3964371639281874E-6</v>
      </c>
      <c r="AD446" s="223">
        <f t="shared" ca="1" si="879"/>
        <v>4.3881695118279047E-5</v>
      </c>
      <c r="AE446" s="223">
        <f t="shared" ca="1" si="880"/>
        <v>-3.5861979227628293E-5</v>
      </c>
      <c r="AF446" s="223">
        <f t="shared" ca="1" si="881"/>
        <v>-8.5290856561189936E-6</v>
      </c>
      <c r="AG446" s="223">
        <f t="shared" ca="1" si="882"/>
        <v>4.4269921030176354E-5</v>
      </c>
      <c r="AH446" s="223">
        <f t="shared" ca="1" si="883"/>
        <v>-3.51120424357396E-5</v>
      </c>
      <c r="AI446" s="223">
        <f t="shared" ca="1" si="884"/>
        <v>-9.6565965460332816E-6</v>
      </c>
      <c r="AJ446" s="223">
        <f t="shared" ca="1" si="885"/>
        <v>4.4631480397003942E-5</v>
      </c>
      <c r="AK446" s="223">
        <f t="shared" ca="1" si="886"/>
        <v>-3.4340955462410992E-5</v>
      </c>
      <c r="AL446" s="223">
        <f t="shared" ca="1" si="887"/>
        <v>-1.0778290663271959E-5</v>
      </c>
      <c r="AM446" s="223">
        <f t="shared" ca="1" si="888"/>
        <v>4.4966155428918924E-5</v>
      </c>
      <c r="AN446" s="223">
        <f t="shared" ca="1" si="889"/>
        <v>-3.3549182781603316E-5</v>
      </c>
      <c r="AO446" s="223">
        <f t="shared" ca="1" si="890"/>
        <v>-1.1893492341241008E-5</v>
      </c>
      <c r="AP446" s="223">
        <f t="shared" ca="1" si="891"/>
        <v>4.5273744530196567E-5</v>
      </c>
      <c r="AQ446" s="223">
        <f t="shared" ca="1" si="892"/>
        <v>-3.2737201327572752E-5</v>
      </c>
      <c r="AR446" s="223">
        <f t="shared" ca="1" si="893"/>
        <v>-1.3001529824150664E-5</v>
      </c>
      <c r="AS446" s="223">
        <f t="shared" ca="1" si="894"/>
        <v>4.5554062420663383E-5</v>
      </c>
      <c r="AT446" s="223">
        <f t="shared" ca="1" si="895"/>
        <v>-3.1905500207584778E-5</v>
      </c>
      <c r="AU446" s="223">
        <f t="shared" ca="1" si="896"/>
        <v>-1.4101735671652119E-5</v>
      </c>
      <c r="AV446" s="223">
        <f t="shared" ca="1" si="897"/>
        <v>4.580694024730411E-5</v>
      </c>
      <c r="AW446" s="223">
        <f t="shared" ca="1" si="898"/>
        <v>-3.1054580407295736E-5</v>
      </c>
      <c r="AX446" s="223">
        <f t="shared" ca="1" si="899"/>
        <v>-1.5193447160882837E-5</v>
      </c>
      <c r="AY446" s="223">
        <f t="shared" ca="1" si="900"/>
        <v>4.6032225685971812E-5</v>
      </c>
      <c r="AZ446" s="223">
        <f t="shared" ca="1" si="901"/>
        <v>-3.0184954488974903E-5</v>
      </c>
      <c r="BA446" s="223">
        <f t="shared" ca="1" si="902"/>
        <v>-1.6276006685664044E-5</v>
      </c>
      <c r="BB446" s="223">
        <f t="shared" ca="1" si="903"/>
        <v>4.6229783033141942E-5</v>
      </c>
      <c r="BC446" s="223">
        <f t="shared" ca="1" si="904"/>
        <v>-2.929714628275806E-5</v>
      </c>
      <c r="BD446" s="223">
        <f t="shared" ca="1" si="905"/>
        <v>-1.7348762152616277E-5</v>
      </c>
      <c r="BE446" s="223">
        <f t="shared" ca="1" si="906"/>
        <v>4.6399493287655841E-5</v>
      </c>
      <c r="BF446" s="223">
        <f t="shared" ca="1" si="907"/>
        <v>-2.8391690571110823E-5</v>
      </c>
      <c r="BG446" s="223">
        <f t="shared" ca="1" si="908"/>
        <v>-1.8411067373959775E-5</v>
      </c>
      <c r="BH446" s="223">
        <f t="shared" ca="1" si="909"/>
        <v>4.654125422240215E-5</v>
      </c>
      <c r="BI446" s="223">
        <f t="shared" ca="1" si="910"/>
        <v>-2.7469132766697759E-5</v>
      </c>
      <c r="BJ446" s="223">
        <f t="shared" ca="1" si="911"/>
        <v>-1.9462282456751352E-5</v>
      </c>
      <c r="BK446" s="223">
        <f t="shared" ca="1" si="912"/>
        <v>4.6654980445894391E-5</v>
      </c>
      <c r="BL446" s="223">
        <f t="shared" ca="1" si="913"/>
        <v>-2.6530028583843082E-5</v>
      </c>
      <c r="BM446" s="223">
        <f t="shared" ca="1" si="914"/>
        <v>-2.0501774188333205E-5</v>
      </c>
      <c r="BN446" s="223">
        <f t="shared" ca="1" si="915"/>
        <v>4.6740603453708115E-5</v>
      </c>
      <c r="BO446" s="223">
        <f t="shared" ca="1" si="916"/>
        <v>-2.5574943703790605E-5</v>
      </c>
      <c r="BP446" s="223">
        <f t="shared" ca="1" si="917"/>
        <v>-2.1528916417754705E-5</v>
      </c>
      <c r="BQ446" s="223">
        <f t="shared" ca="1" si="918"/>
        <v>4.6798071669745098E-5</v>
      </c>
      <c r="BR446" s="223">
        <f t="shared" ca="1" si="919"/>
        <v>-2.4604453433960264E-5</v>
      </c>
      <c r="BS446" s="223">
        <f t="shared" ca="1" si="920"/>
        <v>-2.2543090432942999E-5</v>
      </c>
      <c r="BT446" s="223">
        <f t="shared" ca="1" si="921"/>
        <v>4.6827350477300804E-5</v>
      </c>
      <c r="BU446" s="223">
        <f t="shared" ca="1" si="922"/>
        <v>-2.3619142361400506E-5</v>
      </c>
      <c r="BV446" s="223">
        <f t="shared" ca="1" si="923"/>
        <v>-2.3543685333396114E-5</v>
      </c>
      <c r="BW446" s="223">
        <f t="shared" ca="1" si="924"/>
        <v>4.6828422239916411E-5</v>
      </c>
      <c r="BX446" s="223">
        <f t="shared" ca="1" si="925"/>
        <v>-2.2619604000660008E-5</v>
      </c>
      <c r="BY446" s="223">
        <f t="shared" ca="1" si="926"/>
        <v>-2.4530098398159481E-5</v>
      </c>
      <c r="BZ446" s="223">
        <f t="shared" ca="1" si="927"/>
        <v>4.6801286312002171E-5</v>
      </c>
      <c r="CA446" s="223">
        <f t="shared" ca="1" si="928"/>
        <v>-2.1606440436269828E-5</v>
      </c>
      <c r="CB446" s="223">
        <f t="shared" ca="1" si="929"/>
        <v>-2.5501735448886133E-5</v>
      </c>
      <c r="CC446" s="223">
        <f t="shared" ca="1" si="930"/>
        <v>4.6745959039226452E-5</v>
      </c>
      <c r="CD446" s="223">
        <f t="shared" ca="1" si="931"/>
        <v>-2.0580261960077677E-5</v>
      </c>
      <c r="CE446" s="223">
        <f t="shared" ca="1" si="932"/>
        <v>-2.6458011207750788E-5</v>
      </c>
      <c r="CF446" s="223">
        <f t="shared" ca="1" si="933"/>
        <v>4.6662473748669419E-5</v>
      </c>
      <c r="CG446" s="223">
        <f t="shared" ca="1" si="934"/>
        <v>-1.954168670362753E-5</v>
      </c>
      <c r="CH446" s="223">
        <f t="shared" ca="1" si="935"/>
        <v>-2.7398349649992652E-5</v>
      </c>
      <c r="CI446" s="223">
        <f t="shared" ca="1" si="936"/>
        <v>4.6550880728748442E-5</v>
      </c>
      <c r="CJ446" s="223">
        <f t="shared" ca="1" si="937"/>
        <v>-1.8491340265816645E-5</v>
      </c>
      <c r="CK446" s="223">
        <f t="shared" ca="1" si="938"/>
        <v>-2.8322184350894567E-5</v>
      </c>
      <c r="CL446" s="223">
        <f t="shared" ca="1" si="939"/>
        <v>4.6411247198926178E-5</v>
      </c>
      <c r="CM446" s="223">
        <f t="shared" ca="1" si="940"/>
        <v>-1.7429855336065374E-5</v>
      </c>
      <c r="CN446" s="223">
        <f t="shared" ca="1" si="941"/>
        <v>-2.9228958826979259E-5</v>
      </c>
      <c r="CO446" s="223">
        <f t="shared" ca="1" si="942"/>
        <v>4.6243657269219415E-5</v>
      </c>
      <c r="CP446" s="223">
        <f t="shared" ca="1" si="943"/>
        <v>-1.6357871313205159E-5</v>
      </c>
      <c r="CQ446" s="223">
        <f t="shared" ca="1" si="944"/>
        <v>-3.0118126871206709E-5</v>
      </c>
      <c r="CR446" s="223">
        <f t="shared" ca="1" si="945"/>
        <v>4.6048211889535374E-5</v>
      </c>
      <c r="CS446" s="223">
        <f t="shared" ca="1" si="946"/>
        <v>-1.5276033920324836E-5</v>
      </c>
      <c r="CT446" s="223">
        <f t="shared" ca="1" si="947"/>
        <v>-3.0989152881997261E-5</v>
      </c>
      <c r="CU446" s="223">
        <f t="shared" ca="1" si="948"/>
        <v>4.5825028788862877E-5</v>
      </c>
      <c r="CV446" s="223">
        <f t="shared" ca="1" si="949"/>
        <v>-1.4184994815818605E-5</v>
      </c>
      <c r="CW446" s="223">
        <f t="shared" ca="1" si="950"/>
        <v>-3.1841512185850754E-5</v>
      </c>
      <c r="CX446" s="223">
        <f t="shared" ca="1" si="951"/>
        <v>4.55742424043559E-5</v>
      </c>
      <c r="CY446" s="223">
        <f t="shared" ca="1" si="952"/>
        <v>-1.3085411200847709E-5</v>
      </c>
      <c r="CZ446" s="223">
        <f t="shared" ca="1" si="953"/>
        <v>-3.2674691353393343E-5</v>
      </c>
      <c r="DA446" s="223">
        <f t="shared" ca="1" si="954"/>
        <v>4.5296003800355201E-5</v>
      </c>
      <c r="DB446" s="223">
        <f t="shared" ca="1" si="955"/>
        <v>-1.1977945423463191E-5</v>
      </c>
      <c r="DC446" s="223">
        <f t="shared" ca="1" si="956"/>
        <v>-3.3488188508651019E-5</v>
      </c>
      <c r="DD446" s="223">
        <f t="shared" ca="1" si="957"/>
        <v>4.4990480577392186E-5</v>
      </c>
      <c r="DE446" s="223">
        <f t="shared" ca="1" si="958"/>
        <v>-1.0863264579639799E-5</v>
      </c>
      <c r="DF446" s="223">
        <f t="shared" ca="1" si="959"/>
        <v>-3.4281513631355092E-5</v>
      </c>
      <c r="DG446" s="223">
        <f t="shared" ca="1" si="960"/>
        <v>4.4657856771231418E-5</v>
      </c>
      <c r="DH446" s="223">
        <f t="shared" ca="1" si="961"/>
        <v>-9.7420401114385568E-6</v>
      </c>
      <c r="DI446" s="223">
        <f t="shared" ca="1" si="962"/>
        <v>-3.5054188852115099E-5</v>
      </c>
      <c r="DJ446" s="223">
        <f t="shared" ca="1" si="963"/>
        <v>4.4298332742016464E-5</v>
      </c>
      <c r="DK446" s="223">
        <f t="shared" ca="1" si="964"/>
        <v>-8.6149474025512271E-6</v>
      </c>
      <c r="DL446" s="223">
        <f t="shared" ca="1" si="965"/>
        <v>-3.580574874027202E-5</v>
      </c>
      <c r="DM446" s="223">
        <f t="shared" ca="1" si="966"/>
        <v>4.3912125053579507E-5</v>
      </c>
      <c r="DN446" s="223">
        <f t="shared" ca="1" si="967"/>
        <v>-7.4826653714835391E-6</v>
      </c>
      <c r="DO446" s="223">
        <f t="shared" ca="1" si="968"/>
        <v>-3.653574058425097E-5</v>
      </c>
      <c r="DP446" s="223">
        <f t="shared" ca="1" si="969"/>
        <v>4.3499466342989939E-5</v>
      </c>
      <c r="DQ446" s="223">
        <f t="shared" ca="1" si="970"/>
        <v>-6.3458760625896403E-6</v>
      </c>
      <c r="DR446" s="223">
        <f t="shared" ca="1" si="971"/>
        <v>-3.7243724664260479E-5</v>
      </c>
      <c r="DS446" s="223">
        <f t="shared" ca="1" si="972"/>
        <v>4.3060605180425132E-5</v>
      </c>
      <c r="DT446" s="223">
        <f t="shared" ca="1" si="973"/>
        <v>-5.2052642352432254E-6</v>
      </c>
      <c r="DU446" s="223">
        <f t="shared" ca="1" si="974"/>
        <v>-3.7929274517165614E-5</v>
      </c>
      <c r="DV446" s="223">
        <f t="shared" ca="1" si="975"/>
        <v>4.2595805919439916E-5</v>
      </c>
      <c r="DW446" s="223">
        <f t="shared" ca="1" si="976"/>
        <v>-4.0615169513601882E-6</v>
      </c>
      <c r="DX446" s="223">
        <f t="shared" ca="1" si="977"/>
        <v>-3.8591977193368511E-5</v>
      </c>
      <c r="DY446" s="223">
        <f t="shared" ca="1" si="978"/>
        <v>4.2105348537728644E-5</v>
      </c>
      <c r="DZ446" s="223">
        <f t="shared" ca="1" si="979"/>
        <v>-2.9153231615328984E-6</v>
      </c>
      <c r="EA446" s="223">
        <f t="shared" ca="1" si="980"/>
        <v>-3.9231433505557072E-5</v>
      </c>
      <c r="EB446" s="223">
        <f t="shared" ca="1" si="981"/>
        <v>4.1589528468477445E-5</v>
      </c>
      <c r="EC446" s="223">
        <f t="shared" ca="1" si="982"/>
        <v>-1.7673732900467127E-6</v>
      </c>
      <c r="ED446" s="223">
        <f t="shared" ca="1" si="983"/>
        <v>-3.9847258269158968E-5</v>
      </c>
      <c r="EE446" s="223">
        <f t="shared" ca="1" si="984"/>
        <v>4.1048656422410681E-5</v>
      </c>
      <c r="EF446" s="223">
        <f t="shared" ca="1" si="985"/>
        <v>-6.1835881897694852E-7</v>
      </c>
      <c r="EG446" s="223">
        <f t="shared" ca="1" si="986"/>
        <v>-4.0439080534364507E-5</v>
      </c>
      <c r="EH446" s="223">
        <f t="shared" ca="1" si="987"/>
        <v>4.0483058200623207E-5</v>
      </c>
      <c r="EI446" s="223">
        <f t="shared" ca="1" si="988"/>
        <v>5.3102812832611028E-7</v>
      </c>
      <c r="EJ446" s="223">
        <f t="shared" ca="1" si="989"/>
        <v>-4.1006543809572087E-5</v>
      </c>
      <c r="EK446" s="223">
        <f t="shared" ca="1" si="990"/>
        <v>3.9893074498333377E-5</v>
      </c>
      <c r="EL446" s="223">
        <f t="shared" ca="1" si="991"/>
        <v>1.6800952041384172E-6</v>
      </c>
      <c r="EM446" s="223">
        <f t="shared" ca="1" si="992"/>
        <v>-4.1549306276120911E-5</v>
      </c>
      <c r="EN446" s="223">
        <f t="shared" ca="1" si="993"/>
        <v>3.9279060699665252E-5</v>
      </c>
      <c r="EO446" s="223">
        <f t="shared" ca="1" si="994"/>
        <v>2.828150253422562E-6</v>
      </c>
      <c r="EP446" s="223">
        <f t="shared" ca="1" si="995"/>
        <v>-4.2067040994197663E-5</v>
      </c>
      <c r="EQ446" s="223">
        <f t="shared" ca="1" si="996"/>
        <v>3.8641386663570382E-5</v>
      </c>
      <c r="ER446" s="223">
        <f t="shared" ca="1" si="997"/>
        <v>3.9745017307480495E-6</v>
      </c>
      <c r="ES446" s="223">
        <f t="shared" ca="1" si="998"/>
        <v>-4.2559436099768639E-5</v>
      </c>
      <c r="ET446" s="223">
        <f t="shared" ca="1" si="999"/>
        <v>3.7980436501042355E-5</v>
      </c>
      <c r="EU446" s="223">
        <f t="shared" ca="1" si="1000"/>
        <v>5.1184591168444712E-6</v>
      </c>
      <c r="EV446" s="223">
        <f t="shared" ca="1" si="1001"/>
        <v>-4.3026194992431806E-5</v>
      </c>
      <c r="EW446" s="223">
        <f t="shared" ca="1" si="1002"/>
        <v>3.7296608343747634E-5</v>
      </c>
      <c r="EX446" s="223">
        <f t="shared" ca="1" si="1003"/>
        <v>6.2593333345604262E-6</v>
      </c>
      <c r="EY446" s="223">
        <f t="shared" ca="1" si="1004"/>
        <v>-4.3467036514084625E-5</v>
      </c>
      <c r="EZ446" s="223">
        <f t="shared" ca="1" si="1005"/>
        <v>3.6590314104196687E-5</v>
      </c>
      <c r="FA446" s="223">
        <f t="shared" ca="1" si="1006"/>
        <v>7.3964371639298239E-6</v>
      </c>
      <c r="FB446" s="223">
        <f t="shared" ca="1" si="1007"/>
        <v>-4.3881695118279501E-5</v>
      </c>
      <c r="FC446" s="223">
        <f t="shared" ca="1" si="1008"/>
        <v>3.5861979227627662E-5</v>
      </c>
      <c r="FD446" s="223">
        <f t="shared" ca="1" si="1009"/>
        <v>8.5290856561196407E-6</v>
      </c>
      <c r="FE446" s="223">
        <f t="shared" ca="1" si="1010"/>
        <v>-4.4269921030176455E-5</v>
      </c>
      <c r="FF446" s="223">
        <f t="shared" ca="1" si="1011"/>
        <v>3.5112042435739383E-5</v>
      </c>
      <c r="FG446" s="223">
        <f t="shared" ca="1" si="1012"/>
        <v>9.656596546033268E-6</v>
      </c>
      <c r="FH446" s="223">
        <f t="shared" ca="1" si="1013"/>
        <v>-4.4631480397003841E-5</v>
      </c>
      <c r="FI446" s="223">
        <f t="shared" ca="1" si="1014"/>
        <v>3.4340955462411677E-5</v>
      </c>
      <c r="FJ446" s="223">
        <f t="shared" ca="1" si="1015"/>
        <v>1.0778290663273568E-5</v>
      </c>
      <c r="FK446" s="223">
        <f t="shared" ca="1" si="1016"/>
        <v>-4.4966155428919392E-5</v>
      </c>
      <c r="FL446" s="223">
        <f t="shared" ca="1" si="1017"/>
        <v>3.3549182781602625E-5</v>
      </c>
      <c r="FM446" s="223">
        <f t="shared" ca="1" si="1018"/>
        <v>1.1893492341241967E-5</v>
      </c>
      <c r="FN446" s="223">
        <f t="shared" ca="1" si="1019"/>
        <v>-4.5273744530196642E-5</v>
      </c>
      <c r="FO446" s="223">
        <f t="shared" ca="1" si="1020"/>
        <v>3.2737201327572521E-5</v>
      </c>
      <c r="FP446" s="223">
        <f t="shared" ca="1" si="1021"/>
        <v>1.3001529824150332E-5</v>
      </c>
      <c r="FQ446" s="223">
        <f t="shared" ca="1" si="1022"/>
        <v>-4.5554062420663302E-5</v>
      </c>
      <c r="FR446" s="223">
        <f t="shared" ca="1" si="1023"/>
        <v>3.1905500207585517E-5</v>
      </c>
      <c r="FS446" s="223">
        <f t="shared" ca="1" si="1024"/>
        <v>1.4101735671651157E-5</v>
      </c>
      <c r="FT446" s="223">
        <f t="shared" ca="1" si="1025"/>
        <v>-4.5806940247304448E-5</v>
      </c>
      <c r="FU446" s="223">
        <f t="shared" ca="1" si="1026"/>
        <v>3.1054580407294998E-5</v>
      </c>
      <c r="FV446" s="223">
        <f t="shared" ca="1" si="1027"/>
        <v>1.5193447160883765E-5</v>
      </c>
      <c r="FW446" s="223">
        <f t="shared" ca="1" si="1028"/>
        <v>-4.6032225685971873E-5</v>
      </c>
      <c r="FX446" s="223">
        <f t="shared" ca="1" si="1029"/>
        <v>3.0184954488974659E-5</v>
      </c>
      <c r="FY446" s="223">
        <f t="shared" ca="1" si="1030"/>
        <v>1.6276006685663726E-5</v>
      </c>
      <c r="FZ446" s="223">
        <f t="shared" ca="1" si="1031"/>
        <v>-4.6229783033141888E-5</v>
      </c>
      <c r="GA446" s="223">
        <f t="shared" ca="1" si="1032"/>
        <v>2.9297146282758328E-5</v>
      </c>
      <c r="GB446" s="223">
        <f t="shared" ca="1" si="1033"/>
        <v>1.7348762152615335E-5</v>
      </c>
      <c r="GC446" s="223">
        <f t="shared" ca="1" si="1034"/>
        <v>-4.6399493287656071E-5</v>
      </c>
      <c r="GD446" s="223">
        <f t="shared" ca="1" si="1035"/>
        <v>2.8391690571110037E-5</v>
      </c>
      <c r="GE446" s="223">
        <f t="shared" ca="1" si="1036"/>
        <v>1.8411067373960676E-5</v>
      </c>
      <c r="GF446" s="223">
        <f t="shared" ca="1" si="1037"/>
        <v>-4.654125422240219E-5</v>
      </c>
      <c r="GG446" s="223">
        <f t="shared" ca="1" si="1038"/>
        <v>2.7469132766697502E-5</v>
      </c>
      <c r="GH446" s="223">
        <f t="shared" ca="1" si="1039"/>
        <v>1.9462282456751643E-5</v>
      </c>
      <c r="GI446" s="223">
        <f t="shared" ca="1" si="1040"/>
        <v>-4.6654980445894364E-5</v>
      </c>
      <c r="GJ446" s="223">
        <f t="shared" ca="1" si="1041"/>
        <v>2.6530028583843366E-5</v>
      </c>
      <c r="GK446" s="223">
        <f t="shared" ca="1" si="1042"/>
        <v>2.0501774188332297E-5</v>
      </c>
      <c r="GL446" s="223">
        <f t="shared" ca="1" si="1043"/>
        <v>-4.6740603453708217E-5</v>
      </c>
      <c r="GM446" s="223">
        <f t="shared" ca="1" si="1044"/>
        <v>2.5574943703789778E-5</v>
      </c>
      <c r="GN446" s="223">
        <f t="shared" ca="1" si="1045"/>
        <v>2.1528916417754983E-5</v>
      </c>
      <c r="GO446" s="223">
        <f t="shared" ca="1" si="1046"/>
        <v>-4.6798071669745112E-5</v>
      </c>
      <c r="GP446" s="223">
        <f t="shared" ca="1" si="1047"/>
        <v>2.4604453433959989E-5</v>
      </c>
      <c r="GQ446" s="223">
        <f t="shared" ca="1" si="1048"/>
        <v>2.254309043294329E-5</v>
      </c>
      <c r="GR446" s="223">
        <f t="shared" ca="1" si="1049"/>
        <v>-4.6827350477300804E-5</v>
      </c>
      <c r="GS446" s="223">
        <f t="shared" ca="1" si="1050"/>
        <v>2.3619142361401376E-5</v>
      </c>
      <c r="GT446" s="223">
        <f t="shared" ca="1" si="1051"/>
        <v>2.3543685333395246E-5</v>
      </c>
      <c r="GU446" s="223">
        <f t="shared" ca="1" si="1052"/>
        <v>-4.6828422239916391E-5</v>
      </c>
      <c r="GV446" s="223">
        <f t="shared" ca="1" si="1053"/>
        <v>2.2619604000658565E-5</v>
      </c>
      <c r="GW446" s="223">
        <f t="shared" ca="1" si="1054"/>
        <v>2.4530098398159762E-5</v>
      </c>
      <c r="GX446" s="223">
        <f t="shared" ca="1" si="1055"/>
        <v>-4.6801286312002157E-5</v>
      </c>
      <c r="GY446" s="223">
        <f t="shared" ca="1" si="1056"/>
        <v>2.1606440436269544E-5</v>
      </c>
      <c r="GZ446" s="223">
        <f t="shared" ca="1" si="1057"/>
        <v>2.55017354488864E-5</v>
      </c>
      <c r="HA446" s="223">
        <f t="shared" ca="1" si="1058"/>
        <v>-4.6745959039226425E-5</v>
      </c>
      <c r="HB446" s="223">
        <f t="shared" ca="1" si="1059"/>
        <v>2.0580261960078581E-5</v>
      </c>
      <c r="HC446" s="223">
        <f t="shared" ca="1" si="1060"/>
        <v>2.6458011207749958E-5</v>
      </c>
      <c r="HD446" s="223">
        <f t="shared" ca="1" si="1061"/>
        <v>-4.6662473748669276E-5</v>
      </c>
      <c r="HE446" s="223">
        <f t="shared" ca="1" si="1062"/>
        <v>1.9541686703626029E-5</v>
      </c>
      <c r="HF446" s="223">
        <f t="shared" ca="1" si="1063"/>
        <v>2.7398349649992916E-5</v>
      </c>
      <c r="HG446" s="223">
        <f t="shared" ca="1" si="1064"/>
        <v>-4.6550880728748408E-5</v>
      </c>
      <c r="HH446" s="223">
        <f t="shared" ca="1" si="1065"/>
        <v>1.8491340265816347E-5</v>
      </c>
      <c r="HI446" s="223">
        <f t="shared" ca="1" si="1066"/>
        <v>2.8322184350894824E-5</v>
      </c>
      <c r="HJ446" s="223">
        <f t="shared" ca="1" si="1067"/>
        <v>-4.641124719892613E-5</v>
      </c>
      <c r="HK446" s="223">
        <f t="shared" ca="1" si="1068"/>
        <v>1.742985533606631E-5</v>
      </c>
      <c r="HL446" s="223">
        <f t="shared" ca="1" si="1069"/>
        <v>2.9228958826978466E-5</v>
      </c>
      <c r="HM446" s="223">
        <f t="shared" ca="1" si="1070"/>
        <v>-4.6243657269219151E-5</v>
      </c>
      <c r="HN446" s="223">
        <f t="shared" ca="1" si="1071"/>
        <v>1.6357871313203614E-5</v>
      </c>
      <c r="HO446" s="223">
        <f t="shared" ca="1" si="1072"/>
        <v>3.0118126871207962E-5</v>
      </c>
      <c r="HP446" s="223">
        <f t="shared" ca="1" si="1073"/>
        <v>-4.6048211889535313E-5</v>
      </c>
      <c r="HQ446" s="223">
        <f t="shared" ca="1" si="1074"/>
        <v>1.5276033920324534E-5</v>
      </c>
      <c r="HR446" s="223">
        <f t="shared" ca="1" si="1075"/>
        <v>3.0989152881997505E-5</v>
      </c>
      <c r="HS446" s="223">
        <f t="shared" ca="1" si="1076"/>
        <v>-4.5825028788862803E-5</v>
      </c>
      <c r="HT446" s="223">
        <f t="shared" ca="1" si="1077"/>
        <v>1.4184994815819565E-5</v>
      </c>
      <c r="HU446" s="223">
        <f t="shared" ca="1" si="1078"/>
        <v>3.1841512185850016E-5</v>
      </c>
      <c r="HV446" s="223">
        <f t="shared" ca="1" si="1079"/>
        <v>-4.5574242404356131E-5</v>
      </c>
      <c r="HW446" s="223">
        <f t="shared" ca="1" si="1080"/>
        <v>1.3085411200846125E-5</v>
      </c>
      <c r="HX446" s="223">
        <f t="shared" ca="1" si="1081"/>
        <v>3.2674691353394535E-5</v>
      </c>
      <c r="HY446" s="223">
        <f t="shared" ca="1" si="1082"/>
        <v>-4.5296003800355113E-5</v>
      </c>
      <c r="HZ446" s="223">
        <f t="shared" ca="1" si="1083"/>
        <v>1.1977945423462881E-5</v>
      </c>
      <c r="IA446" s="223">
        <f t="shared" ca="1" si="1084"/>
        <v>3.348818850865125E-5</v>
      </c>
      <c r="IB446" s="223">
        <f t="shared" ca="1" si="1085"/>
        <v>-4.4990480577392098E-5</v>
      </c>
      <c r="IC446" s="223">
        <f t="shared" ca="1" si="1086"/>
        <v>1.0863264579640785E-5</v>
      </c>
      <c r="ID446" s="223">
        <f t="shared" ca="1" si="1087"/>
        <v>3.4281513631354407E-5</v>
      </c>
      <c r="IE446" s="223">
        <f t="shared" ca="1" si="1088"/>
        <v>-3.2589468589114853E-5</v>
      </c>
      <c r="IF446" s="223">
        <f t="shared" ca="1" si="1089"/>
        <v>9.7420401114369441E-6</v>
      </c>
      <c r="IG446" s="223">
        <f t="shared" ca="1" si="1090"/>
        <v>3.505418885211619E-5</v>
      </c>
      <c r="IH446" s="223">
        <f t="shared" ca="1" si="1091"/>
        <v>-4.4298332742016356E-5</v>
      </c>
      <c r="II446" s="223">
        <f t="shared" ca="1" si="1092"/>
        <v>8.6149474025509103E-6</v>
      </c>
      <c r="IJ446" s="223">
        <f t="shared" ca="1" si="1093"/>
        <v>3.5805748740272223E-5</v>
      </c>
      <c r="IK446" s="223">
        <f t="shared" ca="1" si="1094"/>
        <v>-4.3912125053579392E-5</v>
      </c>
      <c r="IL446" s="223">
        <f t="shared" ca="1" si="1095"/>
        <v>7.4826653714832274E-6</v>
      </c>
      <c r="IM446" s="223">
        <f t="shared" ca="1" si="1096"/>
        <v>3.6535740584250339E-5</v>
      </c>
      <c r="IN446" s="223">
        <f t="shared" ca="1" si="1097"/>
        <v>-4.3499466342990304E-5</v>
      </c>
      <c r="IO446" s="223">
        <f t="shared" ca="1" si="1098"/>
        <v>6.3458760625880072E-6</v>
      </c>
      <c r="IP446" s="223">
        <f t="shared" ca="1" si="1099"/>
        <v>3.7243724664261475E-5</v>
      </c>
      <c r="IQ446" s="223">
        <f t="shared" ca="1" si="1100"/>
        <v>-4.306060518042501E-5</v>
      </c>
      <c r="IR446" s="223">
        <f t="shared" ca="1" si="1101"/>
        <v>5.2052642352455531E-6</v>
      </c>
      <c r="IS446" s="223">
        <f t="shared" ca="1" si="1102"/>
        <v>3.7929274517167362E-5</v>
      </c>
      <c r="IT446" s="223">
        <f t="shared" ca="1" si="1103"/>
        <v>-4.2595805919438675E-5</v>
      </c>
      <c r="IU446" s="223">
        <f t="shared" ca="1" si="1104"/>
        <v>4.0615169513572168E-6</v>
      </c>
      <c r="IV446" s="223">
        <f t="shared" ca="1" si="1105"/>
        <v>3.8591977193369439E-5</v>
      </c>
      <c r="IW446" s="223">
        <f t="shared" ca="1" si="1106"/>
        <v>-4.2105348537727343E-5</v>
      </c>
      <c r="IX446" s="223">
        <f t="shared" ca="1" si="1107"/>
        <v>2.9153231615325765E-6</v>
      </c>
      <c r="IY446" s="223">
        <f t="shared" ca="1" si="1108"/>
        <v>3.9231433505557255E-5</v>
      </c>
      <c r="IZ446" s="223">
        <f t="shared" ca="1" si="1109"/>
        <v>-4.1589528468477296E-5</v>
      </c>
      <c r="JA446" s="223">
        <f t="shared" ca="1" si="1110"/>
        <v>1.7673732900463874E-6</v>
      </c>
      <c r="JB446" s="223">
        <f t="shared" ca="1" si="1111"/>
        <v>3.9847258269159138E-5</v>
      </c>
    </row>
    <row r="447" spans="2:262">
      <c r="B447" s="230">
        <v>86</v>
      </c>
      <c r="C447" s="229">
        <f t="shared" si="1112"/>
        <v>1.6796875000000011E-3</v>
      </c>
      <c r="D447" s="226">
        <f t="shared" ca="1" si="855"/>
        <v>23.317543995851324</v>
      </c>
      <c r="E447" s="225">
        <f ca="1">CN361</f>
        <v>-0.68245600414867502</v>
      </c>
      <c r="F447" s="224">
        <v>86</v>
      </c>
      <c r="G447" s="223">
        <f t="shared" ca="1" si="856"/>
        <v>-1.2178095748634394E-4</v>
      </c>
      <c r="H447" s="223">
        <f t="shared" ca="1" si="857"/>
        <v>2.0743080216745457E-4</v>
      </c>
      <c r="I447" s="223">
        <f t="shared" ca="1" si="858"/>
        <v>-9.1500531762635337E-5</v>
      </c>
      <c r="J447" s="223">
        <f t="shared" ca="1" si="859"/>
        <v>-1.1334945321883481E-4</v>
      </c>
      <c r="K447" s="223">
        <f t="shared" ca="1" si="860"/>
        <v>2.0804706166784368E-4</v>
      </c>
      <c r="L447" s="223">
        <f t="shared" ca="1" si="861"/>
        <v>-1.0056567743071487E-4</v>
      </c>
      <c r="M447" s="223">
        <f t="shared" ca="1" si="862"/>
        <v>-1.04644880190282E-4</v>
      </c>
      <c r="N447" s="223">
        <f t="shared" ca="1" si="863"/>
        <v>2.0816211757390462E-4</v>
      </c>
      <c r="O447" s="223">
        <f t="shared" ca="1" si="864"/>
        <v>-1.0938855157335112E-4</v>
      </c>
      <c r="P447" s="223">
        <f t="shared" ca="1" si="865"/>
        <v>-9.5688208479541813E-5</v>
      </c>
      <c r="Q447" s="223">
        <f t="shared" ca="1" si="866"/>
        <v>2.0777569270588191E-4</v>
      </c>
      <c r="R447" s="223">
        <f t="shared" ca="1" si="867"/>
        <v>-1.1794789911394103E-4</v>
      </c>
      <c r="S447" s="223">
        <f t="shared" ca="1" si="868"/>
        <v>-8.6501015493276886E-5</v>
      </c>
      <c r="T447" s="223">
        <f t="shared" ca="1" si="869"/>
        <v>2.0688871799512943E-4</v>
      </c>
      <c r="U447" s="223">
        <f t="shared" ca="1" si="870"/>
        <v>-1.2622309983454966E-4</v>
      </c>
      <c r="V447" s="223">
        <f t="shared" ca="1" si="871"/>
        <v>-7.7105433984095217E-5</v>
      </c>
      <c r="W447" s="223">
        <f t="shared" ca="1" si="872"/>
        <v>2.0550333024141516E-4</v>
      </c>
      <c r="X447" s="223">
        <f t="shared" ca="1" si="873"/>
        <v>-1.3419421805182022E-4</v>
      </c>
      <c r="Y447" s="223">
        <f t="shared" ca="1" si="874"/>
        <v>-6.7524098730807505E-5</v>
      </c>
      <c r="Z447" s="223">
        <f t="shared" ca="1" si="875"/>
        <v>2.0362286696518363E-4</v>
      </c>
      <c r="AA447" s="223">
        <f t="shared" ca="1" si="876"/>
        <v>-1.4184205064377752E-4</v>
      </c>
      <c r="AB447" s="223">
        <f t="shared" ca="1" si="877"/>
        <v>-5.7780092009264742E-5</v>
      </c>
      <c r="AC447" s="223">
        <f t="shared" ca="1" si="878"/>
        <v>2.012518583671763E-4</v>
      </c>
      <c r="AD447" s="223">
        <f t="shared" ca="1" si="879"/>
        <v>-1.4914817331183769E-4</v>
      </c>
      <c r="AE447" s="223">
        <f t="shared" ca="1" si="880"/>
        <v>-4.7896887985131908E-5</v>
      </c>
      <c r="AF447" s="223">
        <f t="shared" ca="1" si="881"/>
        <v>1.9839601641478114E-4</v>
      </c>
      <c r="AG447" s="223">
        <f t="shared" ca="1" si="882"/>
        <v>-1.5609498496655256E-4</v>
      </c>
      <c r="AH447" s="223">
        <f t="shared" ca="1" si="883"/>
        <v>-3.7898296162572408E-5</v>
      </c>
      <c r="AI447" s="223">
        <f t="shared" ca="1" si="884"/>
        <v>1.9506222108140451E-4</v>
      </c>
      <c r="AJ447" s="223">
        <f t="shared" ca="1" si="885"/>
        <v>-1.6266575013017715E-4</v>
      </c>
      <c r="AK447" s="223">
        <f t="shared" ca="1" si="886"/>
        <v>-2.7808404025057132E-5</v>
      </c>
      <c r="AL447" s="223">
        <f t="shared" ca="1" si="887"/>
        <v>1.9125850377201014E-4</v>
      </c>
      <c r="AM447" s="223">
        <f t="shared" ca="1" si="888"/>
        <v>-1.688446392539012E-4</v>
      </c>
      <c r="AN447" s="223">
        <f t="shared" ca="1" si="889"/>
        <v>-1.7651519006518438E-5</v>
      </c>
      <c r="AO447" s="223">
        <f t="shared" ca="1" si="890"/>
        <v>1.8699402797476268E-4</v>
      </c>
      <c r="AP447" s="223">
        <f t="shared" ca="1" si="891"/>
        <v>-1.7461676685262052E-4</v>
      </c>
      <c r="AQ447" s="223">
        <f t="shared" ca="1" si="892"/>
        <v>-7.4521099326025812E-6</v>
      </c>
      <c r="AR447" s="223">
        <f t="shared" ca="1" si="893"/>
        <v>1.8227906718538156E-4</v>
      </c>
      <c r="AS447" s="223">
        <f t="shared" ca="1" si="894"/>
        <v>-1.7996822736536777E-4</v>
      </c>
      <c r="AT447" s="223">
        <f t="shared" ca="1" si="895"/>
        <v>2.7652519268686534E-6</v>
      </c>
      <c r="AU447" s="223">
        <f t="shared" ca="1" si="896"/>
        <v>1.7712498015739025E-4</v>
      </c>
      <c r="AV447" s="223">
        <f t="shared" ca="1" si="897"/>
        <v>-1.8488612865503692E-4</v>
      </c>
      <c r="AW447" s="223">
        <f t="shared" ca="1" si="898"/>
        <v>1.2975952052240596E-5</v>
      </c>
      <c r="AX447" s="223">
        <f t="shared" ca="1" si="899"/>
        <v>1.715441835378839E-4</v>
      </c>
      <c r="AY447" s="223">
        <f t="shared" ca="1" si="900"/>
        <v>-1.8935862306666381E-4</v>
      </c>
      <c r="AZ447" s="223">
        <f t="shared" ca="1" si="901"/>
        <v>2.3155391972559544E-5</v>
      </c>
      <c r="BA447" s="223">
        <f t="shared" ca="1" si="902"/>
        <v>1.6555012195473715E-4</v>
      </c>
      <c r="BB447" s="223">
        <f t="shared" ca="1" si="903"/>
        <v>-1.9337493596946671E-4</v>
      </c>
      <c r="BC447" s="223">
        <f t="shared" ca="1" si="904"/>
        <v>3.3279048525443799E-5</v>
      </c>
      <c r="BD447" s="223">
        <f t="shared" ca="1" si="905"/>
        <v>1.5915723562732502E-4</v>
      </c>
      <c r="BE447" s="223">
        <f t="shared" ca="1" si="906"/>
        <v>-1.9692539171387521E-4</v>
      </c>
      <c r="BF447" s="223">
        <f t="shared" ca="1" si="907"/>
        <v>4.3322532935532757E-5</v>
      </c>
      <c r="BG447" s="223">
        <f t="shared" ca="1" si="908"/>
        <v>1.5238092557875934E-4</v>
      </c>
      <c r="BH447" s="223">
        <f t="shared" ca="1" si="909"/>
        <v>-2.0000143694101787E-4</v>
      </c>
      <c r="BI447" s="223">
        <f t="shared" ca="1" si="910"/>
        <v>5.3261649569171411E-5</v>
      </c>
      <c r="BJ447" s="223">
        <f t="shared" ca="1" si="911"/>
        <v>1.452375165334817E-4</v>
      </c>
      <c r="BK447" s="223">
        <f t="shared" ca="1" si="912"/>
        <v>-2.0259566118851273E-4</v>
      </c>
      <c r="BL447" s="223">
        <f t="shared" ca="1" si="913"/>
        <v>6.3072454223828399E-5</v>
      </c>
      <c r="BM447" s="223">
        <f t="shared" ca="1" si="914"/>
        <v>1.3774421758957093E-4</v>
      </c>
      <c r="BN447" s="223">
        <f t="shared" ca="1" si="915"/>
        <v>-2.0470181474292043E-4</v>
      </c>
      <c r="BO447" s="223">
        <f t="shared" ca="1" si="916"/>
        <v>7.2731311811762912E-5</v>
      </c>
      <c r="BP447" s="223">
        <f t="shared" ca="1" si="917"/>
        <v>1.299190807605161E-4</v>
      </c>
      <c r="BQ447" s="223">
        <f t="shared" ca="1" si="918"/>
        <v>-2.0631482369585147E-4</v>
      </c>
      <c r="BR447" s="223">
        <f t="shared" ca="1" si="919"/>
        <v>8.2214953299037917E-5</v>
      </c>
      <c r="BS447" s="223">
        <f t="shared" ca="1" si="920"/>
        <v>1.2178095748634636E-4</v>
      </c>
      <c r="BT447" s="223">
        <f t="shared" ca="1" si="921"/>
        <v>-2.0743080216745422E-4</v>
      </c>
      <c r="BU447" s="223">
        <f t="shared" ca="1" si="922"/>
        <v>9.1500531762636015E-5</v>
      </c>
      <c r="BV447" s="223">
        <f t="shared" ca="1" si="923"/>
        <v>1.1334945321883513E-4</v>
      </c>
      <c r="BW447" s="223">
        <f t="shared" ca="1" si="924"/>
        <v>-2.0804706166784362E-4</v>
      </c>
      <c r="BX447" s="223">
        <f t="shared" ca="1" si="925"/>
        <v>1.0056567743071262E-4</v>
      </c>
      <c r="BY447" s="223">
        <f t="shared" ca="1" si="926"/>
        <v>1.0464488019028517E-4</v>
      </c>
      <c r="BZ447" s="223">
        <f t="shared" ca="1" si="927"/>
        <v>-2.0816211757390462E-4</v>
      </c>
      <c r="CA447" s="223">
        <f t="shared" ca="1" si="928"/>
        <v>1.0938855157335083E-4</v>
      </c>
      <c r="CB447" s="223">
        <f t="shared" ca="1" si="929"/>
        <v>9.5688208479542789E-5</v>
      </c>
      <c r="CC447" s="223">
        <f t="shared" ca="1" si="930"/>
        <v>-2.0777569270588204E-4</v>
      </c>
      <c r="CD447" s="223">
        <f t="shared" ca="1" si="931"/>
        <v>1.179478991139383E-4</v>
      </c>
      <c r="CE447" s="223">
        <f t="shared" ca="1" si="932"/>
        <v>8.650101549328125E-5</v>
      </c>
      <c r="CF447" s="223">
        <f t="shared" ca="1" si="933"/>
        <v>-2.068887179951294E-4</v>
      </c>
      <c r="CG447" s="223">
        <f t="shared" ca="1" si="934"/>
        <v>1.2622309983454939E-4</v>
      </c>
      <c r="CH447" s="223">
        <f t="shared" ca="1" si="935"/>
        <v>7.7105433984096924E-5</v>
      </c>
      <c r="CI447" s="223">
        <f t="shared" ca="1" si="936"/>
        <v>-2.055033302414157E-4</v>
      </c>
      <c r="CJ447" s="223">
        <f t="shared" ca="1" si="937"/>
        <v>1.3419421805181656E-4</v>
      </c>
      <c r="CK447" s="223">
        <f t="shared" ca="1" si="938"/>
        <v>6.7524098730806421E-5</v>
      </c>
      <c r="CL447" s="223">
        <f t="shared" ca="1" si="939"/>
        <v>-2.0362286696518371E-4</v>
      </c>
      <c r="CM447" s="223">
        <f t="shared" ca="1" si="940"/>
        <v>1.4184205064377616E-4</v>
      </c>
      <c r="CN447" s="223">
        <f t="shared" ca="1" si="941"/>
        <v>5.778009200926649E-5</v>
      </c>
      <c r="CO447" s="223">
        <f t="shared" ca="1" si="942"/>
        <v>-2.0125185836717714E-4</v>
      </c>
      <c r="CP447" s="223">
        <f t="shared" ca="1" si="943"/>
        <v>1.4914817331183433E-4</v>
      </c>
      <c r="CQ447" s="223">
        <f t="shared" ca="1" si="944"/>
        <v>4.7896887985132247E-5</v>
      </c>
      <c r="CR447" s="223">
        <f t="shared" ca="1" si="945"/>
        <v>-1.9839601641478171E-4</v>
      </c>
      <c r="CS447" s="223">
        <f t="shared" ca="1" si="946"/>
        <v>1.5609498496655134E-4</v>
      </c>
      <c r="CT447" s="223">
        <f t="shared" ca="1" si="947"/>
        <v>3.7898296162575687E-5</v>
      </c>
      <c r="CU447" s="223">
        <f t="shared" ca="1" si="948"/>
        <v>-1.9506222108140622E-4</v>
      </c>
      <c r="CV447" s="223">
        <f t="shared" ca="1" si="949"/>
        <v>1.6266575013017785E-4</v>
      </c>
      <c r="CW447" s="223">
        <f t="shared" ca="1" si="950"/>
        <v>2.7808404025058976E-5</v>
      </c>
      <c r="CX447" s="223">
        <f t="shared" ca="1" si="951"/>
        <v>-1.9125850377201087E-4</v>
      </c>
      <c r="CY447" s="223">
        <f t="shared" ca="1" si="952"/>
        <v>1.6884463925390011E-4</v>
      </c>
      <c r="CZ447" s="223">
        <f t="shared" ca="1" si="953"/>
        <v>1.7651519006523222E-5</v>
      </c>
      <c r="DA447" s="223">
        <f t="shared" ca="1" si="954"/>
        <v>-1.8699402797476213E-4</v>
      </c>
      <c r="DB447" s="223">
        <f t="shared" ca="1" si="955"/>
        <v>1.7461676685261949E-4</v>
      </c>
      <c r="DC447" s="223">
        <f t="shared" ca="1" si="956"/>
        <v>7.4521099326044243E-6</v>
      </c>
      <c r="DD447" s="223">
        <f t="shared" ca="1" si="957"/>
        <v>-1.8227906718538243E-4</v>
      </c>
      <c r="DE447" s="223">
        <f t="shared" ca="1" si="958"/>
        <v>1.7996822736536538E-4</v>
      </c>
      <c r="DF447" s="223">
        <f t="shared" ca="1" si="959"/>
        <v>-2.7652519268697782E-6</v>
      </c>
      <c r="DG447" s="223">
        <f t="shared" ca="1" si="960"/>
        <v>-1.7712498015738968E-4</v>
      </c>
      <c r="DH447" s="223">
        <f t="shared" ca="1" si="961"/>
        <v>1.8488612865503605E-4</v>
      </c>
      <c r="DI447" s="223">
        <f t="shared" ca="1" si="962"/>
        <v>-1.297595205223878E-5</v>
      </c>
      <c r="DJ447" s="223">
        <f t="shared" ca="1" si="963"/>
        <v>-1.7154418353788496E-4</v>
      </c>
      <c r="DK447" s="223">
        <f t="shared" ca="1" si="964"/>
        <v>1.8935862306666183E-4</v>
      </c>
      <c r="DL447" s="223">
        <f t="shared" ca="1" si="965"/>
        <v>-2.3155391972560669E-5</v>
      </c>
      <c r="DM447" s="223">
        <f t="shared" ca="1" si="966"/>
        <v>-1.6555012195473826E-4</v>
      </c>
      <c r="DN447" s="223">
        <f t="shared" ca="1" si="967"/>
        <v>1.9337493596946603E-4</v>
      </c>
      <c r="DO447" s="223">
        <f t="shared" ca="1" si="968"/>
        <v>-3.3279048525441977E-5</v>
      </c>
      <c r="DP447" s="223">
        <f t="shared" ca="1" si="969"/>
        <v>-1.5915723562732811E-4</v>
      </c>
      <c r="DQ447" s="223">
        <f t="shared" ca="1" si="970"/>
        <v>1.9692539171387556E-4</v>
      </c>
      <c r="DR447" s="223">
        <f t="shared" ca="1" si="971"/>
        <v>-4.3322532935530968E-5</v>
      </c>
      <c r="DS447" s="223">
        <f t="shared" ca="1" si="972"/>
        <v>-1.5238092557876058E-4</v>
      </c>
      <c r="DT447" s="223">
        <f t="shared" ca="1" si="973"/>
        <v>2.0000143694101736E-4</v>
      </c>
      <c r="DU447" s="223">
        <f t="shared" ca="1" si="974"/>
        <v>-5.326164956916677E-5</v>
      </c>
      <c r="DV447" s="223">
        <f t="shared" ca="1" si="975"/>
        <v>-1.4523751653348514E-4</v>
      </c>
      <c r="DW447" s="223">
        <f t="shared" ca="1" si="976"/>
        <v>2.0259566118851301E-4</v>
      </c>
      <c r="DX447" s="223">
        <f t="shared" ca="1" si="977"/>
        <v>-6.3072454223821013E-5</v>
      </c>
      <c r="DY447" s="223">
        <f t="shared" ca="1" si="978"/>
        <v>-1.3774421758957231E-4</v>
      </c>
      <c r="DZ447" s="223">
        <f t="shared" ca="1" si="979"/>
        <v>2.0470181474292119E-4</v>
      </c>
      <c r="EA447" s="223">
        <f t="shared" ca="1" si="980"/>
        <v>-7.2731311811761177E-5</v>
      </c>
      <c r="EB447" s="223">
        <f t="shared" ca="1" si="981"/>
        <v>-1.2991908076051751E-4</v>
      </c>
      <c r="EC447" s="223">
        <f t="shared" ca="1" si="982"/>
        <v>2.0631482369585046E-4</v>
      </c>
      <c r="ED447" s="223">
        <f t="shared" ca="1" si="983"/>
        <v>-8.2214953299036223E-5</v>
      </c>
      <c r="EE447" s="223">
        <f t="shared" ca="1" si="984"/>
        <v>-1.2178095748634302E-4</v>
      </c>
      <c r="EF447" s="223">
        <f t="shared" ca="1" si="985"/>
        <v>2.0743080216745405E-4</v>
      </c>
      <c r="EG447" s="223">
        <f t="shared" ca="1" si="986"/>
        <v>-9.1500531762634361E-5</v>
      </c>
      <c r="EH447" s="223">
        <f t="shared" ca="1" si="987"/>
        <v>-1.1334945321884161E-4</v>
      </c>
      <c r="EI447" s="223">
        <f t="shared" ca="1" si="988"/>
        <v>2.080470616678436E-4</v>
      </c>
      <c r="EJ447" s="223">
        <f t="shared" ca="1" si="989"/>
        <v>-1.005656774307162E-4</v>
      </c>
      <c r="EK447" s="223">
        <f t="shared" ca="1" si="990"/>
        <v>-1.0464488019028677E-4</v>
      </c>
      <c r="EL447" s="223">
        <f t="shared" ca="1" si="991"/>
        <v>2.0816211757390462E-4</v>
      </c>
      <c r="EM447" s="223">
        <f t="shared" ca="1" si="992"/>
        <v>-1.0938855157334423E-4</v>
      </c>
      <c r="EN447" s="223">
        <f t="shared" ca="1" si="993"/>
        <v>-9.5688208479544415E-5</v>
      </c>
      <c r="EO447" s="223">
        <f t="shared" ca="1" si="994"/>
        <v>2.0777569270588177E-4</v>
      </c>
      <c r="EP447" s="223">
        <f t="shared" ca="1" si="995"/>
        <v>-1.1794789911393679E-4</v>
      </c>
      <c r="EQ447" s="223">
        <f t="shared" ca="1" si="996"/>
        <v>-8.6501015493277523E-5</v>
      </c>
      <c r="ER447" s="223">
        <f t="shared" ca="1" si="997"/>
        <v>2.0688871799513027E-4</v>
      </c>
      <c r="ES447" s="223">
        <f t="shared" ca="1" si="998"/>
        <v>-1.2622309983454792E-4</v>
      </c>
      <c r="ET447" s="223">
        <f t="shared" ca="1" si="999"/>
        <v>-7.710543398409313E-5</v>
      </c>
      <c r="EU447" s="223">
        <f t="shared" ca="1" si="1000"/>
        <v>2.05503330241416E-4</v>
      </c>
      <c r="EV447" s="223">
        <f t="shared" ca="1" si="1001"/>
        <v>-1.3419421805181968E-4</v>
      </c>
      <c r="EW447" s="223">
        <f t="shared" ca="1" si="1002"/>
        <v>-6.752409873081378E-5</v>
      </c>
      <c r="EX447" s="223">
        <f t="shared" ca="1" si="1003"/>
        <v>2.0362286696518409E-4</v>
      </c>
      <c r="EY447" s="223">
        <f t="shared" ca="1" si="1004"/>
        <v>-1.418420506437705E-4</v>
      </c>
      <c r="EZ447" s="223">
        <f t="shared" ca="1" si="1005"/>
        <v>-5.7780092009268279E-5</v>
      </c>
      <c r="FA447" s="223">
        <f t="shared" ca="1" si="1006"/>
        <v>2.0125185836717611E-4</v>
      </c>
      <c r="FB447" s="223">
        <f t="shared" ca="1" si="1007"/>
        <v>-1.4914817331183303E-4</v>
      </c>
      <c r="FC447" s="223">
        <f t="shared" ca="1" si="1008"/>
        <v>-4.7896887985134036E-5</v>
      </c>
      <c r="FD447" s="223">
        <f t="shared" ca="1" si="1009"/>
        <v>1.9839601641478404E-4</v>
      </c>
      <c r="FE447" s="223">
        <f t="shared" ca="1" si="1010"/>
        <v>-1.5609498496655012E-4</v>
      </c>
      <c r="FF447" s="223">
        <f t="shared" ca="1" si="1011"/>
        <v>-3.7898296162571676E-5</v>
      </c>
      <c r="FG447" s="223">
        <f t="shared" ca="1" si="1012"/>
        <v>1.9506222108140684E-4</v>
      </c>
      <c r="FH447" s="223">
        <f t="shared" ca="1" si="1013"/>
        <v>-1.6266575013017671E-4</v>
      </c>
      <c r="FI447" s="223">
        <f t="shared" ca="1" si="1014"/>
        <v>-2.7808404025066646E-5</v>
      </c>
      <c r="FJ447" s="223">
        <f t="shared" ca="1" si="1015"/>
        <v>1.9125850377201161E-4</v>
      </c>
      <c r="FK447" s="223">
        <f t="shared" ca="1" si="1016"/>
        <v>-1.6884463925390252E-4</v>
      </c>
      <c r="FL447" s="223">
        <f t="shared" ca="1" si="1017"/>
        <v>-1.7651519006525051E-5</v>
      </c>
      <c r="FM447" s="223">
        <f t="shared" ca="1" si="1018"/>
        <v>1.8699402797476295E-4</v>
      </c>
      <c r="FN447" s="223">
        <f t="shared" ca="1" si="1019"/>
        <v>-1.7461676685261531E-4</v>
      </c>
      <c r="FO447" s="223">
        <f t="shared" ca="1" si="1020"/>
        <v>-7.4521099326062674E-6</v>
      </c>
      <c r="FP447" s="223">
        <f t="shared" ca="1" si="1021"/>
        <v>1.8227906718538048E-4</v>
      </c>
      <c r="FQ447" s="223">
        <f t="shared" ca="1" si="1022"/>
        <v>-1.7996822736536441E-4</v>
      </c>
      <c r="FR447" s="223">
        <f t="shared" ca="1" si="1023"/>
        <v>2.7652519268679351E-6</v>
      </c>
      <c r="FS447" s="223">
        <f t="shared" ca="1" si="1024"/>
        <v>1.7712498015739372E-4</v>
      </c>
      <c r="FT447" s="223">
        <f t="shared" ca="1" si="1025"/>
        <v>-1.8488612865503521E-4</v>
      </c>
      <c r="FU447" s="223">
        <f t="shared" ca="1" si="1026"/>
        <v>1.2975952052242845E-5</v>
      </c>
      <c r="FV447" s="223">
        <f t="shared" ca="1" si="1027"/>
        <v>1.7154418353788596E-4</v>
      </c>
      <c r="FW447" s="223">
        <f t="shared" ca="1" si="1028"/>
        <v>-1.8935862306666352E-4</v>
      </c>
      <c r="FX447" s="223">
        <f t="shared" ca="1" si="1029"/>
        <v>2.3155391972552958E-5</v>
      </c>
      <c r="FY447" s="223">
        <f t="shared" ca="1" si="1030"/>
        <v>1.6555012195473937E-4</v>
      </c>
      <c r="FZ447" s="223">
        <f t="shared" ca="1" si="1031"/>
        <v>-1.9337493596946316E-4</v>
      </c>
      <c r="GA447" s="223">
        <f t="shared" ca="1" si="1032"/>
        <v>3.3279048525440161E-5</v>
      </c>
      <c r="GB447" s="223">
        <f t="shared" ca="1" si="1033"/>
        <v>1.5915723562732548E-4</v>
      </c>
      <c r="GC447" s="223">
        <f t="shared" ca="1" si="1034"/>
        <v>-1.9692539171387306E-4</v>
      </c>
      <c r="GD447" s="223">
        <f t="shared" ca="1" si="1035"/>
        <v>4.3322532935529166E-5</v>
      </c>
      <c r="GE447" s="223">
        <f t="shared" ca="1" si="1036"/>
        <v>1.5238092557876584E-4</v>
      </c>
      <c r="GF447" s="223">
        <f t="shared" ca="1" si="1037"/>
        <v>-2.0000143694101681E-4</v>
      </c>
      <c r="GG447" s="223">
        <f t="shared" ca="1" si="1038"/>
        <v>5.32616495691707E-5</v>
      </c>
      <c r="GH447" s="223">
        <f t="shared" ca="1" si="1039"/>
        <v>1.4523751653348644E-4</v>
      </c>
      <c r="GI447" s="223">
        <f t="shared" ca="1" si="1040"/>
        <v>-2.025956611885126E-4</v>
      </c>
      <c r="GJ447" s="223">
        <f t="shared" ca="1" si="1041"/>
        <v>6.3072454223819251E-5</v>
      </c>
      <c r="GK447" s="223">
        <f t="shared" ca="1" si="1042"/>
        <v>1.3774421758957369E-4</v>
      </c>
      <c r="GL447" s="223">
        <f t="shared" ca="1" si="1043"/>
        <v>-2.0470181474292084E-4</v>
      </c>
      <c r="GM447" s="223">
        <f t="shared" ca="1" si="1044"/>
        <v>7.2731311811759469E-5</v>
      </c>
      <c r="GN447" s="223">
        <f t="shared" ca="1" si="1045"/>
        <v>1.2991908076051897E-4</v>
      </c>
      <c r="GO447" s="223">
        <f t="shared" ca="1" si="1046"/>
        <v>-2.0631482369585022E-4</v>
      </c>
      <c r="GP447" s="223">
        <f t="shared" ca="1" si="1047"/>
        <v>8.2214953299034543E-5</v>
      </c>
      <c r="GQ447" s="223">
        <f t="shared" ca="1" si="1048"/>
        <v>1.2178095748634454E-4</v>
      </c>
      <c r="GR447" s="223">
        <f t="shared" ca="1" si="1049"/>
        <v>-2.0743080216745392E-4</v>
      </c>
      <c r="GS447" s="223">
        <f t="shared" ca="1" si="1050"/>
        <v>9.1500531762632722E-5</v>
      </c>
      <c r="GT447" s="223">
        <f t="shared" ca="1" si="1051"/>
        <v>1.1334945321884318E-4</v>
      </c>
      <c r="GU447" s="223">
        <f t="shared" ca="1" si="1052"/>
        <v>-2.0804706166784352E-4</v>
      </c>
      <c r="GV447" s="223">
        <f t="shared" ca="1" si="1053"/>
        <v>1.005656774307146E-4</v>
      </c>
      <c r="GW447" s="223">
        <f t="shared" ca="1" si="1054"/>
        <v>1.0464488019028835E-4</v>
      </c>
      <c r="GX447" s="223">
        <f t="shared" ca="1" si="1055"/>
        <v>-2.0816211757390465E-4</v>
      </c>
      <c r="GY447" s="223">
        <f t="shared" ca="1" si="1056"/>
        <v>1.0938855157334267E-4</v>
      </c>
      <c r="GZ447" s="223">
        <f t="shared" ca="1" si="1057"/>
        <v>9.5688208479546028E-5</v>
      </c>
      <c r="HA447" s="223">
        <f t="shared" ca="1" si="1058"/>
        <v>-2.0777569270588191E-4</v>
      </c>
      <c r="HB447" s="223">
        <f t="shared" ca="1" si="1059"/>
        <v>1.1794789911393527E-4</v>
      </c>
      <c r="HC447" s="223">
        <f t="shared" ca="1" si="1060"/>
        <v>8.6501015493279203E-5</v>
      </c>
      <c r="HD447" s="223">
        <f t="shared" ca="1" si="1061"/>
        <v>-2.0688871799513046E-4</v>
      </c>
      <c r="HE447" s="223">
        <f t="shared" ca="1" si="1062"/>
        <v>1.2622309983454646E-4</v>
      </c>
      <c r="HF447" s="223">
        <f t="shared" ca="1" si="1063"/>
        <v>7.7105433984094837E-5</v>
      </c>
      <c r="HG447" s="223">
        <f t="shared" ca="1" si="1064"/>
        <v>-2.0550333024141627E-4</v>
      </c>
      <c r="HH447" s="223">
        <f t="shared" ca="1" si="1065"/>
        <v>1.341942180518183E-4</v>
      </c>
      <c r="HI447" s="223">
        <f t="shared" ca="1" si="1066"/>
        <v>6.7524098730815501E-5</v>
      </c>
      <c r="HJ447" s="223">
        <f t="shared" ca="1" si="1067"/>
        <v>-2.0362286696518447E-4</v>
      </c>
      <c r="HK447" s="223">
        <f t="shared" ca="1" si="1068"/>
        <v>1.4184205064376917E-4</v>
      </c>
      <c r="HL447" s="223">
        <f t="shared" ca="1" si="1069"/>
        <v>5.7780092009270028E-5</v>
      </c>
      <c r="HM447" s="223">
        <f t="shared" ca="1" si="1070"/>
        <v>-2.0125185836717655E-4</v>
      </c>
      <c r="HN447" s="223">
        <f t="shared" ca="1" si="1071"/>
        <v>1.4914817331183178E-4</v>
      </c>
      <c r="HO447" s="223">
        <f t="shared" ca="1" si="1072"/>
        <v>4.7896887985135838E-5</v>
      </c>
      <c r="HP447" s="223">
        <f t="shared" ca="1" si="1073"/>
        <v>-1.9839601641478461E-4</v>
      </c>
      <c r="HQ447" s="223">
        <f t="shared" ca="1" si="1074"/>
        <v>1.5609498496654893E-4</v>
      </c>
      <c r="HR447" s="223">
        <f t="shared" ca="1" si="1075"/>
        <v>3.7898296162573478E-5</v>
      </c>
      <c r="HS447" s="223">
        <f t="shared" ca="1" si="1076"/>
        <v>-1.9506222108140746E-4</v>
      </c>
      <c r="HT447" s="223">
        <f t="shared" ca="1" si="1077"/>
        <v>1.6266575013017555E-4</v>
      </c>
      <c r="HU447" s="223">
        <f t="shared" ca="1" si="1078"/>
        <v>2.7808404025068462E-5</v>
      </c>
      <c r="HV447" s="223">
        <f t="shared" ca="1" si="1079"/>
        <v>-1.9125850377201234E-4</v>
      </c>
      <c r="HW447" s="223">
        <f t="shared" ca="1" si="1080"/>
        <v>1.6884463925390141E-4</v>
      </c>
      <c r="HX447" s="223">
        <f t="shared" ca="1" si="1081"/>
        <v>1.7651519006526881E-5</v>
      </c>
      <c r="HY447" s="223">
        <f t="shared" ca="1" si="1082"/>
        <v>-1.8699402797476376E-4</v>
      </c>
      <c r="HZ447" s="223">
        <f t="shared" ca="1" si="1083"/>
        <v>1.7461676685261428E-4</v>
      </c>
      <c r="IA447" s="223">
        <f t="shared" ca="1" si="1084"/>
        <v>7.452109932608097E-6</v>
      </c>
      <c r="IB447" s="223">
        <f t="shared" ca="1" si="1085"/>
        <v>-1.8227906718538137E-4</v>
      </c>
      <c r="IC447" s="223">
        <f t="shared" ca="1" si="1086"/>
        <v>1.7996822736536348E-4</v>
      </c>
      <c r="ID447" s="223">
        <f t="shared" ca="1" si="1087"/>
        <v>-2.765251926866119E-6</v>
      </c>
      <c r="IE447" s="223">
        <f t="shared" ca="1" si="1088"/>
        <v>1.1038996074437799E-4</v>
      </c>
      <c r="IF447" s="223">
        <f t="shared" ca="1" si="1089"/>
        <v>1.8488612865503437E-4</v>
      </c>
      <c r="IG447" s="223">
        <f t="shared" ca="1" si="1090"/>
        <v>-1.2975952052241016E-5</v>
      </c>
      <c r="IH447" s="223">
        <f t="shared" ca="1" si="1091"/>
        <v>-1.7154418353788702E-4</v>
      </c>
      <c r="II447" s="223">
        <f t="shared" ca="1" si="1092"/>
        <v>1.8935862306666276E-4</v>
      </c>
      <c r="IJ447" s="223">
        <f t="shared" ca="1" si="1093"/>
        <v>-2.3155391972551128E-5</v>
      </c>
      <c r="IK447" s="223">
        <f t="shared" ca="1" si="1094"/>
        <v>-1.6555012195474051E-4</v>
      </c>
      <c r="IL447" s="223">
        <f t="shared" ca="1" si="1095"/>
        <v>1.9337493596946248E-4</v>
      </c>
      <c r="IM447" s="223">
        <f t="shared" ca="1" si="1096"/>
        <v>-3.3279048525438351E-5</v>
      </c>
      <c r="IN447" s="223">
        <f t="shared" ca="1" si="1097"/>
        <v>-1.5915723562732667E-4</v>
      </c>
      <c r="IO447" s="223">
        <f t="shared" ca="1" si="1098"/>
        <v>1.9692539171387247E-4</v>
      </c>
      <c r="IP447" s="223">
        <f t="shared" ca="1" si="1099"/>
        <v>-4.3322532935515803E-5</v>
      </c>
      <c r="IQ447" s="223">
        <f t="shared" ca="1" si="1100"/>
        <v>-1.5238092557875906E-4</v>
      </c>
      <c r="IR447" s="223">
        <f t="shared" ca="1" si="1101"/>
        <v>2.0000143694101633E-4</v>
      </c>
      <c r="IS447" s="223">
        <f t="shared" ca="1" si="1102"/>
        <v>-5.32616495691575E-5</v>
      </c>
      <c r="IT447" s="223">
        <f t="shared" ca="1" si="1103"/>
        <v>-1.4523751653347928E-4</v>
      </c>
      <c r="IU447" s="223">
        <f t="shared" ca="1" si="1104"/>
        <v>2.0259566118851214E-4</v>
      </c>
      <c r="IV447" s="223">
        <f t="shared" ca="1" si="1105"/>
        <v>-6.3072454223817503E-5</v>
      </c>
      <c r="IW447" s="223">
        <f t="shared" ca="1" si="1106"/>
        <v>-1.3774421758956618E-4</v>
      </c>
      <c r="IX447" s="223">
        <f t="shared" ca="1" si="1107"/>
        <v>2.0470181474292051E-4</v>
      </c>
      <c r="IY447" s="223">
        <f t="shared" ca="1" si="1108"/>
        <v>-7.2731311811757748E-5</v>
      </c>
      <c r="IZ447" s="223">
        <f t="shared" ca="1" si="1109"/>
        <v>-1.2991908076052968E-4</v>
      </c>
      <c r="JA447" s="223">
        <f t="shared" ca="1" si="1110"/>
        <v>2.0631482369585152E-4</v>
      </c>
      <c r="JB447" s="223">
        <f t="shared" ca="1" si="1111"/>
        <v>-8.2214953299032849E-5</v>
      </c>
    </row>
    <row r="448" spans="2:262">
      <c r="B448" s="230">
        <v>87</v>
      </c>
      <c r="C448" s="229">
        <f t="shared" si="1112"/>
        <v>1.6992187500000011E-3</v>
      </c>
      <c r="D448" s="226">
        <f t="shared" ca="1" si="855"/>
        <v>23.311514057548319</v>
      </c>
      <c r="E448" s="225">
        <f ca="1">CO361</f>
        <v>-0.68848594245168215</v>
      </c>
      <c r="F448" s="224">
        <v>87</v>
      </c>
      <c r="G448" s="223">
        <f t="shared" ca="1" si="856"/>
        <v>-2.8744374689979545E-4</v>
      </c>
      <c r="H448" s="223">
        <f t="shared" ca="1" si="857"/>
        <v>5.7227742954741331E-4</v>
      </c>
      <c r="I448" s="223">
        <f t="shared" ca="1" si="858"/>
        <v>-3.2489037854614857E-4</v>
      </c>
      <c r="J448" s="223">
        <f t="shared" ca="1" si="859"/>
        <v>-2.2464627105459845E-4</v>
      </c>
      <c r="K448" s="223">
        <f t="shared" ca="1" si="860"/>
        <v>5.6526081920759211E-4</v>
      </c>
      <c r="L448" s="223">
        <f t="shared" ca="1" si="861"/>
        <v>-3.8018011472838655E-4</v>
      </c>
      <c r="M448" s="223">
        <f t="shared" ca="1" si="862"/>
        <v>-1.5846990619141217E-4</v>
      </c>
      <c r="N448" s="223">
        <f t="shared" ca="1" si="863"/>
        <v>5.4974216000066006E-4</v>
      </c>
      <c r="O448" s="223">
        <f t="shared" ca="1" si="864"/>
        <v>-4.2975158811247834E-4</v>
      </c>
      <c r="P448" s="223">
        <f t="shared" ca="1" si="865"/>
        <v>-8.9910006434907496E-5</v>
      </c>
      <c r="Q448" s="223">
        <f t="shared" ca="1" si="866"/>
        <v>5.2595486700589755E-4</v>
      </c>
      <c r="R448" s="223">
        <f t="shared" ca="1" si="867"/>
        <v>-4.7285919759747089E-4</v>
      </c>
      <c r="S448" s="223">
        <f t="shared" ca="1" si="868"/>
        <v>-1.9997776493157918E-5</v>
      </c>
      <c r="T448" s="223">
        <f t="shared" ca="1" si="869"/>
        <v>4.9425672325121911E-4</v>
      </c>
      <c r="U448" s="223">
        <f t="shared" ca="1" si="870"/>
        <v>-5.0885456461203745E-4</v>
      </c>
      <c r="V448" s="223">
        <f t="shared" ca="1" si="871"/>
        <v>5.0215238621030724E-5</v>
      </c>
      <c r="W448" s="223">
        <f t="shared" ca="1" si="872"/>
        <v>4.5512449832340956E-4</v>
      </c>
      <c r="X448" s="223">
        <f t="shared" ca="1" si="873"/>
        <v>-5.3719628533169641E-4</v>
      </c>
      <c r="Y448" s="223">
        <f t="shared" ca="1" si="874"/>
        <v>1.1967296980588542E-4</v>
      </c>
      <c r="Z448" s="223">
        <f t="shared" ca="1" si="875"/>
        <v>4.0914677730975594E-4</v>
      </c>
      <c r="AA448" s="223">
        <f t="shared" ca="1" si="876"/>
        <v>-5.5745807389627857E-4</v>
      </c>
      <c r="AB448" s="223">
        <f t="shared" ca="1" si="877"/>
        <v>1.8733070813295056E-4</v>
      </c>
      <c r="AC448" s="223">
        <f t="shared" ca="1" si="878"/>
        <v>3.5701510793049025E-4</v>
      </c>
      <c r="AD448" s="223">
        <f t="shared" ca="1" si="879"/>
        <v>-5.6933517414604743E-4</v>
      </c>
      <c r="AE448" s="223">
        <f t="shared" ca="1" si="880"/>
        <v>2.5217081824178977E-4</v>
      </c>
      <c r="AF448" s="223">
        <f t="shared" ca="1" si="881"/>
        <v>2.9951359901736653E-4</v>
      </c>
      <c r="AG448" s="223">
        <f t="shared" ca="1" si="882"/>
        <v>-5.7264894343801102E-4</v>
      </c>
      <c r="AH448" s="223">
        <f t="shared" ca="1" si="883"/>
        <v>3.1321804452302435E-4</v>
      </c>
      <c r="AI448" s="223">
        <f t="shared" ca="1" si="884"/>
        <v>2.3750712678699109E-4</v>
      </c>
      <c r="AJ448" s="223">
        <f t="shared" ca="1" si="885"/>
        <v>-5.673495395975526E-4</v>
      </c>
      <c r="AK448" s="223">
        <f t="shared" ca="1" si="886"/>
        <v>3.6955417987047194E-4</v>
      </c>
      <c r="AL448" s="223">
        <f t="shared" ca="1" si="887"/>
        <v>1.71928326297493E-4</v>
      </c>
      <c r="AM448" s="223">
        <f t="shared" ca="1" si="888"/>
        <v>-5.5351667059113307E-4</v>
      </c>
      <c r="AN448" s="223">
        <f t="shared" ca="1" si="889"/>
        <v>4.2033187637067755E-4</v>
      </c>
      <c r="AO448" s="223">
        <f t="shared" ca="1" si="890"/>
        <v>1.0376356374914696E-4</v>
      </c>
      <c r="AP448" s="223">
        <f t="shared" ca="1" si="891"/>
        <v>-5.3135839564427603E-4</v>
      </c>
      <c r="AQ448" s="223">
        <f t="shared" ca="1" si="892"/>
        <v>4.6478739020427875E-4</v>
      </c>
      <c r="AR448" s="223">
        <f t="shared" ca="1" si="893"/>
        <v>3.4038100618628977E-5</v>
      </c>
      <c r="AS448" s="223">
        <f t="shared" ca="1" si="894"/>
        <v>-5.0120799583716657E-4</v>
      </c>
      <c r="AT448" s="223">
        <f t="shared" ca="1" si="895"/>
        <v>5.0225206906390511E-4</v>
      </c>
      <c r="AU448" s="223">
        <f t="shared" ca="1" si="896"/>
        <v>-3.6199327227953254E-5</v>
      </c>
      <c r="AV448" s="223">
        <f t="shared" ca="1" si="897"/>
        <v>-4.635189612469669E-4</v>
      </c>
      <c r="AW448" s="223">
        <f t="shared" ca="1" si="898"/>
        <v>5.3216240930728487E-4</v>
      </c>
      <c r="AX448" s="223">
        <f t="shared" ca="1" si="899"/>
        <v>-1.0589228349859177E-4</v>
      </c>
      <c r="AY448" s="223">
        <f t="shared" ca="1" si="900"/>
        <v>-4.1885817003497263E-4</v>
      </c>
      <c r="AZ448" s="223">
        <f t="shared" ca="1" si="901"/>
        <v>5.5406853157654267E-4</v>
      </c>
      <c r="BA448" s="223">
        <f t="shared" ca="1" si="902"/>
        <v>-1.7399252126060872E-4</v>
      </c>
      <c r="BB448" s="223">
        <f t="shared" ca="1" si="903"/>
        <v>-3.6789736207138189E-4</v>
      </c>
      <c r="BC448" s="223">
        <f t="shared" ca="1" si="904"/>
        <v>5.6764094740246887E-4</v>
      </c>
      <c r="BD448" s="223">
        <f t="shared" ca="1" si="905"/>
        <v>-2.3947574955017085E-4</v>
      </c>
      <c r="BE448" s="223">
        <f t="shared" ca="1" si="906"/>
        <v>-3.1140303534242313E-4</v>
      </c>
      <c r="BF448" s="223">
        <f t="shared" ca="1" si="907"/>
        <v>5.726755150178048E-4</v>
      </c>
      <c r="BG448" s="223">
        <f t="shared" ca="1" si="908"/>
        <v>-3.0135703966186031E-4</v>
      </c>
      <c r="BH448" s="223">
        <f t="shared" ca="1" si="909"/>
        <v>-2.5022491710717255E-4</v>
      </c>
      <c r="BI448" s="223">
        <f t="shared" ca="1" si="910"/>
        <v>5.6909650983942605E-4</v>
      </c>
      <c r="BJ448" s="223">
        <f t="shared" ca="1" si="911"/>
        <v>-3.5870563939311865E-4</v>
      </c>
      <c r="BK448" s="223">
        <f t="shared" ca="1" si="912"/>
        <v>-1.8528318320862444E-4</v>
      </c>
      <c r="BL448" s="223">
        <f t="shared" ca="1" si="913"/>
        <v>5.5695776343656219E-4</v>
      </c>
      <c r="BM448" s="223">
        <f t="shared" ca="1" si="914"/>
        <v>-4.1065897242377621E-4</v>
      </c>
      <c r="BN448" s="223">
        <f t="shared" ca="1" si="915"/>
        <v>-1.1755461777255351E-4</v>
      </c>
      <c r="BO448" s="223">
        <f t="shared" ca="1" si="916"/>
        <v>5.3644185385389126E-4</v>
      </c>
      <c r="BP448" s="223">
        <f t="shared" ca="1" si="917"/>
        <v>-4.5643561226674863E-4</v>
      </c>
      <c r="BQ448" s="223">
        <f t="shared" ca="1" si="918"/>
        <v>-4.8057921465057853E-5</v>
      </c>
      <c r="BR448" s="223">
        <f t="shared" ca="1" si="919"/>
        <v>5.0785735946779376E-4</v>
      </c>
      <c r="BS448" s="223">
        <f t="shared" ca="1" si="920"/>
        <v>-4.9534703564978308E-4</v>
      </c>
      <c r="BT448" s="223">
        <f t="shared" ca="1" si="921"/>
        <v>2.2161610713725529E-5</v>
      </c>
      <c r="BU448" s="223">
        <f t="shared" ca="1" si="922"/>
        <v>4.7163421768035938E-4</v>
      </c>
      <c r="BV448" s="223">
        <f t="shared" ca="1" si="923"/>
        <v>-5.2680797854633892E-4</v>
      </c>
      <c r="BW448" s="223">
        <f t="shared" ca="1" si="924"/>
        <v>9.2047811639290033E-5</v>
      </c>
      <c r="BX448" s="223">
        <f t="shared" ca="1" si="925"/>
        <v>4.2831725826066513E-4</v>
      </c>
      <c r="BY448" s="223">
        <f t="shared" ca="1" si="926"/>
        <v>-5.5034523909133965E-4</v>
      </c>
      <c r="BZ448" s="223">
        <f t="shared" ca="1" si="927"/>
        <v>1.6054952779945893E-4</v>
      </c>
      <c r="CA448" s="223">
        <f t="shared" ca="1" si="928"/>
        <v>3.7855800859793305E-4</v>
      </c>
      <c r="CB448" s="223">
        <f t="shared" ca="1" si="929"/>
        <v>-5.6560479497763747E-4</v>
      </c>
      <c r="CC448" s="223">
        <f t="shared" ca="1" si="930"/>
        <v>2.2663642962160904E-4</v>
      </c>
      <c r="CD448" s="223">
        <f t="shared" ca="1" si="931"/>
        <v>3.2310489412310569E-4</v>
      </c>
      <c r="CE448" s="223">
        <f t="shared" ca="1" si="932"/>
        <v>-5.7235712828106839E-4</v>
      </c>
      <c r="CF448" s="223">
        <f t="shared" ca="1" si="933"/>
        <v>2.893145085884624E-4</v>
      </c>
      <c r="CG448" s="223">
        <f t="shared" ca="1" si="934"/>
        <v>2.6279198129379726E-4</v>
      </c>
      <c r="CH448" s="223">
        <f t="shared" ca="1" si="935"/>
        <v>-5.7050067762365959E-4</v>
      </c>
      <c r="CI448" s="223">
        <f t="shared" ca="1" si="936"/>
        <v>3.476410280514688E-4</v>
      </c>
      <c r="CJ448" s="223">
        <f t="shared" ca="1" si="937"/>
        <v>1.9852643245837554E-4</v>
      </c>
      <c r="CK448" s="223">
        <f t="shared" ca="1" si="938"/>
        <v>-5.6006336575129098E-4</v>
      </c>
      <c r="CL448" s="223">
        <f t="shared" ca="1" si="939"/>
        <v>4.0073870286741486E-4</v>
      </c>
      <c r="CM448" s="223">
        <f t="shared" ca="1" si="940"/>
        <v>1.3127486128988001E-4</v>
      </c>
      <c r="CN448" s="223">
        <f t="shared" ca="1" si="941"/>
        <v>-5.4120217954959499E-4</v>
      </c>
      <c r="CO448" s="223">
        <f t="shared" ca="1" si="942"/>
        <v>4.478088945836159E-4</v>
      </c>
      <c r="CP448" s="223">
        <f t="shared" ca="1" si="943"/>
        <v>6.2048794016589552E-5</v>
      </c>
      <c r="CQ448" s="223">
        <f t="shared" ca="1" si="944"/>
        <v>-5.142008088150872E-4</v>
      </c>
      <c r="CR448" s="223">
        <f t="shared" ca="1" si="945"/>
        <v>4.8814362370359579E-4</v>
      </c>
      <c r="CS448" s="223">
        <f t="shared" ca="1" si="946"/>
        <v>-8.1105448738880083E-6</v>
      </c>
      <c r="CT448" s="223">
        <f t="shared" ca="1" si="947"/>
        <v>-4.7946537929656046E-4</v>
      </c>
      <c r="CU448" s="223">
        <f t="shared" ca="1" si="948"/>
        <v>5.2113621835773874E-4</v>
      </c>
      <c r="CV448" s="223">
        <f t="shared" ca="1" si="949"/>
        <v>-7.8147893620146179E-5</v>
      </c>
      <c r="CW448" s="223">
        <f t="shared" ca="1" si="950"/>
        <v>-4.3751834418581111E-4</v>
      </c>
      <c r="CX448" s="223">
        <f t="shared" ca="1" si="951"/>
        <v>5.4629043921284389E-4</v>
      </c>
      <c r="CY448" s="223">
        <f t="shared" ca="1" si="952"/>
        <v>-1.4700982530609625E-4</v>
      </c>
      <c r="CZ448" s="223">
        <f t="shared" ca="1" si="953"/>
        <v>-3.8899062593529418E-4</v>
      </c>
      <c r="DA448" s="223">
        <f t="shared" ca="1" si="954"/>
        <v>5.6322794337363704E-4</v>
      </c>
      <c r="DB448" s="223">
        <f t="shared" ca="1" si="955"/>
        <v>-2.1366059238230267E-4</v>
      </c>
      <c r="DC448" s="223">
        <f t="shared" ca="1" si="956"/>
        <v>-3.3461212659723169E-4</v>
      </c>
      <c r="DD448" s="223">
        <f t="shared" ca="1" si="957"/>
        <v>5.7169397501206703E-4</v>
      </c>
      <c r="DE448" s="223">
        <f t="shared" ca="1" si="958"/>
        <v>-2.7709770527326402E-4</v>
      </c>
      <c r="DF448" s="223">
        <f t="shared" ca="1" si="959"/>
        <v>-2.7520074941731555E-4</v>
      </c>
      <c r="DG448" s="223">
        <f t="shared" ca="1" si="960"/>
        <v>5.7156119713208892E-4</v>
      </c>
      <c r="DH448" s="223">
        <f t="shared" ca="1" si="961"/>
        <v>-3.3636701075365612E-4</v>
      </c>
      <c r="DI448" s="223">
        <f t="shared" ca="1" si="962"/>
        <v>-2.1165009680859507E-4</v>
      </c>
      <c r="DJ448" s="223">
        <f t="shared" ca="1" si="963"/>
        <v>5.628316068366074E-4</v>
      </c>
      <c r="DK448" s="223">
        <f t="shared" ca="1" si="964"/>
        <v>-3.9057704330103141E-4</v>
      </c>
      <c r="DL448" s="223">
        <f t="shared" ca="1" si="965"/>
        <v>-1.4491602973943271E-4</v>
      </c>
      <c r="DM448" s="223">
        <f t="shared" ca="1" si="966"/>
        <v>5.4563650528919076E-4</v>
      </c>
      <c r="DN448" s="223">
        <f t="shared" ca="1" si="967"/>
        <v>-4.3891243356702854E-4</v>
      </c>
      <c r="DO448" s="223">
        <f t="shared" ca="1" si="968"/>
        <v>-7.6002290694759478E-5</v>
      </c>
      <c r="DP448" s="223">
        <f t="shared" ca="1" si="969"/>
        <v>5.202345228223573E-4</v>
      </c>
      <c r="DQ448" s="223">
        <f t="shared" ca="1" si="970"/>
        <v>-4.806461722913633E-4</v>
      </c>
      <c r="DR448" s="223">
        <f t="shared" ca="1" si="971"/>
        <v>-5.945406454908723E-6</v>
      </c>
      <c r="DS448" s="223">
        <f t="shared" ca="1" si="972"/>
        <v>4.8700772889664711E-4</v>
      </c>
      <c r="DT448" s="223">
        <f t="shared" ca="1" si="973"/>
        <v>-5.1515054519773811E-4</v>
      </c>
      <c r="DU448" s="223">
        <f t="shared" ca="1" si="974"/>
        <v>6.420090223202351E-5</v>
      </c>
      <c r="DV448" s="223">
        <f t="shared" ca="1" si="975"/>
        <v>4.4645588542026327E-4</v>
      </c>
      <c r="DW448" s="223">
        <f t="shared" ca="1" si="976"/>
        <v>-5.4190657440088166E-4</v>
      </c>
      <c r="DX448" s="223">
        <f t="shared" ca="1" si="977"/>
        <v>1.3338156959100478E-4</v>
      </c>
      <c r="DY448" s="223">
        <f t="shared" ca="1" si="978"/>
        <v>3.9918892986487659E-4</v>
      </c>
      <c r="DZ448" s="223">
        <f t="shared" ca="1" si="979"/>
        <v>-5.6051182431699766E-4</v>
      </c>
      <c r="EA448" s="223">
        <f t="shared" ca="1" si="980"/>
        <v>2.0055605399144419E-4</v>
      </c>
      <c r="EB448" s="223">
        <f t="shared" ca="1" si="981"/>
        <v>3.4591780123826183E-4</v>
      </c>
      <c r="EC448" s="223">
        <f t="shared" ca="1" si="982"/>
        <v>-5.7068645466953297E-4</v>
      </c>
      <c r="ED448" s="223">
        <f t="shared" ca="1" si="983"/>
        <v>2.6471398866175958E-4</v>
      </c>
      <c r="EE448" s="223">
        <f t="shared" ca="1" si="984"/>
        <v>2.8744374689981784E-4</v>
      </c>
      <c r="EF448" s="223">
        <f t="shared" ca="1" si="985"/>
        <v>-5.7227742954741353E-4</v>
      </c>
      <c r="EG448" s="223">
        <f t="shared" ca="1" si="986"/>
        <v>3.2489037854613811E-4</v>
      </c>
      <c r="EH448" s="223">
        <f t="shared" ca="1" si="987"/>
        <v>2.2464627105461902E-4</v>
      </c>
      <c r="EI448" s="223">
        <f t="shared" ca="1" si="988"/>
        <v>-5.6526081920759742E-4</v>
      </c>
      <c r="EJ448" s="223">
        <f t="shared" ca="1" si="989"/>
        <v>3.8018011472837966E-4</v>
      </c>
      <c r="EK448" s="223">
        <f t="shared" ca="1" si="990"/>
        <v>1.5846990619142968E-4</v>
      </c>
      <c r="EL448" s="223">
        <f t="shared" ca="1" si="991"/>
        <v>-5.4974216000066808E-4</v>
      </c>
      <c r="EM448" s="223">
        <f t="shared" ca="1" si="992"/>
        <v>4.2975158811247433E-4</v>
      </c>
      <c r="EN448" s="223">
        <f t="shared" ca="1" si="993"/>
        <v>8.9910006434923623E-5</v>
      </c>
      <c r="EO448" s="223">
        <f t="shared" ca="1" si="994"/>
        <v>-5.2595486700590709E-4</v>
      </c>
      <c r="EP448" s="223">
        <f t="shared" ca="1" si="995"/>
        <v>4.728591975974697E-4</v>
      </c>
      <c r="EQ448" s="223">
        <f t="shared" ca="1" si="996"/>
        <v>1.9997776493170088E-5</v>
      </c>
      <c r="ER448" s="223">
        <f t="shared" ca="1" si="997"/>
        <v>-4.9425672325122951E-4</v>
      </c>
      <c r="ES448" s="223">
        <f t="shared" ca="1" si="998"/>
        <v>5.0885456461202249E-4</v>
      </c>
      <c r="ET448" s="223">
        <f t="shared" ca="1" si="999"/>
        <v>-5.0215238621022619E-5</v>
      </c>
      <c r="EU448" s="223">
        <f t="shared" ca="1" si="1000"/>
        <v>-4.5512449832341948E-4</v>
      </c>
      <c r="EV448" s="223">
        <f t="shared" ca="1" si="1001"/>
        <v>5.3719628533168654E-4</v>
      </c>
      <c r="EW448" s="223">
        <f t="shared" ca="1" si="1002"/>
        <v>-1.1967296980588141E-4</v>
      </c>
      <c r="EX448" s="223">
        <f t="shared" ca="1" si="1003"/>
        <v>-4.0914677730976727E-4</v>
      </c>
      <c r="EY448" s="223">
        <f t="shared" ca="1" si="1004"/>
        <v>5.5745807389627304E-4</v>
      </c>
      <c r="EZ448" s="223">
        <f t="shared" ca="1" si="1005"/>
        <v>-1.8733070813295056E-4</v>
      </c>
      <c r="FA448" s="223">
        <f t="shared" ca="1" si="1006"/>
        <v>-3.5701510793049974E-4</v>
      </c>
      <c r="FB448" s="223">
        <f t="shared" ca="1" si="1007"/>
        <v>5.6933517414604526E-4</v>
      </c>
      <c r="FC448" s="223">
        <f t="shared" ca="1" si="1008"/>
        <v>-2.5217081824176424E-4</v>
      </c>
      <c r="FD448" s="223">
        <f t="shared" ca="1" si="1009"/>
        <v>-2.9951359901737352E-4</v>
      </c>
      <c r="FE448" s="223">
        <f t="shared" ca="1" si="1010"/>
        <v>5.7264894343801124E-4</v>
      </c>
      <c r="FF448" s="223">
        <f t="shared" ca="1" si="1011"/>
        <v>-3.1321804452300392E-4</v>
      </c>
      <c r="FG448" s="223">
        <f t="shared" ca="1" si="1012"/>
        <v>-2.3750712678699475E-4</v>
      </c>
      <c r="FH448" s="223">
        <f t="shared" ca="1" si="1013"/>
        <v>5.6734953959755477E-4</v>
      </c>
      <c r="FI448" s="223">
        <f t="shared" ca="1" si="1014"/>
        <v>-3.695541798704533E-4</v>
      </c>
      <c r="FJ448" s="223">
        <f t="shared" ca="1" si="1015"/>
        <v>-1.71928326297493E-4</v>
      </c>
      <c r="FK448" s="223">
        <f t="shared" ca="1" si="1016"/>
        <v>5.5351667059113513E-4</v>
      </c>
      <c r="FL448" s="223">
        <f t="shared" ca="1" si="1017"/>
        <v>-4.2033187637066644E-4</v>
      </c>
      <c r="FM448" s="223">
        <f t="shared" ca="1" si="1018"/>
        <v>-1.03763563749179E-4</v>
      </c>
      <c r="FN448" s="223">
        <f t="shared" ca="1" si="1019"/>
        <v>5.3135839564427906E-4</v>
      </c>
      <c r="FO448" s="223">
        <f t="shared" ca="1" si="1020"/>
        <v>-4.6478739020426921E-4</v>
      </c>
      <c r="FP448" s="223">
        <f t="shared" ca="1" si="1021"/>
        <v>-3.403810061865329E-5</v>
      </c>
      <c r="FQ448" s="223">
        <f t="shared" ca="1" si="1022"/>
        <v>5.0120799583716657E-4</v>
      </c>
      <c r="FR448" s="223">
        <f t="shared" ca="1" si="1023"/>
        <v>-5.022520690638973E-4</v>
      </c>
      <c r="FS448" s="223">
        <f t="shared" ca="1" si="1024"/>
        <v>3.6199327227928859E-5</v>
      </c>
      <c r="FT448" s="223">
        <f t="shared" ca="1" si="1025"/>
        <v>4.6351896124698604E-4</v>
      </c>
      <c r="FU448" s="223">
        <f t="shared" ca="1" si="1026"/>
        <v>-5.3216240930728184E-4</v>
      </c>
      <c r="FV448" s="223">
        <f t="shared" ca="1" si="1027"/>
        <v>1.0589228349857575E-4</v>
      </c>
      <c r="FW448" s="223">
        <f t="shared" ca="1" si="1028"/>
        <v>4.1885817003498938E-4</v>
      </c>
      <c r="FX448" s="223">
        <f t="shared" ca="1" si="1029"/>
        <v>-5.5406853157654061E-4</v>
      </c>
      <c r="FY448" s="223">
        <f t="shared" ca="1" si="1030"/>
        <v>1.7399252126059321E-4</v>
      </c>
      <c r="FZ448" s="223">
        <f t="shared" ca="1" si="1031"/>
        <v>3.6789736207140059E-4</v>
      </c>
      <c r="GA448" s="223">
        <f t="shared" ca="1" si="1032"/>
        <v>-5.6764094740246887E-4</v>
      </c>
      <c r="GB448" s="223">
        <f t="shared" ca="1" si="1033"/>
        <v>2.3947574955016348E-4</v>
      </c>
      <c r="GC448" s="223">
        <f t="shared" ca="1" si="1034"/>
        <v>3.1140303534244363E-4</v>
      </c>
      <c r="GD448" s="223">
        <f t="shared" ca="1" si="1035"/>
        <v>-5.7267551501780437E-4</v>
      </c>
      <c r="GE448" s="223">
        <f t="shared" ca="1" si="1036"/>
        <v>3.0135703966185343E-4</v>
      </c>
      <c r="GF448" s="223">
        <f t="shared" ca="1" si="1037"/>
        <v>2.5022491710718713E-4</v>
      </c>
      <c r="GG448" s="223">
        <f t="shared" ca="1" si="1038"/>
        <v>-5.6909650983942887E-4</v>
      </c>
      <c r="GH448" s="223">
        <f t="shared" ca="1" si="1039"/>
        <v>3.5870563939311865E-4</v>
      </c>
      <c r="GI448" s="223">
        <f t="shared" ca="1" si="1040"/>
        <v>1.8528318320863992E-4</v>
      </c>
      <c r="GJ448" s="223">
        <f t="shared" ca="1" si="1041"/>
        <v>-5.5695776343656794E-4</v>
      </c>
      <c r="GK448" s="223">
        <f t="shared" ca="1" si="1042"/>
        <v>4.1065897242377621E-4</v>
      </c>
      <c r="GL448" s="223">
        <f t="shared" ca="1" si="1043"/>
        <v>1.1755461777256945E-4</v>
      </c>
      <c r="GM448" s="223">
        <f t="shared" ca="1" si="1044"/>
        <v>-5.3644185385389701E-4</v>
      </c>
      <c r="GN448" s="223">
        <f t="shared" ca="1" si="1045"/>
        <v>4.5643561226672901E-4</v>
      </c>
      <c r="GO448" s="223">
        <f t="shared" ca="1" si="1046"/>
        <v>4.8057921465057853E-5</v>
      </c>
      <c r="GP448" s="223">
        <f t="shared" ca="1" si="1047"/>
        <v>-5.0785735946780124E-4</v>
      </c>
      <c r="GQ448" s="223">
        <f t="shared" ca="1" si="1048"/>
        <v>4.9534703564976671E-4</v>
      </c>
      <c r="GR448" s="223">
        <f t="shared" ca="1" si="1049"/>
        <v>-2.2161610713725529E-5</v>
      </c>
      <c r="GS448" s="223">
        <f t="shared" ca="1" si="1050"/>
        <v>-4.7163421768036854E-4</v>
      </c>
      <c r="GT448" s="223">
        <f t="shared" ca="1" si="1051"/>
        <v>5.2680797854633252E-4</v>
      </c>
      <c r="GU448" s="223">
        <f t="shared" ca="1" si="1052"/>
        <v>-9.2047811639257913E-5</v>
      </c>
      <c r="GV448" s="223">
        <f t="shared" ca="1" si="1053"/>
        <v>-4.2831725826067592E-4</v>
      </c>
      <c r="GW448" s="223">
        <f t="shared" ca="1" si="1054"/>
        <v>5.503452390913351E-4</v>
      </c>
      <c r="GX448" s="223">
        <f t="shared" ca="1" si="1055"/>
        <v>-1.6054952779942771E-4</v>
      </c>
      <c r="GY448" s="223">
        <f t="shared" ca="1" si="1056"/>
        <v>-3.7855800859793305E-4</v>
      </c>
      <c r="GZ448" s="223">
        <f t="shared" ca="1" si="1057"/>
        <v>5.6560479497763487E-4</v>
      </c>
      <c r="HA448" s="223">
        <f t="shared" ca="1" si="1058"/>
        <v>-2.2663642962157917E-4</v>
      </c>
      <c r="HB448" s="223">
        <f t="shared" ca="1" si="1059"/>
        <v>-3.2310489412310569E-4</v>
      </c>
      <c r="HC448" s="223">
        <f t="shared" ca="1" si="1060"/>
        <v>5.7235712828106785E-4</v>
      </c>
      <c r="HD448" s="223">
        <f t="shared" ca="1" si="1061"/>
        <v>-2.8931450858844836E-4</v>
      </c>
      <c r="HE448" s="223">
        <f t="shared" ca="1" si="1062"/>
        <v>-2.6279198129382621E-4</v>
      </c>
      <c r="HF448" s="223">
        <f t="shared" ca="1" si="1063"/>
        <v>5.70500677623661E-4</v>
      </c>
      <c r="HG448" s="223">
        <f t="shared" ca="1" si="1064"/>
        <v>-3.4764102805145589E-4</v>
      </c>
      <c r="HH448" s="223">
        <f t="shared" ca="1" si="1065"/>
        <v>-1.9852643245840608E-4</v>
      </c>
      <c r="HI448" s="223">
        <f t="shared" ca="1" si="1066"/>
        <v>5.6006336575129098E-4</v>
      </c>
      <c r="HJ448" s="223">
        <f t="shared" ca="1" si="1067"/>
        <v>-4.0073870286740321E-4</v>
      </c>
      <c r="HK448" s="223">
        <f t="shared" ca="1" si="1068"/>
        <v>-1.3127486128989581E-4</v>
      </c>
      <c r="HL448" s="223">
        <f t="shared" ca="1" si="1069"/>
        <v>5.4120217954959499E-4</v>
      </c>
      <c r="HM448" s="223">
        <f t="shared" ca="1" si="1070"/>
        <v>-4.4780889458360571E-4</v>
      </c>
      <c r="HN448" s="223">
        <f t="shared" ca="1" si="1071"/>
        <v>-6.2048794016605733E-5</v>
      </c>
      <c r="HO448" s="223">
        <f t="shared" ca="1" si="1072"/>
        <v>5.1420080881510162E-4</v>
      </c>
      <c r="HP448" s="223">
        <f t="shared" ca="1" si="1073"/>
        <v>-4.8814362370359579E-4</v>
      </c>
      <c r="HQ448" s="223">
        <f t="shared" ca="1" si="1074"/>
        <v>8.1105448738717182E-6</v>
      </c>
      <c r="HR448" s="223">
        <f t="shared" ca="1" si="1075"/>
        <v>4.7946537929657824E-4</v>
      </c>
      <c r="HS448" s="223">
        <f t="shared" ca="1" si="1076"/>
        <v>-5.2113621835773874E-4</v>
      </c>
      <c r="HT448" s="223">
        <f t="shared" ca="1" si="1077"/>
        <v>7.8147893620130051E-5</v>
      </c>
      <c r="HU448" s="223">
        <f t="shared" ca="1" si="1078"/>
        <v>4.3751834418582168E-4</v>
      </c>
      <c r="HV448" s="223">
        <f t="shared" ca="1" si="1079"/>
        <v>-5.4629043921283424E-4</v>
      </c>
      <c r="HW448" s="223">
        <f t="shared" ca="1" si="1080"/>
        <v>1.4700982530608056E-4</v>
      </c>
      <c r="HX448" s="223">
        <f t="shared" ca="1" si="1081"/>
        <v>3.8899062593530616E-4</v>
      </c>
      <c r="HY448" s="223">
        <f t="shared" ca="1" si="1082"/>
        <v>-5.6322794337363119E-4</v>
      </c>
      <c r="HZ448" s="223">
        <f t="shared" ca="1" si="1083"/>
        <v>2.1366059238230267E-4</v>
      </c>
      <c r="IA448" s="223">
        <f t="shared" ca="1" si="1084"/>
        <v>3.3461212659724487E-4</v>
      </c>
      <c r="IB448" s="223">
        <f t="shared" ca="1" si="1085"/>
        <v>-5.7169397501206508E-4</v>
      </c>
      <c r="IC448" s="223">
        <f t="shared" ca="1" si="1086"/>
        <v>2.7709770527326402E-4</v>
      </c>
      <c r="ID448" s="223">
        <f t="shared" ca="1" si="1087"/>
        <v>2.7520074941732981E-4</v>
      </c>
      <c r="IE448" s="223">
        <f t="shared" ca="1" si="1088"/>
        <v>3.8824446278765801E-4</v>
      </c>
      <c r="IF448" s="223">
        <f t="shared" ca="1" si="1089"/>
        <v>3.3636701075362983E-4</v>
      </c>
      <c r="IG448" s="223">
        <f t="shared" ca="1" si="1090"/>
        <v>2.1165009680861022E-4</v>
      </c>
      <c r="IH448" s="223">
        <f t="shared" ca="1" si="1091"/>
        <v>-5.6283160683661044E-4</v>
      </c>
      <c r="II448" s="223">
        <f t="shared" ca="1" si="1092"/>
        <v>3.9057704330100761E-4</v>
      </c>
      <c r="IJ448" s="223">
        <f t="shared" ca="1" si="1093"/>
        <v>1.4491602973943271E-4</v>
      </c>
      <c r="IK448" s="223">
        <f t="shared" ca="1" si="1094"/>
        <v>-5.4563650528919585E-4</v>
      </c>
      <c r="IL448" s="223">
        <f t="shared" ca="1" si="1095"/>
        <v>4.3891243356703895E-4</v>
      </c>
      <c r="IM448" s="223">
        <f t="shared" ca="1" si="1096"/>
        <v>7.600229069479176E-5</v>
      </c>
      <c r="IN448" s="223">
        <f t="shared" ca="1" si="1097"/>
        <v>-5.2023452282236402E-4</v>
      </c>
      <c r="IO448" s="223">
        <f t="shared" ca="1" si="1098"/>
        <v>4.8064617229137219E-4</v>
      </c>
      <c r="IP448" s="223">
        <f t="shared" ca="1" si="1099"/>
        <v>5.9454064549413032E-6</v>
      </c>
      <c r="IQ448" s="223">
        <f t="shared" ca="1" si="1100"/>
        <v>-4.8700772889664711E-4</v>
      </c>
      <c r="IR448" s="223">
        <f t="shared" ca="1" si="1101"/>
        <v>5.1515054519774516E-4</v>
      </c>
      <c r="IS448" s="223">
        <f t="shared" ca="1" si="1102"/>
        <v>-6.4200902231991146E-5</v>
      </c>
      <c r="IT448" s="223">
        <f t="shared" ca="1" si="1103"/>
        <v>-4.4645588542027346E-4</v>
      </c>
      <c r="IU448" s="223">
        <f t="shared" ca="1" si="1104"/>
        <v>5.4190657440086583E-4</v>
      </c>
      <c r="IV448" s="223">
        <f t="shared" ca="1" si="1105"/>
        <v>-1.3338156959098892E-4</v>
      </c>
      <c r="IW448" s="223">
        <f t="shared" ca="1" si="1106"/>
        <v>-3.991889298648883E-4</v>
      </c>
      <c r="IX448" s="223">
        <f t="shared" ca="1" si="1107"/>
        <v>5.6051182431698758E-4</v>
      </c>
      <c r="IY448" s="223">
        <f t="shared" ca="1" si="1108"/>
        <v>-2.0055605399142896E-4</v>
      </c>
      <c r="IZ448" s="223">
        <f t="shared" ca="1" si="1109"/>
        <v>-3.4591780123824882E-4</v>
      </c>
      <c r="JA448" s="223">
        <f t="shared" ca="1" si="1110"/>
        <v>5.7068645466952896E-4</v>
      </c>
      <c r="JB448" s="223">
        <f t="shared" ca="1" si="1111"/>
        <v>-2.6471398866174511E-4</v>
      </c>
    </row>
    <row r="449" spans="2:262">
      <c r="B449" s="230">
        <v>88</v>
      </c>
      <c r="C449" s="229">
        <f t="shared" si="1112"/>
        <v>1.7187500000000011E-3</v>
      </c>
      <c r="D449" s="226">
        <f t="shared" ca="1" si="855"/>
        <v>23.303347403867217</v>
      </c>
      <c r="E449" s="225">
        <f ca="1">CP361</f>
        <v>-0.69665259613278352</v>
      </c>
      <c r="F449" s="224">
        <v>88</v>
      </c>
      <c r="G449" s="223">
        <f t="shared" ca="1" si="856"/>
        <v>-2.1140187539991375E-4</v>
      </c>
      <c r="H449" s="223">
        <f t="shared" ca="1" si="857"/>
        <v>3.8506913201366723E-4</v>
      </c>
      <c r="I449" s="223">
        <f t="shared" ca="1" si="858"/>
        <v>-2.1646401940306426E-4</v>
      </c>
      <c r="J449" s="223">
        <f t="shared" ca="1" si="859"/>
        <v>-1.4454720061342715E-4</v>
      </c>
      <c r="K449" s="223">
        <f t="shared" ca="1" si="860"/>
        <v>3.7707626325732995E-4</v>
      </c>
      <c r="L449" s="223">
        <f t="shared" ca="1" si="861"/>
        <v>-2.7443749427464404E-4</v>
      </c>
      <c r="M449" s="223">
        <f t="shared" ca="1" si="862"/>
        <v>-7.2137657970370629E-5</v>
      </c>
      <c r="N449" s="223">
        <f t="shared" ca="1" si="863"/>
        <v>3.5459256517081838E-4</v>
      </c>
      <c r="O449" s="223">
        <f t="shared" ca="1" si="864"/>
        <v>-3.2186449014756928E-4</v>
      </c>
      <c r="P449" s="223">
        <f t="shared" ca="1" si="865"/>
        <v>3.0440944132225267E-6</v>
      </c>
      <c r="Q449" s="223">
        <f t="shared" ca="1" si="866"/>
        <v>3.1848207366259385E-4</v>
      </c>
      <c r="R449" s="223">
        <f t="shared" ca="1" si="867"/>
        <v>-3.5692241416780917E-4</v>
      </c>
      <c r="S449" s="223">
        <f t="shared" ca="1" si="868"/>
        <v>7.8108863955663363E-5</v>
      </c>
      <c r="T449" s="223">
        <f t="shared" ca="1" si="869"/>
        <v>2.7013249467032057E-4</v>
      </c>
      <c r="U449" s="223">
        <f t="shared" ca="1" si="870"/>
        <v>-3.7826400997597616E-4</v>
      </c>
      <c r="V449" s="223">
        <f t="shared" ca="1" si="871"/>
        <v>1.5017195366024365E-4</v>
      </c>
      <c r="W449" s="223">
        <f t="shared" ca="1" si="872"/>
        <v>2.1140187539991529E-4</v>
      </c>
      <c r="X449" s="223">
        <f t="shared" ca="1" si="873"/>
        <v>-3.8506913201366723E-4</v>
      </c>
      <c r="Y449" s="223">
        <f t="shared" ca="1" si="874"/>
        <v>2.1646401940306269E-4</v>
      </c>
      <c r="Z449" s="223">
        <f t="shared" ca="1" si="875"/>
        <v>1.4454720061342891E-4</v>
      </c>
      <c r="AA449" s="223">
        <f t="shared" ca="1" si="876"/>
        <v>-3.7707626325733038E-4</v>
      </c>
      <c r="AB449" s="223">
        <f t="shared" ca="1" si="877"/>
        <v>2.7443749427464269E-4</v>
      </c>
      <c r="AC449" s="223">
        <f t="shared" ca="1" si="878"/>
        <v>7.2137657970372472E-5</v>
      </c>
      <c r="AD449" s="223">
        <f t="shared" ca="1" si="879"/>
        <v>-3.5459256517081909E-4</v>
      </c>
      <c r="AE449" s="223">
        <f t="shared" ca="1" si="880"/>
        <v>3.2186449014756825E-4</v>
      </c>
      <c r="AF449" s="223">
        <f t="shared" ca="1" si="881"/>
        <v>-3.0440944132206565E-6</v>
      </c>
      <c r="AG449" s="223">
        <f t="shared" ca="1" si="882"/>
        <v>-3.1848207366259494E-4</v>
      </c>
      <c r="AH449" s="223">
        <f t="shared" ca="1" si="883"/>
        <v>3.5692241416780847E-4</v>
      </c>
      <c r="AI449" s="223">
        <f t="shared" ca="1" si="884"/>
        <v>-7.810886395566152E-5</v>
      </c>
      <c r="AJ449" s="223">
        <f t="shared" ca="1" si="885"/>
        <v>-2.7013249467032192E-4</v>
      </c>
      <c r="AK449" s="223">
        <f t="shared" ca="1" si="886"/>
        <v>3.7826400997597584E-4</v>
      </c>
      <c r="AL449" s="223">
        <f t="shared" ca="1" si="887"/>
        <v>-1.5017195366024192E-4</v>
      </c>
      <c r="AM449" s="223">
        <f t="shared" ca="1" si="888"/>
        <v>-2.1140187539991687E-4</v>
      </c>
      <c r="AN449" s="223">
        <f t="shared" ca="1" si="889"/>
        <v>3.8506913201366723E-4</v>
      </c>
      <c r="AO449" s="223">
        <f t="shared" ca="1" si="890"/>
        <v>-2.1646401940306111E-4</v>
      </c>
      <c r="AP449" s="223">
        <f t="shared" ca="1" si="891"/>
        <v>-1.4454720061343065E-4</v>
      </c>
      <c r="AQ449" s="223">
        <f t="shared" ca="1" si="892"/>
        <v>3.7707626325733076E-4</v>
      </c>
      <c r="AR449" s="223">
        <f t="shared" ca="1" si="893"/>
        <v>-2.7443749427464139E-4</v>
      </c>
      <c r="AS449" s="223">
        <f t="shared" ca="1" si="894"/>
        <v>-7.2137657970374342E-5</v>
      </c>
      <c r="AT449" s="223">
        <f t="shared" ca="1" si="895"/>
        <v>3.5459256517081985E-4</v>
      </c>
      <c r="AU449" s="223">
        <f t="shared" ca="1" si="896"/>
        <v>-3.2186449014756722E-4</v>
      </c>
      <c r="AV449" s="223">
        <f t="shared" ca="1" si="897"/>
        <v>3.0440944132187591E-6</v>
      </c>
      <c r="AW449" s="223">
        <f t="shared" ca="1" si="898"/>
        <v>3.1848207366259597E-4</v>
      </c>
      <c r="AX449" s="223">
        <f t="shared" ca="1" si="899"/>
        <v>-3.5692241416780777E-4</v>
      </c>
      <c r="AY449" s="223">
        <f t="shared" ca="1" si="900"/>
        <v>7.8108863955659677E-5</v>
      </c>
      <c r="AZ449" s="223">
        <f t="shared" ca="1" si="901"/>
        <v>2.7013249467032328E-4</v>
      </c>
      <c r="BA449" s="223">
        <f t="shared" ca="1" si="902"/>
        <v>-3.7826400997597546E-4</v>
      </c>
      <c r="BB449" s="223">
        <f t="shared" ca="1" si="903"/>
        <v>1.5017195366024018E-4</v>
      </c>
      <c r="BC449" s="223">
        <f t="shared" ca="1" si="904"/>
        <v>2.1140187539991847E-4</v>
      </c>
      <c r="BD449" s="223">
        <f t="shared" ca="1" si="905"/>
        <v>-3.8506913201366729E-4</v>
      </c>
      <c r="BE449" s="223">
        <f t="shared" ca="1" si="906"/>
        <v>2.164640194030596E-4</v>
      </c>
      <c r="BF449" s="223">
        <f t="shared" ca="1" si="907"/>
        <v>1.4454720061343241E-4</v>
      </c>
      <c r="BG449" s="223">
        <f t="shared" ca="1" si="908"/>
        <v>-3.7707626325733114E-4</v>
      </c>
      <c r="BH449" s="223">
        <f t="shared" ca="1" si="909"/>
        <v>2.7443749427464009E-4</v>
      </c>
      <c r="BI449" s="223">
        <f t="shared" ca="1" si="910"/>
        <v>7.2137657970376213E-5</v>
      </c>
      <c r="BJ449" s="223">
        <f t="shared" ca="1" si="911"/>
        <v>-3.5459256517082061E-4</v>
      </c>
      <c r="BK449" s="223">
        <f t="shared" ca="1" si="912"/>
        <v>3.2186449014756619E-4</v>
      </c>
      <c r="BL449" s="223">
        <f t="shared" ca="1" si="913"/>
        <v>-3.0440944132168618E-6</v>
      </c>
      <c r="BM449" s="223">
        <f t="shared" ca="1" si="914"/>
        <v>-3.1848207366259705E-4</v>
      </c>
      <c r="BN449" s="223">
        <f t="shared" ca="1" si="915"/>
        <v>3.5692241416780711E-4</v>
      </c>
      <c r="BO449" s="223">
        <f t="shared" ca="1" si="916"/>
        <v>-7.8108863955657807E-5</v>
      </c>
      <c r="BP449" s="223">
        <f t="shared" ca="1" si="917"/>
        <v>-2.7013249467032464E-4</v>
      </c>
      <c r="BQ449" s="223">
        <f t="shared" ca="1" si="918"/>
        <v>3.7826400997597508E-4</v>
      </c>
      <c r="BR449" s="223">
        <f t="shared" ca="1" si="919"/>
        <v>-1.5017195366023845E-4</v>
      </c>
      <c r="BS449" s="223">
        <f t="shared" ca="1" si="920"/>
        <v>-2.1140187539992004E-4</v>
      </c>
      <c r="BT449" s="223">
        <f t="shared" ca="1" si="921"/>
        <v>3.8506913201366723E-4</v>
      </c>
      <c r="BU449" s="223">
        <f t="shared" ca="1" si="922"/>
        <v>-2.1646401940305802E-4</v>
      </c>
      <c r="BV449" s="223">
        <f t="shared" ca="1" si="923"/>
        <v>-1.4454720061343412E-4</v>
      </c>
      <c r="BW449" s="223">
        <f t="shared" ca="1" si="924"/>
        <v>3.7707626325733152E-4</v>
      </c>
      <c r="BX449" s="223">
        <f t="shared" ca="1" si="925"/>
        <v>-2.7443749427463873E-4</v>
      </c>
      <c r="BY449" s="223">
        <f t="shared" ca="1" si="926"/>
        <v>-7.2137657970378029E-5</v>
      </c>
      <c r="BZ449" s="223">
        <f t="shared" ca="1" si="927"/>
        <v>3.5459256517082131E-4</v>
      </c>
      <c r="CA449" s="223">
        <f t="shared" ca="1" si="928"/>
        <v>-3.2186449014756516E-4</v>
      </c>
      <c r="CB449" s="223">
        <f t="shared" ca="1" si="929"/>
        <v>3.0440944132149915E-6</v>
      </c>
      <c r="CC449" s="223">
        <f t="shared" ca="1" si="930"/>
        <v>3.1848207366259813E-4</v>
      </c>
      <c r="CD449" s="223">
        <f t="shared" ca="1" si="931"/>
        <v>-3.569224141678063E-4</v>
      </c>
      <c r="CE449" s="223">
        <f t="shared" ca="1" si="932"/>
        <v>7.8108863955655977E-5</v>
      </c>
      <c r="CF449" s="223">
        <f t="shared" ca="1" si="933"/>
        <v>2.7013249467032594E-4</v>
      </c>
      <c r="CG449" s="223">
        <f t="shared" ca="1" si="934"/>
        <v>-3.782640099759747E-4</v>
      </c>
      <c r="CH449" s="223">
        <f t="shared" ca="1" si="935"/>
        <v>1.5017195366023669E-4</v>
      </c>
      <c r="CI449" s="223">
        <f t="shared" ca="1" si="936"/>
        <v>2.1140187539992156E-4</v>
      </c>
      <c r="CJ449" s="223">
        <f t="shared" ca="1" si="937"/>
        <v>-3.8506913201366734E-4</v>
      </c>
      <c r="CK449" s="223">
        <f t="shared" ca="1" si="938"/>
        <v>2.1646401940305645E-4</v>
      </c>
      <c r="CL449" s="223">
        <f t="shared" ca="1" si="939"/>
        <v>1.4454720061343588E-4</v>
      </c>
      <c r="CM449" s="223">
        <f t="shared" ca="1" si="940"/>
        <v>-3.770762632573319E-4</v>
      </c>
      <c r="CN449" s="223">
        <f t="shared" ca="1" si="941"/>
        <v>2.7443749427463743E-4</v>
      </c>
      <c r="CO449" s="223">
        <f t="shared" ca="1" si="942"/>
        <v>7.2137657970379899E-5</v>
      </c>
      <c r="CP449" s="223">
        <f t="shared" ca="1" si="943"/>
        <v>-3.5459256517082207E-4</v>
      </c>
      <c r="CQ449" s="223">
        <f t="shared" ca="1" si="944"/>
        <v>3.2186449014756408E-4</v>
      </c>
      <c r="CR449" s="223">
        <f t="shared" ca="1" si="945"/>
        <v>-3.0440944132130942E-6</v>
      </c>
      <c r="CS449" s="223">
        <f t="shared" ca="1" si="946"/>
        <v>-3.1848207366259916E-4</v>
      </c>
      <c r="CT449" s="223">
        <f t="shared" ca="1" si="947"/>
        <v>3.569224141678056E-4</v>
      </c>
      <c r="CU449" s="223">
        <f t="shared" ca="1" si="948"/>
        <v>-7.8108863955654134E-5</v>
      </c>
      <c r="CV449" s="223">
        <f t="shared" ca="1" si="949"/>
        <v>-2.7013249467032729E-4</v>
      </c>
      <c r="CW449" s="223">
        <f t="shared" ca="1" si="950"/>
        <v>3.7826400997597437E-4</v>
      </c>
      <c r="CX449" s="223">
        <f t="shared" ca="1" si="951"/>
        <v>-1.5017195366023495E-4</v>
      </c>
      <c r="CY449" s="223">
        <f t="shared" ca="1" si="952"/>
        <v>-2.1140187539992318E-4</v>
      </c>
      <c r="CZ449" s="223">
        <f t="shared" ca="1" si="953"/>
        <v>3.8506913201366729E-4</v>
      </c>
      <c r="DA449" s="223">
        <f t="shared" ca="1" si="954"/>
        <v>-2.1646401940305488E-4</v>
      </c>
      <c r="DB449" s="223">
        <f t="shared" ca="1" si="955"/>
        <v>-1.4454720061343767E-4</v>
      </c>
      <c r="DC449" s="223">
        <f t="shared" ca="1" si="956"/>
        <v>3.7707626325733228E-4</v>
      </c>
      <c r="DD449" s="223">
        <f t="shared" ca="1" si="957"/>
        <v>-2.7443749427463607E-4</v>
      </c>
      <c r="DE449" s="223">
        <f t="shared" ca="1" si="958"/>
        <v>-7.2137657970381796E-5</v>
      </c>
      <c r="DF449" s="223">
        <f t="shared" ca="1" si="959"/>
        <v>3.5459256517082278E-4</v>
      </c>
      <c r="DG449" s="223">
        <f t="shared" ca="1" si="960"/>
        <v>-3.218644901475631E-4</v>
      </c>
      <c r="DH449" s="223">
        <f t="shared" ca="1" si="961"/>
        <v>3.0440944132111968E-6</v>
      </c>
      <c r="DI449" s="223">
        <f t="shared" ca="1" si="962"/>
        <v>3.1848207366260025E-4</v>
      </c>
      <c r="DJ449" s="223">
        <f t="shared" ca="1" si="963"/>
        <v>-3.5692241416780489E-4</v>
      </c>
      <c r="DK449" s="223">
        <f t="shared" ca="1" si="964"/>
        <v>7.8108863955652291E-5</v>
      </c>
      <c r="DL449" s="223">
        <f t="shared" ca="1" si="965"/>
        <v>2.7013249467032865E-4</v>
      </c>
      <c r="DM449" s="223">
        <f t="shared" ca="1" si="966"/>
        <v>-3.7826400997597405E-4</v>
      </c>
      <c r="DN449" s="223">
        <f t="shared" ca="1" si="967"/>
        <v>1.5017195366023322E-4</v>
      </c>
      <c r="DO449" s="223">
        <f t="shared" ca="1" si="968"/>
        <v>2.1140187539992475E-4</v>
      </c>
      <c r="DP449" s="223">
        <f t="shared" ca="1" si="969"/>
        <v>-3.8506913201366734E-4</v>
      </c>
      <c r="DQ449" s="223">
        <f t="shared" ca="1" si="970"/>
        <v>2.1646401940305331E-4</v>
      </c>
      <c r="DR449" s="223">
        <f t="shared" ca="1" si="971"/>
        <v>1.445472006134394E-4</v>
      </c>
      <c r="DS449" s="223">
        <f t="shared" ca="1" si="972"/>
        <v>-3.7707626325733266E-4</v>
      </c>
      <c r="DT449" s="223">
        <f t="shared" ca="1" si="973"/>
        <v>2.7443749427463477E-4</v>
      </c>
      <c r="DU449" s="223">
        <f t="shared" ca="1" si="974"/>
        <v>7.2137657970383585E-5</v>
      </c>
      <c r="DV449" s="223">
        <f t="shared" ca="1" si="975"/>
        <v>-3.5459256517082353E-4</v>
      </c>
      <c r="DW449" s="223">
        <f t="shared" ca="1" si="976"/>
        <v>3.2186449014756202E-4</v>
      </c>
      <c r="DX449" s="223">
        <f t="shared" ca="1" si="977"/>
        <v>-3.0440944132093266E-6</v>
      </c>
      <c r="DY449" s="223">
        <f t="shared" ca="1" si="978"/>
        <v>-3.1848207366260122E-4</v>
      </c>
      <c r="DZ449" s="223">
        <f t="shared" ca="1" si="979"/>
        <v>3.5692241416780419E-4</v>
      </c>
      <c r="EA449" s="223">
        <f t="shared" ca="1" si="980"/>
        <v>-7.8108863955650421E-5</v>
      </c>
      <c r="EB449" s="223">
        <f t="shared" ca="1" si="981"/>
        <v>-2.7013249467033E-4</v>
      </c>
      <c r="EC449" s="223">
        <f t="shared" ca="1" si="982"/>
        <v>3.7826400997597372E-4</v>
      </c>
      <c r="ED449" s="223">
        <f t="shared" ca="1" si="983"/>
        <v>-1.5017195366023148E-4</v>
      </c>
      <c r="EE449" s="223">
        <f t="shared" ca="1" si="984"/>
        <v>-2.1140187539992633E-4</v>
      </c>
      <c r="EF449" s="223">
        <f t="shared" ca="1" si="985"/>
        <v>3.850691320136674E-4</v>
      </c>
      <c r="EG449" s="223">
        <f t="shared" ca="1" si="986"/>
        <v>-2.1646401940305176E-4</v>
      </c>
      <c r="EH449" s="223">
        <f t="shared" ca="1" si="987"/>
        <v>-1.4454720061344114E-4</v>
      </c>
      <c r="EI449" s="223">
        <f t="shared" ca="1" si="988"/>
        <v>3.7707626325733309E-4</v>
      </c>
      <c r="EJ449" s="223">
        <f t="shared" ca="1" si="989"/>
        <v>-2.7443749427463347E-4</v>
      </c>
      <c r="EK449" s="223">
        <f t="shared" ca="1" si="990"/>
        <v>-7.2137657970385482E-5</v>
      </c>
      <c r="EL449" s="223">
        <f t="shared" ca="1" si="991"/>
        <v>3.5459256517082424E-4</v>
      </c>
      <c r="EM449" s="223">
        <f t="shared" ca="1" si="992"/>
        <v>-3.2186449014756099E-4</v>
      </c>
      <c r="EN449" s="223">
        <f t="shared" ca="1" si="993"/>
        <v>3.0440944132074292E-6</v>
      </c>
      <c r="EO449" s="223">
        <f t="shared" ca="1" si="994"/>
        <v>3.1848207366260236E-4</v>
      </c>
      <c r="EP449" s="223">
        <f t="shared" ca="1" si="995"/>
        <v>-3.5692241416780354E-4</v>
      </c>
      <c r="EQ449" s="223">
        <f t="shared" ca="1" si="996"/>
        <v>7.8108863955648577E-5</v>
      </c>
      <c r="ER449" s="223">
        <f t="shared" ca="1" si="997"/>
        <v>2.7013249467033136E-4</v>
      </c>
      <c r="ES449" s="223">
        <f t="shared" ca="1" si="998"/>
        <v>-3.7826400997597329E-4</v>
      </c>
      <c r="ET449" s="223">
        <f t="shared" ca="1" si="999"/>
        <v>1.5017195366022975E-4</v>
      </c>
      <c r="EU449" s="223">
        <f t="shared" ca="1" si="1000"/>
        <v>2.1140187539992787E-4</v>
      </c>
      <c r="EV449" s="223">
        <f t="shared" ca="1" si="1001"/>
        <v>-3.8506913201366734E-4</v>
      </c>
      <c r="EW449" s="223">
        <f t="shared" ca="1" si="1002"/>
        <v>2.1646401940305019E-4</v>
      </c>
      <c r="EX449" s="223">
        <f t="shared" ca="1" si="1003"/>
        <v>1.445472006134429E-4</v>
      </c>
      <c r="EY449" s="223">
        <f t="shared" ca="1" si="1004"/>
        <v>-3.7707626325733342E-4</v>
      </c>
      <c r="EZ449" s="223">
        <f t="shared" ca="1" si="1005"/>
        <v>2.7443749427463217E-4</v>
      </c>
      <c r="FA449" s="223">
        <f t="shared" ca="1" si="1006"/>
        <v>7.2137657970387299E-5</v>
      </c>
      <c r="FB449" s="223">
        <f t="shared" ca="1" si="1007"/>
        <v>-3.54592565170825E-4</v>
      </c>
      <c r="FC449" s="223">
        <f t="shared" ca="1" si="1008"/>
        <v>3.2186449014755996E-4</v>
      </c>
      <c r="FD449" s="223">
        <f t="shared" ca="1" si="1009"/>
        <v>-3.0440944132055319E-6</v>
      </c>
      <c r="FE449" s="223">
        <f t="shared" ca="1" si="1010"/>
        <v>-3.1848207366260345E-4</v>
      </c>
      <c r="FF449" s="223">
        <f t="shared" ca="1" si="1011"/>
        <v>3.5692241416780278E-4</v>
      </c>
      <c r="FG449" s="223">
        <f t="shared" ca="1" si="1012"/>
        <v>-7.8108863955646748E-5</v>
      </c>
      <c r="FH449" s="223">
        <f t="shared" ca="1" si="1013"/>
        <v>-2.7013249467033266E-4</v>
      </c>
      <c r="FI449" s="223">
        <f t="shared" ca="1" si="1014"/>
        <v>3.7826400997597296E-4</v>
      </c>
      <c r="FJ449" s="223">
        <f t="shared" ca="1" si="1015"/>
        <v>-1.5017195366022801E-4</v>
      </c>
      <c r="FK449" s="223">
        <f t="shared" ca="1" si="1016"/>
        <v>-2.1140187539992952E-4</v>
      </c>
      <c r="FL449" s="223">
        <f t="shared" ca="1" si="1017"/>
        <v>3.850691320136674E-4</v>
      </c>
      <c r="FM449" s="223">
        <f t="shared" ca="1" si="1018"/>
        <v>-2.1646401940304865E-4</v>
      </c>
      <c r="FN449" s="223">
        <f t="shared" ca="1" si="1019"/>
        <v>-1.4454720061344461E-4</v>
      </c>
      <c r="FO449" s="223">
        <f t="shared" ca="1" si="1020"/>
        <v>3.770762632573338E-4</v>
      </c>
      <c r="FP449" s="223">
        <f t="shared" ca="1" si="1021"/>
        <v>-2.7443749427463082E-4</v>
      </c>
      <c r="FQ449" s="223">
        <f t="shared" ca="1" si="1022"/>
        <v>-7.2137657970389169E-5</v>
      </c>
      <c r="FR449" s="223">
        <f t="shared" ca="1" si="1023"/>
        <v>3.5459256517082576E-4</v>
      </c>
      <c r="FS449" s="223">
        <f t="shared" ca="1" si="1024"/>
        <v>-3.2186449014755893E-4</v>
      </c>
      <c r="FT449" s="223">
        <f t="shared" ca="1" si="1025"/>
        <v>3.0440944132036616E-6</v>
      </c>
      <c r="FU449" s="223">
        <f t="shared" ca="1" si="1026"/>
        <v>3.1848207366260448E-4</v>
      </c>
      <c r="FV449" s="223">
        <f t="shared" ca="1" si="1027"/>
        <v>-3.5692241416780202E-4</v>
      </c>
      <c r="FW449" s="223">
        <f t="shared" ca="1" si="1028"/>
        <v>7.8108863955644878E-5</v>
      </c>
      <c r="FX449" s="223">
        <f t="shared" ca="1" si="1029"/>
        <v>2.7013249467033407E-4</v>
      </c>
      <c r="FY449" s="223">
        <f t="shared" ca="1" si="1030"/>
        <v>-3.7826400997597264E-4</v>
      </c>
      <c r="FZ449" s="223">
        <f t="shared" ca="1" si="1031"/>
        <v>1.5017195366022628E-4</v>
      </c>
      <c r="GA449" s="223">
        <f t="shared" ca="1" si="1032"/>
        <v>2.1140187539993104E-4</v>
      </c>
      <c r="GB449" s="223">
        <f t="shared" ca="1" si="1033"/>
        <v>-3.850691320136674E-4</v>
      </c>
      <c r="GC449" s="223">
        <f t="shared" ca="1" si="1034"/>
        <v>2.1646401940304707E-4</v>
      </c>
      <c r="GD449" s="223">
        <f t="shared" ca="1" si="1035"/>
        <v>1.445472006134464E-4</v>
      </c>
      <c r="GE449" s="223">
        <f t="shared" ca="1" si="1036"/>
        <v>-3.7707626325733418E-4</v>
      </c>
      <c r="GF449" s="223">
        <f t="shared" ca="1" si="1037"/>
        <v>2.7443749427462946E-4</v>
      </c>
      <c r="GG449" s="223">
        <f t="shared" ca="1" si="1038"/>
        <v>7.2137657970391012E-5</v>
      </c>
      <c r="GH449" s="223">
        <f t="shared" ca="1" si="1039"/>
        <v>-3.5459256517082646E-4</v>
      </c>
      <c r="GI449" s="223">
        <f t="shared" ca="1" si="1040"/>
        <v>3.218644901475579E-4</v>
      </c>
      <c r="GJ449" s="223">
        <f t="shared" ca="1" si="1041"/>
        <v>-3.0440944132017643E-6</v>
      </c>
      <c r="GK449" s="223">
        <f t="shared" ca="1" si="1042"/>
        <v>-3.1848207366260556E-4</v>
      </c>
      <c r="GL449" s="223">
        <f t="shared" ca="1" si="1043"/>
        <v>3.5692241416780137E-4</v>
      </c>
      <c r="GM449" s="223">
        <f t="shared" ca="1" si="1044"/>
        <v>-7.8108863955643048E-5</v>
      </c>
      <c r="GN449" s="223">
        <f t="shared" ca="1" si="1045"/>
        <v>-2.7013249467033537E-4</v>
      </c>
      <c r="GO449" s="223">
        <f t="shared" ca="1" si="1046"/>
        <v>3.7826400997597226E-4</v>
      </c>
      <c r="GP449" s="223">
        <f t="shared" ca="1" si="1047"/>
        <v>-1.5017195366022454E-4</v>
      </c>
      <c r="GQ449" s="223">
        <f t="shared" ca="1" si="1048"/>
        <v>-2.1140187539993261E-4</v>
      </c>
      <c r="GR449" s="223">
        <f t="shared" ca="1" si="1049"/>
        <v>3.850691320136674E-4</v>
      </c>
      <c r="GS449" s="223">
        <f t="shared" ca="1" si="1050"/>
        <v>-2.164640194030455E-4</v>
      </c>
      <c r="GT449" s="223">
        <f t="shared" ca="1" si="1051"/>
        <v>-1.4454720061344813E-4</v>
      </c>
      <c r="GU449" s="223">
        <f t="shared" ca="1" si="1052"/>
        <v>3.7707626325733461E-4</v>
      </c>
      <c r="GV449" s="223">
        <f t="shared" ca="1" si="1053"/>
        <v>-2.7443749427462816E-4</v>
      </c>
      <c r="GW449" s="223">
        <f t="shared" ca="1" si="1054"/>
        <v>-7.2137657970392882E-5</v>
      </c>
      <c r="GX449" s="223">
        <f t="shared" ca="1" si="1055"/>
        <v>3.5459256517082722E-4</v>
      </c>
      <c r="GY449" s="223">
        <f t="shared" ca="1" si="1056"/>
        <v>-3.2186449014755681E-4</v>
      </c>
      <c r="GZ449" s="223">
        <f t="shared" ca="1" si="1057"/>
        <v>3.044094413199894E-6</v>
      </c>
      <c r="HA449" s="223">
        <f t="shared" ca="1" si="1058"/>
        <v>3.1848207366260659E-4</v>
      </c>
      <c r="HB449" s="223">
        <f t="shared" ca="1" si="1059"/>
        <v>-3.5692241416780066E-4</v>
      </c>
      <c r="HC449" s="223">
        <f t="shared" ca="1" si="1060"/>
        <v>7.8108863955641205E-5</v>
      </c>
      <c r="HD449" s="223">
        <f t="shared" ca="1" si="1061"/>
        <v>2.7013249467033678E-4</v>
      </c>
      <c r="HE449" s="223">
        <f t="shared" ca="1" si="1062"/>
        <v>-3.7826400997597193E-4</v>
      </c>
      <c r="HF449" s="223">
        <f t="shared" ca="1" si="1063"/>
        <v>1.5017195366022281E-4</v>
      </c>
      <c r="HG449" s="223">
        <f t="shared" ca="1" si="1064"/>
        <v>2.1140187539993424E-4</v>
      </c>
      <c r="HH449" s="223">
        <f t="shared" ca="1" si="1065"/>
        <v>-3.850691320136674E-4</v>
      </c>
      <c r="HI449" s="223">
        <f t="shared" ca="1" si="1066"/>
        <v>2.1646401940304398E-4</v>
      </c>
      <c r="HJ449" s="223">
        <f t="shared" ca="1" si="1067"/>
        <v>1.4454720061344987E-4</v>
      </c>
      <c r="HK449" s="223">
        <f t="shared" ca="1" si="1068"/>
        <v>-3.7707626325733499E-4</v>
      </c>
      <c r="HL449" s="223">
        <f t="shared" ca="1" si="1069"/>
        <v>2.7443749427462686E-4</v>
      </c>
      <c r="HM449" s="223">
        <f t="shared" ca="1" si="1070"/>
        <v>7.2137657970394752E-5</v>
      </c>
      <c r="HN449" s="223">
        <f t="shared" ca="1" si="1071"/>
        <v>-3.5459256517082793E-4</v>
      </c>
      <c r="HO449" s="223">
        <f t="shared" ca="1" si="1072"/>
        <v>3.2186449014755584E-4</v>
      </c>
      <c r="HP449" s="223">
        <f t="shared" ca="1" si="1073"/>
        <v>-3.0440944131979967E-6</v>
      </c>
      <c r="HQ449" s="223">
        <f t="shared" ca="1" si="1074"/>
        <v>-3.1848207366260762E-4</v>
      </c>
      <c r="HR449" s="223">
        <f t="shared" ca="1" si="1075"/>
        <v>3.5692241416779996E-4</v>
      </c>
      <c r="HS449" s="223">
        <f t="shared" ca="1" si="1076"/>
        <v>-7.8108863955639335E-5</v>
      </c>
      <c r="HT449" s="223">
        <f t="shared" ca="1" si="1077"/>
        <v>-2.7013249467033808E-4</v>
      </c>
      <c r="HU449" s="223">
        <f t="shared" ca="1" si="1078"/>
        <v>3.7826400997597156E-4</v>
      </c>
      <c r="HV449" s="223">
        <f t="shared" ca="1" si="1079"/>
        <v>-1.5017195366022105E-4</v>
      </c>
      <c r="HW449" s="223">
        <f t="shared" ca="1" si="1080"/>
        <v>-2.1140187539993581E-4</v>
      </c>
      <c r="HX449" s="223">
        <f t="shared" ca="1" si="1081"/>
        <v>3.8506913201366745E-4</v>
      </c>
      <c r="HY449" s="223">
        <f t="shared" ca="1" si="1082"/>
        <v>-2.1646401940304241E-4</v>
      </c>
      <c r="HZ449" s="223">
        <f t="shared" ca="1" si="1083"/>
        <v>-1.4454720061345163E-4</v>
      </c>
      <c r="IA449" s="223">
        <f t="shared" ca="1" si="1084"/>
        <v>3.7707626325733532E-4</v>
      </c>
      <c r="IB449" s="223">
        <f t="shared" ca="1" si="1085"/>
        <v>-2.744374942746255E-4</v>
      </c>
      <c r="IC449" s="223">
        <f t="shared" ca="1" si="1086"/>
        <v>-7.2137657970396568E-5</v>
      </c>
      <c r="ID449" s="223">
        <f t="shared" ca="1" si="1087"/>
        <v>3.5459256517082868E-4</v>
      </c>
      <c r="IE449" s="223">
        <f t="shared" ca="1" si="1088"/>
        <v>1.6996952659932563E-4</v>
      </c>
      <c r="IF449" s="223">
        <f t="shared" ca="1" si="1089"/>
        <v>3.0440944131960993E-6</v>
      </c>
      <c r="IG449" s="223">
        <f t="shared" ca="1" si="1090"/>
        <v>3.1848207366260876E-4</v>
      </c>
      <c r="IH449" s="223">
        <f t="shared" ca="1" si="1091"/>
        <v>-3.5692241416779925E-4</v>
      </c>
      <c r="II449" s="223">
        <f t="shared" ca="1" si="1092"/>
        <v>7.8108863955637491E-5</v>
      </c>
      <c r="IJ449" s="223">
        <f t="shared" ca="1" si="1093"/>
        <v>2.7013249467033938E-4</v>
      </c>
      <c r="IK449" s="223">
        <f t="shared" ca="1" si="1094"/>
        <v>-3.7826400997597123E-4</v>
      </c>
      <c r="IL449" s="223">
        <f t="shared" ca="1" si="1095"/>
        <v>1.5017195366021931E-4</v>
      </c>
      <c r="IM449" s="223">
        <f t="shared" ca="1" si="1096"/>
        <v>2.1140187539993733E-4</v>
      </c>
      <c r="IN449" s="223">
        <f t="shared" ca="1" si="1097"/>
        <v>-3.8506913201366745E-4</v>
      </c>
      <c r="IO449" s="223">
        <f t="shared" ca="1" si="1098"/>
        <v>2.1646401940304084E-4</v>
      </c>
      <c r="IP449" s="223">
        <f t="shared" ca="1" si="1099"/>
        <v>1.4454720061345339E-4</v>
      </c>
      <c r="IQ449" s="223">
        <f t="shared" ca="1" si="1100"/>
        <v>-3.7707626325733575E-4</v>
      </c>
      <c r="IR449" s="223">
        <f t="shared" ca="1" si="1101"/>
        <v>2.744374942746242E-4</v>
      </c>
      <c r="IS449" s="223">
        <f t="shared" ca="1" si="1102"/>
        <v>7.2137657970398439E-5</v>
      </c>
      <c r="IT449" s="223">
        <f t="shared" ca="1" si="1103"/>
        <v>-3.5459256517082939E-4</v>
      </c>
      <c r="IU449" s="223">
        <f t="shared" ca="1" si="1104"/>
        <v>3.2186449014755378E-4</v>
      </c>
      <c r="IV449" s="223">
        <f t="shared" ca="1" si="1105"/>
        <v>-3.0440944131942291E-6</v>
      </c>
      <c r="IW449" s="223">
        <f t="shared" ca="1" si="1106"/>
        <v>-3.1848207366260979E-4</v>
      </c>
      <c r="IX449" s="223">
        <f t="shared" ca="1" si="1107"/>
        <v>3.5692241416779855E-4</v>
      </c>
      <c r="IY449" s="223">
        <f t="shared" ca="1" si="1108"/>
        <v>-7.8108863955635648E-5</v>
      </c>
      <c r="IZ449" s="223">
        <f t="shared" ca="1" si="1109"/>
        <v>-2.7013249467034074E-4</v>
      </c>
      <c r="JA449" s="223">
        <f t="shared" ca="1" si="1110"/>
        <v>3.782640099759708E-4</v>
      </c>
      <c r="JB449" s="223">
        <f t="shared" ca="1" si="1111"/>
        <v>-1.5017195366021758E-4</v>
      </c>
    </row>
    <row r="450" spans="2:262">
      <c r="B450" s="230">
        <v>89</v>
      </c>
      <c r="C450" s="229">
        <f t="shared" si="1112"/>
        <v>1.7382812500000011E-3</v>
      </c>
      <c r="D450" s="226">
        <f t="shared" ca="1" si="855"/>
        <v>23.298755306102347</v>
      </c>
      <c r="E450" s="225">
        <f ca="1">CQ361</f>
        <v>-0.70124469389765398</v>
      </c>
      <c r="F450" s="224">
        <v>89</v>
      </c>
      <c r="G450" s="223">
        <f t="shared" ca="1" si="856"/>
        <v>-5.8560198698688201E-5</v>
      </c>
      <c r="H450" s="223">
        <f t="shared" ca="1" si="857"/>
        <v>4.2166580059490826E-5</v>
      </c>
      <c r="I450" s="223">
        <f t="shared" ca="1" si="858"/>
        <v>1.0000474294025838E-5</v>
      </c>
      <c r="J450" s="223">
        <f t="shared" ca="1" si="859"/>
        <v>-5.3683290092618148E-5</v>
      </c>
      <c r="K450" s="223">
        <f t="shared" ca="1" si="860"/>
        <v>5.1822082061154177E-5</v>
      </c>
      <c r="L450" s="223">
        <f t="shared" ca="1" si="861"/>
        <v>-5.9958686016624954E-6</v>
      </c>
      <c r="M450" s="223">
        <f t="shared" ca="1" si="862"/>
        <v>-4.4917141550149461E-5</v>
      </c>
      <c r="N450" s="223">
        <f t="shared" ca="1" si="863"/>
        <v>5.7723184680964358E-5</v>
      </c>
      <c r="O450" s="223">
        <f t="shared" ca="1" si="864"/>
        <v>-2.1557823597899214E-5</v>
      </c>
      <c r="P450" s="223">
        <f t="shared" ca="1" si="865"/>
        <v>-3.2896841847341652E-5</v>
      </c>
      <c r="Q450" s="223">
        <f t="shared" ca="1" si="866"/>
        <v>5.9442365612852708E-5</v>
      </c>
      <c r="R450" s="223">
        <f t="shared" ca="1" si="867"/>
        <v>-3.5557960226928297E-5</v>
      </c>
      <c r="S450" s="223">
        <f t="shared" ca="1" si="868"/>
        <v>-1.8493236075302055E-5</v>
      </c>
      <c r="T450" s="223">
        <f t="shared" ca="1" si="869"/>
        <v>5.6855073862894286E-5</v>
      </c>
      <c r="U450" s="223">
        <f t="shared" ca="1" si="870"/>
        <v>-4.6981998432540166E-5</v>
      </c>
      <c r="V450" s="223">
        <f t="shared" ca="1" si="871"/>
        <v>-2.7498347696201888E-6</v>
      </c>
      <c r="W450" s="223">
        <f t="shared" ca="1" si="872"/>
        <v>5.0148753203325998E-5</v>
      </c>
      <c r="X450" s="223">
        <f t="shared" ca="1" si="873"/>
        <v>-5.5002290998113863E-5</v>
      </c>
      <c r="Y450" s="223">
        <f t="shared" ca="1" si="874"/>
        <v>1.319278620359794E-5</v>
      </c>
      <c r="Z450" s="223">
        <f t="shared" ca="1" si="875"/>
        <v>3.9809262270801754E-5</v>
      </c>
      <c r="AA450" s="223">
        <f t="shared" ca="1" si="876"/>
        <v>-5.9037784823256084E-5</v>
      </c>
      <c r="AB450" s="223">
        <f t="shared" ca="1" si="877"/>
        <v>2.8179617937988148E-5</v>
      </c>
      <c r="AC450" s="223">
        <f t="shared" ca="1" si="878"/>
        <v>2.6585675143818314E-5</v>
      </c>
      <c r="AD450" s="223">
        <f t="shared" ca="1" si="879"/>
        <v>-5.8796116982357094E-5</v>
      </c>
      <c r="AE450" s="223">
        <f t="shared" ca="1" si="880"/>
        <v>4.1124896420187721E-5</v>
      </c>
      <c r="AF450" s="223">
        <f t="shared" ca="1" si="881"/>
        <v>1.1436012522447914E-5</v>
      </c>
      <c r="AG450" s="223">
        <f t="shared" ca="1" si="882"/>
        <v>-5.4294795795352892E-5</v>
      </c>
      <c r="AH450" s="223">
        <f t="shared" ca="1" si="883"/>
        <v>5.1090763818198829E-5</v>
      </c>
      <c r="AI450" s="223">
        <f t="shared" ca="1" si="884"/>
        <v>-4.5421648292738412E-6</v>
      </c>
      <c r="AJ450" s="223">
        <f t="shared" ca="1" si="885"/>
        <v>-4.5859932387267257E-5</v>
      </c>
      <c r="AK450" s="223">
        <f t="shared" ca="1" si="886"/>
        <v>5.7355214282187638E-5</v>
      </c>
      <c r="AL450" s="223">
        <f t="shared" ca="1" si="887"/>
        <v>-2.019127202115183E-5</v>
      </c>
      <c r="AM450" s="223">
        <f t="shared" ca="1" si="888"/>
        <v>-3.4102614632337206E-5</v>
      </c>
      <c r="AN450" s="223">
        <f t="shared" ca="1" si="889"/>
        <v>5.9464401729283633E-5</v>
      </c>
      <c r="AO450" s="223">
        <f t="shared" ca="1" si="890"/>
        <v>-3.437756459462901E-5</v>
      </c>
      <c r="AP450" s="223">
        <f t="shared" ca="1" si="891"/>
        <v>-1.9874635140117332E-5</v>
      </c>
      <c r="AQ450" s="223">
        <f t="shared" ca="1" si="892"/>
        <v>5.7265520024869427E-5</v>
      </c>
      <c r="AR450" s="223">
        <f t="shared" ca="1" si="893"/>
        <v>-4.6073275892127819E-5</v>
      </c>
      <c r="AS450" s="223">
        <f t="shared" ca="1" si="894"/>
        <v>-4.2067806965861946E-6</v>
      </c>
      <c r="AT450" s="223">
        <f t="shared" ca="1" si="895"/>
        <v>5.0917873461313437E-5</v>
      </c>
      <c r="AU450" s="223">
        <f t="shared" ca="1" si="896"/>
        <v>-5.4431076560617175E-5</v>
      </c>
      <c r="AV450" s="223">
        <f t="shared" ca="1" si="897"/>
        <v>1.1765846041276438E-5</v>
      </c>
      <c r="AW450" s="223">
        <f t="shared" ca="1" si="898"/>
        <v>4.0881335501560389E-5</v>
      </c>
      <c r="AX450" s="223">
        <f t="shared" ca="1" si="899"/>
        <v>-5.8845461757075877E-5</v>
      </c>
      <c r="AY450" s="223">
        <f t="shared" ca="1" si="900"/>
        <v>2.6886062313419507E-5</v>
      </c>
      <c r="AZ450" s="223">
        <f t="shared" ca="1" si="901"/>
        <v>2.7883031927000622E-5</v>
      </c>
      <c r="BA450" s="223">
        <f t="shared" ca="1" si="902"/>
        <v>-5.899661868368414E-5</v>
      </c>
      <c r="BB450" s="223">
        <f t="shared" ca="1" si="903"/>
        <v>4.0058440681039825E-5</v>
      </c>
      <c r="BC450" s="223">
        <f t="shared" ca="1" si="904"/>
        <v>1.2864662124546935E-5</v>
      </c>
      <c r="BD450" s="223">
        <f t="shared" ca="1" si="905"/>
        <v>-5.4873596343313924E-5</v>
      </c>
      <c r="BE450" s="223">
        <f t="shared" ca="1" si="906"/>
        <v>5.032867040952623E-5</v>
      </c>
      <c r="BF450" s="223">
        <f t="shared" ca="1" si="907"/>
        <v>-3.0857250266345157E-6</v>
      </c>
      <c r="BG450" s="223">
        <f t="shared" ca="1" si="908"/>
        <v>-4.6775098915927815E-5</v>
      </c>
      <c r="BH450" s="223">
        <f t="shared" ca="1" si="909"/>
        <v>5.6952695246977115E-5</v>
      </c>
      <c r="BI450" s="223">
        <f t="shared" ca="1" si="910"/>
        <v>-1.8812557977138799E-5</v>
      </c>
      <c r="BJ450" s="223">
        <f t="shared" ca="1" si="911"/>
        <v>-3.5287845277457488E-5</v>
      </c>
      <c r="BK450" s="223">
        <f t="shared" ca="1" si="912"/>
        <v>5.9450618713630041E-5</v>
      </c>
      <c r="BL450" s="223">
        <f t="shared" ca="1" si="913"/>
        <v>-3.3176461202877167E-5</v>
      </c>
      <c r="BM450" s="223">
        <f t="shared" ca="1" si="914"/>
        <v>-2.1244062467883885E-5</v>
      </c>
      <c r="BN450" s="223">
        <f t="shared" ca="1" si="915"/>
        <v>5.7641471578877347E-5</v>
      </c>
      <c r="BO450" s="223">
        <f t="shared" ca="1" si="916"/>
        <v>-4.5136800533109091E-5</v>
      </c>
      <c r="BP450" s="223">
        <f t="shared" ca="1" si="917"/>
        <v>-5.6611926161626528E-6</v>
      </c>
      <c r="BQ450" s="223">
        <f t="shared" ca="1" si="918"/>
        <v>5.1656322696269494E-5</v>
      </c>
      <c r="BR450" s="223">
        <f t="shared" ca="1" si="919"/>
        <v>-5.3827074877909088E-5</v>
      </c>
      <c r="BS450" s="223">
        <f t="shared" ca="1" si="920"/>
        <v>1.0331818573252984E-5</v>
      </c>
      <c r="BT450" s="223">
        <f t="shared" ca="1" si="921"/>
        <v>4.1928783344463876E-5</v>
      </c>
      <c r="BU450" s="223">
        <f t="shared" ca="1" si="922"/>
        <v>-5.8617692385106678E-5</v>
      </c>
      <c r="BV450" s="223">
        <f t="shared" ca="1" si="923"/>
        <v>2.557631153024825E-5</v>
      </c>
      <c r="BW450" s="223">
        <f t="shared" ca="1" si="924"/>
        <v>2.9163593014364195E-5</v>
      </c>
      <c r="BX450" s="223">
        <f t="shared" ca="1" si="925"/>
        <v>-5.9161583027941828E-5</v>
      </c>
      <c r="BY450" s="223">
        <f t="shared" ca="1" si="926"/>
        <v>3.8967855235107873E-5</v>
      </c>
      <c r="BZ450" s="223">
        <f t="shared" ca="1" si="927"/>
        <v>1.4285562535222828E-5</v>
      </c>
      <c r="CA450" s="223">
        <f t="shared" ca="1" si="928"/>
        <v>-5.5419343088693353E-5</v>
      </c>
      <c r="CB450" s="223">
        <f t="shared" ca="1" si="929"/>
        <v>4.9536260891708907E-5</v>
      </c>
      <c r="CC450" s="223">
        <f t="shared" ca="1" si="930"/>
        <v>-1.6274264986222499E-6</v>
      </c>
      <c r="CD450" s="223">
        <f t="shared" ca="1" si="931"/>
        <v>-4.766208987403556E-5</v>
      </c>
      <c r="CE450" s="223">
        <f t="shared" ca="1" si="932"/>
        <v>5.6515870037747742E-5</v>
      </c>
      <c r="CF450" s="223">
        <f t="shared" ca="1" si="933"/>
        <v>-1.7422511951647999E-5</v>
      </c>
      <c r="CG450" s="223">
        <f t="shared" ca="1" si="934"/>
        <v>-3.6451819844080151E-5</v>
      </c>
      <c r="CH450" s="223">
        <f t="shared" ca="1" si="935"/>
        <v>5.9401024868265199E-5</v>
      </c>
      <c r="CI450" s="223">
        <f t="shared" ca="1" si="936"/>
        <v>-3.1955373551444498E-5</v>
      </c>
      <c r="CJ450" s="223">
        <f t="shared" ca="1" si="937"/>
        <v>-2.2600693166786448E-5</v>
      </c>
      <c r="CK450" s="223">
        <f t="shared" ca="1" si="938"/>
        <v>5.7982702065759398E-5</v>
      </c>
      <c r="CL450" s="223">
        <f t="shared" ca="1" si="939"/>
        <v>-4.4173136453221788E-5</v>
      </c>
      <c r="CM450" s="223">
        <f t="shared" ca="1" si="940"/>
        <v>-7.1121944449919264E-6</v>
      </c>
      <c r="CN450" s="223">
        <f t="shared" ca="1" si="941"/>
        <v>5.2363656093988464E-5</v>
      </c>
      <c r="CO450" s="223">
        <f t="shared" ca="1" si="942"/>
        <v>-5.3190649778018877E-5</v>
      </c>
      <c r="CP450" s="223">
        <f t="shared" ca="1" si="943"/>
        <v>8.8915676040534193E-6</v>
      </c>
      <c r="CQ450" s="223">
        <f t="shared" ca="1" si="944"/>
        <v>4.2950974856098881E-5</v>
      </c>
      <c r="CR450" s="223">
        <f t="shared" ca="1" si="945"/>
        <v>-5.8354613907101536E-5</v>
      </c>
      <c r="CS450" s="223">
        <f t="shared" ca="1" si="946"/>
        <v>2.4251154533369542E-5</v>
      </c>
      <c r="CT450" s="223">
        <f t="shared" ca="1" si="947"/>
        <v>3.0426587043792161E-5</v>
      </c>
      <c r="CU450" s="223">
        <f t="shared" ca="1" si="948"/>
        <v>-5.9290910646777715E-5</v>
      </c>
      <c r="CV450" s="223">
        <f t="shared" ca="1" si="949"/>
        <v>3.7853797010284266E-5</v>
      </c>
      <c r="CW450" s="223">
        <f t="shared" ca="1" si="950"/>
        <v>1.5697857857198271E-5</v>
      </c>
      <c r="CX450" s="223">
        <f t="shared" ca="1" si="951"/>
        <v>-5.5931707294059466E-5</v>
      </c>
      <c r="CY450" s="223">
        <f t="shared" ca="1" si="952"/>
        <v>4.871401258261098E-5</v>
      </c>
      <c r="CZ450" s="223">
        <f t="shared" ca="1" si="953"/>
        <v>-1.6814766973893052E-7</v>
      </c>
      <c r="DA450" s="223">
        <f t="shared" ca="1" si="954"/>
        <v>-4.8520370971403007E-5</v>
      </c>
      <c r="DB450" s="223">
        <f t="shared" ca="1" si="955"/>
        <v>5.6045001781672645E-5</v>
      </c>
      <c r="DC450" s="223">
        <f t="shared" ca="1" si="956"/>
        <v>-1.6021971256427215E-5</v>
      </c>
      <c r="DD450" s="223">
        <f t="shared" ca="1" si="957"/>
        <v>-3.7593837197449404E-5</v>
      </c>
      <c r="DE450" s="223">
        <f t="shared" ca="1" si="958"/>
        <v>5.9315650066667004E-5</v>
      </c>
      <c r="DF450" s="223">
        <f t="shared" ca="1" si="959"/>
        <v>-3.0715037177873532E-5</v>
      </c>
      <c r="DG450" s="223">
        <f t="shared" ca="1" si="960"/>
        <v>-2.3943710053221252E-5</v>
      </c>
      <c r="DH450" s="223">
        <f t="shared" ca="1" si="961"/>
        <v>5.8289005941029946E-5</v>
      </c>
      <c r="DI450" s="223">
        <f t="shared" ca="1" si="962"/>
        <v>-4.318286412767614E-5</v>
      </c>
      <c r="DJ450" s="223">
        <f t="shared" ca="1" si="963"/>
        <v>-8.5589121538296161E-6</v>
      </c>
      <c r="DK450" s="223">
        <f t="shared" ca="1" si="964"/>
        <v>5.3039447583278835E-5</v>
      </c>
      <c r="DL450" s="223">
        <f t="shared" ca="1" si="965"/>
        <v>-5.2522184619628128E-5</v>
      </c>
      <c r="DM450" s="223">
        <f t="shared" ca="1" si="966"/>
        <v>7.4459606870063093E-6</v>
      </c>
      <c r="DN450" s="223">
        <f t="shared" ca="1" si="967"/>
        <v>4.394729430652211E-5</v>
      </c>
      <c r="DO450" s="223">
        <f t="shared" ca="1" si="968"/>
        <v>-5.8056384791698343E-5</v>
      </c>
      <c r="DP450" s="223">
        <f t="shared" ca="1" si="969"/>
        <v>2.2911389547810541E-5</v>
      </c>
      <c r="DQ450" s="223">
        <f t="shared" ca="1" si="970"/>
        <v>3.1671253234908333E-5</v>
      </c>
      <c r="DR450" s="223">
        <f t="shared" ca="1" si="971"/>
        <v>-5.9384523638069787E-5</v>
      </c>
      <c r="DS450" s="223">
        <f t="shared" ca="1" si="972"/>
        <v>3.6716937073584993E-5</v>
      </c>
      <c r="DT450" s="223">
        <f t="shared" ca="1" si="973"/>
        <v>1.7100697376581262E-5</v>
      </c>
      <c r="DU450" s="223">
        <f t="shared" ca="1" si="974"/>
        <v>-5.6410380330371753E-5</v>
      </c>
      <c r="DV450" s="223">
        <f t="shared" ca="1" si="975"/>
        <v>4.7862420773866559E-5</v>
      </c>
      <c r="DW450" s="223">
        <f t="shared" ca="1" si="976"/>
        <v>1.2912324450115098E-6</v>
      </c>
      <c r="DX450" s="223">
        <f t="shared" ca="1" si="977"/>
        <v>-4.9349425211590837E-5</v>
      </c>
      <c r="DY450" s="223">
        <f t="shared" ca="1" si="978"/>
        <v>5.5540374112181284E-5</v>
      </c>
      <c r="DZ450" s="223">
        <f t="shared" ca="1" si="979"/>
        <v>-1.4611779524820026E-5</v>
      </c>
      <c r="EA450" s="223">
        <f t="shared" ca="1" si="980"/>
        <v>-3.8713209429015058E-5</v>
      </c>
      <c r="EB450" s="223">
        <f t="shared" ca="1" si="981"/>
        <v>5.9194545735423929E-5</v>
      </c>
      <c r="EC450" s="223">
        <f t="shared" ca="1" si="982"/>
        <v>-2.9456199214414368E-5</v>
      </c>
      <c r="ED450" s="223">
        <f t="shared" ca="1" si="983"/>
        <v>-2.527230414403143E-5</v>
      </c>
      <c r="EE450" s="223">
        <f t="shared" ca="1" si="984"/>
        <v>5.8560198698687964E-5</v>
      </c>
      <c r="EF450" s="223">
        <f t="shared" ca="1" si="985"/>
        <v>-4.2166580059490108E-5</v>
      </c>
      <c r="EG450" s="223">
        <f t="shared" ca="1" si="986"/>
        <v>-1.0000474294025853E-5</v>
      </c>
      <c r="EH450" s="223">
        <f t="shared" ca="1" si="987"/>
        <v>5.3683290092617741E-5</v>
      </c>
      <c r="EI450" s="223">
        <f t="shared" ca="1" si="988"/>
        <v>-5.1822082061155105E-5</v>
      </c>
      <c r="EJ450" s="223">
        <f t="shared" ca="1" si="989"/>
        <v>5.9958686016620617E-6</v>
      </c>
      <c r="EK450" s="223">
        <f t="shared" ca="1" si="990"/>
        <v>4.4917141550149129E-5</v>
      </c>
      <c r="EL450" s="223">
        <f t="shared" ca="1" si="991"/>
        <v>-5.7723184680964711E-5</v>
      </c>
      <c r="EM450" s="223">
        <f t="shared" ca="1" si="992"/>
        <v>2.1557823597898411E-5</v>
      </c>
      <c r="EN450" s="223">
        <f t="shared" ca="1" si="993"/>
        <v>3.2896841847341659E-5</v>
      </c>
      <c r="EO450" s="223">
        <f t="shared" ca="1" si="994"/>
        <v>-5.9442365612852674E-5</v>
      </c>
      <c r="EP450" s="223">
        <f t="shared" ca="1" si="995"/>
        <v>3.5557960226929984E-5</v>
      </c>
      <c r="EQ450" s="223">
        <f t="shared" ca="1" si="996"/>
        <v>1.8493236075302472E-5</v>
      </c>
      <c r="ER450" s="223">
        <f t="shared" ca="1" si="997"/>
        <v>-5.685507386289411E-5</v>
      </c>
      <c r="ES450" s="223">
        <f t="shared" ca="1" si="998"/>
        <v>4.6981998432541189E-5</v>
      </c>
      <c r="ET450" s="223">
        <f t="shared" ca="1" si="999"/>
        <v>2.7498347696210528E-6</v>
      </c>
      <c r="EU450" s="223">
        <f t="shared" ca="1" si="1000"/>
        <v>-5.0148753203325998E-5</v>
      </c>
      <c r="EV450" s="223">
        <f t="shared" ca="1" si="1001"/>
        <v>5.5002290998114338E-5</v>
      </c>
      <c r="EW450" s="223">
        <f t="shared" ca="1" si="1002"/>
        <v>-1.3192786203599987E-5</v>
      </c>
      <c r="EX450" s="223">
        <f t="shared" ca="1" si="1003"/>
        <v>-3.9809262270802079E-5</v>
      </c>
      <c r="EY450" s="223">
        <f t="shared" ca="1" si="1004"/>
        <v>5.9037784823256179E-5</v>
      </c>
      <c r="EZ450" s="223">
        <f t="shared" ca="1" si="1005"/>
        <v>-2.8179617937989632E-5</v>
      </c>
      <c r="FA450" s="223">
        <f t="shared" ca="1" si="1006"/>
        <v>-2.6585675143819086E-5</v>
      </c>
      <c r="FB450" s="223">
        <f t="shared" ca="1" si="1007"/>
        <v>5.8796116982357033E-5</v>
      </c>
      <c r="FC450" s="223">
        <f t="shared" ca="1" si="1008"/>
        <v>-4.1124896420188629E-5</v>
      </c>
      <c r="FD450" s="223">
        <f t="shared" ca="1" si="1009"/>
        <v>-1.1436012522449171E-5</v>
      </c>
      <c r="FE450" s="223">
        <f t="shared" ca="1" si="1010"/>
        <v>5.4294795795353069E-5</v>
      </c>
      <c r="FF450" s="223">
        <f t="shared" ca="1" si="1011"/>
        <v>-5.1090763818199262E-5</v>
      </c>
      <c r="FG450" s="223">
        <f t="shared" ca="1" si="1012"/>
        <v>4.5421648292755116E-6</v>
      </c>
      <c r="FH450" s="223">
        <f t="shared" ca="1" si="1013"/>
        <v>4.5859932387267528E-5</v>
      </c>
      <c r="FI450" s="223">
        <f t="shared" ca="1" si="1014"/>
        <v>-5.7355214282187753E-5</v>
      </c>
      <c r="FJ450" s="223">
        <f t="shared" ca="1" si="1015"/>
        <v>2.0191272021153016E-5</v>
      </c>
      <c r="FK450" s="223">
        <f t="shared" ca="1" si="1016"/>
        <v>3.4102614632338257E-5</v>
      </c>
      <c r="FL450" s="223">
        <f t="shared" ca="1" si="1017"/>
        <v>-5.9464401729283633E-5</v>
      </c>
      <c r="FM450" s="223">
        <f t="shared" ca="1" si="1018"/>
        <v>3.4377564594629349E-5</v>
      </c>
      <c r="FN450" s="223">
        <f t="shared" ca="1" si="1019"/>
        <v>1.9874635140115353E-5</v>
      </c>
      <c r="FO450" s="223">
        <f t="shared" ca="1" si="1020"/>
        <v>-5.7265520024869549E-5</v>
      </c>
      <c r="FP450" s="223">
        <f t="shared" ca="1" si="1021"/>
        <v>4.6073275892128077E-5</v>
      </c>
      <c r="FQ450" s="223">
        <f t="shared" ca="1" si="1022"/>
        <v>4.2067806965849444E-6</v>
      </c>
      <c r="FR450" s="223">
        <f t="shared" ca="1" si="1023"/>
        <v>-5.0917873461314094E-5</v>
      </c>
      <c r="FS450" s="223">
        <f t="shared" ca="1" si="1024"/>
        <v>5.4431076560617005E-5</v>
      </c>
      <c r="FT450" s="223">
        <f t="shared" ca="1" si="1025"/>
        <v>-1.1765846041277665E-5</v>
      </c>
      <c r="FU450" s="223">
        <f t="shared" ca="1" si="1026"/>
        <v>-4.0881335501558871E-5</v>
      </c>
      <c r="FV450" s="223">
        <f t="shared" ca="1" si="1027"/>
        <v>5.8845461757075803E-5</v>
      </c>
      <c r="FW450" s="223">
        <f t="shared" ca="1" si="1028"/>
        <v>-2.6886062313419866E-5</v>
      </c>
      <c r="FX450" s="223">
        <f t="shared" ca="1" si="1029"/>
        <v>-2.7883031926999514E-5</v>
      </c>
      <c r="FY450" s="223">
        <f t="shared" ca="1" si="1030"/>
        <v>5.8996618683684303E-5</v>
      </c>
      <c r="FZ450" s="223">
        <f t="shared" ca="1" si="1031"/>
        <v>-4.0058440681040123E-5</v>
      </c>
      <c r="GA450" s="223">
        <f t="shared" ca="1" si="1032"/>
        <v>-1.2864662124545714E-5</v>
      </c>
      <c r="GB450" s="223">
        <f t="shared" ca="1" si="1033"/>
        <v>5.4873596343313118E-5</v>
      </c>
      <c r="GC450" s="223">
        <f t="shared" ca="1" si="1034"/>
        <v>-5.0328670409525999E-5</v>
      </c>
      <c r="GD450" s="223">
        <f t="shared" ca="1" si="1035"/>
        <v>3.0857250266349222E-6</v>
      </c>
      <c r="GE450" s="223">
        <f t="shared" ca="1" si="1036"/>
        <v>4.6775098915927043E-5</v>
      </c>
      <c r="GF450" s="223">
        <f t="shared" ca="1" si="1037"/>
        <v>-5.6952695246976736E-5</v>
      </c>
      <c r="GG450" s="223">
        <f t="shared" ca="1" si="1038"/>
        <v>1.8812557977139186E-5</v>
      </c>
      <c r="GH450" s="223">
        <f t="shared" ca="1" si="1039"/>
        <v>3.5287845277456485E-5</v>
      </c>
      <c r="GI450" s="223">
        <f t="shared" ca="1" si="1040"/>
        <v>-5.9450618713630088E-5</v>
      </c>
      <c r="GJ450" s="223">
        <f t="shared" ca="1" si="1041"/>
        <v>3.3176461202876801E-5</v>
      </c>
      <c r="GK450" s="223">
        <f t="shared" ca="1" si="1042"/>
        <v>2.1244062467883502E-5</v>
      </c>
      <c r="GL450" s="223">
        <f t="shared" ca="1" si="1043"/>
        <v>-5.7641471578876832E-5</v>
      </c>
      <c r="GM450" s="223">
        <f t="shared" ca="1" si="1044"/>
        <v>4.5136800533108251E-5</v>
      </c>
      <c r="GN450" s="223">
        <f t="shared" ca="1" si="1045"/>
        <v>5.6611926161622496E-6</v>
      </c>
      <c r="GO450" s="223">
        <f t="shared" ca="1" si="1046"/>
        <v>-5.1656322696269291E-5</v>
      </c>
      <c r="GP450" s="223">
        <f t="shared" ca="1" si="1047"/>
        <v>5.3827074877908539E-5</v>
      </c>
      <c r="GQ450" s="223">
        <f t="shared" ca="1" si="1048"/>
        <v>-1.033181857325339E-5</v>
      </c>
      <c r="GR450" s="223">
        <f t="shared" ca="1" si="1049"/>
        <v>-4.1928783344463591E-5</v>
      </c>
      <c r="GS450" s="223">
        <f t="shared" ca="1" si="1050"/>
        <v>5.861769238510703E-5</v>
      </c>
      <c r="GT450" s="223">
        <f t="shared" ca="1" si="1051"/>
        <v>-2.5576311530247098E-5</v>
      </c>
      <c r="GU450" s="223">
        <f t="shared" ca="1" si="1052"/>
        <v>-2.916359301436384E-5</v>
      </c>
      <c r="GV450" s="223">
        <f t="shared" ca="1" si="1053"/>
        <v>5.9161583027941787E-5</v>
      </c>
      <c r="GW450" s="223">
        <f t="shared" ca="1" si="1054"/>
        <v>-3.8967855235106904E-5</v>
      </c>
      <c r="GX450" s="223">
        <f t="shared" ca="1" si="1055"/>
        <v>-1.4285562535222432E-5</v>
      </c>
      <c r="GY450" s="223">
        <f t="shared" ca="1" si="1056"/>
        <v>5.5419343088693204E-5</v>
      </c>
      <c r="GZ450" s="223">
        <f t="shared" ca="1" si="1057"/>
        <v>-4.9536260891710058E-5</v>
      </c>
      <c r="HA450" s="223">
        <f t="shared" ca="1" si="1058"/>
        <v>1.6274264986209692E-6</v>
      </c>
      <c r="HB450" s="223">
        <f t="shared" ca="1" si="1059"/>
        <v>4.7662089874035316E-5</v>
      </c>
      <c r="HC450" s="223">
        <f t="shared" ca="1" si="1060"/>
        <v>-5.6515870037748393E-5</v>
      </c>
      <c r="HD450" s="223">
        <f t="shared" ca="1" si="1061"/>
        <v>1.7422511951646773E-5</v>
      </c>
      <c r="HE450" s="223">
        <f t="shared" ca="1" si="1062"/>
        <v>3.6451819844079825E-5</v>
      </c>
      <c r="HF450" s="223">
        <f t="shared" ca="1" si="1063"/>
        <v>-5.9401024868265212E-5</v>
      </c>
      <c r="HG450" s="223">
        <f t="shared" ca="1" si="1064"/>
        <v>3.1955373551446267E-5</v>
      </c>
      <c r="HH450" s="223">
        <f t="shared" ca="1" si="1065"/>
        <v>2.2600693166787634E-5</v>
      </c>
      <c r="HI450" s="223">
        <f t="shared" ca="1" si="1066"/>
        <v>-5.7982702065759317E-5</v>
      </c>
      <c r="HJ450" s="223">
        <f t="shared" ca="1" si="1067"/>
        <v>4.417313645322319E-5</v>
      </c>
      <c r="HK450" s="223">
        <f t="shared" ca="1" si="1068"/>
        <v>7.112194444993197E-6</v>
      </c>
      <c r="HL450" s="223">
        <f t="shared" ca="1" si="1069"/>
        <v>-5.2363656093988274E-5</v>
      </c>
      <c r="HM450" s="223">
        <f t="shared" ca="1" si="1070"/>
        <v>5.319064977801906E-5</v>
      </c>
      <c r="HN450" s="223">
        <f t="shared" ca="1" si="1071"/>
        <v>-8.8915676040554929E-6</v>
      </c>
      <c r="HO450" s="223">
        <f t="shared" ca="1" si="1072"/>
        <v>-4.2950974856099762E-5</v>
      </c>
      <c r="HP450" s="223">
        <f t="shared" ca="1" si="1073"/>
        <v>5.8354613907101618E-5</v>
      </c>
      <c r="HQ450" s="223">
        <f t="shared" ca="1" si="1074"/>
        <v>-2.425115453337146E-5</v>
      </c>
      <c r="HR450" s="223">
        <f t="shared" ca="1" si="1075"/>
        <v>-3.0426587043793266E-5</v>
      </c>
      <c r="HS450" s="223">
        <f t="shared" ca="1" si="1076"/>
        <v>5.9290910646777681E-5</v>
      </c>
      <c r="HT450" s="223">
        <f t="shared" ca="1" si="1077"/>
        <v>-3.7853797010284578E-5</v>
      </c>
      <c r="HU450" s="223">
        <f t="shared" ca="1" si="1078"/>
        <v>-1.5697857857196248E-5</v>
      </c>
      <c r="HV450" s="223">
        <f t="shared" ca="1" si="1079"/>
        <v>5.593170729405933E-5</v>
      </c>
      <c r="HW450" s="223">
        <f t="shared" ca="1" si="1080"/>
        <v>-4.871401258261121E-5</v>
      </c>
      <c r="HX450" s="223">
        <f t="shared" ca="1" si="1081"/>
        <v>1.6814766974102777E-7</v>
      </c>
      <c r="HY450" s="223">
        <f t="shared" ca="1" si="1082"/>
        <v>4.8520370971403745E-5</v>
      </c>
      <c r="HZ450" s="223">
        <f t="shared" ca="1" si="1083"/>
        <v>-5.6045001781672787E-5</v>
      </c>
      <c r="IA450" s="223">
        <f t="shared" ca="1" si="1084"/>
        <v>1.6021971256427614E-5</v>
      </c>
      <c r="IB450" s="223">
        <f t="shared" ca="1" si="1085"/>
        <v>3.7593837197447785E-5</v>
      </c>
      <c r="IC450" s="223">
        <f t="shared" ca="1" si="1086"/>
        <v>-5.9315650066667031E-5</v>
      </c>
      <c r="ID450" s="223">
        <f t="shared" ca="1" si="1087"/>
        <v>3.0715037177873877E-5</v>
      </c>
      <c r="IE450" s="223">
        <f t="shared" ca="1" si="1088"/>
        <v>3.4467070986091266E-5</v>
      </c>
      <c r="IF450" s="223">
        <f t="shared" ca="1" si="1089"/>
        <v>-5.8289005941030203E-5</v>
      </c>
      <c r="IG450" s="223">
        <f t="shared" ca="1" si="1090"/>
        <v>4.3182864127678749E-5</v>
      </c>
      <c r="IH450" s="223">
        <f t="shared" ca="1" si="1091"/>
        <v>8.5589121538292163E-6</v>
      </c>
      <c r="II450" s="223">
        <f t="shared" ca="1" si="1092"/>
        <v>-5.3039447583279418E-5</v>
      </c>
      <c r="IJ450" s="223">
        <f t="shared" ca="1" si="1093"/>
        <v>5.2522184619629903E-5</v>
      </c>
      <c r="IK450" s="223">
        <f t="shared" ca="1" si="1094"/>
        <v>-7.4459606870067091E-6</v>
      </c>
      <c r="IL450" s="223">
        <f t="shared" ca="1" si="1095"/>
        <v>-4.3947294306522977E-5</v>
      </c>
      <c r="IM450" s="223">
        <f t="shared" ca="1" si="1096"/>
        <v>5.8056384791698804E-5</v>
      </c>
      <c r="IN450" s="223">
        <f t="shared" ca="1" si="1097"/>
        <v>-2.2911389547810914E-5</v>
      </c>
      <c r="IO450" s="223">
        <f t="shared" ca="1" si="1098"/>
        <v>-3.1671253234910853E-5</v>
      </c>
      <c r="IP450" s="223">
        <f t="shared" ca="1" si="1099"/>
        <v>5.9384523638069672E-5</v>
      </c>
      <c r="IQ450" s="223">
        <f t="shared" ca="1" si="1100"/>
        <v>-3.6716937073585318E-5</v>
      </c>
      <c r="IR450" s="223">
        <f t="shared" ca="1" si="1101"/>
        <v>-1.7100697376584108E-5</v>
      </c>
      <c r="IS450" s="223">
        <f t="shared" ca="1" si="1102"/>
        <v>5.6410380330371625E-5</v>
      </c>
      <c r="IT450" s="223">
        <f t="shared" ca="1" si="1103"/>
        <v>-4.7862420773866803E-5</v>
      </c>
      <c r="IU450" s="223">
        <f t="shared" ca="1" si="1104"/>
        <v>-1.2912324450077218E-6</v>
      </c>
      <c r="IV450" s="223">
        <f t="shared" ca="1" si="1105"/>
        <v>4.9349425211590606E-5</v>
      </c>
      <c r="IW450" s="223">
        <f t="shared" ca="1" si="1106"/>
        <v>-5.5540374112181433E-5</v>
      </c>
      <c r="IX450" s="223">
        <f t="shared" ca="1" si="1107"/>
        <v>1.4611779524823695E-5</v>
      </c>
      <c r="IY450" s="223">
        <f t="shared" ca="1" si="1108"/>
        <v>3.8713209429014746E-5</v>
      </c>
      <c r="IZ450" s="223">
        <f t="shared" ca="1" si="1109"/>
        <v>-5.9194545735423651E-5</v>
      </c>
      <c r="JA450" s="223">
        <f t="shared" ca="1" si="1110"/>
        <v>2.9456199214417658E-5</v>
      </c>
      <c r="JB450" s="223">
        <f t="shared" ca="1" si="1111"/>
        <v>2.5272304144031061E-5</v>
      </c>
    </row>
    <row r="451" spans="2:262">
      <c r="B451" s="230">
        <v>90</v>
      </c>
      <c r="C451" s="229">
        <f t="shared" si="1112"/>
        <v>1.7578125000000011E-3</v>
      </c>
      <c r="D451" s="226">
        <f t="shared" ca="1" si="855"/>
        <v>23.294069816378943</v>
      </c>
      <c r="E451" s="225">
        <f ca="1">CR361</f>
        <v>-0.70593018362105819</v>
      </c>
      <c r="F451" s="224">
        <v>90</v>
      </c>
      <c r="G451" s="223">
        <f t="shared" ca="1" si="856"/>
        <v>-9.8406601874230054E-5</v>
      </c>
      <c r="H451" s="223">
        <f t="shared" ca="1" si="857"/>
        <v>1.9922701412870467E-4</v>
      </c>
      <c r="I451" s="223">
        <f t="shared" ca="1" si="858"/>
        <v>-1.389521856309171E-4</v>
      </c>
      <c r="J451" s="223">
        <f t="shared" ca="1" si="859"/>
        <v>-3.3679573452623116E-5</v>
      </c>
      <c r="K451" s="223">
        <f t="shared" ca="1" si="860"/>
        <v>1.790779825935759E-4</v>
      </c>
      <c r="L451" s="223">
        <f t="shared" ca="1" si="861"/>
        <v>-1.7967368590917943E-4</v>
      </c>
      <c r="M451" s="223">
        <f t="shared" ca="1" si="862"/>
        <v>3.498499686980431E-5</v>
      </c>
      <c r="N451" s="223">
        <f t="shared" ca="1" si="863"/>
        <v>1.3799260930315467E-4</v>
      </c>
      <c r="O451" s="223">
        <f t="shared" ca="1" si="864"/>
        <v>-1.9938919964377488E-4</v>
      </c>
      <c r="P451" s="223">
        <f t="shared" ca="1" si="865"/>
        <v>9.9559405799044405E-5</v>
      </c>
      <c r="Q451" s="223">
        <f t="shared" ca="1" si="866"/>
        <v>8.0774262063433219E-5</v>
      </c>
      <c r="R451" s="223">
        <f t="shared" ca="1" si="867"/>
        <v>-1.9579374926319802E-4</v>
      </c>
      <c r="S451" s="223">
        <f t="shared" ca="1" si="868"/>
        <v>1.5249413845667259E-4</v>
      </c>
      <c r="T451" s="223">
        <f t="shared" ca="1" si="869"/>
        <v>1.4112444827572444E-5</v>
      </c>
      <c r="U451" s="223">
        <f t="shared" ca="1" si="870"/>
        <v>-1.6930768559361812E-4</v>
      </c>
      <c r="V451" s="223">
        <f t="shared" ca="1" si="871"/>
        <v>1.876004962791114E-4</v>
      </c>
      <c r="W451" s="223">
        <f t="shared" ca="1" si="872"/>
        <v>-5.419928471818522E-5</v>
      </c>
      <c r="X451" s="223">
        <f t="shared" ca="1" si="873"/>
        <v>-1.2302754385788988E-4</v>
      </c>
      <c r="Y451" s="223">
        <f t="shared" ca="1" si="874"/>
        <v>2.0077412933730082E-4</v>
      </c>
      <c r="Z451" s="223">
        <f t="shared" ca="1" si="875"/>
        <v>-1.161744745547173E-4</v>
      </c>
      <c r="AA451" s="223">
        <f t="shared" ca="1" si="876"/>
        <v>-6.2364021953261896E-5</v>
      </c>
      <c r="AB451" s="223">
        <f t="shared" ca="1" si="877"/>
        <v>1.9047488356053617E-4</v>
      </c>
      <c r="AC451" s="223">
        <f t="shared" ca="1" si="878"/>
        <v>-1.6456748936731464E-4</v>
      </c>
      <c r="AD451" s="223">
        <f t="shared" ca="1" si="879"/>
        <v>5.5905943558151805E-6</v>
      </c>
      <c r="AE451" s="223">
        <f t="shared" ca="1" si="880"/>
        <v>1.5790686302839864E-4</v>
      </c>
      <c r="AF451" s="223">
        <f t="shared" ca="1" si="881"/>
        <v>-1.9372061131701262E-4</v>
      </c>
      <c r="AG451" s="223">
        <f t="shared" ca="1" si="882"/>
        <v>7.2891603826387522E-5</v>
      </c>
      <c r="AH451" s="223">
        <f t="shared" ca="1" si="883"/>
        <v>1.068776559115776E-4</v>
      </c>
      <c r="AI451" s="223">
        <f t="shared" ca="1" si="884"/>
        <v>-2.0022549441100525E-4</v>
      </c>
      <c r="AJ451" s="223">
        <f t="shared" ca="1" si="885"/>
        <v>1.3167071961300158E-4</v>
      </c>
      <c r="AK451" s="223">
        <f t="shared" ca="1" si="886"/>
        <v>4.3353182220040492E-5</v>
      </c>
      <c r="AL451" s="223">
        <f t="shared" ca="1" si="887"/>
        <v>-1.8332164060502347E-4</v>
      </c>
      <c r="AM451" s="223">
        <f t="shared" ca="1" si="888"/>
        <v>1.7505596539360953E-4</v>
      </c>
      <c r="AN451" s="223">
        <f t="shared" ca="1" si="889"/>
        <v>-2.5239793059424453E-5</v>
      </c>
      <c r="AO451" s="223">
        <f t="shared" ca="1" si="890"/>
        <v>-1.449853110515438E-4</v>
      </c>
      <c r="AP451" s="223">
        <f t="shared" ca="1" si="891"/>
        <v>1.9797509096947306E-4</v>
      </c>
      <c r="AQ451" s="223">
        <f t="shared" ca="1" si="892"/>
        <v>-9.0881936943137861E-5</v>
      </c>
      <c r="AR451" s="223">
        <f t="shared" ca="1" si="893"/>
        <v>-8.9698477713567049E-5</v>
      </c>
      <c r="AS451" s="223">
        <f t="shared" ca="1" si="894"/>
        <v>1.977485785191424E-4</v>
      </c>
      <c r="AT451" s="223">
        <f t="shared" ca="1" si="895"/>
        <v>-1.4589890366287347E-4</v>
      </c>
      <c r="AU451" s="223">
        <f t="shared" ca="1" si="896"/>
        <v>-2.3924827642777239E-5</v>
      </c>
      <c r="AV451" s="223">
        <f t="shared" ca="1" si="897"/>
        <v>1.7440291003668115E-4</v>
      </c>
      <c r="AW451" s="223">
        <f t="shared" ca="1" si="898"/>
        <v>-1.8385855677783777E-4</v>
      </c>
      <c r="AX451" s="223">
        <f t="shared" ca="1" si="899"/>
        <v>4.4645918758399889E-5</v>
      </c>
      <c r="AY451" s="223">
        <f t="shared" ca="1" si="900"/>
        <v>1.3066747127222838E-4</v>
      </c>
      <c r="AZ451" s="223">
        <f t="shared" ca="1" si="901"/>
        <v>-2.0032296227170366E-4</v>
      </c>
      <c r="BA451" s="223">
        <f t="shared" ca="1" si="902"/>
        <v>1.0799702732600667E-4</v>
      </c>
      <c r="BB451" s="223">
        <f t="shared" ca="1" si="903"/>
        <v>7.1655454140997842E-5</v>
      </c>
      <c r="BC451" s="223">
        <f t="shared" ca="1" si="904"/>
        <v>-1.9336723571577172E-4</v>
      </c>
      <c r="BD451" s="223">
        <f t="shared" ca="1" si="905"/>
        <v>1.5872200151402028E-4</v>
      </c>
      <c r="BE451" s="223">
        <f t="shared" ca="1" si="906"/>
        <v>4.2660638966757002E-6</v>
      </c>
      <c r="BF451" s="223">
        <f t="shared" ca="1" si="907"/>
        <v>-1.6380458410635853E-4</v>
      </c>
      <c r="BG451" s="223">
        <f t="shared" ca="1" si="908"/>
        <v>1.9089048975298574E-4</v>
      </c>
      <c r="BH451" s="223">
        <f t="shared" ca="1" si="909"/>
        <v>-6.3622079853787423E-5</v>
      </c>
      <c r="BI451" s="223">
        <f t="shared" ca="1" si="910"/>
        <v>-1.1509123231445793E-4</v>
      </c>
      <c r="BJ451" s="223">
        <f t="shared" ca="1" si="911"/>
        <v>2.0074161393958764E-4</v>
      </c>
      <c r="BK451" s="223">
        <f t="shared" ca="1" si="912"/>
        <v>-1.2407204729854323E-4</v>
      </c>
      <c r="BL451" s="223">
        <f t="shared" ca="1" si="913"/>
        <v>-5.2922349374197764E-5</v>
      </c>
      <c r="BM451" s="223">
        <f t="shared" ca="1" si="914"/>
        <v>1.8712366072717399E-4</v>
      </c>
      <c r="BN451" s="223">
        <f t="shared" ca="1" si="915"/>
        <v>-1.700165197243149E-4</v>
      </c>
      <c r="BO451" s="223">
        <f t="shared" ca="1" si="916"/>
        <v>1.5433784376824274E-5</v>
      </c>
      <c r="BP451" s="223">
        <f t="shared" ca="1" si="917"/>
        <v>1.5162873048639772E-4</v>
      </c>
      <c r="BQ451" s="223">
        <f t="shared" ca="1" si="918"/>
        <v>-1.9608404296045522E-4</v>
      </c>
      <c r="BR451" s="223">
        <f t="shared" ca="1" si="919"/>
        <v>8.1985525540819029E-5</v>
      </c>
      <c r="BS451" s="223">
        <f t="shared" ca="1" si="920"/>
        <v>9.8406601874229539E-5</v>
      </c>
      <c r="BT451" s="223">
        <f t="shared" ca="1" si="921"/>
        <v>-1.9922701412870448E-4</v>
      </c>
      <c r="BU451" s="223">
        <f t="shared" ca="1" si="922"/>
        <v>1.3895218563091477E-4</v>
      </c>
      <c r="BV451" s="223">
        <f t="shared" ca="1" si="923"/>
        <v>3.367957345262527E-5</v>
      </c>
      <c r="BW451" s="223">
        <f t="shared" ca="1" si="924"/>
        <v>-1.7907798259357642E-4</v>
      </c>
      <c r="BX451" s="223">
        <f t="shared" ca="1" si="925"/>
        <v>1.7967368590917921E-4</v>
      </c>
      <c r="BY451" s="223">
        <f t="shared" ca="1" si="926"/>
        <v>-3.4984996869804968E-5</v>
      </c>
      <c r="BZ451" s="223">
        <f t="shared" ca="1" si="927"/>
        <v>-1.379926093031534E-4</v>
      </c>
      <c r="CA451" s="223">
        <f t="shared" ca="1" si="928"/>
        <v>1.9938919964377451E-4</v>
      </c>
      <c r="CB451" s="223">
        <f t="shared" ca="1" si="929"/>
        <v>-9.9559405799042833E-5</v>
      </c>
      <c r="CC451" s="223">
        <f t="shared" ca="1" si="930"/>
        <v>-8.0774262063434236E-5</v>
      </c>
      <c r="CD451" s="223">
        <f t="shared" ca="1" si="931"/>
        <v>1.957937492631981E-4</v>
      </c>
      <c r="CE451" s="223">
        <f t="shared" ca="1" si="932"/>
        <v>-1.5249413845667327E-4</v>
      </c>
      <c r="CF451" s="223">
        <f t="shared" ca="1" si="933"/>
        <v>-1.4112444827570709E-5</v>
      </c>
      <c r="CG451" s="223">
        <f t="shared" ca="1" si="934"/>
        <v>1.6930768559361985E-4</v>
      </c>
      <c r="CH451" s="223">
        <f t="shared" ca="1" si="935"/>
        <v>-1.876004962791108E-4</v>
      </c>
      <c r="CI451" s="223">
        <f t="shared" ca="1" si="936"/>
        <v>5.4199284718184834E-5</v>
      </c>
      <c r="CJ451" s="223">
        <f t="shared" ca="1" si="937"/>
        <v>1.2302754385789017E-4</v>
      </c>
      <c r="CK451" s="223">
        <f t="shared" ca="1" si="938"/>
        <v>-2.0077412933730088E-4</v>
      </c>
      <c r="CL451" s="223">
        <f t="shared" ca="1" si="939"/>
        <v>1.1617447455471932E-4</v>
      </c>
      <c r="CM451" s="223">
        <f t="shared" ca="1" si="940"/>
        <v>6.2364021953264986E-5</v>
      </c>
      <c r="CN451" s="223">
        <f t="shared" ca="1" si="941"/>
        <v>-1.9047488356053674E-4</v>
      </c>
      <c r="CO451" s="223">
        <f t="shared" ca="1" si="942"/>
        <v>1.6456748936731442E-4</v>
      </c>
      <c r="CP451" s="223">
        <f t="shared" ca="1" si="943"/>
        <v>-5.5905943558147875E-6</v>
      </c>
      <c r="CQ451" s="223">
        <f t="shared" ca="1" si="944"/>
        <v>-1.5790686302839802E-4</v>
      </c>
      <c r="CR451" s="223">
        <f t="shared" ca="1" si="945"/>
        <v>1.9372061131701327E-4</v>
      </c>
      <c r="CS451" s="223">
        <f t="shared" ca="1" si="946"/>
        <v>-7.2891603826385828E-5</v>
      </c>
      <c r="CT451" s="223">
        <f t="shared" ca="1" si="947"/>
        <v>-1.0687765591157913E-4</v>
      </c>
      <c r="CU451" s="223">
        <f t="shared" ca="1" si="948"/>
        <v>2.0022549441100527E-4</v>
      </c>
      <c r="CV451" s="223">
        <f t="shared" ca="1" si="949"/>
        <v>-1.3167071961300131E-4</v>
      </c>
      <c r="CW451" s="223">
        <f t="shared" ca="1" si="950"/>
        <v>-4.3353182220038093E-5</v>
      </c>
      <c r="CX451" s="223">
        <f t="shared" ca="1" si="951"/>
        <v>1.8332164060502247E-4</v>
      </c>
      <c r="CY451" s="223">
        <f t="shared" ca="1" si="952"/>
        <v>-1.7505596539360796E-4</v>
      </c>
      <c r="CZ451" s="223">
        <f t="shared" ca="1" si="953"/>
        <v>2.5239793059424046E-5</v>
      </c>
      <c r="DA451" s="223">
        <f t="shared" ca="1" si="954"/>
        <v>1.4498531105154407E-4</v>
      </c>
      <c r="DB451" s="223">
        <f t="shared" ca="1" si="955"/>
        <v>-1.9797509096947298E-4</v>
      </c>
      <c r="DC451" s="223">
        <f t="shared" ca="1" si="956"/>
        <v>9.0881936943140056E-5</v>
      </c>
      <c r="DD451" s="223">
        <f t="shared" ca="1" si="957"/>
        <v>8.9698477713569963E-5</v>
      </c>
      <c r="DE451" s="223">
        <f t="shared" ca="1" si="958"/>
        <v>-1.97748578519143E-4</v>
      </c>
      <c r="DF451" s="223">
        <f t="shared" ca="1" si="959"/>
        <v>1.458989036628732E-4</v>
      </c>
      <c r="DG451" s="223">
        <f t="shared" ca="1" si="960"/>
        <v>2.3924827642777619E-5</v>
      </c>
      <c r="DH451" s="223">
        <f t="shared" ca="1" si="961"/>
        <v>-1.7440291003668136E-4</v>
      </c>
      <c r="DI451" s="223">
        <f t="shared" ca="1" si="962"/>
        <v>1.8385855677783875E-4</v>
      </c>
      <c r="DJ451" s="223">
        <f t="shared" ca="1" si="963"/>
        <v>-4.4645918758396745E-5</v>
      </c>
      <c r="DK451" s="223">
        <f t="shared" ca="1" si="964"/>
        <v>-1.3066747127223088E-4</v>
      </c>
      <c r="DL451" s="223">
        <f t="shared" ca="1" si="965"/>
        <v>2.0032296227170363E-4</v>
      </c>
      <c r="DM451" s="223">
        <f t="shared" ca="1" si="966"/>
        <v>-1.0799702732600633E-4</v>
      </c>
      <c r="DN451" s="223">
        <f t="shared" ca="1" si="967"/>
        <v>-7.1655454140998195E-5</v>
      </c>
      <c r="DO451" s="223">
        <f t="shared" ca="1" si="968"/>
        <v>1.9336723571577105E-4</v>
      </c>
      <c r="DP451" s="223">
        <f t="shared" ca="1" si="969"/>
        <v>-1.5872200151401827E-4</v>
      </c>
      <c r="DQ451" s="223">
        <f t="shared" ca="1" si="970"/>
        <v>-4.2660638966760797E-6</v>
      </c>
      <c r="DR451" s="223">
        <f t="shared" ca="1" si="971"/>
        <v>1.6380458410635877E-4</v>
      </c>
      <c r="DS451" s="223">
        <f t="shared" ca="1" si="972"/>
        <v>-1.9089048975298384E-4</v>
      </c>
      <c r="DT451" s="223">
        <f t="shared" ca="1" si="973"/>
        <v>6.3622079853789754E-5</v>
      </c>
      <c r="DU451" s="223">
        <f t="shared" ca="1" si="974"/>
        <v>1.1509123231446058E-4</v>
      </c>
      <c r="DV451" s="223">
        <f t="shared" ca="1" si="975"/>
        <v>-2.0074161393958756E-4</v>
      </c>
      <c r="DW451" s="223">
        <f t="shared" ca="1" si="976"/>
        <v>1.240720472985429E-4</v>
      </c>
      <c r="DX451" s="223">
        <f t="shared" ca="1" si="977"/>
        <v>5.2922349374192614E-5</v>
      </c>
      <c r="DY451" s="223">
        <f t="shared" ca="1" si="978"/>
        <v>-1.8712366072717412E-4</v>
      </c>
      <c r="DZ451" s="223">
        <f t="shared" ca="1" si="979"/>
        <v>1.7001651972431165E-4</v>
      </c>
      <c r="EA451" s="223">
        <f t="shared" ca="1" si="980"/>
        <v>-1.5433784376823881E-5</v>
      </c>
      <c r="EB451" s="223">
        <f t="shared" ca="1" si="981"/>
        <v>-1.5162873048639797E-4</v>
      </c>
      <c r="EC451" s="223">
        <f t="shared" ca="1" si="982"/>
        <v>1.9608404296045639E-4</v>
      </c>
      <c r="ED451" s="223">
        <f t="shared" ca="1" si="983"/>
        <v>-8.1985525540818676E-5</v>
      </c>
      <c r="EE451" s="223">
        <f t="shared" ca="1" si="984"/>
        <v>-9.8406601874234851E-5</v>
      </c>
      <c r="EF451" s="223">
        <f t="shared" ca="1" si="985"/>
        <v>1.9922701412870451E-4</v>
      </c>
      <c r="EG451" s="223">
        <f t="shared" ca="1" si="986"/>
        <v>-1.3895218563091447E-4</v>
      </c>
      <c r="EH451" s="223">
        <f t="shared" ca="1" si="987"/>
        <v>-3.3679573452620012E-5</v>
      </c>
      <c r="EI451" s="223">
        <f t="shared" ca="1" si="988"/>
        <v>1.7907798259357658E-4</v>
      </c>
      <c r="EJ451" s="223">
        <f t="shared" ca="1" si="989"/>
        <v>-1.796736859091765E-4</v>
      </c>
      <c r="EK451" s="223">
        <f t="shared" ca="1" si="990"/>
        <v>3.4984996869804595E-5</v>
      </c>
      <c r="EL451" s="223">
        <f t="shared" ca="1" si="991"/>
        <v>1.3799260930315784E-4</v>
      </c>
      <c r="EM451" s="223">
        <f t="shared" ca="1" si="992"/>
        <v>-1.9938919964377516E-4</v>
      </c>
      <c r="EN451" s="223">
        <f t="shared" ca="1" si="993"/>
        <v>9.9559405799042481E-5</v>
      </c>
      <c r="EO451" s="223">
        <f t="shared" ca="1" si="994"/>
        <v>8.0774262063429371E-5</v>
      </c>
      <c r="EP451" s="223">
        <f t="shared" ca="1" si="995"/>
        <v>-1.9579374926319818E-4</v>
      </c>
      <c r="EQ451" s="223">
        <f t="shared" ca="1" si="996"/>
        <v>1.5249413845666929E-4</v>
      </c>
      <c r="ER451" s="223">
        <f t="shared" ca="1" si="997"/>
        <v>1.4112444827571102E-5</v>
      </c>
      <c r="ES451" s="223">
        <f t="shared" ca="1" si="998"/>
        <v>-1.6930768559362007E-4</v>
      </c>
      <c r="ET451" s="223">
        <f t="shared" ca="1" si="999"/>
        <v>1.8760049627911267E-4</v>
      </c>
      <c r="EU451" s="223">
        <f t="shared" ca="1" si="1000"/>
        <v>-5.4199284718184454E-5</v>
      </c>
      <c r="EV451" s="223">
        <f t="shared" ca="1" si="1001"/>
        <v>-1.23027543857895E-4</v>
      </c>
      <c r="EW451" s="223">
        <f t="shared" ca="1" si="1002"/>
        <v>2.0077412933730085E-4</v>
      </c>
      <c r="EX451" s="223">
        <f t="shared" ca="1" si="1003"/>
        <v>-1.1617447455471435E-4</v>
      </c>
      <c r="EY451" s="223">
        <f t="shared" ca="1" si="1004"/>
        <v>-6.2364021953259958E-5</v>
      </c>
      <c r="EZ451" s="223">
        <f t="shared" ca="1" si="1005"/>
        <v>1.9047488356053688E-4</v>
      </c>
      <c r="FA451" s="223">
        <f t="shared" ca="1" si="1006"/>
        <v>-1.6456748936731746E-4</v>
      </c>
      <c r="FB451" s="223">
        <f t="shared" ca="1" si="1007"/>
        <v>5.5905943558143945E-6</v>
      </c>
      <c r="FC451" s="223">
        <f t="shared" ca="1" si="1008"/>
        <v>1.5790686302840176E-4</v>
      </c>
      <c r="FD451" s="223">
        <f t="shared" ca="1" si="1009"/>
        <v>-1.9372061131701316E-4</v>
      </c>
      <c r="FE451" s="223">
        <f t="shared" ca="1" si="1010"/>
        <v>7.2891603826385462E-5</v>
      </c>
      <c r="FF451" s="223">
        <f t="shared" ca="1" si="1011"/>
        <v>1.0687765591157462E-4</v>
      </c>
      <c r="FG451" s="223">
        <f t="shared" ca="1" si="1012"/>
        <v>-2.002254944110053E-4</v>
      </c>
      <c r="FH451" s="223">
        <f t="shared" ca="1" si="1013"/>
        <v>1.3167071961299668E-4</v>
      </c>
      <c r="FI451" s="223">
        <f t="shared" ca="1" si="1014"/>
        <v>4.3353182220038473E-5</v>
      </c>
      <c r="FJ451" s="223">
        <f t="shared" ca="1" si="1015"/>
        <v>-1.8332164060502496E-4</v>
      </c>
      <c r="FK451" s="223">
        <f t="shared" ca="1" si="1016"/>
        <v>1.7505596539361056E-4</v>
      </c>
      <c r="FL451" s="223">
        <f t="shared" ca="1" si="1017"/>
        <v>-2.523979305942366E-5</v>
      </c>
      <c r="FM451" s="223">
        <f t="shared" ca="1" si="1018"/>
        <v>-1.4498531105154827E-4</v>
      </c>
      <c r="FN451" s="223">
        <f t="shared" ca="1" si="1019"/>
        <v>1.9797509096947292E-4</v>
      </c>
      <c r="FO451" s="223">
        <f t="shared" ca="1" si="1020"/>
        <v>-9.0881936943134608E-5</v>
      </c>
      <c r="FP451" s="223">
        <f t="shared" ca="1" si="1021"/>
        <v>-8.9698477713565192E-5</v>
      </c>
      <c r="FQ451" s="223">
        <f t="shared" ca="1" si="1022"/>
        <v>1.9774857851914305E-4</v>
      </c>
      <c r="FR451" s="223">
        <f t="shared" ca="1" si="1023"/>
        <v>-1.4589890366287686E-4</v>
      </c>
      <c r="FS451" s="223">
        <f t="shared" ca="1" si="1024"/>
        <v>-2.3924827642778012E-5</v>
      </c>
      <c r="FT451" s="223">
        <f t="shared" ca="1" si="1025"/>
        <v>1.7440291003668437E-4</v>
      </c>
      <c r="FU451" s="223">
        <f t="shared" ca="1" si="1026"/>
        <v>-1.8385855677783858E-4</v>
      </c>
      <c r="FV451" s="223">
        <f t="shared" ca="1" si="1027"/>
        <v>4.4645918758396352E-5</v>
      </c>
      <c r="FW451" s="223">
        <f t="shared" ca="1" si="1028"/>
        <v>1.3066747127222681E-4</v>
      </c>
      <c r="FX451" s="223">
        <f t="shared" ca="1" si="1029"/>
        <v>-2.0032296227170363E-4</v>
      </c>
      <c r="FY451" s="223">
        <f t="shared" ca="1" si="1030"/>
        <v>1.0799702732600118E-4</v>
      </c>
      <c r="FZ451" s="223">
        <f t="shared" ca="1" si="1031"/>
        <v>7.1655454140998574E-5</v>
      </c>
      <c r="GA451" s="223">
        <f t="shared" ca="1" si="1032"/>
        <v>-1.933672357157727E-4</v>
      </c>
      <c r="GB451" s="223">
        <f t="shared" ca="1" si="1033"/>
        <v>1.5872200151402152E-4</v>
      </c>
      <c r="GC451" s="223">
        <f t="shared" ca="1" si="1034"/>
        <v>4.2660638966764863E-6</v>
      </c>
      <c r="GD451" s="223">
        <f t="shared" ca="1" si="1035"/>
        <v>-1.6380458410635568E-4</v>
      </c>
      <c r="GE451" s="223">
        <f t="shared" ca="1" si="1036"/>
        <v>1.9089048975298549E-4</v>
      </c>
      <c r="GF451" s="223">
        <f t="shared" ca="1" si="1037"/>
        <v>-6.3622079853783953E-5</v>
      </c>
      <c r="GG451" s="223">
        <f t="shared" ca="1" si="1038"/>
        <v>-1.1509123231445622E-4</v>
      </c>
      <c r="GH451" s="223">
        <f t="shared" ca="1" si="1039"/>
        <v>2.0074161393958772E-4</v>
      </c>
      <c r="GI451" s="223">
        <f t="shared" ca="1" si="1040"/>
        <v>-1.2407204729854708E-4</v>
      </c>
      <c r="GJ451" s="223">
        <f t="shared" ca="1" si="1041"/>
        <v>-5.2922349374198523E-5</v>
      </c>
      <c r="GK451" s="223">
        <f t="shared" ca="1" si="1042"/>
        <v>1.8712366072717634E-4</v>
      </c>
      <c r="GL451" s="223">
        <f t="shared" ca="1" si="1043"/>
        <v>-1.7001651972431447E-4</v>
      </c>
      <c r="GM451" s="223">
        <f t="shared" ca="1" si="1044"/>
        <v>1.5433784376817783E-5</v>
      </c>
      <c r="GN451" s="223">
        <f t="shared" ca="1" si="1045"/>
        <v>1.516287304863945E-4</v>
      </c>
      <c r="GO451" s="223">
        <f t="shared" ca="1" si="1046"/>
        <v>-1.9608404296045506E-4</v>
      </c>
      <c r="GP451" s="223">
        <f t="shared" ca="1" si="1047"/>
        <v>8.1985525540823528E-5</v>
      </c>
      <c r="GQ451" s="223">
        <f t="shared" ca="1" si="1048"/>
        <v>9.8406601874230244E-5</v>
      </c>
      <c r="GR451" s="223">
        <f t="shared" ca="1" si="1049"/>
        <v>-1.9922701412870527E-4</v>
      </c>
      <c r="GS451" s="223">
        <f t="shared" ca="1" si="1050"/>
        <v>1.3895218563091832E-4</v>
      </c>
      <c r="GT451" s="223">
        <f t="shared" ca="1" si="1051"/>
        <v>3.3679573452626043E-5</v>
      </c>
      <c r="GU451" s="223">
        <f t="shared" ca="1" si="1052"/>
        <v>-1.7907798259357419E-4</v>
      </c>
      <c r="GV451" s="223">
        <f t="shared" ca="1" si="1053"/>
        <v>1.7967368590917889E-4</v>
      </c>
      <c r="GW451" s="223">
        <f t="shared" ca="1" si="1054"/>
        <v>-3.4984996869798578E-5</v>
      </c>
      <c r="GX451" s="223">
        <f t="shared" ca="1" si="1055"/>
        <v>-1.37992609303154E-4</v>
      </c>
      <c r="GY451" s="223">
        <f t="shared" ca="1" si="1056"/>
        <v>1.993891996437744E-4</v>
      </c>
      <c r="GZ451" s="223">
        <f t="shared" ca="1" si="1057"/>
        <v>-9.9559405799047102E-5</v>
      </c>
      <c r="HA451" s="223">
        <f t="shared" ca="1" si="1058"/>
        <v>-8.0774262063434941E-5</v>
      </c>
      <c r="HB451" s="223">
        <f t="shared" ca="1" si="1059"/>
        <v>1.9579374926319954E-4</v>
      </c>
      <c r="HC451" s="223">
        <f t="shared" ca="1" si="1060"/>
        <v>-1.5249413845667276E-4</v>
      </c>
      <c r="HD451" s="223">
        <f t="shared" ca="1" si="1061"/>
        <v>-1.4112444827577174E-5</v>
      </c>
      <c r="HE451" s="223">
        <f t="shared" ca="1" si="1062"/>
        <v>1.6930768559361722E-4</v>
      </c>
      <c r="HF451" s="223">
        <f t="shared" ca="1" si="1063"/>
        <v>-1.8760049627911051E-4</v>
      </c>
      <c r="HG451" s="223">
        <f t="shared" ca="1" si="1064"/>
        <v>5.4199284718189577E-5</v>
      </c>
      <c r="HH451" s="223">
        <f t="shared" ca="1" si="1065"/>
        <v>1.2302754385789082E-4</v>
      </c>
      <c r="HI451" s="223">
        <f t="shared" ca="1" si="1066"/>
        <v>-2.0077412933730074E-4</v>
      </c>
      <c r="HJ451" s="223">
        <f t="shared" ca="1" si="1067"/>
        <v>1.1617447455471868E-4</v>
      </c>
      <c r="HK451" s="223">
        <f t="shared" ca="1" si="1068"/>
        <v>6.2364021953265718E-5</v>
      </c>
      <c r="HL451" s="223">
        <f t="shared" ca="1" si="1069"/>
        <v>-1.9047488356053517E-4</v>
      </c>
      <c r="HM451" s="223">
        <f t="shared" ca="1" si="1070"/>
        <v>1.6456748936731399E-4</v>
      </c>
      <c r="HN451" s="223">
        <f t="shared" ca="1" si="1071"/>
        <v>-5.5905943558082959E-6</v>
      </c>
      <c r="HO451" s="223">
        <f t="shared" ca="1" si="1072"/>
        <v>-1.5790686302839848E-4</v>
      </c>
      <c r="HP451" s="223">
        <f t="shared" ca="1" si="1073"/>
        <v>1.9372061131701156E-4</v>
      </c>
      <c r="HQ451" s="223">
        <f t="shared" ca="1" si="1074"/>
        <v>-7.2891603826390422E-5</v>
      </c>
      <c r="HR451" s="223">
        <f t="shared" ca="1" si="1075"/>
        <v>-1.0687765591157978E-4</v>
      </c>
      <c r="HS451" s="223">
        <f t="shared" ca="1" si="1076"/>
        <v>2.0022549441100487E-4</v>
      </c>
      <c r="HT451" s="223">
        <f t="shared" ca="1" si="1077"/>
        <v>-1.3167071961300072E-4</v>
      </c>
      <c r="HU451" s="223">
        <f t="shared" ca="1" si="1078"/>
        <v>-4.3353182220044422E-5</v>
      </c>
      <c r="HV451" s="223">
        <f t="shared" ca="1" si="1079"/>
        <v>1.8332164060502279E-4</v>
      </c>
      <c r="HW451" s="223">
        <f t="shared" ca="1" si="1080"/>
        <v>-1.7505596539360758E-4</v>
      </c>
      <c r="HX451" s="223">
        <f t="shared" ca="1" si="1081"/>
        <v>2.5239793059428925E-5</v>
      </c>
      <c r="HY451" s="223">
        <f t="shared" ca="1" si="1082"/>
        <v>1.4498531105154461E-4</v>
      </c>
      <c r="HZ451" s="223">
        <f t="shared" ca="1" si="1083"/>
        <v>-1.9797509096947192E-4</v>
      </c>
      <c r="IA451" s="223">
        <f t="shared" ca="1" si="1084"/>
        <v>9.0881936943139352E-5</v>
      </c>
      <c r="IB451" s="223">
        <f t="shared" ca="1" si="1085"/>
        <v>8.9698477713570681E-5</v>
      </c>
      <c r="IC451" s="223">
        <f t="shared" ca="1" si="1086"/>
        <v>-1.9774857851914213E-4</v>
      </c>
      <c r="ID451" s="223">
        <f t="shared" ca="1" si="1087"/>
        <v>1.4589890366287266E-4</v>
      </c>
      <c r="IE451" s="223">
        <f t="shared" ca="1" si="1088"/>
        <v>-1.7952590466909784E-4</v>
      </c>
      <c r="IF451" s="223">
        <f t="shared" ca="1" si="1089"/>
        <v>-1.7440291003668738E-4</v>
      </c>
      <c r="IG451" s="223">
        <f t="shared" ca="1" si="1090"/>
        <v>1.8385855677783612E-4</v>
      </c>
      <c r="IH451" s="223">
        <f t="shared" ca="1" si="1091"/>
        <v>-4.4645918758401529E-5</v>
      </c>
      <c r="II451" s="223">
        <f t="shared" ca="1" si="1092"/>
        <v>-1.306674712722228E-4</v>
      </c>
      <c r="IJ451" s="223">
        <f t="shared" ca="1" si="1093"/>
        <v>2.0032296227170319E-4</v>
      </c>
      <c r="IK451" s="223">
        <f t="shared" ca="1" si="1094"/>
        <v>-1.0799702732600566E-4</v>
      </c>
      <c r="IL451" s="223">
        <f t="shared" ca="1" si="1095"/>
        <v>-7.1655454140993601E-5</v>
      </c>
      <c r="IM451" s="223">
        <f t="shared" ca="1" si="1096"/>
        <v>1.9336723571577435E-4</v>
      </c>
      <c r="IN451" s="223">
        <f t="shared" ca="1" si="1097"/>
        <v>-1.5872200151401778E-4</v>
      </c>
      <c r="IO451" s="223">
        <f t="shared" ca="1" si="1098"/>
        <v>-4.2660638966711601E-6</v>
      </c>
      <c r="IP451" s="223">
        <f t="shared" ca="1" si="1099"/>
        <v>1.6380458410635262E-4</v>
      </c>
      <c r="IQ451" s="223">
        <f t="shared" ca="1" si="1100"/>
        <v>-1.9089048975298359E-4</v>
      </c>
      <c r="IR451" s="223">
        <f t="shared" ca="1" si="1101"/>
        <v>6.3622079853789009E-5</v>
      </c>
      <c r="IS451" s="223">
        <f t="shared" ca="1" si="1102"/>
        <v>1.1509123231445188E-4</v>
      </c>
      <c r="IT451" s="223">
        <f t="shared" ca="1" si="1103"/>
        <v>-2.0074161393958788E-4</v>
      </c>
      <c r="IU451" s="223">
        <f t="shared" ca="1" si="1104"/>
        <v>1.2407204729854228E-4</v>
      </c>
      <c r="IV451" s="223">
        <f t="shared" ca="1" si="1105"/>
        <v>5.29223493741934E-5</v>
      </c>
      <c r="IW451" s="223">
        <f t="shared" ca="1" si="1106"/>
        <v>-1.8712366072717854E-4</v>
      </c>
      <c r="IX451" s="223">
        <f t="shared" ca="1" si="1107"/>
        <v>1.7001651972431122E-4</v>
      </c>
      <c r="IY451" s="223">
        <f t="shared" ca="1" si="1108"/>
        <v>-1.5433784376823095E-5</v>
      </c>
      <c r="IZ451" s="223">
        <f t="shared" ca="1" si="1109"/>
        <v>-1.51628730486391E-4</v>
      </c>
      <c r="JA451" s="223">
        <f t="shared" ca="1" si="1110"/>
        <v>1.9608404296045376E-4</v>
      </c>
      <c r="JB451" s="223">
        <f t="shared" ca="1" si="1111"/>
        <v>-8.1985525540817958E-5</v>
      </c>
    </row>
    <row r="452" spans="2:262">
      <c r="B452" s="230">
        <v>91</v>
      </c>
      <c r="C452" s="229">
        <f t="shared" si="1112"/>
        <v>1.7773437500000011E-3</v>
      </c>
      <c r="D452" s="226">
        <f t="shared" ca="1" si="855"/>
        <v>23.294478430423403</v>
      </c>
      <c r="E452" s="225">
        <f ca="1">CS361</f>
        <v>-0.70552156957659617</v>
      </c>
      <c r="F452" s="224">
        <v>91</v>
      </c>
      <c r="G452" s="223">
        <f t="shared" ca="1" si="856"/>
        <v>-2.0700437046147432E-4</v>
      </c>
      <c r="H452" s="223">
        <f t="shared" ca="1" si="857"/>
        <v>5.0529720198043827E-4</v>
      </c>
      <c r="I452" s="223">
        <f t="shared" ca="1" si="858"/>
        <v>-4.1474523211925611E-4</v>
      </c>
      <c r="J452" s="223">
        <f t="shared" ca="1" si="859"/>
        <v>5.031535704484258E-6</v>
      </c>
      <c r="K452" s="223">
        <f t="shared" ca="1" si="860"/>
        <v>4.0855411269018996E-4</v>
      </c>
      <c r="L452" s="223">
        <f t="shared" ca="1" si="861"/>
        <v>-5.0774232888176865E-4</v>
      </c>
      <c r="M452" s="223">
        <f t="shared" ca="1" si="862"/>
        <v>2.1620412851589433E-4</v>
      </c>
      <c r="N452" s="223">
        <f t="shared" ca="1" si="863"/>
        <v>2.4171110912790469E-4</v>
      </c>
      <c r="O452" s="223">
        <f t="shared" ca="1" si="864"/>
        <v>-5.1362074877543099E-4</v>
      </c>
      <c r="P452" s="223">
        <f t="shared" ca="1" si="865"/>
        <v>3.9028031132073754E-4</v>
      </c>
      <c r="Q452" s="223">
        <f t="shared" ca="1" si="866"/>
        <v>3.3395195363111703E-5</v>
      </c>
      <c r="R452" s="223">
        <f t="shared" ca="1" si="867"/>
        <v>-4.3137186964273456E-4</v>
      </c>
      <c r="S452" s="223">
        <f t="shared" ca="1" si="868"/>
        <v>4.9739200762096347E-4</v>
      </c>
      <c r="T452" s="223">
        <f t="shared" ca="1" si="869"/>
        <v>-1.8065068233873898E-4</v>
      </c>
      <c r="U452" s="223">
        <f t="shared" ca="1" si="870"/>
        <v>-2.7510799435148756E-4</v>
      </c>
      <c r="V452" s="223">
        <f t="shared" ca="1" si="871"/>
        <v>5.1916094023136267E-4</v>
      </c>
      <c r="W452" s="223">
        <f t="shared" ca="1" si="872"/>
        <v>-3.637004277002628E-4</v>
      </c>
      <c r="X452" s="223">
        <f t="shared" ca="1" si="873"/>
        <v>-7.1640954973588636E-5</v>
      </c>
      <c r="Y452" s="223">
        <f t="shared" ca="1" si="874"/>
        <v>4.5185198505849481E-4</v>
      </c>
      <c r="Z452" s="223">
        <f t="shared" ca="1" si="875"/>
        <v>-4.8434627597551433E-4</v>
      </c>
      <c r="AA452" s="223">
        <f t="shared" ca="1" si="876"/>
        <v>1.4411827446194337E-4</v>
      </c>
      <c r="AB452" s="223">
        <f t="shared" ca="1" si="877"/>
        <v>3.070140455176008E-4</v>
      </c>
      <c r="AC452" s="223">
        <f t="shared" ca="1" si="878"/>
        <v>-5.2188775357071653E-4</v>
      </c>
      <c r="AD452" s="223">
        <f t="shared" ca="1" si="879"/>
        <v>3.3514961995012094E-4</v>
      </c>
      <c r="AE452" s="223">
        <f t="shared" ca="1" si="880"/>
        <v>1.0949848604190548E-4</v>
      </c>
      <c r="AF452" s="223">
        <f t="shared" ca="1" si="881"/>
        <v>-4.6988347541758517E-4</v>
      </c>
      <c r="AG452" s="223">
        <f t="shared" ca="1" si="882"/>
        <v>4.6867582989552231E-4</v>
      </c>
      <c r="AH452" s="223">
        <f t="shared" ca="1" si="883"/>
        <v>-1.068048771690501E-4</v>
      </c>
      <c r="AI452" s="223">
        <f t="shared" ca="1" si="884"/>
        <v>-3.3725636097055306E-4</v>
      </c>
      <c r="AJ452" s="223">
        <f t="shared" ca="1" si="885"/>
        <v>5.2178641195574859E-4</v>
      </c>
      <c r="AK452" s="223">
        <f t="shared" ca="1" si="886"/>
        <v>-3.0478260737123422E-4</v>
      </c>
      <c r="AL452" s="223">
        <f t="shared" ca="1" si="887"/>
        <v>-1.4676263532712195E-4</v>
      </c>
      <c r="AM452" s="223">
        <f t="shared" ca="1" si="888"/>
        <v>4.8536862651145217E-4</v>
      </c>
      <c r="AN452" s="223">
        <f t="shared" ca="1" si="889"/>
        <v>-4.5046558888602641E-4</v>
      </c>
      <c r="AO452" s="223">
        <f t="shared" ca="1" si="890"/>
        <v>6.8912694992923366E-5</v>
      </c>
      <c r="AP452" s="223">
        <f t="shared" ca="1" si="891"/>
        <v>3.6567105498263425E-4</v>
      </c>
      <c r="AQ452" s="223">
        <f t="shared" ca="1" si="892"/>
        <v>-5.1885746456545052E-4</v>
      </c>
      <c r="AR452" s="223">
        <f t="shared" ca="1" si="893"/>
        <v>2.7276395143583342E-4</v>
      </c>
      <c r="AS452" s="223">
        <f t="shared" ca="1" si="894"/>
        <v>1.8323146517560513E-4</v>
      </c>
      <c r="AT452" s="223">
        <f t="shared" ca="1" si="895"/>
        <v>-4.9822352296464176E-4</v>
      </c>
      <c r="AU452" s="223">
        <f t="shared" ca="1" si="896"/>
        <v>4.2981423582083653E-4</v>
      </c>
      <c r="AV452" s="223">
        <f t="shared" ca="1" si="897"/>
        <v>-3.064706895186087E-5</v>
      </c>
      <c r="AW452" s="223">
        <f t="shared" ca="1" si="898"/>
        <v>-3.9210414586506606E-4</v>
      </c>
      <c r="AX452" s="223">
        <f t="shared" ca="1" si="899"/>
        <v>5.1311678361950336E-4</v>
      </c>
      <c r="AY452" s="223">
        <f t="shared" ca="1" si="900"/>
        <v>-2.3926716401461825E-4</v>
      </c>
      <c r="AZ452" s="223">
        <f t="shared" ca="1" si="901"/>
        <v>-2.1870734783864065E-4</v>
      </c>
      <c r="BA452" s="223">
        <f t="shared" ca="1" si="902"/>
        <v>5.0837850297949711E-4</v>
      </c>
      <c r="BB452" s="223">
        <f t="shared" ca="1" si="903"/>
        <v>-4.0683368217150185E-4</v>
      </c>
      <c r="BC452" s="223">
        <f t="shared" ca="1" si="904"/>
        <v>-7.7846362112014432E-6</v>
      </c>
      <c r="BD452" s="223">
        <f t="shared" ca="1" si="905"/>
        <v>4.164123904081244E-4</v>
      </c>
      <c r="BE452" s="223">
        <f t="shared" ca="1" si="906"/>
        <v>-5.045954783653387E-4</v>
      </c>
      <c r="BF452" s="223">
        <f t="shared" ca="1" si="907"/>
        <v>2.0447376710087389E-4</v>
      </c>
      <c r="BG452" s="223">
        <f t="shared" ca="1" si="908"/>
        <v>2.5299803643436783E-4</v>
      </c>
      <c r="BH452" s="223">
        <f t="shared" ca="1" si="909"/>
        <v>-5.1577853583946107E-4</v>
      </c>
      <c r="BI452" s="223">
        <f t="shared" ca="1" si="910"/>
        <v>3.816484615493486E-4</v>
      </c>
      <c r="BJ452" s="223">
        <f t="shared" ca="1" si="911"/>
        <v>4.6174155756153969E-5</v>
      </c>
      <c r="BK452" s="223">
        <f t="shared" ca="1" si="912"/>
        <v>-4.3846406012849659E-4</v>
      </c>
      <c r="BL452" s="223">
        <f t="shared" ca="1" si="913"/>
        <v>4.9333972649444021E-4</v>
      </c>
      <c r="BM452" s="223">
        <f t="shared" ca="1" si="914"/>
        <v>-1.6857230912707395E-4</v>
      </c>
      <c r="BN452" s="223">
        <f t="shared" ca="1" si="915"/>
        <v>-2.8591770675024438E-4</v>
      </c>
      <c r="BO452" s="223">
        <f t="shared" ca="1" si="916"/>
        <v>5.203835201253071E-4</v>
      </c>
      <c r="BP452" s="223">
        <f t="shared" ca="1" si="917"/>
        <v>-3.5439505484703758E-4</v>
      </c>
      <c r="BQ452" s="223">
        <f t="shared" ca="1" si="918"/>
        <v>-8.4313453550406762E-5</v>
      </c>
      <c r="BR452" s="223">
        <f t="shared" ca="1" si="919"/>
        <v>4.5813965511736182E-4</v>
      </c>
      <c r="BS452" s="223">
        <f t="shared" ca="1" si="920"/>
        <v>-4.7941052390141703E-4</v>
      </c>
      <c r="BT452" s="223">
        <f t="shared" ca="1" si="921"/>
        <v>1.3175734320455384E-4</v>
      </c>
      <c r="BU452" s="223">
        <f t="shared" ca="1" si="922"/>
        <v>3.1728796424057619E-4</v>
      </c>
      <c r="BV452" s="223">
        <f t="shared" ca="1" si="923"/>
        <v>-5.2216850102820226E-4</v>
      </c>
      <c r="BW452" s="223">
        <f t="shared" ca="1" si="924"/>
        <v>3.2522115063678342E-4</v>
      </c>
      <c r="BX452" s="223">
        <f t="shared" ca="1" si="925"/>
        <v>1.2199584943474597E-4</v>
      </c>
      <c r="BY452" s="223">
        <f t="shared" ca="1" si="926"/>
        <v>-4.7533255162072281E-4</v>
      </c>
      <c r="BZ452" s="223">
        <f t="shared" ca="1" si="927"/>
        <v>4.6288335414199381E-4</v>
      </c>
      <c r="CA452" s="223">
        <f t="shared" ca="1" si="928"/>
        <v>-9.4228372823421081E-5</v>
      </c>
      <c r="CB452" s="223">
        <f t="shared" ca="1" si="929"/>
        <v>-3.4693881076203946E-4</v>
      </c>
      <c r="CC452" s="223">
        <f t="shared" ca="1" si="930"/>
        <v>5.2112380558197967E-4</v>
      </c>
      <c r="CD452" s="223">
        <f t="shared" ca="1" si="931"/>
        <v>-2.9428484483322743E-4</v>
      </c>
      <c r="CE452" s="223">
        <f t="shared" ca="1" si="932"/>
        <v>-1.5901713924094385E-4</v>
      </c>
      <c r="CF452" s="223">
        <f t="shared" ca="1" si="933"/>
        <v>4.8994957984279947E-4</v>
      </c>
      <c r="CG452" s="223">
        <f t="shared" ca="1" si="934"/>
        <v>-4.4384777938104948E-4</v>
      </c>
      <c r="CH452" s="223">
        <f t="shared" ca="1" si="935"/>
        <v>5.6188770725765339E-5</v>
      </c>
      <c r="CI452" s="223">
        <f t="shared" ca="1" si="936"/>
        <v>3.7470956580828454E-4</v>
      </c>
      <c r="CJ452" s="223">
        <f t="shared" ca="1" si="937"/>
        <v>-5.1725509508177524E-4</v>
      </c>
      <c r="CK452" s="223">
        <f t="shared" ca="1" si="938"/>
        <v>2.6175378395789788E-4</v>
      </c>
      <c r="CL452" s="223">
        <f t="shared" ca="1" si="939"/>
        <v>1.9517670139193371E-4</v>
      </c>
      <c r="CM452" s="223">
        <f t="shared" ca="1" si="940"/>
        <v>-5.0191152884118749E-4</v>
      </c>
      <c r="CN452" s="223">
        <f t="shared" ca="1" si="941"/>
        <v>4.2240695504749677E-4</v>
      </c>
      <c r="CO452" s="223">
        <f t="shared" ca="1" si="942"/>
        <v>-1.7844676811189599E-5</v>
      </c>
      <c r="CP452" s="223">
        <f t="shared" ca="1" si="943"/>
        <v>-4.0044973725159667E-4</v>
      </c>
      <c r="CQ452" s="223">
        <f t="shared" ca="1" si="944"/>
        <v>5.1058333440498797E-4</v>
      </c>
      <c r="CR452" s="223">
        <f t="shared" ca="1" si="945"/>
        <v>-2.2780425664827955E-4</v>
      </c>
      <c r="CS452" s="223">
        <f t="shared" ca="1" si="946"/>
        <v>-2.3027858408747367E-4</v>
      </c>
      <c r="CT452" s="223">
        <f t="shared" ca="1" si="947"/>
        <v>5.1115357577785614E-4</v>
      </c>
      <c r="CU452" s="223">
        <f t="shared" ca="1" si="948"/>
        <v>-3.9867707082610502E-4</v>
      </c>
      <c r="CV452" s="223">
        <f t="shared" ca="1" si="949"/>
        <v>-2.0596118953120768E-5</v>
      </c>
      <c r="CW452" s="223">
        <f t="shared" ca="1" si="950"/>
        <v>4.2401983687273743E-4</v>
      </c>
      <c r="CX452" s="223">
        <f t="shared" ca="1" si="951"/>
        <v>-5.0114467840077905E-4</v>
      </c>
      <c r="CY452" s="223">
        <f t="shared" ca="1" si="952"/>
        <v>1.92620238334327E-4</v>
      </c>
      <c r="CZ452" s="223">
        <f t="shared" ca="1" si="953"/>
        <v>2.6413256718389039E-4</v>
      </c>
      <c r="DA452" s="223">
        <f t="shared" ca="1" si="954"/>
        <v>-5.1762563719970247E-4</v>
      </c>
      <c r="DB452" s="223">
        <f t="shared" ca="1" si="955"/>
        <v>3.7278672101547102E-4</v>
      </c>
      <c r="DC452" s="223">
        <f t="shared" ca="1" si="956"/>
        <v>5.8925302564322455E-5</v>
      </c>
      <c r="DD452" s="223">
        <f t="shared" ca="1" si="957"/>
        <v>-4.4529213625966638E-4</v>
      </c>
      <c r="DE452" s="223">
        <f t="shared" ca="1" si="958"/>
        <v>4.8899027596383232E-4</v>
      </c>
      <c r="DF452" s="223">
        <f t="shared" ca="1" si="959"/>
        <v>-1.5639239425970484E-4</v>
      </c>
      <c r="DG452" s="223">
        <f t="shared" ca="1" si="960"/>
        <v>-2.9655519301360038E-4</v>
      </c>
      <c r="DH452" s="223">
        <f t="shared" ca="1" si="961"/>
        <v>5.2129264044512014E-4</v>
      </c>
      <c r="DI452" s="223">
        <f t="shared" ca="1" si="962"/>
        <v>-3.4487620766444617E-4</v>
      </c>
      <c r="DJ452" s="223">
        <f t="shared" ca="1" si="963"/>
        <v>-9.6935164855500215E-5</v>
      </c>
      <c r="DK452" s="223">
        <f t="shared" ca="1" si="964"/>
        <v>4.6415135897892774E-4</v>
      </c>
      <c r="DL452" s="223">
        <f t="shared" ca="1" si="965"/>
        <v>-4.7418599285403977E-4</v>
      </c>
      <c r="DM452" s="223">
        <f t="shared" ca="1" si="966"/>
        <v>1.193170462503566E-4</v>
      </c>
      <c r="DN452" s="223">
        <f t="shared" ca="1" si="967"/>
        <v>3.2737076055806293E-4</v>
      </c>
      <c r="DO452" s="223">
        <f t="shared" ca="1" si="968"/>
        <v>-5.2213471370580631E-4</v>
      </c>
      <c r="DP452" s="223">
        <f t="shared" ca="1" si="969"/>
        <v>3.1509678026311015E-4</v>
      </c>
      <c r="DQ452" s="223">
        <f t="shared" ca="1" si="970"/>
        <v>1.3441972708960913E-4</v>
      </c>
      <c r="DR452" s="223">
        <f t="shared" ca="1" si="971"/>
        <v>-4.8049530526859323E-4</v>
      </c>
      <c r="DS452" s="223">
        <f t="shared" ca="1" si="972"/>
        <v>4.5681205476425532E-4</v>
      </c>
      <c r="DT452" s="223">
        <f t="shared" ca="1" si="973"/>
        <v>-8.1595108829436355E-5</v>
      </c>
      <c r="DU452" s="223">
        <f t="shared" ca="1" si="974"/>
        <v>-3.5641227758678924E-4</v>
      </c>
      <c r="DV452" s="223">
        <f t="shared" ca="1" si="975"/>
        <v>5.2014729371380099E-4</v>
      </c>
      <c r="DW452" s="223">
        <f t="shared" ca="1" si="976"/>
        <v>-2.8360981610870583E-4</v>
      </c>
      <c r="DX452" s="223">
        <f t="shared" ca="1" si="977"/>
        <v>-1.7117585717612779E-4</v>
      </c>
      <c r="DY452" s="223">
        <f t="shared" ca="1" si="978"/>
        <v>4.9423540586764655E-4</v>
      </c>
      <c r="DZ452" s="223">
        <f t="shared" ca="1" si="979"/>
        <v>-4.3696261257031093E-4</v>
      </c>
      <c r="EA452" s="223">
        <f t="shared" ca="1" si="980"/>
        <v>4.3431000444155561E-5</v>
      </c>
      <c r="EB452" s="223">
        <f t="shared" ca="1" si="981"/>
        <v>3.8352236560277995E-4</v>
      </c>
      <c r="EC452" s="223">
        <f t="shared" ca="1" si="982"/>
        <v>-5.153411504702374E-4</v>
      </c>
      <c r="ED452" s="223">
        <f t="shared" ca="1" si="983"/>
        <v>2.5058594578812328E-4</v>
      </c>
      <c r="EE452" s="223">
        <f t="shared" ca="1" si="984"/>
        <v>2.0700437046148449E-4</v>
      </c>
      <c r="EF452" s="223">
        <f t="shared" ca="1" si="985"/>
        <v>-5.0529720198044196E-4</v>
      </c>
      <c r="EG452" s="223">
        <f t="shared" ca="1" si="986"/>
        <v>4.1474523211924527E-4</v>
      </c>
      <c r="EH452" s="223">
        <f t="shared" ca="1" si="987"/>
        <v>-5.0315357044626553E-6</v>
      </c>
      <c r="EI452" s="223">
        <f t="shared" ca="1" si="988"/>
        <v>-4.085541126901872E-4</v>
      </c>
      <c r="EJ452" s="223">
        <f t="shared" ca="1" si="989"/>
        <v>5.0774232888176909E-4</v>
      </c>
      <c r="EK452" s="223">
        <f t="shared" ca="1" si="990"/>
        <v>-2.1620412851589243E-4</v>
      </c>
      <c r="EL452" s="223">
        <f t="shared" ca="1" si="991"/>
        <v>-2.4171110912790986E-4</v>
      </c>
      <c r="EM452" s="223">
        <f t="shared" ca="1" si="992"/>
        <v>5.1362074877543283E-4</v>
      </c>
      <c r="EN452" s="223">
        <f t="shared" ca="1" si="993"/>
        <v>-3.902803113207287E-4</v>
      </c>
      <c r="EO452" s="223">
        <f t="shared" ca="1" si="994"/>
        <v>-3.3395195363128643E-5</v>
      </c>
      <c r="EP452" s="223">
        <f t="shared" ca="1" si="995"/>
        <v>4.3137186964274519E-4</v>
      </c>
      <c r="EQ452" s="223">
        <f t="shared" ca="1" si="996"/>
        <v>-4.9739200762096575E-4</v>
      </c>
      <c r="ER452" s="223">
        <f t="shared" ca="1" si="997"/>
        <v>1.8065068233874223E-4</v>
      </c>
      <c r="ES452" s="223">
        <f t="shared" ca="1" si="998"/>
        <v>2.7510799435148778E-4</v>
      </c>
      <c r="ET452" s="223">
        <f t="shared" ca="1" si="999"/>
        <v>-5.191609402313631E-4</v>
      </c>
      <c r="EU452" s="223">
        <f t="shared" ca="1" si="1000"/>
        <v>3.6370042770025727E-4</v>
      </c>
      <c r="EV452" s="223">
        <f t="shared" ca="1" si="1001"/>
        <v>7.1640954973599912E-5</v>
      </c>
      <c r="EW452" s="223">
        <f t="shared" ca="1" si="1002"/>
        <v>-4.5185198505850235E-4</v>
      </c>
      <c r="EX452" s="223">
        <f t="shared" ca="1" si="1003"/>
        <v>4.8434627597550739E-4</v>
      </c>
      <c r="EY452" s="223">
        <f t="shared" ca="1" si="1004"/>
        <v>-1.4411827446192171E-4</v>
      </c>
      <c r="EZ452" s="223">
        <f t="shared" ca="1" si="1005"/>
        <v>-3.0701404551759798E-4</v>
      </c>
      <c r="FA452" s="223">
        <f t="shared" ca="1" si="1006"/>
        <v>5.2188775357071653E-4</v>
      </c>
      <c r="FB452" s="223">
        <f t="shared" ca="1" si="1007"/>
        <v>-3.3514961995012073E-4</v>
      </c>
      <c r="FC452" s="223">
        <f t="shared" ca="1" si="1008"/>
        <v>-1.0949848604190938E-4</v>
      </c>
      <c r="FD452" s="223">
        <f t="shared" ca="1" si="1009"/>
        <v>4.6988347541758853E-4</v>
      </c>
      <c r="FE452" s="223">
        <f t="shared" ca="1" si="1010"/>
        <v>-4.6867582989551737E-4</v>
      </c>
      <c r="FF452" s="223">
        <f t="shared" ca="1" si="1011"/>
        <v>1.0680487716903535E-4</v>
      </c>
      <c r="FG452" s="223">
        <f t="shared" ca="1" si="1012"/>
        <v>3.372563609705703E-4</v>
      </c>
      <c r="FH452" s="223">
        <f t="shared" ca="1" si="1013"/>
        <v>-5.2178641195574891E-4</v>
      </c>
      <c r="FI452" s="223">
        <f t="shared" ca="1" si="1014"/>
        <v>3.0478260737123401E-4</v>
      </c>
      <c r="FJ452" s="223">
        <f t="shared" ca="1" si="1015"/>
        <v>1.467626353271222E-4</v>
      </c>
      <c r="FK452" s="223">
        <f t="shared" ca="1" si="1016"/>
        <v>-4.8536862651145222E-4</v>
      </c>
      <c r="FL452" s="223">
        <f t="shared" ca="1" si="1017"/>
        <v>4.5046558888602256E-4</v>
      </c>
      <c r="FM452" s="223">
        <f t="shared" ca="1" si="1018"/>
        <v>-6.8912694992915723E-5</v>
      </c>
      <c r="FN452" s="223">
        <f t="shared" ca="1" si="1019"/>
        <v>-3.6567105498264499E-4</v>
      </c>
      <c r="FO452" s="223">
        <f t="shared" ca="1" si="1020"/>
        <v>5.1885746456544889E-4</v>
      </c>
      <c r="FP452" s="223">
        <f t="shared" ca="1" si="1021"/>
        <v>-2.7276395143581423E-4</v>
      </c>
      <c r="FQ452" s="223">
        <f t="shared" ca="1" si="1022"/>
        <v>-1.8323146517559838E-4</v>
      </c>
      <c r="FR452" s="223">
        <f t="shared" ca="1" si="1023"/>
        <v>4.9822352296464176E-4</v>
      </c>
      <c r="FS452" s="223">
        <f t="shared" ca="1" si="1024"/>
        <v>-4.2981423582083637E-4</v>
      </c>
      <c r="FT452" s="223">
        <f t="shared" ca="1" si="1025"/>
        <v>3.0647068951853199E-5</v>
      </c>
      <c r="FU452" s="223">
        <f t="shared" ca="1" si="1026"/>
        <v>3.9210414586507111E-4</v>
      </c>
      <c r="FV452" s="223">
        <f t="shared" ca="1" si="1027"/>
        <v>-5.1311678361950065E-4</v>
      </c>
      <c r="FW452" s="223">
        <f t="shared" ca="1" si="1028"/>
        <v>2.3926716401460486E-4</v>
      </c>
      <c r="FX452" s="223">
        <f t="shared" ca="1" si="1029"/>
        <v>2.1870734783866109E-4</v>
      </c>
      <c r="FY452" s="223">
        <f t="shared" ca="1" si="1030"/>
        <v>-5.0837850297949549E-4</v>
      </c>
      <c r="FZ452" s="223">
        <f t="shared" ca="1" si="1031"/>
        <v>4.0683368217150635E-4</v>
      </c>
      <c r="GA452" s="223">
        <f t="shared" ca="1" si="1032"/>
        <v>7.7846362112017414E-6</v>
      </c>
      <c r="GB452" s="223">
        <f t="shared" ca="1" si="1033"/>
        <v>-4.1641239040812457E-4</v>
      </c>
      <c r="GC452" s="223">
        <f t="shared" ca="1" si="1034"/>
        <v>5.0459547836533675E-4</v>
      </c>
      <c r="GD452" s="223">
        <f t="shared" ca="1" si="1035"/>
        <v>-2.0447376710086687E-4</v>
      </c>
      <c r="GE452" s="223">
        <f t="shared" ca="1" si="1036"/>
        <v>-2.5299803643438106E-4</v>
      </c>
      <c r="GF452" s="223">
        <f t="shared" ca="1" si="1037"/>
        <v>5.1577853583946345E-4</v>
      </c>
      <c r="GG452" s="223">
        <f t="shared" ca="1" si="1038"/>
        <v>-3.8164846154933331E-4</v>
      </c>
      <c r="GH452" s="223">
        <f t="shared" ca="1" si="1039"/>
        <v>-4.617415575614684E-5</v>
      </c>
      <c r="GI452" s="223">
        <f t="shared" ca="1" si="1040"/>
        <v>4.3846406012849675E-4</v>
      </c>
      <c r="GJ452" s="223">
        <f t="shared" ca="1" si="1041"/>
        <v>-4.9333972649443772E-4</v>
      </c>
      <c r="GK452" s="223">
        <f t="shared" ca="1" si="1042"/>
        <v>1.6857230912706674E-4</v>
      </c>
      <c r="GL452" s="223">
        <f t="shared" ca="1" si="1043"/>
        <v>2.8591770675025078E-4</v>
      </c>
      <c r="GM452" s="223">
        <f t="shared" ca="1" si="1044"/>
        <v>-5.2038352012530775E-4</v>
      </c>
      <c r="GN452" s="223">
        <f t="shared" ca="1" si="1045"/>
        <v>3.5439505484702105E-4</v>
      </c>
      <c r="GO452" s="223">
        <f t="shared" ca="1" si="1046"/>
        <v>8.4313453550429016E-5</v>
      </c>
      <c r="GP452" s="223">
        <f t="shared" ca="1" si="1047"/>
        <v>-4.5813965511737261E-4</v>
      </c>
      <c r="GQ452" s="223">
        <f t="shared" ca="1" si="1048"/>
        <v>4.7941052390141985E-4</v>
      </c>
      <c r="GR452" s="223">
        <f t="shared" ca="1" si="1049"/>
        <v>-1.3175734320456075E-4</v>
      </c>
      <c r="GS452" s="223">
        <f t="shared" ca="1" si="1050"/>
        <v>-3.1728796424058232E-4</v>
      </c>
      <c r="GT452" s="223">
        <f t="shared" ca="1" si="1051"/>
        <v>5.2216850102820237E-4</v>
      </c>
      <c r="GU452" s="223">
        <f t="shared" ca="1" si="1052"/>
        <v>-3.2522115063677741E-4</v>
      </c>
      <c r="GV452" s="223">
        <f t="shared" ca="1" si="1053"/>
        <v>-1.2199584943475345E-4</v>
      </c>
      <c r="GW452" s="223">
        <f t="shared" ca="1" si="1054"/>
        <v>4.7533255162073219E-4</v>
      </c>
      <c r="GX452" s="223">
        <f t="shared" ca="1" si="1055"/>
        <v>-4.6288335414198335E-4</v>
      </c>
      <c r="GY452" s="223">
        <f t="shared" ca="1" si="1056"/>
        <v>9.4228372823428156E-5</v>
      </c>
      <c r="GZ452" s="223">
        <f t="shared" ca="1" si="1057"/>
        <v>3.4693881076203415E-4</v>
      </c>
      <c r="HA452" s="223">
        <f t="shared" ca="1" si="1058"/>
        <v>-5.2112380558197913E-4</v>
      </c>
      <c r="HB452" s="223">
        <f t="shared" ca="1" si="1059"/>
        <v>2.9428484483322108E-4</v>
      </c>
      <c r="HC452" s="223">
        <f t="shared" ca="1" si="1060"/>
        <v>1.5901713924095114E-4</v>
      </c>
      <c r="HD452" s="223">
        <f t="shared" ca="1" si="1061"/>
        <v>-4.8994957984280219E-4</v>
      </c>
      <c r="HE452" s="223">
        <f t="shared" ca="1" si="1062"/>
        <v>4.4384777938103761E-4</v>
      </c>
      <c r="HF452" s="223">
        <f t="shared" ca="1" si="1063"/>
        <v>-5.6188770725742923E-5</v>
      </c>
      <c r="HG452" s="223">
        <f t="shared" ca="1" si="1064"/>
        <v>-3.747095658083002E-4</v>
      </c>
      <c r="HH452" s="223">
        <f t="shared" ca="1" si="1065"/>
        <v>5.1725509508177621E-4</v>
      </c>
      <c r="HI452" s="223">
        <f t="shared" ca="1" si="1066"/>
        <v>-2.6175378395790406E-4</v>
      </c>
      <c r="HJ452" s="223">
        <f t="shared" ca="1" si="1067"/>
        <v>-1.9517670139194087E-4</v>
      </c>
      <c r="HK452" s="223">
        <f t="shared" ca="1" si="1068"/>
        <v>5.0191152884118966E-4</v>
      </c>
      <c r="HL452" s="223">
        <f t="shared" ca="1" si="1069"/>
        <v>-4.2240695504749232E-4</v>
      </c>
      <c r="HM452" s="223">
        <f t="shared" ca="1" si="1070"/>
        <v>1.7844676811181901E-5</v>
      </c>
      <c r="HN452" s="223">
        <f t="shared" ca="1" si="1071"/>
        <v>4.0044973725161115E-4</v>
      </c>
      <c r="HO452" s="223">
        <f t="shared" ca="1" si="1072"/>
        <v>-5.1058333440498331E-4</v>
      </c>
      <c r="HP452" s="223">
        <f t="shared" ca="1" si="1073"/>
        <v>2.2780425664828597E-4</v>
      </c>
      <c r="HQ452" s="223">
        <f t="shared" ca="1" si="1074"/>
        <v>2.3027858408746721E-4</v>
      </c>
      <c r="HR452" s="223">
        <f t="shared" ca="1" si="1075"/>
        <v>-5.1115357577785777E-4</v>
      </c>
      <c r="HS452" s="223">
        <f t="shared" ca="1" si="1076"/>
        <v>3.9867707082610004E-4</v>
      </c>
      <c r="HT452" s="223">
        <f t="shared" ca="1" si="1077"/>
        <v>2.0596118953128412E-5</v>
      </c>
      <c r="HU452" s="223">
        <f t="shared" ca="1" si="1078"/>
        <v>-4.2401983687274188E-4</v>
      </c>
      <c r="HV452" s="223">
        <f t="shared" ca="1" si="1079"/>
        <v>5.0114467840077677E-4</v>
      </c>
      <c r="HW452" s="223">
        <f t="shared" ca="1" si="1080"/>
        <v>-1.926202383343061E-4</v>
      </c>
      <c r="HX452" s="223">
        <f t="shared" ca="1" si="1081"/>
        <v>-2.6413256718390979E-4</v>
      </c>
      <c r="HY452" s="223">
        <f t="shared" ca="1" si="1082"/>
        <v>5.176256371997015E-4</v>
      </c>
      <c r="HZ452" s="223">
        <f t="shared" ca="1" si="1083"/>
        <v>-3.7278672101547601E-4</v>
      </c>
      <c r="IA452" s="223">
        <f t="shared" ca="1" si="1084"/>
        <v>-5.8925302564330099E-5</v>
      </c>
      <c r="IB452" s="223">
        <f t="shared" ca="1" si="1085"/>
        <v>4.452921362596859E-4</v>
      </c>
      <c r="IC452" s="223">
        <f t="shared" ca="1" si="1086"/>
        <v>-4.8899027596384002E-4</v>
      </c>
      <c r="ID452" s="223">
        <f t="shared" ca="1" si="1087"/>
        <v>1.5639239425972582E-4</v>
      </c>
      <c r="IE452" s="223">
        <f t="shared" ca="1" si="1088"/>
        <v>-5.6736051197065396E-4</v>
      </c>
      <c r="IF452" s="223">
        <f t="shared" ca="1" si="1089"/>
        <v>-5.212926404451197E-4</v>
      </c>
      <c r="IG452" s="223">
        <f t="shared" ca="1" si="1090"/>
        <v>3.4487620766445154E-4</v>
      </c>
      <c r="IH452" s="223">
        <f t="shared" ca="1" si="1091"/>
        <v>9.6935164855493222E-5</v>
      </c>
      <c r="II452" s="223">
        <f t="shared" ca="1" si="1092"/>
        <v>-4.6415135897893127E-4</v>
      </c>
      <c r="IJ452" s="223">
        <f t="shared" ca="1" si="1093"/>
        <v>4.7418599285403663E-4</v>
      </c>
      <c r="IK452" s="223">
        <f t="shared" ca="1" si="1094"/>
        <v>-1.1931704625034909E-4</v>
      </c>
      <c r="IL452" s="223">
        <f t="shared" ca="1" si="1095"/>
        <v>-3.2737076055806889E-4</v>
      </c>
      <c r="IM452" s="223">
        <f t="shared" ca="1" si="1096"/>
        <v>5.221347137058061E-4</v>
      </c>
      <c r="IN452" s="223">
        <f t="shared" ca="1" si="1097"/>
        <v>-3.1509678026309215E-4</v>
      </c>
      <c r="IO452" s="223">
        <f t="shared" ca="1" si="1098"/>
        <v>-1.3441972708961656E-4</v>
      </c>
      <c r="IP452" s="223">
        <f t="shared" ca="1" si="1099"/>
        <v>4.8049530526860786E-4</v>
      </c>
      <c r="IQ452" s="223">
        <f t="shared" ca="1" si="1100"/>
        <v>-4.5681205476423727E-4</v>
      </c>
      <c r="IR452" s="223">
        <f t="shared" ca="1" si="1101"/>
        <v>8.1595108829399438E-5</v>
      </c>
      <c r="IS452" s="223">
        <f t="shared" ca="1" si="1102"/>
        <v>3.5641227758681656E-4</v>
      </c>
      <c r="IT452" s="223">
        <f t="shared" ca="1" si="1103"/>
        <v>-5.2014729371380305E-4</v>
      </c>
      <c r="IU452" s="223">
        <f t="shared" ca="1" si="1104"/>
        <v>2.8360981610872426E-4</v>
      </c>
      <c r="IV452" s="223">
        <f t="shared" ca="1" si="1105"/>
        <v>1.7117585717610698E-4</v>
      </c>
      <c r="IW452" s="223">
        <f t="shared" ca="1" si="1106"/>
        <v>-4.9423540586763951E-4</v>
      </c>
      <c r="IX452" s="223">
        <f t="shared" ca="1" si="1107"/>
        <v>4.3696261257030681E-4</v>
      </c>
      <c r="IY452" s="223">
        <f t="shared" ca="1" si="1108"/>
        <v>-4.3431000444147945E-5</v>
      </c>
      <c r="IZ452" s="223">
        <f t="shared" ca="1" si="1109"/>
        <v>-3.8352236560278515E-4</v>
      </c>
      <c r="JA452" s="223">
        <f t="shared" ca="1" si="1110"/>
        <v>5.153411504702362E-4</v>
      </c>
      <c r="JB452" s="223">
        <f t="shared" ca="1" si="1111"/>
        <v>-2.5058594578811655E-4</v>
      </c>
    </row>
    <row r="453" spans="2:262">
      <c r="B453" s="230">
        <v>92</v>
      </c>
      <c r="C453" s="229">
        <f t="shared" si="1112"/>
        <v>1.7968750000000012E-3</v>
      </c>
      <c r="D453" s="226">
        <f t="shared" ca="1" si="855"/>
        <v>23.295100729167171</v>
      </c>
      <c r="E453" s="225">
        <f ca="1">CT361</f>
        <v>-0.70489927083283066</v>
      </c>
      <c r="F453" s="224">
        <v>92</v>
      </c>
      <c r="G453" s="223">
        <f t="shared" ca="1" si="856"/>
        <v>-1.674797333003748E-4</v>
      </c>
      <c r="H453" s="223">
        <f t="shared" ca="1" si="857"/>
        <v>3.6288137163530999E-4</v>
      </c>
      <c r="I453" s="223">
        <f t="shared" ca="1" si="858"/>
        <v>-2.9293927692669054E-4</v>
      </c>
      <c r="J453" s="223">
        <f t="shared" ca="1" si="859"/>
        <v>8.7960482647834071E-6</v>
      </c>
      <c r="K453" s="223">
        <f t="shared" ca="1" si="860"/>
        <v>2.8177896903397475E-4</v>
      </c>
      <c r="L453" s="223">
        <f t="shared" ca="1" si="861"/>
        <v>-3.6631341941220207E-4</v>
      </c>
      <c r="M453" s="223">
        <f t="shared" ca="1" si="862"/>
        <v>1.8299457731426884E-4</v>
      </c>
      <c r="N453" s="223">
        <f t="shared" ca="1" si="863"/>
        <v>1.3413235763912797E-4</v>
      </c>
      <c r="O453" s="223">
        <f t="shared" ca="1" si="864"/>
        <v>-3.5317991106486679E-4</v>
      </c>
      <c r="P453" s="223">
        <f t="shared" ca="1" si="865"/>
        <v>3.1397756972300185E-4</v>
      </c>
      <c r="Q453" s="223">
        <f t="shared" ca="1" si="866"/>
        <v>-4.5190612155723159E-5</v>
      </c>
      <c r="R453" s="223">
        <f t="shared" ca="1" si="867"/>
        <v>-2.5664032800533137E-4</v>
      </c>
      <c r="S453" s="223">
        <f t="shared" ca="1" si="868"/>
        <v>3.7081241321999895E-4</v>
      </c>
      <c r="T453" s="223">
        <f t="shared" ca="1" si="869"/>
        <v>-2.1384148125723213E-4</v>
      </c>
      <c r="U453" s="223">
        <f t="shared" ca="1" si="870"/>
        <v>-9.9493214049612186E-5</v>
      </c>
      <c r="V453" s="223">
        <f t="shared" ca="1" si="871"/>
        <v>3.4007713488309047E-4</v>
      </c>
      <c r="W453" s="223">
        <f t="shared" ca="1" si="872"/>
        <v>-3.3199208688528296E-4</v>
      </c>
      <c r="X453" s="223">
        <f t="shared" ca="1" si="873"/>
        <v>8.1149965747902471E-5</v>
      </c>
      <c r="Y453" s="223">
        <f t="shared" ca="1" si="874"/>
        <v>2.29030100324123E-4</v>
      </c>
      <c r="Z453" s="223">
        <f t="shared" ca="1" si="875"/>
        <v>-3.7174028078180283E-4</v>
      </c>
      <c r="AA453" s="223">
        <f t="shared" ca="1" si="876"/>
        <v>2.4262897483804375E-4</v>
      </c>
      <c r="AB453" s="223">
        <f t="shared" ca="1" si="877"/>
        <v>6.3895896420274175E-5</v>
      </c>
      <c r="AC453" s="223">
        <f t="shared" ca="1" si="878"/>
        <v>-3.236992299873177E-4</v>
      </c>
      <c r="AD453" s="223">
        <f t="shared" ca="1" si="879"/>
        <v>3.4680933876552269E-4</v>
      </c>
      <c r="AE453" s="223">
        <f t="shared" ca="1" si="880"/>
        <v>-1.1632780080884576E-4</v>
      </c>
      <c r="AF453" s="223">
        <f t="shared" ca="1" si="881"/>
        <v>-1.992141875762051E-4</v>
      </c>
      <c r="AG453" s="223">
        <f t="shared" ca="1" si="882"/>
        <v>3.6908808622576953E-4</v>
      </c>
      <c r="AH453" s="223">
        <f t="shared" ca="1" si="883"/>
        <v>-2.6907981875667572E-4</v>
      </c>
      <c r="AI453" s="223">
        <f t="shared" ca="1" si="884"/>
        <v>-2.7683226379358942E-5</v>
      </c>
      <c r="AJ453" s="223">
        <f t="shared" ca="1" si="885"/>
        <v>3.0420392455476994E-4</v>
      </c>
      <c r="AK453" s="223">
        <f t="shared" ca="1" si="886"/>
        <v>-3.5828662712818112E-4</v>
      </c>
      <c r="AL453" s="223">
        <f t="shared" ca="1" si="887"/>
        <v>1.5038533555675543E-4</v>
      </c>
      <c r="AM453" s="223">
        <f t="shared" ca="1" si="888"/>
        <v>1.6747973330037821E-4</v>
      </c>
      <c r="AN453" s="223">
        <f t="shared" ca="1" si="889"/>
        <v>-3.6288137163531005E-4</v>
      </c>
      <c r="AO453" s="223">
        <f t="shared" ca="1" si="890"/>
        <v>2.9293927692668946E-4</v>
      </c>
      <c r="AP453" s="223">
        <f t="shared" ca="1" si="891"/>
        <v>-8.7960482647803984E-6</v>
      </c>
      <c r="AQ453" s="223">
        <f t="shared" ca="1" si="892"/>
        <v>-2.8177896903397762E-4</v>
      </c>
      <c r="AR453" s="223">
        <f t="shared" ca="1" si="893"/>
        <v>3.6631341941220186E-4</v>
      </c>
      <c r="AS453" s="223">
        <f t="shared" ca="1" si="894"/>
        <v>-1.8299457731426678E-4</v>
      </c>
      <c r="AT453" s="223">
        <f t="shared" ca="1" si="895"/>
        <v>-1.3413235763913139E-4</v>
      </c>
      <c r="AU453" s="223">
        <f t="shared" ca="1" si="896"/>
        <v>3.5317991106486668E-4</v>
      </c>
      <c r="AV453" s="223">
        <f t="shared" ca="1" si="897"/>
        <v>-3.1397756972300131E-4</v>
      </c>
      <c r="AW453" s="223">
        <f t="shared" ca="1" si="898"/>
        <v>4.5190612155720814E-5</v>
      </c>
      <c r="AX453" s="223">
        <f t="shared" ca="1" si="899"/>
        <v>2.5664032800533501E-4</v>
      </c>
      <c r="AY453" s="223">
        <f t="shared" ca="1" si="900"/>
        <v>-3.7081241321999889E-4</v>
      </c>
      <c r="AZ453" s="223">
        <f t="shared" ca="1" si="901"/>
        <v>2.1384148125723021E-4</v>
      </c>
      <c r="BA453" s="223">
        <f t="shared" ca="1" si="902"/>
        <v>9.9493214049614463E-5</v>
      </c>
      <c r="BB453" s="223">
        <f t="shared" ca="1" si="903"/>
        <v>-3.4007713488309036E-4</v>
      </c>
      <c r="BC453" s="223">
        <f t="shared" ca="1" si="904"/>
        <v>3.3199208688528193E-4</v>
      </c>
      <c r="BD453" s="223">
        <f t="shared" ca="1" si="905"/>
        <v>-8.1149965747900153E-5</v>
      </c>
      <c r="BE453" s="223">
        <f t="shared" ca="1" si="906"/>
        <v>-2.2903010032412701E-4</v>
      </c>
      <c r="BF453" s="223">
        <f t="shared" ca="1" si="907"/>
        <v>3.7174028078180283E-4</v>
      </c>
      <c r="BG453" s="223">
        <f t="shared" ca="1" si="908"/>
        <v>-2.4262897483804194E-4</v>
      </c>
      <c r="BH453" s="223">
        <f t="shared" ca="1" si="909"/>
        <v>-6.3895896420276507E-5</v>
      </c>
      <c r="BI453" s="223">
        <f t="shared" ca="1" si="910"/>
        <v>3.236992299873202E-4</v>
      </c>
      <c r="BJ453" s="223">
        <f t="shared" ca="1" si="911"/>
        <v>-3.4680933876552183E-4</v>
      </c>
      <c r="BK453" s="223">
        <f t="shared" ca="1" si="912"/>
        <v>1.1632780080884855E-4</v>
      </c>
      <c r="BL453" s="223">
        <f t="shared" ca="1" si="913"/>
        <v>1.9921418757620933E-4</v>
      </c>
      <c r="BM453" s="223">
        <f t="shared" ca="1" si="914"/>
        <v>-3.6908808622576953E-4</v>
      </c>
      <c r="BN453" s="223">
        <f t="shared" ca="1" si="915"/>
        <v>2.690798187566704E-4</v>
      </c>
      <c r="BO453" s="223">
        <f t="shared" ca="1" si="916"/>
        <v>2.7683226379361301E-5</v>
      </c>
      <c r="BP453" s="223">
        <f t="shared" ca="1" si="917"/>
        <v>-3.0420392455476821E-4</v>
      </c>
      <c r="BQ453" s="223">
        <f t="shared" ca="1" si="918"/>
        <v>3.5828662712817912E-4</v>
      </c>
      <c r="BR453" s="223">
        <f t="shared" ca="1" si="919"/>
        <v>-1.5038533555675326E-4</v>
      </c>
      <c r="BS453" s="223">
        <f t="shared" ca="1" si="920"/>
        <v>-1.6747973330037561E-4</v>
      </c>
      <c r="BT453" s="223">
        <f t="shared" ca="1" si="921"/>
        <v>3.6288137163531167E-4</v>
      </c>
      <c r="BU453" s="223">
        <f t="shared" ca="1" si="922"/>
        <v>-2.9293927692668805E-4</v>
      </c>
      <c r="BV453" s="223">
        <f t="shared" ca="1" si="923"/>
        <v>8.7960482647832987E-6</v>
      </c>
      <c r="BW453" s="223">
        <f t="shared" ca="1" si="924"/>
        <v>2.8177896903397914E-4</v>
      </c>
      <c r="BX453" s="223">
        <f t="shared" ca="1" si="925"/>
        <v>-3.6631341941220153E-4</v>
      </c>
      <c r="BY453" s="223">
        <f t="shared" ca="1" si="926"/>
        <v>1.8299457731426011E-4</v>
      </c>
      <c r="BZ453" s="223">
        <f t="shared" ca="1" si="927"/>
        <v>1.3413235763913358E-4</v>
      </c>
      <c r="CA453" s="223">
        <f t="shared" ca="1" si="928"/>
        <v>-3.5317991106486744E-4</v>
      </c>
      <c r="CB453" s="223">
        <f t="shared" ca="1" si="929"/>
        <v>3.1397756972299719E-4</v>
      </c>
      <c r="CC453" s="223">
        <f t="shared" ca="1" si="930"/>
        <v>-4.5190612155718456E-5</v>
      </c>
      <c r="CD453" s="223">
        <f t="shared" ca="1" si="931"/>
        <v>-2.5664032800533289E-4</v>
      </c>
      <c r="CE453" s="223">
        <f t="shared" ca="1" si="932"/>
        <v>3.708124132199983E-4</v>
      </c>
      <c r="CF453" s="223">
        <f t="shared" ca="1" si="933"/>
        <v>-2.1384148125722823E-4</v>
      </c>
      <c r="CG453" s="223">
        <f t="shared" ca="1" si="934"/>
        <v>-9.9493214049611631E-5</v>
      </c>
      <c r="CH453" s="223">
        <f t="shared" ca="1" si="935"/>
        <v>3.4007713488309345E-4</v>
      </c>
      <c r="CI453" s="223">
        <f t="shared" ca="1" si="936"/>
        <v>-3.3199208688528079E-4</v>
      </c>
      <c r="CJ453" s="223">
        <f t="shared" ca="1" si="937"/>
        <v>8.1149965747902986E-5</v>
      </c>
      <c r="CK453" s="223">
        <f t="shared" ca="1" si="938"/>
        <v>2.2903010032412888E-4</v>
      </c>
      <c r="CL453" s="223">
        <f t="shared" ca="1" si="939"/>
        <v>-3.7174028078180288E-4</v>
      </c>
      <c r="CM453" s="223">
        <f t="shared" ca="1" si="940"/>
        <v>2.4262897483803614E-4</v>
      </c>
      <c r="CN453" s="223">
        <f t="shared" ca="1" si="941"/>
        <v>6.3895896420278838E-5</v>
      </c>
      <c r="CO453" s="223">
        <f t="shared" ca="1" si="942"/>
        <v>-3.2369922998731873E-4</v>
      </c>
      <c r="CP453" s="223">
        <f t="shared" ca="1" si="943"/>
        <v>3.4680933876551906E-4</v>
      </c>
      <c r="CQ453" s="223">
        <f t="shared" ca="1" si="944"/>
        <v>-1.1632780080884126E-4</v>
      </c>
      <c r="CR453" s="223">
        <f t="shared" ca="1" si="945"/>
        <v>-1.9921418757620692E-4</v>
      </c>
      <c r="CS453" s="223">
        <f t="shared" ca="1" si="946"/>
        <v>3.6908808622577039E-4</v>
      </c>
      <c r="CT453" s="223">
        <f t="shared" ca="1" si="947"/>
        <v>-2.6907981875667246E-4</v>
      </c>
      <c r="CU453" s="223">
        <f t="shared" ca="1" si="948"/>
        <v>-2.7683226379358427E-5</v>
      </c>
      <c r="CV453" s="223">
        <f t="shared" ca="1" si="949"/>
        <v>3.0420392455477265E-4</v>
      </c>
      <c r="CW453" s="223">
        <f t="shared" ca="1" si="950"/>
        <v>-3.5828662712817988E-4</v>
      </c>
      <c r="CX453" s="223">
        <f t="shared" ca="1" si="951"/>
        <v>1.5038533555675594E-4</v>
      </c>
      <c r="CY453" s="223">
        <f t="shared" ca="1" si="952"/>
        <v>1.6747973330038244E-4</v>
      </c>
      <c r="CZ453" s="223">
        <f t="shared" ca="1" si="953"/>
        <v>-3.6288137163531102E-4</v>
      </c>
      <c r="DA453" s="223">
        <f t="shared" ca="1" si="954"/>
        <v>2.9293927692668328E-4</v>
      </c>
      <c r="DB453" s="223">
        <f t="shared" ca="1" si="955"/>
        <v>-8.7960482647756551E-6</v>
      </c>
      <c r="DC453" s="223">
        <f t="shared" ca="1" si="956"/>
        <v>-2.8177896903397724E-4</v>
      </c>
      <c r="DD453" s="223">
        <f t="shared" ca="1" si="957"/>
        <v>3.6631341941220023E-4</v>
      </c>
      <c r="DE453" s="223">
        <f t="shared" ca="1" si="958"/>
        <v>-1.8299457731426266E-4</v>
      </c>
      <c r="DF453" s="223">
        <f t="shared" ca="1" si="959"/>
        <v>-1.341323576391309E-4</v>
      </c>
      <c r="DG453" s="223">
        <f t="shared" ca="1" si="960"/>
        <v>3.5317991106486983E-4</v>
      </c>
      <c r="DH453" s="223">
        <f t="shared" ca="1" si="961"/>
        <v>-3.1397756972299871E-4</v>
      </c>
      <c r="DI453" s="223">
        <f t="shared" ca="1" si="962"/>
        <v>4.5190612155721329E-5</v>
      </c>
      <c r="DJ453" s="223">
        <f t="shared" ca="1" si="963"/>
        <v>2.5664032800533848E-4</v>
      </c>
      <c r="DK453" s="223">
        <f t="shared" ca="1" si="964"/>
        <v>-3.7081241321999852E-4</v>
      </c>
      <c r="DL453" s="223">
        <f t="shared" ca="1" si="965"/>
        <v>2.13841481257222E-4</v>
      </c>
      <c r="DM453" s="223">
        <f t="shared" ca="1" si="966"/>
        <v>9.9493214049619031E-5</v>
      </c>
      <c r="DN453" s="223">
        <f t="shared" ca="1" si="967"/>
        <v>-3.4007713488309226E-4</v>
      </c>
      <c r="DO453" s="223">
        <f t="shared" ca="1" si="968"/>
        <v>3.3199208688527738E-4</v>
      </c>
      <c r="DP453" s="223">
        <f t="shared" ca="1" si="969"/>
        <v>-8.1149965747905845E-5</v>
      </c>
      <c r="DQ453" s="223">
        <f t="shared" ca="1" si="970"/>
        <v>-2.2903010032413487E-4</v>
      </c>
      <c r="DR453" s="223">
        <f t="shared" ca="1" si="971"/>
        <v>3.7174028078180304E-4</v>
      </c>
      <c r="DS453" s="223">
        <f t="shared" ca="1" si="972"/>
        <v>-2.4262897483803836E-4</v>
      </c>
      <c r="DT453" s="223">
        <f t="shared" ca="1" si="973"/>
        <v>-6.3895896420275964E-5</v>
      </c>
      <c r="DU453" s="223">
        <f t="shared" ca="1" si="974"/>
        <v>3.2369922998731732E-4</v>
      </c>
      <c r="DV453" s="223">
        <f t="shared" ca="1" si="975"/>
        <v>-3.468093387655163E-4</v>
      </c>
      <c r="DW453" s="223">
        <f t="shared" ca="1" si="976"/>
        <v>1.16327800808834E-4</v>
      </c>
      <c r="DX453" s="223">
        <f t="shared" ca="1" si="977"/>
        <v>1.9921418757621337E-4</v>
      </c>
      <c r="DY453" s="223">
        <f t="shared" ca="1" si="978"/>
        <v>-3.6908808622577001E-4</v>
      </c>
      <c r="DZ453" s="223">
        <f t="shared" ca="1" si="979"/>
        <v>2.6907981875667441E-4</v>
      </c>
      <c r="EA453" s="223">
        <f t="shared" ca="1" si="980"/>
        <v>2.76832263793555E-5</v>
      </c>
      <c r="EB453" s="223">
        <f t="shared" ca="1" si="981"/>
        <v>-3.0420392455477704E-4</v>
      </c>
      <c r="EC453" s="223">
        <f t="shared" ca="1" si="982"/>
        <v>3.5828662712817782E-4</v>
      </c>
      <c r="ED453" s="223">
        <f t="shared" ca="1" si="983"/>
        <v>-1.5038533555674892E-4</v>
      </c>
      <c r="EE453" s="223">
        <f t="shared" ca="1" si="984"/>
        <v>-1.6747973330037989E-4</v>
      </c>
      <c r="EF453" s="223">
        <f t="shared" ca="1" si="985"/>
        <v>3.6288137163531043E-4</v>
      </c>
      <c r="EG453" s="223">
        <f t="shared" ca="1" si="986"/>
        <v>-2.9293927692667862E-4</v>
      </c>
      <c r="EH453" s="223">
        <f t="shared" ca="1" si="987"/>
        <v>8.7960482647680114E-6</v>
      </c>
      <c r="EI453" s="223">
        <f t="shared" ca="1" si="988"/>
        <v>2.8177896903398223E-4</v>
      </c>
      <c r="EJ453" s="223">
        <f t="shared" ca="1" si="989"/>
        <v>-3.6631341941220066E-4</v>
      </c>
      <c r="EK453" s="223">
        <f t="shared" ca="1" si="990"/>
        <v>1.829945773142652E-4</v>
      </c>
      <c r="EL453" s="223">
        <f t="shared" ca="1" si="991"/>
        <v>1.3413235763912816E-4</v>
      </c>
      <c r="EM453" s="223">
        <f t="shared" ca="1" si="992"/>
        <v>-3.5317991106487221E-4</v>
      </c>
      <c r="EN453" s="223">
        <f t="shared" ca="1" si="993"/>
        <v>3.1397756972299459E-4</v>
      </c>
      <c r="EO453" s="223">
        <f t="shared" ca="1" si="994"/>
        <v>-4.5190612155713767E-5</v>
      </c>
      <c r="EP453" s="223">
        <f t="shared" ca="1" si="995"/>
        <v>-2.5664032800533636E-4</v>
      </c>
      <c r="EQ453" s="223">
        <f t="shared" ca="1" si="996"/>
        <v>3.7081241321999879E-4</v>
      </c>
      <c r="ER453" s="223">
        <f t="shared" ca="1" si="997"/>
        <v>-2.1384148125721573E-4</v>
      </c>
      <c r="ES453" s="223">
        <f t="shared" ca="1" si="998"/>
        <v>-9.949321404962639E-5</v>
      </c>
      <c r="ET453" s="223">
        <f t="shared" ca="1" si="999"/>
        <v>3.4007713488309535E-4</v>
      </c>
      <c r="EU453" s="223">
        <f t="shared" ca="1" si="1000"/>
        <v>-3.3199208688527873E-4</v>
      </c>
      <c r="EV453" s="223">
        <f t="shared" ca="1" si="1001"/>
        <v>8.1149965747898391E-5</v>
      </c>
      <c r="EW453" s="223">
        <f t="shared" ca="1" si="1002"/>
        <v>2.2903010032412425E-4</v>
      </c>
      <c r="EX453" s="223">
        <f t="shared" ca="1" si="1003"/>
        <v>-3.7174028078180326E-4</v>
      </c>
      <c r="EY453" s="223">
        <f t="shared" ca="1" si="1004"/>
        <v>2.4262897483803256E-4</v>
      </c>
      <c r="EZ453" s="223">
        <f t="shared" ca="1" si="1005"/>
        <v>6.38958964202835E-5</v>
      </c>
      <c r="FA453" s="223">
        <f t="shared" ca="1" si="1006"/>
        <v>-3.2369922998732106E-4</v>
      </c>
      <c r="FB453" s="223">
        <f t="shared" ca="1" si="1007"/>
        <v>3.4680933876552118E-4</v>
      </c>
      <c r="FC453" s="223">
        <f t="shared" ca="1" si="1008"/>
        <v>-1.1632780080884681E-4</v>
      </c>
      <c r="FD453" s="223">
        <f t="shared" ca="1" si="1009"/>
        <v>-1.992141875762198E-4</v>
      </c>
      <c r="FE453" s="223">
        <f t="shared" ca="1" si="1010"/>
        <v>3.6908808622577099E-4</v>
      </c>
      <c r="FF453" s="223">
        <f t="shared" ca="1" si="1011"/>
        <v>-2.6907981875666916E-4</v>
      </c>
      <c r="FG453" s="223">
        <f t="shared" ca="1" si="1012"/>
        <v>-2.7683226379363117E-5</v>
      </c>
      <c r="FH453" s="223">
        <f t="shared" ca="1" si="1013"/>
        <v>3.0420392455476924E-4</v>
      </c>
      <c r="FI453" s="223">
        <f t="shared" ca="1" si="1014"/>
        <v>-3.5828662712817576E-4</v>
      </c>
      <c r="FJ453" s="223">
        <f t="shared" ca="1" si="1015"/>
        <v>1.5038533555674193E-4</v>
      </c>
      <c r="FK453" s="223">
        <f t="shared" ca="1" si="1016"/>
        <v>1.6747973330038672E-4</v>
      </c>
      <c r="FL453" s="223">
        <f t="shared" ca="1" si="1017"/>
        <v>-3.6288137163531205E-4</v>
      </c>
      <c r="FM453" s="223">
        <f t="shared" ca="1" si="1018"/>
        <v>2.9293927692668686E-4</v>
      </c>
      <c r="FN453" s="223">
        <f t="shared" ca="1" si="1019"/>
        <v>-8.7960482647814827E-6</v>
      </c>
      <c r="FO453" s="223">
        <f t="shared" ca="1" si="1020"/>
        <v>-2.8177896903398727E-4</v>
      </c>
      <c r="FP453" s="223">
        <f t="shared" ca="1" si="1021"/>
        <v>3.6631341941219936E-4</v>
      </c>
      <c r="FQ453" s="223">
        <f t="shared" ca="1" si="1022"/>
        <v>-1.8299457731425854E-4</v>
      </c>
      <c r="FR453" s="223">
        <f t="shared" ca="1" si="1023"/>
        <v>-1.3413235763913534E-4</v>
      </c>
      <c r="FS453" s="223">
        <f t="shared" ca="1" si="1024"/>
        <v>3.5317991106486799E-4</v>
      </c>
      <c r="FT453" s="223">
        <f t="shared" ca="1" si="1025"/>
        <v>-3.1397756972299052E-4</v>
      </c>
      <c r="FU453" s="223">
        <f t="shared" ca="1" si="1026"/>
        <v>4.5190612155706164E-5</v>
      </c>
      <c r="FV453" s="223">
        <f t="shared" ca="1" si="1027"/>
        <v>2.5664032800534189E-4</v>
      </c>
      <c r="FW453" s="223">
        <f t="shared" ca="1" si="1028"/>
        <v>-3.7081241321999819E-4</v>
      </c>
      <c r="FX453" s="223">
        <f t="shared" ca="1" si="1029"/>
        <v>2.1384148125722677E-4</v>
      </c>
      <c r="FY453" s="223">
        <f t="shared" ca="1" si="1030"/>
        <v>9.9493214049613393E-5</v>
      </c>
      <c r="FZ453" s="223">
        <f t="shared" ca="1" si="1031"/>
        <v>-3.4007713488309844E-4</v>
      </c>
      <c r="GA453" s="223">
        <f t="shared" ca="1" si="1032"/>
        <v>3.3199208688527526E-4</v>
      </c>
      <c r="GB453" s="223">
        <f t="shared" ca="1" si="1033"/>
        <v>-8.1149965747890897E-5</v>
      </c>
      <c r="GC453" s="223">
        <f t="shared" ca="1" si="1034"/>
        <v>-2.2903010032413029E-4</v>
      </c>
      <c r="GD453" s="223">
        <f t="shared" ca="1" si="1035"/>
        <v>3.7174028078180293E-4</v>
      </c>
      <c r="GE453" s="223">
        <f t="shared" ca="1" si="1036"/>
        <v>-2.4262897483802676E-4</v>
      </c>
      <c r="GF453" s="223">
        <f t="shared" ca="1" si="1037"/>
        <v>-6.3895896420291035E-5</v>
      </c>
      <c r="GG453" s="223">
        <f t="shared" ca="1" si="1038"/>
        <v>3.2369922998732486E-4</v>
      </c>
      <c r="GH453" s="223">
        <f t="shared" ca="1" si="1039"/>
        <v>-3.4680933876551841E-4</v>
      </c>
      <c r="GI453" s="223">
        <f t="shared" ca="1" si="1040"/>
        <v>1.1632780080883951E-4</v>
      </c>
      <c r="GJ453" s="223">
        <f t="shared" ca="1" si="1041"/>
        <v>1.9921418757620844E-4</v>
      </c>
      <c r="GK453" s="223">
        <f t="shared" ca="1" si="1042"/>
        <v>-3.6908808622577197E-4</v>
      </c>
      <c r="GL453" s="223">
        <f t="shared" ca="1" si="1043"/>
        <v>2.690798187566639E-4</v>
      </c>
      <c r="GM453" s="223">
        <f t="shared" ca="1" si="1044"/>
        <v>2.768322637937076E-5</v>
      </c>
      <c r="GN453" s="223">
        <f t="shared" ca="1" si="1045"/>
        <v>-3.0420392455477368E-4</v>
      </c>
      <c r="GO453" s="223">
        <f t="shared" ca="1" si="1046"/>
        <v>3.5828662712817933E-4</v>
      </c>
      <c r="GP453" s="223">
        <f t="shared" ca="1" si="1047"/>
        <v>-1.5038533555675426E-4</v>
      </c>
      <c r="GQ453" s="223">
        <f t="shared" ca="1" si="1048"/>
        <v>-1.6747973330039355E-4</v>
      </c>
      <c r="GR453" s="223">
        <f t="shared" ca="1" si="1049"/>
        <v>3.6288137163531373E-4</v>
      </c>
      <c r="GS453" s="223">
        <f t="shared" ca="1" si="1050"/>
        <v>-2.929392769266822E-4</v>
      </c>
      <c r="GT453" s="223">
        <f t="shared" ca="1" si="1051"/>
        <v>8.7960482647738661E-6</v>
      </c>
      <c r="GU453" s="223">
        <f t="shared" ca="1" si="1052"/>
        <v>2.8177896903397844E-4</v>
      </c>
      <c r="GV453" s="223">
        <f t="shared" ca="1" si="1053"/>
        <v>-3.6631341941219806E-4</v>
      </c>
      <c r="GW453" s="223">
        <f t="shared" ca="1" si="1054"/>
        <v>1.8299457731425187E-4</v>
      </c>
      <c r="GX453" s="223">
        <f t="shared" ca="1" si="1055"/>
        <v>1.3413235763914244E-4</v>
      </c>
      <c r="GY453" s="223">
        <f t="shared" ca="1" si="1056"/>
        <v>-3.5317991106487037E-4</v>
      </c>
      <c r="GZ453" s="223">
        <f t="shared" ca="1" si="1057"/>
        <v>3.1397756972299779E-4</v>
      </c>
      <c r="HA453" s="223">
        <f t="shared" ca="1" si="1058"/>
        <v>-4.5190612155719554E-5</v>
      </c>
      <c r="HB453" s="223">
        <f t="shared" ca="1" si="1059"/>
        <v>-2.5664032800534737E-4</v>
      </c>
      <c r="HC453" s="223">
        <f t="shared" ca="1" si="1060"/>
        <v>3.7081241321999759E-4</v>
      </c>
      <c r="HD453" s="223">
        <f t="shared" ca="1" si="1061"/>
        <v>-2.138414812572205E-4</v>
      </c>
      <c r="HE453" s="223">
        <f t="shared" ca="1" si="1062"/>
        <v>-9.9493214049620765E-5</v>
      </c>
      <c r="HF453" s="223">
        <f t="shared" ca="1" si="1063"/>
        <v>3.4007713488309302E-4</v>
      </c>
      <c r="HG453" s="223">
        <f t="shared" ca="1" si="1064"/>
        <v>-3.3199208688527179E-4</v>
      </c>
      <c r="HH453" s="223">
        <f t="shared" ca="1" si="1065"/>
        <v>8.1149965747883429E-5</v>
      </c>
      <c r="HI453" s="223">
        <f t="shared" ca="1" si="1066"/>
        <v>2.2903010032413634E-4</v>
      </c>
      <c r="HJ453" s="223">
        <f t="shared" ca="1" si="1067"/>
        <v>-3.7174028078180304E-4</v>
      </c>
      <c r="HK453" s="223">
        <f t="shared" ca="1" si="1068"/>
        <v>2.42628974838037E-4</v>
      </c>
      <c r="HL453" s="223">
        <f t="shared" ca="1" si="1069"/>
        <v>6.389589642027778E-5</v>
      </c>
      <c r="HM453" s="223">
        <f t="shared" ca="1" si="1070"/>
        <v>-3.2369922998732865E-4</v>
      </c>
      <c r="HN453" s="223">
        <f t="shared" ca="1" si="1071"/>
        <v>3.4680933876551565E-4</v>
      </c>
      <c r="HO453" s="223">
        <f t="shared" ca="1" si="1072"/>
        <v>-1.1632780080883225E-4</v>
      </c>
      <c r="HP453" s="223">
        <f t="shared" ca="1" si="1073"/>
        <v>-1.9921418757621484E-4</v>
      </c>
      <c r="HQ453" s="223">
        <f t="shared" ca="1" si="1074"/>
        <v>3.6908808622577029E-4</v>
      </c>
      <c r="HR453" s="223">
        <f t="shared" ca="1" si="1075"/>
        <v>-2.6907981875665858E-4</v>
      </c>
      <c r="HS453" s="223">
        <f t="shared" ca="1" si="1076"/>
        <v>-2.7683226379378404E-5</v>
      </c>
      <c r="HT453" s="223">
        <f t="shared" ca="1" si="1077"/>
        <v>3.0420392455477807E-4</v>
      </c>
      <c r="HU453" s="223">
        <f t="shared" ca="1" si="1078"/>
        <v>-3.5828662712817733E-4</v>
      </c>
      <c r="HV453" s="223">
        <f t="shared" ca="1" si="1079"/>
        <v>1.5038533555674727E-4</v>
      </c>
      <c r="HW453" s="223">
        <f t="shared" ca="1" si="1080"/>
        <v>1.6747973330038146E-4</v>
      </c>
      <c r="HX453" s="223">
        <f t="shared" ca="1" si="1081"/>
        <v>-3.6288137163531541E-4</v>
      </c>
      <c r="HY453" s="223">
        <f t="shared" ca="1" si="1082"/>
        <v>2.9293927692667748E-4</v>
      </c>
      <c r="HZ453" s="223">
        <f t="shared" ca="1" si="1083"/>
        <v>-8.7960482647873373E-6</v>
      </c>
      <c r="IA453" s="223">
        <f t="shared" ca="1" si="1084"/>
        <v>-2.8177896903398342E-4</v>
      </c>
      <c r="IB453" s="223">
        <f t="shared" ca="1" si="1085"/>
        <v>3.6631341941219676E-4</v>
      </c>
      <c r="IC453" s="223">
        <f t="shared" ca="1" si="1086"/>
        <v>-1.8299457731426363E-4</v>
      </c>
      <c r="ID453" s="223">
        <f t="shared" ca="1" si="1087"/>
        <v>-1.341323576391496E-4</v>
      </c>
      <c r="IE453" s="223">
        <f t="shared" ca="1" si="1088"/>
        <v>-2.4814283967549501E-4</v>
      </c>
      <c r="IF453" s="223">
        <f t="shared" ca="1" si="1089"/>
        <v>-3.1397756972299361E-4</v>
      </c>
      <c r="IG453" s="223">
        <f t="shared" ca="1" si="1090"/>
        <v>4.5190612155690971E-5</v>
      </c>
      <c r="IH453" s="223">
        <f t="shared" ca="1" si="1091"/>
        <v>2.5664032800533766E-4</v>
      </c>
      <c r="II453" s="223">
        <f t="shared" ca="1" si="1092"/>
        <v>-3.7081241321999705E-4</v>
      </c>
      <c r="IJ453" s="223">
        <f t="shared" ca="1" si="1093"/>
        <v>2.1384148125723154E-4</v>
      </c>
      <c r="IK453" s="223">
        <f t="shared" ca="1" si="1094"/>
        <v>9.9493214049628165E-5</v>
      </c>
      <c r="IL453" s="223">
        <f t="shared" ca="1" si="1095"/>
        <v>-3.4007713488310468E-4</v>
      </c>
      <c r="IM453" s="223">
        <f t="shared" ca="1" si="1096"/>
        <v>3.3199208688527786E-4</v>
      </c>
      <c r="IN453" s="223">
        <f t="shared" ca="1" si="1097"/>
        <v>-8.1149965747875975E-5</v>
      </c>
      <c r="IO453" s="223">
        <f t="shared" ca="1" si="1098"/>
        <v>-2.2903010032412571E-4</v>
      </c>
      <c r="IP453" s="223">
        <f t="shared" ca="1" si="1099"/>
        <v>3.7174028078180326E-4</v>
      </c>
      <c r="IQ453" s="223">
        <f t="shared" ca="1" si="1100"/>
        <v>-2.4262897483801516E-4</v>
      </c>
      <c r="IR453" s="223">
        <f t="shared" ca="1" si="1101"/>
        <v>-6.3895896420285289E-5</v>
      </c>
      <c r="IS453" s="223">
        <f t="shared" ca="1" si="1102"/>
        <v>3.2369922998733234E-4</v>
      </c>
      <c r="IT453" s="223">
        <f t="shared" ca="1" si="1103"/>
        <v>-3.4680933876552052E-4</v>
      </c>
      <c r="IU453" s="223">
        <f t="shared" ca="1" si="1104"/>
        <v>1.1632780080882499E-4</v>
      </c>
      <c r="IV453" s="223">
        <f t="shared" ca="1" si="1105"/>
        <v>1.9921418757620351E-4</v>
      </c>
      <c r="IW453" s="223">
        <f t="shared" ca="1" si="1106"/>
        <v>-3.6908808622577121E-4</v>
      </c>
      <c r="IX453" s="223">
        <f t="shared" ca="1" si="1107"/>
        <v>2.6907981875665327E-4</v>
      </c>
      <c r="IY453" s="223">
        <f t="shared" ca="1" si="1108"/>
        <v>2.768322637936496E-5</v>
      </c>
      <c r="IZ453" s="223">
        <f t="shared" ca="1" si="1109"/>
        <v>-3.0420392455478247E-4</v>
      </c>
      <c r="JA453" s="223">
        <f t="shared" ca="1" si="1110"/>
        <v>3.5828662712818096E-4</v>
      </c>
      <c r="JB453" s="223">
        <f t="shared" ca="1" si="1111"/>
        <v>-1.5038533555674028E-4</v>
      </c>
    </row>
    <row r="454" spans="2:262">
      <c r="B454" s="230">
        <v>93</v>
      </c>
      <c r="C454" s="229">
        <f t="shared" si="1112"/>
        <v>1.8164062500000012E-3</v>
      </c>
      <c r="D454" s="226">
        <f t="shared" ca="1" si="855"/>
        <v>23.298892891053288</v>
      </c>
      <c r="E454" s="225">
        <f ca="1">CU361</f>
        <v>-0.70110710894671191</v>
      </c>
      <c r="F454" s="224">
        <v>93</v>
      </c>
      <c r="G454" s="223">
        <f t="shared" ca="1" si="856"/>
        <v>-6.7424809626466737E-5</v>
      </c>
      <c r="H454" s="223">
        <f t="shared" ca="1" si="857"/>
        <v>7.650941190653958E-5</v>
      </c>
      <c r="I454" s="223">
        <f t="shared" ca="1" si="858"/>
        <v>-3.2522930548965172E-5</v>
      </c>
      <c r="J454" s="223">
        <f t="shared" ca="1" si="859"/>
        <v>-3.4023221890827912E-5</v>
      </c>
      <c r="K454" s="223">
        <f t="shared" ca="1" si="860"/>
        <v>7.6969019686723661E-5</v>
      </c>
      <c r="L454" s="223">
        <f t="shared" ca="1" si="861"/>
        <v>-6.6524924925457027E-5</v>
      </c>
      <c r="M454" s="223">
        <f t="shared" ca="1" si="862"/>
        <v>9.9355289949709902E-6</v>
      </c>
      <c r="N454" s="223">
        <f t="shared" ca="1" si="863"/>
        <v>5.354568948566726E-5</v>
      </c>
      <c r="O454" s="223">
        <f t="shared" ca="1" si="864"/>
        <v>-7.9884709453517888E-5</v>
      </c>
      <c r="P454" s="223">
        <f t="shared" ca="1" si="865"/>
        <v>5.0811356078914203E-5</v>
      </c>
      <c r="Q454" s="223">
        <f t="shared" ca="1" si="866"/>
        <v>1.35075136447159E-5</v>
      </c>
      <c r="R454" s="223">
        <f t="shared" ca="1" si="867"/>
        <v>-6.8456838256026193E-5</v>
      </c>
      <c r="S454" s="223">
        <f t="shared" ca="1" si="868"/>
        <v>7.5920781681915016E-5</v>
      </c>
      <c r="T454" s="223">
        <f t="shared" ca="1" si="869"/>
        <v>-3.0721947364872659E-5</v>
      </c>
      <c r="U454" s="223">
        <f t="shared" ca="1" si="870"/>
        <v>-3.5787298279134507E-5</v>
      </c>
      <c r="V454" s="223">
        <f t="shared" ca="1" si="871"/>
        <v>7.7472530082107013E-5</v>
      </c>
      <c r="W454" s="223">
        <f t="shared" ca="1" si="872"/>
        <v>-6.5418607169968955E-5</v>
      </c>
      <c r="X454" s="223">
        <f t="shared" ca="1" si="873"/>
        <v>7.9867851724627285E-6</v>
      </c>
      <c r="Y454" s="223">
        <f t="shared" ca="1" si="874"/>
        <v>5.4985104815651461E-5</v>
      </c>
      <c r="Z454" s="223">
        <f t="shared" ca="1" si="875"/>
        <v>-7.9816339637564095E-5</v>
      </c>
      <c r="AA454" s="223">
        <f t="shared" ca="1" si="876"/>
        <v>4.9282626134812259E-5</v>
      </c>
      <c r="AB454" s="223">
        <f t="shared" ca="1" si="877"/>
        <v>1.5436193596157367E-5</v>
      </c>
      <c r="AC454" s="223">
        <f t="shared" ca="1" si="878"/>
        <v>-6.9447631045986219E-5</v>
      </c>
      <c r="AD454" s="223">
        <f t="shared" ca="1" si="879"/>
        <v>7.5286419617266021E-5</v>
      </c>
      <c r="AE454" s="223">
        <f t="shared" ca="1" si="880"/>
        <v>-2.8902458428455413E-5</v>
      </c>
      <c r="AF454" s="223">
        <f t="shared" ca="1" si="881"/>
        <v>-3.7529817737131142E-5</v>
      </c>
      <c r="AG454" s="223">
        <f t="shared" ca="1" si="882"/>
        <v>7.7929373922253382E-5</v>
      </c>
      <c r="AH454" s="223">
        <f t="shared" ca="1" si="883"/>
        <v>-6.4272883691680972E-5</v>
      </c>
      <c r="AI454" s="223">
        <f t="shared" ca="1" si="884"/>
        <v>6.0332304092124187E-6</v>
      </c>
      <c r="AJ454" s="223">
        <f t="shared" ca="1" si="885"/>
        <v>5.6391399174520413E-5</v>
      </c>
      <c r="AK454" s="223">
        <f t="shared" ca="1" si="886"/>
        <v>-7.9699891443137796E-5</v>
      </c>
      <c r="AL454" s="223">
        <f t="shared" ca="1" si="887"/>
        <v>4.7724210179522792E-5</v>
      </c>
      <c r="AM454" s="223">
        <f t="shared" ca="1" si="888"/>
        <v>1.7355575361772961E-5</v>
      </c>
      <c r="AN454" s="223">
        <f t="shared" ca="1" si="889"/>
        <v>-7.0396591179818296E-5</v>
      </c>
      <c r="AO454" s="223">
        <f t="shared" ca="1" si="890"/>
        <v>7.460670782858021E-5</v>
      </c>
      <c r="AP454" s="223">
        <f t="shared" ca="1" si="891"/>
        <v>-2.7065559731812595E-5</v>
      </c>
      <c r="AQ454" s="223">
        <f t="shared" ca="1" si="892"/>
        <v>-3.9249730636253698E-5</v>
      </c>
      <c r="AR454" s="223">
        <f t="shared" ca="1" si="893"/>
        <v>7.8339276021515834E-5</v>
      </c>
      <c r="AS454" s="223">
        <f t="shared" ca="1" si="894"/>
        <v>-6.3088444631575363E-5</v>
      </c>
      <c r="AT454" s="223">
        <f t="shared" ca="1" si="895"/>
        <v>4.0760414535600446E-6</v>
      </c>
      <c r="AU454" s="223">
        <f t="shared" ca="1" si="896"/>
        <v>5.7763725463136859E-5</v>
      </c>
      <c r="AV454" s="223">
        <f t="shared" ca="1" si="897"/>
        <v>-7.9535435014277032E-5</v>
      </c>
      <c r="AW454" s="223">
        <f t="shared" ca="1" si="898"/>
        <v>4.6137046944544323E-5</v>
      </c>
      <c r="AX454" s="223">
        <f t="shared" ca="1" si="899"/>
        <v>1.9264502777757386E-5</v>
      </c>
      <c r="AY454" s="223">
        <f t="shared" ca="1" si="900"/>
        <v>-7.1303147039421727E-5</v>
      </c>
      <c r="AZ454" s="223">
        <f t="shared" ca="1" si="901"/>
        <v>7.3882055748822952E-5</v>
      </c>
      <c r="BA454" s="223">
        <f t="shared" ca="1" si="902"/>
        <v>-2.5212357754034332E-5</v>
      </c>
      <c r="BB454" s="223">
        <f t="shared" ca="1" si="903"/>
        <v>-4.0946000965282417E-5</v>
      </c>
      <c r="BC454" s="223">
        <f t="shared" ca="1" si="904"/>
        <v>7.8701989470197242E-5</v>
      </c>
      <c r="BD454" s="223">
        <f t="shared" ca="1" si="905"/>
        <v>-6.1866003451452239E-5</v>
      </c>
      <c r="BE454" s="223">
        <f t="shared" ca="1" si="906"/>
        <v>2.1163972429490518E-6</v>
      </c>
      <c r="BF454" s="223">
        <f t="shared" ca="1" si="907"/>
        <v>5.9101257043459104E-5</v>
      </c>
      <c r="BG454" s="223">
        <f t="shared" ca="1" si="908"/>
        <v>-7.9323069413385114E-5</v>
      </c>
      <c r="BH454" s="223">
        <f t="shared" ca="1" si="909"/>
        <v>4.4522092477661764E-5</v>
      </c>
      <c r="BI454" s="223">
        <f t="shared" ca="1" si="910"/>
        <v>2.1161825977614643E-5</v>
      </c>
      <c r="BJ454" s="223">
        <f t="shared" ca="1" si="911"/>
        <v>-7.2166752549444988E-5</v>
      </c>
      <c r="BK454" s="223">
        <f t="shared" ca="1" si="912"/>
        <v>7.3112899881311056E-5</v>
      </c>
      <c r="BL454" s="223">
        <f t="shared" ca="1" si="913"/>
        <v>-2.3343968794696887E-5</v>
      </c>
      <c r="BM454" s="223">
        <f t="shared" ca="1" si="914"/>
        <v>-4.2617606954398276E-5</v>
      </c>
      <c r="BN454" s="223">
        <f t="shared" ca="1" si="915"/>
        <v>7.9017295783278722E-5</v>
      </c>
      <c r="BO454" s="223">
        <f t="shared" ca="1" si="916"/>
        <v>-6.0606296504168822E-5</v>
      </c>
      <c r="BP454" s="223">
        <f t="shared" ca="1" si="917"/>
        <v>1.5547819377609693E-7</v>
      </c>
      <c r="BQ454" s="223">
        <f t="shared" ca="1" si="918"/>
        <v>6.040318823647671E-5</v>
      </c>
      <c r="BR454" s="223">
        <f t="shared" ca="1" si="919"/>
        <v>-7.9062922561559193E-5</v>
      </c>
      <c r="BS454" s="223">
        <f t="shared" ca="1" si="920"/>
        <v>4.2880319567058914E-5</v>
      </c>
      <c r="BT454" s="223">
        <f t="shared" ca="1" si="921"/>
        <v>2.3046402084794617E-5</v>
      </c>
      <c r="BU454" s="223">
        <f t="shared" ca="1" si="922"/>
        <v>-7.2986887506221152E-5</v>
      </c>
      <c r="BV454" s="223">
        <f t="shared" ca="1" si="923"/>
        <v>7.2299703536777128E-5</v>
      </c>
      <c r="BW454" s="223">
        <f t="shared" ca="1" si="924"/>
        <v>-2.1461518301442567E-5</v>
      </c>
      <c r="BX454" s="223">
        <f t="shared" ca="1" si="925"/>
        <v>-4.4263541690661693E-5</v>
      </c>
      <c r="BY454" s="223">
        <f t="shared" ca="1" si="926"/>
        <v>7.9285005032027486E-5</v>
      </c>
      <c r="BZ454" s="223">
        <f t="shared" ca="1" si="927"/>
        <v>-5.9310082590085907E-5</v>
      </c>
      <c r="CA454" s="223">
        <f t="shared" ca="1" si="928"/>
        <v>-1.8055345096482195E-6</v>
      </c>
      <c r="CB454" s="223">
        <f t="shared" ca="1" si="929"/>
        <v>6.166873480752206E-5</v>
      </c>
      <c r="CC454" s="223">
        <f t="shared" ca="1" si="930"/>
        <v>-7.8755151161535438E-5</v>
      </c>
      <c r="CD454" s="223">
        <f t="shared" ca="1" si="931"/>
        <v>4.1212717155348268E-5</v>
      </c>
      <c r="CE454" s="223">
        <f t="shared" ca="1" si="932"/>
        <v>2.4917095901118114E-5</v>
      </c>
      <c r="CF454" s="223">
        <f t="shared" ca="1" si="933"/>
        <v>-7.3763057891118635E-5</v>
      </c>
      <c r="CG454" s="223">
        <f t="shared" ca="1" si="934"/>
        <v>7.1442956554293658E-5</v>
      </c>
      <c r="CH454" s="223">
        <f t="shared" ca="1" si="935"/>
        <v>-1.9566140192063489E-5</v>
      </c>
      <c r="CI454" s="223">
        <f t="shared" ca="1" si="936"/>
        <v>-4.588281372452917E-5</v>
      </c>
      <c r="CJ454" s="223">
        <f t="shared" ca="1" si="937"/>
        <v>7.9504955958401946E-5</v>
      </c>
      <c r="CK454" s="223">
        <f t="shared" ca="1" si="938"/>
        <v>-5.7978142499999064E-5</v>
      </c>
      <c r="CL454" s="223">
        <f t="shared" ca="1" si="939"/>
        <v>-3.7654596265949395E-6</v>
      </c>
      <c r="CM454" s="223">
        <f t="shared" ca="1" si="940"/>
        <v>6.2897134438660417E-5</v>
      </c>
      <c r="CN454" s="223">
        <f t="shared" ca="1" si="941"/>
        <v>-7.8399940603296375E-5</v>
      </c>
      <c r="CO454" s="223">
        <f t="shared" ca="1" si="942"/>
        <v>3.9520289743864028E-5</v>
      </c>
      <c r="CP454" s="223">
        <f t="shared" ca="1" si="943"/>
        <v>2.6772780590583152E-5</v>
      </c>
      <c r="CQ454" s="223">
        <f t="shared" ca="1" si="944"/>
        <v>-7.4494796168121742E-5</v>
      </c>
      <c r="CR454" s="223">
        <f t="shared" ca="1" si="945"/>
        <v>7.0543175006205063E-5</v>
      </c>
      <c r="CS454" s="223">
        <f t="shared" ca="1" si="946"/>
        <v>-1.7658976171455612E-5</v>
      </c>
      <c r="CT454" s="223">
        <f t="shared" ca="1" si="947"/>
        <v>-4.747444766707977E-5</v>
      </c>
      <c r="CU454" s="223">
        <f t="shared" ca="1" si="948"/>
        <v>7.9677016072189088E-5</v>
      </c>
      <c r="CV454" s="223">
        <f t="shared" ca="1" si="949"/>
        <v>-5.661127854481104E-5</v>
      </c>
      <c r="CW454" s="223">
        <f t="shared" ca="1" si="950"/>
        <v>-5.7231165714644675E-6</v>
      </c>
      <c r="CX454" s="223">
        <f t="shared" ca="1" si="951"/>
        <v>6.4087647187889663E-5</v>
      </c>
      <c r="CY454" s="223">
        <f t="shared" ca="1" si="952"/>
        <v>-7.7997504852400884E-5</v>
      </c>
      <c r="CZ454" s="223">
        <f t="shared" ca="1" si="953"/>
        <v>3.7804056787598874E-5</v>
      </c>
      <c r="DA454" s="223">
        <f t="shared" ca="1" si="954"/>
        <v>2.8612338358117027E-5</v>
      </c>
      <c r="DB454" s="223">
        <f t="shared" ca="1" si="955"/>
        <v>-7.5181661565452184E-5</v>
      </c>
      <c r="DC454" s="223">
        <f t="shared" ca="1" si="956"/>
        <v>6.9600900887272982E-5</v>
      </c>
      <c r="DD454" s="223">
        <f t="shared" ca="1" si="957"/>
        <v>-1.5741175043915917E-5</v>
      </c>
      <c r="DE454" s="223">
        <f t="shared" ca="1" si="958"/>
        <v>-4.903748477753782E-5</v>
      </c>
      <c r="DF454" s="223">
        <f t="shared" ca="1" si="959"/>
        <v>7.9801081730809651E-5</v>
      </c>
      <c r="DG454" s="223">
        <f t="shared" ca="1" si="960"/>
        <v>-5.5210314072261276E-5</v>
      </c>
      <c r="DH454" s="223">
        <f t="shared" ca="1" si="961"/>
        <v>-7.6773261249101933E-6</v>
      </c>
      <c r="DI454" s="223">
        <f t="shared" ca="1" si="962"/>
        <v>6.5239555934843032E-5</v>
      </c>
      <c r="DJ454" s="223">
        <f t="shared" ca="1" si="963"/>
        <v>-7.7548086321096372E-5</v>
      </c>
      <c r="DK454" s="223">
        <f t="shared" ca="1" si="964"/>
        <v>3.6065052081107589E-5</v>
      </c>
      <c r="DL454" s="223">
        <f t="shared" ca="1" si="965"/>
        <v>3.043466112291033E-5</v>
      </c>
      <c r="DM454" s="223">
        <f t="shared" ca="1" si="966"/>
        <v>-7.582324034107977E-5</v>
      </c>
      <c r="DN454" s="223">
        <f t="shared" ca="1" si="967"/>
        <v>6.8616701788190611E-5</v>
      </c>
      <c r="DO454" s="223">
        <f t="shared" ca="1" si="968"/>
        <v>-1.3813892021127985E-5</v>
      </c>
      <c r="DP454" s="223">
        <f t="shared" ca="1" si="969"/>
        <v>-5.0570983540795566E-5</v>
      </c>
      <c r="DQ454" s="223">
        <f t="shared" ca="1" si="970"/>
        <v>7.987707820175034E-5</v>
      </c>
      <c r="DR454" s="223">
        <f t="shared" ca="1" si="971"/>
        <v>-5.3776092970961003E-5</v>
      </c>
      <c r="DS454" s="223">
        <f t="shared" ca="1" si="972"/>
        <v>-9.6269111441742464E-6</v>
      </c>
      <c r="DT454" s="223">
        <f t="shared" ca="1" si="973"/>
        <v>6.6352166812765415E-5</v>
      </c>
      <c r="DU454" s="223">
        <f t="shared" ca="1" si="974"/>
        <v>-7.7051955722301691E-5</v>
      </c>
      <c r="DV454" s="223">
        <f t="shared" ca="1" si="975"/>
        <v>3.4304323135803829E-5</v>
      </c>
      <c r="DW454" s="223">
        <f t="shared" ca="1" si="976"/>
        <v>3.2238651185868444E-5</v>
      </c>
      <c r="DX454" s="223">
        <f t="shared" ca="1" si="977"/>
        <v>-7.6419146031938713E-5</v>
      </c>
      <c r="DY454" s="223">
        <f t="shared" ca="1" si="978"/>
        <v>6.7591170553694713E-5</v>
      </c>
      <c r="DZ454" s="223">
        <f t="shared" ca="1" si="979"/>
        <v>-1.1878288026323455E-5</v>
      </c>
      <c r="EA454" s="223">
        <f t="shared" ca="1" si="980"/>
        <v>-5.2074020234542676E-5</v>
      </c>
      <c r="EB454" s="223">
        <f t="shared" ca="1" si="981"/>
        <v>7.9904959707578543E-5</v>
      </c>
      <c r="EC454" s="223">
        <f t="shared" ca="1" si="982"/>
        <v>-5.2309479162069265E-5</v>
      </c>
      <c r="ED454" s="223">
        <f t="shared" ca="1" si="983"/>
        <v>-1.1570697272136186E-5</v>
      </c>
      <c r="EE454" s="223">
        <f t="shared" ca="1" si="984"/>
        <v>6.742480962646713E-5</v>
      </c>
      <c r="EF454" s="223">
        <f t="shared" ca="1" si="985"/>
        <v>-7.6509411906538672E-5</v>
      </c>
      <c r="EG454" s="223">
        <f t="shared" ca="1" si="986"/>
        <v>3.2522930548964332E-5</v>
      </c>
      <c r="EH454" s="223">
        <f t="shared" ca="1" si="987"/>
        <v>3.4023221890830921E-5</v>
      </c>
      <c r="EI454" s="223">
        <f t="shared" ca="1" si="988"/>
        <v>-7.6969019686723986E-5</v>
      </c>
      <c r="EJ454" s="223">
        <f t="shared" ca="1" si="989"/>
        <v>6.6524924925455116E-5</v>
      </c>
      <c r="EK454" s="223">
        <f t="shared" ca="1" si="990"/>
        <v>-9.9355289949696688E-6</v>
      </c>
      <c r="EL454" s="223">
        <f t="shared" ca="1" si="991"/>
        <v>-5.3545689485670045E-5</v>
      </c>
      <c r="EM454" s="223">
        <f t="shared" ca="1" si="992"/>
        <v>7.9884709453517848E-5</v>
      </c>
      <c r="EN454" s="223">
        <f t="shared" ca="1" si="993"/>
        <v>-5.0811356078911093E-5</v>
      </c>
      <c r="EO454" s="223">
        <f t="shared" ca="1" si="994"/>
        <v>-1.3507513644717637E-5</v>
      </c>
      <c r="EP454" s="223">
        <f t="shared" ca="1" si="995"/>
        <v>6.845683825602828E-5</v>
      </c>
      <c r="EQ454" s="223">
        <f t="shared" ca="1" si="996"/>
        <v>-7.5920781681914379E-5</v>
      </c>
      <c r="ER454" s="223">
        <f t="shared" ca="1" si="997"/>
        <v>3.0721947364868675E-5</v>
      </c>
      <c r="ES454" s="223">
        <f t="shared" ca="1" si="998"/>
        <v>3.5787298279136594E-5</v>
      </c>
      <c r="ET454" s="223">
        <f t="shared" ca="1" si="999"/>
        <v>-7.7472530082108124E-5</v>
      </c>
      <c r="EU454" s="223">
        <f t="shared" ca="1" si="1000"/>
        <v>6.5418607169967627E-5</v>
      </c>
      <c r="EV454" s="223">
        <f t="shared" ca="1" si="1001"/>
        <v>-7.9867851724581511E-6</v>
      </c>
      <c r="EW454" s="223">
        <f t="shared" ca="1" si="1002"/>
        <v>-5.4985104815653562E-5</v>
      </c>
      <c r="EX454" s="223">
        <f t="shared" ca="1" si="1003"/>
        <v>7.9816339637563851E-5</v>
      </c>
      <c r="EY454" s="223">
        <f t="shared" ca="1" si="1004"/>
        <v>-4.9282626134809989E-5</v>
      </c>
      <c r="EZ454" s="223">
        <f t="shared" ca="1" si="1005"/>
        <v>-1.5436193596157981E-5</v>
      </c>
      <c r="FA454" s="223">
        <f t="shared" ca="1" si="1006"/>
        <v>6.9447631045987642E-5</v>
      </c>
      <c r="FB454" s="223">
        <f t="shared" ca="1" si="1007"/>
        <v>-7.5286419617265818E-5</v>
      </c>
      <c r="FC454" s="223">
        <f t="shared" ca="1" si="1008"/>
        <v>2.8902458428452184E-5</v>
      </c>
      <c r="FD454" s="223">
        <f t="shared" ca="1" si="1009"/>
        <v>3.7529817737132199E-5</v>
      </c>
      <c r="FE454" s="223">
        <f t="shared" ca="1" si="1010"/>
        <v>-7.7929373922254141E-5</v>
      </c>
      <c r="FF454" s="223">
        <f t="shared" ca="1" si="1011"/>
        <v>6.4272883691680253E-5</v>
      </c>
      <c r="FG454" s="223">
        <f t="shared" ca="1" si="1012"/>
        <v>-6.0332304092083936E-6</v>
      </c>
      <c r="FH454" s="223">
        <f t="shared" ca="1" si="1013"/>
        <v>-5.6391399174521666E-5</v>
      </c>
      <c r="FI454" s="223">
        <f t="shared" ca="1" si="1014"/>
        <v>7.9699891443137498E-5</v>
      </c>
      <c r="FJ454" s="223">
        <f t="shared" ca="1" si="1015"/>
        <v>-4.7724210179521376E-5</v>
      </c>
      <c r="FK454" s="223">
        <f t="shared" ca="1" si="1016"/>
        <v>-1.7355575361776901E-5</v>
      </c>
      <c r="FL454" s="223">
        <f t="shared" ca="1" si="1017"/>
        <v>7.0396591179819123E-5</v>
      </c>
      <c r="FM454" s="223">
        <f t="shared" ca="1" si="1018"/>
        <v>-7.4606707828578773E-5</v>
      </c>
      <c r="FN454" s="223">
        <f t="shared" ca="1" si="1019"/>
        <v>2.7065559731810942E-5</v>
      </c>
      <c r="FO454" s="223">
        <f t="shared" ca="1" si="1020"/>
        <v>3.9249730636257208E-5</v>
      </c>
      <c r="FP454" s="223">
        <f t="shared" ca="1" si="1021"/>
        <v>-7.8339276021516417E-5</v>
      </c>
      <c r="FQ454" s="223">
        <f t="shared" ca="1" si="1022"/>
        <v>6.3088444631572191E-5</v>
      </c>
      <c r="FR454" s="223">
        <f t="shared" ca="1" si="1023"/>
        <v>-4.076041453557146E-6</v>
      </c>
      <c r="FS454" s="223">
        <f t="shared" ca="1" si="1024"/>
        <v>-5.7763725463140423E-5</v>
      </c>
      <c r="FT454" s="223">
        <f t="shared" ca="1" si="1025"/>
        <v>7.9535435014276747E-5</v>
      </c>
      <c r="FU454" s="223">
        <f t="shared" ca="1" si="1026"/>
        <v>-4.6137046944543815E-5</v>
      </c>
      <c r="FV454" s="223">
        <f t="shared" ca="1" si="1027"/>
        <v>-1.9264502777760198E-5</v>
      </c>
      <c r="FW454" s="223">
        <f t="shared" ca="1" si="1028"/>
        <v>7.1303147039422011E-5</v>
      </c>
      <c r="FX454" s="223">
        <f t="shared" ca="1" si="1029"/>
        <v>-7.3882055748821854E-5</v>
      </c>
      <c r="FY454" s="223">
        <f t="shared" ca="1" si="1030"/>
        <v>2.5212357754033732E-5</v>
      </c>
      <c r="FZ454" s="223">
        <f t="shared" ca="1" si="1031"/>
        <v>4.094600096528491E-5</v>
      </c>
      <c r="GA454" s="223">
        <f t="shared" ca="1" si="1032"/>
        <v>-7.870198947019754E-5</v>
      </c>
      <c r="GB454" s="223">
        <f t="shared" ca="1" si="1033"/>
        <v>6.1866003451449691E-5</v>
      </c>
      <c r="GC454" s="223">
        <f t="shared" ca="1" si="1034"/>
        <v>-2.11639724294729E-6</v>
      </c>
      <c r="GD454" s="223">
        <f t="shared" ca="1" si="1035"/>
        <v>-5.9101257043461821E-5</v>
      </c>
      <c r="GE454" s="223">
        <f t="shared" ca="1" si="1036"/>
        <v>7.9323069413384911E-5</v>
      </c>
      <c r="GF454" s="223">
        <f t="shared" ca="1" si="1037"/>
        <v>-4.4522092477658416E-5</v>
      </c>
      <c r="GG454" s="223">
        <f t="shared" ca="1" si="1038"/>
        <v>-2.116182597761634E-5</v>
      </c>
      <c r="GH454" s="223">
        <f t="shared" ca="1" si="1039"/>
        <v>7.2166752549446736E-5</v>
      </c>
      <c r="GI454" s="223">
        <f t="shared" ca="1" si="1040"/>
        <v>-7.311289988130989E-5</v>
      </c>
      <c r="GJ454" s="223">
        <f t="shared" ca="1" si="1041"/>
        <v>2.334396879469194E-5</v>
      </c>
      <c r="GK454" s="223">
        <f t="shared" ca="1" si="1042"/>
        <v>4.2617606954400729E-5</v>
      </c>
      <c r="GL454" s="223">
        <f t="shared" ca="1" si="1043"/>
        <v>-7.9017295783279494E-5</v>
      </c>
      <c r="GM454" s="223">
        <f t="shared" ca="1" si="1044"/>
        <v>6.0606296504166924E-5</v>
      </c>
      <c r="GN454" s="223">
        <f t="shared" ca="1" si="1045"/>
        <v>-1.5547819377092833E-7</v>
      </c>
      <c r="GO454" s="223">
        <f t="shared" ca="1" si="1046"/>
        <v>-6.0403188236478607E-5</v>
      </c>
      <c r="GP454" s="223">
        <f t="shared" ca="1" si="1047"/>
        <v>7.9062922561558434E-5</v>
      </c>
      <c r="GQ454" s="223">
        <f t="shared" ca="1" si="1048"/>
        <v>-4.2880319567056475E-5</v>
      </c>
      <c r="GR454" s="223">
        <f t="shared" ca="1" si="1049"/>
        <v>-2.3046402084795217E-5</v>
      </c>
      <c r="GS454" s="223">
        <f t="shared" ca="1" si="1050"/>
        <v>7.2986887506222345E-5</v>
      </c>
      <c r="GT454" s="223">
        <f t="shared" ca="1" si="1051"/>
        <v>-7.2299703536776871E-5</v>
      </c>
      <c r="GU454" s="223">
        <f t="shared" ca="1" si="1052"/>
        <v>2.1461518301439772E-5</v>
      </c>
      <c r="GV454" s="223">
        <f t="shared" ca="1" si="1053"/>
        <v>4.4263541690662215E-5</v>
      </c>
      <c r="GW454" s="223">
        <f t="shared" ca="1" si="1054"/>
        <v>-7.9285005032027852E-5</v>
      </c>
      <c r="GX454" s="223">
        <f t="shared" ca="1" si="1055"/>
        <v>5.9310082590085473E-5</v>
      </c>
      <c r="GY454" s="223">
        <f t="shared" ca="1" si="1056"/>
        <v>1.8055345096511164E-6</v>
      </c>
      <c r="GZ454" s="223">
        <f t="shared" ca="1" si="1057"/>
        <v>-6.1668734807522453E-5</v>
      </c>
      <c r="HA454" s="223">
        <f t="shared" ca="1" si="1058"/>
        <v>7.8755151161534571E-5</v>
      </c>
      <c r="HB454" s="223">
        <f t="shared" ca="1" si="1059"/>
        <v>-4.1212717155345781E-5</v>
      </c>
      <c r="HC454" s="223">
        <f t="shared" ca="1" si="1060"/>
        <v>-2.4917095901123023E-5</v>
      </c>
      <c r="HD454" s="223">
        <f t="shared" ca="1" si="1061"/>
        <v>7.3763057891119746E-5</v>
      </c>
      <c r="HE454" s="223">
        <f t="shared" ca="1" si="1062"/>
        <v>-7.1442956554291354E-5</v>
      </c>
      <c r="HF454" s="223">
        <f t="shared" ca="1" si="1063"/>
        <v>1.9566140192060674E-5</v>
      </c>
      <c r="HG454" s="223">
        <f t="shared" ca="1" si="1064"/>
        <v>4.5882813724533412E-5</v>
      </c>
      <c r="HH454" s="223">
        <f t="shared" ca="1" si="1065"/>
        <v>-7.9504955958402244E-5</v>
      </c>
      <c r="HI454" s="223">
        <f t="shared" ca="1" si="1066"/>
        <v>5.7978142499995513E-5</v>
      </c>
      <c r="HJ454" s="223">
        <f t="shared" ca="1" si="1067"/>
        <v>3.7654596265978347E-6</v>
      </c>
      <c r="HK454" s="223">
        <f t="shared" ca="1" si="1068"/>
        <v>-6.2897134438663602E-5</v>
      </c>
      <c r="HL454" s="223">
        <f t="shared" ca="1" si="1069"/>
        <v>7.8399940603295806E-5</v>
      </c>
      <c r="HM454" s="223">
        <f t="shared" ca="1" si="1070"/>
        <v>-3.9520289743863486E-5</v>
      </c>
      <c r="HN454" s="223">
        <f t="shared" ca="1" si="1071"/>
        <v>-2.6772780590585883E-5</v>
      </c>
      <c r="HO454" s="223">
        <f t="shared" ca="1" si="1072"/>
        <v>7.4494796168121972E-5</v>
      </c>
      <c r="HP454" s="223">
        <f t="shared" ca="1" si="1073"/>
        <v>-7.0543175006203694E-5</v>
      </c>
      <c r="HQ454" s="223">
        <f t="shared" ca="1" si="1074"/>
        <v>1.7658976171455002E-5</v>
      </c>
      <c r="HR454" s="223">
        <f t="shared" ca="1" si="1075"/>
        <v>4.7474447667082101E-5</v>
      </c>
      <c r="HS454" s="223">
        <f t="shared" ca="1" si="1076"/>
        <v>-7.9677016072189128E-5</v>
      </c>
      <c r="HT454" s="223">
        <f t="shared" ca="1" si="1077"/>
        <v>5.6611278544808994E-5</v>
      </c>
      <c r="HU454" s="223">
        <f t="shared" ca="1" si="1078"/>
        <v>5.7231165714650943E-6</v>
      </c>
      <c r="HV454" s="223">
        <f t="shared" ca="1" si="1079"/>
        <v>-6.4087647187891398E-5</v>
      </c>
      <c r="HW454" s="223">
        <f t="shared" ca="1" si="1080"/>
        <v>7.7997504852399285E-5</v>
      </c>
      <c r="HX454" s="223">
        <f t="shared" ca="1" si="1081"/>
        <v>-3.780405678759432E-5</v>
      </c>
      <c r="HY454" s="223">
        <f t="shared" ca="1" si="1082"/>
        <v>-2.8612338358119731E-5</v>
      </c>
      <c r="HZ454" s="223">
        <f t="shared" ca="1" si="1083"/>
        <v>7.5181661565452415E-5</v>
      </c>
      <c r="IA454" s="223">
        <f t="shared" ca="1" si="1084"/>
        <v>-6.9600900887269323E-5</v>
      </c>
      <c r="IB454" s="223">
        <f t="shared" ca="1" si="1085"/>
        <v>1.5741175043910851E-5</v>
      </c>
      <c r="IC454" s="223">
        <f t="shared" ca="1" si="1086"/>
        <v>4.9037484777540103E-5</v>
      </c>
      <c r="ID454" s="223">
        <f t="shared" ca="1" si="1087"/>
        <v>-7.9801081730809692E-5</v>
      </c>
      <c r="IE454" s="223">
        <f t="shared" ca="1" si="1088"/>
        <v>-1.2934887882014264E-5</v>
      </c>
      <c r="IF454" s="223">
        <f t="shared" ca="1" si="1089"/>
        <v>7.6773261249153399E-6</v>
      </c>
      <c r="IG454" s="223">
        <f t="shared" ca="1" si="1090"/>
        <v>-6.5239555934844712E-5</v>
      </c>
      <c r="IH454" s="223">
        <f t="shared" ca="1" si="1091"/>
        <v>7.7548086321096223E-5</v>
      </c>
      <c r="II454" s="223">
        <f t="shared" ca="1" si="1092"/>
        <v>-3.606505208110906E-5</v>
      </c>
      <c r="IJ454" s="223">
        <f t="shared" ca="1" si="1093"/>
        <v>-3.0434661122915111E-5</v>
      </c>
      <c r="IK454" s="223">
        <f t="shared" ca="1" si="1094"/>
        <v>7.5823240341080678E-5</v>
      </c>
      <c r="IL454" s="223">
        <f t="shared" ca="1" si="1095"/>
        <v>-6.8616701788190286E-5</v>
      </c>
      <c r="IM454" s="223">
        <f t="shared" ca="1" si="1096"/>
        <v>1.3813892021129604E-5</v>
      </c>
      <c r="IN454" s="223">
        <f t="shared" ca="1" si="1097"/>
        <v>5.0570983540801325E-5</v>
      </c>
      <c r="IO454" s="223">
        <f t="shared" ca="1" si="1098"/>
        <v>-7.9877078201750408E-5</v>
      </c>
      <c r="IP454" s="223">
        <f t="shared" ca="1" si="1099"/>
        <v>5.3776092970958861E-5</v>
      </c>
      <c r="IQ454" s="223">
        <f t="shared" ca="1" si="1100"/>
        <v>9.626911144172615E-6</v>
      </c>
      <c r="IR454" s="223">
        <f t="shared" ca="1" si="1101"/>
        <v>-6.6352166812769562E-5</v>
      </c>
      <c r="IS454" s="223">
        <f t="shared" ca="1" si="1102"/>
        <v>7.7051955722300919E-5</v>
      </c>
      <c r="IT454" s="223">
        <f t="shared" ca="1" si="1103"/>
        <v>-3.4304323135801214E-5</v>
      </c>
      <c r="IU454" s="223">
        <f t="shared" ca="1" si="1104"/>
        <v>-3.223865118586694E-5</v>
      </c>
      <c r="IV454" s="223">
        <f t="shared" ca="1" si="1105"/>
        <v>7.6419146031940881E-5</v>
      </c>
      <c r="IW454" s="223">
        <f t="shared" ca="1" si="1106"/>
        <v>-6.7591170553693168E-5</v>
      </c>
      <c r="IX454" s="223">
        <f t="shared" ca="1" si="1107"/>
        <v>1.1878288026320588E-5</v>
      </c>
      <c r="IY454" s="223">
        <f t="shared" ca="1" si="1108"/>
        <v>5.2074020234541429E-5</v>
      </c>
      <c r="IZ454" s="223">
        <f t="shared" ca="1" si="1109"/>
        <v>-7.990495970757857E-5</v>
      </c>
      <c r="JA454" s="223">
        <f t="shared" ca="1" si="1110"/>
        <v>5.230947916206707E-5</v>
      </c>
      <c r="JB454" s="223">
        <f t="shared" ca="1" si="1111"/>
        <v>1.1570697272139054E-5</v>
      </c>
    </row>
    <row r="455" spans="2:262">
      <c r="B455" s="230">
        <v>94</v>
      </c>
      <c r="C455" s="229">
        <f t="shared" si="1112"/>
        <v>1.8359375000000012E-3</v>
      </c>
      <c r="D455" s="226">
        <f t="shared" ca="1" si="855"/>
        <v>23.300961394165302</v>
      </c>
      <c r="E455" s="225">
        <f ca="1">CV361</f>
        <v>-0.69903860583469635</v>
      </c>
      <c r="F455" s="224">
        <v>94</v>
      </c>
      <c r="G455" s="223">
        <f t="shared" ca="1" si="856"/>
        <v>-7.5496137493953543E-5</v>
      </c>
      <c r="H455" s="223">
        <f t="shared" ca="1" si="857"/>
        <v>1.8317978908502107E-4</v>
      </c>
      <c r="I455" s="223">
        <f t="shared" ca="1" si="858"/>
        <v>-1.7053591792011454E-4</v>
      </c>
      <c r="J455" s="223">
        <f t="shared" ca="1" si="859"/>
        <v>4.5870056519597019E-5</v>
      </c>
      <c r="K455" s="223">
        <f t="shared" ca="1" si="860"/>
        <v>1.0892702348996592E-4</v>
      </c>
      <c r="L455" s="223">
        <f t="shared" ca="1" si="861"/>
        <v>-1.9217189261863351E-4</v>
      </c>
      <c r="M455" s="223">
        <f t="shared" ca="1" si="862"/>
        <v>1.4918248722591975E-4</v>
      </c>
      <c r="N455" s="223">
        <f t="shared" ca="1" si="863"/>
        <v>-8.1977777872013606E-6</v>
      </c>
      <c r="O455" s="223">
        <f t="shared" ca="1" si="864"/>
        <v>-1.3817190506023764E-4</v>
      </c>
      <c r="P455" s="223">
        <f t="shared" ca="1" si="865"/>
        <v>1.9377893809015086E-4</v>
      </c>
      <c r="Q455" s="223">
        <f t="shared" ca="1" si="866"/>
        <v>-1.2209605721013569E-4</v>
      </c>
      <c r="R455" s="223">
        <f t="shared" ca="1" si="867"/>
        <v>-2.9789536948189669E-5</v>
      </c>
      <c r="S455" s="223">
        <f t="shared" ca="1" si="868"/>
        <v>1.6210691780674152E-4</v>
      </c>
      <c r="T455" s="223">
        <f t="shared" ca="1" si="869"/>
        <v>-1.8793916764334409E-4</v>
      </c>
      <c r="U455" s="223">
        <f t="shared" ca="1" si="870"/>
        <v>9.0317544188023836E-5</v>
      </c>
      <c r="V455" s="223">
        <f t="shared" ca="1" si="871"/>
        <v>6.663205648482659E-5</v>
      </c>
      <c r="W455" s="223">
        <f t="shared" ca="1" si="872"/>
        <v>-1.7981225261253918E-4</v>
      </c>
      <c r="X455" s="223">
        <f t="shared" ca="1" si="873"/>
        <v>1.7487700038150344E-4</v>
      </c>
      <c r="Y455" s="223">
        <f t="shared" ca="1" si="874"/>
        <v>-5.5068178593429225E-5</v>
      </c>
      <c r="Z455" s="223">
        <f t="shared" ca="1" si="875"/>
        <v>-1.009139434584388E-4</v>
      </c>
      <c r="AA455" s="223">
        <f t="shared" ca="1" si="876"/>
        <v>1.9060750339031015E-4</v>
      </c>
      <c r="AB455" s="223">
        <f t="shared" ca="1" si="877"/>
        <v>-1.550944080671527E-4</v>
      </c>
      <c r="AC455" s="223">
        <f t="shared" ca="1" si="878"/>
        <v>1.7702573778078172E-5</v>
      </c>
      <c r="AD455" s="223">
        <f t="shared" ca="1" si="879"/>
        <v>1.3131776417813585E-4</v>
      </c>
      <c r="AE455" s="223">
        <f t="shared" ca="1" si="880"/>
        <v>-1.9407781470671067E-4</v>
      </c>
      <c r="AF455" s="223">
        <f t="shared" ca="1" si="881"/>
        <v>1.2935162462872823E-4</v>
      </c>
      <c r="AG455" s="223">
        <f t="shared" ca="1" si="882"/>
        <v>2.0343331019845328E-5</v>
      </c>
      <c r="AH455" s="223">
        <f t="shared" ca="1" si="883"/>
        <v>-1.5667511686431759E-4</v>
      </c>
      <c r="AI455" s="223">
        <f t="shared" ca="1" si="884"/>
        <v>1.9008982444402472E-4</v>
      </c>
      <c r="AJ455" s="223">
        <f t="shared" ca="1" si="885"/>
        <v>-9.8637930797047549E-5</v>
      </c>
      <c r="AK455" s="223">
        <f t="shared" ca="1" si="886"/>
        <v>-5.7607453015348981E-5</v>
      </c>
      <c r="AL455" s="223">
        <f t="shared" ca="1" si="887"/>
        <v>1.7601153267382061E-4</v>
      </c>
      <c r="AM455" s="223">
        <f t="shared" ca="1" si="888"/>
        <v>-1.7879678883155685E-4</v>
      </c>
      <c r="AN455" s="223">
        <f t="shared" ca="1" si="889"/>
        <v>6.4133636601626398E-5</v>
      </c>
      <c r="AO455" s="223">
        <f t="shared" ca="1" si="890"/>
        <v>9.2657752898103336E-5</v>
      </c>
      <c r="AP455" s="223">
        <f t="shared" ca="1" si="891"/>
        <v>-1.8858392399107368E-4</v>
      </c>
      <c r="AQ455" s="223">
        <f t="shared" ca="1" si="892"/>
        <v>1.6063269289468693E-4</v>
      </c>
      <c r="AR455" s="223">
        <f t="shared" ca="1" si="893"/>
        <v>-2.7164722718162611E-5</v>
      </c>
      <c r="AS455" s="223">
        <f t="shared" ca="1" si="894"/>
        <v>-1.2414726730005017E-4</v>
      </c>
      <c r="AT455" s="223">
        <f t="shared" ca="1" si="895"/>
        <v>1.9390914086843305E-4</v>
      </c>
      <c r="AU455" s="223">
        <f t="shared" ca="1" si="896"/>
        <v>-1.3629557265372444E-4</v>
      </c>
      <c r="AV455" s="223">
        <f t="shared" ca="1" si="897"/>
        <v>-1.0848116225210867E-5</v>
      </c>
      <c r="AW455" s="223">
        <f t="shared" ca="1" si="898"/>
        <v>1.5086587184224767E-4</v>
      </c>
      <c r="AX455" s="223">
        <f t="shared" ca="1" si="899"/>
        <v>-1.9178253820771745E-4</v>
      </c>
      <c r="AY455" s="223">
        <f t="shared" ca="1" si="900"/>
        <v>1.0672068999111884E-4</v>
      </c>
      <c r="AZ455" s="223">
        <f t="shared" ca="1" si="901"/>
        <v>4.844406814574046E-5</v>
      </c>
      <c r="BA455" s="223">
        <f t="shared" ca="1" si="902"/>
        <v>-1.7178678553610133E-4</v>
      </c>
      <c r="BB455" s="223">
        <f t="shared" ca="1" si="903"/>
        <v>1.8228584015656597E-4</v>
      </c>
      <c r="BC455" s="223">
        <f t="shared" ca="1" si="904"/>
        <v>-7.3044591061807151E-5</v>
      </c>
      <c r="BD455" s="223">
        <f t="shared" ca="1" si="905"/>
        <v>-8.4178341695175741E-5</v>
      </c>
      <c r="BE455" s="223">
        <f t="shared" ca="1" si="906"/>
        <v>1.8610602940094209E-4</v>
      </c>
      <c r="BF455" s="223">
        <f t="shared" ca="1" si="907"/>
        <v>-1.6578399949527482E-4</v>
      </c>
      <c r="BG455" s="223">
        <f t="shared" ca="1" si="908"/>
        <v>3.6561429461868938E-5</v>
      </c>
      <c r="BH455" s="223">
        <f t="shared" ca="1" si="909"/>
        <v>1.1667768878102341E-4</v>
      </c>
      <c r="BI455" s="223">
        <f t="shared" ca="1" si="910"/>
        <v>-1.9327332292536859E-4</v>
      </c>
      <c r="BJ455" s="223">
        <f t="shared" ca="1" si="911"/>
        <v>1.4291117270611668E-4</v>
      </c>
      <c r="BK455" s="223">
        <f t="shared" ca="1" si="912"/>
        <v>1.3267673684029996E-6</v>
      </c>
      <c r="BL455" s="223">
        <f t="shared" ca="1" si="913"/>
        <v>-1.4469317772062009E-4</v>
      </c>
      <c r="BM455" s="223">
        <f t="shared" ca="1" si="914"/>
        <v>1.9301323103870175E-4</v>
      </c>
      <c r="BN455" s="223">
        <f t="shared" ca="1" si="915"/>
        <v>-1.1454634969537308E-4</v>
      </c>
      <c r="BO455" s="223">
        <f t="shared" ca="1" si="916"/>
        <v>-3.9163977272766934E-5</v>
      </c>
      <c r="BP455" s="223">
        <f t="shared" ca="1" si="917"/>
        <v>1.6714818898528022E-4</v>
      </c>
      <c r="BQ455" s="223">
        <f t="shared" ca="1" si="918"/>
        <v>-1.8533574892628488E-4</v>
      </c>
      <c r="BR455" s="223">
        <f t="shared" ca="1" si="919"/>
        <v>8.1779574704169471E-5</v>
      </c>
      <c r="BS455" s="223">
        <f t="shared" ca="1" si="920"/>
        <v>7.549613749395502E-5</v>
      </c>
      <c r="BT455" s="223">
        <f t="shared" ca="1" si="921"/>
        <v>-1.8317978908502066E-4</v>
      </c>
      <c r="BU455" s="223">
        <f t="shared" ca="1" si="922"/>
        <v>1.7053591792011392E-4</v>
      </c>
      <c r="BV455" s="223">
        <f t="shared" ca="1" si="923"/>
        <v>-4.5870056519598612E-5</v>
      </c>
      <c r="BW455" s="223">
        <f t="shared" ca="1" si="924"/>
        <v>-1.0892702348996684E-4</v>
      </c>
      <c r="BX455" s="223">
        <f t="shared" ca="1" si="925"/>
        <v>1.9217189261863321E-4</v>
      </c>
      <c r="BY455" s="223">
        <f t="shared" ca="1" si="926"/>
        <v>-1.491824872259195E-4</v>
      </c>
      <c r="BZ455" s="223">
        <f t="shared" ca="1" si="927"/>
        <v>8.1977777872037052E-6</v>
      </c>
      <c r="CA455" s="223">
        <f t="shared" ca="1" si="928"/>
        <v>1.3817190506023794E-4</v>
      </c>
      <c r="CB455" s="223">
        <f t="shared" ca="1" si="929"/>
        <v>-1.93778938090151E-4</v>
      </c>
      <c r="CC455" s="223">
        <f t="shared" ca="1" si="930"/>
        <v>1.2209605721013588E-4</v>
      </c>
      <c r="CD455" s="223">
        <f t="shared" ca="1" si="931"/>
        <v>2.9789536948186701E-5</v>
      </c>
      <c r="CE455" s="223">
        <f t="shared" ca="1" si="932"/>
        <v>-1.6210691780674136E-4</v>
      </c>
      <c r="CF455" s="223">
        <f t="shared" ca="1" si="933"/>
        <v>1.8793916764334501E-4</v>
      </c>
      <c r="CG455" s="223">
        <f t="shared" ca="1" si="934"/>
        <v>-9.031754418802469E-5</v>
      </c>
      <c r="CH455" s="223">
        <f t="shared" ca="1" si="935"/>
        <v>-6.6632056484823094E-5</v>
      </c>
      <c r="CI455" s="223">
        <f t="shared" ca="1" si="936"/>
        <v>1.7981225261253886E-4</v>
      </c>
      <c r="CJ455" s="223">
        <f t="shared" ca="1" si="937"/>
        <v>-1.7487700038150265E-4</v>
      </c>
      <c r="CK455" s="223">
        <f t="shared" ca="1" si="938"/>
        <v>5.5068178593430133E-5</v>
      </c>
      <c r="CL455" s="223">
        <f t="shared" ca="1" si="939"/>
        <v>1.0091394345844033E-4</v>
      </c>
      <c r="CM455" s="223">
        <f t="shared" ca="1" si="940"/>
        <v>-1.9060750339030971E-4</v>
      </c>
      <c r="CN455" s="223">
        <f t="shared" ca="1" si="941"/>
        <v>1.5509440806715246E-4</v>
      </c>
      <c r="CO455" s="223">
        <f t="shared" ca="1" si="942"/>
        <v>-1.7702573778080483E-5</v>
      </c>
      <c r="CP455" s="223">
        <f t="shared" ca="1" si="943"/>
        <v>-1.3131776417813615E-4</v>
      </c>
      <c r="CQ455" s="223">
        <f t="shared" ca="1" si="944"/>
        <v>1.9407781470671067E-4</v>
      </c>
      <c r="CR455" s="223">
        <f t="shared" ca="1" si="945"/>
        <v>-1.2935162462872791E-4</v>
      </c>
      <c r="CS455" s="223">
        <f t="shared" ca="1" si="946"/>
        <v>-2.0343331019842997E-5</v>
      </c>
      <c r="CT455" s="223">
        <f t="shared" ca="1" si="947"/>
        <v>1.5667511686431702E-4</v>
      </c>
      <c r="CU455" s="223">
        <f t="shared" ca="1" si="948"/>
        <v>-1.9008982444402545E-4</v>
      </c>
      <c r="CV455" s="223">
        <f t="shared" ca="1" si="949"/>
        <v>9.863793079704839E-5</v>
      </c>
      <c r="CW455" s="223">
        <f t="shared" ca="1" si="950"/>
        <v>5.7607453015345437E-5</v>
      </c>
      <c r="CX455" s="223">
        <f t="shared" ca="1" si="951"/>
        <v>-1.7601153267382021E-4</v>
      </c>
      <c r="CY455" s="223">
        <f t="shared" ca="1" si="952"/>
        <v>1.7879678883155615E-4</v>
      </c>
      <c r="CZ455" s="223">
        <f t="shared" ca="1" si="953"/>
        <v>-6.4133636601627306E-5</v>
      </c>
      <c r="DA455" s="223">
        <f t="shared" ca="1" si="954"/>
        <v>-9.2657752898104922E-5</v>
      </c>
      <c r="DB455" s="223">
        <f t="shared" ca="1" si="955"/>
        <v>1.8858392399107344E-4</v>
      </c>
      <c r="DC455" s="223">
        <f t="shared" ca="1" si="956"/>
        <v>-1.6063269289468593E-4</v>
      </c>
      <c r="DD455" s="223">
        <f t="shared" ca="1" si="957"/>
        <v>2.7164722718163567E-5</v>
      </c>
      <c r="DE455" s="223">
        <f t="shared" ca="1" si="958"/>
        <v>1.2414726730005158E-4</v>
      </c>
      <c r="DF455" s="223">
        <f t="shared" ca="1" si="959"/>
        <v>-1.9390914086843302E-4</v>
      </c>
      <c r="DG455" s="223">
        <f t="shared" ca="1" si="960"/>
        <v>1.3629557265372512E-4</v>
      </c>
      <c r="DH455" s="223">
        <f t="shared" ca="1" si="961"/>
        <v>1.0848116225207168E-5</v>
      </c>
      <c r="DI455" s="223">
        <f t="shared" ca="1" si="962"/>
        <v>-1.5086587184224708E-4</v>
      </c>
      <c r="DJ455" s="223">
        <f t="shared" ca="1" si="963"/>
        <v>1.9178253820771807E-4</v>
      </c>
      <c r="DK455" s="223">
        <f t="shared" ca="1" si="964"/>
        <v>-1.0672068999111964E-4</v>
      </c>
      <c r="DL455" s="223">
        <f t="shared" ca="1" si="965"/>
        <v>-4.8444068145736869E-5</v>
      </c>
      <c r="DM455" s="223">
        <f t="shared" ca="1" si="966"/>
        <v>1.7178678553610087E-4</v>
      </c>
      <c r="DN455" s="223">
        <f t="shared" ca="1" si="967"/>
        <v>-1.8228584015656538E-4</v>
      </c>
      <c r="DO455" s="223">
        <f t="shared" ca="1" si="968"/>
        <v>7.3044591061802923E-5</v>
      </c>
      <c r="DP455" s="223">
        <f t="shared" ca="1" si="969"/>
        <v>8.4178341695172366E-5</v>
      </c>
      <c r="DQ455" s="223">
        <f t="shared" ca="1" si="970"/>
        <v>-1.8610602940094181E-4</v>
      </c>
      <c r="DR455" s="223">
        <f t="shared" ca="1" si="971"/>
        <v>1.6578399949527387E-4</v>
      </c>
      <c r="DS455" s="223">
        <f t="shared" ca="1" si="972"/>
        <v>-3.6561429461864445E-5</v>
      </c>
      <c r="DT455" s="223">
        <f t="shared" ca="1" si="973"/>
        <v>-1.1667768878102043E-4</v>
      </c>
      <c r="DU455" s="223">
        <f t="shared" ca="1" si="974"/>
        <v>1.9327332292536851E-4</v>
      </c>
      <c r="DV455" s="223">
        <f t="shared" ca="1" si="975"/>
        <v>-1.429111727061173E-4</v>
      </c>
      <c r="DW455" s="223">
        <f t="shared" ca="1" si="976"/>
        <v>-1.3267673684075668E-6</v>
      </c>
      <c r="DX455" s="223">
        <f t="shared" ca="1" si="977"/>
        <v>1.4469317772061575E-4</v>
      </c>
      <c r="DY455" s="223">
        <f t="shared" ca="1" si="978"/>
        <v>-1.9301323103870183E-4</v>
      </c>
      <c r="DZ455" s="223">
        <f t="shared" ca="1" si="979"/>
        <v>1.1454634969537385E-4</v>
      </c>
      <c r="EA455" s="223">
        <f t="shared" ca="1" si="980"/>
        <v>3.9163977272771392E-5</v>
      </c>
      <c r="EB455" s="223">
        <f t="shared" ca="1" si="981"/>
        <v>-1.6714818898527696E-4</v>
      </c>
      <c r="EC455" s="223">
        <f t="shared" ca="1" si="982"/>
        <v>1.8533574892628515E-4</v>
      </c>
      <c r="ED455" s="223">
        <f t="shared" ca="1" si="983"/>
        <v>-8.1779574704170325E-5</v>
      </c>
      <c r="EE455" s="223">
        <f t="shared" ca="1" si="984"/>
        <v>-7.5496137493954153E-5</v>
      </c>
      <c r="EF455" s="223">
        <f t="shared" ca="1" si="985"/>
        <v>1.8317978908502218E-4</v>
      </c>
      <c r="EG455" s="223">
        <f t="shared" ca="1" si="986"/>
        <v>-1.7053591792011701E-4</v>
      </c>
      <c r="EH455" s="223">
        <f t="shared" ca="1" si="987"/>
        <v>4.5870056519599527E-5</v>
      </c>
      <c r="EI455" s="223">
        <f t="shared" ca="1" si="988"/>
        <v>1.0892702348996606E-4</v>
      </c>
      <c r="EJ455" s="223">
        <f t="shared" ca="1" si="989"/>
        <v>-1.9217189261863386E-4</v>
      </c>
      <c r="EK455" s="223">
        <f t="shared" ca="1" si="990"/>
        <v>1.491824872259236E-4</v>
      </c>
      <c r="EL455" s="223">
        <f t="shared" ca="1" si="991"/>
        <v>-8.1977777872046538E-6</v>
      </c>
      <c r="EM455" s="223">
        <f t="shared" ca="1" si="992"/>
        <v>-1.3817190506023729E-4</v>
      </c>
      <c r="EN455" s="223">
        <f t="shared" ca="1" si="993"/>
        <v>1.9377893809015073E-4</v>
      </c>
      <c r="EO455" s="223">
        <f t="shared" ca="1" si="994"/>
        <v>-1.220960572101409E-4</v>
      </c>
      <c r="EP455" s="223">
        <f t="shared" ca="1" si="995"/>
        <v>-2.9789536948185739E-5</v>
      </c>
      <c r="EQ455" s="223">
        <f t="shared" ca="1" si="996"/>
        <v>1.6210691780674084E-4</v>
      </c>
      <c r="ER455" s="223">
        <f t="shared" ca="1" si="997"/>
        <v>-1.8793916764334385E-4</v>
      </c>
      <c r="ES455" s="223">
        <f t="shared" ca="1" si="998"/>
        <v>9.0317544188030395E-5</v>
      </c>
      <c r="ET455" s="223">
        <f t="shared" ca="1" si="999"/>
        <v>6.6632056484822213E-5</v>
      </c>
      <c r="EU455" s="223">
        <f t="shared" ca="1" si="1000"/>
        <v>-1.7981225261253848E-4</v>
      </c>
      <c r="EV455" s="223">
        <f t="shared" ca="1" si="1001"/>
        <v>1.7487700038150306E-4</v>
      </c>
      <c r="EW455" s="223">
        <f t="shared" ca="1" si="1002"/>
        <v>-5.5068178593425756E-5</v>
      </c>
      <c r="EX455" s="223">
        <f t="shared" ca="1" si="1003"/>
        <v>-1.009139434584348E-4</v>
      </c>
      <c r="EY455" s="223">
        <f t="shared" ca="1" si="1004"/>
        <v>1.9060750339030955E-4</v>
      </c>
      <c r="EZ455" s="223">
        <f t="shared" ca="1" si="1005"/>
        <v>-1.5509440806715303E-4</v>
      </c>
      <c r="FA455" s="223">
        <f t="shared" ca="1" si="1006"/>
        <v>1.7702573778075936E-5</v>
      </c>
      <c r="FB455" s="223">
        <f t="shared" ca="1" si="1007"/>
        <v>1.3131776417813141E-4</v>
      </c>
      <c r="FC455" s="223">
        <f t="shared" ca="1" si="1008"/>
        <v>-1.940778147067107E-4</v>
      </c>
      <c r="FD455" s="223">
        <f t="shared" ca="1" si="1009"/>
        <v>1.2935162462872861E-4</v>
      </c>
      <c r="FE455" s="223">
        <f t="shared" ca="1" si="1010"/>
        <v>2.0343331019847551E-5</v>
      </c>
      <c r="FF455" s="223">
        <f t="shared" ca="1" si="1011"/>
        <v>-1.566751168643132E-4</v>
      </c>
      <c r="FG455" s="223">
        <f t="shared" ca="1" si="1012"/>
        <v>1.9008982444402564E-4</v>
      </c>
      <c r="FH455" s="223">
        <f t="shared" ca="1" si="1013"/>
        <v>-9.8637930797049203E-5</v>
      </c>
      <c r="FI455" s="223">
        <f t="shared" ca="1" si="1014"/>
        <v>-5.7607453015349794E-5</v>
      </c>
      <c r="FJ455" s="223">
        <f t="shared" ca="1" si="1015"/>
        <v>1.7601153267381747E-4</v>
      </c>
      <c r="FK455" s="223">
        <f t="shared" ca="1" si="1016"/>
        <v>-1.7879678883155867E-4</v>
      </c>
      <c r="FL455" s="223">
        <f t="shared" ca="1" si="1017"/>
        <v>6.4133636601628201E-5</v>
      </c>
      <c r="FM455" s="223">
        <f t="shared" ca="1" si="1018"/>
        <v>9.2657752898104082E-5</v>
      </c>
      <c r="FN455" s="223">
        <f t="shared" ca="1" si="1019"/>
        <v>-1.8858392399107455E-4</v>
      </c>
      <c r="FO455" s="223">
        <f t="shared" ca="1" si="1020"/>
        <v>1.6063269289468953E-4</v>
      </c>
      <c r="FP455" s="223">
        <f t="shared" ca="1" si="1021"/>
        <v>-2.7164722718164495E-5</v>
      </c>
      <c r="FQ455" s="223">
        <f t="shared" ca="1" si="1022"/>
        <v>-1.2414726730005087E-4</v>
      </c>
      <c r="FR455" s="223">
        <f t="shared" ca="1" si="1023"/>
        <v>1.9390914086843321E-4</v>
      </c>
      <c r="FS455" s="223">
        <f t="shared" ca="1" si="1024"/>
        <v>-1.3629557265372976E-4</v>
      </c>
      <c r="FT455" s="223">
        <f t="shared" ca="1" si="1025"/>
        <v>-1.0848116225206219E-5</v>
      </c>
      <c r="FU455" s="223">
        <f t="shared" ca="1" si="1026"/>
        <v>1.5086587184224648E-4</v>
      </c>
      <c r="FV455" s="223">
        <f t="shared" ca="1" si="1027"/>
        <v>-1.9178253820771737E-4</v>
      </c>
      <c r="FW455" s="223">
        <f t="shared" ca="1" si="1028"/>
        <v>1.0672068999112503E-4</v>
      </c>
      <c r="FX455" s="223">
        <f t="shared" ca="1" si="1029"/>
        <v>4.8444068145735947E-5</v>
      </c>
      <c r="FY455" s="223">
        <f t="shared" ca="1" si="1030"/>
        <v>-1.7178678553610041E-4</v>
      </c>
      <c r="FZ455" s="223">
        <f t="shared" ca="1" si="1031"/>
        <v>1.8228584015656568E-4</v>
      </c>
      <c r="GA455" s="223">
        <f t="shared" ca="1" si="1032"/>
        <v>-7.3044591061803817E-5</v>
      </c>
      <c r="GB455" s="223">
        <f t="shared" ca="1" si="1033"/>
        <v>-8.4178341695171513E-5</v>
      </c>
      <c r="GC455" s="223">
        <f t="shared" ca="1" si="1034"/>
        <v>1.8610602940094152E-4</v>
      </c>
      <c r="GD455" s="223">
        <f t="shared" ca="1" si="1035"/>
        <v>-1.6578399949527438E-4</v>
      </c>
      <c r="GE455" s="223">
        <f t="shared" ca="1" si="1036"/>
        <v>3.656142946186538E-5</v>
      </c>
      <c r="GF455" s="223">
        <f t="shared" ca="1" si="1037"/>
        <v>1.1667768878101967E-4</v>
      </c>
      <c r="GG455" s="223">
        <f t="shared" ca="1" si="1038"/>
        <v>-1.9327332292536843E-4</v>
      </c>
      <c r="GH455" s="223">
        <f t="shared" ca="1" si="1039"/>
        <v>1.4291117270611795E-4</v>
      </c>
      <c r="GI455" s="223">
        <f t="shared" ca="1" si="1040"/>
        <v>1.3267673684066181E-6</v>
      </c>
      <c r="GJ455" s="223">
        <f t="shared" ca="1" si="1041"/>
        <v>-1.4469317772061513E-4</v>
      </c>
      <c r="GK455" s="223">
        <f t="shared" ca="1" si="1042"/>
        <v>1.9301323103870194E-4</v>
      </c>
      <c r="GL455" s="223">
        <f t="shared" ca="1" si="1043"/>
        <v>-1.1454634969537461E-4</v>
      </c>
      <c r="GM455" s="223">
        <f t="shared" ca="1" si="1044"/>
        <v>-3.9163977272770457E-5</v>
      </c>
      <c r="GN455" s="223">
        <f t="shared" ca="1" si="1045"/>
        <v>1.6714818898527648E-4</v>
      </c>
      <c r="GO455" s="223">
        <f t="shared" ca="1" si="1046"/>
        <v>-1.8533574892628542E-4</v>
      </c>
      <c r="GP455" s="223">
        <f t="shared" ca="1" si="1047"/>
        <v>8.1779574704171192E-5</v>
      </c>
      <c r="GQ455" s="223">
        <f t="shared" ca="1" si="1048"/>
        <v>7.5496137493953299E-5</v>
      </c>
      <c r="GR455" s="223">
        <f t="shared" ca="1" si="1049"/>
        <v>-1.8317978908502183E-4</v>
      </c>
      <c r="GS455" s="223">
        <f t="shared" ca="1" si="1050"/>
        <v>1.7053591792011744E-4</v>
      </c>
      <c r="GT455" s="223">
        <f t="shared" ca="1" si="1051"/>
        <v>-4.5870056519600455E-5</v>
      </c>
      <c r="GU455" s="223">
        <f t="shared" ca="1" si="1052"/>
        <v>-1.0892702348996526E-4</v>
      </c>
      <c r="GV455" s="223">
        <f t="shared" ca="1" si="1053"/>
        <v>1.9217189261863373E-4</v>
      </c>
      <c r="GW455" s="223">
        <f t="shared" ca="1" si="1054"/>
        <v>-1.4918248722592425E-4</v>
      </c>
      <c r="GX455" s="223">
        <f t="shared" ca="1" si="1055"/>
        <v>8.197777787205589E-6</v>
      </c>
      <c r="GY455" s="223">
        <f t="shared" ca="1" si="1056"/>
        <v>1.3817190506023661E-4</v>
      </c>
      <c r="GZ455" s="223">
        <f t="shared" ca="1" si="1057"/>
        <v>-1.9377893809015081E-4</v>
      </c>
      <c r="HA455" s="223">
        <f t="shared" ca="1" si="1058"/>
        <v>1.2209605721014166E-4</v>
      </c>
      <c r="HB455" s="223">
        <f t="shared" ca="1" si="1059"/>
        <v>2.9789536948184804E-5</v>
      </c>
      <c r="HC455" s="223">
        <f t="shared" ca="1" si="1060"/>
        <v>-1.6210691780674033E-4</v>
      </c>
      <c r="HD455" s="223">
        <f t="shared" ca="1" si="1061"/>
        <v>1.8793916764334409E-4</v>
      </c>
      <c r="HE455" s="223">
        <f t="shared" ca="1" si="1062"/>
        <v>-9.0317544188031249E-5</v>
      </c>
      <c r="HF455" s="223">
        <f t="shared" ca="1" si="1063"/>
        <v>-6.6632056484821305E-5</v>
      </c>
      <c r="HG455" s="223">
        <f t="shared" ca="1" si="1064"/>
        <v>1.798122526125381E-4</v>
      </c>
      <c r="HH455" s="223">
        <f t="shared" ca="1" si="1065"/>
        <v>-1.7487700038150346E-4</v>
      </c>
      <c r="HI455" s="223">
        <f t="shared" ca="1" si="1066"/>
        <v>5.5068178593426664E-5</v>
      </c>
      <c r="HJ455" s="223">
        <f t="shared" ca="1" si="1067"/>
        <v>1.0091394345843402E-4</v>
      </c>
      <c r="HK455" s="223">
        <f t="shared" ca="1" si="1068"/>
        <v>-1.9060750339030939E-4</v>
      </c>
      <c r="HL455" s="223">
        <f t="shared" ca="1" si="1069"/>
        <v>1.5509440806715357E-4</v>
      </c>
      <c r="HM455" s="223">
        <f t="shared" ca="1" si="1070"/>
        <v>-1.7702573778076891E-5</v>
      </c>
      <c r="HN455" s="223">
        <f t="shared" ca="1" si="1071"/>
        <v>-1.3131776417813073E-4</v>
      </c>
      <c r="HO455" s="223">
        <f t="shared" ca="1" si="1072"/>
        <v>1.940778147067107E-4</v>
      </c>
      <c r="HP455" s="223">
        <f t="shared" ca="1" si="1073"/>
        <v>-1.2935162462872934E-4</v>
      </c>
      <c r="HQ455" s="223">
        <f t="shared" ca="1" si="1074"/>
        <v>-2.0343331019846602E-5</v>
      </c>
      <c r="HR455" s="223">
        <f t="shared" ca="1" si="1075"/>
        <v>1.5667511686431263E-4</v>
      </c>
      <c r="HS455" s="223">
        <f t="shared" ca="1" si="1076"/>
        <v>-1.900898244440258E-4</v>
      </c>
      <c r="HT455" s="223">
        <f t="shared" ca="1" si="1077"/>
        <v>9.8637930797050016E-5</v>
      </c>
      <c r="HU455" s="223">
        <f t="shared" ca="1" si="1078"/>
        <v>5.7607453015348886E-5</v>
      </c>
      <c r="HV455" s="223">
        <f t="shared" ca="1" si="1079"/>
        <v>-1.7601153267382172E-4</v>
      </c>
      <c r="HW455" s="223">
        <f t="shared" ca="1" si="1080"/>
        <v>1.7879678883155474E-4</v>
      </c>
      <c r="HX455" s="223">
        <f t="shared" ca="1" si="1081"/>
        <v>-6.4133636601618687E-5</v>
      </c>
      <c r="HY455" s="223">
        <f t="shared" ca="1" si="1082"/>
        <v>-9.2657752898093565E-5</v>
      </c>
      <c r="HZ455" s="223">
        <f t="shared" ca="1" si="1083"/>
        <v>1.885839239910717E-4</v>
      </c>
      <c r="IA455" s="223">
        <f t="shared" ca="1" si="1084"/>
        <v>-1.6063269289469007E-4</v>
      </c>
      <c r="IB455" s="223">
        <f t="shared" ca="1" si="1085"/>
        <v>2.716472271816543E-5</v>
      </c>
      <c r="IC455" s="223">
        <f t="shared" ca="1" si="1086"/>
        <v>1.2414726730005014E-4</v>
      </c>
      <c r="ID455" s="223">
        <f t="shared" ca="1" si="1087"/>
        <v>-1.9390914086843319E-4</v>
      </c>
      <c r="IE455" s="223">
        <f t="shared" ca="1" si="1088"/>
        <v>1.9520119413935457E-4</v>
      </c>
      <c r="IF455" s="223">
        <f t="shared" ca="1" si="1089"/>
        <v>1.0848116225216275E-5</v>
      </c>
      <c r="IG455" s="223">
        <f t="shared" ca="1" si="1090"/>
        <v>-1.5086587184223892E-4</v>
      </c>
      <c r="IH455" s="223">
        <f t="shared" ca="1" si="1091"/>
        <v>1.9178253820771916E-4</v>
      </c>
      <c r="II455" s="223">
        <f t="shared" ca="1" si="1092"/>
        <v>-1.0672068999112583E-4</v>
      </c>
      <c r="IJ455" s="223">
        <f t="shared" ca="1" si="1093"/>
        <v>-4.8444068145735039E-5</v>
      </c>
      <c r="IK455" s="223">
        <f t="shared" ca="1" si="1094"/>
        <v>1.7178678553610001E-4</v>
      </c>
      <c r="IL455" s="223">
        <f t="shared" ca="1" si="1095"/>
        <v>-1.82285840156566E-4</v>
      </c>
      <c r="IM455" s="223">
        <f t="shared" ca="1" si="1096"/>
        <v>7.3044591061804685E-5</v>
      </c>
      <c r="IN455" s="223">
        <f t="shared" ca="1" si="1097"/>
        <v>8.4178341695180593E-5</v>
      </c>
      <c r="IO455" s="223">
        <f t="shared" ca="1" si="1098"/>
        <v>-1.8610602940094442E-4</v>
      </c>
      <c r="IP455" s="223">
        <f t="shared" ca="1" si="1099"/>
        <v>1.6578399949528062E-4</v>
      </c>
      <c r="IQ455" s="223">
        <f t="shared" ca="1" si="1100"/>
        <v>-3.656142946187715E-5</v>
      </c>
      <c r="IR455" s="223">
        <f t="shared" ca="1" si="1101"/>
        <v>-1.1667768878101891E-4</v>
      </c>
      <c r="IS455" s="223">
        <f t="shared" ca="1" si="1102"/>
        <v>1.9327332292536835E-4</v>
      </c>
      <c r="IT455" s="223">
        <f t="shared" ca="1" si="1103"/>
        <v>-1.429111727061186E-4</v>
      </c>
      <c r="IU455" s="223">
        <f t="shared" ca="1" si="1104"/>
        <v>-1.3267673684056559E-6</v>
      </c>
      <c r="IV455" s="223">
        <f t="shared" ca="1" si="1105"/>
        <v>1.4469317772062185E-4</v>
      </c>
      <c r="IW455" s="223">
        <f t="shared" ca="1" si="1106"/>
        <v>-1.9301323103870091E-4</v>
      </c>
      <c r="IX455" s="223">
        <f t="shared" ca="1" si="1107"/>
        <v>1.1454634969538429E-4</v>
      </c>
      <c r="IY455" s="223">
        <f t="shared" ca="1" si="1108"/>
        <v>3.9163977272758734E-5</v>
      </c>
      <c r="IZ455" s="223">
        <f t="shared" ca="1" si="1109"/>
        <v>-1.6714818898527599E-4</v>
      </c>
      <c r="JA455" s="223">
        <f t="shared" ca="1" si="1110"/>
        <v>1.8533574892628572E-4</v>
      </c>
      <c r="JB455" s="223">
        <f t="shared" ca="1" si="1111"/>
        <v>-8.177957470417206E-5</v>
      </c>
    </row>
    <row r="456" spans="2:262">
      <c r="B456" s="230">
        <v>95</v>
      </c>
      <c r="C456" s="229">
        <f t="shared" si="1112"/>
        <v>1.8554687500000012E-3</v>
      </c>
      <c r="D456" s="226">
        <f t="shared" ca="1" si="855"/>
        <v>23.303190051217275</v>
      </c>
      <c r="E456" s="225">
        <f ca="1">CW361</f>
        <v>-0.69680994878272418</v>
      </c>
      <c r="F456" s="224">
        <v>95</v>
      </c>
      <c r="G456" s="223">
        <f t="shared" ca="1" si="856"/>
        <v>-1.3607195823582994E-4</v>
      </c>
      <c r="H456" s="223">
        <f t="shared" ca="1" si="857"/>
        <v>4.2493016787364122E-4</v>
      </c>
      <c r="I456" s="223">
        <f t="shared" ca="1" si="858"/>
        <v>-4.4994120062577774E-4</v>
      </c>
      <c r="J456" s="223">
        <f t="shared" ca="1" si="859"/>
        <v>1.9557523328465621E-4</v>
      </c>
      <c r="K456" s="223">
        <f t="shared" ca="1" si="860"/>
        <v>1.8022709483341625E-4</v>
      </c>
      <c r="L456" s="223">
        <f t="shared" ca="1" si="861"/>
        <v>-4.4412301158028186E-4</v>
      </c>
      <c r="M456" s="223">
        <f t="shared" ca="1" si="862"/>
        <v>4.322545518372523E-4</v>
      </c>
      <c r="N456" s="223">
        <f t="shared" ca="1" si="863"/>
        <v>-1.5199106669758943E-4</v>
      </c>
      <c r="O456" s="223">
        <f t="shared" ca="1" si="864"/>
        <v>-2.2264654598560488E-4</v>
      </c>
      <c r="P456" s="223">
        <f t="shared" ca="1" si="865"/>
        <v>4.5903870790307025E-4</v>
      </c>
      <c r="Q456" s="223">
        <f t="shared" ca="1" si="866"/>
        <v>-4.1040505542015997E-4</v>
      </c>
      <c r="R456" s="223">
        <f t="shared" ca="1" si="867"/>
        <v>1.069431430514562E-4</v>
      </c>
      <c r="S456" s="223">
        <f t="shared" ca="1" si="868"/>
        <v>2.6292178918896954E-4</v>
      </c>
      <c r="T456" s="223">
        <f t="shared" ca="1" si="869"/>
        <v>-4.6953361053266886E-4</v>
      </c>
      <c r="U456" s="223">
        <f t="shared" ca="1" si="870"/>
        <v>3.8460313396914607E-4</v>
      </c>
      <c r="V456" s="223">
        <f t="shared" ca="1" si="871"/>
        <v>-6.0865298476668736E-5</v>
      </c>
      <c r="W456" s="223">
        <f t="shared" ca="1" si="872"/>
        <v>-3.0066495183477313E-4</v>
      </c>
      <c r="X456" s="223">
        <f t="shared" ca="1" si="873"/>
        <v>4.7550664781965745E-4</v>
      </c>
      <c r="Y456" s="223">
        <f t="shared" ca="1" si="874"/>
        <v>-3.5509727409255087E-4</v>
      </c>
      <c r="Z456" s="223">
        <f t="shared" ca="1" si="875"/>
        <v>1.420128780519429E-5</v>
      </c>
      <c r="AA456" s="223">
        <f t="shared" ca="1" si="876"/>
        <v>3.3551254663422773E-4</v>
      </c>
      <c r="AB456" s="223">
        <f t="shared" ca="1" si="877"/>
        <v>-4.7690029614976789E-4</v>
      </c>
      <c r="AC456" s="223">
        <f t="shared" ca="1" si="878"/>
        <v>3.2217163335052876E-4</v>
      </c>
      <c r="AD456" s="223">
        <f t="shared" ca="1" si="879"/>
        <v>3.2599489031057773E-5</v>
      </c>
      <c r="AE456" s="223">
        <f t="shared" ca="1" si="880"/>
        <v>-3.6712897219978008E-4</v>
      </c>
      <c r="AF456" s="223">
        <f t="shared" ca="1" si="881"/>
        <v>4.7370113392773553E-4</v>
      </c>
      <c r="AG456" s="223">
        <f t="shared" ca="1" si="882"/>
        <v>-2.861433036624115E-4</v>
      </c>
      <c r="AH456" s="223">
        <f t="shared" ca="1" si="883"/>
        <v>-7.9086314967247319E-5</v>
      </c>
      <c r="AI456" s="223">
        <f t="shared" ca="1" si="884"/>
        <v>3.9520974506993776E-4</v>
      </c>
      <c r="AJ456" s="223">
        <f t="shared" ca="1" si="885"/>
        <v>-4.6593997083459778E-4</v>
      </c>
      <c r="AK456" s="223">
        <f t="shared" ca="1" si="886"/>
        <v>2.4735925753818414E-4</v>
      </c>
      <c r="AL456" s="223">
        <f t="shared" ca="1" si="887"/>
        <v>1.2481149645732472E-4</v>
      </c>
      <c r="AM456" s="223">
        <f t="shared" ca="1" si="888"/>
        <v>-4.1948443205144911E-4</v>
      </c>
      <c r="AN456" s="223">
        <f t="shared" ca="1" si="889"/>
        <v>4.5369155111362814E-4</v>
      </c>
      <c r="AO456" s="223">
        <f t="shared" ca="1" si="890"/>
        <v>-2.0619300654353912E-4</v>
      </c>
      <c r="AP456" s="223">
        <f t="shared" ca="1" si="891"/>
        <v>-1.6933467500761392E-4</v>
      </c>
      <c r="AQ456" s="223">
        <f t="shared" ca="1" si="892"/>
        <v>4.3971925463878855E-4</v>
      </c>
      <c r="AR456" s="223">
        <f t="shared" ca="1" si="893"/>
        <v>-4.3707383374240016E-4</v>
      </c>
      <c r="AS456" s="223">
        <f t="shared" ca="1" si="894"/>
        <v>1.6304100417931683E-4</v>
      </c>
      <c r="AT456" s="223">
        <f t="shared" ca="1" si="895"/>
        <v>2.1222706806983034E-4</v>
      </c>
      <c r="AU456" s="223">
        <f t="shared" ca="1" si="896"/>
        <v>-4.5571934042896067E-4</v>
      </c>
      <c r="AV456" s="223">
        <f t="shared" ca="1" si="897"/>
        <v>4.1624685642337677E-4</v>
      </c>
      <c r="AW456" s="223">
        <f t="shared" ca="1" si="898"/>
        <v>-1.1831882781756874E-4</v>
      </c>
      <c r="AX456" s="223">
        <f t="shared" ca="1" si="899"/>
        <v>-2.5307559845141772E-4</v>
      </c>
      <c r="AY456" s="223">
        <f t="shared" ca="1" si="900"/>
        <v>4.6733059984926961E-4</v>
      </c>
      <c r="AZ456" s="223">
        <f t="shared" ca="1" si="901"/>
        <v>-3.9141119433331207E-4</v>
      </c>
      <c r="BA456" s="223">
        <f t="shared" ca="1" si="902"/>
        <v>7.245717646428695E-5</v>
      </c>
      <c r="BB456" s="223">
        <f t="shared" ca="1" si="903"/>
        <v>2.9148687247472325E-4</v>
      </c>
      <c r="BC456" s="223">
        <f t="shared" ca="1" si="904"/>
        <v>-4.7444121012413774E-4</v>
      </c>
      <c r="BD456" s="223">
        <f t="shared" ca="1" si="905"/>
        <v>3.6280602847470146E-4</v>
      </c>
      <c r="BE456" s="223">
        <f t="shared" ca="1" si="906"/>
        <v>-2.5897722892532306E-5</v>
      </c>
      <c r="BF456" s="223">
        <f t="shared" ca="1" si="907"/>
        <v>-3.2709096857316426E-4</v>
      </c>
      <c r="BG456" s="223">
        <f t="shared" ca="1" si="908"/>
        <v>4.7698269218956308E-4</v>
      </c>
      <c r="BH456" s="223">
        <f t="shared" ca="1" si="909"/>
        <v>-3.3070684223192136E-4</v>
      </c>
      <c r="BI456" s="223">
        <f t="shared" ca="1" si="910"/>
        <v>-2.0911139907812851E-5</v>
      </c>
      <c r="BJ456" s="223">
        <f t="shared" ca="1" si="911"/>
        <v>3.59544999838134E-4</v>
      </c>
      <c r="BK456" s="223">
        <f t="shared" ca="1" si="912"/>
        <v>-4.7493057018394014E-4</v>
      </c>
      <c r="BL456" s="223">
        <f t="shared" ca="1" si="913"/>
        <v>2.9542276831570819E-4</v>
      </c>
      <c r="BM456" s="223">
        <f t="shared" ca="1" si="914"/>
        <v>6.7518616999647147E-5</v>
      </c>
      <c r="BN456" s="223">
        <f t="shared" ca="1" si="915"/>
        <v>-3.8853641620737654E-4</v>
      </c>
      <c r="BO456" s="223">
        <f t="shared" ca="1" si="916"/>
        <v>4.6830460716398576E-4</v>
      </c>
      <c r="BP456" s="223">
        <f t="shared" ca="1" si="917"/>
        <v>-2.5729361164609165E-4</v>
      </c>
      <c r="BQ456" s="223">
        <f t="shared" ca="1" si="918"/>
        <v>-1.1347585290035769E-4</v>
      </c>
      <c r="BR456" s="223">
        <f t="shared" ca="1" si="919"/>
        <v>4.1378601449292408E-4</v>
      </c>
      <c r="BS456" s="223">
        <f t="shared" ca="1" si="920"/>
        <v>-4.5716861477570591E-4</v>
      </c>
      <c r="BT456" s="223">
        <f t="shared" ca="1" si="921"/>
        <v>2.166865768453394E-4</v>
      </c>
      <c r="BU456" s="223">
        <f t="shared" ca="1" si="922"/>
        <v>1.5834025430541351E-4</v>
      </c>
      <c r="BV456" s="223">
        <f t="shared" ca="1" si="923"/>
        <v>-4.3505062726046132E-4</v>
      </c>
      <c r="BW456" s="223">
        <f t="shared" ca="1" si="924"/>
        <v>4.4162983871334587E-4</v>
      </c>
      <c r="BX456" s="223">
        <f t="shared" ca="1" si="925"/>
        <v>-1.7399273185662249E-4</v>
      </c>
      <c r="BY456" s="223">
        <f t="shared" ca="1" si="926"/>
        <v>-2.0167975250393326E-4</v>
      </c>
      <c r="BZ456" s="223">
        <f t="shared" ca="1" si="927"/>
        <v>4.5212546466462145E-4</v>
      </c>
      <c r="CA456" s="223">
        <f t="shared" ca="1" si="928"/>
        <v>-4.2183792588475417E-4</v>
      </c>
      <c r="CB456" s="223">
        <f t="shared" ca="1" si="929"/>
        <v>1.2962324174603645E-4</v>
      </c>
      <c r="CC456" s="223">
        <f t="shared" ca="1" si="930"/>
        <v>2.4307696443646055E-4</v>
      </c>
      <c r="CD456" s="223">
        <f t="shared" ca="1" si="931"/>
        <v>-4.6484608668714009E-4</v>
      </c>
      <c r="CE456" s="223">
        <f t="shared" ca="1" si="932"/>
        <v>3.9798348322981898E-4</v>
      </c>
      <c r="CF456" s="223">
        <f t="shared" ca="1" si="933"/>
        <v>-8.4005408958151367E-5</v>
      </c>
      <c r="CG456" s="223">
        <f t="shared" ca="1" si="934"/>
        <v>-2.8213321232209096E-4</v>
      </c>
      <c r="CH456" s="223">
        <f t="shared" ca="1" si="935"/>
        <v>4.7308998678413915E-4</v>
      </c>
      <c r="CI456" s="223">
        <f t="shared" ca="1" si="936"/>
        <v>-3.7029624207148568E-4</v>
      </c>
      <c r="CJ456" s="223">
        <f t="shared" ca="1" si="937"/>
        <v>3.7578558159984837E-5</v>
      </c>
      <c r="CK456" s="223">
        <f t="shared" ca="1" si="938"/>
        <v>3.1847236314334654E-4</v>
      </c>
      <c r="CL456" s="223">
        <f t="shared" ca="1" si="939"/>
        <v>-4.7677777169111472E-4</v>
      </c>
      <c r="CM456" s="223">
        <f t="shared" ca="1" si="940"/>
        <v>3.3904284567747879E-4</v>
      </c>
      <c r="CN456" s="223">
        <f t="shared" ca="1" si="941"/>
        <v>9.2101946958053236E-6</v>
      </c>
      <c r="CO456" s="223">
        <f t="shared" ca="1" si="942"/>
        <v>-3.5174445101283892E-4</v>
      </c>
      <c r="CP456" s="223">
        <f t="shared" ca="1" si="943"/>
        <v>4.7587392602346351E-4</v>
      </c>
      <c r="CQ456" s="223">
        <f t="shared" ca="1" si="944"/>
        <v>-3.0452428133993494E-4</v>
      </c>
      <c r="CR456" s="223">
        <f t="shared" ca="1" si="945"/>
        <v>-5.5910248341856789E-5</v>
      </c>
      <c r="CS456" s="223">
        <f t="shared" ca="1" si="946"/>
        <v>3.8162904753599253E-4</v>
      </c>
      <c r="CT456" s="223">
        <f t="shared" ca="1" si="947"/>
        <v>-4.703871543090554E-4</v>
      </c>
      <c r="CU456" s="223">
        <f t="shared" ca="1" si="948"/>
        <v>2.6707298170317148E-4</v>
      </c>
      <c r="CV456" s="223">
        <f t="shared" ca="1" si="949"/>
        <v>1.0207185573273892E-4</v>
      </c>
      <c r="CW456" s="223">
        <f t="shared" ca="1" si="950"/>
        <v>-4.0783834771172426E-4</v>
      </c>
      <c r="CX456" s="223">
        <f t="shared" ca="1" si="951"/>
        <v>4.6037029715887844E-4</v>
      </c>
      <c r="CY456" s="223">
        <f t="shared" ca="1" si="952"/>
        <v>-2.2704962325567494E-4</v>
      </c>
      <c r="CZ456" s="223">
        <f t="shared" ca="1" si="953"/>
        <v>-1.4725045535474941E-4</v>
      </c>
      <c r="DA456" s="223">
        <f t="shared" ca="1" si="954"/>
        <v>4.3011994165186588E-4</v>
      </c>
      <c r="DB456" s="223">
        <f t="shared" ca="1" si="955"/>
        <v>-4.4591982238305881E-4</v>
      </c>
      <c r="DC456" s="223">
        <f t="shared" ca="1" si="956"/>
        <v>1.8483965281826498E-4</v>
      </c>
      <c r="DD456" s="223">
        <f t="shared" ca="1" si="957"/>
        <v>1.9101095259641953E-4</v>
      </c>
      <c r="DE456" s="223">
        <f t="shared" ca="1" si="958"/>
        <v>-4.4825924542642843E-4</v>
      </c>
      <c r="DF456" s="223">
        <f t="shared" ca="1" si="959"/>
        <v>4.271748959531147E-4</v>
      </c>
      <c r="DG456" s="223">
        <f t="shared" ca="1" si="960"/>
        <v>-1.4084957548059505E-4</v>
      </c>
      <c r="DH456" s="223">
        <f t="shared" ca="1" si="961"/>
        <v>-2.3293190994736569E-4</v>
      </c>
      <c r="DI456" s="223">
        <f t="shared" ca="1" si="962"/>
        <v>4.6208156762410027E-4</v>
      </c>
      <c r="DJ456" s="223">
        <f t="shared" ca="1" si="963"/>
        <v>-4.0431604175758919E-4</v>
      </c>
      <c r="DK456" s="223">
        <f t="shared" ca="1" si="964"/>
        <v>9.5503039734824057E-5</v>
      </c>
      <c r="DL456" s="223">
        <f t="shared" ca="1" si="965"/>
        <v>2.7260960567199611E-4</v>
      </c>
      <c r="DM456" s="223">
        <f t="shared" ca="1" si="966"/>
        <v>-4.7145379172607585E-4</v>
      </c>
      <c r="DN456" s="223">
        <f t="shared" ca="1" si="967"/>
        <v>3.775634030583144E-4</v>
      </c>
      <c r="DO456" s="223">
        <f t="shared" ca="1" si="968"/>
        <v>-4.9236757509147803E-5</v>
      </c>
      <c r="DP456" s="223">
        <f t="shared" ca="1" si="969"/>
        <v>-3.0966192187042481E-4</v>
      </c>
      <c r="DQ456" s="223">
        <f t="shared" ca="1" si="970"/>
        <v>4.7628565809086903E-4</v>
      </c>
      <c r="DR456" s="223">
        <f t="shared" ca="1" si="971"/>
        <v>-3.4717462239043802E-4</v>
      </c>
      <c r="DS456" s="223">
        <f t="shared" ca="1" si="972"/>
        <v>2.4962983931091289E-6</v>
      </c>
      <c r="DT456" s="223">
        <f t="shared" ca="1" si="973"/>
        <v>3.4373202448281657E-4</v>
      </c>
      <c r="DU456" s="223">
        <f t="shared" ca="1" si="974"/>
        <v>-4.7653063320402325E-4</v>
      </c>
      <c r="DV456" s="223">
        <f t="shared" ca="1" si="975"/>
        <v>3.1344236032396862E-4</v>
      </c>
      <c r="DW456" s="223">
        <f t="shared" ca="1" si="976"/>
        <v>4.4268201441097747E-5</v>
      </c>
      <c r="DX456" s="223">
        <f t="shared" ca="1" si="977"/>
        <v>-3.7449179979641835E-4</v>
      </c>
      <c r="DY456" s="223">
        <f t="shared" ca="1" si="978"/>
        <v>4.7218635782127801E-4</v>
      </c>
      <c r="DZ456" s="223">
        <f t="shared" ca="1" si="979"/>
        <v>-2.7669147698257537E-4</v>
      </c>
      <c r="EA456" s="223">
        <f t="shared" ca="1" si="980"/>
        <v>-9.0606374295939315E-5</v>
      </c>
      <c r="EB456" s="223">
        <f t="shared" ca="1" si="981"/>
        <v>4.0164501435992097E-4</v>
      </c>
      <c r="EC456" s="223">
        <f t="shared" ca="1" si="982"/>
        <v>-4.6329466968939666E-4</v>
      </c>
      <c r="ED456" s="223">
        <f t="shared" ca="1" si="983"/>
        <v>2.3727590346289359E-4</v>
      </c>
      <c r="EE456" s="223">
        <f t="shared" ca="1" si="984"/>
        <v>1.360719582358288E-4</v>
      </c>
      <c r="EF456" s="223">
        <f t="shared" ca="1" si="985"/>
        <v>-4.2493016787363991E-4</v>
      </c>
      <c r="EG456" s="223">
        <f t="shared" ca="1" si="986"/>
        <v>4.4994120062577932E-4</v>
      </c>
      <c r="EH456" s="223">
        <f t="shared" ca="1" si="987"/>
        <v>-1.9557523328466196E-4</v>
      </c>
      <c r="EI456" s="223">
        <f t="shared" ca="1" si="988"/>
        <v>-1.8022709483340882E-4</v>
      </c>
      <c r="EJ456" s="223">
        <f t="shared" ca="1" si="989"/>
        <v>4.4412301158027828E-4</v>
      </c>
      <c r="EK456" s="223">
        <f t="shared" ca="1" si="990"/>
        <v>-4.3225455183725707E-4</v>
      </c>
      <c r="EL456" s="223">
        <f t="shared" ca="1" si="991"/>
        <v>1.5199106669760184E-4</v>
      </c>
      <c r="EM456" s="223">
        <f t="shared" ca="1" si="992"/>
        <v>2.226465459856158E-4</v>
      </c>
      <c r="EN456" s="223">
        <f t="shared" ca="1" si="993"/>
        <v>-4.5903870790307317E-4</v>
      </c>
      <c r="EO456" s="223">
        <f t="shared" ca="1" si="994"/>
        <v>4.1040505542015542E-4</v>
      </c>
      <c r="EP456" s="223">
        <f t="shared" ca="1" si="995"/>
        <v>-1.0694314305144913E-4</v>
      </c>
      <c r="EQ456" s="223">
        <f t="shared" ca="1" si="996"/>
        <v>-2.6292178918897426E-4</v>
      </c>
      <c r="ER456" s="223">
        <f t="shared" ca="1" si="997"/>
        <v>4.6953361053266962E-4</v>
      </c>
      <c r="ES456" s="223">
        <f t="shared" ca="1" si="998"/>
        <v>-3.8460313396914585E-4</v>
      </c>
      <c r="ET456" s="223">
        <f t="shared" ca="1" si="999"/>
        <v>6.0865298476668248E-5</v>
      </c>
      <c r="EU456" s="223">
        <f t="shared" ca="1" si="1000"/>
        <v>3.0066495183477351E-4</v>
      </c>
      <c r="EV456" s="223">
        <f t="shared" ca="1" si="1001"/>
        <v>-4.7550664781965724E-4</v>
      </c>
      <c r="EW456" s="223">
        <f t="shared" ca="1" si="1002"/>
        <v>3.550972740925551E-4</v>
      </c>
      <c r="EX456" s="223">
        <f t="shared" ca="1" si="1003"/>
        <v>-1.4201287805200606E-5</v>
      </c>
      <c r="EY456" s="223">
        <f t="shared" ca="1" si="1004"/>
        <v>-3.3551254663422323E-4</v>
      </c>
      <c r="EZ456" s="223">
        <f t="shared" ca="1" si="1005"/>
        <v>4.7690029614976811E-4</v>
      </c>
      <c r="FA456" s="223">
        <f t="shared" ca="1" si="1006"/>
        <v>-3.2217163335053847E-4</v>
      </c>
      <c r="FB456" s="223">
        <f t="shared" ca="1" si="1007"/>
        <v>-3.2599489031071732E-5</v>
      </c>
      <c r="FC456" s="223">
        <f t="shared" ca="1" si="1008"/>
        <v>3.6712897219978908E-4</v>
      </c>
      <c r="FD456" s="223">
        <f t="shared" ca="1" si="1009"/>
        <v>-4.7370113392773428E-4</v>
      </c>
      <c r="FE456" s="223">
        <f t="shared" ca="1" si="1010"/>
        <v>2.861433036624057E-4</v>
      </c>
      <c r="FF456" s="223">
        <f t="shared" ca="1" si="1011"/>
        <v>7.9086314967254394E-5</v>
      </c>
      <c r="FG456" s="223">
        <f t="shared" ca="1" si="1012"/>
        <v>-3.9520974506994188E-4</v>
      </c>
      <c r="FH456" s="223">
        <f t="shared" ca="1" si="1013"/>
        <v>4.6593997083459773E-4</v>
      </c>
      <c r="FI456" s="223">
        <f t="shared" ca="1" si="1014"/>
        <v>-2.4735925753818371E-4</v>
      </c>
      <c r="FJ456" s="223">
        <f t="shared" ca="1" si="1015"/>
        <v>-1.2481149645732516E-4</v>
      </c>
      <c r="FK456" s="223">
        <f t="shared" ca="1" si="1016"/>
        <v>4.1948443205144938E-4</v>
      </c>
      <c r="FL456" s="223">
        <f t="shared" ca="1" si="1017"/>
        <v>-4.5369155111362803E-4</v>
      </c>
      <c r="FM456" s="223">
        <f t="shared" ca="1" si="1018"/>
        <v>2.0619300654354478E-4</v>
      </c>
      <c r="FN456" s="223">
        <f t="shared" ca="1" si="1019"/>
        <v>1.6933467500760801E-4</v>
      </c>
      <c r="FO456" s="223">
        <f t="shared" ca="1" si="1020"/>
        <v>-4.3971925463878606E-4</v>
      </c>
      <c r="FP456" s="223">
        <f t="shared" ca="1" si="1021"/>
        <v>4.3707383374240547E-4</v>
      </c>
      <c r="FQ456" s="223">
        <f t="shared" ca="1" si="1022"/>
        <v>-1.6304100417932914E-4</v>
      </c>
      <c r="FR456" s="223">
        <f t="shared" ca="1" si="1023"/>
        <v>-2.1222706806981858E-4</v>
      </c>
      <c r="FS456" s="223">
        <f t="shared" ca="1" si="1024"/>
        <v>4.5571934042896485E-4</v>
      </c>
      <c r="FT456" s="223">
        <f t="shared" ca="1" si="1025"/>
        <v>-4.1624685642336999E-4</v>
      </c>
      <c r="FU456" s="223">
        <f t="shared" ca="1" si="1026"/>
        <v>1.1831882781756171E-4</v>
      </c>
      <c r="FV456" s="223">
        <f t="shared" ca="1" si="1027"/>
        <v>2.530755984514239E-4</v>
      </c>
      <c r="FW456" s="223">
        <f t="shared" ca="1" si="1028"/>
        <v>-4.6733059984927112E-4</v>
      </c>
      <c r="FX456" s="223">
        <f t="shared" ca="1" si="1029"/>
        <v>3.914111943333118E-4</v>
      </c>
      <c r="FY456" s="223">
        <f t="shared" ca="1" si="1030"/>
        <v>-7.2457176464286489E-5</v>
      </c>
      <c r="FZ456" s="223">
        <f t="shared" ca="1" si="1031"/>
        <v>-2.9148687247472369E-4</v>
      </c>
      <c r="GA456" s="223">
        <f t="shared" ca="1" si="1032"/>
        <v>4.7444121012413785E-4</v>
      </c>
      <c r="GB456" s="223">
        <f t="shared" ca="1" si="1033"/>
        <v>-3.6280602847470114E-4</v>
      </c>
      <c r="GC456" s="223">
        <f t="shared" ca="1" si="1034"/>
        <v>2.5897722892538594E-5</v>
      </c>
      <c r="GD456" s="223">
        <f t="shared" ca="1" si="1035"/>
        <v>3.2709096857315971E-4</v>
      </c>
      <c r="GE456" s="223">
        <f t="shared" ca="1" si="1036"/>
        <v>-4.7698269218956297E-4</v>
      </c>
      <c r="GF456" s="223">
        <f t="shared" ca="1" si="1037"/>
        <v>3.3070684223193079E-4</v>
      </c>
      <c r="GG456" s="223">
        <f t="shared" ca="1" si="1038"/>
        <v>2.0911139907799759E-5</v>
      </c>
      <c r="GH456" s="223">
        <f t="shared" ca="1" si="1039"/>
        <v>-3.5954499983814321E-4</v>
      </c>
      <c r="GI456" s="223">
        <f t="shared" ca="1" si="1040"/>
        <v>4.7493057018393884E-4</v>
      </c>
      <c r="GJ456" s="223">
        <f t="shared" ca="1" si="1041"/>
        <v>-2.9542276831569719E-4</v>
      </c>
      <c r="GK456" s="223">
        <f t="shared" ca="1" si="1042"/>
        <v>-6.7518616999661025E-5</v>
      </c>
      <c r="GL456" s="223">
        <f t="shared" ca="1" si="1043"/>
        <v>3.8853641620737681E-4</v>
      </c>
      <c r="GM456" s="223">
        <f t="shared" ca="1" si="1044"/>
        <v>-4.6830460716398576E-4</v>
      </c>
      <c r="GN456" s="223">
        <f t="shared" ca="1" si="1045"/>
        <v>2.5729361164609132E-4</v>
      </c>
      <c r="GO456" s="223">
        <f t="shared" ca="1" si="1046"/>
        <v>1.1347585290035815E-4</v>
      </c>
      <c r="GP456" s="223">
        <f t="shared" ca="1" si="1047"/>
        <v>-4.137860144929243E-4</v>
      </c>
      <c r="GQ456" s="223">
        <f t="shared" ca="1" si="1048"/>
        <v>4.5716861477570575E-4</v>
      </c>
      <c r="GR456" s="223">
        <f t="shared" ca="1" si="1049"/>
        <v>-2.1668657684533897E-4</v>
      </c>
      <c r="GS456" s="223">
        <f t="shared" ca="1" si="1050"/>
        <v>-1.5834025430541394E-4</v>
      </c>
      <c r="GT456" s="223">
        <f t="shared" ca="1" si="1051"/>
        <v>4.3505062726046154E-4</v>
      </c>
      <c r="GU456" s="223">
        <f t="shared" ca="1" si="1052"/>
        <v>-4.4162983871335086E-4</v>
      </c>
      <c r="GV456" s="223">
        <f t="shared" ca="1" si="1053"/>
        <v>1.7399273185663463E-4</v>
      </c>
      <c r="GW456" s="223">
        <f t="shared" ca="1" si="1054"/>
        <v>2.0167975250392142E-4</v>
      </c>
      <c r="GX456" s="223">
        <f t="shared" ca="1" si="1055"/>
        <v>-4.5212546466461727E-4</v>
      </c>
      <c r="GY456" s="223">
        <f t="shared" ca="1" si="1056"/>
        <v>4.2183792588474766E-4</v>
      </c>
      <c r="GZ456" s="223">
        <f t="shared" ca="1" si="1057"/>
        <v>-1.2962324174602298E-4</v>
      </c>
      <c r="HA456" s="223">
        <f t="shared" ca="1" si="1058"/>
        <v>-2.4307696443647258E-4</v>
      </c>
      <c r="HB456" s="223">
        <f t="shared" ca="1" si="1059"/>
        <v>4.648460866871402E-4</v>
      </c>
      <c r="HC456" s="223">
        <f t="shared" ca="1" si="1060"/>
        <v>-3.9798348322981866E-4</v>
      </c>
      <c r="HD456" s="223">
        <f t="shared" ca="1" si="1061"/>
        <v>8.4005408958150906E-5</v>
      </c>
      <c r="HE456" s="223">
        <f t="shared" ca="1" si="1062"/>
        <v>2.8213321232209128E-4</v>
      </c>
      <c r="HF456" s="223">
        <f t="shared" ca="1" si="1063"/>
        <v>-4.7308998678413921E-4</v>
      </c>
      <c r="HG456" s="223">
        <f t="shared" ca="1" si="1064"/>
        <v>3.7029624207148535E-4</v>
      </c>
      <c r="HH456" s="223">
        <f t="shared" ca="1" si="1065"/>
        <v>-3.7578558159984349E-5</v>
      </c>
      <c r="HI456" s="223">
        <f t="shared" ca="1" si="1066"/>
        <v>-3.1847236314334686E-4</v>
      </c>
      <c r="HJ456" s="223">
        <f t="shared" ca="1" si="1067"/>
        <v>4.7677777169111472E-4</v>
      </c>
      <c r="HK456" s="223">
        <f t="shared" ca="1" si="1068"/>
        <v>-3.3904284567748795E-4</v>
      </c>
      <c r="HL456" s="223">
        <f t="shared" ca="1" si="1069"/>
        <v>-9.210194695792259E-6</v>
      </c>
      <c r="HM456" s="223">
        <f t="shared" ca="1" si="1070"/>
        <v>3.5174445101283008E-4</v>
      </c>
      <c r="HN456" s="223">
        <f t="shared" ca="1" si="1071"/>
        <v>-4.7587392602346258E-4</v>
      </c>
      <c r="HO456" s="223">
        <f t="shared" ca="1" si="1072"/>
        <v>3.0452428133992415E-4</v>
      </c>
      <c r="HP456" s="223">
        <f t="shared" ca="1" si="1073"/>
        <v>5.5910248341870775E-5</v>
      </c>
      <c r="HQ456" s="223">
        <f t="shared" ca="1" si="1074"/>
        <v>-3.8162904753600093E-4</v>
      </c>
      <c r="HR456" s="223">
        <f t="shared" ca="1" si="1075"/>
        <v>4.703871543090554E-4</v>
      </c>
      <c r="HS456" s="223">
        <f t="shared" ca="1" si="1076"/>
        <v>-2.670729817031936E-4</v>
      </c>
      <c r="HT456" s="223">
        <f t="shared" ca="1" si="1077"/>
        <v>-1.0207185573273935E-4</v>
      </c>
      <c r="HU456" s="223">
        <f t="shared" ca="1" si="1078"/>
        <v>4.0783834771171044E-4</v>
      </c>
      <c r="HV456" s="223">
        <f t="shared" ca="1" si="1079"/>
        <v>-4.6037029715887833E-4</v>
      </c>
      <c r="HW456" s="223">
        <f t="shared" ca="1" si="1080"/>
        <v>2.270496232556507E-4</v>
      </c>
      <c r="HX456" s="223">
        <f t="shared" ca="1" si="1081"/>
        <v>1.4725045535474984E-4</v>
      </c>
      <c r="HY456" s="223">
        <f t="shared" ca="1" si="1082"/>
        <v>-4.3011994165187775E-4</v>
      </c>
      <c r="HZ456" s="223">
        <f t="shared" ca="1" si="1083"/>
        <v>4.459198223830587E-4</v>
      </c>
      <c r="IA456" s="223">
        <f t="shared" ca="1" si="1084"/>
        <v>-1.8483965281825202E-4</v>
      </c>
      <c r="IB456" s="223">
        <f t="shared" ca="1" si="1085"/>
        <v>-1.910109525964076E-4</v>
      </c>
      <c r="IC456" s="223">
        <f t="shared" ca="1" si="1086"/>
        <v>4.482592454264332E-4</v>
      </c>
      <c r="ID456" s="223">
        <f t="shared" ca="1" si="1087"/>
        <v>-4.2717489595312056E-4</v>
      </c>
      <c r="IE456" s="223">
        <f t="shared" ca="1" si="1088"/>
        <v>6.4517199429714651E-4</v>
      </c>
      <c r="IF456" s="223">
        <f t="shared" ca="1" si="1089"/>
        <v>2.3293190994735431E-4</v>
      </c>
      <c r="IG456" s="223">
        <f t="shared" ca="1" si="1090"/>
        <v>-4.6208156762410368E-4</v>
      </c>
      <c r="IH456" s="223">
        <f t="shared" ca="1" si="1091"/>
        <v>4.0431604175760339E-4</v>
      </c>
      <c r="II456" s="223">
        <f t="shared" ca="1" si="1092"/>
        <v>-9.5503039734823596E-5</v>
      </c>
      <c r="IJ456" s="223">
        <f t="shared" ca="1" si="1093"/>
        <v>-2.7260960567197421E-4</v>
      </c>
      <c r="IK456" s="223">
        <f t="shared" ca="1" si="1094"/>
        <v>4.7145379172607591E-4</v>
      </c>
      <c r="IL456" s="223">
        <f t="shared" ca="1" si="1095"/>
        <v>-3.7756340305829749E-4</v>
      </c>
      <c r="IM456" s="223">
        <f t="shared" ca="1" si="1096"/>
        <v>4.9236757509147369E-5</v>
      </c>
      <c r="IN456" s="223">
        <f t="shared" ca="1" si="1097"/>
        <v>3.0966192187044579E-4</v>
      </c>
      <c r="IO456" s="223">
        <f t="shared" ca="1" si="1098"/>
        <v>-4.7628565809086903E-4</v>
      </c>
      <c r="IP456" s="223">
        <f t="shared" ca="1" si="1099"/>
        <v>3.471746223904191E-4</v>
      </c>
      <c r="IQ456" s="223">
        <f t="shared" ca="1" si="1100"/>
        <v>-2.496298393108641E-6</v>
      </c>
      <c r="IR456" s="223">
        <f t="shared" ca="1" si="1101"/>
        <v>-3.437320244828357E-4</v>
      </c>
      <c r="IS456" s="223">
        <f t="shared" ca="1" si="1102"/>
        <v>4.7653063320402314E-4</v>
      </c>
      <c r="IT456" s="223">
        <f t="shared" ca="1" si="1103"/>
        <v>-3.1344236032396829E-4</v>
      </c>
      <c r="IU456" s="223">
        <f t="shared" ca="1" si="1104"/>
        <v>-4.4268201441071184E-5</v>
      </c>
      <c r="IV456" s="223">
        <f t="shared" ca="1" si="1105"/>
        <v>3.7449179979641862E-4</v>
      </c>
      <c r="IW456" s="223">
        <f t="shared" ca="1" si="1106"/>
        <v>-4.7218635782128181E-4</v>
      </c>
      <c r="IX456" s="223">
        <f t="shared" ca="1" si="1107"/>
        <v>2.7669147698257499E-4</v>
      </c>
      <c r="IY456" s="223">
        <f t="shared" ca="1" si="1108"/>
        <v>9.0606374295913131E-5</v>
      </c>
      <c r="IZ456" s="223">
        <f t="shared" ca="1" si="1109"/>
        <v>-4.0164501435992125E-4</v>
      </c>
      <c r="JA456" s="223">
        <f t="shared" ca="1" si="1110"/>
        <v>4.6329466968940305E-4</v>
      </c>
      <c r="JB456" s="223">
        <f t="shared" ca="1" si="1111"/>
        <v>-2.3727590346289318E-4</v>
      </c>
    </row>
    <row r="457" spans="2:262">
      <c r="B457" s="230">
        <v>96</v>
      </c>
      <c r="C457" s="229">
        <f t="shared" si="1112"/>
        <v>1.8750000000000012E-3</v>
      </c>
      <c r="D457" s="226">
        <f t="shared" ca="1" si="855"/>
        <v>23.303405343539918</v>
      </c>
      <c r="E457" s="225">
        <f ca="1">CX361</f>
        <v>-0.69659465646008323</v>
      </c>
      <c r="F457" s="224">
        <v>96</v>
      </c>
      <c r="G457" s="223">
        <f t="shared" ca="1" si="856"/>
        <v>-1.2450740140173053E-4</v>
      </c>
      <c r="H457" s="223">
        <f t="shared" ca="1" si="857"/>
        <v>3.2667044401130005E-4</v>
      </c>
      <c r="I457" s="223">
        <f t="shared" ca="1" si="858"/>
        <v>-3.3747437094549073E-4</v>
      </c>
      <c r="J457" s="223">
        <f t="shared" ca="1" si="859"/>
        <v>1.5059038833314169E-4</v>
      </c>
      <c r="K457" s="223">
        <f t="shared" ca="1" si="860"/>
        <v>1.2450740140173097E-4</v>
      </c>
      <c r="L457" s="223">
        <f t="shared" ca="1" si="861"/>
        <v>-3.266704440113001E-4</v>
      </c>
      <c r="M457" s="223">
        <f t="shared" ca="1" si="862"/>
        <v>3.3747437094549078E-4</v>
      </c>
      <c r="N457" s="223">
        <f t="shared" ca="1" si="863"/>
        <v>-1.5059038833314156E-4</v>
      </c>
      <c r="O457" s="223">
        <f t="shared" ca="1" si="864"/>
        <v>-1.2450740140173107E-4</v>
      </c>
      <c r="P457" s="223">
        <f t="shared" ca="1" si="865"/>
        <v>3.2667044401130037E-4</v>
      </c>
      <c r="Q457" s="223">
        <f t="shared" ca="1" si="866"/>
        <v>-3.3747437094549073E-4</v>
      </c>
      <c r="R457" s="223">
        <f t="shared" ca="1" si="867"/>
        <v>1.5059038833314145E-4</v>
      </c>
      <c r="S457" s="223">
        <f t="shared" ca="1" si="868"/>
        <v>1.2450740140173124E-4</v>
      </c>
      <c r="T457" s="223">
        <f t="shared" ca="1" si="869"/>
        <v>-3.2667044401129994E-4</v>
      </c>
      <c r="U457" s="223">
        <f t="shared" ca="1" si="870"/>
        <v>3.3747437094549067E-4</v>
      </c>
      <c r="V457" s="223">
        <f t="shared" ca="1" si="871"/>
        <v>-1.5059038833314131E-4</v>
      </c>
      <c r="W457" s="223">
        <f t="shared" ca="1" si="872"/>
        <v>-1.2450740140173134E-4</v>
      </c>
      <c r="X457" s="223">
        <f t="shared" ca="1" si="873"/>
        <v>3.2667044401130053E-4</v>
      </c>
      <c r="Y457" s="223">
        <f t="shared" ca="1" si="874"/>
        <v>-3.3747437094549019E-4</v>
      </c>
      <c r="Z457" s="223">
        <f t="shared" ca="1" si="875"/>
        <v>1.5059038833314004E-4</v>
      </c>
      <c r="AA457" s="223">
        <f t="shared" ca="1" si="876"/>
        <v>1.2450740140173026E-4</v>
      </c>
      <c r="AB457" s="223">
        <f t="shared" ca="1" si="877"/>
        <v>-3.2667044401130005E-4</v>
      </c>
      <c r="AC457" s="223">
        <f t="shared" ca="1" si="878"/>
        <v>3.3747437094549062E-4</v>
      </c>
      <c r="AD457" s="223">
        <f t="shared" ca="1" si="879"/>
        <v>-1.5059038833314107E-4</v>
      </c>
      <c r="AE457" s="223">
        <f t="shared" ca="1" si="880"/>
        <v>-1.2450740140173159E-4</v>
      </c>
      <c r="AF457" s="223">
        <f t="shared" ca="1" si="881"/>
        <v>3.2667044401130064E-4</v>
      </c>
      <c r="AG457" s="223">
        <f t="shared" ca="1" si="882"/>
        <v>-3.3747437094549008E-4</v>
      </c>
      <c r="AH457" s="223">
        <f t="shared" ca="1" si="883"/>
        <v>1.5059038833314213E-4</v>
      </c>
      <c r="AI457" s="223">
        <f t="shared" ca="1" si="884"/>
        <v>1.2450740140173292E-4</v>
      </c>
      <c r="AJ457" s="223">
        <f t="shared" ca="1" si="885"/>
        <v>-3.2667044401130015E-4</v>
      </c>
      <c r="AK457" s="223">
        <f t="shared" ca="1" si="886"/>
        <v>3.3747437094548964E-4</v>
      </c>
      <c r="AL457" s="223">
        <f t="shared" ca="1" si="887"/>
        <v>-1.5059038833314085E-4</v>
      </c>
      <c r="AM457" s="223">
        <f t="shared" ca="1" si="888"/>
        <v>-1.2450740140172939E-4</v>
      </c>
      <c r="AN457" s="223">
        <f t="shared" ca="1" si="889"/>
        <v>3.2667044401130075E-4</v>
      </c>
      <c r="AO457" s="223">
        <f t="shared" ca="1" si="890"/>
        <v>-3.3747437094549089E-4</v>
      </c>
      <c r="AP457" s="223">
        <f t="shared" ca="1" si="891"/>
        <v>1.5059038833313955E-4</v>
      </c>
      <c r="AQ457" s="223">
        <f t="shared" ca="1" si="892"/>
        <v>1.2450740140173075E-4</v>
      </c>
      <c r="AR457" s="223">
        <f t="shared" ca="1" si="893"/>
        <v>-3.2667044401130135E-4</v>
      </c>
      <c r="AS457" s="223">
        <f t="shared" ca="1" si="894"/>
        <v>3.374743709454904E-4</v>
      </c>
      <c r="AT457" s="223">
        <f t="shared" ca="1" si="895"/>
        <v>-1.5059038833313828E-4</v>
      </c>
      <c r="AU457" s="223">
        <f t="shared" ca="1" si="896"/>
        <v>-1.2450740140173205E-4</v>
      </c>
      <c r="AV457" s="223">
        <f t="shared" ca="1" si="897"/>
        <v>3.2667044401129977E-4</v>
      </c>
      <c r="AW457" s="223">
        <f t="shared" ca="1" si="898"/>
        <v>-3.3747437094548992E-4</v>
      </c>
      <c r="AX457" s="223">
        <f t="shared" ca="1" si="899"/>
        <v>1.5059038833314164E-4</v>
      </c>
      <c r="AY457" s="223">
        <f t="shared" ca="1" si="900"/>
        <v>1.245074014017334E-4</v>
      </c>
      <c r="AZ457" s="223">
        <f t="shared" ca="1" si="901"/>
        <v>-3.2667044401130037E-4</v>
      </c>
      <c r="BA457" s="223">
        <f t="shared" ca="1" si="902"/>
        <v>3.3747437094548943E-4</v>
      </c>
      <c r="BB457" s="223">
        <f t="shared" ca="1" si="903"/>
        <v>-1.5059038833314036E-4</v>
      </c>
      <c r="BC457" s="223">
        <f t="shared" ca="1" si="904"/>
        <v>-1.2450740140172996E-4</v>
      </c>
      <c r="BD457" s="223">
        <f t="shared" ca="1" si="905"/>
        <v>3.2667044401130097E-4</v>
      </c>
      <c r="BE457" s="223">
        <f t="shared" ca="1" si="906"/>
        <v>-3.3747437094549073E-4</v>
      </c>
      <c r="BF457" s="223">
        <f t="shared" ca="1" si="907"/>
        <v>1.5059038833313909E-4</v>
      </c>
      <c r="BG457" s="223">
        <f t="shared" ca="1" si="908"/>
        <v>1.2450740140173124E-4</v>
      </c>
      <c r="BH457" s="223">
        <f t="shared" ca="1" si="909"/>
        <v>-3.2667044401130156E-4</v>
      </c>
      <c r="BI457" s="223">
        <f t="shared" ca="1" si="910"/>
        <v>3.3747437094548845E-4</v>
      </c>
      <c r="BJ457" s="223">
        <f t="shared" ca="1" si="911"/>
        <v>-1.5059038833314245E-4</v>
      </c>
      <c r="BK457" s="223">
        <f t="shared" ca="1" si="912"/>
        <v>-1.2450740140173259E-4</v>
      </c>
      <c r="BL457" s="223">
        <f t="shared" ca="1" si="913"/>
        <v>3.2667044401130211E-4</v>
      </c>
      <c r="BM457" s="223">
        <f t="shared" ca="1" si="914"/>
        <v>-3.3747437094549154E-4</v>
      </c>
      <c r="BN457" s="223">
        <f t="shared" ca="1" si="915"/>
        <v>1.5059038833314115E-4</v>
      </c>
      <c r="BO457" s="223">
        <f t="shared" ca="1" si="916"/>
        <v>1.2450740140173389E-4</v>
      </c>
      <c r="BP457" s="223">
        <f t="shared" ca="1" si="917"/>
        <v>-3.266704440113027E-4</v>
      </c>
      <c r="BQ457" s="223">
        <f t="shared" ca="1" si="918"/>
        <v>3.3747437094549105E-4</v>
      </c>
      <c r="BR457" s="223">
        <f t="shared" ca="1" si="919"/>
        <v>-1.5059038833313988E-4</v>
      </c>
      <c r="BS457" s="223">
        <f t="shared" ca="1" si="920"/>
        <v>-1.2450740140173525E-4</v>
      </c>
      <c r="BT457" s="223">
        <f t="shared" ca="1" si="921"/>
        <v>3.2667044401129902E-4</v>
      </c>
      <c r="BU457" s="223">
        <f t="shared" ca="1" si="922"/>
        <v>-3.3747437094549051E-4</v>
      </c>
      <c r="BV457" s="223">
        <f t="shared" ca="1" si="923"/>
        <v>1.505903883331386E-4</v>
      </c>
      <c r="BW457" s="223">
        <f t="shared" ca="1" si="924"/>
        <v>1.2450740140173655E-4</v>
      </c>
      <c r="BX457" s="223">
        <f t="shared" ca="1" si="925"/>
        <v>-3.2667044401129961E-4</v>
      </c>
      <c r="BY457" s="223">
        <f t="shared" ca="1" si="926"/>
        <v>3.3747437094549002E-4</v>
      </c>
      <c r="BZ457" s="223">
        <f t="shared" ca="1" si="927"/>
        <v>-1.5059038833313733E-4</v>
      </c>
      <c r="CA457" s="223">
        <f t="shared" ca="1" si="928"/>
        <v>-1.2450740140172825E-4</v>
      </c>
      <c r="CB457" s="223">
        <f t="shared" ca="1" si="929"/>
        <v>3.2667044401130021E-4</v>
      </c>
      <c r="CC457" s="223">
        <f t="shared" ca="1" si="930"/>
        <v>-3.3747437094548954E-4</v>
      </c>
      <c r="CD457" s="223">
        <f t="shared" ca="1" si="931"/>
        <v>1.5059038833313603E-4</v>
      </c>
      <c r="CE457" s="223">
        <f t="shared" ca="1" si="932"/>
        <v>1.2450740140172956E-4</v>
      </c>
      <c r="CF457" s="223">
        <f t="shared" ca="1" si="933"/>
        <v>-3.266704440113008E-4</v>
      </c>
      <c r="CG457" s="223">
        <f t="shared" ca="1" si="934"/>
        <v>3.3747437094548905E-4</v>
      </c>
      <c r="CH457" s="223">
        <f t="shared" ca="1" si="935"/>
        <v>-1.5059038833313475E-4</v>
      </c>
      <c r="CI457" s="223">
        <f t="shared" ca="1" si="936"/>
        <v>-1.2450740140173091E-4</v>
      </c>
      <c r="CJ457" s="223">
        <f t="shared" ca="1" si="937"/>
        <v>3.266704440113014E-4</v>
      </c>
      <c r="CK457" s="223">
        <f t="shared" ca="1" si="938"/>
        <v>-3.3747437094548856E-4</v>
      </c>
      <c r="CL457" s="223">
        <f t="shared" ca="1" si="939"/>
        <v>1.5059038833314275E-4</v>
      </c>
      <c r="CM457" s="223">
        <f t="shared" ca="1" si="940"/>
        <v>1.2450740140173221E-4</v>
      </c>
      <c r="CN457" s="223">
        <f t="shared" ca="1" si="941"/>
        <v>-3.26670444011302E-4</v>
      </c>
      <c r="CO457" s="223">
        <f t="shared" ca="1" si="942"/>
        <v>3.3747437094548807E-4</v>
      </c>
      <c r="CP457" s="223">
        <f t="shared" ca="1" si="943"/>
        <v>-1.5059038833314147E-4</v>
      </c>
      <c r="CQ457" s="223">
        <f t="shared" ca="1" si="944"/>
        <v>-1.2450740140173357E-4</v>
      </c>
      <c r="CR457" s="223">
        <f t="shared" ca="1" si="945"/>
        <v>3.2667044401130259E-4</v>
      </c>
      <c r="CS457" s="223">
        <f t="shared" ca="1" si="946"/>
        <v>-3.3747437094549116E-4</v>
      </c>
      <c r="CT457" s="223">
        <f t="shared" ca="1" si="947"/>
        <v>1.505903883331402E-4</v>
      </c>
      <c r="CU457" s="223">
        <f t="shared" ca="1" si="948"/>
        <v>1.2450740140173487E-4</v>
      </c>
      <c r="CV457" s="223">
        <f t="shared" ca="1" si="949"/>
        <v>-3.2667044401130319E-4</v>
      </c>
      <c r="CW457" s="223">
        <f t="shared" ca="1" si="950"/>
        <v>3.3747437094549067E-4</v>
      </c>
      <c r="CX457" s="223">
        <f t="shared" ca="1" si="951"/>
        <v>-1.5059038833313893E-4</v>
      </c>
      <c r="CY457" s="223">
        <f t="shared" ca="1" si="952"/>
        <v>-1.2450740140173622E-4</v>
      </c>
      <c r="CZ457" s="223">
        <f t="shared" ca="1" si="953"/>
        <v>3.2667044401129945E-4</v>
      </c>
      <c r="DA457" s="223">
        <f t="shared" ca="1" si="954"/>
        <v>-3.3747437094549019E-4</v>
      </c>
      <c r="DB457" s="223">
        <f t="shared" ca="1" si="955"/>
        <v>1.5059038833313763E-4</v>
      </c>
      <c r="DC457" s="223">
        <f t="shared" ca="1" si="956"/>
        <v>1.2450740140173752E-4</v>
      </c>
      <c r="DD457" s="223">
        <f t="shared" ca="1" si="957"/>
        <v>-3.2667044401130005E-4</v>
      </c>
      <c r="DE457" s="223">
        <f t="shared" ca="1" si="958"/>
        <v>3.374743709454897E-4</v>
      </c>
      <c r="DF457" s="223">
        <f t="shared" ca="1" si="959"/>
        <v>-1.5059038833313635E-4</v>
      </c>
      <c r="DG457" s="223">
        <f t="shared" ca="1" si="960"/>
        <v>-1.2450740140172926E-4</v>
      </c>
      <c r="DH457" s="223">
        <f t="shared" ca="1" si="961"/>
        <v>3.2667044401130064E-4</v>
      </c>
      <c r="DI457" s="223">
        <f t="shared" ca="1" si="962"/>
        <v>-3.3747437094548916E-4</v>
      </c>
      <c r="DJ457" s="223">
        <f t="shared" ca="1" si="963"/>
        <v>1.5059038833313508E-4</v>
      </c>
      <c r="DK457" s="223">
        <f t="shared" ca="1" si="964"/>
        <v>1.2450740140173059E-4</v>
      </c>
      <c r="DL457" s="223">
        <f t="shared" ca="1" si="965"/>
        <v>-3.2667044401130552E-4</v>
      </c>
      <c r="DM457" s="223">
        <f t="shared" ca="1" si="966"/>
        <v>3.3747437094548867E-4</v>
      </c>
      <c r="DN457" s="223">
        <f t="shared" ca="1" si="967"/>
        <v>-1.5059038833314307E-4</v>
      </c>
      <c r="DO457" s="223">
        <f t="shared" ca="1" si="968"/>
        <v>-1.2450740140174148E-4</v>
      </c>
      <c r="DP457" s="223">
        <f t="shared" ca="1" si="969"/>
        <v>3.2667044401130183E-4</v>
      </c>
      <c r="DQ457" s="223">
        <f t="shared" ca="1" si="970"/>
        <v>-3.3747437094549176E-4</v>
      </c>
      <c r="DR457" s="223">
        <f t="shared" ca="1" si="971"/>
        <v>1.505903883331325E-4</v>
      </c>
      <c r="DS457" s="223">
        <f t="shared" ca="1" si="972"/>
        <v>1.2450740140173324E-4</v>
      </c>
      <c r="DT457" s="223">
        <f t="shared" ca="1" si="973"/>
        <v>-3.2667044401129815E-4</v>
      </c>
      <c r="DU457" s="223">
        <f t="shared" ca="1" si="974"/>
        <v>3.3747437094548769E-4</v>
      </c>
      <c r="DV457" s="223">
        <f t="shared" ca="1" si="975"/>
        <v>-1.5059038833314053E-4</v>
      </c>
      <c r="DW457" s="223">
        <f t="shared" ca="1" si="976"/>
        <v>-1.2450740140172497E-4</v>
      </c>
      <c r="DX457" s="223">
        <f t="shared" ca="1" si="977"/>
        <v>3.2667044401130303E-4</v>
      </c>
      <c r="DY457" s="223">
        <f t="shared" ca="1" si="978"/>
        <v>-3.3747437094549078E-4</v>
      </c>
      <c r="DZ457" s="223">
        <f t="shared" ca="1" si="979"/>
        <v>1.5059038833312995E-4</v>
      </c>
      <c r="EA457" s="223">
        <f t="shared" ca="1" si="980"/>
        <v>1.245074014017359E-4</v>
      </c>
      <c r="EB457" s="223">
        <f t="shared" ca="1" si="981"/>
        <v>-3.2667044401129934E-4</v>
      </c>
      <c r="EC457" s="223">
        <f t="shared" ca="1" si="982"/>
        <v>3.3747437094548672E-4</v>
      </c>
      <c r="ED457" s="223">
        <f t="shared" ca="1" si="983"/>
        <v>-1.5059038833313795E-4</v>
      </c>
      <c r="EE457" s="223">
        <f t="shared" ca="1" si="984"/>
        <v>-1.245074014017276E-4</v>
      </c>
      <c r="EF457" s="223">
        <f t="shared" ca="1" si="985"/>
        <v>3.2667044401130422E-4</v>
      </c>
      <c r="EG457" s="223">
        <f t="shared" ca="1" si="986"/>
        <v>-3.3747437094548981E-4</v>
      </c>
      <c r="EH457" s="223">
        <f t="shared" ca="1" si="987"/>
        <v>1.5059038833314597E-4</v>
      </c>
      <c r="EI457" s="223">
        <f t="shared" ca="1" si="988"/>
        <v>1.2450740140173855E-4</v>
      </c>
      <c r="EJ457" s="223">
        <f t="shared" ca="1" si="989"/>
        <v>-3.2667044401130053E-4</v>
      </c>
      <c r="EK457" s="223">
        <f t="shared" ca="1" si="990"/>
        <v>3.3747437094548574E-4</v>
      </c>
      <c r="EL457" s="223">
        <f t="shared" ca="1" si="991"/>
        <v>-1.505903883331354E-4</v>
      </c>
      <c r="EM457" s="223">
        <f t="shared" ca="1" si="992"/>
        <v>-1.2450740140173026E-4</v>
      </c>
      <c r="EN457" s="223">
        <f t="shared" ca="1" si="993"/>
        <v>3.2667044401130536E-4</v>
      </c>
      <c r="EO457" s="223">
        <f t="shared" ca="1" si="994"/>
        <v>-3.3747437094548883E-4</v>
      </c>
      <c r="EP457" s="223">
        <f t="shared" ca="1" si="995"/>
        <v>1.505903883331434E-4</v>
      </c>
      <c r="EQ457" s="223">
        <f t="shared" ca="1" si="996"/>
        <v>1.2450740140174116E-4</v>
      </c>
      <c r="ER457" s="223">
        <f t="shared" ca="1" si="997"/>
        <v>-3.2667044401130167E-4</v>
      </c>
      <c r="ES457" s="223">
        <f t="shared" ca="1" si="998"/>
        <v>3.3747437094549187E-4</v>
      </c>
      <c r="ET457" s="223">
        <f t="shared" ca="1" si="999"/>
        <v>-1.5059038833313283E-4</v>
      </c>
      <c r="EU457" s="223">
        <f t="shared" ca="1" si="1000"/>
        <v>-1.2450740140173292E-4</v>
      </c>
      <c r="EV457" s="223">
        <f t="shared" ca="1" si="1001"/>
        <v>3.2667044401129799E-4</v>
      </c>
      <c r="EW457" s="223">
        <f t="shared" ca="1" si="1002"/>
        <v>-3.3747437094548786E-4</v>
      </c>
      <c r="EX457" s="223">
        <f t="shared" ca="1" si="1003"/>
        <v>1.5059038833314085E-4</v>
      </c>
      <c r="EY457" s="223">
        <f t="shared" ca="1" si="1004"/>
        <v>1.2450740140174381E-4</v>
      </c>
      <c r="EZ457" s="223">
        <f t="shared" ca="1" si="1005"/>
        <v>-3.2667044401130286E-4</v>
      </c>
      <c r="FA457" s="223">
        <f t="shared" ca="1" si="1006"/>
        <v>3.3747437094549089E-4</v>
      </c>
      <c r="FB457" s="223">
        <f t="shared" ca="1" si="1007"/>
        <v>-1.5059038833313028E-4</v>
      </c>
      <c r="FC457" s="223">
        <f t="shared" ca="1" si="1008"/>
        <v>-1.2450740140173557E-4</v>
      </c>
      <c r="FD457" s="223">
        <f t="shared" ca="1" si="1009"/>
        <v>3.2667044401129918E-4</v>
      </c>
      <c r="FE457" s="223">
        <f t="shared" ca="1" si="1010"/>
        <v>-3.3747437094548683E-4</v>
      </c>
      <c r="FF457" s="223">
        <f t="shared" ca="1" si="1011"/>
        <v>1.5059038833313828E-4</v>
      </c>
      <c r="FG457" s="223">
        <f t="shared" ca="1" si="1012"/>
        <v>1.2450740140172731E-4</v>
      </c>
      <c r="FH457" s="223">
        <f t="shared" ca="1" si="1013"/>
        <v>-3.2667044401130406E-4</v>
      </c>
      <c r="FI457" s="223">
        <f t="shared" ca="1" si="1014"/>
        <v>3.3747437094548992E-4</v>
      </c>
      <c r="FJ457" s="223">
        <f t="shared" ca="1" si="1015"/>
        <v>-1.5059038833312771E-4</v>
      </c>
      <c r="FK457" s="223">
        <f t="shared" ca="1" si="1016"/>
        <v>-1.245074014017382E-4</v>
      </c>
      <c r="FL457" s="223">
        <f t="shared" ca="1" si="1017"/>
        <v>3.2667044401130037E-4</v>
      </c>
      <c r="FM457" s="223">
        <f t="shared" ca="1" si="1018"/>
        <v>-3.3747437094548585E-4</v>
      </c>
      <c r="FN457" s="223">
        <f t="shared" ca="1" si="1019"/>
        <v>1.5059038833313573E-4</v>
      </c>
      <c r="FO457" s="223">
        <f t="shared" ca="1" si="1020"/>
        <v>1.2450740140172996E-4</v>
      </c>
      <c r="FP457" s="223">
        <f t="shared" ca="1" si="1021"/>
        <v>-3.2667044401130525E-4</v>
      </c>
      <c r="FQ457" s="223">
        <f t="shared" ca="1" si="1022"/>
        <v>3.3747437094548894E-4</v>
      </c>
      <c r="FR457" s="223">
        <f t="shared" ca="1" si="1023"/>
        <v>-1.5059038833314372E-4</v>
      </c>
      <c r="FS457" s="223">
        <f t="shared" ca="1" si="1024"/>
        <v>-1.2450740140174086E-4</v>
      </c>
      <c r="FT457" s="223">
        <f t="shared" ca="1" si="1025"/>
        <v>3.2667044401130156E-4</v>
      </c>
      <c r="FU457" s="223">
        <f t="shared" ca="1" si="1026"/>
        <v>-3.3747437094549203E-4</v>
      </c>
      <c r="FV457" s="223">
        <f t="shared" ca="1" si="1027"/>
        <v>1.5059038833313315E-4</v>
      </c>
      <c r="FW457" s="223">
        <f t="shared" ca="1" si="1028"/>
        <v>1.2450740140173259E-4</v>
      </c>
      <c r="FX457" s="223">
        <f t="shared" ca="1" si="1029"/>
        <v>-3.2667044401130639E-4</v>
      </c>
      <c r="FY457" s="223">
        <f t="shared" ca="1" si="1030"/>
        <v>3.3747437094548796E-4</v>
      </c>
      <c r="FZ457" s="223">
        <f t="shared" ca="1" si="1031"/>
        <v>-1.5059038833314115E-4</v>
      </c>
      <c r="GA457" s="223">
        <f t="shared" ca="1" si="1032"/>
        <v>-1.2450740140174349E-4</v>
      </c>
      <c r="GB457" s="223">
        <f t="shared" ca="1" si="1033"/>
        <v>3.266704440113027E-4</v>
      </c>
      <c r="GC457" s="223">
        <f t="shared" ca="1" si="1034"/>
        <v>-3.3747437094549105E-4</v>
      </c>
      <c r="GD457" s="223">
        <f t="shared" ca="1" si="1035"/>
        <v>1.5059038833313061E-4</v>
      </c>
      <c r="GE457" s="223">
        <f t="shared" ca="1" si="1036"/>
        <v>1.2450740140173525E-4</v>
      </c>
      <c r="GF457" s="223">
        <f t="shared" ca="1" si="1037"/>
        <v>-3.2667044401129902E-4</v>
      </c>
      <c r="GG457" s="223">
        <f t="shared" ca="1" si="1038"/>
        <v>3.3747437094548704E-4</v>
      </c>
      <c r="GH457" s="223">
        <f t="shared" ca="1" si="1039"/>
        <v>-1.505903883331386E-4</v>
      </c>
      <c r="GI457" s="223">
        <f t="shared" ca="1" si="1040"/>
        <v>-1.245074014017269E-4</v>
      </c>
      <c r="GJ457" s="223">
        <f t="shared" ca="1" si="1041"/>
        <v>3.2667044401130389E-4</v>
      </c>
      <c r="GK457" s="223">
        <f t="shared" ca="1" si="1042"/>
        <v>-3.3747437094549002E-4</v>
      </c>
      <c r="GL457" s="223">
        <f t="shared" ca="1" si="1043"/>
        <v>1.5059038833312803E-4</v>
      </c>
      <c r="GM457" s="223">
        <f t="shared" ca="1" si="1044"/>
        <v>1.2450740140173785E-4</v>
      </c>
      <c r="GN457" s="223">
        <f t="shared" ca="1" si="1045"/>
        <v>-3.2667044401130021E-4</v>
      </c>
      <c r="GO457" s="223">
        <f t="shared" ca="1" si="1046"/>
        <v>3.3747437094548601E-4</v>
      </c>
      <c r="GP457" s="223">
        <f t="shared" ca="1" si="1047"/>
        <v>-1.5059038833313603E-4</v>
      </c>
      <c r="GQ457" s="223">
        <f t="shared" ca="1" si="1048"/>
        <v>-1.2450740140172956E-4</v>
      </c>
      <c r="GR457" s="223">
        <f t="shared" ca="1" si="1049"/>
        <v>3.2667044401130509E-4</v>
      </c>
      <c r="GS457" s="223">
        <f t="shared" ca="1" si="1050"/>
        <v>-3.3747437094548905E-4</v>
      </c>
      <c r="GT457" s="223">
        <f t="shared" ca="1" si="1051"/>
        <v>1.5059038833314405E-4</v>
      </c>
      <c r="GU457" s="223">
        <f t="shared" ca="1" si="1052"/>
        <v>1.2450740140174051E-4</v>
      </c>
      <c r="GV457" s="223">
        <f t="shared" ca="1" si="1053"/>
        <v>-3.266704440113014E-4</v>
      </c>
      <c r="GW457" s="223">
        <f t="shared" ca="1" si="1054"/>
        <v>3.3747437094548504E-4</v>
      </c>
      <c r="GX457" s="223">
        <f t="shared" ca="1" si="1055"/>
        <v>-1.5059038833313348E-4</v>
      </c>
      <c r="GY457" s="223">
        <f t="shared" ca="1" si="1056"/>
        <v>-1.2450740140173221E-4</v>
      </c>
      <c r="GZ457" s="223">
        <f t="shared" ca="1" si="1057"/>
        <v>3.2667044401130628E-4</v>
      </c>
      <c r="HA457" s="223">
        <f t="shared" ca="1" si="1058"/>
        <v>-3.3747437094548807E-4</v>
      </c>
      <c r="HB457" s="223">
        <f t="shared" ca="1" si="1059"/>
        <v>1.5059038833314147E-4</v>
      </c>
      <c r="HC457" s="223">
        <f t="shared" ca="1" si="1060"/>
        <v>1.2450740140174316E-4</v>
      </c>
      <c r="HD457" s="223">
        <f t="shared" ca="1" si="1061"/>
        <v>-3.2667044401130259E-4</v>
      </c>
      <c r="HE457" s="223">
        <f t="shared" ca="1" si="1062"/>
        <v>3.3747437094549116E-4</v>
      </c>
      <c r="HF457" s="223">
        <f t="shared" ca="1" si="1063"/>
        <v>-1.505903883331309E-4</v>
      </c>
      <c r="HG457" s="223">
        <f t="shared" ca="1" si="1064"/>
        <v>-1.2450740140173487E-4</v>
      </c>
      <c r="HH457" s="223">
        <f t="shared" ca="1" si="1065"/>
        <v>3.2667044401129891E-4</v>
      </c>
      <c r="HI457" s="223">
        <f t="shared" ca="1" si="1066"/>
        <v>-3.3747437094548715E-4</v>
      </c>
      <c r="HJ457" s="223">
        <f t="shared" ca="1" si="1067"/>
        <v>1.5059038833313893E-4</v>
      </c>
      <c r="HK457" s="223">
        <f t="shared" ca="1" si="1068"/>
        <v>1.2450740140174582E-4</v>
      </c>
      <c r="HL457" s="223">
        <f t="shared" ca="1" si="1069"/>
        <v>-3.2667044401130373E-4</v>
      </c>
      <c r="HM457" s="223">
        <f t="shared" ca="1" si="1070"/>
        <v>3.3747437094549019E-4</v>
      </c>
      <c r="HN457" s="223">
        <f t="shared" ca="1" si="1071"/>
        <v>-1.5059038833312836E-4</v>
      </c>
      <c r="HO457" s="223">
        <f t="shared" ca="1" si="1072"/>
        <v>-1.2450740140173752E-4</v>
      </c>
      <c r="HP457" s="223">
        <f t="shared" ca="1" si="1073"/>
        <v>3.2667044401130005E-4</v>
      </c>
      <c r="HQ457" s="223">
        <f t="shared" ca="1" si="1074"/>
        <v>-3.3747437094549322E-4</v>
      </c>
      <c r="HR457" s="223">
        <f t="shared" ca="1" si="1075"/>
        <v>1.5059038833311778E-4</v>
      </c>
      <c r="HS457" s="223">
        <f t="shared" ca="1" si="1076"/>
        <v>1.2450740140174845E-4</v>
      </c>
      <c r="HT457" s="223">
        <f t="shared" ca="1" si="1077"/>
        <v>-3.2667044401130492E-4</v>
      </c>
      <c r="HU457" s="223">
        <f t="shared" ca="1" si="1078"/>
        <v>3.3747437094548916E-4</v>
      </c>
      <c r="HV457" s="223">
        <f t="shared" ca="1" si="1079"/>
        <v>-1.5059038833314435E-4</v>
      </c>
      <c r="HW457" s="223">
        <f t="shared" ca="1" si="1080"/>
        <v>-1.2450740140172099E-4</v>
      </c>
      <c r="HX457" s="223">
        <f t="shared" ca="1" si="1081"/>
        <v>3.266704440113098E-4</v>
      </c>
      <c r="HY457" s="223">
        <f t="shared" ca="1" si="1082"/>
        <v>-3.374743709454852E-4</v>
      </c>
      <c r="HZ457" s="223">
        <f t="shared" ca="1" si="1083"/>
        <v>1.505903883331338E-4</v>
      </c>
      <c r="IA457" s="223">
        <f t="shared" ca="1" si="1084"/>
        <v>1.2450740140173189E-4</v>
      </c>
      <c r="IB457" s="223">
        <f t="shared" ca="1" si="1085"/>
        <v>-3.2667044401129755E-4</v>
      </c>
      <c r="IC457" s="223">
        <f t="shared" ca="1" si="1086"/>
        <v>3.3747437094548113E-4</v>
      </c>
      <c r="ID457" s="223">
        <f t="shared" ca="1" si="1087"/>
        <v>-1.5059038833312323E-4</v>
      </c>
      <c r="IE457" s="223">
        <f t="shared" ca="1" si="1088"/>
        <v>3.3747437094548395E-4</v>
      </c>
      <c r="IF457" s="223">
        <f t="shared" ca="1" si="1089"/>
        <v>3.2667044401130243E-4</v>
      </c>
      <c r="IG457" s="223">
        <f t="shared" ca="1" si="1090"/>
        <v>-3.3747437094549127E-4</v>
      </c>
      <c r="IH457" s="223">
        <f t="shared" ca="1" si="1091"/>
        <v>1.505903883331498E-4</v>
      </c>
      <c r="II457" s="223">
        <f t="shared" ca="1" si="1092"/>
        <v>1.2450740140175376E-4</v>
      </c>
      <c r="IJ457" s="223">
        <f t="shared" ca="1" si="1093"/>
        <v>-3.2667044401130731E-4</v>
      </c>
      <c r="IK457" s="223">
        <f t="shared" ca="1" si="1094"/>
        <v>3.3747437094548726E-4</v>
      </c>
      <c r="IL457" s="223">
        <f t="shared" ca="1" si="1095"/>
        <v>-1.5059038833313922E-4</v>
      </c>
      <c r="IM457" s="223">
        <f t="shared" ca="1" si="1096"/>
        <v>-1.245074014017263E-4</v>
      </c>
      <c r="IN457" s="223">
        <f t="shared" ca="1" si="1097"/>
        <v>3.2667044401129506E-4</v>
      </c>
      <c r="IO457" s="223">
        <f t="shared" ca="1" si="1098"/>
        <v>-3.3747437094548319E-4</v>
      </c>
      <c r="IP457" s="223">
        <f t="shared" ca="1" si="1099"/>
        <v>1.5059038833312868E-4</v>
      </c>
      <c r="IQ457" s="223">
        <f t="shared" ca="1" si="1100"/>
        <v>1.245074014017372E-4</v>
      </c>
      <c r="IR457" s="223">
        <f t="shared" ca="1" si="1101"/>
        <v>-3.2667044401129994E-4</v>
      </c>
      <c r="IS457" s="223">
        <f t="shared" ca="1" si="1102"/>
        <v>3.3747437094549333E-4</v>
      </c>
      <c r="IT457" s="223">
        <f t="shared" ca="1" si="1103"/>
        <v>-1.5059038833311811E-4</v>
      </c>
      <c r="IU457" s="223">
        <f t="shared" ca="1" si="1104"/>
        <v>-1.2450740140174815E-4</v>
      </c>
      <c r="IV457" s="223">
        <f t="shared" ca="1" si="1105"/>
        <v>3.2667044401130476E-4</v>
      </c>
      <c r="IW457" s="223">
        <f t="shared" ca="1" si="1106"/>
        <v>-3.3747437094548932E-4</v>
      </c>
      <c r="IX457" s="223">
        <f t="shared" ca="1" si="1107"/>
        <v>1.5059038833314467E-4</v>
      </c>
      <c r="IY457" s="223">
        <f t="shared" ca="1" si="1108"/>
        <v>1.2450740140172069E-4</v>
      </c>
      <c r="IZ457" s="223">
        <f t="shared" ca="1" si="1109"/>
        <v>-3.2667044401130964E-4</v>
      </c>
      <c r="JA457" s="223">
        <f t="shared" ca="1" si="1110"/>
        <v>3.3747437094548531E-4</v>
      </c>
      <c r="JB457" s="223">
        <f t="shared" ca="1" si="1111"/>
        <v>-1.5059038833313413E-4</v>
      </c>
    </row>
    <row r="458" spans="2:262">
      <c r="B458" s="230">
        <v>97</v>
      </c>
      <c r="C458" s="229">
        <f t="shared" si="1112"/>
        <v>1.8945312500000012E-3</v>
      </c>
      <c r="D458" s="226">
        <f t="shared" ca="1" si="855"/>
        <v>23.303488497161329</v>
      </c>
      <c r="E458" s="225">
        <f ca="1">CY361</f>
        <v>-0.69651150283867236</v>
      </c>
      <c r="F458" s="224">
        <v>97</v>
      </c>
      <c r="G458" s="223">
        <f t="shared" ca="1" si="856"/>
        <v>-6.8648988021792132E-5</v>
      </c>
      <c r="H458" s="223">
        <f t="shared" ca="1" si="857"/>
        <v>1.0082948714943274E-4</v>
      </c>
      <c r="I458" s="223">
        <f t="shared" ca="1" si="858"/>
        <v>-7.7401935865145999E-5</v>
      </c>
      <c r="J458" s="223">
        <f t="shared" ca="1" si="859"/>
        <v>1.1286765380824281E-5</v>
      </c>
      <c r="K458" s="223">
        <f t="shared" ca="1" si="860"/>
        <v>6.1053122059106827E-5</v>
      </c>
      <c r="L458" s="223">
        <f t="shared" ca="1" si="861"/>
        <v>-9.9721856493600221E-5</v>
      </c>
      <c r="M458" s="223">
        <f t="shared" ca="1" si="862"/>
        <v>8.3393405284882565E-5</v>
      </c>
      <c r="N458" s="223">
        <f t="shared" ca="1" si="863"/>
        <v>-2.1073004536331193E-5</v>
      </c>
      <c r="O458" s="223">
        <f t="shared" ca="1" si="864"/>
        <v>-5.2869281155960721E-5</v>
      </c>
      <c r="P458" s="223">
        <f t="shared" ca="1" si="865"/>
        <v>9.7653849846222429E-5</v>
      </c>
      <c r="Q458" s="223">
        <f t="shared" ca="1" si="866"/>
        <v>-8.8581750624253317E-5</v>
      </c>
      <c r="R458" s="223">
        <f t="shared" ca="1" si="867"/>
        <v>3.0656299138477165E-5</v>
      </c>
      <c r="S458" s="223">
        <f t="shared" ca="1" si="868"/>
        <v>4.4176280173993928E-5</v>
      </c>
      <c r="T458" s="223">
        <f t="shared" ca="1" si="869"/>
        <v>-9.4645383241801168E-5</v>
      </c>
      <c r="U458" s="223">
        <f t="shared" ca="1" si="870"/>
        <v>9.2917005281401935E-5</v>
      </c>
      <c r="V458" s="223">
        <f t="shared" ca="1" si="871"/>
        <v>-3.9944356821481822E-5</v>
      </c>
      <c r="W458" s="223">
        <f t="shared" ca="1" si="872"/>
        <v>-3.5057837464740364E-5</v>
      </c>
      <c r="X458" s="223">
        <f t="shared" ca="1" si="873"/>
        <v>9.0725429858331611E-5</v>
      </c>
      <c r="Y458" s="223">
        <f t="shared" ca="1" si="874"/>
        <v>-9.6357418384088807E-5</v>
      </c>
      <c r="Z458" s="223">
        <f t="shared" ca="1" si="875"/>
        <v>4.8847728512489018E-5</v>
      </c>
      <c r="AA458" s="223">
        <f t="shared" ca="1" si="876"/>
        <v>2.5601768616137961E-5</v>
      </c>
      <c r="AB458" s="223">
        <f t="shared" ca="1" si="877"/>
        <v>-8.5931740989762117E-5</v>
      </c>
      <c r="AC458" s="223">
        <f t="shared" ca="1" si="878"/>
        <v>9.8869856873413971E-5</v>
      </c>
      <c r="AD458" s="223">
        <f t="shared" ca="1" si="879"/>
        <v>-5.7280669875036308E-5</v>
      </c>
      <c r="AE458" s="223">
        <f t="shared" ca="1" si="880"/>
        <v>-1.5899140740411809E-5</v>
      </c>
      <c r="AF458" s="223">
        <f t="shared" ca="1" si="881"/>
        <v>8.0310482480392493E-5</v>
      </c>
      <c r="AG458" s="223">
        <f t="shared" ca="1" si="882"/>
        <v>-1.004301245932866E-4</v>
      </c>
      <c r="AH458" s="223">
        <f t="shared" ca="1" si="883"/>
        <v>6.5161967073887138E-5</v>
      </c>
      <c r="AI458" s="223">
        <f t="shared" ca="1" si="884"/>
        <v>6.0433954480010707E-6</v>
      </c>
      <c r="AJ458" s="223">
        <f t="shared" ca="1" si="885"/>
        <v>-7.391579012256209E-5</v>
      </c>
      <c r="AK458" s="223">
        <f t="shared" ca="1" si="886"/>
        <v>1.0102319531263529E-4</v>
      </c>
      <c r="AL458" s="223">
        <f t="shared" ca="1" si="887"/>
        <v>-7.2415718908662937E-5</v>
      </c>
      <c r="AM458" s="223">
        <f t="shared" ca="1" si="888"/>
        <v>3.8705510462292007E-6</v>
      </c>
      <c r="AN458" s="223">
        <f t="shared" ca="1" si="889"/>
        <v>6.6809248299369391E-5</v>
      </c>
      <c r="AO458" s="223">
        <f t="shared" ca="1" si="890"/>
        <v>-1.0064335743622719E-4</v>
      </c>
      <c r="AP458" s="223">
        <f t="shared" ca="1" si="891"/>
        <v>7.8972067783889493E-5</v>
      </c>
      <c r="AQ458" s="223">
        <f t="shared" ca="1" si="892"/>
        <v>-1.3747222018027285E-5</v>
      </c>
      <c r="AR458" s="223">
        <f t="shared" ca="1" si="893"/>
        <v>-5.9059296893404709E-5</v>
      </c>
      <c r="AS458" s="223">
        <f t="shared" ca="1" si="894"/>
        <v>9.929426901045256E-5</v>
      </c>
      <c r="AT458" s="223">
        <f t="shared" ca="1" si="895"/>
        <v>-8.4767872475832707E-5</v>
      </c>
      <c r="AU458" s="223">
        <f t="shared" ca="1" si="896"/>
        <v>2.3491499726794368E-5</v>
      </c>
      <c r="AV458" s="223">
        <f t="shared" ca="1" si="897"/>
        <v>5.0740572173259644E-5</v>
      </c>
      <c r="AW458" s="223">
        <f t="shared" ca="1" si="898"/>
        <v>-9.6988922494338731E-5</v>
      </c>
      <c r="AX458" s="223">
        <f t="shared" ca="1" si="899"/>
        <v>8.9747316217001077E-5</v>
      </c>
      <c r="AY458" s="223">
        <f t="shared" ca="1" si="900"/>
        <v>-3.3009541451433787E-5</v>
      </c>
      <c r="AZ458" s="223">
        <f t="shared" ca="1" si="901"/>
        <v>-4.1933188005469096E-5</v>
      </c>
      <c r="BA458" s="223">
        <f t="shared" ca="1" si="902"/>
        <v>9.3749519635065798E-5</v>
      </c>
      <c r="BB458" s="223">
        <f t="shared" ca="1" si="903"/>
        <v>-9.3862444242126853E-5</v>
      </c>
      <c r="BC458" s="223">
        <f t="shared" ca="1" si="904"/>
        <v>4.2209683247043654E-5</v>
      </c>
      <c r="BD458" s="223">
        <f t="shared" ca="1" si="905"/>
        <v>3.272196431417227E-5</v>
      </c>
      <c r="BE458" s="223">
        <f t="shared" ca="1" si="906"/>
        <v>-8.9607257653007244E-5</v>
      </c>
      <c r="BF458" s="223">
        <f t="shared" ca="1" si="907"/>
        <v>9.707362561876946E-5</v>
      </c>
      <c r="BG458" s="223">
        <f t="shared" ca="1" si="908"/>
        <v>-5.1003322718825824E-5</v>
      </c>
      <c r="BH458" s="223">
        <f t="shared" ca="1" si="909"/>
        <v>-2.3195610218886083E-5</v>
      </c>
      <c r="BI458" s="223">
        <f t="shared" ca="1" si="910"/>
        <v>8.4602028795439829E-5</v>
      </c>
      <c r="BJ458" s="223">
        <f t="shared" ca="1" si="911"/>
        <v>-9.934993491486101E-5</v>
      </c>
      <c r="BK458" s="223">
        <f t="shared" ca="1" si="912"/>
        <v>5.930577231157216E-5</v>
      </c>
      <c r="BL458" s="223">
        <f t="shared" ca="1" si="913"/>
        <v>1.3445869717180272E-5</v>
      </c>
      <c r="BM458" s="223">
        <f t="shared" ca="1" si="914"/>
        <v>-7.8782036152398884E-5</v>
      </c>
      <c r="BN458" s="223">
        <f t="shared" ca="1" si="915"/>
        <v>1.0066945002752422E-4</v>
      </c>
      <c r="BO458" s="223">
        <f t="shared" ca="1" si="916"/>
        <v>-6.7037074897126318E-5</v>
      </c>
      <c r="BP458" s="223">
        <f t="shared" ca="1" si="917"/>
        <v>-3.5666381398379318E-6</v>
      </c>
      <c r="BQ458" s="223">
        <f t="shared" ca="1" si="918"/>
        <v>7.2203329434570497E-5</v>
      </c>
      <c r="BR458" s="223">
        <f t="shared" ca="1" si="919"/>
        <v>-1.0101946330490302E-4</v>
      </c>
      <c r="BS458" s="223">
        <f t="shared" ca="1" si="920"/>
        <v>7.4122773805228233E-5</v>
      </c>
      <c r="BT458" s="223">
        <f t="shared" ca="1" si="921"/>
        <v>-6.3469421125109189E-6</v>
      </c>
      <c r="BU458" s="223">
        <f t="shared" ca="1" si="922"/>
        <v>-6.4929265183930521E-5</v>
      </c>
      <c r="BV458" s="223">
        <f t="shared" ca="1" si="923"/>
        <v>1.0039660392779953E-4</v>
      </c>
      <c r="BW458" s="223">
        <f t="shared" ca="1" si="924"/>
        <v>-8.0494629881954136E-5</v>
      </c>
      <c r="BX458" s="223">
        <f t="shared" ca="1" si="925"/>
        <v>1.619939784272766E-5</v>
      </c>
      <c r="BY458" s="223">
        <f t="shared" ca="1" si="926"/>
        <v>5.702989661562235E-5</v>
      </c>
      <c r="BZ458" s="223">
        <f t="shared" ca="1" si="927"/>
        <v>-9.8806870372504784E-5</v>
      </c>
      <c r="CA458" s="223">
        <f t="shared" ca="1" si="928"/>
        <v>8.609127867007798E-5</v>
      </c>
      <c r="CB458" s="223">
        <f t="shared" ca="1" si="929"/>
        <v>-2.589584451622727E-5</v>
      </c>
      <c r="CC458" s="223">
        <f t="shared" ca="1" si="930"/>
        <v>-4.8581298967192983E-5</v>
      </c>
      <c r="CD458" s="223">
        <f t="shared" ca="1" si="931"/>
        <v>9.6265572642193986E-5</v>
      </c>
      <c r="CE458" s="223">
        <f t="shared" ca="1" si="932"/>
        <v>-9.0858821382328706E-5</v>
      </c>
      <c r="CF458" s="223">
        <f t="shared" ca="1" si="933"/>
        <v>3.5342900050926999E-5</v>
      </c>
      <c r="CG458" s="223">
        <f t="shared" ca="1" si="934"/>
        <v>3.9664836852472679E-5</v>
      </c>
      <c r="CH458" s="223">
        <f t="shared" ca="1" si="935"/>
        <v>-9.2797184823223145E-5</v>
      </c>
      <c r="CI458" s="223">
        <f t="shared" ca="1" si="936"/>
        <v>9.4751343976183435E-5</v>
      </c>
      <c r="CJ458" s="223">
        <f t="shared" ca="1" si="937"/>
        <v>-4.4449584137739211E-5</v>
      </c>
      <c r="CK458" s="223">
        <f t="shared" ca="1" si="938"/>
        <v>-3.0366380675855063E-5</v>
      </c>
      <c r="CL458" s="223">
        <f t="shared" ca="1" si="939"/>
        <v>8.8435109386303227E-5</v>
      </c>
      <c r="CM458" s="223">
        <f t="shared" ca="1" si="940"/>
        <v>-9.7731359331193276E-5</v>
      </c>
      <c r="CN458" s="223">
        <f t="shared" ca="1" si="941"/>
        <v>5.3128194430693276E-5</v>
      </c>
      <c r="CO458" s="223">
        <f t="shared" ca="1" si="942"/>
        <v>2.0775479653376686E-5</v>
      </c>
      <c r="CP458" s="223">
        <f t="shared" ca="1" si="943"/>
        <v>-8.3221355502446405E-5</v>
      </c>
      <c r="CQ458" s="223">
        <f t="shared" ca="1" si="944"/>
        <v>9.9770168270449117E-5</v>
      </c>
      <c r="CR458" s="223">
        <f t="shared" ca="1" si="945"/>
        <v>-6.1295151168454357E-5</v>
      </c>
      <c r="CS458" s="223">
        <f t="shared" ca="1" si="946"/>
        <v>-1.0984499404803844E-5</v>
      </c>
      <c r="CT458" s="223">
        <f t="shared" ca="1" si="947"/>
        <v>7.7206134471678969E-5</v>
      </c>
      <c r="CU458" s="223">
        <f t="shared" ca="1" si="948"/>
        <v>-1.008481359493386E-4</v>
      </c>
      <c r="CV458" s="223">
        <f t="shared" ca="1" si="949"/>
        <v>6.8871802093125125E-5</v>
      </c>
      <c r="CW458" s="223">
        <f t="shared" ca="1" si="950"/>
        <v>1.0877324222274159E-6</v>
      </c>
      <c r="CX458" s="223">
        <f t="shared" ca="1" si="951"/>
        <v>-7.0447376160782927E-5</v>
      </c>
      <c r="CY458" s="223">
        <f t="shared" ca="1" si="952"/>
        <v>1.0095488094983692E-4</v>
      </c>
      <c r="CZ458" s="223">
        <f t="shared" ca="1" si="953"/>
        <v>-7.5785179914480402E-5</v>
      </c>
      <c r="DA458" s="223">
        <f t="shared" ca="1" si="954"/>
        <v>8.8195100181929445E-6</v>
      </c>
      <c r="DB458" s="223">
        <f t="shared" ca="1" si="955"/>
        <v>6.3010171107005336E-5</v>
      </c>
      <c r="DC458" s="223">
        <f t="shared" ca="1" si="956"/>
        <v>-1.0008937525923693E-4</v>
      </c>
      <c r="DD458" s="223">
        <f t="shared" ca="1" si="957"/>
        <v>8.1968705024867749E-5</v>
      </c>
      <c r="DE458" s="223">
        <f t="shared" ca="1" si="958"/>
        <v>-1.8641815755903501E-5</v>
      </c>
      <c r="DF458" s="223">
        <f t="shared" ca="1" si="959"/>
        <v>-5.4966143660603923E-5</v>
      </c>
      <c r="DG458" s="223">
        <f t="shared" ca="1" si="960"/>
        <v>9.8259954170472135E-5</v>
      </c>
      <c r="DH458" s="223">
        <f t="shared" ca="1" si="961"/>
        <v>-8.7362826697213406E-5</v>
      </c>
      <c r="DI458" s="223">
        <f t="shared" ca="1" si="962"/>
        <v>2.8284590617231587E-5</v>
      </c>
      <c r="DJ458" s="223">
        <f t="shared" ca="1" si="963"/>
        <v>4.6392762203202787E-5</v>
      </c>
      <c r="DK458" s="223">
        <f t="shared" ca="1" si="964"/>
        <v>-9.5484236008691712E-5</v>
      </c>
      <c r="DL458" s="223">
        <f t="shared" ca="1" si="965"/>
        <v>9.1915596591085781E-5</v>
      </c>
      <c r="DM458" s="223">
        <f t="shared" ca="1" si="966"/>
        <v>-3.7654969408983007E-5</v>
      </c>
      <c r="DN458" s="223">
        <f t="shared" ca="1" si="967"/>
        <v>-3.7372593084921473E-5</v>
      </c>
      <c r="DO458" s="223">
        <f t="shared" ca="1" si="968"/>
        <v>9.1788952457152681E-5</v>
      </c>
      <c r="DP458" s="223">
        <f t="shared" ca="1" si="969"/>
        <v>-9.5583169043608778E-5</v>
      </c>
      <c r="DQ458" s="223">
        <f t="shared" ca="1" si="970"/>
        <v>4.6662710261031042E-5</v>
      </c>
      <c r="DR458" s="223">
        <f t="shared" ca="1" si="971"/>
        <v>2.7992505465289466E-5</v>
      </c>
      <c r="DS458" s="223">
        <f t="shared" ca="1" si="972"/>
        <v>-8.7209691116508069E-5</v>
      </c>
      <c r="DT458" s="223">
        <f t="shared" ca="1" si="973"/>
        <v>9.8330223327168325E-5</v>
      </c>
      <c r="DU458" s="223">
        <f t="shared" ca="1" si="974"/>
        <v>-5.5221063704828066E-5</v>
      </c>
      <c r="DV458" s="223">
        <f t="shared" ca="1" si="975"/>
        <v>-1.8342834715772141E-5</v>
      </c>
      <c r="DW458" s="223">
        <f t="shared" ca="1" si="976"/>
        <v>8.1790552776741943E-5</v>
      </c>
      <c r="DX458" s="223">
        <f t="shared" ca="1" si="977"/>
        <v>-1.0013030380731799E-4</v>
      </c>
      <c r="DY458" s="223">
        <f t="shared" ca="1" si="978"/>
        <v>6.3247608118243776E-5</v>
      </c>
      <c r="DZ458" s="223">
        <f t="shared" ca="1" si="979"/>
        <v>8.5165124407228502E-6</v>
      </c>
      <c r="EA458" s="223">
        <f t="shared" ca="1" si="980"/>
        <v>-7.5583726702474819E-5</v>
      </c>
      <c r="EB458" s="223">
        <f t="shared" ca="1" si="981"/>
        <v>1.0096607472501166E-4</v>
      </c>
      <c r="EC458" s="223">
        <f t="shared" ca="1" si="982"/>
        <v>-7.0665043490825594E-5</v>
      </c>
      <c r="ED458" s="223">
        <f t="shared" ca="1" si="983"/>
        <v>1.3918285047241848E-6</v>
      </c>
      <c r="EE458" s="223">
        <f t="shared" ca="1" si="984"/>
        <v>6.8648988021795249E-5</v>
      </c>
      <c r="EF458" s="223">
        <f t="shared" ca="1" si="985"/>
        <v>-1.0082948714943275E-4</v>
      </c>
      <c r="EG458" s="223">
        <f t="shared" ca="1" si="986"/>
        <v>7.7401935865144413E-5</v>
      </c>
      <c r="EH458" s="223">
        <f t="shared" ca="1" si="987"/>
        <v>-1.1286765380819878E-5</v>
      </c>
      <c r="EI458" s="223">
        <f t="shared" ca="1" si="988"/>
        <v>-6.1053122059107342E-5</v>
      </c>
      <c r="EJ458" s="223">
        <f t="shared" ca="1" si="989"/>
        <v>9.9721856493600655E-5</v>
      </c>
      <c r="EK458" s="223">
        <f t="shared" ca="1" si="990"/>
        <v>-8.3393405284880071E-5</v>
      </c>
      <c r="EL458" s="223">
        <f t="shared" ca="1" si="991"/>
        <v>2.1073004536330373E-5</v>
      </c>
      <c r="EM458" s="223">
        <f t="shared" ca="1" si="992"/>
        <v>5.2869281155963282E-5</v>
      </c>
      <c r="EN458" s="223">
        <f t="shared" ca="1" si="993"/>
        <v>-9.7653849846223649E-5</v>
      </c>
      <c r="EO458" s="223">
        <f t="shared" ca="1" si="994"/>
        <v>8.858175062425291E-5</v>
      </c>
      <c r="EP458" s="223">
        <f t="shared" ca="1" si="995"/>
        <v>-3.0656299138474312E-5</v>
      </c>
      <c r="EQ458" s="223">
        <f t="shared" ca="1" si="996"/>
        <v>-4.4176280173998563E-5</v>
      </c>
      <c r="ER458" s="223">
        <f t="shared" ca="1" si="997"/>
        <v>9.4645383241801466E-5</v>
      </c>
      <c r="ES458" s="223">
        <f t="shared" ca="1" si="998"/>
        <v>-9.2917005281400756E-5</v>
      </c>
      <c r="ET458" s="223">
        <f t="shared" ca="1" si="999"/>
        <v>3.9944356821482371E-5</v>
      </c>
      <c r="EU458" s="223">
        <f t="shared" ca="1" si="1000"/>
        <v>3.5057837464741828E-5</v>
      </c>
      <c r="EV458" s="223">
        <f t="shared" ca="1" si="1001"/>
        <v>-9.0725429858333264E-5</v>
      </c>
      <c r="EW458" s="223">
        <f t="shared" ca="1" si="1002"/>
        <v>9.6357418384088997E-5</v>
      </c>
      <c r="EX458" s="223">
        <f t="shared" ca="1" si="1003"/>
        <v>-4.8847728512487655E-5</v>
      </c>
      <c r="EY458" s="223">
        <f t="shared" ca="1" si="1004"/>
        <v>-2.5601768616141553E-5</v>
      </c>
      <c r="EZ458" s="223">
        <f t="shared" ca="1" si="1005"/>
        <v>8.5931740989761806E-5</v>
      </c>
      <c r="FA458" s="223">
        <f t="shared" ca="1" si="1006"/>
        <v>-9.8869856873413646E-5</v>
      </c>
      <c r="FB458" s="223">
        <f t="shared" ca="1" si="1007"/>
        <v>5.7280669875033252E-5</v>
      </c>
      <c r="FC458" s="223">
        <f t="shared" ca="1" si="1008"/>
        <v>1.5899140740411931E-5</v>
      </c>
      <c r="FD458" s="223">
        <f t="shared" ca="1" si="1009"/>
        <v>-8.0310482480393889E-5</v>
      </c>
      <c r="FE458" s="223">
        <f t="shared" ca="1" si="1010"/>
        <v>1.0043012459328621E-4</v>
      </c>
      <c r="FF458" s="223">
        <f t="shared" ca="1" si="1011"/>
        <v>-6.5161967073887586E-5</v>
      </c>
      <c r="FG458" s="223">
        <f t="shared" ca="1" si="1012"/>
        <v>-6.0433954480033433E-6</v>
      </c>
      <c r="FH458" s="223">
        <f t="shared" ca="1" si="1013"/>
        <v>7.3915790122564625E-5</v>
      </c>
      <c r="FI458" s="223">
        <f t="shared" ca="1" si="1014"/>
        <v>-1.0102319531263527E-4</v>
      </c>
      <c r="FJ458" s="223">
        <f t="shared" ca="1" si="1015"/>
        <v>7.2415718908661338E-5</v>
      </c>
      <c r="FK458" s="223">
        <f t="shared" ca="1" si="1016"/>
        <v>-3.8705510462254898E-6</v>
      </c>
      <c r="FL458" s="223">
        <f t="shared" ca="1" si="1017"/>
        <v>-6.6809248299370014E-5</v>
      </c>
      <c r="FM458" s="223">
        <f t="shared" ca="1" si="1018"/>
        <v>1.0064335743622739E-4</v>
      </c>
      <c r="FN458" s="223">
        <f t="shared" ca="1" si="1019"/>
        <v>-7.8972067783886281E-5</v>
      </c>
      <c r="FO458" s="223">
        <f t="shared" ca="1" si="1020"/>
        <v>1.374722201802645E-5</v>
      </c>
      <c r="FP458" s="223">
        <f t="shared" ca="1" si="1021"/>
        <v>5.9059296893406559E-5</v>
      </c>
      <c r="FQ458" s="223">
        <f t="shared" ca="1" si="1022"/>
        <v>-9.9294269010453509E-5</v>
      </c>
      <c r="FR458" s="223">
        <f t="shared" ca="1" si="1023"/>
        <v>8.476787247583226E-5</v>
      </c>
      <c r="FS458" s="223">
        <f t="shared" ca="1" si="1024"/>
        <v>-2.3491499726792149E-5</v>
      </c>
      <c r="FT458" s="223">
        <f t="shared" ca="1" si="1025"/>
        <v>-5.0740572173264096E-5</v>
      </c>
      <c r="FU458" s="223">
        <f t="shared" ca="1" si="1026"/>
        <v>9.6988922494338961E-5</v>
      </c>
      <c r="FV458" s="223">
        <f t="shared" ca="1" si="1027"/>
        <v>-8.9747316217000047E-5</v>
      </c>
      <c r="FW458" s="223">
        <f t="shared" ca="1" si="1028"/>
        <v>3.3009541451428915E-5</v>
      </c>
      <c r="FX458" s="223">
        <f t="shared" ca="1" si="1029"/>
        <v>4.1933188005469862E-5</v>
      </c>
      <c r="FY458" s="223">
        <f t="shared" ca="1" si="1030"/>
        <v>-9.374951963506718E-5</v>
      </c>
      <c r="FZ458" s="223">
        <f t="shared" ca="1" si="1031"/>
        <v>9.3862444242124942E-5</v>
      </c>
      <c r="GA458" s="223">
        <f t="shared" ca="1" si="1032"/>
        <v>-4.2209683247042895E-5</v>
      </c>
      <c r="GB458" s="223">
        <f t="shared" ca="1" si="1033"/>
        <v>-3.272196431417578E-5</v>
      </c>
      <c r="GC458" s="223">
        <f t="shared" ca="1" si="1034"/>
        <v>8.9607257653006973E-5</v>
      </c>
      <c r="GD458" s="223">
        <f t="shared" ca="1" si="1035"/>
        <v>-9.7073625618768823E-5</v>
      </c>
      <c r="GE458" s="223">
        <f t="shared" ca="1" si="1036"/>
        <v>5.1003322718822612E-5</v>
      </c>
      <c r="GF458" s="223">
        <f t="shared" ca="1" si="1037"/>
        <v>2.3195610218885507E-5</v>
      </c>
      <c r="GG458" s="223">
        <f t="shared" ca="1" si="1038"/>
        <v>-8.4602028795441062E-5</v>
      </c>
      <c r="GH458" s="223">
        <f t="shared" ca="1" si="1039"/>
        <v>9.934993491486059E-5</v>
      </c>
      <c r="GI458" s="223">
        <f t="shared" ca="1" si="1040"/>
        <v>-5.9305772311572647E-5</v>
      </c>
      <c r="GJ458" s="223">
        <f t="shared" ca="1" si="1041"/>
        <v>-1.3445869717182527E-5</v>
      </c>
      <c r="GK458" s="223">
        <f t="shared" ca="1" si="1042"/>
        <v>7.8782036152402095E-5</v>
      </c>
      <c r="GL458" s="223">
        <f t="shared" ca="1" si="1043"/>
        <v>-1.0066945002752427E-4</v>
      </c>
      <c r="GM458" s="223">
        <f t="shared" ca="1" si="1044"/>
        <v>6.703707489712461E-5</v>
      </c>
      <c r="GN458" s="223">
        <f t="shared" ca="1" si="1045"/>
        <v>3.5666381398430771E-6</v>
      </c>
      <c r="GO458" s="223">
        <f t="shared" ca="1" si="1046"/>
        <v>-7.2203329434570091E-5</v>
      </c>
      <c r="GP458" s="223">
        <f t="shared" ca="1" si="1047"/>
        <v>1.0101946330490304E-4</v>
      </c>
      <c r="GQ458" s="223">
        <f t="shared" ca="1" si="1048"/>
        <v>-7.4122773805224737E-5</v>
      </c>
      <c r="GR458" s="223">
        <f t="shared" ca="1" si="1049"/>
        <v>6.346942112511511E-6</v>
      </c>
      <c r="GS458" s="223">
        <f t="shared" ca="1" si="1050"/>
        <v>6.4929265183932242E-5</v>
      </c>
      <c r="GT458" s="223">
        <f t="shared" ca="1" si="1051"/>
        <v>-1.003966039278001E-4</v>
      </c>
      <c r="GU458" s="223">
        <f t="shared" ca="1" si="1052"/>
        <v>8.0494629881954489E-5</v>
      </c>
      <c r="GV458" s="223">
        <f t="shared" ca="1" si="1053"/>
        <v>-1.6199397842725413E-5</v>
      </c>
      <c r="GW458" s="223">
        <f t="shared" ca="1" si="1054"/>
        <v>-5.7029896615626606E-5</v>
      </c>
      <c r="GX458" s="223">
        <f t="shared" ca="1" si="1055"/>
        <v>9.8806870372505272E-5</v>
      </c>
      <c r="GY458" s="223">
        <f t="shared" ca="1" si="1056"/>
        <v>-8.6091278670076774E-5</v>
      </c>
      <c r="GZ458" s="223">
        <f t="shared" ca="1" si="1057"/>
        <v>2.5895844516222292E-5</v>
      </c>
      <c r="HA458" s="223">
        <f t="shared" ca="1" si="1058"/>
        <v>4.8581298967194976E-5</v>
      </c>
      <c r="HB458" s="223">
        <f t="shared" ca="1" si="1059"/>
        <v>-9.6265572642194677E-5</v>
      </c>
      <c r="HC458" s="223">
        <f t="shared" ca="1" si="1060"/>
        <v>9.085882138232647E-5</v>
      </c>
      <c r="HD458" s="223">
        <f t="shared" ca="1" si="1061"/>
        <v>-3.5342900050924857E-5</v>
      </c>
      <c r="HE458" s="223">
        <f t="shared" ca="1" si="1062"/>
        <v>-3.9664836852474773E-5</v>
      </c>
      <c r="HF458" s="223">
        <f t="shared" ca="1" si="1063"/>
        <v>9.2797184823222901E-5</v>
      </c>
      <c r="HG458" s="223">
        <f t="shared" ca="1" si="1064"/>
        <v>-9.4751343976182649E-5</v>
      </c>
      <c r="HH458" s="223">
        <f t="shared" ca="1" si="1065"/>
        <v>4.4449584137737164E-5</v>
      </c>
      <c r="HI458" s="223">
        <f t="shared" ca="1" si="1066"/>
        <v>3.0366380675854497E-5</v>
      </c>
      <c r="HJ458" s="223">
        <f t="shared" ca="1" si="1067"/>
        <v>-8.8435109386304325E-5</v>
      </c>
      <c r="HK458" s="223">
        <f t="shared" ca="1" si="1068"/>
        <v>9.7731359331192693E-5</v>
      </c>
      <c r="HL458" s="223">
        <f t="shared" ca="1" si="1069"/>
        <v>-5.3128194430693785E-5</v>
      </c>
      <c r="HM458" s="223">
        <f t="shared" ca="1" si="1070"/>
        <v>-2.0775479653378915E-5</v>
      </c>
      <c r="HN458" s="223">
        <f t="shared" ca="1" si="1071"/>
        <v>8.3221355502447679E-5</v>
      </c>
      <c r="HO458" s="223">
        <f t="shared" ca="1" si="1072"/>
        <v>-9.9770168270448304E-5</v>
      </c>
      <c r="HP458" s="223">
        <f t="shared" ca="1" si="1073"/>
        <v>6.1295151168447987E-5</v>
      </c>
      <c r="HQ458" s="223">
        <f t="shared" ca="1" si="1074"/>
        <v>1.0984499404803254E-5</v>
      </c>
      <c r="HR458" s="223">
        <f t="shared" ca="1" si="1075"/>
        <v>-7.7206134471678576E-5</v>
      </c>
      <c r="HS458" s="223">
        <f t="shared" ca="1" si="1076"/>
        <v>1.0084813594933845E-4</v>
      </c>
      <c r="HT458" s="223">
        <f t="shared" ca="1" si="1077"/>
        <v>-6.8871802093121371E-5</v>
      </c>
      <c r="HU458" s="223">
        <f t="shared" ca="1" si="1078"/>
        <v>-1.0877324222325642E-6</v>
      </c>
      <c r="HV458" s="223">
        <f t="shared" ca="1" si="1079"/>
        <v>7.0447376160788673E-5</v>
      </c>
      <c r="HW458" s="223">
        <f t="shared" ca="1" si="1080"/>
        <v>-1.0095488094983689E-4</v>
      </c>
      <c r="HX458" s="223">
        <f t="shared" ca="1" si="1081"/>
        <v>7.5785179914480795E-5</v>
      </c>
      <c r="HY458" s="223">
        <f t="shared" ca="1" si="1082"/>
        <v>-8.8195100181906761E-6</v>
      </c>
      <c r="HZ458" s="223">
        <f t="shared" ca="1" si="1083"/>
        <v>-6.3010171107009361E-5</v>
      </c>
      <c r="IA458" s="223">
        <f t="shared" ca="1" si="1084"/>
        <v>1.0008937525923763E-4</v>
      </c>
      <c r="IB458" s="223">
        <f t="shared" ca="1" si="1085"/>
        <v>-8.1968705024869782E-5</v>
      </c>
      <c r="IC458" s="223">
        <f t="shared" ca="1" si="1086"/>
        <v>1.8641815755904084E-5</v>
      </c>
      <c r="ID458" s="223">
        <f t="shared" ca="1" si="1087"/>
        <v>5.4966143660605834E-5</v>
      </c>
      <c r="IE458" s="223">
        <f t="shared" ca="1" si="1088"/>
        <v>-2.1741903827641236E-6</v>
      </c>
      <c r="IF458" s="223">
        <f t="shared" ca="1" si="1089"/>
        <v>8.7362826697210818E-5</v>
      </c>
      <c r="IG458" s="223">
        <f t="shared" ca="1" si="1090"/>
        <v>-2.8284590617223892E-5</v>
      </c>
      <c r="IH458" s="223">
        <f t="shared" ca="1" si="1091"/>
        <v>-4.6392762203199711E-5</v>
      </c>
      <c r="II458" s="223">
        <f t="shared" ca="1" si="1092"/>
        <v>9.5484236008690573E-5</v>
      </c>
      <c r="IJ458" s="223">
        <f t="shared" ca="1" si="1093"/>
        <v>-9.1915596591084833E-5</v>
      </c>
      <c r="IK458" s="223">
        <f t="shared" ca="1" si="1094"/>
        <v>3.7654969408980893E-5</v>
      </c>
      <c r="IL458" s="223">
        <f t="shared" ca="1" si="1095"/>
        <v>3.737259308492358E-5</v>
      </c>
      <c r="IM458" s="223">
        <f t="shared" ca="1" si="1096"/>
        <v>-9.1788952457156028E-5</v>
      </c>
      <c r="IN458" s="223">
        <f t="shared" ca="1" si="1097"/>
        <v>9.5583169043609903E-5</v>
      </c>
      <c r="IO458" s="223">
        <f t="shared" ca="1" si="1098"/>
        <v>-4.6662710261029029E-5</v>
      </c>
      <c r="IP458" s="223">
        <f t="shared" ca="1" si="1099"/>
        <v>-2.7992505465291658E-5</v>
      </c>
      <c r="IQ458" s="223">
        <f t="shared" ca="1" si="1100"/>
        <v>8.7209691116509207E-5</v>
      </c>
      <c r="IR458" s="223">
        <f t="shared" ca="1" si="1101"/>
        <v>-9.8330223327166495E-5</v>
      </c>
      <c r="IS458" s="223">
        <f t="shared" ca="1" si="1102"/>
        <v>5.5221063704821338E-5</v>
      </c>
      <c r="IT458" s="223">
        <f t="shared" ca="1" si="1103"/>
        <v>1.8342834715768732E-5</v>
      </c>
      <c r="IU458" s="223">
        <f t="shared" ca="1" si="1104"/>
        <v>-8.1790552776743271E-5</v>
      </c>
      <c r="IV458" s="223">
        <f t="shared" ca="1" si="1105"/>
        <v>1.0013030380731767E-4</v>
      </c>
      <c r="IW458" s="223">
        <f t="shared" ca="1" si="1106"/>
        <v>-6.3247608118241987E-5</v>
      </c>
      <c r="IX458" s="223">
        <f t="shared" ca="1" si="1107"/>
        <v>-8.5165124407308428E-6</v>
      </c>
      <c r="IY458" s="223">
        <f t="shared" ca="1" si="1108"/>
        <v>7.5583726702480131E-5</v>
      </c>
      <c r="IZ458" s="223">
        <f t="shared" ca="1" si="1109"/>
        <v>-1.0096607472501178E-4</v>
      </c>
      <c r="JA458" s="223">
        <f t="shared" ca="1" si="1110"/>
        <v>7.0665043490823954E-5</v>
      </c>
      <c r="JB458" s="223">
        <f t="shared" ca="1" si="1111"/>
        <v>-1.3918285047219078E-6</v>
      </c>
    </row>
    <row r="459" spans="2:262">
      <c r="B459" s="230">
        <v>98</v>
      </c>
      <c r="C459" s="229">
        <f t="shared" si="1112"/>
        <v>1.9140625000000013E-3</v>
      </c>
      <c r="D459" s="226">
        <f t="shared" ca="1" si="855"/>
        <v>23.304434978741121</v>
      </c>
      <c r="E459" s="225">
        <f ca="1">CZ361</f>
        <v>-0.69556502125887865</v>
      </c>
      <c r="F459" s="224">
        <v>98</v>
      </c>
      <c r="G459" s="223">
        <f t="shared" ca="1" si="856"/>
        <v>-5.3210302790010147E-5</v>
      </c>
      <c r="H459" s="223">
        <f t="shared" ca="1" si="857"/>
        <v>1.6044579262309308E-4</v>
      </c>
      <c r="I459" s="223">
        <f t="shared" ca="1" si="858"/>
        <v>-1.8455467841508821E-4</v>
      </c>
      <c r="J459" s="223">
        <f t="shared" ca="1" si="859"/>
        <v>1.1304620069927122E-4</v>
      </c>
      <c r="K459" s="223">
        <f t="shared" ca="1" si="860"/>
        <v>1.7031259164632917E-5</v>
      </c>
      <c r="L459" s="223">
        <f t="shared" ca="1" si="861"/>
        <v>-1.382848619877649E-4</v>
      </c>
      <c r="M459" s="223">
        <f t="shared" ca="1" si="862"/>
        <v>1.8789338905414609E-4</v>
      </c>
      <c r="N459" s="223">
        <f t="shared" ca="1" si="863"/>
        <v>-1.4015477414508842E-4</v>
      </c>
      <c r="O459" s="223">
        <f t="shared" ca="1" si="864"/>
        <v>1.9802286199200811E-5</v>
      </c>
      <c r="P459" s="223">
        <f t="shared" ca="1" si="865"/>
        <v>1.1080972165729076E-4</v>
      </c>
      <c r="Q459" s="223">
        <f t="shared" ca="1" si="866"/>
        <v>-1.840114621236798E-4</v>
      </c>
      <c r="R459" s="223">
        <f t="shared" ca="1" si="867"/>
        <v>1.6187727822021281E-4</v>
      </c>
      <c r="S459" s="223">
        <f t="shared" ca="1" si="868"/>
        <v>-5.5874840809649296E-5</v>
      </c>
      <c r="T459" s="223">
        <f t="shared" ca="1" si="869"/>
        <v>-7.9076225866335671E-5</v>
      </c>
      <c r="U459" s="223">
        <f t="shared" ca="1" si="870"/>
        <v>1.7305807789861716E-4</v>
      </c>
      <c r="V459" s="223">
        <f t="shared" ca="1" si="871"/>
        <v>-1.7737892927515797E-4</v>
      </c>
      <c r="W459" s="223">
        <f t="shared" ca="1" si="872"/>
        <v>8.9800156622754141E-5</v>
      </c>
      <c r="X459" s="223">
        <f t="shared" ca="1" si="873"/>
        <v>4.4303875061794495E-5</v>
      </c>
      <c r="Y459" s="223">
        <f t="shared" ca="1" si="874"/>
        <v>-1.5545416879199941E-4</v>
      </c>
      <c r="Z459" s="223">
        <f t="shared" ca="1" si="875"/>
        <v>1.8606400755330856E-4</v>
      </c>
      <c r="AA459" s="223">
        <f t="shared" ca="1" si="876"/>
        <v>-1.2027450277735574E-4</v>
      </c>
      <c r="AB459" s="223">
        <f t="shared" ca="1" si="877"/>
        <v>-7.8289511845292193E-6</v>
      </c>
      <c r="AC459" s="223">
        <f t="shared" ca="1" si="878"/>
        <v>1.3187624315840669E-4</v>
      </c>
      <c r="AD459" s="223">
        <f t="shared" ca="1" si="879"/>
        <v>-1.8759875036708295E-4</v>
      </c>
      <c r="AE459" s="223">
        <f t="shared" ca="1" si="880"/>
        <v>1.4612676724094087E-4</v>
      </c>
      <c r="AF459" s="223">
        <f t="shared" ca="1" si="881"/>
        <v>-2.894683489623238E-5</v>
      </c>
      <c r="AG459" s="223">
        <f t="shared" ca="1" si="882"/>
        <v>-1.0323038745728663E-4</v>
      </c>
      <c r="AH459" s="223">
        <f t="shared" ca="1" si="883"/>
        <v>1.8192417841084193E-4</v>
      </c>
      <c r="AI459" s="223">
        <f t="shared" ca="1" si="884"/>
        <v>-1.6636346198829202E-4</v>
      </c>
      <c r="AJ459" s="223">
        <f t="shared" ca="1" si="885"/>
        <v>6.4610210345503798E-5</v>
      </c>
      <c r="AK459" s="223">
        <f t="shared" ca="1" si="886"/>
        <v>7.0617445858450208E-5</v>
      </c>
      <c r="AL459" s="223">
        <f t="shared" ca="1" si="887"/>
        <v>-1.6925836230252667E-4</v>
      </c>
      <c r="AM459" s="223">
        <f t="shared" ca="1" si="888"/>
        <v>1.8020690218913818E-4</v>
      </c>
      <c r="AN459" s="223">
        <f t="shared" ca="1" si="889"/>
        <v>-9.7790651645018569E-5</v>
      </c>
      <c r="AO459" s="223">
        <f t="shared" ca="1" si="890"/>
        <v>-3.5290715417993356E-5</v>
      </c>
      <c r="AP459" s="223">
        <f t="shared" ca="1" si="891"/>
        <v>1.5008804225210827E-4</v>
      </c>
      <c r="AQ459" s="223">
        <f t="shared" ca="1" si="892"/>
        <v>-1.8712509220005061E-4</v>
      </c>
      <c r="AR459" s="223">
        <f t="shared" ca="1" si="893"/>
        <v>1.2721305304344693E-4</v>
      </c>
      <c r="AS459" s="223">
        <f t="shared" ca="1" si="894"/>
        <v>-1.3922174247131243E-6</v>
      </c>
      <c r="AT459" s="223">
        <f t="shared" ca="1" si="895"/>
        <v>-1.2514992290828502E-4</v>
      </c>
      <c r="AU459" s="223">
        <f t="shared" ca="1" si="896"/>
        <v>1.8685216985867562E-4</v>
      </c>
      <c r="AV459" s="223">
        <f t="shared" ca="1" si="897"/>
        <v>-1.5174672815531758E-4</v>
      </c>
      <c r="AW459" s="223">
        <f t="shared" ca="1" si="898"/>
        <v>3.8021648132555012E-5</v>
      </c>
      <c r="AX459" s="223">
        <f t="shared" ca="1" si="899"/>
        <v>9.5402362211983869E-5</v>
      </c>
      <c r="AY459" s="223">
        <f t="shared" ca="1" si="900"/>
        <v>-1.7939862341753642E-4</v>
      </c>
      <c r="AZ459" s="223">
        <f t="shared" ca="1" si="901"/>
        <v>1.7044886160472479E-4</v>
      </c>
      <c r="BA459" s="223">
        <f t="shared" ca="1" si="902"/>
        <v>-7.3189928225448714E-5</v>
      </c>
      <c r="BB459" s="223">
        <f t="shared" ca="1" si="903"/>
        <v>-6.1988542238135242E-5</v>
      </c>
      <c r="BC459" s="223">
        <f t="shared" ca="1" si="904"/>
        <v>1.6505088848636792E-4</v>
      </c>
      <c r="BD459" s="223">
        <f t="shared" ca="1" si="905"/>
        <v>-1.8260074089148444E-4</v>
      </c>
      <c r="BE459" s="223">
        <f t="shared" ca="1" si="906"/>
        <v>1.0554556042202296E-4</v>
      </c>
      <c r="BF459" s="223">
        <f t="shared" ca="1" si="907"/>
        <v>2.6192537349650001E-5</v>
      </c>
      <c r="BG459" s="223">
        <f t="shared" ca="1" si="908"/>
        <v>-1.4436034047227278E-4</v>
      </c>
      <c r="BH459" s="223">
        <f t="shared" ca="1" si="909"/>
        <v>1.877353761094606E-4</v>
      </c>
      <c r="BI459" s="223">
        <f t="shared" ca="1" si="910"/>
        <v>-1.3384513592220909E-4</v>
      </c>
      <c r="BJ459" s="223">
        <f t="shared" ca="1" si="911"/>
        <v>1.0610032060235484E-5</v>
      </c>
      <c r="BK459" s="223">
        <f t="shared" ca="1" si="912"/>
        <v>1.1812210553204178E-4</v>
      </c>
      <c r="BL459" s="223">
        <f t="shared" ca="1" si="913"/>
        <v>-1.8565544610676222E-4</v>
      </c>
      <c r="BM459" s="223">
        <f t="shared" ca="1" si="914"/>
        <v>1.5700111791012528E-4</v>
      </c>
      <c r="BN459" s="223">
        <f t="shared" ca="1" si="915"/>
        <v>-4.7004863888225867E-5</v>
      </c>
      <c r="BO459" s="223">
        <f t="shared" ca="1" si="916"/>
        <v>-8.73445043198502E-5</v>
      </c>
      <c r="BP459" s="223">
        <f t="shared" ca="1" si="917"/>
        <v>1.7644088142695368E-4</v>
      </c>
      <c r="BQ459" s="223">
        <f t="shared" ca="1" si="918"/>
        <v>-1.7412363498399359E-4</v>
      </c>
      <c r="BR459" s="223">
        <f t="shared" ca="1" si="919"/>
        <v>8.1593325157617983E-5</v>
      </c>
      <c r="BS459" s="223">
        <f t="shared" ca="1" si="920"/>
        <v>5.321030279001363E-5</v>
      </c>
      <c r="BT459" s="223">
        <f t="shared" ca="1" si="921"/>
        <v>-1.604457926230952E-4</v>
      </c>
      <c r="BU459" s="223">
        <f t="shared" ca="1" si="922"/>
        <v>1.8455467841508731E-4</v>
      </c>
      <c r="BV459" s="223">
        <f t="shared" ca="1" si="923"/>
        <v>-1.1304620069926713E-4</v>
      </c>
      <c r="BW459" s="223">
        <f t="shared" ca="1" si="924"/>
        <v>-1.703125916463869E-5</v>
      </c>
      <c r="BX459" s="223">
        <f t="shared" ca="1" si="925"/>
        <v>1.3828486198776545E-4</v>
      </c>
      <c r="BY459" s="223">
        <f t="shared" ca="1" si="926"/>
        <v>-1.8789338905414612E-4</v>
      </c>
      <c r="BZ459" s="223">
        <f t="shared" ca="1" si="927"/>
        <v>1.4015477414508723E-4</v>
      </c>
      <c r="CA459" s="223">
        <f t="shared" ca="1" si="928"/>
        <v>-1.9802286199198358E-5</v>
      </c>
      <c r="CB459" s="223">
        <f t="shared" ca="1" si="929"/>
        <v>-1.1080972165729332E-4</v>
      </c>
      <c r="CC459" s="223">
        <f t="shared" ca="1" si="930"/>
        <v>1.8401146212368042E-4</v>
      </c>
      <c r="CD459" s="223">
        <f t="shared" ca="1" si="931"/>
        <v>-1.6187727822021089E-4</v>
      </c>
      <c r="CE459" s="223">
        <f t="shared" ca="1" si="932"/>
        <v>5.5874840809645047E-5</v>
      </c>
      <c r="CF459" s="223">
        <f t="shared" ca="1" si="933"/>
        <v>7.907622586633971E-5</v>
      </c>
      <c r="CG459" s="223">
        <f t="shared" ca="1" si="934"/>
        <v>-1.7305807789861944E-4</v>
      </c>
      <c r="CH459" s="223">
        <f t="shared" ca="1" si="935"/>
        <v>1.7737892927515781E-4</v>
      </c>
      <c r="CI459" s="223">
        <f t="shared" ca="1" si="936"/>
        <v>-8.9800156622753735E-5</v>
      </c>
      <c r="CJ459" s="223">
        <f t="shared" ca="1" si="937"/>
        <v>-4.4303875061796244E-5</v>
      </c>
      <c r="CK459" s="223">
        <f t="shared" ca="1" si="938"/>
        <v>1.5545416879200042E-4</v>
      </c>
      <c r="CL459" s="223">
        <f t="shared" ca="1" si="939"/>
        <v>-1.860640075533081E-4</v>
      </c>
      <c r="CM459" s="223">
        <f t="shared" ca="1" si="940"/>
        <v>1.2027450277735334E-4</v>
      </c>
      <c r="CN459" s="223">
        <f t="shared" ca="1" si="941"/>
        <v>7.8289511845323635E-6</v>
      </c>
      <c r="CO459" s="223">
        <f t="shared" ca="1" si="942"/>
        <v>-1.3187624315840989E-4</v>
      </c>
      <c r="CP459" s="223">
        <f t="shared" ca="1" si="943"/>
        <v>1.8759875036708317E-4</v>
      </c>
      <c r="CQ459" s="223">
        <f t="shared" ca="1" si="944"/>
        <v>-1.4612676724093805E-4</v>
      </c>
      <c r="CR459" s="223">
        <f t="shared" ca="1" si="945"/>
        <v>2.8946834896226661E-5</v>
      </c>
      <c r="CS459" s="223">
        <f t="shared" ca="1" si="946"/>
        <v>1.0323038745728701E-4</v>
      </c>
      <c r="CT459" s="223">
        <f t="shared" ca="1" si="947"/>
        <v>-1.8192417841084204E-4</v>
      </c>
      <c r="CU459" s="223">
        <f t="shared" ca="1" si="948"/>
        <v>1.6636346198829185E-4</v>
      </c>
      <c r="CV459" s="223">
        <f t="shared" ca="1" si="949"/>
        <v>-6.4610210345500871E-5</v>
      </c>
      <c r="CW459" s="223">
        <f t="shared" ca="1" si="950"/>
        <v>-7.0617445858453109E-5</v>
      </c>
      <c r="CX459" s="223">
        <f t="shared" ca="1" si="951"/>
        <v>1.6925836230252802E-4</v>
      </c>
      <c r="CY459" s="223">
        <f t="shared" ca="1" si="952"/>
        <v>-1.8020690218913728E-4</v>
      </c>
      <c r="CZ459" s="223">
        <f t="shared" ca="1" si="953"/>
        <v>9.7790651645015899E-5</v>
      </c>
      <c r="DA459" s="223">
        <f t="shared" ca="1" si="954"/>
        <v>3.5290715417999049E-5</v>
      </c>
      <c r="DB459" s="223">
        <f t="shared" ca="1" si="955"/>
        <v>-1.5008804225211177E-4</v>
      </c>
      <c r="DC459" s="223">
        <f t="shared" ca="1" si="956"/>
        <v>1.8712509220005007E-4</v>
      </c>
      <c r="DD459" s="223">
        <f t="shared" ca="1" si="957"/>
        <v>-1.2721305304344661E-4</v>
      </c>
      <c r="DE459" s="223">
        <f t="shared" ca="1" si="958"/>
        <v>1.39221742471265E-6</v>
      </c>
      <c r="DF459" s="223">
        <f t="shared" ca="1" si="959"/>
        <v>1.2514992290828735E-4</v>
      </c>
      <c r="DG459" s="223">
        <f t="shared" ca="1" si="960"/>
        <v>-1.8685216985867595E-4</v>
      </c>
      <c r="DH459" s="223">
        <f t="shared" ca="1" si="961"/>
        <v>1.5174672815531574E-4</v>
      </c>
      <c r="DI459" s="223">
        <f t="shared" ca="1" si="962"/>
        <v>-3.8021648132551942E-5</v>
      </c>
      <c r="DJ459" s="223">
        <f t="shared" ca="1" si="963"/>
        <v>-9.5402362211986579E-5</v>
      </c>
      <c r="DK459" s="223">
        <f t="shared" ca="1" si="964"/>
        <v>1.7939862341753737E-4</v>
      </c>
      <c r="DL459" s="223">
        <f t="shared" ca="1" si="965"/>
        <v>-1.7044886160472232E-4</v>
      </c>
      <c r="DM459" s="223">
        <f t="shared" ca="1" si="966"/>
        <v>7.3189928225443361E-5</v>
      </c>
      <c r="DN459" s="223">
        <f t="shared" ca="1" si="967"/>
        <v>6.1988542238140731E-5</v>
      </c>
      <c r="DO459" s="223">
        <f t="shared" ca="1" si="968"/>
        <v>-1.6505088848637069E-4</v>
      </c>
      <c r="DP459" s="223">
        <f t="shared" ca="1" si="969"/>
        <v>1.8260074089148306E-4</v>
      </c>
      <c r="DQ459" s="223">
        <f t="shared" ca="1" si="970"/>
        <v>-1.0554556042201596E-4</v>
      </c>
      <c r="DR459" s="223">
        <f t="shared" ca="1" si="971"/>
        <v>-2.6192537349658404E-5</v>
      </c>
      <c r="DS459" s="223">
        <f t="shared" ca="1" si="972"/>
        <v>1.4436034047227823E-4</v>
      </c>
      <c r="DT459" s="223">
        <f t="shared" ca="1" si="973"/>
        <v>-1.8773537610946065E-4</v>
      </c>
      <c r="DU459" s="223">
        <f t="shared" ca="1" si="974"/>
        <v>1.3384513592221066E-4</v>
      </c>
      <c r="DV459" s="223">
        <f t="shared" ca="1" si="975"/>
        <v>-1.0610032060237693E-5</v>
      </c>
      <c r="DW459" s="223">
        <f t="shared" ca="1" si="976"/>
        <v>-1.1812210553204005E-4</v>
      </c>
      <c r="DX459" s="223">
        <f t="shared" ca="1" si="977"/>
        <v>1.8565544610676189E-4</v>
      </c>
      <c r="DY459" s="223">
        <f t="shared" ca="1" si="978"/>
        <v>-1.5700111791012354E-4</v>
      </c>
      <c r="DZ459" s="223">
        <f t="shared" ca="1" si="979"/>
        <v>4.7004863888222838E-5</v>
      </c>
      <c r="EA459" s="223">
        <f t="shared" ca="1" si="980"/>
        <v>8.7344504319852937E-5</v>
      </c>
      <c r="EB459" s="223">
        <f t="shared" ca="1" si="981"/>
        <v>-1.7644088142695474E-4</v>
      </c>
      <c r="EC459" s="223">
        <f t="shared" ca="1" si="982"/>
        <v>1.7412363498399243E-4</v>
      </c>
      <c r="ED459" s="223">
        <f t="shared" ca="1" si="983"/>
        <v>-8.1593325157615164E-5</v>
      </c>
      <c r="EE459" s="223">
        <f t="shared" ca="1" si="984"/>
        <v>-5.3210302790016639E-5</v>
      </c>
      <c r="EF459" s="223">
        <f t="shared" ca="1" si="985"/>
        <v>1.6044579262309682E-4</v>
      </c>
      <c r="EG459" s="223">
        <f t="shared" ca="1" si="986"/>
        <v>-1.8455467841508674E-4</v>
      </c>
      <c r="EH459" s="223">
        <f t="shared" ca="1" si="987"/>
        <v>1.1304620069926461E-4</v>
      </c>
      <c r="EI459" s="223">
        <f t="shared" ca="1" si="988"/>
        <v>1.7031259164641807E-5</v>
      </c>
      <c r="EJ459" s="223">
        <f t="shared" ca="1" si="989"/>
        <v>-1.3828486198777117E-4</v>
      </c>
      <c r="EK459" s="223">
        <f t="shared" ca="1" si="990"/>
        <v>1.8789338905414617E-4</v>
      </c>
      <c r="EL459" s="223">
        <f t="shared" ca="1" si="991"/>
        <v>-1.4015477414508159E-4</v>
      </c>
      <c r="EM459" s="223">
        <f t="shared" ca="1" si="992"/>
        <v>1.9802286199189942E-5</v>
      </c>
      <c r="EN459" s="223">
        <f t="shared" ca="1" si="993"/>
        <v>1.1080972165730014E-4</v>
      </c>
      <c r="EO459" s="223">
        <f t="shared" ca="1" si="994"/>
        <v>-1.8401146212367999E-4</v>
      </c>
      <c r="EP459" s="223">
        <f t="shared" ca="1" si="995"/>
        <v>1.61877278220212E-4</v>
      </c>
      <c r="EQ459" s="223">
        <f t="shared" ca="1" si="996"/>
        <v>-5.5874840809647154E-5</v>
      </c>
      <c r="ER459" s="223">
        <f t="shared" ca="1" si="997"/>
        <v>-7.9076225866337704E-5</v>
      </c>
      <c r="ES459" s="223">
        <f t="shared" ca="1" si="998"/>
        <v>1.7305807789861854E-4</v>
      </c>
      <c r="ET459" s="223">
        <f t="shared" ca="1" si="999"/>
        <v>-1.7737892927515678E-4</v>
      </c>
      <c r="EU459" s="223">
        <f t="shared" ca="1" si="1000"/>
        <v>8.9800156622750984E-5</v>
      </c>
      <c r="EV459" s="223">
        <f t="shared" ca="1" si="1001"/>
        <v>4.4303875061799293E-5</v>
      </c>
      <c r="EW459" s="223">
        <f t="shared" ca="1" si="1002"/>
        <v>-1.554541687920022E-4</v>
      </c>
      <c r="EX459" s="223">
        <f t="shared" ca="1" si="1003"/>
        <v>1.8606400755330767E-4</v>
      </c>
      <c r="EY459" s="223">
        <f t="shared" ca="1" si="1004"/>
        <v>-1.2027450277735094E-4</v>
      </c>
      <c r="EZ459" s="223">
        <f t="shared" ca="1" si="1005"/>
        <v>-7.8289511845354941E-6</v>
      </c>
      <c r="FA459" s="223">
        <f t="shared" ca="1" si="1006"/>
        <v>1.3187624315841214E-4</v>
      </c>
      <c r="FB459" s="223">
        <f t="shared" ca="1" si="1007"/>
        <v>-1.8759875036708336E-4</v>
      </c>
      <c r="FC459" s="223">
        <f t="shared" ca="1" si="1008"/>
        <v>1.4612676724093607E-4</v>
      </c>
      <c r="FD459" s="223">
        <f t="shared" ca="1" si="1009"/>
        <v>-2.8946834896223571E-5</v>
      </c>
      <c r="FE459" s="223">
        <f t="shared" ca="1" si="1010"/>
        <v>-1.0323038745729406E-4</v>
      </c>
      <c r="FF459" s="223">
        <f t="shared" ca="1" si="1011"/>
        <v>1.8192417841084418E-4</v>
      </c>
      <c r="FG459" s="223">
        <f t="shared" ca="1" si="1012"/>
        <v>-1.663634619882879E-4</v>
      </c>
      <c r="FH459" s="223">
        <f t="shared" ca="1" si="1013"/>
        <v>6.4610210345492915E-5</v>
      </c>
      <c r="FI459" s="223">
        <f t="shared" ca="1" si="1014"/>
        <v>7.0617445858460942E-5</v>
      </c>
      <c r="FJ459" s="223">
        <f t="shared" ca="1" si="1015"/>
        <v>-1.6925836230252708E-4</v>
      </c>
      <c r="FK459" s="223">
        <f t="shared" ca="1" si="1016"/>
        <v>1.8020690218913793E-4</v>
      </c>
      <c r="FL459" s="223">
        <f t="shared" ca="1" si="1017"/>
        <v>-9.7790651645017783E-5</v>
      </c>
      <c r="FM459" s="223">
        <f t="shared" ca="1" si="1018"/>
        <v>-3.529071541799688E-5</v>
      </c>
      <c r="FN459" s="223">
        <f t="shared" ca="1" si="1019"/>
        <v>1.5008804225211044E-4</v>
      </c>
      <c r="FO459" s="223">
        <f t="shared" ca="1" si="1020"/>
        <v>-1.8712509220005028E-4</v>
      </c>
      <c r="FP459" s="223">
        <f t="shared" ca="1" si="1021"/>
        <v>1.272130530434443E-4</v>
      </c>
      <c r="FQ459" s="223">
        <f t="shared" ca="1" si="1022"/>
        <v>-1.3922174247095194E-6</v>
      </c>
      <c r="FR459" s="223">
        <f t="shared" ca="1" si="1023"/>
        <v>-1.2514992290828969E-4</v>
      </c>
      <c r="FS459" s="223">
        <f t="shared" ca="1" si="1024"/>
        <v>1.8685216985867627E-4</v>
      </c>
      <c r="FT459" s="223">
        <f t="shared" ca="1" si="1025"/>
        <v>-1.5174672815531387E-4</v>
      </c>
      <c r="FU459" s="223">
        <f t="shared" ca="1" si="1026"/>
        <v>3.8021648132548879E-5</v>
      </c>
      <c r="FV459" s="223">
        <f t="shared" ca="1" si="1027"/>
        <v>9.540236221198929E-5</v>
      </c>
      <c r="FW459" s="223">
        <f t="shared" ca="1" si="1028"/>
        <v>-1.7939862341753826E-4</v>
      </c>
      <c r="FX459" s="223">
        <f t="shared" ca="1" si="1029"/>
        <v>1.7044886160472102E-4</v>
      </c>
      <c r="FY459" s="223">
        <f t="shared" ca="1" si="1030"/>
        <v>-7.3189928225440474E-5</v>
      </c>
      <c r="FZ459" s="223">
        <f t="shared" ca="1" si="1031"/>
        <v>-6.1988542238143685E-5</v>
      </c>
      <c r="GA459" s="223">
        <f t="shared" ca="1" si="1032"/>
        <v>1.650508884863722E-4</v>
      </c>
      <c r="GB459" s="223">
        <f t="shared" ca="1" si="1033"/>
        <v>-1.8260074089148233E-4</v>
      </c>
      <c r="GC459" s="223">
        <f t="shared" ca="1" si="1034"/>
        <v>1.0554556042201337E-4</v>
      </c>
      <c r="GD459" s="223">
        <f t="shared" ca="1" si="1035"/>
        <v>2.6192537349661494E-5</v>
      </c>
      <c r="GE459" s="223">
        <f t="shared" ca="1" si="1036"/>
        <v>-1.4436034047228023E-4</v>
      </c>
      <c r="GF459" s="223">
        <f t="shared" ca="1" si="1037"/>
        <v>1.8773537610946054E-4</v>
      </c>
      <c r="GG459" s="223">
        <f t="shared" ca="1" si="1038"/>
        <v>-1.3384513592220847E-4</v>
      </c>
      <c r="GH459" s="223">
        <f t="shared" ca="1" si="1039"/>
        <v>1.0610032060234576E-5</v>
      </c>
      <c r="GI459" s="223">
        <f t="shared" ca="1" si="1040"/>
        <v>1.181221055320425E-4</v>
      </c>
      <c r="GJ459" s="223">
        <f t="shared" ca="1" si="1041"/>
        <v>-1.8565544610676238E-4</v>
      </c>
      <c r="GK459" s="223">
        <f t="shared" ca="1" si="1042"/>
        <v>1.5700111791012181E-4</v>
      </c>
      <c r="GL459" s="223">
        <f t="shared" ca="1" si="1043"/>
        <v>-4.7004863888219816E-5</v>
      </c>
      <c r="GM459" s="223">
        <f t="shared" ca="1" si="1044"/>
        <v>-8.7344504319855729E-5</v>
      </c>
      <c r="GN459" s="223">
        <f t="shared" ca="1" si="1045"/>
        <v>1.7644088142695585E-4</v>
      </c>
      <c r="GO459" s="223">
        <f t="shared" ca="1" si="1046"/>
        <v>-1.7412363498399126E-4</v>
      </c>
      <c r="GP459" s="223">
        <f t="shared" ca="1" si="1047"/>
        <v>8.1593325157612345E-5</v>
      </c>
      <c r="GQ459" s="223">
        <f t="shared" ca="1" si="1048"/>
        <v>5.3210302790019641E-5</v>
      </c>
      <c r="GR459" s="223">
        <f t="shared" ca="1" si="1049"/>
        <v>-1.6044579262309848E-4</v>
      </c>
      <c r="GS459" s="223">
        <f t="shared" ca="1" si="1050"/>
        <v>1.8455467841508612E-4</v>
      </c>
      <c r="GT459" s="223">
        <f t="shared" ca="1" si="1051"/>
        <v>-1.1304620069926212E-4</v>
      </c>
      <c r="GU459" s="223">
        <f t="shared" ca="1" si="1052"/>
        <v>-1.7031259164644938E-5</v>
      </c>
      <c r="GV459" s="223">
        <f t="shared" ca="1" si="1053"/>
        <v>1.3828486198777331E-4</v>
      </c>
      <c r="GW459" s="223">
        <f t="shared" ca="1" si="1054"/>
        <v>-1.8789338905414617E-4</v>
      </c>
      <c r="GX459" s="223">
        <f t="shared" ca="1" si="1055"/>
        <v>1.401547741450795E-4</v>
      </c>
      <c r="GY459" s="223">
        <f t="shared" ca="1" si="1056"/>
        <v>-1.9802286199186831E-5</v>
      </c>
      <c r="GZ459" s="223">
        <f t="shared" ca="1" si="1057"/>
        <v>-1.1080972165730267E-4</v>
      </c>
      <c r="HA459" s="223">
        <f t="shared" ca="1" si="1058"/>
        <v>1.8401146212368064E-4</v>
      </c>
      <c r="HB459" s="223">
        <f t="shared" ca="1" si="1059"/>
        <v>-1.618772782202104E-4</v>
      </c>
      <c r="HC459" s="223">
        <f t="shared" ca="1" si="1060"/>
        <v>5.5874840809644159E-5</v>
      </c>
      <c r="HD459" s="223">
        <f t="shared" ca="1" si="1061"/>
        <v>7.9076225866340537E-5</v>
      </c>
      <c r="HE459" s="223">
        <f t="shared" ca="1" si="1062"/>
        <v>-1.7305807789861976E-4</v>
      </c>
      <c r="HF459" s="223">
        <f t="shared" ca="1" si="1063"/>
        <v>1.7737892927515575E-4</v>
      </c>
      <c r="HG459" s="223">
        <f t="shared" ca="1" si="1064"/>
        <v>-8.9800156622748232E-5</v>
      </c>
      <c r="HH459" s="223">
        <f t="shared" ca="1" si="1065"/>
        <v>-4.4303875061802329E-5</v>
      </c>
      <c r="HI459" s="223">
        <f t="shared" ca="1" si="1066"/>
        <v>1.5545416879200394E-4</v>
      </c>
      <c r="HJ459" s="223">
        <f t="shared" ca="1" si="1067"/>
        <v>-1.8606400755330726E-4</v>
      </c>
      <c r="HK459" s="223">
        <f t="shared" ca="1" si="1068"/>
        <v>1.2027450277734032E-4</v>
      </c>
      <c r="HL459" s="223">
        <f t="shared" ca="1" si="1069"/>
        <v>7.8289511845386112E-6</v>
      </c>
      <c r="HM459" s="223">
        <f t="shared" ca="1" si="1070"/>
        <v>-1.3187624315840675E-4</v>
      </c>
      <c r="HN459" s="223">
        <f t="shared" ca="1" si="1071"/>
        <v>1.8759875036708355E-4</v>
      </c>
      <c r="HO459" s="223">
        <f t="shared" ca="1" si="1072"/>
        <v>-1.4612676724094081E-4</v>
      </c>
      <c r="HP459" s="223">
        <f t="shared" ca="1" si="1073"/>
        <v>2.8946834896220467E-5</v>
      </c>
      <c r="HQ459" s="223">
        <f t="shared" ca="1" si="1074"/>
        <v>1.0323038745728776E-4</v>
      </c>
      <c r="HR459" s="223">
        <f t="shared" ca="1" si="1075"/>
        <v>-1.8192417841084496E-4</v>
      </c>
      <c r="HS459" s="223">
        <f t="shared" ca="1" si="1076"/>
        <v>1.6636346198829139E-4</v>
      </c>
      <c r="HT459" s="223">
        <f t="shared" ca="1" si="1077"/>
        <v>-6.4610210345489975E-5</v>
      </c>
      <c r="HU459" s="223">
        <f t="shared" ca="1" si="1078"/>
        <v>-7.0617445858453962E-5</v>
      </c>
      <c r="HV459" s="223">
        <f t="shared" ca="1" si="1079"/>
        <v>1.6925836230253307E-4</v>
      </c>
      <c r="HW459" s="223">
        <f t="shared" ca="1" si="1080"/>
        <v>-1.8020690218913704E-4</v>
      </c>
      <c r="HX459" s="223">
        <f t="shared" ca="1" si="1081"/>
        <v>9.7790651645005979E-5</v>
      </c>
      <c r="HY459" s="223">
        <f t="shared" ca="1" si="1082"/>
        <v>3.529071541799997E-5</v>
      </c>
      <c r="HZ459" s="223">
        <f t="shared" ca="1" si="1083"/>
        <v>-1.5008804225211873E-4</v>
      </c>
      <c r="IA459" s="223">
        <f t="shared" ca="1" si="1084"/>
        <v>1.8712509220004998E-4</v>
      </c>
      <c r="IB459" s="223">
        <f t="shared" ca="1" si="1085"/>
        <v>-1.2721305304343414E-4</v>
      </c>
      <c r="IC459" s="223">
        <f t="shared" ca="1" si="1086"/>
        <v>1.3922174247063887E-6</v>
      </c>
      <c r="ID459" s="223">
        <f t="shared" ca="1" si="1087"/>
        <v>1.2514992290829998E-4</v>
      </c>
      <c r="IE459" s="223">
        <f t="shared" ca="1" si="1088"/>
        <v>-1.5290013737393601E-4</v>
      </c>
      <c r="IF459" s="223">
        <f t="shared" ca="1" si="1089"/>
        <v>1.5174672815530571E-4</v>
      </c>
      <c r="IG459" s="223">
        <f t="shared" ca="1" si="1090"/>
        <v>-3.8021648132545816E-5</v>
      </c>
      <c r="IH459" s="223">
        <f t="shared" ca="1" si="1091"/>
        <v>-9.5402362211982785E-5</v>
      </c>
      <c r="II459" s="223">
        <f t="shared" ca="1" si="1092"/>
        <v>1.7939862341753921E-4</v>
      </c>
      <c r="IJ459" s="223">
        <f t="shared" ca="1" si="1093"/>
        <v>-1.7044886160472422E-4</v>
      </c>
      <c r="IK459" s="223">
        <f t="shared" ca="1" si="1094"/>
        <v>7.3189928225437601E-5</v>
      </c>
      <c r="IL459" s="223">
        <f t="shared" ca="1" si="1095"/>
        <v>6.1988542238136543E-5</v>
      </c>
      <c r="IM459" s="223">
        <f t="shared" ca="1" si="1096"/>
        <v>-1.6505088848637369E-4</v>
      </c>
      <c r="IN459" s="223">
        <f t="shared" ca="1" si="1097"/>
        <v>1.8260074089148412E-4</v>
      </c>
      <c r="IO459" s="223">
        <f t="shared" ca="1" si="1098"/>
        <v>-1.0554556042201078E-4</v>
      </c>
      <c r="IP459" s="223">
        <f t="shared" ca="1" si="1099"/>
        <v>-2.6192537349654027E-5</v>
      </c>
      <c r="IQ459" s="223">
        <f t="shared" ca="1" si="1100"/>
        <v>1.4436034047228224E-4</v>
      </c>
      <c r="IR459" s="223">
        <f t="shared" ca="1" si="1101"/>
        <v>-1.8773537610946041E-4</v>
      </c>
      <c r="IS459" s="223">
        <f t="shared" ca="1" si="1102"/>
        <v>1.3384513592219877E-4</v>
      </c>
      <c r="IT459" s="223">
        <f t="shared" ca="1" si="1103"/>
        <v>-1.0610032060231445E-5</v>
      </c>
      <c r="IU459" s="223">
        <f t="shared" ca="1" si="1104"/>
        <v>-1.1812210553205323E-4</v>
      </c>
      <c r="IV459" s="223">
        <f t="shared" ca="1" si="1105"/>
        <v>1.8565544610676284E-4</v>
      </c>
      <c r="IW459" s="223">
        <f t="shared" ca="1" si="1106"/>
        <v>-1.5700111791011427E-4</v>
      </c>
      <c r="IX459" s="223">
        <f t="shared" ca="1" si="1107"/>
        <v>4.700486388821678E-5</v>
      </c>
      <c r="IY459" s="223">
        <f t="shared" ca="1" si="1108"/>
        <v>8.7344504319867953E-5</v>
      </c>
      <c r="IZ459" s="223">
        <f t="shared" ca="1" si="1109"/>
        <v>-1.7644088142695691E-4</v>
      </c>
      <c r="JA459" s="223">
        <f t="shared" ca="1" si="1110"/>
        <v>1.7412363498398603E-4</v>
      </c>
      <c r="JB459" s="223">
        <f t="shared" ca="1" si="1111"/>
        <v>-8.1593325157609527E-5</v>
      </c>
    </row>
    <row r="460" spans="2:262">
      <c r="B460" s="230">
        <v>99</v>
      </c>
      <c r="C460" s="229">
        <f t="shared" si="1112"/>
        <v>1.9335937500000013E-3</v>
      </c>
      <c r="D460" s="226">
        <f t="shared" ca="1" si="855"/>
        <v>23.306578617410985</v>
      </c>
      <c r="E460" s="225">
        <f ca="1">DA361</f>
        <v>-0.69342138258901531</v>
      </c>
      <c r="F460" s="224">
        <v>99</v>
      </c>
      <c r="G460" s="223">
        <f t="shared" ca="1" si="856"/>
        <v>-7.4155246340764882E-5</v>
      </c>
      <c r="H460" s="223">
        <f t="shared" ca="1" si="857"/>
        <v>3.3695705504772954E-4</v>
      </c>
      <c r="I460" s="223">
        <f t="shared" ca="1" si="858"/>
        <v>-4.3613847960906181E-4</v>
      </c>
      <c r="J460" s="223">
        <f t="shared" ca="1" si="859"/>
        <v>3.2353877507600978E-4</v>
      </c>
      <c r="K460" s="223">
        <f t="shared" ca="1" si="860"/>
        <v>-5.383436574179064E-5</v>
      </c>
      <c r="L460" s="223">
        <f t="shared" ca="1" si="861"/>
        <v>-2.4201105910451012E-4</v>
      </c>
      <c r="M460" s="223">
        <f t="shared" ca="1" si="862"/>
        <v>4.2034019555446889E-4</v>
      </c>
      <c r="N460" s="223">
        <f t="shared" ca="1" si="863"/>
        <v>-3.9455957012770866E-4</v>
      </c>
      <c r="O460" s="223">
        <f t="shared" ca="1" si="864"/>
        <v>1.7718779839452433E-4</v>
      </c>
      <c r="P460" s="223">
        <f t="shared" ca="1" si="865"/>
        <v>1.2622323325302615E-4</v>
      </c>
      <c r="Q460" s="223">
        <f t="shared" ca="1" si="866"/>
        <v>-3.6834249610221006E-4</v>
      </c>
      <c r="R460" s="223">
        <f t="shared" ca="1" si="867"/>
        <v>4.3160115993272135E-4</v>
      </c>
      <c r="S460" s="223">
        <f t="shared" ca="1" si="868"/>
        <v>-2.8528193682482406E-4</v>
      </c>
      <c r="T460" s="223">
        <f t="shared" ca="1" si="869"/>
        <v>4.3485269180011947E-7</v>
      </c>
      <c r="U460" s="223">
        <f t="shared" ca="1" si="870"/>
        <v>2.8462338821450759E-4</v>
      </c>
      <c r="V460" s="223">
        <f t="shared" ca="1" si="871"/>
        <v>-4.3147354764914937E-4</v>
      </c>
      <c r="W460" s="223">
        <f t="shared" ca="1" si="872"/>
        <v>3.6880778641243828E-4</v>
      </c>
      <c r="X460" s="223">
        <f t="shared" ca="1" si="873"/>
        <v>-1.2705548941479514E-4</v>
      </c>
      <c r="Y460" s="223">
        <f t="shared" ca="1" si="874"/>
        <v>-1.7639270524825055E-4</v>
      </c>
      <c r="Z460" s="223">
        <f t="shared" ca="1" si="875"/>
        <v>3.9418772316116734E-4</v>
      </c>
      <c r="AA460" s="223">
        <f t="shared" ca="1" si="876"/>
        <v>-4.2057215707551917E-4</v>
      </c>
      <c r="AB460" s="223">
        <f t="shared" ca="1" si="877"/>
        <v>2.4273419270262836E-4</v>
      </c>
      <c r="AC460" s="223">
        <f t="shared" ca="1" si="878"/>
        <v>5.2971200947439398E-5</v>
      </c>
      <c r="AD460" s="223">
        <f t="shared" ca="1" si="879"/>
        <v>-3.2295471663757385E-4</v>
      </c>
      <c r="AE460" s="223">
        <f t="shared" ca="1" si="880"/>
        <v>4.3611713597049525E-4</v>
      </c>
      <c r="AF460" s="223">
        <f t="shared" ca="1" si="881"/>
        <v>-3.3750879030228676E-4</v>
      </c>
      <c r="AG460" s="223">
        <f t="shared" ca="1" si="882"/>
        <v>7.5012147610691634E-5</v>
      </c>
      <c r="AH460" s="223">
        <f t="shared" ca="1" si="883"/>
        <v>2.2390906676975482E-4</v>
      </c>
      <c r="AI460" s="223">
        <f t="shared" ca="1" si="884"/>
        <v>-4.1410399995283053E-4</v>
      </c>
      <c r="AJ460" s="223">
        <f t="shared" ca="1" si="885"/>
        <v>4.0321735750625321E-4</v>
      </c>
      <c r="AK460" s="223">
        <f t="shared" ca="1" si="886"/>
        <v>-1.9653550038457491E-4</v>
      </c>
      <c r="AL460" s="223">
        <f t="shared" ca="1" si="887"/>
        <v>-1.0558051841869586E-4</v>
      </c>
      <c r="AM460" s="223">
        <f t="shared" ca="1" si="888"/>
        <v>3.5642850551532957E-4</v>
      </c>
      <c r="AN460" s="223">
        <f t="shared" ca="1" si="889"/>
        <v>-4.3420111662788969E-4</v>
      </c>
      <c r="AO460" s="223">
        <f t="shared" ca="1" si="890"/>
        <v>3.0113334783193413E-4</v>
      </c>
      <c r="AP460" s="223">
        <f t="shared" ca="1" si="891"/>
        <v>-2.1840553285019763E-5</v>
      </c>
      <c r="AQ460" s="223">
        <f t="shared" ca="1" si="892"/>
        <v>-2.6805762751190766E-4</v>
      </c>
      <c r="AR460" s="223">
        <f t="shared" ca="1" si="893"/>
        <v>4.2779176713613262E-4</v>
      </c>
      <c r="AS460" s="223">
        <f t="shared" ca="1" si="894"/>
        <v>-3.7979779356433542E-4</v>
      </c>
      <c r="AT460" s="223">
        <f t="shared" ca="1" si="895"/>
        <v>1.4738073120498392E-4</v>
      </c>
      <c r="AU460" s="223">
        <f t="shared" ca="1" si="896"/>
        <v>1.5660180661831923E-4</v>
      </c>
      <c r="AV460" s="223">
        <f t="shared" ca="1" si="897"/>
        <v>-3.8454127790556197E-4</v>
      </c>
      <c r="AW460" s="223">
        <f t="shared" ca="1" si="898"/>
        <v>4.257543083356808E-4</v>
      </c>
      <c r="AX460" s="223">
        <f t="shared" ca="1" si="899"/>
        <v>-2.6022857951449183E-4</v>
      </c>
      <c r="AY460" s="223">
        <f t="shared" ca="1" si="900"/>
        <v>-3.1659543291302154E-5</v>
      </c>
      <c r="AZ460" s="223">
        <f t="shared" ca="1" si="901"/>
        <v>3.0817435202754989E-4</v>
      </c>
      <c r="BA460" s="223">
        <f t="shared" ca="1" si="902"/>
        <v>-4.350451479520264E-4</v>
      </c>
      <c r="BB460" s="223">
        <f t="shared" ca="1" si="903"/>
        <v>3.5066571729044726E-4</v>
      </c>
      <c r="BC460" s="223">
        <f t="shared" ca="1" si="904"/>
        <v>-9.6009218645711056E-5</v>
      </c>
      <c r="BD460" s="223">
        <f t="shared" ca="1" si="905"/>
        <v>-2.0526765788103182E-4</v>
      </c>
      <c r="BE460" s="223">
        <f t="shared" ca="1" si="906"/>
        <v>4.068701915440786E-4</v>
      </c>
      <c r="BF460" s="223">
        <f t="shared" ca="1" si="907"/>
        <v>-4.109037589528963E-4</v>
      </c>
      <c r="BG460" s="223">
        <f t="shared" ca="1" si="908"/>
        <v>2.1540973113971825E-4</v>
      </c>
      <c r="BH460" s="223">
        <f t="shared" ca="1" si="909"/>
        <v>8.4683450867732203E-5</v>
      </c>
      <c r="BI460" s="223">
        <f t="shared" ca="1" si="910"/>
        <v>-3.4365584743921559E-4</v>
      </c>
      <c r="BJ460" s="223">
        <f t="shared" ca="1" si="911"/>
        <v>4.3575504480157555E-4</v>
      </c>
      <c r="BK460" s="223">
        <f t="shared" ca="1" si="912"/>
        <v>-3.1625930222794877E-4</v>
      </c>
      <c r="BL460" s="223">
        <f t="shared" ca="1" si="913"/>
        <v>4.3193638072372355E-5</v>
      </c>
      <c r="BM460" s="223">
        <f t="shared" ca="1" si="914"/>
        <v>2.5084609250555887E-4</v>
      </c>
      <c r="BN460" s="223">
        <f t="shared" ca="1" si="915"/>
        <v>-4.2307939878595085E-4</v>
      </c>
      <c r="BO460" s="223">
        <f t="shared" ca="1" si="916"/>
        <v>3.8987283456517693E-4</v>
      </c>
      <c r="BP460" s="223">
        <f t="shared" ca="1" si="917"/>
        <v>-1.6735091990467533E-4</v>
      </c>
      <c r="BQ460" s="223">
        <f t="shared" ca="1" si="918"/>
        <v>-1.3643364051954903E-4</v>
      </c>
      <c r="BR460" s="223">
        <f t="shared" ca="1" si="919"/>
        <v>3.7396843902964258E-4</v>
      </c>
      <c r="BS460" s="223">
        <f t="shared" ca="1" si="920"/>
        <v>-4.2991078017539026E-4</v>
      </c>
      <c r="BT460" s="223">
        <f t="shared" ca="1" si="921"/>
        <v>2.7709605288497575E-4</v>
      </c>
      <c r="BU460" s="223">
        <f t="shared" ca="1" si="922"/>
        <v>1.0271615022318376E-5</v>
      </c>
      <c r="BV460" s="223">
        <f t="shared" ca="1" si="923"/>
        <v>-2.926515684106019E-4</v>
      </c>
      <c r="BW460" s="223">
        <f t="shared" ca="1" si="924"/>
        <v>4.3292509806668543E-4</v>
      </c>
      <c r="BX460" s="223">
        <f t="shared" ca="1" si="925"/>
        <v>-3.6297785985096214E-4</v>
      </c>
      <c r="BY460" s="223">
        <f t="shared" ca="1" si="926"/>
        <v>1.1677499506359855E-4</v>
      </c>
      <c r="BZ460" s="223">
        <f t="shared" ca="1" si="927"/>
        <v>1.861317412251555E-4</v>
      </c>
      <c r="CA460" s="223">
        <f t="shared" ca="1" si="928"/>
        <v>-3.9865619720627692E-4</v>
      </c>
      <c r="CB460" s="223">
        <f t="shared" ca="1" si="929"/>
        <v>4.1760025725330119E-4</v>
      </c>
      <c r="CC460" s="223">
        <f t="shared" ca="1" si="930"/>
        <v>-2.3376502098489252E-4</v>
      </c>
      <c r="CD460" s="223">
        <f t="shared" ca="1" si="931"/>
        <v>-6.3582373466240045E-5</v>
      </c>
      <c r="CE460" s="223">
        <f t="shared" ca="1" si="932"/>
        <v>3.3005529232591542E-4</v>
      </c>
      <c r="CF460" s="223">
        <f t="shared" ca="1" si="933"/>
        <v>-4.3625920090469992E-4</v>
      </c>
      <c r="CG460" s="223">
        <f t="shared" ca="1" si="934"/>
        <v>3.3062336026386144E-4</v>
      </c>
      <c r="CH460" s="223">
        <f t="shared" ca="1" si="935"/>
        <v>-6.4442665602286616E-5</v>
      </c>
      <c r="CI460" s="223">
        <f t="shared" ca="1" si="936"/>
        <v>-2.3303024729083105E-4</v>
      </c>
      <c r="CJ460" s="223">
        <f t="shared" ca="1" si="937"/>
        <v>4.1734779510671662E-4</v>
      </c>
      <c r="CK460" s="223">
        <f t="shared" ca="1" si="938"/>
        <v>-3.9900863775872903E-4</v>
      </c>
      <c r="CL460" s="223">
        <f t="shared" ca="1" si="939"/>
        <v>1.8691794558010129E-4</v>
      </c>
      <c r="CM460" s="223">
        <f t="shared" ca="1" si="940"/>
        <v>1.1593679383057988E-4</v>
      </c>
      <c r="CN460" s="223">
        <f t="shared" ca="1" si="941"/>
        <v>-3.6249467742833732E-4</v>
      </c>
      <c r="CO460" s="223">
        <f t="shared" ca="1" si="942"/>
        <v>4.3303155928991772E-4</v>
      </c>
      <c r="CP460" s="223">
        <f t="shared" ca="1" si="943"/>
        <v>-2.9329597759330731E-4</v>
      </c>
      <c r="CQ460" s="223">
        <f t="shared" ca="1" si="944"/>
        <v>1.1141058466929019E-5</v>
      </c>
      <c r="CR460" s="223">
        <f t="shared" ca="1" si="945"/>
        <v>2.7642376153210748E-4</v>
      </c>
      <c r="CS460" s="223">
        <f t="shared" ca="1" si="946"/>
        <v>-4.2976209370034293E-4</v>
      </c>
      <c r="CT460" s="223">
        <f t="shared" ca="1" si="947"/>
        <v>3.7441555695399075E-4</v>
      </c>
      <c r="CU460" s="223">
        <f t="shared" ca="1" si="948"/>
        <v>-1.3725945029009033E-4</v>
      </c>
      <c r="CV460" s="223">
        <f t="shared" ca="1" si="949"/>
        <v>-1.665474169014528E-4</v>
      </c>
      <c r="CW460" s="223">
        <f t="shared" ca="1" si="950"/>
        <v>3.8948180517124891E-4</v>
      </c>
      <c r="CX460" s="223">
        <f t="shared" ca="1" si="951"/>
        <v>-4.232907199565237E-4</v>
      </c>
      <c r="CY460" s="223">
        <f t="shared" ca="1" si="952"/>
        <v>2.5155715041910601E-4</v>
      </c>
      <c r="CZ460" s="223">
        <f t="shared" ca="1" si="953"/>
        <v>4.2328120557897167E-5</v>
      </c>
      <c r="DA460" s="223">
        <f t="shared" ca="1" si="954"/>
        <v>-3.1565960510398079E-4</v>
      </c>
      <c r="DB460" s="223">
        <f t="shared" ca="1" si="955"/>
        <v>4.3571237038105167E-4</v>
      </c>
      <c r="DC460" s="223">
        <f t="shared" ca="1" si="956"/>
        <v>-3.4419091766570403E-4</v>
      </c>
      <c r="DD460" s="223">
        <f t="shared" ca="1" si="957"/>
        <v>8.5536445106266314E-5</v>
      </c>
      <c r="DE460" s="223">
        <f t="shared" ca="1" si="958"/>
        <v>2.1465301179935103E-4</v>
      </c>
      <c r="DF460" s="223">
        <f t="shared" ca="1" si="959"/>
        <v>-4.1061076403371683E-4</v>
      </c>
      <c r="DG460" s="223">
        <f t="shared" ca="1" si="960"/>
        <v>4.0718319419488606E-4</v>
      </c>
      <c r="DH460" s="223">
        <f t="shared" ca="1" si="961"/>
        <v>-2.060346695525465E-4</v>
      </c>
      <c r="DI460" s="223">
        <f t="shared" ca="1" si="962"/>
        <v>-9.5160645250420942E-5</v>
      </c>
      <c r="DJ460" s="223">
        <f t="shared" ca="1" si="963"/>
        <v>3.5014763439831625E-4</v>
      </c>
      <c r="DK460" s="223">
        <f t="shared" ca="1" si="964"/>
        <v>-4.3510912744903211E-4</v>
      </c>
      <c r="DL460" s="223">
        <f t="shared" ca="1" si="965"/>
        <v>3.087893266019232E-4</v>
      </c>
      <c r="DM460" s="223">
        <f t="shared" ca="1" si="966"/>
        <v>-3.2526892170488074E-5</v>
      </c>
      <c r="DN460" s="223">
        <f t="shared" ca="1" si="967"/>
        <v>-2.5953002560021043E-4</v>
      </c>
      <c r="DO460" s="223">
        <f t="shared" ca="1" si="968"/>
        <v>4.2556375480756032E-4</v>
      </c>
      <c r="DP460" s="223">
        <f t="shared" ca="1" si="969"/>
        <v>-3.8495125418538787E-4</v>
      </c>
      <c r="DQ460" s="223">
        <f t="shared" ca="1" si="970"/>
        <v>1.5741323547832542E-4</v>
      </c>
      <c r="DR460" s="223">
        <f t="shared" ca="1" si="971"/>
        <v>1.4656186526259215E-4</v>
      </c>
      <c r="DS460" s="223">
        <f t="shared" ca="1" si="972"/>
        <v>-3.7936911735298058E-4</v>
      </c>
      <c r="DT460" s="223">
        <f t="shared" ca="1" si="973"/>
        <v>4.2796143823947702E-4</v>
      </c>
      <c r="DU460" s="223">
        <f t="shared" ca="1" si="974"/>
        <v>-2.6874325664415601E-4</v>
      </c>
      <c r="DV460" s="223">
        <f t="shared" ca="1" si="975"/>
        <v>-2.0971895499637117E-5</v>
      </c>
      <c r="DW460" s="223">
        <f t="shared" ca="1" si="976"/>
        <v>3.0050346624482598E-4</v>
      </c>
      <c r="DX460" s="223">
        <f t="shared" ca="1" si="977"/>
        <v>-4.3411587059326068E-4</v>
      </c>
      <c r="DY460" s="223">
        <f t="shared" ca="1" si="978"/>
        <v>3.5692928899932639E-4</v>
      </c>
      <c r="DZ460" s="223">
        <f t="shared" ca="1" si="979"/>
        <v>-1.0642415982186503E-4</v>
      </c>
      <c r="EA460" s="223">
        <f t="shared" ca="1" si="980"/>
        <v>-1.9575865840105219E-4</v>
      </c>
      <c r="EB460" s="223">
        <f t="shared" ca="1" si="981"/>
        <v>4.0288453566491336E-4</v>
      </c>
      <c r="EC460" s="223">
        <f t="shared" ca="1" si="982"/>
        <v>-4.1437681065119227E-4</v>
      </c>
      <c r="ED460" s="223">
        <f t="shared" ca="1" si="983"/>
        <v>2.2465503795954478E-4</v>
      </c>
      <c r="EE460" s="223">
        <f t="shared" ca="1" si="984"/>
        <v>7.4155246340753498E-5</v>
      </c>
      <c r="EF460" s="223">
        <f t="shared" ca="1" si="985"/>
        <v>-3.3695705504771837E-4</v>
      </c>
      <c r="EG460" s="223">
        <f t="shared" ca="1" si="986"/>
        <v>4.3613847960906181E-4</v>
      </c>
      <c r="EH460" s="223">
        <f t="shared" ca="1" si="987"/>
        <v>-3.2353877507601298E-4</v>
      </c>
      <c r="EI460" s="223">
        <f t="shared" ca="1" si="988"/>
        <v>5.3834365741801509E-5</v>
      </c>
      <c r="EJ460" s="223">
        <f t="shared" ca="1" si="989"/>
        <v>2.4201105910449645E-4</v>
      </c>
      <c r="EK460" s="223">
        <f t="shared" ca="1" si="990"/>
        <v>-4.2034019555446949E-4</v>
      </c>
      <c r="EL460" s="223">
        <f t="shared" ca="1" si="991"/>
        <v>3.945595701277104E-4</v>
      </c>
      <c r="EM460" s="223">
        <f t="shared" ca="1" si="992"/>
        <v>-1.7718779839453368E-4</v>
      </c>
      <c r="EN460" s="223">
        <f t="shared" ca="1" si="993"/>
        <v>-1.2622323325301045E-4</v>
      </c>
      <c r="EO460" s="223">
        <f t="shared" ca="1" si="994"/>
        <v>3.683424961022112E-4</v>
      </c>
      <c r="EP460" s="223">
        <f t="shared" ca="1" si="995"/>
        <v>-4.3160115993272168E-4</v>
      </c>
      <c r="EQ460" s="223">
        <f t="shared" ca="1" si="996"/>
        <v>2.8528193682483057E-4</v>
      </c>
      <c r="ER460" s="223">
        <f t="shared" ca="1" si="997"/>
        <v>-4.3485269181494594E-7</v>
      </c>
      <c r="ES460" s="223">
        <f t="shared" ca="1" si="998"/>
        <v>-2.8462338821451047E-4</v>
      </c>
      <c r="ET460" s="223">
        <f t="shared" ca="1" si="999"/>
        <v>4.3147354764914899E-4</v>
      </c>
      <c r="EU460" s="223">
        <f t="shared" ca="1" si="1000"/>
        <v>-3.6880778641244295E-4</v>
      </c>
      <c r="EV460" s="223">
        <f t="shared" ca="1" si="1001"/>
        <v>1.270554894148094E-4</v>
      </c>
      <c r="EW460" s="223">
        <f t="shared" ca="1" si="1002"/>
        <v>1.7639270524825396E-4</v>
      </c>
      <c r="EX460" s="223">
        <f t="shared" ca="1" si="1003"/>
        <v>-3.9418772316116631E-4</v>
      </c>
      <c r="EY460" s="223">
        <f t="shared" ca="1" si="1004"/>
        <v>4.2057215707552151E-4</v>
      </c>
      <c r="EZ460" s="223">
        <f t="shared" ca="1" si="1005"/>
        <v>-2.4273419270264069E-4</v>
      </c>
      <c r="FA460" s="223">
        <f t="shared" ca="1" si="1006"/>
        <v>-5.2971200947443111E-5</v>
      </c>
      <c r="FB460" s="223">
        <f t="shared" ca="1" si="1007"/>
        <v>3.2295471663757429E-4</v>
      </c>
      <c r="FC460" s="223">
        <f t="shared" ca="1" si="1008"/>
        <v>-4.3611713597049514E-4</v>
      </c>
      <c r="FD460" s="223">
        <f t="shared" ca="1" si="1009"/>
        <v>3.3750879030229418E-4</v>
      </c>
      <c r="FE460" s="223">
        <f t="shared" ca="1" si="1010"/>
        <v>-7.5012147610684885E-5</v>
      </c>
      <c r="FF460" s="223">
        <f t="shared" ca="1" si="1011"/>
        <v>-2.2390906676975542E-4</v>
      </c>
      <c r="FG460" s="223">
        <f t="shared" ca="1" si="1012"/>
        <v>4.1410399995282874E-4</v>
      </c>
      <c r="FH460" s="223">
        <f t="shared" ca="1" si="1013"/>
        <v>-4.0321735750625771E-4</v>
      </c>
      <c r="FI460" s="223">
        <f t="shared" ca="1" si="1014"/>
        <v>1.9653550038456881E-4</v>
      </c>
      <c r="FJ460" s="223">
        <f t="shared" ca="1" si="1015"/>
        <v>1.0558051841869654E-4</v>
      </c>
      <c r="FK460" s="223">
        <f t="shared" ca="1" si="1016"/>
        <v>-3.5642850551532637E-4</v>
      </c>
      <c r="FL460" s="223">
        <f t="shared" ca="1" si="1017"/>
        <v>4.3420111662789088E-4</v>
      </c>
      <c r="FM460" s="223">
        <f t="shared" ca="1" si="1018"/>
        <v>-3.0113334783194709E-4</v>
      </c>
      <c r="FN460" s="223">
        <f t="shared" ca="1" si="1019"/>
        <v>2.184055328501914E-5</v>
      </c>
      <c r="FO460" s="223">
        <f t="shared" ca="1" si="1020"/>
        <v>2.6805762751190326E-4</v>
      </c>
      <c r="FP460" s="223">
        <f t="shared" ca="1" si="1021"/>
        <v>-4.2779176713613029E-4</v>
      </c>
      <c r="FQ460" s="223">
        <f t="shared" ca="1" si="1022"/>
        <v>3.797977935643442E-4</v>
      </c>
      <c r="FR460" s="223">
        <f t="shared" ca="1" si="1023"/>
        <v>-1.473807312049833E-4</v>
      </c>
      <c r="FS460" s="223">
        <f t="shared" ca="1" si="1024"/>
        <v>-1.5660180661831403E-4</v>
      </c>
      <c r="FT460" s="223">
        <f t="shared" ca="1" si="1025"/>
        <v>3.8454127790555644E-4</v>
      </c>
      <c r="FU460" s="223">
        <f t="shared" ca="1" si="1026"/>
        <v>-4.2575430833568465E-4</v>
      </c>
      <c r="FV460" s="223">
        <f t="shared" ca="1" si="1027"/>
        <v>2.6022857951449134E-4</v>
      </c>
      <c r="FW460" s="223">
        <f t="shared" ca="1" si="1028"/>
        <v>3.1659543291296624E-5</v>
      </c>
      <c r="FX460" s="223">
        <f t="shared" ca="1" si="1029"/>
        <v>-3.0817435202754159E-4</v>
      </c>
      <c r="FY460" s="223">
        <f t="shared" ca="1" si="1030"/>
        <v>4.350451479520251E-4</v>
      </c>
      <c r="FZ460" s="223">
        <f t="shared" ca="1" si="1031"/>
        <v>-3.5066571729044319E-4</v>
      </c>
      <c r="GA460" s="223">
        <f t="shared" ca="1" si="1032"/>
        <v>9.6009218645710432E-5</v>
      </c>
      <c r="GB460" s="223">
        <f t="shared" ca="1" si="1033"/>
        <v>2.0526765788102692E-4</v>
      </c>
      <c r="GC460" s="223">
        <f t="shared" ca="1" si="1034"/>
        <v>-4.0687019154407432E-4</v>
      </c>
      <c r="GD460" s="223">
        <f t="shared" ca="1" si="1035"/>
        <v>4.1090375895289403E-4</v>
      </c>
      <c r="GE460" s="223">
        <f t="shared" ca="1" si="1036"/>
        <v>-2.1540973113972308E-4</v>
      </c>
      <c r="GF460" s="223">
        <f t="shared" ca="1" si="1037"/>
        <v>-8.4683450867726782E-5</v>
      </c>
      <c r="GG460" s="223">
        <f t="shared" ca="1" si="1038"/>
        <v>3.4365584743920453E-4</v>
      </c>
      <c r="GH460" s="223">
        <f t="shared" ca="1" si="1039"/>
        <v>-4.3575504480157523E-4</v>
      </c>
      <c r="GI460" s="223">
        <f t="shared" ca="1" si="1040"/>
        <v>3.1625930222795267E-4</v>
      </c>
      <c r="GJ460" s="223">
        <f t="shared" ca="1" si="1041"/>
        <v>-4.3193638072377912E-5</v>
      </c>
      <c r="GK460" s="223">
        <f t="shared" ca="1" si="1042"/>
        <v>-2.5084609250554418E-4</v>
      </c>
      <c r="GL460" s="223">
        <f t="shared" ca="1" si="1043"/>
        <v>4.2307939878595248E-4</v>
      </c>
      <c r="GM460" s="223">
        <f t="shared" ca="1" si="1044"/>
        <v>-3.8987283456517937E-4</v>
      </c>
      <c r="GN460" s="223">
        <f t="shared" ca="1" si="1045"/>
        <v>1.6735091990468045E-4</v>
      </c>
      <c r="GO460" s="223">
        <f t="shared" ca="1" si="1046"/>
        <v>1.3643364051953199E-4</v>
      </c>
      <c r="GP460" s="223">
        <f t="shared" ca="1" si="1047"/>
        <v>-3.7396843902963331E-4</v>
      </c>
      <c r="GQ460" s="223">
        <f t="shared" ca="1" si="1048"/>
        <v>4.2991078017538906E-4</v>
      </c>
      <c r="GR460" s="223">
        <f t="shared" ca="1" si="1049"/>
        <v>-2.7709605288498004E-4</v>
      </c>
      <c r="GS460" s="223">
        <f t="shared" ca="1" si="1050"/>
        <v>-1.0271615022312846E-5</v>
      </c>
      <c r="GT460" s="223">
        <f t="shared" ca="1" si="1051"/>
        <v>2.9265156841058862E-4</v>
      </c>
      <c r="GU460" s="223">
        <f t="shared" ca="1" si="1052"/>
        <v>-4.3292509806668619E-4</v>
      </c>
      <c r="GV460" s="223">
        <f t="shared" ca="1" si="1053"/>
        <v>3.6297785985096523E-4</v>
      </c>
      <c r="GW460" s="223">
        <f t="shared" ca="1" si="1054"/>
        <v>-1.1677499506360388E-4</v>
      </c>
      <c r="GX460" s="223">
        <f t="shared" ca="1" si="1055"/>
        <v>-1.8613174122513923E-4</v>
      </c>
      <c r="GY460" s="223">
        <f t="shared" ca="1" si="1056"/>
        <v>3.9865619720627963E-4</v>
      </c>
      <c r="GZ460" s="223">
        <f t="shared" ca="1" si="1057"/>
        <v>-4.1760025725330282E-4</v>
      </c>
      <c r="HA460" s="223">
        <f t="shared" ca="1" si="1058"/>
        <v>2.3376502098489723E-4</v>
      </c>
      <c r="HB460" s="223">
        <f t="shared" ca="1" si="1059"/>
        <v>6.3582373466222237E-5</v>
      </c>
      <c r="HC460" s="223">
        <f t="shared" ca="1" si="1060"/>
        <v>-3.3005529232591992E-4</v>
      </c>
      <c r="HD460" s="223">
        <f t="shared" ca="1" si="1061"/>
        <v>4.3625920090469992E-4</v>
      </c>
      <c r="HE460" s="223">
        <f t="shared" ca="1" si="1062"/>
        <v>-3.3062336026386512E-4</v>
      </c>
      <c r="HF460" s="223">
        <f t="shared" ca="1" si="1063"/>
        <v>6.4442665602304369E-5</v>
      </c>
      <c r="HG460" s="223">
        <f t="shared" ca="1" si="1064"/>
        <v>2.3303024729083685E-4</v>
      </c>
      <c r="HH460" s="223">
        <f t="shared" ca="1" si="1065"/>
        <v>-4.1734779510671494E-4</v>
      </c>
      <c r="HI460" s="223">
        <f t="shared" ca="1" si="1066"/>
        <v>3.9900863775872123E-4</v>
      </c>
      <c r="HJ460" s="223">
        <f t="shared" ca="1" si="1067"/>
        <v>-1.8691794558009511E-4</v>
      </c>
      <c r="HK460" s="223">
        <f t="shared" ca="1" si="1068"/>
        <v>-1.1593679383058649E-4</v>
      </c>
      <c r="HL460" s="223">
        <f t="shared" ca="1" si="1069"/>
        <v>3.6249467742833423E-4</v>
      </c>
      <c r="HM460" s="223">
        <f t="shared" ca="1" si="1070"/>
        <v>-4.3303155928991842E-4</v>
      </c>
      <c r="HN460" s="223">
        <f t="shared" ca="1" si="1071"/>
        <v>2.9329597759332059E-4</v>
      </c>
      <c r="HO460" s="223">
        <f t="shared" ca="1" si="1072"/>
        <v>-1.1141058466946935E-5</v>
      </c>
      <c r="HP460" s="223">
        <f t="shared" ca="1" si="1073"/>
        <v>-2.7642376153208395E-4</v>
      </c>
      <c r="HQ460" s="223">
        <f t="shared" ca="1" si="1074"/>
        <v>4.2976209370034618E-4</v>
      </c>
      <c r="HR460" s="223">
        <f t="shared" ca="1" si="1075"/>
        <v>-3.7441555695398717E-4</v>
      </c>
      <c r="HS460" s="223">
        <f t="shared" ca="1" si="1076"/>
        <v>1.3725945029008382E-4</v>
      </c>
      <c r="HT460" s="223">
        <f t="shared" ca="1" si="1077"/>
        <v>1.6654741690144771E-4</v>
      </c>
      <c r="HU460" s="223">
        <f t="shared" ca="1" si="1078"/>
        <v>-3.8948180517124641E-4</v>
      </c>
      <c r="HV460" s="223">
        <f t="shared" ca="1" si="1079"/>
        <v>4.2329071995652506E-4</v>
      </c>
      <c r="HW460" s="223">
        <f t="shared" ca="1" si="1080"/>
        <v>-2.515571504191207E-4</v>
      </c>
      <c r="HX460" s="223">
        <f t="shared" ca="1" si="1081"/>
        <v>-4.2328120557879277E-5</v>
      </c>
      <c r="HY460" s="223">
        <f t="shared" ca="1" si="1082"/>
        <v>3.1565960510395981E-4</v>
      </c>
      <c r="HZ460" s="223">
        <f t="shared" ca="1" si="1083"/>
        <v>-4.3571237038105264E-4</v>
      </c>
      <c r="IA460" s="223">
        <f t="shared" ca="1" si="1084"/>
        <v>3.4419091766569985E-4</v>
      </c>
      <c r="IB460" s="223">
        <f t="shared" ca="1" si="1085"/>
        <v>-8.5536445106259565E-5</v>
      </c>
      <c r="IC460" s="223">
        <f t="shared" ca="1" si="1086"/>
        <v>-2.1465301179934615E-4</v>
      </c>
      <c r="ID460" s="223">
        <f t="shared" ca="1" si="1087"/>
        <v>4.1061076403371498E-4</v>
      </c>
      <c r="IE460" s="223">
        <f t="shared" ca="1" si="1088"/>
        <v>-5.5006115196700757E-4</v>
      </c>
      <c r="IF460" s="223">
        <f t="shared" ca="1" si="1089"/>
        <v>2.0603466955257328E-4</v>
      </c>
      <c r="IG460" s="223">
        <f t="shared" ca="1" si="1090"/>
        <v>9.5160645250391289E-5</v>
      </c>
      <c r="IH460" s="223">
        <f t="shared" ca="1" si="1091"/>
        <v>-3.5014763439832774E-4</v>
      </c>
      <c r="II460" s="223">
        <f t="shared" ca="1" si="1092"/>
        <v>4.3510912744903064E-4</v>
      </c>
      <c r="IJ460" s="223">
        <f t="shared" ca="1" si="1093"/>
        <v>-3.087893266019271E-4</v>
      </c>
      <c r="IK460" s="223">
        <f t="shared" ca="1" si="1094"/>
        <v>3.2526892170493604E-5</v>
      </c>
      <c r="IL460" s="223">
        <f t="shared" ca="1" si="1095"/>
        <v>2.5953002560020599E-4</v>
      </c>
      <c r="IM460" s="223">
        <f t="shared" ca="1" si="1096"/>
        <v>-4.2556375480755907E-4</v>
      </c>
      <c r="IN460" s="223">
        <f t="shared" ca="1" si="1097"/>
        <v>3.8495125418540213E-4</v>
      </c>
      <c r="IO460" s="223">
        <f t="shared" ca="1" si="1098"/>
        <v>-1.5741323547835374E-4</v>
      </c>
      <c r="IP460" s="223">
        <f t="shared" ca="1" si="1099"/>
        <v>-1.4656186526261025E-4</v>
      </c>
      <c r="IQ460" s="223">
        <f t="shared" ca="1" si="1100"/>
        <v>3.7936911735299007E-4</v>
      </c>
      <c r="IR460" s="223">
        <f t="shared" ca="1" si="1101"/>
        <v>-4.2796143823947805E-4</v>
      </c>
      <c r="IS460" s="223">
        <f t="shared" ca="1" si="1102"/>
        <v>2.6874325664416035E-4</v>
      </c>
      <c r="IT460" s="223">
        <f t="shared" ca="1" si="1103"/>
        <v>2.0971895499631614E-5</v>
      </c>
      <c r="IU460" s="223">
        <f t="shared" ca="1" si="1104"/>
        <v>-3.0050346624482192E-4</v>
      </c>
      <c r="IV460" s="223">
        <f t="shared" ca="1" si="1105"/>
        <v>4.3411587059325764E-4</v>
      </c>
      <c r="IW460" s="223">
        <f t="shared" ca="1" si="1106"/>
        <v>-3.5692928899934385E-4</v>
      </c>
      <c r="IX460" s="223">
        <f t="shared" ca="1" si="1107"/>
        <v>1.0642415982184636E-4</v>
      </c>
      <c r="IY460" s="223">
        <f t="shared" ca="1" si="1108"/>
        <v>1.9575865840106932E-4</v>
      </c>
      <c r="IZ460" s="223">
        <f t="shared" ca="1" si="1109"/>
        <v>-4.0288453566491125E-4</v>
      </c>
      <c r="JA460" s="223">
        <f t="shared" ca="1" si="1110"/>
        <v>4.1437681065119406E-4</v>
      </c>
      <c r="JB460" s="223">
        <f t="shared" ca="1" si="1111"/>
        <v>-2.2465503795954955E-4</v>
      </c>
    </row>
    <row r="461" spans="2:262">
      <c r="B461" s="230">
        <v>100</v>
      </c>
      <c r="C461" s="229">
        <f t="shared" si="1112"/>
        <v>1.9531250000000013E-3</v>
      </c>
      <c r="D461" s="226">
        <f t="shared" ca="1" si="855"/>
        <v>23.31199075970326</v>
      </c>
      <c r="E461" s="225">
        <f ca="1">DB361</f>
        <v>-0.68800924029674038</v>
      </c>
      <c r="F461" s="224">
        <v>100</v>
      </c>
      <c r="G461" s="223">
        <f t="shared" ca="1" si="856"/>
        <v>-8.2799565792567546E-5</v>
      </c>
      <c r="H461" s="223">
        <f t="shared" ca="1" si="857"/>
        <v>2.7879598965851261E-4</v>
      </c>
      <c r="I461" s="223">
        <f t="shared" ca="1" si="858"/>
        <v>-3.4822486293071197E-4</v>
      </c>
      <c r="J461" s="223">
        <f t="shared" ca="1" si="859"/>
        <v>2.5956692867398063E-4</v>
      </c>
      <c r="K461" s="223">
        <f t="shared" ca="1" si="860"/>
        <v>-5.3071035493782088E-5</v>
      </c>
      <c r="L461" s="223">
        <f t="shared" ca="1" si="861"/>
        <v>-1.775179982590243E-4</v>
      </c>
      <c r="M461" s="223">
        <f t="shared" ca="1" si="862"/>
        <v>3.2751757212228926E-4</v>
      </c>
      <c r="N461" s="223">
        <f t="shared" ca="1" si="863"/>
        <v>-3.2883101556200364E-4</v>
      </c>
      <c r="O461" s="223">
        <f t="shared" ca="1" si="864"/>
        <v>1.8086205271633748E-4</v>
      </c>
      <c r="P461" s="223">
        <f t="shared" ca="1" si="865"/>
        <v>4.9214500829260205E-5</v>
      </c>
      <c r="Q461" s="223">
        <f t="shared" ca="1" si="866"/>
        <v>-2.5694869991243287E-4</v>
      </c>
      <c r="R461" s="223">
        <f t="shared" ca="1" si="867"/>
        <v>3.4803356119129052E-4</v>
      </c>
      <c r="S461" s="223">
        <f t="shared" ca="1" si="868"/>
        <v>-2.81118461931422E-4</v>
      </c>
      <c r="T461" s="223">
        <f t="shared" ca="1" si="869"/>
        <v>8.6581458221197914E-5</v>
      </c>
      <c r="U461" s="223">
        <f t="shared" ca="1" si="870"/>
        <v>1.4726171738667387E-4</v>
      </c>
      <c r="V461" s="223">
        <f t="shared" ca="1" si="871"/>
        <v>-3.1425115206129193E-4</v>
      </c>
      <c r="W461" s="223">
        <f t="shared" ca="1" si="872"/>
        <v>3.385771336626504E-4</v>
      </c>
      <c r="X461" s="223">
        <f t="shared" ca="1" si="873"/>
        <v>-2.0919617512034973E-4</v>
      </c>
      <c r="Y461" s="223">
        <f t="shared" ca="1" si="874"/>
        <v>-1.5155473319585037E-5</v>
      </c>
      <c r="Z461" s="223">
        <f t="shared" ca="1" si="875"/>
        <v>2.326268537237484E-4</v>
      </c>
      <c r="AA461" s="223">
        <f t="shared" ca="1" si="876"/>
        <v>-3.4449050600309969E-4</v>
      </c>
      <c r="AB461" s="223">
        <f t="shared" ca="1" si="877"/>
        <v>2.9996267072548023E-4</v>
      </c>
      <c r="AC461" s="223">
        <f t="shared" ca="1" si="878"/>
        <v>-1.1925805417570289E-4</v>
      </c>
      <c r="AD461" s="223">
        <f t="shared" ca="1" si="879"/>
        <v>-1.1558722567444635E-4</v>
      </c>
      <c r="AE461" s="223">
        <f t="shared" ca="1" si="880"/>
        <v>2.9795832161879043E-4</v>
      </c>
      <c r="AF461" s="223">
        <f t="shared" ca="1" si="881"/>
        <v>-3.4506256888103726E-4</v>
      </c>
      <c r="AG461" s="223">
        <f t="shared" ca="1" si="882"/>
        <v>2.3551562399969306E-4</v>
      </c>
      <c r="AH461" s="223">
        <f t="shared" ca="1" si="883"/>
        <v>-1.904950968298466E-5</v>
      </c>
      <c r="AI461" s="223">
        <f t="shared" ca="1" si="884"/>
        <v>-2.0606468376693332E-4</v>
      </c>
      <c r="AJ461" s="223">
        <f t="shared" ca="1" si="885"/>
        <v>3.376298189244326E-4</v>
      </c>
      <c r="AK461" s="223">
        <f t="shared" ca="1" si="886"/>
        <v>-3.1591807502417653E-4</v>
      </c>
      <c r="AL461" s="223">
        <f t="shared" ca="1" si="887"/>
        <v>1.5078612987541197E-4</v>
      </c>
      <c r="AM461" s="223">
        <f t="shared" ca="1" si="888"/>
        <v>8.2799565792566638E-5</v>
      </c>
      <c r="AN461" s="223">
        <f t="shared" ca="1" si="889"/>
        <v>-2.7879598965851158E-4</v>
      </c>
      <c r="AO461" s="223">
        <f t="shared" ca="1" si="890"/>
        <v>3.4822486293071208E-4</v>
      </c>
      <c r="AP461" s="223">
        <f t="shared" ca="1" si="891"/>
        <v>-2.5956692867397949E-4</v>
      </c>
      <c r="AQ461" s="223">
        <f t="shared" ca="1" si="892"/>
        <v>5.3071035493781045E-5</v>
      </c>
      <c r="AR461" s="223">
        <f t="shared" ca="1" si="893"/>
        <v>1.7751799825902419E-4</v>
      </c>
      <c r="AS461" s="223">
        <f t="shared" ca="1" si="894"/>
        <v>-3.2751757212228915E-4</v>
      </c>
      <c r="AT461" s="223">
        <f t="shared" ca="1" si="895"/>
        <v>3.2883101556200407E-4</v>
      </c>
      <c r="AU461" s="223">
        <f t="shared" ca="1" si="896"/>
        <v>-1.8086205271633971E-4</v>
      </c>
      <c r="AV461" s="223">
        <f t="shared" ca="1" si="897"/>
        <v>-4.9214500829262455E-5</v>
      </c>
      <c r="AW461" s="223">
        <f t="shared" ca="1" si="898"/>
        <v>2.5694869991243357E-4</v>
      </c>
      <c r="AX461" s="223">
        <f t="shared" ca="1" si="899"/>
        <v>-3.4803356119129052E-4</v>
      </c>
      <c r="AY461" s="223">
        <f t="shared" ca="1" si="900"/>
        <v>2.8111846193142211E-4</v>
      </c>
      <c r="AZ461" s="223">
        <f t="shared" ca="1" si="901"/>
        <v>-8.6581458221198063E-5</v>
      </c>
      <c r="BA461" s="223">
        <f t="shared" ca="1" si="902"/>
        <v>-1.4726171738667145E-4</v>
      </c>
      <c r="BB461" s="223">
        <f t="shared" ca="1" si="903"/>
        <v>3.1425115206129296E-4</v>
      </c>
      <c r="BC461" s="223">
        <f t="shared" ca="1" si="904"/>
        <v>-3.3857713366264986E-4</v>
      </c>
      <c r="BD461" s="223">
        <f t="shared" ca="1" si="905"/>
        <v>2.091961751203499E-4</v>
      </c>
      <c r="BE461" s="223">
        <f t="shared" ca="1" si="906"/>
        <v>1.5155473319584874E-5</v>
      </c>
      <c r="BF461" s="223">
        <f t="shared" ca="1" si="907"/>
        <v>-2.3262685372374826E-4</v>
      </c>
      <c r="BG461" s="223">
        <f t="shared" ca="1" si="908"/>
        <v>3.4449050600309931E-4</v>
      </c>
      <c r="BH461" s="223">
        <f t="shared" ca="1" si="909"/>
        <v>-2.9996267072548153E-4</v>
      </c>
      <c r="BI461" s="223">
        <f t="shared" ca="1" si="910"/>
        <v>1.1925805417570537E-4</v>
      </c>
      <c r="BJ461" s="223">
        <f t="shared" ca="1" si="911"/>
        <v>1.155872256744415E-4</v>
      </c>
      <c r="BK461" s="223">
        <f t="shared" ca="1" si="912"/>
        <v>-2.9795832161878772E-4</v>
      </c>
      <c r="BL461" s="223">
        <f t="shared" ca="1" si="913"/>
        <v>3.4506256888103661E-4</v>
      </c>
      <c r="BM461" s="223">
        <f t="shared" ca="1" si="914"/>
        <v>-2.3551562399968954E-4</v>
      </c>
      <c r="BN461" s="223">
        <f t="shared" ca="1" si="915"/>
        <v>1.9049509682979903E-5</v>
      </c>
      <c r="BO461" s="223">
        <f t="shared" ca="1" si="916"/>
        <v>2.0606468376693321E-4</v>
      </c>
      <c r="BP461" s="223">
        <f t="shared" ca="1" si="917"/>
        <v>-3.376298189244326E-4</v>
      </c>
      <c r="BQ461" s="223">
        <f t="shared" ca="1" si="918"/>
        <v>3.1591807502417659E-4</v>
      </c>
      <c r="BR461" s="223">
        <f t="shared" ca="1" si="919"/>
        <v>-1.507861298754121E-4</v>
      </c>
      <c r="BS461" s="223">
        <f t="shared" ca="1" si="920"/>
        <v>-8.2799565792566476E-5</v>
      </c>
      <c r="BT461" s="223">
        <f t="shared" ca="1" si="921"/>
        <v>2.7879598965851153E-4</v>
      </c>
      <c r="BU461" s="223">
        <f t="shared" ca="1" si="922"/>
        <v>-3.4822486293071208E-4</v>
      </c>
      <c r="BV461" s="223">
        <f t="shared" ca="1" si="923"/>
        <v>2.595669286739829E-4</v>
      </c>
      <c r="BW461" s="223">
        <f t="shared" ca="1" si="924"/>
        <v>-5.3071035493786086E-5</v>
      </c>
      <c r="BX461" s="223">
        <f t="shared" ca="1" si="925"/>
        <v>-1.7751799825901975E-4</v>
      </c>
      <c r="BY461" s="223">
        <f t="shared" ca="1" si="926"/>
        <v>3.2751757212229083E-4</v>
      </c>
      <c r="BZ461" s="223">
        <f t="shared" ca="1" si="927"/>
        <v>-3.288310155620025E-4</v>
      </c>
      <c r="CA461" s="223">
        <f t="shared" ca="1" si="928"/>
        <v>1.8086205271633564E-4</v>
      </c>
      <c r="CB461" s="223">
        <f t="shared" ca="1" si="929"/>
        <v>4.9214500829262319E-5</v>
      </c>
      <c r="CC461" s="223">
        <f t="shared" ca="1" si="930"/>
        <v>-2.5694869991243346E-4</v>
      </c>
      <c r="CD461" s="223">
        <f t="shared" ca="1" si="931"/>
        <v>3.4803356119129052E-4</v>
      </c>
      <c r="CE461" s="223">
        <f t="shared" ca="1" si="932"/>
        <v>-2.8111846193142222E-4</v>
      </c>
      <c r="CF461" s="223">
        <f t="shared" ca="1" si="933"/>
        <v>8.6581458221198252E-5</v>
      </c>
      <c r="CG461" s="223">
        <f t="shared" ca="1" si="934"/>
        <v>1.4726171738667132E-4</v>
      </c>
      <c r="CH461" s="223">
        <f t="shared" ca="1" si="935"/>
        <v>-3.1425115206129073E-4</v>
      </c>
      <c r="CI461" s="223">
        <f t="shared" ca="1" si="936"/>
        <v>3.3857713366265105E-4</v>
      </c>
      <c r="CJ461" s="223">
        <f t="shared" ca="1" si="937"/>
        <v>-2.0919617512035402E-4</v>
      </c>
      <c r="CK461" s="223">
        <f t="shared" ca="1" si="938"/>
        <v>-1.5155473319579724E-5</v>
      </c>
      <c r="CL461" s="223">
        <f t="shared" ca="1" si="939"/>
        <v>2.3262685372375187E-4</v>
      </c>
      <c r="CM461" s="223">
        <f t="shared" ca="1" si="940"/>
        <v>-3.4449050600309997E-4</v>
      </c>
      <c r="CN461" s="223">
        <f t="shared" ca="1" si="941"/>
        <v>2.9996267072547914E-4</v>
      </c>
      <c r="CO461" s="223">
        <f t="shared" ca="1" si="942"/>
        <v>-1.1925805417570089E-4</v>
      </c>
      <c r="CP461" s="223">
        <f t="shared" ca="1" si="943"/>
        <v>-1.1558722567444605E-4</v>
      </c>
      <c r="CQ461" s="223">
        <f t="shared" ca="1" si="944"/>
        <v>2.9795832161879027E-4</v>
      </c>
      <c r="CR461" s="223">
        <f t="shared" ca="1" si="945"/>
        <v>-3.4506256888103726E-4</v>
      </c>
      <c r="CS461" s="223">
        <f t="shared" ca="1" si="946"/>
        <v>2.355156239996933E-4</v>
      </c>
      <c r="CT461" s="223">
        <f t="shared" ca="1" si="947"/>
        <v>-1.9049509682984999E-5</v>
      </c>
      <c r="CU461" s="223">
        <f t="shared" ca="1" si="948"/>
        <v>-2.0606468376692909E-4</v>
      </c>
      <c r="CV461" s="223">
        <f t="shared" ca="1" si="949"/>
        <v>3.3762981892443135E-4</v>
      </c>
      <c r="CW461" s="223">
        <f t="shared" ca="1" si="950"/>
        <v>-3.1591807502417876E-4</v>
      </c>
      <c r="CX461" s="223">
        <f t="shared" ca="1" si="951"/>
        <v>1.5078612987540779E-4</v>
      </c>
      <c r="CY461" s="223">
        <f t="shared" ca="1" si="952"/>
        <v>8.2799565792571097E-5</v>
      </c>
      <c r="CZ461" s="223">
        <f t="shared" ca="1" si="953"/>
        <v>-2.7879598965851435E-4</v>
      </c>
      <c r="DA461" s="223">
        <f t="shared" ca="1" si="954"/>
        <v>3.4822486293071192E-4</v>
      </c>
      <c r="DB461" s="223">
        <f t="shared" ca="1" si="955"/>
        <v>-2.5956692867397976E-4</v>
      </c>
      <c r="DC461" s="223">
        <f t="shared" ca="1" si="956"/>
        <v>5.3071035493781356E-5</v>
      </c>
      <c r="DD461" s="223">
        <f t="shared" ca="1" si="957"/>
        <v>1.7751799825902392E-4</v>
      </c>
      <c r="DE461" s="223">
        <f t="shared" ca="1" si="958"/>
        <v>-3.2751757212228909E-4</v>
      </c>
      <c r="DF461" s="223">
        <f t="shared" ca="1" si="959"/>
        <v>3.2883101556200418E-4</v>
      </c>
      <c r="DG461" s="223">
        <f t="shared" ca="1" si="960"/>
        <v>-1.8086205271633155E-4</v>
      </c>
      <c r="DH461" s="223">
        <f t="shared" ca="1" si="961"/>
        <v>-4.9214500829257196E-5</v>
      </c>
      <c r="DI461" s="223">
        <f t="shared" ca="1" si="962"/>
        <v>2.5694869991243672E-4</v>
      </c>
      <c r="DJ461" s="223">
        <f t="shared" ca="1" si="963"/>
        <v>-3.4803356119129025E-4</v>
      </c>
      <c r="DK461" s="223">
        <f t="shared" ca="1" si="964"/>
        <v>2.8111846193141935E-4</v>
      </c>
      <c r="DL461" s="223">
        <f t="shared" ca="1" si="965"/>
        <v>-8.6581458221203213E-5</v>
      </c>
      <c r="DM461" s="223">
        <f t="shared" ca="1" si="966"/>
        <v>-1.4726171738667563E-4</v>
      </c>
      <c r="DN461" s="223">
        <f t="shared" ca="1" si="967"/>
        <v>3.1425115206128851E-4</v>
      </c>
      <c r="DO461" s="223">
        <f t="shared" ca="1" si="968"/>
        <v>-3.3857713366264991E-4</v>
      </c>
      <c r="DP461" s="223">
        <f t="shared" ca="1" si="969"/>
        <v>2.0919617512035811E-4</v>
      </c>
      <c r="DQ461" s="223">
        <f t="shared" ca="1" si="970"/>
        <v>1.5155473319584522E-5</v>
      </c>
      <c r="DR461" s="223">
        <f t="shared" ca="1" si="971"/>
        <v>-2.3262685372375539E-4</v>
      </c>
      <c r="DS461" s="223">
        <f t="shared" ca="1" si="972"/>
        <v>3.4449050600309921E-4</v>
      </c>
      <c r="DT461" s="223">
        <f t="shared" ca="1" si="973"/>
        <v>-2.999626707254767E-4</v>
      </c>
      <c r="DU461" s="223">
        <f t="shared" ca="1" si="974"/>
        <v>1.1925805417570571E-4</v>
      </c>
      <c r="DV461" s="223">
        <f t="shared" ca="1" si="975"/>
        <v>1.1558722567445057E-4</v>
      </c>
      <c r="DW461" s="223">
        <f t="shared" ca="1" si="976"/>
        <v>-2.9795832161878756E-4</v>
      </c>
      <c r="DX461" s="223">
        <f t="shared" ca="1" si="977"/>
        <v>3.4506256888103661E-4</v>
      </c>
      <c r="DY461" s="223">
        <f t="shared" ca="1" si="978"/>
        <v>-2.3551562399969707E-4</v>
      </c>
      <c r="DZ461" s="223">
        <f t="shared" ca="1" si="979"/>
        <v>1.9049509682980242E-5</v>
      </c>
      <c r="EA461" s="223">
        <f t="shared" ca="1" si="980"/>
        <v>2.0606468376692497E-4</v>
      </c>
      <c r="EB461" s="223">
        <f t="shared" ca="1" si="981"/>
        <v>-3.3762981892443249E-4</v>
      </c>
      <c r="EC461" s="223">
        <f t="shared" ca="1" si="982"/>
        <v>3.1591807502418093E-4</v>
      </c>
      <c r="ED461" s="223">
        <f t="shared" ca="1" si="983"/>
        <v>-1.5078612987541243E-4</v>
      </c>
      <c r="EE461" s="223">
        <f t="shared" ca="1" si="984"/>
        <v>-8.2799565792575773E-5</v>
      </c>
      <c r="EF461" s="223">
        <f t="shared" ca="1" si="985"/>
        <v>2.7879598965851131E-4</v>
      </c>
      <c r="EG461" s="223">
        <f t="shared" ca="1" si="986"/>
        <v>-3.4822486293071165E-4</v>
      </c>
      <c r="EH461" s="223">
        <f t="shared" ca="1" si="987"/>
        <v>2.5956692867398312E-4</v>
      </c>
      <c r="EI461" s="223">
        <f t="shared" ca="1" si="988"/>
        <v>-5.307103549377664E-5</v>
      </c>
      <c r="EJ461" s="223">
        <f t="shared" ca="1" si="989"/>
        <v>-1.7751799825901947E-4</v>
      </c>
      <c r="EK461" s="223">
        <f t="shared" ca="1" si="990"/>
        <v>3.2751757212229072E-4</v>
      </c>
      <c r="EL461" s="223">
        <f t="shared" ca="1" si="991"/>
        <v>-3.2883101556200592E-4</v>
      </c>
      <c r="EM461" s="223">
        <f t="shared" ca="1" si="992"/>
        <v>1.8086205271633591E-4</v>
      </c>
      <c r="EN461" s="223">
        <f t="shared" ca="1" si="993"/>
        <v>4.9214500829252155E-5</v>
      </c>
      <c r="EO461" s="223">
        <f t="shared" ca="1" si="994"/>
        <v>-2.5694869991243325E-4</v>
      </c>
      <c r="EP461" s="223">
        <f t="shared" ca="1" si="995"/>
        <v>3.4803356119128992E-4</v>
      </c>
      <c r="EQ461" s="223">
        <f t="shared" ca="1" si="996"/>
        <v>-2.8111846193142238E-4</v>
      </c>
      <c r="ER461" s="223">
        <f t="shared" ca="1" si="997"/>
        <v>8.6581458221188983E-5</v>
      </c>
      <c r="ES461" s="223">
        <f t="shared" ca="1" si="998"/>
        <v>1.4726171738667099E-4</v>
      </c>
      <c r="ET461" s="223">
        <f t="shared" ca="1" si="999"/>
        <v>-3.1425115206129485E-4</v>
      </c>
      <c r="EU461" s="223">
        <f t="shared" ca="1" si="1000"/>
        <v>3.3857713366265116E-4</v>
      </c>
      <c r="EV461" s="223">
        <f t="shared" ca="1" si="1001"/>
        <v>-2.0919617512034637E-4</v>
      </c>
      <c r="EW461" s="223">
        <f t="shared" ca="1" si="1002"/>
        <v>-1.5155473319579399E-5</v>
      </c>
      <c r="EX461" s="223">
        <f t="shared" ca="1" si="1003"/>
        <v>2.3262685372375157E-4</v>
      </c>
      <c r="EY461" s="223">
        <f t="shared" ca="1" si="1004"/>
        <v>-3.4449050600309845E-4</v>
      </c>
      <c r="EZ461" s="223">
        <f t="shared" ca="1" si="1005"/>
        <v>2.9996267072547936E-4</v>
      </c>
      <c r="FA461" s="223">
        <f t="shared" ca="1" si="1006"/>
        <v>-1.1925805417571052E-4</v>
      </c>
      <c r="FB461" s="223">
        <f t="shared" ca="1" si="1007"/>
        <v>-1.155872256744457E-4</v>
      </c>
      <c r="FC461" s="223">
        <f t="shared" ca="1" si="1008"/>
        <v>2.9795832161878496E-4</v>
      </c>
      <c r="FD461" s="223">
        <f t="shared" ca="1" si="1009"/>
        <v>-3.4506256888103731E-4</v>
      </c>
      <c r="FE461" s="223">
        <f t="shared" ca="1" si="1010"/>
        <v>2.3551562399968623E-4</v>
      </c>
      <c r="FF461" s="223">
        <f t="shared" ca="1" si="1011"/>
        <v>-1.9049509682985351E-5</v>
      </c>
      <c r="FG461" s="223">
        <f t="shared" ca="1" si="1012"/>
        <v>-2.0606468376693679E-4</v>
      </c>
      <c r="FH461" s="223">
        <f t="shared" ca="1" si="1013"/>
        <v>3.3762981892443124E-4</v>
      </c>
      <c r="FI461" s="223">
        <f t="shared" ca="1" si="1014"/>
        <v>-3.1591807502417475E-4</v>
      </c>
      <c r="FJ461" s="223">
        <f t="shared" ca="1" si="1015"/>
        <v>1.5078612987541704E-4</v>
      </c>
      <c r="FK461" s="223">
        <f t="shared" ca="1" si="1016"/>
        <v>8.2799565792570772E-5</v>
      </c>
      <c r="FL461" s="223">
        <f t="shared" ca="1" si="1017"/>
        <v>-2.7879598965850822E-4</v>
      </c>
      <c r="FM461" s="223">
        <f t="shared" ca="1" si="1018"/>
        <v>3.4822486293071186E-4</v>
      </c>
      <c r="FN461" s="223">
        <f t="shared" ca="1" si="1019"/>
        <v>-2.5956692867398654E-4</v>
      </c>
      <c r="FO461" s="223">
        <f t="shared" ca="1" si="1020"/>
        <v>5.3071035493781709E-5</v>
      </c>
      <c r="FP461" s="223">
        <f t="shared" ca="1" si="1021"/>
        <v>1.7751799825901508E-4</v>
      </c>
      <c r="FQ461" s="223">
        <f t="shared" ca="1" si="1022"/>
        <v>-3.2751757212228899E-4</v>
      </c>
      <c r="FR461" s="223">
        <f t="shared" ca="1" si="1023"/>
        <v>3.2883101556200104E-4</v>
      </c>
      <c r="FS461" s="223">
        <f t="shared" ca="1" si="1024"/>
        <v>-1.808620527163403E-4</v>
      </c>
      <c r="FT461" s="223">
        <f t="shared" ca="1" si="1025"/>
        <v>-4.921450082926671E-5</v>
      </c>
      <c r="FU461" s="223">
        <f t="shared" ca="1" si="1026"/>
        <v>2.5694869991242978E-4</v>
      </c>
      <c r="FV461" s="223">
        <f t="shared" ca="1" si="1027"/>
        <v>-3.4803356119129079E-4</v>
      </c>
      <c r="FW461" s="223">
        <f t="shared" ca="1" si="1028"/>
        <v>2.8111846193142542E-4</v>
      </c>
      <c r="FX461" s="223">
        <f t="shared" ca="1" si="1029"/>
        <v>-8.658145822119397E-5</v>
      </c>
      <c r="FY461" s="223">
        <f t="shared" ca="1" si="1030"/>
        <v>-1.4726171738666633E-4</v>
      </c>
      <c r="FZ461" s="223">
        <f t="shared" ca="1" si="1031"/>
        <v>3.1425115206129263E-4</v>
      </c>
      <c r="GA461" s="223">
        <f t="shared" ca="1" si="1032"/>
        <v>-3.3857713366265235E-4</v>
      </c>
      <c r="GB461" s="223">
        <f t="shared" ca="1" si="1033"/>
        <v>2.0919617512035044E-4</v>
      </c>
      <c r="GC461" s="223">
        <f t="shared" ca="1" si="1034"/>
        <v>1.5155473319574276E-5</v>
      </c>
      <c r="GD461" s="223">
        <f t="shared" ca="1" si="1035"/>
        <v>-2.3262685372374777E-4</v>
      </c>
      <c r="GE461" s="223">
        <f t="shared" ca="1" si="1036"/>
        <v>3.4449050600310067E-4</v>
      </c>
      <c r="GF461" s="223">
        <f t="shared" ca="1" si="1037"/>
        <v>-2.9996267072548196E-4</v>
      </c>
      <c r="GG461" s="223">
        <f t="shared" ca="1" si="1038"/>
        <v>1.1925805417569669E-4</v>
      </c>
      <c r="GH461" s="223">
        <f t="shared" ca="1" si="1039"/>
        <v>1.155872256744409E-4</v>
      </c>
      <c r="GI461" s="223">
        <f t="shared" ca="1" si="1040"/>
        <v>-2.9795832161879255E-4</v>
      </c>
      <c r="GJ461" s="223">
        <f t="shared" ca="1" si="1041"/>
        <v>3.4506256888103807E-4</v>
      </c>
      <c r="GK461" s="223">
        <f t="shared" ca="1" si="1042"/>
        <v>-2.3551562399969002E-4</v>
      </c>
      <c r="GL461" s="223">
        <f t="shared" ca="1" si="1043"/>
        <v>1.9049509682990447E-5</v>
      </c>
      <c r="GM461" s="223">
        <f t="shared" ca="1" si="1044"/>
        <v>2.0606468376693267E-4</v>
      </c>
      <c r="GN461" s="223">
        <f t="shared" ca="1" si="1045"/>
        <v>-3.3762981892442994E-4</v>
      </c>
      <c r="GO461" s="223">
        <f t="shared" ca="1" si="1046"/>
        <v>3.1591807502417691E-4</v>
      </c>
      <c r="GP461" s="223">
        <f t="shared" ca="1" si="1047"/>
        <v>-1.5078612987540381E-4</v>
      </c>
      <c r="GQ461" s="223">
        <f t="shared" ca="1" si="1048"/>
        <v>-8.2799565792565812E-5</v>
      </c>
      <c r="GR461" s="223">
        <f t="shared" ca="1" si="1049"/>
        <v>2.7879598965851706E-4</v>
      </c>
      <c r="GS461" s="223">
        <f t="shared" ca="1" si="1050"/>
        <v>-3.4822486293071219E-4</v>
      </c>
      <c r="GT461" s="223">
        <f t="shared" ca="1" si="1051"/>
        <v>2.5956692867397678E-4</v>
      </c>
      <c r="GU461" s="223">
        <f t="shared" ca="1" si="1052"/>
        <v>-5.3071035493786764E-5</v>
      </c>
      <c r="GV461" s="223">
        <f t="shared" ca="1" si="1053"/>
        <v>-1.7751799825902766E-4</v>
      </c>
      <c r="GW461" s="223">
        <f t="shared" ca="1" si="1054"/>
        <v>3.275175721222872E-4</v>
      </c>
      <c r="GX461" s="223">
        <f t="shared" ca="1" si="1055"/>
        <v>-3.2883101556200277E-4</v>
      </c>
      <c r="GY461" s="223">
        <f t="shared" ca="1" si="1056"/>
        <v>1.8086205271634469E-4</v>
      </c>
      <c r="GZ461" s="223">
        <f t="shared" ca="1" si="1057"/>
        <v>4.9214500829261642E-5</v>
      </c>
      <c r="HA461" s="223">
        <f t="shared" ca="1" si="1058"/>
        <v>-2.5694869991242631E-4</v>
      </c>
      <c r="HB461" s="223">
        <f t="shared" ca="1" si="1059"/>
        <v>3.4803356119129052E-4</v>
      </c>
      <c r="HC461" s="223">
        <f t="shared" ca="1" si="1060"/>
        <v>-2.8111846193141674E-4</v>
      </c>
      <c r="HD461" s="223">
        <f t="shared" ca="1" si="1061"/>
        <v>8.6581458221198903E-5</v>
      </c>
      <c r="HE461" s="223">
        <f t="shared" ca="1" si="1062"/>
        <v>1.4726171738667967E-4</v>
      </c>
      <c r="HF461" s="223">
        <f t="shared" ca="1" si="1063"/>
        <v>-3.1425115206129041E-4</v>
      </c>
      <c r="HG461" s="223">
        <f t="shared" ca="1" si="1064"/>
        <v>3.3857713366264888E-4</v>
      </c>
      <c r="HH461" s="223">
        <f t="shared" ca="1" si="1065"/>
        <v>-2.0919617512033868E-4</v>
      </c>
      <c r="HI461" s="223">
        <f t="shared" ca="1" si="1066"/>
        <v>-1.5155473319569153E-5</v>
      </c>
      <c r="HJ461" s="223">
        <f t="shared" ca="1" si="1067"/>
        <v>2.3262685372374393E-4</v>
      </c>
      <c r="HK461" s="223">
        <f t="shared" ca="1" si="1068"/>
        <v>-3.4449050600309991E-4</v>
      </c>
      <c r="HL461" s="223">
        <f t="shared" ca="1" si="1069"/>
        <v>2.9996267072547443E-4</v>
      </c>
      <c r="HM461" s="223">
        <f t="shared" ca="1" si="1070"/>
        <v>-1.1925805417572015E-4</v>
      </c>
      <c r="HN461" s="223">
        <f t="shared" ca="1" si="1071"/>
        <v>-1.1558722567443604E-4</v>
      </c>
      <c r="HO461" s="223">
        <f t="shared" ca="1" si="1072"/>
        <v>2.9795832161878989E-4</v>
      </c>
      <c r="HP461" s="223">
        <f t="shared" ca="1" si="1073"/>
        <v>-3.4506256888103601E-4</v>
      </c>
      <c r="HQ461" s="223">
        <f t="shared" ca="1" si="1074"/>
        <v>2.3551562399967918E-4</v>
      </c>
      <c r="HR461" s="223">
        <f t="shared" ca="1" si="1075"/>
        <v>-1.9049509682995584E-5</v>
      </c>
      <c r="HS461" s="223">
        <f t="shared" ca="1" si="1076"/>
        <v>-2.0606468376692849E-4</v>
      </c>
      <c r="HT461" s="223">
        <f t="shared" ca="1" si="1077"/>
        <v>3.3762981892443357E-4</v>
      </c>
      <c r="HU461" s="223">
        <f t="shared" ca="1" si="1078"/>
        <v>-3.1591807502417068E-4</v>
      </c>
      <c r="HV461" s="223">
        <f t="shared" ca="1" si="1079"/>
        <v>1.5078612987542628E-4</v>
      </c>
      <c r="HW461" s="223">
        <f t="shared" ca="1" si="1080"/>
        <v>8.2799565792560851E-5</v>
      </c>
      <c r="HX461" s="223">
        <f t="shared" ca="1" si="1081"/>
        <v>-2.7879598965851397E-4</v>
      </c>
      <c r="HY461" s="223">
        <f t="shared" ca="1" si="1082"/>
        <v>3.4822486293071154E-4</v>
      </c>
      <c r="HZ461" s="223">
        <f t="shared" ca="1" si="1083"/>
        <v>-2.5956692867399342E-4</v>
      </c>
      <c r="IA461" s="223">
        <f t="shared" ca="1" si="1084"/>
        <v>5.3071035493791819E-5</v>
      </c>
      <c r="IB461" s="223">
        <f t="shared" ca="1" si="1085"/>
        <v>1.7751799825902327E-4</v>
      </c>
      <c r="IC461" s="223">
        <f t="shared" ca="1" si="1086"/>
        <v>-3.2751757212229224E-4</v>
      </c>
      <c r="ID461" s="223">
        <f t="shared" ca="1" si="1087"/>
        <v>3.2883101556199789E-4</v>
      </c>
      <c r="IE461" s="223">
        <f t="shared" ca="1" si="1088"/>
        <v>-3.4941887385438164E-4</v>
      </c>
      <c r="IF461" s="223">
        <f t="shared" ca="1" si="1089"/>
        <v>-4.9214500829256546E-5</v>
      </c>
      <c r="IG461" s="223">
        <f t="shared" ca="1" si="1090"/>
        <v>2.5694869991243623E-4</v>
      </c>
      <c r="IH461" s="223">
        <f t="shared" ca="1" si="1091"/>
        <v>-3.4803356119129128E-4</v>
      </c>
      <c r="II461" s="223">
        <f t="shared" ca="1" si="1092"/>
        <v>2.8111846193143149E-4</v>
      </c>
      <c r="IJ461" s="223">
        <f t="shared" ca="1" si="1093"/>
        <v>-8.6581458221203863E-5</v>
      </c>
      <c r="IK461" s="223">
        <f t="shared" ca="1" si="1094"/>
        <v>-1.4726171738667501E-4</v>
      </c>
      <c r="IL461" s="223">
        <f t="shared" ca="1" si="1095"/>
        <v>3.1425115206129681E-4</v>
      </c>
      <c r="IM461" s="223">
        <f t="shared" ca="1" si="1096"/>
        <v>-3.3857713366265479E-4</v>
      </c>
      <c r="IN461" s="223">
        <f t="shared" ca="1" si="1097"/>
        <v>2.0919617512035865E-4</v>
      </c>
      <c r="IO461" s="223">
        <f t="shared" ca="1" si="1098"/>
        <v>1.5155473319583817E-5</v>
      </c>
      <c r="IP461" s="223">
        <f t="shared" ca="1" si="1099"/>
        <v>-2.3262685372375485E-4</v>
      </c>
      <c r="IQ461" s="223">
        <f t="shared" ca="1" si="1100"/>
        <v>3.4449050600310213E-4</v>
      </c>
      <c r="IR461" s="223">
        <f t="shared" ca="1" si="1101"/>
        <v>-2.9996267072548717E-4</v>
      </c>
      <c r="IS461" s="223">
        <f t="shared" ca="1" si="1102"/>
        <v>1.1925805417570632E-4</v>
      </c>
      <c r="IT461" s="223">
        <f t="shared" ca="1" si="1103"/>
        <v>1.155872256744499E-4</v>
      </c>
      <c r="IU461" s="223">
        <f t="shared" ca="1" si="1104"/>
        <v>-2.9795832161879748E-4</v>
      </c>
      <c r="IV461" s="223">
        <f t="shared" ca="1" si="1105"/>
        <v>3.4506256888103948E-4</v>
      </c>
      <c r="IW461" s="223">
        <f t="shared" ca="1" si="1106"/>
        <v>-2.3551562399969756E-4</v>
      </c>
      <c r="IX461" s="223">
        <f t="shared" ca="1" si="1107"/>
        <v>1.904950968298092E-5</v>
      </c>
      <c r="IY461" s="223">
        <f t="shared" ca="1" si="1108"/>
        <v>2.0606468376694034E-4</v>
      </c>
      <c r="IZ461" s="223">
        <f t="shared" ca="1" si="1109"/>
        <v>-3.3762981892442745E-4</v>
      </c>
      <c r="JA461" s="223">
        <f t="shared" ca="1" si="1110"/>
        <v>3.1591807502418125E-4</v>
      </c>
      <c r="JB461" s="223">
        <f t="shared" ca="1" si="1111"/>
        <v>-1.5078612987541303E-4</v>
      </c>
    </row>
    <row r="462" spans="2:262">
      <c r="B462" s="230">
        <v>101</v>
      </c>
      <c r="C462" s="229">
        <f t="shared" si="1112"/>
        <v>1.9726562500000013E-3</v>
      </c>
      <c r="D462" s="226">
        <f t="shared" ca="1" si="855"/>
        <v>23.317623683700216</v>
      </c>
      <c r="E462" s="225">
        <f ca="1">DC361</f>
        <v>-0.68237631629978279</v>
      </c>
      <c r="F462" s="224">
        <v>101</v>
      </c>
      <c r="G462" s="223">
        <f t="shared" ca="1" si="856"/>
        <v>-6.3168069711268363E-5</v>
      </c>
      <c r="H462" s="223">
        <f t="shared" ca="1" si="857"/>
        <v>1.1332704694277894E-4</v>
      </c>
      <c r="I462" s="223">
        <f t="shared" ca="1" si="858"/>
        <v>-1.1551387551035663E-4</v>
      </c>
      <c r="J462" s="223">
        <f t="shared" ca="1" si="859"/>
        <v>6.8802855257009348E-5</v>
      </c>
      <c r="K462" s="223">
        <f t="shared" ca="1" si="860"/>
        <v>7.0329052056090931E-6</v>
      </c>
      <c r="L462" s="223">
        <f t="shared" ca="1" si="861"/>
        <v>-7.9891586646366167E-5</v>
      </c>
      <c r="M462" s="223">
        <f t="shared" ca="1" si="862"/>
        <v>1.189315886545596E-4</v>
      </c>
      <c r="N462" s="223">
        <f t="shared" ca="1" si="863"/>
        <v>-1.0762699944919185E-4</v>
      </c>
      <c r="O462" s="223">
        <f t="shared" ca="1" si="864"/>
        <v>5.07631324093228E-5</v>
      </c>
      <c r="P462" s="223">
        <f t="shared" ca="1" si="865"/>
        <v>2.7589131269140133E-5</v>
      </c>
      <c r="Q462" s="223">
        <f t="shared" ca="1" si="866"/>
        <v>-9.4262718564018711E-5</v>
      </c>
      <c r="R462" s="223">
        <f t="shared" ca="1" si="867"/>
        <v>1.2103422360749266E-4</v>
      </c>
      <c r="S462" s="223">
        <f t="shared" ca="1" si="868"/>
        <v>-9.657107703903461E-5</v>
      </c>
      <c r="T462" s="223">
        <f t="shared" ca="1" si="869"/>
        <v>3.1228703584060499E-5</v>
      </c>
      <c r="U462" s="223">
        <f t="shared" ca="1" si="870"/>
        <v>4.7333003219225331E-5</v>
      </c>
      <c r="V462" s="223">
        <f t="shared" ca="1" si="871"/>
        <v>-1.0585831157749108E-4</v>
      </c>
      <c r="W462" s="223">
        <f t="shared" ca="1" si="872"/>
        <v>1.19573040314173E-4</v>
      </c>
      <c r="X462" s="223">
        <f t="shared" ca="1" si="873"/>
        <v>-8.2671646766770113E-5</v>
      </c>
      <c r="Y462" s="223">
        <f t="shared" ca="1" si="874"/>
        <v>1.0774754475010423E-5</v>
      </c>
      <c r="Z462" s="223">
        <f t="shared" ca="1" si="875"/>
        <v>6.568316836891362E-5</v>
      </c>
      <c r="AA462" s="223">
        <f t="shared" ca="1" si="876"/>
        <v>-1.1433693675266986E-4</v>
      </c>
      <c r="AB462" s="223">
        <f t="shared" ca="1" si="877"/>
        <v>1.1459106290055982E-4</v>
      </c>
      <c r="AC462" s="223">
        <f t="shared" ca="1" si="878"/>
        <v>-6.6337973398513918E-5</v>
      </c>
      <c r="AD462" s="223">
        <f t="shared" ca="1" si="879"/>
        <v>-9.9964542111445605E-6</v>
      </c>
      <c r="AE462" s="223">
        <f t="shared" ca="1" si="880"/>
        <v>8.2099311331092133E-5</v>
      </c>
      <c r="AF462" s="223">
        <f t="shared" ca="1" si="881"/>
        <v>-1.194489433857973E-4</v>
      </c>
      <c r="AG462" s="223">
        <f t="shared" ca="1" si="882"/>
        <v>1.0623498427284E-4</v>
      </c>
      <c r="AH462" s="223">
        <f t="shared" ca="1" si="883"/>
        <v>-4.8050997295126001E-5</v>
      </c>
      <c r="AI462" s="223">
        <f t="shared" ca="1" si="884"/>
        <v>-3.0473320149822303E-5</v>
      </c>
      <c r="AJ462" s="223">
        <f t="shared" ca="1" si="885"/>
        <v>9.6098063451194765E-5</v>
      </c>
      <c r="AK462" s="223">
        <f t="shared" ca="1" si="886"/>
        <v>-1.210438098973469E-4</v>
      </c>
      <c r="AL462" s="223">
        <f t="shared" ca="1" si="887"/>
        <v>9.4750846786579874E-5</v>
      </c>
      <c r="AM462" s="223">
        <f t="shared" ca="1" si="888"/>
        <v>-2.8349173260245942E-5</v>
      </c>
      <c r="AN462" s="223">
        <f t="shared" ca="1" si="889"/>
        <v>-5.0052907854816058E-5</v>
      </c>
      <c r="AO462" s="223">
        <f t="shared" ca="1" si="890"/>
        <v>1.0726723545958044E-4</v>
      </c>
      <c r="AP462" s="223">
        <f t="shared" ca="1" si="891"/>
        <v>-1.1907457589706912E-4</v>
      </c>
      <c r="AQ462" s="223">
        <f t="shared" ca="1" si="892"/>
        <v>8.0476797599634241E-5</v>
      </c>
      <c r="AR462" s="223">
        <f t="shared" ca="1" si="893"/>
        <v>-7.8126158919338586E-6</v>
      </c>
      <c r="AS462" s="223">
        <f t="shared" ca="1" si="894"/>
        <v>-6.8158701941984376E-5</v>
      </c>
      <c r="AT462" s="223">
        <f t="shared" ca="1" si="895"/>
        <v>1.1527795426719481E-4</v>
      </c>
      <c r="AU462" s="223">
        <f t="shared" ca="1" si="896"/>
        <v>-1.1359922491930752E-4</v>
      </c>
      <c r="AV462" s="223">
        <f t="shared" ca="1" si="897"/>
        <v>6.3833132025380737E-5</v>
      </c>
      <c r="AW462" s="223">
        <f t="shared" ca="1" si="898"/>
        <v>1.2953981726456018E-5</v>
      </c>
      <c r="AX462" s="223">
        <f t="shared" ca="1" si="899"/>
        <v>-8.4257582460563237E-5</v>
      </c>
      <c r="AY462" s="223">
        <f t="shared" ca="1" si="900"/>
        <v>1.1989434654002293E-4</v>
      </c>
      <c r="AZ462" s="223">
        <f t="shared" ca="1" si="901"/>
        <v>-1.0477897711434349E-4</v>
      </c>
      <c r="BA462" s="223">
        <f t="shared" ca="1" si="902"/>
        <v>4.5309918056902698E-5</v>
      </c>
      <c r="BB462" s="223">
        <f t="shared" ca="1" si="903"/>
        <v>3.3339153041916217E-5</v>
      </c>
      <c r="BC462" s="223">
        <f t="shared" ca="1" si="904"/>
        <v>-9.7875522458286602E-5</v>
      </c>
      <c r="BD462" s="223">
        <f t="shared" ca="1" si="905"/>
        <v>1.2098048392223855E-4</v>
      </c>
      <c r="BE462" s="223">
        <f t="shared" ca="1" si="906"/>
        <v>-9.2873542166982658E-5</v>
      </c>
      <c r="BF462" s="223">
        <f t="shared" ca="1" si="907"/>
        <v>2.5452566454501608E-5</v>
      </c>
      <c r="BG462" s="223">
        <f t="shared" ca="1" si="908"/>
        <v>5.2742662490313799E-5</v>
      </c>
      <c r="BH462" s="223">
        <f t="shared" ca="1" si="909"/>
        <v>-1.0861154557000885E-4</v>
      </c>
      <c r="BI462" s="223">
        <f t="shared" ca="1" si="910"/>
        <v>1.1850438540792971E-4</v>
      </c>
      <c r="BJ462" s="223">
        <f t="shared" ca="1" si="911"/>
        <v>-7.8233472218845604E-5</v>
      </c>
      <c r="BK462" s="223">
        <f t="shared" ca="1" si="912"/>
        <v>4.8457712811773769E-6</v>
      </c>
      <c r="BL462" s="223">
        <f t="shared" ca="1" si="913"/>
        <v>7.0593179261624702E-5</v>
      </c>
      <c r="BM462" s="223">
        <f t="shared" ca="1" si="914"/>
        <v>-1.1614953265258949E-4</v>
      </c>
      <c r="BN462" s="223">
        <f t="shared" ca="1" si="915"/>
        <v>1.1253895901271277E-4</v>
      </c>
      <c r="BO462" s="223">
        <f t="shared" ca="1" si="916"/>
        <v>-6.1289839960388545E-5</v>
      </c>
      <c r="BP462" s="223">
        <f t="shared" ca="1" si="917"/>
        <v>-1.5903706247556029E-5</v>
      </c>
      <c r="BQ462" s="223">
        <f t="shared" ca="1" si="918"/>
        <v>8.6365099972953422E-5</v>
      </c>
      <c r="BR462" s="223">
        <f t="shared" ca="1" si="919"/>
        <v>-1.2026752982303145E-4</v>
      </c>
      <c r="BS462" s="223">
        <f t="shared" ca="1" si="920"/>
        <v>1.0325985501797155E-4</v>
      </c>
      <c r="BT462" s="223">
        <f t="shared" ca="1" si="921"/>
        <v>-4.2541545818288893E-5</v>
      </c>
      <c r="BU462" s="223">
        <f t="shared" ca="1" si="922"/>
        <v>-3.6184903674850558E-5</v>
      </c>
      <c r="BV462" s="223">
        <f t="shared" ca="1" si="923"/>
        <v>9.9594024910451044E-5</v>
      </c>
      <c r="BW462" s="223">
        <f t="shared" ca="1" si="924"/>
        <v>-1.2084428382736716E-4</v>
      </c>
      <c r="BX462" s="223">
        <f t="shared" ca="1" si="925"/>
        <v>9.0940293998350614E-5</v>
      </c>
      <c r="BY462" s="223">
        <f t="shared" ca="1" si="926"/>
        <v>-2.2540627974457832E-5</v>
      </c>
      <c r="BZ462" s="223">
        <f t="shared" ca="1" si="927"/>
        <v>-5.5400646918099478E-5</v>
      </c>
      <c r="CA462" s="223">
        <f t="shared" ca="1" si="928"/>
        <v>1.0989043214663391E-4</v>
      </c>
      <c r="CB462" s="223">
        <f t="shared" ca="1" si="929"/>
        <v>-1.178628123081849E-4</v>
      </c>
      <c r="CC462" s="223">
        <f t="shared" ca="1" si="930"/>
        <v>7.594302191973293E-5</v>
      </c>
      <c r="CD462" s="223">
        <f t="shared" ca="1" si="931"/>
        <v>-1.8760077589944564E-6</v>
      </c>
      <c r="CE462" s="223">
        <f t="shared" ca="1" si="932"/>
        <v>-7.29851338897268E-5</v>
      </c>
      <c r="CF462" s="223">
        <f t="shared" ca="1" si="933"/>
        <v>1.1695114690262408E-4</v>
      </c>
      <c r="CG462" s="223">
        <f t="shared" ca="1" si="934"/>
        <v>-1.1141090384531086E-4</v>
      </c>
      <c r="CH462" s="223">
        <f t="shared" ca="1" si="935"/>
        <v>5.8709629187578919E-5</v>
      </c>
      <c r="CI462" s="223">
        <f t="shared" ca="1" si="936"/>
        <v>1.8843850970686989E-5</v>
      </c>
      <c r="CJ462" s="223">
        <f t="shared" ca="1" si="937"/>
        <v>-8.8420594378520195E-5</v>
      </c>
      <c r="CK462" s="223">
        <f t="shared" ca="1" si="938"/>
        <v>1.2056826844316715E-4</v>
      </c>
      <c r="CL462" s="223">
        <f t="shared" ca="1" si="939"/>
        <v>-1.016785330460733E-4</v>
      </c>
      <c r="CM462" s="223">
        <f t="shared" ca="1" si="940"/>
        <v>3.9747548143203405E-5</v>
      </c>
      <c r="CN462" s="223">
        <f t="shared" ca="1" si="941"/>
        <v>3.9008857874851848E-5</v>
      </c>
      <c r="CO462" s="223">
        <f t="shared" ca="1" si="942"/>
        <v>-1.01252535646068E-4</v>
      </c>
      <c r="CP462" s="223">
        <f t="shared" ca="1" si="943"/>
        <v>1.2063529165457687E-4</v>
      </c>
      <c r="CQ462" s="223">
        <f t="shared" ca="1" si="944"/>
        <v>-8.8952266797089451E-5</v>
      </c>
      <c r="CR462" s="223">
        <f t="shared" ca="1" si="945"/>
        <v>1.9615111862973997E-5</v>
      </c>
      <c r="CS462" s="223">
        <f t="shared" ca="1" si="946"/>
        <v>5.8025260067748377E-5</v>
      </c>
      <c r="CT462" s="223">
        <f t="shared" ca="1" si="947"/>
        <v>-1.1110312483600173E-4</v>
      </c>
      <c r="CU462" s="223">
        <f t="shared" ca="1" si="948"/>
        <v>1.1715024305748088E-4</v>
      </c>
      <c r="CV462" s="223">
        <f t="shared" ca="1" si="949"/>
        <v>-7.3606826383905655E-5</v>
      </c>
      <c r="CW462" s="223">
        <f t="shared" ca="1" si="950"/>
        <v>-1.0948858001140365E-6</v>
      </c>
      <c r="CX462" s="223">
        <f t="shared" ca="1" si="951"/>
        <v>7.5333125002260935E-5</v>
      </c>
      <c r="CY462" s="223">
        <f t="shared" ca="1" si="952"/>
        <v>-1.1768231415485051E-4</v>
      </c>
      <c r="CZ462" s="223">
        <f t="shared" ca="1" si="953"/>
        <v>1.102157389153545E-4</v>
      </c>
      <c r="DA462" s="223">
        <f t="shared" ca="1" si="954"/>
        <v>-5.6094053929441108E-5</v>
      </c>
      <c r="DB462" s="223">
        <f t="shared" ca="1" si="955"/>
        <v>-2.1772644862613579E-5</v>
      </c>
      <c r="DC462" s="223">
        <f t="shared" ca="1" si="956"/>
        <v>9.0422827524292291E-5</v>
      </c>
      <c r="DD462" s="223">
        <f t="shared" ca="1" si="957"/>
        <v>-1.2079638124673057E-4</v>
      </c>
      <c r="DE462" s="223">
        <f t="shared" ca="1" si="958"/>
        <v>1.0003596372787149E-4</v>
      </c>
      <c r="DF462" s="223">
        <f t="shared" ca="1" si="959"/>
        <v>-3.6929608031372984E-5</v>
      </c>
      <c r="DG462" s="223">
        <f t="shared" ca="1" si="960"/>
        <v>-4.1809314597504466E-5</v>
      </c>
      <c r="DH462" s="223">
        <f t="shared" ca="1" si="961"/>
        <v>1.0285005564029164E-4</v>
      </c>
      <c r="DI462" s="223">
        <f t="shared" ca="1" si="962"/>
        <v>-1.2035363329293828E-4</v>
      </c>
      <c r="DJ462" s="223">
        <f t="shared" ca="1" si="963"/>
        <v>8.691065807645156E-5</v>
      </c>
      <c r="DK462" s="223">
        <f t="shared" ca="1" si="964"/>
        <v>-1.667778034155679E-5</v>
      </c>
      <c r="DL462" s="223">
        <f t="shared" ca="1" si="965"/>
        <v>-6.0614920970436679E-5</v>
      </c>
      <c r="DM462" s="223">
        <f t="shared" ca="1" si="966"/>
        <v>1.1224889315738171E-4</v>
      </c>
      <c r="DN462" s="223">
        <f t="shared" ca="1" si="967"/>
        <v>-1.16367106880887E-4</v>
      </c>
      <c r="DO462" s="223">
        <f t="shared" ca="1" si="968"/>
        <v>7.1226292848203978E-5</v>
      </c>
      <c r="DP462" s="223">
        <f t="shared" ca="1" si="969"/>
        <v>4.0651198409535205E-6</v>
      </c>
      <c r="DQ462" s="223">
        <f t="shared" ca="1" si="970"/>
        <v>-7.7635738257183425E-5</v>
      </c>
      <c r="DR462" s="223">
        <f t="shared" ca="1" si="971"/>
        <v>1.1834259398145517E-4</v>
      </c>
      <c r="DS462" s="223">
        <f t="shared" ca="1" si="972"/>
        <v>-1.0895418414550741E-4</v>
      </c>
      <c r="DT462" s="223">
        <f t="shared" ca="1" si="973"/>
        <v>5.3444689710707951E-5</v>
      </c>
      <c r="DU462" s="223">
        <f t="shared" ca="1" si="974"/>
        <v>2.4688323727403186E-5</v>
      </c>
      <c r="DV462" s="223">
        <f t="shared" ca="1" si="975"/>
        <v>-9.2370593339888816E-5</v>
      </c>
      <c r="DW462" s="223">
        <f t="shared" ca="1" si="976"/>
        <v>1.209517308270984E-4</v>
      </c>
      <c r="DX462" s="223">
        <f t="shared" ca="1" si="977"/>
        <v>-9.8333136485705586E-5</v>
      </c>
      <c r="DY462" s="223">
        <f t="shared" ca="1" si="978"/>
        <v>3.4089422904551444E-5</v>
      </c>
      <c r="DZ462" s="223">
        <f t="shared" ca="1" si="979"/>
        <v>4.4584586952394496E-5</v>
      </c>
      <c r="EA462" s="223">
        <f t="shared" ca="1" si="980"/>
        <v>-1.0438562260680345E-4</v>
      </c>
      <c r="EB462" s="223">
        <f t="shared" ca="1" si="981"/>
        <v>1.199994784029159E-4</v>
      </c>
      <c r="EC462" s="223">
        <f t="shared" ca="1" si="982"/>
        <v>-8.4816697625184856E-5</v>
      </c>
      <c r="ED462" s="223">
        <f t="shared" ca="1" si="983"/>
        <v>1.3730402748884199E-5</v>
      </c>
      <c r="EE462" s="223">
        <f t="shared" ca="1" si="984"/>
        <v>6.3168069711270233E-5</v>
      </c>
      <c r="EF462" s="223">
        <f t="shared" ca="1" si="985"/>
        <v>-1.1332704694278012E-4</v>
      </c>
      <c r="EG462" s="223">
        <f t="shared" ca="1" si="986"/>
        <v>1.1551387551035527E-4</v>
      </c>
      <c r="EH462" s="223">
        <f t="shared" ca="1" si="987"/>
        <v>-6.8802855257010418E-5</v>
      </c>
      <c r="EI462" s="223">
        <f t="shared" ca="1" si="988"/>
        <v>-7.0329052056088712E-6</v>
      </c>
      <c r="EJ462" s="223">
        <f t="shared" ca="1" si="989"/>
        <v>7.9891586646366953E-5</v>
      </c>
      <c r="EK462" s="223">
        <f t="shared" ca="1" si="990"/>
        <v>-1.1893158865455997E-4</v>
      </c>
      <c r="EL462" s="223">
        <f t="shared" ca="1" si="991"/>
        <v>1.0762699944919038E-4</v>
      </c>
      <c r="EM462" s="223">
        <f t="shared" ca="1" si="992"/>
        <v>-5.0763132409318713E-5</v>
      </c>
      <c r="EN462" s="223">
        <f t="shared" ca="1" si="993"/>
        <v>-2.7589131269138669E-5</v>
      </c>
      <c r="EO462" s="223">
        <f t="shared" ca="1" si="994"/>
        <v>9.4262718564018562E-5</v>
      </c>
      <c r="EP462" s="223">
        <f t="shared" ca="1" si="995"/>
        <v>-1.2103422360749268E-4</v>
      </c>
      <c r="EQ462" s="223">
        <f t="shared" ca="1" si="996"/>
        <v>9.6571077039033445E-5</v>
      </c>
      <c r="ER462" s="223">
        <f t="shared" ca="1" si="997"/>
        <v>-3.1228703584057802E-5</v>
      </c>
      <c r="ES462" s="223">
        <f t="shared" ca="1" si="998"/>
        <v>-4.7333003219229478E-5</v>
      </c>
      <c r="ET462" s="223">
        <f t="shared" ca="1" si="999"/>
        <v>1.0585831157749035E-4</v>
      </c>
      <c r="EU462" s="223">
        <f t="shared" ca="1" si="1000"/>
        <v>-1.1957304031417308E-4</v>
      </c>
      <c r="EV462" s="223">
        <f t="shared" ca="1" si="1001"/>
        <v>8.2671646766769314E-5</v>
      </c>
      <c r="EW462" s="223">
        <f t="shared" ca="1" si="1002"/>
        <v>-1.0774754475008502E-5</v>
      </c>
      <c r="EX462" s="223">
        <f t="shared" ca="1" si="1003"/>
        <v>-6.5683168368915965E-5</v>
      </c>
      <c r="EY462" s="223">
        <f t="shared" ca="1" si="1004"/>
        <v>1.1433693675267135E-4</v>
      </c>
      <c r="EZ462" s="223">
        <f t="shared" ca="1" si="1005"/>
        <v>-1.145910629005603E-4</v>
      </c>
      <c r="FA462" s="223">
        <f t="shared" ca="1" si="1006"/>
        <v>6.6337973398514474E-5</v>
      </c>
      <c r="FB462" s="223">
        <f t="shared" ca="1" si="1007"/>
        <v>9.9964542111456261E-6</v>
      </c>
      <c r="FC462" s="223">
        <f t="shared" ca="1" si="1008"/>
        <v>-8.2099311331093556E-5</v>
      </c>
      <c r="FD462" s="223">
        <f t="shared" ca="1" si="1009"/>
        <v>1.1944894338579773E-4</v>
      </c>
      <c r="FE462" s="223">
        <f t="shared" ca="1" si="1010"/>
        <v>-1.0623498427283785E-4</v>
      </c>
      <c r="FF462" s="223">
        <f t="shared" ca="1" si="1011"/>
        <v>4.8050997295128169E-5</v>
      </c>
      <c r="FG462" s="223">
        <f t="shared" ca="1" si="1012"/>
        <v>3.0473320149821663E-5</v>
      </c>
      <c r="FH462" s="223">
        <f t="shared" ca="1" si="1013"/>
        <v>-9.6098063451195389E-5</v>
      </c>
      <c r="FI462" s="223">
        <f t="shared" ca="1" si="1014"/>
        <v>1.2104380989734689E-4</v>
      </c>
      <c r="FJ462" s="223">
        <f t="shared" ca="1" si="1015"/>
        <v>-9.4750846786578126E-5</v>
      </c>
      <c r="FK462" s="223">
        <f t="shared" ca="1" si="1016"/>
        <v>2.8349173260241558E-5</v>
      </c>
      <c r="FL462" s="223">
        <f t="shared" ca="1" si="1017"/>
        <v>5.0052907854813903E-5</v>
      </c>
      <c r="FM462" s="223">
        <f t="shared" ca="1" si="1018"/>
        <v>-1.0726723545958014E-4</v>
      </c>
      <c r="FN462" s="223">
        <f t="shared" ca="1" si="1019"/>
        <v>1.1907457589706893E-4</v>
      </c>
      <c r="FO462" s="223">
        <f t="shared" ca="1" si="1020"/>
        <v>-8.0476797599633441E-5</v>
      </c>
      <c r="FP462" s="223">
        <f t="shared" ca="1" si="1021"/>
        <v>7.8126158919310769E-6</v>
      </c>
      <c r="FQ462" s="223">
        <f t="shared" ca="1" si="1022"/>
        <v>6.815870194198809E-5</v>
      </c>
      <c r="FR462" s="223">
        <f t="shared" ca="1" si="1023"/>
        <v>-1.1527795426719409E-4</v>
      </c>
      <c r="FS462" s="223">
        <f t="shared" ca="1" si="1024"/>
        <v>1.1359922491930776E-4</v>
      </c>
      <c r="FT462" s="223">
        <f t="shared" ca="1" si="1025"/>
        <v>-6.3833132025379843E-5</v>
      </c>
      <c r="FU462" s="223">
        <f t="shared" ca="1" si="1026"/>
        <v>-1.2953981726457084E-5</v>
      </c>
      <c r="FV462" s="223">
        <f t="shared" ca="1" si="1027"/>
        <v>8.4257582460565229E-5</v>
      </c>
      <c r="FW462" s="223">
        <f t="shared" ca="1" si="1028"/>
        <v>-1.1989434654002355E-4</v>
      </c>
      <c r="FX462" s="223">
        <f t="shared" ca="1" si="1029"/>
        <v>1.0477897711434468E-4</v>
      </c>
      <c r="FY462" s="223">
        <f t="shared" ca="1" si="1030"/>
        <v>-4.5309918056903301E-5</v>
      </c>
      <c r="FZ462" s="223">
        <f t="shared" ca="1" si="1031"/>
        <v>-3.3339153041917234E-5</v>
      </c>
      <c r="GA462" s="223">
        <f t="shared" ca="1" si="1032"/>
        <v>9.7875522458287239E-5</v>
      </c>
      <c r="GB462" s="223">
        <f t="shared" ca="1" si="1033"/>
        <v>-1.2098048392223845E-4</v>
      </c>
      <c r="GC462" s="223">
        <f t="shared" ca="1" si="1034"/>
        <v>9.2873542166980883E-5</v>
      </c>
      <c r="GD462" s="223">
        <f t="shared" ca="1" si="1035"/>
        <v>-2.5452566454503928E-5</v>
      </c>
      <c r="GE462" s="223">
        <f t="shared" ca="1" si="1036"/>
        <v>-5.2742662490311664E-5</v>
      </c>
      <c r="GF462" s="223">
        <f t="shared" ca="1" si="1037"/>
        <v>1.0861154557000933E-4</v>
      </c>
      <c r="GG462" s="223">
        <f t="shared" ca="1" si="1038"/>
        <v>-1.1850438540792949E-4</v>
      </c>
      <c r="GH462" s="223">
        <f t="shared" ca="1" si="1039"/>
        <v>7.8233472218844791E-5</v>
      </c>
      <c r="GI462" s="223">
        <f t="shared" ca="1" si="1040"/>
        <v>-4.8457712811728724E-6</v>
      </c>
      <c r="GJ462" s="223">
        <f t="shared" ca="1" si="1041"/>
        <v>-7.0593179261622764E-5</v>
      </c>
      <c r="GK462" s="223">
        <f t="shared" ca="1" si="1042"/>
        <v>1.1614953265258883E-4</v>
      </c>
      <c r="GL462" s="223">
        <f t="shared" ca="1" si="1043"/>
        <v>-1.1253895901271239E-4</v>
      </c>
      <c r="GM462" s="223">
        <f t="shared" ca="1" si="1044"/>
        <v>6.1289839960387623E-5</v>
      </c>
      <c r="GN462" s="223">
        <f t="shared" ca="1" si="1045"/>
        <v>1.590370624755709E-5</v>
      </c>
      <c r="GO462" s="223">
        <f t="shared" ca="1" si="1046"/>
        <v>-8.636509997295658E-5</v>
      </c>
      <c r="GP462" s="223">
        <f t="shared" ca="1" si="1047"/>
        <v>1.202675298230312E-4</v>
      </c>
      <c r="GQ462" s="223">
        <f t="shared" ca="1" si="1048"/>
        <v>-1.0325985501797277E-4</v>
      </c>
      <c r="GR462" s="223">
        <f t="shared" ca="1" si="1049"/>
        <v>4.2541545818287897E-5</v>
      </c>
      <c r="GS462" s="223">
        <f t="shared" ca="1" si="1050"/>
        <v>3.6184903674851574E-5</v>
      </c>
      <c r="GT462" s="223">
        <f t="shared" ca="1" si="1051"/>
        <v>-9.9594024910451667E-5</v>
      </c>
      <c r="GU462" s="223">
        <f t="shared" ca="1" si="1052"/>
        <v>1.2084428382736689E-4</v>
      </c>
      <c r="GV462" s="223">
        <f t="shared" ca="1" si="1053"/>
        <v>-9.094029399834766E-5</v>
      </c>
      <c r="GW462" s="223">
        <f t="shared" ca="1" si="1054"/>
        <v>2.2540627974460163E-5</v>
      </c>
      <c r="GX462" s="223">
        <f t="shared" ca="1" si="1055"/>
        <v>5.5400646918100426E-5</v>
      </c>
      <c r="GY462" s="223">
        <f t="shared" ca="1" si="1056"/>
        <v>-1.0989043214663436E-4</v>
      </c>
      <c r="GZ462" s="223">
        <f t="shared" ca="1" si="1057"/>
        <v>1.1786281230818466E-4</v>
      </c>
      <c r="HA462" s="223">
        <f t="shared" ca="1" si="1058"/>
        <v>-7.5943021919729406E-5</v>
      </c>
      <c r="HB462" s="223">
        <f t="shared" ca="1" si="1059"/>
        <v>1.8760077589899468E-6</v>
      </c>
      <c r="HC462" s="223">
        <f t="shared" ca="1" si="1060"/>
        <v>7.2985133889724916E-5</v>
      </c>
      <c r="HD462" s="223">
        <f t="shared" ca="1" si="1061"/>
        <v>-1.1695114690262435E-4</v>
      </c>
      <c r="HE462" s="223">
        <f t="shared" ca="1" si="1062"/>
        <v>1.1141090384530775E-4</v>
      </c>
      <c r="HF462" s="223">
        <f t="shared" ca="1" si="1063"/>
        <v>-5.8709629187577984E-5</v>
      </c>
      <c r="HG462" s="223">
        <f t="shared" ca="1" si="1064"/>
        <v>-1.8843850970684647E-5</v>
      </c>
      <c r="HH462" s="223">
        <f t="shared" ca="1" si="1065"/>
        <v>8.8420594378523285E-5</v>
      </c>
      <c r="HI462" s="223">
        <f t="shared" ca="1" si="1066"/>
        <v>-1.2056826844316693E-4</v>
      </c>
      <c r="HJ462" s="223">
        <f t="shared" ca="1" si="1067"/>
        <v>1.0167853304606897E-4</v>
      </c>
      <c r="HK462" s="223">
        <f t="shared" ca="1" si="1068"/>
        <v>-3.9747548143202395E-5</v>
      </c>
      <c r="HL462" s="223">
        <f t="shared" ca="1" si="1069"/>
        <v>-3.9008857874846346E-5</v>
      </c>
      <c r="HM462" s="223">
        <f t="shared" ca="1" si="1070"/>
        <v>1.0125253564607047E-4</v>
      </c>
      <c r="HN462" s="223">
        <f t="shared" ca="1" si="1071"/>
        <v>-1.2063529165457706E-4</v>
      </c>
      <c r="HO462" s="223">
        <f t="shared" ca="1" si="1072"/>
        <v>8.8952266797086402E-5</v>
      </c>
      <c r="HP462" s="223">
        <f t="shared" ca="1" si="1073"/>
        <v>-1.9615111862972943E-5</v>
      </c>
      <c r="HQ462" s="223">
        <f t="shared" ca="1" si="1074"/>
        <v>-5.8025260067755364E-5</v>
      </c>
      <c r="HR462" s="223">
        <f t="shared" ca="1" si="1075"/>
        <v>1.1110312483600215E-4</v>
      </c>
      <c r="HS462" s="223">
        <f t="shared" ca="1" si="1076"/>
        <v>-1.1715024305748148E-4</v>
      </c>
      <c r="HT462" s="223">
        <f t="shared" ca="1" si="1077"/>
        <v>7.3606826383902063E-5</v>
      </c>
      <c r="HU462" s="223">
        <f t="shared" ca="1" si="1078"/>
        <v>1.0948858001116648E-6</v>
      </c>
      <c r="HV462" s="223">
        <f t="shared" ca="1" si="1079"/>
        <v>-7.5333125002267155E-5</v>
      </c>
      <c r="HW462" s="223">
        <f t="shared" ca="1" si="1080"/>
        <v>1.1768231415485076E-4</v>
      </c>
      <c r="HX462" s="223">
        <f t="shared" ca="1" si="1081"/>
        <v>-1.1021573891535689E-4</v>
      </c>
      <c r="HY462" s="223">
        <f t="shared" ca="1" si="1082"/>
        <v>5.609405392944016E-5</v>
      </c>
      <c r="HZ462" s="223">
        <f t="shared" ca="1" si="1083"/>
        <v>2.1772644862611244E-5</v>
      </c>
      <c r="IA462" s="223">
        <f t="shared" ca="1" si="1084"/>
        <v>-9.04228275242953E-5</v>
      </c>
      <c r="IB462" s="223">
        <f t="shared" ca="1" si="1085"/>
        <v>1.2079638124673043E-4</v>
      </c>
      <c r="IC462" s="223">
        <f t="shared" ca="1" si="1086"/>
        <v>-1.00035963727867E-4</v>
      </c>
      <c r="ID462" s="223">
        <f t="shared" ca="1" si="1087"/>
        <v>3.6929608031371967E-5</v>
      </c>
      <c r="IE462" s="223">
        <f t="shared" ca="1" si="1088"/>
        <v>2.4577001296719776E-6</v>
      </c>
      <c r="IF462" s="223">
        <f t="shared" ca="1" si="1089"/>
        <v>-1.028500556402922E-4</v>
      </c>
      <c r="IG462" s="223">
        <f t="shared" ca="1" si="1090"/>
        <v>1.2035363329293817E-4</v>
      </c>
      <c r="IH462" s="223">
        <f t="shared" ca="1" si="1091"/>
        <v>-8.6910658076446004E-5</v>
      </c>
      <c r="II462" s="223">
        <f t="shared" ca="1" si="1092"/>
        <v>1.6677780341555733E-5</v>
      </c>
      <c r="IJ462" s="223">
        <f t="shared" ca="1" si="1093"/>
        <v>6.0614920970431651E-5</v>
      </c>
      <c r="IK462" s="223">
        <f t="shared" ca="1" si="1094"/>
        <v>-1.1224889315738213E-4</v>
      </c>
      <c r="IL462" s="223">
        <f t="shared" ca="1" si="1095"/>
        <v>1.163671068808886E-4</v>
      </c>
      <c r="IM462" s="223">
        <f t="shared" ca="1" si="1096"/>
        <v>-7.122629284819754E-5</v>
      </c>
      <c r="IN462" s="223">
        <f t="shared" ca="1" si="1097"/>
        <v>-4.065119840954586E-6</v>
      </c>
      <c r="IO462" s="223">
        <f t="shared" ca="1" si="1098"/>
        <v>7.763573825718951E-5</v>
      </c>
      <c r="IP462" s="223">
        <f t="shared" ca="1" si="1099"/>
        <v>-1.183425939814554E-4</v>
      </c>
      <c r="IQ462" s="223">
        <f t="shared" ca="1" si="1100"/>
        <v>1.0895418414550996E-4</v>
      </c>
      <c r="IR462" s="223">
        <f t="shared" ca="1" si="1101"/>
        <v>-5.3444689710706989E-5</v>
      </c>
      <c r="IS462" s="223">
        <f t="shared" ca="1" si="1102"/>
        <v>-2.4688323727404233E-5</v>
      </c>
      <c r="IT462" s="223">
        <f t="shared" ca="1" si="1103"/>
        <v>9.2370593339893939E-5</v>
      </c>
      <c r="IU462" s="223">
        <f t="shared" ca="1" si="1104"/>
        <v>-1.2095173082709844E-4</v>
      </c>
      <c r="IV462" s="223">
        <f t="shared" ca="1" si="1105"/>
        <v>9.8333136485708974E-5</v>
      </c>
      <c r="IW462" s="223">
        <f t="shared" ca="1" si="1106"/>
        <v>-3.4089422904550421E-5</v>
      </c>
      <c r="IX462" s="223">
        <f t="shared" ca="1" si="1107"/>
        <v>-4.4584586952389096E-5</v>
      </c>
      <c r="IY462" s="223">
        <f t="shared" ca="1" si="1108"/>
        <v>1.0438562260680748E-4</v>
      </c>
      <c r="IZ462" s="223">
        <f t="shared" ca="1" si="1109"/>
        <v>-1.1999947840291578E-4</v>
      </c>
      <c r="JA462" s="223">
        <f t="shared" ca="1" si="1110"/>
        <v>8.4816697625179191E-5</v>
      </c>
      <c r="JB462" s="223">
        <f t="shared" ca="1" si="1111"/>
        <v>-1.3730402748883137E-5</v>
      </c>
    </row>
    <row r="463" spans="2:262">
      <c r="B463" s="230">
        <v>102</v>
      </c>
      <c r="C463" s="229">
        <f t="shared" si="1112"/>
        <v>1.9921875000000013E-3</v>
      </c>
      <c r="D463" s="226">
        <f t="shared" ca="1" si="855"/>
        <v>23.325647620605995</v>
      </c>
      <c r="E463" s="225">
        <f ca="1">DD361</f>
        <v>-0.67435237939400394</v>
      </c>
      <c r="F463" s="224">
        <v>102</v>
      </c>
      <c r="G463" s="223">
        <f t="shared" ca="1" si="856"/>
        <v>-3.1700094173166049E-5</v>
      </c>
      <c r="H463" s="223">
        <f t="shared" ca="1" si="857"/>
        <v>1.3234734629134895E-4</v>
      </c>
      <c r="I463" s="223">
        <f t="shared" ca="1" si="858"/>
        <v>-1.8090467645221088E-4</v>
      </c>
      <c r="J463" s="223">
        <f t="shared" ca="1" si="859"/>
        <v>1.5826065092162112E-4</v>
      </c>
      <c r="K463" s="223">
        <f t="shared" ca="1" si="860"/>
        <v>-7.3327617062339862E-5</v>
      </c>
      <c r="L463" s="223">
        <f t="shared" ca="1" si="861"/>
        <v>-4.0466062341621355E-5</v>
      </c>
      <c r="M463" s="223">
        <f t="shared" ca="1" si="862"/>
        <v>1.3833290914665072E-4</v>
      </c>
      <c r="N463" s="223">
        <f t="shared" ca="1" si="863"/>
        <v>-1.8175400661481401E-4</v>
      </c>
      <c r="O463" s="223">
        <f t="shared" ca="1" si="864"/>
        <v>1.5363946483295247E-4</v>
      </c>
      <c r="P463" s="223">
        <f t="shared" ca="1" si="865"/>
        <v>-6.5054743958152249E-5</v>
      </c>
      <c r="Q463" s="223">
        <f t="shared" ca="1" si="866"/>
        <v>-4.9134544221486704E-5</v>
      </c>
      <c r="R463" s="223">
        <f t="shared" ca="1" si="867"/>
        <v>1.4398521590728653E-4</v>
      </c>
      <c r="S463" s="223">
        <f t="shared" ca="1" si="868"/>
        <v>-1.8216547545571129E-4</v>
      </c>
      <c r="T463" s="223">
        <f t="shared" ca="1" si="869"/>
        <v>1.486481478162733E-4</v>
      </c>
      <c r="U463" s="223">
        <f t="shared" ca="1" si="870"/>
        <v>-5.6625148277646557E-5</v>
      </c>
      <c r="V463" s="223">
        <f t="shared" ca="1" si="871"/>
        <v>-5.7684656680645325E-5</v>
      </c>
      <c r="W463" s="223">
        <f t="shared" ca="1" si="872"/>
        <v>1.4929064967118583E-4</v>
      </c>
      <c r="X463" s="223">
        <f t="shared" ca="1" si="873"/>
        <v>-1.8213809171042456E-4</v>
      </c>
      <c r="Y463" s="223">
        <f t="shared" ca="1" si="874"/>
        <v>1.4329872439146509E-4</v>
      </c>
      <c r="Z463" s="223">
        <f t="shared" ca="1" si="875"/>
        <v>-4.8059137655163393E-5</v>
      </c>
      <c r="AA463" s="223">
        <f t="shared" ca="1" si="876"/>
        <v>-6.6095801749280474E-5</v>
      </c>
      <c r="AB463" s="223">
        <f t="shared" ca="1" si="877"/>
        <v>1.5423642918371074E-4</v>
      </c>
      <c r="AC463" s="223">
        <f t="shared" ca="1" si="878"/>
        <v>-1.8167192134879479E-4</v>
      </c>
      <c r="AD463" s="223">
        <f t="shared" ca="1" si="879"/>
        <v>1.3760408178811116E-4</v>
      </c>
      <c r="AE463" s="223">
        <f t="shared" ca="1" si="880"/>
        <v>-3.9377348360584404E-5</v>
      </c>
      <c r="AF463" s="223">
        <f t="shared" ca="1" si="881"/>
        <v>-7.4347716242194296E-5</v>
      </c>
      <c r="AG463" s="223">
        <f t="shared" ca="1" si="882"/>
        <v>1.5881063962881647E-4</v>
      </c>
      <c r="AH463" s="223">
        <f t="shared" ca="1" si="883"/>
        <v>-1.8076808741605469E-4</v>
      </c>
      <c r="AI463" s="223">
        <f t="shared" ca="1" si="884"/>
        <v>1.3157793889903726E-4</v>
      </c>
      <c r="AJ463" s="223">
        <f t="shared" ca="1" si="885"/>
        <v>-3.0600695584757645E-5</v>
      </c>
      <c r="AK463" s="223">
        <f t="shared" ca="1" si="886"/>
        <v>-8.2420520574587493E-5</v>
      </c>
      <c r="AL463" s="223">
        <f t="shared" ca="1" si="887"/>
        <v>1.6300226133288779E-4</v>
      </c>
      <c r="AM463" s="223">
        <f t="shared" ca="1" si="888"/>
        <v>-1.7942876732731473E-4</v>
      </c>
      <c r="AN463" s="223">
        <f t="shared" ca="1" si="889"/>
        <v>1.2523481323028755E-4</v>
      </c>
      <c r="AO463" s="223">
        <f t="shared" ca="1" si="890"/>
        <v>-2.1750323052961538E-5</v>
      </c>
      <c r="AP463" s="223">
        <f t="shared" ca="1" si="891"/>
        <v>-9.0294766653733864E-5</v>
      </c>
      <c r="AQ463" s="223">
        <f t="shared" ca="1" si="892"/>
        <v>1.6680119631209625E-4</v>
      </c>
      <c r="AR463" s="223">
        <f t="shared" ca="1" si="893"/>
        <v>-1.7765718762197992E-4</v>
      </c>
      <c r="AS463" s="223">
        <f t="shared" ca="1" si="894"/>
        <v>1.1858998592719187E-4</v>
      </c>
      <c r="AT463" s="223">
        <f t="shared" ca="1" si="895"/>
        <v>-1.2847552087830131E-5</v>
      </c>
      <c r="AU463" s="223">
        <f t="shared" ca="1" si="896"/>
        <v>-9.7951484731123849E-5</v>
      </c>
      <c r="AV463" s="223">
        <f t="shared" ca="1" si="897"/>
        <v>1.7019829259932854E-4</v>
      </c>
      <c r="AW463" s="223">
        <f t="shared" ca="1" si="898"/>
        <v>-1.7545761619073134E-4</v>
      </c>
      <c r="AX463" s="223">
        <f t="shared" ca="1" si="899"/>
        <v>1.1165946496074361E-4</v>
      </c>
      <c r="AY463" s="223">
        <f t="shared" ca="1" si="900"/>
        <v>-3.9138302444039218E-6</v>
      </c>
      <c r="AZ463" s="223">
        <f t="shared" ca="1" si="901"/>
        <v>-1.0537222910225761E-4</v>
      </c>
      <c r="BA463" s="223">
        <f t="shared" ca="1" si="902"/>
        <v>1.7318536629208026E-4</v>
      </c>
      <c r="BB463" s="223">
        <f t="shared" ca="1" si="903"/>
        <v>-1.7283535199380713E-4</v>
      </c>
      <c r="BC463" s="223">
        <f t="shared" ca="1" si="904"/>
        <v>1.0445994656298885E-4</v>
      </c>
      <c r="BD463" s="223">
        <f t="shared" ca="1" si="905"/>
        <v>5.0293203588921195E-6</v>
      </c>
      <c r="BE463" s="223">
        <f t="shared" ca="1" si="906"/>
        <v>-1.1253912254396896E-4</v>
      </c>
      <c r="BF463" s="223">
        <f t="shared" ca="1" si="907"/>
        <v>1.7575522126818773E-4</v>
      </c>
      <c r="BG463" s="223">
        <f t="shared" ca="1" si="908"/>
        <v>-1.6979671229534179E-4</v>
      </c>
      <c r="BH463" s="223">
        <f t="shared" ca="1" si="909"/>
        <v>9.7008775004355264E-5</v>
      </c>
      <c r="BI463" s="223">
        <f t="shared" ca="1" si="910"/>
        <v>1.3960354888927146E-5</v>
      </c>
      <c r="BJ463" s="223">
        <f t="shared" ca="1" si="911"/>
        <v>-1.1943489938220887E-4</v>
      </c>
      <c r="BK463" s="223">
        <f t="shared" ca="1" si="912"/>
        <v>1.7790166652192026E-4</v>
      </c>
      <c r="BL463" s="223">
        <f t="shared" ca="1" si="913"/>
        <v>-1.6634901744452162E-4</v>
      </c>
      <c r="BM463" s="223">
        <f t="shared" ca="1" si="914"/>
        <v>8.9323900809766595E-5</v>
      </c>
      <c r="BN463" s="223">
        <f t="shared" ca="1" si="915"/>
        <v>2.2857757701249509E-5</v>
      </c>
      <c r="BO463" s="223">
        <f t="shared" ca="1" si="916"/>
        <v>-1.2604294708657343E-4</v>
      </c>
      <c r="BP463" s="223">
        <f t="shared" ca="1" si="917"/>
        <v>1.7961953107865599E-4</v>
      </c>
      <c r="BQ463" s="223">
        <f t="shared" ca="1" si="918"/>
        <v>-1.6250057324022232E-4</v>
      </c>
      <c r="BR463" s="223">
        <f t="shared" ca="1" si="919"/>
        <v>8.1423837514282003E-5</v>
      </c>
      <c r="BS463" s="223">
        <f t="shared" ca="1" si="920"/>
        <v>3.1700094173166442E-5</v>
      </c>
      <c r="BT463" s="223">
        <f t="shared" ca="1" si="921"/>
        <v>-1.3234734629135182E-4</v>
      </c>
      <c r="BU463" s="223">
        <f t="shared" ca="1" si="922"/>
        <v>1.8090467645221121E-4</v>
      </c>
      <c r="BV463" s="223">
        <f t="shared" ca="1" si="923"/>
        <v>-1.5826065092162039E-4</v>
      </c>
      <c r="BW463" s="223">
        <f t="shared" ca="1" si="924"/>
        <v>7.3327617062339699E-5</v>
      </c>
      <c r="BX463" s="223">
        <f t="shared" ca="1" si="925"/>
        <v>4.0466062341624988E-5</v>
      </c>
      <c r="BY463" s="223">
        <f t="shared" ca="1" si="926"/>
        <v>-1.3833290914665232E-4</v>
      </c>
      <c r="BZ463" s="223">
        <f t="shared" ca="1" si="927"/>
        <v>1.8175400661481407E-4</v>
      </c>
      <c r="CA463" s="223">
        <f t="shared" ca="1" si="928"/>
        <v>-1.5363946483295258E-4</v>
      </c>
      <c r="CB463" s="223">
        <f t="shared" ca="1" si="929"/>
        <v>6.5054743958148766E-5</v>
      </c>
      <c r="CC463" s="223">
        <f t="shared" ca="1" si="930"/>
        <v>4.9134544221489049E-5</v>
      </c>
      <c r="CD463" s="223">
        <f t="shared" ca="1" si="931"/>
        <v>-1.4398521590728683E-4</v>
      </c>
      <c r="CE463" s="223">
        <f t="shared" ca="1" si="932"/>
        <v>1.8216547545571129E-4</v>
      </c>
      <c r="CF463" s="223">
        <f t="shared" ca="1" si="933"/>
        <v>-1.4864814781627152E-4</v>
      </c>
      <c r="CG463" s="223">
        <f t="shared" ca="1" si="934"/>
        <v>5.6625148277644849E-5</v>
      </c>
      <c r="CH463" s="223">
        <f t="shared" ca="1" si="935"/>
        <v>5.7684656680645779E-5</v>
      </c>
      <c r="CI463" s="223">
        <f t="shared" ca="1" si="936"/>
        <v>-1.4929064967118832E-4</v>
      </c>
      <c r="CJ463" s="223">
        <f t="shared" ca="1" si="937"/>
        <v>1.8213809171042445E-4</v>
      </c>
      <c r="CK463" s="223">
        <f t="shared" ca="1" si="938"/>
        <v>-1.43298724391464E-4</v>
      </c>
      <c r="CL463" s="223">
        <f t="shared" ca="1" si="939"/>
        <v>4.8059137655162925E-5</v>
      </c>
      <c r="CM463" s="223">
        <f t="shared" ca="1" si="940"/>
        <v>6.609580174928454E-5</v>
      </c>
      <c r="CN463" s="223">
        <f t="shared" ca="1" si="941"/>
        <v>-1.5423642918371239E-4</v>
      </c>
      <c r="CO463" s="223">
        <f t="shared" ca="1" si="942"/>
        <v>1.8167192134879465E-4</v>
      </c>
      <c r="CP463" s="223">
        <f t="shared" ca="1" si="943"/>
        <v>-1.3760408178811168E-4</v>
      </c>
      <c r="CQ463" s="223">
        <f t="shared" ca="1" si="944"/>
        <v>3.9377348360581388E-5</v>
      </c>
      <c r="CR463" s="223">
        <f t="shared" ca="1" si="945"/>
        <v>7.4347716242195922E-5</v>
      </c>
      <c r="CS463" s="223">
        <f t="shared" ca="1" si="946"/>
        <v>-1.5881063962881734E-4</v>
      </c>
      <c r="CT463" s="223">
        <f t="shared" ca="1" si="947"/>
        <v>1.807680874160548E-4</v>
      </c>
      <c r="CU463" s="223">
        <f t="shared" ca="1" si="948"/>
        <v>-1.3157793889903425E-4</v>
      </c>
      <c r="CV463" s="223">
        <f t="shared" ca="1" si="949"/>
        <v>3.0600695584755876E-5</v>
      </c>
      <c r="CW463" s="223">
        <f t="shared" ca="1" si="950"/>
        <v>8.2420520574589092E-5</v>
      </c>
      <c r="CX463" s="223">
        <f t="shared" ca="1" si="951"/>
        <v>-1.6300226133288974E-4</v>
      </c>
      <c r="CY463" s="223">
        <f t="shared" ca="1" si="952"/>
        <v>1.794287673273144E-4</v>
      </c>
      <c r="CZ463" s="223">
        <f t="shared" ca="1" si="953"/>
        <v>-1.2523481323028625E-4</v>
      </c>
      <c r="DA463" s="223">
        <f t="shared" ca="1" si="954"/>
        <v>2.1750323052962338E-5</v>
      </c>
      <c r="DB463" s="223">
        <f t="shared" ca="1" si="955"/>
        <v>9.0294766653737659E-5</v>
      </c>
      <c r="DC463" s="223">
        <f t="shared" ca="1" si="956"/>
        <v>-1.6680119631209695E-4</v>
      </c>
      <c r="DD463" s="223">
        <f t="shared" ca="1" si="957"/>
        <v>1.7765718762197949E-4</v>
      </c>
      <c r="DE463" s="223">
        <f t="shared" ca="1" si="958"/>
        <v>-1.1858998592718856E-4</v>
      </c>
      <c r="DF463" s="223">
        <f t="shared" ca="1" si="959"/>
        <v>1.2847552087825781E-5</v>
      </c>
      <c r="DG463" s="223">
        <f t="shared" ca="1" si="960"/>
        <v>9.795148473112534E-5</v>
      </c>
      <c r="DH463" s="223">
        <f t="shared" ca="1" si="961"/>
        <v>-1.7019829259932916E-4</v>
      </c>
      <c r="DI463" s="223">
        <f t="shared" ca="1" si="962"/>
        <v>1.7545761619073156E-4</v>
      </c>
      <c r="DJ463" s="223">
        <f t="shared" ca="1" si="963"/>
        <v>-1.1165946496074423E-4</v>
      </c>
      <c r="DK463" s="223">
        <f t="shared" ca="1" si="964"/>
        <v>3.9138302444073099E-6</v>
      </c>
      <c r="DL463" s="223">
        <f t="shared" ca="1" si="965"/>
        <v>1.053722291022633E-4</v>
      </c>
      <c r="DM463" s="223">
        <f t="shared" ca="1" si="966"/>
        <v>-1.7318536629208162E-4</v>
      </c>
      <c r="DN463" s="223">
        <f t="shared" ca="1" si="967"/>
        <v>1.7283535199380659E-4</v>
      </c>
      <c r="DO463" s="223">
        <f t="shared" ca="1" si="968"/>
        <v>-1.0445994656298737E-4</v>
      </c>
      <c r="DP463" s="223">
        <f t="shared" ca="1" si="969"/>
        <v>-5.0293203588913199E-6</v>
      </c>
      <c r="DQ463" s="223">
        <f t="shared" ca="1" si="970"/>
        <v>1.1253912254396831E-4</v>
      </c>
      <c r="DR463" s="223">
        <f t="shared" ca="1" si="971"/>
        <v>-1.7575522126818684E-4</v>
      </c>
      <c r="DS463" s="223">
        <f t="shared" ca="1" si="972"/>
        <v>1.6979671229533927E-4</v>
      </c>
      <c r="DT463" s="223">
        <f t="shared" ca="1" si="973"/>
        <v>-9.7008775004349369E-5</v>
      </c>
      <c r="DU463" s="223">
        <f t="shared" ca="1" si="974"/>
        <v>-1.3960354888928922E-5</v>
      </c>
      <c r="DV463" s="223">
        <f t="shared" ca="1" si="975"/>
        <v>1.1943489938221019E-4</v>
      </c>
      <c r="DW463" s="223">
        <f t="shared" ca="1" si="976"/>
        <v>-1.7790166652192061E-4</v>
      </c>
      <c r="DX463" s="223">
        <f t="shared" ca="1" si="977"/>
        <v>1.6634901744452089E-4</v>
      </c>
      <c r="DY463" s="223">
        <f t="shared" ca="1" si="978"/>
        <v>-8.9323900809769563E-5</v>
      </c>
      <c r="DZ463" s="223">
        <f t="shared" ca="1" si="979"/>
        <v>-2.2857757701246135E-5</v>
      </c>
      <c r="EA463" s="223">
        <f t="shared" ca="1" si="980"/>
        <v>1.2604294708657847E-4</v>
      </c>
      <c r="EB463" s="223">
        <f t="shared" ca="1" si="981"/>
        <v>-1.7961953107865716E-4</v>
      </c>
      <c r="EC463" s="223">
        <f t="shared" ca="1" si="982"/>
        <v>1.6250057324022153E-4</v>
      </c>
      <c r="ED463" s="223">
        <f t="shared" ca="1" si="983"/>
        <v>-8.1423837514280403E-5</v>
      </c>
      <c r="EE463" s="223">
        <f t="shared" ca="1" si="984"/>
        <v>-3.1700094173168204E-5</v>
      </c>
      <c r="EF463" s="223">
        <f t="shared" ca="1" si="985"/>
        <v>1.3234734629134952E-4</v>
      </c>
      <c r="EG463" s="223">
        <f t="shared" ca="1" si="986"/>
        <v>-1.809046764522108E-4</v>
      </c>
      <c r="EH463" s="223">
        <f t="shared" ca="1" si="987"/>
        <v>1.5826065092161692E-4</v>
      </c>
      <c r="EI463" s="223">
        <f t="shared" ca="1" si="988"/>
        <v>-7.332761706233333E-5</v>
      </c>
      <c r="EJ463" s="223">
        <f t="shared" ca="1" si="989"/>
        <v>-4.0466062341626736E-5</v>
      </c>
      <c r="EK463" s="223">
        <f t="shared" ca="1" si="990"/>
        <v>1.3833290914665348E-4</v>
      </c>
      <c r="EL463" s="223">
        <f t="shared" ca="1" si="991"/>
        <v>-1.8175400661481423E-4</v>
      </c>
      <c r="EM463" s="223">
        <f t="shared" ca="1" si="992"/>
        <v>1.536394648329516E-4</v>
      </c>
      <c r="EN463" s="223">
        <f t="shared" ca="1" si="993"/>
        <v>-6.5054743958151937E-5</v>
      </c>
      <c r="EO463" s="223">
        <f t="shared" ca="1" si="994"/>
        <v>-4.9134544221485782E-5</v>
      </c>
      <c r="EP463" s="223">
        <f t="shared" ca="1" si="995"/>
        <v>1.4398521590729108E-4</v>
      </c>
      <c r="EQ463" s="223">
        <f t="shared" ca="1" si="996"/>
        <v>-1.8216547545571142E-4</v>
      </c>
      <c r="ER463" s="223">
        <f t="shared" ca="1" si="997"/>
        <v>1.4864814781627049E-4</v>
      </c>
      <c r="ES463" s="223">
        <f t="shared" ca="1" si="998"/>
        <v>-5.6625148277643169E-5</v>
      </c>
      <c r="ET463" s="223">
        <f t="shared" ca="1" si="999"/>
        <v>-5.7684656680647487E-5</v>
      </c>
      <c r="EU463" s="223">
        <f t="shared" ca="1" si="1000"/>
        <v>1.492906496711864E-4</v>
      </c>
      <c r="EV463" s="223">
        <f t="shared" ca="1" si="1001"/>
        <v>-1.8213809171042456E-4</v>
      </c>
      <c r="EW463" s="223">
        <f t="shared" ca="1" si="1002"/>
        <v>1.4329872439145967E-4</v>
      </c>
      <c r="EX463" s="223">
        <f t="shared" ca="1" si="1003"/>
        <v>-4.8059137655156203E-5</v>
      </c>
      <c r="EY463" s="223">
        <f t="shared" ca="1" si="1004"/>
        <v>-6.6095801749286193E-5</v>
      </c>
      <c r="EZ463" s="223">
        <f t="shared" ca="1" si="1005"/>
        <v>1.5423642918371334E-4</v>
      </c>
      <c r="FA463" s="223">
        <f t="shared" ca="1" si="1006"/>
        <v>-1.8167192134879452E-4</v>
      </c>
      <c r="FB463" s="223">
        <f t="shared" ca="1" si="1007"/>
        <v>1.3760408178811051E-4</v>
      </c>
      <c r="FC463" s="223">
        <f t="shared" ca="1" si="1008"/>
        <v>-3.9377348360584702E-5</v>
      </c>
      <c r="FD463" s="223">
        <f t="shared" ca="1" si="1009"/>
        <v>-7.4347716242192832E-5</v>
      </c>
      <c r="FE463" s="223">
        <f t="shared" ca="1" si="1010"/>
        <v>1.5881063962882075E-4</v>
      </c>
      <c r="FF463" s="223">
        <f t="shared" ca="1" si="1011"/>
        <v>-1.807680874160539E-4</v>
      </c>
      <c r="FG463" s="223">
        <f t="shared" ca="1" si="1012"/>
        <v>1.31577938899033E-4</v>
      </c>
      <c r="FH463" s="223">
        <f t="shared" ca="1" si="1013"/>
        <v>-3.0600695584754128E-5</v>
      </c>
      <c r="FI463" s="223">
        <f t="shared" ca="1" si="1014"/>
        <v>-8.2420520574590691E-5</v>
      </c>
      <c r="FJ463" s="223">
        <f t="shared" ca="1" si="1015"/>
        <v>1.6300226133288823E-4</v>
      </c>
      <c r="FK463" s="223">
        <f t="shared" ca="1" si="1016"/>
        <v>-1.79428767327315E-4</v>
      </c>
      <c r="FL463" s="223">
        <f t="shared" ca="1" si="1017"/>
        <v>1.2523481323028119E-4</v>
      </c>
      <c r="FM463" s="223">
        <f t="shared" ca="1" si="1018"/>
        <v>-2.1750323052955433E-5</v>
      </c>
      <c r="FN463" s="223">
        <f t="shared" ca="1" si="1019"/>
        <v>-9.0294766653739231E-5</v>
      </c>
      <c r="FO463" s="223">
        <f t="shared" ca="1" si="1020"/>
        <v>1.6680119631209766E-4</v>
      </c>
      <c r="FP463" s="223">
        <f t="shared" ca="1" si="1021"/>
        <v>-1.7765718762197911E-4</v>
      </c>
      <c r="FQ463" s="223">
        <f t="shared" ca="1" si="1022"/>
        <v>1.1858998592719112E-4</v>
      </c>
      <c r="FR463" s="223">
        <f t="shared" ca="1" si="1023"/>
        <v>-1.2847552087829169E-5</v>
      </c>
      <c r="FS463" s="223">
        <f t="shared" ca="1" si="1024"/>
        <v>-9.7951484731122467E-5</v>
      </c>
      <c r="FT463" s="223">
        <f t="shared" ca="1" si="1025"/>
        <v>1.7019829259933169E-4</v>
      </c>
      <c r="FU463" s="223">
        <f t="shared" ca="1" si="1026"/>
        <v>-1.7545761619072969E-4</v>
      </c>
      <c r="FV463" s="223">
        <f t="shared" ca="1" si="1027"/>
        <v>1.1165946496073873E-4</v>
      </c>
      <c r="FW463" s="223">
        <f t="shared" ca="1" si="1028"/>
        <v>-3.9138302444003575E-6</v>
      </c>
      <c r="FX463" s="223">
        <f t="shared" ca="1" si="1029"/>
        <v>-1.0537222910226053E-4</v>
      </c>
      <c r="FY463" s="223">
        <f t="shared" ca="1" si="1030"/>
        <v>1.7318536629208056E-4</v>
      </c>
      <c r="FZ463" s="223">
        <f t="shared" ca="1" si="1031"/>
        <v>-1.7283535199380767E-4</v>
      </c>
      <c r="GA463" s="223">
        <f t="shared" ca="1" si="1032"/>
        <v>1.0445994656298167E-4</v>
      </c>
      <c r="GB463" s="223">
        <f t="shared" ca="1" si="1033"/>
        <v>5.0293203588982859E-6</v>
      </c>
      <c r="GC463" s="223">
        <f t="shared" ca="1" si="1034"/>
        <v>-1.1253912254397378E-4</v>
      </c>
      <c r="GD463" s="223">
        <f t="shared" ca="1" si="1035"/>
        <v>1.7575522126818868E-4</v>
      </c>
      <c r="GE463" s="223">
        <f t="shared" ca="1" si="1036"/>
        <v>-1.6979671229534049E-4</v>
      </c>
      <c r="GF463" s="223">
        <f t="shared" ca="1" si="1037"/>
        <v>9.7008775004352242E-5</v>
      </c>
      <c r="GG463" s="223">
        <f t="shared" ca="1" si="1038"/>
        <v>1.3960354888925547E-5</v>
      </c>
      <c r="GH463" s="223">
        <f t="shared" ca="1" si="1039"/>
        <v>-1.1943489938220765E-4</v>
      </c>
      <c r="GI463" s="223">
        <f t="shared" ca="1" si="1040"/>
        <v>1.7790166652192216E-4</v>
      </c>
      <c r="GJ463" s="223">
        <f t="shared" ca="1" si="1041"/>
        <v>-1.6634901744451804E-4</v>
      </c>
      <c r="GK463" s="223">
        <f t="shared" ca="1" si="1042"/>
        <v>8.9323900809763491E-5</v>
      </c>
      <c r="GL463" s="223">
        <f t="shared" ca="1" si="1043"/>
        <v>2.2857757701253033E-5</v>
      </c>
      <c r="GM463" s="223">
        <f t="shared" ca="1" si="1044"/>
        <v>-1.26042947086576E-4</v>
      </c>
      <c r="GN463" s="223">
        <f t="shared" ca="1" si="1045"/>
        <v>1.7961953107865659E-4</v>
      </c>
      <c r="GO463" s="223">
        <f t="shared" ca="1" si="1046"/>
        <v>-1.6250057324022305E-4</v>
      </c>
      <c r="GP463" s="223">
        <f t="shared" ca="1" si="1047"/>
        <v>8.1423837514274183E-5</v>
      </c>
      <c r="GQ463" s="223">
        <f t="shared" ca="1" si="1048"/>
        <v>3.1700094173175075E-5</v>
      </c>
      <c r="GR463" s="223">
        <f t="shared" ca="1" si="1049"/>
        <v>-1.3234734629135429E-4</v>
      </c>
      <c r="GS463" s="223">
        <f t="shared" ca="1" si="1050"/>
        <v>1.8090467645221164E-4</v>
      </c>
      <c r="GT463" s="223">
        <f t="shared" ca="1" si="1051"/>
        <v>-1.582606509216186E-4</v>
      </c>
      <c r="GU463" s="223">
        <f t="shared" ca="1" si="1052"/>
        <v>7.3327617062336447E-5</v>
      </c>
      <c r="GV463" s="223">
        <f t="shared" ca="1" si="1053"/>
        <v>4.0466062341623429E-5</v>
      </c>
      <c r="GW463" s="223">
        <f t="shared" ca="1" si="1054"/>
        <v>-1.3833290914665129E-4</v>
      </c>
      <c r="GX463" s="223">
        <f t="shared" ca="1" si="1055"/>
        <v>1.8175400661481472E-4</v>
      </c>
      <c r="GY463" s="223">
        <f t="shared" ca="1" si="1056"/>
        <v>-1.5363946483294786E-4</v>
      </c>
      <c r="GZ463" s="223">
        <f t="shared" ca="1" si="1057"/>
        <v>6.5054743958145445E-5</v>
      </c>
      <c r="HA463" s="223">
        <f t="shared" ca="1" si="1058"/>
        <v>4.9134544221492498E-5</v>
      </c>
      <c r="HB463" s="223">
        <f t="shared" ca="1" si="1059"/>
        <v>-1.4398521590728899E-4</v>
      </c>
      <c r="HC463" s="223">
        <f t="shared" ca="1" si="1060"/>
        <v>1.8216547545571156E-4</v>
      </c>
      <c r="HD463" s="223">
        <f t="shared" ca="1" si="1061"/>
        <v>-1.4864814781626645E-4</v>
      </c>
      <c r="HE463" s="223">
        <f t="shared" ca="1" si="1062"/>
        <v>5.6625148277636535E-5</v>
      </c>
      <c r="HF463" s="223">
        <f t="shared" ca="1" si="1063"/>
        <v>5.7684656680654087E-5</v>
      </c>
      <c r="HG463" s="223">
        <f t="shared" ca="1" si="1064"/>
        <v>-1.4929064967119038E-4</v>
      </c>
      <c r="HH463" s="223">
        <f t="shared" ca="1" si="1065"/>
        <v>1.8213809171042439E-4</v>
      </c>
      <c r="HI463" s="223">
        <f t="shared" ca="1" si="1066"/>
        <v>-1.4329872439146178E-4</v>
      </c>
      <c r="HJ463" s="223">
        <f t="shared" ca="1" si="1067"/>
        <v>4.8059137655159476E-5</v>
      </c>
      <c r="HK463" s="223">
        <f t="shared" ca="1" si="1068"/>
        <v>6.6095801749283049E-5</v>
      </c>
      <c r="HL463" s="223">
        <f t="shared" ca="1" si="1069"/>
        <v>-1.542364291837115E-4</v>
      </c>
      <c r="HM463" s="223">
        <f t="shared" ca="1" si="1070"/>
        <v>1.8167192134879476E-4</v>
      </c>
      <c r="HN463" s="223">
        <f t="shared" ca="1" si="1071"/>
        <v>-1.3760408178811273E-4</v>
      </c>
      <c r="HO463" s="223">
        <f t="shared" ca="1" si="1072"/>
        <v>3.9377348360588015E-5</v>
      </c>
      <c r="HP463" s="223">
        <f t="shared" ca="1" si="1073"/>
        <v>7.4347716242189729E-5</v>
      </c>
      <c r="HQ463" s="223">
        <f t="shared" ca="1" si="1074"/>
        <v>-1.5881063962882417E-4</v>
      </c>
      <c r="HR463" s="223">
        <f t="shared" ca="1" si="1075"/>
        <v>1.8076808741605301E-4</v>
      </c>
      <c r="HS463" s="223">
        <f t="shared" ca="1" si="1076"/>
        <v>-1.315779388990282E-4</v>
      </c>
      <c r="HT463" s="223">
        <f t="shared" ca="1" si="1077"/>
        <v>3.0600695584747257E-5</v>
      </c>
      <c r="HU463" s="223">
        <f t="shared" ca="1" si="1078"/>
        <v>8.2420520574596898E-5</v>
      </c>
      <c r="HV463" s="223">
        <f t="shared" ca="1" si="1079"/>
        <v>-1.6300226133289134E-4</v>
      </c>
      <c r="HW463" s="223">
        <f t="shared" ca="1" si="1080"/>
        <v>1.7942876732731378E-4</v>
      </c>
      <c r="HX463" s="223">
        <f t="shared" ca="1" si="1081"/>
        <v>-1.2523481323028365E-4</v>
      </c>
      <c r="HY463" s="223">
        <f t="shared" ca="1" si="1082"/>
        <v>2.1750323052958801E-5</v>
      </c>
      <c r="HZ463" s="223">
        <f t="shared" ca="1" si="1083"/>
        <v>9.0294766653736277E-5</v>
      </c>
      <c r="IA463" s="223">
        <f t="shared" ca="1" si="1084"/>
        <v>-1.6680119631209633E-4</v>
      </c>
      <c r="IB463" s="223">
        <f t="shared" ca="1" si="1085"/>
        <v>1.7765718762197987E-4</v>
      </c>
      <c r="IC463" s="223">
        <f t="shared" ca="1" si="1086"/>
        <v>-1.1858998592719371E-4</v>
      </c>
      <c r="ID463" s="223">
        <f t="shared" ca="1" si="1087"/>
        <v>1.2847552087832557E-5</v>
      </c>
      <c r="IE463" s="223">
        <f t="shared" ca="1" si="1088"/>
        <v>8.9064425642119423E-5</v>
      </c>
      <c r="IF463" s="223">
        <f t="shared" ca="1" si="1089"/>
        <v>-1.7019829259933418E-4</v>
      </c>
      <c r="IG463" s="223">
        <f t="shared" ca="1" si="1090"/>
        <v>1.7545761619072782E-4</v>
      </c>
      <c r="IH463" s="223">
        <f t="shared" ca="1" si="1091"/>
        <v>-1.1165946496073323E-4</v>
      </c>
      <c r="II463" s="223">
        <f t="shared" ca="1" si="1092"/>
        <v>3.9138302443933915E-6</v>
      </c>
      <c r="IJ463" s="223">
        <f t="shared" ca="1" si="1093"/>
        <v>1.0537222910226622E-4</v>
      </c>
      <c r="IK463" s="223">
        <f t="shared" ca="1" si="1094"/>
        <v>-1.7318536629208273E-4</v>
      </c>
      <c r="IL463" s="223">
        <f t="shared" ca="1" si="1095"/>
        <v>1.7283535199380545E-4</v>
      </c>
      <c r="IM463" s="223">
        <f t="shared" ca="1" si="1096"/>
        <v>-1.0445994656298446E-4</v>
      </c>
      <c r="IN463" s="223">
        <f t="shared" ca="1" si="1097"/>
        <v>-5.0293203588948977E-6</v>
      </c>
      <c r="IO463" s="223">
        <f t="shared" ca="1" si="1098"/>
        <v>1.1253912254397111E-4</v>
      </c>
      <c r="IP463" s="223">
        <f t="shared" ca="1" si="1099"/>
        <v>-1.7575522126818779E-4</v>
      </c>
      <c r="IQ463" s="223">
        <f t="shared" ca="1" si="1100"/>
        <v>1.6979671229534174E-4</v>
      </c>
      <c r="IR463" s="223">
        <f t="shared" ca="1" si="1101"/>
        <v>-9.7008775004355101E-5</v>
      </c>
      <c r="IS463" s="223">
        <f t="shared" ca="1" si="1102"/>
        <v>-1.3960354888922145E-5</v>
      </c>
      <c r="IT463" s="223">
        <f t="shared" ca="1" si="1103"/>
        <v>1.1943489938220506E-4</v>
      </c>
      <c r="IU463" s="223">
        <f t="shared" ca="1" si="1104"/>
        <v>-1.7790166652192365E-4</v>
      </c>
      <c r="IV463" s="223">
        <f t="shared" ca="1" si="1105"/>
        <v>1.6634901744451522E-4</v>
      </c>
      <c r="IW463" s="223">
        <f t="shared" ca="1" si="1106"/>
        <v>-8.9323900809757433E-5</v>
      </c>
      <c r="IX463" s="223">
        <f t="shared" ca="1" si="1107"/>
        <v>-2.2857757701259958E-5</v>
      </c>
      <c r="IY463" s="223">
        <f t="shared" ca="1" si="1108"/>
        <v>1.2604294708658102E-4</v>
      </c>
      <c r="IZ463" s="223">
        <f t="shared" ca="1" si="1109"/>
        <v>-1.7961953107865775E-4</v>
      </c>
      <c r="JA463" s="223">
        <f t="shared" ca="1" si="1110"/>
        <v>1.6250057324021991E-4</v>
      </c>
      <c r="JB463" s="223">
        <f t="shared" ca="1" si="1111"/>
        <v>-8.1423837514277205E-5</v>
      </c>
    </row>
    <row r="464" spans="2:262">
      <c r="B464" s="230">
        <v>103</v>
      </c>
      <c r="C464" s="229">
        <f t="shared" si="1112"/>
        <v>2.0117187500000014E-3</v>
      </c>
      <c r="D464" s="226">
        <f t="shared" ca="1" si="855"/>
        <v>23.330770487114673</v>
      </c>
      <c r="E464" s="225">
        <f ca="1">DE361</f>
        <v>-0.66922951288532673</v>
      </c>
      <c r="F464" s="224">
        <v>103</v>
      </c>
      <c r="G464" s="223">
        <f t="shared" ca="1" si="856"/>
        <v>-2.0797788078802734E-5</v>
      </c>
      <c r="H464" s="223">
        <f t="shared" ca="1" si="857"/>
        <v>2.4662078985405236E-4</v>
      </c>
      <c r="I464" s="223">
        <f t="shared" ca="1" si="858"/>
        <v>-3.8246903670543993E-4</v>
      </c>
      <c r="J464" s="223">
        <f t="shared" ca="1" si="859"/>
        <v>3.7878096196811422E-4</v>
      </c>
      <c r="K464" s="223">
        <f t="shared" ca="1" si="860"/>
        <v>-2.3690208732671535E-4</v>
      </c>
      <c r="L464" s="223">
        <f t="shared" ca="1" si="861"/>
        <v>8.5941356363517657E-6</v>
      </c>
      <c r="M464" s="223">
        <f t="shared" ca="1" si="862"/>
        <v>2.2284921776982383E-4</v>
      </c>
      <c r="N464" s="223">
        <f t="shared" ca="1" si="863"/>
        <v>-3.7299040777898768E-4</v>
      </c>
      <c r="O464" s="223">
        <f t="shared" ca="1" si="864"/>
        <v>3.8705336793280905E-4</v>
      </c>
      <c r="P464" s="223">
        <f t="shared" ca="1" si="865"/>
        <v>-2.599075032230859E-4</v>
      </c>
      <c r="Q464" s="223">
        <f t="shared" ca="1" si="866"/>
        <v>3.7939486985873275E-5</v>
      </c>
      <c r="R464" s="223">
        <f t="shared" ca="1" si="867"/>
        <v>1.9787000646626036E-4</v>
      </c>
      <c r="S464" s="223">
        <f t="shared" ca="1" si="868"/>
        <v>-3.6149051151591536E-4</v>
      </c>
      <c r="T464" s="223">
        <f t="shared" ca="1" si="869"/>
        <v>3.9322829816135858E-4</v>
      </c>
      <c r="U464" s="223">
        <f t="shared" ca="1" si="870"/>
        <v>-2.8150445784042315E-4</v>
      </c>
      <c r="V464" s="223">
        <f t="shared" ca="1" si="871"/>
        <v>6.7079240968243215E-5</v>
      </c>
      <c r="W464" s="223">
        <f t="shared" ca="1" si="872"/>
        <v>1.7181852045368055E-4</v>
      </c>
      <c r="X464" s="223">
        <f t="shared" ca="1" si="873"/>
        <v>-3.4803166685045306E-4</v>
      </c>
      <c r="Y464" s="223">
        <f t="shared" ca="1" si="874"/>
        <v>3.9727229017184185E-4</v>
      </c>
      <c r="Z464" s="223">
        <f t="shared" ca="1" si="875"/>
        <v>-3.0157591541044048E-4</v>
      </c>
      <c r="AA464" s="223">
        <f t="shared" ca="1" si="876"/>
        <v>9.5855486731885085E-5</v>
      </c>
      <c r="AB464" s="223">
        <f t="shared" ca="1" si="877"/>
        <v>1.448359349919581E-4</v>
      </c>
      <c r="AC464" s="223">
        <f t="shared" ca="1" si="878"/>
        <v>-3.3268680842795279E-4</v>
      </c>
      <c r="AD464" s="223">
        <f t="shared" ca="1" si="879"/>
        <v>3.9916342922117196E-4</v>
      </c>
      <c r="AE464" s="223">
        <f t="shared" ca="1" si="880"/>
        <v>-3.2001310696552147E-4</v>
      </c>
      <c r="AF464" s="223">
        <f t="shared" ca="1" si="881"/>
        <v>1.2411228330775367E-4</v>
      </c>
      <c r="AG464" s="223">
        <f t="shared" ca="1" si="882"/>
        <v>1.1706847104954416E-4</v>
      </c>
      <c r="AH464" s="223">
        <f t="shared" ca="1" si="883"/>
        <v>-3.1553909136572487E-4</v>
      </c>
      <c r="AI464" s="223">
        <f t="shared" ca="1" si="884"/>
        <v>3.9889146706298758E-4</v>
      </c>
      <c r="AJ464" s="223">
        <f t="shared" ca="1" si="885"/>
        <v>-3.367161197671808E-4</v>
      </c>
      <c r="AK464" s="223">
        <f t="shared" ca="1" si="886"/>
        <v>1.5169650466696961E-4</v>
      </c>
      <c r="AL464" s="223">
        <f t="shared" ca="1" si="887"/>
        <v>8.8666602919399188E-5</v>
      </c>
      <c r="AM464" s="223">
        <f t="shared" ca="1" si="888"/>
        <v>-2.9668144062825451E-4</v>
      </c>
      <c r="AN464" s="223">
        <f t="shared" ca="1" si="889"/>
        <v>3.9645787748378693E-4</v>
      </c>
      <c r="AO464" s="223">
        <f t="shared" ca="1" si="890"/>
        <v>-3.5159443874185816E-4</v>
      </c>
      <c r="AP464" s="223">
        <f t="shared" ca="1" si="891"/>
        <v>1.7845866952400746E-4</v>
      </c>
      <c r="AQ464" s="223">
        <f t="shared" ca="1" si="892"/>
        <v>5.9784242785727295E-5</v>
      </c>
      <c r="AR464" s="223">
        <f t="shared" ca="1" si="893"/>
        <v>-2.7621604745875863E-4</v>
      </c>
      <c r="AS464" s="223">
        <f t="shared" ca="1" si="894"/>
        <v>3.9187584831635322E-4</v>
      </c>
      <c r="AT464" s="223">
        <f t="shared" ca="1" si="895"/>
        <v>-3.6456743698992753E-4</v>
      </c>
      <c r="AU464" s="223">
        <f t="shared" ca="1" si="896"/>
        <v>2.0425375138877314E-4</v>
      </c>
      <c r="AV464" s="223">
        <f t="shared" ca="1" si="897"/>
        <v>3.0577906660530564E-5</v>
      </c>
      <c r="AW464" s="223">
        <f t="shared" ca="1" si="898"/>
        <v>-2.5425381559600595E-4</v>
      </c>
      <c r="AX464" s="223">
        <f t="shared" ca="1" si="899"/>
        <v>3.8517020997374363E-4</v>
      </c>
      <c r="AY464" s="223">
        <f t="shared" ca="1" si="900"/>
        <v>-3.7556481270987298E-4</v>
      </c>
      <c r="AZ464" s="223">
        <f t="shared" ca="1" si="901"/>
        <v>2.2894196447767812E-4</v>
      </c>
      <c r="BA464" s="223">
        <f t="shared" ca="1" si="902"/>
        <v>1.2058662097961376E-6</v>
      </c>
      <c r="BB464" s="223">
        <f t="shared" ca="1" si="903"/>
        <v>-2.3091376027731752E-4</v>
      </c>
      <c r="BC464" s="223">
        <f t="shared" ca="1" si="904"/>
        <v>3.763773008911288E-4</v>
      </c>
      <c r="BD464" s="223">
        <f t="shared" ca="1" si="905"/>
        <v>-3.8452697016982257E-4</v>
      </c>
      <c r="BE464" s="223">
        <f t="shared" ca="1" si="906"/>
        <v>2.5238952122494726E-4</v>
      </c>
      <c r="BF464" s="223">
        <f t="shared" ca="1" si="907"/>
        <v>-2.8172708934408574E-5</v>
      </c>
      <c r="BG464" s="223">
        <f t="shared" ca="1" si="908"/>
        <v>-2.0632236328472264E-4</v>
      </c>
      <c r="BH464" s="223">
        <f t="shared" ca="1" si="909"/>
        <v>3.6554477060466925E-4</v>
      </c>
      <c r="BI464" s="223">
        <f t="shared" ca="1" si="910"/>
        <v>-3.9140534266199936E-4</v>
      </c>
      <c r="BJ464" s="223">
        <f t="shared" ca="1" si="911"/>
        <v>2.7446935728901354E-4</v>
      </c>
      <c r="BK464" s="223">
        <f t="shared" ca="1" si="912"/>
        <v>-5.7398613727946104E-5</v>
      </c>
      <c r="BL464" s="223">
        <f t="shared" ca="1" si="913"/>
        <v>-1.8061288752916835E-4</v>
      </c>
      <c r="BM464" s="223">
        <f t="shared" ca="1" si="914"/>
        <v>3.5273132153455143E-4</v>
      </c>
      <c r="BN464" s="223">
        <f t="shared" ca="1" si="915"/>
        <v>-3.9616265568990475E-4</v>
      </c>
      <c r="BO464" s="223">
        <f t="shared" ca="1" si="916"/>
        <v>2.9506182012518624E-4</v>
      </c>
      <c r="BP464" s="223">
        <f t="shared" ca="1" si="917"/>
        <v>-8.6313470460525543E-5</v>
      </c>
      <c r="BQ464" s="223">
        <f t="shared" ca="1" si="918"/>
        <v>-1.5392465488731964E-4</v>
      </c>
      <c r="BR464" s="223">
        <f t="shared" ca="1" si="919"/>
        <v>3.3800639087146726E-4</v>
      </c>
      <c r="BS464" s="223">
        <f t="shared" ca="1" si="920"/>
        <v>-3.9877312896205815E-4</v>
      </c>
      <c r="BT464" s="223">
        <f t="shared" ca="1" si="921"/>
        <v>3.140553173931642E-4</v>
      </c>
      <c r="BU464" s="223">
        <f t="shared" ca="1" si="922"/>
        <v>-1.1476058701824325E-4</v>
      </c>
      <c r="BV464" s="223">
        <f t="shared" ca="1" si="923"/>
        <v>-1.2640229120420107E-4</v>
      </c>
      <c r="BW464" s="223">
        <f t="shared" ca="1" si="924"/>
        <v>3.2144977429049101E-4</v>
      </c>
      <c r="BX464" s="223">
        <f t="shared" ca="1" si="925"/>
        <v>-3.9922261609761723E-4</v>
      </c>
      <c r="BY464" s="223">
        <f t="shared" ca="1" si="926"/>
        <v>3.3134692168562056E-4</v>
      </c>
      <c r="BZ464" s="223">
        <f t="shared" ca="1" si="927"/>
        <v>-1.4258580601176219E-4</v>
      </c>
      <c r="CA464" s="223">
        <f t="shared" ca="1" si="928"/>
        <v>-9.8194942553232094E-5</v>
      </c>
      <c r="CB464" s="223">
        <f t="shared" ca="1" si="929"/>
        <v>3.0315119353139126E-4</v>
      </c>
      <c r="CC464" s="223">
        <f t="shared" ca="1" si="930"/>
        <v>-3.9750868128684956E-4</v>
      </c>
      <c r="CD464" s="223">
        <f t="shared" ca="1" si="931"/>
        <v>3.4684292830069682E-4</v>
      </c>
      <c r="CE464" s="223">
        <f t="shared" ca="1" si="932"/>
        <v>-1.6963834016849551E-4</v>
      </c>
      <c r="CF464" s="223">
        <f t="shared" ca="1" si="933"/>
        <v>-6.9455467000689291E-5</v>
      </c>
      <c r="CG464" s="223">
        <f t="shared" ca="1" si="934"/>
        <v>2.8320981018872425E-4</v>
      </c>
      <c r="CH464" s="223">
        <f t="shared" ca="1" si="935"/>
        <v>-3.9364061249099651E-4</v>
      </c>
      <c r="CI464" s="223">
        <f t="shared" ca="1" si="936"/>
        <v>3.6045936303592656E-4</v>
      </c>
      <c r="CJ464" s="223">
        <f t="shared" ca="1" si="937"/>
        <v>-1.9577158946194537E-4</v>
      </c>
      <c r="CK464" s="223">
        <f t="shared" ca="1" si="938"/>
        <v>-4.0339606254666065E-5</v>
      </c>
      <c r="CL464" s="223">
        <f t="shared" ca="1" si="939"/>
        <v>2.6173368834660443E-4</v>
      </c>
      <c r="CM464" s="223">
        <f t="shared" ca="1" si="940"/>
        <v>-3.8763937110999951E-4</v>
      </c>
      <c r="CN464" s="223">
        <f t="shared" ca="1" si="941"/>
        <v>3.7212243725172638E-4</v>
      </c>
      <c r="CO464" s="223">
        <f t="shared" ca="1" si="942"/>
        <v>-2.2084393554992795E-4</v>
      </c>
      <c r="CP464" s="223">
        <f t="shared" ca="1" si="943"/>
        <v>-1.1005141687230979E-5</v>
      </c>
      <c r="CQ464" s="223">
        <f t="shared" ca="1" si="944"/>
        <v>2.3883920897004165E-4</v>
      </c>
      <c r="CR464" s="223">
        <f t="shared" ca="1" si="945"/>
        <v>-3.7953747839086636E-4</v>
      </c>
      <c r="CS464" s="223">
        <f t="shared" ca="1" si="946"/>
        <v>3.8176894773839584E-4</v>
      </c>
      <c r="CT464" s="223">
        <f t="shared" ca="1" si="947"/>
        <v>-2.4471950921667801E-4</v>
      </c>
      <c r="CU464" s="223">
        <f t="shared" ca="1" si="948"/>
        <v>1.8388960696532865E-5</v>
      </c>
      <c r="CV464" s="223">
        <f t="shared" ca="1" si="949"/>
        <v>2.1465043922642483E-4</v>
      </c>
      <c r="CW464" s="223">
        <f t="shared" ca="1" si="950"/>
        <v>-3.6937883919221568E-4</v>
      </c>
      <c r="CX464" s="223">
        <f t="shared" ca="1" si="951"/>
        <v>3.8934661921980894E-4</v>
      </c>
      <c r="CY464" s="223">
        <f t="shared" ca="1" si="952"/>
        <v>-2.6726892665984334E-4</v>
      </c>
      <c r="CZ464" s="223">
        <f t="shared" ca="1" si="953"/>
        <v>4.7683411709014426E-5</v>
      </c>
      <c r="DA464" s="223">
        <f t="shared" ca="1" si="954"/>
        <v>1.8929846015475438E-4</v>
      </c>
      <c r="DB464" s="223">
        <f t="shared" ca="1" si="955"/>
        <v>-3.5721850406002822E-4</v>
      </c>
      <c r="DC464" s="223">
        <f t="shared" ca="1" si="956"/>
        <v>3.9481438763765673E-4</v>
      </c>
      <c r="DD464" s="223">
        <f t="shared" ca="1" si="957"/>
        <v>-2.8836999063255089E-4</v>
      </c>
      <c r="DE464" s="223">
        <f t="shared" ca="1" si="958"/>
        <v>7.6719462182029121E-5</v>
      </c>
      <c r="DF464" s="223">
        <f t="shared" ca="1" si="959"/>
        <v>1.629206563262009E-4</v>
      </c>
      <c r="DG464" s="223">
        <f t="shared" ca="1" si="960"/>
        <v>-3.4312237090399216E-4</v>
      </c>
      <c r="DH464" s="223">
        <f t="shared" ca="1" si="961"/>
        <v>3.9814262268114442E-4</v>
      </c>
      <c r="DI464" s="223">
        <f t="shared" ca="1" si="962"/>
        <v>-3.079083526408973E-4</v>
      </c>
      <c r="DJ464" s="223">
        <f t="shared" ca="1" si="963"/>
        <v>1.053397632423041E-4</v>
      </c>
      <c r="DK464" s="223">
        <f t="shared" ca="1" si="964"/>
        <v>1.356599713451332E-4</v>
      </c>
      <c r="DL464" s="223">
        <f t="shared" ca="1" si="965"/>
        <v>-3.271668278910059E-4</v>
      </c>
      <c r="DM464" s="223">
        <f t="shared" ca="1" si="966"/>
        <v>3.9931328835620457E-4</v>
      </c>
      <c r="DN464" s="223">
        <f t="shared" ca="1" si="967"/>
        <v>-3.2577813260829618E-4</v>
      </c>
      <c r="DO464" s="223">
        <f t="shared" ca="1" si="968"/>
        <v>1.333892189986345E-4</v>
      </c>
      <c r="DP464" s="223">
        <f t="shared" ca="1" si="969"/>
        <v>1.0766413322541081E-4</v>
      </c>
      <c r="DQ464" s="223">
        <f t="shared" ca="1" si="970"/>
        <v>-3.0943833949108692E-4</v>
      </c>
      <c r="DR464" s="223">
        <f t="shared" ca="1" si="971"/>
        <v>3.9832004072411269E-4</v>
      </c>
      <c r="DS464" s="223">
        <f t="shared" ca="1" si="972"/>
        <v>-3.4188249264881958E-4</v>
      </c>
      <c r="DT464" s="223">
        <f t="shared" ca="1" si="973"/>
        <v>1.6071582702004169E-4</v>
      </c>
      <c r="DU464" s="223">
        <f t="shared" ca="1" si="974"/>
        <v>7.9084853839437268E-5</v>
      </c>
      <c r="DV464" s="223">
        <f t="shared" ca="1" si="975"/>
        <v>-2.9003297791893275E-4</v>
      </c>
      <c r="DW464" s="223">
        <f t="shared" ca="1" si="976"/>
        <v>3.9516826227984465E-4</v>
      </c>
      <c r="DX464" s="223">
        <f t="shared" ca="1" si="977"/>
        <v>-3.561341618400839E-4</v>
      </c>
      <c r="DY464" s="223">
        <f t="shared" ca="1" si="978"/>
        <v>1.871715020499869E-4</v>
      </c>
      <c r="DZ464" s="223">
        <f t="shared" ca="1" si="979"/>
        <v>5.0077006778388792E-5</v>
      </c>
      <c r="EA464" s="223">
        <f t="shared" ca="1" si="980"/>
        <v>-2.6905590251020424E-4</v>
      </c>
      <c r="EB464" s="223">
        <f t="shared" ca="1" si="981"/>
        <v>3.8987503278386826E-4</v>
      </c>
      <c r="EC464" s="223">
        <f t="shared" ca="1" si="982"/>
        <v>-3.6845590915193094E-4</v>
      </c>
      <c r="ED464" s="223">
        <f t="shared" ca="1" si="983"/>
        <v>2.1261287849329372E-4</v>
      </c>
      <c r="EE464" s="223">
        <f t="shared" ca="1" si="984"/>
        <v>2.079778807880512E-5</v>
      </c>
      <c r="EF464" s="223">
        <f t="shared" ca="1" si="985"/>
        <v>-2.4662078985406444E-4</v>
      </c>
      <c r="EG464" s="223">
        <f t="shared" ca="1" si="986"/>
        <v>3.8246903670544161E-4</v>
      </c>
      <c r="EH464" s="223">
        <f t="shared" ca="1" si="987"/>
        <v>-3.7878096196810836E-4</v>
      </c>
      <c r="EI464" s="223">
        <f t="shared" ca="1" si="988"/>
        <v>2.3690208732670841E-4</v>
      </c>
      <c r="EJ464" s="223">
        <f t="shared" ca="1" si="989"/>
        <v>-8.5941356363297022E-6</v>
      </c>
      <c r="EK464" s="223">
        <f t="shared" ca="1" si="990"/>
        <v>-2.2284921776983391E-4</v>
      </c>
      <c r="EL464" s="223">
        <f t="shared" ca="1" si="991"/>
        <v>3.7299040777898844E-4</v>
      </c>
      <c r="EM464" s="223">
        <f t="shared" ca="1" si="992"/>
        <v>-3.8705336793280537E-4</v>
      </c>
      <c r="EN464" s="223">
        <f t="shared" ca="1" si="993"/>
        <v>2.5990750322308205E-4</v>
      </c>
      <c r="EO464" s="223">
        <f t="shared" ca="1" si="994"/>
        <v>-3.7939486985855549E-5</v>
      </c>
      <c r="EP464" s="223">
        <f t="shared" ca="1" si="995"/>
        <v>-1.9787000646626844E-4</v>
      </c>
      <c r="EQ464" s="223">
        <f t="shared" ca="1" si="996"/>
        <v>3.6149051151592419E-4</v>
      </c>
      <c r="ER464" s="223">
        <f t="shared" ca="1" si="997"/>
        <v>-3.9322829816135647E-4</v>
      </c>
      <c r="ES464" s="223">
        <f t="shared" ca="1" si="998"/>
        <v>2.815044578404226E-4</v>
      </c>
      <c r="ET464" s="223">
        <f t="shared" ca="1" si="999"/>
        <v>-6.707924096822847E-5</v>
      </c>
      <c r="EU464" s="223">
        <f t="shared" ca="1" si="1000"/>
        <v>-1.7181852045368635E-4</v>
      </c>
      <c r="EV464" s="223">
        <f t="shared" ca="1" si="1001"/>
        <v>3.4803166685046179E-4</v>
      </c>
      <c r="EW464" s="223">
        <f t="shared" ca="1" si="1002"/>
        <v>-3.9727229017184093E-4</v>
      </c>
      <c r="EX464" s="223">
        <f t="shared" ca="1" si="1003"/>
        <v>3.0157591541042704E-4</v>
      </c>
      <c r="EY464" s="223">
        <f t="shared" ca="1" si="1004"/>
        <v>-9.5855486731873335E-5</v>
      </c>
      <c r="EZ464" s="223">
        <f t="shared" ca="1" si="1005"/>
        <v>-1.4483593499195886E-4</v>
      </c>
      <c r="FA464" s="223">
        <f t="shared" ca="1" si="1006"/>
        <v>3.3268680842796108E-4</v>
      </c>
      <c r="FB464" s="223">
        <f t="shared" ca="1" si="1007"/>
        <v>-3.991634292211718E-4</v>
      </c>
      <c r="FC464" s="223">
        <f t="shared" ca="1" si="1008"/>
        <v>3.2001310696551084E-4</v>
      </c>
      <c r="FD464" s="223">
        <f t="shared" ca="1" si="1009"/>
        <v>-1.2411228330774758E-4</v>
      </c>
      <c r="FE464" s="223">
        <f t="shared" ca="1" si="1010"/>
        <v>-1.1706847104956663E-4</v>
      </c>
      <c r="FF464" s="223">
        <f t="shared" ca="1" si="1011"/>
        <v>3.155390913657323E-4</v>
      </c>
      <c r="FG464" s="223">
        <f t="shared" ca="1" si="1012"/>
        <v>-3.9889146706298758E-4</v>
      </c>
      <c r="FH464" s="223">
        <f t="shared" ca="1" si="1013"/>
        <v>3.3671611976717429E-4</v>
      </c>
      <c r="FI464" s="223">
        <f t="shared" ca="1" si="1014"/>
        <v>-1.5169650466696365E-4</v>
      </c>
      <c r="FJ464" s="223">
        <f t="shared" ca="1" si="1015"/>
        <v>-8.8666602919416535E-5</v>
      </c>
      <c r="FK464" s="223">
        <f t="shared" ca="1" si="1016"/>
        <v>2.9668144062825879E-4</v>
      </c>
      <c r="FL464" s="223">
        <f t="shared" ca="1" si="1017"/>
        <v>-3.9645787748378975E-4</v>
      </c>
      <c r="FM464" s="223">
        <f t="shared" ca="1" si="1018"/>
        <v>3.5159443874185241E-4</v>
      </c>
      <c r="FN464" s="223">
        <f t="shared" ca="1" si="1019"/>
        <v>-1.7845866952400676E-4</v>
      </c>
      <c r="FO464" s="223">
        <f t="shared" ca="1" si="1020"/>
        <v>-5.978424278573933E-5</v>
      </c>
      <c r="FP464" s="223">
        <f t="shared" ca="1" si="1021"/>
        <v>2.7621604745876335E-4</v>
      </c>
      <c r="FQ464" s="223">
        <f t="shared" ca="1" si="1022"/>
        <v>-3.9187584831635669E-4</v>
      </c>
      <c r="FR464" s="223">
        <f t="shared" ca="1" si="1023"/>
        <v>3.6456743698992493E-4</v>
      </c>
      <c r="FS464" s="223">
        <f t="shared" ca="1" si="1024"/>
        <v>-2.0425375138875297E-4</v>
      </c>
      <c r="FT464" s="223">
        <f t="shared" ca="1" si="1025"/>
        <v>-3.0577906660542707E-5</v>
      </c>
      <c r="FU464" s="223">
        <f t="shared" ca="1" si="1026"/>
        <v>2.5425381559600655E-4</v>
      </c>
      <c r="FV464" s="223">
        <f t="shared" ca="1" si="1027"/>
        <v>-3.8517020997374683E-4</v>
      </c>
      <c r="FW464" s="223">
        <f t="shared" ca="1" si="1028"/>
        <v>3.7556481270987081E-4</v>
      </c>
      <c r="FX464" s="223">
        <f t="shared" ca="1" si="1029"/>
        <v>-2.2894196447766351E-4</v>
      </c>
      <c r="FY464" s="223">
        <f t="shared" ca="1" si="1030"/>
        <v>-1.2058662098025886E-6</v>
      </c>
      <c r="FZ464" s="223">
        <f t="shared" ca="1" si="1031"/>
        <v>2.3091376027733665E-4</v>
      </c>
      <c r="GA464" s="223">
        <f t="shared" ca="1" si="1032"/>
        <v>-3.7637730089113287E-4</v>
      </c>
      <c r="GB464" s="223">
        <f t="shared" ca="1" si="1033"/>
        <v>3.8452697016982235E-4</v>
      </c>
      <c r="GC464" s="223">
        <f t="shared" ca="1" si="1034"/>
        <v>-2.5238952122493788E-4</v>
      </c>
      <c r="GD464" s="223">
        <f t="shared" ca="1" si="1035"/>
        <v>2.8172708934407788E-5</v>
      </c>
      <c r="GE464" s="223">
        <f t="shared" ca="1" si="1036"/>
        <v>2.0632236328473302E-4</v>
      </c>
      <c r="GF464" s="223">
        <f t="shared" ca="1" si="1037"/>
        <v>-3.6554477060467413E-4</v>
      </c>
      <c r="GG464" s="223">
        <f t="shared" ca="1" si="1038"/>
        <v>3.9140534266199475E-4</v>
      </c>
      <c r="GH464" s="223">
        <f t="shared" ca="1" si="1039"/>
        <v>-2.7446935728900476E-4</v>
      </c>
      <c r="GI464" s="223">
        <f t="shared" ca="1" si="1040"/>
        <v>5.7398613727945318E-5</v>
      </c>
      <c r="GJ464" s="223">
        <f t="shared" ca="1" si="1041"/>
        <v>1.8061288752917919E-4</v>
      </c>
      <c r="GK464" s="223">
        <f t="shared" ca="1" si="1042"/>
        <v>-3.5273132153455181E-4</v>
      </c>
      <c r="GL464" s="223">
        <f t="shared" ca="1" si="1043"/>
        <v>3.9616265568990323E-4</v>
      </c>
      <c r="GM464" s="223">
        <f t="shared" ca="1" si="1044"/>
        <v>-2.9506182012517806E-4</v>
      </c>
      <c r="GN464" s="223">
        <f t="shared" ca="1" si="1045"/>
        <v>8.6313470460502626E-5</v>
      </c>
      <c r="GO464" s="223">
        <f t="shared" ca="1" si="1046"/>
        <v>1.5392465488733083E-4</v>
      </c>
      <c r="GP464" s="223">
        <f t="shared" ca="1" si="1047"/>
        <v>-3.3800639087146764E-4</v>
      </c>
      <c r="GQ464" s="223">
        <f t="shared" ca="1" si="1048"/>
        <v>3.987731289620575E-4</v>
      </c>
      <c r="GR464" s="223">
        <f t="shared" ca="1" si="1049"/>
        <v>-3.1405531739316366E-4</v>
      </c>
      <c r="GS464" s="223">
        <f t="shared" ca="1" si="1050"/>
        <v>1.1476058701823164E-4</v>
      </c>
      <c r="GT464" s="223">
        <f t="shared" ca="1" si="1051"/>
        <v>1.264022912042125E-4</v>
      </c>
      <c r="GU464" s="223">
        <f t="shared" ca="1" si="1052"/>
        <v>-3.2144977429050499E-4</v>
      </c>
      <c r="GV464" s="223">
        <f t="shared" ca="1" si="1053"/>
        <v>3.9922261609761739E-4</v>
      </c>
      <c r="GW464" s="223">
        <f t="shared" ca="1" si="1054"/>
        <v>-3.3134692168560744E-4</v>
      </c>
      <c r="GX464" s="223">
        <f t="shared" ca="1" si="1055"/>
        <v>1.4258580601175086E-4</v>
      </c>
      <c r="GY464" s="223">
        <f t="shared" ca="1" si="1056"/>
        <v>9.8194942553232853E-5</v>
      </c>
      <c r="GZ464" s="223">
        <f t="shared" ca="1" si="1057"/>
        <v>-3.0315119353139912E-4</v>
      </c>
      <c r="HA464" s="223">
        <f t="shared" ca="1" si="1058"/>
        <v>3.975086812868507E-4</v>
      </c>
      <c r="HB464" s="223">
        <f t="shared" ca="1" si="1059"/>
        <v>-3.4684292830068522E-4</v>
      </c>
      <c r="HC464" s="223">
        <f t="shared" ca="1" si="1060"/>
        <v>1.6963834016846396E-4</v>
      </c>
      <c r="HD464" s="223">
        <f t="shared" ca="1" si="1061"/>
        <v>6.945546700069005E-5</v>
      </c>
      <c r="HE464" s="223">
        <f t="shared" ca="1" si="1062"/>
        <v>-2.8320981018873281E-4</v>
      </c>
      <c r="HF464" s="223">
        <f t="shared" ca="1" si="1063"/>
        <v>3.9364061249100052E-4</v>
      </c>
      <c r="HG464" s="223">
        <f t="shared" ca="1" si="1064"/>
        <v>-3.6045936303593111E-4</v>
      </c>
      <c r="HH464" s="223">
        <f t="shared" ca="1" si="1065"/>
        <v>1.957715894619348E-4</v>
      </c>
      <c r="HI464" s="223">
        <f t="shared" ca="1" si="1066"/>
        <v>4.033960625468943E-5</v>
      </c>
      <c r="HJ464" s="223">
        <f t="shared" ca="1" si="1067"/>
        <v>-2.6173368834663078E-4</v>
      </c>
      <c r="HK464" s="223">
        <f t="shared" ca="1" si="1068"/>
        <v>3.8763937110999967E-4</v>
      </c>
      <c r="HL464" s="223">
        <f t="shared" ca="1" si="1069"/>
        <v>-3.7212243725172193E-4</v>
      </c>
      <c r="HM464" s="223">
        <f t="shared" ca="1" si="1070"/>
        <v>2.2084393554990838E-4</v>
      </c>
      <c r="HN464" s="223">
        <f t="shared" ca="1" si="1071"/>
        <v>1.1005141687220408E-5</v>
      </c>
      <c r="HO464" s="223">
        <f t="shared" ca="1" si="1072"/>
        <v>-2.3883920897005141E-4</v>
      </c>
      <c r="HP464" s="223">
        <f t="shared" ca="1" si="1073"/>
        <v>3.7953747839087362E-4</v>
      </c>
      <c r="HQ464" s="223">
        <f t="shared" ca="1" si="1074"/>
        <v>-3.8176894773838565E-4</v>
      </c>
      <c r="HR464" s="223">
        <f t="shared" ca="1" si="1075"/>
        <v>2.4471950921667741E-4</v>
      </c>
      <c r="HS464" s="223">
        <f t="shared" ca="1" si="1076"/>
        <v>-1.8388960696520722E-5</v>
      </c>
      <c r="HT464" s="223">
        <f t="shared" ca="1" si="1077"/>
        <v>-2.1465043922644464E-4</v>
      </c>
      <c r="HU464" s="223">
        <f t="shared" ca="1" si="1078"/>
        <v>3.6937883919221167E-4</v>
      </c>
      <c r="HV464" s="223">
        <f t="shared" ca="1" si="1079"/>
        <v>-3.8934661921980623E-4</v>
      </c>
      <c r="HW464" s="223">
        <f t="shared" ca="1" si="1080"/>
        <v>2.6726892665982583E-4</v>
      </c>
      <c r="HX464" s="223">
        <f t="shared" ca="1" si="1081"/>
        <v>-4.768341170897984E-5</v>
      </c>
      <c r="HY464" s="223">
        <f t="shared" ca="1" si="1082"/>
        <v>-1.8929846015475505E-4</v>
      </c>
      <c r="HZ464" s="223">
        <f t="shared" ca="1" si="1083"/>
        <v>3.5721850406003364E-4</v>
      </c>
      <c r="IA464" s="223">
        <f t="shared" ca="1" si="1084"/>
        <v>-3.9481438763765316E-4</v>
      </c>
      <c r="IB464" s="223">
        <f t="shared" ca="1" si="1085"/>
        <v>2.8836999063255821E-4</v>
      </c>
      <c r="IC464" s="223">
        <f t="shared" ca="1" si="1086"/>
        <v>-7.6719462182017167E-5</v>
      </c>
      <c r="ID464" s="223">
        <f t="shared" ca="1" si="1087"/>
        <v>-1.6292065632621201E-4</v>
      </c>
      <c r="IE464" s="223">
        <f t="shared" ca="1" si="1088"/>
        <v>3.3824792114827145E-4</v>
      </c>
      <c r="IF464" s="223">
        <f t="shared" ca="1" si="1089"/>
        <v>-3.9814262268114529E-4</v>
      </c>
      <c r="IG464" s="223">
        <f t="shared" ca="1" si="1090"/>
        <v>3.079083526408896E-4</v>
      </c>
      <c r="IH464" s="223">
        <f t="shared" ca="1" si="1091"/>
        <v>-1.0533976324227052E-4</v>
      </c>
      <c r="II464" s="223">
        <f t="shared" ca="1" si="1092"/>
        <v>-1.3565997134512331E-4</v>
      </c>
      <c r="IJ464" s="223">
        <f t="shared" ca="1" si="1093"/>
        <v>3.2716682789101284E-4</v>
      </c>
      <c r="IK464" s="223">
        <f t="shared" ca="1" si="1094"/>
        <v>-3.9931328835620457E-4</v>
      </c>
      <c r="IL464" s="223">
        <f t="shared" ca="1" si="1095"/>
        <v>3.2577813260827607E-4</v>
      </c>
      <c r="IM464" s="223">
        <f t="shared" ca="1" si="1096"/>
        <v>-1.3338921899864445E-4</v>
      </c>
      <c r="IN464" s="223">
        <f t="shared" ca="1" si="1097"/>
        <v>-1.0766413322542255E-4</v>
      </c>
      <c r="IO464" s="223">
        <f t="shared" ca="1" si="1098"/>
        <v>3.0943833949110904E-4</v>
      </c>
      <c r="IP464" s="223">
        <f t="shared" ca="1" si="1099"/>
        <v>-3.9832004072411198E-4</v>
      </c>
      <c r="IQ464" s="223">
        <f t="shared" ca="1" si="1100"/>
        <v>3.418824926488133E-4</v>
      </c>
      <c r="IR464" s="223">
        <f t="shared" ca="1" si="1101"/>
        <v>-1.6071582702003058E-4</v>
      </c>
      <c r="IS464" s="223">
        <f t="shared" ca="1" si="1102"/>
        <v>-7.9084853839471393E-5</v>
      </c>
      <c r="IT464" s="223">
        <f t="shared" ca="1" si="1103"/>
        <v>2.9003297791892549E-4</v>
      </c>
      <c r="IU464" s="223">
        <f t="shared" ca="1" si="1104"/>
        <v>-3.9516826227984638E-4</v>
      </c>
      <c r="IV464" s="223">
        <f t="shared" ca="1" si="1105"/>
        <v>3.5613416184006807E-4</v>
      </c>
      <c r="IW464" s="223">
        <f t="shared" ca="1" si="1106"/>
        <v>-1.8717150204999622E-4</v>
      </c>
      <c r="IX464" s="223">
        <f t="shared" ca="1" si="1107"/>
        <v>-5.0077006778400827E-5</v>
      </c>
      <c r="IY464" s="223">
        <f t="shared" ca="1" si="1108"/>
        <v>2.6905590251021319E-4</v>
      </c>
      <c r="IZ464" s="223">
        <f t="shared" ca="1" si="1109"/>
        <v>-3.8987503278387585E-4</v>
      </c>
      <c r="JA464" s="223">
        <f t="shared" ca="1" si="1110"/>
        <v>3.6845590915193501E-4</v>
      </c>
      <c r="JB464" s="223">
        <f t="shared" ca="1" si="1111"/>
        <v>-2.1261287849328345E-4</v>
      </c>
    </row>
    <row r="465" spans="2:262">
      <c r="B465" s="230">
        <v>104</v>
      </c>
      <c r="C465" s="229">
        <f t="shared" si="1112"/>
        <v>2.0312500000000014E-3</v>
      </c>
      <c r="D465" s="226">
        <f t="shared" ca="1" si="855"/>
        <v>23.336712238513154</v>
      </c>
      <c r="E465" s="225">
        <f ca="1">DF361</f>
        <v>-0.66328776148684698</v>
      </c>
      <c r="F465" s="224">
        <v>104</v>
      </c>
      <c r="G465" s="223">
        <f t="shared" ca="1" si="856"/>
        <v>-4.2650615867800124E-5</v>
      </c>
      <c r="H465" s="223">
        <f t="shared" ca="1" si="857"/>
        <v>2.2189756146595051E-4</v>
      </c>
      <c r="I465" s="223">
        <f t="shared" ca="1" si="858"/>
        <v>-3.2635154293814806E-4</v>
      </c>
      <c r="J465" s="223">
        <f t="shared" ca="1" si="859"/>
        <v>3.2080522029628833E-4</v>
      </c>
      <c r="K465" s="223">
        <f t="shared" ca="1" si="860"/>
        <v>-2.0712804135062694E-4</v>
      </c>
      <c r="L465" s="223">
        <f t="shared" ca="1" si="861"/>
        <v>2.36361241812944E-5</v>
      </c>
      <c r="M465" s="223">
        <f t="shared" ca="1" si="862"/>
        <v>1.6782260333191512E-4</v>
      </c>
      <c r="N465" s="223">
        <f t="shared" ca="1" si="863"/>
        <v>-3.0271491403727782E-4</v>
      </c>
      <c r="O465" s="223">
        <f t="shared" ca="1" si="864"/>
        <v>3.3557390109363182E-4</v>
      </c>
      <c r="P465" s="223">
        <f t="shared" ca="1" si="865"/>
        <v>-2.5532408884507173E-4</v>
      </c>
      <c r="Q465" s="223">
        <f t="shared" ca="1" si="866"/>
        <v>8.9014541233393523E-5</v>
      </c>
      <c r="R465" s="223">
        <f t="shared" ca="1" si="867"/>
        <v>1.0729831666783539E-4</v>
      </c>
      <c r="S465" s="223">
        <f t="shared" ca="1" si="868"/>
        <v>-2.6744512075443493E-4</v>
      </c>
      <c r="T465" s="223">
        <f t="shared" ca="1" si="869"/>
        <v>3.3744666506395875E-4</v>
      </c>
      <c r="U465" s="223">
        <f t="shared" ca="1" si="870"/>
        <v>-2.9370817479259918E-4</v>
      </c>
      <c r="V465" s="223">
        <f t="shared" ca="1" si="871"/>
        <v>1.5097217938582198E-4</v>
      </c>
      <c r="W465" s="223">
        <f t="shared" ca="1" si="872"/>
        <v>4.265061586780007E-5</v>
      </c>
      <c r="X465" s="223">
        <f t="shared" ca="1" si="873"/>
        <v>-2.2189756146595089E-4</v>
      </c>
      <c r="Y465" s="223">
        <f t="shared" ca="1" si="874"/>
        <v>3.2635154293814773E-4</v>
      </c>
      <c r="Z465" s="223">
        <f t="shared" ca="1" si="875"/>
        <v>-3.2080522029628855E-4</v>
      </c>
      <c r="AA465" s="223">
        <f t="shared" ca="1" si="876"/>
        <v>2.07128041350627E-4</v>
      </c>
      <c r="AB465" s="223">
        <f t="shared" ca="1" si="877"/>
        <v>-2.363612418129627E-5</v>
      </c>
      <c r="AC465" s="223">
        <f t="shared" ca="1" si="878"/>
        <v>-1.6782260333191446E-4</v>
      </c>
      <c r="AD465" s="223">
        <f t="shared" ca="1" si="879"/>
        <v>3.0271491403727755E-4</v>
      </c>
      <c r="AE465" s="223">
        <f t="shared" ca="1" si="880"/>
        <v>-3.3557390109363182E-4</v>
      </c>
      <c r="AF465" s="223">
        <f t="shared" ca="1" si="881"/>
        <v>2.5532408884507135E-4</v>
      </c>
      <c r="AG465" s="223">
        <f t="shared" ca="1" si="882"/>
        <v>-8.9014541233391843E-5</v>
      </c>
      <c r="AH465" s="223">
        <f t="shared" ca="1" si="883"/>
        <v>-1.0729831666783246E-4</v>
      </c>
      <c r="AI465" s="223">
        <f t="shared" ca="1" si="884"/>
        <v>2.6744512075443309E-4</v>
      </c>
      <c r="AJ465" s="223">
        <f t="shared" ca="1" si="885"/>
        <v>-3.3744666506395875E-4</v>
      </c>
      <c r="AK465" s="223">
        <f t="shared" ca="1" si="886"/>
        <v>2.937081747925995E-4</v>
      </c>
      <c r="AL465" s="223">
        <f t="shared" ca="1" si="887"/>
        <v>-1.5097217938582258E-4</v>
      </c>
      <c r="AM465" s="223">
        <f t="shared" ca="1" si="888"/>
        <v>-4.2650615867799392E-5</v>
      </c>
      <c r="AN465" s="223">
        <f t="shared" ca="1" si="889"/>
        <v>2.218975614659504E-4</v>
      </c>
      <c r="AO465" s="223">
        <f t="shared" ca="1" si="890"/>
        <v>-3.2635154293814817E-4</v>
      </c>
      <c r="AP465" s="223">
        <f t="shared" ca="1" si="891"/>
        <v>3.2080522029628795E-4</v>
      </c>
      <c r="AQ465" s="223">
        <f t="shared" ca="1" si="892"/>
        <v>-2.0712804135062941E-4</v>
      </c>
      <c r="AR465" s="223">
        <f t="shared" ca="1" si="893"/>
        <v>2.3636124181296907E-5</v>
      </c>
      <c r="AS465" s="223">
        <f t="shared" ca="1" si="894"/>
        <v>1.6782260333191392E-4</v>
      </c>
      <c r="AT465" s="223">
        <f t="shared" ca="1" si="895"/>
        <v>-3.0271491403727722E-4</v>
      </c>
      <c r="AU465" s="223">
        <f t="shared" ca="1" si="896"/>
        <v>3.3557390109363193E-4</v>
      </c>
      <c r="AV465" s="223">
        <f t="shared" ca="1" si="897"/>
        <v>-2.5532408884507179E-4</v>
      </c>
      <c r="AW465" s="223">
        <f t="shared" ca="1" si="898"/>
        <v>8.9014541233392466E-5</v>
      </c>
      <c r="AX465" s="223">
        <f t="shared" ca="1" si="899"/>
        <v>1.0729831666783185E-4</v>
      </c>
      <c r="AY465" s="223">
        <f t="shared" ca="1" si="900"/>
        <v>-2.6744512075443266E-4</v>
      </c>
      <c r="AZ465" s="223">
        <f t="shared" ca="1" si="901"/>
        <v>3.3744666506395869E-4</v>
      </c>
      <c r="BA465" s="223">
        <f t="shared" ca="1" si="902"/>
        <v>-2.9370817479259988E-4</v>
      </c>
      <c r="BB465" s="223">
        <f t="shared" ca="1" si="903"/>
        <v>1.5097217938582318E-4</v>
      </c>
      <c r="BC465" s="223">
        <f t="shared" ca="1" si="904"/>
        <v>4.2650615867798769E-5</v>
      </c>
      <c r="BD465" s="223">
        <f t="shared" ca="1" si="905"/>
        <v>-2.2189756146594991E-4</v>
      </c>
      <c r="BE465" s="223">
        <f t="shared" ca="1" si="906"/>
        <v>3.263515429381467E-4</v>
      </c>
      <c r="BF465" s="223">
        <f t="shared" ca="1" si="907"/>
        <v>-3.2080522029628817E-4</v>
      </c>
      <c r="BG465" s="223">
        <f t="shared" ca="1" si="908"/>
        <v>2.0712804135062995E-4</v>
      </c>
      <c r="BH465" s="223">
        <f t="shared" ca="1" si="909"/>
        <v>-2.3636124181292774E-5</v>
      </c>
      <c r="BI465" s="223">
        <f t="shared" ca="1" si="910"/>
        <v>-1.6782260333191333E-4</v>
      </c>
      <c r="BJ465" s="223">
        <f t="shared" ca="1" si="911"/>
        <v>3.0271491403727479E-4</v>
      </c>
      <c r="BK465" s="223">
        <f t="shared" ca="1" si="912"/>
        <v>-3.3557390109363204E-4</v>
      </c>
      <c r="BL465" s="223">
        <f t="shared" ca="1" si="913"/>
        <v>2.5532408884507536E-4</v>
      </c>
      <c r="BM465" s="223">
        <f t="shared" ca="1" si="914"/>
        <v>-8.9014541233393103E-5</v>
      </c>
      <c r="BN465" s="223">
        <f t="shared" ca="1" si="915"/>
        <v>-1.072983166678312E-4</v>
      </c>
      <c r="BO465" s="223">
        <f t="shared" ca="1" si="916"/>
        <v>2.674451207544352E-4</v>
      </c>
      <c r="BP465" s="223">
        <f t="shared" ca="1" si="917"/>
        <v>-3.3744666506395864E-4</v>
      </c>
      <c r="BQ465" s="223">
        <f t="shared" ca="1" si="918"/>
        <v>2.9370817479259782E-4</v>
      </c>
      <c r="BR465" s="223">
        <f t="shared" ca="1" si="919"/>
        <v>-1.5097217938582377E-4</v>
      </c>
      <c r="BS465" s="223">
        <f t="shared" ca="1" si="920"/>
        <v>-4.2650615867793348E-5</v>
      </c>
      <c r="BT465" s="223">
        <f t="shared" ca="1" si="921"/>
        <v>2.2189756146594942E-4</v>
      </c>
      <c r="BU465" s="223">
        <f t="shared" ca="1" si="922"/>
        <v>-3.2635154293814654E-4</v>
      </c>
      <c r="BV465" s="223">
        <f t="shared" ca="1" si="923"/>
        <v>3.2080522029628839E-4</v>
      </c>
      <c r="BW465" s="223">
        <f t="shared" ca="1" si="924"/>
        <v>-2.0712804135063047E-4</v>
      </c>
      <c r="BX465" s="223">
        <f t="shared" ca="1" si="925"/>
        <v>2.3636124181293465E-5</v>
      </c>
      <c r="BY465" s="223">
        <f t="shared" ca="1" si="926"/>
        <v>1.6782260333191284E-4</v>
      </c>
      <c r="BZ465" s="223">
        <f t="shared" ca="1" si="927"/>
        <v>-3.027149140372788E-4</v>
      </c>
      <c r="CA465" s="223">
        <f t="shared" ca="1" si="928"/>
        <v>3.3557390109363215E-4</v>
      </c>
      <c r="CB465" s="223">
        <f t="shared" ca="1" si="929"/>
        <v>-2.553240888450758E-4</v>
      </c>
      <c r="CC465" s="223">
        <f t="shared" ca="1" si="930"/>
        <v>8.901454123339374E-5</v>
      </c>
      <c r="CD465" s="223">
        <f t="shared" ca="1" si="931"/>
        <v>1.0729831666783059E-4</v>
      </c>
      <c r="CE465" s="223">
        <f t="shared" ca="1" si="932"/>
        <v>-2.6744512075443482E-4</v>
      </c>
      <c r="CF465" s="223">
        <f t="shared" ca="1" si="933"/>
        <v>3.3744666506395858E-4</v>
      </c>
      <c r="CG465" s="223">
        <f t="shared" ca="1" si="934"/>
        <v>-2.9370817479259815E-4</v>
      </c>
      <c r="CH465" s="223">
        <f t="shared" ca="1" si="935"/>
        <v>1.5097217938582434E-4</v>
      </c>
      <c r="CI465" s="223">
        <f t="shared" ca="1" si="936"/>
        <v>4.265061586779267E-5</v>
      </c>
      <c r="CJ465" s="223">
        <f t="shared" ca="1" si="937"/>
        <v>-2.2189756146594894E-4</v>
      </c>
      <c r="CK465" s="223">
        <f t="shared" ca="1" si="938"/>
        <v>3.2635154293814638E-4</v>
      </c>
      <c r="CL465" s="223">
        <f t="shared" ca="1" si="939"/>
        <v>-3.2080522029628861E-4</v>
      </c>
      <c r="CM465" s="223">
        <f t="shared" ca="1" si="940"/>
        <v>2.0712804135063101E-4</v>
      </c>
      <c r="CN465" s="223">
        <f t="shared" ca="1" si="941"/>
        <v>-2.3636124181294115E-5</v>
      </c>
      <c r="CO465" s="223">
        <f t="shared" ca="1" si="942"/>
        <v>-1.6782260333191219E-4</v>
      </c>
      <c r="CP465" s="223">
        <f t="shared" ca="1" si="943"/>
        <v>3.0271491403727419E-4</v>
      </c>
      <c r="CQ465" s="223">
        <f t="shared" ca="1" si="944"/>
        <v>-3.355739010936322E-4</v>
      </c>
      <c r="CR465" s="223">
        <f t="shared" ca="1" si="945"/>
        <v>2.5532408884507623E-4</v>
      </c>
      <c r="CS465" s="223">
        <f t="shared" ca="1" si="946"/>
        <v>-8.9014541233394377E-5</v>
      </c>
      <c r="CT465" s="223">
        <f t="shared" ca="1" si="947"/>
        <v>-1.0729831666782997E-4</v>
      </c>
      <c r="CU465" s="223">
        <f t="shared" ca="1" si="948"/>
        <v>2.6744512075443439E-4</v>
      </c>
      <c r="CV465" s="223">
        <f t="shared" ca="1" si="949"/>
        <v>-3.3744666506395853E-4</v>
      </c>
      <c r="CW465" s="223">
        <f t="shared" ca="1" si="950"/>
        <v>2.9370817479259847E-4</v>
      </c>
      <c r="CX465" s="223">
        <f t="shared" ca="1" si="951"/>
        <v>-1.5097217938582494E-4</v>
      </c>
      <c r="CY465" s="223">
        <f t="shared" ca="1" si="952"/>
        <v>-4.2650615867791992E-5</v>
      </c>
      <c r="CZ465" s="223">
        <f t="shared" ca="1" si="953"/>
        <v>2.2189756146594839E-4</v>
      </c>
      <c r="DA465" s="223">
        <f t="shared" ca="1" si="954"/>
        <v>-3.2635154293814616E-4</v>
      </c>
      <c r="DB465" s="223">
        <f t="shared" ca="1" si="955"/>
        <v>3.2080522029628882E-4</v>
      </c>
      <c r="DC465" s="223">
        <f t="shared" ca="1" si="956"/>
        <v>-2.0712804135062393E-4</v>
      </c>
      <c r="DD465" s="223">
        <f t="shared" ca="1" si="957"/>
        <v>2.3636124181304348E-5</v>
      </c>
      <c r="DE465" s="223">
        <f t="shared" ca="1" si="958"/>
        <v>1.6782260333191165E-4</v>
      </c>
      <c r="DF465" s="223">
        <f t="shared" ca="1" si="959"/>
        <v>-3.027149140372782E-4</v>
      </c>
      <c r="DG465" s="223">
        <f t="shared" ca="1" si="960"/>
        <v>3.3557390109363355E-4</v>
      </c>
      <c r="DH465" s="223">
        <f t="shared" ca="1" si="961"/>
        <v>-2.5532408884507666E-4</v>
      </c>
      <c r="DI465" s="223">
        <f t="shared" ca="1" si="962"/>
        <v>8.9014541233395041E-5</v>
      </c>
      <c r="DJ465" s="223">
        <f t="shared" ca="1" si="963"/>
        <v>1.0729831666783846E-4</v>
      </c>
      <c r="DK465" s="223">
        <f t="shared" ca="1" si="964"/>
        <v>-2.6744512075442805E-4</v>
      </c>
      <c r="DL465" s="223">
        <f t="shared" ca="1" si="965"/>
        <v>3.3744666506395853E-4</v>
      </c>
      <c r="DM465" s="223">
        <f t="shared" ca="1" si="966"/>
        <v>-2.9370817479259874E-4</v>
      </c>
      <c r="DN465" s="223">
        <f t="shared" ca="1" si="967"/>
        <v>1.5097217938583415E-4</v>
      </c>
      <c r="DO465" s="223">
        <f t="shared" ca="1" si="968"/>
        <v>4.2650615867791342E-5</v>
      </c>
      <c r="DP465" s="223">
        <f t="shared" ca="1" si="969"/>
        <v>-2.2189756146594791E-4</v>
      </c>
      <c r="DQ465" s="223">
        <f t="shared" ca="1" si="970"/>
        <v>3.263515429381486E-4</v>
      </c>
      <c r="DR465" s="223">
        <f t="shared" ca="1" si="971"/>
        <v>-3.2080522029629207E-4</v>
      </c>
      <c r="DS465" s="223">
        <f t="shared" ca="1" si="972"/>
        <v>2.0712804135063207E-4</v>
      </c>
      <c r="DT465" s="223">
        <f t="shared" ca="1" si="973"/>
        <v>-2.3636124181295416E-5</v>
      </c>
      <c r="DU465" s="223">
        <f t="shared" ca="1" si="974"/>
        <v>-1.678226033319194E-4</v>
      </c>
      <c r="DV465" s="223">
        <f t="shared" ca="1" si="975"/>
        <v>3.0271491403727359E-4</v>
      </c>
      <c r="DW465" s="223">
        <f t="shared" ca="1" si="976"/>
        <v>-3.3557390109363236E-4</v>
      </c>
      <c r="DX465" s="223">
        <f t="shared" ca="1" si="977"/>
        <v>2.5532408884507081E-4</v>
      </c>
      <c r="DY465" s="223">
        <f t="shared" ca="1" si="978"/>
        <v>-8.9014541233404935E-5</v>
      </c>
      <c r="DZ465" s="223">
        <f t="shared" ca="1" si="979"/>
        <v>-1.0729831666782871E-4</v>
      </c>
      <c r="EA465" s="223">
        <f t="shared" ca="1" si="980"/>
        <v>2.6744512075443358E-4</v>
      </c>
      <c r="EB465" s="223">
        <f t="shared" ca="1" si="981"/>
        <v>-3.3744666506395913E-4</v>
      </c>
      <c r="EC465" s="223">
        <f t="shared" ca="1" si="982"/>
        <v>2.9370817479260389E-4</v>
      </c>
      <c r="ED465" s="223">
        <f t="shared" ca="1" si="983"/>
        <v>-1.5097217938582613E-4</v>
      </c>
      <c r="EE465" s="223">
        <f t="shared" ca="1" si="984"/>
        <v>-4.2650615867800232E-5</v>
      </c>
      <c r="EF465" s="223">
        <f t="shared" ca="1" si="985"/>
        <v>2.2189756146594013E-4</v>
      </c>
      <c r="EG465" s="223">
        <f t="shared" ca="1" si="986"/>
        <v>-3.2635154293814589E-4</v>
      </c>
      <c r="EH465" s="223">
        <f t="shared" ca="1" si="987"/>
        <v>3.208052202962892E-4</v>
      </c>
      <c r="EI465" s="223">
        <f t="shared" ca="1" si="988"/>
        <v>-2.0712804135062496E-4</v>
      </c>
      <c r="EJ465" s="223">
        <f t="shared" ca="1" si="989"/>
        <v>2.3636124181305689E-5</v>
      </c>
      <c r="EK465" s="223">
        <f t="shared" ca="1" si="990"/>
        <v>1.6782260333191048E-4</v>
      </c>
      <c r="EL465" s="223">
        <f t="shared" ca="1" si="991"/>
        <v>-3.027149140372776E-4</v>
      </c>
      <c r="EM465" s="223">
        <f t="shared" ca="1" si="992"/>
        <v>3.3557390109363366E-4</v>
      </c>
      <c r="EN465" s="223">
        <f t="shared" ca="1" si="993"/>
        <v>-2.5532408884507753E-4</v>
      </c>
      <c r="EO465" s="223">
        <f t="shared" ca="1" si="994"/>
        <v>8.9014541233396315E-5</v>
      </c>
      <c r="EP465" s="223">
        <f t="shared" ca="1" si="995"/>
        <v>1.072983166678372E-4</v>
      </c>
      <c r="EQ465" s="223">
        <f t="shared" ca="1" si="996"/>
        <v>-2.6744512075442729E-4</v>
      </c>
      <c r="ER465" s="223">
        <f t="shared" ca="1" si="997"/>
        <v>3.3744666506395842E-4</v>
      </c>
      <c r="ES465" s="223">
        <f t="shared" ca="1" si="998"/>
        <v>-2.9370817479259945E-4</v>
      </c>
      <c r="ET465" s="223">
        <f t="shared" ca="1" si="999"/>
        <v>1.5097217938581813E-4</v>
      </c>
      <c r="EU465" s="223">
        <f t="shared" ca="1" si="1000"/>
        <v>4.2650615867790014E-5</v>
      </c>
      <c r="EV465" s="223">
        <f t="shared" ca="1" si="1001"/>
        <v>-2.2189756146594693E-4</v>
      </c>
      <c r="EW465" s="223">
        <f t="shared" ca="1" si="1002"/>
        <v>3.2635154293814817E-4</v>
      </c>
      <c r="EX465" s="223">
        <f t="shared" ca="1" si="1003"/>
        <v>-3.2080522029629251E-4</v>
      </c>
      <c r="EY465" s="223">
        <f t="shared" ca="1" si="1004"/>
        <v>2.071280413506331E-4</v>
      </c>
      <c r="EZ465" s="223">
        <f t="shared" ca="1" si="1005"/>
        <v>-2.3636124181296772E-5</v>
      </c>
      <c r="FA465" s="223">
        <f t="shared" ca="1" si="1006"/>
        <v>-1.6782260333191826E-4</v>
      </c>
      <c r="FB465" s="223">
        <f t="shared" ca="1" si="1007"/>
        <v>3.0271491403727305E-4</v>
      </c>
      <c r="FC465" s="223">
        <f t="shared" ca="1" si="1008"/>
        <v>-3.3557390109363252E-4</v>
      </c>
      <c r="FD465" s="223">
        <f t="shared" ca="1" si="1009"/>
        <v>2.5532408884507168E-4</v>
      </c>
      <c r="FE465" s="223">
        <f t="shared" ca="1" si="1010"/>
        <v>-8.9014541233406236E-5</v>
      </c>
      <c r="FF465" s="223">
        <f t="shared" ca="1" si="1011"/>
        <v>-1.0729831666782745E-4</v>
      </c>
      <c r="FG465" s="223">
        <f t="shared" ca="1" si="1012"/>
        <v>2.6744512075443276E-4</v>
      </c>
      <c r="FH465" s="223">
        <f t="shared" ca="1" si="1013"/>
        <v>-3.3744666506395902E-4</v>
      </c>
      <c r="FI465" s="223">
        <f t="shared" ca="1" si="1014"/>
        <v>2.937081747926046E-4</v>
      </c>
      <c r="FJ465" s="223">
        <f t="shared" ca="1" si="1015"/>
        <v>-1.5097217938582732E-4</v>
      </c>
      <c r="FK465" s="223">
        <f t="shared" ca="1" si="1016"/>
        <v>-4.2650615867798877E-5</v>
      </c>
      <c r="FL465" s="223">
        <f t="shared" ca="1" si="1017"/>
        <v>2.2189756146593915E-4</v>
      </c>
      <c r="FM465" s="223">
        <f t="shared" ca="1" si="1018"/>
        <v>-3.2635154293814551E-4</v>
      </c>
      <c r="FN465" s="223">
        <f t="shared" ca="1" si="1019"/>
        <v>3.2080522029628964E-4</v>
      </c>
      <c r="FO465" s="223">
        <f t="shared" ca="1" si="1020"/>
        <v>-2.0712804135062602E-4</v>
      </c>
      <c r="FP465" s="223">
        <f t="shared" ca="1" si="1021"/>
        <v>2.363612418130699E-5</v>
      </c>
      <c r="FQ465" s="223">
        <f t="shared" ca="1" si="1022"/>
        <v>1.6782260333190934E-4</v>
      </c>
      <c r="FR465" s="223">
        <f t="shared" ca="1" si="1023"/>
        <v>-3.0271491403727701E-4</v>
      </c>
      <c r="FS465" s="223">
        <f t="shared" ca="1" si="1024"/>
        <v>3.3557390109363388E-4</v>
      </c>
      <c r="FT465" s="223">
        <f t="shared" ca="1" si="1025"/>
        <v>-2.553240888450784E-4</v>
      </c>
      <c r="FU465" s="223">
        <f t="shared" ca="1" si="1026"/>
        <v>8.9014541233397589E-5</v>
      </c>
      <c r="FV465" s="223">
        <f t="shared" ca="1" si="1027"/>
        <v>1.0729831666783594E-4</v>
      </c>
      <c r="FW465" s="223">
        <f t="shared" ca="1" si="1028"/>
        <v>-2.6744512075442648E-4</v>
      </c>
      <c r="FX465" s="223">
        <f t="shared" ca="1" si="1029"/>
        <v>3.3744666506395837E-4</v>
      </c>
      <c r="FY465" s="223">
        <f t="shared" ca="1" si="1030"/>
        <v>-2.9370817479260015E-4</v>
      </c>
      <c r="FZ465" s="223">
        <f t="shared" ca="1" si="1031"/>
        <v>1.5097217938583651E-4</v>
      </c>
      <c r="GA465" s="223">
        <f t="shared" ca="1" si="1032"/>
        <v>4.2650615867788713E-5</v>
      </c>
      <c r="GB465" s="223">
        <f t="shared" ca="1" si="1033"/>
        <v>-2.2189756146594587E-4</v>
      </c>
      <c r="GC465" s="223">
        <f t="shared" ca="1" si="1034"/>
        <v>3.2635154293814784E-4</v>
      </c>
      <c r="GD465" s="223">
        <f t="shared" ca="1" si="1035"/>
        <v>-3.2080522029629294E-4</v>
      </c>
      <c r="GE465" s="223">
        <f t="shared" ca="1" si="1036"/>
        <v>2.0712804135063413E-4</v>
      </c>
      <c r="GF465" s="223">
        <f t="shared" ca="1" si="1037"/>
        <v>-2.3636124181298086E-5</v>
      </c>
      <c r="GG465" s="223">
        <f t="shared" ca="1" si="1038"/>
        <v>-1.6782260333191712E-4</v>
      </c>
      <c r="GH465" s="223">
        <f t="shared" ca="1" si="1039"/>
        <v>3.0271491403727245E-4</v>
      </c>
      <c r="GI465" s="223">
        <f t="shared" ca="1" si="1040"/>
        <v>-3.3557390109363274E-4</v>
      </c>
      <c r="GJ465" s="223">
        <f t="shared" ca="1" si="1041"/>
        <v>2.5532408884507254E-4</v>
      </c>
      <c r="GK465" s="223">
        <f t="shared" ca="1" si="1042"/>
        <v>-8.901454123340751E-5</v>
      </c>
      <c r="GL465" s="223">
        <f t="shared" ca="1" si="1043"/>
        <v>-1.0729831666782619E-4</v>
      </c>
      <c r="GM465" s="223">
        <f t="shared" ca="1" si="1044"/>
        <v>2.6744512075443195E-4</v>
      </c>
      <c r="GN465" s="223">
        <f t="shared" ca="1" si="1045"/>
        <v>-3.3744666506395896E-4</v>
      </c>
      <c r="GO465" s="223">
        <f t="shared" ca="1" si="1046"/>
        <v>2.937081747926052E-4</v>
      </c>
      <c r="GP465" s="223">
        <f t="shared" ca="1" si="1047"/>
        <v>-1.5097217938582852E-4</v>
      </c>
      <c r="GQ465" s="223">
        <f t="shared" ca="1" si="1048"/>
        <v>-4.2650615867797603E-5</v>
      </c>
      <c r="GR465" s="223">
        <f t="shared" ca="1" si="1049"/>
        <v>2.2189756146593818E-4</v>
      </c>
      <c r="GS465" s="223">
        <f t="shared" ca="1" si="1050"/>
        <v>-3.2635154293814513E-4</v>
      </c>
      <c r="GT465" s="223">
        <f t="shared" ca="1" si="1051"/>
        <v>3.2080522029629007E-4</v>
      </c>
      <c r="GU465" s="223">
        <f t="shared" ca="1" si="1052"/>
        <v>-2.0712804135062708E-4</v>
      </c>
      <c r="GV465" s="223">
        <f t="shared" ca="1" si="1053"/>
        <v>2.3636124181308346E-5</v>
      </c>
      <c r="GW465" s="223">
        <f t="shared" ca="1" si="1054"/>
        <v>1.678226033319082E-4</v>
      </c>
      <c r="GX465" s="223">
        <f t="shared" ca="1" si="1055"/>
        <v>-3.0271491403727641E-4</v>
      </c>
      <c r="GY465" s="223">
        <f t="shared" ca="1" si="1056"/>
        <v>3.3557390109363399E-4</v>
      </c>
      <c r="GZ465" s="223">
        <f t="shared" ca="1" si="1057"/>
        <v>-2.5532408884506664E-4</v>
      </c>
      <c r="HA465" s="223">
        <f t="shared" ca="1" si="1058"/>
        <v>8.901454123339889E-5</v>
      </c>
      <c r="HB465" s="223">
        <f t="shared" ca="1" si="1059"/>
        <v>1.0729831666781646E-4</v>
      </c>
      <c r="HC465" s="223">
        <f t="shared" ca="1" si="1060"/>
        <v>-2.6744512075443748E-4</v>
      </c>
      <c r="HD465" s="223">
        <f t="shared" ca="1" si="1061"/>
        <v>3.3744666506395826E-4</v>
      </c>
      <c r="HE465" s="223">
        <f t="shared" ca="1" si="1062"/>
        <v>-2.9370817479261035E-4</v>
      </c>
      <c r="HF465" s="223">
        <f t="shared" ca="1" si="1063"/>
        <v>1.5097217938582049E-4</v>
      </c>
      <c r="HG465" s="223">
        <f t="shared" ca="1" si="1064"/>
        <v>4.2650615867787412E-5</v>
      </c>
      <c r="HH465" s="223">
        <f t="shared" ca="1" si="1065"/>
        <v>-2.2189756146593042E-4</v>
      </c>
      <c r="HI465" s="223">
        <f t="shared" ca="1" si="1066"/>
        <v>3.2635154293814746E-4</v>
      </c>
      <c r="HJ465" s="223">
        <f t="shared" ca="1" si="1067"/>
        <v>-3.2080522029629338E-4</v>
      </c>
      <c r="HK465" s="223">
        <f t="shared" ca="1" si="1068"/>
        <v>2.0712804135062E-4</v>
      </c>
      <c r="HL465" s="223">
        <f t="shared" ca="1" si="1069"/>
        <v>-2.3636124181299387E-5</v>
      </c>
      <c r="HM465" s="223">
        <f t="shared" ca="1" si="1070"/>
        <v>-1.6782260333189923E-4</v>
      </c>
      <c r="HN465" s="223">
        <f t="shared" ca="1" si="1071"/>
        <v>3.0271491403728042E-4</v>
      </c>
      <c r="HO465" s="223">
        <f t="shared" ca="1" si="1072"/>
        <v>-3.355739010936329E-4</v>
      </c>
      <c r="HP465" s="223">
        <f t="shared" ca="1" si="1073"/>
        <v>2.5532408884508604E-4</v>
      </c>
      <c r="HQ465" s="223">
        <f t="shared" ca="1" si="1074"/>
        <v>-8.9014541233390217E-5</v>
      </c>
      <c r="HR465" s="223">
        <f t="shared" ca="1" si="1075"/>
        <v>-1.0729831666782495E-4</v>
      </c>
      <c r="HS465" s="223">
        <f t="shared" ca="1" si="1076"/>
        <v>2.6744512075441932E-4</v>
      </c>
      <c r="HT465" s="223">
        <f t="shared" ca="1" si="1077"/>
        <v>-3.3744666506395885E-4</v>
      </c>
      <c r="HU465" s="223">
        <f t="shared" ca="1" si="1078"/>
        <v>2.937081747926059E-4</v>
      </c>
      <c r="HV465" s="223">
        <f t="shared" ca="1" si="1079"/>
        <v>-1.5097217938584689E-4</v>
      </c>
      <c r="HW465" s="223">
        <f t="shared" ca="1" si="1080"/>
        <v>-4.2650615867796302E-5</v>
      </c>
      <c r="HX465" s="223">
        <f t="shared" ca="1" si="1081"/>
        <v>2.2189756146593715E-4</v>
      </c>
      <c r="HY465" s="223">
        <f t="shared" ca="1" si="1082"/>
        <v>-3.263515429381499E-4</v>
      </c>
      <c r="HZ465" s="223">
        <f t="shared" ca="1" si="1083"/>
        <v>3.208052202962905E-4</v>
      </c>
      <c r="IA465" s="223">
        <f t="shared" ca="1" si="1084"/>
        <v>-2.0712804135064331E-4</v>
      </c>
      <c r="IB465" s="223">
        <f t="shared" ca="1" si="1085"/>
        <v>2.3636124181290483E-5</v>
      </c>
      <c r="IC465" s="223">
        <f t="shared" ca="1" si="1086"/>
        <v>1.6782260333190704E-4</v>
      </c>
      <c r="ID465" s="223">
        <f t="shared" ca="1" si="1087"/>
        <v>-3.0271491403726725E-4</v>
      </c>
      <c r="IE465" s="223">
        <f t="shared" ca="1" si="1088"/>
        <v>2.5205504421106845E-4</v>
      </c>
      <c r="IF465" s="223">
        <f t="shared" ca="1" si="1089"/>
        <v>-2.5532408884508019E-4</v>
      </c>
      <c r="IG465" s="223">
        <f t="shared" ca="1" si="1090"/>
        <v>8.901454123341869E-5</v>
      </c>
      <c r="IH465" s="223">
        <f t="shared" ca="1" si="1091"/>
        <v>1.0729831666783342E-4</v>
      </c>
      <c r="II465" s="223">
        <f t="shared" ca="1" si="1092"/>
        <v>-2.674451207544249E-4</v>
      </c>
      <c r="IJ465" s="223">
        <f t="shared" ca="1" si="1093"/>
        <v>3.3744666506395951E-4</v>
      </c>
      <c r="IK465" s="223">
        <f t="shared" ca="1" si="1094"/>
        <v>-2.9370817479260145E-4</v>
      </c>
      <c r="IL465" s="223">
        <f t="shared" ca="1" si="1095"/>
        <v>1.509721793858389E-4</v>
      </c>
      <c r="IM465" s="223">
        <f t="shared" ca="1" si="1096"/>
        <v>4.2650615867805165E-5</v>
      </c>
      <c r="IN465" s="223">
        <f t="shared" ca="1" si="1097"/>
        <v>-2.2189756146594387E-4</v>
      </c>
      <c r="IO465" s="223">
        <f t="shared" ca="1" si="1098"/>
        <v>3.263515429381421E-4</v>
      </c>
      <c r="IP465" s="223">
        <f t="shared" ca="1" si="1099"/>
        <v>-3.2080522029628768E-4</v>
      </c>
      <c r="IQ465" s="223">
        <f t="shared" ca="1" si="1100"/>
        <v>2.0712804135063624E-4</v>
      </c>
      <c r="IR465" s="223">
        <f t="shared" ca="1" si="1101"/>
        <v>-2.3636124181319906E-5</v>
      </c>
      <c r="IS465" s="223">
        <f t="shared" ca="1" si="1102"/>
        <v>-1.6782260333191484E-4</v>
      </c>
      <c r="IT465" s="223">
        <f t="shared" ca="1" si="1103"/>
        <v>3.0271491403727126E-4</v>
      </c>
      <c r="IU465" s="223">
        <f t="shared" ca="1" si="1104"/>
        <v>-3.3557390109363545E-4</v>
      </c>
      <c r="IV465" s="223">
        <f t="shared" ca="1" si="1105"/>
        <v>2.5532408884507428E-4</v>
      </c>
      <c r="IW465" s="223">
        <f t="shared" ca="1" si="1106"/>
        <v>-8.9014541233410071E-5</v>
      </c>
      <c r="IX465" s="223">
        <f t="shared" ca="1" si="1107"/>
        <v>-1.0729831666784192E-4</v>
      </c>
      <c r="IY465" s="223">
        <f t="shared" ca="1" si="1108"/>
        <v>2.6744512075443032E-4</v>
      </c>
      <c r="IZ465" s="223">
        <f t="shared" ca="1" si="1109"/>
        <v>-3.3744666506395739E-4</v>
      </c>
      <c r="JA465" s="223">
        <f t="shared" ca="1" si="1110"/>
        <v>2.9370817479259701E-4</v>
      </c>
      <c r="JB465" s="223">
        <f t="shared" ca="1" si="1111"/>
        <v>-1.5097217938583087E-4</v>
      </c>
    </row>
    <row r="466" spans="2:262">
      <c r="B466" s="230">
        <v>105</v>
      </c>
      <c r="C466" s="229">
        <f t="shared" si="1112"/>
        <v>2.0507812500000014E-3</v>
      </c>
      <c r="D466" s="226">
        <f t="shared" ca="1" si="855"/>
        <v>23.338661675784707</v>
      </c>
      <c r="E466" s="225">
        <f ca="1">DG361</f>
        <v>-0.66133832421529493</v>
      </c>
      <c r="F466" s="224">
        <v>105</v>
      </c>
      <c r="G466" s="223">
        <f t="shared" ca="1" si="856"/>
        <v>-5.1858273800026445E-5</v>
      </c>
      <c r="H466" s="223">
        <f t="shared" ca="1" si="857"/>
        <v>1.1317049470761784E-4</v>
      </c>
      <c r="I466" s="223">
        <f t="shared" ca="1" si="858"/>
        <v>-1.3936671806958161E-4</v>
      </c>
      <c r="J466" s="223">
        <f t="shared" ca="1" si="859"/>
        <v>1.2231844256885581E-4</v>
      </c>
      <c r="K466" s="223">
        <f t="shared" ca="1" si="860"/>
        <v>-6.7315626530597207E-5</v>
      </c>
      <c r="L466" s="223">
        <f t="shared" ca="1" si="861"/>
        <v>-8.5747484260703515E-6</v>
      </c>
      <c r="M466" s="223">
        <f t="shared" ca="1" si="862"/>
        <v>8.180444008836689E-5</v>
      </c>
      <c r="N466" s="223">
        <f t="shared" ca="1" si="863"/>
        <v>-1.2965079729775514E-4</v>
      </c>
      <c r="O466" s="223">
        <f t="shared" ca="1" si="864"/>
        <v>1.3726743658058426E-4</v>
      </c>
      <c r="P466" s="223">
        <f t="shared" ca="1" si="865"/>
        <v>-1.0229096907783436E-4</v>
      </c>
      <c r="Q466" s="223">
        <f t="shared" ca="1" si="866"/>
        <v>3.557434325592715E-5</v>
      </c>
      <c r="R466" s="223">
        <f t="shared" ca="1" si="867"/>
        <v>4.2180747615460133E-5</v>
      </c>
      <c r="S466" s="223">
        <f t="shared" ca="1" si="868"/>
        <v>-1.0684745327156666E-4</v>
      </c>
      <c r="T466" s="223">
        <f t="shared" ca="1" si="869"/>
        <v>1.3836015605320863E-4</v>
      </c>
      <c r="U466" s="223">
        <f t="shared" ca="1" si="870"/>
        <v>-1.2694068898855181E-4</v>
      </c>
      <c r="V466" s="223">
        <f t="shared" ca="1" si="871"/>
        <v>7.6132431281255929E-5</v>
      </c>
      <c r="W466" s="223">
        <f t="shared" ca="1" si="872"/>
        <v>-1.7008230096430587E-6</v>
      </c>
      <c r="X466" s="223">
        <f t="shared" ca="1" si="873"/>
        <v>-7.3258538514144582E-5</v>
      </c>
      <c r="Y466" s="223">
        <f t="shared" ca="1" si="874"/>
        <v>1.2548629790695918E-4</v>
      </c>
      <c r="Z466" s="223">
        <f t="shared" ca="1" si="875"/>
        <v>-1.3877655383921818E-4</v>
      </c>
      <c r="AA466" s="223">
        <f t="shared" ca="1" si="876"/>
        <v>1.0900543466130314E-4</v>
      </c>
      <c r="AB466" s="223">
        <f t="shared" ca="1" si="877"/>
        <v>-4.5410706371173956E-5</v>
      </c>
      <c r="AC466" s="223">
        <f t="shared" ca="1" si="878"/>
        <v>-3.2274640304915293E-5</v>
      </c>
      <c r="AD466" s="223">
        <f t="shared" ca="1" si="879"/>
        <v>9.9945396228693145E-5</v>
      </c>
      <c r="AE466" s="223">
        <f t="shared" ca="1" si="880"/>
        <v>-1.3660380836329707E-4</v>
      </c>
      <c r="AF466" s="223">
        <f t="shared" ca="1" si="881"/>
        <v>1.3087503281614484E-4</v>
      </c>
      <c r="AG466" s="223">
        <f t="shared" ca="1" si="882"/>
        <v>-8.4536667790487856E-5</v>
      </c>
      <c r="AH466" s="223">
        <f t="shared" ca="1" si="883"/>
        <v>1.1967177538102704E-5</v>
      </c>
      <c r="AI466" s="223">
        <f t="shared" ca="1" si="884"/>
        <v>6.4315642572403269E-5</v>
      </c>
      <c r="AJ466" s="223">
        <f t="shared" ca="1" si="885"/>
        <v>-1.2064177739534426E-4</v>
      </c>
      <c r="AK466" s="223">
        <f t="shared" ca="1" si="886"/>
        <v>1.3953362892863308E-4</v>
      </c>
      <c r="AL466" s="223">
        <f t="shared" ca="1" si="887"/>
        <v>-1.1512919034982653E-4</v>
      </c>
      <c r="AM466" s="223">
        <f t="shared" ca="1" si="888"/>
        <v>5.5000984934093264E-5</v>
      </c>
      <c r="AN466" s="223">
        <f t="shared" ca="1" si="889"/>
        <v>2.2193633922198255E-5</v>
      </c>
      <c r="AO466" s="223">
        <f t="shared" ca="1" si="890"/>
        <v>-9.2501726424125348E-5</v>
      </c>
      <c r="AP466" s="223">
        <f t="shared" ca="1" si="891"/>
        <v>1.3410719280015251E-4</v>
      </c>
      <c r="AQ466" s="223">
        <f t="shared" ca="1" si="892"/>
        <v>-1.3410015350155219E-4</v>
      </c>
      <c r="AR466" s="223">
        <f t="shared" ca="1" si="893"/>
        <v>9.2482792772486329E-5</v>
      </c>
      <c r="AS466" s="223">
        <f t="shared" ca="1" si="894"/>
        <v>-2.2168680894617732E-5</v>
      </c>
      <c r="AT466" s="223">
        <f t="shared" ca="1" si="895"/>
        <v>-5.5024214591084601E-5</v>
      </c>
      <c r="AU466" s="223">
        <f t="shared" ca="1" si="896"/>
        <v>1.1514348863930445E-4</v>
      </c>
      <c r="AV466" s="223">
        <f t="shared" ca="1" si="897"/>
        <v>-1.3953455919332472E-4</v>
      </c>
      <c r="AW466" s="223">
        <f t="shared" ca="1" si="898"/>
        <v>1.2062905098074903E-4</v>
      </c>
      <c r="AX466" s="223">
        <f t="shared" ca="1" si="899"/>
        <v>-6.4293208394224392E-5</v>
      </c>
      <c r="AY466" s="223">
        <f t="shared" ca="1" si="900"/>
        <v>-1.1992358314343216E-5</v>
      </c>
      <c r="AZ466" s="223">
        <f t="shared" ca="1" si="901"/>
        <v>8.4556781749474082E-5</v>
      </c>
      <c r="BA466" s="223">
        <f t="shared" ca="1" si="902"/>
        <v>-1.3088383873982595E-4</v>
      </c>
      <c r="BB466" s="223">
        <f t="shared" ca="1" si="903"/>
        <v>1.3659857383634539E-4</v>
      </c>
      <c r="BC466" s="223">
        <f t="shared" ca="1" si="904"/>
        <v>-9.9927745487497736E-5</v>
      </c>
      <c r="BD466" s="223">
        <f t="shared" ca="1" si="905"/>
        <v>3.2250050248608346E-5</v>
      </c>
      <c r="BE466" s="223">
        <f t="shared" ca="1" si="906"/>
        <v>4.5434605623458391E-5</v>
      </c>
      <c r="BF466" s="223">
        <f t="shared" ca="1" si="907"/>
        <v>-1.0902122734199481E-4</v>
      </c>
      <c r="BG466" s="223">
        <f t="shared" ca="1" si="908"/>
        <v>1.3877933959210805E-4</v>
      </c>
      <c r="BH466" s="223">
        <f t="shared" ca="1" si="909"/>
        <v>-1.2547521233278994E-4</v>
      </c>
      <c r="BI466" s="223">
        <f t="shared" ca="1" si="910"/>
        <v>7.3237021387535274E-5</v>
      </c>
      <c r="BJ466" s="223">
        <f t="shared" ca="1" si="911"/>
        <v>1.7260950777334163E-6</v>
      </c>
      <c r="BK466" s="223">
        <f t="shared" ca="1" si="912"/>
        <v>-7.6153616548301373E-5</v>
      </c>
      <c r="BL466" s="223">
        <f t="shared" ca="1" si="913"/>
        <v>1.2695121381724967E-4</v>
      </c>
      <c r="BM466" s="223">
        <f t="shared" ca="1" si="914"/>
        <v>-1.3835675466426127E-4</v>
      </c>
      <c r="BN466" s="223">
        <f t="shared" ca="1" si="915"/>
        <v>1.0683118109171082E-4</v>
      </c>
      <c r="BO466" s="223">
        <f t="shared" ca="1" si="916"/>
        <v>-4.2156653786076784E-5</v>
      </c>
      <c r="BP466" s="223">
        <f t="shared" ca="1" si="917"/>
        <v>-3.5598782591381707E-5</v>
      </c>
      <c r="BQ466" s="223">
        <f t="shared" ca="1" si="918"/>
        <v>1.023081705678329E-4</v>
      </c>
      <c r="BR466" s="223">
        <f t="shared" ca="1" si="919"/>
        <v>-1.3727206272543595E-4</v>
      </c>
      <c r="BS466" s="223">
        <f t="shared" ca="1" si="920"/>
        <v>1.2964141263769921E-4</v>
      </c>
      <c r="BT466" s="223">
        <f t="shared" ca="1" si="921"/>
        <v>-8.1783956616501372E-5</v>
      </c>
      <c r="BU466" s="223">
        <f t="shared" ca="1" si="922"/>
        <v>8.5495220176579978E-6</v>
      </c>
      <c r="BV466" s="223">
        <f t="shared" ca="1" si="923"/>
        <v>6.7337768300902901E-5</v>
      </c>
      <c r="BW466" s="223">
        <f t="shared" ca="1" si="924"/>
        <v>-1.2233062926761114E-4</v>
      </c>
      <c r="BX466" s="223">
        <f t="shared" ca="1" si="925"/>
        <v>1.3936516825106008E-4</v>
      </c>
      <c r="BY466" s="223">
        <f t="shared" ca="1" si="926"/>
        <v>-1.1315568926945576E-4</v>
      </c>
      <c r="BZ466" s="223">
        <f t="shared" ca="1" si="927"/>
        <v>5.1834806764115493E-5</v>
      </c>
      <c r="CA466" s="223">
        <f t="shared" ca="1" si="928"/>
        <v>2.5570046672070492E-5</v>
      </c>
      <c r="CB466" s="223">
        <f t="shared" ca="1" si="929"/>
        <v>-9.504069695311585E-5</v>
      </c>
      <c r="CC466" s="223">
        <f t="shared" ca="1" si="930"/>
        <v>1.350208966572434E-4</v>
      </c>
      <c r="CD466" s="223">
        <f t="shared" ca="1" si="931"/>
        <v>-1.3310507489505295E-4</v>
      </c>
      <c r="CE466" s="223">
        <f t="shared" ca="1" si="932"/>
        <v>8.9887697498586275E-5</v>
      </c>
      <c r="CF466" s="223">
        <f t="shared" ca="1" si="933"/>
        <v>-1.8778808512482725E-5</v>
      </c>
      <c r="CG466" s="223">
        <f t="shared" ca="1" si="934"/>
        <v>-5.8157010852761099E-5</v>
      </c>
      <c r="CH466" s="223">
        <f t="shared" ca="1" si="935"/>
        <v>1.1704712443892504E-4</v>
      </c>
      <c r="CI466" s="223">
        <f t="shared" ca="1" si="936"/>
        <v>-1.3961834991614293E-4</v>
      </c>
      <c r="CJ466" s="223">
        <f t="shared" ca="1" si="937"/>
        <v>1.1886699696294194E-4</v>
      </c>
      <c r="CK466" s="223">
        <f t="shared" ca="1" si="938"/>
        <v>-6.1232062433192377E-5</v>
      </c>
      <c r="CL466" s="223">
        <f t="shared" ca="1" si="939"/>
        <v>-1.5402744454391415E-5</v>
      </c>
      <c r="CM466" s="223">
        <f t="shared" ca="1" si="940"/>
        <v>8.7258189567037872E-5</v>
      </c>
      <c r="CN466" s="223">
        <f t="shared" ca="1" si="941"/>
        <v>-1.3203804065150214E-4</v>
      </c>
      <c r="CO466" s="223">
        <f t="shared" ca="1" si="942"/>
        <v>1.3584742921897696E-4</v>
      </c>
      <c r="CP466" s="223">
        <f t="shared" ca="1" si="943"/>
        <v>-9.750432915981779E-5</v>
      </c>
      <c r="CQ466" s="223">
        <f t="shared" ca="1" si="944"/>
        <v>2.8906331016929234E-5</v>
      </c>
      <c r="CR466" s="223">
        <f t="shared" ca="1" si="945"/>
        <v>4.8661095523936058E-5</v>
      </c>
      <c r="CS466" s="223">
        <f t="shared" ca="1" si="946"/>
        <v>-1.1112933110163718E-4</v>
      </c>
      <c r="CT466" s="223">
        <f t="shared" ca="1" si="947"/>
        <v>1.391149276461307E-4</v>
      </c>
      <c r="CU466" s="223">
        <f t="shared" ca="1" si="948"/>
        <v>-1.2393415410094007E-4</v>
      </c>
      <c r="CV466" s="223">
        <f t="shared" ca="1" si="949"/>
        <v>7.0297496250641093E-5</v>
      </c>
      <c r="CW466" s="223">
        <f t="shared" ca="1" si="950"/>
        <v>5.1519734299759302E-6</v>
      </c>
      <c r="CX466" s="223">
        <f t="shared" ca="1" si="951"/>
        <v>-7.9002822491414942E-5</v>
      </c>
      <c r="CY466" s="223">
        <f t="shared" ca="1" si="952"/>
        <v>1.2833965906334748E-4</v>
      </c>
      <c r="CZ466" s="223">
        <f t="shared" ca="1" si="953"/>
        <v>-1.3785361455378718E-4</v>
      </c>
      <c r="DA466" s="223">
        <f t="shared" ca="1" si="954"/>
        <v>1.0459257641330465E-4</v>
      </c>
      <c r="DB466" s="223">
        <f t="shared" ca="1" si="955"/>
        <v>-3.8877207609074843E-5</v>
      </c>
      <c r="DC466" s="223">
        <f t="shared" ca="1" si="956"/>
        <v>-3.8901481502342147E-5</v>
      </c>
      <c r="DD466" s="223">
        <f t="shared" ca="1" si="957"/>
        <v>1.0460931829057346E-4</v>
      </c>
      <c r="DE466" s="223">
        <f t="shared" ca="1" si="958"/>
        <v>-1.3785762952992273E-4</v>
      </c>
      <c r="DF466" s="223">
        <f t="shared" ca="1" si="959"/>
        <v>1.283297013198837E-4</v>
      </c>
      <c r="DG466" s="223">
        <f t="shared" ca="1" si="960"/>
        <v>-7.8981981845144977E-5</v>
      </c>
      <c r="DH466" s="223">
        <f t="shared" ca="1" si="961"/>
        <v>5.1267165848331056E-6</v>
      </c>
      <c r="DI466" s="223">
        <f t="shared" ca="1" si="962"/>
        <v>7.0319332275702858E-5</v>
      </c>
      <c r="DJ466" s="223">
        <f t="shared" ca="1" si="963"/>
        <v>-1.2394579374304588E-4</v>
      </c>
      <c r="DK466" s="223">
        <f t="shared" ca="1" si="964"/>
        <v>1.391127592073316E-4</v>
      </c>
      <c r="DL466" s="223">
        <f t="shared" ca="1" si="965"/>
        <v>-1.1111402743303045E-4</v>
      </c>
      <c r="DM466" s="223">
        <f t="shared" ca="1" si="966"/>
        <v>4.8637405244767588E-5</v>
      </c>
      <c r="DN466" s="223">
        <f t="shared" ca="1" si="967"/>
        <v>2.8931056981957006E-5</v>
      </c>
      <c r="DO466" s="223">
        <f t="shared" ca="1" si="968"/>
        <v>-9.7522418520065235E-5</v>
      </c>
      <c r="DP466" s="223">
        <f t="shared" ca="1" si="969"/>
        <v>1.3585326897494541E-4</v>
      </c>
      <c r="DQ466" s="223">
        <f t="shared" ca="1" si="970"/>
        <v>-1.3202981876855505E-4</v>
      </c>
      <c r="DR466" s="223">
        <f t="shared" ca="1" si="971"/>
        <v>8.7238457236827523E-5</v>
      </c>
      <c r="DS466" s="223">
        <f t="shared" ca="1" si="972"/>
        <v>-1.5377624478280737E-5</v>
      </c>
      <c r="DT466" s="223">
        <f t="shared" ca="1" si="973"/>
        <v>-6.1254775505734208E-5</v>
      </c>
      <c r="DU466" s="223">
        <f t="shared" ca="1" si="974"/>
        <v>1.1888025542746076E-4</v>
      </c>
      <c r="DV466" s="223">
        <f t="shared" ca="1" si="975"/>
        <v>-1.3961803976563804E-4</v>
      </c>
      <c r="DW466" s="223">
        <f t="shared" ca="1" si="976"/>
        <v>1.170333419108887E-4</v>
      </c>
      <c r="DX466" s="223">
        <f t="shared" ca="1" si="977"/>
        <v>-5.8134032567366666E-5</v>
      </c>
      <c r="DY466" s="223">
        <f t="shared" ca="1" si="978"/>
        <v>-1.8803852557124032E-5</v>
      </c>
      <c r="DZ466" s="223">
        <f t="shared" ca="1" si="979"/>
        <v>8.990703631399881E-5</v>
      </c>
      <c r="EA466" s="223">
        <f t="shared" ca="1" si="980"/>
        <v>-1.3311270778470959E-4</v>
      </c>
      <c r="EB466" s="223">
        <f t="shared" ca="1" si="981"/>
        <v>1.3501445518991002E-4</v>
      </c>
      <c r="EC466" s="223">
        <f t="shared" ca="1" si="982"/>
        <v>-9.5022179870175109E-5</v>
      </c>
      <c r="ED466" s="223">
        <f t="shared" ca="1" si="983"/>
        <v>2.5545199692322875E-5</v>
      </c>
      <c r="EE466" s="223">
        <f t="shared" ca="1" si="984"/>
        <v>5.1858273800025686E-5</v>
      </c>
      <c r="EF466" s="223">
        <f t="shared" ca="1" si="985"/>
        <v>-1.1317049470761728E-4</v>
      </c>
      <c r="EG466" s="223">
        <f t="shared" ca="1" si="986"/>
        <v>1.3936671806958156E-4</v>
      </c>
      <c r="EH466" s="223">
        <f t="shared" ca="1" si="987"/>
        <v>-1.2231844256885638E-4</v>
      </c>
      <c r="EI466" s="223">
        <f t="shared" ca="1" si="988"/>
        <v>6.7315626530598237E-5</v>
      </c>
      <c r="EJ466" s="223">
        <f t="shared" ca="1" si="989"/>
        <v>8.5747484260689251E-6</v>
      </c>
      <c r="EK466" s="223">
        <f t="shared" ca="1" si="990"/>
        <v>-8.1804440088365535E-5</v>
      </c>
      <c r="EL466" s="223">
        <f t="shared" ca="1" si="991"/>
        <v>1.2965079729775452E-4</v>
      </c>
      <c r="EM466" s="223">
        <f t="shared" ca="1" si="992"/>
        <v>-1.3726743658058459E-4</v>
      </c>
      <c r="EN466" s="223">
        <f t="shared" ca="1" si="993"/>
        <v>1.022909690778355E-4</v>
      </c>
      <c r="EO466" s="223">
        <f t="shared" ca="1" si="994"/>
        <v>-3.5574343255929257E-5</v>
      </c>
      <c r="EP466" s="223">
        <f t="shared" ca="1" si="995"/>
        <v>-4.2180747615458059E-5</v>
      </c>
      <c r="EQ466" s="223">
        <f t="shared" ca="1" si="996"/>
        <v>1.0684745327156492E-4</v>
      </c>
      <c r="ER466" s="223">
        <f t="shared" ca="1" si="997"/>
        <v>-1.383601560532083E-4</v>
      </c>
      <c r="ES466" s="223">
        <f t="shared" ca="1" si="998"/>
        <v>1.269406889885529E-4</v>
      </c>
      <c r="ET466" s="223">
        <f t="shared" ca="1" si="999"/>
        <v>-7.6132431281258152E-5</v>
      </c>
      <c r="EU466" s="223">
        <f t="shared" ca="1" si="1000"/>
        <v>1.7008230096457286E-6</v>
      </c>
      <c r="EV466" s="223">
        <f t="shared" ca="1" si="1001"/>
        <v>7.3258538514142305E-5</v>
      </c>
      <c r="EW466" s="223">
        <f t="shared" ca="1" si="1002"/>
        <v>-1.2548629790695798E-4</v>
      </c>
      <c r="EX466" s="223">
        <f t="shared" ca="1" si="1003"/>
        <v>1.3877655383921848E-4</v>
      </c>
      <c r="EY466" s="223">
        <f t="shared" ca="1" si="1004"/>
        <v>-1.0900543466130542E-4</v>
      </c>
      <c r="EZ466" s="223">
        <f t="shared" ca="1" si="1005"/>
        <v>4.5410706371177412E-5</v>
      </c>
      <c r="FA466" s="223">
        <f t="shared" ca="1" si="1006"/>
        <v>3.2274640304911736E-5</v>
      </c>
      <c r="FB466" s="223">
        <f t="shared" ca="1" si="1007"/>
        <v>-9.9945396228690584E-5</v>
      </c>
      <c r="FC466" s="223">
        <f t="shared" ca="1" si="1008"/>
        <v>1.3660380836329612E-4</v>
      </c>
      <c r="FD466" s="223">
        <f t="shared" ca="1" si="1009"/>
        <v>-1.308750328161465E-4</v>
      </c>
      <c r="FE466" s="223">
        <f t="shared" ca="1" si="1010"/>
        <v>8.4536667790491543E-5</v>
      </c>
      <c r="FF466" s="223">
        <f t="shared" ca="1" si="1011"/>
        <v>-1.1967177538107341E-5</v>
      </c>
      <c r="FG466" s="223">
        <f t="shared" ca="1" si="1012"/>
        <v>-6.4315642572399163E-5</v>
      </c>
      <c r="FH466" s="223">
        <f t="shared" ca="1" si="1013"/>
        <v>1.2064177739534195E-4</v>
      </c>
      <c r="FI466" s="223">
        <f t="shared" ca="1" si="1014"/>
        <v>-1.3953362892863325E-4</v>
      </c>
      <c r="FJ466" s="223">
        <f t="shared" ca="1" si="1015"/>
        <v>1.1512919034982919E-4</v>
      </c>
      <c r="FK466" s="223">
        <f t="shared" ca="1" si="1016"/>
        <v>-5.5000984934090242E-5</v>
      </c>
      <c r="FL466" s="223">
        <f t="shared" ca="1" si="1017"/>
        <v>-2.2193633922201491E-5</v>
      </c>
      <c r="FM466" s="223">
        <f t="shared" ca="1" si="1018"/>
        <v>9.2501726424127801E-5</v>
      </c>
      <c r="FN466" s="223">
        <f t="shared" ca="1" si="1019"/>
        <v>-1.3410719280015343E-4</v>
      </c>
      <c r="FO466" s="223">
        <f t="shared" ca="1" si="1020"/>
        <v>1.3410015350155127E-4</v>
      </c>
      <c r="FP466" s="223">
        <f t="shared" ca="1" si="1021"/>
        <v>-9.2482792772483849E-5</v>
      </c>
      <c r="FQ466" s="223">
        <f t="shared" ca="1" si="1022"/>
        <v>2.216868089461449E-5</v>
      </c>
      <c r="FR466" s="223">
        <f t="shared" ca="1" si="1023"/>
        <v>5.502421459108761E-5</v>
      </c>
      <c r="FS466" s="223">
        <f t="shared" ca="1" si="1024"/>
        <v>-1.1514348863930518E-4</v>
      </c>
      <c r="FT466" s="223">
        <f t="shared" ca="1" si="1025"/>
        <v>1.3953455919332475E-4</v>
      </c>
      <c r="FU466" s="223">
        <f t="shared" ca="1" si="1026"/>
        <v>-1.2062905098074838E-4</v>
      </c>
      <c r="FV466" s="223">
        <f t="shared" ca="1" si="1027"/>
        <v>6.4293208394223254E-5</v>
      </c>
      <c r="FW466" s="223">
        <f t="shared" ca="1" si="1028"/>
        <v>1.1992358314344503E-5</v>
      </c>
      <c r="FX466" s="223">
        <f t="shared" ca="1" si="1029"/>
        <v>-8.4556781749475112E-5</v>
      </c>
      <c r="FY466" s="223">
        <f t="shared" ca="1" si="1030"/>
        <v>1.3088383873982639E-4</v>
      </c>
      <c r="FZ466" s="223">
        <f t="shared" ca="1" si="1031"/>
        <v>-1.3659857383634512E-4</v>
      </c>
      <c r="GA466" s="223">
        <f t="shared" ca="1" si="1032"/>
        <v>9.9927745487496814E-5</v>
      </c>
      <c r="GB466" s="223">
        <f t="shared" ca="1" si="1033"/>
        <v>-3.225005024860901E-5</v>
      </c>
      <c r="GC466" s="223">
        <f t="shared" ca="1" si="1034"/>
        <v>-4.5434605623457748E-5</v>
      </c>
      <c r="GD466" s="223">
        <f t="shared" ca="1" si="1035"/>
        <v>1.0902122734199439E-4</v>
      </c>
      <c r="GE466" s="223">
        <f t="shared" ca="1" si="1036"/>
        <v>-1.3877933959210797E-4</v>
      </c>
      <c r="GF466" s="223">
        <f t="shared" ca="1" si="1037"/>
        <v>1.2547521233279024E-4</v>
      </c>
      <c r="GG466" s="223">
        <f t="shared" ca="1" si="1038"/>
        <v>-7.323702138753587E-5</v>
      </c>
      <c r="GH466" s="223">
        <f t="shared" ca="1" si="1039"/>
        <v>-1.7260950777327319E-6</v>
      </c>
      <c r="GI466" s="223">
        <f t="shared" ca="1" si="1040"/>
        <v>7.6153616548300791E-5</v>
      </c>
      <c r="GJ466" s="223">
        <f t="shared" ca="1" si="1041"/>
        <v>-1.2695121381724937E-4</v>
      </c>
      <c r="GK466" s="223">
        <f t="shared" ca="1" si="1042"/>
        <v>1.3835675466426138E-4</v>
      </c>
      <c r="GL466" s="223">
        <f t="shared" ca="1" si="1043"/>
        <v>-1.0683118109171126E-4</v>
      </c>
      <c r="GM466" s="223">
        <f t="shared" ca="1" si="1044"/>
        <v>4.2156653786077435E-5</v>
      </c>
      <c r="GN466" s="223">
        <f t="shared" ca="1" si="1045"/>
        <v>3.5598782591381049E-5</v>
      </c>
      <c r="GO466" s="223">
        <f t="shared" ca="1" si="1046"/>
        <v>-1.0230817056783244E-4</v>
      </c>
      <c r="GP466" s="223">
        <f t="shared" ca="1" si="1047"/>
        <v>1.3727206272543582E-4</v>
      </c>
      <c r="GQ466" s="223">
        <f t="shared" ca="1" si="1048"/>
        <v>-1.2964141263769946E-4</v>
      </c>
      <c r="GR466" s="223">
        <f t="shared" ca="1" si="1049"/>
        <v>8.1783956616501927E-5</v>
      </c>
      <c r="GS466" s="223">
        <f t="shared" ca="1" si="1050"/>
        <v>-8.5495220176586788E-6</v>
      </c>
      <c r="GT466" s="223">
        <f t="shared" ca="1" si="1051"/>
        <v>-6.7337768300902305E-5</v>
      </c>
      <c r="GU466" s="223">
        <f t="shared" ca="1" si="1052"/>
        <v>1.2233062926761079E-4</v>
      </c>
      <c r="GV466" s="223">
        <f t="shared" ca="1" si="1053"/>
        <v>-1.3936516825106008E-4</v>
      </c>
      <c r="GW466" s="223">
        <f t="shared" ca="1" si="1054"/>
        <v>1.131556892694515E-4</v>
      </c>
      <c r="GX466" s="223">
        <f t="shared" ca="1" si="1055"/>
        <v>-5.1834806764108757E-5</v>
      </c>
      <c r="GY466" s="223">
        <f t="shared" ca="1" si="1056"/>
        <v>-2.5570046672077625E-5</v>
      </c>
      <c r="GZ466" s="223">
        <f t="shared" ca="1" si="1057"/>
        <v>9.5040696953121163E-5</v>
      </c>
      <c r="HA466" s="223">
        <f t="shared" ca="1" si="1058"/>
        <v>-1.3502089665724522E-4</v>
      </c>
      <c r="HB466" s="223">
        <f t="shared" ca="1" si="1059"/>
        <v>1.3310507489505075E-4</v>
      </c>
      <c r="HC466" s="223">
        <f t="shared" ca="1" si="1060"/>
        <v>-8.9887697498580732E-5</v>
      </c>
      <c r="HD466" s="223">
        <f t="shared" ca="1" si="1061"/>
        <v>1.8778808512475539E-5</v>
      </c>
      <c r="HE466" s="223">
        <f t="shared" ca="1" si="1062"/>
        <v>5.8157010852767706E-5</v>
      </c>
      <c r="HF466" s="223">
        <f t="shared" ca="1" si="1063"/>
        <v>-1.17047124438929E-4</v>
      </c>
      <c r="HG466" s="223">
        <f t="shared" ca="1" si="1064"/>
        <v>1.3961834991614298E-4</v>
      </c>
      <c r="HH466" s="223">
        <f t="shared" ca="1" si="1065"/>
        <v>-1.1886699696294021E-4</v>
      </c>
      <c r="HI466" s="223">
        <f t="shared" ca="1" si="1066"/>
        <v>6.1232062433189423E-5</v>
      </c>
      <c r="HJ466" s="223">
        <f t="shared" ca="1" si="1067"/>
        <v>1.5402744454394675E-5</v>
      </c>
      <c r="HK466" s="223">
        <f t="shared" ca="1" si="1068"/>
        <v>-8.7258189567040434E-5</v>
      </c>
      <c r="HL466" s="223">
        <f t="shared" ca="1" si="1069"/>
        <v>1.3203804065150323E-4</v>
      </c>
      <c r="HM466" s="223">
        <f t="shared" ca="1" si="1070"/>
        <v>-1.3584742921897617E-4</v>
      </c>
      <c r="HN466" s="223">
        <f t="shared" ca="1" si="1071"/>
        <v>9.7504329159815446E-5</v>
      </c>
      <c r="HO466" s="223">
        <f t="shared" ca="1" si="1072"/>
        <v>-2.8906331016926022E-5</v>
      </c>
      <c r="HP466" s="223">
        <f t="shared" ca="1" si="1073"/>
        <v>-4.8661095523939142E-5</v>
      </c>
      <c r="HQ466" s="223">
        <f t="shared" ca="1" si="1074"/>
        <v>1.1112933110163916E-4</v>
      </c>
      <c r="HR466" s="223">
        <f t="shared" ca="1" si="1075"/>
        <v>-1.3911492764613097E-4</v>
      </c>
      <c r="HS466" s="223">
        <f t="shared" ca="1" si="1076"/>
        <v>1.2393415410093858E-4</v>
      </c>
      <c r="HT466" s="223">
        <f t="shared" ca="1" si="1077"/>
        <v>-7.0297496250638247E-5</v>
      </c>
      <c r="HU466" s="223">
        <f t="shared" ca="1" si="1078"/>
        <v>-5.1519734299792099E-6</v>
      </c>
      <c r="HV466" s="223">
        <f t="shared" ca="1" si="1079"/>
        <v>7.9002822491417652E-5</v>
      </c>
      <c r="HW466" s="223">
        <f t="shared" ca="1" si="1080"/>
        <v>-1.2833965906334876E-4</v>
      </c>
      <c r="HX466" s="223">
        <f t="shared" ca="1" si="1081"/>
        <v>1.3785361455378664E-4</v>
      </c>
      <c r="HY466" s="223">
        <f t="shared" ca="1" si="1082"/>
        <v>-1.0459257641330248E-4</v>
      </c>
      <c r="HZ466" s="223">
        <f t="shared" ca="1" si="1083"/>
        <v>3.88772076090755E-5</v>
      </c>
      <c r="IA466" s="223">
        <f t="shared" ca="1" si="1084"/>
        <v>3.8901481502341497E-5</v>
      </c>
      <c r="IB466" s="223">
        <f t="shared" ca="1" si="1085"/>
        <v>-1.0460931829057302E-4</v>
      </c>
      <c r="IC466" s="223">
        <f t="shared" ca="1" si="1086"/>
        <v>1.3785762952992265E-4</v>
      </c>
      <c r="ID466" s="223">
        <f t="shared" ca="1" si="1087"/>
        <v>-1.2832970131988397E-4</v>
      </c>
      <c r="IE466" s="223">
        <f t="shared" ca="1" si="1088"/>
        <v>-6.7228084119215256E-6</v>
      </c>
      <c r="IF466" s="223">
        <f t="shared" ca="1" si="1089"/>
        <v>-5.1267165848337934E-6</v>
      </c>
      <c r="IG466" s="223">
        <f t="shared" ca="1" si="1090"/>
        <v>-7.0319332275702262E-5</v>
      </c>
      <c r="IH466" s="223">
        <f t="shared" ca="1" si="1091"/>
        <v>1.2394579374304558E-4</v>
      </c>
      <c r="II466" s="223">
        <f t="shared" ca="1" si="1092"/>
        <v>-1.3911275920733162E-4</v>
      </c>
      <c r="IJ466" s="223">
        <f t="shared" ca="1" si="1093"/>
        <v>1.1111402743303087E-4</v>
      </c>
      <c r="IK466" s="223">
        <f t="shared" ca="1" si="1094"/>
        <v>-4.8637405244768232E-5</v>
      </c>
      <c r="IL466" s="223">
        <f t="shared" ca="1" si="1095"/>
        <v>-2.8931056981956335E-5</v>
      </c>
      <c r="IM466" s="223">
        <f t="shared" ca="1" si="1096"/>
        <v>9.7522418520064747E-5</v>
      </c>
      <c r="IN466" s="223">
        <f t="shared" ca="1" si="1097"/>
        <v>-1.3585326897494528E-4</v>
      </c>
      <c r="IO466" s="223">
        <f t="shared" ca="1" si="1098"/>
        <v>1.3202981876855527E-4</v>
      </c>
      <c r="IP466" s="223">
        <f t="shared" ca="1" si="1099"/>
        <v>-8.7238457236828051E-5</v>
      </c>
      <c r="IQ466" s="223">
        <f t="shared" ca="1" si="1100"/>
        <v>1.5377624478281415E-5</v>
      </c>
      <c r="IR466" s="223">
        <f t="shared" ca="1" si="1101"/>
        <v>6.1254775505733598E-5</v>
      </c>
      <c r="IS466" s="223">
        <f t="shared" ca="1" si="1102"/>
        <v>-1.1888025542746039E-4</v>
      </c>
      <c r="IT466" s="223">
        <f t="shared" ca="1" si="1103"/>
        <v>1.3961803976563801E-4</v>
      </c>
      <c r="IU466" s="223">
        <f t="shared" ca="1" si="1104"/>
        <v>-1.1703334191088909E-4</v>
      </c>
      <c r="IV466" s="223">
        <f t="shared" ca="1" si="1105"/>
        <v>5.8134032567367297E-5</v>
      </c>
      <c r="IW466" s="223">
        <f t="shared" ca="1" si="1106"/>
        <v>1.8803852557123348E-5</v>
      </c>
      <c r="IX466" s="223">
        <f t="shared" ca="1" si="1107"/>
        <v>-8.9907036313998268E-5</v>
      </c>
      <c r="IY466" s="223">
        <f t="shared" ca="1" si="1108"/>
        <v>1.3311270778470938E-4</v>
      </c>
      <c r="IZ466" s="223">
        <f t="shared" ca="1" si="1109"/>
        <v>-1.3501445518991018E-4</v>
      </c>
      <c r="JA466" s="223">
        <f t="shared" ca="1" si="1110"/>
        <v>9.5022179870175611E-5</v>
      </c>
      <c r="JB466" s="223">
        <f t="shared" ca="1" si="1111"/>
        <v>-2.5545199692323546E-5</v>
      </c>
    </row>
    <row r="467" spans="2:262">
      <c r="B467" s="230">
        <v>106</v>
      </c>
      <c r="C467" s="229">
        <f t="shared" si="1112"/>
        <v>2.0703125000000014E-3</v>
      </c>
      <c r="D467" s="226">
        <f t="shared" ca="1" si="855"/>
        <v>23.342542817968297</v>
      </c>
      <c r="E467" s="225">
        <f ca="1">DH361</f>
        <v>-0.65745718203170334</v>
      </c>
      <c r="F467" s="224">
        <v>106</v>
      </c>
      <c r="G467" s="223">
        <f t="shared" ca="1" si="856"/>
        <v>-1.1106069057910349E-5</v>
      </c>
      <c r="H467" s="223">
        <f t="shared" ca="1" si="857"/>
        <v>1.0032077037295331E-4</v>
      </c>
      <c r="I467" s="223">
        <f t="shared" ca="1" si="858"/>
        <v>-1.6098992079438911E-4</v>
      </c>
      <c r="J467" s="223">
        <f t="shared" ca="1" si="859"/>
        <v>1.7585055160109723E-4</v>
      </c>
      <c r="K467" s="223">
        <f t="shared" ca="1" si="860"/>
        <v>-1.4067417759079136E-4</v>
      </c>
      <c r="L467" s="223">
        <f t="shared" ca="1" si="861"/>
        <v>6.5469982014664538E-5</v>
      </c>
      <c r="M467" s="223">
        <f t="shared" ca="1" si="862"/>
        <v>2.8363224250429301E-5</v>
      </c>
      <c r="N467" s="223">
        <f t="shared" ca="1" si="863"/>
        <v>-1.14125879837558E-4</v>
      </c>
      <c r="O467" s="223">
        <f t="shared" ca="1" si="864"/>
        <v>1.6741484030582409E-4</v>
      </c>
      <c r="P467" s="223">
        <f t="shared" ca="1" si="865"/>
        <v>-1.7306711670030605E-4</v>
      </c>
      <c r="Q467" s="223">
        <f t="shared" ca="1" si="866"/>
        <v>1.2947439458239264E-4</v>
      </c>
      <c r="R467" s="223">
        <f t="shared" ca="1" si="867"/>
        <v>-4.9040668291258749E-5</v>
      </c>
      <c r="S467" s="223">
        <f t="shared" ca="1" si="868"/>
        <v>-4.5347226088500465E-5</v>
      </c>
      <c r="T467" s="223">
        <f t="shared" ca="1" si="869"/>
        <v>1.2683189469177492E-4</v>
      </c>
      <c r="U467" s="223">
        <f t="shared" ca="1" si="870"/>
        <v>-1.7222746338685309E-4</v>
      </c>
      <c r="V467" s="223">
        <f t="shared" ca="1" si="871"/>
        <v>1.686169508575813E-4</v>
      </c>
      <c r="W467" s="223">
        <f t="shared" ca="1" si="872"/>
        <v>-1.1702770237626231E-4</v>
      </c>
      <c r="X467" s="223">
        <f t="shared" ca="1" si="873"/>
        <v>3.2139066123851889E-5</v>
      </c>
      <c r="Y467" s="223">
        <f t="shared" ca="1" si="874"/>
        <v>6.1894509350025808E-5</v>
      </c>
      <c r="Z467" s="223">
        <f t="shared" ca="1" si="875"/>
        <v>-1.3831644906674381E-4</v>
      </c>
      <c r="AA467" s="223">
        <f t="shared" ca="1" si="876"/>
        <v>1.7538144184635793E-4</v>
      </c>
      <c r="AB467" s="223">
        <f t="shared" ca="1" si="877"/>
        <v>-1.6254291160269654E-4</v>
      </c>
      <c r="AC467" s="223">
        <f t="shared" ca="1" si="878"/>
        <v>1.0345396942239751E-4</v>
      </c>
      <c r="AD467" s="223">
        <f t="shared" ca="1" si="879"/>
        <v>-1.4927947180671652E-5</v>
      </c>
      <c r="AE467" s="223">
        <f t="shared" ca="1" si="880"/>
        <v>-7.7845714651527515E-5</v>
      </c>
      <c r="AF467" s="223">
        <f t="shared" ca="1" si="881"/>
        <v>1.4846894042573692E-4</v>
      </c>
      <c r="AG467" s="223">
        <f t="shared" ca="1" si="882"/>
        <v>-1.7684640114763419E-4</v>
      </c>
      <c r="AH467" s="223">
        <f t="shared" ca="1" si="883"/>
        <v>1.5490349525408394E-4</v>
      </c>
      <c r="AI467" s="223">
        <f t="shared" ca="1" si="884"/>
        <v>-8.8883918189304668E-5</v>
      </c>
      <c r="AJ467" s="223">
        <f t="shared" ca="1" si="885"/>
        <v>-2.4269360543057291E-6</v>
      </c>
      <c r="AK467" s="223">
        <f t="shared" ca="1" si="886"/>
        <v>9.3047223166140941E-5</v>
      </c>
      <c r="AL467" s="223">
        <f t="shared" ca="1" si="887"/>
        <v>-1.5719159472705292E-4</v>
      </c>
      <c r="AM467" s="223">
        <f t="shared" ca="1" si="888"/>
        <v>1.7660823293178207E-4</v>
      </c>
      <c r="AN467" s="223">
        <f t="shared" ca="1" si="889"/>
        <v>-1.4577227356731112E-4</v>
      </c>
      <c r="AO467" s="223">
        <f t="shared" ca="1" si="890"/>
        <v>7.34578662351545E-5</v>
      </c>
      <c r="AP467" s="223">
        <f t="shared" ca="1" si="891"/>
        <v>1.9758446568379453E-5</v>
      </c>
      <c r="AQ467" s="223">
        <f t="shared" ca="1" si="892"/>
        <v>-1.0735263605687607E-4</v>
      </c>
      <c r="AR467" s="223">
        <f t="shared" ca="1" si="893"/>
        <v>1.6440040804148069E-4</v>
      </c>
      <c r="AS467" s="223">
        <f t="shared" ca="1" si="894"/>
        <v>-1.7466923088891608E-4</v>
      </c>
      <c r="AT467" s="223">
        <f t="shared" ca="1" si="895"/>
        <v>1.3523718519885305E-4</v>
      </c>
      <c r="AU467" s="223">
        <f t="shared" ca="1" si="896"/>
        <v>-5.7324374873007658E-5</v>
      </c>
      <c r="AV467" s="223">
        <f t="shared" ca="1" si="897"/>
        <v>-3.6899672440934099E-5</v>
      </c>
      <c r="AW467" s="223">
        <f t="shared" ca="1" si="898"/>
        <v>1.2062418437746513E-4</v>
      </c>
      <c r="AX467" s="223">
        <f t="shared" ca="1" si="899"/>
        <v>-1.7002595555606328E-4</v>
      </c>
      <c r="AY467" s="223">
        <f t="shared" ca="1" si="900"/>
        <v>1.7104806866867587E-4</v>
      </c>
      <c r="AZ467" s="223">
        <f t="shared" ca="1" si="901"/>
        <v>-1.233996888087644E-4</v>
      </c>
      <c r="BA467" s="223">
        <f t="shared" ca="1" si="902"/>
        <v>4.0638818444140483E-5</v>
      </c>
      <c r="BB467" s="223">
        <f t="shared" ca="1" si="903"/>
        <v>5.3685534296472217E-5</v>
      </c>
      <c r="BC467" s="223">
        <f t="shared" ca="1" si="904"/>
        <v>-1.3273405586261073E-4</v>
      </c>
      <c r="BD467" s="223">
        <f t="shared" ca="1" si="905"/>
        <v>1.7401406017299945E-4</v>
      </c>
      <c r="BE467" s="223">
        <f t="shared" ca="1" si="906"/>
        <v>-1.6577962004277002E-4</v>
      </c>
      <c r="BF467" s="223">
        <f t="shared" ca="1" si="907"/>
        <v>1.103737859583194E-4</v>
      </c>
      <c r="BG467" s="223">
        <f t="shared" ca="1" si="908"/>
        <v>-2.3561887978220719E-5</v>
      </c>
      <c r="BH467" s="223">
        <f t="shared" ca="1" si="909"/>
        <v>-6.9954375109236913E-5</v>
      </c>
      <c r="BI467" s="223">
        <f t="shared" ca="1" si="910"/>
        <v>1.4356562582998382E-4</v>
      </c>
      <c r="BJ467" s="223">
        <f t="shared" ca="1" si="911"/>
        <v>-1.7632631426470847E-4</v>
      </c>
      <c r="BK467" s="223">
        <f t="shared" ca="1" si="912"/>
        <v>1.5891462305149334E-4</v>
      </c>
      <c r="BL467" s="223">
        <f t="shared" ca="1" si="913"/>
        <v>-9.6284923212643163E-5</v>
      </c>
      <c r="BM467" s="223">
        <f t="shared" ca="1" si="914"/>
        <v>6.2580436508300684E-6</v>
      </c>
      <c r="BN467" s="223">
        <f t="shared" ca="1" si="915"/>
        <v>8.5549517048748221E-5</v>
      </c>
      <c r="BO467" s="223">
        <f t="shared" ca="1" si="916"/>
        <v>-1.5301458033966137E-4</v>
      </c>
      <c r="BP467" s="223">
        <f t="shared" ca="1" si="917"/>
        <v>1.7694044956027992E-4</v>
      </c>
      <c r="BQ467" s="223">
        <f t="shared" ca="1" si="918"/>
        <v>-1.5051919136866365E-4</v>
      </c>
      <c r="BR467" s="223">
        <f t="shared" ca="1" si="919"/>
        <v>8.1268784021735943E-5</v>
      </c>
      <c r="BS467" s="223">
        <f t="shared" ca="1" si="920"/>
        <v>1.1106069057912748E-5</v>
      </c>
      <c r="BT467" s="223">
        <f t="shared" ca="1" si="921"/>
        <v>-1.0032077037295271E-4</v>
      </c>
      <c r="BU467" s="223">
        <f t="shared" ca="1" si="922"/>
        <v>1.6098992079438963E-4</v>
      </c>
      <c r="BV467" s="223">
        <f t="shared" ca="1" si="923"/>
        <v>-1.7585055160109745E-4</v>
      </c>
      <c r="BW467" s="223">
        <f t="shared" ca="1" si="924"/>
        <v>1.4067417759079141E-4</v>
      </c>
      <c r="BX467" s="223">
        <f t="shared" ca="1" si="925"/>
        <v>-6.5469982014662898E-5</v>
      </c>
      <c r="BY467" s="223">
        <f t="shared" ca="1" si="926"/>
        <v>-2.8363224250427932E-5</v>
      </c>
      <c r="BZ467" s="223">
        <f t="shared" ca="1" si="927"/>
        <v>1.1412587983755841E-4</v>
      </c>
      <c r="CA467" s="223">
        <f t="shared" ca="1" si="928"/>
        <v>-1.6741484030582488E-4</v>
      </c>
      <c r="CB467" s="223">
        <f t="shared" ca="1" si="929"/>
        <v>1.7306711670030619E-4</v>
      </c>
      <c r="CC467" s="223">
        <f t="shared" ca="1" si="930"/>
        <v>-1.2947439458239185E-4</v>
      </c>
      <c r="CD467" s="223">
        <f t="shared" ca="1" si="931"/>
        <v>4.9040668291255835E-5</v>
      </c>
      <c r="CE467" s="223">
        <f t="shared" ca="1" si="932"/>
        <v>4.534722608850098E-5</v>
      </c>
      <c r="CF467" s="223">
        <f t="shared" ca="1" si="933"/>
        <v>-1.2683189469177617E-4</v>
      </c>
      <c r="CG467" s="223">
        <f t="shared" ca="1" si="934"/>
        <v>1.7222746338685263E-4</v>
      </c>
      <c r="CH467" s="223">
        <f t="shared" ca="1" si="935"/>
        <v>-1.6861695085758116E-4</v>
      </c>
      <c r="CI467" s="223">
        <f t="shared" ca="1" si="936"/>
        <v>1.1702770237626003E-4</v>
      </c>
      <c r="CJ467" s="223">
        <f t="shared" ca="1" si="937"/>
        <v>-3.2139066123852614E-5</v>
      </c>
      <c r="CK467" s="223">
        <f t="shared" ca="1" si="938"/>
        <v>-6.1894509350026282E-5</v>
      </c>
      <c r="CL467" s="223">
        <f t="shared" ca="1" si="939"/>
        <v>1.3831644906674257E-4</v>
      </c>
      <c r="CM467" s="223">
        <f t="shared" ca="1" si="940"/>
        <v>-1.7538144184635798E-4</v>
      </c>
      <c r="CN467" s="223">
        <f t="shared" ca="1" si="941"/>
        <v>1.6254291160269584E-4</v>
      </c>
      <c r="CO467" s="223">
        <f t="shared" ca="1" si="942"/>
        <v>-1.0345396942239913E-4</v>
      </c>
      <c r="CP467" s="223">
        <f t="shared" ca="1" si="943"/>
        <v>1.492794718067113E-5</v>
      </c>
      <c r="CQ467" s="223">
        <f t="shared" ca="1" si="944"/>
        <v>7.7845714651530225E-5</v>
      </c>
      <c r="CR467" s="223">
        <f t="shared" ca="1" si="945"/>
        <v>-1.4846894042573722E-4</v>
      </c>
      <c r="CS467" s="223">
        <f t="shared" ca="1" si="946"/>
        <v>1.7684640114763421E-4</v>
      </c>
      <c r="CT467" s="223">
        <f t="shared" ca="1" si="947"/>
        <v>-1.5490349525408247E-4</v>
      </c>
      <c r="CU467" s="223">
        <f t="shared" ca="1" si="948"/>
        <v>8.8883918189304234E-5</v>
      </c>
      <c r="CV467" s="223">
        <f t="shared" ca="1" si="949"/>
        <v>2.4269360543062576E-6</v>
      </c>
      <c r="CW467" s="223">
        <f t="shared" ca="1" si="950"/>
        <v>-9.3047223166139233E-5</v>
      </c>
      <c r="CX467" s="223">
        <f t="shared" ca="1" si="951"/>
        <v>1.5719159472705316E-4</v>
      </c>
      <c r="CY467" s="223">
        <f t="shared" ca="1" si="952"/>
        <v>-1.7660823293178188E-4</v>
      </c>
      <c r="CZ467" s="223">
        <f t="shared" ca="1" si="953"/>
        <v>1.4577227356731083E-4</v>
      </c>
      <c r="DA467" s="223">
        <f t="shared" ca="1" si="954"/>
        <v>-7.3457866235154012E-5</v>
      </c>
      <c r="DB467" s="223">
        <f t="shared" ca="1" si="955"/>
        <v>-1.9758446568377461E-5</v>
      </c>
      <c r="DC467" s="223">
        <f t="shared" ca="1" si="956"/>
        <v>1.0735263605688049E-4</v>
      </c>
      <c r="DD467" s="223">
        <f t="shared" ca="1" si="957"/>
        <v>-1.6440040804148085E-4</v>
      </c>
      <c r="DE467" s="223">
        <f t="shared" ca="1" si="958"/>
        <v>1.7466923088891635E-4</v>
      </c>
      <c r="DF467" s="223">
        <f t="shared" ca="1" si="959"/>
        <v>-1.3523718519885597E-4</v>
      </c>
      <c r="DG467" s="223">
        <f t="shared" ca="1" si="960"/>
        <v>5.7324374873004785E-5</v>
      </c>
      <c r="DH467" s="223">
        <f t="shared" ca="1" si="961"/>
        <v>3.6899672440934627E-5</v>
      </c>
      <c r="DI467" s="223">
        <f t="shared" ca="1" si="962"/>
        <v>-1.2062418437746183E-4</v>
      </c>
      <c r="DJ467" s="223">
        <f t="shared" ca="1" si="963"/>
        <v>1.7002595555606412E-4</v>
      </c>
      <c r="DK467" s="223">
        <f t="shared" ca="1" si="964"/>
        <v>-1.7104806866867573E-4</v>
      </c>
      <c r="DL467" s="223">
        <f t="shared" ca="1" si="965"/>
        <v>1.2339968880876765E-4</v>
      </c>
      <c r="DM467" s="223">
        <f t="shared" ca="1" si="966"/>
        <v>-4.0638818444137508E-5</v>
      </c>
      <c r="DN467" s="223">
        <f t="shared" ca="1" si="967"/>
        <v>-5.3685534296472698E-5</v>
      </c>
      <c r="DO467" s="223">
        <f t="shared" ca="1" si="968"/>
        <v>1.3273405586260945E-4</v>
      </c>
      <c r="DP467" s="223">
        <f t="shared" ca="1" si="969"/>
        <v>-1.7401406017300046E-4</v>
      </c>
      <c r="DQ467" s="223">
        <f t="shared" ca="1" si="970"/>
        <v>1.6577962004276985E-4</v>
      </c>
      <c r="DR467" s="223">
        <f t="shared" ca="1" si="971"/>
        <v>-1.1037378595831901E-4</v>
      </c>
      <c r="DS467" s="223">
        <f t="shared" ca="1" si="972"/>
        <v>2.3561887978215223E-5</v>
      </c>
      <c r="DT467" s="223">
        <f t="shared" ca="1" si="973"/>
        <v>6.9954375109237374E-5</v>
      </c>
      <c r="DU467" s="223">
        <f t="shared" ca="1" si="974"/>
        <v>-1.4356562582998412E-4</v>
      </c>
      <c r="DV467" s="223">
        <f t="shared" ca="1" si="975"/>
        <v>1.7632631426470896E-4</v>
      </c>
      <c r="DW467" s="223">
        <f t="shared" ca="1" si="976"/>
        <v>-1.5891462305149312E-4</v>
      </c>
      <c r="DX467" s="223">
        <f t="shared" ca="1" si="977"/>
        <v>9.6284923212642715E-5</v>
      </c>
      <c r="DY467" s="223">
        <f t="shared" ca="1" si="978"/>
        <v>-6.2580436508345678E-6</v>
      </c>
      <c r="DZ467" s="223">
        <f t="shared" ca="1" si="979"/>
        <v>-8.5549517048748682E-5</v>
      </c>
      <c r="EA467" s="223">
        <f t="shared" ca="1" si="980"/>
        <v>1.5301458033966164E-4</v>
      </c>
      <c r="EB467" s="223">
        <f t="shared" ca="1" si="981"/>
        <v>-1.7694044956028E-4</v>
      </c>
      <c r="EC467" s="223">
        <f t="shared" ca="1" si="982"/>
        <v>1.5051919136866072E-4</v>
      </c>
      <c r="ED467" s="223">
        <f t="shared" ca="1" si="983"/>
        <v>-8.1268784021735482E-5</v>
      </c>
      <c r="EE467" s="223">
        <f t="shared" ca="1" si="984"/>
        <v>-1.1106069057908235E-5</v>
      </c>
      <c r="EF467" s="223">
        <f t="shared" ca="1" si="985"/>
        <v>1.003207703729573E-4</v>
      </c>
      <c r="EG467" s="223">
        <f t="shared" ca="1" si="986"/>
        <v>-1.6098992079438982E-4</v>
      </c>
      <c r="EH467" s="223">
        <f t="shared" ca="1" si="987"/>
        <v>1.7585055160109739E-4</v>
      </c>
      <c r="EI467" s="223">
        <f t="shared" ca="1" si="988"/>
        <v>-1.4067417759078805E-4</v>
      </c>
      <c r="EJ467" s="223">
        <f t="shared" ca="1" si="989"/>
        <v>6.546998201466241E-5</v>
      </c>
      <c r="EK467" s="223">
        <f t="shared" ca="1" si="990"/>
        <v>2.8363224250428461E-5</v>
      </c>
      <c r="EL467" s="223">
        <f t="shared" ca="1" si="991"/>
        <v>-1.1412587983755495E-4</v>
      </c>
      <c r="EM467" s="223">
        <f t="shared" ca="1" si="992"/>
        <v>1.6741484030582504E-4</v>
      </c>
      <c r="EN467" s="223">
        <f t="shared" ca="1" si="993"/>
        <v>-1.7306711670030608E-4</v>
      </c>
      <c r="EO467" s="223">
        <f t="shared" ca="1" si="994"/>
        <v>1.2947439458239494E-4</v>
      </c>
      <c r="EP467" s="223">
        <f t="shared" ca="1" si="995"/>
        <v>-4.904066829125534E-5</v>
      </c>
      <c r="EQ467" s="223">
        <f t="shared" ca="1" si="996"/>
        <v>-4.5347226088501468E-5</v>
      </c>
      <c r="ER467" s="223">
        <f t="shared" ca="1" si="997"/>
        <v>1.2683189469177305E-4</v>
      </c>
      <c r="ES467" s="223">
        <f t="shared" ca="1" si="998"/>
        <v>-1.722274633868539E-4</v>
      </c>
      <c r="ET467" s="223">
        <f t="shared" ca="1" si="999"/>
        <v>1.6861695085758097E-4</v>
      </c>
      <c r="EU467" s="223">
        <f t="shared" ca="1" si="1000"/>
        <v>-1.1702770237626342E-4</v>
      </c>
      <c r="EV467" s="223">
        <f t="shared" ca="1" si="1001"/>
        <v>3.213906612384716E-5</v>
      </c>
      <c r="EW467" s="223">
        <f t="shared" ca="1" si="1002"/>
        <v>6.189450935002677E-5</v>
      </c>
      <c r="EX467" s="223">
        <f t="shared" ca="1" si="1003"/>
        <v>-1.3831644906674289E-4</v>
      </c>
      <c r="EY467" s="223">
        <f t="shared" ca="1" si="1004"/>
        <v>1.7538144184635874E-4</v>
      </c>
      <c r="EZ467" s="223">
        <f t="shared" ca="1" si="1005"/>
        <v>-1.6254291160269568E-4</v>
      </c>
      <c r="FA467" s="223">
        <f t="shared" ca="1" si="1006"/>
        <v>1.0345396942239871E-4</v>
      </c>
      <c r="FB467" s="223">
        <f t="shared" ca="1" si="1007"/>
        <v>-1.49279471806656E-5</v>
      </c>
      <c r="FC467" s="223">
        <f t="shared" ca="1" si="1008"/>
        <v>-7.7845714651530713E-5</v>
      </c>
      <c r="FD467" s="223">
        <f t="shared" ca="1" si="1009"/>
        <v>1.4846894042573752E-4</v>
      </c>
      <c r="FE467" s="223">
        <f t="shared" ca="1" si="1010"/>
        <v>-1.7684640114763405E-4</v>
      </c>
      <c r="FF467" s="223">
        <f t="shared" ca="1" si="1011"/>
        <v>1.5490349525408223E-4</v>
      </c>
      <c r="FG467" s="223">
        <f t="shared" ca="1" si="1012"/>
        <v>-8.8883918189303773E-5</v>
      </c>
      <c r="FH467" s="223">
        <f t="shared" ca="1" si="1013"/>
        <v>-2.4269360543017446E-6</v>
      </c>
      <c r="FI467" s="223">
        <f t="shared" ca="1" si="1014"/>
        <v>9.3047223166143949E-5</v>
      </c>
      <c r="FJ467" s="223">
        <f t="shared" ca="1" si="1015"/>
        <v>-1.571915947270534E-4</v>
      </c>
      <c r="FK467" s="223">
        <f t="shared" ca="1" si="1016"/>
        <v>1.7660823293178218E-4</v>
      </c>
      <c r="FL467" s="223">
        <f t="shared" ca="1" si="1017"/>
        <v>-1.4577227356730765E-4</v>
      </c>
      <c r="FM467" s="223">
        <f t="shared" ca="1" si="1018"/>
        <v>7.3457866235153552E-5</v>
      </c>
      <c r="FN467" s="223">
        <f t="shared" ca="1" si="1019"/>
        <v>1.9758446568377976E-5</v>
      </c>
      <c r="FO467" s="223">
        <f t="shared" ca="1" si="1020"/>
        <v>-1.073526360568809E-4</v>
      </c>
      <c r="FP467" s="223">
        <f t="shared" ca="1" si="1021"/>
        <v>1.6440040804148107E-4</v>
      </c>
      <c r="FQ467" s="223">
        <f t="shared" ca="1" si="1022"/>
        <v>-1.7466923088891629E-4</v>
      </c>
      <c r="FR467" s="223">
        <f t="shared" ca="1" si="1023"/>
        <v>1.3523718519885562E-4</v>
      </c>
      <c r="FS467" s="223">
        <f t="shared" ca="1" si="1024"/>
        <v>-5.7324374873004284E-5</v>
      </c>
      <c r="FT467" s="223">
        <f t="shared" ca="1" si="1025"/>
        <v>-3.6899672440935115E-5</v>
      </c>
      <c r="FU467" s="223">
        <f t="shared" ca="1" si="1026"/>
        <v>1.2062418437746222E-4</v>
      </c>
      <c r="FV467" s="223">
        <f t="shared" ca="1" si="1027"/>
        <v>-1.7002595555606426E-4</v>
      </c>
      <c r="FW467" s="223">
        <f t="shared" ca="1" si="1028"/>
        <v>1.710480686686756E-4</v>
      </c>
      <c r="FX467" s="223">
        <f t="shared" ca="1" si="1029"/>
        <v>-1.2339968880876727E-4</v>
      </c>
      <c r="FY467" s="223">
        <f t="shared" ca="1" si="1030"/>
        <v>4.0638818444137007E-5</v>
      </c>
      <c r="FZ467" s="223">
        <f t="shared" ca="1" si="1031"/>
        <v>5.3685534296473193E-5</v>
      </c>
      <c r="GA467" s="223">
        <f t="shared" ca="1" si="1032"/>
        <v>-1.3273405586260975E-4</v>
      </c>
      <c r="GB467" s="223">
        <f t="shared" ca="1" si="1033"/>
        <v>1.7401406017300054E-4</v>
      </c>
      <c r="GC467" s="223">
        <f t="shared" ca="1" si="1034"/>
        <v>-1.6577962004276964E-4</v>
      </c>
      <c r="GD467" s="223">
        <f t="shared" ca="1" si="1035"/>
        <v>1.1037378595831859E-4</v>
      </c>
      <c r="GE467" s="223">
        <f t="shared" ca="1" si="1036"/>
        <v>-2.3561887978214702E-5</v>
      </c>
      <c r="GF467" s="223">
        <f t="shared" ca="1" si="1037"/>
        <v>-6.9954375109237862E-5</v>
      </c>
      <c r="GG467" s="223">
        <f t="shared" ca="1" si="1038"/>
        <v>1.4356562582998445E-4</v>
      </c>
      <c r="GH467" s="223">
        <f t="shared" ca="1" si="1039"/>
        <v>-1.7632631426470899E-4</v>
      </c>
      <c r="GI467" s="223">
        <f t="shared" ca="1" si="1040"/>
        <v>1.589146230514929E-4</v>
      </c>
      <c r="GJ467" s="223">
        <f t="shared" ca="1" si="1041"/>
        <v>-9.6284923212642282E-5</v>
      </c>
      <c r="GK467" s="223">
        <f t="shared" ca="1" si="1042"/>
        <v>6.2580436508340528E-6</v>
      </c>
      <c r="GL467" s="223">
        <f t="shared" ca="1" si="1043"/>
        <v>8.5549517048749116E-5</v>
      </c>
      <c r="GM467" s="223">
        <f t="shared" ca="1" si="1044"/>
        <v>-1.5301458033966191E-4</v>
      </c>
      <c r="GN467" s="223">
        <f t="shared" ca="1" si="1045"/>
        <v>1.7694044956028E-4</v>
      </c>
      <c r="GO467" s="223">
        <f t="shared" ca="1" si="1046"/>
        <v>-1.5051919136866045E-4</v>
      </c>
      <c r="GP467" s="223">
        <f t="shared" ca="1" si="1047"/>
        <v>8.1268784021735021E-5</v>
      </c>
      <c r="GQ467" s="223">
        <f t="shared" ca="1" si="1048"/>
        <v>1.1106069057908763E-5</v>
      </c>
      <c r="GR467" s="223">
        <f t="shared" ca="1" si="1049"/>
        <v>-1.0032077037295772E-4</v>
      </c>
      <c r="GS467" s="223">
        <f t="shared" ca="1" si="1050"/>
        <v>1.6098992079439004E-4</v>
      </c>
      <c r="GT467" s="223">
        <f t="shared" ca="1" si="1051"/>
        <v>-1.7585055160109734E-4</v>
      </c>
      <c r="GU467" s="223">
        <f t="shared" ca="1" si="1052"/>
        <v>1.4067417759079382E-4</v>
      </c>
      <c r="GV467" s="223">
        <f t="shared" ca="1" si="1053"/>
        <v>-6.5469982014661936E-5</v>
      </c>
      <c r="GW467" s="223">
        <f t="shared" ca="1" si="1054"/>
        <v>-2.8363224250438896E-5</v>
      </c>
      <c r="GX467" s="223">
        <f t="shared" ca="1" si="1055"/>
        <v>1.1412587983755533E-4</v>
      </c>
      <c r="GY467" s="223">
        <f t="shared" ca="1" si="1056"/>
        <v>-1.674148403058252E-4</v>
      </c>
      <c r="GZ467" s="223">
        <f t="shared" ca="1" si="1057"/>
        <v>1.7306711670030388E-4</v>
      </c>
      <c r="HA467" s="223">
        <f t="shared" ca="1" si="1058"/>
        <v>-1.2947439458239459E-4</v>
      </c>
      <c r="HB467" s="223">
        <f t="shared" ca="1" si="1059"/>
        <v>4.9040668291254846E-5</v>
      </c>
      <c r="HC467" s="223">
        <f t="shared" ca="1" si="1060"/>
        <v>4.5347226088511687E-5</v>
      </c>
      <c r="HD467" s="223">
        <f t="shared" ca="1" si="1061"/>
        <v>-1.2683189469177341E-4</v>
      </c>
      <c r="HE467" s="223">
        <f t="shared" ca="1" si="1062"/>
        <v>1.7222746338685401E-4</v>
      </c>
      <c r="HF467" s="223">
        <f t="shared" ca="1" si="1063"/>
        <v>-1.6861695085758387E-4</v>
      </c>
      <c r="HG467" s="223">
        <f t="shared" ca="1" si="1064"/>
        <v>1.1702770237626302E-4</v>
      </c>
      <c r="HH467" s="223">
        <f t="shared" ca="1" si="1065"/>
        <v>-3.2139066123846645E-5</v>
      </c>
      <c r="HI467" s="223">
        <f t="shared" ca="1" si="1066"/>
        <v>-6.1894509350017825E-5</v>
      </c>
      <c r="HJ467" s="223">
        <f t="shared" ca="1" si="1067"/>
        <v>1.3831644906674322E-4</v>
      </c>
      <c r="HK467" s="223">
        <f t="shared" ca="1" si="1068"/>
        <v>-1.753814418463588E-4</v>
      </c>
      <c r="HL467" s="223">
        <f t="shared" ca="1" si="1069"/>
        <v>1.6254291160269942E-4</v>
      </c>
      <c r="HM467" s="223">
        <f t="shared" ca="1" si="1070"/>
        <v>-1.0345396942239829E-4</v>
      </c>
      <c r="HN467" s="223">
        <f t="shared" ca="1" si="1071"/>
        <v>1.4927947180665085E-5</v>
      </c>
      <c r="HO467" s="223">
        <f t="shared" ca="1" si="1072"/>
        <v>7.7845714651522135E-5</v>
      </c>
      <c r="HP467" s="223">
        <f t="shared" ca="1" si="1073"/>
        <v>-1.4846894042573779E-4</v>
      </c>
      <c r="HQ467" s="223">
        <f t="shared" ca="1" si="1074"/>
        <v>1.7684640114763443E-4</v>
      </c>
      <c r="HR467" s="223">
        <f t="shared" ca="1" si="1075"/>
        <v>-1.5490349525408684E-4</v>
      </c>
      <c r="HS467" s="223">
        <f t="shared" ca="1" si="1076"/>
        <v>8.8883918189303326E-5</v>
      </c>
      <c r="HT467" s="223">
        <f t="shared" ca="1" si="1077"/>
        <v>2.4269360543123156E-6</v>
      </c>
      <c r="HU467" s="223">
        <f t="shared" ca="1" si="1078"/>
        <v>-9.3047223166135845E-5</v>
      </c>
      <c r="HV467" s="223">
        <f t="shared" ca="1" si="1079"/>
        <v>1.5719159472705365E-4</v>
      </c>
      <c r="HW467" s="223">
        <f t="shared" ca="1" si="1080"/>
        <v>-1.7660823293178148E-4</v>
      </c>
      <c r="HX467" s="223">
        <f t="shared" ca="1" si="1081"/>
        <v>1.4577227356731308E-4</v>
      </c>
      <c r="HY467" s="223">
        <f t="shared" ca="1" si="1082"/>
        <v>-7.3457866235153077E-5</v>
      </c>
      <c r="HZ467" s="223">
        <f t="shared" ca="1" si="1083"/>
        <v>-1.9758446568388492E-5</v>
      </c>
      <c r="IA467" s="223">
        <f t="shared" ca="1" si="1084"/>
        <v>1.0735263605687331E-4</v>
      </c>
      <c r="IB467" s="223">
        <f t="shared" ca="1" si="1085"/>
        <v>-1.6440040804148126E-4</v>
      </c>
      <c r="IC467" s="223">
        <f t="shared" ca="1" si="1086"/>
        <v>1.7466923088891459E-4</v>
      </c>
      <c r="ID467" s="223">
        <f t="shared" ca="1" si="1087"/>
        <v>-1.3523718519885529E-4</v>
      </c>
      <c r="IE467" s="223">
        <f t="shared" ca="1" si="1088"/>
        <v>-5.4438555901256271E-5</v>
      </c>
      <c r="IF467" s="223">
        <f t="shared" ca="1" si="1089"/>
        <v>3.6899672440945469E-5</v>
      </c>
      <c r="IG467" s="223">
        <f t="shared" ca="1" si="1090"/>
        <v>-1.206241843774626E-4</v>
      </c>
      <c r="IH467" s="223">
        <f t="shared" ca="1" si="1091"/>
        <v>1.700259555560644E-4</v>
      </c>
      <c r="II467" s="223">
        <f t="shared" ca="1" si="1092"/>
        <v>-1.7104806866867289E-4</v>
      </c>
      <c r="IJ467" s="223">
        <f t="shared" ca="1" si="1093"/>
        <v>1.2339968880876689E-4</v>
      </c>
      <c r="IK467" s="223">
        <f t="shared" ca="1" si="1094"/>
        <v>-4.0638818444136512E-5</v>
      </c>
      <c r="IL467" s="223">
        <f t="shared" ca="1" si="1095"/>
        <v>-5.3685534296483289E-5</v>
      </c>
      <c r="IM467" s="223">
        <f t="shared" ca="1" si="1096"/>
        <v>1.3273405586261013E-4</v>
      </c>
      <c r="IN467" s="223">
        <f t="shared" ca="1" si="1097"/>
        <v>-1.7401406017300065E-4</v>
      </c>
      <c r="IO467" s="223">
        <f t="shared" ca="1" si="1098"/>
        <v>1.65779620042773E-4</v>
      </c>
      <c r="IP467" s="223">
        <f t="shared" ca="1" si="1099"/>
        <v>-1.103737859583182E-4</v>
      </c>
      <c r="IQ467" s="223">
        <f t="shared" ca="1" si="1100"/>
        <v>2.3561887978214187E-5</v>
      </c>
      <c r="IR467" s="223">
        <f t="shared" ca="1" si="1101"/>
        <v>6.9954375109229107E-5</v>
      </c>
      <c r="IS467" s="223">
        <f t="shared" ca="1" si="1102"/>
        <v>-1.4356562582998472E-4</v>
      </c>
      <c r="IT467" s="223">
        <f t="shared" ca="1" si="1103"/>
        <v>1.7632631426470904E-4</v>
      </c>
      <c r="IU467" s="223">
        <f t="shared" ca="1" si="1104"/>
        <v>-1.5891462305149708E-4</v>
      </c>
      <c r="IV467" s="223">
        <f t="shared" ca="1" si="1105"/>
        <v>9.6284923212641848E-5</v>
      </c>
      <c r="IW467" s="223">
        <f t="shared" ca="1" si="1106"/>
        <v>-6.2580436508234683E-6</v>
      </c>
      <c r="IX467" s="223">
        <f t="shared" ca="1" si="1107"/>
        <v>-8.5549517048740781E-5</v>
      </c>
      <c r="IY467" s="223">
        <f t="shared" ca="1" si="1108"/>
        <v>1.5301458033966216E-4</v>
      </c>
      <c r="IZ467" s="223">
        <f t="shared" ca="1" si="1109"/>
        <v>-1.7694044956027984E-4</v>
      </c>
      <c r="JA467" s="223">
        <f t="shared" ca="1" si="1110"/>
        <v>1.5051919136866543E-4</v>
      </c>
      <c r="JB467" s="223">
        <f t="shared" ca="1" si="1111"/>
        <v>-8.126878402173456E-5</v>
      </c>
    </row>
    <row r="468" spans="2:262">
      <c r="B468" s="230">
        <v>107</v>
      </c>
      <c r="C468" s="229">
        <f t="shared" si="1112"/>
        <v>2.0898437500000014E-3</v>
      </c>
      <c r="D468" s="226">
        <f t="shared" ca="1" si="855"/>
        <v>23.344590494281924</v>
      </c>
      <c r="E468" s="225">
        <f ca="1">DI361</f>
        <v>-0.65540950571807521</v>
      </c>
      <c r="F468" s="224">
        <v>107</v>
      </c>
      <c r="G468" s="223">
        <f t="shared" ca="1" si="856"/>
        <v>2.4434452849369864E-5</v>
      </c>
      <c r="H468" s="223">
        <f t="shared" ca="1" si="857"/>
        <v>1.5853298510603621E-4</v>
      </c>
      <c r="I468" s="223">
        <f t="shared" ca="1" si="858"/>
        <v>-3.0030942885415619E-4</v>
      </c>
      <c r="J468" s="223">
        <f t="shared" ca="1" si="859"/>
        <v>3.6405766960054064E-4</v>
      </c>
      <c r="K468" s="223">
        <f t="shared" ca="1" si="860"/>
        <v>-3.332142558114112E-4</v>
      </c>
      <c r="L468" s="223">
        <f t="shared" ca="1" si="861"/>
        <v>2.1579310886641798E-4</v>
      </c>
      <c r="M468" s="223">
        <f t="shared" ca="1" si="862"/>
        <v>-4.2303297779741449E-5</v>
      </c>
      <c r="N468" s="223">
        <f t="shared" ca="1" si="863"/>
        <v>-1.4217801070811643E-4</v>
      </c>
      <c r="O468" s="223">
        <f t="shared" ca="1" si="864"/>
        <v>2.897177728574357E-4</v>
      </c>
      <c r="P468" s="223">
        <f t="shared" ca="1" si="865"/>
        <v>-3.6198131980436988E-4</v>
      </c>
      <c r="Q468" s="223">
        <f t="shared" ca="1" si="866"/>
        <v>3.4019270191485329E-4</v>
      </c>
      <c r="R468" s="223">
        <f t="shared" ca="1" si="867"/>
        <v>-2.3001316900810481E-4</v>
      </c>
      <c r="S468" s="223">
        <f t="shared" ca="1" si="868"/>
        <v>6.0070230360430668E-5</v>
      </c>
      <c r="T468" s="223">
        <f t="shared" ca="1" si="869"/>
        <v>1.2548051702907729E-4</v>
      </c>
      <c r="U468" s="223">
        <f t="shared" ca="1" si="870"/>
        <v>-2.7842816136962117E-4</v>
      </c>
      <c r="V468" s="223">
        <f t="shared" ca="1" si="871"/>
        <v>3.5903292530297125E-4</v>
      </c>
      <c r="W468" s="223">
        <f t="shared" ca="1" si="872"/>
        <v>-3.4635159400202048E-4</v>
      </c>
      <c r="X468" s="223">
        <f t="shared" ca="1" si="873"/>
        <v>2.4367910727887644E-4</v>
      </c>
      <c r="Y468" s="223">
        <f t="shared" ca="1" si="874"/>
        <v>-7.7692448494648308E-5</v>
      </c>
      <c r="Z468" s="223">
        <f t="shared" ca="1" si="875"/>
        <v>-1.0848072979372241E-4</v>
      </c>
      <c r="AA468" s="223">
        <f t="shared" ca="1" si="876"/>
        <v>2.664677920536405E-4</v>
      </c>
      <c r="AB468" s="223">
        <f t="shared" ca="1" si="877"/>
        <v>-3.5521958903694757E-4</v>
      </c>
      <c r="AC468" s="223">
        <f t="shared" ca="1" si="878"/>
        <v>3.5167609476242066E-4</v>
      </c>
      <c r="AD468" s="223">
        <f t="shared" ca="1" si="879"/>
        <v>-2.567580012364453E-4</v>
      </c>
      <c r="AE468" s="223">
        <f t="shared" ca="1" si="880"/>
        <v>9.512749871539011E-5</v>
      </c>
      <c r="AF468" s="223">
        <f t="shared" ca="1" si="881"/>
        <v>9.12196029784997E-5</v>
      </c>
      <c r="AG468" s="223">
        <f t="shared" ca="1" si="882"/>
        <v>-2.5386547848678246E-4</v>
      </c>
      <c r="AH468" s="223">
        <f t="shared" ca="1" si="883"/>
        <v>3.5055049766737257E-4</v>
      </c>
      <c r="AI468" s="223">
        <f t="shared" ca="1" si="884"/>
        <v>-3.561533770073496E-4</v>
      </c>
      <c r="AJ468" s="223">
        <f t="shared" ca="1" si="885"/>
        <v>2.6921834267969072E-4</v>
      </c>
      <c r="AK468" s="223">
        <f t="shared" ca="1" si="886"/>
        <v>-1.1233337845953926E-4</v>
      </c>
      <c r="AL468" s="223">
        <f t="shared" ca="1" si="887"/>
        <v>-7.3738720149813241E-5</v>
      </c>
      <c r="AM468" s="223">
        <f t="shared" ca="1" si="888"/>
        <v>2.4065158074625635E-4</v>
      </c>
      <c r="AN468" s="223">
        <f t="shared" ca="1" si="889"/>
        <v>-3.4503689944432046E-4</v>
      </c>
      <c r="AO468" s="223">
        <f t="shared" ca="1" si="890"/>
        <v>3.5977265457171748E-4</v>
      </c>
      <c r="AP468" s="223">
        <f t="shared" ca="1" si="891"/>
        <v>-2.8103011355467726E-4</v>
      </c>
      <c r="AQ468" s="223">
        <f t="shared" ca="1" si="892"/>
        <v>1.2926863725574238E-4</v>
      </c>
      <c r="AR468" s="223">
        <f t="shared" ca="1" si="893"/>
        <v>5.6080194285536842E-5</v>
      </c>
      <c r="AS468" s="223">
        <f t="shared" ca="1" si="894"/>
        <v>-2.2685793226912731E-4</v>
      </c>
      <c r="AT468" s="223">
        <f t="shared" ca="1" si="895"/>
        <v>3.3869207710884413E-4</v>
      </c>
      <c r="AU468" s="223">
        <f t="shared" ca="1" si="896"/>
        <v>-3.6252520829885835E-4</v>
      </c>
      <c r="AV468" s="223">
        <f t="shared" ca="1" si="897"/>
        <v>2.9216485827078314E-4</v>
      </c>
      <c r="AW468" s="223">
        <f t="shared" ca="1" si="898"/>
        <v>-1.4589247658219618E-4</v>
      </c>
      <c r="AX468" s="223">
        <f t="shared" ca="1" si="899"/>
        <v>-3.8286566321176592E-5</v>
      </c>
      <c r="AY468" s="223">
        <f t="shared" ca="1" si="900"/>
        <v>2.1251776316275406E-4</v>
      </c>
      <c r="AZ468" s="223">
        <f t="shared" ca="1" si="901"/>
        <v>-3.315313158936883E-4</v>
      </c>
      <c r="BA468" s="223">
        <f t="shared" ca="1" si="902"/>
        <v>3.6440440704574951E-4</v>
      </c>
      <c r="BB468" s="223">
        <f t="shared" ca="1" si="903"/>
        <v>-3.0259575225269233E-4</v>
      </c>
      <c r="BC468" s="223">
        <f t="shared" ca="1" si="904"/>
        <v>1.6216484815389189E-4</v>
      </c>
      <c r="BD468" s="223">
        <f t="shared" ca="1" si="905"/>
        <v>2.040070266504668E-5</v>
      </c>
      <c r="BE468" s="223">
        <f t="shared" ca="1" si="906"/>
        <v>-1.9766562015055986E-4</v>
      </c>
      <c r="BF468" s="223">
        <f t="shared" ca="1" si="907"/>
        <v>3.235718666998307E-4</v>
      </c>
      <c r="BG468" s="223">
        <f t="shared" ca="1" si="908"/>
        <v>-3.654057236580113E-4</v>
      </c>
      <c r="BH468" s="223">
        <f t="shared" ca="1" si="909"/>
        <v>3.122976665631673E-4</v>
      </c>
      <c r="BI468" s="223">
        <f t="shared" ca="1" si="910"/>
        <v>-1.7804655040242634E-4</v>
      </c>
      <c r="BJ468" s="223">
        <f t="shared" ca="1" si="911"/>
        <v>-2.4656919293009083E-6</v>
      </c>
      <c r="BK468" s="223">
        <f t="shared" ca="1" si="912"/>
        <v>1.8233728334595927E-4</v>
      </c>
      <c r="BL468" s="223">
        <f t="shared" ca="1" si="913"/>
        <v>-3.1483290453755003E-4</v>
      </c>
      <c r="BM468" s="223">
        <f t="shared" ca="1" si="914"/>
        <v>3.6552674587621975E-4</v>
      </c>
      <c r="BN468" s="223">
        <f t="shared" ca="1" si="915"/>
        <v>-3.2124722844084944E-4</v>
      </c>
      <c r="BO468" s="223">
        <f t="shared" ca="1" si="916"/>
        <v>1.9349932291600527E-4</v>
      </c>
      <c r="BP468" s="223">
        <f t="shared" ca="1" si="917"/>
        <v>-1.5475258874261285E-5</v>
      </c>
      <c r="BQ468" s="223">
        <f t="shared" ca="1" si="918"/>
        <v>-1.6656968005492766E-4</v>
      </c>
      <c r="BR468" s="223">
        <f t="shared" ca="1" si="919"/>
        <v>3.0533548233212769E-4</v>
      </c>
      <c r="BS468" s="223">
        <f t="shared" ca="1" si="920"/>
        <v>-3.6476718214725041E-4</v>
      </c>
      <c r="BT468" s="223">
        <f t="shared" ca="1" si="921"/>
        <v>3.2942287760728329E-4</v>
      </c>
      <c r="BU468" s="223">
        <f t="shared" ca="1" si="922"/>
        <v>-2.0848593861213185E-4</v>
      </c>
      <c r="BV468" s="223">
        <f t="shared" ca="1" si="923"/>
        <v>3.3378928423733107E-5</v>
      </c>
      <c r="BW468" s="223">
        <f t="shared" ca="1" si="924"/>
        <v>1.5040079581485366E-4</v>
      </c>
      <c r="BX468" s="223">
        <f t="shared" ca="1" si="925"/>
        <v>-2.9510248020553744E-4</v>
      </c>
      <c r="BY468" s="223">
        <f t="shared" ca="1" si="926"/>
        <v>3.6312886232665756E-4</v>
      </c>
      <c r="BZ468" s="223">
        <f t="shared" ca="1" si="927"/>
        <v>-3.3680491820752055E-4</v>
      </c>
      <c r="CA468" s="223">
        <f t="shared" ca="1" si="928"/>
        <v>2.2297029342093896E-4</v>
      </c>
      <c r="CB468" s="223">
        <f t="shared" ca="1" si="929"/>
        <v>-5.1202185210983352E-5</v>
      </c>
      <c r="CC468" s="223">
        <f t="shared" ca="1" si="930"/>
        <v>-1.3386958288410774E-4</v>
      </c>
      <c r="CD468" s="223">
        <f t="shared" ca="1" si="931"/>
        <v>2.8415855035621379E-4</v>
      </c>
      <c r="CE468" s="223">
        <f t="shared" ca="1" si="932"/>
        <v>-3.6061573327038696E-4</v>
      </c>
      <c r="CF468" s="223">
        <f t="shared" ca="1" si="933"/>
        <v>3.433755662591736E-4</v>
      </c>
      <c r="CG468" s="223">
        <f t="shared" ca="1" si="934"/>
        <v>-2.3691749326300377E-4</v>
      </c>
      <c r="CH468" s="223">
        <f t="shared" ca="1" si="935"/>
        <v>6.8902091449268309E-5</v>
      </c>
      <c r="CI468" s="223">
        <f t="shared" ca="1" si="936"/>
        <v>1.1701586640261311E-4</v>
      </c>
      <c r="CJ468" s="223">
        <f t="shared" ca="1" si="937"/>
        <v>-2.7253005766972625E-4</v>
      </c>
      <c r="CK468" s="223">
        <f t="shared" ca="1" si="938"/>
        <v>3.5723384932645995E-4</v>
      </c>
      <c r="CL468" s="223">
        <f t="shared" ca="1" si="939"/>
        <v>-3.491189924955605E-4</v>
      </c>
      <c r="CM468" s="223">
        <f t="shared" ca="1" si="940"/>
        <v>2.5029393811226865E-4</v>
      </c>
      <c r="CN468" s="223">
        <f t="shared" ca="1" si="941"/>
        <v>-8.6436006514151818E-5</v>
      </c>
      <c r="CO468" s="223">
        <f t="shared" ca="1" si="942"/>
        <v>-9.9880248449565472E-5</v>
      </c>
      <c r="CP468" s="223">
        <f t="shared" ca="1" si="943"/>
        <v>2.6024501620349833E-4</v>
      </c>
      <c r="CQ468" s="223">
        <f t="shared" ca="1" si="944"/>
        <v>-3.5299135774951554E-4</v>
      </c>
      <c r="CR468" s="223">
        <f t="shared" ca="1" si="945"/>
        <v>3.5402136049981055E-4</v>
      </c>
      <c r="CS468" s="223">
        <f t="shared" ca="1" si="946"/>
        <v>-2.6306740294146906E-4</v>
      </c>
      <c r="CT468" s="223">
        <f t="shared" ca="1" si="947"/>
        <v>1.0376168966844262E-4</v>
      </c>
      <c r="CU468" s="223">
        <f t="shared" ca="1" si="948"/>
        <v>8.2504010229526219E-5</v>
      </c>
      <c r="CV468" s="223">
        <f t="shared" ca="1" si="949"/>
        <v>-2.4733302169847242E-4</v>
      </c>
      <c r="CW468" s="223">
        <f t="shared" ca="1" si="950"/>
        <v>3.4789847907336412E-4</v>
      </c>
      <c r="CX468" s="223">
        <f t="shared" ca="1" si="951"/>
        <v>-3.5807086003801047E-4</v>
      </c>
      <c r="CY468" s="223">
        <f t="shared" ca="1" si="952"/>
        <v>2.7520711535500015E-4</v>
      </c>
      <c r="CZ468" s="223">
        <f t="shared" ca="1" si="953"/>
        <v>-1.2083740182386164E-4</v>
      </c>
      <c r="DA468" s="223">
        <f t="shared" ca="1" si="954"/>
        <v>-6.4929012622346149E-5</v>
      </c>
      <c r="DB468" s="223">
        <f t="shared" ca="1" si="955"/>
        <v>2.3382518028035326E-4</v>
      </c>
      <c r="DC468" s="223">
        <f t="shared" ca="1" si="956"/>
        <v>-3.4196748248881787E-4</v>
      </c>
      <c r="DD468" s="223">
        <f t="shared" ca="1" si="957"/>
        <v>3.6125773551107536E-4</v>
      </c>
      <c r="DE468" s="223">
        <f t="shared" ca="1" si="958"/>
        <v>-2.8668382972233802E-4</v>
      </c>
      <c r="DF468" s="223">
        <f t="shared" ca="1" si="959"/>
        <v>1.3762200609420013E-4</v>
      </c>
      <c r="DG468" s="223">
        <f t="shared" ca="1" si="960"/>
        <v>4.7197595336659272E-5</v>
      </c>
      <c r="DH468" s="223">
        <f t="shared" ca="1" si="961"/>
        <v>-2.1975403352227996E-4</v>
      </c>
      <c r="DI468" s="223">
        <f t="shared" ca="1" si="962"/>
        <v>3.3521265628613447E-4</v>
      </c>
      <c r="DJ468" s="223">
        <f t="shared" ca="1" si="963"/>
        <v>-3.6357430945685215E-4</v>
      </c>
      <c r="DK468" s="223">
        <f t="shared" ca="1" si="964"/>
        <v>2.9746989763334967E-4</v>
      </c>
      <c r="DL468" s="223">
        <f t="shared" ca="1" si="965"/>
        <v>-1.5407506689757428E-4</v>
      </c>
      <c r="DM468" s="223">
        <f t="shared" ca="1" si="966"/>
        <v>-2.9352474909785393E-5</v>
      </c>
      <c r="DN468" s="223">
        <f t="shared" ca="1" si="967"/>
        <v>2.0515348004925463E-4</v>
      </c>
      <c r="DO468" s="223">
        <f t="shared" ca="1" si="968"/>
        <v>-3.2765027343330488E-4</v>
      </c>
      <c r="DP468" s="223">
        <f t="shared" ca="1" si="969"/>
        <v>3.6501500104580093E-4</v>
      </c>
      <c r="DQ468" s="223">
        <f t="shared" ca="1" si="970"/>
        <v>-3.0753933450566444E-4</v>
      </c>
      <c r="DR468" s="223">
        <f t="shared" ca="1" si="971"/>
        <v>1.7015694736941049E-4</v>
      </c>
      <c r="DS468" s="223">
        <f t="shared" ca="1" si="972"/>
        <v>1.1436641799859979E-5</v>
      </c>
      <c r="DT468" s="223">
        <f t="shared" ca="1" si="973"/>
        <v>-1.9005869387348515E-4</v>
      </c>
      <c r="DU468" s="223">
        <f t="shared" ca="1" si="974"/>
        <v>3.1929855237300067E-4</v>
      </c>
      <c r="DV468" s="223">
        <f t="shared" ca="1" si="975"/>
        <v>-3.6557633952569076E-4</v>
      </c>
      <c r="DW468" s="223">
        <f t="shared" ca="1" si="976"/>
        <v>3.1686788218389145E-4</v>
      </c>
      <c r="DX468" s="223">
        <f t="shared" ca="1" si="977"/>
        <v>-1.8582890485106368E-4</v>
      </c>
      <c r="DY468" s="223">
        <f t="shared" ca="1" si="978"/>
        <v>6.5067431818721167E-6</v>
      </c>
      <c r="DZ468" s="223">
        <f t="shared" ca="1" si="979"/>
        <v>1.7450603965699934E-4</v>
      </c>
      <c r="EA468" s="223">
        <f t="shared" ca="1" si="980"/>
        <v>-3.101776131327693E-4</v>
      </c>
      <c r="EB468" s="223">
        <f t="shared" ca="1" si="981"/>
        <v>3.6525697258295845E-4</v>
      </c>
      <c r="EC468" s="223">
        <f t="shared" ca="1" si="982"/>
        <v>-3.2543306737959894E-4</v>
      </c>
      <c r="ED468" s="223">
        <f t="shared" ca="1" si="983"/>
        <v>2.010531842242229E-4</v>
      </c>
      <c r="EE468" s="223">
        <f t="shared" ca="1" si="984"/>
        <v>-2.4434452849355688E-5</v>
      </c>
      <c r="EF468" s="223">
        <f t="shared" ca="1" si="985"/>
        <v>-1.5853298510603759E-4</v>
      </c>
      <c r="EG468" s="223">
        <f t="shared" ca="1" si="986"/>
        <v>3.0030942885416172E-4</v>
      </c>
      <c r="EH468" s="223">
        <f t="shared" ca="1" si="987"/>
        <v>-3.6405766960054037E-4</v>
      </c>
      <c r="EI468" s="223">
        <f t="shared" ca="1" si="988"/>
        <v>3.3321425581140924E-4</v>
      </c>
      <c r="EJ468" s="223">
        <f t="shared" ca="1" si="989"/>
        <v>-2.157931088664073E-4</v>
      </c>
      <c r="EK468" s="223">
        <f t="shared" ca="1" si="990"/>
        <v>4.2303297779740527E-5</v>
      </c>
      <c r="EL468" s="223">
        <f t="shared" ca="1" si="991"/>
        <v>1.4217801070812446E-4</v>
      </c>
      <c r="EM468" s="223">
        <f t="shared" ca="1" si="992"/>
        <v>-2.8971777285743304E-4</v>
      </c>
      <c r="EN468" s="223">
        <f t="shared" ca="1" si="993"/>
        <v>3.6198131980437042E-4</v>
      </c>
      <c r="EO468" s="223">
        <f t="shared" ca="1" si="994"/>
        <v>-3.4019270191484863E-4</v>
      </c>
      <c r="EP468" s="223">
        <f t="shared" ca="1" si="995"/>
        <v>2.3001316900810511E-4</v>
      </c>
      <c r="EQ468" s="223">
        <f t="shared" ca="1" si="996"/>
        <v>-6.0070230360422075E-5</v>
      </c>
      <c r="ER468" s="223">
        <f t="shared" ca="1" si="997"/>
        <v>-1.2548051702909285E-4</v>
      </c>
      <c r="ES468" s="223">
        <f t="shared" ca="1" si="998"/>
        <v>2.7842816136962345E-4</v>
      </c>
      <c r="ET468" s="223">
        <f t="shared" ca="1" si="999"/>
        <v>-3.5903292530297342E-4</v>
      </c>
      <c r="EU468" s="223">
        <f t="shared" ca="1" si="1000"/>
        <v>3.4635159400202102E-4</v>
      </c>
      <c r="EV468" s="223">
        <f t="shared" ca="1" si="1001"/>
        <v>-2.4367910727887191E-4</v>
      </c>
      <c r="EW468" s="223">
        <f t="shared" ca="1" si="1002"/>
        <v>7.7692448494634728E-5</v>
      </c>
      <c r="EX468" s="223">
        <f t="shared" ca="1" si="1003"/>
        <v>1.0848072979372327E-4</v>
      </c>
      <c r="EY468" s="223">
        <f t="shared" ca="1" si="1004"/>
        <v>-2.6646779205364825E-4</v>
      </c>
      <c r="EZ468" s="223">
        <f t="shared" ca="1" si="1005"/>
        <v>3.5521958903694724E-4</v>
      </c>
      <c r="FA468" s="223">
        <f t="shared" ca="1" si="1006"/>
        <v>-3.5167609476241893E-4</v>
      </c>
      <c r="FB468" s="223">
        <f t="shared" ca="1" si="1007"/>
        <v>2.5675800123643543E-4</v>
      </c>
      <c r="FC468" s="223">
        <f t="shared" ca="1" si="1008"/>
        <v>-9.5127498715389229E-5</v>
      </c>
      <c r="FD468" s="223">
        <f t="shared" ca="1" si="1009"/>
        <v>-9.121960297851065E-5</v>
      </c>
      <c r="FE468" s="223">
        <f t="shared" ca="1" si="1010"/>
        <v>2.5386547848677942E-4</v>
      </c>
      <c r="FF468" s="223">
        <f t="shared" ca="1" si="1011"/>
        <v>-3.5055049766737436E-4</v>
      </c>
      <c r="FG468" s="223">
        <f t="shared" ca="1" si="1012"/>
        <v>3.56153377007347E-4</v>
      </c>
      <c r="FH468" s="223">
        <f t="shared" ca="1" si="1013"/>
        <v>-2.6921834267969007E-4</v>
      </c>
      <c r="FI468" s="223">
        <f t="shared" ca="1" si="1014"/>
        <v>1.1233337845953344E-4</v>
      </c>
      <c r="FJ468" s="223">
        <f t="shared" ca="1" si="1015"/>
        <v>7.3738720149829395E-5</v>
      </c>
      <c r="FK468" s="223">
        <f t="shared" ca="1" si="1016"/>
        <v>-2.4065158074626093E-4</v>
      </c>
      <c r="FL468" s="223">
        <f t="shared" ca="1" si="1017"/>
        <v>3.4503689944432415E-4</v>
      </c>
      <c r="FM468" s="223">
        <f t="shared" ca="1" si="1018"/>
        <v>-3.5977265457171731E-4</v>
      </c>
      <c r="FN468" s="223">
        <f t="shared" ca="1" si="1019"/>
        <v>2.8103011355467335E-4</v>
      </c>
      <c r="FO468" s="223">
        <f t="shared" ca="1" si="1020"/>
        <v>-1.2926863725572698E-4</v>
      </c>
      <c r="FP468" s="223">
        <f t="shared" ca="1" si="1021"/>
        <v>-5.6080194285537763E-5</v>
      </c>
      <c r="FQ468" s="223">
        <f t="shared" ca="1" si="1022"/>
        <v>2.2685793226913617E-4</v>
      </c>
      <c r="FR468" s="223">
        <f t="shared" ca="1" si="1023"/>
        <v>-3.3869207710884245E-4</v>
      </c>
      <c r="FS468" s="223">
        <f t="shared" ca="1" si="1024"/>
        <v>3.6252520829885759E-4</v>
      </c>
      <c r="FT468" s="223">
        <f t="shared" ca="1" si="1025"/>
        <v>-2.9216485827077317E-4</v>
      </c>
      <c r="FU468" s="223">
        <f t="shared" ca="1" si="1026"/>
        <v>1.4589247658219543E-4</v>
      </c>
      <c r="FV468" s="223">
        <f t="shared" ca="1" si="1027"/>
        <v>3.8286566321187813E-5</v>
      </c>
      <c r="FW468" s="223">
        <f t="shared" ca="1" si="1028"/>
        <v>-2.1251776316275056E-4</v>
      </c>
      <c r="FX468" s="223">
        <f t="shared" ca="1" si="1029"/>
        <v>3.3153131589369091E-4</v>
      </c>
      <c r="FY468" s="223">
        <f t="shared" ca="1" si="1030"/>
        <v>-3.6440440704574859E-4</v>
      </c>
      <c r="FZ468" s="223">
        <f t="shared" ca="1" si="1031"/>
        <v>3.0259575225269179E-4</v>
      </c>
      <c r="GA468" s="223">
        <f t="shared" ca="1" si="1032"/>
        <v>-1.6216484815388644E-4</v>
      </c>
      <c r="GB468" s="223">
        <f t="shared" ca="1" si="1033"/>
        <v>-2.040070266504237E-5</v>
      </c>
      <c r="GC468" s="223">
        <f t="shared" ca="1" si="1034"/>
        <v>1.9766562015056499E-4</v>
      </c>
      <c r="GD468" s="223">
        <f t="shared" ca="1" si="1035"/>
        <v>-3.2357186669983834E-4</v>
      </c>
      <c r="GE468" s="223">
        <f t="shared" ca="1" si="1036"/>
        <v>3.6540572365801146E-4</v>
      </c>
      <c r="GF468" s="223">
        <f t="shared" ca="1" si="1037"/>
        <v>-3.1229766656316416E-4</v>
      </c>
      <c r="GG468" s="223">
        <f t="shared" ca="1" si="1038"/>
        <v>1.7804655040241197E-4</v>
      </c>
      <c r="GH468" s="223">
        <f t="shared" ca="1" si="1039"/>
        <v>2.4656919293070069E-6</v>
      </c>
      <c r="GI468" s="223">
        <f t="shared" ca="1" si="1040"/>
        <v>-1.8233728334597361E-4</v>
      </c>
      <c r="GJ468" s="223">
        <f t="shared" ca="1" si="1041"/>
        <v>3.1483290453754786E-4</v>
      </c>
      <c r="GK468" s="223">
        <f t="shared" ca="1" si="1042"/>
        <v>-3.6552674587621981E-4</v>
      </c>
      <c r="GL468" s="223">
        <f t="shared" ca="1" si="1043"/>
        <v>3.2124722844084153E-4</v>
      </c>
      <c r="GM468" s="223">
        <f t="shared" ca="1" si="1044"/>
        <v>-1.9349932291600006E-4</v>
      </c>
      <c r="GN468" s="223">
        <f t="shared" ca="1" si="1045"/>
        <v>1.5475258874255186E-5</v>
      </c>
      <c r="GO468" s="223">
        <f t="shared" ca="1" si="1046"/>
        <v>1.6656968005492376E-4</v>
      </c>
      <c r="GP468" s="223">
        <f t="shared" ca="1" si="1047"/>
        <v>-3.0533548233213105E-4</v>
      </c>
      <c r="GQ468" s="223">
        <f t="shared" ca="1" si="1048"/>
        <v>3.6476718214725149E-4</v>
      </c>
      <c r="GR468" s="223">
        <f t="shared" ca="1" si="1049"/>
        <v>-3.2942287760728069E-4</v>
      </c>
      <c r="GS468" s="223">
        <f t="shared" ca="1" si="1050"/>
        <v>2.0848593861214393E-4</v>
      </c>
      <c r="GT468" s="223">
        <f t="shared" ca="1" si="1051"/>
        <v>-3.3378928423716736E-5</v>
      </c>
      <c r="GU468" s="223">
        <f t="shared" ca="1" si="1052"/>
        <v>-1.5040079581485918E-4</v>
      </c>
      <c r="GV468" s="223">
        <f t="shared" ca="1" si="1053"/>
        <v>2.9510248020553489E-4</v>
      </c>
      <c r="GW468" s="223">
        <f t="shared" ca="1" si="1054"/>
        <v>-3.6312886232665946E-4</v>
      </c>
      <c r="GX468" s="223">
        <f t="shared" ca="1" si="1055"/>
        <v>3.3680491820751822E-4</v>
      </c>
      <c r="GY468" s="223">
        <f t="shared" ca="1" si="1056"/>
        <v>-2.2297029342094237E-4</v>
      </c>
      <c r="GZ468" s="223">
        <f t="shared" ca="1" si="1057"/>
        <v>5.1202185210956762E-5</v>
      </c>
      <c r="HA468" s="223">
        <f t="shared" ca="1" si="1058"/>
        <v>1.3386958288412308E-4</v>
      </c>
      <c r="HB468" s="223">
        <f t="shared" ca="1" si="1059"/>
        <v>-2.8415855035621108E-4</v>
      </c>
      <c r="HC468" s="223">
        <f t="shared" ca="1" si="1060"/>
        <v>3.6061573327038457E-4</v>
      </c>
      <c r="HD468" s="223">
        <f t="shared" ca="1" si="1061"/>
        <v>-3.4337556625916796E-4</v>
      </c>
      <c r="HE468" s="223">
        <f t="shared" ca="1" si="1062"/>
        <v>2.3691749326299914E-4</v>
      </c>
      <c r="HF468" s="223">
        <f t="shared" ca="1" si="1063"/>
        <v>-6.890209144928277E-5</v>
      </c>
      <c r="HG468" s="223">
        <f t="shared" ca="1" si="1064"/>
        <v>-1.1701586640262878E-4</v>
      </c>
      <c r="HH468" s="223">
        <f t="shared" ca="1" si="1065"/>
        <v>2.7253005766973031E-4</v>
      </c>
      <c r="HI468" s="223">
        <f t="shared" ca="1" si="1066"/>
        <v>-3.5723384932645908E-4</v>
      </c>
      <c r="HJ468" s="223">
        <f t="shared" ca="1" si="1067"/>
        <v>3.4911899249555247E-4</v>
      </c>
      <c r="HK468" s="223">
        <f t="shared" ca="1" si="1068"/>
        <v>-2.502939381122642E-4</v>
      </c>
      <c r="HL468" s="223">
        <f t="shared" ca="1" si="1069"/>
        <v>8.6436006514155979E-5</v>
      </c>
      <c r="HM468" s="223">
        <f t="shared" ca="1" si="1070"/>
        <v>9.988024844959133E-5</v>
      </c>
      <c r="HN468" s="223">
        <f t="shared" ca="1" si="1071"/>
        <v>-2.6024501620350987E-4</v>
      </c>
      <c r="HO468" s="223">
        <f t="shared" ca="1" si="1072"/>
        <v>3.5299135774951717E-4</v>
      </c>
      <c r="HP468" s="223">
        <f t="shared" ca="1" si="1073"/>
        <v>-3.5402136049981418E-4</v>
      </c>
      <c r="HQ468" s="223">
        <f t="shared" ca="1" si="1074"/>
        <v>2.6306740294145762E-4</v>
      </c>
      <c r="HR468" s="223">
        <f t="shared" ca="1" si="1075"/>
        <v>-1.0376168966843681E-4</v>
      </c>
      <c r="HS468" s="223">
        <f t="shared" ca="1" si="1076"/>
        <v>-8.2504010229522045E-5</v>
      </c>
      <c r="HT468" s="223">
        <f t="shared" ca="1" si="1077"/>
        <v>2.4733302169848456E-4</v>
      </c>
      <c r="HU468" s="223">
        <f t="shared" ca="1" si="1078"/>
        <v>-3.4789847907336602E-4</v>
      </c>
      <c r="HV468" s="223">
        <f t="shared" ca="1" si="1079"/>
        <v>3.5807086003801134E-4</v>
      </c>
      <c r="HW468" s="223">
        <f t="shared" ca="1" si="1080"/>
        <v>-2.7520711535498248E-4</v>
      </c>
      <c r="HX468" s="223">
        <f t="shared" ca="1" si="1081"/>
        <v>1.2083740182385592E-4</v>
      </c>
      <c r="HY468" s="223">
        <f t="shared" ca="1" si="1082"/>
        <v>6.4929012622352139E-5</v>
      </c>
      <c r="HZ468" s="223">
        <f t="shared" ca="1" si="1083"/>
        <v>-2.3382518028034196E-4</v>
      </c>
      <c r="IA468" s="223">
        <f t="shared" ca="1" si="1084"/>
        <v>3.4196748248881999E-4</v>
      </c>
      <c r="IB468" s="223">
        <f t="shared" ca="1" si="1085"/>
        <v>-3.6125773551107438E-4</v>
      </c>
      <c r="IC468" s="223">
        <f t="shared" ca="1" si="1086"/>
        <v>2.8668382972234712E-4</v>
      </c>
      <c r="ID468" s="223">
        <f t="shared" ca="1" si="1087"/>
        <v>-1.3762200609417525E-4</v>
      </c>
      <c r="IE468" s="223">
        <f t="shared" ca="1" si="1088"/>
        <v>-1.4203578019692729E-4</v>
      </c>
      <c r="IF468" s="223">
        <f t="shared" ca="1" si="1089"/>
        <v>2.197540335222682E-4</v>
      </c>
      <c r="IG468" s="223">
        <f t="shared" ca="1" si="1090"/>
        <v>-3.3521265628614521E-4</v>
      </c>
      <c r="IH468" s="223">
        <f t="shared" ca="1" si="1091"/>
        <v>3.635743094568515E-4</v>
      </c>
      <c r="II468" s="223">
        <f t="shared" ca="1" si="1092"/>
        <v>-2.9746989763334609E-4</v>
      </c>
      <c r="IJ468" s="223">
        <f t="shared" ca="1" si="1093"/>
        <v>1.5407506689754991E-4</v>
      </c>
      <c r="IK468" s="223">
        <f t="shared" ca="1" si="1094"/>
        <v>2.9352474909791437E-5</v>
      </c>
      <c r="IL468" s="223">
        <f t="shared" ca="1" si="1095"/>
        <v>-2.0515348004925972E-4</v>
      </c>
      <c r="IM468" s="223">
        <f t="shared" ca="1" si="1096"/>
        <v>3.2765027343329843E-4</v>
      </c>
      <c r="IN468" s="223">
        <f t="shared" ca="1" si="1097"/>
        <v>-3.6501500104579941E-4</v>
      </c>
      <c r="IO468" s="223">
        <f t="shared" ca="1" si="1098"/>
        <v>3.0753933450566114E-4</v>
      </c>
      <c r="IP468" s="223">
        <f t="shared" ca="1" si="1099"/>
        <v>-1.7015694736942347E-4</v>
      </c>
      <c r="IQ468" s="223">
        <f t="shared" ca="1" si="1100"/>
        <v>-1.1436641799886813E-5</v>
      </c>
      <c r="IR468" s="223">
        <f t="shared" ca="1" si="1101"/>
        <v>1.9005869387349035E-4</v>
      </c>
      <c r="IS468" s="223">
        <f t="shared" ca="1" si="1102"/>
        <v>-3.1929855237299346E-4</v>
      </c>
      <c r="IT468" s="223">
        <f t="shared" ca="1" si="1103"/>
        <v>3.6557633952569065E-4</v>
      </c>
      <c r="IU468" s="223">
        <f t="shared" ca="1" si="1104"/>
        <v>-3.1686788218388841E-4</v>
      </c>
      <c r="IV468" s="223">
        <f t="shared" ca="1" si="1105"/>
        <v>1.8582890485105842E-4</v>
      </c>
      <c r="IW468" s="223">
        <f t="shared" ca="1" si="1106"/>
        <v>-6.5067431818868076E-6</v>
      </c>
      <c r="IX468" s="223">
        <f t="shared" ca="1" si="1107"/>
        <v>-1.7450603965700468E-4</v>
      </c>
      <c r="IY468" s="223">
        <f t="shared" ca="1" si="1108"/>
        <v>3.1017761313277255E-4</v>
      </c>
      <c r="IZ468" s="223">
        <f t="shared" ca="1" si="1109"/>
        <v>-3.6525697258295786E-4</v>
      </c>
      <c r="JA468" s="223">
        <f t="shared" ca="1" si="1110"/>
        <v>3.254330673795868E-4</v>
      </c>
      <c r="JB468" s="223">
        <f t="shared" ca="1" si="1111"/>
        <v>-2.0105318422421783E-4</v>
      </c>
    </row>
    <row r="469" spans="2:262">
      <c r="B469" s="230">
        <v>108</v>
      </c>
      <c r="C469" s="229">
        <f t="shared" si="1112"/>
        <v>2.1093750000000014E-3</v>
      </c>
      <c r="D469" s="226">
        <f t="shared" ca="1" si="855"/>
        <v>23.350643355376498</v>
      </c>
      <c r="E469" s="225">
        <f ca="1">DJ361</f>
        <v>-0.64935664462350262</v>
      </c>
      <c r="F469" s="224">
        <v>108</v>
      </c>
      <c r="G469" s="223">
        <f t="shared" ca="1" si="856"/>
        <v>-4.3333081760869993E-6</v>
      </c>
      <c r="H469" s="223">
        <f t="shared" ca="1" si="857"/>
        <v>1.5879180405418579E-4</v>
      </c>
      <c r="I469" s="223">
        <f t="shared" ca="1" si="858"/>
        <v>-2.7575042902316054E-4</v>
      </c>
      <c r="J469" s="223">
        <f t="shared" ca="1" si="859"/>
        <v>3.2758852996322833E-4</v>
      </c>
      <c r="K469" s="223">
        <f t="shared" ca="1" si="860"/>
        <v>-3.0206415203921802E-4</v>
      </c>
      <c r="L469" s="223">
        <f t="shared" ca="1" si="861"/>
        <v>2.0520506779825336E-4</v>
      </c>
      <c r="M469" s="223">
        <f t="shared" ca="1" si="862"/>
        <v>-5.9885273647432459E-5</v>
      </c>
      <c r="N469" s="223">
        <f t="shared" ca="1" si="863"/>
        <v>-9.9576875296270641E-5</v>
      </c>
      <c r="O469" s="223">
        <f t="shared" ca="1" si="864"/>
        <v>2.3552320116972361E-4</v>
      </c>
      <c r="P469" s="223">
        <f t="shared" ca="1" si="865"/>
        <v>-3.1584896342167916E-4</v>
      </c>
      <c r="Q469" s="223">
        <f t="shared" ca="1" si="866"/>
        <v>3.215846331582052E-4</v>
      </c>
      <c r="R469" s="223">
        <f t="shared" ca="1" si="867"/>
        <v>-2.513756891180934E-4</v>
      </c>
      <c r="S469" s="223">
        <f t="shared" ca="1" si="868"/>
        <v>1.2180249798873114E-4</v>
      </c>
      <c r="T469" s="223">
        <f t="shared" ca="1" si="869"/>
        <v>3.6535263064076085E-5</v>
      </c>
      <c r="U469" s="223">
        <f t="shared" ca="1" si="870"/>
        <v>-1.8624494877826845E-4</v>
      </c>
      <c r="V469" s="223">
        <f t="shared" ca="1" si="871"/>
        <v>2.9197149834597454E-4</v>
      </c>
      <c r="W469" s="223">
        <f t="shared" ca="1" si="872"/>
        <v>-3.2874679717166292E-4</v>
      </c>
      <c r="X469" s="223">
        <f t="shared" ca="1" si="873"/>
        <v>2.8788608367823638E-4</v>
      </c>
      <c r="Y469" s="223">
        <f t="shared" ca="1" si="874"/>
        <v>-1.7903892063994865E-4</v>
      </c>
      <c r="Z469" s="223">
        <f t="shared" ca="1" si="875"/>
        <v>2.7910378838461614E-5</v>
      </c>
      <c r="AA469" s="223">
        <f t="shared" ca="1" si="876"/>
        <v>1.2980940745263331E-4</v>
      </c>
      <c r="AB469" s="223">
        <f t="shared" ca="1" si="877"/>
        <v>-2.5687373232833758E-4</v>
      </c>
      <c r="AC469" s="223">
        <f t="shared" ca="1" si="878"/>
        <v>3.232754061331417E-4</v>
      </c>
      <c r="AD469" s="223">
        <f t="shared" ca="1" si="879"/>
        <v>-3.1333317749099949E-4</v>
      </c>
      <c r="AE469" s="223">
        <f t="shared" ca="1" si="880"/>
        <v>2.2939497797715667E-4</v>
      </c>
      <c r="AF469" s="223">
        <f t="shared" ca="1" si="881"/>
        <v>-9.1283440534558011E-5</v>
      </c>
      <c r="AG469" s="223">
        <f t="shared" ca="1" si="882"/>
        <v>-6.8385363396550011E-5</v>
      </c>
      <c r="AH469" s="223">
        <f t="shared" ca="1" si="883"/>
        <v>2.1190445283377179E-4</v>
      </c>
      <c r="AI469" s="223">
        <f t="shared" ca="1" si="884"/>
        <v>-3.0538072253185998E-4</v>
      </c>
      <c r="AJ469" s="223">
        <f t="shared" ca="1" si="885"/>
        <v>3.2673905301205443E-4</v>
      </c>
      <c r="AK469" s="223">
        <f t="shared" ca="1" si="886"/>
        <v>-2.7093551495689145E-4</v>
      </c>
      <c r="AL469" s="223">
        <f t="shared" ca="1" si="887"/>
        <v>1.5114853080325238E-4</v>
      </c>
      <c r="AM469" s="223">
        <f t="shared" ca="1" si="888"/>
        <v>4.3333081760909837E-6</v>
      </c>
      <c r="AN469" s="223">
        <f t="shared" ca="1" si="889"/>
        <v>-1.5879180405418676E-4</v>
      </c>
      <c r="AO469" s="223">
        <f t="shared" ca="1" si="890"/>
        <v>2.7575042902316211E-4</v>
      </c>
      <c r="AP469" s="223">
        <f t="shared" ca="1" si="891"/>
        <v>-3.2758852996322827E-4</v>
      </c>
      <c r="AQ469" s="223">
        <f t="shared" ca="1" si="892"/>
        <v>3.0206415203921732E-4</v>
      </c>
      <c r="AR469" s="223">
        <f t="shared" ca="1" si="893"/>
        <v>-2.0520506779825071E-4</v>
      </c>
      <c r="AS469" s="223">
        <f t="shared" ca="1" si="894"/>
        <v>5.9885273647432527E-5</v>
      </c>
      <c r="AT469" s="223">
        <f t="shared" ca="1" si="895"/>
        <v>9.9576875296272796E-5</v>
      </c>
      <c r="AU469" s="223">
        <f t="shared" ca="1" si="896"/>
        <v>-2.3552320116972678E-4</v>
      </c>
      <c r="AV469" s="223">
        <f t="shared" ca="1" si="897"/>
        <v>3.1584896342167954E-4</v>
      </c>
      <c r="AW469" s="223">
        <f t="shared" ca="1" si="898"/>
        <v>-3.2158463315820472E-4</v>
      </c>
      <c r="AX469" s="223">
        <f t="shared" ca="1" si="899"/>
        <v>2.5137568911809047E-4</v>
      </c>
      <c r="AY469" s="223">
        <f t="shared" ca="1" si="900"/>
        <v>-1.2180249798872904E-4</v>
      </c>
      <c r="AZ469" s="223">
        <f t="shared" ca="1" si="901"/>
        <v>-3.6535263064078308E-5</v>
      </c>
      <c r="BA469" s="223">
        <f t="shared" ca="1" si="902"/>
        <v>1.8624494877826842E-4</v>
      </c>
      <c r="BB469" s="223">
        <f t="shared" ca="1" si="903"/>
        <v>-2.9197149834597557E-4</v>
      </c>
      <c r="BC469" s="223">
        <f t="shared" ca="1" si="904"/>
        <v>3.2874679717166287E-4</v>
      </c>
      <c r="BD469" s="223">
        <f t="shared" ca="1" si="905"/>
        <v>-2.8788608367823302E-4</v>
      </c>
      <c r="BE469" s="223">
        <f t="shared" ca="1" si="906"/>
        <v>1.7903892063995066E-4</v>
      </c>
      <c r="BF469" s="223">
        <f t="shared" ca="1" si="907"/>
        <v>-2.7910378838461708E-5</v>
      </c>
      <c r="BG469" s="223">
        <f t="shared" ca="1" si="908"/>
        <v>-1.2980940745263537E-4</v>
      </c>
      <c r="BH469" s="223">
        <f t="shared" ca="1" si="909"/>
        <v>2.5687373232833899E-4</v>
      </c>
      <c r="BI469" s="223">
        <f t="shared" ca="1" si="910"/>
        <v>-3.2327540613314251E-4</v>
      </c>
      <c r="BJ469" s="223">
        <f t="shared" ca="1" si="911"/>
        <v>3.1333317749099743E-4</v>
      </c>
      <c r="BK469" s="223">
        <f t="shared" ca="1" si="912"/>
        <v>-2.2939497797715841E-4</v>
      </c>
      <c r="BL469" s="223">
        <f t="shared" ca="1" si="913"/>
        <v>9.1283440534555856E-5</v>
      </c>
      <c r="BM469" s="223">
        <f t="shared" ca="1" si="914"/>
        <v>6.8385363396552206E-5</v>
      </c>
      <c r="BN469" s="223">
        <f t="shared" ca="1" si="915"/>
        <v>-2.1190445283377353E-4</v>
      </c>
      <c r="BO469" s="223">
        <f t="shared" ca="1" si="916"/>
        <v>3.0538072253186253E-4</v>
      </c>
      <c r="BP469" s="223">
        <f t="shared" ca="1" si="917"/>
        <v>-3.267390530120547E-4</v>
      </c>
      <c r="BQ469" s="223">
        <f t="shared" ca="1" si="918"/>
        <v>2.7093551495689021E-4</v>
      </c>
      <c r="BR469" s="223">
        <f t="shared" ca="1" si="919"/>
        <v>-1.5114853080325038E-4</v>
      </c>
      <c r="BS469" s="223">
        <f t="shared" ca="1" si="920"/>
        <v>-4.3333081760932334E-6</v>
      </c>
      <c r="BT469" s="223">
        <f t="shared" ca="1" si="921"/>
        <v>1.5879180405419281E-4</v>
      </c>
      <c r="BU469" s="223">
        <f t="shared" ca="1" si="922"/>
        <v>-2.7575042902316076E-4</v>
      </c>
      <c r="BV469" s="223">
        <f t="shared" ca="1" si="923"/>
        <v>3.2758852996322849E-4</v>
      </c>
      <c r="BW469" s="223">
        <f t="shared" ca="1" si="924"/>
        <v>-3.0206415203921639E-4</v>
      </c>
      <c r="BX469" s="223">
        <f t="shared" ca="1" si="925"/>
        <v>2.0520506779824892E-4</v>
      </c>
      <c r="BY469" s="223">
        <f t="shared" ca="1" si="926"/>
        <v>-5.9885273647425724E-5</v>
      </c>
      <c r="BZ469" s="223">
        <f t="shared" ca="1" si="927"/>
        <v>-9.9576875296270492E-5</v>
      </c>
      <c r="CA469" s="223">
        <f t="shared" ca="1" si="928"/>
        <v>2.355232011697251E-4</v>
      </c>
      <c r="CB469" s="223">
        <f t="shared" ca="1" si="929"/>
        <v>-3.1584896342168014E-4</v>
      </c>
      <c r="CC469" s="223">
        <f t="shared" ca="1" si="930"/>
        <v>3.2158463315820423E-4</v>
      </c>
      <c r="CD469" s="223">
        <f t="shared" ca="1" si="931"/>
        <v>-2.5137568911808901E-4</v>
      </c>
      <c r="CE469" s="223">
        <f t="shared" ca="1" si="932"/>
        <v>1.2180249798872262E-4</v>
      </c>
      <c r="CF469" s="223">
        <f t="shared" ca="1" si="933"/>
        <v>3.6535263064075923E-5</v>
      </c>
      <c r="CG469" s="223">
        <f t="shared" ca="1" si="934"/>
        <v>-1.8624494877827026E-4</v>
      </c>
      <c r="CH469" s="223">
        <f t="shared" ca="1" si="935"/>
        <v>2.919714983459766E-4</v>
      </c>
      <c r="CI469" s="223">
        <f t="shared" ca="1" si="936"/>
        <v>-3.2874679717166287E-4</v>
      </c>
      <c r="CJ469" s="223">
        <f t="shared" ca="1" si="937"/>
        <v>2.8788608367823193E-4</v>
      </c>
      <c r="CK469" s="223">
        <f t="shared" ca="1" si="938"/>
        <v>-1.7903892063994876E-4</v>
      </c>
      <c r="CL469" s="223">
        <f t="shared" ca="1" si="939"/>
        <v>2.7910378838459486E-5</v>
      </c>
      <c r="CM469" s="223">
        <f t="shared" ca="1" si="940"/>
        <v>1.2980940745263746E-4</v>
      </c>
      <c r="CN469" s="223">
        <f t="shared" ca="1" si="941"/>
        <v>-2.5687373232834035E-4</v>
      </c>
      <c r="CO469" s="223">
        <f t="shared" ca="1" si="942"/>
        <v>3.2327540613314289E-4</v>
      </c>
      <c r="CP469" s="223">
        <f t="shared" ca="1" si="943"/>
        <v>-3.1333317749099668E-4</v>
      </c>
      <c r="CQ469" s="223">
        <f t="shared" ca="1" si="944"/>
        <v>2.2939497797715681E-4</v>
      </c>
      <c r="CR469" s="223">
        <f t="shared" ca="1" si="945"/>
        <v>-9.1283440534553674E-5</v>
      </c>
      <c r="CS469" s="223">
        <f t="shared" ca="1" si="946"/>
        <v>-6.8385363396554374E-5</v>
      </c>
      <c r="CT469" s="223">
        <f t="shared" ca="1" si="947"/>
        <v>2.1190445283377526E-4</v>
      </c>
      <c r="CU469" s="223">
        <f t="shared" ca="1" si="948"/>
        <v>-3.0538072253186339E-4</v>
      </c>
      <c r="CV469" s="223">
        <f t="shared" ca="1" si="949"/>
        <v>3.2673905301205443E-4</v>
      </c>
      <c r="CW469" s="223">
        <f t="shared" ca="1" si="950"/>
        <v>-2.7093551495688891E-4</v>
      </c>
      <c r="CX469" s="223">
        <f t="shared" ca="1" si="951"/>
        <v>1.5114853080324837E-4</v>
      </c>
      <c r="CY469" s="223">
        <f t="shared" ca="1" si="952"/>
        <v>4.3333081760954832E-6</v>
      </c>
      <c r="CZ469" s="223">
        <f t="shared" ca="1" si="953"/>
        <v>-1.5879180405419476E-4</v>
      </c>
      <c r="DA469" s="223">
        <f t="shared" ca="1" si="954"/>
        <v>2.7575042902316704E-4</v>
      </c>
      <c r="DB469" s="223">
        <f t="shared" ca="1" si="955"/>
        <v>-3.2758852996322952E-4</v>
      </c>
      <c r="DC469" s="223">
        <f t="shared" ca="1" si="956"/>
        <v>3.0206415203921184E-4</v>
      </c>
      <c r="DD469" s="223">
        <f t="shared" ca="1" si="957"/>
        <v>-2.0520506779825448E-4</v>
      </c>
      <c r="DE469" s="223">
        <f t="shared" ca="1" si="958"/>
        <v>5.9885273647432703E-5</v>
      </c>
      <c r="DF469" s="223">
        <f t="shared" ca="1" si="959"/>
        <v>9.957687529627266E-5</v>
      </c>
      <c r="DG469" s="223">
        <f t="shared" ca="1" si="960"/>
        <v>-2.355232011697267E-4</v>
      </c>
      <c r="DH469" s="223">
        <f t="shared" ca="1" si="961"/>
        <v>3.1584896342168073E-4</v>
      </c>
      <c r="DI469" s="223">
        <f t="shared" ca="1" si="962"/>
        <v>-3.2158463315820374E-4</v>
      </c>
      <c r="DJ469" s="223">
        <f t="shared" ca="1" si="963"/>
        <v>2.5137568911808754E-4</v>
      </c>
      <c r="DK469" s="223">
        <f t="shared" ca="1" si="964"/>
        <v>-1.2180249798872052E-4</v>
      </c>
      <c r="DL469" s="223">
        <f t="shared" ca="1" si="965"/>
        <v>-3.6535263064087442E-5</v>
      </c>
      <c r="DM469" s="223">
        <f t="shared" ca="1" si="966"/>
        <v>1.8624494877827986E-4</v>
      </c>
      <c r="DN469" s="223">
        <f t="shared" ca="1" si="967"/>
        <v>-2.9197149834598191E-4</v>
      </c>
      <c r="DO469" s="223">
        <f t="shared" ca="1" si="968"/>
        <v>3.2874679717166298E-4</v>
      </c>
      <c r="DP469" s="223">
        <f t="shared" ca="1" si="969"/>
        <v>-2.8788608367823535E-4</v>
      </c>
      <c r="DQ469" s="223">
        <f t="shared" ca="1" si="970"/>
        <v>1.7903892063994689E-4</v>
      </c>
      <c r="DR469" s="223">
        <f t="shared" ca="1" si="971"/>
        <v>-2.7910378838457223E-5</v>
      </c>
      <c r="DS469" s="223">
        <f t="shared" ca="1" si="972"/>
        <v>-1.2980940745263954E-4</v>
      </c>
      <c r="DT469" s="223">
        <f t="shared" ca="1" si="973"/>
        <v>2.5687373232834176E-4</v>
      </c>
      <c r="DU469" s="223">
        <f t="shared" ca="1" si="974"/>
        <v>-3.2327540613314332E-4</v>
      </c>
      <c r="DV469" s="223">
        <f t="shared" ca="1" si="975"/>
        <v>3.1333317749099603E-4</v>
      </c>
      <c r="DW469" s="223">
        <f t="shared" ca="1" si="976"/>
        <v>-2.2939497797714849E-4</v>
      </c>
      <c r="DX469" s="223">
        <f t="shared" ca="1" si="977"/>
        <v>9.1283440534542534E-5</v>
      </c>
      <c r="DY469" s="223">
        <f t="shared" ca="1" si="978"/>
        <v>6.8385363396547463E-5</v>
      </c>
      <c r="DZ469" s="223">
        <f t="shared" ca="1" si="979"/>
        <v>-2.1190445283376979E-4</v>
      </c>
      <c r="EA469" s="223">
        <f t="shared" ca="1" si="980"/>
        <v>3.0538072253186074E-4</v>
      </c>
      <c r="EB469" s="223">
        <f t="shared" ca="1" si="981"/>
        <v>-3.2673905301205421E-4</v>
      </c>
      <c r="EC469" s="223">
        <f t="shared" ca="1" si="982"/>
        <v>2.709355149568876E-4</v>
      </c>
      <c r="ED469" s="223">
        <f t="shared" ca="1" si="983"/>
        <v>-1.5114853080324637E-4</v>
      </c>
      <c r="EE469" s="223">
        <f t="shared" ca="1" si="984"/>
        <v>-4.3333081760977329E-6</v>
      </c>
      <c r="EF469" s="223">
        <f t="shared" ca="1" si="985"/>
        <v>1.5879180405419674E-4</v>
      </c>
      <c r="EG469" s="223">
        <f t="shared" ca="1" si="986"/>
        <v>-2.7575042902316829E-4</v>
      </c>
      <c r="EH469" s="223">
        <f t="shared" ca="1" si="987"/>
        <v>3.2758852996322963E-4</v>
      </c>
      <c r="EI469" s="223">
        <f t="shared" ca="1" si="988"/>
        <v>-3.0206415203921097E-4</v>
      </c>
      <c r="EJ469" s="223">
        <f t="shared" ca="1" si="989"/>
        <v>2.0520506779825271E-4</v>
      </c>
      <c r="EK469" s="223">
        <f t="shared" ca="1" si="990"/>
        <v>-5.988527364743048E-5</v>
      </c>
      <c r="EL469" s="223">
        <f t="shared" ca="1" si="991"/>
        <v>-9.9576875296274815E-5</v>
      </c>
      <c r="EM469" s="223">
        <f t="shared" ca="1" si="992"/>
        <v>2.355232011697283E-4</v>
      </c>
      <c r="EN469" s="223">
        <f t="shared" ca="1" si="993"/>
        <v>-3.1584896342168138E-4</v>
      </c>
      <c r="EO469" s="223">
        <f t="shared" ca="1" si="994"/>
        <v>3.2158463315820325E-4</v>
      </c>
      <c r="EP469" s="223">
        <f t="shared" ca="1" si="995"/>
        <v>-2.5137568911808608E-4</v>
      </c>
      <c r="EQ469" s="223">
        <f t="shared" ca="1" si="996"/>
        <v>1.2180249798871841E-4</v>
      </c>
      <c r="ER469" s="223">
        <f t="shared" ca="1" si="997"/>
        <v>3.6535263064089665E-5</v>
      </c>
      <c r="ES469" s="223">
        <f t="shared" ca="1" si="998"/>
        <v>-1.8624494877828168E-4</v>
      </c>
      <c r="ET469" s="223">
        <f t="shared" ca="1" si="999"/>
        <v>2.9197149834597438E-4</v>
      </c>
      <c r="EU469" s="223">
        <f t="shared" ca="1" si="1000"/>
        <v>-3.2874679717166292E-4</v>
      </c>
      <c r="EV469" s="223">
        <f t="shared" ca="1" si="1001"/>
        <v>2.8788608367823426E-4</v>
      </c>
      <c r="EW469" s="223">
        <f t="shared" ca="1" si="1002"/>
        <v>-1.7903892063994499E-4</v>
      </c>
      <c r="EX469" s="223">
        <f t="shared" ca="1" si="1003"/>
        <v>2.7910378838454959E-5</v>
      </c>
      <c r="EY469" s="223">
        <f t="shared" ca="1" si="1004"/>
        <v>1.2980940745264158E-4</v>
      </c>
      <c r="EZ469" s="223">
        <f t="shared" ca="1" si="1005"/>
        <v>-2.5687373232834317E-4</v>
      </c>
      <c r="FA469" s="223">
        <f t="shared" ca="1" si="1006"/>
        <v>3.2327540613314376E-4</v>
      </c>
      <c r="FB469" s="223">
        <f t="shared" ca="1" si="1007"/>
        <v>-3.1333317749099537E-4</v>
      </c>
      <c r="FC469" s="223">
        <f t="shared" ca="1" si="1008"/>
        <v>2.2939497797714692E-4</v>
      </c>
      <c r="FD469" s="223">
        <f t="shared" ca="1" si="1009"/>
        <v>-9.1283440534540352E-5</v>
      </c>
      <c r="FE469" s="223">
        <f t="shared" ca="1" si="1010"/>
        <v>-6.8385363396549658E-5</v>
      </c>
      <c r="FF469" s="223">
        <f t="shared" ca="1" si="1011"/>
        <v>2.1190445283377157E-4</v>
      </c>
      <c r="FG469" s="223">
        <f t="shared" ca="1" si="1012"/>
        <v>-3.0538072253186155E-4</v>
      </c>
      <c r="FH469" s="223">
        <f t="shared" ca="1" si="1013"/>
        <v>3.2673905301205394E-4</v>
      </c>
      <c r="FI469" s="223">
        <f t="shared" ca="1" si="1014"/>
        <v>-2.7093551495688636E-4</v>
      </c>
      <c r="FJ469" s="223">
        <f t="shared" ca="1" si="1015"/>
        <v>1.5114853080324436E-4</v>
      </c>
      <c r="FK469" s="223">
        <f t="shared" ca="1" si="1016"/>
        <v>4.3333081761000097E-6</v>
      </c>
      <c r="FL469" s="223">
        <f t="shared" ca="1" si="1017"/>
        <v>-1.5879180405419874E-4</v>
      </c>
      <c r="FM469" s="223">
        <f t="shared" ca="1" si="1018"/>
        <v>2.7575042902316954E-4</v>
      </c>
      <c r="FN469" s="223">
        <f t="shared" ca="1" si="1019"/>
        <v>-3.2758852996322984E-4</v>
      </c>
      <c r="FO469" s="223">
        <f t="shared" ca="1" si="1020"/>
        <v>3.0206415203921005E-4</v>
      </c>
      <c r="FP469" s="223">
        <f t="shared" ca="1" si="1021"/>
        <v>-2.0520506779825095E-4</v>
      </c>
      <c r="FQ469" s="223">
        <f t="shared" ca="1" si="1022"/>
        <v>5.9885273647428271E-5</v>
      </c>
      <c r="FR469" s="223">
        <f t="shared" ca="1" si="1023"/>
        <v>9.9576875296276943E-5</v>
      </c>
      <c r="FS469" s="223">
        <f t="shared" ca="1" si="1024"/>
        <v>-2.3552320116972982E-4</v>
      </c>
      <c r="FT469" s="223">
        <f t="shared" ca="1" si="1025"/>
        <v>3.1584896342168203E-4</v>
      </c>
      <c r="FU469" s="223">
        <f t="shared" ca="1" si="1026"/>
        <v>-3.2158463315820282E-4</v>
      </c>
      <c r="FV469" s="223">
        <f t="shared" ca="1" si="1027"/>
        <v>2.5137568911808462E-4</v>
      </c>
      <c r="FW469" s="223">
        <f t="shared" ca="1" si="1028"/>
        <v>-1.2180249798871631E-4</v>
      </c>
      <c r="FX469" s="223">
        <f t="shared" ca="1" si="1029"/>
        <v>-3.6535263064091942E-5</v>
      </c>
      <c r="FY469" s="223">
        <f t="shared" ca="1" si="1030"/>
        <v>1.8624494877828357E-4</v>
      </c>
      <c r="FZ469" s="223">
        <f t="shared" ca="1" si="1031"/>
        <v>-2.9197149834598397E-4</v>
      </c>
      <c r="GA469" s="223">
        <f t="shared" ca="1" si="1032"/>
        <v>3.2874679717166287E-4</v>
      </c>
      <c r="GB469" s="223">
        <f t="shared" ca="1" si="1033"/>
        <v>-2.8788608367823318E-4</v>
      </c>
      <c r="GC469" s="223">
        <f t="shared" ca="1" si="1034"/>
        <v>1.7903892063994312E-4</v>
      </c>
      <c r="GD469" s="223">
        <f t="shared" ca="1" si="1035"/>
        <v>-2.7910378838452723E-5</v>
      </c>
      <c r="GE469" s="223">
        <f t="shared" ca="1" si="1036"/>
        <v>-1.2980940745264366E-4</v>
      </c>
      <c r="GF469" s="223">
        <f t="shared" ca="1" si="1037"/>
        <v>2.5687373232834463E-4</v>
      </c>
      <c r="GG469" s="223">
        <f t="shared" ca="1" si="1038"/>
        <v>-3.2327540613314419E-4</v>
      </c>
      <c r="GH469" s="223">
        <f t="shared" ca="1" si="1039"/>
        <v>3.1333317749099467E-4</v>
      </c>
      <c r="GI469" s="223">
        <f t="shared" ca="1" si="1040"/>
        <v>-2.2939497797714529E-4</v>
      </c>
      <c r="GJ469" s="223">
        <f t="shared" ca="1" si="1041"/>
        <v>9.128344053453817E-5</v>
      </c>
      <c r="GK469" s="223">
        <f t="shared" ca="1" si="1042"/>
        <v>6.8385363396551881E-5</v>
      </c>
      <c r="GL469" s="223">
        <f t="shared" ca="1" si="1043"/>
        <v>-2.1190445283377328E-4</v>
      </c>
      <c r="GM469" s="223">
        <f t="shared" ca="1" si="1044"/>
        <v>3.0538072253186242E-4</v>
      </c>
      <c r="GN469" s="223">
        <f t="shared" ca="1" si="1045"/>
        <v>-3.2673905301205372E-4</v>
      </c>
      <c r="GO469" s="223">
        <f t="shared" ca="1" si="1046"/>
        <v>2.7093551495688511E-4</v>
      </c>
      <c r="GP469" s="223">
        <f t="shared" ca="1" si="1047"/>
        <v>-1.5114853080324238E-4</v>
      </c>
      <c r="GQ469" s="223">
        <f t="shared" ca="1" si="1048"/>
        <v>-4.3333081761022594E-6</v>
      </c>
      <c r="GR469" s="223">
        <f t="shared" ca="1" si="1049"/>
        <v>1.5879180405420069E-4</v>
      </c>
      <c r="GS469" s="223">
        <f t="shared" ca="1" si="1050"/>
        <v>-2.7575042902317073E-4</v>
      </c>
      <c r="GT469" s="223">
        <f t="shared" ca="1" si="1051"/>
        <v>3.2758852996323006E-4</v>
      </c>
      <c r="GU469" s="223">
        <f t="shared" ca="1" si="1052"/>
        <v>-3.0206415203920913E-4</v>
      </c>
      <c r="GV469" s="223">
        <f t="shared" ca="1" si="1053"/>
        <v>2.0520506779823458E-4</v>
      </c>
      <c r="GW469" s="223">
        <f t="shared" ca="1" si="1054"/>
        <v>-5.9885273647407644E-5</v>
      </c>
      <c r="GX469" s="223">
        <f t="shared" ca="1" si="1055"/>
        <v>-9.9576875296296892E-5</v>
      </c>
      <c r="GY469" s="223">
        <f t="shared" ca="1" si="1056"/>
        <v>2.3552320116974445E-4</v>
      </c>
      <c r="GZ469" s="223">
        <f t="shared" ca="1" si="1057"/>
        <v>-3.1584896342168783E-4</v>
      </c>
      <c r="HA469" s="223">
        <f t="shared" ca="1" si="1058"/>
        <v>3.2158463315820629E-4</v>
      </c>
      <c r="HB469" s="223">
        <f t="shared" ca="1" si="1059"/>
        <v>-2.5137568911809519E-4</v>
      </c>
      <c r="HC469" s="223">
        <f t="shared" ca="1" si="1060"/>
        <v>1.2180249798873159E-4</v>
      </c>
      <c r="HD469" s="223">
        <f t="shared" ca="1" si="1061"/>
        <v>3.6535263064075597E-5</v>
      </c>
      <c r="HE469" s="223">
        <f t="shared" ca="1" si="1062"/>
        <v>-1.8624494877827002E-4</v>
      </c>
      <c r="HF469" s="223">
        <f t="shared" ca="1" si="1063"/>
        <v>2.9197149834597644E-4</v>
      </c>
      <c r="HG469" s="223">
        <f t="shared" ca="1" si="1064"/>
        <v>-3.2874679717166287E-4</v>
      </c>
      <c r="HH469" s="223">
        <f t="shared" ca="1" si="1065"/>
        <v>2.878860836782321E-4</v>
      </c>
      <c r="HI469" s="223">
        <f t="shared" ca="1" si="1066"/>
        <v>-1.7903892063994122E-4</v>
      </c>
      <c r="HJ469" s="223">
        <f t="shared" ca="1" si="1067"/>
        <v>2.7910378838450473E-5</v>
      </c>
      <c r="HK469" s="223">
        <f t="shared" ca="1" si="1068"/>
        <v>1.2980940745264572E-4</v>
      </c>
      <c r="HL469" s="223">
        <f t="shared" ca="1" si="1069"/>
        <v>-2.5687373232834604E-4</v>
      </c>
      <c r="HM469" s="223">
        <f t="shared" ca="1" si="1070"/>
        <v>3.2327540613314462E-4</v>
      </c>
      <c r="HN469" s="223">
        <f t="shared" ca="1" si="1071"/>
        <v>-3.1333317749099397E-4</v>
      </c>
      <c r="HO469" s="223">
        <f t="shared" ca="1" si="1072"/>
        <v>2.2939497797714366E-4</v>
      </c>
      <c r="HP469" s="223">
        <f t="shared" ca="1" si="1073"/>
        <v>-9.1283440534536015E-5</v>
      </c>
      <c r="HQ469" s="223">
        <f t="shared" ca="1" si="1074"/>
        <v>-6.8385363396572332E-5</v>
      </c>
      <c r="HR469" s="223">
        <f t="shared" ca="1" si="1075"/>
        <v>2.1190445283378927E-4</v>
      </c>
      <c r="HS469" s="223">
        <f t="shared" ca="1" si="1076"/>
        <v>-3.0538072253187017E-4</v>
      </c>
      <c r="HT469" s="223">
        <f t="shared" ca="1" si="1077"/>
        <v>3.2673905301205139E-4</v>
      </c>
      <c r="HU469" s="223">
        <f t="shared" ca="1" si="1078"/>
        <v>-2.7093551495687324E-4</v>
      </c>
      <c r="HV469" s="223">
        <f t="shared" ca="1" si="1079"/>
        <v>1.5114853080322376E-4</v>
      </c>
      <c r="HW469" s="223">
        <f t="shared" ca="1" si="1080"/>
        <v>4.3333081760858338E-6</v>
      </c>
      <c r="HX469" s="223">
        <f t="shared" ca="1" si="1081"/>
        <v>-1.5879180405418633E-4</v>
      </c>
      <c r="HY469" s="223">
        <f t="shared" ca="1" si="1082"/>
        <v>2.7575042902316184E-4</v>
      </c>
      <c r="HZ469" s="223">
        <f t="shared" ca="1" si="1083"/>
        <v>-3.2758852996322865E-4</v>
      </c>
      <c r="IA469" s="223">
        <f t="shared" ca="1" si="1084"/>
        <v>3.0206415203921569E-4</v>
      </c>
      <c r="IB469" s="223">
        <f t="shared" ca="1" si="1085"/>
        <v>-2.0520506779824743E-4</v>
      </c>
      <c r="IC469" s="223">
        <f t="shared" ca="1" si="1086"/>
        <v>5.9885273647423799E-5</v>
      </c>
      <c r="ID469" s="223">
        <f t="shared" ca="1" si="1087"/>
        <v>9.9576875296281266E-5</v>
      </c>
      <c r="IE469" s="223">
        <f t="shared" ca="1" si="1088"/>
        <v>-9.3758309084760816E-5</v>
      </c>
      <c r="IF469" s="223">
        <f t="shared" ca="1" si="1089"/>
        <v>3.1584896342168328E-4</v>
      </c>
      <c r="IG469" s="223">
        <f t="shared" ca="1" si="1090"/>
        <v>-3.215846331582019E-4</v>
      </c>
      <c r="IH469" s="223">
        <f t="shared" ca="1" si="1091"/>
        <v>2.5137568911808174E-4</v>
      </c>
      <c r="II469" s="223">
        <f t="shared" ca="1" si="1092"/>
        <v>-1.2180249798871214E-4</v>
      </c>
      <c r="IJ469" s="223">
        <f t="shared" ca="1" si="1093"/>
        <v>-3.6535263064096441E-5</v>
      </c>
      <c r="IK469" s="223">
        <f t="shared" ca="1" si="1094"/>
        <v>1.8624494877828723E-4</v>
      </c>
      <c r="IL469" s="223">
        <f t="shared" ca="1" si="1095"/>
        <v>-2.9197149834598609E-4</v>
      </c>
      <c r="IM469" s="223">
        <f t="shared" ca="1" si="1096"/>
        <v>3.287467971716626E-4</v>
      </c>
      <c r="IN469" s="223">
        <f t="shared" ca="1" si="1097"/>
        <v>-2.8788608367822196E-4</v>
      </c>
      <c r="IO469" s="223">
        <f t="shared" ca="1" si="1098"/>
        <v>1.7903892063992363E-4</v>
      </c>
      <c r="IP469" s="223">
        <f t="shared" ca="1" si="1099"/>
        <v>-2.7910378838429603E-5</v>
      </c>
      <c r="IQ469" s="223">
        <f t="shared" ca="1" si="1100"/>
        <v>-1.29809407452665E-4</v>
      </c>
      <c r="IR469" s="223">
        <f t="shared" ca="1" si="1101"/>
        <v>2.5687373232833574E-4</v>
      </c>
      <c r="IS469" s="223">
        <f t="shared" ca="1" si="1102"/>
        <v>-3.2327540613314159E-4</v>
      </c>
      <c r="IT469" s="223">
        <f t="shared" ca="1" si="1103"/>
        <v>3.1333317749099895E-4</v>
      </c>
      <c r="IU469" s="223">
        <f t="shared" ca="1" si="1104"/>
        <v>-2.2939497797715543E-4</v>
      </c>
      <c r="IV469" s="223">
        <f t="shared" ca="1" si="1105"/>
        <v>9.128344053455179E-5</v>
      </c>
      <c r="IW469" s="223">
        <f t="shared" ca="1" si="1106"/>
        <v>6.8385363396556272E-5</v>
      </c>
      <c r="IX469" s="223">
        <f t="shared" ca="1" si="1107"/>
        <v>-2.1190445283377672E-4</v>
      </c>
      <c r="IY469" s="223">
        <f t="shared" ca="1" si="1108"/>
        <v>3.053807225318641E-4</v>
      </c>
      <c r="IZ469" s="223">
        <f t="shared" ca="1" si="1109"/>
        <v>-3.2673905301205323E-4</v>
      </c>
      <c r="JA469" s="223">
        <f t="shared" ca="1" si="1110"/>
        <v>2.7093551495688251E-4</v>
      </c>
      <c r="JB469" s="223">
        <f t="shared" ca="1" si="1111"/>
        <v>-1.5114853080323837E-4</v>
      </c>
    </row>
    <row r="470" spans="2:262">
      <c r="B470" s="230">
        <v>109</v>
      </c>
      <c r="C470" s="229">
        <f t="shared" si="1112"/>
        <v>2.1289062500000015E-3</v>
      </c>
      <c r="D470" s="226">
        <f t="shared" ca="1" si="855"/>
        <v>23.356534912840996</v>
      </c>
      <c r="E470" s="225">
        <f ca="1">DK361</f>
        <v>-0.64346508715900597</v>
      </c>
      <c r="F470" s="224">
        <v>109</v>
      </c>
      <c r="G470" s="223">
        <f t="shared" ca="1" si="856"/>
        <v>-3.5545616627095094E-5</v>
      </c>
      <c r="H470" s="223">
        <f t="shared" ca="1" si="857"/>
        <v>1.0042508742266878E-4</v>
      </c>
      <c r="I470" s="223">
        <f t="shared" ca="1" si="858"/>
        <v>-1.4385864044412866E-4</v>
      </c>
      <c r="J470" s="223">
        <f t="shared" ca="1" si="859"/>
        <v>1.5657097974061852E-4</v>
      </c>
      <c r="K470" s="223">
        <f t="shared" ca="1" si="860"/>
        <v>-1.3584736748849377E-4</v>
      </c>
      <c r="L470" s="223">
        <f t="shared" ca="1" si="861"/>
        <v>8.6113360047701486E-5</v>
      </c>
      <c r="M470" s="223">
        <f t="shared" ca="1" si="862"/>
        <v>-1.7989724215918501E-5</v>
      </c>
      <c r="N470" s="223">
        <f t="shared" ca="1" si="863"/>
        <v>-5.397564236477379E-5</v>
      </c>
      <c r="O470" s="223">
        <f t="shared" ca="1" si="864"/>
        <v>1.1441443508162678E-4</v>
      </c>
      <c r="P470" s="223">
        <f t="shared" ca="1" si="865"/>
        <v>-1.5041986528015774E-4</v>
      </c>
      <c r="Q470" s="223">
        <f t="shared" ca="1" si="866"/>
        <v>1.5430292301995809E-4</v>
      </c>
      <c r="R470" s="223">
        <f t="shared" ca="1" si="867"/>
        <v>-1.2523437589369676E-4</v>
      </c>
      <c r="S470" s="223">
        <f t="shared" ca="1" si="868"/>
        <v>6.9421852766650167E-5</v>
      </c>
      <c r="T470" s="223">
        <f t="shared" ca="1" si="869"/>
        <v>1.2158040433195421E-6</v>
      </c>
      <c r="U470" s="223">
        <f t="shared" ca="1" si="870"/>
        <v>-7.1593824200618715E-5</v>
      </c>
      <c r="V470" s="223">
        <f t="shared" ca="1" si="871"/>
        <v>1.2668288313970587E-4</v>
      </c>
      <c r="W470" s="223">
        <f t="shared" ca="1" si="872"/>
        <v>-1.5471863533117472E-4</v>
      </c>
      <c r="X470" s="223">
        <f t="shared" ca="1" si="873"/>
        <v>1.4971400671151869E-4</v>
      </c>
      <c r="Y470" s="223">
        <f t="shared" ca="1" si="874"/>
        <v>-1.12737742716979E-4</v>
      </c>
      <c r="Z470" s="223">
        <f t="shared" ca="1" si="875"/>
        <v>5.1686176201948783E-5</v>
      </c>
      <c r="AA470" s="223">
        <f t="shared" ca="1" si="876"/>
        <v>2.0403045478071959E-5</v>
      </c>
      <c r="AB470" s="223">
        <f t="shared" ca="1" si="877"/>
        <v>-8.8135168280771014E-5</v>
      </c>
      <c r="AC470" s="223">
        <f t="shared" ca="1" si="878"/>
        <v>1.3704590271860893E-4</v>
      </c>
      <c r="AD470" s="223">
        <f t="shared" ca="1" si="879"/>
        <v>-1.5669029309430565E-4</v>
      </c>
      <c r="AE470" s="223">
        <f t="shared" ca="1" si="880"/>
        <v>1.4287325238795435E-4</v>
      </c>
      <c r="AF470" s="223">
        <f t="shared" ca="1" si="881"/>
        <v>-9.8545428953216059E-5</v>
      </c>
      <c r="AG470" s="223">
        <f t="shared" ca="1" si="882"/>
        <v>3.3173091437542836E-5</v>
      </c>
      <c r="AH470" s="223">
        <f t="shared" ca="1" si="883"/>
        <v>3.9283406117627879E-5</v>
      </c>
      <c r="AI470" s="223">
        <f t="shared" ca="1" si="884"/>
        <v>-1.0335087739353833E-4</v>
      </c>
      <c r="AJ470" s="223">
        <f t="shared" ca="1" si="885"/>
        <v>1.4534762435794432E-4</v>
      </c>
      <c r="AK470" s="223">
        <f t="shared" ca="1" si="886"/>
        <v>-1.5630518300156911E-4</v>
      </c>
      <c r="AL470" s="223">
        <f t="shared" ca="1" si="887"/>
        <v>1.3388355136168269E-4</v>
      </c>
      <c r="AM470" s="223">
        <f t="shared" ca="1" si="888"/>
        <v>-8.2870900211656315E-5</v>
      </c>
      <c r="AN470" s="223">
        <f t="shared" ca="1" si="889"/>
        <v>1.4161052500317098E-5</v>
      </c>
      <c r="AO470" s="223">
        <f t="shared" ca="1" si="890"/>
        <v>5.7572907764076795E-5</v>
      </c>
      <c r="AP470" s="223">
        <f t="shared" ca="1" si="891"/>
        <v>-1.1701209311104186E-4</v>
      </c>
      <c r="AQ470" s="223">
        <f t="shared" ca="1" si="892"/>
        <v>1.5146318243699277E-4</v>
      </c>
      <c r="AR470" s="223">
        <f t="shared" ca="1" si="893"/>
        <v>-1.5356909746722116E-4</v>
      </c>
      <c r="AS470" s="223">
        <f t="shared" ca="1" si="894"/>
        <v>1.2288011710377607E-4</v>
      </c>
      <c r="AT470" s="223">
        <f t="shared" ca="1" si="895"/>
        <v>-6.5949915994467439E-5</v>
      </c>
      <c r="AU470" s="223">
        <f t="shared" ca="1" si="896"/>
        <v>-5.063981847655407E-6</v>
      </c>
      <c r="AV470" s="223">
        <f t="shared" ca="1" si="897"/>
        <v>7.4996459288744947E-5</v>
      </c>
      <c r="AW470" s="223">
        <f t="shared" ca="1" si="898"/>
        <v>-1.2891333803299868E-4</v>
      </c>
      <c r="AX470" s="223">
        <f t="shared" ca="1" si="899"/>
        <v>1.5530059326986765E-4</v>
      </c>
      <c r="AY470" s="223">
        <f t="shared" ca="1" si="900"/>
        <v>-1.4852318976445389E-4</v>
      </c>
      <c r="AZ470" s="223">
        <f t="shared" ca="1" si="901"/>
        <v>1.1002845150750001E-4</v>
      </c>
      <c r="BA470" s="223">
        <f t="shared" ca="1" si="902"/>
        <v>-4.8036983654367796E-5</v>
      </c>
      <c r="BB470" s="223">
        <f t="shared" ca="1" si="903"/>
        <v>-2.4212849195076215E-5</v>
      </c>
      <c r="BC470" s="223">
        <f t="shared" ca="1" si="904"/>
        <v>9.1291994258812492E-5</v>
      </c>
      <c r="BD470" s="223">
        <f t="shared" ca="1" si="905"/>
        <v>-1.3887560635807025E-4</v>
      </c>
      <c r="BE470" s="223">
        <f t="shared" ca="1" si="906"/>
        <v>1.5680213862577055E-4</v>
      </c>
      <c r="BF470" s="223">
        <f t="shared" ca="1" si="907"/>
        <v>-1.4124335504186168E-4</v>
      </c>
      <c r="BG470" s="223">
        <f t="shared" ca="1" si="908"/>
        <v>9.5521855585781309E-5</v>
      </c>
      <c r="BH470" s="223">
        <f t="shared" ca="1" si="909"/>
        <v>-2.9401530367158068E-5</v>
      </c>
      <c r="BI470" s="223">
        <f t="shared" ca="1" si="910"/>
        <v>-4.2997532753214023E-5</v>
      </c>
      <c r="BJ470" s="223">
        <f t="shared" ca="1" si="911"/>
        <v>1.0621441266040355E-4</v>
      </c>
      <c r="BK470" s="223">
        <f t="shared" ca="1" si="912"/>
        <v>-1.4674905629774484E-4</v>
      </c>
      <c r="BL470" s="223">
        <f t="shared" ca="1" si="913"/>
        <v>1.5594523386490644E-4</v>
      </c>
      <c r="BM470" s="223">
        <f t="shared" ca="1" si="914"/>
        <v>-1.3183908878975969E-4</v>
      </c>
      <c r="BN470" s="223">
        <f t="shared" ca="1" si="915"/>
        <v>7.9578522044068093E-5</v>
      </c>
      <c r="BO470" s="223">
        <f t="shared" ca="1" si="916"/>
        <v>-1.0323850696205915E-5</v>
      </c>
      <c r="BP470" s="223">
        <f t="shared" ca="1" si="917"/>
        <v>-6.1135493396533404E-5</v>
      </c>
      <c r="BQ470" s="223">
        <f t="shared" ca="1" si="918"/>
        <v>1.1953926743093262E-4</v>
      </c>
      <c r="BR470" s="223">
        <f t="shared" ca="1" si="919"/>
        <v>-1.5241526383630091E-4</v>
      </c>
      <c r="BS470" s="223">
        <f t="shared" ca="1" si="920"/>
        <v>1.5274276763248889E-4</v>
      </c>
      <c r="BT470" s="223">
        <f t="shared" ca="1" si="921"/>
        <v>-1.204518399260955E-4</v>
      </c>
      <c r="BU470" s="223">
        <f t="shared" ca="1" si="922"/>
        <v>6.2438253458914786E-5</v>
      </c>
      <c r="BV470" s="223">
        <f t="shared" ca="1" si="923"/>
        <v>8.9091092986840549E-6</v>
      </c>
      <c r="BW470" s="223">
        <f t="shared" ca="1" si="924"/>
        <v>-7.8353919314093844E-5</v>
      </c>
      <c r="BX470" s="223">
        <f t="shared" ca="1" si="925"/>
        <v>1.3106614035183928E-4</v>
      </c>
      <c r="BY470" s="223">
        <f t="shared" ca="1" si="926"/>
        <v>-1.5578900393823793E-4</v>
      </c>
      <c r="BZ470" s="223">
        <f t="shared" ca="1" si="927"/>
        <v>1.4724290800151578E-4</v>
      </c>
      <c r="CA470" s="223">
        <f t="shared" ca="1" si="928"/>
        <v>-1.0725288327305926E-4</v>
      </c>
      <c r="CB470" s="223">
        <f t="shared" ca="1" si="929"/>
        <v>4.435885542405191E-5</v>
      </c>
      <c r="CC470" s="223">
        <f t="shared" ca="1" si="930"/>
        <v>2.8008067997095496E-5</v>
      </c>
      <c r="CD470" s="223">
        <f t="shared" ca="1" si="931"/>
        <v>-9.4393829353139945E-5</v>
      </c>
      <c r="CE470" s="223">
        <f t="shared" ca="1" si="932"/>
        <v>1.4062165652515537E-4</v>
      </c>
      <c r="CF470" s="223">
        <f t="shared" ca="1" si="933"/>
        <v>-1.5681953241213683E-4</v>
      </c>
      <c r="CG470" s="223">
        <f t="shared" ca="1" si="934"/>
        <v>1.3952837798012098E-4</v>
      </c>
      <c r="CH470" s="223">
        <f t="shared" ca="1" si="935"/>
        <v>-9.2440743424339195E-5</v>
      </c>
      <c r="CI470" s="223">
        <f t="shared" ca="1" si="936"/>
        <v>2.561225891427414E-5</v>
      </c>
      <c r="CJ470" s="223">
        <f t="shared" ca="1" si="937"/>
        <v>4.6685759282853067E-5</v>
      </c>
      <c r="CK470" s="223">
        <f t="shared" ca="1" si="938"/>
        <v>-1.0901396833669479E-4</v>
      </c>
      <c r="CL470" s="223">
        <f t="shared" ca="1" si="939"/>
        <v>1.4806209209333222E-4</v>
      </c>
      <c r="CM470" s="223">
        <f t="shared" ca="1" si="940"/>
        <v>-1.5549134915053154E-4</v>
      </c>
      <c r="CN470" s="223">
        <f t="shared" ca="1" si="941"/>
        <v>1.2971521128053075E-4</v>
      </c>
      <c r="CO470" s="223">
        <f t="shared" ca="1" si="942"/>
        <v>-7.6238208750431177E-5</v>
      </c>
      <c r="CP470" s="223">
        <f t="shared" ca="1" si="943"/>
        <v>6.4804301904689804E-6</v>
      </c>
      <c r="CQ470" s="223">
        <f t="shared" ca="1" si="944"/>
        <v>6.4661253293771262E-5</v>
      </c>
      <c r="CR470" s="223">
        <f t="shared" ca="1" si="945"/>
        <v>-1.2199443576598253E-4</v>
      </c>
      <c r="CS470" s="223">
        <f t="shared" ca="1" si="946"/>
        <v>1.532755359798478E-4</v>
      </c>
      <c r="CT470" s="223">
        <f t="shared" ca="1" si="947"/>
        <v>-1.5182443126595418E-4</v>
      </c>
      <c r="CU470" s="223">
        <f t="shared" ca="1" si="948"/>
        <v>1.179510070640278E-4</v>
      </c>
      <c r="CV470" s="223">
        <f t="shared" ca="1" si="949"/>
        <v>-5.888898045419515E-5</v>
      </c>
      <c r="CW470" s="223">
        <f t="shared" ca="1" si="950"/>
        <v>-1.2748870235401996E-5</v>
      </c>
      <c r="CX470" s="223">
        <f t="shared" ca="1" si="951"/>
        <v>8.1664181868293465E-5</v>
      </c>
      <c r="CY470" s="223">
        <f t="shared" ca="1" si="952"/>
        <v>-1.3313999332861419E-4</v>
      </c>
      <c r="CZ470" s="223">
        <f t="shared" ca="1" si="953"/>
        <v>1.5618357313596185E-4</v>
      </c>
      <c r="DA470" s="223">
        <f t="shared" ca="1" si="954"/>
        <v>-1.4587393261656373E-4</v>
      </c>
      <c r="DB470" s="223">
        <f t="shared" ca="1" si="955"/>
        <v>1.0441270991218331E-4</v>
      </c>
      <c r="DC470" s="223">
        <f t="shared" ca="1" si="956"/>
        <v>-4.0654007077908688E-5</v>
      </c>
      <c r="DD470" s="223">
        <f t="shared" ca="1" si="957"/>
        <v>-3.1786415786251197E-5</v>
      </c>
      <c r="DE470" s="223">
        <f t="shared" ca="1" si="958"/>
        <v>9.743880513427766E-5</v>
      </c>
      <c r="DF470" s="223">
        <f t="shared" ca="1" si="959"/>
        <v>-1.422830014645321E-4</v>
      </c>
      <c r="DG470" s="223">
        <f t="shared" ca="1" si="960"/>
        <v>1.5674246397603812E-4</v>
      </c>
      <c r="DH470" s="223">
        <f t="shared" ca="1" si="961"/>
        <v>-1.3772935424078496E-4</v>
      </c>
      <c r="DI470" s="223">
        <f t="shared" ca="1" si="962"/>
        <v>8.9303948415633052E-5</v>
      </c>
      <c r="DJ470" s="223">
        <f t="shared" ca="1" si="963"/>
        <v>-2.1807559594324298E-5</v>
      </c>
      <c r="DK470" s="223">
        <f t="shared" ca="1" si="964"/>
        <v>-5.0345864056793075E-5</v>
      </c>
      <c r="DL470" s="223">
        <f t="shared" ca="1" si="965"/>
        <v>1.1174785807475162E-4</v>
      </c>
      <c r="DM470" s="223">
        <f t="shared" ca="1" si="966"/>
        <v>-1.4928594082104209E-4</v>
      </c>
      <c r="DN470" s="223">
        <f t="shared" ca="1" si="967"/>
        <v>1.5494380226162434E-4</v>
      </c>
      <c r="DO470" s="223">
        <f t="shared" ca="1" si="968"/>
        <v>-1.2751319817839052E-4</v>
      </c>
      <c r="DP470" s="223">
        <f t="shared" ca="1" si="969"/>
        <v>7.2851972410573204E-5</v>
      </c>
      <c r="DQ470" s="223">
        <f t="shared" ca="1" si="970"/>
        <v>-2.6331061159086424E-6</v>
      </c>
      <c r="DR470" s="223">
        <f t="shared" ca="1" si="971"/>
        <v>-6.8148063669868936E-5</v>
      </c>
      <c r="DS470" s="223">
        <f t="shared" ca="1" si="972"/>
        <v>1.2437611921459278E-4</v>
      </c>
      <c r="DT470" s="223">
        <f t="shared" ca="1" si="973"/>
        <v>-1.5404348067186177E-4</v>
      </c>
      <c r="DU470" s="223">
        <f t="shared" ca="1" si="974"/>
        <v>1.5081464153910597E-4</v>
      </c>
      <c r="DV470" s="223">
        <f t="shared" ca="1" si="975"/>
        <v>-1.1537912492577993E-4</v>
      </c>
      <c r="DW470" s="223">
        <f t="shared" ca="1" si="976"/>
        <v>5.5304234929646515E-5</v>
      </c>
      <c r="DX470" s="223">
        <f t="shared" ca="1" si="977"/>
        <v>1.6580951729401093E-5</v>
      </c>
      <c r="DY470" s="223">
        <f t="shared" ca="1" si="978"/>
        <v>-8.492525297294842E-5</v>
      </c>
      <c r="DZ470" s="223">
        <f t="shared" ca="1" si="979"/>
        <v>1.3513364775182818E-4</v>
      </c>
      <c r="EA470" s="223">
        <f t="shared" ca="1" si="980"/>
        <v>-1.5648406318930823E-4</v>
      </c>
      <c r="EB470" s="223">
        <f t="shared" ca="1" si="981"/>
        <v>1.4441708822917937E-4</v>
      </c>
      <c r="EC470" s="223">
        <f t="shared" ca="1" si="982"/>
        <v>-1.0150964223909226E-4</v>
      </c>
      <c r="ED470" s="223">
        <f t="shared" ca="1" si="983"/>
        <v>3.6924670278061571E-5</v>
      </c>
      <c r="EE470" s="223">
        <f t="shared" ca="1" si="984"/>
        <v>3.5545616627099153E-5</v>
      </c>
      <c r="EF470" s="223">
        <f t="shared" ca="1" si="985"/>
        <v>-1.0042508742267063E-4</v>
      </c>
      <c r="EG470" s="223">
        <f t="shared" ca="1" si="986"/>
        <v>1.438586404441324E-4</v>
      </c>
      <c r="EH470" s="223">
        <f t="shared" ca="1" si="987"/>
        <v>-1.5657097974061809E-4</v>
      </c>
      <c r="EI470" s="223">
        <f t="shared" ca="1" si="988"/>
        <v>1.3584736748849076E-4</v>
      </c>
      <c r="EJ470" s="223">
        <f t="shared" ca="1" si="989"/>
        <v>-8.6113360047698328E-5</v>
      </c>
      <c r="EK470" s="223">
        <f t="shared" ca="1" si="990"/>
        <v>1.798972421591642E-5</v>
      </c>
      <c r="EL470" s="223">
        <f t="shared" ca="1" si="991"/>
        <v>5.3975642364782559E-5</v>
      </c>
      <c r="EM470" s="223">
        <f t="shared" ca="1" si="992"/>
        <v>-1.1441443508163201E-4</v>
      </c>
      <c r="EN470" s="223">
        <f t="shared" ca="1" si="993"/>
        <v>1.5041986528015942E-4</v>
      </c>
      <c r="EO470" s="223">
        <f t="shared" ca="1" si="994"/>
        <v>-1.5430292301995744E-4</v>
      </c>
      <c r="EP470" s="223">
        <f t="shared" ca="1" si="995"/>
        <v>1.2523437589369584E-4</v>
      </c>
      <c r="EQ470" s="223">
        <f t="shared" ca="1" si="996"/>
        <v>-6.9421852766641791E-5</v>
      </c>
      <c r="ER470" s="223">
        <f t="shared" ca="1" si="997"/>
        <v>-1.2158040433266437E-6</v>
      </c>
      <c r="ES470" s="223">
        <f t="shared" ca="1" si="998"/>
        <v>7.1593824200624054E-5</v>
      </c>
      <c r="ET470" s="223">
        <f t="shared" ca="1" si="999"/>
        <v>-1.2668288313970807E-4</v>
      </c>
      <c r="EU470" s="223">
        <f t="shared" ca="1" si="1000"/>
        <v>1.5471863533117496E-4</v>
      </c>
      <c r="EV470" s="223">
        <f t="shared" ca="1" si="1001"/>
        <v>-1.4971400671151587E-4</v>
      </c>
      <c r="EW470" s="223">
        <f t="shared" ca="1" si="1002"/>
        <v>1.1273774271697407E-4</v>
      </c>
      <c r="EX470" s="223">
        <f t="shared" ca="1" si="1003"/>
        <v>-5.1686176201943118E-5</v>
      </c>
      <c r="EY470" s="223">
        <f t="shared" ca="1" si="1004"/>
        <v>-2.0403045478075693E-5</v>
      </c>
      <c r="EZ470" s="223">
        <f t="shared" ca="1" si="1005"/>
        <v>8.8135168280772274E-5</v>
      </c>
      <c r="FA470" s="223">
        <f t="shared" ca="1" si="1006"/>
        <v>-1.3704590271861346E-4</v>
      </c>
      <c r="FB470" s="223">
        <f t="shared" ca="1" si="1007"/>
        <v>1.566902930943059E-4</v>
      </c>
      <c r="FC470" s="223">
        <f t="shared" ca="1" si="1008"/>
        <v>-1.4287325238795189E-4</v>
      </c>
      <c r="FD470" s="223">
        <f t="shared" ca="1" si="1009"/>
        <v>9.8545428953213132E-5</v>
      </c>
      <c r="FE470" s="223">
        <f t="shared" ca="1" si="1010"/>
        <v>-3.3173091437541338E-5</v>
      </c>
      <c r="FF470" s="223">
        <f t="shared" ca="1" si="1011"/>
        <v>-3.9283406117635841E-5</v>
      </c>
      <c r="FG470" s="223">
        <f t="shared" ca="1" si="1012"/>
        <v>1.0335087739354285E-4</v>
      </c>
      <c r="FH470" s="223">
        <f t="shared" ca="1" si="1013"/>
        <v>-1.4534762435794654E-4</v>
      </c>
      <c r="FI470" s="223">
        <f t="shared" ca="1" si="1014"/>
        <v>1.5630518300156879E-4</v>
      </c>
      <c r="FJ470" s="223">
        <f t="shared" ca="1" si="1015"/>
        <v>-1.3388355136168188E-4</v>
      </c>
      <c r="FK470" s="223">
        <f t="shared" ca="1" si="1016"/>
        <v>8.2870900211649335E-5</v>
      </c>
      <c r="FL470" s="223">
        <f t="shared" ca="1" si="1017"/>
        <v>-1.4161052500311135E-5</v>
      </c>
      <c r="FM470" s="223">
        <f t="shared" ca="1" si="1018"/>
        <v>-5.7572907764082365E-5</v>
      </c>
      <c r="FN470" s="223">
        <f t="shared" ca="1" si="1019"/>
        <v>1.1701209311104436E-4</v>
      </c>
      <c r="FO470" s="223">
        <f t="shared" ca="1" si="1020"/>
        <v>-1.5146318243699548E-4</v>
      </c>
      <c r="FP470" s="223">
        <f t="shared" ca="1" si="1021"/>
        <v>1.5356909746721951E-4</v>
      </c>
      <c r="FQ470" s="223">
        <f t="shared" ca="1" si="1022"/>
        <v>-1.2288011710377233E-4</v>
      </c>
      <c r="FR470" s="223">
        <f t="shared" ca="1" si="1023"/>
        <v>6.5949915994461991E-5</v>
      </c>
      <c r="FS470" s="223">
        <f t="shared" ca="1" si="1024"/>
        <v>5.0639818476591611E-6</v>
      </c>
      <c r="FT470" s="223">
        <f t="shared" ca="1" si="1025"/>
        <v>-7.4996459288754135E-5</v>
      </c>
      <c r="FU470" s="223">
        <f t="shared" ca="1" si="1026"/>
        <v>1.2891333803300334E-4</v>
      </c>
      <c r="FV470" s="223">
        <f t="shared" ca="1" si="1027"/>
        <v>-1.5530059326986849E-4</v>
      </c>
      <c r="FW470" s="223">
        <f t="shared" ca="1" si="1028"/>
        <v>1.4852318976445265E-4</v>
      </c>
      <c r="FX470" s="223">
        <f t="shared" ca="1" si="1029"/>
        <v>-1.1002845150749732E-4</v>
      </c>
      <c r="FY470" s="223">
        <f t="shared" ca="1" si="1030"/>
        <v>4.8036983654357849E-5</v>
      </c>
      <c r="FZ470" s="223">
        <f t="shared" ca="1" si="1031"/>
        <v>2.4212849195082137E-5</v>
      </c>
      <c r="GA470" s="223">
        <f t="shared" ca="1" si="1032"/>
        <v>-9.1291994258817358E-5</v>
      </c>
      <c r="GB470" s="223">
        <f t="shared" ca="1" si="1033"/>
        <v>1.3887560635807305E-4</v>
      </c>
      <c r="GC470" s="223">
        <f t="shared" ca="1" si="1034"/>
        <v>-1.5680213862577058E-4</v>
      </c>
      <c r="GD470" s="223">
        <f t="shared" ca="1" si="1035"/>
        <v>1.4124335504185715E-4</v>
      </c>
      <c r="GE470" s="223">
        <f t="shared" ca="1" si="1036"/>
        <v>-9.5521855585776539E-5</v>
      </c>
      <c r="GF470" s="223">
        <f t="shared" ca="1" si="1037"/>
        <v>2.9401530367152182E-5</v>
      </c>
      <c r="GG470" s="223">
        <f t="shared" ca="1" si="1038"/>
        <v>4.2997532753219783E-5</v>
      </c>
      <c r="GH470" s="223">
        <f t="shared" ca="1" si="1039"/>
        <v>-1.0621441266040466E-4</v>
      </c>
      <c r="GI470" s="223">
        <f t="shared" ca="1" si="1040"/>
        <v>1.4674905629774853E-4</v>
      </c>
      <c r="GJ470" s="223">
        <f t="shared" ca="1" si="1041"/>
        <v>-1.5594523386490579E-4</v>
      </c>
      <c r="GK470" s="223">
        <f t="shared" ca="1" si="1042"/>
        <v>1.3183908878975644E-4</v>
      </c>
      <c r="GL470" s="223">
        <f t="shared" ca="1" si="1043"/>
        <v>-7.9578522044062915E-5</v>
      </c>
      <c r="GM470" s="223">
        <f t="shared" ca="1" si="1044"/>
        <v>1.0323850696204383E-5</v>
      </c>
      <c r="GN470" s="223">
        <f t="shared" ca="1" si="1045"/>
        <v>6.1135493396543026E-5</v>
      </c>
      <c r="GO470" s="223">
        <f t="shared" ca="1" si="1046"/>
        <v>-1.1953926743093651E-4</v>
      </c>
      <c r="GP470" s="223">
        <f t="shared" ca="1" si="1047"/>
        <v>1.5241526383630443E-4</v>
      </c>
      <c r="GQ470" s="223">
        <f t="shared" ca="1" si="1048"/>
        <v>-1.527427676324875E-4</v>
      </c>
      <c r="GR470" s="223">
        <f t="shared" ca="1" si="1049"/>
        <v>1.2045183992608881E-4</v>
      </c>
      <c r="GS470" s="223">
        <f t="shared" ca="1" si="1050"/>
        <v>-6.2438253458913391E-5</v>
      </c>
      <c r="GT470" s="223">
        <f t="shared" ca="1" si="1051"/>
        <v>-8.9091092986900316E-6</v>
      </c>
      <c r="GU470" s="223">
        <f t="shared" ca="1" si="1052"/>
        <v>7.8353919314106774E-5</v>
      </c>
      <c r="GV470" s="223">
        <f t="shared" ca="1" si="1053"/>
        <v>-1.3106614035184258E-4</v>
      </c>
      <c r="GW470" s="223">
        <f t="shared" ca="1" si="1054"/>
        <v>1.5578900393823915E-4</v>
      </c>
      <c r="GX470" s="223">
        <f t="shared" ca="1" si="1055"/>
        <v>-1.4724290800151527E-4</v>
      </c>
      <c r="GY470" s="223">
        <f t="shared" ca="1" si="1056"/>
        <v>1.0725288327305489E-4</v>
      </c>
      <c r="GZ470" s="223">
        <f t="shared" ca="1" si="1057"/>
        <v>-4.4358855424037612E-5</v>
      </c>
      <c r="HA470" s="223">
        <f t="shared" ca="1" si="1058"/>
        <v>-2.8008067997101392E-5</v>
      </c>
      <c r="HB470" s="223">
        <f t="shared" ca="1" si="1059"/>
        <v>9.4393829353148307E-5</v>
      </c>
      <c r="HC470" s="223">
        <f t="shared" ca="1" si="1060"/>
        <v>-1.4062165652515605E-4</v>
      </c>
      <c r="HD470" s="223">
        <f t="shared" ca="1" si="1061"/>
        <v>1.5681953241213677E-4</v>
      </c>
      <c r="HE470" s="223">
        <f t="shared" ca="1" si="1062"/>
        <v>-1.3952837798011418E-4</v>
      </c>
      <c r="HF470" s="223">
        <f t="shared" ca="1" si="1063"/>
        <v>9.2440743424334343E-5</v>
      </c>
      <c r="HG470" s="223">
        <f t="shared" ca="1" si="1064"/>
        <v>-2.5612258914263833E-5</v>
      </c>
      <c r="HH470" s="223">
        <f t="shared" ca="1" si="1065"/>
        <v>-4.6685759282854537E-5</v>
      </c>
      <c r="HI470" s="223">
        <f t="shared" ca="1" si="1066"/>
        <v>1.090139683366991E-4</v>
      </c>
      <c r="HJ470" s="223">
        <f t="shared" ca="1" si="1067"/>
        <v>-1.4806209209333715E-4</v>
      </c>
      <c r="HK470" s="223">
        <f t="shared" ca="1" si="1068"/>
        <v>1.5549134915053136E-4</v>
      </c>
      <c r="HL470" s="223">
        <f t="shared" ca="1" si="1069"/>
        <v>-1.2971521128052487E-4</v>
      </c>
      <c r="HM470" s="223">
        <f t="shared" ca="1" si="1070"/>
        <v>7.6238208750429836E-5</v>
      </c>
      <c r="HN470" s="223">
        <f t="shared" ca="1" si="1071"/>
        <v>-6.4804301904629868E-6</v>
      </c>
      <c r="HO470" s="223">
        <f t="shared" ca="1" si="1072"/>
        <v>-6.4661253293784842E-5</v>
      </c>
      <c r="HP470" s="223">
        <f t="shared" ca="1" si="1073"/>
        <v>1.219944357659835E-4</v>
      </c>
      <c r="HQ470" s="223">
        <f t="shared" ca="1" si="1074"/>
        <v>-1.5327553597984999E-4</v>
      </c>
      <c r="HR470" s="223">
        <f t="shared" ca="1" si="1075"/>
        <v>1.518244312659538E-4</v>
      </c>
      <c r="HS470" s="223">
        <f t="shared" ca="1" si="1076"/>
        <v>-1.1795100706402385E-4</v>
      </c>
      <c r="HT470" s="223">
        <f t="shared" ca="1" si="1077"/>
        <v>5.888898045418134E-5</v>
      </c>
      <c r="HU470" s="223">
        <f t="shared" ca="1" si="1078"/>
        <v>1.2748870235403535E-5</v>
      </c>
      <c r="HV470" s="223">
        <f t="shared" ca="1" si="1079"/>
        <v>-8.1664181868298588E-5</v>
      </c>
      <c r="HW470" s="223">
        <f t="shared" ca="1" si="1080"/>
        <v>1.3313999332861264E-4</v>
      </c>
      <c r="HX470" s="223">
        <f t="shared" ca="1" si="1081"/>
        <v>-1.5618357313596239E-4</v>
      </c>
      <c r="HY470" s="223">
        <f t="shared" ca="1" si="1082"/>
        <v>1.4587393261655828E-4</v>
      </c>
      <c r="HZ470" s="223">
        <f t="shared" ca="1" si="1083"/>
        <v>-1.0441270991217884E-4</v>
      </c>
      <c r="IA470" s="223">
        <f t="shared" ca="1" si="1084"/>
        <v>4.0654007077902908E-5</v>
      </c>
      <c r="IB470" s="223">
        <f t="shared" ca="1" si="1085"/>
        <v>3.1786415786248337E-5</v>
      </c>
      <c r="IC470" s="223">
        <f t="shared" ca="1" si="1086"/>
        <v>-9.7438805134282362E-5</v>
      </c>
      <c r="ID470" s="223">
        <f t="shared" ca="1" si="1087"/>
        <v>1.4228300146453836E-4</v>
      </c>
      <c r="IE470" s="223">
        <f t="shared" ca="1" si="1088"/>
        <v>3.796160459481748E-5</v>
      </c>
      <c r="IF470" s="223">
        <f t="shared" ca="1" si="1089"/>
        <v>1.3772935424078212E-4</v>
      </c>
      <c r="IG470" s="223">
        <f t="shared" ca="1" si="1090"/>
        <v>-8.9303948415635464E-5</v>
      </c>
      <c r="IH470" s="223">
        <f t="shared" ca="1" si="1091"/>
        <v>2.1807559594318356E-5</v>
      </c>
      <c r="II470" s="223">
        <f t="shared" ca="1" si="1092"/>
        <v>5.0345864056807203E-5</v>
      </c>
      <c r="IJ470" s="223">
        <f t="shared" ca="1" si="1093"/>
        <v>-1.1174785807475583E-4</v>
      </c>
      <c r="IK470" s="223">
        <f t="shared" ca="1" si="1094"/>
        <v>1.4928594082104391E-4</v>
      </c>
      <c r="IL470" s="223">
        <f t="shared" ca="1" si="1095"/>
        <v>-1.5494380226162481E-4</v>
      </c>
      <c r="IM470" s="223">
        <f t="shared" ca="1" si="1096"/>
        <v>1.2751319817838706E-4</v>
      </c>
      <c r="IN470" s="223">
        <f t="shared" ca="1" si="1097"/>
        <v>-7.2851972410560003E-5</v>
      </c>
      <c r="IO470" s="223">
        <f t="shared" ca="1" si="1098"/>
        <v>2.6331061159026454E-6</v>
      </c>
      <c r="IP470" s="223">
        <f t="shared" ca="1" si="1099"/>
        <v>6.8148063669874357E-5</v>
      </c>
      <c r="IQ470" s="223">
        <f t="shared" ca="1" si="1100"/>
        <v>-1.2437611921459096E-4</v>
      </c>
      <c r="IR470" s="223">
        <f t="shared" ca="1" si="1101"/>
        <v>1.5404348067186291E-4</v>
      </c>
      <c r="IS470" s="223">
        <f t="shared" ca="1" si="1102"/>
        <v>-1.5081464153910191E-4</v>
      </c>
      <c r="IT470" s="223">
        <f t="shared" ca="1" si="1103"/>
        <v>1.1537912492577585E-4</v>
      </c>
      <c r="IU470" s="223">
        <f t="shared" ca="1" si="1104"/>
        <v>-5.5304234929640911E-5</v>
      </c>
      <c r="IV470" s="223">
        <f t="shared" ca="1" si="1105"/>
        <v>-1.6580951729398193E-5</v>
      </c>
      <c r="IW470" s="223">
        <f t="shared" ca="1" si="1106"/>
        <v>8.4925252972953435E-5</v>
      </c>
      <c r="IX470" s="223">
        <f t="shared" ca="1" si="1107"/>
        <v>-1.3513364775183574E-4</v>
      </c>
      <c r="IY470" s="223">
        <f t="shared" ca="1" si="1108"/>
        <v>1.5648406318930863E-4</v>
      </c>
      <c r="IZ470" s="223">
        <f t="shared" ca="1" si="1109"/>
        <v>-1.4441708822917704E-4</v>
      </c>
      <c r="JA470" s="223">
        <f t="shared" ca="1" si="1110"/>
        <v>1.0150964223909449E-4</v>
      </c>
      <c r="JB470" s="223">
        <f t="shared" ca="1" si="1111"/>
        <v>-3.692467027805575E-5</v>
      </c>
    </row>
    <row r="471" spans="2:262">
      <c r="B471" s="230">
        <v>110</v>
      </c>
      <c r="C471" s="229">
        <f t="shared" si="1112"/>
        <v>2.1484375000000015E-3</v>
      </c>
      <c r="D471" s="226">
        <f t="shared" ca="1" si="855"/>
        <v>23.365534536356442</v>
      </c>
      <c r="E471" s="225">
        <f ca="1">DL361</f>
        <v>-0.63446546364355927</v>
      </c>
      <c r="F471" s="224">
        <v>110</v>
      </c>
      <c r="G471" s="223">
        <f t="shared" ca="1" si="856"/>
        <v>8.4423071793292395E-6</v>
      </c>
      <c r="H471" s="223">
        <f t="shared" ca="1" si="857"/>
        <v>6.5862781509137773E-5</v>
      </c>
      <c r="I471" s="223">
        <f t="shared" ca="1" si="858"/>
        <v>-1.2752080577850769E-4</v>
      </c>
      <c r="J471" s="223">
        <f t="shared" ca="1" si="859"/>
        <v>1.646921046393525E-4</v>
      </c>
      <c r="K471" s="223">
        <f t="shared" ca="1" si="860"/>
        <v>-1.7023899273337306E-4</v>
      </c>
      <c r="L471" s="223">
        <f t="shared" ca="1" si="861"/>
        <v>1.4309634876682548E-4</v>
      </c>
      <c r="M471" s="223">
        <f t="shared" ca="1" si="862"/>
        <v>-8.8476141607163425E-5</v>
      </c>
      <c r="N471" s="223">
        <f t="shared" ca="1" si="863"/>
        <v>1.6866620652673133E-5</v>
      </c>
      <c r="O471" s="223">
        <f t="shared" ca="1" si="864"/>
        <v>5.798165264478089E-5</v>
      </c>
      <c r="P471" s="223">
        <f t="shared" ca="1" si="865"/>
        <v>-1.2169620702964215E-4</v>
      </c>
      <c r="Q471" s="223">
        <f t="shared" ca="1" si="866"/>
        <v>1.6204248369227993E-4</v>
      </c>
      <c r="R471" s="223">
        <f t="shared" ca="1" si="867"/>
        <v>-1.7127313354826028E-4</v>
      </c>
      <c r="S471" s="223">
        <f t="shared" ca="1" si="868"/>
        <v>1.4761567416237808E-4</v>
      </c>
      <c r="T471" s="223">
        <f t="shared" ca="1" si="869"/>
        <v>-9.5612844331717029E-5</v>
      </c>
      <c r="U471" s="223">
        <f t="shared" ca="1" si="870"/>
        <v>2.5250300959523332E-5</v>
      </c>
      <c r="V471" s="223">
        <f t="shared" ca="1" si="871"/>
        <v>4.9960840900609632E-5</v>
      </c>
      <c r="W471" s="223">
        <f t="shared" ca="1" si="872"/>
        <v>-1.1557843145871317E-4</v>
      </c>
      <c r="X471" s="223">
        <f t="shared" ca="1" si="873"/>
        <v>1.5900248820874727E-4</v>
      </c>
      <c r="Y471" s="223">
        <f t="shared" ca="1" si="874"/>
        <v>-1.7189466238267491E-4</v>
      </c>
      <c r="Z471" s="223">
        <f t="shared" ca="1" si="875"/>
        <v>1.5177938046926715E-4</v>
      </c>
      <c r="AA471" s="223">
        <f t="shared" ca="1" si="876"/>
        <v>-1.0251920733957899E-4</v>
      </c>
      <c r="AB471" s="223">
        <f t="shared" ca="1" si="877"/>
        <v>3.3573151079696285E-5</v>
      </c>
      <c r="AC471" s="223">
        <f t="shared" ca="1" si="878"/>
        <v>4.1819669114656566E-5</v>
      </c>
      <c r="AD471" s="223">
        <f t="shared" ca="1" si="879"/>
        <v>-1.091822173229247E-4</v>
      </c>
      <c r="AE471" s="223">
        <f t="shared" ca="1" si="880"/>
        <v>1.5557944180414631E-4</v>
      </c>
      <c r="AF471" s="223">
        <f t="shared" ca="1" si="881"/>
        <v>-1.7210208191921548E-4</v>
      </c>
      <c r="AG471" s="223">
        <f t="shared" ca="1" si="882"/>
        <v>1.5557743695430271E-4</v>
      </c>
      <c r="AH471" s="223">
        <f t="shared" ca="1" si="883"/>
        <v>-1.0917859259733884E-4</v>
      </c>
      <c r="AI471" s="223">
        <f t="shared" ca="1" si="884"/>
        <v>4.1815120538258715E-5</v>
      </c>
      <c r="AJ471" s="223">
        <f t="shared" ca="1" si="885"/>
        <v>3.3577750082834705E-5</v>
      </c>
      <c r="AK471" s="223">
        <f t="shared" ca="1" si="886"/>
        <v>-1.0252297366237348E-4</v>
      </c>
      <c r="AL471" s="223">
        <f t="shared" ca="1" si="887"/>
        <v>1.5178159089709005E-4</v>
      </c>
      <c r="AM471" s="223">
        <f t="shared" ca="1" si="888"/>
        <v>-1.7189489246605068E-4</v>
      </c>
      <c r="AN471" s="223">
        <f t="shared" ca="1" si="889"/>
        <v>1.5900069376674079E-4</v>
      </c>
      <c r="AO471" s="223">
        <f t="shared" ca="1" si="890"/>
        <v>-1.1557495706261545E-4</v>
      </c>
      <c r="AP471" s="223">
        <f t="shared" ca="1" si="891"/>
        <v>4.9956353708871296E-5</v>
      </c>
      <c r="AQ471" s="223">
        <f t="shared" ca="1" si="892"/>
        <v>2.5254939310000954E-5</v>
      </c>
      <c r="AR471" s="223">
        <f t="shared" ca="1" si="893"/>
        <v>-9.5616743178317688E-5</v>
      </c>
      <c r="AS471" s="223">
        <f t="shared" ca="1" si="894"/>
        <v>1.4761808484306551E-4</v>
      </c>
      <c r="AT471" s="223">
        <f t="shared" ca="1" si="895"/>
        <v>-1.7127359316072079E-4</v>
      </c>
      <c r="AU471" s="223">
        <f t="shared" ca="1" si="896"/>
        <v>1.6204090398107889E-4</v>
      </c>
      <c r="AV471" s="223">
        <f t="shared" ca="1" si="897"/>
        <v>-1.2169289133315762E-4</v>
      </c>
      <c r="AW471" s="223">
        <f t="shared" ca="1" si="898"/>
        <v>5.7977237647739423E-5</v>
      </c>
      <c r="AX471" s="223">
        <f t="shared" ca="1" si="899"/>
        <v>1.6871287176297955E-5</v>
      </c>
      <c r="AY471" s="223">
        <f t="shared" ca="1" si="900"/>
        <v>-8.848016358490782E-5</v>
      </c>
      <c r="AZ471" s="223">
        <f t="shared" ca="1" si="901"/>
        <v>1.4309895389283693E-4</v>
      </c>
      <c r="BA471" s="223">
        <f t="shared" ca="1" si="902"/>
        <v>-1.7023968076767184E-4</v>
      </c>
      <c r="BB471" s="223">
        <f t="shared" ca="1" si="903"/>
        <v>1.646907434646204E-4</v>
      </c>
      <c r="BC471" s="223">
        <f t="shared" ca="1" si="904"/>
        <v>-1.2751765676944152E-4</v>
      </c>
      <c r="BD471" s="223">
        <f t="shared" ca="1" si="905"/>
        <v>6.5858449342910176E-5</v>
      </c>
      <c r="BE471" s="223">
        <f t="shared" ca="1" si="906"/>
        <v>8.4469906340346084E-6</v>
      </c>
      <c r="BF471" s="223">
        <f t="shared" ca="1" si="907"/>
        <v>-8.1130427527472738E-5</v>
      </c>
      <c r="BG471" s="223">
        <f t="shared" ca="1" si="908"/>
        <v>1.3823508502869102E-4</v>
      </c>
      <c r="BH471" s="223">
        <f t="shared" ca="1" si="909"/>
        <v>-1.6879564607241818E-4</v>
      </c>
      <c r="BI471" s="223">
        <f t="shared" ca="1" si="910"/>
        <v>1.6694382852194939E-4</v>
      </c>
      <c r="BJ471" s="223">
        <f t="shared" ca="1" si="911"/>
        <v>-1.3303522100133853E-4</v>
      </c>
      <c r="BK471" s="223">
        <f t="shared" ca="1" si="912"/>
        <v>7.3581002265092681E-5</v>
      </c>
      <c r="BL471" s="223">
        <f t="shared" ca="1" si="913"/>
        <v>2.3445514673041574E-9</v>
      </c>
      <c r="BM471" s="223">
        <f t="shared" ca="1" si="914"/>
        <v>-7.3585241163939914E-5</v>
      </c>
      <c r="BN471" s="223">
        <f t="shared" ca="1" si="915"/>
        <v>1.33038195736749E-4</v>
      </c>
      <c r="BO471" s="223">
        <f t="shared" ca="1" si="916"/>
        <v>-1.6694496788102403E-4</v>
      </c>
      <c r="BP471" s="223">
        <f t="shared" ca="1" si="917"/>
        <v>1.687947312738167E-4</v>
      </c>
      <c r="BQ471" s="223">
        <f t="shared" ca="1" si="918"/>
        <v>-1.3823229173333417E-4</v>
      </c>
      <c r="BR471" s="223">
        <f t="shared" ca="1" si="919"/>
        <v>8.1126292107883992E-5</v>
      </c>
      <c r="BS471" s="223">
        <f t="shared" ca="1" si="920"/>
        <v>-8.4423071793298358E-6</v>
      </c>
      <c r="BT471" s="223">
        <f t="shared" ca="1" si="921"/>
        <v>-6.5862781509137299E-5</v>
      </c>
      <c r="BU471" s="223">
        <f t="shared" ca="1" si="922"/>
        <v>1.2752080577850745E-4</v>
      </c>
      <c r="BV471" s="223">
        <f t="shared" ca="1" si="923"/>
        <v>-1.6469210463935236E-4</v>
      </c>
      <c r="BW471" s="223">
        <f t="shared" ca="1" si="924"/>
        <v>1.7023899273337312E-4</v>
      </c>
      <c r="BX471" s="223">
        <f t="shared" ca="1" si="925"/>
        <v>-1.4309634876682553E-4</v>
      </c>
      <c r="BY471" s="223">
        <f t="shared" ca="1" si="926"/>
        <v>8.847614160716348E-5</v>
      </c>
      <c r="BZ471" s="223">
        <f t="shared" ca="1" si="927"/>
        <v>-1.6866620652673201E-5</v>
      </c>
      <c r="CA471" s="223">
        <f t="shared" ca="1" si="928"/>
        <v>-5.7981652644780835E-5</v>
      </c>
      <c r="CB471" s="223">
        <f t="shared" ca="1" si="929"/>
        <v>1.216962070296421E-4</v>
      </c>
      <c r="CC471" s="223">
        <f t="shared" ca="1" si="930"/>
        <v>-1.6204248369227991E-4</v>
      </c>
      <c r="CD471" s="223">
        <f t="shared" ca="1" si="931"/>
        <v>1.7127313354826023E-4</v>
      </c>
      <c r="CE471" s="223">
        <f t="shared" ca="1" si="932"/>
        <v>-1.4761567416237775E-4</v>
      </c>
      <c r="CF471" s="223">
        <f t="shared" ca="1" si="933"/>
        <v>9.5612844331716582E-5</v>
      </c>
      <c r="CG471" s="223">
        <f t="shared" ca="1" si="934"/>
        <v>-2.5250300959522796E-5</v>
      </c>
      <c r="CH471" s="223">
        <f t="shared" ca="1" si="935"/>
        <v>-4.9960840900610167E-5</v>
      </c>
      <c r="CI471" s="223">
        <f t="shared" ca="1" si="936"/>
        <v>1.1557843145871358E-4</v>
      </c>
      <c r="CJ471" s="223">
        <f t="shared" ca="1" si="937"/>
        <v>-1.5900248820874746E-4</v>
      </c>
      <c r="CK471" s="223">
        <f t="shared" ca="1" si="938"/>
        <v>1.7189466238267485E-4</v>
      </c>
      <c r="CL471" s="223">
        <f t="shared" ca="1" si="939"/>
        <v>-1.5177938046926688E-4</v>
      </c>
      <c r="CM471" s="223">
        <f t="shared" ca="1" si="940"/>
        <v>1.0251920733957856E-4</v>
      </c>
      <c r="CN471" s="223">
        <f t="shared" ca="1" si="941"/>
        <v>-3.3573151079695756E-5</v>
      </c>
      <c r="CO471" s="223">
        <f t="shared" ca="1" si="942"/>
        <v>-4.1819669114657094E-5</v>
      </c>
      <c r="CP471" s="223">
        <f t="shared" ca="1" si="943"/>
        <v>1.0918221732292607E-4</v>
      </c>
      <c r="CQ471" s="223">
        <f t="shared" ca="1" si="944"/>
        <v>-1.5557944180414707E-4</v>
      </c>
      <c r="CR471" s="223">
        <f t="shared" ca="1" si="945"/>
        <v>1.7210208191921551E-4</v>
      </c>
      <c r="CS471" s="223">
        <f t="shared" ca="1" si="946"/>
        <v>-1.5557743695430196E-4</v>
      </c>
      <c r="CT471" s="223">
        <f t="shared" ca="1" si="947"/>
        <v>1.0917859259733747E-4</v>
      </c>
      <c r="CU471" s="223">
        <f t="shared" ca="1" si="948"/>
        <v>-4.1815120538256987E-5</v>
      </c>
      <c r="CV471" s="223">
        <f t="shared" ca="1" si="949"/>
        <v>-3.3577750082836453E-5</v>
      </c>
      <c r="CW471" s="223">
        <f t="shared" ca="1" si="950"/>
        <v>1.0252297366237492E-4</v>
      </c>
      <c r="CX471" s="223">
        <f t="shared" ca="1" si="951"/>
        <v>-1.5178159089708859E-4</v>
      </c>
      <c r="CY471" s="223">
        <f t="shared" ca="1" si="952"/>
        <v>1.7189489246605073E-4</v>
      </c>
      <c r="CZ471" s="223">
        <f t="shared" ca="1" si="953"/>
        <v>-1.5900069376674199E-4</v>
      </c>
      <c r="DA471" s="223">
        <f t="shared" ca="1" si="954"/>
        <v>1.1557495706261415E-4</v>
      </c>
      <c r="DB471" s="223">
        <f t="shared" ca="1" si="955"/>
        <v>-4.9956353708874284E-5</v>
      </c>
      <c r="DC471" s="223">
        <f t="shared" ca="1" si="956"/>
        <v>-2.5254939310002689E-5</v>
      </c>
      <c r="DD471" s="223">
        <f t="shared" ca="1" si="957"/>
        <v>9.5616743178315085E-5</v>
      </c>
      <c r="DE471" s="223">
        <f t="shared" ca="1" si="958"/>
        <v>-1.4761808484306643E-4</v>
      </c>
      <c r="DF471" s="223">
        <f t="shared" ca="1" si="959"/>
        <v>1.7127359316072052E-4</v>
      </c>
      <c r="DG471" s="223">
        <f t="shared" ca="1" si="960"/>
        <v>-1.6204090398107827E-4</v>
      </c>
      <c r="DH471" s="223">
        <f t="shared" ca="1" si="961"/>
        <v>1.2169289133315983E-4</v>
      </c>
      <c r="DI471" s="223">
        <f t="shared" ca="1" si="962"/>
        <v>-5.7977237647737756E-5</v>
      </c>
      <c r="DJ471" s="223">
        <f t="shared" ca="1" si="963"/>
        <v>-1.6871287176294838E-5</v>
      </c>
      <c r="DK471" s="223">
        <f t="shared" ca="1" si="964"/>
        <v>8.8480163584909324E-5</v>
      </c>
      <c r="DL471" s="223">
        <f t="shared" ca="1" si="965"/>
        <v>-1.4309895389283519E-4</v>
      </c>
      <c r="DM471" s="223">
        <f t="shared" ca="1" si="966"/>
        <v>1.7023968076767209E-4</v>
      </c>
      <c r="DN471" s="223">
        <f t="shared" ca="1" si="967"/>
        <v>-1.6469074346462059E-4</v>
      </c>
      <c r="DO471" s="223">
        <f t="shared" ca="1" si="968"/>
        <v>1.2751765676943867E-4</v>
      </c>
      <c r="DP471" s="223">
        <f t="shared" ca="1" si="969"/>
        <v>-6.5858449342910786E-5</v>
      </c>
      <c r="DQ471" s="223">
        <f t="shared" ca="1" si="970"/>
        <v>-8.4469906340388097E-6</v>
      </c>
      <c r="DR471" s="223">
        <f t="shared" ca="1" si="971"/>
        <v>8.1130427527472142E-5</v>
      </c>
      <c r="DS471" s="223">
        <f t="shared" ca="1" si="972"/>
        <v>-1.3823508502869354E-4</v>
      </c>
      <c r="DT471" s="223">
        <f t="shared" ca="1" si="973"/>
        <v>1.6879564607241804E-4</v>
      </c>
      <c r="DU471" s="223">
        <f t="shared" ca="1" si="974"/>
        <v>-1.6694382852194839E-4</v>
      </c>
      <c r="DV471" s="223">
        <f t="shared" ca="1" si="975"/>
        <v>1.3303522100133894E-4</v>
      </c>
      <c r="DW471" s="223">
        <f t="shared" ca="1" si="976"/>
        <v>-7.3581002265088872E-5</v>
      </c>
      <c r="DX471" s="223">
        <f t="shared" ca="1" si="977"/>
        <v>-2.3445514666400836E-9</v>
      </c>
      <c r="DY471" s="223">
        <f t="shared" ca="1" si="978"/>
        <v>7.3585241163943722E-5</v>
      </c>
      <c r="DZ471" s="223">
        <f t="shared" ca="1" si="979"/>
        <v>-1.3303819573674854E-4</v>
      </c>
      <c r="EA471" s="223">
        <f t="shared" ca="1" si="980"/>
        <v>1.6694496788102506E-4</v>
      </c>
      <c r="EB471" s="223">
        <f t="shared" ca="1" si="981"/>
        <v>-1.6879473127381683E-4</v>
      </c>
      <c r="EC471" s="223">
        <f t="shared" ca="1" si="982"/>
        <v>1.3823229173333168E-4</v>
      </c>
      <c r="ED471" s="223">
        <f t="shared" ca="1" si="983"/>
        <v>-8.1126292107884588E-5</v>
      </c>
      <c r="EE471" s="223">
        <f t="shared" ca="1" si="984"/>
        <v>8.4423071793353924E-6</v>
      </c>
      <c r="EF471" s="223">
        <f t="shared" ca="1" si="985"/>
        <v>6.5862781509136662E-5</v>
      </c>
      <c r="EG471" s="223">
        <f t="shared" ca="1" si="986"/>
        <v>-1.2752080577850368E-4</v>
      </c>
      <c r="EH471" s="223">
        <f t="shared" ca="1" si="987"/>
        <v>1.6469210463935217E-4</v>
      </c>
      <c r="EI471" s="223">
        <f t="shared" ca="1" si="988"/>
        <v>-1.7023899273337393E-4</v>
      </c>
      <c r="EJ471" s="223">
        <f t="shared" ca="1" si="989"/>
        <v>1.4309634876682591E-4</v>
      </c>
      <c r="EK471" s="223">
        <f t="shared" ca="1" si="990"/>
        <v>-8.847614160716825E-5</v>
      </c>
      <c r="EL471" s="223">
        <f t="shared" ca="1" si="991"/>
        <v>1.6866620652673879E-5</v>
      </c>
      <c r="EM471" s="223">
        <f t="shared" ca="1" si="992"/>
        <v>5.7981652644775584E-5</v>
      </c>
      <c r="EN471" s="223">
        <f t="shared" ca="1" si="993"/>
        <v>-1.2169620702964163E-4</v>
      </c>
      <c r="EO471" s="223">
        <f t="shared" ca="1" si="994"/>
        <v>1.6204248369227801E-4</v>
      </c>
      <c r="EP471" s="223">
        <f t="shared" ca="1" si="995"/>
        <v>-1.7127313354826028E-4</v>
      </c>
      <c r="EQ471" s="223">
        <f t="shared" ca="1" si="996"/>
        <v>1.4761567416238063E-4</v>
      </c>
      <c r="ER471" s="223">
        <f t="shared" ca="1" si="997"/>
        <v>-9.5612844331717151E-5</v>
      </c>
      <c r="ES471" s="223">
        <f t="shared" ca="1" si="998"/>
        <v>2.5250300959528306E-5</v>
      </c>
      <c r="ET471" s="223">
        <f t="shared" ca="1" si="999"/>
        <v>4.996084090060953E-5</v>
      </c>
      <c r="EU471" s="223">
        <f t="shared" ca="1" si="1000"/>
        <v>-1.1557843145870946E-4</v>
      </c>
      <c r="EV471" s="223">
        <f t="shared" ca="1" si="1001"/>
        <v>1.5900248820874721E-4</v>
      </c>
      <c r="EW471" s="223">
        <f t="shared" ca="1" si="1002"/>
        <v>-1.7189466238267515E-4</v>
      </c>
      <c r="EX471" s="223">
        <f t="shared" ca="1" si="1003"/>
        <v>1.517793804692672E-4</v>
      </c>
      <c r="EY471" s="223">
        <f t="shared" ca="1" si="1004"/>
        <v>-1.0251920733958302E-4</v>
      </c>
      <c r="EZ471" s="223">
        <f t="shared" ca="1" si="1005"/>
        <v>3.35731510796964E-5</v>
      </c>
      <c r="FA471" s="223">
        <f t="shared" ca="1" si="1006"/>
        <v>4.18196691146517E-5</v>
      </c>
      <c r="FB471" s="223">
        <f t="shared" ca="1" si="1007"/>
        <v>-1.0918221732292555E-4</v>
      </c>
      <c r="FC471" s="223">
        <f t="shared" ca="1" si="1008"/>
        <v>1.5557944180414471E-4</v>
      </c>
      <c r="FD471" s="223">
        <f t="shared" ca="1" si="1009"/>
        <v>-1.7210208191921548E-4</v>
      </c>
      <c r="FE471" s="223">
        <f t="shared" ca="1" si="1010"/>
        <v>1.5557743695430434E-4</v>
      </c>
      <c r="FF471" s="223">
        <f t="shared" ca="1" si="1011"/>
        <v>-1.0917859259733799E-4</v>
      </c>
      <c r="FG471" s="223">
        <f t="shared" ca="1" si="1012"/>
        <v>4.1815120538262401E-5</v>
      </c>
      <c r="FH471" s="223">
        <f t="shared" ca="1" si="1013"/>
        <v>3.3577750082835776E-5</v>
      </c>
      <c r="FI471" s="223">
        <f t="shared" ca="1" si="1014"/>
        <v>-1.0252297366237042E-4</v>
      </c>
      <c r="FJ471" s="223">
        <f t="shared" ca="1" si="1015"/>
        <v>1.5178159089709056E-4</v>
      </c>
      <c r="FK471" s="223">
        <f t="shared" ca="1" si="1016"/>
        <v>-1.7189489246605049E-4</v>
      </c>
      <c r="FL471" s="223">
        <f t="shared" ca="1" si="1017"/>
        <v>1.5900069376674036E-4</v>
      </c>
      <c r="FM471" s="223">
        <f t="shared" ca="1" si="1018"/>
        <v>-1.1557495706261827E-4</v>
      </c>
      <c r="FN471" s="223">
        <f t="shared" ca="1" si="1019"/>
        <v>4.9956353708870238E-5</v>
      </c>
      <c r="FO471" s="223">
        <f t="shared" ca="1" si="1020"/>
        <v>2.5254939309997187E-5</v>
      </c>
      <c r="FP471" s="223">
        <f t="shared" ca="1" si="1021"/>
        <v>-9.5616743178318609E-5</v>
      </c>
      <c r="FQ471" s="223">
        <f t="shared" ca="1" si="1022"/>
        <v>1.4761808484306356E-4</v>
      </c>
      <c r="FR471" s="223">
        <f t="shared" ca="1" si="1023"/>
        <v>-1.7127359316072092E-4</v>
      </c>
      <c r="FS471" s="223">
        <f t="shared" ca="1" si="1024"/>
        <v>1.6204090398108016E-4</v>
      </c>
      <c r="FT471" s="223">
        <f t="shared" ca="1" si="1025"/>
        <v>-1.2169289133315687E-4</v>
      </c>
      <c r="FU471" s="223">
        <f t="shared" ca="1" si="1026"/>
        <v>5.7977237647743001E-5</v>
      </c>
      <c r="FV471" s="223">
        <f t="shared" ca="1" si="1027"/>
        <v>1.6871287176299039E-5</v>
      </c>
      <c r="FW471" s="223">
        <f t="shared" ca="1" si="1028"/>
        <v>-8.8480163584904554E-5</v>
      </c>
      <c r="FX471" s="223">
        <f t="shared" ca="1" si="1029"/>
        <v>1.4309895389283755E-4</v>
      </c>
      <c r="FY471" s="223">
        <f t="shared" ca="1" si="1030"/>
        <v>-1.7023968076767127E-4</v>
      </c>
      <c r="FZ471" s="223">
        <f t="shared" ca="1" si="1031"/>
        <v>1.6469074346461935E-4</v>
      </c>
      <c r="GA471" s="223">
        <f t="shared" ca="1" si="1032"/>
        <v>-1.2751765676944241E-4</v>
      </c>
      <c r="GB471" s="223">
        <f t="shared" ca="1" si="1033"/>
        <v>6.5858449342906896E-5</v>
      </c>
      <c r="GC471" s="223">
        <f t="shared" ca="1" si="1034"/>
        <v>8.4469906340332531E-6</v>
      </c>
      <c r="GD471" s="223">
        <f t="shared" ca="1" si="1035"/>
        <v>-8.1130427527475855E-5</v>
      </c>
      <c r="GE471" s="223">
        <f t="shared" ca="1" si="1036"/>
        <v>1.3823508502869023E-4</v>
      </c>
      <c r="GF471" s="223">
        <f t="shared" ca="1" si="1037"/>
        <v>-1.6879564607241888E-4</v>
      </c>
      <c r="GG471" s="223">
        <f t="shared" ca="1" si="1038"/>
        <v>1.6694382852194974E-4</v>
      </c>
      <c r="GH471" s="223">
        <f t="shared" ca="1" si="1039"/>
        <v>-1.3303522100133625E-4</v>
      </c>
      <c r="GI471" s="223">
        <f t="shared" ca="1" si="1040"/>
        <v>7.35810022650939E-5</v>
      </c>
      <c r="GJ471" s="223">
        <f t="shared" ca="1" si="1041"/>
        <v>2.344551470841367E-9</v>
      </c>
      <c r="GK471" s="223">
        <f t="shared" ca="1" si="1042"/>
        <v>-7.3585241163938694E-5</v>
      </c>
      <c r="GL471" s="223">
        <f t="shared" ca="1" si="1043"/>
        <v>1.3303819573675123E-4</v>
      </c>
      <c r="GM471" s="223">
        <f t="shared" ca="1" si="1044"/>
        <v>-1.6694496788102371E-4</v>
      </c>
      <c r="GN471" s="223">
        <f t="shared" ca="1" si="1045"/>
        <v>1.6879473127381602E-4</v>
      </c>
      <c r="GO471" s="223">
        <f t="shared" ca="1" si="1046"/>
        <v>-1.3823229173333499E-4</v>
      </c>
      <c r="GP471" s="223">
        <f t="shared" ca="1" si="1047"/>
        <v>8.1126292107889494E-5</v>
      </c>
      <c r="GQ471" s="223">
        <f t="shared" ca="1" si="1048"/>
        <v>-8.4423071793409625E-6</v>
      </c>
      <c r="GR471" s="223">
        <f t="shared" ca="1" si="1049"/>
        <v>-6.5862781509140551E-5</v>
      </c>
      <c r="GS471" s="223">
        <f t="shared" ca="1" si="1050"/>
        <v>1.2752080577850653E-4</v>
      </c>
      <c r="GT471" s="223">
        <f t="shared" ca="1" si="1051"/>
        <v>-1.6469210463935057E-4</v>
      </c>
      <c r="GU471" s="223">
        <f t="shared" ca="1" si="1052"/>
        <v>1.7023899273337475E-4</v>
      </c>
      <c r="GV471" s="223">
        <f t="shared" ca="1" si="1053"/>
        <v>-1.4309634876682355E-4</v>
      </c>
      <c r="GW471" s="223">
        <f t="shared" ca="1" si="1054"/>
        <v>8.8476141607164632E-5</v>
      </c>
      <c r="GX471" s="223">
        <f t="shared" ca="1" si="1055"/>
        <v>-1.6866620652679415E-5</v>
      </c>
      <c r="GY471" s="223">
        <f t="shared" ca="1" si="1056"/>
        <v>-5.7981652644770373E-5</v>
      </c>
      <c r="GZ471" s="223">
        <f t="shared" ca="1" si="1057"/>
        <v>1.2169620702964462E-4</v>
      </c>
      <c r="HA471" s="223">
        <f t="shared" ca="1" si="1058"/>
        <v>-1.6204248369227942E-4</v>
      </c>
      <c r="HB471" s="223">
        <f t="shared" ca="1" si="1059"/>
        <v>1.7127313354826083E-4</v>
      </c>
      <c r="HC471" s="223">
        <f t="shared" ca="1" si="1060"/>
        <v>-1.476156741623835E-4</v>
      </c>
      <c r="HD471" s="223">
        <f t="shared" ca="1" si="1061"/>
        <v>9.5612844331713641E-5</v>
      </c>
      <c r="HE471" s="223">
        <f t="shared" ca="1" si="1062"/>
        <v>-2.5250300959524125E-5</v>
      </c>
      <c r="HF471" s="223">
        <f t="shared" ca="1" si="1063"/>
        <v>-4.9960840900604204E-5</v>
      </c>
      <c r="HG471" s="223">
        <f t="shared" ca="1" si="1064"/>
        <v>1.1557843145870532E-4</v>
      </c>
      <c r="HH471" s="223">
        <f t="shared" ca="1" si="1065"/>
        <v>-1.5900248820874881E-4</v>
      </c>
      <c r="HI471" s="223">
        <f t="shared" ca="1" si="1066"/>
        <v>1.7189466238267493E-4</v>
      </c>
      <c r="HJ471" s="223">
        <f t="shared" ca="1" si="1067"/>
        <v>-1.517793804692698E-4</v>
      </c>
      <c r="HK471" s="223">
        <f t="shared" ca="1" si="1068"/>
        <v>1.0251920733958749E-4</v>
      </c>
      <c r="HL471" s="223">
        <f t="shared" ca="1" si="1069"/>
        <v>-3.357315107969228E-5</v>
      </c>
      <c r="HM471" s="223">
        <f t="shared" ca="1" si="1070"/>
        <v>-4.1819669114655793E-5</v>
      </c>
      <c r="HN471" s="223">
        <f t="shared" ca="1" si="1071"/>
        <v>1.0918221732292123E-4</v>
      </c>
      <c r="HO471" s="223">
        <f t="shared" ca="1" si="1072"/>
        <v>-1.5557944180414232E-4</v>
      </c>
      <c r="HP471" s="223">
        <f t="shared" ca="1" si="1073"/>
        <v>1.7210208191921548E-4</v>
      </c>
      <c r="HQ471" s="223">
        <f t="shared" ca="1" si="1074"/>
        <v>-1.5557743695430255E-4</v>
      </c>
      <c r="HR471" s="223">
        <f t="shared" ca="1" si="1075"/>
        <v>1.0917859259734228E-4</v>
      </c>
      <c r="HS471" s="223">
        <f t="shared" ca="1" si="1076"/>
        <v>-4.1815120538267795E-5</v>
      </c>
      <c r="HT471" s="223">
        <f t="shared" ca="1" si="1077"/>
        <v>-3.3577750082839923E-5</v>
      </c>
      <c r="HU471" s="223">
        <f t="shared" ca="1" si="1078"/>
        <v>1.025229736623738E-4</v>
      </c>
      <c r="HV471" s="223">
        <f t="shared" ca="1" si="1079"/>
        <v>-1.5178159089708794E-4</v>
      </c>
      <c r="HW471" s="223">
        <f t="shared" ca="1" si="1080"/>
        <v>1.7189489246605019E-4</v>
      </c>
      <c r="HX471" s="223">
        <f t="shared" ca="1" si="1081"/>
        <v>-1.5900069376673873E-4</v>
      </c>
      <c r="HY471" s="223">
        <f t="shared" ca="1" si="1082"/>
        <v>1.1557495706261516E-4</v>
      </c>
      <c r="HZ471" s="223">
        <f t="shared" ca="1" si="1083"/>
        <v>-4.9956353708875578E-5</v>
      </c>
      <c r="IA471" s="223">
        <f t="shared" ca="1" si="1084"/>
        <v>-2.5254939309991685E-5</v>
      </c>
      <c r="IB471" s="223">
        <f t="shared" ca="1" si="1085"/>
        <v>9.5616743178322133E-5</v>
      </c>
      <c r="IC471" s="223">
        <f t="shared" ca="1" si="1086"/>
        <v>-1.4761808484306573E-4</v>
      </c>
      <c r="ID471" s="223">
        <f t="shared" ca="1" si="1087"/>
        <v>1.7127359316072036E-4</v>
      </c>
      <c r="IE471" s="223">
        <f t="shared" ca="1" si="1088"/>
        <v>7.7098315631003782E-5</v>
      </c>
      <c r="IF471" s="223">
        <f t="shared" ca="1" si="1089"/>
        <v>1.2169289133315386E-4</v>
      </c>
      <c r="IG471" s="223">
        <f t="shared" ca="1" si="1090"/>
        <v>-5.797723764773903E-5</v>
      </c>
      <c r="IH471" s="223">
        <f t="shared" ca="1" si="1091"/>
        <v>-1.6871287176293509E-5</v>
      </c>
      <c r="II471" s="223">
        <f t="shared" ca="1" si="1092"/>
        <v>8.8480163584899797E-5</v>
      </c>
      <c r="IJ471" s="223">
        <f t="shared" ca="1" si="1093"/>
        <v>-1.4309895389283988E-4</v>
      </c>
      <c r="IK471" s="223">
        <f t="shared" ca="1" si="1094"/>
        <v>1.702396807676719E-4</v>
      </c>
      <c r="IL471" s="223">
        <f t="shared" ca="1" si="1095"/>
        <v>-1.6469074346462097E-4</v>
      </c>
      <c r="IM471" s="223">
        <f t="shared" ca="1" si="1096"/>
        <v>1.2751765676944615E-4</v>
      </c>
      <c r="IN471" s="223">
        <f t="shared" ca="1" si="1097"/>
        <v>-6.5858449342902993E-5</v>
      </c>
      <c r="IO471" s="223">
        <f t="shared" ca="1" si="1098"/>
        <v>-8.4469906340374815E-6</v>
      </c>
      <c r="IP471" s="223">
        <f t="shared" ca="1" si="1099"/>
        <v>8.1130427527470976E-5</v>
      </c>
      <c r="IQ471" s="223">
        <f t="shared" ca="1" si="1100"/>
        <v>-1.382350850286869E-4</v>
      </c>
      <c r="IR471" s="223">
        <f t="shared" ca="1" si="1101"/>
        <v>1.6879564607241972E-4</v>
      </c>
      <c r="IS471" s="223">
        <f t="shared" ca="1" si="1102"/>
        <v>-1.6694382852194871E-4</v>
      </c>
      <c r="IT471" s="223">
        <f t="shared" ca="1" si="1103"/>
        <v>1.330352210013398E-4</v>
      </c>
      <c r="IU471" s="223">
        <f t="shared" ca="1" si="1104"/>
        <v>-7.3581002265098942E-5</v>
      </c>
      <c r="IV471" s="223">
        <f t="shared" ca="1" si="1105"/>
        <v>-2.3445514750697555E-9</v>
      </c>
      <c r="IW471" s="223">
        <f t="shared" ca="1" si="1106"/>
        <v>7.3585241163942502E-5</v>
      </c>
      <c r="IX471" s="223">
        <f t="shared" ca="1" si="1107"/>
        <v>-1.330381957367477E-4</v>
      </c>
      <c r="IY471" s="223">
        <f t="shared" ca="1" si="1108"/>
        <v>1.6694496788102235E-4</v>
      </c>
      <c r="IZ471" s="223">
        <f t="shared" ca="1" si="1109"/>
        <v>-1.6879473127381521E-4</v>
      </c>
      <c r="JA471" s="223">
        <f t="shared" ca="1" si="1110"/>
        <v>1.3823229173333249E-4</v>
      </c>
      <c r="JB471" s="223">
        <f t="shared" ca="1" si="1111"/>
        <v>-8.1126292107885781E-5</v>
      </c>
    </row>
    <row r="472" spans="2:262">
      <c r="B472" s="230">
        <v>111</v>
      </c>
      <c r="C472" s="229">
        <f t="shared" si="1112"/>
        <v>2.1679687500000015E-3</v>
      </c>
      <c r="D472" s="226">
        <f t="shared" ca="1" si="855"/>
        <v>23.373237599889013</v>
      </c>
      <c r="E472" s="225">
        <f ca="1">DM361</f>
        <v>-0.62676240011098661</v>
      </c>
      <c r="F472" s="224">
        <v>111</v>
      </c>
      <c r="G472" s="223">
        <f t="shared" ca="1" si="856"/>
        <v>6.1962676347632997E-5</v>
      </c>
      <c r="H472" s="223">
        <f t="shared" ca="1" si="857"/>
        <v>7.6597004420878186E-5</v>
      </c>
      <c r="I472" s="223">
        <f t="shared" ca="1" si="858"/>
        <v>-2.0201413374609971E-4</v>
      </c>
      <c r="J472" s="223">
        <f t="shared" ca="1" si="859"/>
        <v>2.9276957930048601E-4</v>
      </c>
      <c r="K472" s="223">
        <f t="shared" ca="1" si="860"/>
        <v>-3.3329147739334587E-4</v>
      </c>
      <c r="L472" s="223">
        <f t="shared" ca="1" si="861"/>
        <v>3.1662706095119298E-4</v>
      </c>
      <c r="M472" s="223">
        <f t="shared" ca="1" si="862"/>
        <v>-2.4563561868928867E-4</v>
      </c>
      <c r="N472" s="223">
        <f t="shared" ca="1" si="863"/>
        <v>1.3249789695684682E-4</v>
      </c>
      <c r="O472" s="223">
        <f t="shared" ca="1" si="864"/>
        <v>3.3738786729878138E-6</v>
      </c>
      <c r="P472" s="223">
        <f t="shared" ca="1" si="865"/>
        <v>-1.3866676255165682E-4</v>
      </c>
      <c r="Q472" s="223">
        <f t="shared" ca="1" si="866"/>
        <v>2.5016713556011259E-4</v>
      </c>
      <c r="R472" s="223">
        <f t="shared" ca="1" si="867"/>
        <v>-3.1874370921926808E-4</v>
      </c>
      <c r="S472" s="223">
        <f t="shared" ca="1" si="868"/>
        <v>3.3263008151465569E-4</v>
      </c>
      <c r="T472" s="223">
        <f t="shared" ca="1" si="869"/>
        <v>-2.8944362190305023E-4</v>
      </c>
      <c r="U472" s="223">
        <f t="shared" ca="1" si="870"/>
        <v>1.9659428422520822E-4</v>
      </c>
      <c r="V472" s="223">
        <f t="shared" ca="1" si="871"/>
        <v>-7.001320320542751E-5</v>
      </c>
      <c r="W472" s="223">
        <f t="shared" ca="1" si="872"/>
        <v>-6.8580777428297083E-5</v>
      </c>
      <c r="X472" s="223">
        <f t="shared" ca="1" si="873"/>
        <v>1.9540763476279287E-4</v>
      </c>
      <c r="Y472" s="223">
        <f t="shared" ca="1" si="874"/>
        <v>-2.8870635464989627E-4</v>
      </c>
      <c r="Z472" s="223">
        <f t="shared" ca="1" si="875"/>
        <v>3.3246869714628465E-4</v>
      </c>
      <c r="AA472" s="223">
        <f t="shared" ca="1" si="876"/>
        <v>-3.1918589814445566E-4</v>
      </c>
      <c r="AB472" s="223">
        <f t="shared" ca="1" si="877"/>
        <v>2.5113702678702531E-4</v>
      </c>
      <c r="AC472" s="223">
        <f t="shared" ca="1" si="878"/>
        <v>-1.3999794166969965E-4</v>
      </c>
      <c r="AD472" s="223">
        <f t="shared" ca="1" si="879"/>
        <v>4.8379413186791129E-6</v>
      </c>
      <c r="AE472" s="223">
        <f t="shared" ca="1" si="880"/>
        <v>1.3115215536758224E-4</v>
      </c>
      <c r="AF472" s="223">
        <f t="shared" ca="1" si="881"/>
        <v>-2.4463910115585702E-4</v>
      </c>
      <c r="AG472" s="223">
        <f t="shared" ca="1" si="882"/>
        <v>3.1615075043887295E-4</v>
      </c>
      <c r="AH472" s="223">
        <f t="shared" ca="1" si="883"/>
        <v>-3.3341709949256341E-4</v>
      </c>
      <c r="AI472" s="223">
        <f t="shared" ca="1" si="884"/>
        <v>2.9347557971007765E-4</v>
      </c>
      <c r="AJ472" s="223">
        <f t="shared" ca="1" si="885"/>
        <v>-2.0317937657084184E-4</v>
      </c>
      <c r="AK472" s="223">
        <f t="shared" ca="1" si="886"/>
        <v>7.8021556727572616E-5</v>
      </c>
      <c r="AL472" s="223">
        <f t="shared" ca="1" si="887"/>
        <v>6.0523239939795046E-5</v>
      </c>
      <c r="AM472" s="223">
        <f t="shared" ca="1" si="888"/>
        <v>-1.886834295270651E-4</v>
      </c>
      <c r="AN472" s="223">
        <f t="shared" ca="1" si="889"/>
        <v>2.8446922408669042E-4</v>
      </c>
      <c r="AO472" s="223">
        <f t="shared" ca="1" si="890"/>
        <v>-3.3144565018786767E-4</v>
      </c>
      <c r="AP472" s="223">
        <f t="shared" ca="1" si="891"/>
        <v>3.2155246968780559E-4</v>
      </c>
      <c r="AQ472" s="223">
        <f t="shared" ca="1" si="892"/>
        <v>-2.5648715933044371E-4</v>
      </c>
      <c r="AR472" s="223">
        <f t="shared" ca="1" si="893"/>
        <v>1.4741365685734981E-4</v>
      </c>
      <c r="AS472" s="223">
        <f t="shared" ca="1" si="894"/>
        <v>-1.3046847115400325E-5</v>
      </c>
      <c r="AT472" s="223">
        <f t="shared" ca="1" si="895"/>
        <v>-1.2355854702920694E-4</v>
      </c>
      <c r="AU472" s="223">
        <f t="shared" ca="1" si="896"/>
        <v>2.3896370530470949E-4</v>
      </c>
      <c r="AV472" s="223">
        <f t="shared" ca="1" si="897"/>
        <v>-3.1336735426805304E-4</v>
      </c>
      <c r="AW472" s="223">
        <f t="shared" ca="1" si="898"/>
        <v>3.3400327947700483E-4</v>
      </c>
      <c r="AX472" s="223">
        <f t="shared" ca="1" si="899"/>
        <v>-2.9733075880164885E-4</v>
      </c>
      <c r="AY472" s="223">
        <f t="shared" ca="1" si="900"/>
        <v>2.0964208125739722E-4</v>
      </c>
      <c r="AZ472" s="223">
        <f t="shared" ca="1" si="901"/>
        <v>-8.5982912981361252E-5</v>
      </c>
      <c r="BA472" s="223">
        <f t="shared" ca="1" si="902"/>
        <v>-5.2429245514660653E-5</v>
      </c>
      <c r="BB472" s="223">
        <f t="shared" ca="1" si="903"/>
        <v>1.8184556844872204E-4</v>
      </c>
      <c r="BC472" s="223">
        <f t="shared" ca="1" si="904"/>
        <v>-2.8006073989988409E-4</v>
      </c>
      <c r="BD472" s="223">
        <f t="shared" ca="1" si="905"/>
        <v>3.302229527633293E-4</v>
      </c>
      <c r="BE472" s="223">
        <f t="shared" ca="1" si="906"/>
        <v>-3.2372535004703879E-4</v>
      </c>
      <c r="BF472" s="223">
        <f t="shared" ca="1" si="907"/>
        <v>2.6168279359975563E-4</v>
      </c>
      <c r="BG472" s="223">
        <f t="shared" ca="1" si="908"/>
        <v>-1.5474057557025869E-4</v>
      </c>
      <c r="BH472" s="223">
        <f t="shared" ca="1" si="909"/>
        <v>2.1247893979272237E-5</v>
      </c>
      <c r="BI472" s="223">
        <f t="shared" ca="1" si="910"/>
        <v>1.1589051164225737E-4</v>
      </c>
      <c r="BJ472" s="223">
        <f t="shared" ca="1" si="911"/>
        <v>-2.3314436665291486E-4</v>
      </c>
      <c r="BK472" s="223">
        <f t="shared" ca="1" si="912"/>
        <v>3.1039519732058065E-4</v>
      </c>
      <c r="BL472" s="223">
        <f t="shared" ca="1" si="913"/>
        <v>-3.3438826837507653E-4</v>
      </c>
      <c r="BM472" s="223">
        <f t="shared" ca="1" si="914"/>
        <v>3.0100683696203097E-4</v>
      </c>
      <c r="BN472" s="223">
        <f t="shared" ca="1" si="915"/>
        <v>-2.1597850539322184E-4</v>
      </c>
      <c r="BO472" s="223">
        <f t="shared" ca="1" si="916"/>
        <v>9.3892476343478118E-5</v>
      </c>
      <c r="BP472" s="223">
        <f t="shared" ca="1" si="917"/>
        <v>4.4303669672488726E-5</v>
      </c>
      <c r="BQ472" s="223">
        <f t="shared" ca="1" si="918"/>
        <v>-1.7489817039958121E-4</v>
      </c>
      <c r="BR472" s="223">
        <f t="shared" ca="1" si="919"/>
        <v>2.7548355759551027E-4</v>
      </c>
      <c r="BS472" s="223">
        <f t="shared" ca="1" si="920"/>
        <v>-3.2880134137987802E-4</v>
      </c>
      <c r="BT472" s="223">
        <f t="shared" ca="1" si="921"/>
        <v>3.2570323036027165E-4</v>
      </c>
      <c r="BU472" s="223">
        <f t="shared" ca="1" si="922"/>
        <v>-2.6672079993914999E-4</v>
      </c>
      <c r="BV472" s="223">
        <f t="shared" ca="1" si="923"/>
        <v>1.6197428434657523E-4</v>
      </c>
      <c r="BW472" s="223">
        <f t="shared" ca="1" si="924"/>
        <v>-2.9436141906316214E-5</v>
      </c>
      <c r="BX472" s="223">
        <f t="shared" ca="1" si="925"/>
        <v>-1.0815266814451091E-4</v>
      </c>
      <c r="BY472" s="223">
        <f t="shared" ca="1" si="926"/>
        <v>2.271845905524813E-4</v>
      </c>
      <c r="BZ472" s="223">
        <f t="shared" ca="1" si="927"/>
        <v>-3.0723606991266806E-4</v>
      </c>
      <c r="CA472" s="223">
        <f t="shared" ca="1" si="928"/>
        <v>3.3457183428386203E-4</v>
      </c>
      <c r="CB472" s="223">
        <f t="shared" ca="1" si="929"/>
        <v>-3.0450159985919573E-4</v>
      </c>
      <c r="CC472" s="223">
        <f t="shared" ca="1" si="930"/>
        <v>2.221848321533613E-4</v>
      </c>
      <c r="CD472" s="223">
        <f t="shared" ca="1" si="931"/>
        <v>-1.0174548238870694E-4</v>
      </c>
      <c r="CE472" s="223">
        <f t="shared" ca="1" si="932"/>
        <v>-3.6151406956326981E-5</v>
      </c>
      <c r="CF472" s="223">
        <f t="shared" ca="1" si="933"/>
        <v>1.6784542023246359E-4</v>
      </c>
      <c r="CG472" s="223">
        <f t="shared" ca="1" si="934"/>
        <v>-2.707404342970348E-4</v>
      </c>
      <c r="CH472" s="223">
        <f t="shared" ca="1" si="935"/>
        <v>3.2718167236305175E-4</v>
      </c>
      <c r="CI472" s="223">
        <f t="shared" ca="1" si="936"/>
        <v>-3.2748491922636382E-4</v>
      </c>
      <c r="CJ472" s="223">
        <f t="shared" ca="1" si="937"/>
        <v>2.7159814364199973E-4</v>
      </c>
      <c r="CK472" s="223">
        <f t="shared" ca="1" si="938"/>
        <v>-1.6911042587060165E-4</v>
      </c>
      <c r="CL472" s="223">
        <f t="shared" ca="1" si="939"/>
        <v>3.7606658602164103E-5</v>
      </c>
      <c r="CM472" s="223">
        <f t="shared" ca="1" si="940"/>
        <v>1.0034967752357191E-4</v>
      </c>
      <c r="CN472" s="223">
        <f t="shared" ca="1" si="941"/>
        <v>-2.2108796694967806E-4</v>
      </c>
      <c r="CO472" s="223">
        <f t="shared" ca="1" si="942"/>
        <v>3.0389187498453289E-4</v>
      </c>
      <c r="CP472" s="223">
        <f t="shared" ca="1" si="943"/>
        <v>-3.3455386663012142E-4</v>
      </c>
      <c r="CQ472" s="223">
        <f t="shared" ca="1" si="944"/>
        <v>3.078129423786574E-4</v>
      </c>
      <c r="CR472" s="223">
        <f t="shared" ca="1" si="945"/>
        <v>-2.2825732307863038E-4</v>
      </c>
      <c r="CS472" s="223">
        <f t="shared" ca="1" si="946"/>
        <v>1.0953720075985349E-4</v>
      </c>
      <c r="CT472" s="223">
        <f t="shared" ca="1" si="947"/>
        <v>2.7977367984393492E-5</v>
      </c>
      <c r="CU472" s="223">
        <f t="shared" ca="1" si="948"/>
        <v>-1.6069156626034251E-4</v>
      </c>
      <c r="CV472" s="223">
        <f t="shared" ca="1" si="949"/>
        <v>2.6583422708457001E-4</v>
      </c>
      <c r="CW472" s="223">
        <f t="shared" ca="1" si="950"/>
        <v>-3.2536492134090653E-4</v>
      </c>
      <c r="CX472" s="223">
        <f t="shared" ca="1" si="951"/>
        <v>3.2906934342256413E-4</v>
      </c>
      <c r="CY472" s="223">
        <f t="shared" ca="1" si="952"/>
        <v>-2.7631188677881737E-4</v>
      </c>
      <c r="CZ472" s="223">
        <f t="shared" ca="1" si="953"/>
        <v>1.7614470159753789E-4</v>
      </c>
      <c r="DA472" s="223">
        <f t="shared" ca="1" si="954"/>
        <v>-4.5754522453083003E-5</v>
      </c>
      <c r="DB472" s="223">
        <f t="shared" ca="1" si="955"/>
        <v>-9.2486240009208859E-5</v>
      </c>
      <c r="DC472" s="223">
        <f t="shared" ca="1" si="956"/>
        <v>2.1485816822259596E-4</v>
      </c>
      <c r="DD472" s="223">
        <f t="shared" ca="1" si="957"/>
        <v>-3.0036462695415581E-4</v>
      </c>
      <c r="DE472" s="223">
        <f t="shared" ca="1" si="958"/>
        <v>3.3433437623689747E-4</v>
      </c>
      <c r="DF472" s="223">
        <f t="shared" ca="1" si="959"/>
        <v>-3.1093886989149366E-4</v>
      </c>
      <c r="DG472" s="223">
        <f t="shared" ca="1" si="960"/>
        <v>2.3419232032756808E-4</v>
      </c>
      <c r="DH472" s="223">
        <f t="shared" ca="1" si="961"/>
        <v>-1.1726293801712208E-4</v>
      </c>
      <c r="DI472" s="223">
        <f t="shared" ca="1" si="962"/>
        <v>-1.978647649212732E-5</v>
      </c>
      <c r="DJ472" s="223">
        <f t="shared" ca="1" si="963"/>
        <v>1.5344091769734251E-4</v>
      </c>
      <c r="DK472" s="223">
        <f t="shared" ca="1" si="964"/>
        <v>-2.6076789127389721E-4</v>
      </c>
      <c r="DL472" s="223">
        <f t="shared" ca="1" si="965"/>
        <v>3.2335218265632383E-4</v>
      </c>
      <c r="DM472" s="223">
        <f t="shared" ca="1" si="966"/>
        <v>-3.3045554855098204E-4</v>
      </c>
      <c r="DN472" s="223">
        <f t="shared" ca="1" si="967"/>
        <v>2.8085918996702237E-4</v>
      </c>
      <c r="DO472" s="223">
        <f t="shared" ca="1" si="968"/>
        <v>-1.8307287434269826E-4</v>
      </c>
      <c r="DP472" s="223">
        <f t="shared" ca="1" si="969"/>
        <v>5.3874825490538562E-5</v>
      </c>
      <c r="DQ472" s="223">
        <f t="shared" ca="1" si="970"/>
        <v>8.4567092242147587E-5</v>
      </c>
      <c r="DR472" s="223">
        <f t="shared" ca="1" si="971"/>
        <v>-2.0849894696904115E-4</v>
      </c>
      <c r="DS472" s="223">
        <f t="shared" ca="1" si="972"/>
        <v>2.9665645050386253E-4</v>
      </c>
      <c r="DT472" s="223">
        <f t="shared" ca="1" si="973"/>
        <v>-3.3391349531699632E-4</v>
      </c>
      <c r="DU472" s="223">
        <f t="shared" ca="1" si="974"/>
        <v>3.1387749945586057E-4</v>
      </c>
      <c r="DV472" s="223">
        <f t="shared" ca="1" si="975"/>
        <v>-2.3998624887975543E-4</v>
      </c>
      <c r="DW472" s="223">
        <f t="shared" ca="1" si="976"/>
        <v>1.2491804046529058E-4</v>
      </c>
      <c r="DX472" s="223">
        <f t="shared" ca="1" si="977"/>
        <v>1.1583666366295816E-5</v>
      </c>
      <c r="DY472" s="223">
        <f t="shared" ca="1" si="978"/>
        <v>-1.4609784206305544E-4</v>
      </c>
      <c r="DZ472" s="223">
        <f t="shared" ca="1" si="979"/>
        <v>2.5554447863626058E-4</v>
      </c>
      <c r="EA472" s="223">
        <f t="shared" ca="1" si="980"/>
        <v>-3.2114466870782592E-4</v>
      </c>
      <c r="EB472" s="223">
        <f t="shared" ca="1" si="981"/>
        <v>3.3164269961348438E-4</v>
      </c>
      <c r="EC472" s="223">
        <f t="shared" ca="1" si="982"/>
        <v>-2.8523731408118221E-4</v>
      </c>
      <c r="ED472" s="223">
        <f t="shared" ca="1" si="983"/>
        <v>1.8989077083389038E-4</v>
      </c>
      <c r="EE472" s="223">
        <f t="shared" ca="1" si="984"/>
        <v>-6.1962676347628119E-5</v>
      </c>
      <c r="EF472" s="223">
        <f t="shared" ca="1" si="985"/>
        <v>-7.6597004420886941E-5</v>
      </c>
      <c r="EG472" s="223">
        <f t="shared" ca="1" si="986"/>
        <v>2.020141337460948E-4</v>
      </c>
      <c r="EH472" s="223">
        <f t="shared" ca="1" si="987"/>
        <v>-2.9276957930048504E-4</v>
      </c>
      <c r="EI472" s="223">
        <f t="shared" ca="1" si="988"/>
        <v>3.3329147739334604E-4</v>
      </c>
      <c r="EJ472" s="223">
        <f t="shared" ca="1" si="989"/>
        <v>-3.1662706095119113E-4</v>
      </c>
      <c r="EK472" s="223">
        <f t="shared" ca="1" si="990"/>
        <v>2.4563561868928157E-4</v>
      </c>
      <c r="EL472" s="223">
        <f t="shared" ca="1" si="991"/>
        <v>-1.3249789695685141E-4</v>
      </c>
      <c r="EM472" s="223">
        <f t="shared" ca="1" si="992"/>
        <v>-3.3738786729864314E-6</v>
      </c>
      <c r="EN472" s="223">
        <f t="shared" ca="1" si="993"/>
        <v>1.3866676255165988E-4</v>
      </c>
      <c r="EO472" s="223">
        <f t="shared" ca="1" si="994"/>
        <v>-2.501671355601172E-4</v>
      </c>
      <c r="EP472" s="223">
        <f t="shared" ca="1" si="995"/>
        <v>3.1874370921926542E-4</v>
      </c>
      <c r="EQ472" s="223">
        <f t="shared" ca="1" si="996"/>
        <v>-3.3263008151465607E-4</v>
      </c>
      <c r="ER472" s="223">
        <f t="shared" ca="1" si="997"/>
        <v>2.8944362190304974E-4</v>
      </c>
      <c r="ES472" s="223">
        <f t="shared" ca="1" si="998"/>
        <v>-1.9659428422520554E-4</v>
      </c>
      <c r="ET472" s="223">
        <f t="shared" ca="1" si="999"/>
        <v>7.0013203205419541E-5</v>
      </c>
      <c r="EU472" s="223">
        <f t="shared" ca="1" si="1000"/>
        <v>6.8580777428291066E-5</v>
      </c>
      <c r="EV472" s="223">
        <f t="shared" ca="1" si="1001"/>
        <v>-1.9540763476278984E-4</v>
      </c>
      <c r="EW472" s="223">
        <f t="shared" ca="1" si="1002"/>
        <v>2.8870635464989675E-4</v>
      </c>
      <c r="EX472" s="223">
        <f t="shared" ca="1" si="1003"/>
        <v>-3.324686971462853E-4</v>
      </c>
      <c r="EY472" s="223">
        <f t="shared" ca="1" si="1004"/>
        <v>3.1918589814445322E-4</v>
      </c>
      <c r="EZ472" s="223">
        <f t="shared" ca="1" si="1005"/>
        <v>-2.5113702678702937E-4</v>
      </c>
      <c r="FA472" s="223">
        <f t="shared" ca="1" si="1006"/>
        <v>1.3999794166970095E-4</v>
      </c>
      <c r="FB472" s="223">
        <f t="shared" ca="1" si="1007"/>
        <v>-4.8379413186781372E-6</v>
      </c>
      <c r="FC472" s="223">
        <f t="shared" ca="1" si="1008"/>
        <v>-1.311521553675875E-4</v>
      </c>
      <c r="FD472" s="223">
        <f t="shared" ca="1" si="1009"/>
        <v>2.4463910115586418E-4</v>
      </c>
      <c r="FE472" s="223">
        <f t="shared" ca="1" si="1010"/>
        <v>-3.161507504388717E-4</v>
      </c>
      <c r="FF472" s="223">
        <f t="shared" ca="1" si="1011"/>
        <v>3.3341709949256335E-4</v>
      </c>
      <c r="FG472" s="223">
        <f t="shared" ca="1" si="1012"/>
        <v>-2.9347557971007722E-4</v>
      </c>
      <c r="FH472" s="223">
        <f t="shared" ca="1" si="1013"/>
        <v>2.0317937657083728E-4</v>
      </c>
      <c r="FI472" s="223">
        <f t="shared" ca="1" si="1014"/>
        <v>-7.8021556727580897E-5</v>
      </c>
      <c r="FJ472" s="223">
        <f t="shared" ca="1" si="1015"/>
        <v>-6.0523239939791332E-5</v>
      </c>
      <c r="FK472" s="223">
        <f t="shared" ca="1" si="1016"/>
        <v>1.8868342952706592E-4</v>
      </c>
      <c r="FL472" s="223">
        <f t="shared" ca="1" si="1017"/>
        <v>-2.8446922408669346E-4</v>
      </c>
      <c r="FM472" s="223">
        <f t="shared" ca="1" si="1018"/>
        <v>3.3144565018786908E-4</v>
      </c>
      <c r="FN472" s="223">
        <f t="shared" ca="1" si="1019"/>
        <v>-3.2155246968780798E-4</v>
      </c>
      <c r="FO472" s="223">
        <f t="shared" ca="1" si="1020"/>
        <v>2.5648715933044615E-4</v>
      </c>
      <c r="FP472" s="223">
        <f t="shared" ca="1" si="1021"/>
        <v>-1.4741365685734894E-4</v>
      </c>
      <c r="FQ472" s="223">
        <f t="shared" ca="1" si="1022"/>
        <v>1.3046847115394579E-5</v>
      </c>
      <c r="FR472" s="223">
        <f t="shared" ca="1" si="1023"/>
        <v>1.2355854702921672E-4</v>
      </c>
      <c r="FS472" s="223">
        <f t="shared" ca="1" si="1024"/>
        <v>-2.3896370530470686E-4</v>
      </c>
      <c r="FT472" s="223">
        <f t="shared" ca="1" si="1025"/>
        <v>3.1336735426805179E-4</v>
      </c>
      <c r="FU472" s="223">
        <f t="shared" ca="1" si="1026"/>
        <v>-3.3400327947700478E-4</v>
      </c>
      <c r="FV472" s="223">
        <f t="shared" ca="1" si="1027"/>
        <v>2.9733075880164619E-4</v>
      </c>
      <c r="FW472" s="223">
        <f t="shared" ca="1" si="1028"/>
        <v>-2.0964208125738907E-4</v>
      </c>
      <c r="FX472" s="223">
        <f t="shared" ca="1" si="1029"/>
        <v>8.5982912981364911E-5</v>
      </c>
      <c r="FY472" s="223">
        <f t="shared" ca="1" si="1030"/>
        <v>5.2429245514661602E-5</v>
      </c>
      <c r="FZ472" s="223">
        <f t="shared" ca="1" si="1031"/>
        <v>-1.8184556844872288E-4</v>
      </c>
      <c r="GA472" s="223">
        <f t="shared" ca="1" si="1032"/>
        <v>2.8006073989988984E-4</v>
      </c>
      <c r="GB472" s="223">
        <f t="shared" ca="1" si="1033"/>
        <v>-3.3022295276332795E-4</v>
      </c>
      <c r="GC472" s="223">
        <f t="shared" ca="1" si="1034"/>
        <v>3.2372535004703852E-4</v>
      </c>
      <c r="GD472" s="223">
        <f t="shared" ca="1" si="1035"/>
        <v>-2.6168279359975504E-4</v>
      </c>
      <c r="GE472" s="223">
        <f t="shared" ca="1" si="1036"/>
        <v>1.5474057557025779E-4</v>
      </c>
      <c r="GF472" s="223">
        <f t="shared" ca="1" si="1037"/>
        <v>-2.1247893979261747E-5</v>
      </c>
      <c r="GG472" s="223">
        <f t="shared" ca="1" si="1038"/>
        <v>-1.1589051164224939E-4</v>
      </c>
      <c r="GH472" s="223">
        <f t="shared" ca="1" si="1039"/>
        <v>2.3314436665291559E-4</v>
      </c>
      <c r="GI472" s="223">
        <f t="shared" ca="1" si="1040"/>
        <v>-3.1039519732058098E-4</v>
      </c>
      <c r="GJ472" s="223">
        <f t="shared" ca="1" si="1041"/>
        <v>3.3438826837507647E-4</v>
      </c>
      <c r="GK472" s="223">
        <f t="shared" ca="1" si="1042"/>
        <v>-3.0100683696202642E-4</v>
      </c>
      <c r="GL472" s="223">
        <f t="shared" ca="1" si="1043"/>
        <v>2.1597850539322838E-4</v>
      </c>
      <c r="GM472" s="223">
        <f t="shared" ca="1" si="1044"/>
        <v>-9.3892476343477197E-5</v>
      </c>
      <c r="GN472" s="223">
        <f t="shared" ca="1" si="1045"/>
        <v>-4.4303669672489648E-5</v>
      </c>
      <c r="GO472" s="223">
        <f t="shared" ca="1" si="1046"/>
        <v>1.7489817039959015E-4</v>
      </c>
      <c r="GP472" s="223">
        <f t="shared" ca="1" si="1047"/>
        <v>-2.7548355759551623E-4</v>
      </c>
      <c r="GQ472" s="223">
        <f t="shared" ca="1" si="1048"/>
        <v>3.2880134137987997E-4</v>
      </c>
      <c r="GR472" s="223">
        <f t="shared" ca="1" si="1049"/>
        <v>-3.2570323036026704E-4</v>
      </c>
      <c r="GS472" s="223">
        <f t="shared" ca="1" si="1050"/>
        <v>2.6672079993916089E-4</v>
      </c>
      <c r="GT472" s="223">
        <f t="shared" ca="1" si="1051"/>
        <v>-1.6197428434658272E-4</v>
      </c>
      <c r="GU472" s="223">
        <f t="shared" ca="1" si="1052"/>
        <v>2.9436141906324698E-5</v>
      </c>
      <c r="GV472" s="223">
        <f t="shared" ca="1" si="1053"/>
        <v>1.0815266814451186E-4</v>
      </c>
      <c r="GW472" s="223">
        <f t="shared" ca="1" si="1054"/>
        <v>-2.2718459055248201E-4</v>
      </c>
      <c r="GX472" s="223">
        <f t="shared" ca="1" si="1055"/>
        <v>3.0723606991266844E-4</v>
      </c>
      <c r="GY472" s="223">
        <f t="shared" ca="1" si="1056"/>
        <v>-3.3457183428386192E-4</v>
      </c>
      <c r="GZ472" s="223">
        <f t="shared" ca="1" si="1057"/>
        <v>3.0450159985919139E-4</v>
      </c>
      <c r="HA472" s="223">
        <f t="shared" ca="1" si="1058"/>
        <v>-2.2218483215334634E-4</v>
      </c>
      <c r="HB472" s="223">
        <f t="shared" ca="1" si="1059"/>
        <v>1.0174548238872412E-4</v>
      </c>
      <c r="HC472" s="223">
        <f t="shared" ca="1" si="1060"/>
        <v>3.6151406956309038E-5</v>
      </c>
      <c r="HD472" s="223">
        <f t="shared" ca="1" si="1061"/>
        <v>-1.6784542023245616E-4</v>
      </c>
      <c r="HE472" s="223">
        <f t="shared" ca="1" si="1062"/>
        <v>2.7074043429702982E-4</v>
      </c>
      <c r="HF472" s="223">
        <f t="shared" ca="1" si="1063"/>
        <v>-3.2718167236305191E-4</v>
      </c>
      <c r="HG472" s="223">
        <f t="shared" ca="1" si="1064"/>
        <v>3.2748491922636366E-4</v>
      </c>
      <c r="HH472" s="223">
        <f t="shared" ca="1" si="1065"/>
        <v>-2.7159814364199366E-4</v>
      </c>
      <c r="HI472" s="223">
        <f t="shared" ca="1" si="1066"/>
        <v>1.6911042587059257E-4</v>
      </c>
      <c r="HJ472" s="223">
        <f t="shared" ca="1" si="1067"/>
        <v>-3.7606658602153668E-5</v>
      </c>
      <c r="HK472" s="223">
        <f t="shared" ca="1" si="1068"/>
        <v>-1.0034967752359098E-4</v>
      </c>
      <c r="HL472" s="223">
        <f t="shared" ca="1" si="1069"/>
        <v>2.2108796694966451E-4</v>
      </c>
      <c r="HM472" s="223">
        <f t="shared" ca="1" si="1070"/>
        <v>-3.0389187498452931E-4</v>
      </c>
      <c r="HN472" s="223">
        <f t="shared" ca="1" si="1071"/>
        <v>3.3455386663012131E-4</v>
      </c>
      <c r="HO472" s="223">
        <f t="shared" ca="1" si="1072"/>
        <v>-3.0781294237865707E-4</v>
      </c>
      <c r="HP472" s="223">
        <f t="shared" ca="1" si="1073"/>
        <v>2.2825732307862965E-4</v>
      </c>
      <c r="HQ472" s="223">
        <f t="shared" ca="1" si="1074"/>
        <v>-1.0953720075985255E-4</v>
      </c>
      <c r="HR472" s="223">
        <f t="shared" ca="1" si="1075"/>
        <v>-2.7977367984403928E-5</v>
      </c>
      <c r="HS472" s="223">
        <f t="shared" ca="1" si="1076"/>
        <v>1.6069156626035168E-4</v>
      </c>
      <c r="HT472" s="223">
        <f t="shared" ca="1" si="1077"/>
        <v>-2.6583422708458215E-4</v>
      </c>
      <c r="HU472" s="223">
        <f t="shared" ca="1" si="1078"/>
        <v>3.253649213409023E-4</v>
      </c>
      <c r="HV472" s="223">
        <f t="shared" ca="1" si="1079"/>
        <v>-3.2906934342256738E-4</v>
      </c>
      <c r="HW472" s="223">
        <f t="shared" ca="1" si="1080"/>
        <v>2.7631188677882757E-4</v>
      </c>
      <c r="HX472" s="223">
        <f t="shared" ca="1" si="1081"/>
        <v>-1.7614470159753705E-4</v>
      </c>
      <c r="HY472" s="223">
        <f t="shared" ca="1" si="1082"/>
        <v>4.5754522453082054E-5</v>
      </c>
      <c r="HZ472" s="223">
        <f t="shared" ca="1" si="1083"/>
        <v>9.2486240009209794E-5</v>
      </c>
      <c r="IA472" s="223">
        <f t="shared" ca="1" si="1084"/>
        <v>-2.1485816822259672E-4</v>
      </c>
      <c r="IB472" s="223">
        <f t="shared" ca="1" si="1085"/>
        <v>3.0036462695416465E-4</v>
      </c>
      <c r="IC472" s="223">
        <f t="shared" ca="1" si="1086"/>
        <v>-3.3433437623689823E-4</v>
      </c>
      <c r="ID472" s="223">
        <f t="shared" ca="1" si="1087"/>
        <v>3.1093886989148618E-4</v>
      </c>
      <c r="IE472" s="223">
        <f t="shared" ca="1" si="1088"/>
        <v>6.9929044435357101E-5</v>
      </c>
      <c r="IF472" s="223">
        <f t="shared" ca="1" si="1089"/>
        <v>1.1726293801713898E-4</v>
      </c>
      <c r="IG472" s="223">
        <f t="shared" ca="1" si="1090"/>
        <v>1.9786476492128296E-5</v>
      </c>
      <c r="IH472" s="223">
        <f t="shared" ca="1" si="1091"/>
        <v>-1.5344091769734332E-4</v>
      </c>
      <c r="II472" s="223">
        <f t="shared" ca="1" si="1092"/>
        <v>2.607678912738978E-4</v>
      </c>
      <c r="IJ472" s="223">
        <f t="shared" ca="1" si="1093"/>
        <v>-3.2335218265632404E-4</v>
      </c>
      <c r="IK472" s="223">
        <f t="shared" ca="1" si="1094"/>
        <v>3.3045554855098188E-4</v>
      </c>
      <c r="IL472" s="223">
        <f t="shared" ca="1" si="1095"/>
        <v>-2.8085918996701147E-4</v>
      </c>
      <c r="IM472" s="223">
        <f t="shared" ca="1" si="1096"/>
        <v>1.8307287434268153E-4</v>
      </c>
      <c r="IN472" s="223">
        <f t="shared" ca="1" si="1097"/>
        <v>-5.3874825490556356E-5</v>
      </c>
      <c r="IO472" s="223">
        <f t="shared" ca="1" si="1098"/>
        <v>-8.4567092242130131E-5</v>
      </c>
      <c r="IP472" s="223">
        <f t="shared" ca="1" si="1099"/>
        <v>2.0849894696902701E-4</v>
      </c>
      <c r="IQ472" s="223">
        <f t="shared" ca="1" si="1100"/>
        <v>-2.9665645050386296E-4</v>
      </c>
      <c r="IR472" s="223">
        <f t="shared" ca="1" si="1101"/>
        <v>3.3391349531699632E-4</v>
      </c>
      <c r="IS472" s="223">
        <f t="shared" ca="1" si="1102"/>
        <v>-3.1387749945586019E-4</v>
      </c>
      <c r="IT472" s="223">
        <f t="shared" ca="1" si="1103"/>
        <v>2.3998624887975473E-4</v>
      </c>
      <c r="IU472" s="223">
        <f t="shared" ca="1" si="1104"/>
        <v>-1.2491804046527201E-4</v>
      </c>
      <c r="IV472" s="223">
        <f t="shared" ca="1" si="1105"/>
        <v>-1.1583666366315765E-5</v>
      </c>
      <c r="IW472" s="223">
        <f t="shared" ca="1" si="1106"/>
        <v>1.4609784206307344E-4</v>
      </c>
      <c r="IX472" s="223">
        <f t="shared" ca="1" si="1107"/>
        <v>-2.5554447863624893E-4</v>
      </c>
      <c r="IY472" s="223">
        <f t="shared" ca="1" si="1108"/>
        <v>3.2114466870782087E-4</v>
      </c>
      <c r="IZ472" s="223">
        <f t="shared" ca="1" si="1109"/>
        <v>-3.3164269961348427E-4</v>
      </c>
      <c r="JA472" s="223">
        <f t="shared" ca="1" si="1110"/>
        <v>2.8523731408118162E-4</v>
      </c>
      <c r="JB472" s="223">
        <f t="shared" ca="1" si="1111"/>
        <v>-1.8989077083388957E-4</v>
      </c>
    </row>
    <row r="473" spans="2:262">
      <c r="B473" s="230">
        <v>112</v>
      </c>
      <c r="C473" s="229">
        <f t="shared" si="1112"/>
        <v>2.1875000000000015E-3</v>
      </c>
      <c r="D473" s="226">
        <f t="shared" ca="1" si="855"/>
        <v>23.380794669869182</v>
      </c>
      <c r="E473" s="225">
        <f ca="1">DN361</f>
        <v>-0.61920533013081613</v>
      </c>
      <c r="F473" s="224">
        <v>112</v>
      </c>
      <c r="G473" s="223">
        <f t="shared" ca="1" si="856"/>
        <v>3.1902492023347826E-5</v>
      </c>
      <c r="H473" s="223">
        <f t="shared" ca="1" si="857"/>
        <v>9.2367287524634925E-5</v>
      </c>
      <c r="I473" s="223">
        <f t="shared" ca="1" si="858"/>
        <v>-2.0257498485853835E-4</v>
      </c>
      <c r="J473" s="223">
        <f t="shared" ca="1" si="859"/>
        <v>2.8194247709454007E-4</v>
      </c>
      <c r="K473" s="223">
        <f t="shared" ca="1" si="860"/>
        <v>-3.1838678300781726E-4</v>
      </c>
      <c r="L473" s="223">
        <f t="shared" ca="1" si="861"/>
        <v>3.0635958739152938E-4</v>
      </c>
      <c r="M473" s="223">
        <f t="shared" ca="1" si="862"/>
        <v>-2.4769192175145595E-4</v>
      </c>
      <c r="N473" s="223">
        <f t="shared" ca="1" si="863"/>
        <v>1.5131540635758596E-4</v>
      </c>
      <c r="O473" s="223">
        <f t="shared" ca="1" si="864"/>
        <v>-3.1902492023347948E-5</v>
      </c>
      <c r="P473" s="223">
        <f t="shared" ca="1" si="865"/>
        <v>-9.2367287524635467E-5</v>
      </c>
      <c r="Q473" s="223">
        <f t="shared" ca="1" si="866"/>
        <v>2.025749848585386E-4</v>
      </c>
      <c r="R473" s="223">
        <f t="shared" ca="1" si="867"/>
        <v>-2.8194247709453996E-4</v>
      </c>
      <c r="S473" s="223">
        <f t="shared" ca="1" si="868"/>
        <v>3.1838678300781731E-4</v>
      </c>
      <c r="T473" s="223">
        <f t="shared" ca="1" si="869"/>
        <v>-3.0635958739152894E-4</v>
      </c>
      <c r="U473" s="223">
        <f t="shared" ca="1" si="870"/>
        <v>2.4769192175145654E-4</v>
      </c>
      <c r="V473" s="223">
        <f t="shared" ca="1" si="871"/>
        <v>-1.5131540635758572E-4</v>
      </c>
      <c r="W473" s="223">
        <f t="shared" ca="1" si="872"/>
        <v>3.1902492023346566E-5</v>
      </c>
      <c r="X473" s="223">
        <f t="shared" ca="1" si="873"/>
        <v>9.236728752463464E-5</v>
      </c>
      <c r="Y473" s="223">
        <f t="shared" ca="1" si="874"/>
        <v>-2.0257498485853881E-4</v>
      </c>
      <c r="Z473" s="223">
        <f t="shared" ca="1" si="875"/>
        <v>2.8194247709454061E-4</v>
      </c>
      <c r="AA473" s="223">
        <f t="shared" ca="1" si="876"/>
        <v>-3.1838678300781721E-4</v>
      </c>
      <c r="AB473" s="223">
        <f t="shared" ca="1" si="877"/>
        <v>3.0635958739152916E-4</v>
      </c>
      <c r="AC473" s="223">
        <f t="shared" ca="1" si="878"/>
        <v>-2.4769192175145562E-4</v>
      </c>
      <c r="AD473" s="223">
        <f t="shared" ca="1" si="879"/>
        <v>1.5131540635758648E-4</v>
      </c>
      <c r="AE473" s="223">
        <f t="shared" ca="1" si="880"/>
        <v>-3.190249202334517E-5</v>
      </c>
      <c r="AF473" s="223">
        <f t="shared" ca="1" si="881"/>
        <v>-9.2367287524635982E-5</v>
      </c>
      <c r="AG473" s="223">
        <f t="shared" ca="1" si="882"/>
        <v>2.0257498485853811E-4</v>
      </c>
      <c r="AH473" s="223">
        <f t="shared" ca="1" si="883"/>
        <v>-2.8194247709454126E-4</v>
      </c>
      <c r="AI473" s="223">
        <f t="shared" ca="1" si="884"/>
        <v>3.1838678300781731E-4</v>
      </c>
      <c r="AJ473" s="223">
        <f t="shared" ca="1" si="885"/>
        <v>-3.0635958739152943E-4</v>
      </c>
      <c r="AK473" s="223">
        <f t="shared" ca="1" si="886"/>
        <v>2.4769192175145476E-4</v>
      </c>
      <c r="AL473" s="223">
        <f t="shared" ca="1" si="887"/>
        <v>-1.5131540635758523E-4</v>
      </c>
      <c r="AM473" s="223">
        <f t="shared" ca="1" si="888"/>
        <v>3.19024920233483E-5</v>
      </c>
      <c r="AN473" s="223">
        <f t="shared" ca="1" si="889"/>
        <v>9.2367287524637337E-5</v>
      </c>
      <c r="AO473" s="223">
        <f t="shared" ca="1" si="890"/>
        <v>-2.0257498485853922E-4</v>
      </c>
      <c r="AP473" s="223">
        <f t="shared" ca="1" si="891"/>
        <v>2.819424770945398E-4</v>
      </c>
      <c r="AQ473" s="223">
        <f t="shared" ca="1" si="892"/>
        <v>-3.1838678300781748E-4</v>
      </c>
      <c r="AR473" s="223">
        <f t="shared" ca="1" si="893"/>
        <v>3.0635958739152905E-4</v>
      </c>
      <c r="AS473" s="223">
        <f t="shared" ca="1" si="894"/>
        <v>-2.4769192175145676E-4</v>
      </c>
      <c r="AT473" s="223">
        <f t="shared" ca="1" si="895"/>
        <v>1.5131540635758399E-4</v>
      </c>
      <c r="AU473" s="223">
        <f t="shared" ca="1" si="896"/>
        <v>-3.1902492023346904E-5</v>
      </c>
      <c r="AV473" s="223">
        <f t="shared" ca="1" si="897"/>
        <v>-9.2367287524634356E-5</v>
      </c>
      <c r="AW473" s="223">
        <f t="shared" ca="1" si="898"/>
        <v>2.0257498485854033E-4</v>
      </c>
      <c r="AX473" s="223">
        <f t="shared" ca="1" si="899"/>
        <v>-2.8194247709454045E-4</v>
      </c>
      <c r="AY473" s="223">
        <f t="shared" ca="1" si="900"/>
        <v>3.1838678300781715E-4</v>
      </c>
      <c r="AZ473" s="223">
        <f t="shared" ca="1" si="901"/>
        <v>-3.0635958739152862E-4</v>
      </c>
      <c r="BA473" s="223">
        <f t="shared" ca="1" si="902"/>
        <v>2.4769192175145584E-4</v>
      </c>
      <c r="BB473" s="223">
        <f t="shared" ca="1" si="903"/>
        <v>-1.5131540635758675E-4</v>
      </c>
      <c r="BC473" s="223">
        <f t="shared" ca="1" si="904"/>
        <v>3.1902492023349994E-5</v>
      </c>
      <c r="BD473" s="223">
        <f t="shared" ca="1" si="905"/>
        <v>9.2367287524640021E-5</v>
      </c>
      <c r="BE473" s="223">
        <f t="shared" ca="1" si="906"/>
        <v>-2.0257498485854136E-4</v>
      </c>
      <c r="BF473" s="223">
        <f t="shared" ca="1" si="907"/>
        <v>2.8194247709454115E-4</v>
      </c>
      <c r="BG473" s="223">
        <f t="shared" ca="1" si="908"/>
        <v>-3.1838678300781731E-4</v>
      </c>
      <c r="BH473" s="223">
        <f t="shared" ca="1" si="909"/>
        <v>3.0635958739152954E-4</v>
      </c>
      <c r="BI473" s="223">
        <f t="shared" ca="1" si="910"/>
        <v>-2.4769192175145779E-4</v>
      </c>
      <c r="BJ473" s="223">
        <f t="shared" ca="1" si="911"/>
        <v>1.5131540635758152E-4</v>
      </c>
      <c r="BK473" s="223">
        <f t="shared" ca="1" si="912"/>
        <v>-3.1902492023344058E-5</v>
      </c>
      <c r="BL473" s="223">
        <f t="shared" ca="1" si="913"/>
        <v>-9.2367287524637053E-5</v>
      </c>
      <c r="BM473" s="223">
        <f t="shared" ca="1" si="914"/>
        <v>2.0257498485853898E-4</v>
      </c>
      <c r="BN473" s="223">
        <f t="shared" ca="1" si="915"/>
        <v>-2.8194247709453963E-4</v>
      </c>
      <c r="BO473" s="223">
        <f t="shared" ca="1" si="916"/>
        <v>3.1838678300781704E-4</v>
      </c>
      <c r="BP473" s="223">
        <f t="shared" ca="1" si="917"/>
        <v>-3.063595873915278E-4</v>
      </c>
      <c r="BQ473" s="223">
        <f t="shared" ca="1" si="918"/>
        <v>2.4769192175145405E-4</v>
      </c>
      <c r="BR473" s="223">
        <f t="shared" ca="1" si="919"/>
        <v>-1.5131540635758428E-4</v>
      </c>
      <c r="BS473" s="223">
        <f t="shared" ca="1" si="920"/>
        <v>3.1902492023347189E-5</v>
      </c>
      <c r="BT473" s="223">
        <f t="shared" ca="1" si="921"/>
        <v>9.2367287524634017E-5</v>
      </c>
      <c r="BU473" s="223">
        <f t="shared" ca="1" si="922"/>
        <v>-2.0257498485854358E-4</v>
      </c>
      <c r="BV473" s="223">
        <f t="shared" ca="1" si="923"/>
        <v>2.8194247709454245E-4</v>
      </c>
      <c r="BW473" s="223">
        <f t="shared" ca="1" si="924"/>
        <v>-3.1838678300781758E-4</v>
      </c>
      <c r="BX473" s="223">
        <f t="shared" ca="1" si="925"/>
        <v>3.0635958739152873E-4</v>
      </c>
      <c r="BY473" s="223">
        <f t="shared" ca="1" si="926"/>
        <v>-2.47691921751456E-4</v>
      </c>
      <c r="BZ473" s="223">
        <f t="shared" ca="1" si="927"/>
        <v>1.5131540635758705E-4</v>
      </c>
      <c r="CA473" s="223">
        <f t="shared" ca="1" si="928"/>
        <v>-3.190249202334128E-5</v>
      </c>
      <c r="CB473" s="223">
        <f t="shared" ca="1" si="929"/>
        <v>-9.236728752463975E-5</v>
      </c>
      <c r="CC473" s="223">
        <f t="shared" ca="1" si="930"/>
        <v>2.025749848585412E-4</v>
      </c>
      <c r="CD473" s="223">
        <f t="shared" ca="1" si="931"/>
        <v>-2.8194247709454099E-4</v>
      </c>
      <c r="CE473" s="223">
        <f t="shared" ca="1" si="932"/>
        <v>3.1838678300781726E-4</v>
      </c>
      <c r="CF473" s="223">
        <f t="shared" ca="1" si="933"/>
        <v>-3.0635958739152959E-4</v>
      </c>
      <c r="CG473" s="223">
        <f t="shared" ca="1" si="934"/>
        <v>2.4769192175145226E-4</v>
      </c>
      <c r="CH473" s="223">
        <f t="shared" ca="1" si="935"/>
        <v>-1.5131540635758179E-4</v>
      </c>
      <c r="CI473" s="223">
        <f t="shared" ca="1" si="936"/>
        <v>3.1902492023344397E-5</v>
      </c>
      <c r="CJ473" s="223">
        <f t="shared" ca="1" si="937"/>
        <v>9.2367287524636741E-5</v>
      </c>
      <c r="CK473" s="223">
        <f t="shared" ca="1" si="938"/>
        <v>-2.0257498485853873E-4</v>
      </c>
      <c r="CL473" s="223">
        <f t="shared" ca="1" si="939"/>
        <v>2.8194247709453947E-4</v>
      </c>
      <c r="CM473" s="223">
        <f t="shared" ca="1" si="940"/>
        <v>-3.1838678300781786E-4</v>
      </c>
      <c r="CN473" s="223">
        <f t="shared" ca="1" si="941"/>
        <v>3.0635958739152791E-4</v>
      </c>
      <c r="CO473" s="223">
        <f t="shared" ca="1" si="942"/>
        <v>-2.4769192175145427E-4</v>
      </c>
      <c r="CP473" s="223">
        <f t="shared" ca="1" si="943"/>
        <v>1.5131540635758456E-4</v>
      </c>
      <c r="CQ473" s="223">
        <f t="shared" ca="1" si="944"/>
        <v>-3.1902492023347501E-5</v>
      </c>
      <c r="CR473" s="223">
        <f t="shared" ca="1" si="945"/>
        <v>-9.2367287524633719E-5</v>
      </c>
      <c r="CS473" s="223">
        <f t="shared" ca="1" si="946"/>
        <v>2.0257498485854334E-4</v>
      </c>
      <c r="CT473" s="223">
        <f t="shared" ca="1" si="947"/>
        <v>-2.8194247709454229E-4</v>
      </c>
      <c r="CU473" s="223">
        <f t="shared" ca="1" si="948"/>
        <v>3.1838678300781753E-4</v>
      </c>
      <c r="CV473" s="223">
        <f t="shared" ca="1" si="949"/>
        <v>-3.0635958739152878E-4</v>
      </c>
      <c r="CW473" s="223">
        <f t="shared" ca="1" si="950"/>
        <v>2.4769192175145627E-4</v>
      </c>
      <c r="CX473" s="223">
        <f t="shared" ca="1" si="951"/>
        <v>-1.5131540635758732E-4</v>
      </c>
      <c r="CY473" s="223">
        <f t="shared" ca="1" si="952"/>
        <v>3.1902492023350618E-5</v>
      </c>
      <c r="CZ473" s="223">
        <f t="shared" ca="1" si="953"/>
        <v>9.2367287524630764E-5</v>
      </c>
      <c r="DA473" s="223">
        <f t="shared" ca="1" si="954"/>
        <v>-2.0257498485854795E-4</v>
      </c>
      <c r="DB473" s="223">
        <f t="shared" ca="1" si="955"/>
        <v>2.8194247709454511E-4</v>
      </c>
      <c r="DC473" s="223">
        <f t="shared" ca="1" si="956"/>
        <v>-3.1838678300781813E-4</v>
      </c>
      <c r="DD473" s="223">
        <f t="shared" ca="1" si="957"/>
        <v>3.063595873915271E-4</v>
      </c>
      <c r="DE473" s="223">
        <f t="shared" ca="1" si="958"/>
        <v>-2.4769192175145248E-4</v>
      </c>
      <c r="DF473" s="223">
        <f t="shared" ca="1" si="959"/>
        <v>1.5131540635758206E-4</v>
      </c>
      <c r="DG473" s="223">
        <f t="shared" ca="1" si="960"/>
        <v>-3.1902492023344709E-5</v>
      </c>
      <c r="DH473" s="223">
        <f t="shared" ca="1" si="961"/>
        <v>-9.2367287524636429E-5</v>
      </c>
      <c r="DI473" s="223">
        <f t="shared" ca="1" si="962"/>
        <v>2.0257498485853849E-4</v>
      </c>
      <c r="DJ473" s="223">
        <f t="shared" ca="1" si="963"/>
        <v>-2.8194247709453936E-4</v>
      </c>
      <c r="DK473" s="223">
        <f t="shared" ca="1" si="964"/>
        <v>3.1838678300781693E-4</v>
      </c>
      <c r="DL473" s="223">
        <f t="shared" ca="1" si="965"/>
        <v>-3.0635958739153068E-4</v>
      </c>
      <c r="DM473" s="223">
        <f t="shared" ca="1" si="966"/>
        <v>2.4769192175144868E-4</v>
      </c>
      <c r="DN473" s="223">
        <f t="shared" ca="1" si="967"/>
        <v>-1.513154063575768E-4</v>
      </c>
      <c r="DO473" s="223">
        <f t="shared" ca="1" si="968"/>
        <v>3.1902492023338773E-5</v>
      </c>
      <c r="DP473" s="223">
        <f t="shared" ca="1" si="969"/>
        <v>9.2367287524642135E-5</v>
      </c>
      <c r="DQ473" s="223">
        <f t="shared" ca="1" si="970"/>
        <v>-2.025749848585431E-4</v>
      </c>
      <c r="DR473" s="223">
        <f t="shared" ca="1" si="971"/>
        <v>2.8194247709454218E-4</v>
      </c>
      <c r="DS473" s="223">
        <f t="shared" ca="1" si="972"/>
        <v>-3.1838678300781753E-4</v>
      </c>
      <c r="DT473" s="223">
        <f t="shared" ca="1" si="973"/>
        <v>3.0635958739152889E-4</v>
      </c>
      <c r="DU473" s="223">
        <f t="shared" ca="1" si="974"/>
        <v>-2.4769192175145644E-4</v>
      </c>
      <c r="DV473" s="223">
        <f t="shared" ca="1" si="975"/>
        <v>1.5131540635758759E-4</v>
      </c>
      <c r="DW473" s="223">
        <f t="shared" ca="1" si="976"/>
        <v>-3.1902492023350943E-5</v>
      </c>
      <c r="DX473" s="223">
        <f t="shared" ca="1" si="977"/>
        <v>-9.2367287524630398E-5</v>
      </c>
      <c r="DY473" s="223">
        <f t="shared" ca="1" si="978"/>
        <v>2.025749848585477E-4</v>
      </c>
      <c r="DZ473" s="223">
        <f t="shared" ca="1" si="979"/>
        <v>-2.81942477094545E-4</v>
      </c>
      <c r="EA473" s="223">
        <f t="shared" ca="1" si="980"/>
        <v>3.1838678300781813E-4</v>
      </c>
      <c r="EB473" s="223">
        <f t="shared" ca="1" si="981"/>
        <v>-3.0635958739152721E-4</v>
      </c>
      <c r="EC473" s="223">
        <f t="shared" ca="1" si="982"/>
        <v>2.4769192175145264E-4</v>
      </c>
      <c r="ED473" s="223">
        <f t="shared" ca="1" si="983"/>
        <v>-1.5131540635758233E-4</v>
      </c>
      <c r="EE473" s="223">
        <f t="shared" ca="1" si="984"/>
        <v>3.1902492023345007E-5</v>
      </c>
      <c r="EF473" s="223">
        <f t="shared" ca="1" si="985"/>
        <v>9.2367287524636131E-5</v>
      </c>
      <c r="EG473" s="223">
        <f t="shared" ca="1" si="986"/>
        <v>-2.0257498485853824E-4</v>
      </c>
      <c r="EH473" s="223">
        <f t="shared" ca="1" si="987"/>
        <v>2.819424770945392E-4</v>
      </c>
      <c r="EI473" s="223">
        <f t="shared" ca="1" si="988"/>
        <v>-3.1838678300781688E-4</v>
      </c>
      <c r="EJ473" s="223">
        <f t="shared" ca="1" si="989"/>
        <v>3.0635958739152547E-4</v>
      </c>
      <c r="EK473" s="223">
        <f t="shared" ca="1" si="990"/>
        <v>-2.476919217514489E-4</v>
      </c>
      <c r="EL473" s="223">
        <f t="shared" ca="1" si="991"/>
        <v>1.513154063575771E-4</v>
      </c>
      <c r="EM473" s="223">
        <f t="shared" ca="1" si="992"/>
        <v>-3.1902492023339071E-5</v>
      </c>
      <c r="EN473" s="223">
        <f t="shared" ca="1" si="993"/>
        <v>-9.236728752464185E-5</v>
      </c>
      <c r="EO473" s="223">
        <f t="shared" ca="1" si="994"/>
        <v>2.0257498485854285E-4</v>
      </c>
      <c r="EP473" s="223">
        <f t="shared" ca="1" si="995"/>
        <v>-2.8194247709454202E-4</v>
      </c>
      <c r="EQ473" s="223">
        <f t="shared" ca="1" si="996"/>
        <v>3.1838678300781748E-4</v>
      </c>
      <c r="ER473" s="223">
        <f t="shared" ca="1" si="997"/>
        <v>-3.06359587391529E-4</v>
      </c>
      <c r="ES473" s="223">
        <f t="shared" ca="1" si="998"/>
        <v>2.476919217514566E-4</v>
      </c>
      <c r="ET473" s="223">
        <f t="shared" ca="1" si="999"/>
        <v>-1.5131540635758786E-4</v>
      </c>
      <c r="EU473" s="223">
        <f t="shared" ca="1" si="1000"/>
        <v>3.1902492023351268E-5</v>
      </c>
      <c r="EV473" s="223">
        <f t="shared" ca="1" si="1001"/>
        <v>9.2367287524647542E-5</v>
      </c>
      <c r="EW473" s="223">
        <f t="shared" ca="1" si="1002"/>
        <v>-2.0257498485854746E-4</v>
      </c>
      <c r="EX473" s="223">
        <f t="shared" ca="1" si="1003"/>
        <v>2.8194247709454484E-4</v>
      </c>
      <c r="EY473" s="223">
        <f t="shared" ca="1" si="1004"/>
        <v>-3.1838678300781807E-4</v>
      </c>
      <c r="EZ473" s="223">
        <f t="shared" ca="1" si="1005"/>
        <v>3.0635958739152732E-4</v>
      </c>
      <c r="FA473" s="223">
        <f t="shared" ca="1" si="1006"/>
        <v>-2.4769192175145286E-4</v>
      </c>
      <c r="FB473" s="223">
        <f t="shared" ca="1" si="1007"/>
        <v>1.513154063575826E-4</v>
      </c>
      <c r="FC473" s="223">
        <f t="shared" ca="1" si="1008"/>
        <v>-3.1902492023345332E-5</v>
      </c>
      <c r="FD473" s="223">
        <f t="shared" ca="1" si="1009"/>
        <v>-9.2367287524635846E-5</v>
      </c>
      <c r="FE473" s="223">
        <f t="shared" ca="1" si="1010"/>
        <v>2.02574984858538E-4</v>
      </c>
      <c r="FF473" s="223">
        <f t="shared" ca="1" si="1011"/>
        <v>-2.8194247709453904E-4</v>
      </c>
      <c r="FG473" s="223">
        <f t="shared" ca="1" si="1012"/>
        <v>3.1838678300781688E-4</v>
      </c>
      <c r="FH473" s="223">
        <f t="shared" ca="1" si="1013"/>
        <v>-3.0635958739152553E-4</v>
      </c>
      <c r="FI473" s="223">
        <f t="shared" ca="1" si="1014"/>
        <v>2.4769192175144906E-4</v>
      </c>
      <c r="FJ473" s="223">
        <f t="shared" ca="1" si="1015"/>
        <v>-1.5131540635757737E-4</v>
      </c>
      <c r="FK473" s="223">
        <f t="shared" ca="1" si="1016"/>
        <v>3.1902492023339396E-5</v>
      </c>
      <c r="FL473" s="223">
        <f t="shared" ca="1" si="1017"/>
        <v>9.2367287524641511E-5</v>
      </c>
      <c r="FM473" s="223">
        <f t="shared" ca="1" si="1018"/>
        <v>-2.0257498485854261E-4</v>
      </c>
      <c r="FN473" s="223">
        <f t="shared" ca="1" si="1019"/>
        <v>2.8194247709454186E-4</v>
      </c>
      <c r="FO473" s="223">
        <f t="shared" ca="1" si="1020"/>
        <v>-3.1838678300781742E-4</v>
      </c>
      <c r="FP473" s="223">
        <f t="shared" ca="1" si="1021"/>
        <v>3.0635958739152905E-4</v>
      </c>
      <c r="FQ473" s="223">
        <f t="shared" ca="1" si="1022"/>
        <v>-2.4769192175145682E-4</v>
      </c>
      <c r="FR473" s="223">
        <f t="shared" ca="1" si="1023"/>
        <v>1.5131540635758813E-4</v>
      </c>
      <c r="FS473" s="223">
        <f t="shared" ca="1" si="1024"/>
        <v>-3.190249202333346E-5</v>
      </c>
      <c r="FT473" s="223">
        <f t="shared" ca="1" si="1025"/>
        <v>-9.2367287524647258E-5</v>
      </c>
      <c r="FU473" s="223">
        <f t="shared" ca="1" si="1026"/>
        <v>2.0257498485854722E-4</v>
      </c>
      <c r="FV473" s="223">
        <f t="shared" ca="1" si="1027"/>
        <v>-2.8194247709454468E-4</v>
      </c>
      <c r="FW473" s="223">
        <f t="shared" ca="1" si="1028"/>
        <v>3.1838678300781802E-4</v>
      </c>
      <c r="FX473" s="223">
        <f t="shared" ca="1" si="1029"/>
        <v>-3.0635958739152737E-4</v>
      </c>
      <c r="FY473" s="223">
        <f t="shared" ca="1" si="1030"/>
        <v>2.4769192175145308E-4</v>
      </c>
      <c r="FZ473" s="223">
        <f t="shared" ca="1" si="1031"/>
        <v>-1.513154063575829E-4</v>
      </c>
      <c r="GA473" s="223">
        <f t="shared" ca="1" si="1032"/>
        <v>3.1902492023345644E-5</v>
      </c>
      <c r="GB473" s="223">
        <f t="shared" ca="1" si="1033"/>
        <v>9.2367287524635535E-5</v>
      </c>
      <c r="GC473" s="223">
        <f t="shared" ca="1" si="1034"/>
        <v>-2.0257498485853773E-4</v>
      </c>
      <c r="GD473" s="223">
        <f t="shared" ca="1" si="1035"/>
        <v>2.8194247709453888E-4</v>
      </c>
      <c r="GE473" s="223">
        <f t="shared" ca="1" si="1036"/>
        <v>-3.1838678300781861E-4</v>
      </c>
      <c r="GF473" s="223">
        <f t="shared" ca="1" si="1037"/>
        <v>3.0635958739152564E-4</v>
      </c>
      <c r="GG473" s="223">
        <f t="shared" ca="1" si="1038"/>
        <v>-2.4769192175144928E-4</v>
      </c>
      <c r="GH473" s="223">
        <f t="shared" ca="1" si="1039"/>
        <v>1.5131540635757764E-4</v>
      </c>
      <c r="GI473" s="223">
        <f t="shared" ca="1" si="1040"/>
        <v>-3.1902492023339708E-5</v>
      </c>
      <c r="GJ473" s="223">
        <f t="shared" ca="1" si="1041"/>
        <v>-9.2367287524641227E-5</v>
      </c>
      <c r="GK473" s="223">
        <f t="shared" ca="1" si="1042"/>
        <v>2.0257498485855643E-4</v>
      </c>
      <c r="GL473" s="223">
        <f t="shared" ca="1" si="1043"/>
        <v>-2.8194247709454169E-4</v>
      </c>
      <c r="GM473" s="223">
        <f t="shared" ca="1" si="1044"/>
        <v>3.1838678300781921E-4</v>
      </c>
      <c r="GN473" s="223">
        <f t="shared" ca="1" si="1045"/>
        <v>-3.0635958739152916E-4</v>
      </c>
      <c r="GO473" s="223">
        <f t="shared" ca="1" si="1046"/>
        <v>2.4769192175144554E-4</v>
      </c>
      <c r="GP473" s="223">
        <f t="shared" ca="1" si="1047"/>
        <v>-1.5131540635758843E-4</v>
      </c>
      <c r="GQ473" s="223">
        <f t="shared" ca="1" si="1048"/>
        <v>3.1902492023333799E-5</v>
      </c>
      <c r="GR473" s="223">
        <f t="shared" ca="1" si="1049"/>
        <v>9.2367287524629558E-5</v>
      </c>
      <c r="GS473" s="223">
        <f t="shared" ca="1" si="1050"/>
        <v>-2.0257498485854694E-4</v>
      </c>
      <c r="GT473" s="223">
        <f t="shared" ca="1" si="1051"/>
        <v>2.8194247709453595E-4</v>
      </c>
      <c r="GU473" s="223">
        <f t="shared" ca="1" si="1052"/>
        <v>-3.1838678300781802E-4</v>
      </c>
      <c r="GV473" s="223">
        <f t="shared" ca="1" si="1053"/>
        <v>3.0635958739152222E-4</v>
      </c>
      <c r="GW473" s="223">
        <f t="shared" ca="1" si="1054"/>
        <v>-2.4769192175145324E-4</v>
      </c>
      <c r="GX473" s="223">
        <f t="shared" ca="1" si="1055"/>
        <v>1.5131540635756715E-4</v>
      </c>
      <c r="GY473" s="223">
        <f t="shared" ca="1" si="1056"/>
        <v>-3.1902492023345942E-5</v>
      </c>
      <c r="GZ473" s="223">
        <f t="shared" ca="1" si="1057"/>
        <v>-9.2367287524652638E-5</v>
      </c>
      <c r="HA473" s="223">
        <f t="shared" ca="1" si="1058"/>
        <v>2.0257498485853751E-4</v>
      </c>
      <c r="HB473" s="223">
        <f t="shared" ca="1" si="1059"/>
        <v>-2.8194247709454733E-4</v>
      </c>
      <c r="HC473" s="223">
        <f t="shared" ca="1" si="1060"/>
        <v>3.1838678300781677E-4</v>
      </c>
      <c r="HD473" s="223">
        <f t="shared" ca="1" si="1061"/>
        <v>-3.0635958739152569E-4</v>
      </c>
      <c r="HE473" s="223">
        <f t="shared" ca="1" si="1062"/>
        <v>2.4769192175146099E-4</v>
      </c>
      <c r="HF473" s="223">
        <f t="shared" ca="1" si="1063"/>
        <v>-1.5131540635757791E-4</v>
      </c>
      <c r="HG473" s="223">
        <f t="shared" ca="1" si="1064"/>
        <v>3.1902492023358112E-5</v>
      </c>
      <c r="HH473" s="223">
        <f t="shared" ca="1" si="1065"/>
        <v>9.2367287524640929E-5</v>
      </c>
      <c r="HI473" s="223">
        <f t="shared" ca="1" si="1066"/>
        <v>-2.0257498485855619E-4</v>
      </c>
      <c r="HJ473" s="223">
        <f t="shared" ca="1" si="1067"/>
        <v>2.8194247709454159E-4</v>
      </c>
      <c r="HK473" s="223">
        <f t="shared" ca="1" si="1068"/>
        <v>-3.1838678300781921E-4</v>
      </c>
      <c r="HL473" s="223">
        <f t="shared" ca="1" si="1069"/>
        <v>3.0635958739152927E-4</v>
      </c>
      <c r="HM473" s="223">
        <f t="shared" ca="1" si="1070"/>
        <v>-2.476919217514457E-4</v>
      </c>
      <c r="HN473" s="223">
        <f t="shared" ca="1" si="1071"/>
        <v>1.513154063575887E-4</v>
      </c>
      <c r="HO473" s="223">
        <f t="shared" ca="1" si="1072"/>
        <v>-3.190249202333407E-5</v>
      </c>
      <c r="HP473" s="223">
        <f t="shared" ca="1" si="1073"/>
        <v>-9.2367287524629246E-5</v>
      </c>
      <c r="HQ473" s="223">
        <f t="shared" ca="1" si="1074"/>
        <v>2.0257498485854673E-4</v>
      </c>
      <c r="HR473" s="223">
        <f t="shared" ca="1" si="1075"/>
        <v>-2.8194247709453579E-4</v>
      </c>
      <c r="HS473" s="223">
        <f t="shared" ca="1" si="1076"/>
        <v>3.1838678300781796E-4</v>
      </c>
      <c r="HT473" s="223">
        <f t="shared" ca="1" si="1077"/>
        <v>-3.0635958739152228E-4</v>
      </c>
      <c r="HU473" s="223">
        <f t="shared" ca="1" si="1078"/>
        <v>2.4769192175145345E-4</v>
      </c>
      <c r="HV473" s="223">
        <f t="shared" ca="1" si="1079"/>
        <v>-1.5131540635756742E-4</v>
      </c>
      <c r="HW473" s="223">
        <f t="shared" ca="1" si="1080"/>
        <v>3.1902492023346267E-5</v>
      </c>
      <c r="HX473" s="223">
        <f t="shared" ca="1" si="1081"/>
        <v>9.236728752465234E-5</v>
      </c>
      <c r="HY473" s="223">
        <f t="shared" ca="1" si="1082"/>
        <v>-2.0257498485853724E-4</v>
      </c>
      <c r="HZ473" s="223">
        <f t="shared" ca="1" si="1083"/>
        <v>2.8194247709454722E-4</v>
      </c>
      <c r="IA473" s="223">
        <f t="shared" ca="1" si="1084"/>
        <v>-3.1838678300781677E-4</v>
      </c>
      <c r="IB473" s="223">
        <f t="shared" ca="1" si="1085"/>
        <v>3.063595873915258E-4</v>
      </c>
      <c r="IC473" s="223">
        <f t="shared" ca="1" si="1086"/>
        <v>-2.4769192175146121E-4</v>
      </c>
      <c r="ID473" s="223">
        <f t="shared" ca="1" si="1087"/>
        <v>1.5131540635757819E-4</v>
      </c>
      <c r="IE473" s="223">
        <f t="shared" ca="1" si="1088"/>
        <v>-3.1902492023346999E-5</v>
      </c>
      <c r="IF473" s="223">
        <f t="shared" ca="1" si="1089"/>
        <v>-9.2367287524640644E-5</v>
      </c>
      <c r="IG473" s="223">
        <f t="shared" ca="1" si="1090"/>
        <v>2.02574984858556E-4</v>
      </c>
      <c r="IH473" s="223">
        <f t="shared" ca="1" si="1091"/>
        <v>-2.8194247709454142E-4</v>
      </c>
      <c r="II473" s="223">
        <f t="shared" ca="1" si="1092"/>
        <v>3.1838678300781916E-4</v>
      </c>
      <c r="IJ473" s="223">
        <f t="shared" ca="1" si="1093"/>
        <v>-3.0635958739152938E-4</v>
      </c>
      <c r="IK473" s="223">
        <f t="shared" ca="1" si="1094"/>
        <v>2.4769192175144592E-4</v>
      </c>
      <c r="IL473" s="223">
        <f t="shared" ca="1" si="1095"/>
        <v>-1.5131540635758897E-4</v>
      </c>
      <c r="IM473" s="223">
        <f t="shared" ca="1" si="1096"/>
        <v>3.1902492023334395E-5</v>
      </c>
      <c r="IN473" s="223">
        <f t="shared" ca="1" si="1097"/>
        <v>9.2367287524628921E-5</v>
      </c>
      <c r="IO473" s="223">
        <f t="shared" ca="1" si="1098"/>
        <v>-2.0257498485854648E-4</v>
      </c>
      <c r="IP473" s="223">
        <f t="shared" ca="1" si="1099"/>
        <v>2.8194247709453562E-4</v>
      </c>
      <c r="IQ473" s="223">
        <f t="shared" ca="1" si="1100"/>
        <v>-3.1838678300781796E-4</v>
      </c>
      <c r="IR473" s="223">
        <f t="shared" ca="1" si="1101"/>
        <v>3.0635958739152238E-4</v>
      </c>
      <c r="IS473" s="223">
        <f t="shared" ca="1" si="1102"/>
        <v>-2.4769192175145367E-4</v>
      </c>
      <c r="IT473" s="223">
        <f t="shared" ca="1" si="1103"/>
        <v>1.513154063575677E-4</v>
      </c>
      <c r="IU473" s="223">
        <f t="shared" ca="1" si="1104"/>
        <v>-3.1902492023346566E-5</v>
      </c>
      <c r="IV473" s="223">
        <f t="shared" ca="1" si="1105"/>
        <v>-9.2367287524652055E-5</v>
      </c>
      <c r="IW473" s="223">
        <f t="shared" ca="1" si="1106"/>
        <v>2.02574984858537E-4</v>
      </c>
      <c r="IX473" s="223">
        <f t="shared" ca="1" si="1107"/>
        <v>-2.8194247709454706E-4</v>
      </c>
      <c r="IY473" s="223">
        <f t="shared" ca="1" si="1108"/>
        <v>3.1838678300781672E-4</v>
      </c>
      <c r="IZ473" s="223">
        <f t="shared" ca="1" si="1109"/>
        <v>-3.0635958739152591E-4</v>
      </c>
      <c r="JA473" s="223">
        <f t="shared" ca="1" si="1110"/>
        <v>2.4769192175146137E-4</v>
      </c>
      <c r="JB473" s="223">
        <f t="shared" ca="1" si="1111"/>
        <v>-1.5131540635757848E-4</v>
      </c>
    </row>
    <row r="474" spans="2:262">
      <c r="B474" s="230">
        <v>113</v>
      </c>
      <c r="C474" s="229">
        <f t="shared" si="1112"/>
        <v>2.2070312500000015E-3</v>
      </c>
      <c r="D474" s="226">
        <f t="shared" ca="1" si="855"/>
        <v>23.386078017244937</v>
      </c>
      <c r="E474" s="225">
        <f ca="1">DO361</f>
        <v>-0.61392198275506393</v>
      </c>
      <c r="F474" s="224">
        <v>113</v>
      </c>
      <c r="G474" s="223">
        <f t="shared" ca="1" si="856"/>
        <v>-1.5012468759471545E-5</v>
      </c>
      <c r="H474" s="223">
        <f t="shared" ca="1" si="857"/>
        <v>7.5961150796793265E-5</v>
      </c>
      <c r="I474" s="223">
        <f t="shared" ca="1" si="858"/>
        <v>-1.2672994460974412E-4</v>
      </c>
      <c r="J474" s="223">
        <f t="shared" ca="1" si="859"/>
        <v>1.6051510063843982E-4</v>
      </c>
      <c r="K474" s="223">
        <f t="shared" ca="1" si="860"/>
        <v>-1.7278892139005139E-4</v>
      </c>
      <c r="L474" s="223">
        <f t="shared" ca="1" si="861"/>
        <v>1.6190653811223957E-4</v>
      </c>
      <c r="M474" s="223">
        <f t="shared" ca="1" si="862"/>
        <v>-1.2932634689591206E-4</v>
      </c>
      <c r="N474" s="223">
        <f t="shared" ca="1" si="863"/>
        <v>7.9414562594739169E-5</v>
      </c>
      <c r="O474" s="223">
        <f t="shared" ca="1" si="864"/>
        <v>-1.8860083151092432E-5</v>
      </c>
      <c r="P474" s="223">
        <f t="shared" ca="1" si="865"/>
        <v>-4.4221919063951898E-5</v>
      </c>
      <c r="Q474" s="223">
        <f t="shared" ca="1" si="866"/>
        <v>1.0137754722573197E-4</v>
      </c>
      <c r="R474" s="223">
        <f t="shared" ca="1" si="867"/>
        <v>-1.4494712398632165E-4</v>
      </c>
      <c r="S474" s="223">
        <f t="shared" ca="1" si="868"/>
        <v>1.6909169855635589E-4</v>
      </c>
      <c r="T474" s="223">
        <f t="shared" ca="1" si="869"/>
        <v>-1.7057555020530724E-4</v>
      </c>
      <c r="U474" s="223">
        <f t="shared" ca="1" si="870"/>
        <v>1.4919982144129441E-4</v>
      </c>
      <c r="V474" s="223">
        <f t="shared" ca="1" si="871"/>
        <v>-1.0782916777900593E-4</v>
      </c>
      <c r="W474" s="223">
        <f t="shared" ca="1" si="872"/>
        <v>5.200785264301635E-5</v>
      </c>
      <c r="X474" s="223">
        <f t="shared" ca="1" si="873"/>
        <v>1.0783263781420909E-5</v>
      </c>
      <c r="Y474" s="223">
        <f t="shared" ca="1" si="874"/>
        <v>-7.2129267555018695E-5</v>
      </c>
      <c r="Z474" s="223">
        <f t="shared" ca="1" si="875"/>
        <v>1.2380891064669232E-4</v>
      </c>
      <c r="AA474" s="223">
        <f t="shared" ca="1" si="876"/>
        <v>-1.5889637657485648E-4</v>
      </c>
      <c r="AB474" s="223">
        <f t="shared" ca="1" si="877"/>
        <v>1.7268943956385568E-4</v>
      </c>
      <c r="AC474" s="223">
        <f t="shared" ca="1" si="878"/>
        <v>-1.6333963052091196E-4</v>
      </c>
      <c r="AD474" s="223">
        <f t="shared" ca="1" si="879"/>
        <v>1.3209995851681914E-4</v>
      </c>
      <c r="AE474" s="223">
        <f t="shared" ca="1" si="880"/>
        <v>-8.3156989524209494E-5</v>
      </c>
      <c r="AF474" s="223">
        <f t="shared" ca="1" si="881"/>
        <v>2.3069786280905449E-5</v>
      </c>
      <c r="AG474" s="223">
        <f t="shared" ca="1" si="882"/>
        <v>4.0109100582724751E-5</v>
      </c>
      <c r="AH474" s="223">
        <f t="shared" ca="1" si="883"/>
        <v>-9.791279030374853E-5</v>
      </c>
      <c r="AI474" s="223">
        <f t="shared" ca="1" si="884"/>
        <v>1.4259475595169979E-4</v>
      </c>
      <c r="AJ474" s="223">
        <f t="shared" ca="1" si="885"/>
        <v>-1.6816697060531869E-4</v>
      </c>
      <c r="AK474" s="223">
        <f t="shared" ca="1" si="886"/>
        <v>1.712023892015308E-4</v>
      </c>
      <c r="AL474" s="223">
        <f t="shared" ca="1" si="887"/>
        <v>-1.5129422193134204E-4</v>
      </c>
      <c r="AM474" s="223">
        <f t="shared" ca="1" si="888"/>
        <v>1.1111044993296232E-4</v>
      </c>
      <c r="AN474" s="223">
        <f t="shared" ca="1" si="889"/>
        <v>-5.6036277394143019E-5</v>
      </c>
      <c r="AO474" s="223">
        <f t="shared" ca="1" si="890"/>
        <v>-6.5475633684818735E-6</v>
      </c>
      <c r="AP474" s="223">
        <f t="shared" ca="1" si="891"/>
        <v>6.8253936339556155E-5</v>
      </c>
      <c r="AQ474" s="223">
        <f t="shared" ca="1" si="892"/>
        <v>-1.2081329882538143E-4</v>
      </c>
      <c r="AR474" s="223">
        <f t="shared" ca="1" si="893"/>
        <v>1.5718193927554279E-4</v>
      </c>
      <c r="AS474" s="223">
        <f t="shared" ca="1" si="894"/>
        <v>-1.7248593607654085E-4</v>
      </c>
      <c r="AT474" s="223">
        <f t="shared" ca="1" si="895"/>
        <v>1.6467433324382052E-4</v>
      </c>
      <c r="AU474" s="223">
        <f t="shared" ca="1" si="896"/>
        <v>-1.3479399806225168E-4</v>
      </c>
      <c r="AV474" s="223">
        <f t="shared" ca="1" si="897"/>
        <v>8.6849325792630037E-5</v>
      </c>
      <c r="AW474" s="223">
        <f t="shared" ca="1" si="898"/>
        <v>-2.7265593034098327E-5</v>
      </c>
      <c r="AX474" s="223">
        <f t="shared" ca="1" si="899"/>
        <v>-3.5972121879083053E-5</v>
      </c>
      <c r="AY474" s="223">
        <f t="shared" ca="1" si="900"/>
        <v>9.4389054378080672E-5</v>
      </c>
      <c r="AZ474" s="223">
        <f t="shared" ca="1" si="901"/>
        <v>-1.4015649416805473E-4</v>
      </c>
      <c r="BA474" s="223">
        <f t="shared" ca="1" si="902"/>
        <v>1.67140945159357E-4</v>
      </c>
      <c r="BB474" s="223">
        <f t="shared" ca="1" si="903"/>
        <v>-1.717261022801686E-4</v>
      </c>
      <c r="BC474" s="223">
        <f t="shared" ca="1" si="904"/>
        <v>1.5329748843935243E-4</v>
      </c>
      <c r="BD474" s="223">
        <f t="shared" ca="1" si="905"/>
        <v>-1.1432480330656925E-4</v>
      </c>
      <c r="BE474" s="223">
        <f t="shared" ca="1" si="906"/>
        <v>6.0030947987098834E-5</v>
      </c>
      <c r="BF474" s="223">
        <f t="shared" ca="1" si="907"/>
        <v>2.30791894819759E-6</v>
      </c>
      <c r="BG474" s="223">
        <f t="shared" ca="1" si="908"/>
        <v>-6.4337491505023995E-5</v>
      </c>
      <c r="BH474" s="223">
        <f t="shared" ca="1" si="909"/>
        <v>1.1774491359035569E-4</v>
      </c>
      <c r="BI474" s="223">
        <f t="shared" ca="1" si="910"/>
        <v>-1.5537282145342083E-4</v>
      </c>
      <c r="BJ474" s="223">
        <f t="shared" ca="1" si="911"/>
        <v>1.7217853351099807E-4</v>
      </c>
      <c r="BK474" s="223">
        <f t="shared" ca="1" si="912"/>
        <v>-1.6590984230595225E-4</v>
      </c>
      <c r="BL474" s="223">
        <f t="shared" ca="1" si="913"/>
        <v>1.3740684274352524E-4</v>
      </c>
      <c r="BM474" s="223">
        <f t="shared" ca="1" si="914"/>
        <v>-9.0489347274698575E-5</v>
      </c>
      <c r="BN474" s="223">
        <f t="shared" ca="1" si="915"/>
        <v>3.1444976013573665E-5</v>
      </c>
      <c r="BO474" s="223">
        <f t="shared" ca="1" si="916"/>
        <v>3.181347491430809E-5</v>
      </c>
      <c r="BP474" s="223">
        <f t="shared" ca="1" si="917"/>
        <v>-9.0808462015487448E-5</v>
      </c>
      <c r="BQ474" s="223">
        <f t="shared" ca="1" si="918"/>
        <v>1.3763380735311171E-4</v>
      </c>
      <c r="BR474" s="223">
        <f t="shared" ca="1" si="919"/>
        <v>-1.6601424025783378E-4</v>
      </c>
      <c r="BS474" s="223">
        <f t="shared" ca="1" si="920"/>
        <v>1.7214637397604569E-4</v>
      </c>
      <c r="BT474" s="223">
        <f t="shared" ca="1" si="921"/>
        <v>-1.5520841427249047E-4</v>
      </c>
      <c r="BU474" s="223">
        <f t="shared" ca="1" si="922"/>
        <v>1.1747029169354216E-4</v>
      </c>
      <c r="BV474" s="223">
        <f t="shared" ca="1" si="923"/>
        <v>-6.398945818168896E-5</v>
      </c>
      <c r="BW474" s="223">
        <f t="shared" ca="1" si="924"/>
        <v>1.9331156761624388E-6</v>
      </c>
      <c r="BX474" s="223">
        <f t="shared" ca="1" si="925"/>
        <v>6.038229217134075E-5</v>
      </c>
      <c r="BY474" s="223">
        <f t="shared" ca="1" si="926"/>
        <v>-1.1460560322215077E-4</v>
      </c>
      <c r="BZ474" s="223">
        <f t="shared" ca="1" si="927"/>
        <v>1.5347011285341935E-4</v>
      </c>
      <c r="CA474" s="223">
        <f t="shared" ca="1" si="928"/>
        <v>-1.7176741703503834E-4</v>
      </c>
      <c r="CB474" s="223">
        <f t="shared" ca="1" si="929"/>
        <v>1.6704541348284827E-4</v>
      </c>
      <c r="CC474" s="223">
        <f t="shared" ca="1" si="930"/>
        <v>-1.399369186807014E-4</v>
      </c>
      <c r="CD474" s="223">
        <f t="shared" ca="1" si="931"/>
        <v>9.4074861357583479E-5</v>
      </c>
      <c r="CE474" s="223">
        <f t="shared" ca="1" si="932"/>
        <v>-3.560541771530181E-5</v>
      </c>
      <c r="CF474" s="223">
        <f t="shared" ca="1" si="933"/>
        <v>-2.7635664701824787E-5</v>
      </c>
      <c r="CG474" s="223">
        <f t="shared" ca="1" si="934"/>
        <v>8.7173170030925266E-5</v>
      </c>
      <c r="CH474" s="223">
        <f t="shared" ca="1" si="935"/>
        <v>-1.3502821507907871E-4</v>
      </c>
      <c r="CI474" s="223">
        <f t="shared" ca="1" si="936"/>
        <v>1.6478753458565155E-4</v>
      </c>
      <c r="CJ474" s="223">
        <f t="shared" ca="1" si="937"/>
        <v>-1.724629511332072E-4</v>
      </c>
      <c r="CK474" s="223">
        <f t="shared" ca="1" si="938"/>
        <v>1.570258483604872E-4</v>
      </c>
      <c r="CL474" s="223">
        <f t="shared" ca="1" si="939"/>
        <v>-1.2054502036929604E-4</v>
      </c>
      <c r="CM474" s="223">
        <f t="shared" ca="1" si="940"/>
        <v>6.7909423519390405E-5</v>
      </c>
      <c r="CN474" s="223">
        <f t="shared" ca="1" si="941"/>
        <v>-6.1729858639230034E-6</v>
      </c>
      <c r="CO474" s="223">
        <f t="shared" ca="1" si="942"/>
        <v>-5.6390720802692822E-5</v>
      </c>
      <c r="CP474" s="223">
        <f t="shared" ca="1" si="943"/>
        <v>1.113972587239444E-4</v>
      </c>
      <c r="CQ474" s="223">
        <f t="shared" ca="1" si="944"/>
        <v>-1.5147495959605211E-4</v>
      </c>
      <c r="CR474" s="223">
        <f t="shared" ca="1" si="945"/>
        <v>1.7125283428985413E-4</v>
      </c>
      <c r="CS474" s="223">
        <f t="shared" ca="1" si="946"/>
        <v>-1.6808036274889256E-4</v>
      </c>
      <c r="CT474" s="223">
        <f t="shared" ca="1" si="947"/>
        <v>1.4238270185064274E-4</v>
      </c>
      <c r="CU474" s="223">
        <f t="shared" ca="1" si="948"/>
        <v>-9.7603708261668166E-5</v>
      </c>
      <c r="CV474" s="223">
        <f t="shared" ca="1" si="949"/>
        <v>3.9744412044770588E-5</v>
      </c>
      <c r="CW474" s="223">
        <f t="shared" ca="1" si="950"/>
        <v>2.3441207798284325E-5</v>
      </c>
      <c r="CX474" s="223">
        <f t="shared" ca="1" si="951"/>
        <v>-8.3485368188355541E-5</v>
      </c>
      <c r="CY474" s="223">
        <f t="shared" ca="1" si="952"/>
        <v>1.3234128685731228E-4</v>
      </c>
      <c r="CZ474" s="223">
        <f t="shared" ca="1" si="953"/>
        <v>-1.6346156706443932E-4</v>
      </c>
      <c r="DA474" s="223">
        <f t="shared" ca="1" si="954"/>
        <v>1.726756430574112E-4</v>
      </c>
      <c r="DB474" s="223">
        <f t="shared" ca="1" si="955"/>
        <v>-1.5874869594900823E-4</v>
      </c>
      <c r="DC474" s="223">
        <f t="shared" ca="1" si="956"/>
        <v>1.2354713723224467E-4</v>
      </c>
      <c r="DD474" s="223">
        <f t="shared" ca="1" si="957"/>
        <v>-7.1788482759660668E-5</v>
      </c>
      <c r="DE474" s="223">
        <f t="shared" ca="1" si="958"/>
        <v>1.0409137675826849E-5</v>
      </c>
      <c r="DF474" s="223">
        <f t="shared" ca="1" si="959"/>
        <v>5.2365181772418228E-5</v>
      </c>
      <c r="DG474" s="223">
        <f t="shared" ca="1" si="960"/>
        <v>-1.0812181268249455E-4</v>
      </c>
      <c r="DH474" s="223">
        <f t="shared" ca="1" si="961"/>
        <v>1.4938856348704026E-4</v>
      </c>
      <c r="DI474" s="223">
        <f t="shared" ca="1" si="962"/>
        <v>-1.7063509524084967E-4</v>
      </c>
      <c r="DJ474" s="223">
        <f t="shared" ca="1" si="963"/>
        <v>1.690140666893475E-4</v>
      </c>
      <c r="DK474" s="223">
        <f t="shared" ca="1" si="964"/>
        <v>-1.4474271900501872E-4</v>
      </c>
      <c r="DL474" s="223">
        <f t="shared" ca="1" si="965"/>
        <v>1.0107376234154188E-4</v>
      </c>
      <c r="DM474" s="223">
        <f t="shared" ca="1" si="966"/>
        <v>-4.3859465826567642E-5</v>
      </c>
      <c r="DN474" s="223">
        <f t="shared" ca="1" si="967"/>
        <v>-1.9232630787699107E-5</v>
      </c>
      <c r="DO474" s="223">
        <f t="shared" ca="1" si="968"/>
        <v>7.9747277881699551E-5</v>
      </c>
      <c r="DP474" s="223">
        <f t="shared" ca="1" si="969"/>
        <v>-1.2957464119290571E-4</v>
      </c>
      <c r="DQ474" s="223">
        <f t="shared" ca="1" si="970"/>
        <v>1.6203713640744604E-4</v>
      </c>
      <c r="DR474" s="223">
        <f t="shared" ca="1" si="971"/>
        <v>-1.7278432163099567E-4</v>
      </c>
      <c r="DS474" s="223">
        <f t="shared" ca="1" si="972"/>
        <v>1.6037591925908176E-4</v>
      </c>
      <c r="DT474" s="223">
        <f t="shared" ca="1" si="973"/>
        <v>-1.264748339194565E-4</v>
      </c>
      <c r="DU474" s="223">
        <f t="shared" ca="1" si="974"/>
        <v>7.5624299302256366E-5</v>
      </c>
      <c r="DV474" s="223">
        <f t="shared" ca="1" si="975"/>
        <v>-1.4639019412407703E-5</v>
      </c>
      <c r="DW474" s="223">
        <f t="shared" ca="1" si="976"/>
        <v>-4.8308099914699478E-5</v>
      </c>
      <c r="DX474" s="223">
        <f t="shared" ca="1" si="977"/>
        <v>1.0478123810402364E-4</v>
      </c>
      <c r="DY474" s="223">
        <f t="shared" ca="1" si="978"/>
        <v>-1.4721218129337709E-4</v>
      </c>
      <c r="DZ474" s="223">
        <f t="shared" ca="1" si="979"/>
        <v>1.6991457199092843E-4</v>
      </c>
      <c r="EA474" s="223">
        <f t="shared" ca="1" si="980"/>
        <v>-1.6984596287586984E-4</v>
      </c>
      <c r="EB474" s="223">
        <f t="shared" ca="1" si="981"/>
        <v>1.4701554855775035E-4</v>
      </c>
      <c r="EC474" s="223">
        <f t="shared" ca="1" si="982"/>
        <v>-1.044829333663645E-4</v>
      </c>
      <c r="ED474" s="223">
        <f t="shared" ca="1" si="983"/>
        <v>4.7948100306152336E-5</v>
      </c>
      <c r="EE474" s="223">
        <f t="shared" ca="1" si="984"/>
        <v>1.5012468759472019E-5</v>
      </c>
      <c r="EF474" s="223">
        <f t="shared" ca="1" si="985"/>
        <v>-7.5961150796799147E-5</v>
      </c>
      <c r="EG474" s="223">
        <f t="shared" ca="1" si="986"/>
        <v>1.2672994460974596E-4</v>
      </c>
      <c r="EH474" s="223">
        <f t="shared" ca="1" si="987"/>
        <v>-1.605151006384431E-4</v>
      </c>
      <c r="EI474" s="223">
        <f t="shared" ca="1" si="988"/>
        <v>1.7278892139005144E-4</v>
      </c>
      <c r="EJ474" s="223">
        <f t="shared" ca="1" si="989"/>
        <v>-1.6190653811223917E-4</v>
      </c>
      <c r="EK474" s="223">
        <f t="shared" ca="1" si="990"/>
        <v>1.2932634689590724E-4</v>
      </c>
      <c r="EL474" s="223">
        <f t="shared" ca="1" si="991"/>
        <v>-7.9414562594735944E-5</v>
      </c>
      <c r="EM474" s="223">
        <f t="shared" ca="1" si="992"/>
        <v>1.8860083151092493E-5</v>
      </c>
      <c r="EN474" s="223">
        <f t="shared" ca="1" si="993"/>
        <v>4.4221919063957753E-5</v>
      </c>
      <c r="EO474" s="223">
        <f t="shared" ca="1" si="994"/>
        <v>-1.0137754722573391E-4</v>
      </c>
      <c r="EP474" s="223">
        <f t="shared" ca="1" si="995"/>
        <v>1.4494712398632596E-4</v>
      </c>
      <c r="EQ474" s="223">
        <f t="shared" ca="1" si="996"/>
        <v>-1.6909169855635673E-4</v>
      </c>
      <c r="ER474" s="223">
        <f t="shared" ca="1" si="997"/>
        <v>1.7057555020530716E-4</v>
      </c>
      <c r="ES474" s="223">
        <f t="shared" ca="1" si="998"/>
        <v>-1.4919982144129105E-4</v>
      </c>
      <c r="ET474" s="223">
        <f t="shared" ca="1" si="999"/>
        <v>1.0782916777900357E-4</v>
      </c>
      <c r="EU474" s="223">
        <f t="shared" ca="1" si="1000"/>
        <v>-5.2007852643007629E-5</v>
      </c>
      <c r="EV474" s="223">
        <f t="shared" ca="1" si="1001"/>
        <v>-1.0783263781426364E-5</v>
      </c>
      <c r="EW474" s="223">
        <f t="shared" ca="1" si="1002"/>
        <v>7.2129267555020308E-5</v>
      </c>
      <c r="EX474" s="223">
        <f t="shared" ca="1" si="1003"/>
        <v>-1.2380891064669785E-4</v>
      </c>
      <c r="EY474" s="223">
        <f t="shared" ca="1" si="1004"/>
        <v>1.5889637657485813E-4</v>
      </c>
      <c r="EZ474" s="223">
        <f t="shared" ca="1" si="1005"/>
        <v>-1.726894395638557E-4</v>
      </c>
      <c r="FA474" s="223">
        <f t="shared" ca="1" si="1006"/>
        <v>1.6333963052090976E-4</v>
      </c>
      <c r="FB474" s="223">
        <f t="shared" ca="1" si="1007"/>
        <v>-1.3209995851681797E-4</v>
      </c>
      <c r="FC474" s="223">
        <f t="shared" ca="1" si="1008"/>
        <v>8.3156989524201484E-5</v>
      </c>
      <c r="FD474" s="223">
        <f t="shared" ca="1" si="1009"/>
        <v>-2.3069786280901247E-5</v>
      </c>
      <c r="FE474" s="223">
        <f t="shared" ca="1" si="1010"/>
        <v>-4.0109100582726479E-5</v>
      </c>
      <c r="FF474" s="223">
        <f t="shared" ca="1" si="1011"/>
        <v>9.791279030375406E-5</v>
      </c>
      <c r="FG474" s="223">
        <f t="shared" ca="1" si="1012"/>
        <v>-1.4259475595170223E-4</v>
      </c>
      <c r="FH474" s="223">
        <f t="shared" ca="1" si="1013"/>
        <v>1.6816697060531856E-4</v>
      </c>
      <c r="FI474" s="223">
        <f t="shared" ca="1" si="1014"/>
        <v>-1.7120238920152991E-4</v>
      </c>
      <c r="FJ474" s="223">
        <f t="shared" ca="1" si="1015"/>
        <v>1.5129422193134118E-4</v>
      </c>
      <c r="FK474" s="223">
        <f t="shared" ca="1" si="1016"/>
        <v>-1.111104499329572E-4</v>
      </c>
      <c r="FL474" s="223">
        <f t="shared" ca="1" si="1017"/>
        <v>5.6036277394139014E-5</v>
      </c>
      <c r="FM474" s="223">
        <f t="shared" ca="1" si="1018"/>
        <v>6.5475633684811891E-6</v>
      </c>
      <c r="FN474" s="223">
        <f t="shared" ca="1" si="1019"/>
        <v>-6.8253936339562294E-5</v>
      </c>
      <c r="FO474" s="223">
        <f t="shared" ca="1" si="1020"/>
        <v>1.2081329882538269E-4</v>
      </c>
      <c r="FP474" s="223">
        <f t="shared" ca="1" si="1021"/>
        <v>-1.5718193927554661E-4</v>
      </c>
      <c r="FQ474" s="223">
        <f t="shared" ca="1" si="1022"/>
        <v>1.724859360765411E-4</v>
      </c>
      <c r="FR474" s="223">
        <f t="shared" ca="1" si="1023"/>
        <v>-1.6467433324381998E-4</v>
      </c>
      <c r="FS474" s="223">
        <f t="shared" ca="1" si="1024"/>
        <v>1.3479399806224748E-4</v>
      </c>
      <c r="FT474" s="223">
        <f t="shared" ca="1" si="1025"/>
        <v>-8.6849325792626378E-5</v>
      </c>
      <c r="FU474" s="223">
        <f t="shared" ca="1" si="1026"/>
        <v>2.7265593034098995E-5</v>
      </c>
      <c r="FV474" s="223">
        <f t="shared" ca="1" si="1027"/>
        <v>3.5972121879089592E-5</v>
      </c>
      <c r="FW474" s="223">
        <f t="shared" ca="1" si="1028"/>
        <v>-9.438905437808215E-5</v>
      </c>
      <c r="FX474" s="223">
        <f t="shared" ca="1" si="1029"/>
        <v>1.4015649416806007E-4</v>
      </c>
      <c r="FY474" s="223">
        <f t="shared" ca="1" si="1030"/>
        <v>-1.6714094515935806E-4</v>
      </c>
      <c r="FZ474" s="223">
        <f t="shared" ca="1" si="1031"/>
        <v>1.7172610228016868E-4</v>
      </c>
      <c r="GA474" s="223">
        <f t="shared" ca="1" si="1032"/>
        <v>-1.5329748843935048E-4</v>
      </c>
      <c r="GB474" s="223">
        <f t="shared" ca="1" si="1033"/>
        <v>1.1432480330656605E-4</v>
      </c>
      <c r="GC474" s="223">
        <f t="shared" ca="1" si="1034"/>
        <v>-6.0030947987090269E-5</v>
      </c>
      <c r="GD474" s="223">
        <f t="shared" ca="1" si="1035"/>
        <v>-2.3079189482018252E-6</v>
      </c>
      <c r="GE474" s="223">
        <f t="shared" ca="1" si="1036"/>
        <v>6.4337491505023399E-5</v>
      </c>
      <c r="GF474" s="223">
        <f t="shared" ca="1" si="1037"/>
        <v>-1.1774491359036235E-4</v>
      </c>
      <c r="GG474" s="223">
        <f t="shared" ca="1" si="1038"/>
        <v>1.5537282145342267E-4</v>
      </c>
      <c r="GH474" s="223">
        <f t="shared" ca="1" si="1039"/>
        <v>-1.7217853351099801E-4</v>
      </c>
      <c r="GI474" s="223">
        <f t="shared" ca="1" si="1040"/>
        <v>1.6590984230595383E-4</v>
      </c>
      <c r="GJ474" s="223">
        <f t="shared" ca="1" si="1041"/>
        <v>-1.3740684274351673E-4</v>
      </c>
      <c r="GK474" s="223">
        <f t="shared" ca="1" si="1042"/>
        <v>9.0489347274690782E-5</v>
      </c>
      <c r="GL474" s="223">
        <f t="shared" ca="1" si="1043"/>
        <v>-3.1444976013569497E-5</v>
      </c>
      <c r="GM474" s="223">
        <f t="shared" ca="1" si="1044"/>
        <v>-3.1813474914307426E-5</v>
      </c>
      <c r="GN474" s="223">
        <f t="shared" ca="1" si="1045"/>
        <v>9.0808462015486878E-5</v>
      </c>
      <c r="GO474" s="223">
        <f t="shared" ca="1" si="1046"/>
        <v>-1.3763380735312019E-4</v>
      </c>
      <c r="GP474" s="223">
        <f t="shared" ca="1" si="1047"/>
        <v>1.660142402578363E-4</v>
      </c>
      <c r="GQ474" s="223">
        <f t="shared" ca="1" si="1048"/>
        <v>-1.7214637397604536E-4</v>
      </c>
      <c r="GR474" s="223">
        <f t="shared" ca="1" si="1049"/>
        <v>1.5520841427249079E-4</v>
      </c>
      <c r="GS474" s="223">
        <f t="shared" ca="1" si="1050"/>
        <v>-1.1747029169354266E-4</v>
      </c>
      <c r="GT474" s="223">
        <f t="shared" ca="1" si="1051"/>
        <v>6.3989458181675895E-5</v>
      </c>
      <c r="GU474" s="223">
        <f t="shared" ca="1" si="1052"/>
        <v>-1.9331156761533044E-6</v>
      </c>
      <c r="GV474" s="223">
        <f t="shared" ca="1" si="1053"/>
        <v>-6.0382292171344734E-5</v>
      </c>
      <c r="GW474" s="223">
        <f t="shared" ca="1" si="1054"/>
        <v>1.1460560322215397E-4</v>
      </c>
      <c r="GX474" s="223">
        <f t="shared" ca="1" si="1055"/>
        <v>-1.5347011285341903E-4</v>
      </c>
      <c r="GY474" s="223">
        <f t="shared" ca="1" si="1056"/>
        <v>1.7176741703503771E-4</v>
      </c>
      <c r="GZ474" s="223">
        <f t="shared" ca="1" si="1057"/>
        <v>-1.6704541348284594E-4</v>
      </c>
      <c r="HA474" s="223">
        <f t="shared" ca="1" si="1058"/>
        <v>1.3993691868069603E-4</v>
      </c>
      <c r="HB474" s="223">
        <f t="shared" ca="1" si="1059"/>
        <v>-9.4074861357579929E-5</v>
      </c>
      <c r="HC474" s="223">
        <f t="shared" ca="1" si="1060"/>
        <v>3.5605417715302474E-5</v>
      </c>
      <c r="HD474" s="223">
        <f t="shared" ca="1" si="1061"/>
        <v>2.7635664701819277E-5</v>
      </c>
      <c r="HE474" s="223">
        <f t="shared" ca="1" si="1062"/>
        <v>-8.7173170030937396E-5</v>
      </c>
      <c r="HF474" s="223">
        <f t="shared" ca="1" si="1063"/>
        <v>1.3502821507908441E-4</v>
      </c>
      <c r="HG474" s="223">
        <f t="shared" ca="1" si="1064"/>
        <v>-1.6478753458565282E-4</v>
      </c>
      <c r="HH474" s="223">
        <f t="shared" ca="1" si="1065"/>
        <v>1.7246295113320726E-4</v>
      </c>
      <c r="HI474" s="223">
        <f t="shared" ca="1" si="1066"/>
        <v>-1.5702584836048953E-4</v>
      </c>
      <c r="HJ474" s="223">
        <f t="shared" ca="1" si="1067"/>
        <v>1.2054502036928598E-4</v>
      </c>
      <c r="HK474" s="223">
        <f t="shared" ca="1" si="1068"/>
        <v>-6.7909423519381989E-5</v>
      </c>
      <c r="HL474" s="223">
        <f t="shared" ca="1" si="1069"/>
        <v>6.1729858639187683E-6</v>
      </c>
      <c r="HM474" s="223">
        <f t="shared" ca="1" si="1070"/>
        <v>5.6390720802692185E-5</v>
      </c>
      <c r="HN474" s="223">
        <f t="shared" ca="1" si="1071"/>
        <v>-1.1139725872394387E-4</v>
      </c>
      <c r="HO474" s="223">
        <f t="shared" ca="1" si="1072"/>
        <v>1.5147495959605888E-4</v>
      </c>
      <c r="HP474" s="223">
        <f t="shared" ca="1" si="1073"/>
        <v>-1.7125283428985535E-4</v>
      </c>
      <c r="HQ474" s="223">
        <f t="shared" ca="1" si="1074"/>
        <v>1.6808036274889158E-4</v>
      </c>
      <c r="HR474" s="223">
        <f t="shared" ca="1" si="1075"/>
        <v>-1.423827018506403E-4</v>
      </c>
      <c r="HS474" s="223">
        <f t="shared" ca="1" si="1076"/>
        <v>9.7603708261672788E-5</v>
      </c>
      <c r="HT474" s="223">
        <f t="shared" ca="1" si="1077"/>
        <v>-3.9744412044776023E-5</v>
      </c>
      <c r="HU474" s="223">
        <f t="shared" ca="1" si="1078"/>
        <v>-2.3441207798298244E-5</v>
      </c>
      <c r="HV474" s="223">
        <f t="shared" ca="1" si="1079"/>
        <v>8.3485368188359254E-5</v>
      </c>
      <c r="HW474" s="223">
        <f t="shared" ca="1" si="1080"/>
        <v>-1.3234128685731499E-4</v>
      </c>
      <c r="HX474" s="223">
        <f t="shared" ca="1" si="1081"/>
        <v>1.6346156706443751E-4</v>
      </c>
      <c r="HY474" s="223">
        <f t="shared" ca="1" si="1082"/>
        <v>-1.7267564305741139E-4</v>
      </c>
      <c r="HZ474" s="223">
        <f t="shared" ca="1" si="1083"/>
        <v>1.5874869594900267E-4</v>
      </c>
      <c r="IA474" s="223">
        <f t="shared" ca="1" si="1084"/>
        <v>-1.2354713723224174E-4</v>
      </c>
      <c r="IB474" s="223">
        <f t="shared" ca="1" si="1085"/>
        <v>7.1788482759656819E-5</v>
      </c>
      <c r="IC474" s="223">
        <f t="shared" ca="1" si="1086"/>
        <v>-1.0409137675822621E-5</v>
      </c>
      <c r="ID474" s="223">
        <f t="shared" ca="1" si="1087"/>
        <v>-5.2365181772412908E-5</v>
      </c>
      <c r="IE474" s="223">
        <f t="shared" ca="1" si="1088"/>
        <v>-9.4884737784842153E-5</v>
      </c>
      <c r="IF474" s="223">
        <f t="shared" ca="1" si="1089"/>
        <v>-1.493885634870424E-4</v>
      </c>
      <c r="IG474" s="223">
        <f t="shared" ca="1" si="1090"/>
        <v>1.7063509524085032E-4</v>
      </c>
      <c r="IH474" s="223">
        <f t="shared" ca="1" si="1091"/>
        <v>-1.6901406668934666E-4</v>
      </c>
      <c r="II474" s="223">
        <f t="shared" ca="1" si="1092"/>
        <v>1.4474271900502176E-4</v>
      </c>
      <c r="IJ474" s="223">
        <f t="shared" ca="1" si="1093"/>
        <v>-1.0107376234153048E-4</v>
      </c>
      <c r="IK474" s="223">
        <f t="shared" ca="1" si="1094"/>
        <v>4.3859465826554042E-5</v>
      </c>
      <c r="IL474" s="223">
        <f t="shared" ca="1" si="1095"/>
        <v>1.9232630787703329E-5</v>
      </c>
      <c r="IM474" s="223">
        <f t="shared" ca="1" si="1096"/>
        <v>-7.9747277881703319E-5</v>
      </c>
      <c r="IN474" s="223">
        <f t="shared" ca="1" si="1097"/>
        <v>1.29574641192902E-4</v>
      </c>
      <c r="IO474" s="223">
        <f t="shared" ca="1" si="1098"/>
        <v>-1.6203713640745089E-4</v>
      </c>
      <c r="IP474" s="223">
        <f t="shared" ca="1" si="1099"/>
        <v>1.7278432163099548E-4</v>
      </c>
      <c r="IQ474" s="223">
        <f t="shared" ca="1" si="1100"/>
        <v>-1.6037591925908016E-4</v>
      </c>
      <c r="IR474" s="223">
        <f t="shared" ca="1" si="1101"/>
        <v>1.2647483391945363E-4</v>
      </c>
      <c r="IS474" s="223">
        <f t="shared" ca="1" si="1102"/>
        <v>-7.5624299302261408E-5</v>
      </c>
      <c r="IT474" s="223">
        <f t="shared" ca="1" si="1103"/>
        <v>1.4639019412413266E-5</v>
      </c>
      <c r="IU474" s="223">
        <f t="shared" ca="1" si="1104"/>
        <v>4.8308099914712977E-5</v>
      </c>
      <c r="IV474" s="223">
        <f t="shared" ca="1" si="1105"/>
        <v>-1.04781238104027E-4</v>
      </c>
      <c r="IW474" s="223">
        <f t="shared" ca="1" si="1106"/>
        <v>1.4721218129337932E-4</v>
      </c>
      <c r="IX474" s="223">
        <f t="shared" ca="1" si="1107"/>
        <v>-1.6991457199092922E-4</v>
      </c>
      <c r="IY474" s="223">
        <f t="shared" ca="1" si="1108"/>
        <v>1.6984596287587084E-4</v>
      </c>
      <c r="IZ474" s="223">
        <f t="shared" ca="1" si="1109"/>
        <v>-1.4701554855774295E-4</v>
      </c>
      <c r="JA474" s="223">
        <f t="shared" ca="1" si="1110"/>
        <v>1.0448293336636112E-4</v>
      </c>
      <c r="JB474" s="223">
        <f t="shared" ca="1" si="1111"/>
        <v>-4.7948100306148264E-5</v>
      </c>
    </row>
    <row r="475" spans="2:262">
      <c r="B475" s="230">
        <v>114</v>
      </c>
      <c r="C475" s="229">
        <f t="shared" si="1112"/>
        <v>2.2265625000000015E-3</v>
      </c>
      <c r="D475" s="226">
        <f t="shared" ca="1" si="855"/>
        <v>23.38983973825129</v>
      </c>
      <c r="E475" s="225">
        <f ca="1">DP361</f>
        <v>-0.61016026174871185</v>
      </c>
      <c r="F475" s="224">
        <v>114</v>
      </c>
      <c r="G475" s="223">
        <f t="shared" ca="1" si="856"/>
        <v>2.6827265709249097E-5</v>
      </c>
      <c r="H475" s="223">
        <f t="shared" ca="1" si="857"/>
        <v>3.0476728024402696E-5</v>
      </c>
      <c r="I475" s="223">
        <f t="shared" ca="1" si="858"/>
        <v>-8.4217630504395855E-5</v>
      </c>
      <c r="J475" s="223">
        <f t="shared" ca="1" si="859"/>
        <v>1.2811249234597827E-4</v>
      </c>
      <c r="K475" s="223">
        <f t="shared" ca="1" si="860"/>
        <v>-1.5702948318392618E-4</v>
      </c>
      <c r="L475" s="223">
        <f t="shared" ca="1" si="861"/>
        <v>1.6758786355518691E-4</v>
      </c>
      <c r="M475" s="223">
        <f t="shared" ca="1" si="862"/>
        <v>-1.5855323347025005E-4</v>
      </c>
      <c r="N475" s="223">
        <f t="shared" ca="1" si="863"/>
        <v>1.3098184842379667E-4</v>
      </c>
      <c r="O475" s="223">
        <f t="shared" ca="1" si="864"/>
        <v>-8.8097130590005396E-5</v>
      </c>
      <c r="P475" s="223">
        <f t="shared" ca="1" si="865"/>
        <v>3.4912812509549564E-5</v>
      </c>
      <c r="Q475" s="223">
        <f t="shared" ca="1" si="866"/>
        <v>2.2353227755577589E-5</v>
      </c>
      <c r="R475" s="223">
        <f t="shared" ca="1" si="867"/>
        <v>-7.7005910371445924E-5</v>
      </c>
      <c r="S475" s="223">
        <f t="shared" ca="1" si="868"/>
        <v>1.2265568803292447E-4</v>
      </c>
      <c r="T475" s="223">
        <f t="shared" ca="1" si="869"/>
        <v>-1.5396555988523341E-4</v>
      </c>
      <c r="U475" s="223">
        <f t="shared" ca="1" si="870"/>
        <v>1.672750302721209E-4</v>
      </c>
      <c r="V475" s="223">
        <f t="shared" ca="1" si="871"/>
        <v>-1.6102806412681759E-4</v>
      </c>
      <c r="W475" s="223">
        <f t="shared" ca="1" si="872"/>
        <v>1.3595500594091139E-4</v>
      </c>
      <c r="X475" s="223">
        <f t="shared" ca="1" si="873"/>
        <v>-9.4987193824356593E-5</v>
      </c>
      <c r="Y475" s="223">
        <f t="shared" ca="1" si="874"/>
        <v>4.2914251286513966E-5</v>
      </c>
      <c r="Z475" s="223">
        <f t="shared" ca="1" si="875"/>
        <v>1.4175876603177639E-5</v>
      </c>
      <c r="AA475" s="223">
        <f t="shared" ca="1" si="876"/>
        <v>-6.9608676255490329E-5</v>
      </c>
      <c r="AB475" s="223">
        <f t="shared" ca="1" si="877"/>
        <v>1.169033954240297E-4</v>
      </c>
      <c r="AC475" s="223">
        <f t="shared" ca="1" si="878"/>
        <v>-1.5053072006698747E-4</v>
      </c>
      <c r="AD475" s="223">
        <f t="shared" ca="1" si="879"/>
        <v>1.6655921678956705E-4</v>
      </c>
      <c r="AE475" s="223">
        <f t="shared" ca="1" si="880"/>
        <v>-1.6311496407251107E-4</v>
      </c>
      <c r="AF475" s="223">
        <f t="shared" ca="1" si="881"/>
        <v>1.406006359404614E-4</v>
      </c>
      <c r="AG475" s="223">
        <f t="shared" ca="1" si="882"/>
        <v>-1.0164842458889036E-4</v>
      </c>
      <c r="AH475" s="223">
        <f t="shared" ca="1" si="883"/>
        <v>5.0812305873284113E-5</v>
      </c>
      <c r="AI475" s="223">
        <f t="shared" ca="1" si="884"/>
        <v>5.9643745223805013E-6</v>
      </c>
      <c r="AJ475" s="223">
        <f t="shared" ca="1" si="885"/>
        <v>-6.2043748741436421E-5</v>
      </c>
      <c r="AK475" s="223">
        <f t="shared" ca="1" si="886"/>
        <v>1.1086947229602953E-4</v>
      </c>
      <c r="AL475" s="223">
        <f t="shared" ca="1" si="887"/>
        <v>-1.4673323855916531E-4</v>
      </c>
      <c r="AM475" s="223">
        <f t="shared" ca="1" si="888"/>
        <v>1.6544214756490302E-4</v>
      </c>
      <c r="AN475" s="223">
        <f t="shared" ca="1" si="889"/>
        <v>-1.6480890578257065E-4</v>
      </c>
      <c r="AO475" s="223">
        <f t="shared" ca="1" si="890"/>
        <v>1.4490754669287093E-4</v>
      </c>
      <c r="AP475" s="223">
        <f t="shared" ca="1" si="891"/>
        <v>-1.0806477539523714E-4</v>
      </c>
      <c r="AQ475" s="223">
        <f t="shared" ca="1" si="892"/>
        <v>5.8587949164572067E-5</v>
      </c>
      <c r="AR475" s="223">
        <f t="shared" ca="1" si="893"/>
        <v>-2.2614962590597492E-6</v>
      </c>
      <c r="AS475" s="223">
        <f t="shared" ca="1" si="894"/>
        <v>-5.4329352402271658E-5</v>
      </c>
      <c r="AT475" s="223">
        <f t="shared" ca="1" si="895"/>
        <v>1.0456845489825115E-4</v>
      </c>
      <c r="AU475" s="223">
        <f t="shared" ca="1" si="896"/>
        <v>-1.4258226382734028E-4</v>
      </c>
      <c r="AV475" s="223">
        <f t="shared" ca="1" si="897"/>
        <v>1.6392651371573418E-4</v>
      </c>
      <c r="AW475" s="223">
        <f t="shared" ca="1" si="898"/>
        <v>-1.6610580840304443E-4</v>
      </c>
      <c r="AX475" s="223">
        <f t="shared" ca="1" si="899"/>
        <v>1.4886536247289415E-4</v>
      </c>
      <c r="AY475" s="223">
        <f t="shared" ca="1" si="900"/>
        <v>-1.1422078869230222E-4</v>
      </c>
      <c r="AZ475" s="223">
        <f t="shared" ca="1" si="901"/>
        <v>6.6222448954624349E-5</v>
      </c>
      <c r="BA475" s="223">
        <f t="shared" ca="1" si="902"/>
        <v>-1.0481918897925873E-5</v>
      </c>
      <c r="BB475" s="223">
        <f t="shared" ca="1" si="903"/>
        <v>-4.6484071894480546E-5</v>
      </c>
      <c r="BC475" s="223">
        <f t="shared" ca="1" si="904"/>
        <v>9.801552293350809E-5</v>
      </c>
      <c r="BD475" s="223">
        <f t="shared" ca="1" si="905"/>
        <v>-1.3808779593322515E-4</v>
      </c>
      <c r="BE475" s="223">
        <f t="shared" ca="1" si="906"/>
        <v>1.6201596653675729E-4</v>
      </c>
      <c r="BF475" s="223">
        <f t="shared" ca="1" si="907"/>
        <v>-1.6700254758192492E-4</v>
      </c>
      <c r="BG475" s="223">
        <f t="shared" ca="1" si="908"/>
        <v>1.5246454855565554E-4</v>
      </c>
      <c r="BH475" s="223">
        <f t="shared" ca="1" si="909"/>
        <v>-1.2010163410484801E-4</v>
      </c>
      <c r="BI475" s="223">
        <f t="shared" ca="1" si="910"/>
        <v>7.3697413064745666E-5</v>
      </c>
      <c r="BJ475" s="223">
        <f t="shared" ca="1" si="911"/>
        <v>-1.8677089676061611E-5</v>
      </c>
      <c r="BK475" s="223">
        <f t="shared" ca="1" si="912"/>
        <v>-3.85268071859718E-5</v>
      </c>
      <c r="BL475" s="223">
        <f t="shared" ca="1" si="913"/>
        <v>9.1226462988870451E-5</v>
      </c>
      <c r="BM475" s="223">
        <f t="shared" ca="1" si="914"/>
        <v>-1.3326066244364313E-4</v>
      </c>
      <c r="BN475" s="223">
        <f t="shared" ca="1" si="915"/>
        <v>1.5971510870347203E-4</v>
      </c>
      <c r="BO475" s="223">
        <f t="shared" ca="1" si="916"/>
        <v>-1.6749696299598525E-4</v>
      </c>
      <c r="BP475" s="223">
        <f t="shared" ca="1" si="917"/>
        <v>1.5569643418662901E-4</v>
      </c>
      <c r="BQ475" s="223">
        <f t="shared" ca="1" si="918"/>
        <v>-1.256931441611713E-4</v>
      </c>
      <c r="BR475" s="223">
        <f t="shared" ca="1" si="919"/>
        <v>8.0994833651663005E-5</v>
      </c>
      <c r="BS475" s="223">
        <f t="shared" ca="1" si="920"/>
        <v>-2.6827265709247864E-5</v>
      </c>
      <c r="BT475" s="223">
        <f t="shared" ca="1" si="921"/>
        <v>-3.0476728024406925E-5</v>
      </c>
      <c r="BU475" s="223">
        <f t="shared" ca="1" si="922"/>
        <v>8.4217630504398146E-5</v>
      </c>
      <c r="BV475" s="223">
        <f t="shared" ca="1" si="923"/>
        <v>-1.2811249234597887E-4</v>
      </c>
      <c r="BW475" s="223">
        <f t="shared" ca="1" si="924"/>
        <v>1.5702948318392754E-4</v>
      </c>
      <c r="BX475" s="223">
        <f t="shared" ca="1" si="925"/>
        <v>-1.6758786355518696E-4</v>
      </c>
      <c r="BY475" s="223">
        <f t="shared" ca="1" si="926"/>
        <v>1.5855323347024831E-4</v>
      </c>
      <c r="BZ475" s="223">
        <f t="shared" ca="1" si="927"/>
        <v>-1.3098184842379445E-4</v>
      </c>
      <c r="CA475" s="223">
        <f t="shared" ca="1" si="928"/>
        <v>8.8097130590003892E-5</v>
      </c>
      <c r="CB475" s="223">
        <f t="shared" ca="1" si="929"/>
        <v>-3.4912812509544916E-5</v>
      </c>
      <c r="CC475" s="223">
        <f t="shared" ca="1" si="930"/>
        <v>-2.2353227755580516E-5</v>
      </c>
      <c r="CD475" s="223">
        <f t="shared" ca="1" si="931"/>
        <v>7.7005910371447496E-5</v>
      </c>
      <c r="CE475" s="223">
        <f t="shared" ca="1" si="932"/>
        <v>-1.2265568803292729E-4</v>
      </c>
      <c r="CF475" s="223">
        <f t="shared" ca="1" si="933"/>
        <v>1.5396555988523458E-4</v>
      </c>
      <c r="CG475" s="223">
        <f t="shared" ca="1" si="934"/>
        <v>-1.6727503027212092E-4</v>
      </c>
      <c r="CH475" s="223">
        <f t="shared" ca="1" si="935"/>
        <v>1.6102806412681645E-4</v>
      </c>
      <c r="CI475" s="223">
        <f t="shared" ca="1" si="936"/>
        <v>-1.3595500594090965E-4</v>
      </c>
      <c r="CJ475" s="223">
        <f t="shared" ca="1" si="937"/>
        <v>9.4987193824356132E-5</v>
      </c>
      <c r="CK475" s="223">
        <f t="shared" ca="1" si="938"/>
        <v>-4.2914251286509941E-5</v>
      </c>
      <c r="CL475" s="223">
        <f t="shared" ca="1" si="939"/>
        <v>-1.4175876603179401E-5</v>
      </c>
      <c r="CM475" s="223">
        <f t="shared" ca="1" si="940"/>
        <v>6.9608676255495194E-5</v>
      </c>
      <c r="CN475" s="223">
        <f t="shared" ca="1" si="941"/>
        <v>-1.1690339542403183E-4</v>
      </c>
      <c r="CO475" s="223">
        <f t="shared" ca="1" si="942"/>
        <v>1.5053072006698776E-4</v>
      </c>
      <c r="CP475" s="223">
        <f t="shared" ca="1" si="943"/>
        <v>-1.6655921678956765E-4</v>
      </c>
      <c r="CQ475" s="223">
        <f t="shared" ca="1" si="944"/>
        <v>1.6311496407251039E-4</v>
      </c>
      <c r="CR475" s="223">
        <f t="shared" ca="1" si="945"/>
        <v>-1.406006359404611E-4</v>
      </c>
      <c r="CS475" s="223">
        <f t="shared" ca="1" si="946"/>
        <v>1.016484245888861E-4</v>
      </c>
      <c r="CT475" s="223">
        <f t="shared" ca="1" si="947"/>
        <v>-5.0812305873276754E-5</v>
      </c>
      <c r="CU475" s="223">
        <f t="shared" ca="1" si="948"/>
        <v>-5.9643745223810705E-6</v>
      </c>
      <c r="CV475" s="223">
        <f t="shared" ca="1" si="949"/>
        <v>6.2043748741439172E-5</v>
      </c>
      <c r="CW475" s="223">
        <f t="shared" ca="1" si="950"/>
        <v>-1.108694722960353E-4</v>
      </c>
      <c r="CX475" s="223">
        <f t="shared" ca="1" si="951"/>
        <v>1.4673323855916561E-4</v>
      </c>
      <c r="CY475" s="223">
        <f t="shared" ca="1" si="952"/>
        <v>-1.6544214756490351E-4</v>
      </c>
      <c r="CZ475" s="223">
        <f t="shared" ca="1" si="953"/>
        <v>1.6480890578256924E-4</v>
      </c>
      <c r="DA475" s="223">
        <f t="shared" ca="1" si="954"/>
        <v>-1.4490754669287066E-4</v>
      </c>
      <c r="DB475" s="223">
        <f t="shared" ca="1" si="955"/>
        <v>1.0806477539523489E-4</v>
      </c>
      <c r="DC475" s="223">
        <f t="shared" ca="1" si="956"/>
        <v>-5.8587949164567046E-5</v>
      </c>
      <c r="DD475" s="223">
        <f t="shared" ca="1" si="957"/>
        <v>2.2614962590591936E-6</v>
      </c>
      <c r="DE475" s="223">
        <f t="shared" ca="1" si="958"/>
        <v>5.4329352402274457E-5</v>
      </c>
      <c r="DF475" s="223">
        <f t="shared" ca="1" si="959"/>
        <v>-1.0456845489825533E-4</v>
      </c>
      <c r="DG475" s="223">
        <f t="shared" ca="1" si="960"/>
        <v>1.425822638273406E-4</v>
      </c>
      <c r="DH475" s="223">
        <f t="shared" ca="1" si="961"/>
        <v>-1.6392651371573483E-4</v>
      </c>
      <c r="DI475" s="223">
        <f t="shared" ca="1" si="962"/>
        <v>1.6610580840304372E-4</v>
      </c>
      <c r="DJ475" s="223">
        <f t="shared" ca="1" si="963"/>
        <v>-1.4886536247289497E-4</v>
      </c>
      <c r="DK475" s="223">
        <f t="shared" ca="1" si="964"/>
        <v>1.1422078869230005E-4</v>
      </c>
      <c r="DL475" s="223">
        <f t="shared" ca="1" si="965"/>
        <v>-6.6222448954621625E-5</v>
      </c>
      <c r="DM475" s="223">
        <f t="shared" ca="1" si="966"/>
        <v>1.0481918897927689E-5</v>
      </c>
      <c r="DN475" s="223">
        <f t="shared" ca="1" si="967"/>
        <v>4.6484071894483392E-5</v>
      </c>
      <c r="DO475" s="223">
        <f t="shared" ca="1" si="968"/>
        <v>-9.8015522933510502E-5</v>
      </c>
      <c r="DP475" s="223">
        <f t="shared" ca="1" si="969"/>
        <v>1.3808779593322412E-4</v>
      </c>
      <c r="DQ475" s="223">
        <f t="shared" ca="1" si="970"/>
        <v>-1.6201596653675802E-4</v>
      </c>
      <c r="DR475" s="223">
        <f t="shared" ca="1" si="971"/>
        <v>1.6700254758192465E-4</v>
      </c>
      <c r="DS475" s="223">
        <f t="shared" ca="1" si="972"/>
        <v>-1.5246454855565234E-4</v>
      </c>
      <c r="DT475" s="223">
        <f t="shared" ca="1" si="973"/>
        <v>1.2010163410484595E-4</v>
      </c>
      <c r="DU475" s="223">
        <f t="shared" ca="1" si="974"/>
        <v>-7.3697413064743023E-5</v>
      </c>
      <c r="DV475" s="223">
        <f t="shared" ca="1" si="975"/>
        <v>1.8677089676053934E-5</v>
      </c>
      <c r="DW475" s="223">
        <f t="shared" ca="1" si="976"/>
        <v>3.8526807185974653E-5</v>
      </c>
      <c r="DX475" s="223">
        <f t="shared" ca="1" si="977"/>
        <v>-9.1226462988872932E-5</v>
      </c>
      <c r="DY475" s="223">
        <f t="shared" ca="1" si="978"/>
        <v>1.3326066244364782E-4</v>
      </c>
      <c r="DZ475" s="223">
        <f t="shared" ca="1" si="979"/>
        <v>-1.5971510870347146E-4</v>
      </c>
      <c r="EA475" s="223">
        <f t="shared" ca="1" si="980"/>
        <v>1.6749696299598514E-4</v>
      </c>
      <c r="EB475" s="223">
        <f t="shared" ca="1" si="981"/>
        <v>-1.5569643418662614E-4</v>
      </c>
      <c r="EC475" s="223">
        <f t="shared" ca="1" si="982"/>
        <v>1.2569314416117249E-4</v>
      </c>
      <c r="ED475" s="223">
        <f t="shared" ca="1" si="983"/>
        <v>-8.0994833651660417E-5</v>
      </c>
      <c r="EE475" s="223">
        <f t="shared" ca="1" si="984"/>
        <v>2.6827265709240247E-5</v>
      </c>
      <c r="EF475" s="223">
        <f t="shared" ca="1" si="985"/>
        <v>3.0476728024405149E-5</v>
      </c>
      <c r="EG475" s="223">
        <f t="shared" ca="1" si="986"/>
        <v>-8.4217630504400707E-5</v>
      </c>
      <c r="EH475" s="223">
        <f t="shared" ca="1" si="987"/>
        <v>1.2811249234598386E-4</v>
      </c>
      <c r="EI475" s="223">
        <f t="shared" ca="1" si="988"/>
        <v>-1.5702948318392689E-4</v>
      </c>
      <c r="EJ475" s="223">
        <f t="shared" ca="1" si="989"/>
        <v>1.6758786355518699E-4</v>
      </c>
      <c r="EK475" s="223">
        <f t="shared" ca="1" si="990"/>
        <v>-1.5855323347024734E-4</v>
      </c>
      <c r="EL475" s="223">
        <f t="shared" ca="1" si="991"/>
        <v>1.3098184842379559E-4</v>
      </c>
      <c r="EM475" s="223">
        <f t="shared" ca="1" si="992"/>
        <v>-8.8097130590001371E-5</v>
      </c>
      <c r="EN475" s="223">
        <f t="shared" ca="1" si="993"/>
        <v>3.4912812509542029E-5</v>
      </c>
      <c r="EO475" s="223">
        <f t="shared" ca="1" si="994"/>
        <v>2.2353227755578741E-5</v>
      </c>
      <c r="EP475" s="223">
        <f t="shared" ca="1" si="995"/>
        <v>-7.7005910371450126E-5</v>
      </c>
      <c r="EQ475" s="223">
        <f t="shared" ca="1" si="996"/>
        <v>1.2265568803292929E-4</v>
      </c>
      <c r="ER475" s="223">
        <f t="shared" ca="1" si="997"/>
        <v>-1.5396555988523764E-4</v>
      </c>
      <c r="ES475" s="223">
        <f t="shared" ca="1" si="998"/>
        <v>1.6727503027212114E-4</v>
      </c>
      <c r="ET475" s="223">
        <f t="shared" ca="1" si="999"/>
        <v>-1.6102806412681564E-4</v>
      </c>
      <c r="EU475" s="223">
        <f t="shared" ca="1" si="1000"/>
        <v>1.3595500594090515E-4</v>
      </c>
      <c r="EV475" s="223">
        <f t="shared" ca="1" si="1001"/>
        <v>-9.4987193824353679E-5</v>
      </c>
      <c r="EW475" s="223">
        <f t="shared" ca="1" si="1002"/>
        <v>4.2914251286507088E-5</v>
      </c>
      <c r="EX475" s="223">
        <f t="shared" ca="1" si="1003"/>
        <v>1.4175876603187099E-5</v>
      </c>
      <c r="EY475" s="223">
        <f t="shared" ca="1" si="1004"/>
        <v>-6.9608676255493554E-5</v>
      </c>
      <c r="EZ475" s="223">
        <f t="shared" ca="1" si="1005"/>
        <v>1.1690339542403392E-4</v>
      </c>
      <c r="FA475" s="223">
        <f t="shared" ca="1" si="1006"/>
        <v>-1.5053072006699112E-4</v>
      </c>
      <c r="FB475" s="223">
        <f t="shared" ca="1" si="1007"/>
        <v>1.6655921678956743E-4</v>
      </c>
      <c r="FC475" s="223">
        <f t="shared" ca="1" si="1008"/>
        <v>-1.6311496407250971E-4</v>
      </c>
      <c r="FD475" s="223">
        <f t="shared" ca="1" si="1009"/>
        <v>1.4060063594045687E-4</v>
      </c>
      <c r="FE475" s="223">
        <f t="shared" ca="1" si="1010"/>
        <v>-1.0164842458888755E-4</v>
      </c>
      <c r="FF475" s="223">
        <f t="shared" ca="1" si="1011"/>
        <v>5.0812305873278468E-5</v>
      </c>
      <c r="FG475" s="223">
        <f t="shared" ca="1" si="1012"/>
        <v>5.9643745223887819E-6</v>
      </c>
      <c r="FH475" s="223">
        <f t="shared" ca="1" si="1013"/>
        <v>-6.2043748741437519E-5</v>
      </c>
      <c r="FI475" s="223">
        <f t="shared" ca="1" si="1014"/>
        <v>1.1086947229603396E-4</v>
      </c>
      <c r="FJ475" s="223">
        <f t="shared" ca="1" si="1015"/>
        <v>-1.4673323855916932E-4</v>
      </c>
      <c r="FK475" s="223">
        <f t="shared" ca="1" si="1016"/>
        <v>1.6544214756490321E-4</v>
      </c>
      <c r="FL475" s="223">
        <f t="shared" ca="1" si="1017"/>
        <v>-1.6480890578256957E-4</v>
      </c>
      <c r="FM475" s="223">
        <f t="shared" ca="1" si="1018"/>
        <v>1.4490754669286676E-4</v>
      </c>
      <c r="FN475" s="223">
        <f t="shared" ca="1" si="1019"/>
        <v>-1.0806477539523626E-4</v>
      </c>
      <c r="FO475" s="223">
        <f t="shared" ca="1" si="1020"/>
        <v>5.8587949164568746E-5</v>
      </c>
      <c r="FP475" s="223">
        <f t="shared" ca="1" si="1021"/>
        <v>-2.2614962590514686E-6</v>
      </c>
      <c r="FQ475" s="223">
        <f t="shared" ca="1" si="1022"/>
        <v>-5.4329352402281768E-5</v>
      </c>
      <c r="FR475" s="223">
        <f t="shared" ca="1" si="1023"/>
        <v>1.0456845489825392E-4</v>
      </c>
      <c r="FS475" s="223">
        <f t="shared" ca="1" si="1024"/>
        <v>-1.4258226382734464E-4</v>
      </c>
      <c r="FT475" s="223">
        <f t="shared" ca="1" si="1025"/>
        <v>1.639265137157364E-4</v>
      </c>
      <c r="FU475" s="223">
        <f t="shared" ca="1" si="1026"/>
        <v>-1.6610580840304394E-4</v>
      </c>
      <c r="FV475" s="223">
        <f t="shared" ca="1" si="1027"/>
        <v>1.4886536247289142E-4</v>
      </c>
      <c r="FW475" s="223">
        <f t="shared" ca="1" si="1028"/>
        <v>-1.1422078869229442E-4</v>
      </c>
      <c r="FX475" s="223">
        <f t="shared" ca="1" si="1029"/>
        <v>6.6222448954623292E-5</v>
      </c>
      <c r="FY475" s="223">
        <f t="shared" ca="1" si="1030"/>
        <v>-1.0481918897919978E-5</v>
      </c>
      <c r="FZ475" s="223">
        <f t="shared" ca="1" si="1031"/>
        <v>-4.6484071894490799E-5</v>
      </c>
      <c r="GA475" s="223">
        <f t="shared" ca="1" si="1032"/>
        <v>9.8015522933509025E-5</v>
      </c>
      <c r="GB475" s="223">
        <f t="shared" ca="1" si="1033"/>
        <v>-1.3808779593322851E-4</v>
      </c>
      <c r="GC475" s="223">
        <f t="shared" ca="1" si="1034"/>
        <v>1.6201596653676E-4</v>
      </c>
      <c r="GD475" s="223">
        <f t="shared" ca="1" si="1035"/>
        <v>-1.6700254758192482E-4</v>
      </c>
      <c r="GE475" s="223">
        <f t="shared" ca="1" si="1036"/>
        <v>1.5246454855565305E-4</v>
      </c>
      <c r="GF475" s="223">
        <f t="shared" ca="1" si="1037"/>
        <v>-1.2010163410484058E-4</v>
      </c>
      <c r="GG475" s="223">
        <f t="shared" ca="1" si="1038"/>
        <v>7.3697413064736084E-5</v>
      </c>
      <c r="GH475" s="223">
        <f t="shared" ca="1" si="1039"/>
        <v>-1.8677089676046276E-5</v>
      </c>
      <c r="GI475" s="223">
        <f t="shared" ca="1" si="1040"/>
        <v>-3.8526807185972898E-5</v>
      </c>
      <c r="GJ475" s="223">
        <f t="shared" ca="1" si="1041"/>
        <v>9.1226462988871427E-5</v>
      </c>
      <c r="GK475" s="223">
        <f t="shared" ca="1" si="1042"/>
        <v>-1.3326066244364674E-4</v>
      </c>
      <c r="GL475" s="223">
        <f t="shared" ca="1" si="1043"/>
        <v>1.5971510870347379E-4</v>
      </c>
      <c r="GM475" s="223">
        <f t="shared" ca="1" si="1044"/>
        <v>-1.6749696299598484E-4</v>
      </c>
      <c r="GN475" s="223">
        <f t="shared" ca="1" si="1045"/>
        <v>1.556964341866233E-4</v>
      </c>
      <c r="GO475" s="223">
        <f t="shared" ca="1" si="1046"/>
        <v>-1.2569314416117368E-4</v>
      </c>
      <c r="GP475" s="223">
        <f t="shared" ca="1" si="1047"/>
        <v>8.0994833651662002E-5</v>
      </c>
      <c r="GQ475" s="223">
        <f t="shared" ca="1" si="1048"/>
        <v>-2.6827265709242036E-5</v>
      </c>
      <c r="GR475" s="223">
        <f t="shared" ca="1" si="1049"/>
        <v>-3.0476728024412752E-5</v>
      </c>
      <c r="GS475" s="223">
        <f t="shared" ca="1" si="1050"/>
        <v>8.4217630504407402E-5</v>
      </c>
      <c r="GT475" s="223">
        <f t="shared" ca="1" si="1051"/>
        <v>-1.2811249234598882E-4</v>
      </c>
      <c r="GU475" s="223">
        <f t="shared" ca="1" si="1052"/>
        <v>1.5702948318392624E-4</v>
      </c>
      <c r="GV475" s="223">
        <f t="shared" ca="1" si="1053"/>
        <v>-1.6758786355518696E-4</v>
      </c>
      <c r="GW475" s="223">
        <f t="shared" ca="1" si="1054"/>
        <v>1.5855323347024793E-4</v>
      </c>
      <c r="GX475" s="223">
        <f t="shared" ca="1" si="1055"/>
        <v>-1.3098184842379076E-4</v>
      </c>
      <c r="GY475" s="223">
        <f t="shared" ca="1" si="1056"/>
        <v>8.8097130589994798E-5</v>
      </c>
      <c r="GZ475" s="223">
        <f t="shared" ca="1" si="1057"/>
        <v>-3.4912812509534474E-5</v>
      </c>
      <c r="HA475" s="223">
        <f t="shared" ca="1" si="1058"/>
        <v>-2.2353227755576938E-5</v>
      </c>
      <c r="HB475" s="223">
        <f t="shared" ca="1" si="1059"/>
        <v>7.7005910371448526E-5</v>
      </c>
      <c r="HC475" s="223">
        <f t="shared" ca="1" si="1060"/>
        <v>-1.2265568803292805E-4</v>
      </c>
      <c r="HD475" s="223">
        <f t="shared" ca="1" si="1061"/>
        <v>1.5396555988523691E-4</v>
      </c>
      <c r="HE475" s="223">
        <f t="shared" ca="1" si="1062"/>
        <v>-1.672750302721216E-4</v>
      </c>
      <c r="HF475" s="223">
        <f t="shared" ca="1" si="1063"/>
        <v>1.6102806412681347E-4</v>
      </c>
      <c r="HG475" s="223">
        <f t="shared" ca="1" si="1064"/>
        <v>-1.3595500594090065E-4</v>
      </c>
      <c r="HH475" s="223">
        <f t="shared" ca="1" si="1065"/>
        <v>9.4987193824355183E-5</v>
      </c>
      <c r="HI475" s="223">
        <f t="shared" ca="1" si="1066"/>
        <v>-4.2914251286508823E-5</v>
      </c>
      <c r="HJ475" s="223">
        <f t="shared" ca="1" si="1067"/>
        <v>-1.4175876603185296E-5</v>
      </c>
      <c r="HK475" s="223">
        <f t="shared" ca="1" si="1068"/>
        <v>6.9608676255500574E-5</v>
      </c>
      <c r="HL475" s="223">
        <f t="shared" ca="1" si="1069"/>
        <v>-1.1690339542403947E-4</v>
      </c>
      <c r="HM475" s="223">
        <f t="shared" ca="1" si="1070"/>
        <v>1.5053072006699454E-4</v>
      </c>
      <c r="HN475" s="223">
        <f t="shared" ca="1" si="1071"/>
        <v>-1.6655921678956722E-4</v>
      </c>
      <c r="HO475" s="223">
        <f t="shared" ca="1" si="1072"/>
        <v>1.6311496407251012E-4</v>
      </c>
      <c r="HP475" s="223">
        <f t="shared" ca="1" si="1073"/>
        <v>-1.4060063594045788E-4</v>
      </c>
      <c r="HQ475" s="223">
        <f t="shared" ca="1" si="1074"/>
        <v>1.016484245888814E-4</v>
      </c>
      <c r="HR475" s="223">
        <f t="shared" ca="1" si="1075"/>
        <v>-5.0812305873271116E-5</v>
      </c>
      <c r="HS475" s="223">
        <f t="shared" ca="1" si="1076"/>
        <v>-5.9643745223965068E-6</v>
      </c>
      <c r="HT475" s="223">
        <f t="shared" ca="1" si="1077"/>
        <v>6.2043748741435811E-5</v>
      </c>
      <c r="HU475" s="223">
        <f t="shared" ca="1" si="1078"/>
        <v>-1.1086947229603259E-4</v>
      </c>
      <c r="HV475" s="223">
        <f t="shared" ca="1" si="1079"/>
        <v>1.4673323855916845E-4</v>
      </c>
      <c r="HW475" s="223">
        <f t="shared" ca="1" si="1080"/>
        <v>-1.6544214756490443E-4</v>
      </c>
      <c r="HX475" s="223">
        <f t="shared" ca="1" si="1081"/>
        <v>1.6480890578256816E-4</v>
      </c>
      <c r="HY475" s="223">
        <f t="shared" ca="1" si="1082"/>
        <v>-1.4490754669286288E-4</v>
      </c>
      <c r="HZ475" s="223">
        <f t="shared" ca="1" si="1083"/>
        <v>1.0806477539523766E-4</v>
      </c>
      <c r="IA475" s="223">
        <f t="shared" ca="1" si="1084"/>
        <v>-5.8587949164570447E-5</v>
      </c>
      <c r="IB475" s="223">
        <f t="shared" ca="1" si="1085"/>
        <v>2.2614962590532711E-6</v>
      </c>
      <c r="IC475" s="223">
        <f t="shared" ca="1" si="1086"/>
        <v>5.4329352402280054E-5</v>
      </c>
      <c r="ID475" s="223">
        <f t="shared" ca="1" si="1087"/>
        <v>-1.0456845489825994E-4</v>
      </c>
      <c r="IE475" s="223">
        <f t="shared" ca="1" si="1088"/>
        <v>-1.4213003805028246E-4</v>
      </c>
      <c r="IF475" s="223">
        <f t="shared" ca="1" si="1089"/>
        <v>-1.6392651371573803E-4</v>
      </c>
      <c r="IG475" s="223">
        <f t="shared" ca="1" si="1090"/>
        <v>1.6610580840304421E-4</v>
      </c>
      <c r="IH475" s="223">
        <f t="shared" ca="1" si="1091"/>
        <v>-1.4886536247289228E-4</v>
      </c>
      <c r="II475" s="223">
        <f t="shared" ca="1" si="1092"/>
        <v>1.1422078869229574E-4</v>
      </c>
      <c r="IJ475" s="223">
        <f t="shared" ca="1" si="1093"/>
        <v>-6.622244895461619E-5</v>
      </c>
      <c r="IK475" s="223">
        <f t="shared" ca="1" si="1094"/>
        <v>1.048191889791228E-5</v>
      </c>
      <c r="IL475" s="223">
        <f t="shared" ca="1" si="1095"/>
        <v>4.6484071894498239E-5</v>
      </c>
      <c r="IM475" s="223">
        <f t="shared" ca="1" si="1096"/>
        <v>-9.8015522933507561E-5</v>
      </c>
      <c r="IN475" s="223">
        <f t="shared" ca="1" si="1097"/>
        <v>1.3808779593322748E-4</v>
      </c>
      <c r="IO475" s="223">
        <f t="shared" ca="1" si="1098"/>
        <v>-1.6201596653675954E-4</v>
      </c>
      <c r="IP475" s="223">
        <f t="shared" ca="1" si="1099"/>
        <v>1.6700254758192416E-4</v>
      </c>
      <c r="IQ475" s="223">
        <f t="shared" ca="1" si="1100"/>
        <v>-1.5246454855564985E-4</v>
      </c>
      <c r="IR475" s="223">
        <f t="shared" ca="1" si="1101"/>
        <v>1.2010163410483519E-4</v>
      </c>
      <c r="IS475" s="223">
        <f t="shared" ca="1" si="1102"/>
        <v>-7.3697413064746276E-5</v>
      </c>
      <c r="IT475" s="223">
        <f t="shared" ca="1" si="1103"/>
        <v>1.8677089676057539E-5</v>
      </c>
      <c r="IU475" s="223">
        <f t="shared" ca="1" si="1104"/>
        <v>3.852680718598042E-5</v>
      </c>
      <c r="IV475" s="223">
        <f t="shared" ca="1" si="1105"/>
        <v>-9.1226462988877892E-5</v>
      </c>
      <c r="IW475" s="223">
        <f t="shared" ca="1" si="1106"/>
        <v>1.332606624436514E-4</v>
      </c>
      <c r="IX475" s="223">
        <f t="shared" ca="1" si="1107"/>
        <v>-1.5971510870347615E-4</v>
      </c>
      <c r="IY475" s="223">
        <f t="shared" ca="1" si="1108"/>
        <v>1.6749696299598528E-4</v>
      </c>
      <c r="IZ475" s="223">
        <f t="shared" ca="1" si="1109"/>
        <v>-1.556964341866275E-4</v>
      </c>
      <c r="JA475" s="223">
        <f t="shared" ca="1" si="1110"/>
        <v>1.2569314416116859E-4</v>
      </c>
      <c r="JB475" s="223">
        <f t="shared" ca="1" si="1111"/>
        <v>-8.0994833651655239E-5</v>
      </c>
    </row>
    <row r="476" spans="2:262">
      <c r="B476" s="230">
        <v>115</v>
      </c>
      <c r="C476" s="229">
        <f t="shared" si="1112"/>
        <v>2.2460937500000016E-3</v>
      </c>
      <c r="D476" s="226">
        <f t="shared" ca="1" si="855"/>
        <v>23.393538069324336</v>
      </c>
      <c r="E476" s="225">
        <f ca="1">DQ361</f>
        <v>-0.60646193067566279</v>
      </c>
      <c r="F476" s="224">
        <v>115</v>
      </c>
      <c r="G476" s="223">
        <f t="shared" ca="1" si="856"/>
        <v>9.2202628305208408E-5</v>
      </c>
      <c r="H476" s="223">
        <f t="shared" ca="1" si="857"/>
        <v>3.9510185220972707E-6</v>
      </c>
      <c r="I476" s="223">
        <f t="shared" ca="1" si="858"/>
        <v>-9.9705835162761222E-5</v>
      </c>
      <c r="J476" s="223">
        <f t="shared" ca="1" si="859"/>
        <v>1.8539598199111449E-4</v>
      </c>
      <c r="K476" s="223">
        <f t="shared" ca="1" si="860"/>
        <v>-2.5237158377580345E-4</v>
      </c>
      <c r="L476" s="223">
        <f t="shared" ca="1" si="861"/>
        <v>2.938718795609291E-4</v>
      </c>
      <c r="M476" s="223">
        <f t="shared" ca="1" si="862"/>
        <v>-3.0570767847808654E-4</v>
      </c>
      <c r="N476" s="223">
        <f t="shared" ca="1" si="863"/>
        <v>2.8668423191630804E-4</v>
      </c>
      <c r="O476" s="223">
        <f t="shared" ca="1" si="864"/>
        <v>-2.3872183579432145E-4</v>
      </c>
      <c r="P476" s="223">
        <f t="shared" ca="1" si="865"/>
        <v>1.6666198890291598E-4</v>
      </c>
      <c r="Q476" s="223">
        <f t="shared" ca="1" si="866"/>
        <v>-7.7778674399684128E-5</v>
      </c>
      <c r="R476" s="223">
        <f t="shared" ca="1" si="867"/>
        <v>-1.8955902519576459E-5</v>
      </c>
      <c r="S476" s="223">
        <f t="shared" ca="1" si="868"/>
        <v>1.1377700166150889E-4</v>
      </c>
      <c r="T476" s="223">
        <f t="shared" ca="1" si="869"/>
        <v>-1.9711303624238866E-4</v>
      </c>
      <c r="U476" s="223">
        <f t="shared" ca="1" si="870"/>
        <v>2.6055176368730212E-4</v>
      </c>
      <c r="V476" s="223">
        <f t="shared" ca="1" si="871"/>
        <v>-2.9768944800623271E-4</v>
      </c>
      <c r="W476" s="223">
        <f t="shared" ca="1" si="872"/>
        <v>3.0477727620690462E-4</v>
      </c>
      <c r="X476" s="223">
        <f t="shared" ca="1" si="873"/>
        <v>-2.8109977711945406E-4</v>
      </c>
      <c r="Y476" s="223">
        <f t="shared" ca="1" si="874"/>
        <v>2.2904704365978319E-4</v>
      </c>
      <c r="Z476" s="223">
        <f t="shared" ca="1" si="875"/>
        <v>-1.5387346815352038E-4</v>
      </c>
      <c r="AA476" s="223">
        <f t="shared" ca="1" si="876"/>
        <v>6.3167344854922193E-5</v>
      </c>
      <c r="AB476" s="223">
        <f t="shared" ca="1" si="877"/>
        <v>3.3915120087543916E-5</v>
      </c>
      <c r="AC476" s="223">
        <f t="shared" ca="1" si="878"/>
        <v>-1.2757406939756415E-4</v>
      </c>
      <c r="AD476" s="223">
        <f t="shared" ca="1" si="879"/>
        <v>2.0835522792429369E-4</v>
      </c>
      <c r="AE476" s="223">
        <f t="shared" ca="1" si="880"/>
        <v>-2.6810425157843974E-4</v>
      </c>
      <c r="AF476" s="223">
        <f t="shared" ca="1" si="881"/>
        <v>3.0078985649677339E-4</v>
      </c>
      <c r="AG476" s="223">
        <f t="shared" ca="1" si="882"/>
        <v>-3.0311263878200355E-4</v>
      </c>
      <c r="AH476" s="223">
        <f t="shared" ca="1" si="883"/>
        <v>2.7483812833808854E-4</v>
      </c>
      <c r="AI476" s="223">
        <f t="shared" ca="1" si="884"/>
        <v>-2.1882045713491699E-4</v>
      </c>
      <c r="AJ476" s="223">
        <f t="shared" ca="1" si="885"/>
        <v>1.4071425274161988E-4</v>
      </c>
      <c r="AK476" s="223">
        <f t="shared" ca="1" si="886"/>
        <v>-4.8403839643600908E-5</v>
      </c>
      <c r="AL476" s="223">
        <f t="shared" ca="1" si="887"/>
        <v>-4.8792633160608988E-5</v>
      </c>
      <c r="AM476" s="223">
        <f t="shared" ca="1" si="888"/>
        <v>1.4106380002627388E-4</v>
      </c>
      <c r="AN476" s="223">
        <f t="shared" ca="1" si="889"/>
        <v>-2.1909547361236646E-4</v>
      </c>
      <c r="AO476" s="223">
        <f t="shared" ca="1" si="890"/>
        <v>2.7501085284436589E-4</v>
      </c>
      <c r="AP476" s="223">
        <f t="shared" ca="1" si="891"/>
        <v>-3.0316563587693345E-4</v>
      </c>
      <c r="AQ476" s="223">
        <f t="shared" ca="1" si="892"/>
        <v>3.0071777646074589E-4</v>
      </c>
      <c r="AR476" s="223">
        <f t="shared" ca="1" si="893"/>
        <v>-2.6791437043257791E-4</v>
      </c>
      <c r="AS476" s="223">
        <f t="shared" ca="1" si="894"/>
        <v>2.0806671296240292E-4</v>
      </c>
      <c r="AT476" s="223">
        <f t="shared" ca="1" si="895"/>
        <v>-1.2721604436974999E-4</v>
      </c>
      <c r="AU476" s="223">
        <f t="shared" ca="1" si="896"/>
        <v>3.3523725342900391E-5</v>
      </c>
      <c r="AV476" s="223">
        <f t="shared" ca="1" si="897"/>
        <v>6.3552600506660217E-5</v>
      </c>
      <c r="AW476" s="223">
        <f t="shared" ca="1" si="898"/>
        <v>-1.542136956049907E-4</v>
      </c>
      <c r="AX476" s="223">
        <f t="shared" ca="1" si="899"/>
        <v>2.2930789911400712E-4</v>
      </c>
      <c r="AY476" s="223">
        <f t="shared" ca="1" si="900"/>
        <v>-2.8125492887768239E-4</v>
      </c>
      <c r="AZ476" s="223">
        <f t="shared" ca="1" si="901"/>
        <v>3.0481106268609199E-4</v>
      </c>
      <c r="BA476" s="223">
        <f t="shared" ca="1" si="902"/>
        <v>-2.9759845867622715E-4</v>
      </c>
      <c r="BB476" s="223">
        <f t="shared" ca="1" si="903"/>
        <v>2.6034518334216772E-4</v>
      </c>
      <c r="BC476" s="223">
        <f t="shared" ca="1" si="904"/>
        <v>-1.9681171785387069E-4</v>
      </c>
      <c r="BD476" s="223">
        <f t="shared" ca="1" si="905"/>
        <v>1.134113614041839E-4</v>
      </c>
      <c r="BE476" s="223">
        <f t="shared" ca="1" si="906"/>
        <v>-1.8562849451517362E-5</v>
      </c>
      <c r="BF476" s="223">
        <f t="shared" ca="1" si="907"/>
        <v>-7.8159464071540509E-5</v>
      </c>
      <c r="BG476" s="223">
        <f t="shared" ca="1" si="908"/>
        <v>1.6699207688347065E-4</v>
      </c>
      <c r="BH476" s="223">
        <f t="shared" ca="1" si="909"/>
        <v>-2.3896790180168802E-4</v>
      </c>
      <c r="BI476" s="223">
        <f t="shared" ca="1" si="910"/>
        <v>2.8682143715231363E-4</v>
      </c>
      <c r="BJ476" s="223">
        <f t="shared" ca="1" si="911"/>
        <v>-3.0572217294694417E-4</v>
      </c>
      <c r="BK476" s="223">
        <f t="shared" ca="1" si="912"/>
        <v>2.9376220013821225E-4</v>
      </c>
      <c r="BL476" s="223">
        <f t="shared" ca="1" si="913"/>
        <v>-2.5214880190154386E-4</v>
      </c>
      <c r="BM476" s="223">
        <f t="shared" ca="1" si="914"/>
        <v>1.8508258607836139E-4</v>
      </c>
      <c r="BN476" s="223">
        <f t="shared" ca="1" si="915"/>
        <v>-9.9333460535337153E-5</v>
      </c>
      <c r="BO476" s="223">
        <f t="shared" ca="1" si="916"/>
        <v>3.5572540298962733E-6</v>
      </c>
      <c r="BP476" s="223">
        <f t="shared" ca="1" si="917"/>
        <v>9.2578034641507823E-5</v>
      </c>
      <c r="BQ476" s="223">
        <f t="shared" ca="1" si="918"/>
        <v>-1.7936815962195623E-4</v>
      </c>
      <c r="BR476" s="223">
        <f t="shared" ca="1" si="919"/>
        <v>2.4805220988280701E-4</v>
      </c>
      <c r="BS476" s="223">
        <f t="shared" ca="1" si="920"/>
        <v>-2.9169696746225108E-4</v>
      </c>
      <c r="BT476" s="223">
        <f t="shared" ca="1" si="921"/>
        <v>3.0589677171506766E-4</v>
      </c>
      <c r="BU476" s="223">
        <f t="shared" ca="1" si="922"/>
        <v>-2.89218242729532E-4</v>
      </c>
      <c r="BV476" s="223">
        <f t="shared" ca="1" si="923"/>
        <v>2.4334497191150754E-4</v>
      </c>
      <c r="BW476" s="223">
        <f t="shared" ca="1" si="924"/>
        <v>-1.7290757414166247E-4</v>
      </c>
      <c r="BX476" s="223">
        <f t="shared" ca="1" si="925"/>
        <v>8.5016256659468988E-5</v>
      </c>
      <c r="BY476" s="223">
        <f t="shared" ca="1" si="926"/>
        <v>1.1456911128270074E-5</v>
      </c>
      <c r="BZ476" s="223">
        <f t="shared" ca="1" si="927"/>
        <v>-1.0677357661715382E-4</v>
      </c>
      <c r="CA476" s="223">
        <f t="shared" ca="1" si="928"/>
        <v>1.9131212875311756E-4</v>
      </c>
      <c r="CB476" s="223">
        <f t="shared" ca="1" si="929"/>
        <v>-2.5653893846351106E-4</v>
      </c>
      <c r="CC476" s="223">
        <f t="shared" ca="1" si="930"/>
        <v>2.9586977422793549E-4</v>
      </c>
      <c r="CD476" s="223">
        <f t="shared" ca="1" si="931"/>
        <v>-3.0533443836673689E-4</v>
      </c>
      <c r="CE476" s="223">
        <f t="shared" ca="1" si="932"/>
        <v>2.8397753324159295E-4</v>
      </c>
      <c r="CF476" s="223">
        <f t="shared" ca="1" si="933"/>
        <v>-2.3395490256963939E-4</v>
      </c>
      <c r="CG476" s="223">
        <f t="shared" ca="1" si="934"/>
        <v>1.603160127139486E-4</v>
      </c>
      <c r="CH476" s="223">
        <f t="shared" ca="1" si="935"/>
        <v>-7.0494241174771864E-5</v>
      </c>
      <c r="CI476" s="223">
        <f t="shared" ca="1" si="936"/>
        <v>-2.644347558401289E-5</v>
      </c>
      <c r="CJ476" s="223">
        <f t="shared" ca="1" si="937"/>
        <v>1.2071189169446018E-4</v>
      </c>
      <c r="CK476" s="223">
        <f t="shared" ca="1" si="938"/>
        <v>-2.0279521020915588E-4</v>
      </c>
      <c r="CL476" s="223">
        <f t="shared" ca="1" si="939"/>
        <v>2.6440764227130404E-4</v>
      </c>
      <c r="CM476" s="223">
        <f t="shared" ca="1" si="940"/>
        <v>-2.9932980479237546E-4</v>
      </c>
      <c r="CN476" s="223">
        <f t="shared" ca="1" si="941"/>
        <v>3.0403652761224181E-4</v>
      </c>
      <c r="CO476" s="223">
        <f t="shared" ca="1" si="942"/>
        <v>-2.7805269700257728E-4</v>
      </c>
      <c r="CP476" s="223">
        <f t="shared" ca="1" si="943"/>
        <v>2.2400121537545205E-4</v>
      </c>
      <c r="CQ476" s="223">
        <f t="shared" ca="1" si="944"/>
        <v>-1.4733823596958269E-4</v>
      </c>
      <c r="CR476" s="223">
        <f t="shared" ca="1" si="945"/>
        <v>5.5802398888518535E-5</v>
      </c>
      <c r="CS476" s="223">
        <f t="shared" ca="1" si="946"/>
        <v>4.1366335390898956E-5</v>
      </c>
      <c r="CT476" s="223">
        <f t="shared" ca="1" si="947"/>
        <v>-1.3435940125156175E-4</v>
      </c>
      <c r="CU476" s="223">
        <f t="shared" ca="1" si="948"/>
        <v>2.1378974024103132E-4</v>
      </c>
      <c r="CV476" s="223">
        <f t="shared" ca="1" si="949"/>
        <v>-2.7163936490948675E-4</v>
      </c>
      <c r="CW476" s="223">
        <f t="shared" ca="1" si="950"/>
        <v>3.0206872363887431E-4</v>
      </c>
      <c r="CX476" s="223">
        <f t="shared" ca="1" si="951"/>
        <v>-3.0200616623227513E-4</v>
      </c>
      <c r="CY476" s="223">
        <f t="shared" ca="1" si="952"/>
        <v>2.7145800746194618E-4</v>
      </c>
      <c r="CZ476" s="223">
        <f t="shared" ca="1" si="953"/>
        <v>-2.1350788963323003E-4</v>
      </c>
      <c r="DA476" s="223">
        <f t="shared" ca="1" si="954"/>
        <v>1.3400550850945316E-4</v>
      </c>
      <c r="DB476" s="223">
        <f t="shared" ca="1" si="955"/>
        <v>-4.0976123735621327E-5</v>
      </c>
      <c r="DC476" s="223">
        <f t="shared" ca="1" si="956"/>
        <v>-5.6189540072573875E-5</v>
      </c>
      <c r="DD476" s="223">
        <f t="shared" ca="1" si="957"/>
        <v>1.4768322724256246E-4</v>
      </c>
      <c r="DE476" s="223">
        <f t="shared" ca="1" si="958"/>
        <v>-2.2426923206290256E-4</v>
      </c>
      <c r="DF476" s="223">
        <f t="shared" ca="1" si="959"/>
        <v>2.7821668452480817E-4</v>
      </c>
      <c r="DG476" s="223">
        <f t="shared" ca="1" si="960"/>
        <v>-3.0407993247203303E-4</v>
      </c>
      <c r="DH476" s="223">
        <f t="shared" ca="1" si="961"/>
        <v>2.9924824554523747E-4</v>
      </c>
      <c r="DI476" s="223">
        <f t="shared" ca="1" si="962"/>
        <v>-2.6420935180442186E-4</v>
      </c>
      <c r="DJ476" s="223">
        <f t="shared" ca="1" si="963"/>
        <v>2.0250020468379873E-4</v>
      </c>
      <c r="DK476" s="223">
        <f t="shared" ca="1" si="964"/>
        <v>-1.2034995004182782E-4</v>
      </c>
      <c r="DL476" s="223">
        <f t="shared" ca="1" si="965"/>
        <v>2.6051133511560394E-5</v>
      </c>
      <c r="DM476" s="223">
        <f t="shared" ca="1" si="966"/>
        <v>7.0877379230591407E-5</v>
      </c>
      <c r="DN476" s="223">
        <f t="shared" ca="1" si="967"/>
        <v>-1.6065127140359777E-4</v>
      </c>
      <c r="DO476" s="223">
        <f t="shared" ca="1" si="968"/>
        <v>2.3420843966105807E-4</v>
      </c>
      <c r="DP476" s="223">
        <f t="shared" ca="1" si="969"/>
        <v>-2.8412375577819893E-4</v>
      </c>
      <c r="DQ476" s="223">
        <f t="shared" ca="1" si="970"/>
        <v>3.0535858611360864E-4</v>
      </c>
      <c r="DR476" s="223">
        <f t="shared" ca="1" si="971"/>
        <v>-2.9576940962363458E-4</v>
      </c>
      <c r="DS476" s="223">
        <f t="shared" ca="1" si="972"/>
        <v>2.5632419267640369E-4</v>
      </c>
      <c r="DT476" s="223">
        <f t="shared" ca="1" si="973"/>
        <v>-1.9100467900437436E-4</v>
      </c>
      <c r="DU476" s="223">
        <f t="shared" ca="1" si="974"/>
        <v>1.064044580031572E-4</v>
      </c>
      <c r="DV476" s="223">
        <f t="shared" ca="1" si="975"/>
        <v>-1.1063383825077664E-5</v>
      </c>
      <c r="DW476" s="223">
        <f t="shared" ca="1" si="976"/>
        <v>-8.5394468573900414E-5</v>
      </c>
      <c r="DX476" s="223">
        <f t="shared" ca="1" si="977"/>
        <v>1.7323229258044739E-4</v>
      </c>
      <c r="DY476" s="223">
        <f t="shared" ca="1" si="978"/>
        <v>-2.4358341861384497E-4</v>
      </c>
      <c r="DZ476" s="223">
        <f t="shared" ca="1" si="979"/>
        <v>2.8934634801762492E-4</v>
      </c>
      <c r="EA476" s="223">
        <f t="shared" ca="1" si="980"/>
        <v>-3.0590160417498459E-4</v>
      </c>
      <c r="EB476" s="223">
        <f t="shared" ca="1" si="981"/>
        <v>2.9157803928790362E-4</v>
      </c>
      <c r="EC476" s="223">
        <f t="shared" ca="1" si="982"/>
        <v>-2.4782152611687127E-4</v>
      </c>
      <c r="ED476" s="223">
        <f t="shared" ca="1" si="983"/>
        <v>1.7904900632318107E-4</v>
      </c>
      <c r="EE476" s="223">
        <f t="shared" ca="1" si="984"/>
        <v>-9.220262830521105E-5</v>
      </c>
      <c r="EF476" s="223">
        <f t="shared" ca="1" si="985"/>
        <v>-3.9510185220950481E-6</v>
      </c>
      <c r="EG476" s="223">
        <f t="shared" ca="1" si="986"/>
        <v>9.9705835162759636E-5</v>
      </c>
      <c r="EH476" s="223">
        <f t="shared" ca="1" si="987"/>
        <v>-1.8539598199111362E-4</v>
      </c>
      <c r="EI476" s="223">
        <f t="shared" ca="1" si="988"/>
        <v>2.5237158377580313E-4</v>
      </c>
      <c r="EJ476" s="223">
        <f t="shared" ca="1" si="989"/>
        <v>-2.938718795609291E-4</v>
      </c>
      <c r="EK476" s="223">
        <f t="shared" ca="1" si="990"/>
        <v>3.0570767847808654E-4</v>
      </c>
      <c r="EL476" s="223">
        <f t="shared" ca="1" si="991"/>
        <v>-2.8668423191630771E-4</v>
      </c>
      <c r="EM476" s="223">
        <f t="shared" ca="1" si="992"/>
        <v>2.387218357943208E-4</v>
      </c>
      <c r="EN476" s="223">
        <f t="shared" ca="1" si="993"/>
        <v>-1.666619889029142E-4</v>
      </c>
      <c r="EO476" s="223">
        <f t="shared" ca="1" si="994"/>
        <v>7.7778674399681038E-5</v>
      </c>
      <c r="EP476" s="223">
        <f t="shared" ca="1" si="995"/>
        <v>1.8955902519579657E-5</v>
      </c>
      <c r="EQ476" s="223">
        <f t="shared" ca="1" si="996"/>
        <v>-1.1377700166151189E-4</v>
      </c>
      <c r="ER476" s="223">
        <f t="shared" ca="1" si="997"/>
        <v>1.9711303624239278E-4</v>
      </c>
      <c r="ES476" s="223">
        <f t="shared" ca="1" si="998"/>
        <v>-2.6055176368730494E-4</v>
      </c>
      <c r="ET476" s="223">
        <f t="shared" ca="1" si="999"/>
        <v>2.9768944800623396E-4</v>
      </c>
      <c r="EU476" s="223">
        <f t="shared" ca="1" si="1000"/>
        <v>-3.0477727620690565E-4</v>
      </c>
      <c r="EV476" s="223">
        <f t="shared" ca="1" si="1001"/>
        <v>2.8109977711945878E-4</v>
      </c>
      <c r="EW476" s="223">
        <f t="shared" ca="1" si="1002"/>
        <v>-2.2904704365978972E-4</v>
      </c>
      <c r="EX476" s="223">
        <f t="shared" ca="1" si="1003"/>
        <v>1.5387346815352886E-4</v>
      </c>
      <c r="EY476" s="223">
        <f t="shared" ca="1" si="1004"/>
        <v>-6.3167344854931788E-5</v>
      </c>
      <c r="EZ476" s="223">
        <f t="shared" ca="1" si="1005"/>
        <v>-3.3915120087536326E-5</v>
      </c>
      <c r="FA476" s="223">
        <f t="shared" ca="1" si="1006"/>
        <v>1.2757406939755718E-4</v>
      </c>
      <c r="FB476" s="223">
        <f t="shared" ca="1" si="1007"/>
        <v>-2.0835522792428811E-4</v>
      </c>
      <c r="FC476" s="223">
        <f t="shared" ca="1" si="1008"/>
        <v>2.6810425157843606E-4</v>
      </c>
      <c r="FD476" s="223">
        <f t="shared" ca="1" si="1009"/>
        <v>-3.0078985649677198E-4</v>
      </c>
      <c r="FE476" s="223">
        <f t="shared" ca="1" si="1010"/>
        <v>3.0311263878200463E-4</v>
      </c>
      <c r="FF476" s="223">
        <f t="shared" ca="1" si="1011"/>
        <v>-2.7483812833809001E-4</v>
      </c>
      <c r="FG476" s="223">
        <f t="shared" ca="1" si="1012"/>
        <v>2.1882045713491932E-4</v>
      </c>
      <c r="FH476" s="223">
        <f t="shared" ca="1" si="1013"/>
        <v>-1.4071425274162278E-4</v>
      </c>
      <c r="FI476" s="223">
        <f t="shared" ca="1" si="1014"/>
        <v>4.840383964360416E-5</v>
      </c>
      <c r="FJ476" s="223">
        <f t="shared" ca="1" si="1015"/>
        <v>4.8792633160605763E-5</v>
      </c>
      <c r="FK476" s="223">
        <f t="shared" ca="1" si="1016"/>
        <v>-1.4106380002627095E-4</v>
      </c>
      <c r="FL476" s="223">
        <f t="shared" ca="1" si="1017"/>
        <v>2.1909547361236419E-4</v>
      </c>
      <c r="FM476" s="223">
        <f t="shared" ca="1" si="1018"/>
        <v>-2.7501085284436448E-4</v>
      </c>
      <c r="FN476" s="223">
        <f t="shared" ca="1" si="1019"/>
        <v>3.0316563587693297E-4</v>
      </c>
      <c r="FO476" s="223">
        <f t="shared" ca="1" si="1020"/>
        <v>-3.0071777646074568E-4</v>
      </c>
      <c r="FP476" s="223">
        <f t="shared" ca="1" si="1021"/>
        <v>2.6791437043257736E-4</v>
      </c>
      <c r="FQ476" s="223">
        <f t="shared" ca="1" si="1022"/>
        <v>-2.0806671296240214E-4</v>
      </c>
      <c r="FR476" s="223">
        <f t="shared" ca="1" si="1023"/>
        <v>1.2721604436974901E-4</v>
      </c>
      <c r="FS476" s="223">
        <f t="shared" ca="1" si="1024"/>
        <v>-3.3523725342899361E-5</v>
      </c>
      <c r="FT476" s="223">
        <f t="shared" ca="1" si="1025"/>
        <v>-6.3552600506661247E-5</v>
      </c>
      <c r="FU476" s="223">
        <f t="shared" ca="1" si="1026"/>
        <v>1.5421369560499157E-4</v>
      </c>
      <c r="FV476" s="223">
        <f t="shared" ca="1" si="1027"/>
        <v>-2.2930789911401069E-4</v>
      </c>
      <c r="FW476" s="223">
        <f t="shared" ca="1" si="1028"/>
        <v>2.812549288776845E-4</v>
      </c>
      <c r="FX476" s="223">
        <f t="shared" ca="1" si="1029"/>
        <v>-3.0481106268609242E-4</v>
      </c>
      <c r="FY476" s="223">
        <f t="shared" ca="1" si="1030"/>
        <v>2.9759845867622595E-4</v>
      </c>
      <c r="FZ476" s="223">
        <f t="shared" ca="1" si="1031"/>
        <v>-2.6034518334217406E-4</v>
      </c>
      <c r="GA476" s="223">
        <f t="shared" ca="1" si="1032"/>
        <v>1.9681171785387988E-4</v>
      </c>
      <c r="GB476" s="223">
        <f t="shared" ca="1" si="1033"/>
        <v>-1.1341136140419501E-4</v>
      </c>
      <c r="GC476" s="223">
        <f t="shared" ca="1" si="1034"/>
        <v>1.8562849451529288E-5</v>
      </c>
      <c r="GD476" s="223">
        <f t="shared" ca="1" si="1035"/>
        <v>7.8159464071528908E-5</v>
      </c>
      <c r="GE476" s="223">
        <f t="shared" ca="1" si="1036"/>
        <v>-1.6699207688346059E-4</v>
      </c>
      <c r="GF476" s="223">
        <f t="shared" ca="1" si="1037"/>
        <v>2.3896790180168051E-4</v>
      </c>
      <c r="GG476" s="223">
        <f t="shared" ca="1" si="1038"/>
        <v>-2.8682143715231552E-4</v>
      </c>
      <c r="GH476" s="223">
        <f t="shared" ca="1" si="1039"/>
        <v>3.0572217294694406E-4</v>
      </c>
      <c r="GI476" s="223">
        <f t="shared" ca="1" si="1040"/>
        <v>-2.9376220013820834E-4</v>
      </c>
      <c r="GJ476" s="223">
        <f t="shared" ca="1" si="1041"/>
        <v>2.5214880190154571E-4</v>
      </c>
      <c r="GK476" s="223">
        <f t="shared" ca="1" si="1042"/>
        <v>-1.850825860783502E-4</v>
      </c>
      <c r="GL476" s="223">
        <f t="shared" ca="1" si="1043"/>
        <v>9.9333460535340284E-5</v>
      </c>
      <c r="GM476" s="223">
        <f t="shared" ca="1" si="1044"/>
        <v>-3.5572540298822058E-6</v>
      </c>
      <c r="GN476" s="223">
        <f t="shared" ca="1" si="1045"/>
        <v>-9.2578034641504665E-5</v>
      </c>
      <c r="GO476" s="223">
        <f t="shared" ca="1" si="1046"/>
        <v>1.7936815962196767E-4</v>
      </c>
      <c r="GP476" s="223">
        <f t="shared" ca="1" si="1047"/>
        <v>-2.4805220988280511E-4</v>
      </c>
      <c r="GQ476" s="223">
        <f t="shared" ca="1" si="1048"/>
        <v>2.9169696746224484E-4</v>
      </c>
      <c r="GR476" s="223">
        <f t="shared" ca="1" si="1049"/>
        <v>-3.0589677171506772E-4</v>
      </c>
      <c r="GS476" s="223">
        <f t="shared" ca="1" si="1050"/>
        <v>2.8921824272953877E-4</v>
      </c>
      <c r="GT476" s="223">
        <f t="shared" ca="1" si="1051"/>
        <v>-2.4334497191150955E-4</v>
      </c>
      <c r="GU476" s="223">
        <f t="shared" ca="1" si="1052"/>
        <v>1.7290757414167954E-4</v>
      </c>
      <c r="GV476" s="223">
        <f t="shared" ca="1" si="1053"/>
        <v>-8.5016256659472159E-5</v>
      </c>
      <c r="GW476" s="223">
        <f t="shared" ca="1" si="1054"/>
        <v>-1.145691112824942E-5</v>
      </c>
      <c r="GX476" s="223">
        <f t="shared" ca="1" si="1055"/>
        <v>1.0677357661715074E-4</v>
      </c>
      <c r="GY476" s="223">
        <f t="shared" ca="1" si="1056"/>
        <v>-1.9131212875310815E-4</v>
      </c>
      <c r="GZ476" s="223">
        <f t="shared" ca="1" si="1057"/>
        <v>2.5653893846351404E-4</v>
      </c>
      <c r="HA476" s="223">
        <f t="shared" ca="1" si="1058"/>
        <v>-2.9586977422793245E-4</v>
      </c>
      <c r="HB476" s="223">
        <f t="shared" ca="1" si="1059"/>
        <v>3.0533443836673656E-4</v>
      </c>
      <c r="HC476" s="223">
        <f t="shared" ca="1" si="1060"/>
        <v>-2.839775332415974E-4</v>
      </c>
      <c r="HD476" s="223">
        <f t="shared" ca="1" si="1061"/>
        <v>2.3395490256963595E-4</v>
      </c>
      <c r="HE476" s="223">
        <f t="shared" ca="1" si="1062"/>
        <v>-1.6031601271395882E-4</v>
      </c>
      <c r="HF476" s="223">
        <f t="shared" ca="1" si="1063"/>
        <v>7.0494241174766647E-5</v>
      </c>
      <c r="HG476" s="223">
        <f t="shared" ca="1" si="1064"/>
        <v>2.6443475584000964E-5</v>
      </c>
      <c r="HH476" s="223">
        <f t="shared" ca="1" si="1065"/>
        <v>-1.2071189169446516E-4</v>
      </c>
      <c r="HI476" s="223">
        <f t="shared" ca="1" si="1066"/>
        <v>2.0279521020914694E-4</v>
      </c>
      <c r="HJ476" s="223">
        <f t="shared" ca="1" si="1067"/>
        <v>-2.6440764227130675E-4</v>
      </c>
      <c r="HK476" s="223">
        <f t="shared" ca="1" si="1068"/>
        <v>2.9932980479237297E-4</v>
      </c>
      <c r="HL476" s="223">
        <f t="shared" ca="1" si="1069"/>
        <v>-3.0403652761224121E-4</v>
      </c>
      <c r="HM476" s="223">
        <f t="shared" ca="1" si="1070"/>
        <v>2.7805269700258226E-4</v>
      </c>
      <c r="HN476" s="223">
        <f t="shared" ca="1" si="1071"/>
        <v>-2.2400121537544245E-4</v>
      </c>
      <c r="HO476" s="223">
        <f t="shared" ca="1" si="1072"/>
        <v>1.4733823596958559E-4</v>
      </c>
      <c r="HP476" s="223">
        <f t="shared" ca="1" si="1073"/>
        <v>-5.5802398888504684E-5</v>
      </c>
      <c r="HQ476" s="223">
        <f t="shared" ca="1" si="1074"/>
        <v>-4.1366335390895676E-5</v>
      </c>
      <c r="HR476" s="223">
        <f t="shared" ca="1" si="1075"/>
        <v>1.3435940125157441E-4</v>
      </c>
      <c r="HS476" s="223">
        <f t="shared" ca="1" si="1076"/>
        <v>-2.1378974024102894E-4</v>
      </c>
      <c r="HT476" s="223">
        <f t="shared" ca="1" si="1077"/>
        <v>2.7163936490949325E-4</v>
      </c>
      <c r="HU476" s="223">
        <f t="shared" ca="1" si="1078"/>
        <v>-3.0206872363887377E-4</v>
      </c>
      <c r="HV476" s="223">
        <f t="shared" ca="1" si="1079"/>
        <v>3.0200616623227844E-4</v>
      </c>
      <c r="HW476" s="223">
        <f t="shared" ca="1" si="1080"/>
        <v>-2.714580074619477E-4</v>
      </c>
      <c r="HX476" s="223">
        <f t="shared" ca="1" si="1081"/>
        <v>2.1350788963324483E-4</v>
      </c>
      <c r="HY476" s="223">
        <f t="shared" ca="1" si="1082"/>
        <v>-1.3400550850945612E-4</v>
      </c>
      <c r="HZ476" s="223">
        <f t="shared" ca="1" si="1083"/>
        <v>4.0976123735641832E-5</v>
      </c>
      <c r="IA476" s="223">
        <f t="shared" ca="1" si="1084"/>
        <v>5.6189540072570623E-5</v>
      </c>
      <c r="IB476" s="223">
        <f t="shared" ca="1" si="1085"/>
        <v>-1.476832272425443E-4</v>
      </c>
      <c r="IC476" s="223">
        <f t="shared" ca="1" si="1086"/>
        <v>2.2426923206290037E-4</v>
      </c>
      <c r="ID476" s="223">
        <f t="shared" ca="1" si="1087"/>
        <v>-2.7821668452479955E-4</v>
      </c>
      <c r="IE476" s="223">
        <f t="shared" ca="1" si="1088"/>
        <v>-1.3331333029534351E-4</v>
      </c>
      <c r="IF476" s="223">
        <f t="shared" ca="1" si="1089"/>
        <v>-2.992482455452417E-4</v>
      </c>
      <c r="IG476" s="223">
        <f t="shared" ca="1" si="1090"/>
        <v>2.6420935180442354E-4</v>
      </c>
      <c r="IH476" s="223">
        <f t="shared" ca="1" si="1091"/>
        <v>-2.0250020468381427E-4</v>
      </c>
      <c r="II476" s="223">
        <f t="shared" ca="1" si="1092"/>
        <v>1.2034995004183087E-4</v>
      </c>
      <c r="IJ476" s="223">
        <f t="shared" ca="1" si="1093"/>
        <v>-2.6051133511580967E-5</v>
      </c>
      <c r="IK476" s="223">
        <f t="shared" ca="1" si="1094"/>
        <v>-7.0877379230588182E-5</v>
      </c>
      <c r="IL476" s="223">
        <f t="shared" ca="1" si="1095"/>
        <v>1.6065127140359501E-4</v>
      </c>
      <c r="IM476" s="223">
        <f t="shared" ca="1" si="1096"/>
        <v>-2.3420843966106712E-4</v>
      </c>
      <c r="IN476" s="223">
        <f t="shared" ca="1" si="1097"/>
        <v>2.8412375577819768E-4</v>
      </c>
      <c r="IO476" s="223">
        <f t="shared" ca="1" si="1098"/>
        <v>-3.0535858611360946E-4</v>
      </c>
      <c r="IP476" s="223">
        <f t="shared" ca="1" si="1099"/>
        <v>2.9576940962363539E-4</v>
      </c>
      <c r="IQ476" s="223">
        <f t="shared" ca="1" si="1100"/>
        <v>-2.5632419267639599E-4</v>
      </c>
      <c r="IR476" s="223">
        <f t="shared" ca="1" si="1101"/>
        <v>1.9100467900437691E-4</v>
      </c>
      <c r="IS476" s="223">
        <f t="shared" ca="1" si="1102"/>
        <v>-1.0640445800314399E-4</v>
      </c>
      <c r="IT476" s="223">
        <f t="shared" ca="1" si="1103"/>
        <v>1.1063383825080916E-5</v>
      </c>
      <c r="IU476" s="223">
        <f t="shared" ca="1" si="1104"/>
        <v>8.5394468573913939E-5</v>
      </c>
      <c r="IV476" s="223">
        <f t="shared" ca="1" si="1105"/>
        <v>-1.7323229258044468E-4</v>
      </c>
      <c r="IW476" s="223">
        <f t="shared" ca="1" si="1106"/>
        <v>2.4358341861385353E-4</v>
      </c>
      <c r="IX476" s="223">
        <f t="shared" ca="1" si="1107"/>
        <v>-2.8934634801762384E-4</v>
      </c>
      <c r="IY476" s="223">
        <f t="shared" ca="1" si="1108"/>
        <v>3.0590160417498481E-4</v>
      </c>
      <c r="IZ476" s="223">
        <f t="shared" ca="1" si="1109"/>
        <v>-2.915780392879046E-4</v>
      </c>
      <c r="JA476" s="223">
        <f t="shared" ca="1" si="1110"/>
        <v>2.4782152611686298E-4</v>
      </c>
      <c r="JB476" s="223">
        <f t="shared" ca="1" si="1111"/>
        <v>-1.7904900632318373E-4</v>
      </c>
    </row>
    <row r="477" spans="2:262">
      <c r="B477" s="230">
        <v>116</v>
      </c>
      <c r="C477" s="229">
        <f t="shared" si="1112"/>
        <v>2.2656250000000016E-3</v>
      </c>
      <c r="D477" s="226">
        <f t="shared" ca="1" si="855"/>
        <v>23.397031449929059</v>
      </c>
      <c r="E477" s="225">
        <f ca="1">DR361</f>
        <v>-0.60296855007093975</v>
      </c>
      <c r="F477" s="224">
        <v>116</v>
      </c>
      <c r="G477" s="223">
        <f t="shared" ca="1" si="856"/>
        <v>6.5830972840444878E-5</v>
      </c>
      <c r="H477" s="223">
        <f t="shared" ca="1" si="857"/>
        <v>2.548053527612668E-5</v>
      </c>
      <c r="I477" s="223">
        <f t="shared" ca="1" si="858"/>
        <v>-1.145976768039913E-4</v>
      </c>
      <c r="J477" s="223">
        <f t="shared" ca="1" si="859"/>
        <v>1.9384574335375797E-4</v>
      </c>
      <c r="K477" s="223">
        <f t="shared" ca="1" si="860"/>
        <v>-2.5639994464641831E-4</v>
      </c>
      <c r="L477" s="223">
        <f t="shared" ca="1" si="861"/>
        <v>2.9687315486956912E-4</v>
      </c>
      <c r="M477" s="223">
        <f t="shared" ca="1" si="862"/>
        <v>-3.1177984833511221E-4</v>
      </c>
      <c r="N477" s="223">
        <f t="shared" ca="1" si="863"/>
        <v>2.9983627061111001E-4</v>
      </c>
      <c r="O477" s="223">
        <f t="shared" ca="1" si="864"/>
        <v>-2.6207099459146592E-4</v>
      </c>
      <c r="P477" s="223">
        <f t="shared" ca="1" si="865"/>
        <v>2.0173634048895275E-4</v>
      </c>
      <c r="Q477" s="223">
        <f t="shared" ca="1" si="866"/>
        <v>-1.2402828820230445E-4</v>
      </c>
      <c r="R477" s="223">
        <f t="shared" ca="1" si="867"/>
        <v>3.563900301625584E-5</v>
      </c>
      <c r="S477" s="223">
        <f t="shared" ca="1" si="868"/>
        <v>5.5819489179229298E-5</v>
      </c>
      <c r="T477" s="223">
        <f t="shared" ca="1" si="869"/>
        <v>-1.4247084444740004E-4</v>
      </c>
      <c r="U477" s="223">
        <f t="shared" ca="1" si="870"/>
        <v>2.1685270625586341E-4</v>
      </c>
      <c r="V477" s="223">
        <f t="shared" ca="1" si="871"/>
        <v>-2.7255935861044799E-4</v>
      </c>
      <c r="W477" s="223">
        <f t="shared" ca="1" si="872"/>
        <v>3.0479338201541207E-4</v>
      </c>
      <c r="X477" s="223">
        <f t="shared" ca="1" si="873"/>
        <v>-3.1077880401911967E-4</v>
      </c>
      <c r="Y477" s="223">
        <f t="shared" ca="1" si="874"/>
        <v>2.9000016409760963E-4</v>
      </c>
      <c r="Z477" s="223">
        <f t="shared" ca="1" si="875"/>
        <v>-2.442469047688049E-4</v>
      </c>
      <c r="AA477" s="223">
        <f t="shared" ca="1" si="876"/>
        <v>1.7745926600441466E-4</v>
      </c>
      <c r="AB477" s="223">
        <f t="shared" ca="1" si="877"/>
        <v>-9.5388954409308463E-5</v>
      </c>
      <c r="AC477" s="223">
        <f t="shared" ca="1" si="878"/>
        <v>5.1038101107635822E-6</v>
      </c>
      <c r="AD477" s="223">
        <f t="shared" ca="1" si="879"/>
        <v>8.5620870887499726E-5</v>
      </c>
      <c r="AE477" s="223">
        <f t="shared" ca="1" si="880"/>
        <v>-1.6897193997629539E-4</v>
      </c>
      <c r="AF477" s="223">
        <f t="shared" ca="1" si="881"/>
        <v>2.3777125905297786E-4</v>
      </c>
      <c r="AG477" s="223">
        <f t="shared" ca="1" si="882"/>
        <v>-2.8609387695495799E-4</v>
      </c>
      <c r="AH477" s="223">
        <f t="shared" ca="1" si="883"/>
        <v>3.0977828227543586E-4</v>
      </c>
      <c r="AI477" s="223">
        <f t="shared" ca="1" si="884"/>
        <v>-3.0678478993144723E-4</v>
      </c>
      <c r="AJ477" s="223">
        <f t="shared" ca="1" si="885"/>
        <v>2.7737119747363288E-4</v>
      </c>
      <c r="AK477" s="223">
        <f t="shared" ca="1" si="886"/>
        <v>-2.2407058373427903E-4</v>
      </c>
      <c r="AL477" s="223">
        <f t="shared" ca="1" si="887"/>
        <v>1.514731617791532E-4</v>
      </c>
      <c r="AM477" s="223">
        <f t="shared" ca="1" si="888"/>
        <v>-6.5830972840445176E-5</v>
      </c>
      <c r="AN477" s="223">
        <f t="shared" ca="1" si="889"/>
        <v>-2.5480535276126137E-5</v>
      </c>
      <c r="AO477" s="223">
        <f t="shared" ca="1" si="890"/>
        <v>1.1459767680399023E-4</v>
      </c>
      <c r="AP477" s="223">
        <f t="shared" ca="1" si="891"/>
        <v>-1.938457433537571E-4</v>
      </c>
      <c r="AQ477" s="223">
        <f t="shared" ca="1" si="892"/>
        <v>2.5639994464641771E-4</v>
      </c>
      <c r="AR477" s="223">
        <f t="shared" ca="1" si="893"/>
        <v>-2.9687315486956847E-4</v>
      </c>
      <c r="AS477" s="223">
        <f t="shared" ca="1" si="894"/>
        <v>3.1177984833511221E-4</v>
      </c>
      <c r="AT477" s="223">
        <f t="shared" ca="1" si="895"/>
        <v>-2.9983627061111061E-4</v>
      </c>
      <c r="AU477" s="223">
        <f t="shared" ca="1" si="896"/>
        <v>2.6207099459146473E-4</v>
      </c>
      <c r="AV477" s="223">
        <f t="shared" ca="1" si="897"/>
        <v>-2.0173634048895107E-4</v>
      </c>
      <c r="AW477" s="223">
        <f t="shared" ca="1" si="898"/>
        <v>1.2402828820230348E-4</v>
      </c>
      <c r="AX477" s="223">
        <f t="shared" ca="1" si="899"/>
        <v>-3.563900301625584E-5</v>
      </c>
      <c r="AY477" s="223">
        <f t="shared" ca="1" si="900"/>
        <v>-5.5819489179229298E-5</v>
      </c>
      <c r="AZ477" s="223">
        <f t="shared" ca="1" si="901"/>
        <v>1.4247084444739608E-4</v>
      </c>
      <c r="BA477" s="223">
        <f t="shared" ca="1" si="902"/>
        <v>-2.1685270625586341E-4</v>
      </c>
      <c r="BB477" s="223">
        <f t="shared" ca="1" si="903"/>
        <v>2.7255935861045016E-4</v>
      </c>
      <c r="BC477" s="223">
        <f t="shared" ca="1" si="904"/>
        <v>-3.0479338201541207E-4</v>
      </c>
      <c r="BD477" s="223">
        <f t="shared" ca="1" si="905"/>
        <v>3.1077880401911935E-4</v>
      </c>
      <c r="BE477" s="223">
        <f t="shared" ca="1" si="906"/>
        <v>-2.9000016409760963E-4</v>
      </c>
      <c r="BF477" s="223">
        <f t="shared" ca="1" si="907"/>
        <v>2.4424690476880213E-4</v>
      </c>
      <c r="BG477" s="223">
        <f t="shared" ca="1" si="908"/>
        <v>-1.774592660044165E-4</v>
      </c>
      <c r="BH477" s="223">
        <f t="shared" ca="1" si="909"/>
        <v>9.5388954409306363E-5</v>
      </c>
      <c r="BI477" s="223">
        <f t="shared" ca="1" si="910"/>
        <v>-5.1038101107635822E-6</v>
      </c>
      <c r="BJ477" s="223">
        <f t="shared" ca="1" si="911"/>
        <v>-8.5620870887499726E-5</v>
      </c>
      <c r="BK477" s="223">
        <f t="shared" ca="1" si="912"/>
        <v>1.6897193997629167E-4</v>
      </c>
      <c r="BL477" s="223">
        <f t="shared" ca="1" si="913"/>
        <v>-2.3777125905297786E-4</v>
      </c>
      <c r="BM477" s="223">
        <f t="shared" ca="1" si="914"/>
        <v>2.8609387695495626E-4</v>
      </c>
      <c r="BN477" s="223">
        <f t="shared" ca="1" si="915"/>
        <v>-3.0977828227543586E-4</v>
      </c>
      <c r="BO477" s="223">
        <f t="shared" ca="1" si="916"/>
        <v>3.0678478993144805E-4</v>
      </c>
      <c r="BP477" s="223">
        <f t="shared" ca="1" si="917"/>
        <v>-2.7737119747363288E-4</v>
      </c>
      <c r="BQ477" s="223">
        <f t="shared" ca="1" si="918"/>
        <v>2.2407058373428212E-4</v>
      </c>
      <c r="BR477" s="223">
        <f t="shared" ca="1" si="919"/>
        <v>-1.514731617791532E-4</v>
      </c>
      <c r="BS477" s="223">
        <f t="shared" ca="1" si="920"/>
        <v>6.5830972840440839E-5</v>
      </c>
      <c r="BT477" s="223">
        <f t="shared" ca="1" si="921"/>
        <v>2.5480535276126137E-5</v>
      </c>
      <c r="BU477" s="223">
        <f t="shared" ca="1" si="922"/>
        <v>-1.1459767680399439E-4</v>
      </c>
      <c r="BV477" s="223">
        <f t="shared" ca="1" si="923"/>
        <v>1.938457433537571E-4</v>
      </c>
      <c r="BW477" s="223">
        <f t="shared" ca="1" si="924"/>
        <v>-2.5639994464642021E-4</v>
      </c>
      <c r="BX477" s="223">
        <f t="shared" ca="1" si="925"/>
        <v>2.9687315486956847E-4</v>
      </c>
      <c r="BY477" s="223">
        <f t="shared" ca="1" si="926"/>
        <v>-3.1177984833511232E-4</v>
      </c>
      <c r="BZ477" s="223">
        <f t="shared" ca="1" si="927"/>
        <v>2.9983627061111061E-4</v>
      </c>
      <c r="CA477" s="223">
        <f t="shared" ca="1" si="928"/>
        <v>-2.6207099459146473E-4</v>
      </c>
      <c r="CB477" s="223">
        <f t="shared" ca="1" si="929"/>
        <v>2.0173634048895446E-4</v>
      </c>
      <c r="CC477" s="223">
        <f t="shared" ca="1" si="930"/>
        <v>-1.2402828820230348E-4</v>
      </c>
      <c r="CD477" s="223">
        <f t="shared" ca="1" si="931"/>
        <v>3.5639003016260244E-5</v>
      </c>
      <c r="CE477" s="223">
        <f t="shared" ca="1" si="932"/>
        <v>5.5819489179229298E-5</v>
      </c>
      <c r="CF477" s="223">
        <f t="shared" ca="1" si="933"/>
        <v>-1.4247084444739608E-4</v>
      </c>
      <c r="CG477" s="223">
        <f t="shared" ca="1" si="934"/>
        <v>2.1685270625586341E-4</v>
      </c>
      <c r="CH477" s="223">
        <f t="shared" ca="1" si="935"/>
        <v>-2.7255935861044583E-4</v>
      </c>
      <c r="CI477" s="223">
        <f t="shared" ca="1" si="936"/>
        <v>3.0479338201541207E-4</v>
      </c>
      <c r="CJ477" s="223">
        <f t="shared" ca="1" si="937"/>
        <v>-3.1077880401911935E-4</v>
      </c>
      <c r="CK477" s="223">
        <f t="shared" ca="1" si="938"/>
        <v>2.9000016409760963E-4</v>
      </c>
      <c r="CL477" s="223">
        <f t="shared" ca="1" si="939"/>
        <v>-2.4424690476880213E-4</v>
      </c>
      <c r="CM477" s="223">
        <f t="shared" ca="1" si="940"/>
        <v>1.774592660044165E-4</v>
      </c>
      <c r="CN477" s="223">
        <f t="shared" ca="1" si="941"/>
        <v>-9.5388954409306363E-5</v>
      </c>
      <c r="CO477" s="223">
        <f t="shared" ca="1" si="942"/>
        <v>5.1038101107635822E-6</v>
      </c>
      <c r="CP477" s="223">
        <f t="shared" ca="1" si="943"/>
        <v>8.5620870887499726E-5</v>
      </c>
      <c r="CQ477" s="223">
        <f t="shared" ca="1" si="944"/>
        <v>-1.6897193997629167E-4</v>
      </c>
      <c r="CR477" s="223">
        <f t="shared" ca="1" si="945"/>
        <v>2.3777125905297786E-4</v>
      </c>
      <c r="CS477" s="223">
        <f t="shared" ca="1" si="946"/>
        <v>-2.8609387695495626E-4</v>
      </c>
      <c r="CT477" s="223">
        <f t="shared" ca="1" si="947"/>
        <v>3.0977828227543483E-4</v>
      </c>
      <c r="CU477" s="223">
        <f t="shared" ca="1" si="948"/>
        <v>-3.0678478993144648E-4</v>
      </c>
      <c r="CV477" s="223">
        <f t="shared" ca="1" si="949"/>
        <v>2.7737119747363288E-4</v>
      </c>
      <c r="CW477" s="223">
        <f t="shared" ca="1" si="950"/>
        <v>-2.2407058373428212E-4</v>
      </c>
      <c r="CX477" s="223">
        <f t="shared" ca="1" si="951"/>
        <v>1.5147316177914545E-4</v>
      </c>
      <c r="CY477" s="223">
        <f t="shared" ca="1" si="952"/>
        <v>-6.5830972840440839E-5</v>
      </c>
      <c r="CZ477" s="223">
        <f t="shared" ca="1" si="953"/>
        <v>-2.5480535276126137E-5</v>
      </c>
      <c r="DA477" s="223">
        <f t="shared" ca="1" si="954"/>
        <v>1.1459767680398612E-4</v>
      </c>
      <c r="DB477" s="223">
        <f t="shared" ca="1" si="955"/>
        <v>-1.9384574335376407E-4</v>
      </c>
      <c r="DC477" s="223">
        <f t="shared" ca="1" si="956"/>
        <v>2.5639994464642021E-4</v>
      </c>
      <c r="DD477" s="223">
        <f t="shared" ca="1" si="957"/>
        <v>-2.9687315486956847E-4</v>
      </c>
      <c r="DE477" s="223">
        <f t="shared" ca="1" si="958"/>
        <v>3.1177984833511216E-4</v>
      </c>
      <c r="DF477" s="223">
        <f t="shared" ca="1" si="959"/>
        <v>-2.9983627061110817E-4</v>
      </c>
      <c r="DG477" s="223">
        <f t="shared" ca="1" si="960"/>
        <v>2.6207099459146473E-4</v>
      </c>
      <c r="DH477" s="223">
        <f t="shared" ca="1" si="961"/>
        <v>-2.0173634048895446E-4</v>
      </c>
      <c r="DI477" s="223">
        <f t="shared" ca="1" si="962"/>
        <v>1.2402828820231158E-4</v>
      </c>
      <c r="DJ477" s="223">
        <f t="shared" ca="1" si="963"/>
        <v>-3.5639003016251462E-5</v>
      </c>
      <c r="DK477" s="223">
        <f t="shared" ca="1" si="964"/>
        <v>-5.5819489179229298E-5</v>
      </c>
      <c r="DL477" s="223">
        <f t="shared" ca="1" si="965"/>
        <v>1.4247084444739608E-4</v>
      </c>
      <c r="DM477" s="223">
        <f t="shared" ca="1" si="966"/>
        <v>-2.1685270625585701E-4</v>
      </c>
      <c r="DN477" s="223">
        <f t="shared" ca="1" si="967"/>
        <v>2.7255935861045016E-4</v>
      </c>
      <c r="DO477" s="223">
        <f t="shared" ca="1" si="968"/>
        <v>-3.0479338201541207E-4</v>
      </c>
      <c r="DP477" s="223">
        <f t="shared" ca="1" si="969"/>
        <v>3.1077880401912005E-4</v>
      </c>
      <c r="DQ477" s="223">
        <f t="shared" ca="1" si="970"/>
        <v>-2.9000016409760638E-4</v>
      </c>
      <c r="DR477" s="223">
        <f t="shared" ca="1" si="971"/>
        <v>2.4424690476880213E-4</v>
      </c>
      <c r="DS477" s="223">
        <f t="shared" ca="1" si="972"/>
        <v>-1.774592660044165E-4</v>
      </c>
      <c r="DT477" s="223">
        <f t="shared" ca="1" si="973"/>
        <v>9.5388954409314806E-5</v>
      </c>
      <c r="DU477" s="223">
        <f t="shared" ca="1" si="974"/>
        <v>-5.1038101107547459E-6</v>
      </c>
      <c r="DV477" s="223">
        <f t="shared" ca="1" si="975"/>
        <v>-8.5620870887499726E-5</v>
      </c>
      <c r="DW477" s="223">
        <f t="shared" ca="1" si="976"/>
        <v>1.6897193997629167E-4</v>
      </c>
      <c r="DX477" s="223">
        <f t="shared" ca="1" si="977"/>
        <v>-2.3777125905297212E-4</v>
      </c>
      <c r="DY477" s="223">
        <f t="shared" ca="1" si="978"/>
        <v>2.8609387695495978E-4</v>
      </c>
      <c r="DZ477" s="223">
        <f t="shared" ca="1" si="979"/>
        <v>-3.0977828227543586E-4</v>
      </c>
      <c r="EA477" s="223">
        <f t="shared" ca="1" si="980"/>
        <v>3.0678478993144805E-4</v>
      </c>
      <c r="EB477" s="223">
        <f t="shared" ca="1" si="981"/>
        <v>-2.7737119747363694E-4</v>
      </c>
      <c r="EC477" s="223">
        <f t="shared" ca="1" si="982"/>
        <v>2.2407058373427596E-4</v>
      </c>
      <c r="ED477" s="223">
        <f t="shared" ca="1" si="983"/>
        <v>-1.514731617791532E-4</v>
      </c>
      <c r="EE477" s="223">
        <f t="shared" ca="1" si="984"/>
        <v>6.5830972840449499E-5</v>
      </c>
      <c r="EF477" s="223">
        <f t="shared" ca="1" si="985"/>
        <v>2.5480535276134974E-5</v>
      </c>
      <c r="EG477" s="223">
        <f t="shared" ca="1" si="986"/>
        <v>-1.1459767680399439E-4</v>
      </c>
      <c r="EH477" s="223">
        <f t="shared" ca="1" si="987"/>
        <v>1.938457433537571E-4</v>
      </c>
      <c r="EI477" s="223">
        <f t="shared" ca="1" si="988"/>
        <v>-2.5639994464641516E-4</v>
      </c>
      <c r="EJ477" s="223">
        <f t="shared" ca="1" si="989"/>
        <v>2.9687315486957118E-4</v>
      </c>
      <c r="EK477" s="223">
        <f t="shared" ca="1" si="990"/>
        <v>-3.1177984833511232E-4</v>
      </c>
      <c r="EL477" s="223">
        <f t="shared" ca="1" si="991"/>
        <v>2.9983627061111061E-4</v>
      </c>
      <c r="EM477" s="223">
        <f t="shared" ca="1" si="992"/>
        <v>-2.6207099459146956E-4</v>
      </c>
      <c r="EN477" s="223">
        <f t="shared" ca="1" si="993"/>
        <v>2.0173634048894771E-4</v>
      </c>
      <c r="EO477" s="223">
        <f t="shared" ca="1" si="994"/>
        <v>-1.2402828820230348E-4</v>
      </c>
      <c r="EP477" s="223">
        <f t="shared" ca="1" si="995"/>
        <v>3.5639003016260244E-5</v>
      </c>
      <c r="EQ477" s="223">
        <f t="shared" ca="1" si="996"/>
        <v>5.581948917922057E-5</v>
      </c>
      <c r="ER477" s="223">
        <f t="shared" ca="1" si="997"/>
        <v>-1.4247084444740399E-4</v>
      </c>
      <c r="ES477" s="223">
        <f t="shared" ca="1" si="998"/>
        <v>2.1685270625586341E-4</v>
      </c>
      <c r="ET477" s="223">
        <f t="shared" ca="1" si="999"/>
        <v>-2.7255935861044583E-4</v>
      </c>
      <c r="EU477" s="223">
        <f t="shared" ca="1" si="1000"/>
        <v>3.0479338201541391E-4</v>
      </c>
      <c r="EV477" s="223">
        <f t="shared" ca="1" si="1001"/>
        <v>-3.1077880401911935E-4</v>
      </c>
      <c r="EW477" s="223">
        <f t="shared" ca="1" si="1002"/>
        <v>2.9000016409760963E-4</v>
      </c>
      <c r="EX477" s="223">
        <f t="shared" ca="1" si="1003"/>
        <v>-2.4424690476880766E-4</v>
      </c>
      <c r="EY477" s="223">
        <f t="shared" ca="1" si="1004"/>
        <v>1.7745926600440921E-4</v>
      </c>
      <c r="EZ477" s="223">
        <f t="shared" ca="1" si="1005"/>
        <v>-9.5388954409306363E-5</v>
      </c>
      <c r="FA477" s="223">
        <f t="shared" ca="1" si="1006"/>
        <v>5.1038101107635822E-6</v>
      </c>
      <c r="FB477" s="223">
        <f t="shared" ca="1" si="1007"/>
        <v>8.5620870887491215E-5</v>
      </c>
      <c r="FC477" s="223">
        <f t="shared" ca="1" si="1008"/>
        <v>-1.6897193997629913E-4</v>
      </c>
      <c r="FD477" s="223">
        <f t="shared" ca="1" si="1009"/>
        <v>2.3777125905297786E-4</v>
      </c>
      <c r="FE477" s="223">
        <f t="shared" ca="1" si="1010"/>
        <v>-2.8609387695495626E-4</v>
      </c>
      <c r="FF477" s="223">
        <f t="shared" ca="1" si="1011"/>
        <v>3.0977828227543483E-4</v>
      </c>
      <c r="FG477" s="223">
        <f t="shared" ca="1" si="1012"/>
        <v>-3.0678478993144648E-4</v>
      </c>
      <c r="FH477" s="223">
        <f t="shared" ca="1" si="1013"/>
        <v>2.7737119747363288E-4</v>
      </c>
      <c r="FI477" s="223">
        <f t="shared" ca="1" si="1014"/>
        <v>-2.2407058373428212E-4</v>
      </c>
      <c r="FJ477" s="223">
        <f t="shared" ca="1" si="1015"/>
        <v>1.5147316177916095E-4</v>
      </c>
      <c r="FK477" s="223">
        <f t="shared" ca="1" si="1016"/>
        <v>-6.5830972840440839E-5</v>
      </c>
      <c r="FL477" s="223">
        <f t="shared" ca="1" si="1017"/>
        <v>-2.5480535276126137E-5</v>
      </c>
      <c r="FM477" s="223">
        <f t="shared" ca="1" si="1018"/>
        <v>1.1459767680398612E-4</v>
      </c>
      <c r="FN477" s="223">
        <f t="shared" ca="1" si="1019"/>
        <v>-1.9384574335376407E-4</v>
      </c>
      <c r="FO477" s="223">
        <f t="shared" ca="1" si="1020"/>
        <v>2.5639994464642021E-4</v>
      </c>
      <c r="FP477" s="223">
        <f t="shared" ca="1" si="1021"/>
        <v>-2.9687315486956847E-4</v>
      </c>
      <c r="FQ477" s="223">
        <f t="shared" ca="1" si="1022"/>
        <v>3.1177984833511216E-4</v>
      </c>
      <c r="FR477" s="223">
        <f t="shared" ca="1" si="1023"/>
        <v>-2.9983627061110817E-4</v>
      </c>
      <c r="FS477" s="223">
        <f t="shared" ca="1" si="1024"/>
        <v>2.6207099459146473E-4</v>
      </c>
      <c r="FT477" s="223">
        <f t="shared" ca="1" si="1025"/>
        <v>-2.0173634048895446E-4</v>
      </c>
      <c r="FU477" s="223">
        <f t="shared" ca="1" si="1026"/>
        <v>1.2402828820231158E-4</v>
      </c>
      <c r="FV477" s="223">
        <f t="shared" ca="1" si="1027"/>
        <v>-3.5639003016251462E-5</v>
      </c>
      <c r="FW477" s="223">
        <f t="shared" ca="1" si="1028"/>
        <v>-5.5819489179229298E-5</v>
      </c>
      <c r="FX477" s="223">
        <f t="shared" ca="1" si="1029"/>
        <v>1.4247084444739608E-4</v>
      </c>
      <c r="FY477" s="223">
        <f t="shared" ca="1" si="1030"/>
        <v>-2.1685270625585701E-4</v>
      </c>
      <c r="FZ477" s="223">
        <f t="shared" ca="1" si="1031"/>
        <v>2.7255935861045016E-4</v>
      </c>
      <c r="GA477" s="223">
        <f t="shared" ca="1" si="1032"/>
        <v>-3.0479338201541207E-4</v>
      </c>
      <c r="GB477" s="223">
        <f t="shared" ca="1" si="1033"/>
        <v>3.1077880401912005E-4</v>
      </c>
      <c r="GC477" s="223">
        <f t="shared" ca="1" si="1034"/>
        <v>-2.9000016409760638E-4</v>
      </c>
      <c r="GD477" s="223">
        <f t="shared" ca="1" si="1035"/>
        <v>2.4424690476880213E-4</v>
      </c>
      <c r="GE477" s="223">
        <f t="shared" ca="1" si="1036"/>
        <v>-1.774592660044165E-4</v>
      </c>
      <c r="GF477" s="223">
        <f t="shared" ca="1" si="1037"/>
        <v>9.5388954409314806E-5</v>
      </c>
      <c r="GG477" s="223">
        <f t="shared" ca="1" si="1038"/>
        <v>-5.1038101107724455E-6</v>
      </c>
      <c r="GH477" s="223">
        <f t="shared" ca="1" si="1039"/>
        <v>-8.5620870887482691E-5</v>
      </c>
      <c r="GI477" s="223">
        <f t="shared" ca="1" si="1040"/>
        <v>1.6897193997630655E-4</v>
      </c>
      <c r="GJ477" s="223">
        <f t="shared" ca="1" si="1041"/>
        <v>-2.3777125905298361E-4</v>
      </c>
      <c r="GK477" s="223">
        <f t="shared" ca="1" si="1042"/>
        <v>2.8609387695495978E-4</v>
      </c>
      <c r="GL477" s="223">
        <f t="shared" ca="1" si="1043"/>
        <v>-3.0977828227543586E-4</v>
      </c>
      <c r="GM477" s="223">
        <f t="shared" ca="1" si="1044"/>
        <v>3.0678478993144805E-4</v>
      </c>
      <c r="GN477" s="223">
        <f t="shared" ca="1" si="1045"/>
        <v>-2.7737119747363694E-4</v>
      </c>
      <c r="GO477" s="223">
        <f t="shared" ca="1" si="1046"/>
        <v>2.2407058373428827E-4</v>
      </c>
      <c r="GP477" s="223">
        <f t="shared" ca="1" si="1047"/>
        <v>-1.514731617791377E-4</v>
      </c>
      <c r="GQ477" s="223">
        <f t="shared" ca="1" si="1048"/>
        <v>6.5830972840432152E-5</v>
      </c>
      <c r="GR477" s="223">
        <f t="shared" ca="1" si="1049"/>
        <v>2.5480535276134974E-5</v>
      </c>
      <c r="GS477" s="223">
        <f t="shared" ca="1" si="1050"/>
        <v>-1.1459767680399439E-4</v>
      </c>
      <c r="GT477" s="223">
        <f t="shared" ca="1" si="1051"/>
        <v>1.938457433537571E-4</v>
      </c>
      <c r="GU477" s="223">
        <f t="shared" ca="1" si="1052"/>
        <v>-2.5639994464641516E-4</v>
      </c>
      <c r="GV477" s="223">
        <f t="shared" ca="1" si="1053"/>
        <v>2.9687315486956575E-4</v>
      </c>
      <c r="GW477" s="223">
        <f t="shared" ca="1" si="1054"/>
        <v>-3.1177984833511199E-4</v>
      </c>
      <c r="GX477" s="223">
        <f t="shared" ca="1" si="1055"/>
        <v>2.9983627061110573E-4</v>
      </c>
      <c r="GY477" s="223">
        <f t="shared" ca="1" si="1056"/>
        <v>-2.6207099459145996E-4</v>
      </c>
      <c r="GZ477" s="223">
        <f t="shared" ca="1" si="1057"/>
        <v>2.0173634048894771E-4</v>
      </c>
      <c r="HA477" s="223">
        <f t="shared" ca="1" si="1058"/>
        <v>-1.2402828820230348E-4</v>
      </c>
      <c r="HB477" s="223">
        <f t="shared" ca="1" si="1059"/>
        <v>3.5639003016260244E-5</v>
      </c>
      <c r="HC477" s="223">
        <f t="shared" ca="1" si="1060"/>
        <v>5.581948917922057E-5</v>
      </c>
      <c r="HD477" s="223">
        <f t="shared" ca="1" si="1061"/>
        <v>-1.4247084444738822E-4</v>
      </c>
      <c r="HE477" s="223">
        <f t="shared" ca="1" si="1062"/>
        <v>2.1685270625585061E-4</v>
      </c>
      <c r="HF477" s="223">
        <f t="shared" ca="1" si="1063"/>
        <v>-2.7255935861045445E-4</v>
      </c>
      <c r="HG477" s="223">
        <f t="shared" ca="1" si="1064"/>
        <v>3.0479338201541391E-4</v>
      </c>
      <c r="HH477" s="223">
        <f t="shared" ca="1" si="1065"/>
        <v>-3.1077880401911935E-4</v>
      </c>
      <c r="HI477" s="223">
        <f t="shared" ca="1" si="1066"/>
        <v>2.9000016409760963E-4</v>
      </c>
      <c r="HJ477" s="223">
        <f t="shared" ca="1" si="1067"/>
        <v>-2.4424690476880766E-4</v>
      </c>
      <c r="HK477" s="223">
        <f t="shared" ca="1" si="1068"/>
        <v>1.7745926600442379E-4</v>
      </c>
      <c r="HL477" s="223">
        <f t="shared" ca="1" si="1069"/>
        <v>-9.5388954409323209E-5</v>
      </c>
      <c r="HM477" s="223">
        <f t="shared" ca="1" si="1070"/>
        <v>5.1038101107458826E-6</v>
      </c>
      <c r="HN477" s="223">
        <f t="shared" ca="1" si="1071"/>
        <v>8.5620870887508251E-5</v>
      </c>
      <c r="HO477" s="223">
        <f t="shared" ca="1" si="1072"/>
        <v>-1.6897193997629913E-4</v>
      </c>
      <c r="HP477" s="223">
        <f t="shared" ca="1" si="1073"/>
        <v>2.3777125905297786E-4</v>
      </c>
      <c r="HQ477" s="223">
        <f t="shared" ca="1" si="1074"/>
        <v>-2.8609387695495626E-4</v>
      </c>
      <c r="HR477" s="223">
        <f t="shared" ca="1" si="1075"/>
        <v>3.0977828227543483E-4</v>
      </c>
      <c r="HS477" s="223">
        <f t="shared" ca="1" si="1076"/>
        <v>-3.0678478993144962E-4</v>
      </c>
      <c r="HT477" s="223">
        <f t="shared" ca="1" si="1077"/>
        <v>2.7737119747364101E-4</v>
      </c>
      <c r="HU477" s="223">
        <f t="shared" ca="1" si="1078"/>
        <v>-2.2407058373426978E-4</v>
      </c>
      <c r="HV477" s="223">
        <f t="shared" ca="1" si="1079"/>
        <v>1.5147316177914545E-4</v>
      </c>
      <c r="HW477" s="223">
        <f t="shared" ca="1" si="1080"/>
        <v>-6.5830972840440839E-5</v>
      </c>
      <c r="HX477" s="223">
        <f t="shared" ca="1" si="1081"/>
        <v>-2.5480535276126137E-5</v>
      </c>
      <c r="HY477" s="223">
        <f t="shared" ca="1" si="1082"/>
        <v>1.1459767680398612E-4</v>
      </c>
      <c r="HZ477" s="223">
        <f t="shared" ca="1" si="1083"/>
        <v>-1.9384574335375019E-4</v>
      </c>
      <c r="IA477" s="223">
        <f t="shared" ca="1" si="1084"/>
        <v>2.5639994464641012E-4</v>
      </c>
      <c r="IB477" s="223">
        <f t="shared" ca="1" si="1085"/>
        <v>-2.9687315486957389E-4</v>
      </c>
      <c r="IC477" s="223">
        <f t="shared" ca="1" si="1086"/>
        <v>3.1177984833511243E-4</v>
      </c>
      <c r="ID477" s="223">
        <f t="shared" ca="1" si="1087"/>
        <v>-2.9983627061110817E-4</v>
      </c>
      <c r="IE477" s="223">
        <f t="shared" ca="1" si="1088"/>
        <v>5.4467596904208345E-5</v>
      </c>
      <c r="IF477" s="223">
        <f t="shared" ca="1" si="1089"/>
        <v>-2.0173634048895446E-4</v>
      </c>
      <c r="IG477" s="223">
        <f t="shared" ca="1" si="1090"/>
        <v>1.2402828820231158E-4</v>
      </c>
      <c r="IH477" s="223">
        <f t="shared" ca="1" si="1091"/>
        <v>-3.5639003016269054E-5</v>
      </c>
      <c r="II477" s="223">
        <f t="shared" ca="1" si="1092"/>
        <v>-5.5819489179211856E-5</v>
      </c>
      <c r="IJ477" s="223">
        <f t="shared" ca="1" si="1093"/>
        <v>1.4247084444741185E-4</v>
      </c>
      <c r="IK477" s="223">
        <f t="shared" ca="1" si="1094"/>
        <v>-2.1685270625586975E-4</v>
      </c>
      <c r="IL477" s="223">
        <f t="shared" ca="1" si="1095"/>
        <v>2.7255935861045016E-4</v>
      </c>
      <c r="IM477" s="223">
        <f t="shared" ca="1" si="1096"/>
        <v>-3.0479338201541207E-4</v>
      </c>
      <c r="IN477" s="223">
        <f t="shared" ca="1" si="1097"/>
        <v>3.1077880401912005E-4</v>
      </c>
      <c r="IO477" s="223">
        <f t="shared" ca="1" si="1098"/>
        <v>-2.9000016409761289E-4</v>
      </c>
      <c r="IP477" s="223">
        <f t="shared" ca="1" si="1099"/>
        <v>2.4424690476881314E-4</v>
      </c>
      <c r="IQ477" s="223">
        <f t="shared" ca="1" si="1100"/>
        <v>-1.7745926600440192E-4</v>
      </c>
      <c r="IR477" s="223">
        <f t="shared" ca="1" si="1101"/>
        <v>9.538895440929792E-5</v>
      </c>
      <c r="IS477" s="223">
        <f t="shared" ca="1" si="1102"/>
        <v>-5.1038101107547459E-6</v>
      </c>
      <c r="IT477" s="223">
        <f t="shared" ca="1" si="1103"/>
        <v>-8.5620870887499726E-5</v>
      </c>
      <c r="IU477" s="223">
        <f t="shared" ca="1" si="1104"/>
        <v>1.6897193997629167E-4</v>
      </c>
      <c r="IV477" s="223">
        <f t="shared" ca="1" si="1105"/>
        <v>-2.3777125905297212E-4</v>
      </c>
      <c r="IW477" s="223">
        <f t="shared" ca="1" si="1106"/>
        <v>2.8609387695495273E-4</v>
      </c>
      <c r="IX477" s="223">
        <f t="shared" ca="1" si="1107"/>
        <v>-3.0977828227543385E-4</v>
      </c>
      <c r="IY477" s="223">
        <f t="shared" ca="1" si="1108"/>
        <v>3.0678478993144485E-4</v>
      </c>
      <c r="IZ477" s="223">
        <f t="shared" ca="1" si="1109"/>
        <v>-2.7737119747362881E-4</v>
      </c>
      <c r="JA477" s="223">
        <f t="shared" ca="1" si="1110"/>
        <v>2.2407058373427596E-4</v>
      </c>
      <c r="JB477" s="223">
        <f t="shared" ca="1" si="1111"/>
        <v>-1.514731617791532E-4</v>
      </c>
    </row>
    <row r="478" spans="2:262">
      <c r="B478" s="230">
        <v>117</v>
      </c>
      <c r="C478" s="229">
        <f t="shared" si="1112"/>
        <v>2.2851562500000016E-3</v>
      </c>
      <c r="D478" s="226">
        <f t="shared" ca="1" si="855"/>
        <v>23.40357517565629</v>
      </c>
      <c r="E478" s="225">
        <f ca="1">DS361</f>
        <v>-0.5964248243437098</v>
      </c>
      <c r="F478" s="224">
        <v>117</v>
      </c>
      <c r="G478" s="223">
        <f t="shared" ca="1" si="856"/>
        <v>8.9976725585758368E-6</v>
      </c>
      <c r="H478" s="223">
        <f t="shared" ca="1" si="857"/>
        <v>4.1344202505327573E-5</v>
      </c>
      <c r="I478" s="223">
        <f t="shared" ca="1" si="858"/>
        <v>-8.8690778226645011E-5</v>
      </c>
      <c r="J478" s="223">
        <f t="shared" ca="1" si="859"/>
        <v>1.2961189611789597E-4</v>
      </c>
      <c r="K478" s="223">
        <f t="shared" ca="1" si="860"/>
        <v>-1.6114290841494106E-4</v>
      </c>
      <c r="L478" s="223">
        <f t="shared" ca="1" si="861"/>
        <v>1.8099946048807757E-4</v>
      </c>
      <c r="M478" s="223">
        <f t="shared" ca="1" si="862"/>
        <v>-1.8774298746565202E-4</v>
      </c>
      <c r="N478" s="223">
        <f t="shared" ca="1" si="863"/>
        <v>1.8088493519257981E-4</v>
      </c>
      <c r="O478" s="223">
        <f t="shared" ca="1" si="864"/>
        <v>-1.6092215493748336E-4</v>
      </c>
      <c r="P478" s="223">
        <f t="shared" ca="1" si="865"/>
        <v>1.2930090757736401E-4</v>
      </c>
      <c r="Q478" s="223">
        <f t="shared" ca="1" si="866"/>
        <v>-8.8312085079899971E-5</v>
      </c>
      <c r="R478" s="223">
        <f t="shared" ca="1" si="867"/>
        <v>4.0925240263632312E-5</v>
      </c>
      <c r="S478" s="223">
        <f t="shared" ca="1" si="868"/>
        <v>9.4265509738659519E-6</v>
      </c>
      <c r="T478" s="223">
        <f t="shared" ca="1" si="869"/>
        <v>-5.9095408686858995E-5</v>
      </c>
      <c r="U478" s="223">
        <f t="shared" ca="1" si="870"/>
        <v>1.0448293000772318E-4</v>
      </c>
      <c r="V478" s="223">
        <f t="shared" ca="1" si="871"/>
        <v>-1.4230088576438747E-4</v>
      </c>
      <c r="W478" s="223">
        <f t="shared" ca="1" si="872"/>
        <v>1.698094456746924E-4</v>
      </c>
      <c r="X478" s="223">
        <f t="shared" ca="1" si="873"/>
        <v>-1.8501567321013208E-4</v>
      </c>
      <c r="Y478" s="223">
        <f t="shared" ca="1" si="874"/>
        <v>1.8681790959921898E-4</v>
      </c>
      <c r="Z478" s="223">
        <f t="shared" ca="1" si="875"/>
        <v>-1.7508558665719484E-4</v>
      </c>
      <c r="AA478" s="223">
        <f t="shared" ca="1" si="876"/>
        <v>1.5066868617269696E-4</v>
      </c>
      <c r="AB478" s="223">
        <f t="shared" ca="1" si="877"/>
        <v>-1.1533616053898371E-4</v>
      </c>
      <c r="AC478" s="223">
        <f t="shared" ca="1" si="878"/>
        <v>7.1647775923728793E-5</v>
      </c>
      <c r="AD478" s="223">
        <f t="shared" ca="1" si="879"/>
        <v>-2.2768662666546605E-5</v>
      </c>
      <c r="AE478" s="223">
        <f t="shared" ca="1" si="880"/>
        <v>-2.775999166735315E-5</v>
      </c>
      <c r="AF478" s="223">
        <f t="shared" ca="1" si="881"/>
        <v>7.6277493777898291E-5</v>
      </c>
      <c r="AG478" s="223">
        <f t="shared" ca="1" si="882"/>
        <v>-1.1926885405664695E-4</v>
      </c>
      <c r="AH478" s="223">
        <f t="shared" ca="1" si="883"/>
        <v>1.536194400913909E-4</v>
      </c>
      <c r="AI478" s="223">
        <f t="shared" ca="1" si="884"/>
        <v>-1.7684062514531124E-4</v>
      </c>
      <c r="AJ478" s="223">
        <f t="shared" ca="1" si="885"/>
        <v>1.8725008385931809E-4</v>
      </c>
      <c r="AK478" s="223">
        <f t="shared" ca="1" si="886"/>
        <v>-1.8409367313828776E-4</v>
      </c>
      <c r="AL478" s="223">
        <f t="shared" ca="1" si="887"/>
        <v>1.6760006821078349E-4</v>
      </c>
      <c r="AM478" s="223">
        <f t="shared" ca="1" si="888"/>
        <v>-1.3896419559618513E-4</v>
      </c>
      <c r="AN478" s="223">
        <f t="shared" ca="1" si="889"/>
        <v>1.0026066322545534E-4</v>
      </c>
      <c r="AO478" s="223">
        <f t="shared" ca="1" si="890"/>
        <v>-5.4293459518754282E-5</v>
      </c>
      <c r="AP478" s="223">
        <f t="shared" ca="1" si="891"/>
        <v>4.3928104013649599E-6</v>
      </c>
      <c r="AQ478" s="223">
        <f t="shared" ca="1" si="892"/>
        <v>4.5826088465928645E-5</v>
      </c>
      <c r="AR478" s="223">
        <f t="shared" ca="1" si="893"/>
        <v>-9.2724984906340351E-5</v>
      </c>
      <c r="AS478" s="223">
        <f t="shared" ca="1" si="894"/>
        <v>1.3290615384201749E-4</v>
      </c>
      <c r="AT478" s="223">
        <f t="shared" ca="1" si="895"/>
        <v>-1.6345855523338602E-4</v>
      </c>
      <c r="AU478" s="223">
        <f t="shared" ca="1" si="896"/>
        <v>1.821687327248616E-4</v>
      </c>
      <c r="AV478" s="223">
        <f t="shared" ca="1" si="897"/>
        <v>-1.8768117383963058E-4</v>
      </c>
      <c r="AW478" s="223">
        <f t="shared" ca="1" si="898"/>
        <v>1.7959651396919632E-4</v>
      </c>
      <c r="AX478" s="223">
        <f t="shared" ca="1" si="899"/>
        <v>-1.5850046948798541E-4</v>
      </c>
      <c r="AY478" s="223">
        <f t="shared" ca="1" si="900"/>
        <v>1.2592140385052345E-4</v>
      </c>
      <c r="AZ478" s="223">
        <f t="shared" ca="1" si="901"/>
        <v>-8.4219600917008754E-5</v>
      </c>
      <c r="BA478" s="223">
        <f t="shared" ca="1" si="902"/>
        <v>3.6416267418790133E-5</v>
      </c>
      <c r="BB478" s="223">
        <f t="shared" ca="1" si="903"/>
        <v>1.4025347029336266E-5</v>
      </c>
      <c r="BC478" s="223">
        <f t="shared" ca="1" si="904"/>
        <v>-6.3450854981489087E-5</v>
      </c>
      <c r="BD478" s="223">
        <f t="shared" ca="1" si="905"/>
        <v>1.0827948374149692E-4</v>
      </c>
      <c r="BE478" s="223">
        <f t="shared" ca="1" si="906"/>
        <v>-1.4526349471199353E-4</v>
      </c>
      <c r="BF478" s="223">
        <f t="shared" ca="1" si="907"/>
        <v>1.7172347513294694E-4</v>
      </c>
      <c r="BG478" s="223">
        <f t="shared" ca="1" si="908"/>
        <v>-1.8574245582471288E-4</v>
      </c>
      <c r="BH478" s="223">
        <f t="shared" ca="1" si="909"/>
        <v>1.8630479151890138E-4</v>
      </c>
      <c r="BI478" s="223">
        <f t="shared" ca="1" si="910"/>
        <v>-1.7336974219314027E-4</v>
      </c>
      <c r="BJ478" s="223">
        <f t="shared" ca="1" si="911"/>
        <v>1.4787442459884774E-4</v>
      </c>
      <c r="BK478" s="223">
        <f t="shared" ca="1" si="912"/>
        <v>-1.1166592015014379E-4</v>
      </c>
      <c r="BL478" s="223">
        <f t="shared" ca="1" si="913"/>
        <v>6.7367457812619094E-5</v>
      </c>
      <c r="BM478" s="223">
        <f t="shared" ca="1" si="914"/>
        <v>-1.818836675642894E-5</v>
      </c>
      <c r="BN478" s="223">
        <f t="shared" ca="1" si="915"/>
        <v>-3.2308432701113014E-5</v>
      </c>
      <c r="BO478" s="223">
        <f t="shared" ca="1" si="916"/>
        <v>8.0464555077814585E-5</v>
      </c>
      <c r="BP478" s="223">
        <f t="shared" ca="1" si="917"/>
        <v>-1.2279119195664036E-4</v>
      </c>
      <c r="BQ478" s="223">
        <f t="shared" ca="1" si="918"/>
        <v>1.5622186871879266E-4</v>
      </c>
      <c r="BR478" s="223">
        <f t="shared" ca="1" si="919"/>
        <v>-1.7833460409337931E-4</v>
      </c>
      <c r="BS478" s="223">
        <f t="shared" ca="1" si="920"/>
        <v>1.8752737753781657E-4</v>
      </c>
      <c r="BT478" s="223">
        <f t="shared" ca="1" si="921"/>
        <v>-1.8313419221128703E-4</v>
      </c>
      <c r="BU478" s="223">
        <f t="shared" ca="1" si="922"/>
        <v>1.65473325026224E-4</v>
      </c>
      <c r="BV478" s="223">
        <f t="shared" ca="1" si="923"/>
        <v>-1.3582426816444176E-4</v>
      </c>
      <c r="BW478" s="223">
        <f t="shared" ca="1" si="924"/>
        <v>9.6335032595912669E-5</v>
      </c>
      <c r="BX478" s="223">
        <f t="shared" ca="1" si="925"/>
        <v>-4.9866529262690457E-5</v>
      </c>
      <c r="BY478" s="223">
        <f t="shared" ca="1" si="926"/>
        <v>-2.1469782057460086E-7</v>
      </c>
      <c r="BZ478" s="223">
        <f t="shared" ca="1" si="927"/>
        <v>5.0280370504386963E-5</v>
      </c>
      <c r="CA478" s="223">
        <f t="shared" ca="1" si="928"/>
        <v>-9.6703337522335763E-5</v>
      </c>
      <c r="CB478" s="223">
        <f t="shared" ca="1" si="929"/>
        <v>1.3612035386874384E-4</v>
      </c>
      <c r="CC478" s="223">
        <f t="shared" ca="1" si="930"/>
        <v>-1.6567574073026651E-4</v>
      </c>
      <c r="CD478" s="223">
        <f t="shared" ca="1" si="931"/>
        <v>1.8322827332878077E-4</v>
      </c>
      <c r="CE478" s="223">
        <f t="shared" ca="1" si="932"/>
        <v>-1.8750630809233904E-4</v>
      </c>
      <c r="CF478" s="223">
        <f t="shared" ca="1" si="933"/>
        <v>1.7819991052134393E-4</v>
      </c>
      <c r="CG478" s="223">
        <f t="shared" ca="1" si="934"/>
        <v>-1.559833092823818E-4</v>
      </c>
      <c r="CH478" s="223">
        <f t="shared" ca="1" si="935"/>
        <v>1.2246604977851085E-4</v>
      </c>
      <c r="CI478" s="223">
        <f t="shared" ca="1" si="936"/>
        <v>-8.0076386015701809E-5</v>
      </c>
      <c r="CJ478" s="223">
        <f t="shared" ca="1" si="937"/>
        <v>3.1885358776149439E-5</v>
      </c>
      <c r="CK478" s="223">
        <f t="shared" ca="1" si="938"/>
        <v>1.8615694740194942E-5</v>
      </c>
      <c r="CL478" s="223">
        <f t="shared" ca="1" si="939"/>
        <v>-6.7768080853657353E-5</v>
      </c>
      <c r="CM478" s="223">
        <f t="shared" ca="1" si="940"/>
        <v>1.1201081396309978E-4</v>
      </c>
      <c r="CN478" s="223">
        <f t="shared" ca="1" si="941"/>
        <v>-1.4813860236214036E-4</v>
      </c>
      <c r="CO478" s="223">
        <f t="shared" ca="1" si="942"/>
        <v>1.7353406479093784E-4</v>
      </c>
      <c r="CP478" s="223">
        <f t="shared" ca="1" si="943"/>
        <v>-1.8635735412926205E-4</v>
      </c>
      <c r="CQ478" s="223">
        <f t="shared" ca="1" si="944"/>
        <v>1.85679450398558E-4</v>
      </c>
      <c r="CR478" s="223">
        <f t="shared" ca="1" si="945"/>
        <v>-1.7154946627909959E-4</v>
      </c>
      <c r="CS478" s="223">
        <f t="shared" ca="1" si="946"/>
        <v>1.4499108900100269E-4</v>
      </c>
      <c r="CT478" s="223">
        <f t="shared" ca="1" si="947"/>
        <v>-1.0792841638645984E-4</v>
      </c>
      <c r="CU478" s="223">
        <f t="shared" ca="1" si="948"/>
        <v>6.304656006395461E-5</v>
      </c>
      <c r="CV478" s="223">
        <f t="shared" ca="1" si="949"/>
        <v>-1.3597114854278722E-5</v>
      </c>
      <c r="CW478" s="223">
        <f t="shared" ca="1" si="950"/>
        <v>-3.6837412343093352E-5</v>
      </c>
      <c r="CX478" s="223">
        <f t="shared" ca="1" si="951"/>
        <v>8.4603147538510641E-5</v>
      </c>
      <c r="CY478" s="223">
        <f t="shared" ca="1" si="952"/>
        <v>-1.2623956503405941E-4</v>
      </c>
      <c r="CZ478" s="223">
        <f t="shared" ca="1" si="953"/>
        <v>1.5873019513398871E-4</v>
      </c>
      <c r="DA478" s="223">
        <f t="shared" ca="1" si="954"/>
        <v>-1.7972116094430257E-4</v>
      </c>
      <c r="DB478" s="223">
        <f t="shared" ca="1" si="955"/>
        <v>1.8769171173618662E-4</v>
      </c>
      <c r="DC478" s="223">
        <f t="shared" ca="1" si="956"/>
        <v>-1.8206439809472549E-4</v>
      </c>
      <c r="DD478" s="223">
        <f t="shared" ca="1" si="957"/>
        <v>1.6324690689811485E-4</v>
      </c>
      <c r="DE478" s="223">
        <f t="shared" ca="1" si="958"/>
        <v>-1.3260252527234889E-4</v>
      </c>
      <c r="DF478" s="223">
        <f t="shared" ca="1" si="959"/>
        <v>9.2351373344942307E-5</v>
      </c>
      <c r="DG478" s="223">
        <f t="shared" ca="1" si="960"/>
        <v>-4.5409561274031001E-5</v>
      </c>
      <c r="DH478" s="223">
        <f t="shared" ca="1" si="961"/>
        <v>-4.8220767165777948E-6</v>
      </c>
      <c r="DI478" s="223">
        <f t="shared" ca="1" si="962"/>
        <v>5.470436552775502E-5</v>
      </c>
      <c r="DJ478" s="223">
        <f t="shared" ca="1" si="963"/>
        <v>-1.0062343966378294E-4</v>
      </c>
      <c r="DK478" s="223">
        <f t="shared" ca="1" si="964"/>
        <v>1.3925256008416755E-4</v>
      </c>
      <c r="DL478" s="223">
        <f t="shared" ca="1" si="965"/>
        <v>-1.6779312935594849E-4</v>
      </c>
      <c r="DM478" s="223">
        <f t="shared" ca="1" si="966"/>
        <v>1.8417744407219083E-4</v>
      </c>
      <c r="DN478" s="223">
        <f t="shared" ca="1" si="967"/>
        <v>-1.8721849555636537E-4</v>
      </c>
      <c r="DO478" s="223">
        <f t="shared" ca="1" si="968"/>
        <v>1.7669596611071632E-4</v>
      </c>
      <c r="DP478" s="223">
        <f t="shared" ca="1" si="969"/>
        <v>-1.533721905638596E-4</v>
      </c>
      <c r="DQ478" s="223">
        <f t="shared" ca="1" si="970"/>
        <v>1.1893692673740814E-4</v>
      </c>
      <c r="DR478" s="223">
        <f t="shared" ca="1" si="971"/>
        <v>-7.5884936093707981E-5</v>
      </c>
      <c r="DS478" s="223">
        <f t="shared" ca="1" si="972"/>
        <v>2.733524358564708E-5</v>
      </c>
      <c r="DT478" s="223">
        <f t="shared" ca="1" si="973"/>
        <v>2.3194829052627793E-5</v>
      </c>
      <c r="DU478" s="223">
        <f t="shared" ca="1" si="974"/>
        <v>-7.2044485767936106E-5</v>
      </c>
      <c r="DV478" s="223">
        <f t="shared" ca="1" si="975"/>
        <v>1.1567467305872528E-4</v>
      </c>
      <c r="DW478" s="223">
        <f t="shared" ca="1" si="976"/>
        <v>-1.5092447685748005E-4</v>
      </c>
      <c r="DX478" s="223">
        <f t="shared" ca="1" si="977"/>
        <v>1.7524012401715517E-4</v>
      </c>
      <c r="DY478" s="223">
        <f t="shared" ca="1" si="978"/>
        <v>-1.8685999773203411E-4</v>
      </c>
      <c r="DZ478" s="223">
        <f t="shared" ca="1" si="979"/>
        <v>1.8494226292029551E-4</v>
      </c>
      <c r="EA478" s="223">
        <f t="shared" ca="1" si="980"/>
        <v>-1.6962585538122453E-4</v>
      </c>
      <c r="EB478" s="223">
        <f t="shared" ca="1" si="981"/>
        <v>1.4202041619270608E-4</v>
      </c>
      <c r="EC478" s="223">
        <f t="shared" ca="1" si="982"/>
        <v>-1.0412590058045688E-4</v>
      </c>
      <c r="ED478" s="223">
        <f t="shared" ca="1" si="983"/>
        <v>5.8687685424965276E-5</v>
      </c>
      <c r="EE478" s="223">
        <f t="shared" ca="1" si="984"/>
        <v>-8.9976725585691486E-6</v>
      </c>
      <c r="EF478" s="223">
        <f t="shared" ca="1" si="985"/>
        <v>-4.1344202505328237E-5</v>
      </c>
      <c r="EG478" s="223">
        <f t="shared" ca="1" si="986"/>
        <v>8.8690778226649714E-5</v>
      </c>
      <c r="EH478" s="223">
        <f t="shared" ca="1" si="987"/>
        <v>-1.2961189611789551E-4</v>
      </c>
      <c r="EI478" s="223">
        <f t="shared" ca="1" si="988"/>
        <v>1.6114290841494312E-4</v>
      </c>
      <c r="EJ478" s="223">
        <f t="shared" ca="1" si="989"/>
        <v>-1.8099946048807702E-4</v>
      </c>
      <c r="EK478" s="223">
        <f t="shared" ca="1" si="990"/>
        <v>1.8774298746565202E-4</v>
      </c>
      <c r="EL478" s="223">
        <f t="shared" ca="1" si="991"/>
        <v>-1.8088493519258071E-4</v>
      </c>
      <c r="EM478" s="223">
        <f t="shared" ca="1" si="992"/>
        <v>1.6092215493748266E-4</v>
      </c>
      <c r="EN478" s="223">
        <f t="shared" ca="1" si="993"/>
        <v>-1.2930090757735965E-4</v>
      </c>
      <c r="EO478" s="223">
        <f t="shared" ca="1" si="994"/>
        <v>8.8312085079899957E-5</v>
      </c>
      <c r="EP478" s="223">
        <f t="shared" ca="1" si="995"/>
        <v>-4.0925240263627731E-5</v>
      </c>
      <c r="EQ478" s="223">
        <f t="shared" ca="1" si="996"/>
        <v>-9.4265509738653285E-6</v>
      </c>
      <c r="ER478" s="223">
        <f t="shared" ca="1" si="997"/>
        <v>5.90954086868622E-5</v>
      </c>
      <c r="ES478" s="223">
        <f t="shared" ca="1" si="998"/>
        <v>-1.0448293000772042E-4</v>
      </c>
      <c r="ET478" s="223">
        <f t="shared" ca="1" si="999"/>
        <v>1.4230088576438877E-4</v>
      </c>
      <c r="EU478" s="223">
        <f t="shared" ca="1" si="1000"/>
        <v>-1.6980944567469551E-4</v>
      </c>
      <c r="EV478" s="223">
        <f t="shared" ca="1" si="1001"/>
        <v>1.8501567321013219E-4</v>
      </c>
      <c r="EW478" s="223">
        <f t="shared" ca="1" si="1002"/>
        <v>-1.8681790959921849E-4</v>
      </c>
      <c r="EX478" s="223">
        <f t="shared" ca="1" si="1003"/>
        <v>1.7508558665719508E-4</v>
      </c>
      <c r="EY478" s="223">
        <f t="shared" ca="1" si="1004"/>
        <v>-1.5066868617269415E-4</v>
      </c>
      <c r="EZ478" s="223">
        <f t="shared" ca="1" si="1005"/>
        <v>1.1533616053898527E-4</v>
      </c>
      <c r="FA478" s="223">
        <f t="shared" ca="1" si="1006"/>
        <v>-7.1647775923726922E-5</v>
      </c>
      <c r="FB478" s="223">
        <f t="shared" ca="1" si="1007"/>
        <v>2.2768662666539307E-5</v>
      </c>
      <c r="FC478" s="223">
        <f t="shared" ca="1" si="1008"/>
        <v>2.7759991667355142E-5</v>
      </c>
      <c r="FD478" s="223">
        <f t="shared" ca="1" si="1009"/>
        <v>-7.6277493777905E-5</v>
      </c>
      <c r="FE478" s="223">
        <f t="shared" ca="1" si="1010"/>
        <v>1.1926885405664646E-4</v>
      </c>
      <c r="FF478" s="223">
        <f t="shared" ca="1" si="1011"/>
        <v>-1.5361944009139355E-4</v>
      </c>
      <c r="FG478" s="223">
        <f t="shared" ca="1" si="1012"/>
        <v>1.7684062514531105E-4</v>
      </c>
      <c r="FH478" s="223">
        <f t="shared" ca="1" si="1013"/>
        <v>-1.8725008385931822E-4</v>
      </c>
      <c r="FI478" s="223">
        <f t="shared" ca="1" si="1014"/>
        <v>1.8409367313828841E-4</v>
      </c>
      <c r="FJ478" s="223">
        <f t="shared" ca="1" si="1015"/>
        <v>-1.676000682107826E-4</v>
      </c>
      <c r="FK478" s="223">
        <f t="shared" ca="1" si="1016"/>
        <v>1.389641955961802E-4</v>
      </c>
      <c r="FL478" s="223">
        <f t="shared" ca="1" si="1017"/>
        <v>-1.0026066322545363E-4</v>
      </c>
      <c r="FM478" s="223">
        <f t="shared" ca="1" si="1018"/>
        <v>5.429345951874979E-5</v>
      </c>
      <c r="FN478" s="223">
        <f t="shared" ca="1" si="1019"/>
        <v>-4.3928104013655968E-6</v>
      </c>
      <c r="FO478" s="223">
        <f t="shared" ca="1" si="1020"/>
        <v>-4.5826088465933199E-5</v>
      </c>
      <c r="FP478" s="223">
        <f t="shared" ca="1" si="1021"/>
        <v>9.2724984906337505E-5</v>
      </c>
      <c r="FQ478" s="223">
        <f t="shared" ca="1" si="1022"/>
        <v>-1.3290615384201887E-4</v>
      </c>
      <c r="FR478" s="223">
        <f t="shared" ca="1" si="1023"/>
        <v>1.6345855523338439E-4</v>
      </c>
      <c r="FS478" s="223">
        <f t="shared" ca="1" si="1024"/>
        <v>-1.8216873272486212E-4</v>
      </c>
      <c r="FT478" s="223">
        <f t="shared" ca="1" si="1025"/>
        <v>1.8768117383963039E-4</v>
      </c>
      <c r="FU478" s="223">
        <f t="shared" ca="1" si="1026"/>
        <v>-1.7959651396919649E-4</v>
      </c>
      <c r="FV478" s="223">
        <f t="shared" ca="1" si="1027"/>
        <v>1.5850046948798289E-4</v>
      </c>
      <c r="FW478" s="223">
        <f t="shared" ca="1" si="1028"/>
        <v>-1.2592140385052591E-4</v>
      </c>
      <c r="FX478" s="223">
        <f t="shared" ca="1" si="1029"/>
        <v>8.4219600917006938E-5</v>
      </c>
      <c r="FY478" s="223">
        <f t="shared" ca="1" si="1030"/>
        <v>-3.6416267418793379E-5</v>
      </c>
      <c r="FZ478" s="223">
        <f t="shared" ca="1" si="1031"/>
        <v>-1.4025347029338285E-5</v>
      </c>
      <c r="GA478" s="223">
        <f t="shared" ca="1" si="1032"/>
        <v>6.3450854981496026E-5</v>
      </c>
      <c r="GB478" s="223">
        <f t="shared" ca="1" si="1033"/>
        <v>-1.082794837414986E-4</v>
      </c>
      <c r="GC478" s="223">
        <f t="shared" ca="1" si="1034"/>
        <v>1.452634947119982E-4</v>
      </c>
      <c r="GD478" s="223">
        <f t="shared" ca="1" si="1035"/>
        <v>-1.7172347513295209E-4</v>
      </c>
      <c r="GE478" s="223">
        <f t="shared" ca="1" si="1036"/>
        <v>1.8574245582471163E-4</v>
      </c>
      <c r="GF478" s="223">
        <f t="shared" ca="1" si="1037"/>
        <v>-1.8630479151890181E-4</v>
      </c>
      <c r="GG478" s="223">
        <f t="shared" ca="1" si="1038"/>
        <v>1.7336974219313948E-4</v>
      </c>
      <c r="GH478" s="223">
        <f t="shared" ca="1" si="1039"/>
        <v>-1.4787442459884321E-4</v>
      </c>
      <c r="GI478" s="223">
        <f t="shared" ca="1" si="1040"/>
        <v>1.1166592015013359E-4</v>
      </c>
      <c r="GJ478" s="223">
        <f t="shared" ca="1" si="1041"/>
        <v>-6.7367457812622184E-5</v>
      </c>
      <c r="GK478" s="223">
        <f t="shared" ca="1" si="1042"/>
        <v>1.8188366756426928E-5</v>
      </c>
      <c r="GL478" s="223">
        <f t="shared" ca="1" si="1043"/>
        <v>3.2308432701115006E-5</v>
      </c>
      <c r="GM478" s="223">
        <f t="shared" ca="1" si="1044"/>
        <v>-8.0464555077821225E-5</v>
      </c>
      <c r="GN478" s="223">
        <f t="shared" ca="1" si="1045"/>
        <v>1.2279119195663383E-4</v>
      </c>
      <c r="GO478" s="223">
        <f t="shared" ca="1" si="1046"/>
        <v>-1.5622186871879084E-4</v>
      </c>
      <c r="GP478" s="223">
        <f t="shared" ca="1" si="1047"/>
        <v>1.7833460409337994E-4</v>
      </c>
      <c r="GQ478" s="223">
        <f t="shared" ca="1" si="1048"/>
        <v>-1.8752737753781692E-4</v>
      </c>
      <c r="GR478" s="223">
        <f t="shared" ca="1" si="1049"/>
        <v>1.8313419221128424E-4</v>
      </c>
      <c r="GS478" s="223">
        <f t="shared" ca="1" si="1050"/>
        <v>-1.6547332502622554E-4</v>
      </c>
      <c r="GT478" s="223">
        <f t="shared" ca="1" si="1051"/>
        <v>1.3582426816444035E-4</v>
      </c>
      <c r="GU478" s="223">
        <f t="shared" ca="1" si="1052"/>
        <v>-9.6335032595910934E-5</v>
      </c>
      <c r="GV478" s="223">
        <f t="shared" ca="1" si="1053"/>
        <v>4.9866529262683362E-5</v>
      </c>
      <c r="GW478" s="223">
        <f t="shared" ca="1" si="1054"/>
        <v>2.1469782056595434E-7</v>
      </c>
      <c r="GX478" s="223">
        <f t="shared" ca="1" si="1055"/>
        <v>-5.0280370504383778E-5</v>
      </c>
      <c r="GY478" s="223">
        <f t="shared" ca="1" si="1056"/>
        <v>9.6703337522337511E-5</v>
      </c>
      <c r="GZ478" s="223">
        <f t="shared" ca="1" si="1057"/>
        <v>-1.3612035386874891E-4</v>
      </c>
      <c r="HA478" s="223">
        <f t="shared" ca="1" si="1058"/>
        <v>1.6567574073027248E-4</v>
      </c>
      <c r="HB478" s="223">
        <f t="shared" ca="1" si="1059"/>
        <v>-1.832282733287789E-4</v>
      </c>
      <c r="HC478" s="223">
        <f t="shared" ca="1" si="1060"/>
        <v>1.875063080923392E-4</v>
      </c>
      <c r="HD478" s="223">
        <f t="shared" ca="1" si="1061"/>
        <v>-1.7819991052134325E-4</v>
      </c>
      <c r="HE478" s="223">
        <f t="shared" ca="1" si="1062"/>
        <v>1.559833092823777E-4</v>
      </c>
      <c r="HF478" s="223">
        <f t="shared" ca="1" si="1063"/>
        <v>-1.2246604977851741E-4</v>
      </c>
      <c r="HG478" s="223">
        <f t="shared" ca="1" si="1064"/>
        <v>8.0076386015704804E-5</v>
      </c>
      <c r="HH478" s="223">
        <f t="shared" ca="1" si="1065"/>
        <v>-3.1885358776147446E-5</v>
      </c>
      <c r="HI478" s="223">
        <f t="shared" ca="1" si="1066"/>
        <v>-1.8615694740202261E-5</v>
      </c>
      <c r="HJ478" s="223">
        <f t="shared" ca="1" si="1067"/>
        <v>6.7768080853669197E-5</v>
      </c>
      <c r="HK478" s="223">
        <f t="shared" ca="1" si="1068"/>
        <v>-1.1201081396309286E-4</v>
      </c>
      <c r="HL478" s="223">
        <f t="shared" ca="1" si="1069"/>
        <v>1.4813860236213833E-4</v>
      </c>
      <c r="HM478" s="223">
        <f t="shared" ca="1" si="1070"/>
        <v>-1.735340647909386E-4</v>
      </c>
      <c r="HN478" s="223">
        <f t="shared" ca="1" si="1071"/>
        <v>1.8635735412926295E-4</v>
      </c>
      <c r="HO478" s="223">
        <f t="shared" ca="1" si="1072"/>
        <v>-1.8567945039855613E-4</v>
      </c>
      <c r="HP478" s="223">
        <f t="shared" ca="1" si="1073"/>
        <v>1.7154946627910314E-4</v>
      </c>
      <c r="HQ478" s="223">
        <f t="shared" ca="1" si="1074"/>
        <v>-1.4499108900100141E-4</v>
      </c>
      <c r="HR478" s="223">
        <f t="shared" ca="1" si="1075"/>
        <v>1.0792841638645819E-4</v>
      </c>
      <c r="HS478" s="223">
        <f t="shared" ca="1" si="1076"/>
        <v>-6.3046560063942644E-5</v>
      </c>
      <c r="HT478" s="223">
        <f t="shared" ca="1" si="1077"/>
        <v>1.3597114854287348E-5</v>
      </c>
      <c r="HU478" s="223">
        <f t="shared" ca="1" si="1078"/>
        <v>3.6837412343095344E-5</v>
      </c>
      <c r="HV478" s="223">
        <f t="shared" ca="1" si="1079"/>
        <v>-8.4603147538512484E-5</v>
      </c>
      <c r="HW478" s="223">
        <f t="shared" ca="1" si="1080"/>
        <v>1.2623956503406093E-4</v>
      </c>
      <c r="HX478" s="223">
        <f t="shared" ca="1" si="1081"/>
        <v>-1.5873019513399549E-4</v>
      </c>
      <c r="HY478" s="223">
        <f t="shared" ca="1" si="1082"/>
        <v>1.7972116094430005E-4</v>
      </c>
      <c r="HZ478" s="223">
        <f t="shared" ca="1" si="1083"/>
        <v>-1.8769171173618667E-4</v>
      </c>
      <c r="IA478" s="223">
        <f t="shared" ca="1" si="1084"/>
        <v>1.82064398094725E-4</v>
      </c>
      <c r="IB478" s="223">
        <f t="shared" ca="1" si="1085"/>
        <v>-1.6324690689810859E-4</v>
      </c>
      <c r="IC478" s="223">
        <f t="shared" ca="1" si="1086"/>
        <v>1.3260252527235502E-4</v>
      </c>
      <c r="ID478" s="223">
        <f t="shared" ca="1" si="1087"/>
        <v>-9.2351373344940545E-5</v>
      </c>
      <c r="IE478" s="223">
        <f t="shared" ca="1" si="1088"/>
        <v>1.4642947256852059E-4</v>
      </c>
      <c r="IF478" s="223">
        <f t="shared" ca="1" si="1089"/>
        <v>4.8220767165798209E-6</v>
      </c>
      <c r="IG478" s="223">
        <f t="shared" ca="1" si="1090"/>
        <v>-5.4704365527767149E-5</v>
      </c>
      <c r="IH478" s="223">
        <f t="shared" ca="1" si="1091"/>
        <v>1.0062343966377564E-4</v>
      </c>
      <c r="II478" s="223">
        <f t="shared" ca="1" si="1092"/>
        <v>-1.3925256008416896E-4</v>
      </c>
      <c r="IJ478" s="223">
        <f t="shared" ca="1" si="1093"/>
        <v>1.6779312935594941E-4</v>
      </c>
      <c r="IK478" s="223">
        <f t="shared" ca="1" si="1094"/>
        <v>-1.8417744407219332E-4</v>
      </c>
      <c r="IL478" s="223">
        <f t="shared" ca="1" si="1095"/>
        <v>1.872184955563644E-4</v>
      </c>
      <c r="IM478" s="223">
        <f t="shared" ca="1" si="1096"/>
        <v>-1.7669596611071927E-4</v>
      </c>
      <c r="IN478" s="223">
        <f t="shared" ca="1" si="1097"/>
        <v>1.533721905638584E-4</v>
      </c>
      <c r="IO478" s="223">
        <f t="shared" ca="1" si="1098"/>
        <v>-1.1893692673740658E-4</v>
      </c>
      <c r="IP478" s="223">
        <f t="shared" ca="1" si="1099"/>
        <v>7.5884936093696366E-5</v>
      </c>
      <c r="IQ478" s="223">
        <f t="shared" ca="1" si="1100"/>
        <v>-2.7335243585655645E-5</v>
      </c>
      <c r="IR478" s="223">
        <f t="shared" ca="1" si="1101"/>
        <v>-2.3194829052629799E-5</v>
      </c>
      <c r="IS478" s="223">
        <f t="shared" ca="1" si="1102"/>
        <v>7.2044485767937976E-5</v>
      </c>
      <c r="IT478" s="223">
        <f t="shared" ca="1" si="1103"/>
        <v>-1.1567467305872688E-4</v>
      </c>
      <c r="IU478" s="223">
        <f t="shared" ca="1" si="1104"/>
        <v>1.5092447685748759E-4</v>
      </c>
      <c r="IV478" s="223">
        <f t="shared" ca="1" si="1105"/>
        <v>-1.7524012401715203E-4</v>
      </c>
      <c r="IW478" s="223">
        <f t="shared" ca="1" si="1106"/>
        <v>1.8685999773203433E-4</v>
      </c>
      <c r="IX478" s="223">
        <f t="shared" ca="1" si="1107"/>
        <v>-1.8494226292029519E-4</v>
      </c>
      <c r="IY478" s="223">
        <f t="shared" ca="1" si="1108"/>
        <v>1.6962585538121911E-4</v>
      </c>
      <c r="IZ478" s="223">
        <f t="shared" ca="1" si="1109"/>
        <v>-1.4202041619271172E-4</v>
      </c>
      <c r="JA478" s="223">
        <f t="shared" ca="1" si="1110"/>
        <v>1.041259005804552E-4</v>
      </c>
      <c r="JB478" s="223">
        <f t="shared" ca="1" si="1111"/>
        <v>-5.8687685424963358E-5</v>
      </c>
    </row>
    <row r="479" spans="2:262">
      <c r="B479" s="230">
        <v>118</v>
      </c>
      <c r="C479" s="229">
        <f t="shared" si="1112"/>
        <v>2.3046875000000016E-3</v>
      </c>
      <c r="D479" s="226">
        <f t="shared" ca="1" si="855"/>
        <v>23.410142092139129</v>
      </c>
      <c r="E479" s="225">
        <f ca="1">DT361</f>
        <v>-0.58985790786087222</v>
      </c>
      <c r="F479" s="224">
        <v>118</v>
      </c>
      <c r="G479" s="223">
        <f t="shared" ca="1" si="856"/>
        <v>4.3943282256581181E-5</v>
      </c>
      <c r="H479" s="223">
        <f t="shared" ca="1" si="857"/>
        <v>-4.3795689691938146E-6</v>
      </c>
      <c r="I479" s="223">
        <f t="shared" ca="1" si="858"/>
        <v>-3.5446644705303011E-5</v>
      </c>
      <c r="J479" s="223">
        <f t="shared" ca="1" si="859"/>
        <v>7.3148275339247738E-5</v>
      </c>
      <c r="K479" s="223">
        <f t="shared" ca="1" si="860"/>
        <v>-1.0646558168739704E-4</v>
      </c>
      <c r="L479" s="223">
        <f t="shared" ca="1" si="861"/>
        <v>1.3340160791337554E-4</v>
      </c>
      <c r="M479" s="223">
        <f t="shared" ca="1" si="862"/>
        <v>-1.5234187611736112E-4</v>
      </c>
      <c r="N479" s="223">
        <f t="shared" ca="1" si="863"/>
        <v>1.6215115409488792E-4</v>
      </c>
      <c r="O479" s="223">
        <f t="shared" ca="1" si="864"/>
        <v>-1.6224149830985026E-4</v>
      </c>
      <c r="P479" s="223">
        <f t="shared" ca="1" si="865"/>
        <v>1.5260749375644109E-4</v>
      </c>
      <c r="Q479" s="223">
        <f t="shared" ca="1" si="866"/>
        <v>-1.3382657852102818E-4</v>
      </c>
      <c r="R479" s="223">
        <f t="shared" ca="1" si="867"/>
        <v>1.070244335905411E-4</v>
      </c>
      <c r="S479" s="223">
        <f t="shared" ca="1" si="868"/>
        <v>-7.38075123555091E-5</v>
      </c>
      <c r="T479" s="223">
        <f t="shared" ca="1" si="869"/>
        <v>3.6166753820231434E-5</v>
      </c>
      <c r="U479" s="223">
        <f t="shared" ca="1" si="870"/>
        <v>3.6417492910738092E-6</v>
      </c>
      <c r="V479" s="223">
        <f t="shared" ca="1" si="871"/>
        <v>-4.3231975077512771E-5</v>
      </c>
      <c r="W479" s="223">
        <f t="shared" ca="1" si="872"/>
        <v>8.0230984633956193E-5</v>
      </c>
      <c r="X479" s="223">
        <f t="shared" ca="1" si="873"/>
        <v>-1.1242115006150463E-4</v>
      </c>
      <c r="Y479" s="223">
        <f t="shared" ca="1" si="874"/>
        <v>1.378730735255102E-4</v>
      </c>
      <c r="Z479" s="223">
        <f t="shared" ca="1" si="875"/>
        <v>-1.5506123052596362E-4</v>
      </c>
      <c r="AA479" s="223">
        <f t="shared" ca="1" si="876"/>
        <v>1.6295540601246678E-4</v>
      </c>
      <c r="AB479" s="223">
        <f t="shared" ca="1" si="877"/>
        <v>-1.6108244289223444E-4</v>
      </c>
      <c r="AC479" s="223">
        <f t="shared" ca="1" si="878"/>
        <v>1.4955460188031857E-4</v>
      </c>
      <c r="AD479" s="223">
        <f t="shared" ca="1" si="879"/>
        <v>-1.2906283287371931E-4</v>
      </c>
      <c r="AE479" s="223">
        <f t="shared" ca="1" si="880"/>
        <v>1.0083536114634379E-4</v>
      </c>
      <c r="AF479" s="223">
        <f t="shared" ca="1" si="881"/>
        <v>-6.6564070604507045E-5</v>
      </c>
      <c r="AG479" s="223">
        <f t="shared" ca="1" si="882"/>
        <v>2.8303096506094257E-5</v>
      </c>
      <c r="AH479" s="223">
        <f t="shared" ca="1" si="883"/>
        <v>1.1654294258319379E-5</v>
      </c>
      <c r="AI479" s="223">
        <f t="shared" ca="1" si="884"/>
        <v>-5.0913155835087549E-5</v>
      </c>
      <c r="AJ479" s="223">
        <f t="shared" ca="1" si="885"/>
        <v>8.7120410459276627E-5</v>
      </c>
      <c r="AK479" s="223">
        <f t="shared" ca="1" si="886"/>
        <v>-1.1810588603818462E-4</v>
      </c>
      <c r="AL479" s="223">
        <f t="shared" ca="1" si="887"/>
        <v>1.4201239082726623E-4</v>
      </c>
      <c r="AM479" s="223">
        <f t="shared" ca="1" si="888"/>
        <v>-1.5740702884846865E-4</v>
      </c>
      <c r="AN479" s="223">
        <f t="shared" ca="1" si="889"/>
        <v>1.6336708408375383E-4</v>
      </c>
      <c r="AO479" s="223">
        <f t="shared" ca="1" si="890"/>
        <v>-1.5953532576053555E-4</v>
      </c>
      <c r="AP479" s="223">
        <f t="shared" ca="1" si="891"/>
        <v>1.4614141986882989E-4</v>
      </c>
      <c r="AQ479" s="223">
        <f t="shared" ca="1" si="892"/>
        <v>-1.2398816355744749E-4</v>
      </c>
      <c r="AR479" s="223">
        <f t="shared" ca="1" si="893"/>
        <v>9.4403367485010369E-5</v>
      </c>
      <c r="AS479" s="223">
        <f t="shared" ca="1" si="894"/>
        <v>-5.9160270177093638E-5</v>
      </c>
      <c r="AT479" s="223">
        <f t="shared" ca="1" si="895"/>
        <v>2.0371254553415414E-5</v>
      </c>
      <c r="AU479" s="223">
        <f t="shared" ca="1" si="896"/>
        <v>1.9638763009902199E-5</v>
      </c>
      <c r="AV479" s="223">
        <f t="shared" ca="1" si="897"/>
        <v>-5.8471682340787642E-5</v>
      </c>
      <c r="AW479" s="223">
        <f t="shared" ca="1" si="898"/>
        <v>9.3799955584954902E-5</v>
      </c>
      <c r="AX479" s="223">
        <f t="shared" ca="1" si="899"/>
        <v>-1.2350609459054322E-4</v>
      </c>
      <c r="AY479" s="223">
        <f t="shared" ca="1" si="900"/>
        <v>1.4580958784070252E-4</v>
      </c>
      <c r="AZ479" s="223">
        <f t="shared" ca="1" si="901"/>
        <v>-1.5937361985125093E-4</v>
      </c>
      <c r="BA479" s="223">
        <f t="shared" ca="1" si="902"/>
        <v>1.6338519654021644E-4</v>
      </c>
      <c r="BB479" s="223">
        <f t="shared" ca="1" si="903"/>
        <v>-1.5760387405543575E-4</v>
      </c>
      <c r="BC479" s="223">
        <f t="shared" ca="1" si="904"/>
        <v>1.4237617037640162E-4</v>
      </c>
      <c r="BD479" s="223">
        <f t="shared" ca="1" si="905"/>
        <v>-1.1861479589508523E-4</v>
      </c>
      <c r="BE479" s="223">
        <f t="shared" ca="1" si="906"/>
        <v>8.7743947842647065E-5</v>
      </c>
      <c r="BF479" s="223">
        <f t="shared" ca="1" si="907"/>
        <v>-5.161394747699814E-5</v>
      </c>
      <c r="BG479" s="223">
        <f t="shared" ca="1" si="908"/>
        <v>1.239033646420854E-5</v>
      </c>
      <c r="BH479" s="223">
        <f t="shared" ca="1" si="909"/>
        <v>2.7575920261241674E-5</v>
      </c>
      <c r="BI479" s="223">
        <f t="shared" ca="1" si="910"/>
        <v>-6.588934544221855E-5</v>
      </c>
      <c r="BJ479" s="223">
        <f t="shared" ca="1" si="911"/>
        <v>1.0025352840172138E-4</v>
      </c>
      <c r="BK479" s="223">
        <f t="shared" ca="1" si="912"/>
        <v>-1.2860876614317847E-4</v>
      </c>
      <c r="BL479" s="223">
        <f t="shared" ca="1" si="913"/>
        <v>1.4925551678562104E-4</v>
      </c>
      <c r="BM479" s="223">
        <f t="shared" ca="1" si="914"/>
        <v>-1.6095626584433068E-4</v>
      </c>
      <c r="BN479" s="223">
        <f t="shared" ca="1" si="915"/>
        <v>1.6300969974736073E-4</v>
      </c>
      <c r="BO479" s="223">
        <f t="shared" ca="1" si="916"/>
        <v>-1.5529274081326603E-4</v>
      </c>
      <c r="BP479" s="223">
        <f t="shared" ca="1" si="917"/>
        <v>1.3826792421885455E-4</v>
      </c>
      <c r="BQ479" s="223">
        <f t="shared" ca="1" si="918"/>
        <v>-1.1295567479998423E-4</v>
      </c>
      <c r="BR479" s="223">
        <f t="shared" ca="1" si="919"/>
        <v>8.0873145344470668E-5</v>
      </c>
      <c r="BS479" s="223">
        <f t="shared" ca="1" si="920"/>
        <v>-4.3943282256578227E-5</v>
      </c>
      <c r="BT479" s="223">
        <f t="shared" ca="1" si="921"/>
        <v>4.3795689691940721E-6</v>
      </c>
      <c r="BU479" s="223">
        <f t="shared" ca="1" si="922"/>
        <v>3.5446644705304163E-5</v>
      </c>
      <c r="BV479" s="223">
        <f t="shared" ca="1" si="923"/>
        <v>-7.3148275339249839E-5</v>
      </c>
      <c r="BW479" s="223">
        <f t="shared" ca="1" si="924"/>
        <v>1.064655816873997E-4</v>
      </c>
      <c r="BX479" s="223">
        <f t="shared" ca="1" si="925"/>
        <v>-1.3340160791337589E-4</v>
      </c>
      <c r="BY479" s="223">
        <f t="shared" ca="1" si="926"/>
        <v>1.5234187611736175E-4</v>
      </c>
      <c r="BZ479" s="223">
        <f t="shared" ca="1" si="927"/>
        <v>-1.6215115409488827E-4</v>
      </c>
      <c r="CA479" s="223">
        <f t="shared" ca="1" si="928"/>
        <v>1.6224149830985031E-4</v>
      </c>
      <c r="CB479" s="223">
        <f t="shared" ca="1" si="929"/>
        <v>-1.5260749375644087E-4</v>
      </c>
      <c r="CC479" s="223">
        <f t="shared" ca="1" si="930"/>
        <v>1.3382657852102685E-4</v>
      </c>
      <c r="CD479" s="223">
        <f t="shared" ca="1" si="931"/>
        <v>-1.0702443359053802E-4</v>
      </c>
      <c r="CE479" s="223">
        <f t="shared" ca="1" si="932"/>
        <v>7.3807512355508572E-5</v>
      </c>
      <c r="CF479" s="223">
        <f t="shared" ca="1" si="933"/>
        <v>-3.6166753820229713E-5</v>
      </c>
      <c r="CG479" s="223">
        <f t="shared" ca="1" si="934"/>
        <v>-3.641749291076723E-6</v>
      </c>
      <c r="CH479" s="223">
        <f t="shared" ca="1" si="935"/>
        <v>4.3231975077516708E-5</v>
      </c>
      <c r="CI479" s="223">
        <f t="shared" ca="1" si="936"/>
        <v>-8.0230984633956708E-5</v>
      </c>
      <c r="CJ479" s="223">
        <f t="shared" ca="1" si="937"/>
        <v>1.1242115006150589E-4</v>
      </c>
      <c r="CK479" s="223">
        <f t="shared" ca="1" si="938"/>
        <v>-1.3787307352551174E-4</v>
      </c>
      <c r="CL479" s="223">
        <f t="shared" ca="1" si="939"/>
        <v>1.5506123052596346E-4</v>
      </c>
      <c r="CM479" s="223">
        <f t="shared" ca="1" si="940"/>
        <v>-1.6295540601246692E-4</v>
      </c>
      <c r="CN479" s="223">
        <f t="shared" ca="1" si="941"/>
        <v>1.610824428922339E-4</v>
      </c>
      <c r="CO479" s="223">
        <f t="shared" ca="1" si="942"/>
        <v>-1.4955460188031695E-4</v>
      </c>
      <c r="CP479" s="223">
        <f t="shared" ca="1" si="943"/>
        <v>1.2906283287371823E-4</v>
      </c>
      <c r="CQ479" s="223">
        <f t="shared" ca="1" si="944"/>
        <v>-1.0083536114634607E-4</v>
      </c>
      <c r="CR479" s="223">
        <f t="shared" ca="1" si="945"/>
        <v>6.656407060450756E-5</v>
      </c>
      <c r="CS479" s="223">
        <f t="shared" ca="1" si="946"/>
        <v>-2.8303096506094806E-5</v>
      </c>
      <c r="CT479" s="223">
        <f t="shared" ca="1" si="947"/>
        <v>-1.165429425832114E-5</v>
      </c>
      <c r="CU479" s="223">
        <f t="shared" ca="1" si="948"/>
        <v>5.0913155835089216E-5</v>
      </c>
      <c r="CV479" s="223">
        <f t="shared" ca="1" si="949"/>
        <v>-8.7120410459280083E-5</v>
      </c>
      <c r="CW479" s="223">
        <f t="shared" ca="1" si="950"/>
        <v>1.1810588603818745E-4</v>
      </c>
      <c r="CX479" s="223">
        <f t="shared" ca="1" si="951"/>
        <v>-1.4201239082726479E-4</v>
      </c>
      <c r="CY479" s="223">
        <f t="shared" ca="1" si="952"/>
        <v>1.5740702884846849E-4</v>
      </c>
      <c r="CZ479" s="223">
        <f t="shared" ca="1" si="953"/>
        <v>-1.6336708408375383E-4</v>
      </c>
      <c r="DA479" s="223">
        <f t="shared" ca="1" si="954"/>
        <v>1.5953532576053517E-4</v>
      </c>
      <c r="DB479" s="223">
        <f t="shared" ca="1" si="955"/>
        <v>-1.4614141986882907E-4</v>
      </c>
      <c r="DC479" s="223">
        <f t="shared" ca="1" si="956"/>
        <v>1.2398816355744483E-4</v>
      </c>
      <c r="DD479" s="223">
        <f t="shared" ca="1" si="957"/>
        <v>-9.4403367485007035E-5</v>
      </c>
      <c r="DE479" s="223">
        <f t="shared" ca="1" si="958"/>
        <v>5.9160270177087675E-5</v>
      </c>
      <c r="DF479" s="223">
        <f t="shared" ca="1" si="959"/>
        <v>-2.0371254553418266E-5</v>
      </c>
      <c r="DG479" s="223">
        <f t="shared" ca="1" si="960"/>
        <v>-1.9638763009901644E-5</v>
      </c>
      <c r="DH479" s="223">
        <f t="shared" ca="1" si="961"/>
        <v>5.8471682340789275E-5</v>
      </c>
      <c r="DI479" s="223">
        <f t="shared" ca="1" si="962"/>
        <v>-9.3799955584956339E-5</v>
      </c>
      <c r="DJ479" s="223">
        <f t="shared" ca="1" si="963"/>
        <v>1.2350609459054591E-4</v>
      </c>
      <c r="DK479" s="223">
        <f t="shared" ca="1" si="964"/>
        <v>-1.4580958784070542E-4</v>
      </c>
      <c r="DL479" s="223">
        <f t="shared" ca="1" si="965"/>
        <v>1.5937361985125234E-4</v>
      </c>
      <c r="DM479" s="223">
        <f t="shared" ca="1" si="966"/>
        <v>-1.6338519654021652E-4</v>
      </c>
      <c r="DN479" s="223">
        <f t="shared" ca="1" si="967"/>
        <v>1.5760387405543526E-4</v>
      </c>
      <c r="DO479" s="223">
        <f t="shared" ca="1" si="968"/>
        <v>-1.4237617037640075E-4</v>
      </c>
      <c r="DP479" s="223">
        <f t="shared" ca="1" si="969"/>
        <v>1.1861479589508401E-4</v>
      </c>
      <c r="DQ479" s="223">
        <f t="shared" ca="1" si="970"/>
        <v>-8.7743947842645588E-5</v>
      </c>
      <c r="DR479" s="223">
        <f t="shared" ca="1" si="971"/>
        <v>5.1613947476992055E-5</v>
      </c>
      <c r="DS479" s="223">
        <f t="shared" ca="1" si="972"/>
        <v>-1.2390336464202143E-5</v>
      </c>
      <c r="DT479" s="223">
        <f t="shared" ca="1" si="973"/>
        <v>-2.7575920261238828E-5</v>
      </c>
      <c r="DU479" s="223">
        <f t="shared" ca="1" si="974"/>
        <v>6.5889345442215921E-5</v>
      </c>
      <c r="DV479" s="223">
        <f t="shared" ca="1" si="975"/>
        <v>-1.0025352840172276E-4</v>
      </c>
      <c r="DW479" s="223">
        <f t="shared" ca="1" si="976"/>
        <v>1.2860876614317958E-4</v>
      </c>
      <c r="DX479" s="223">
        <f t="shared" ca="1" si="977"/>
        <v>-1.4925551678562178E-4</v>
      </c>
      <c r="DY479" s="223">
        <f t="shared" ca="1" si="978"/>
        <v>1.6095626584433179E-4</v>
      </c>
      <c r="DZ479" s="223">
        <f t="shared" ca="1" si="979"/>
        <v>-1.6300969974736027E-4</v>
      </c>
      <c r="EA479" s="223">
        <f t="shared" ca="1" si="980"/>
        <v>1.5529274081326692E-4</v>
      </c>
      <c r="EB479" s="223">
        <f t="shared" ca="1" si="981"/>
        <v>-1.3826792421885609E-4</v>
      </c>
      <c r="EC479" s="223">
        <f t="shared" ca="1" si="982"/>
        <v>1.1295567479998295E-4</v>
      </c>
      <c r="ED479" s="223">
        <f t="shared" ca="1" si="983"/>
        <v>-8.0873145344469136E-5</v>
      </c>
      <c r="EE479" s="223">
        <f t="shared" ca="1" si="984"/>
        <v>4.3943282256576526E-5</v>
      </c>
      <c r="EF479" s="223">
        <f t="shared" ca="1" si="985"/>
        <v>-4.3795689691876753E-6</v>
      </c>
      <c r="EG479" s="223">
        <f t="shared" ca="1" si="986"/>
        <v>-3.5446644705310424E-5</v>
      </c>
      <c r="EH479" s="223">
        <f t="shared" ca="1" si="987"/>
        <v>7.3148275339247264E-5</v>
      </c>
      <c r="EI479" s="223">
        <f t="shared" ca="1" si="988"/>
        <v>-1.0646558168739751E-4</v>
      </c>
      <c r="EJ479" s="223">
        <f t="shared" ca="1" si="989"/>
        <v>1.3340160791337692E-4</v>
      </c>
      <c r="EK479" s="223">
        <f t="shared" ca="1" si="990"/>
        <v>-1.5234187611736237E-4</v>
      </c>
      <c r="EL479" s="223">
        <f t="shared" ca="1" si="991"/>
        <v>1.6215115409488846E-4</v>
      </c>
      <c r="EM479" s="223">
        <f t="shared" ca="1" si="992"/>
        <v>-1.6224149830984955E-4</v>
      </c>
      <c r="EN479" s="223">
        <f t="shared" ca="1" si="993"/>
        <v>1.5260749375643857E-4</v>
      </c>
      <c r="EO479" s="223">
        <f t="shared" ca="1" si="994"/>
        <v>-1.338265785210285E-4</v>
      </c>
      <c r="EP479" s="223">
        <f t="shared" ca="1" si="995"/>
        <v>1.0702443359054021E-4</v>
      </c>
      <c r="EQ479" s="223">
        <f t="shared" ca="1" si="996"/>
        <v>-7.3807512355506999E-5</v>
      </c>
      <c r="ER479" s="223">
        <f t="shared" ca="1" si="997"/>
        <v>3.6166753820227999E-5</v>
      </c>
      <c r="ES479" s="223">
        <f t="shared" ca="1" si="998"/>
        <v>3.6417492910784983E-6</v>
      </c>
      <c r="ET479" s="223">
        <f t="shared" ca="1" si="999"/>
        <v>-4.3231975077518416E-5</v>
      </c>
      <c r="EU479" s="223">
        <f t="shared" ca="1" si="1000"/>
        <v>8.0230984633962291E-5</v>
      </c>
      <c r="EV479" s="223">
        <f t="shared" ca="1" si="1001"/>
        <v>-1.124211500615038E-4</v>
      </c>
      <c r="EW479" s="223">
        <f t="shared" ca="1" si="1002"/>
        <v>1.3787307352551022E-4</v>
      </c>
      <c r="EX479" s="223">
        <f t="shared" ca="1" si="1003"/>
        <v>-1.55061230525964E-4</v>
      </c>
      <c r="EY479" s="223">
        <f t="shared" ca="1" si="1004"/>
        <v>1.6295540601246706E-4</v>
      </c>
      <c r="EZ479" s="223">
        <f t="shared" ca="1" si="1005"/>
        <v>-1.6108244289223363E-4</v>
      </c>
      <c r="FA479" s="223">
        <f t="shared" ca="1" si="1006"/>
        <v>1.4955460188031624E-4</v>
      </c>
      <c r="FB479" s="223">
        <f t="shared" ca="1" si="1007"/>
        <v>-1.2906283287371427E-4</v>
      </c>
      <c r="FC479" s="223">
        <f t="shared" ca="1" si="1008"/>
        <v>1.0083536114634467E-4</v>
      </c>
      <c r="FD479" s="223">
        <f t="shared" ca="1" si="1009"/>
        <v>-6.6564070604505947E-5</v>
      </c>
      <c r="FE479" s="223">
        <f t="shared" ca="1" si="1010"/>
        <v>2.8303096506093078E-5</v>
      </c>
      <c r="FF479" s="223">
        <f t="shared" ca="1" si="1011"/>
        <v>1.1654294258322902E-5</v>
      </c>
      <c r="FG479" s="223">
        <f t="shared" ca="1" si="1012"/>
        <v>-5.0913155835090903E-5</v>
      </c>
      <c r="FH479" s="223">
        <f t="shared" ca="1" si="1013"/>
        <v>8.712041045928156E-5</v>
      </c>
      <c r="FI479" s="223">
        <f t="shared" ca="1" si="1014"/>
        <v>-1.1810588603818867E-4</v>
      </c>
      <c r="FJ479" s="223">
        <f t="shared" ca="1" si="1015"/>
        <v>1.4201239082727027E-4</v>
      </c>
      <c r="FK479" s="223">
        <f t="shared" ca="1" si="1016"/>
        <v>-1.5740702884846898E-4</v>
      </c>
      <c r="FL479" s="223">
        <f t="shared" ca="1" si="1017"/>
        <v>1.6336708408375386E-4</v>
      </c>
      <c r="FM479" s="223">
        <f t="shared" ca="1" si="1018"/>
        <v>-1.5953532576053482E-4</v>
      </c>
      <c r="FN479" s="223">
        <f t="shared" ca="1" si="1019"/>
        <v>1.4614141986882829E-4</v>
      </c>
      <c r="FO479" s="223">
        <f t="shared" ca="1" si="1020"/>
        <v>-1.2398816355744369E-4</v>
      </c>
      <c r="FP479" s="223">
        <f t="shared" ca="1" si="1021"/>
        <v>9.4403367485005612E-5</v>
      </c>
      <c r="FQ479" s="223">
        <f t="shared" ca="1" si="1022"/>
        <v>-5.9160270177086022E-5</v>
      </c>
      <c r="FR479" s="223">
        <f t="shared" ca="1" si="1023"/>
        <v>2.0371254553416525E-5</v>
      </c>
      <c r="FS479" s="223">
        <f t="shared" ca="1" si="1024"/>
        <v>1.9638763009903378E-5</v>
      </c>
      <c r="FT479" s="223">
        <f t="shared" ca="1" si="1025"/>
        <v>-5.8471682340790922E-5</v>
      </c>
      <c r="FU479" s="223">
        <f t="shared" ca="1" si="1026"/>
        <v>9.3799955584957775E-5</v>
      </c>
      <c r="FV479" s="223">
        <f t="shared" ca="1" si="1027"/>
        <v>-1.2350609459054704E-4</v>
      </c>
      <c r="FW479" s="223">
        <f t="shared" ca="1" si="1028"/>
        <v>1.4580958784070621E-4</v>
      </c>
      <c r="FX479" s="223">
        <f t="shared" ca="1" si="1029"/>
        <v>-1.5937361985125274E-4</v>
      </c>
      <c r="FY479" s="223">
        <f t="shared" ca="1" si="1030"/>
        <v>1.633851965402165E-4</v>
      </c>
      <c r="FZ479" s="223">
        <f t="shared" ca="1" si="1031"/>
        <v>-1.5760387405543478E-4</v>
      </c>
      <c r="GA479" s="223">
        <f t="shared" ca="1" si="1032"/>
        <v>1.4237617037639989E-4</v>
      </c>
      <c r="GB479" s="223">
        <f t="shared" ca="1" si="1033"/>
        <v>-1.1861479589508919E-4</v>
      </c>
      <c r="GC479" s="223">
        <f t="shared" ca="1" si="1034"/>
        <v>8.7743947842644111E-5</v>
      </c>
      <c r="GD479" s="223">
        <f t="shared" ca="1" si="1035"/>
        <v>-5.1613947476999197E-5</v>
      </c>
      <c r="GE479" s="223">
        <f t="shared" ca="1" si="1036"/>
        <v>1.2390336464200388E-5</v>
      </c>
      <c r="GF479" s="223">
        <f t="shared" ca="1" si="1037"/>
        <v>2.7575920261240563E-5</v>
      </c>
      <c r="GG479" s="223">
        <f t="shared" ca="1" si="1038"/>
        <v>-6.5889345442226031E-5</v>
      </c>
      <c r="GH479" s="223">
        <f t="shared" ca="1" si="1039"/>
        <v>1.0025352840172417E-4</v>
      </c>
      <c r="GI479" s="223">
        <f t="shared" ca="1" si="1040"/>
        <v>-1.2860876614317492E-4</v>
      </c>
      <c r="GJ479" s="223">
        <f t="shared" ca="1" si="1041"/>
        <v>1.4925551678562248E-4</v>
      </c>
      <c r="GK479" s="223">
        <f t="shared" ca="1" si="1042"/>
        <v>-1.6095626584433046E-4</v>
      </c>
      <c r="GL479" s="223">
        <f t="shared" ca="1" si="1043"/>
        <v>1.6300969974736014E-4</v>
      </c>
      <c r="GM479" s="223">
        <f t="shared" ca="1" si="1044"/>
        <v>-1.5529274081326635E-4</v>
      </c>
      <c r="GN479" s="223">
        <f t="shared" ca="1" si="1045"/>
        <v>1.3826792421885018E-4</v>
      </c>
      <c r="GO479" s="223">
        <f t="shared" ca="1" si="1046"/>
        <v>-1.1295567479998169E-4</v>
      </c>
      <c r="GP479" s="223">
        <f t="shared" ca="1" si="1047"/>
        <v>8.0873145344475682E-5</v>
      </c>
      <c r="GQ479" s="223">
        <f t="shared" ca="1" si="1048"/>
        <v>-4.3943282256574825E-5</v>
      </c>
      <c r="GR479" s="223">
        <f t="shared" ca="1" si="1049"/>
        <v>4.3795689691952105E-6</v>
      </c>
      <c r="GS479" s="223">
        <f t="shared" ca="1" si="1050"/>
        <v>3.5446644705312145E-5</v>
      </c>
      <c r="GT479" s="223">
        <f t="shared" ca="1" si="1051"/>
        <v>-7.3148275339248836E-5</v>
      </c>
      <c r="GU479" s="223">
        <f t="shared" ca="1" si="1052"/>
        <v>1.0646558168740589E-4</v>
      </c>
      <c r="GV479" s="223">
        <f t="shared" ca="1" si="1053"/>
        <v>-1.3340160791337793E-4</v>
      </c>
      <c r="GW479" s="223">
        <f t="shared" ca="1" si="1054"/>
        <v>1.5234187611736638E-4</v>
      </c>
      <c r="GX479" s="223">
        <f t="shared" ca="1" si="1055"/>
        <v>-1.621511540948887E-4</v>
      </c>
      <c r="GY479" s="223">
        <f t="shared" ca="1" si="1056"/>
        <v>1.6224149830985045E-4</v>
      </c>
      <c r="GZ479" s="223">
        <f t="shared" ca="1" si="1057"/>
        <v>-1.5260749375643794E-4</v>
      </c>
      <c r="HA479" s="223">
        <f t="shared" ca="1" si="1058"/>
        <v>1.338265785210275E-4</v>
      </c>
      <c r="HB479" s="223">
        <f t="shared" ca="1" si="1059"/>
        <v>-1.0702443359053184E-4</v>
      </c>
      <c r="HC479" s="223">
        <f t="shared" ca="1" si="1060"/>
        <v>7.3807512355505427E-5</v>
      </c>
      <c r="HD479" s="223">
        <f t="shared" ca="1" si="1061"/>
        <v>-3.6166753820217218E-5</v>
      </c>
      <c r="HE479" s="223">
        <f t="shared" ca="1" si="1062"/>
        <v>-3.6417492910802466E-6</v>
      </c>
      <c r="HF479" s="223">
        <f t="shared" ca="1" si="1063"/>
        <v>4.3231975077511152E-5</v>
      </c>
      <c r="HG479" s="223">
        <f t="shared" ca="1" si="1064"/>
        <v>-8.0230984633963809E-5</v>
      </c>
      <c r="HH479" s="223">
        <f t="shared" ca="1" si="1065"/>
        <v>1.1242115006150511E-4</v>
      </c>
      <c r="HI479" s="223">
        <f t="shared" ca="1" si="1066"/>
        <v>-1.3787307352551613E-4</v>
      </c>
      <c r="HJ479" s="223">
        <f t="shared" ca="1" si="1067"/>
        <v>1.5506123052596457E-4</v>
      </c>
      <c r="HK479" s="223">
        <f t="shared" ca="1" si="1068"/>
        <v>-1.629554060124679E-4</v>
      </c>
      <c r="HL479" s="223">
        <f t="shared" ca="1" si="1069"/>
        <v>1.6108244289223333E-4</v>
      </c>
      <c r="HM479" s="223">
        <f t="shared" ca="1" si="1070"/>
        <v>-1.4955460188031928E-4</v>
      </c>
      <c r="HN479" s="223">
        <f t="shared" ca="1" si="1071"/>
        <v>1.2906283287371321E-4</v>
      </c>
      <c r="HO479" s="223">
        <f t="shared" ca="1" si="1072"/>
        <v>-1.0083536114634329E-4</v>
      </c>
      <c r="HP479" s="223">
        <f t="shared" ca="1" si="1073"/>
        <v>6.656407060449585E-5</v>
      </c>
      <c r="HQ479" s="223">
        <f t="shared" ca="1" si="1074"/>
        <v>-2.8303096506091343E-5</v>
      </c>
      <c r="HR479" s="223">
        <f t="shared" ca="1" si="1075"/>
        <v>-1.165429425833392E-5</v>
      </c>
      <c r="HS479" s="223">
        <f t="shared" ca="1" si="1076"/>
        <v>5.091315583509257E-5</v>
      </c>
      <c r="HT479" s="223">
        <f t="shared" ca="1" si="1077"/>
        <v>-8.7120410459275177E-5</v>
      </c>
      <c r="HU479" s="223">
        <f t="shared" ca="1" si="1078"/>
        <v>1.1810588603818989E-4</v>
      </c>
      <c r="HV479" s="223">
        <f t="shared" ca="1" si="1079"/>
        <v>-1.4201239082726655E-4</v>
      </c>
      <c r="HW479" s="223">
        <f t="shared" ca="1" si="1080"/>
        <v>1.5740702884847196E-4</v>
      </c>
      <c r="HX479" s="223">
        <f t="shared" ca="1" si="1081"/>
        <v>-1.6336708408375394E-4</v>
      </c>
      <c r="HY479" s="223">
        <f t="shared" ca="1" si="1082"/>
        <v>1.5953532576053241E-4</v>
      </c>
      <c r="HZ479" s="223">
        <f t="shared" ca="1" si="1083"/>
        <v>-1.461414198688275E-4</v>
      </c>
      <c r="IA479" s="223">
        <f t="shared" ca="1" si="1084"/>
        <v>1.239881635574486E-4</v>
      </c>
      <c r="IB479" s="223">
        <f t="shared" ca="1" si="1085"/>
        <v>-9.4403367485004148E-5</v>
      </c>
      <c r="IC479" s="223">
        <f t="shared" ca="1" si="1086"/>
        <v>5.9160270177093056E-5</v>
      </c>
      <c r="ID479" s="223">
        <f t="shared" ca="1" si="1087"/>
        <v>-2.0371254553405547E-5</v>
      </c>
      <c r="IE479" s="223">
        <f t="shared" ca="1" si="1088"/>
        <v>2.027143768785357E-4</v>
      </c>
      <c r="IF479" s="223">
        <f t="shared" ca="1" si="1089"/>
        <v>5.8471682340801235E-5</v>
      </c>
      <c r="IG479" s="223">
        <f t="shared" ca="1" si="1090"/>
        <v>-9.3799955584959253E-5</v>
      </c>
      <c r="IH479" s="223">
        <f t="shared" ca="1" si="1091"/>
        <v>1.2350609459054214E-4</v>
      </c>
      <c r="II479" s="223">
        <f t="shared" ca="1" si="1092"/>
        <v>-1.4580958784070699E-4</v>
      </c>
      <c r="IJ479" s="223">
        <f t="shared" ca="1" si="1093"/>
        <v>1.5937361985125109E-4</v>
      </c>
      <c r="IK479" s="223">
        <f t="shared" ca="1" si="1094"/>
        <v>-1.6338519654021623E-4</v>
      </c>
      <c r="IL479" s="223">
        <f t="shared" ca="1" si="1095"/>
        <v>1.5760387405543434E-4</v>
      </c>
      <c r="IM479" s="223">
        <f t="shared" ca="1" si="1096"/>
        <v>-1.4237617037639446E-4</v>
      </c>
      <c r="IN479" s="223">
        <f t="shared" ca="1" si="1097"/>
        <v>1.186147958950816E-4</v>
      </c>
      <c r="IO479" s="223">
        <f t="shared" ca="1" si="1098"/>
        <v>-8.7743947842650454E-5</v>
      </c>
      <c r="IP479" s="223">
        <f t="shared" ca="1" si="1099"/>
        <v>5.1613947476988707E-5</v>
      </c>
      <c r="IQ479" s="223">
        <f t="shared" ca="1" si="1100"/>
        <v>-1.2390336464207897E-5</v>
      </c>
      <c r="IR479" s="223">
        <f t="shared" ca="1" si="1101"/>
        <v>-2.7575920261251459E-5</v>
      </c>
      <c r="IS479" s="223">
        <f t="shared" ca="1" si="1102"/>
        <v>6.5889345442219147E-5</v>
      </c>
      <c r="IT479" s="223">
        <f t="shared" ca="1" si="1103"/>
        <v>-1.0025352840173288E-4</v>
      </c>
      <c r="IU479" s="223">
        <f t="shared" ca="1" si="1104"/>
        <v>1.2860876614318175E-4</v>
      </c>
      <c r="IV479" s="223">
        <f t="shared" ca="1" si="1105"/>
        <v>-1.4925551678561942E-4</v>
      </c>
      <c r="IW479" s="223">
        <f t="shared" ca="1" si="1106"/>
        <v>1.6095626584433238E-4</v>
      </c>
      <c r="IX479" s="223">
        <f t="shared" ca="1" si="1107"/>
        <v>-1.6300969974736068E-4</v>
      </c>
      <c r="IY479" s="223">
        <f t="shared" ca="1" si="1108"/>
        <v>1.5529274081326291E-4</v>
      </c>
      <c r="IZ479" s="223">
        <f t="shared" ca="1" si="1109"/>
        <v>-1.3826792421885419E-4</v>
      </c>
      <c r="JA479" s="223">
        <f t="shared" ca="1" si="1110"/>
        <v>1.1295567479997369E-4</v>
      </c>
      <c r="JB479" s="223">
        <f t="shared" ca="1" si="1111"/>
        <v>-8.0873145344466073E-5</v>
      </c>
    </row>
    <row r="480" spans="2:262">
      <c r="B480" s="230">
        <v>119</v>
      </c>
      <c r="C480" s="229">
        <f t="shared" si="1112"/>
        <v>2.3242187500000016E-3</v>
      </c>
      <c r="D480" s="226">
        <f t="shared" ca="1" si="855"/>
        <v>23.419855400770519</v>
      </c>
      <c r="E480" s="225">
        <f ca="1">DU361</f>
        <v>-0.58014459922948014</v>
      </c>
      <c r="F480" s="224">
        <v>119</v>
      </c>
      <c r="G480" s="223">
        <f t="shared" ca="1" si="856"/>
        <v>1.1557025827727562E-4</v>
      </c>
      <c r="H480" s="223">
        <f t="shared" ca="1" si="857"/>
        <v>-5.7066512232548206E-5</v>
      </c>
      <c r="I480" s="223">
        <f t="shared" ca="1" si="858"/>
        <v>-4.2104231989415636E-6</v>
      </c>
      <c r="J480" s="223">
        <f t="shared" ca="1" si="859"/>
        <v>6.5282749999690028E-5</v>
      </c>
      <c r="K480" s="223">
        <f t="shared" ca="1" si="860"/>
        <v>-1.2318261325999907E-4</v>
      </c>
      <c r="L480" s="223">
        <f t="shared" ca="1" si="861"/>
        <v>1.7509632628329671E-4</v>
      </c>
      <c r="M480" s="223">
        <f t="shared" ca="1" si="862"/>
        <v>-2.1850110377306882E-4</v>
      </c>
      <c r="N480" s="223">
        <f t="shared" ca="1" si="863"/>
        <v>2.5128765845100828E-4</v>
      </c>
      <c r="O480" s="223">
        <f t="shared" ca="1" si="864"/>
        <v>-2.7186270343301739E-4</v>
      </c>
      <c r="P480" s="223">
        <f t="shared" ca="1" si="865"/>
        <v>2.7922637918424763E-4</v>
      </c>
      <c r="Q480" s="223">
        <f t="shared" ca="1" si="866"/>
        <v>-2.7302084243301491E-4</v>
      </c>
      <c r="R480" s="223">
        <f t="shared" ca="1" si="867"/>
        <v>2.5354765582936474E-4</v>
      </c>
      <c r="S480" s="223">
        <f t="shared" ca="1" si="868"/>
        <v>-2.217531332849591E-4</v>
      </c>
      <c r="T480" s="223">
        <f t="shared" ca="1" si="869"/>
        <v>1.7918235314833854E-4</v>
      </c>
      <c r="U480" s="223">
        <f t="shared" ca="1" si="870"/>
        <v>-1.2790407397934175E-4</v>
      </c>
      <c r="V480" s="223">
        <f t="shared" ca="1" si="871"/>
        <v>7.0410201696160071E-5</v>
      </c>
      <c r="W480" s="223">
        <f t="shared" ca="1" si="872"/>
        <v>-9.4946935634299145E-6</v>
      </c>
      <c r="X480" s="223">
        <f t="shared" ca="1" si="873"/>
        <v>-5.1882216228356728E-5</v>
      </c>
      <c r="Y480" s="223">
        <f t="shared" ca="1" si="874"/>
        <v>1.1073787133368611E-4</v>
      </c>
      <c r="Z480" s="223">
        <f t="shared" ca="1" si="875"/>
        <v>-1.6421213764406152E-4</v>
      </c>
      <c r="AA480" s="223">
        <f t="shared" ca="1" si="876"/>
        <v>2.0970639362129567E-4</v>
      </c>
      <c r="AB480" s="223">
        <f t="shared" ca="1" si="877"/>
        <v>-2.4500981223393221E-4</v>
      </c>
      <c r="AC480" s="223">
        <f t="shared" ca="1" si="878"/>
        <v>2.6840679773267772E-4</v>
      </c>
      <c r="AD480" s="223">
        <f t="shared" ca="1" si="879"/>
        <v>-2.7876035629525737E-4</v>
      </c>
      <c r="AE480" s="223">
        <f t="shared" ca="1" si="880"/>
        <v>2.7556734908248514E-4</v>
      </c>
      <c r="AF480" s="223">
        <f t="shared" ca="1" si="881"/>
        <v>-2.5898294264244635E-4</v>
      </c>
      <c r="AG480" s="223">
        <f t="shared" ca="1" si="882"/>
        <v>2.2981306847727565E-4</v>
      </c>
      <c r="AH480" s="223">
        <f t="shared" ca="1" si="883"/>
        <v>-1.8947525820548915E-4</v>
      </c>
      <c r="AI480" s="223">
        <f t="shared" ca="1" si="884"/>
        <v>1.3992975756411925E-4</v>
      </c>
      <c r="AJ480" s="223">
        <f t="shared" ca="1" si="885"/>
        <v>-8.358426681667969E-5</v>
      </c>
      <c r="AK480" s="223">
        <f t="shared" ca="1" si="886"/>
        <v>2.3176936777370637E-5</v>
      </c>
      <c r="AL480" s="223">
        <f t="shared" ca="1" si="887"/>
        <v>3.8356693653785856E-5</v>
      </c>
      <c r="AM480" s="223">
        <f t="shared" ca="1" si="888"/>
        <v>-9.8026352175838852E-5</v>
      </c>
      <c r="AN480" s="223">
        <f t="shared" ca="1" si="889"/>
        <v>1.5293234758195643E-4</v>
      </c>
      <c r="AO480" s="223">
        <f t="shared" ca="1" si="890"/>
        <v>-2.0040648239917953E-4</v>
      </c>
      <c r="AP480" s="223">
        <f t="shared" ca="1" si="891"/>
        <v>2.3814171591885765E-4</v>
      </c>
      <c r="AQ480" s="223">
        <f t="shared" ca="1" si="892"/>
        <v>-2.643042765469418E-4</v>
      </c>
      <c r="AR480" s="223">
        <f t="shared" ca="1" si="893"/>
        <v>2.7762277529142854E-4</v>
      </c>
      <c r="AS480" s="223">
        <f t="shared" ca="1" si="894"/>
        <v>-2.7744998985116716E-4</v>
      </c>
      <c r="AT480" s="223">
        <f t="shared" ca="1" si="895"/>
        <v>2.6379431686247509E-4</v>
      </c>
      <c r="AU480" s="223">
        <f t="shared" ca="1" si="896"/>
        <v>-2.3731936385838312E-4</v>
      </c>
      <c r="AV480" s="223">
        <f t="shared" ca="1" si="897"/>
        <v>1.9931170076955309E-4</v>
      </c>
      <c r="AW480" s="223">
        <f t="shared" ca="1" si="898"/>
        <v>-1.5161833810652388E-4</v>
      </c>
      <c r="AX480" s="223">
        <f t="shared" ca="1" si="899"/>
        <v>9.6556970117320855E-5</v>
      </c>
      <c r="AY480" s="223">
        <f t="shared" ca="1" si="900"/>
        <v>-3.6803344720552809E-5</v>
      </c>
      <c r="AZ480" s="223">
        <f t="shared" ca="1" si="901"/>
        <v>-2.4738766444549516E-5</v>
      </c>
      <c r="BA480" s="223">
        <f t="shared" ca="1" si="902"/>
        <v>8.5078678949505708E-5</v>
      </c>
      <c r="BB480" s="223">
        <f t="shared" ca="1" si="903"/>
        <v>-1.412841300992366E-4</v>
      </c>
      <c r="BC480" s="223">
        <f t="shared" ca="1" si="904"/>
        <v>1.9062377440742627E-4</v>
      </c>
      <c r="BD480" s="223">
        <f t="shared" ca="1" si="905"/>
        <v>-2.3069991535138812E-4</v>
      </c>
      <c r="BE480" s="223">
        <f t="shared" ca="1" si="906"/>
        <v>2.5956502320868401E-4</v>
      </c>
      <c r="BF480" s="223">
        <f t="shared" ca="1" si="907"/>
        <v>-2.7581637670503903E-4</v>
      </c>
      <c r="BG480" s="223">
        <f t="shared" ca="1" si="908"/>
        <v>2.7866422929254814E-4</v>
      </c>
      <c r="BH480" s="223">
        <f t="shared" ca="1" si="909"/>
        <v>-2.6797018746752899E-4</v>
      </c>
      <c r="BI480" s="223">
        <f t="shared" ca="1" si="910"/>
        <v>2.4425393610523661E-4</v>
      </c>
      <c r="BJ480" s="223">
        <f t="shared" ca="1" si="911"/>
        <v>-2.0866798398881464E-4</v>
      </c>
      <c r="BK480" s="223">
        <f t="shared" ca="1" si="912"/>
        <v>1.6294165679223206E-4</v>
      </c>
      <c r="BL480" s="223">
        <f t="shared" ca="1" si="913"/>
        <v>-1.0929705921956139E-4</v>
      </c>
      <c r="BM480" s="223">
        <f t="shared" ca="1" si="914"/>
        <v>5.0341090182714809E-5</v>
      </c>
      <c r="BN480" s="223">
        <f t="shared" ca="1" si="915"/>
        <v>1.1061241380096122E-5</v>
      </c>
      <c r="BO480" s="223">
        <f t="shared" ca="1" si="916"/>
        <v>-7.1926043733567266E-5</v>
      </c>
      <c r="BP480" s="223">
        <f t="shared" ca="1" si="917"/>
        <v>1.2929554677207597E-4</v>
      </c>
      <c r="BQ480" s="223">
        <f t="shared" ca="1" si="918"/>
        <v>-1.8038183704646078E-4</v>
      </c>
      <c r="BR480" s="223">
        <f t="shared" ca="1" si="919"/>
        <v>2.2270233848090674E-4</v>
      </c>
      <c r="BS480" s="223">
        <f t="shared" ca="1" si="920"/>
        <v>-2.5420045499430417E-4</v>
      </c>
      <c r="BT480" s="223">
        <f t="shared" ca="1" si="921"/>
        <v>2.7334551230850728E-4</v>
      </c>
      <c r="BU480" s="223">
        <f t="shared" ca="1" si="922"/>
        <v>-2.7920714219746025E-4</v>
      </c>
      <c r="BV480" s="223">
        <f t="shared" ca="1" si="923"/>
        <v>2.7150049441955839E-4</v>
      </c>
      <c r="BW480" s="223">
        <f t="shared" ca="1" si="924"/>
        <v>-2.5060007922589084E-4</v>
      </c>
      <c r="BX480" s="223">
        <f t="shared" ca="1" si="925"/>
        <v>2.1752156775749578E-4</v>
      </c>
      <c r="BY480" s="223">
        <f t="shared" ca="1" si="926"/>
        <v>-1.7387243475472746E-4</v>
      </c>
      <c r="BZ480" s="223">
        <f t="shared" ca="1" si="927"/>
        <v>1.217738421328502E-4</v>
      </c>
      <c r="CA480" s="223">
        <f t="shared" ca="1" si="928"/>
        <v>-6.3757559549260163E-5</v>
      </c>
      <c r="CB480" s="223">
        <f t="shared" ca="1" si="929"/>
        <v>2.6429311837001548E-6</v>
      </c>
      <c r="CC480" s="223">
        <f t="shared" ca="1" si="930"/>
        <v>5.8600132378297168E-5</v>
      </c>
      <c r="CD480" s="223">
        <f t="shared" ca="1" si="931"/>
        <v>-1.1699547914779621E-4</v>
      </c>
      <c r="CE480" s="223">
        <f t="shared" ca="1" si="932"/>
        <v>1.6970534404046151E-4</v>
      </c>
      <c r="CF480" s="223">
        <f t="shared" ca="1" si="933"/>
        <v>-2.1416825217060367E-4</v>
      </c>
      <c r="CG480" s="223">
        <f t="shared" ca="1" si="934"/>
        <v>2.4822349561851633E-4</v>
      </c>
      <c r="CH480" s="223">
        <f t="shared" ca="1" si="935"/>
        <v>-2.7021613463058363E-4</v>
      </c>
      <c r="CI480" s="223">
        <f t="shared" ca="1" si="936"/>
        <v>2.7907742064116125E-4</v>
      </c>
      <c r="CJ480" s="223">
        <f t="shared" ca="1" si="937"/>
        <v>-2.743767328998948E-4</v>
      </c>
      <c r="CK480" s="223">
        <f t="shared" ca="1" si="938"/>
        <v>2.5634250480571904E-4</v>
      </c>
      <c r="CL480" s="223">
        <f t="shared" ca="1" si="939"/>
        <v>-2.258511230168098E-4</v>
      </c>
      <c r="CM480" s="223">
        <f t="shared" ca="1" si="940"/>
        <v>1.8438433879246601E-4</v>
      </c>
      <c r="CN480" s="223">
        <f t="shared" ca="1" si="941"/>
        <v>-1.3395726119430507E-4</v>
      </c>
      <c r="CO480" s="223">
        <f t="shared" ca="1" si="942"/>
        <v>7.7020431370356473E-5</v>
      </c>
      <c r="CP480" s="223">
        <f t="shared" ca="1" si="943"/>
        <v>-1.6340736694773567E-5</v>
      </c>
      <c r="CQ480" s="223">
        <f t="shared" ca="1" si="944"/>
        <v>-4.5133048171370243E-5</v>
      </c>
      <c r="CR480" s="223">
        <f t="shared" ca="1" si="945"/>
        <v>1.0441355916664859E-4</v>
      </c>
      <c r="CS480" s="223">
        <f t="shared" ca="1" si="946"/>
        <v>-1.5862001599623612E-4</v>
      </c>
      <c r="CT480" s="223">
        <f t="shared" ca="1" si="947"/>
        <v>2.0511821578189806E-4</v>
      </c>
      <c r="CU480" s="223">
        <f t="shared" ca="1" si="948"/>
        <v>-2.4164854409997353E-4</v>
      </c>
      <c r="CV480" s="223">
        <f t="shared" ca="1" si="949"/>
        <v>2.6643578261619904E-4</v>
      </c>
      <c r="CW480" s="223">
        <f t="shared" ca="1" si="950"/>
        <v>-2.7827537713424303E-4</v>
      </c>
      <c r="CX480" s="223">
        <f t="shared" ca="1" si="951"/>
        <v>2.7659197379811351E-4</v>
      </c>
      <c r="CY480" s="223">
        <f t="shared" ca="1" si="952"/>
        <v>-2.6146737883851848E-4</v>
      </c>
      <c r="CZ480" s="223">
        <f t="shared" ca="1" si="953"/>
        <v>2.3363658313855422E-4</v>
      </c>
      <c r="DA480" s="223">
        <f t="shared" ca="1" si="954"/>
        <v>-1.9445204480790458E-4</v>
      </c>
      <c r="DB480" s="223">
        <f t="shared" ca="1" si="955"/>
        <v>1.4581796548027281E-4</v>
      </c>
      <c r="DC480" s="223">
        <f t="shared" ca="1" si="956"/>
        <v>-9.0097754226080992E-5</v>
      </c>
      <c r="DD480" s="223">
        <f t="shared" ca="1" si="957"/>
        <v>2.9999175939877639E-5</v>
      </c>
      <c r="DE480" s="223">
        <f t="shared" ca="1" si="958"/>
        <v>3.1557234498202509E-5</v>
      </c>
      <c r="DF480" s="223">
        <f t="shared" ca="1" si="959"/>
        <v>-9.1580097775920811E-5</v>
      </c>
      <c r="DG480" s="223">
        <f t="shared" ca="1" si="960"/>
        <v>1.4715255844000312E-4</v>
      </c>
      <c r="DH480" s="223">
        <f t="shared" ca="1" si="961"/>
        <v>-1.955740316451513E-4</v>
      </c>
      <c r="DI480" s="223">
        <f t="shared" ca="1" si="962"/>
        <v>2.3449144007277748E-4</v>
      </c>
      <c r="DJ480" s="223">
        <f t="shared" ca="1" si="963"/>
        <v>-2.6201356346447155E-4</v>
      </c>
      <c r="DK480" s="223">
        <f t="shared" ca="1" si="964"/>
        <v>2.7680294386976364E-4</v>
      </c>
      <c r="DL480" s="223">
        <f t="shared" ca="1" si="965"/>
        <v>-2.7814088040485678E-4</v>
      </c>
      <c r="DM480" s="223">
        <f t="shared" ca="1" si="966"/>
        <v>2.6596235505385818E-4</v>
      </c>
      <c r="DN480" s="223">
        <f t="shared" ca="1" si="967"/>
        <v>-2.4085919226736187E-4</v>
      </c>
      <c r="DO480" s="223">
        <f t="shared" ca="1" si="968"/>
        <v>2.0405129881539649E-4</v>
      </c>
      <c r="DP480" s="223">
        <f t="shared" ca="1" si="969"/>
        <v>-1.5732738151526013E-4</v>
      </c>
      <c r="DQ480" s="223">
        <f t="shared" ca="1" si="970"/>
        <v>1.0295802370025121E-4</v>
      </c>
      <c r="DR480" s="223">
        <f t="shared" ca="1" si="971"/>
        <v>-4.3585344542525068E-5</v>
      </c>
      <c r="DS480" s="223">
        <f t="shared" ca="1" si="972"/>
        <v>-1.790539668304134E-5</v>
      </c>
      <c r="DT480" s="223">
        <f t="shared" ca="1" si="973"/>
        <v>7.8526011908181581E-5</v>
      </c>
      <c r="DU480" s="223">
        <f t="shared" ca="1" si="974"/>
        <v>-1.3533059748146011E-4</v>
      </c>
      <c r="DV480" s="223">
        <f t="shared" ca="1" si="975"/>
        <v>1.8555869253589842E-4</v>
      </c>
      <c r="DW480" s="223">
        <f t="shared" ca="1" si="976"/>
        <v>-2.2676942562742156E-4</v>
      </c>
      <c r="DX480" s="223">
        <f t="shared" ca="1" si="977"/>
        <v>2.5696013068868023E-4</v>
      </c>
      <c r="DY480" s="223">
        <f t="shared" ca="1" si="978"/>
        <v>-2.7466366806842737E-4</v>
      </c>
      <c r="DZ480" s="223">
        <f t="shared" ca="1" si="979"/>
        <v>2.7901972126844073E-4</v>
      </c>
      <c r="EA480" s="223">
        <f t="shared" ca="1" si="980"/>
        <v>-2.6981660466031789E-4</v>
      </c>
      <c r="EB480" s="223">
        <f t="shared" ca="1" si="981"/>
        <v>2.4750155050523234E-4</v>
      </c>
      <c r="EC480" s="223">
        <f t="shared" ca="1" si="982"/>
        <v>-2.131589753712704E-4</v>
      </c>
      <c r="ED480" s="223">
        <f t="shared" ca="1" si="983"/>
        <v>1.6845778210792598E-4</v>
      </c>
      <c r="EE480" s="223">
        <f t="shared" ca="1" si="984"/>
        <v>-1.1557025827726965E-4</v>
      </c>
      <c r="EF480" s="223">
        <f t="shared" ca="1" si="985"/>
        <v>5.7066512232544235E-5</v>
      </c>
      <c r="EG480" s="223">
        <f t="shared" ca="1" si="986"/>
        <v>4.2104231989431356E-6</v>
      </c>
      <c r="EH480" s="223">
        <f t="shared" ca="1" si="987"/>
        <v>-6.528274999970461E-5</v>
      </c>
      <c r="EI480" s="223">
        <f t="shared" ca="1" si="988"/>
        <v>1.2318261326001027E-4</v>
      </c>
      <c r="EJ480" s="223">
        <f t="shared" ca="1" si="989"/>
        <v>-1.7509632628330454E-4</v>
      </c>
      <c r="EK480" s="223">
        <f t="shared" ca="1" si="990"/>
        <v>2.1850110377307321E-4</v>
      </c>
      <c r="EL480" s="223">
        <f t="shared" ca="1" si="991"/>
        <v>-2.5128765845101045E-4</v>
      </c>
      <c r="EM480" s="223">
        <f t="shared" ca="1" si="992"/>
        <v>2.718627034330181E-4</v>
      </c>
      <c r="EN480" s="223">
        <f t="shared" ca="1" si="993"/>
        <v>-2.7922637918424779E-4</v>
      </c>
      <c r="EO480" s="223">
        <f t="shared" ca="1" si="994"/>
        <v>2.7302084243301214E-4</v>
      </c>
      <c r="EP480" s="223">
        <f t="shared" ca="1" si="995"/>
        <v>-2.5354765582936013E-4</v>
      </c>
      <c r="EQ480" s="223">
        <f t="shared" ca="1" si="996"/>
        <v>2.2175313328495365E-4</v>
      </c>
      <c r="ER480" s="223">
        <f t="shared" ca="1" si="997"/>
        <v>-1.7918235314833464E-4</v>
      </c>
      <c r="ES480" s="223">
        <f t="shared" ca="1" si="998"/>
        <v>1.2790407397933901E-4</v>
      </c>
      <c r="ET480" s="223">
        <f t="shared" ca="1" si="999"/>
        <v>-7.0410201696159013E-5</v>
      </c>
      <c r="EU480" s="223">
        <f t="shared" ca="1" si="1000"/>
        <v>9.4946935634149254E-6</v>
      </c>
      <c r="EV480" s="223">
        <f t="shared" ca="1" si="1001"/>
        <v>5.1882216228369508E-5</v>
      </c>
      <c r="EW480" s="223">
        <f t="shared" ca="1" si="1002"/>
        <v>-1.107378713336944E-4</v>
      </c>
      <c r="EX480" s="223">
        <f t="shared" ca="1" si="1003"/>
        <v>1.6421213764406721E-4</v>
      </c>
      <c r="EY480" s="223">
        <f t="shared" ca="1" si="1004"/>
        <v>-2.0970639362129904E-4</v>
      </c>
      <c r="EZ480" s="223">
        <f t="shared" ca="1" si="1005"/>
        <v>2.450098122339327E-4</v>
      </c>
      <c r="FA480" s="223">
        <f t="shared" ca="1" si="1006"/>
        <v>-2.6840679773268238E-4</v>
      </c>
      <c r="FB480" s="223">
        <f t="shared" ca="1" si="1007"/>
        <v>2.7876035629525813E-4</v>
      </c>
      <c r="FC480" s="223">
        <f t="shared" ca="1" si="1008"/>
        <v>-2.7556734908248362E-4</v>
      </c>
      <c r="FD480" s="223">
        <f t="shared" ca="1" si="1009"/>
        <v>2.5898294264244299E-4</v>
      </c>
      <c r="FE480" s="223">
        <f t="shared" ca="1" si="1010"/>
        <v>-2.2981306847727275E-4</v>
      </c>
      <c r="FF480" s="223">
        <f t="shared" ca="1" si="1011"/>
        <v>1.8947525820548833E-4</v>
      </c>
      <c r="FG480" s="223">
        <f t="shared" ca="1" si="1012"/>
        <v>-1.3992975756410455E-4</v>
      </c>
      <c r="FH480" s="223">
        <f t="shared" ca="1" si="1013"/>
        <v>8.3584266816667276E-5</v>
      </c>
      <c r="FI480" s="223">
        <f t="shared" ca="1" si="1014"/>
        <v>-2.3176936777357654E-5</v>
      </c>
      <c r="FJ480" s="223">
        <f t="shared" ca="1" si="1015"/>
        <v>-3.83566936537948E-5</v>
      </c>
      <c r="FK480" s="223">
        <f t="shared" ca="1" si="1016"/>
        <v>9.8026352175843609E-5</v>
      </c>
      <c r="FL480" s="223">
        <f t="shared" ca="1" si="1017"/>
        <v>-1.5293234758196068E-4</v>
      </c>
      <c r="FM480" s="223">
        <f t="shared" ca="1" si="1018"/>
        <v>2.0040648239918026E-4</v>
      </c>
      <c r="FN480" s="223">
        <f t="shared" ca="1" si="1019"/>
        <v>-2.3814171591886649E-4</v>
      </c>
      <c r="FO480" s="223">
        <f t="shared" ca="1" si="1020"/>
        <v>2.6430427654694602E-4</v>
      </c>
      <c r="FP480" s="223">
        <f t="shared" ca="1" si="1021"/>
        <v>-2.7762277529142952E-4</v>
      </c>
      <c r="FQ480" s="223">
        <f t="shared" ca="1" si="1022"/>
        <v>2.7744998985116613E-4</v>
      </c>
      <c r="FR480" s="223">
        <f t="shared" ca="1" si="1023"/>
        <v>-2.6379431686247346E-4</v>
      </c>
      <c r="FS480" s="223">
        <f t="shared" ca="1" si="1024"/>
        <v>2.3731936385838255E-4</v>
      </c>
      <c r="FT480" s="223">
        <f t="shared" ca="1" si="1025"/>
        <v>-1.9931170076954122E-4</v>
      </c>
      <c r="FU480" s="223">
        <f t="shared" ca="1" si="1026"/>
        <v>1.5161833810651299E-4</v>
      </c>
      <c r="FV480" s="223">
        <f t="shared" ca="1" si="1027"/>
        <v>-9.6556970117312358E-5</v>
      </c>
      <c r="FW480" s="223">
        <f t="shared" ca="1" si="1028"/>
        <v>3.6803344720543851E-5</v>
      </c>
      <c r="FX480" s="223">
        <f t="shared" ca="1" si="1029"/>
        <v>2.4738766444558515E-5</v>
      </c>
      <c r="FY480" s="223">
        <f t="shared" ca="1" si="1030"/>
        <v>-8.5078678949506738E-5</v>
      </c>
      <c r="FZ480" s="223">
        <f t="shared" ca="1" si="1031"/>
        <v>1.4128413009925118E-4</v>
      </c>
      <c r="GA480" s="223">
        <f t="shared" ca="1" si="1032"/>
        <v>-1.9062377440743865E-4</v>
      </c>
      <c r="GB480" s="223">
        <f t="shared" ca="1" si="1033"/>
        <v>2.3069991535139319E-4</v>
      </c>
      <c r="GC480" s="223">
        <f t="shared" ca="1" si="1034"/>
        <v>-2.5956502320868737E-4</v>
      </c>
      <c r="GD480" s="223">
        <f t="shared" ca="1" si="1035"/>
        <v>2.758163767050405E-4</v>
      </c>
      <c r="GE480" s="223">
        <f t="shared" ca="1" si="1036"/>
        <v>-2.7866422929254808E-4</v>
      </c>
      <c r="GF480" s="223">
        <f t="shared" ca="1" si="1037"/>
        <v>2.6797018746752867E-4</v>
      </c>
      <c r="GG480" s="223">
        <f t="shared" ca="1" si="1038"/>
        <v>-2.4425393610523607E-4</v>
      </c>
      <c r="GH480" s="223">
        <f t="shared" ca="1" si="1039"/>
        <v>2.0866798398881919E-4</v>
      </c>
      <c r="GI480" s="223">
        <f t="shared" ca="1" si="1040"/>
        <v>-1.6294165679223762E-4</v>
      </c>
      <c r="GJ480" s="223">
        <f t="shared" ca="1" si="1041"/>
        <v>1.0929705921953849E-4</v>
      </c>
      <c r="GK480" s="223">
        <f t="shared" ca="1" si="1042"/>
        <v>-5.034109018269032E-5</v>
      </c>
      <c r="GL480" s="223">
        <f t="shared" ca="1" si="1043"/>
        <v>-1.1061241380113063E-5</v>
      </c>
      <c r="GM480" s="223">
        <f t="shared" ca="1" si="1044"/>
        <v>7.1926043733583638E-5</v>
      </c>
      <c r="GN480" s="223">
        <f t="shared" ca="1" si="1045"/>
        <v>-1.2929554677209101E-4</v>
      </c>
      <c r="GO480" s="223">
        <f t="shared" ca="1" si="1046"/>
        <v>1.8038183704646767E-4</v>
      </c>
      <c r="GP480" s="223">
        <f t="shared" ca="1" si="1047"/>
        <v>-2.2270233848091219E-4</v>
      </c>
      <c r="GQ480" s="223">
        <f t="shared" ca="1" si="1048"/>
        <v>2.5420045499430791E-4</v>
      </c>
      <c r="GR480" s="223">
        <f t="shared" ca="1" si="1049"/>
        <v>-2.733455123085075E-4</v>
      </c>
      <c r="GS480" s="223">
        <f t="shared" ca="1" si="1050"/>
        <v>2.7920714219746025E-4</v>
      </c>
      <c r="GT480" s="223">
        <f t="shared" ca="1" si="1051"/>
        <v>-2.7150049441955818E-4</v>
      </c>
      <c r="GU480" s="223">
        <f t="shared" ca="1" si="1052"/>
        <v>2.5060007922589388E-4</v>
      </c>
      <c r="GV480" s="223">
        <f t="shared" ca="1" si="1053"/>
        <v>-2.1752156775750006E-4</v>
      </c>
      <c r="GW480" s="223">
        <f t="shared" ca="1" si="1054"/>
        <v>1.7387243475470797E-4</v>
      </c>
      <c r="GX480" s="223">
        <f t="shared" ca="1" si="1055"/>
        <v>-1.2177384213282776E-4</v>
      </c>
      <c r="GY480" s="223">
        <f t="shared" ca="1" si="1056"/>
        <v>6.3757559549243656E-5</v>
      </c>
      <c r="GZ480" s="223">
        <f t="shared" ca="1" si="1057"/>
        <v>-2.642931183683187E-6</v>
      </c>
      <c r="HA480" s="223">
        <f t="shared" ca="1" si="1058"/>
        <v>-5.8600132378313797E-5</v>
      </c>
      <c r="HB480" s="223">
        <f t="shared" ca="1" si="1059"/>
        <v>1.169954791478044E-4</v>
      </c>
      <c r="HC480" s="223">
        <f t="shared" ca="1" si="1060"/>
        <v>-1.6970534404046867E-4</v>
      </c>
      <c r="HD480" s="223">
        <f t="shared" ca="1" si="1061"/>
        <v>2.1416825217060941E-4</v>
      </c>
      <c r="HE480" s="223">
        <f t="shared" ca="1" si="1062"/>
        <v>-2.4822349561851682E-4</v>
      </c>
      <c r="HF480" s="223">
        <f t="shared" ca="1" si="1063"/>
        <v>2.7021613463058391E-4</v>
      </c>
      <c r="HG480" s="223">
        <f t="shared" ca="1" si="1064"/>
        <v>-2.7907742064116125E-4</v>
      </c>
      <c r="HH480" s="223">
        <f t="shared" ca="1" si="1065"/>
        <v>2.7437673289989605E-4</v>
      </c>
      <c r="HI480" s="223">
        <f t="shared" ca="1" si="1066"/>
        <v>-2.5634250480572175E-4</v>
      </c>
      <c r="HJ480" s="223">
        <f t="shared" ca="1" si="1067"/>
        <v>2.2585112301679516E-4</v>
      </c>
      <c r="HK480" s="223">
        <f t="shared" ca="1" si="1068"/>
        <v>-1.8438433879245324E-4</v>
      </c>
      <c r="HL480" s="223">
        <f t="shared" ca="1" si="1069"/>
        <v>1.3395726119429019E-4</v>
      </c>
      <c r="HM480" s="223">
        <f t="shared" ca="1" si="1070"/>
        <v>-7.7020431370340169E-5</v>
      </c>
      <c r="HN480" s="223">
        <f t="shared" ca="1" si="1071"/>
        <v>1.6340736694764514E-5</v>
      </c>
      <c r="HO480" s="223">
        <f t="shared" ca="1" si="1072"/>
        <v>4.5133048171379147E-5</v>
      </c>
      <c r="HP480" s="223">
        <f t="shared" ca="1" si="1073"/>
        <v>-1.0441355916665698E-4</v>
      </c>
      <c r="HQ480" s="223">
        <f t="shared" ca="1" si="1074"/>
        <v>1.5862001599624355E-4</v>
      </c>
      <c r="HR480" s="223">
        <f t="shared" ca="1" si="1075"/>
        <v>-2.0511821578190418E-4</v>
      </c>
      <c r="HS480" s="223">
        <f t="shared" ca="1" si="1076"/>
        <v>2.4164854409997012E-4</v>
      </c>
      <c r="HT480" s="223">
        <f t="shared" ca="1" si="1077"/>
        <v>-2.6643578261619703E-4</v>
      </c>
      <c r="HU480" s="223">
        <f t="shared" ca="1" si="1078"/>
        <v>2.7827537713424243E-4</v>
      </c>
      <c r="HV480" s="223">
        <f t="shared" ca="1" si="1079"/>
        <v>-2.765919737981101E-4</v>
      </c>
      <c r="HW480" s="223">
        <f t="shared" ca="1" si="1080"/>
        <v>2.6146737883850975E-4</v>
      </c>
      <c r="HX480" s="223">
        <f t="shared" ca="1" si="1081"/>
        <v>-2.3363658313854059E-4</v>
      </c>
      <c r="HY480" s="223">
        <f t="shared" ca="1" si="1082"/>
        <v>1.9445204480788675E-4</v>
      </c>
      <c r="HZ480" s="223">
        <f t="shared" ca="1" si="1083"/>
        <v>-1.4581796548026512E-4</v>
      </c>
      <c r="IA480" s="223">
        <f t="shared" ca="1" si="1084"/>
        <v>9.009775422607244E-5</v>
      </c>
      <c r="IB480" s="223">
        <f t="shared" ca="1" si="1085"/>
        <v>-2.999917593986864E-5</v>
      </c>
      <c r="IC480" s="223">
        <f t="shared" ca="1" si="1086"/>
        <v>-3.1557234498211494E-5</v>
      </c>
      <c r="ID480" s="223">
        <f t="shared" ca="1" si="1087"/>
        <v>9.1580097775929322E-5</v>
      </c>
      <c r="IE480" s="223">
        <f t="shared" ca="1" si="1088"/>
        <v>2.4877798430136984E-4</v>
      </c>
      <c r="IF480" s="223">
        <f t="shared" ca="1" si="1089"/>
        <v>1.9557403164514639E-4</v>
      </c>
      <c r="IG480" s="223">
        <f t="shared" ca="1" si="1090"/>
        <v>-2.3449144007277377E-4</v>
      </c>
      <c r="IH480" s="223">
        <f t="shared" ca="1" si="1091"/>
        <v>2.6201356346446916E-4</v>
      </c>
      <c r="II480" s="223">
        <f t="shared" ca="1" si="1092"/>
        <v>-2.7680294386976689E-4</v>
      </c>
      <c r="IJ480" s="223">
        <f t="shared" ca="1" si="1093"/>
        <v>2.7814088040485456E-4</v>
      </c>
      <c r="IK480" s="223">
        <f t="shared" ca="1" si="1094"/>
        <v>-2.6596235505385059E-4</v>
      </c>
      <c r="IL480" s="223">
        <f t="shared" ca="1" si="1095"/>
        <v>2.4085919226735731E-4</v>
      </c>
      <c r="IM480" s="223">
        <f t="shared" ca="1" si="1096"/>
        <v>-2.0405129881539031E-4</v>
      </c>
      <c r="IN480" s="223">
        <f t="shared" ca="1" si="1097"/>
        <v>1.5732738151525268E-4</v>
      </c>
      <c r="IO480" s="223">
        <f t="shared" ca="1" si="1098"/>
        <v>-1.0295802370024282E-4</v>
      </c>
      <c r="IP480" s="223">
        <f t="shared" ca="1" si="1099"/>
        <v>4.3585344542516137E-5</v>
      </c>
      <c r="IQ480" s="223">
        <f t="shared" ca="1" si="1100"/>
        <v>1.7905396683050312E-5</v>
      </c>
      <c r="IR480" s="223">
        <f t="shared" ca="1" si="1101"/>
        <v>-7.8526011908190241E-5</v>
      </c>
      <c r="IS480" s="223">
        <f t="shared" ca="1" si="1102"/>
        <v>1.3533059748145412E-4</v>
      </c>
      <c r="IT480" s="223">
        <f t="shared" ca="1" si="1103"/>
        <v>-1.8555869253589327E-4</v>
      </c>
      <c r="IU480" s="223">
        <f t="shared" ca="1" si="1104"/>
        <v>2.2676942562741757E-4</v>
      </c>
      <c r="IV480" s="223">
        <f t="shared" ca="1" si="1105"/>
        <v>-2.5696013068868999E-4</v>
      </c>
      <c r="IW480" s="223">
        <f t="shared" ca="1" si="1106"/>
        <v>2.7466366806843187E-4</v>
      </c>
      <c r="IX480" s="223">
        <f t="shared" ca="1" si="1107"/>
        <v>-2.7901972126843976E-4</v>
      </c>
      <c r="IY480" s="223">
        <f t="shared" ca="1" si="1108"/>
        <v>2.6981660466031556E-4</v>
      </c>
      <c r="IZ480" s="223">
        <f t="shared" ca="1" si="1109"/>
        <v>-2.4750155050522822E-4</v>
      </c>
      <c r="JA480" s="223">
        <f t="shared" ca="1" si="1110"/>
        <v>2.1315897537126457E-4</v>
      </c>
      <c r="JB480" s="223">
        <f t="shared" ca="1" si="1111"/>
        <v>-1.684577821079188E-4</v>
      </c>
    </row>
    <row r="481" spans="2:262">
      <c r="B481" s="230">
        <v>120</v>
      </c>
      <c r="C481" s="229">
        <f t="shared" si="1112"/>
        <v>2.3437500000000016E-3</v>
      </c>
      <c r="D481" s="226">
        <f t="shared" ca="1" si="855"/>
        <v>23.427021123442138</v>
      </c>
      <c r="E481" s="225">
        <f ca="1">DV361</f>
        <v>-0.57297887655786195</v>
      </c>
      <c r="F481" s="224">
        <v>120</v>
      </c>
      <c r="G481" s="223">
        <f t="shared" ca="1" si="856"/>
        <v>9.7251420253996067E-5</v>
      </c>
      <c r="H481" s="223">
        <f t="shared" ca="1" si="857"/>
        <v>-3.9143297912984647E-5</v>
      </c>
      <c r="I481" s="223">
        <f t="shared" ca="1" si="858"/>
        <v>-2.0469079415008678E-5</v>
      </c>
      <c r="J481" s="223">
        <f t="shared" ca="1" si="859"/>
        <v>7.9294841500274658E-5</v>
      </c>
      <c r="K481" s="223">
        <f t="shared" ca="1" si="860"/>
        <v>-1.3507334729574456E-4</v>
      </c>
      <c r="L481" s="223">
        <f t="shared" ca="1" si="861"/>
        <v>1.856610601046457E-4</v>
      </c>
      <c r="M481" s="223">
        <f t="shared" ca="1" si="862"/>
        <v>-2.2911392249364644E-4</v>
      </c>
      <c r="N481" s="223">
        <f t="shared" ca="1" si="863"/>
        <v>2.6376206532978446E-4</v>
      </c>
      <c r="O481" s="223">
        <f t="shared" ca="1" si="864"/>
        <v>-2.8827397991476925E-4</v>
      </c>
      <c r="P481" s="223">
        <f t="shared" ca="1" si="865"/>
        <v>3.0170768711753997E-4</v>
      </c>
      <c r="Q481" s="223">
        <f t="shared" ca="1" si="866"/>
        <v>-3.0354693710400379E-4</v>
      </c>
      <c r="R481" s="223">
        <f t="shared" ca="1" si="867"/>
        <v>2.9372104852864404E-4</v>
      </c>
      <c r="S481" s="223">
        <f t="shared" ca="1" si="868"/>
        <v>-2.7260762477899071E-4</v>
      </c>
      <c r="T481" s="223">
        <f t="shared" ca="1" si="869"/>
        <v>2.4101804288919723E-4</v>
      </c>
      <c r="U481" s="223">
        <f t="shared" ca="1" si="870"/>
        <v>-2.0016627277564885E-4</v>
      </c>
      <c r="V481" s="223">
        <f t="shared" ca="1" si="871"/>
        <v>1.5162222505386979E-4</v>
      </c>
      <c r="W481" s="223">
        <f t="shared" ca="1" si="872"/>
        <v>-9.7251420253993709E-5</v>
      </c>
      <c r="X481" s="223">
        <f t="shared" ca="1" si="873"/>
        <v>3.9143297912983549E-5</v>
      </c>
      <c r="Y481" s="223">
        <f t="shared" ca="1" si="874"/>
        <v>2.0469079415010304E-5</v>
      </c>
      <c r="Z481" s="223">
        <f t="shared" ca="1" si="875"/>
        <v>-7.9294841500275213E-5</v>
      </c>
      <c r="AA481" s="223">
        <f t="shared" ca="1" si="876"/>
        <v>1.3507334729574602E-4</v>
      </c>
      <c r="AB481" s="223">
        <f t="shared" ca="1" si="877"/>
        <v>-1.85661060104647E-4</v>
      </c>
      <c r="AC481" s="223">
        <f t="shared" ca="1" si="878"/>
        <v>2.2911392249364828E-4</v>
      </c>
      <c r="AD481" s="223">
        <f t="shared" ca="1" si="879"/>
        <v>-2.637620653297863E-4</v>
      </c>
      <c r="AE481" s="223">
        <f t="shared" ca="1" si="880"/>
        <v>2.8827397991476941E-4</v>
      </c>
      <c r="AF481" s="223">
        <f t="shared" ca="1" si="881"/>
        <v>-3.0170768711754018E-4</v>
      </c>
      <c r="AG481" s="223">
        <f t="shared" ca="1" si="882"/>
        <v>3.0354693710400369E-4</v>
      </c>
      <c r="AH481" s="223">
        <f t="shared" ca="1" si="883"/>
        <v>-2.937210485286436E-4</v>
      </c>
      <c r="AI481" s="223">
        <f t="shared" ca="1" si="884"/>
        <v>2.7260762477898908E-4</v>
      </c>
      <c r="AJ481" s="223">
        <f t="shared" ca="1" si="885"/>
        <v>-2.4101804288919755E-4</v>
      </c>
      <c r="AK481" s="223">
        <f t="shared" ca="1" si="886"/>
        <v>2.001662727756476E-4</v>
      </c>
      <c r="AL481" s="223">
        <f t="shared" ca="1" si="887"/>
        <v>-1.5162222505386836E-4</v>
      </c>
      <c r="AM481" s="223">
        <f t="shared" ca="1" si="888"/>
        <v>9.7251420253992191E-5</v>
      </c>
      <c r="AN481" s="223">
        <f t="shared" ca="1" si="889"/>
        <v>-3.9143297912979768E-5</v>
      </c>
      <c r="AO481" s="223">
        <f t="shared" ca="1" si="890"/>
        <v>-2.0469079415009789E-5</v>
      </c>
      <c r="AP481" s="223">
        <f t="shared" ca="1" si="891"/>
        <v>7.9294841500276785E-5</v>
      </c>
      <c r="AQ481" s="223">
        <f t="shared" ca="1" si="892"/>
        <v>-1.3507334729574748E-4</v>
      </c>
      <c r="AR481" s="223">
        <f t="shared" ca="1" si="893"/>
        <v>1.8566106010464831E-4</v>
      </c>
      <c r="AS481" s="223">
        <f t="shared" ca="1" si="894"/>
        <v>-2.2911392249364934E-4</v>
      </c>
      <c r="AT481" s="223">
        <f t="shared" ca="1" si="895"/>
        <v>2.63762065329785E-4</v>
      </c>
      <c r="AU481" s="223">
        <f t="shared" ca="1" si="896"/>
        <v>-2.882739799147699E-4</v>
      </c>
      <c r="AV481" s="223">
        <f t="shared" ca="1" si="897"/>
        <v>3.017076871175404E-4</v>
      </c>
      <c r="AW481" s="223">
        <f t="shared" ca="1" si="898"/>
        <v>-3.0354693710400363E-4</v>
      </c>
      <c r="AX481" s="223">
        <f t="shared" ca="1" si="899"/>
        <v>2.9372104852864317E-4</v>
      </c>
      <c r="AY481" s="223">
        <f t="shared" ca="1" si="900"/>
        <v>-2.7260762477898833E-4</v>
      </c>
      <c r="AZ481" s="223">
        <f t="shared" ca="1" si="901"/>
        <v>2.4101804288919389E-4</v>
      </c>
      <c r="BA481" s="223">
        <f t="shared" ca="1" si="902"/>
        <v>-2.0016627277564313E-4</v>
      </c>
      <c r="BB481" s="223">
        <f t="shared" ca="1" si="903"/>
        <v>1.5162222505386318E-4</v>
      </c>
      <c r="BC481" s="223">
        <f t="shared" ca="1" si="904"/>
        <v>-9.7251420253994711E-5</v>
      </c>
      <c r="BD481" s="223">
        <f t="shared" ca="1" si="905"/>
        <v>3.9143297912982438E-5</v>
      </c>
      <c r="BE481" s="223">
        <f t="shared" ca="1" si="906"/>
        <v>2.0469079415011442E-5</v>
      </c>
      <c r="BF481" s="223">
        <f t="shared" ca="1" si="907"/>
        <v>-7.9294841500278384E-5</v>
      </c>
      <c r="BG481" s="223">
        <f t="shared" ca="1" si="908"/>
        <v>1.3507334729574895E-4</v>
      </c>
      <c r="BH481" s="223">
        <f t="shared" ca="1" si="909"/>
        <v>-1.8566106010464961E-4</v>
      </c>
      <c r="BI481" s="223">
        <f t="shared" ca="1" si="910"/>
        <v>2.2911392249365042E-4</v>
      </c>
      <c r="BJ481" s="223">
        <f t="shared" ca="1" si="911"/>
        <v>-2.6376206532978798E-4</v>
      </c>
      <c r="BK481" s="223">
        <f t="shared" ca="1" si="912"/>
        <v>2.882739799147718E-4</v>
      </c>
      <c r="BL481" s="223">
        <f t="shared" ca="1" si="913"/>
        <v>-3.0170768711754116E-4</v>
      </c>
      <c r="BM481" s="223">
        <f t="shared" ca="1" si="914"/>
        <v>3.0354693710400379E-4</v>
      </c>
      <c r="BN481" s="223">
        <f t="shared" ca="1" si="915"/>
        <v>-2.9372104852864387E-4</v>
      </c>
      <c r="BO481" s="223">
        <f t="shared" ca="1" si="916"/>
        <v>2.7260762477898952E-4</v>
      </c>
      <c r="BP481" s="223">
        <f t="shared" ca="1" si="917"/>
        <v>-2.4101804288919557E-4</v>
      </c>
      <c r="BQ481" s="223">
        <f t="shared" ca="1" si="918"/>
        <v>2.0016627277564516E-4</v>
      </c>
      <c r="BR481" s="223">
        <f t="shared" ca="1" si="919"/>
        <v>-1.5162222505386551E-4</v>
      </c>
      <c r="BS481" s="223">
        <f t="shared" ca="1" si="920"/>
        <v>9.7251420253989074E-5</v>
      </c>
      <c r="BT481" s="223">
        <f t="shared" ca="1" si="921"/>
        <v>-3.9143297912976516E-5</v>
      </c>
      <c r="BU481" s="223">
        <f t="shared" ca="1" si="922"/>
        <v>-2.0469079415017378E-5</v>
      </c>
      <c r="BV481" s="223">
        <f t="shared" ca="1" si="923"/>
        <v>7.9294841500284117E-5</v>
      </c>
      <c r="BW481" s="223">
        <f t="shared" ca="1" si="924"/>
        <v>-1.3507334729575431E-4</v>
      </c>
      <c r="BX481" s="223">
        <f t="shared" ca="1" si="925"/>
        <v>1.8566106010464749E-4</v>
      </c>
      <c r="BY481" s="223">
        <f t="shared" ca="1" si="926"/>
        <v>-2.2911392249364861E-4</v>
      </c>
      <c r="BZ481" s="223">
        <f t="shared" ca="1" si="927"/>
        <v>2.6376206532978662E-4</v>
      </c>
      <c r="CA481" s="223">
        <f t="shared" ca="1" si="928"/>
        <v>-2.8827397991477099E-4</v>
      </c>
      <c r="CB481" s="223">
        <f t="shared" ca="1" si="929"/>
        <v>3.0170768711754078E-4</v>
      </c>
      <c r="CC481" s="223">
        <f t="shared" ca="1" si="930"/>
        <v>-3.0354693710400336E-4</v>
      </c>
      <c r="CD481" s="223">
        <f t="shared" ca="1" si="931"/>
        <v>2.937210485286423E-4</v>
      </c>
      <c r="CE481" s="223">
        <f t="shared" ca="1" si="932"/>
        <v>-2.7260762477898686E-4</v>
      </c>
      <c r="CF481" s="223">
        <f t="shared" ca="1" si="933"/>
        <v>2.4101804288919189E-4</v>
      </c>
      <c r="CG481" s="223">
        <f t="shared" ca="1" si="934"/>
        <v>-2.0016627277564064E-4</v>
      </c>
      <c r="CH481" s="223">
        <f t="shared" ca="1" si="935"/>
        <v>1.5162222505386784E-4</v>
      </c>
      <c r="CI481" s="223">
        <f t="shared" ca="1" si="936"/>
        <v>-9.7251420253991621E-5</v>
      </c>
      <c r="CJ481" s="223">
        <f t="shared" ca="1" si="937"/>
        <v>3.9143297912979185E-5</v>
      </c>
      <c r="CK481" s="223">
        <f t="shared" ca="1" si="938"/>
        <v>2.0469079415014722E-5</v>
      </c>
      <c r="CL481" s="223">
        <f t="shared" ca="1" si="939"/>
        <v>-7.9294841500281529E-5</v>
      </c>
      <c r="CM481" s="223">
        <f t="shared" ca="1" si="940"/>
        <v>1.3507334729575188E-4</v>
      </c>
      <c r="CN481" s="223">
        <f t="shared" ca="1" si="941"/>
        <v>-1.8566106010465221E-4</v>
      </c>
      <c r="CO481" s="223">
        <f t="shared" ca="1" si="942"/>
        <v>2.2911392249364687E-4</v>
      </c>
      <c r="CP481" s="223">
        <f t="shared" ca="1" si="943"/>
        <v>-2.6376206532978961E-4</v>
      </c>
      <c r="CQ481" s="223">
        <f t="shared" ca="1" si="944"/>
        <v>2.8827397991477012E-4</v>
      </c>
      <c r="CR481" s="223">
        <f t="shared" ca="1" si="945"/>
        <v>-3.0170768711754159E-4</v>
      </c>
      <c r="CS481" s="223">
        <f t="shared" ca="1" si="946"/>
        <v>3.0354693710400358E-4</v>
      </c>
      <c r="CT481" s="223">
        <f t="shared" ca="1" si="947"/>
        <v>-2.9372104852864073E-4</v>
      </c>
      <c r="CU481" s="223">
        <f t="shared" ca="1" si="948"/>
        <v>2.7260762477898811E-4</v>
      </c>
      <c r="CV481" s="223">
        <f t="shared" ca="1" si="949"/>
        <v>-2.4101804288918826E-4</v>
      </c>
      <c r="CW481" s="223">
        <f t="shared" ca="1" si="950"/>
        <v>2.001662727756427E-4</v>
      </c>
      <c r="CX481" s="223">
        <f t="shared" ca="1" si="951"/>
        <v>-1.5162222505385518E-4</v>
      </c>
      <c r="CY481" s="223">
        <f t="shared" ca="1" si="952"/>
        <v>9.7251420253985956E-5</v>
      </c>
      <c r="CZ481" s="223">
        <f t="shared" ca="1" si="953"/>
        <v>-3.9143297912981842E-5</v>
      </c>
      <c r="DA481" s="223">
        <f t="shared" ca="1" si="954"/>
        <v>-2.0469079415020631E-5</v>
      </c>
      <c r="DB481" s="223">
        <f t="shared" ca="1" si="955"/>
        <v>7.9294841500278954E-5</v>
      </c>
      <c r="DC481" s="223">
        <f t="shared" ca="1" si="956"/>
        <v>-1.3507334729575724E-4</v>
      </c>
      <c r="DD481" s="223">
        <f t="shared" ca="1" si="957"/>
        <v>1.8566106010465009E-4</v>
      </c>
      <c r="DE481" s="223">
        <f t="shared" ca="1" si="958"/>
        <v>-2.2911392249365652E-4</v>
      </c>
      <c r="DF481" s="223">
        <f t="shared" ca="1" si="959"/>
        <v>2.6376206532978825E-4</v>
      </c>
      <c r="DG481" s="223">
        <f t="shared" ca="1" si="960"/>
        <v>-2.8827397991477478E-4</v>
      </c>
      <c r="DH481" s="223">
        <f t="shared" ca="1" si="961"/>
        <v>3.0170768711754121E-4</v>
      </c>
      <c r="DI481" s="223">
        <f t="shared" ca="1" si="962"/>
        <v>-3.0354693710400374E-4</v>
      </c>
      <c r="DJ481" s="223">
        <f t="shared" ca="1" si="963"/>
        <v>2.9372104852864143E-4</v>
      </c>
      <c r="DK481" s="223">
        <f t="shared" ca="1" si="964"/>
        <v>-2.726076247789893E-4</v>
      </c>
      <c r="DL481" s="223">
        <f t="shared" ca="1" si="965"/>
        <v>2.4101804288918991E-4</v>
      </c>
      <c r="DM481" s="223">
        <f t="shared" ca="1" si="966"/>
        <v>-2.001662727756447E-4</v>
      </c>
      <c r="DN481" s="223">
        <f t="shared" ca="1" si="967"/>
        <v>1.5162222505385751E-4</v>
      </c>
      <c r="DO481" s="223">
        <f t="shared" ca="1" si="968"/>
        <v>-9.7251420253988504E-5</v>
      </c>
      <c r="DP481" s="223">
        <f t="shared" ca="1" si="969"/>
        <v>3.9143297912967354E-5</v>
      </c>
      <c r="DQ481" s="223">
        <f t="shared" ca="1" si="970"/>
        <v>2.0469079415017975E-5</v>
      </c>
      <c r="DR481" s="223">
        <f t="shared" ca="1" si="971"/>
        <v>-7.9294841500293048E-5</v>
      </c>
      <c r="DS481" s="223">
        <f t="shared" ca="1" si="972"/>
        <v>1.3507334729575486E-4</v>
      </c>
      <c r="DT481" s="223">
        <f t="shared" ca="1" si="973"/>
        <v>-1.8566106010464793E-4</v>
      </c>
      <c r="DU481" s="223">
        <f t="shared" ca="1" si="974"/>
        <v>2.2911392249365471E-4</v>
      </c>
      <c r="DV481" s="223">
        <f t="shared" ca="1" si="975"/>
        <v>-2.637620653297869E-4</v>
      </c>
      <c r="DW481" s="223">
        <f t="shared" ca="1" si="976"/>
        <v>2.8827397991477391E-4</v>
      </c>
      <c r="DX481" s="223">
        <f t="shared" ca="1" si="977"/>
        <v>-3.0170768711754089E-4</v>
      </c>
      <c r="DY481" s="223">
        <f t="shared" ca="1" si="978"/>
        <v>3.0354693710400276E-4</v>
      </c>
      <c r="DZ481" s="223">
        <f t="shared" ca="1" si="979"/>
        <v>-2.9372104852864214E-4</v>
      </c>
      <c r="EA481" s="223">
        <f t="shared" ca="1" si="980"/>
        <v>2.726076247789828E-4</v>
      </c>
      <c r="EB481" s="223">
        <f t="shared" ca="1" si="981"/>
        <v>-2.4101804288919156E-4</v>
      </c>
      <c r="EC481" s="223">
        <f t="shared" ca="1" si="982"/>
        <v>2.0016627277563373E-4</v>
      </c>
      <c r="ED481" s="223">
        <f t="shared" ca="1" si="983"/>
        <v>-1.5162222505385982E-4</v>
      </c>
      <c r="EE481" s="223">
        <f t="shared" ca="1" si="984"/>
        <v>9.7251420253991039E-5</v>
      </c>
      <c r="EF481" s="223">
        <f t="shared" ca="1" si="985"/>
        <v>-3.9143297912970024E-5</v>
      </c>
      <c r="EG481" s="223">
        <f t="shared" ca="1" si="986"/>
        <v>-2.0469079415015318E-5</v>
      </c>
      <c r="EH481" s="223">
        <f t="shared" ca="1" si="987"/>
        <v>7.9294841500290487E-5</v>
      </c>
      <c r="EI481" s="223">
        <f t="shared" ca="1" si="988"/>
        <v>-1.3507334729575242E-4</v>
      </c>
      <c r="EJ481" s="223">
        <f t="shared" ca="1" si="989"/>
        <v>1.8566106010465953E-4</v>
      </c>
      <c r="EK481" s="223">
        <f t="shared" ca="1" si="990"/>
        <v>-2.2911392249365297E-4</v>
      </c>
      <c r="EL481" s="223">
        <f t="shared" ca="1" si="991"/>
        <v>2.6376206532979421E-4</v>
      </c>
      <c r="EM481" s="223">
        <f t="shared" ca="1" si="992"/>
        <v>-2.8827397991477305E-4</v>
      </c>
      <c r="EN481" s="223">
        <f t="shared" ca="1" si="993"/>
        <v>3.0170768711754273E-4</v>
      </c>
      <c r="EO481" s="223">
        <f t="shared" ca="1" si="994"/>
        <v>-3.0354693710400293E-4</v>
      </c>
      <c r="EP481" s="223">
        <f t="shared" ca="1" si="995"/>
        <v>2.9372104852864284E-4</v>
      </c>
      <c r="EQ481" s="223">
        <f t="shared" ca="1" si="996"/>
        <v>-2.7260762477898393E-4</v>
      </c>
      <c r="ER481" s="223">
        <f t="shared" ca="1" si="997"/>
        <v>2.4101804288919319E-4</v>
      </c>
      <c r="ES481" s="223">
        <f t="shared" ca="1" si="998"/>
        <v>-2.0016627277563573E-4</v>
      </c>
      <c r="ET481" s="223">
        <f t="shared" ca="1" si="999"/>
        <v>1.5162222505386215E-4</v>
      </c>
      <c r="EU481" s="223">
        <f t="shared" ca="1" si="1000"/>
        <v>-9.7251420253977202E-5</v>
      </c>
      <c r="EV481" s="223">
        <f t="shared" ca="1" si="1001"/>
        <v>3.914329791297268E-5</v>
      </c>
      <c r="EW481" s="223">
        <f t="shared" ca="1" si="1002"/>
        <v>2.0469079415029901E-5</v>
      </c>
      <c r="EX481" s="223">
        <f t="shared" ca="1" si="1003"/>
        <v>-7.9294841500287871E-5</v>
      </c>
      <c r="EY481" s="223">
        <f t="shared" ca="1" si="1004"/>
        <v>1.3507334729576554E-4</v>
      </c>
      <c r="EZ481" s="223">
        <f t="shared" ca="1" si="1005"/>
        <v>-1.8566106010465739E-4</v>
      </c>
      <c r="FA481" s="223">
        <f t="shared" ca="1" si="1006"/>
        <v>2.2911392249365116E-4</v>
      </c>
      <c r="FB481" s="223">
        <f t="shared" ca="1" si="1007"/>
        <v>-2.6376206532979286E-4</v>
      </c>
      <c r="FC481" s="223">
        <f t="shared" ca="1" si="1008"/>
        <v>2.8827397991477223E-4</v>
      </c>
      <c r="FD481" s="223">
        <f t="shared" ca="1" si="1009"/>
        <v>-3.0170768711754241E-4</v>
      </c>
      <c r="FE481" s="223">
        <f t="shared" ca="1" si="1010"/>
        <v>3.0354693710400314E-4</v>
      </c>
      <c r="FF481" s="223">
        <f t="shared" ca="1" si="1011"/>
        <v>-2.9372104852863905E-4</v>
      </c>
      <c r="FG481" s="223">
        <f t="shared" ca="1" si="1012"/>
        <v>2.7260762477898518E-4</v>
      </c>
      <c r="FH481" s="223">
        <f t="shared" ca="1" si="1013"/>
        <v>-2.4101804288918427E-4</v>
      </c>
      <c r="FI481" s="223">
        <f t="shared" ca="1" si="1014"/>
        <v>2.0016627277563776E-4</v>
      </c>
      <c r="FJ481" s="223">
        <f t="shared" ca="1" si="1015"/>
        <v>-1.5162222505386448E-4</v>
      </c>
      <c r="FK481" s="223">
        <f t="shared" ca="1" si="1016"/>
        <v>9.7251420253979749E-5</v>
      </c>
      <c r="FL481" s="223">
        <f t="shared" ca="1" si="1017"/>
        <v>-3.914329791297535E-5</v>
      </c>
      <c r="FM481" s="223">
        <f t="shared" ca="1" si="1018"/>
        <v>-2.0469079415027218E-5</v>
      </c>
      <c r="FN481" s="223">
        <f t="shared" ca="1" si="1019"/>
        <v>7.9294841500285283E-5</v>
      </c>
      <c r="FO481" s="223">
        <f t="shared" ca="1" si="1020"/>
        <v>-1.3507334729576312E-4</v>
      </c>
      <c r="FP481" s="223">
        <f t="shared" ca="1" si="1021"/>
        <v>1.856610601046553E-4</v>
      </c>
      <c r="FQ481" s="223">
        <f t="shared" ca="1" si="1022"/>
        <v>-2.2911392249366081E-4</v>
      </c>
      <c r="FR481" s="223">
        <f t="shared" ca="1" si="1023"/>
        <v>2.637620653297915E-4</v>
      </c>
      <c r="FS481" s="223">
        <f t="shared" ca="1" si="1024"/>
        <v>-2.8827397991477689E-4</v>
      </c>
      <c r="FT481" s="223">
        <f t="shared" ca="1" si="1025"/>
        <v>3.0170768711754203E-4</v>
      </c>
      <c r="FU481" s="223">
        <f t="shared" ca="1" si="1026"/>
        <v>-3.0354693710400331E-4</v>
      </c>
      <c r="FV481" s="223">
        <f t="shared" ca="1" si="1027"/>
        <v>2.937210485286397E-4</v>
      </c>
      <c r="FW481" s="223">
        <f t="shared" ca="1" si="1028"/>
        <v>-2.7260762477898637E-4</v>
      </c>
      <c r="FX481" s="223">
        <f t="shared" ca="1" si="1029"/>
        <v>2.4101804288919644E-4</v>
      </c>
      <c r="FY481" s="223">
        <f t="shared" ca="1" si="1030"/>
        <v>-2.0016627277563977E-4</v>
      </c>
      <c r="FZ481" s="223">
        <f t="shared" ca="1" si="1031"/>
        <v>1.5162222505385182E-4</v>
      </c>
      <c r="GA481" s="223">
        <f t="shared" ca="1" si="1032"/>
        <v>-9.7251420253965899E-5</v>
      </c>
      <c r="GB481" s="223">
        <f t="shared" ca="1" si="1033"/>
        <v>3.9143297912978006E-5</v>
      </c>
      <c r="GC481" s="223">
        <f t="shared" ca="1" si="1034"/>
        <v>2.0469079415024534E-5</v>
      </c>
      <c r="GD481" s="223">
        <f t="shared" ca="1" si="1035"/>
        <v>-7.9294841500299404E-5</v>
      </c>
      <c r="GE481" s="223">
        <f t="shared" ca="1" si="1036"/>
        <v>1.3507334729577619E-4</v>
      </c>
      <c r="GF481" s="223">
        <f t="shared" ca="1" si="1037"/>
        <v>-1.8566106010465316E-4</v>
      </c>
      <c r="GG481" s="223">
        <f t="shared" ca="1" si="1038"/>
        <v>2.2911392249365904E-4</v>
      </c>
      <c r="GH481" s="223">
        <f t="shared" ca="1" si="1039"/>
        <v>-2.6376206532979882E-4</v>
      </c>
      <c r="GI481" s="223">
        <f t="shared" ca="1" si="1040"/>
        <v>2.8827397991477044E-4</v>
      </c>
      <c r="GJ481" s="223">
        <f t="shared" ca="1" si="1041"/>
        <v>-3.017076871175417E-4</v>
      </c>
      <c r="GK481" s="223">
        <f t="shared" ca="1" si="1042"/>
        <v>3.0354693710400233E-4</v>
      </c>
      <c r="GL481" s="223">
        <f t="shared" ca="1" si="1043"/>
        <v>-2.9372104852863591E-4</v>
      </c>
      <c r="GM481" s="223">
        <f t="shared" ca="1" si="1044"/>
        <v>2.7260762477898751E-4</v>
      </c>
      <c r="GN481" s="223">
        <f t="shared" ca="1" si="1045"/>
        <v>-2.4101804288918755E-4</v>
      </c>
      <c r="GO481" s="223">
        <f t="shared" ca="1" si="1046"/>
        <v>2.0016627277562877E-4</v>
      </c>
      <c r="GP481" s="223">
        <f t="shared" ca="1" si="1047"/>
        <v>-1.5162222505383914E-4</v>
      </c>
      <c r="GQ481" s="223">
        <f t="shared" ca="1" si="1048"/>
        <v>9.7251420253984845E-5</v>
      </c>
      <c r="GR481" s="223">
        <f t="shared" ca="1" si="1049"/>
        <v>-3.9143297912963519E-5</v>
      </c>
      <c r="GS481" s="223">
        <f t="shared" ca="1" si="1050"/>
        <v>-2.046907941503909E-5</v>
      </c>
      <c r="GT481" s="223">
        <f t="shared" ca="1" si="1051"/>
        <v>7.9294841500280106E-5</v>
      </c>
      <c r="GU481" s="223">
        <f t="shared" ca="1" si="1052"/>
        <v>-1.3507334729575833E-4</v>
      </c>
      <c r="GV481" s="223">
        <f t="shared" ca="1" si="1053"/>
        <v>1.856610601046647E-4</v>
      </c>
      <c r="GW481" s="223">
        <f t="shared" ca="1" si="1054"/>
        <v>-2.2911392249366864E-4</v>
      </c>
      <c r="GX481" s="223">
        <f t="shared" ca="1" si="1055"/>
        <v>2.6376206532978885E-4</v>
      </c>
      <c r="GY481" s="223">
        <f t="shared" ca="1" si="1056"/>
        <v>-2.8827397991477516E-4</v>
      </c>
      <c r="GZ481" s="223">
        <f t="shared" ca="1" si="1057"/>
        <v>3.017076871175436E-4</v>
      </c>
      <c r="HA481" s="223">
        <f t="shared" ca="1" si="1058"/>
        <v>-3.0354693710400369E-4</v>
      </c>
      <c r="HB481" s="223">
        <f t="shared" ca="1" si="1059"/>
        <v>2.9372104852864111E-4</v>
      </c>
      <c r="HC481" s="223">
        <f t="shared" ca="1" si="1060"/>
        <v>-2.7260762477898106E-4</v>
      </c>
      <c r="HD481" s="223">
        <f t="shared" ca="1" si="1061"/>
        <v>2.4101804288917863E-4</v>
      </c>
      <c r="HE481" s="223">
        <f t="shared" ca="1" si="1062"/>
        <v>-2.0016627277564378E-4</v>
      </c>
      <c r="HF481" s="223">
        <f t="shared" ca="1" si="1063"/>
        <v>1.5162222505385646E-4</v>
      </c>
      <c r="HG481" s="223">
        <f t="shared" ca="1" si="1064"/>
        <v>-9.7251420253970995E-5</v>
      </c>
      <c r="HH481" s="223">
        <f t="shared" ca="1" si="1065"/>
        <v>3.9143297912949018E-5</v>
      </c>
      <c r="HI481" s="223">
        <f t="shared" ca="1" si="1066"/>
        <v>2.0469079415019167E-5</v>
      </c>
      <c r="HJ481" s="223">
        <f t="shared" ca="1" si="1067"/>
        <v>-7.92948415002942E-5</v>
      </c>
      <c r="HK481" s="223">
        <f t="shared" ca="1" si="1068"/>
        <v>1.3507334729577139E-4</v>
      </c>
      <c r="HL481" s="223">
        <f t="shared" ca="1" si="1069"/>
        <v>-1.856610601046489E-4</v>
      </c>
      <c r="HM481" s="223">
        <f t="shared" ca="1" si="1070"/>
        <v>2.2911392249365549E-4</v>
      </c>
      <c r="HN481" s="223">
        <f t="shared" ca="1" si="1071"/>
        <v>-2.6376206532979611E-4</v>
      </c>
      <c r="HO481" s="223">
        <f t="shared" ca="1" si="1072"/>
        <v>2.8827397991477988E-4</v>
      </c>
      <c r="HP481" s="223">
        <f t="shared" ca="1" si="1073"/>
        <v>-3.01707687117541E-4</v>
      </c>
      <c r="HQ481" s="223">
        <f t="shared" ca="1" si="1074"/>
        <v>3.0354693710400266E-4</v>
      </c>
      <c r="HR481" s="223">
        <f t="shared" ca="1" si="1075"/>
        <v>-2.9372104852863731E-4</v>
      </c>
      <c r="HS481" s="223">
        <f t="shared" ca="1" si="1076"/>
        <v>2.7260762477897456E-4</v>
      </c>
      <c r="HT481" s="223">
        <f t="shared" ca="1" si="1077"/>
        <v>-2.410180428891908E-4</v>
      </c>
      <c r="HU481" s="223">
        <f t="shared" ca="1" si="1078"/>
        <v>2.001662727756328E-4</v>
      </c>
      <c r="HV481" s="223">
        <f t="shared" ca="1" si="1079"/>
        <v>-1.516222250538438E-4</v>
      </c>
      <c r="HW481" s="223">
        <f t="shared" ca="1" si="1080"/>
        <v>9.7251420253989914E-5</v>
      </c>
      <c r="HX481" s="223">
        <f t="shared" ca="1" si="1081"/>
        <v>-3.9143297912968845E-5</v>
      </c>
      <c r="HY481" s="223">
        <f t="shared" ca="1" si="1082"/>
        <v>-2.046907941503375E-5</v>
      </c>
      <c r="HZ481" s="223">
        <f t="shared" ca="1" si="1083"/>
        <v>7.9294841500308336E-5</v>
      </c>
      <c r="IA481" s="223">
        <f t="shared" ca="1" si="1084"/>
        <v>-1.350733472957535E-4</v>
      </c>
      <c r="IB481" s="223">
        <f t="shared" ca="1" si="1085"/>
        <v>1.8566106010466048E-4</v>
      </c>
      <c r="IC481" s="223">
        <f t="shared" ca="1" si="1086"/>
        <v>-2.2911392249366514E-4</v>
      </c>
      <c r="ID481" s="223">
        <f t="shared" ca="1" si="1087"/>
        <v>2.6376206532980343E-4</v>
      </c>
      <c r="IE481" s="223">
        <f t="shared" ca="1" si="1088"/>
        <v>2.1877397550239491E-5</v>
      </c>
      <c r="IF481" s="223">
        <f t="shared" ca="1" si="1089"/>
        <v>3.0170768711754289E-4</v>
      </c>
      <c r="IG481" s="223">
        <f t="shared" ca="1" si="1090"/>
        <v>-3.0354693710400173E-4</v>
      </c>
      <c r="IH481" s="223">
        <f t="shared" ca="1" si="1091"/>
        <v>2.9372104852864252E-4</v>
      </c>
      <c r="II481" s="223">
        <f t="shared" ca="1" si="1092"/>
        <v>-2.7260762477898345E-4</v>
      </c>
      <c r="IJ481" s="223">
        <f t="shared" ca="1" si="1093"/>
        <v>2.4101804288918191E-4</v>
      </c>
      <c r="IK481" s="223">
        <f t="shared" ca="1" si="1094"/>
        <v>-2.001662727756218E-4</v>
      </c>
      <c r="IL481" s="223">
        <f t="shared" ca="1" si="1095"/>
        <v>1.5162222505386112E-4</v>
      </c>
      <c r="IM481" s="223">
        <f t="shared" ca="1" si="1096"/>
        <v>-9.7251420253976077E-5</v>
      </c>
      <c r="IN481" s="223">
        <f t="shared" ca="1" si="1097"/>
        <v>3.9143297912954344E-5</v>
      </c>
      <c r="IO481" s="223">
        <f t="shared" ca="1" si="1098"/>
        <v>2.0469079415048332E-5</v>
      </c>
      <c r="IP481" s="223">
        <f t="shared" ca="1" si="1099"/>
        <v>-7.9294841500288996E-5</v>
      </c>
      <c r="IQ481" s="223">
        <f t="shared" ca="1" si="1100"/>
        <v>1.3507334729576659E-4</v>
      </c>
      <c r="IR481" s="223">
        <f t="shared" ca="1" si="1101"/>
        <v>-1.8566106010467205E-4</v>
      </c>
      <c r="IS481" s="223">
        <f t="shared" ca="1" si="1102"/>
        <v>2.2911392249365197E-4</v>
      </c>
      <c r="IT481" s="223">
        <f t="shared" ca="1" si="1103"/>
        <v>-2.6376206532979345E-4</v>
      </c>
      <c r="IU481" s="223">
        <f t="shared" ca="1" si="1104"/>
        <v>2.8827397991477814E-4</v>
      </c>
      <c r="IV481" s="223">
        <f t="shared" ca="1" si="1105"/>
        <v>-3.0170768711754479E-4</v>
      </c>
      <c r="IW481" s="223">
        <f t="shared" ca="1" si="1106"/>
        <v>3.0354693710400304E-4</v>
      </c>
      <c r="IX481" s="223">
        <f t="shared" ca="1" si="1107"/>
        <v>-2.9372104852863872E-4</v>
      </c>
      <c r="IY481" s="223">
        <f t="shared" ca="1" si="1108"/>
        <v>2.7260762477897694E-4</v>
      </c>
      <c r="IZ481" s="223">
        <f t="shared" ca="1" si="1109"/>
        <v>-2.4101804288917297E-4</v>
      </c>
      <c r="JA481" s="223">
        <f t="shared" ca="1" si="1110"/>
        <v>2.0016627277563684E-4</v>
      </c>
      <c r="JB481" s="223">
        <f t="shared" ca="1" si="1111"/>
        <v>-1.5162222505384846E-4</v>
      </c>
    </row>
    <row r="482" spans="2:262">
      <c r="B482" s="230">
        <v>121</v>
      </c>
      <c r="C482" s="229">
        <f t="shared" si="1112"/>
        <v>2.3632812500000017E-3</v>
      </c>
      <c r="D482" s="226">
        <f t="shared" ca="1" si="855"/>
        <v>23.435343404174819</v>
      </c>
      <c r="E482" s="225">
        <f ca="1">DW361</f>
        <v>-0.56465659582518035</v>
      </c>
      <c r="F482" s="224">
        <v>121</v>
      </c>
      <c r="G482" s="223">
        <f t="shared" ca="1" si="856"/>
        <v>-1.6539771804832218E-4</v>
      </c>
      <c r="H482" s="223">
        <f t="shared" ca="1" si="857"/>
        <v>1.3528229257271486E-4</v>
      </c>
      <c r="I482" s="223">
        <f t="shared" ca="1" si="858"/>
        <v>-1.0118351851770883E-4</v>
      </c>
      <c r="J482" s="223">
        <f t="shared" ca="1" si="859"/>
        <v>6.4105424574776849E-5</v>
      </c>
      <c r="K482" s="223">
        <f t="shared" ca="1" si="860"/>
        <v>-2.5139764661047634E-5</v>
      </c>
      <c r="L482" s="223">
        <f t="shared" ca="1" si="861"/>
        <v>-1.4566128463876807E-5</v>
      </c>
      <c r="M482" s="223">
        <f t="shared" ca="1" si="862"/>
        <v>5.3843126084294012E-5</v>
      </c>
      <c r="N482" s="223">
        <f t="shared" ca="1" si="863"/>
        <v>-9.1534728190490594E-5</v>
      </c>
      <c r="O482" s="223">
        <f t="shared" ca="1" si="864"/>
        <v>1.2653111629218425E-4</v>
      </c>
      <c r="P482" s="223">
        <f t="shared" ca="1" si="865"/>
        <v>-1.578018317079179E-4</v>
      </c>
      <c r="Q482" s="223">
        <f t="shared" ca="1" si="866"/>
        <v>1.8442611712748283E-4</v>
      </c>
      <c r="R482" s="223">
        <f t="shared" ca="1" si="867"/>
        <v>-2.0562002804870875E-4</v>
      </c>
      <c r="S482" s="223">
        <f t="shared" ca="1" si="868"/>
        <v>2.2075951580007659E-4</v>
      </c>
      <c r="T482" s="223">
        <f t="shared" ca="1" si="869"/>
        <v>-2.2939880247613859E-4</v>
      </c>
      <c r="U482" s="223">
        <f t="shared" ca="1" si="870"/>
        <v>2.3128350674099589E-4</v>
      </c>
      <c r="V482" s="223">
        <f t="shared" ca="1" si="871"/>
        <v>-2.2635813401429181E-4</v>
      </c>
      <c r="W482" s="223">
        <f t="shared" ca="1" si="872"/>
        <v>2.1476771049332697E-4</v>
      </c>
      <c r="X482" s="223">
        <f t="shared" ca="1" si="873"/>
        <v>-1.968535128979799E-4</v>
      </c>
      <c r="Y482" s="223">
        <f t="shared" ca="1" si="874"/>
        <v>1.7314301967487835E-4</v>
      </c>
      <c r="Z482" s="223">
        <f t="shared" ca="1" si="875"/>
        <v>-1.4433437954475251E-4</v>
      </c>
      <c r="AA482" s="223">
        <f t="shared" ca="1" si="876"/>
        <v>1.1127585471217038E-4</v>
      </c>
      <c r="AB482" s="223">
        <f t="shared" ca="1" si="877"/>
        <v>-7.4940844026492195E-5</v>
      </c>
      <c r="AC482" s="223">
        <f t="shared" ca="1" si="878"/>
        <v>3.6399221529947383E-5</v>
      </c>
      <c r="AD482" s="223">
        <f t="shared" ca="1" si="879"/>
        <v>3.2141656788534762E-6</v>
      </c>
      <c r="AE482" s="223">
        <f t="shared" ca="1" si="880"/>
        <v>-4.2732912694563817E-5</v>
      </c>
      <c r="AF482" s="223">
        <f t="shared" ca="1" si="881"/>
        <v>8.0993401265371125E-5</v>
      </c>
      <c r="AG482" s="223">
        <f t="shared" ca="1" si="882"/>
        <v>-1.1686906220104886E-4</v>
      </c>
      <c r="AH482" s="223">
        <f t="shared" ca="1" si="883"/>
        <v>1.4930354688194076E-4</v>
      </c>
      <c r="AI482" s="223">
        <f t="shared" ca="1" si="884"/>
        <v>-1.7734183114324182E-4</v>
      </c>
      <c r="AJ482" s="223">
        <f t="shared" ca="1" si="885"/>
        <v>2.0015833568956125E-4</v>
      </c>
      <c r="AK482" s="223">
        <f t="shared" ca="1" si="886"/>
        <v>-2.1708123504216853E-4</v>
      </c>
      <c r="AL482" s="223">
        <f t="shared" ca="1" si="887"/>
        <v>2.2761223924889357E-4</v>
      </c>
      <c r="AM482" s="223">
        <f t="shared" ca="1" si="888"/>
        <v>-2.3144126588986639E-4</v>
      </c>
      <c r="AN482" s="223">
        <f t="shared" ca="1" si="889"/>
        <v>2.284555703660657E-4</v>
      </c>
      <c r="AO482" s="223">
        <f t="shared" ca="1" si="890"/>
        <v>-2.1874306563192977E-4</v>
      </c>
      <c r="AP482" s="223">
        <f t="shared" ca="1" si="891"/>
        <v>2.0258973362344867E-4</v>
      </c>
      <c r="AQ482" s="223">
        <f t="shared" ca="1" si="892"/>
        <v>-1.8047120460150043E-4</v>
      </c>
      <c r="AR482" s="223">
        <f t="shared" ca="1" si="893"/>
        <v>1.5303875235426849E-4</v>
      </c>
      <c r="AS482" s="223">
        <f t="shared" ca="1" si="894"/>
        <v>-1.2110011762601692E-4</v>
      </c>
      <c r="AT482" s="223">
        <f t="shared" ca="1" si="895"/>
        <v>8.5595724420902371E-5</v>
      </c>
      <c r="AU482" s="223">
        <f t="shared" ca="1" si="896"/>
        <v>-4.7570989485983418E-5</v>
      </c>
      <c r="AV482" s="223">
        <f t="shared" ca="1" si="897"/>
        <v>8.1455403128154012E-6</v>
      </c>
      <c r="AW482" s="223">
        <f t="shared" ca="1" si="898"/>
        <v>3.1519751975193791E-5</v>
      </c>
      <c r="AX482" s="223">
        <f t="shared" ca="1" si="899"/>
        <v>-7.0256954142418476E-5</v>
      </c>
      <c r="AY482" s="223">
        <f t="shared" ca="1" si="900"/>
        <v>1.0692546030255246E-4</v>
      </c>
      <c r="AZ482" s="223">
        <f t="shared" ca="1" si="901"/>
        <v>-1.4044557673407814E-4</v>
      </c>
      <c r="BA482" s="223">
        <f t="shared" ca="1" si="902"/>
        <v>1.6983031315446801E-4</v>
      </c>
      <c r="BB482" s="223">
        <f t="shared" ca="1" si="903"/>
        <v>-1.9421444436793709E-4</v>
      </c>
      <c r="BC482" s="223">
        <f t="shared" ca="1" si="904"/>
        <v>2.1287998657497397E-4</v>
      </c>
      <c r="BD482" s="223">
        <f t="shared" ca="1" si="905"/>
        <v>-2.2527733820081999E-4</v>
      </c>
      <c r="BE482" s="223">
        <f t="shared" ca="1" si="906"/>
        <v>2.3104146275734769E-4</v>
      </c>
      <c r="BF482" s="223">
        <f t="shared" ca="1" si="907"/>
        <v>-2.3000263723848335E-4</v>
      </c>
      <c r="BG482" s="223">
        <f t="shared" ca="1" si="908"/>
        <v>2.2219144956579513E-4</v>
      </c>
      <c r="BH482" s="223">
        <f t="shared" ca="1" si="909"/>
        <v>-2.0783789793585436E-4</v>
      </c>
      <c r="BI482" s="223">
        <f t="shared" ca="1" si="910"/>
        <v>1.8736461858882595E-4</v>
      </c>
      <c r="BJ482" s="223">
        <f t="shared" ca="1" si="911"/>
        <v>-1.6137444140475269E-4</v>
      </c>
      <c r="BK482" s="223">
        <f t="shared" ca="1" si="912"/>
        <v>1.3063263974938351E-4</v>
      </c>
      <c r="BL482" s="223">
        <f t="shared" ca="1" si="913"/>
        <v>-9.6044397217885609E-5</v>
      </c>
      <c r="BM482" s="223">
        <f t="shared" ca="1" si="914"/>
        <v>5.8628154761621197E-5</v>
      </c>
      <c r="BN482" s="223">
        <f t="shared" ca="1" si="915"/>
        <v>-1.94856229844089E-5</v>
      </c>
      <c r="BO482" s="223">
        <f t="shared" ca="1" si="916"/>
        <v>-2.0230657412511325E-5</v>
      </c>
      <c r="BP482" s="223">
        <f t="shared" ca="1" si="917"/>
        <v>5.9351251863157468E-5</v>
      </c>
      <c r="BQ482" s="223">
        <f t="shared" ca="1" si="918"/>
        <v>-9.672426560462303E-5</v>
      </c>
      <c r="BR482" s="223">
        <f t="shared" ca="1" si="919"/>
        <v>1.3124926089028613E-4</v>
      </c>
      <c r="BS482" s="223">
        <f t="shared" ca="1" si="920"/>
        <v>-1.6190965906592197E-4</v>
      </c>
      <c r="BT482" s="223">
        <f t="shared" ca="1" si="921"/>
        <v>1.8780267343865617E-4</v>
      </c>
      <c r="BU482" s="223">
        <f t="shared" ca="1" si="922"/>
        <v>-2.0816589157403301E-4</v>
      </c>
      <c r="BV482" s="223">
        <f t="shared" ca="1" si="923"/>
        <v>2.2239972431305707E-4</v>
      </c>
      <c r="BW482" s="223">
        <f t="shared" ca="1" si="924"/>
        <v>-2.300850605042039E-4</v>
      </c>
      <c r="BX482" s="223">
        <f t="shared" ca="1" si="925"/>
        <v>2.309956076119414E-4</v>
      </c>
      <c r="BY482" s="223">
        <f t="shared" ca="1" si="926"/>
        <v>-2.2510455483598567E-4</v>
      </c>
      <c r="BZ482" s="223">
        <f t="shared" ca="1" si="927"/>
        <v>2.1258536254768133E-4</v>
      </c>
      <c r="CA482" s="223">
        <f t="shared" ca="1" si="928"/>
        <v>-1.9380665479877237E-4</v>
      </c>
      <c r="CB482" s="223">
        <f t="shared" ca="1" si="929"/>
        <v>1.6932136529115879E-4</v>
      </c>
      <c r="CC482" s="223">
        <f t="shared" ca="1" si="930"/>
        <v>-1.3985045640153127E-4</v>
      </c>
      <c r="CD482" s="223">
        <f t="shared" ca="1" si="931"/>
        <v>1.0626169064947235E-4</v>
      </c>
      <c r="CE482" s="223">
        <f t="shared" ca="1" si="932"/>
        <v>-6.9544079677224681E-5</v>
      </c>
      <c r="CF482" s="223">
        <f t="shared" ca="1" si="933"/>
        <v>3.0778763083490706E-5</v>
      </c>
      <c r="CG482" s="223">
        <f t="shared" ca="1" si="934"/>
        <v>8.8928254241192416E-6</v>
      </c>
      <c r="CH482" s="223">
        <f t="shared" ca="1" si="935"/>
        <v>-4.8302567219602477E-5</v>
      </c>
      <c r="CI482" s="223">
        <f t="shared" ca="1" si="936"/>
        <v>8.6290053678801003E-5</v>
      </c>
      <c r="CJ482" s="223">
        <f t="shared" ca="1" si="937"/>
        <v>-1.21736754080932E-4</v>
      </c>
      <c r="CK482" s="223">
        <f t="shared" ca="1" si="938"/>
        <v>1.5359895042707945E-4</v>
      </c>
      <c r="CL482" s="223">
        <f t="shared" ca="1" si="939"/>
        <v>-1.8093846941949024E-4</v>
      </c>
      <c r="CM482" s="223">
        <f t="shared" ca="1" si="940"/>
        <v>2.0295030670711424E-4</v>
      </c>
      <c r="CN482" s="223">
        <f t="shared" ca="1" si="941"/>
        <v>-2.1898633000950896E-4</v>
      </c>
      <c r="CO482" s="223">
        <f t="shared" ca="1" si="942"/>
        <v>2.2857436318723593E-4</v>
      </c>
      <c r="CP482" s="223">
        <f t="shared" ca="1" si="943"/>
        <v>-2.3143208933383693E-4</v>
      </c>
      <c r="CQ482" s="223">
        <f t="shared" ca="1" si="944"/>
        <v>2.2747536351674436E-4</v>
      </c>
      <c r="CR482" s="223">
        <f t="shared" ca="1" si="945"/>
        <v>-2.1682069040085246E-4</v>
      </c>
      <c r="CS482" s="223">
        <f t="shared" ca="1" si="946"/>
        <v>1.9978179380184343E-4</v>
      </c>
      <c r="CT482" s="223">
        <f t="shared" ca="1" si="947"/>
        <v>-1.7686037917778285E-4</v>
      </c>
      <c r="CU482" s="223">
        <f t="shared" ca="1" si="948"/>
        <v>1.4873136105474918E-4</v>
      </c>
      <c r="CV482" s="223">
        <f t="shared" ca="1" si="949"/>
        <v>-1.1622299036085975E-4</v>
      </c>
      <c r="CW482" s="223">
        <f t="shared" ca="1" si="950"/>
        <v>8.0292466813531308E-5</v>
      </c>
      <c r="CX482" s="223">
        <f t="shared" ca="1" si="951"/>
        <v>-4.199775444640964E-5</v>
      </c>
      <c r="CY482" s="223">
        <f t="shared" ca="1" si="952"/>
        <v>2.4664301596324825E-6</v>
      </c>
      <c r="CZ482" s="223">
        <f t="shared" ca="1" si="953"/>
        <v>3.7137517460810292E-5</v>
      </c>
      <c r="DA482" s="223">
        <f t="shared" ca="1" si="954"/>
        <v>-7.5647961455550512E-5</v>
      </c>
      <c r="DB482" s="223">
        <f t="shared" ca="1" si="955"/>
        <v>1.119309727681109E-4</v>
      </c>
      <c r="DC482" s="223">
        <f t="shared" ca="1" si="956"/>
        <v>-1.4491820846297909E-4</v>
      </c>
      <c r="DD482" s="223">
        <f t="shared" ca="1" si="957"/>
        <v>1.7363836877915472E-4</v>
      </c>
      <c r="DE482" s="223">
        <f t="shared" ca="1" si="958"/>
        <v>-1.9724579677498738E-4</v>
      </c>
      <c r="DF482" s="223">
        <f t="shared" ca="1" si="959"/>
        <v>2.1504537845602853E-4</v>
      </c>
      <c r="DG482" s="223">
        <f t="shared" ca="1" si="960"/>
        <v>-2.2651301020859836E-4</v>
      </c>
      <c r="DH482" s="223">
        <f t="shared" ca="1" si="961"/>
        <v>2.3131103088147036E-4</v>
      </c>
      <c r="DI482" s="223">
        <f t="shared" ca="1" si="962"/>
        <v>-2.2929816412230362E-4</v>
      </c>
      <c r="DJ482" s="223">
        <f t="shared" ca="1" si="963"/>
        <v>2.2053367821960057E-4</v>
      </c>
      <c r="DK482" s="223">
        <f t="shared" ca="1" si="964"/>
        <v>-2.0527564096483423E-4</v>
      </c>
      <c r="DL482" s="223">
        <f t="shared" ca="1" si="965"/>
        <v>1.8397332091981964E-4</v>
      </c>
      <c r="DM482" s="223">
        <f t="shared" ca="1" si="966"/>
        <v>-1.5725395883186251E-4</v>
      </c>
      <c r="DN482" s="223">
        <f t="shared" ca="1" si="967"/>
        <v>1.2590429870854177E-4</v>
      </c>
      <c r="DO482" s="223">
        <f t="shared" ca="1" si="968"/>
        <v>-9.0847422364507023E-5</v>
      </c>
      <c r="DP482" s="223">
        <f t="shared" ca="1" si="969"/>
        <v>5.3115569540285439E-5</v>
      </c>
      <c r="DQ482" s="223">
        <f t="shared" ca="1" si="970"/>
        <v>-1.3819743897102471E-5</v>
      </c>
      <c r="DR482" s="223">
        <f t="shared" ca="1" si="971"/>
        <v>-2.588300016958617E-5</v>
      </c>
      <c r="DS482" s="223">
        <f t="shared" ca="1" si="972"/>
        <v>6.4823626667187204E-5</v>
      </c>
      <c r="DT482" s="223">
        <f t="shared" ca="1" si="973"/>
        <v>-1.0185553993790769E-4</v>
      </c>
      <c r="DU482" s="223">
        <f t="shared" ca="1" si="974"/>
        <v>1.3588834584135032E-4</v>
      </c>
      <c r="DV482" s="223">
        <f t="shared" ca="1" si="975"/>
        <v>-1.6591995809950091E-4</v>
      </c>
      <c r="DW482" s="223">
        <f t="shared" ca="1" si="976"/>
        <v>1.9106610444174523E-4</v>
      </c>
      <c r="DX482" s="223">
        <f t="shared" ca="1" si="977"/>
        <v>-2.10586363750102E-4</v>
      </c>
      <c r="DY482" s="223">
        <f t="shared" ca="1" si="978"/>
        <v>2.239059675481714E-4</v>
      </c>
      <c r="DZ482" s="223">
        <f t="shared" ca="1" si="979"/>
        <v>-2.3063272389525655E-4</v>
      </c>
      <c r="EA482" s="223">
        <f t="shared" ca="1" si="980"/>
        <v>2.3056856536634345E-4</v>
      </c>
      <c r="EB482" s="223">
        <f t="shared" ca="1" si="981"/>
        <v>-2.2371538109104504E-4</v>
      </c>
      <c r="EC482" s="223">
        <f t="shared" ca="1" si="982"/>
        <v>2.1027496112871767E-4</v>
      </c>
      <c r="ED482" s="223">
        <f t="shared" ca="1" si="983"/>
        <v>-1.9064305481760897E-4</v>
      </c>
      <c r="EE482" s="223">
        <f t="shared" ca="1" si="984"/>
        <v>1.6539771804832028E-4</v>
      </c>
      <c r="EF482" s="223">
        <f t="shared" ca="1" si="985"/>
        <v>-1.3528229257272058E-4</v>
      </c>
      <c r="EG482" s="223">
        <f t="shared" ca="1" si="986"/>
        <v>1.0118351851771203E-4</v>
      </c>
      <c r="EH482" s="223">
        <f t="shared" ca="1" si="987"/>
        <v>-6.4105424574777107E-5</v>
      </c>
      <c r="EI482" s="223">
        <f t="shared" ca="1" si="988"/>
        <v>2.5139764661044611E-5</v>
      </c>
      <c r="EJ482" s="223">
        <f t="shared" ca="1" si="989"/>
        <v>1.4566128463870396E-5</v>
      </c>
      <c r="EK482" s="223">
        <f t="shared" ca="1" si="990"/>
        <v>-5.384312608429095E-5</v>
      </c>
      <c r="EL482" s="223">
        <f t="shared" ca="1" si="991"/>
        <v>9.153472819049073E-5</v>
      </c>
      <c r="EM482" s="223">
        <f t="shared" ca="1" si="992"/>
        <v>-1.2653111629218713E-4</v>
      </c>
      <c r="EN482" s="223">
        <f t="shared" ca="1" si="993"/>
        <v>1.5780183170791321E-4</v>
      </c>
      <c r="EO482" s="223">
        <f t="shared" ca="1" si="994"/>
        <v>-1.8442611712748142E-4</v>
      </c>
      <c r="EP482" s="223">
        <f t="shared" ca="1" si="995"/>
        <v>2.0562002804870919E-4</v>
      </c>
      <c r="EQ482" s="223">
        <f t="shared" ca="1" si="996"/>
        <v>-2.2075951580007787E-4</v>
      </c>
      <c r="ER482" s="223">
        <f t="shared" ca="1" si="997"/>
        <v>2.2939880247613786E-4</v>
      </c>
      <c r="ES482" s="223">
        <f t="shared" ca="1" si="998"/>
        <v>-2.3128350674099594E-4</v>
      </c>
      <c r="ET482" s="223">
        <f t="shared" ca="1" si="999"/>
        <v>2.263581340142916E-4</v>
      </c>
      <c r="EU482" s="223">
        <f t="shared" ca="1" si="1000"/>
        <v>-2.1476771049332537E-4</v>
      </c>
      <c r="EV482" s="223">
        <f t="shared" ca="1" si="1001"/>
        <v>1.9685351289798285E-4</v>
      </c>
      <c r="EW482" s="223">
        <f t="shared" ca="1" si="1002"/>
        <v>-1.731430196748799E-4</v>
      </c>
      <c r="EX482" s="223">
        <f t="shared" ca="1" si="1003"/>
        <v>1.4433437954475175E-4</v>
      </c>
      <c r="EY482" s="223">
        <f t="shared" ca="1" si="1004"/>
        <v>-1.1127585471216665E-4</v>
      </c>
      <c r="EZ482" s="223">
        <f t="shared" ca="1" si="1005"/>
        <v>7.4940844026495963E-5</v>
      </c>
      <c r="FA482" s="223">
        <f t="shared" ca="1" si="1006"/>
        <v>-3.6399221529948087E-5</v>
      </c>
      <c r="FB482" s="223">
        <f t="shared" ca="1" si="1007"/>
        <v>-3.2141656788561054E-6</v>
      </c>
      <c r="FC482" s="223">
        <f t="shared" ca="1" si="1008"/>
        <v>4.2732912694569617E-5</v>
      </c>
      <c r="FD482" s="223">
        <f t="shared" ca="1" si="1009"/>
        <v>-8.0993401265367385E-5</v>
      </c>
      <c r="FE482" s="223">
        <f t="shared" ca="1" si="1010"/>
        <v>1.1686906220104828E-4</v>
      </c>
      <c r="FF482" s="223">
        <f t="shared" ca="1" si="1011"/>
        <v>-1.4930354688194277E-4</v>
      </c>
      <c r="FG482" s="223">
        <f t="shared" ca="1" si="1012"/>
        <v>1.7734183114324561E-4</v>
      </c>
      <c r="FH482" s="223">
        <f t="shared" ca="1" si="1013"/>
        <v>-2.0015833568955924E-4</v>
      </c>
      <c r="FI482" s="223">
        <f t="shared" ca="1" si="1014"/>
        <v>2.1708123504216828E-4</v>
      </c>
      <c r="FJ482" s="223">
        <f t="shared" ca="1" si="1015"/>
        <v>-2.2761223924889403E-4</v>
      </c>
      <c r="FK482" s="223">
        <f t="shared" ca="1" si="1016"/>
        <v>2.3144126588986631E-4</v>
      </c>
      <c r="FL482" s="223">
        <f t="shared" ca="1" si="1017"/>
        <v>-2.2845557036606636E-4</v>
      </c>
      <c r="FM482" s="223">
        <f t="shared" ca="1" si="1018"/>
        <v>2.1874306563192999E-4</v>
      </c>
      <c r="FN482" s="223">
        <f t="shared" ca="1" si="1019"/>
        <v>-2.0258973362344737E-4</v>
      </c>
      <c r="FO482" s="223">
        <f t="shared" ca="1" si="1020"/>
        <v>1.8047120460150496E-4</v>
      </c>
      <c r="FP482" s="223">
        <f t="shared" ca="1" si="1021"/>
        <v>-1.5303875235427147E-4</v>
      </c>
      <c r="FQ482" s="223">
        <f t="shared" ca="1" si="1022"/>
        <v>1.211001176260175E-4</v>
      </c>
      <c r="FR482" s="223">
        <f t="shared" ca="1" si="1023"/>
        <v>-8.5595724420899904E-5</v>
      </c>
      <c r="FS482" s="223">
        <f t="shared" ca="1" si="1024"/>
        <v>4.7570989485990546E-5</v>
      </c>
      <c r="FT482" s="223">
        <f t="shared" ca="1" si="1025"/>
        <v>-8.1455403128193586E-6</v>
      </c>
      <c r="FU482" s="223">
        <f t="shared" ca="1" si="1026"/>
        <v>-3.1519751975193113E-5</v>
      </c>
      <c r="FV482" s="223">
        <f t="shared" ca="1" si="1027"/>
        <v>7.02569541424241E-5</v>
      </c>
      <c r="FW482" s="223">
        <f t="shared" ca="1" si="1028"/>
        <v>-1.0692546030254601E-4</v>
      </c>
      <c r="FX482" s="223">
        <f t="shared" ca="1" si="1029"/>
        <v>1.4044557673408806E-4</v>
      </c>
      <c r="FY482" s="223">
        <f t="shared" ca="1" si="1030"/>
        <v>-1.6983031315446757E-4</v>
      </c>
      <c r="FZ482" s="223">
        <f t="shared" ca="1" si="1031"/>
        <v>1.9421444436793314E-4</v>
      </c>
      <c r="GA482" s="223">
        <f t="shared" ca="1" si="1032"/>
        <v>-2.128799865749763E-4</v>
      </c>
      <c r="GB482" s="223">
        <f t="shared" ca="1" si="1033"/>
        <v>2.2527733820081985E-4</v>
      </c>
      <c r="GC482" s="223">
        <f t="shared" ca="1" si="1034"/>
        <v>-2.3104146275734685E-4</v>
      </c>
      <c r="GD482" s="223">
        <f t="shared" ca="1" si="1035"/>
        <v>2.3000263723848267E-4</v>
      </c>
      <c r="GE482" s="223">
        <f t="shared" ca="1" si="1036"/>
        <v>-2.2219144956579716E-4</v>
      </c>
      <c r="GF482" s="223">
        <f t="shared" ca="1" si="1037"/>
        <v>2.0783789793584885E-4</v>
      </c>
      <c r="GG482" s="223">
        <f t="shared" ca="1" si="1038"/>
        <v>-1.8736461858882635E-4</v>
      </c>
      <c r="GH482" s="223">
        <f t="shared" ca="1" si="1039"/>
        <v>1.613744414047579E-4</v>
      </c>
      <c r="GI482" s="223">
        <f t="shared" ca="1" si="1040"/>
        <v>-1.3063263974937863E-4</v>
      </c>
      <c r="GJ482" s="223">
        <f t="shared" ca="1" si="1041"/>
        <v>9.6044397217886232E-5</v>
      </c>
      <c r="GK482" s="223">
        <f t="shared" ca="1" si="1042"/>
        <v>-5.8628154761634587E-5</v>
      </c>
      <c r="GL482" s="223">
        <f t="shared" ca="1" si="1043"/>
        <v>1.9485622984403045E-5</v>
      </c>
      <c r="GM482" s="223">
        <f t="shared" ca="1" si="1044"/>
        <v>2.0230657412504088E-5</v>
      </c>
      <c r="GN482" s="223">
        <f t="shared" ca="1" si="1045"/>
        <v>-5.9351251863169529E-5</v>
      </c>
      <c r="GO482" s="223">
        <f t="shared" ca="1" si="1046"/>
        <v>9.6724265604622434E-5</v>
      </c>
      <c r="GP482" s="223">
        <f t="shared" ca="1" si="1047"/>
        <v>-1.3124926089028014E-4</v>
      </c>
      <c r="GQ482" s="223">
        <f t="shared" ca="1" si="1048"/>
        <v>1.6190965906593086E-4</v>
      </c>
      <c r="GR482" s="223">
        <f t="shared" ca="1" si="1049"/>
        <v>-1.8780267343865577E-4</v>
      </c>
      <c r="GS482" s="223">
        <f t="shared" ca="1" si="1050"/>
        <v>2.0816589157402984E-4</v>
      </c>
      <c r="GT482" s="223">
        <f t="shared" ca="1" si="1051"/>
        <v>-2.2239972431305869E-4</v>
      </c>
      <c r="GU482" s="223">
        <f t="shared" ca="1" si="1052"/>
        <v>2.3008506050420382E-4</v>
      </c>
      <c r="GV482" s="223">
        <f t="shared" ca="1" si="1053"/>
        <v>-2.3099560761194227E-4</v>
      </c>
      <c r="GW482" s="223">
        <f t="shared" ca="1" si="1054"/>
        <v>2.2510455483598432E-4</v>
      </c>
      <c r="GX482" s="223">
        <f t="shared" ca="1" si="1055"/>
        <v>-2.1258536254768417E-4</v>
      </c>
      <c r="GY482" s="223">
        <f t="shared" ca="1" si="1056"/>
        <v>1.9380665479876556E-4</v>
      </c>
      <c r="GZ482" s="223">
        <f t="shared" ca="1" si="1057"/>
        <v>-1.6932136529115925E-4</v>
      </c>
      <c r="HA482" s="223">
        <f t="shared" ca="1" si="1058"/>
        <v>1.3985045640153707E-4</v>
      </c>
      <c r="HB482" s="223">
        <f t="shared" ca="1" si="1059"/>
        <v>-1.0626169064946711E-4</v>
      </c>
      <c r="HC482" s="223">
        <f t="shared" ca="1" si="1060"/>
        <v>6.9544079677225345E-5</v>
      </c>
      <c r="HD482" s="223">
        <f t="shared" ca="1" si="1061"/>
        <v>-3.0778763083504434E-5</v>
      </c>
      <c r="HE482" s="223">
        <f t="shared" ca="1" si="1062"/>
        <v>-8.892825424125137E-6</v>
      </c>
      <c r="HF482" s="223">
        <f t="shared" ca="1" si="1063"/>
        <v>4.8302567219595376E-5</v>
      </c>
      <c r="HG482" s="223">
        <f t="shared" ca="1" si="1064"/>
        <v>-8.6290053678812564E-5</v>
      </c>
      <c r="HH482" s="223">
        <f t="shared" ca="1" si="1065"/>
        <v>1.2173675408093139E-4</v>
      </c>
      <c r="HI482" s="223">
        <f t="shared" ca="1" si="1066"/>
        <v>-1.5359895042707403E-4</v>
      </c>
      <c r="HJ482" s="223">
        <f t="shared" ca="1" si="1067"/>
        <v>1.809384694194939E-4</v>
      </c>
      <c r="HK482" s="223">
        <f t="shared" ca="1" si="1068"/>
        <v>-2.0295030670711392E-4</v>
      </c>
      <c r="HL482" s="223">
        <f t="shared" ca="1" si="1069"/>
        <v>2.1898633000950449E-4</v>
      </c>
      <c r="HM482" s="223">
        <f t="shared" ca="1" si="1070"/>
        <v>-2.2857436318723584E-4</v>
      </c>
      <c r="HN482" s="223">
        <f t="shared" ca="1" si="1071"/>
        <v>2.3143208933383696E-4</v>
      </c>
      <c r="HO482" s="223">
        <f t="shared" ca="1" si="1072"/>
        <v>-2.2747536351674208E-4</v>
      </c>
      <c r="HP482" s="223">
        <f t="shared" ca="1" si="1073"/>
        <v>2.1682069040085267E-4</v>
      </c>
      <c r="HQ482" s="223">
        <f t="shared" ca="1" si="1074"/>
        <v>-1.9978179380185043E-4</v>
      </c>
      <c r="HR482" s="223">
        <f t="shared" ca="1" si="1075"/>
        <v>1.768603791777748E-4</v>
      </c>
      <c r="HS482" s="223">
        <f t="shared" ca="1" si="1076"/>
        <v>-1.4873136105474972E-4</v>
      </c>
      <c r="HT482" s="223">
        <f t="shared" ca="1" si="1077"/>
        <v>1.1622299036087171E-4</v>
      </c>
      <c r="HU482" s="223">
        <f t="shared" ca="1" si="1078"/>
        <v>-8.0292466813531918E-5</v>
      </c>
      <c r="HV482" s="223">
        <f t="shared" ca="1" si="1079"/>
        <v>4.1997754446410331E-5</v>
      </c>
      <c r="HW482" s="223">
        <f t="shared" ca="1" si="1080"/>
        <v>-2.4664301596463196E-6</v>
      </c>
      <c r="HX482" s="223">
        <f t="shared" ca="1" si="1081"/>
        <v>-3.7137517460809628E-5</v>
      </c>
      <c r="HY482" s="223">
        <f t="shared" ca="1" si="1082"/>
        <v>7.5647961455549862E-5</v>
      </c>
      <c r="HZ482" s="223">
        <f t="shared" ca="1" si="1083"/>
        <v>-1.119309727681218E-4</v>
      </c>
      <c r="IA482" s="223">
        <f t="shared" ca="1" si="1084"/>
        <v>1.4491820846297858E-4</v>
      </c>
      <c r="IB482" s="223">
        <f t="shared" ca="1" si="1085"/>
        <v>-1.7363836877914559E-4</v>
      </c>
      <c r="IC482" s="223">
        <f t="shared" ca="1" si="1086"/>
        <v>1.9724579677499388E-4</v>
      </c>
      <c r="ID482" s="223">
        <f t="shared" ca="1" si="1087"/>
        <v>-2.1504537845602829E-4</v>
      </c>
      <c r="IE482" s="223">
        <f t="shared" ca="1" si="1088"/>
        <v>2.070305154074315E-4</v>
      </c>
      <c r="IF482" s="223">
        <f t="shared" ca="1" si="1089"/>
        <v>-2.3131103088147031E-4</v>
      </c>
      <c r="IG482" s="223">
        <f t="shared" ca="1" si="1090"/>
        <v>2.292981641223037E-4</v>
      </c>
      <c r="IH482" s="223">
        <f t="shared" ca="1" si="1091"/>
        <v>-2.2053367821959683E-4</v>
      </c>
      <c r="II482" s="223">
        <f t="shared" ca="1" si="1092"/>
        <v>2.0527564096483456E-4</v>
      </c>
      <c r="IJ482" s="223">
        <f t="shared" ca="1" si="1093"/>
        <v>-1.8397332091982805E-4</v>
      </c>
      <c r="IK482" s="223">
        <f t="shared" ca="1" si="1094"/>
        <v>1.5725395883185332E-4</v>
      </c>
      <c r="IL482" s="223">
        <f t="shared" ca="1" si="1095"/>
        <v>-1.2590429870854236E-4</v>
      </c>
      <c r="IM482" s="223">
        <f t="shared" ca="1" si="1096"/>
        <v>9.0847422364519748E-5</v>
      </c>
      <c r="IN482" s="223">
        <f t="shared" ca="1" si="1097"/>
        <v>-5.3115569540286103E-5</v>
      </c>
      <c r="IO482" s="223">
        <f t="shared" ca="1" si="1098"/>
        <v>1.3819743897103135E-5</v>
      </c>
      <c r="IP482" s="223">
        <f t="shared" ca="1" si="1099"/>
        <v>2.5883000169598571E-5</v>
      </c>
      <c r="IQ482" s="223">
        <f t="shared" ca="1" si="1100"/>
        <v>-6.4823626667186526E-5</v>
      </c>
      <c r="IR482" s="223">
        <f t="shared" ca="1" si="1101"/>
        <v>1.0185553993789528E-4</v>
      </c>
      <c r="IS482" s="223">
        <f t="shared" ca="1" si="1102"/>
        <v>-1.3588834584136043E-4</v>
      </c>
      <c r="IT482" s="223">
        <f t="shared" ca="1" si="1103"/>
        <v>1.6591995809950045E-4</v>
      </c>
      <c r="IU482" s="223">
        <f t="shared" ca="1" si="1104"/>
        <v>-1.9106610444173742E-4</v>
      </c>
      <c r="IV482" s="223">
        <f t="shared" ca="1" si="1105"/>
        <v>2.1058636375010173E-4</v>
      </c>
      <c r="IW482" s="223">
        <f t="shared" ca="1" si="1106"/>
        <v>-2.2390596754817124E-4</v>
      </c>
      <c r="IX482" s="223">
        <f t="shared" ca="1" si="1107"/>
        <v>2.3063272389525758E-4</v>
      </c>
      <c r="IY482" s="223">
        <f t="shared" ca="1" si="1108"/>
        <v>-2.3056856536634351E-4</v>
      </c>
      <c r="IZ482" s="223">
        <f t="shared" ca="1" si="1109"/>
        <v>2.2371538109104859E-4</v>
      </c>
      <c r="JA482" s="223">
        <f t="shared" ca="1" si="1110"/>
        <v>-2.1027496112871247E-4</v>
      </c>
      <c r="JB482" s="223">
        <f t="shared" ca="1" si="1111"/>
        <v>1.9064305481760935E-4</v>
      </c>
    </row>
    <row r="483" spans="2:262">
      <c r="B483" s="230">
        <v>122</v>
      </c>
      <c r="C483" s="229">
        <f t="shared" si="1112"/>
        <v>2.3828125000000017E-3</v>
      </c>
      <c r="D483" s="226">
        <f t="shared" ca="1" si="855"/>
        <v>23.43920539397967</v>
      </c>
      <c r="E483" s="225">
        <f ca="1">DX361</f>
        <v>-0.56079460602033049</v>
      </c>
      <c r="F483" s="224">
        <v>122</v>
      </c>
      <c r="G483" s="223">
        <f t="shared" ca="1" si="856"/>
        <v>1.1190396334116297E-4</v>
      </c>
      <c r="H483" s="223">
        <f t="shared" ca="1" si="857"/>
        <v>-6.9749232718567547E-5</v>
      </c>
      <c r="I483" s="223">
        <f t="shared" ca="1" si="858"/>
        <v>2.6084641845384841E-5</v>
      </c>
      <c r="J483" s="223">
        <f t="shared" ca="1" si="859"/>
        <v>1.8144602749969207E-5</v>
      </c>
      <c r="K483" s="223">
        <f t="shared" ca="1" si="860"/>
        <v>-6.1981071491208625E-5</v>
      </c>
      <c r="L483" s="223">
        <f t="shared" ca="1" si="861"/>
        <v>1.0447583721313399E-4</v>
      </c>
      <c r="M483" s="223">
        <f t="shared" ca="1" si="862"/>
        <v>-1.4470901656906331E-4</v>
      </c>
      <c r="N483" s="223">
        <f t="shared" ca="1" si="863"/>
        <v>1.8180968272731038E-4</v>
      </c>
      <c r="O483" s="223">
        <f t="shared" ca="1" si="864"/>
        <v>-2.149747183069466E-4</v>
      </c>
      <c r="P483" s="223">
        <f t="shared" ca="1" si="865"/>
        <v>2.4348620044374359E-4</v>
      </c>
      <c r="Q483" s="223">
        <f t="shared" ca="1" si="866"/>
        <v>-2.6672694165210835E-4</v>
      </c>
      <c r="R483" s="223">
        <f t="shared" ca="1" si="867"/>
        <v>2.8419385007028193E-4</v>
      </c>
      <c r="S483" s="223">
        <f t="shared" ca="1" si="868"/>
        <v>-2.9550881987984223E-4</v>
      </c>
      <c r="T483" s="223">
        <f t="shared" ca="1" si="869"/>
        <v>3.0042691615482509E-4</v>
      </c>
      <c r="U483" s="223">
        <f t="shared" ca="1" si="870"/>
        <v>-2.9884167696318125E-4</v>
      </c>
      <c r="V483" s="223">
        <f t="shared" ca="1" si="871"/>
        <v>2.9078741794609926E-4</v>
      </c>
      <c r="W483" s="223">
        <f t="shared" ca="1" si="872"/>
        <v>-2.7643848948800406E-4</v>
      </c>
      <c r="X483" s="223">
        <f t="shared" ca="1" si="873"/>
        <v>2.5610550255725912E-4</v>
      </c>
      <c r="Y483" s="223">
        <f t="shared" ca="1" si="874"/>
        <v>-2.3022860491672868E-4</v>
      </c>
      <c r="Z483" s="223">
        <f t="shared" ca="1" si="875"/>
        <v>1.9936795325392118E-4</v>
      </c>
      <c r="AA483" s="223">
        <f t="shared" ca="1" si="876"/>
        <v>-1.6419158748034042E-4</v>
      </c>
      <c r="AB483" s="223">
        <f t="shared" ca="1" si="877"/>
        <v>1.2546096968484274E-4</v>
      </c>
      <c r="AC483" s="223">
        <f t="shared" ca="1" si="878"/>
        <v>-8.4014500778953609E-5</v>
      </c>
      <c r="AD483" s="223">
        <f t="shared" ca="1" si="879"/>
        <v>4.0749371649078644E-5</v>
      </c>
      <c r="AE483" s="223">
        <f t="shared" ca="1" si="880"/>
        <v>3.3978583167668173E-6</v>
      </c>
      <c r="AF483" s="223">
        <f t="shared" ca="1" si="881"/>
        <v>-4.7471534911347035E-5</v>
      </c>
      <c r="AG483" s="223">
        <f t="shared" ca="1" si="882"/>
        <v>9.0517596135788236E-5</v>
      </c>
      <c r="AH483" s="223">
        <f t="shared" ca="1" si="883"/>
        <v>-1.3160422476065416E-4</v>
      </c>
      <c r="AI483" s="223">
        <f t="shared" ca="1" si="884"/>
        <v>1.6984201935494431E-4</v>
      </c>
      <c r="AJ483" s="223">
        <f t="shared" ca="1" si="885"/>
        <v>-2.0440324714113135E-4</v>
      </c>
      <c r="AK483" s="223">
        <f t="shared" ca="1" si="886"/>
        <v>2.3453976191012158E-4</v>
      </c>
      <c r="AL483" s="223">
        <f t="shared" ca="1" si="887"/>
        <v>-2.5959919912731826E-4</v>
      </c>
      <c r="AM483" s="223">
        <f t="shared" ca="1" si="888"/>
        <v>2.7903909765470439E-4</v>
      </c>
      <c r="AN483" s="223">
        <f t="shared" ca="1" si="889"/>
        <v>-2.9243864239628635E-4</v>
      </c>
      <c r="AO483" s="223">
        <f t="shared" ca="1" si="890"/>
        <v>2.9950777367409003E-4</v>
      </c>
      <c r="AP483" s="223">
        <f t="shared" ca="1" si="891"/>
        <v>-3.0009346614422942E-4</v>
      </c>
      <c r="AQ483" s="223">
        <f t="shared" ca="1" si="892"/>
        <v>2.9418304133347576E-4</v>
      </c>
      <c r="AR483" s="223">
        <f t="shared" ca="1" si="893"/>
        <v>-2.819044420899157E-4</v>
      </c>
      <c r="AS483" s="223">
        <f t="shared" ca="1" si="894"/>
        <v>2.6352346300666745E-4</v>
      </c>
      <c r="AT483" s="223">
        <f t="shared" ca="1" si="895"/>
        <v>-2.3943799677162125E-4</v>
      </c>
      <c r="AU483" s="223">
        <f t="shared" ca="1" si="896"/>
        <v>2.1016942099235427E-4</v>
      </c>
      <c r="AV483" s="223">
        <f t="shared" ca="1" si="897"/>
        <v>-1.7635131194544701E-4</v>
      </c>
      <c r="AW483" s="223">
        <f t="shared" ca="1" si="898"/>
        <v>1.3871572956346796E-4</v>
      </c>
      <c r="AX483" s="223">
        <f t="shared" ca="1" si="899"/>
        <v>-9.807737054816888E-5</v>
      </c>
      <c r="AY483" s="223">
        <f t="shared" ca="1" si="900"/>
        <v>5.5315932647244314E-5</v>
      </c>
      <c r="AZ483" s="223">
        <f t="shared" ca="1" si="901"/>
        <v>-1.1357071854735249E-5</v>
      </c>
      <c r="BA483" s="223">
        <f t="shared" ca="1" si="902"/>
        <v>-3.2847635245871807E-5</v>
      </c>
      <c r="BB483" s="223">
        <f t="shared" ca="1" si="903"/>
        <v>7.6341290240950448E-5</v>
      </c>
      <c r="BC483" s="223">
        <f t="shared" ca="1" si="904"/>
        <v>-1.1818238684763178E-4</v>
      </c>
      <c r="BD483" s="223">
        <f t="shared" ca="1" si="905"/>
        <v>1.5746519168154571E-4</v>
      </c>
      <c r="BE483" s="223">
        <f t="shared" ca="1" si="906"/>
        <v>-1.9333935064934159E-4</v>
      </c>
      <c r="BF483" s="223">
        <f t="shared" ca="1" si="907"/>
        <v>2.2502829654679989E-4</v>
      </c>
      <c r="BG483" s="223">
        <f t="shared" ca="1" si="908"/>
        <v>-2.5184605939362512E-4</v>
      </c>
      <c r="BH483" s="223">
        <f t="shared" ca="1" si="909"/>
        <v>2.7321211561193832E-4</v>
      </c>
      <c r="BI483" s="223">
        <f t="shared" ca="1" si="910"/>
        <v>-2.8866395460859788E-4</v>
      </c>
      <c r="BJ483" s="223">
        <f t="shared" ca="1" si="911"/>
        <v>2.9786709073279145E-4</v>
      </c>
      <c r="BK483" s="223">
        <f t="shared" ca="1" si="912"/>
        <v>-3.0062230388025311E-4</v>
      </c>
      <c r="BL483" s="223">
        <f t="shared" ca="1" si="913"/>
        <v>2.9686995200688858E-4</v>
      </c>
      <c r="BM483" s="223">
        <f t="shared" ca="1" si="914"/>
        <v>-2.8669126219891931E-4</v>
      </c>
      <c r="BN483" s="223">
        <f t="shared" ca="1" si="915"/>
        <v>2.7030657235176158E-4</v>
      </c>
      <c r="BO483" s="223">
        <f t="shared" ca="1" si="916"/>
        <v>-2.4807056151999692E-4</v>
      </c>
      <c r="BP483" s="223">
        <f t="shared" ca="1" si="917"/>
        <v>2.2046457218694672E-4</v>
      </c>
      <c r="BQ483" s="223">
        <f t="shared" ca="1" si="918"/>
        <v>-1.8808619065352816E-4</v>
      </c>
      <c r="BR483" s="223">
        <f t="shared" ca="1" si="919"/>
        <v>1.5163631109950816E-4</v>
      </c>
      <c r="BS483" s="223">
        <f t="shared" ca="1" si="920"/>
        <v>-1.1190396334116249E-4</v>
      </c>
      <c r="BT483" s="223">
        <f t="shared" ca="1" si="921"/>
        <v>6.9749232718567682E-5</v>
      </c>
      <c r="BU483" s="223">
        <f t="shared" ca="1" si="922"/>
        <v>-2.6084641845385763E-5</v>
      </c>
      <c r="BV483" s="223">
        <f t="shared" ca="1" si="923"/>
        <v>-1.8144602749967716E-5</v>
      </c>
      <c r="BW483" s="223">
        <f t="shared" ca="1" si="924"/>
        <v>6.1981071491206674E-5</v>
      </c>
      <c r="BX483" s="223">
        <f t="shared" ca="1" si="925"/>
        <v>-1.0447583721313109E-4</v>
      </c>
      <c r="BY483" s="223">
        <f t="shared" ca="1" si="926"/>
        <v>1.4470901656906808E-4</v>
      </c>
      <c r="BZ483" s="223">
        <f t="shared" ca="1" si="927"/>
        <v>-1.8180968272731385E-4</v>
      </c>
      <c r="CA483" s="223">
        <f t="shared" ca="1" si="928"/>
        <v>2.1497471830694893E-4</v>
      </c>
      <c r="CB483" s="223">
        <f t="shared" ca="1" si="929"/>
        <v>-2.4348620044374559E-4</v>
      </c>
      <c r="CC483" s="223">
        <f t="shared" ca="1" si="930"/>
        <v>2.6672694165210992E-4</v>
      </c>
      <c r="CD483" s="223">
        <f t="shared" ca="1" si="931"/>
        <v>-2.8419385007028231E-4</v>
      </c>
      <c r="CE483" s="223">
        <f t="shared" ca="1" si="932"/>
        <v>2.9550881987984245E-4</v>
      </c>
      <c r="CF483" s="223">
        <f t="shared" ca="1" si="933"/>
        <v>-3.0042691615482514E-4</v>
      </c>
      <c r="CG483" s="223">
        <f t="shared" ca="1" si="934"/>
        <v>2.9884167696318136E-4</v>
      </c>
      <c r="CH483" s="223">
        <f t="shared" ca="1" si="935"/>
        <v>-2.9078741794609953E-4</v>
      </c>
      <c r="CI483" s="223">
        <f t="shared" ca="1" si="936"/>
        <v>2.7643848948800444E-4</v>
      </c>
      <c r="CJ483" s="223">
        <f t="shared" ca="1" si="937"/>
        <v>-2.5610550255726074E-4</v>
      </c>
      <c r="CK483" s="223">
        <f t="shared" ca="1" si="938"/>
        <v>2.3022860491673066E-4</v>
      </c>
      <c r="CL483" s="223">
        <f t="shared" ca="1" si="939"/>
        <v>-1.9936795325391712E-4</v>
      </c>
      <c r="CM483" s="223">
        <f t="shared" ca="1" si="940"/>
        <v>1.6419158748033763E-4</v>
      </c>
      <c r="CN483" s="223">
        <f t="shared" ca="1" si="941"/>
        <v>-1.2546096968484553E-4</v>
      </c>
      <c r="CO483" s="223">
        <f t="shared" ca="1" si="942"/>
        <v>8.4014500778960684E-5</v>
      </c>
      <c r="CP483" s="223">
        <f t="shared" ca="1" si="943"/>
        <v>-4.0749371649085922E-5</v>
      </c>
      <c r="CQ483" s="223">
        <f t="shared" ca="1" si="944"/>
        <v>-3.3978583167594177E-6</v>
      </c>
      <c r="CR483" s="223">
        <f t="shared" ca="1" si="945"/>
        <v>4.7471534911356616E-5</v>
      </c>
      <c r="CS483" s="223">
        <f t="shared" ca="1" si="946"/>
        <v>-9.0517596135797519E-5</v>
      </c>
      <c r="CT483" s="223">
        <f t="shared" ca="1" si="947"/>
        <v>1.3160422476066289E-4</v>
      </c>
      <c r="CU483" s="223">
        <f t="shared" ca="1" si="948"/>
        <v>-1.6984201935494881E-4</v>
      </c>
      <c r="CV483" s="223">
        <f t="shared" ca="1" si="949"/>
        <v>2.0440324714113533E-4</v>
      </c>
      <c r="CW483" s="223">
        <f t="shared" ca="1" si="950"/>
        <v>-2.34539761910125E-4</v>
      </c>
      <c r="CX483" s="223">
        <f t="shared" ca="1" si="951"/>
        <v>2.5959919912732103E-4</v>
      </c>
      <c r="CY483" s="223">
        <f t="shared" ca="1" si="952"/>
        <v>-2.790390976547065E-4</v>
      </c>
      <c r="CZ483" s="223">
        <f t="shared" ca="1" si="953"/>
        <v>2.9243864239628759E-4</v>
      </c>
      <c r="DA483" s="223">
        <f t="shared" ca="1" si="954"/>
        <v>-2.9950777367409058E-4</v>
      </c>
      <c r="DB483" s="223">
        <f t="shared" ca="1" si="955"/>
        <v>3.0009346614422931E-4</v>
      </c>
      <c r="DC483" s="223">
        <f t="shared" ca="1" si="956"/>
        <v>-2.9418304133347554E-4</v>
      </c>
      <c r="DD483" s="223">
        <f t="shared" ca="1" si="957"/>
        <v>2.8190444208991527E-4</v>
      </c>
      <c r="DE483" s="223">
        <f t="shared" ca="1" si="958"/>
        <v>-2.6352346300666691E-4</v>
      </c>
      <c r="DF483" s="223">
        <f t="shared" ca="1" si="959"/>
        <v>2.3943799677162054E-4</v>
      </c>
      <c r="DG483" s="223">
        <f t="shared" ca="1" si="960"/>
        <v>-2.1016942099235346E-4</v>
      </c>
      <c r="DH483" s="223">
        <f t="shared" ca="1" si="961"/>
        <v>1.763513119454495E-4</v>
      </c>
      <c r="DI483" s="223">
        <f t="shared" ca="1" si="962"/>
        <v>-1.3871572956346693E-4</v>
      </c>
      <c r="DJ483" s="223">
        <f t="shared" ca="1" si="963"/>
        <v>9.8077370548167782E-5</v>
      </c>
      <c r="DK483" s="223">
        <f t="shared" ca="1" si="964"/>
        <v>-5.5315932647251551E-5</v>
      </c>
      <c r="DL483" s="223">
        <f t="shared" ca="1" si="965"/>
        <v>1.1357071854742622E-5</v>
      </c>
      <c r="DM483" s="223">
        <f t="shared" ca="1" si="966"/>
        <v>3.2847635245864462E-5</v>
      </c>
      <c r="DN483" s="223">
        <f t="shared" ca="1" si="967"/>
        <v>-7.6341290240943306E-5</v>
      </c>
      <c r="DO483" s="223">
        <f t="shared" ca="1" si="968"/>
        <v>1.1818238684762501E-4</v>
      </c>
      <c r="DP483" s="223">
        <f t="shared" ca="1" si="969"/>
        <v>-1.5746519168153943E-4</v>
      </c>
      <c r="DQ483" s="223">
        <f t="shared" ca="1" si="970"/>
        <v>1.9333935064933593E-4</v>
      </c>
      <c r="DR483" s="223">
        <f t="shared" ca="1" si="971"/>
        <v>-2.2502829654680626E-4</v>
      </c>
      <c r="DS483" s="223">
        <f t="shared" ca="1" si="972"/>
        <v>2.5184605939363038E-4</v>
      </c>
      <c r="DT483" s="223">
        <f t="shared" ca="1" si="973"/>
        <v>-2.7321211561194238E-4</v>
      </c>
      <c r="DU483" s="223">
        <f t="shared" ca="1" si="974"/>
        <v>2.8866395460860059E-4</v>
      </c>
      <c r="DV483" s="223">
        <f t="shared" ca="1" si="975"/>
        <v>-2.9786709073279275E-4</v>
      </c>
      <c r="DW483" s="223">
        <f t="shared" ca="1" si="976"/>
        <v>3.0062230388025295E-4</v>
      </c>
      <c r="DX483" s="223">
        <f t="shared" ca="1" si="977"/>
        <v>-2.9686995200688842E-4</v>
      </c>
      <c r="DY483" s="223">
        <f t="shared" ca="1" si="978"/>
        <v>2.8669126219891899E-4</v>
      </c>
      <c r="DZ483" s="223">
        <f t="shared" ca="1" si="979"/>
        <v>-2.7030657235176103E-4</v>
      </c>
      <c r="EA483" s="223">
        <f t="shared" ca="1" si="980"/>
        <v>2.4807056151999627E-4</v>
      </c>
      <c r="EB483" s="223">
        <f t="shared" ca="1" si="981"/>
        <v>-2.2046457218694593E-4</v>
      </c>
      <c r="EC483" s="223">
        <f t="shared" ca="1" si="982"/>
        <v>1.8808619065352724E-4</v>
      </c>
      <c r="ED483" s="223">
        <f t="shared" ca="1" si="983"/>
        <v>-1.5163631109950715E-4</v>
      </c>
      <c r="EE483" s="223">
        <f t="shared" ca="1" si="984"/>
        <v>1.1190396334116139E-4</v>
      </c>
      <c r="EF483" s="223">
        <f t="shared" ca="1" si="985"/>
        <v>-6.9749232718566544E-5</v>
      </c>
      <c r="EG483" s="223">
        <f t="shared" ca="1" si="986"/>
        <v>2.6084641845384611E-5</v>
      </c>
      <c r="EH483" s="223">
        <f t="shared" ca="1" si="987"/>
        <v>1.8144602749968882E-5</v>
      </c>
      <c r="EI483" s="223">
        <f t="shared" ca="1" si="988"/>
        <v>-6.1981071491207799E-5</v>
      </c>
      <c r="EJ483" s="223">
        <f t="shared" ca="1" si="989"/>
        <v>1.0447583721313217E-4</v>
      </c>
      <c r="EK483" s="223">
        <f t="shared" ca="1" si="990"/>
        <v>-1.4470901656906163E-4</v>
      </c>
      <c r="EL483" s="223">
        <f t="shared" ca="1" si="991"/>
        <v>1.8180968272730802E-4</v>
      </c>
      <c r="EM483" s="223">
        <f t="shared" ca="1" si="992"/>
        <v>-2.1497471830694376E-4</v>
      </c>
      <c r="EN483" s="223">
        <f t="shared" ca="1" si="993"/>
        <v>2.4348620044374123E-4</v>
      </c>
      <c r="EO483" s="223">
        <f t="shared" ca="1" si="994"/>
        <v>-2.6672694165210656E-4</v>
      </c>
      <c r="EP483" s="223">
        <f t="shared" ca="1" si="995"/>
        <v>2.8419385007027992E-4</v>
      </c>
      <c r="EQ483" s="223">
        <f t="shared" ca="1" si="996"/>
        <v>-2.9550881987984424E-4</v>
      </c>
      <c r="ER483" s="223">
        <f t="shared" ca="1" si="997"/>
        <v>3.0042691615482552E-4</v>
      </c>
      <c r="ES483" s="223">
        <f t="shared" ca="1" si="998"/>
        <v>-2.9884167696318028E-4</v>
      </c>
      <c r="ET483" s="223">
        <f t="shared" ca="1" si="999"/>
        <v>2.9078741794609704E-4</v>
      </c>
      <c r="EU483" s="223">
        <f t="shared" ca="1" si="1000"/>
        <v>-2.7643848948800064E-4</v>
      </c>
      <c r="EV483" s="223">
        <f t="shared" ca="1" si="1001"/>
        <v>2.5610550255725565E-4</v>
      </c>
      <c r="EW483" s="223">
        <f t="shared" ca="1" si="1002"/>
        <v>-2.3022860491672442E-4</v>
      </c>
      <c r="EX483" s="223">
        <f t="shared" ca="1" si="1003"/>
        <v>1.9936795325391622E-4</v>
      </c>
      <c r="EY483" s="223">
        <f t="shared" ca="1" si="1004"/>
        <v>-1.6419158748033662E-4</v>
      </c>
      <c r="EZ483" s="223">
        <f t="shared" ca="1" si="1005"/>
        <v>1.2546096968483669E-4</v>
      </c>
      <c r="FA483" s="223">
        <f t="shared" ca="1" si="1006"/>
        <v>-8.4014500778951332E-5</v>
      </c>
      <c r="FB483" s="223">
        <f t="shared" ca="1" si="1007"/>
        <v>4.07493716490763E-5</v>
      </c>
      <c r="FC483" s="223">
        <f t="shared" ca="1" si="1008"/>
        <v>3.3978583167691484E-6</v>
      </c>
      <c r="FD483" s="223">
        <f t="shared" ca="1" si="1009"/>
        <v>-4.7471534911349352E-5</v>
      </c>
      <c r="FE483" s="223">
        <f t="shared" ca="1" si="1010"/>
        <v>9.0517596135790499E-5</v>
      </c>
      <c r="FF483" s="223">
        <f t="shared" ca="1" si="1011"/>
        <v>-1.3160422476065625E-4</v>
      </c>
      <c r="FG483" s="223">
        <f t="shared" ca="1" si="1012"/>
        <v>1.6984201935494274E-4</v>
      </c>
      <c r="FH483" s="223">
        <f t="shared" ca="1" si="1013"/>
        <v>-2.0440324714112991E-4</v>
      </c>
      <c r="FI483" s="223">
        <f t="shared" ca="1" si="1014"/>
        <v>2.3453976191012042E-4</v>
      </c>
      <c r="FJ483" s="223">
        <f t="shared" ca="1" si="1015"/>
        <v>-2.5959919912731734E-4</v>
      </c>
      <c r="FK483" s="223">
        <f t="shared" ca="1" si="1016"/>
        <v>2.7903909765470374E-4</v>
      </c>
      <c r="FL483" s="223">
        <f t="shared" ca="1" si="1017"/>
        <v>-2.9243864239628586E-4</v>
      </c>
      <c r="FM483" s="223">
        <f t="shared" ca="1" si="1018"/>
        <v>2.9950777367408993E-4</v>
      </c>
      <c r="FN483" s="223">
        <f t="shared" ca="1" si="1019"/>
        <v>-3.0009346614422974E-4</v>
      </c>
      <c r="FO483" s="223">
        <f t="shared" ca="1" si="1020"/>
        <v>2.9418304133347706E-4</v>
      </c>
      <c r="FP483" s="223">
        <f t="shared" ca="1" si="1021"/>
        <v>-2.8190444208991787E-4</v>
      </c>
      <c r="FQ483" s="223">
        <f t="shared" ca="1" si="1022"/>
        <v>2.6352346300666224E-4</v>
      </c>
      <c r="FR483" s="223">
        <f t="shared" ca="1" si="1023"/>
        <v>-2.3943799677161466E-4</v>
      </c>
      <c r="FS483" s="223">
        <f t="shared" ca="1" si="1024"/>
        <v>2.1016942099234647E-4</v>
      </c>
      <c r="FT483" s="223">
        <f t="shared" ca="1" si="1025"/>
        <v>-1.7635131194544164E-4</v>
      </c>
      <c r="FU483" s="223">
        <f t="shared" ca="1" si="1026"/>
        <v>1.3871572956347347E-4</v>
      </c>
      <c r="FV483" s="223">
        <f t="shared" ca="1" si="1027"/>
        <v>-9.8077370548174762E-5</v>
      </c>
      <c r="FW483" s="223">
        <f t="shared" ca="1" si="1028"/>
        <v>5.5315932647258788E-5</v>
      </c>
      <c r="FX483" s="223">
        <f t="shared" ca="1" si="1029"/>
        <v>-1.1357071854749967E-5</v>
      </c>
      <c r="FY483" s="223">
        <f t="shared" ca="1" si="1030"/>
        <v>-3.2847635245857157E-5</v>
      </c>
      <c r="FZ483" s="223">
        <f t="shared" ca="1" si="1031"/>
        <v>7.6341290240936177E-5</v>
      </c>
      <c r="GA483" s="223">
        <f t="shared" ca="1" si="1032"/>
        <v>-1.1818238684761823E-4</v>
      </c>
      <c r="GB483" s="223">
        <f t="shared" ca="1" si="1033"/>
        <v>1.5746519168153314E-4</v>
      </c>
      <c r="GC483" s="223">
        <f t="shared" ca="1" si="1034"/>
        <v>-1.9333935064933032E-4</v>
      </c>
      <c r="GD483" s="223">
        <f t="shared" ca="1" si="1035"/>
        <v>2.2502829654681277E-4</v>
      </c>
      <c r="GE483" s="223">
        <f t="shared" ca="1" si="1036"/>
        <v>-2.5184605939363569E-4</v>
      </c>
      <c r="GF483" s="223">
        <f t="shared" ca="1" si="1037"/>
        <v>2.7321211561194639E-4</v>
      </c>
      <c r="GG483" s="223">
        <f t="shared" ca="1" si="1038"/>
        <v>-2.886639546086033E-4</v>
      </c>
      <c r="GH483" s="223">
        <f t="shared" ca="1" si="1039"/>
        <v>2.9786709073279405E-4</v>
      </c>
      <c r="GI483" s="223">
        <f t="shared" ca="1" si="1040"/>
        <v>-3.0062230388025289E-4</v>
      </c>
      <c r="GJ483" s="223">
        <f t="shared" ca="1" si="1041"/>
        <v>2.968699520068869E-4</v>
      </c>
      <c r="GK483" s="223">
        <f t="shared" ca="1" si="1042"/>
        <v>-2.8669126219891606E-4</v>
      </c>
      <c r="GL483" s="223">
        <f t="shared" ca="1" si="1043"/>
        <v>2.7030657235175681E-4</v>
      </c>
      <c r="GM483" s="223">
        <f t="shared" ca="1" si="1044"/>
        <v>-2.480705615199908E-4</v>
      </c>
      <c r="GN483" s="223">
        <f t="shared" ca="1" si="1045"/>
        <v>2.2046457218693929E-4</v>
      </c>
      <c r="GO483" s="223">
        <f t="shared" ca="1" si="1046"/>
        <v>-1.8808619065351968E-4</v>
      </c>
      <c r="GP483" s="223">
        <f t="shared" ca="1" si="1047"/>
        <v>1.5163631109949875E-4</v>
      </c>
      <c r="GQ483" s="223">
        <f t="shared" ca="1" si="1048"/>
        <v>-1.1190396334115235E-4</v>
      </c>
      <c r="GR483" s="223">
        <f t="shared" ca="1" si="1049"/>
        <v>6.9749232718557098E-5</v>
      </c>
      <c r="GS483" s="223">
        <f t="shared" ca="1" si="1050"/>
        <v>-2.6084641845374907E-5</v>
      </c>
      <c r="GT483" s="223">
        <f t="shared" ca="1" si="1051"/>
        <v>-1.8144602749978612E-5</v>
      </c>
      <c r="GU483" s="223">
        <f t="shared" ca="1" si="1052"/>
        <v>6.198107149121734E-5</v>
      </c>
      <c r="GV483" s="223">
        <f t="shared" ca="1" si="1053"/>
        <v>-1.0447583721314129E-4</v>
      </c>
      <c r="GW483" s="223">
        <f t="shared" ca="1" si="1054"/>
        <v>1.4470901656907014E-4</v>
      </c>
      <c r="GX483" s="223">
        <f t="shared" ca="1" si="1055"/>
        <v>-1.8180968272731572E-4</v>
      </c>
      <c r="GY483" s="223">
        <f t="shared" ca="1" si="1056"/>
        <v>2.1497471830695059E-4</v>
      </c>
      <c r="GZ483" s="223">
        <f t="shared" ca="1" si="1057"/>
        <v>-2.4348620044374695E-4</v>
      </c>
      <c r="HA483" s="223">
        <f t="shared" ca="1" si="1058"/>
        <v>2.66726941652111E-4</v>
      </c>
      <c r="HB483" s="223">
        <f t="shared" ca="1" si="1059"/>
        <v>-2.8419385007028312E-4</v>
      </c>
      <c r="HC483" s="223">
        <f t="shared" ca="1" si="1060"/>
        <v>2.9550881987984288E-4</v>
      </c>
      <c r="HD483" s="223">
        <f t="shared" ca="1" si="1061"/>
        <v>-3.0042691615482525E-4</v>
      </c>
      <c r="HE483" s="223">
        <f t="shared" ca="1" si="1062"/>
        <v>2.9884167696318109E-4</v>
      </c>
      <c r="HF483" s="223">
        <f t="shared" ca="1" si="1063"/>
        <v>-2.9078741794609888E-4</v>
      </c>
      <c r="HG483" s="223">
        <f t="shared" ca="1" si="1064"/>
        <v>2.7643848948800351E-4</v>
      </c>
      <c r="HH483" s="223">
        <f t="shared" ca="1" si="1065"/>
        <v>-2.5610550255725949E-4</v>
      </c>
      <c r="HI483" s="223">
        <f t="shared" ca="1" si="1066"/>
        <v>2.3022860491672914E-4</v>
      </c>
      <c r="HJ483" s="223">
        <f t="shared" ca="1" si="1067"/>
        <v>-1.9936795325392175E-4</v>
      </c>
      <c r="HK483" s="223">
        <f t="shared" ca="1" si="1068"/>
        <v>1.641915874803428E-4</v>
      </c>
      <c r="HL483" s="223">
        <f t="shared" ca="1" si="1069"/>
        <v>-1.2546096968484339E-4</v>
      </c>
      <c r="HM483" s="223">
        <f t="shared" ca="1" si="1070"/>
        <v>8.4014500778958434E-5</v>
      </c>
      <c r="HN483" s="223">
        <f t="shared" ca="1" si="1071"/>
        <v>-4.0749371649083591E-5</v>
      </c>
      <c r="HO483" s="223">
        <f t="shared" ca="1" si="1072"/>
        <v>-3.3978583167618029E-6</v>
      </c>
      <c r="HP483" s="223">
        <f t="shared" ca="1" si="1073"/>
        <v>4.7471534911342075E-5</v>
      </c>
      <c r="HQ483" s="223">
        <f t="shared" ca="1" si="1074"/>
        <v>-9.0517596135783452E-5</v>
      </c>
      <c r="HR483" s="223">
        <f t="shared" ca="1" si="1075"/>
        <v>1.3160422476064966E-4</v>
      </c>
      <c r="HS483" s="223">
        <f t="shared" ca="1" si="1076"/>
        <v>-1.6984201935493667E-4</v>
      </c>
      <c r="HT483" s="223">
        <f t="shared" ca="1" si="1077"/>
        <v>2.0440324714112452E-4</v>
      </c>
      <c r="HU483" s="223">
        <f t="shared" ca="1" si="1078"/>
        <v>-2.3453976191011575E-4</v>
      </c>
      <c r="HV483" s="223">
        <f t="shared" ca="1" si="1079"/>
        <v>2.595991991273136E-4</v>
      </c>
      <c r="HW483" s="223">
        <f t="shared" ca="1" si="1080"/>
        <v>-2.7903909765470097E-4</v>
      </c>
      <c r="HX483" s="223">
        <f t="shared" ca="1" si="1081"/>
        <v>2.9243864239628418E-4</v>
      </c>
      <c r="HY483" s="223">
        <f t="shared" ca="1" si="1082"/>
        <v>-2.9950777367408928E-4</v>
      </c>
      <c r="HZ483" s="223">
        <f t="shared" ca="1" si="1083"/>
        <v>3.0009346614423023E-4</v>
      </c>
      <c r="IA483" s="223">
        <f t="shared" ca="1" si="1084"/>
        <v>-2.9418304133347858E-4</v>
      </c>
      <c r="IB483" s="223">
        <f t="shared" ca="1" si="1085"/>
        <v>2.8190444208992042E-4</v>
      </c>
      <c r="IC483" s="223">
        <f t="shared" ca="1" si="1086"/>
        <v>-2.6352346300665753E-4</v>
      </c>
      <c r="ID483" s="223">
        <f t="shared" ca="1" si="1087"/>
        <v>2.3943799677160878E-4</v>
      </c>
      <c r="IE483" s="223">
        <f t="shared" ca="1" si="1088"/>
        <v>-4.0388139066806862E-4</v>
      </c>
      <c r="IF483" s="223">
        <f t="shared" ca="1" si="1089"/>
        <v>1.7635131194543372E-4</v>
      </c>
      <c r="IG483" s="223">
        <f t="shared" ca="1" si="1090"/>
        <v>-1.3871572956344967E-4</v>
      </c>
      <c r="IH483" s="223">
        <f t="shared" ca="1" si="1091"/>
        <v>9.8077370548149418E-5</v>
      </c>
      <c r="II483" s="223">
        <f t="shared" ca="1" si="1092"/>
        <v>-5.5315932647232428E-5</v>
      </c>
      <c r="IJ483" s="223">
        <f t="shared" ca="1" si="1093"/>
        <v>1.1357071854723187E-5</v>
      </c>
      <c r="IK483" s="223">
        <f t="shared" ca="1" si="1094"/>
        <v>3.2847635245883801E-5</v>
      </c>
      <c r="IL483" s="223">
        <f t="shared" ca="1" si="1095"/>
        <v>-7.6341290240962103E-5</v>
      </c>
      <c r="IM483" s="223">
        <f t="shared" ca="1" si="1096"/>
        <v>1.181823868476429E-4</v>
      </c>
      <c r="IN483" s="223">
        <f t="shared" ca="1" si="1097"/>
        <v>-1.5746519168155601E-4</v>
      </c>
      <c r="IO483" s="223">
        <f t="shared" ca="1" si="1098"/>
        <v>1.9333935064935086E-4</v>
      </c>
      <c r="IP483" s="223">
        <f t="shared" ca="1" si="1099"/>
        <v>-2.2502829654680786E-4</v>
      </c>
      <c r="IQ483" s="223">
        <f t="shared" ca="1" si="1100"/>
        <v>2.5184605939363168E-4</v>
      </c>
      <c r="IR483" s="223">
        <f t="shared" ca="1" si="1101"/>
        <v>-2.7321211561194336E-4</v>
      </c>
      <c r="IS483" s="223">
        <f t="shared" ca="1" si="1102"/>
        <v>2.8866395460860124E-4</v>
      </c>
      <c r="IT483" s="223">
        <f t="shared" ca="1" si="1103"/>
        <v>-2.9786709073279308E-4</v>
      </c>
      <c r="IU483" s="223">
        <f t="shared" ca="1" si="1104"/>
        <v>3.0062230388025295E-4</v>
      </c>
      <c r="IV483" s="223">
        <f t="shared" ca="1" si="1105"/>
        <v>-2.9686995200688799E-4</v>
      </c>
      <c r="IW483" s="223">
        <f t="shared" ca="1" si="1106"/>
        <v>2.8669126219891828E-4</v>
      </c>
      <c r="IX483" s="223">
        <f t="shared" ca="1" si="1107"/>
        <v>-2.7030657235176E-4</v>
      </c>
      <c r="IY483" s="223">
        <f t="shared" ca="1" si="1108"/>
        <v>2.4807056151999497E-4</v>
      </c>
      <c r="IZ483" s="223">
        <f t="shared" ca="1" si="1109"/>
        <v>-2.2046457218694433E-4</v>
      </c>
      <c r="JA483" s="223">
        <f t="shared" ca="1" si="1110"/>
        <v>1.8808619065352537E-4</v>
      </c>
      <c r="JB483" s="223">
        <f t="shared" ca="1" si="1111"/>
        <v>-1.5163631109950512E-4</v>
      </c>
    </row>
    <row r="484" spans="2:262">
      <c r="B484" s="230">
        <v>123</v>
      </c>
      <c r="C484" s="229">
        <f t="shared" si="1112"/>
        <v>2.4023437500000017E-3</v>
      </c>
      <c r="D484" s="226">
        <f t="shared" ca="1" si="855"/>
        <v>23.444190470752311</v>
      </c>
      <c r="E484" s="225">
        <f ca="1">DY361</f>
        <v>-0.55580952924768967</v>
      </c>
      <c r="F484" s="224">
        <v>123</v>
      </c>
      <c r="G484" s="223">
        <f t="shared" ca="1" si="856"/>
        <v>1.3990489692182158E-4</v>
      </c>
      <c r="H484" s="223">
        <f t="shared" ca="1" si="857"/>
        <v>-1.1020233283350961E-4</v>
      </c>
      <c r="I484" s="223">
        <f t="shared" ca="1" si="858"/>
        <v>7.8842223082765993E-5</v>
      </c>
      <c r="J484" s="223">
        <f t="shared" ca="1" si="859"/>
        <v>-4.6296252910312706E-5</v>
      </c>
      <c r="K484" s="223">
        <f t="shared" ca="1" si="860"/>
        <v>1.3053944001416653E-5</v>
      </c>
      <c r="L484" s="223">
        <f t="shared" ca="1" si="861"/>
        <v>2.0384708375904999E-5</v>
      </c>
      <c r="M484" s="223">
        <f t="shared" ca="1" si="862"/>
        <v>-5.3516755765114832E-5</v>
      </c>
      <c r="N484" s="223">
        <f t="shared" ca="1" si="863"/>
        <v>8.5843861334082046E-5</v>
      </c>
      <c r="O484" s="223">
        <f t="shared" ca="1" si="864"/>
        <v>-1.1687979532489709E-4</v>
      </c>
      <c r="P484" s="223">
        <f t="shared" ca="1" si="865"/>
        <v>1.4615774840201148E-4</v>
      </c>
      <c r="Q484" s="223">
        <f t="shared" ca="1" si="866"/>
        <v>-1.7323735289915025E-4</v>
      </c>
      <c r="R484" s="223">
        <f t="shared" ca="1" si="867"/>
        <v>1.9771130635890934E-4</v>
      </c>
      <c r="S484" s="223">
        <f t="shared" ca="1" si="868"/>
        <v>-2.1921149774083772E-4</v>
      </c>
      <c r="T484" s="223">
        <f t="shared" ca="1" si="869"/>
        <v>2.3741454415411614E-4</v>
      </c>
      <c r="U484" s="223">
        <f t="shared" ca="1" si="870"/>
        <v>-2.5204665483724554E-4</v>
      </c>
      <c r="V484" s="223">
        <f t="shared" ca="1" si="871"/>
        <v>2.6288774922594697E-4</v>
      </c>
      <c r="W484" s="223">
        <f t="shared" ca="1" si="872"/>
        <v>-2.6977476716969482E-4</v>
      </c>
      <c r="X484" s="223">
        <f t="shared" ca="1" si="873"/>
        <v>2.7260412150816092E-4</v>
      </c>
      <c r="Y484" s="223">
        <f t="shared" ca="1" si="874"/>
        <v>-2.7133325611852478E-4</v>
      </c>
      <c r="Z484" s="223">
        <f t="shared" ca="1" si="875"/>
        <v>2.65981285999171E-4</v>
      </c>
      <c r="AA484" s="223">
        <f t="shared" ca="1" si="876"/>
        <v>-2.5662870976232298E-4</v>
      </c>
      <c r="AB484" s="223">
        <f t="shared" ca="1" si="877"/>
        <v>2.4341619885998305E-4</v>
      </c>
      <c r="AC484" s="223">
        <f t="shared" ca="1" si="878"/>
        <v>-2.2654248175436463E-4</v>
      </c>
      <c r="AD484" s="223">
        <f t="shared" ca="1" si="879"/>
        <v>2.0626135485683433E-4</v>
      </c>
      <c r="AE484" s="223">
        <f t="shared" ca="1" si="880"/>
        <v>-1.8287786519365334E-4</v>
      </c>
      <c r="AF484" s="223">
        <f t="shared" ca="1" si="881"/>
        <v>1.5674372221477384E-4</v>
      </c>
      <c r="AG484" s="223">
        <f t="shared" ca="1" si="882"/>
        <v>-1.2825200775632326E-4</v>
      </c>
      <c r="AH484" s="223">
        <f t="shared" ca="1" si="883"/>
        <v>9.7831263723914403E-5</v>
      </c>
      <c r="AI484" s="223">
        <f t="shared" ca="1" si="884"/>
        <v>-6.5939046423508734E-5</v>
      </c>
      <c r="AJ484" s="223">
        <f t="shared" ca="1" si="885"/>
        <v>3.3055044488659014E-5</v>
      </c>
      <c r="AK484" s="223">
        <f t="shared" ca="1" si="886"/>
        <v>3.2613608302463327E-7</v>
      </c>
      <c r="AL484" s="223">
        <f t="shared" ca="1" si="887"/>
        <v>-3.3702411264447448E-5</v>
      </c>
      <c r="AM484" s="223">
        <f t="shared" ca="1" si="888"/>
        <v>6.6571770810161681E-5</v>
      </c>
      <c r="AN484" s="223">
        <f t="shared" ca="1" si="889"/>
        <v>-9.8439828957718722E-5</v>
      </c>
      <c r="AO484" s="223">
        <f t="shared" ca="1" si="890"/>
        <v>1.2882726044970128E-4</v>
      </c>
      <c r="AP484" s="223">
        <f t="shared" ca="1" si="891"/>
        <v>-1.5727701003177404E-4</v>
      </c>
      <c r="AQ484" s="223">
        <f t="shared" ca="1" si="892"/>
        <v>1.8336116698912529E-4</v>
      </c>
      <c r="AR484" s="223">
        <f t="shared" ca="1" si="893"/>
        <v>-2.0668740132190984E-4</v>
      </c>
      <c r="AS484" s="223">
        <f t="shared" ca="1" si="894"/>
        <v>2.2690486475364667E-4</v>
      </c>
      <c r="AT484" s="223">
        <f t="shared" ca="1" si="895"/>
        <v>-2.4370946781585717E-4</v>
      </c>
      <c r="AU484" s="223">
        <f t="shared" ca="1" si="896"/>
        <v>2.5684845363671386E-4</v>
      </c>
      <c r="AV484" s="223">
        <f t="shared" ca="1" si="897"/>
        <v>-2.6612419963967135E-4</v>
      </c>
      <c r="AW484" s="223">
        <f t="shared" ca="1" si="898"/>
        <v>2.713971899709573E-4</v>
      </c>
      <c r="AX484" s="223">
        <f t="shared" ca="1" si="899"/>
        <v>-2.7258811394787472E-4</v>
      </c>
      <c r="AY484" s="223">
        <f t="shared" ca="1" si="900"/>
        <v>2.6967905896529694E-4</v>
      </c>
      <c r="AZ484" s="223">
        <f t="shared" ca="1" si="901"/>
        <v>-2.6271377991791636E-4</v>
      </c>
      <c r="BA484" s="223">
        <f t="shared" ca="1" si="902"/>
        <v>2.5179704108590562E-4</v>
      </c>
      <c r="BB484" s="223">
        <f t="shared" ca="1" si="903"/>
        <v>-2.3709304038263058E-4</v>
      </c>
      <c r="BC484" s="223">
        <f t="shared" ca="1" si="904"/>
        <v>2.1882293966518355E-4</v>
      </c>
      <c r="BD484" s="223">
        <f t="shared" ca="1" si="905"/>
        <v>-1.9726153825421486E-4</v>
      </c>
      <c r="BE484" s="223">
        <f t="shared" ca="1" si="906"/>
        <v>1.727331396963596E-4</v>
      </c>
      <c r="BF484" s="223">
        <f t="shared" ca="1" si="907"/>
        <v>-1.4560667393701321E-4</v>
      </c>
      <c r="BG484" s="223">
        <f t="shared" ca="1" si="908"/>
        <v>1.1629014827058609E-4</v>
      </c>
      <c r="BH484" s="223">
        <f t="shared" ca="1" si="909"/>
        <v>-8.5224510531006382E-5</v>
      </c>
      <c r="BI484" s="223">
        <f t="shared" ca="1" si="910"/>
        <v>5.2877016825838847E-5</v>
      </c>
      <c r="BJ484" s="223">
        <f t="shared" ca="1" si="911"/>
        <v>-1.9734203569546891E-5</v>
      </c>
      <c r="BK484" s="223">
        <f t="shared" ca="1" si="912"/>
        <v>-1.370543047707096E-5</v>
      </c>
      <c r="BL484" s="223">
        <f t="shared" ca="1" si="913"/>
        <v>4.6938922092271276E-5</v>
      </c>
      <c r="BM484" s="223">
        <f t="shared" ca="1" si="914"/>
        <v>-7.9466408628333984E-5</v>
      </c>
      <c r="BN484" s="223">
        <f t="shared" ca="1" si="915"/>
        <v>1.1079864641108107E-4</v>
      </c>
      <c r="BO484" s="223">
        <f t="shared" ca="1" si="916"/>
        <v>-1.4046436942014676E-4</v>
      </c>
      <c r="BP484" s="223">
        <f t="shared" ca="1" si="917"/>
        <v>1.6801737756853559E-4</v>
      </c>
      <c r="BQ484" s="223">
        <f t="shared" ca="1" si="918"/>
        <v>-1.9304324796727931E-4</v>
      </c>
      <c r="BR484" s="223">
        <f t="shared" ca="1" si="919"/>
        <v>2.1516556823144756E-4</v>
      </c>
      <c r="BS484" s="223">
        <f t="shared" ca="1" si="920"/>
        <v>-2.3405159807274829E-4</v>
      </c>
      <c r="BT484" s="223">
        <f t="shared" ca="1" si="921"/>
        <v>2.4941727402319984E-4</v>
      </c>
      <c r="BU484" s="223">
        <f t="shared" ca="1" si="922"/>
        <v>-2.6103148201410371E-4</v>
      </c>
      <c r="BV484" s="223">
        <f t="shared" ca="1" si="923"/>
        <v>2.6871953354673799E-4</v>
      </c>
      <c r="BW484" s="223">
        <f t="shared" ca="1" si="924"/>
        <v>-2.7236579316999312E-4</v>
      </c>
      <c r="BX484" s="223">
        <f t="shared" ca="1" si="925"/>
        <v>2.7191541774518931E-4</v>
      </c>
      <c r="BY484" s="223">
        <f t="shared" ca="1" si="926"/>
        <v>-2.6737518133792485E-4</v>
      </c>
      <c r="BZ484" s="223">
        <f t="shared" ca="1" si="927"/>
        <v>2.5881337332983118E-4</v>
      </c>
      <c r="CA484" s="223">
        <f t="shared" ca="1" si="928"/>
        <v>-2.4635877128269907E-4</v>
      </c>
      <c r="CB484" s="223">
        <f t="shared" ca="1" si="929"/>
        <v>2.3019870400409475E-4</v>
      </c>
      <c r="CC484" s="223">
        <f t="shared" ca="1" si="930"/>
        <v>-2.1057623394772556E-4</v>
      </c>
      <c r="CD484" s="223">
        <f t="shared" ca="1" si="931"/>
        <v>1.8778650132787614E-4</v>
      </c>
      <c r="CE484" s="223">
        <f t="shared" ca="1" si="932"/>
        <v>-1.6217228493589506E-4</v>
      </c>
      <c r="CF484" s="223">
        <f t="shared" ca="1" si="933"/>
        <v>1.341188464281033E-4</v>
      </c>
      <c r="CG484" s="223">
        <f t="shared" ca="1" si="934"/>
        <v>-1.0404813563185803E-4</v>
      </c>
      <c r="CH484" s="223">
        <f t="shared" ca="1" si="935"/>
        <v>7.2412444027436277E-5</v>
      </c>
      <c r="CI484" s="223">
        <f t="shared" ca="1" si="936"/>
        <v>-3.9687601863159654E-5</v>
      </c>
      <c r="CJ484" s="223">
        <f t="shared" ca="1" si="937"/>
        <v>6.3658212255313551E-6</v>
      </c>
      <c r="CK484" s="223">
        <f t="shared" ca="1" si="938"/>
        <v>2.7051707288651769E-5</v>
      </c>
      <c r="CL484" s="223">
        <f t="shared" ca="1" si="939"/>
        <v>-6.0062352945407013E-5</v>
      </c>
      <c r="CM484" s="223">
        <f t="shared" ca="1" si="940"/>
        <v>9.2169604907685131E-5</v>
      </c>
      <c r="CN484" s="223">
        <f t="shared" ca="1" si="941"/>
        <v>-1.2289054022043095E-4</v>
      </c>
      <c r="CO484" s="223">
        <f t="shared" ca="1" si="942"/>
        <v>1.5176308742143011E-4</v>
      </c>
      <c r="CP484" s="223">
        <f t="shared" ca="1" si="943"/>
        <v>-1.7835297652615009E-4</v>
      </c>
      <c r="CQ484" s="223">
        <f t="shared" ca="1" si="944"/>
        <v>2.0226027085249403E-4</v>
      </c>
      <c r="CR484" s="223">
        <f t="shared" ca="1" si="945"/>
        <v>-2.2312538244083545E-4</v>
      </c>
      <c r="CS484" s="223">
        <f t="shared" ca="1" si="946"/>
        <v>2.4063448059159339E-4</v>
      </c>
      <c r="CT484" s="223">
        <f t="shared" ca="1" si="947"/>
        <v>-2.5452421217105059E-4</v>
      </c>
      <c r="CU484" s="223">
        <f t="shared" ca="1" si="948"/>
        <v>2.6458566268766301E-4</v>
      </c>
      <c r="CV484" s="223">
        <f t="shared" ca="1" si="949"/>
        <v>-2.7066749856043864E-4</v>
      </c>
      <c r="CW484" s="223">
        <f t="shared" ca="1" si="950"/>
        <v>2.7267824331685678E-4</v>
      </c>
      <c r="CX484" s="223">
        <f t="shared" ca="1" si="951"/>
        <v>-2.7058765348417831E-4</v>
      </c>
      <c r="CY484" s="223">
        <f t="shared" ca="1" si="952"/>
        <v>2.6442717347940924E-4</v>
      </c>
      <c r="CZ484" s="223">
        <f t="shared" ca="1" si="953"/>
        <v>-2.5428946265601771E-4</v>
      </c>
      <c r="DA484" s="223">
        <f t="shared" ca="1" si="954"/>
        <v>2.4032700162099295E-4</v>
      </c>
      <c r="DB484" s="223">
        <f t="shared" ca="1" si="955"/>
        <v>-2.2274979878458747E-4</v>
      </c>
      <c r="DC484" s="223">
        <f t="shared" ca="1" si="956"/>
        <v>2.0182223163838278E-4</v>
      </c>
      <c r="DD484" s="223">
        <f t="shared" ca="1" si="957"/>
        <v>-1.7785907027168378E-4</v>
      </c>
      <c r="DE484" s="223">
        <f t="shared" ca="1" si="958"/>
        <v>1.5122074293640514E-4</v>
      </c>
      <c r="DF484" s="223">
        <f t="shared" ca="1" si="959"/>
        <v>-1.2230791487071772E-4</v>
      </c>
      <c r="DG484" s="223">
        <f t="shared" ca="1" si="960"/>
        <v>9.1555461920852575E-5</v>
      </c>
      <c r="DH484" s="223">
        <f t="shared" ca="1" si="961"/>
        <v>-5.9425929603622928E-5</v>
      </c>
      <c r="DI484" s="223">
        <f t="shared" ca="1" si="962"/>
        <v>2.6402575991361075E-5</v>
      </c>
      <c r="DJ484" s="223">
        <f t="shared" ca="1" si="963"/>
        <v>7.0178969393965658E-6</v>
      </c>
      <c r="DK484" s="223">
        <f t="shared" ca="1" si="964"/>
        <v>-4.0332814167924491E-5</v>
      </c>
      <c r="DL484" s="223">
        <f t="shared" ca="1" si="965"/>
        <v>7.3041088329464031E-5</v>
      </c>
      <c r="DM484" s="223">
        <f t="shared" ca="1" si="966"/>
        <v>-1.0465075653569528E-4</v>
      </c>
      <c r="DN484" s="223">
        <f t="shared" ca="1" si="967"/>
        <v>1.3468637995444949E-4</v>
      </c>
      <c r="DO484" s="223">
        <f t="shared" ca="1" si="968"/>
        <v>-1.6269619485224514E-4</v>
      </c>
      <c r="DP484" s="223">
        <f t="shared" ca="1" si="969"/>
        <v>1.8825890754142581E-4</v>
      </c>
      <c r="DQ484" s="223">
        <f t="shared" ca="1" si="970"/>
        <v>-2.1099003102931731E-4</v>
      </c>
      <c r="DR484" s="223">
        <f t="shared" ca="1" si="971"/>
        <v>2.3054766806045242E-4</v>
      </c>
      <c r="DS484" s="223">
        <f t="shared" ca="1" si="972"/>
        <v>-2.4663765356959511E-4</v>
      </c>
      <c r="DT484" s="223">
        <f t="shared" ca="1" si="973"/>
        <v>2.5901797919809284E-4</v>
      </c>
      <c r="DU484" s="223">
        <f t="shared" ca="1" si="974"/>
        <v>-2.6750243332484251E-4</v>
      </c>
      <c r="DV484" s="223">
        <f t="shared" ca="1" si="975"/>
        <v>2.7196340186243272E-4</v>
      </c>
      <c r="DW484" s="223">
        <f t="shared" ca="1" si="976"/>
        <v>-2.7233378769177632E-4</v>
      </c>
      <c r="DX484" s="223">
        <f t="shared" ca="1" si="977"/>
        <v>2.686080198652435E-4</v>
      </c>
      <c r="DY484" s="223">
        <f t="shared" ca="1" si="978"/>
        <v>-2.608421373989008E-4</v>
      </c>
      <c r="DZ484" s="223">
        <f t="shared" ca="1" si="979"/>
        <v>2.4915294639353905E-4</v>
      </c>
      <c r="EA484" s="223">
        <f t="shared" ca="1" si="980"/>
        <v>-2.3371626316221887E-4</v>
      </c>
      <c r="EB484" s="223">
        <f t="shared" ca="1" si="981"/>
        <v>2.147642697892392E-4</v>
      </c>
      <c r="EC484" s="223">
        <f t="shared" ca="1" si="982"/>
        <v>-1.9258202189548305E-4</v>
      </c>
      <c r="ED484" s="223">
        <f t="shared" ca="1" si="983"/>
        <v>1.6750316113658639E-4</v>
      </c>
      <c r="EE484" s="223">
        <f t="shared" ca="1" si="984"/>
        <v>-1.3990489692182172E-4</v>
      </c>
      <c r="EF484" s="223">
        <f t="shared" ca="1" si="985"/>
        <v>1.1020233283350032E-4</v>
      </c>
      <c r="EG484" s="223">
        <f t="shared" ca="1" si="986"/>
        <v>-7.8842223082761141E-5</v>
      </c>
      <c r="EH484" s="223">
        <f t="shared" ca="1" si="987"/>
        <v>4.6296252910312937E-5</v>
      </c>
      <c r="EI484" s="223">
        <f t="shared" ca="1" si="988"/>
        <v>-1.305394400140676E-5</v>
      </c>
      <c r="EJ484" s="223">
        <f t="shared" ca="1" si="989"/>
        <v>-2.0384708375910068E-5</v>
      </c>
      <c r="EK484" s="223">
        <f t="shared" ca="1" si="990"/>
        <v>5.3516755765114127E-5</v>
      </c>
      <c r="EL484" s="223">
        <f t="shared" ca="1" si="991"/>
        <v>-8.5843861334091465E-5</v>
      </c>
      <c r="EM484" s="223">
        <f t="shared" ca="1" si="992"/>
        <v>1.1687979532490166E-4</v>
      </c>
      <c r="EN484" s="223">
        <f t="shared" ca="1" si="993"/>
        <v>-1.4615774840201086E-4</v>
      </c>
      <c r="EO484" s="223">
        <f t="shared" ca="1" si="994"/>
        <v>1.7323735289915716E-4</v>
      </c>
      <c r="EP484" s="223">
        <f t="shared" ca="1" si="995"/>
        <v>-1.9771130635891281E-4</v>
      </c>
      <c r="EQ484" s="223">
        <f t="shared" ca="1" si="996"/>
        <v>2.1921149774083729E-4</v>
      </c>
      <c r="ER484" s="223">
        <f t="shared" ca="1" si="997"/>
        <v>-2.3741454415412055E-4</v>
      </c>
      <c r="ES484" s="223">
        <f t="shared" ca="1" si="998"/>
        <v>2.5204665483724749E-4</v>
      </c>
      <c r="ET484" s="223">
        <f t="shared" ca="1" si="999"/>
        <v>-2.6288774922594681E-4</v>
      </c>
      <c r="EU484" s="223">
        <f t="shared" ca="1" si="1000"/>
        <v>2.6977476716969612E-4</v>
      </c>
      <c r="EV484" s="223">
        <f t="shared" ca="1" si="1001"/>
        <v>-2.7260412150816098E-4</v>
      </c>
      <c r="EW484" s="223">
        <f t="shared" ca="1" si="1002"/>
        <v>2.7133325611852484E-4</v>
      </c>
      <c r="EX484" s="223">
        <f t="shared" ca="1" si="1003"/>
        <v>-2.6598128599916905E-4</v>
      </c>
      <c r="EY484" s="223">
        <f t="shared" ca="1" si="1004"/>
        <v>2.5662870976232125E-4</v>
      </c>
      <c r="EZ484" s="223">
        <f t="shared" ca="1" si="1005"/>
        <v>-2.4341619885998424E-4</v>
      </c>
      <c r="FA484" s="223">
        <f t="shared" ca="1" si="1006"/>
        <v>2.2654248175435967E-4</v>
      </c>
      <c r="FB484" s="223">
        <f t="shared" ca="1" si="1007"/>
        <v>-2.0626135485683102E-4</v>
      </c>
      <c r="FC484" s="223">
        <f t="shared" ca="1" si="1008"/>
        <v>1.8287786519365534E-4</v>
      </c>
      <c r="FD484" s="223">
        <f t="shared" ca="1" si="1009"/>
        <v>-1.5674372221476652E-4</v>
      </c>
      <c r="FE484" s="223">
        <f t="shared" ca="1" si="1010"/>
        <v>1.2825200775631879E-4</v>
      </c>
      <c r="FF484" s="223">
        <f t="shared" ca="1" si="1011"/>
        <v>-9.7831263723916883E-5</v>
      </c>
      <c r="FG484" s="223">
        <f t="shared" ca="1" si="1012"/>
        <v>6.593904642350002E-5</v>
      </c>
      <c r="FH484" s="223">
        <f t="shared" ca="1" si="1013"/>
        <v>-3.3055044488653973E-5</v>
      </c>
      <c r="FI484" s="223">
        <f t="shared" ca="1" si="1014"/>
        <v>-3.2613608302197697E-7</v>
      </c>
      <c r="FJ484" s="223">
        <f t="shared" ca="1" si="1015"/>
        <v>3.3702411264456352E-5</v>
      </c>
      <c r="FK484" s="223">
        <f t="shared" ca="1" si="1016"/>
        <v>-6.65717708101666E-5</v>
      </c>
      <c r="FL484" s="223">
        <f t="shared" ca="1" si="1017"/>
        <v>9.8439828957716242E-5</v>
      </c>
      <c r="FM484" s="223">
        <f t="shared" ca="1" si="1018"/>
        <v>-1.2882726044970914E-4</v>
      </c>
      <c r="FN484" s="223">
        <f t="shared" ca="1" si="1019"/>
        <v>1.5727701003177819E-4</v>
      </c>
      <c r="FO484" s="223">
        <f t="shared" ca="1" si="1020"/>
        <v>-1.8336116698912334E-4</v>
      </c>
      <c r="FP484" s="223">
        <f t="shared" ca="1" si="1021"/>
        <v>2.0668740132191566E-4</v>
      </c>
      <c r="FQ484" s="223">
        <f t="shared" ca="1" si="1022"/>
        <v>-2.2690486475364951E-4</v>
      </c>
      <c r="FR484" s="223">
        <f t="shared" ca="1" si="1023"/>
        <v>2.4370946781585595E-4</v>
      </c>
      <c r="FS484" s="223">
        <f t="shared" ca="1" si="1024"/>
        <v>-2.5684845363671685E-4</v>
      </c>
      <c r="FT484" s="223">
        <f t="shared" ca="1" si="1025"/>
        <v>2.6612419963967585E-4</v>
      </c>
      <c r="FU484" s="223">
        <f t="shared" ca="1" si="1026"/>
        <v>-2.7139718997095703E-4</v>
      </c>
      <c r="FV484" s="223">
        <f t="shared" ca="1" si="1027"/>
        <v>2.7258811394787461E-4</v>
      </c>
      <c r="FW484" s="223">
        <f t="shared" ca="1" si="1028"/>
        <v>-2.696790589652939E-4</v>
      </c>
      <c r="FX484" s="223">
        <f t="shared" ca="1" si="1029"/>
        <v>2.6271377991791706E-4</v>
      </c>
      <c r="FY484" s="223">
        <f t="shared" ca="1" si="1030"/>
        <v>-2.5179704108590367E-4</v>
      </c>
      <c r="FZ484" s="223">
        <f t="shared" ca="1" si="1031"/>
        <v>2.3709304038262039E-4</v>
      </c>
      <c r="GA484" s="223">
        <f t="shared" ca="1" si="1032"/>
        <v>-2.1882293966518513E-4</v>
      </c>
      <c r="GB484" s="223">
        <f t="shared" ca="1" si="1033"/>
        <v>1.9726153825421134E-4</v>
      </c>
      <c r="GC484" s="223">
        <f t="shared" ca="1" si="1034"/>
        <v>-1.7273313969634366E-4</v>
      </c>
      <c r="GD484" s="223">
        <f t="shared" ca="1" si="1035"/>
        <v>1.4560667393701549E-4</v>
      </c>
      <c r="GE484" s="223">
        <f t="shared" ca="1" si="1036"/>
        <v>-1.1629014827058149E-4</v>
      </c>
      <c r="GF484" s="223">
        <f t="shared" ca="1" si="1037"/>
        <v>8.5224510530986839E-5</v>
      </c>
      <c r="GG484" s="223">
        <f t="shared" ca="1" si="1038"/>
        <v>-5.2877016825841476E-5</v>
      </c>
      <c r="GH484" s="223">
        <f t="shared" ca="1" si="1039"/>
        <v>1.9734203569541836E-5</v>
      </c>
      <c r="GI484" s="223">
        <f t="shared" ca="1" si="1040"/>
        <v>1.3705430477091505E-5</v>
      </c>
      <c r="GJ484" s="223">
        <f t="shared" ca="1" si="1041"/>
        <v>-4.6938922092268646E-5</v>
      </c>
      <c r="GK484" s="223">
        <f t="shared" ca="1" si="1042"/>
        <v>7.9466408628338836E-5</v>
      </c>
      <c r="GL484" s="223">
        <f t="shared" ca="1" si="1043"/>
        <v>-1.1079864641109988E-4</v>
      </c>
      <c r="GM484" s="223">
        <f t="shared" ca="1" si="1044"/>
        <v>1.4046436942014446E-4</v>
      </c>
      <c r="GN484" s="223">
        <f t="shared" ca="1" si="1045"/>
        <v>-1.680173775685396E-4</v>
      </c>
      <c r="GO484" s="223">
        <f t="shared" ca="1" si="1046"/>
        <v>1.9304324796729384E-4</v>
      </c>
      <c r="GP484" s="223">
        <f t="shared" ca="1" si="1047"/>
        <v>-2.1516556823144591E-4</v>
      </c>
      <c r="GQ484" s="223">
        <f t="shared" ca="1" si="1048"/>
        <v>2.3405159807275087E-4</v>
      </c>
      <c r="GR484" s="223">
        <f t="shared" ca="1" si="1049"/>
        <v>-2.4941727402320814E-4</v>
      </c>
      <c r="GS484" s="223">
        <f t="shared" ca="1" si="1050"/>
        <v>2.6103148201410295E-4</v>
      </c>
      <c r="GT484" s="223">
        <f t="shared" ca="1" si="1051"/>
        <v>-2.687195335467388E-4</v>
      </c>
      <c r="GU484" s="223">
        <f t="shared" ca="1" si="1052"/>
        <v>2.7236579316999409E-4</v>
      </c>
      <c r="GV484" s="223">
        <f t="shared" ca="1" si="1053"/>
        <v>-2.7191541774518953E-4</v>
      </c>
      <c r="GW484" s="223">
        <f t="shared" ca="1" si="1054"/>
        <v>2.6737518133792388E-4</v>
      </c>
      <c r="GX484" s="223">
        <f t="shared" ca="1" si="1055"/>
        <v>-2.5881337332982473E-4</v>
      </c>
      <c r="GY484" s="223">
        <f t="shared" ca="1" si="1056"/>
        <v>2.4635877128270021E-4</v>
      </c>
      <c r="GZ484" s="223">
        <f t="shared" ca="1" si="1057"/>
        <v>-2.3019870400409198E-4</v>
      </c>
      <c r="HA484" s="223">
        <f t="shared" ca="1" si="1058"/>
        <v>2.1057623394771246E-4</v>
      </c>
      <c r="HB484" s="223">
        <f t="shared" ca="1" si="1059"/>
        <v>-1.8778650132787806E-4</v>
      </c>
      <c r="HC484" s="223">
        <f t="shared" ca="1" si="1060"/>
        <v>1.6217228493589099E-4</v>
      </c>
      <c r="HD484" s="223">
        <f t="shared" ca="1" si="1061"/>
        <v>-1.3411884642808536E-4</v>
      </c>
      <c r="HE484" s="223">
        <f t="shared" ca="1" si="1062"/>
        <v>1.040481356318605E-4</v>
      </c>
      <c r="HF484" s="223">
        <f t="shared" ca="1" si="1063"/>
        <v>-7.2412444027431357E-5</v>
      </c>
      <c r="HG484" s="223">
        <f t="shared" ca="1" si="1064"/>
        <v>3.9687601863139298E-5</v>
      </c>
      <c r="HH484" s="223">
        <f t="shared" ca="1" si="1065"/>
        <v>-6.3658212255340385E-6</v>
      </c>
      <c r="HI484" s="223">
        <f t="shared" ca="1" si="1066"/>
        <v>-2.7051707288656851E-5</v>
      </c>
      <c r="HJ484" s="223">
        <f t="shared" ca="1" si="1067"/>
        <v>6.0062352945427125E-5</v>
      </c>
      <c r="HK484" s="223">
        <f t="shared" ca="1" si="1068"/>
        <v>-9.2169604907675319E-5</v>
      </c>
      <c r="HL484" s="223">
        <f t="shared" ca="1" si="1069"/>
        <v>1.2289054022043545E-4</v>
      </c>
      <c r="HM484" s="223">
        <f t="shared" ca="1" si="1070"/>
        <v>-1.5176308742144721E-4</v>
      </c>
      <c r="HN484" s="223">
        <f t="shared" ca="1" si="1071"/>
        <v>1.7835297652614221E-4</v>
      </c>
      <c r="HO484" s="223">
        <f t="shared" ca="1" si="1072"/>
        <v>-2.0226027085249744E-4</v>
      </c>
      <c r="HP484" s="223">
        <f t="shared" ca="1" si="1073"/>
        <v>2.2312538244084729E-4</v>
      </c>
      <c r="HQ484" s="223">
        <f t="shared" ca="1" si="1074"/>
        <v>-2.4063448059158848E-4</v>
      </c>
      <c r="HR484" s="223">
        <f t="shared" ca="1" si="1075"/>
        <v>2.5452421217105243E-4</v>
      </c>
      <c r="HS484" s="223">
        <f t="shared" ca="1" si="1076"/>
        <v>-2.6458566268766799E-4</v>
      </c>
      <c r="HT484" s="223">
        <f t="shared" ca="1" si="1077"/>
        <v>2.7066749856043739E-4</v>
      </c>
      <c r="HU484" s="223">
        <f t="shared" ca="1" si="1078"/>
        <v>-2.7267824331685673E-4</v>
      </c>
      <c r="HV484" s="223">
        <f t="shared" ca="1" si="1079"/>
        <v>2.7058765348417577E-4</v>
      </c>
      <c r="HW484" s="223">
        <f t="shared" ca="1" si="1080"/>
        <v>-2.6442717347941174E-4</v>
      </c>
      <c r="HX484" s="223">
        <f t="shared" ca="1" si="1081"/>
        <v>2.5428946265601587E-4</v>
      </c>
      <c r="HY484" s="223">
        <f t="shared" ca="1" si="1082"/>
        <v>-2.4032700162098322E-4</v>
      </c>
      <c r="HZ484" s="223">
        <f t="shared" ca="1" si="1083"/>
        <v>2.2274979878459349E-4</v>
      </c>
      <c r="IA484" s="223">
        <f t="shared" ca="1" si="1084"/>
        <v>-2.0182223163837937E-4</v>
      </c>
      <c r="IB484" s="223">
        <f t="shared" ca="1" si="1085"/>
        <v>1.778590702716682E-4</v>
      </c>
      <c r="IC484" s="223">
        <f t="shared" ca="1" si="1086"/>
        <v>-1.5122074293641381E-4</v>
      </c>
      <c r="ID484" s="223">
        <f t="shared" ca="1" si="1087"/>
        <v>1.223079148707132E-4</v>
      </c>
      <c r="IE484" s="223">
        <f t="shared" ca="1" si="1088"/>
        <v>-3.2867397890110929E-4</v>
      </c>
      <c r="IF484" s="223">
        <f t="shared" ca="1" si="1089"/>
        <v>5.9425929603633119E-5</v>
      </c>
      <c r="IG484" s="223">
        <f t="shared" ca="1" si="1090"/>
        <v>-2.6402575991356047E-5</v>
      </c>
      <c r="IH484" s="223">
        <f t="shared" ca="1" si="1091"/>
        <v>-7.0178969394171656E-6</v>
      </c>
      <c r="II484" s="223">
        <f t="shared" ca="1" si="1092"/>
        <v>4.0332814167914178E-5</v>
      </c>
      <c r="IJ484" s="223">
        <f t="shared" ca="1" si="1093"/>
        <v>-7.3041088329468923E-5</v>
      </c>
      <c r="IK484" s="223">
        <f t="shared" ca="1" si="1094"/>
        <v>1.0465075653571429E-4</v>
      </c>
      <c r="IL484" s="223">
        <f t="shared" ca="1" si="1095"/>
        <v>-1.3468637995444043E-4</v>
      </c>
      <c r="IM484" s="223">
        <f t="shared" ca="1" si="1096"/>
        <v>1.6269619485224918E-4</v>
      </c>
      <c r="IN484" s="223">
        <f t="shared" ca="1" si="1097"/>
        <v>-1.8825890754144072E-4</v>
      </c>
      <c r="IO484" s="223">
        <f t="shared" ca="1" si="1098"/>
        <v>2.1099003102931072E-4</v>
      </c>
      <c r="IP484" s="223">
        <f t="shared" ca="1" si="1099"/>
        <v>-2.3054766806045513E-4</v>
      </c>
      <c r="IQ484" s="223">
        <f t="shared" ca="1" si="1100"/>
        <v>2.4663765356960389E-4</v>
      </c>
      <c r="IR484" s="223">
        <f t="shared" ca="1" si="1101"/>
        <v>-2.5901797919808959E-4</v>
      </c>
      <c r="IS484" s="223">
        <f t="shared" ca="1" si="1102"/>
        <v>2.6750243332484354E-4</v>
      </c>
      <c r="IT484" s="223">
        <f t="shared" ca="1" si="1103"/>
        <v>-2.7196340186243424E-4</v>
      </c>
      <c r="IU484" s="223">
        <f t="shared" ca="1" si="1104"/>
        <v>2.7233378769177686E-4</v>
      </c>
      <c r="IV484" s="223">
        <f t="shared" ca="1" si="1105"/>
        <v>-2.6860801986524263E-4</v>
      </c>
      <c r="IW484" s="223">
        <f t="shared" ca="1" si="1106"/>
        <v>2.6084213739889484E-4</v>
      </c>
      <c r="IX484" s="223">
        <f t="shared" ca="1" si="1107"/>
        <v>-2.4915294639354327E-4</v>
      </c>
      <c r="IY484" s="223">
        <f t="shared" ca="1" si="1108"/>
        <v>2.3371626316221624E-4</v>
      </c>
      <c r="IZ484" s="223">
        <f t="shared" ca="1" si="1109"/>
        <v>-2.1476426978922654E-4</v>
      </c>
      <c r="JA484" s="223">
        <f t="shared" ca="1" si="1110"/>
        <v>1.9258202189549042E-4</v>
      </c>
      <c r="JB484" s="223">
        <f t="shared" ca="1" si="1111"/>
        <v>-1.6750316113658237E-4</v>
      </c>
    </row>
    <row r="485" spans="2:262">
      <c r="B485" s="230">
        <v>124</v>
      </c>
      <c r="C485" s="229">
        <f t="shared" si="1112"/>
        <v>2.4218750000000017E-3</v>
      </c>
      <c r="D485" s="226">
        <f t="shared" ca="1" si="855"/>
        <v>23.446302921586138</v>
      </c>
      <c r="E485" s="225">
        <f ca="1">DZ361</f>
        <v>-0.55369707841386251</v>
      </c>
      <c r="F485" s="224">
        <v>124</v>
      </c>
      <c r="G485" s="223">
        <f t="shared" ca="1" si="856"/>
        <v>1.258704035648403E-4</v>
      </c>
      <c r="H485" s="223">
        <f t="shared" ca="1" si="857"/>
        <v>-9.8878351199887596E-5</v>
      </c>
      <c r="I485" s="223">
        <f t="shared" ca="1" si="858"/>
        <v>7.0934046260474843E-5</v>
      </c>
      <c r="J485" s="223">
        <f t="shared" ca="1" si="859"/>
        <v>-4.2306607679079932E-5</v>
      </c>
      <c r="K485" s="223">
        <f t="shared" ca="1" si="860"/>
        <v>1.3271733338591176E-5</v>
      </c>
      <c r="L485" s="223">
        <f t="shared" ca="1" si="861"/>
        <v>1.5890955049016148E-5</v>
      </c>
      <c r="M485" s="223">
        <f t="shared" ca="1" si="862"/>
        <v>-4.490060485262127E-5</v>
      </c>
      <c r="N485" s="223">
        <f t="shared" ca="1" si="863"/>
        <v>7.3477837286328271E-5</v>
      </c>
      <c r="O485" s="223">
        <f t="shared" ca="1" si="864"/>
        <v>-1.0134743797989628E-4</v>
      </c>
      <c r="P485" s="223">
        <f t="shared" ca="1" si="865"/>
        <v>1.2824100744357269E-4</v>
      </c>
      <c r="Q485" s="223">
        <f t="shared" ca="1" si="866"/>
        <v>-1.538995459019028E-4</v>
      </c>
      <c r="R485" s="223">
        <f t="shared" ca="1" si="867"/>
        <v>1.7807594760314705E-4</v>
      </c>
      <c r="S485" s="223">
        <f t="shared" ca="1" si="868"/>
        <v>-2.0053738058275792E-4</v>
      </c>
      <c r="T485" s="223">
        <f t="shared" ca="1" si="869"/>
        <v>2.2106752896247341E-4</v>
      </c>
      <c r="U485" s="223">
        <f t="shared" ca="1" si="870"/>
        <v>-2.3946867619047634E-4</v>
      </c>
      <c r="V485" s="223">
        <f t="shared" ca="1" si="871"/>
        <v>2.5556360915987054E-4</v>
      </c>
      <c r="W485" s="223">
        <f t="shared" ca="1" si="872"/>
        <v>-2.6919732486777558E-4</v>
      </c>
      <c r="X485" s="223">
        <f t="shared" ca="1" si="873"/>
        <v>2.8023852317897707E-4</v>
      </c>
      <c r="Y485" s="223">
        <f t="shared" ca="1" si="874"/>
        <v>-2.8858087131800525E-4</v>
      </c>
      <c r="Z485" s="223">
        <f t="shared" ca="1" si="875"/>
        <v>2.9414402791188996E-4</v>
      </c>
      <c r="AA485" s="223">
        <f t="shared" ca="1" si="876"/>
        <v>-2.9687441672150125E-4</v>
      </c>
      <c r="AB485" s="223">
        <f t="shared" ca="1" si="877"/>
        <v>2.9674574261002014E-4</v>
      </c>
      <c r="AC485" s="223">
        <f t="shared" ca="1" si="878"/>
        <v>-2.9375924477948091E-4</v>
      </c>
      <c r="AD485" s="223">
        <f t="shared" ca="1" si="879"/>
        <v>2.8794368483657669E-4</v>
      </c>
      <c r="AE485" s="223">
        <f t="shared" ca="1" si="880"/>
        <v>-2.7935506980266767E-4</v>
      </c>
      <c r="AF485" s="223">
        <f t="shared" ca="1" si="881"/>
        <v>2.6807611273554249E-4</v>
      </c>
      <c r="AG485" s="223">
        <f t="shared" ca="1" si="882"/>
        <v>-2.542154361574659E-4</v>
      </c>
      <c r="AH485" s="223">
        <f t="shared" ca="1" si="883"/>
        <v>2.3790652596089742E-4</v>
      </c>
      <c r="AI485" s="223">
        <f t="shared" ca="1" si="884"/>
        <v>-2.1930644586639185E-4</v>
      </c>
      <c r="AJ485" s="223">
        <f t="shared" ca="1" si="885"/>
        <v>1.9859432481309197E-4</v>
      </c>
      <c r="AK485" s="223">
        <f t="shared" ca="1" si="886"/>
        <v>-1.7596963184914415E-4</v>
      </c>
      <c r="AL485" s="223">
        <f t="shared" ca="1" si="887"/>
        <v>1.5165025513569992E-4</v>
      </c>
      <c r="AM485" s="223">
        <f t="shared" ca="1" si="888"/>
        <v>-1.2587040356483651E-4</v>
      </c>
      <c r="AN485" s="223">
        <f t="shared" ca="1" si="889"/>
        <v>9.8878351199885794E-5</v>
      </c>
      <c r="AO485" s="223">
        <f t="shared" ca="1" si="890"/>
        <v>-7.0934046260471184E-5</v>
      </c>
      <c r="AP485" s="223">
        <f t="shared" ca="1" si="891"/>
        <v>4.2306607679078292E-5</v>
      </c>
      <c r="AQ485" s="223">
        <f t="shared" ca="1" si="892"/>
        <v>-1.3271733338587422E-5</v>
      </c>
      <c r="AR485" s="223">
        <f t="shared" ca="1" si="893"/>
        <v>-1.5890955049017286E-5</v>
      </c>
      <c r="AS485" s="223">
        <f t="shared" ca="1" si="894"/>
        <v>4.4900604852624455E-5</v>
      </c>
      <c r="AT485" s="223">
        <f t="shared" ca="1" si="895"/>
        <v>-7.3477837286329355E-5</v>
      </c>
      <c r="AU485" s="223">
        <f t="shared" ca="1" si="896"/>
        <v>1.013474379798993E-4</v>
      </c>
      <c r="AV485" s="223">
        <f t="shared" ca="1" si="897"/>
        <v>-1.2824100744357372E-4</v>
      </c>
      <c r="AW485" s="223">
        <f t="shared" ca="1" si="898"/>
        <v>1.5389954590190103E-4</v>
      </c>
      <c r="AX485" s="223">
        <f t="shared" ca="1" si="899"/>
        <v>-1.7807594760315049E-4</v>
      </c>
      <c r="AY485" s="223">
        <f t="shared" ca="1" si="900"/>
        <v>2.0053738058275952E-4</v>
      </c>
      <c r="AZ485" s="223">
        <f t="shared" ca="1" si="901"/>
        <v>-2.2106752896247352E-4</v>
      </c>
      <c r="BA485" s="223">
        <f t="shared" ca="1" si="902"/>
        <v>2.3946867619047509E-4</v>
      </c>
      <c r="BB485" s="223">
        <f t="shared" ca="1" si="903"/>
        <v>-2.5556360915987276E-4</v>
      </c>
      <c r="BC485" s="223">
        <f t="shared" ca="1" si="904"/>
        <v>2.691973248677765E-4</v>
      </c>
      <c r="BD485" s="223">
        <f t="shared" ca="1" si="905"/>
        <v>-2.8023852317897712E-4</v>
      </c>
      <c r="BE485" s="223">
        <f t="shared" ca="1" si="906"/>
        <v>2.8858087131800682E-4</v>
      </c>
      <c r="BF485" s="223">
        <f t="shared" ca="1" si="907"/>
        <v>-2.9414402791189055E-4</v>
      </c>
      <c r="BG485" s="223">
        <f t="shared" ca="1" si="908"/>
        <v>2.9687441672150136E-4</v>
      </c>
      <c r="BH485" s="223">
        <f t="shared" ca="1" si="909"/>
        <v>-2.9674574261002025E-4</v>
      </c>
      <c r="BI485" s="223">
        <f t="shared" ca="1" si="910"/>
        <v>2.9375924477947999E-4</v>
      </c>
      <c r="BJ485" s="223">
        <f t="shared" ca="1" si="911"/>
        <v>-2.8794368483657615E-4</v>
      </c>
      <c r="BK485" s="223">
        <f t="shared" ca="1" si="912"/>
        <v>2.7935506980266691E-4</v>
      </c>
      <c r="BL485" s="223">
        <f t="shared" ca="1" si="913"/>
        <v>-2.6807611273554335E-4</v>
      </c>
      <c r="BM485" s="223">
        <f t="shared" ca="1" si="914"/>
        <v>2.542154361574626E-4</v>
      </c>
      <c r="BN485" s="223">
        <f t="shared" ca="1" si="915"/>
        <v>-2.3790652596089612E-4</v>
      </c>
      <c r="BO485" s="223">
        <f t="shared" ca="1" si="916"/>
        <v>2.1930644586639039E-4</v>
      </c>
      <c r="BP485" s="223">
        <f t="shared" ca="1" si="917"/>
        <v>-1.9859432481309351E-4</v>
      </c>
      <c r="BQ485" s="223">
        <f t="shared" ca="1" si="918"/>
        <v>1.75969631849139E-4</v>
      </c>
      <c r="BR485" s="223">
        <f t="shared" ca="1" si="919"/>
        <v>-1.5165025513569802E-4</v>
      </c>
      <c r="BS485" s="223">
        <f t="shared" ca="1" si="920"/>
        <v>1.2587040356483838E-4</v>
      </c>
      <c r="BT485" s="223">
        <f t="shared" ca="1" si="921"/>
        <v>-9.8878351199879749E-5</v>
      </c>
      <c r="BU485" s="223">
        <f t="shared" ca="1" si="922"/>
        <v>7.093404626046907E-5</v>
      </c>
      <c r="BV485" s="223">
        <f t="shared" ca="1" si="923"/>
        <v>-4.2306607679076124E-5</v>
      </c>
      <c r="BW485" s="223">
        <f t="shared" ca="1" si="924"/>
        <v>1.3271733338589454E-5</v>
      </c>
      <c r="BX485" s="223">
        <f t="shared" ca="1" si="925"/>
        <v>1.5890955049023656E-5</v>
      </c>
      <c r="BY485" s="223">
        <f t="shared" ca="1" si="926"/>
        <v>-4.4900604852626623E-5</v>
      </c>
      <c r="BZ485" s="223">
        <f t="shared" ca="1" si="927"/>
        <v>7.3477837286331469E-5</v>
      </c>
      <c r="CA485" s="223">
        <f t="shared" ca="1" si="928"/>
        <v>-1.013474379798974E-4</v>
      </c>
      <c r="CB485" s="223">
        <f t="shared" ca="1" si="929"/>
        <v>1.2824100744357952E-4</v>
      </c>
      <c r="CC485" s="223">
        <f t="shared" ca="1" si="930"/>
        <v>-1.5389954590190651E-4</v>
      </c>
      <c r="CD485" s="223">
        <f t="shared" ca="1" si="931"/>
        <v>1.7807594760314884E-4</v>
      </c>
      <c r="CE485" s="223">
        <f t="shared" ca="1" si="932"/>
        <v>-2.0053738058275797E-4</v>
      </c>
      <c r="CF485" s="223">
        <f t="shared" ca="1" si="933"/>
        <v>2.2106752896247774E-4</v>
      </c>
      <c r="CG485" s="223">
        <f t="shared" ca="1" si="934"/>
        <v>-2.3946867619047889E-4</v>
      </c>
      <c r="CH485" s="223">
        <f t="shared" ca="1" si="935"/>
        <v>2.5556360915987173E-4</v>
      </c>
      <c r="CI485" s="223">
        <f t="shared" ca="1" si="936"/>
        <v>-2.6919732486777921E-4</v>
      </c>
      <c r="CJ485" s="223">
        <f t="shared" ca="1" si="937"/>
        <v>2.8023852317897923E-4</v>
      </c>
      <c r="CK485" s="223">
        <f t="shared" ca="1" si="938"/>
        <v>-2.8858087131800633E-4</v>
      </c>
      <c r="CL485" s="223">
        <f t="shared" ca="1" si="939"/>
        <v>2.9414402791189028E-4</v>
      </c>
      <c r="CM485" s="223">
        <f t="shared" ca="1" si="940"/>
        <v>-2.9687441672150163E-4</v>
      </c>
      <c r="CN485" s="223">
        <f t="shared" ca="1" si="941"/>
        <v>2.9674574261002036E-4</v>
      </c>
      <c r="CO485" s="223">
        <f t="shared" ca="1" si="942"/>
        <v>-2.9375924477948031E-4</v>
      </c>
      <c r="CP485" s="223">
        <f t="shared" ca="1" si="943"/>
        <v>2.8794368483657453E-4</v>
      </c>
      <c r="CQ485" s="223">
        <f t="shared" ca="1" si="944"/>
        <v>-2.7935506980266762E-4</v>
      </c>
      <c r="CR485" s="223">
        <f t="shared" ca="1" si="945"/>
        <v>2.6807611273554059E-4</v>
      </c>
      <c r="CS485" s="223">
        <f t="shared" ca="1" si="946"/>
        <v>-2.5421543615745923E-4</v>
      </c>
      <c r="CT485" s="223">
        <f t="shared" ca="1" si="947"/>
        <v>2.3790652596089733E-4</v>
      </c>
      <c r="CU485" s="223">
        <f t="shared" ca="1" si="948"/>
        <v>-2.1930644586638605E-4</v>
      </c>
      <c r="CV485" s="223">
        <f t="shared" ca="1" si="949"/>
        <v>1.9859432481309503E-4</v>
      </c>
      <c r="CW485" s="223">
        <f t="shared" ca="1" si="950"/>
        <v>-1.7596963184914063E-4</v>
      </c>
      <c r="CX485" s="223">
        <f t="shared" ca="1" si="951"/>
        <v>1.5165025513569252E-4</v>
      </c>
      <c r="CY485" s="223">
        <f t="shared" ca="1" si="952"/>
        <v>-1.2587040356484022E-4</v>
      </c>
      <c r="CZ485" s="223">
        <f t="shared" ca="1" si="953"/>
        <v>9.8878351199881674E-5</v>
      </c>
      <c r="DA485" s="223">
        <f t="shared" ca="1" si="954"/>
        <v>-7.0934046260462849E-5</v>
      </c>
      <c r="DB485" s="223">
        <f t="shared" ca="1" si="955"/>
        <v>4.2306607679078116E-5</v>
      </c>
      <c r="DC485" s="223">
        <f t="shared" ca="1" si="956"/>
        <v>-1.3271733338583058E-5</v>
      </c>
      <c r="DD485" s="223">
        <f t="shared" ca="1" si="957"/>
        <v>-1.589095504903008E-5</v>
      </c>
      <c r="DE485" s="223">
        <f t="shared" ca="1" si="958"/>
        <v>4.4900604852624645E-5</v>
      </c>
      <c r="DF485" s="223">
        <f t="shared" ca="1" si="959"/>
        <v>-7.3477837286337703E-5</v>
      </c>
      <c r="DG485" s="223">
        <f t="shared" ca="1" si="960"/>
        <v>1.0134743797989551E-4</v>
      </c>
      <c r="DH485" s="223">
        <f t="shared" ca="1" si="961"/>
        <v>-1.2824100744357768E-4</v>
      </c>
      <c r="DI485" s="223">
        <f t="shared" ca="1" si="962"/>
        <v>1.5389954590191201E-4</v>
      </c>
      <c r="DJ485" s="223">
        <f t="shared" ca="1" si="963"/>
        <v>-1.7807594760314721E-4</v>
      </c>
      <c r="DK485" s="223">
        <f t="shared" ca="1" si="964"/>
        <v>2.0053738058276274E-4</v>
      </c>
      <c r="DL485" s="223">
        <f t="shared" ca="1" si="965"/>
        <v>-2.2106752896248203E-4</v>
      </c>
      <c r="DM485" s="223">
        <f t="shared" ca="1" si="966"/>
        <v>2.3946867619047767E-4</v>
      </c>
      <c r="DN485" s="223">
        <f t="shared" ca="1" si="967"/>
        <v>-2.5556360915987499E-4</v>
      </c>
      <c r="DO485" s="223">
        <f t="shared" ca="1" si="968"/>
        <v>2.6919732486778192E-4</v>
      </c>
      <c r="DP485" s="223">
        <f t="shared" ca="1" si="969"/>
        <v>-2.8023852317897858E-4</v>
      </c>
      <c r="DQ485" s="223">
        <f t="shared" ca="1" si="970"/>
        <v>2.8858087131800785E-4</v>
      </c>
      <c r="DR485" s="223">
        <f t="shared" ca="1" si="971"/>
        <v>-2.9414402791189001E-4</v>
      </c>
      <c r="DS485" s="223">
        <f t="shared" ca="1" si="972"/>
        <v>2.9687441672150152E-4</v>
      </c>
      <c r="DT485" s="223">
        <f t="shared" ca="1" si="973"/>
        <v>-2.9674574261001954E-4</v>
      </c>
      <c r="DU485" s="223">
        <f t="shared" ca="1" si="974"/>
        <v>2.9375924477948053E-4</v>
      </c>
      <c r="DV485" s="223">
        <f t="shared" ca="1" si="975"/>
        <v>-2.8794368483657507E-4</v>
      </c>
      <c r="DW485" s="223">
        <f t="shared" ca="1" si="976"/>
        <v>2.7935506980266252E-4</v>
      </c>
      <c r="DX485" s="223">
        <f t="shared" ca="1" si="977"/>
        <v>-2.680761127355414E-4</v>
      </c>
      <c r="DY485" s="223">
        <f t="shared" ca="1" si="978"/>
        <v>2.5421543615746032E-4</v>
      </c>
      <c r="DZ485" s="223">
        <f t="shared" ca="1" si="979"/>
        <v>-2.3790652596089855E-4</v>
      </c>
      <c r="EA485" s="223">
        <f t="shared" ca="1" si="980"/>
        <v>2.1930644586638741E-4</v>
      </c>
      <c r="EB485" s="223">
        <f t="shared" ca="1" si="981"/>
        <v>-1.9859432481308397E-4</v>
      </c>
      <c r="EC485" s="223">
        <f t="shared" ca="1" si="982"/>
        <v>1.7596963184914228E-4</v>
      </c>
      <c r="ED485" s="223">
        <f t="shared" ca="1" si="983"/>
        <v>-1.5165025513569428E-4</v>
      </c>
      <c r="EE485" s="223">
        <f t="shared" ca="1" si="984"/>
        <v>1.2587040356482675E-4</v>
      </c>
      <c r="EF485" s="223">
        <f t="shared" ca="1" si="985"/>
        <v>-9.8878351199883598E-5</v>
      </c>
      <c r="EG485" s="223">
        <f t="shared" ca="1" si="986"/>
        <v>7.0934046260464828E-5</v>
      </c>
      <c r="EH485" s="223">
        <f t="shared" ca="1" si="987"/>
        <v>-4.2306607679063439E-5</v>
      </c>
      <c r="EI485" s="223">
        <f t="shared" ca="1" si="988"/>
        <v>1.327173333858509E-5</v>
      </c>
      <c r="EJ485" s="223">
        <f t="shared" ca="1" si="989"/>
        <v>1.5890955049028047E-5</v>
      </c>
      <c r="EK485" s="223">
        <f t="shared" ca="1" si="990"/>
        <v>-4.4900604852622598E-5</v>
      </c>
      <c r="EL485" s="223">
        <f t="shared" ca="1" si="991"/>
        <v>7.3477837286335738E-5</v>
      </c>
      <c r="EM485" s="223">
        <f t="shared" ca="1" si="992"/>
        <v>-1.0134743797990944E-4</v>
      </c>
      <c r="EN485" s="223">
        <f t="shared" ca="1" si="993"/>
        <v>1.2824100744357583E-4</v>
      </c>
      <c r="EO485" s="223">
        <f t="shared" ca="1" si="994"/>
        <v>-1.5389954590191025E-4</v>
      </c>
      <c r="EP485" s="223">
        <f t="shared" ca="1" si="995"/>
        <v>1.7807594760315911E-4</v>
      </c>
      <c r="EQ485" s="223">
        <f t="shared" ca="1" si="996"/>
        <v>-2.005373805827612E-4</v>
      </c>
      <c r="ER485" s="223">
        <f t="shared" ca="1" si="997"/>
        <v>2.210675289624807E-4</v>
      </c>
      <c r="ES485" s="223">
        <f t="shared" ca="1" si="998"/>
        <v>-2.3946867619047647E-4</v>
      </c>
      <c r="ET485" s="223">
        <f t="shared" ca="1" si="999"/>
        <v>2.5556360915987396E-4</v>
      </c>
      <c r="EU485" s="223">
        <f t="shared" ca="1" si="1000"/>
        <v>-2.6919732486778105E-4</v>
      </c>
      <c r="EV485" s="223">
        <f t="shared" ca="1" si="1001"/>
        <v>2.8023852317897788E-4</v>
      </c>
      <c r="EW485" s="223">
        <f t="shared" ca="1" si="1002"/>
        <v>-2.8858087131800736E-4</v>
      </c>
      <c r="EX485" s="223">
        <f t="shared" ca="1" si="1003"/>
        <v>2.9414402791189213E-4</v>
      </c>
      <c r="EY485" s="223">
        <f t="shared" ca="1" si="1004"/>
        <v>-2.9687441672150141E-4</v>
      </c>
      <c r="EZ485" s="223">
        <f t="shared" ca="1" si="1005"/>
        <v>2.9674574261001965E-4</v>
      </c>
      <c r="FA485" s="223">
        <f t="shared" ca="1" si="1006"/>
        <v>-2.9375924477947836E-4</v>
      </c>
      <c r="FB485" s="223">
        <f t="shared" ca="1" si="1007"/>
        <v>2.8794368483657556E-4</v>
      </c>
      <c r="FC485" s="223">
        <f t="shared" ca="1" si="1008"/>
        <v>-2.7935506980266323E-4</v>
      </c>
      <c r="FD485" s="223">
        <f t="shared" ca="1" si="1009"/>
        <v>2.6807611273554227E-4</v>
      </c>
      <c r="FE485" s="223">
        <f t="shared" ca="1" si="1010"/>
        <v>-2.542154361574614E-4</v>
      </c>
      <c r="FF485" s="223">
        <f t="shared" ca="1" si="1011"/>
        <v>2.3790652596088966E-4</v>
      </c>
      <c r="FG485" s="223">
        <f t="shared" ca="1" si="1012"/>
        <v>-2.1930644586638879E-4</v>
      </c>
      <c r="FH485" s="223">
        <f t="shared" ca="1" si="1013"/>
        <v>1.9859432481308552E-4</v>
      </c>
      <c r="FI485" s="223">
        <f t="shared" ca="1" si="1014"/>
        <v>-1.759696318491303E-4</v>
      </c>
      <c r="FJ485" s="223">
        <f t="shared" ca="1" si="1015"/>
        <v>1.5165025513569602E-4</v>
      </c>
      <c r="FK485" s="223">
        <f t="shared" ca="1" si="1016"/>
        <v>-1.2587040356482859E-4</v>
      </c>
      <c r="FL485" s="223">
        <f t="shared" ca="1" si="1017"/>
        <v>9.8878351199869585E-5</v>
      </c>
      <c r="FM485" s="223">
        <f t="shared" ca="1" si="1018"/>
        <v>-7.093404626046682E-5</v>
      </c>
      <c r="FN485" s="223">
        <f t="shared" ca="1" si="1019"/>
        <v>4.2306607679065445E-5</v>
      </c>
      <c r="FO485" s="223">
        <f t="shared" ca="1" si="1020"/>
        <v>-1.3271733338587123E-5</v>
      </c>
      <c r="FP485" s="223">
        <f t="shared" ca="1" si="1021"/>
        <v>-1.5890955049025987E-5</v>
      </c>
      <c r="FQ485" s="223">
        <f t="shared" ca="1" si="1022"/>
        <v>4.4900604852637303E-5</v>
      </c>
      <c r="FR485" s="223">
        <f t="shared" ca="1" si="1023"/>
        <v>-7.3477837286333746E-5</v>
      </c>
      <c r="FS485" s="223">
        <f t="shared" ca="1" si="1024"/>
        <v>1.0134743797989163E-4</v>
      </c>
      <c r="FT485" s="223">
        <f t="shared" ca="1" si="1025"/>
        <v>-1.2824100744358922E-4</v>
      </c>
      <c r="FU485" s="223">
        <f t="shared" ca="1" si="1026"/>
        <v>1.5389954590190851E-4</v>
      </c>
      <c r="FV485" s="223">
        <f t="shared" ca="1" si="1027"/>
        <v>-1.7807594760314396E-4</v>
      </c>
      <c r="FW485" s="223">
        <f t="shared" ca="1" si="1028"/>
        <v>2.005373805827722E-4</v>
      </c>
      <c r="FX485" s="223">
        <f t="shared" ca="1" si="1029"/>
        <v>-2.2106752896247929E-4</v>
      </c>
      <c r="FY485" s="223">
        <f t="shared" ca="1" si="1030"/>
        <v>2.3946867619047528E-4</v>
      </c>
      <c r="FZ485" s="223">
        <f t="shared" ca="1" si="1031"/>
        <v>-2.5556360915988149E-4</v>
      </c>
      <c r="GA485" s="223">
        <f t="shared" ca="1" si="1032"/>
        <v>2.6919732486778018E-4</v>
      </c>
      <c r="GB485" s="223">
        <f t="shared" ca="1" si="1033"/>
        <v>-2.8023852317897717E-4</v>
      </c>
      <c r="GC485" s="223">
        <f t="shared" ca="1" si="1034"/>
        <v>2.8858087131801094E-4</v>
      </c>
      <c r="GD485" s="223">
        <f t="shared" ca="1" si="1035"/>
        <v>-2.941440279118918E-4</v>
      </c>
      <c r="GE485" s="223">
        <f t="shared" ca="1" si="1036"/>
        <v>2.968744167215013E-4</v>
      </c>
      <c r="GF485" s="223">
        <f t="shared" ca="1" si="1037"/>
        <v>-2.9674574261001884E-4</v>
      </c>
      <c r="GG485" s="223">
        <f t="shared" ca="1" si="1038"/>
        <v>2.9375924477947863E-4</v>
      </c>
      <c r="GH485" s="223">
        <f t="shared" ca="1" si="1039"/>
        <v>-2.8794368483657604E-4</v>
      </c>
      <c r="GI485" s="223">
        <f t="shared" ca="1" si="1040"/>
        <v>2.7935506980265813E-4</v>
      </c>
      <c r="GJ485" s="223">
        <f t="shared" ca="1" si="1041"/>
        <v>-2.6807611273553593E-4</v>
      </c>
      <c r="GK485" s="223">
        <f t="shared" ca="1" si="1042"/>
        <v>2.5421543615746243E-4</v>
      </c>
      <c r="GL485" s="223">
        <f t="shared" ca="1" si="1043"/>
        <v>-2.3790652596090099E-4</v>
      </c>
      <c r="GM485" s="223">
        <f t="shared" ca="1" si="1044"/>
        <v>2.1930644586637879E-4</v>
      </c>
      <c r="GN485" s="223">
        <f t="shared" ca="1" si="1045"/>
        <v>-1.9859432481308701E-4</v>
      </c>
      <c r="GO485" s="223">
        <f t="shared" ca="1" si="1046"/>
        <v>1.7596963184914556E-4</v>
      </c>
      <c r="GP485" s="223">
        <f t="shared" ca="1" si="1047"/>
        <v>-1.5165025513568325E-4</v>
      </c>
      <c r="GQ485" s="223">
        <f t="shared" ca="1" si="1048"/>
        <v>1.2587040356483047E-4</v>
      </c>
      <c r="GR485" s="223">
        <f t="shared" ca="1" si="1049"/>
        <v>-9.887835119988742E-5</v>
      </c>
      <c r="GS485" s="223">
        <f t="shared" ca="1" si="1050"/>
        <v>7.0934046260452387E-5</v>
      </c>
      <c r="GT485" s="223">
        <f t="shared" ca="1" si="1051"/>
        <v>-4.2306607679067464E-5</v>
      </c>
      <c r="GU485" s="223">
        <f t="shared" ca="1" si="1052"/>
        <v>1.3271733338589156E-5</v>
      </c>
      <c r="GV485" s="223">
        <f t="shared" ca="1" si="1053"/>
        <v>1.589095504904084E-5</v>
      </c>
      <c r="GW485" s="223">
        <f t="shared" ca="1" si="1054"/>
        <v>-4.4900604852635256E-5</v>
      </c>
      <c r="GX485" s="223">
        <f t="shared" ca="1" si="1055"/>
        <v>7.3477837286331794E-5</v>
      </c>
      <c r="GY485" s="223">
        <f t="shared" ca="1" si="1056"/>
        <v>-1.0134743797992151E-4</v>
      </c>
      <c r="GZ485" s="223">
        <f t="shared" ca="1" si="1057"/>
        <v>1.2824100744358738E-4</v>
      </c>
      <c r="HA485" s="223">
        <f t="shared" ca="1" si="1058"/>
        <v>-1.5389954590190678E-4</v>
      </c>
      <c r="HB485" s="223">
        <f t="shared" ca="1" si="1059"/>
        <v>1.7807594760316936E-4</v>
      </c>
      <c r="HC485" s="223">
        <f t="shared" ca="1" si="1060"/>
        <v>-2.0053738058277066E-4</v>
      </c>
      <c r="HD485" s="223">
        <f t="shared" ca="1" si="1061"/>
        <v>2.2106752896247796E-4</v>
      </c>
      <c r="HE485" s="223">
        <f t="shared" ca="1" si="1062"/>
        <v>-2.3946867619047409E-4</v>
      </c>
      <c r="HF485" s="223">
        <f t="shared" ca="1" si="1063"/>
        <v>2.5556360915988046E-4</v>
      </c>
      <c r="HG485" s="223">
        <f t="shared" ca="1" si="1064"/>
        <v>-2.6919732486777932E-4</v>
      </c>
      <c r="HH485" s="223">
        <f t="shared" ca="1" si="1065"/>
        <v>2.8023852317897647E-4</v>
      </c>
      <c r="HI485" s="223">
        <f t="shared" ca="1" si="1066"/>
        <v>-2.885808713180104E-4</v>
      </c>
      <c r="HJ485" s="223">
        <f t="shared" ca="1" si="1067"/>
        <v>2.9414402791189153E-4</v>
      </c>
      <c r="HK485" s="223">
        <f t="shared" ca="1" si="1068"/>
        <v>-2.968744167215013E-4</v>
      </c>
      <c r="HL485" s="223">
        <f t="shared" ca="1" si="1069"/>
        <v>2.96745742610019E-4</v>
      </c>
      <c r="HM485" s="223">
        <f t="shared" ca="1" si="1070"/>
        <v>-2.9375924477947896E-4</v>
      </c>
      <c r="HN485" s="223">
        <f t="shared" ca="1" si="1071"/>
        <v>2.8794368483657653E-4</v>
      </c>
      <c r="HO485" s="223">
        <f t="shared" ca="1" si="1072"/>
        <v>-2.7935506980265884E-4</v>
      </c>
      <c r="HP485" s="223">
        <f t="shared" ca="1" si="1073"/>
        <v>2.6807611273553679E-4</v>
      </c>
      <c r="HQ485" s="223">
        <f t="shared" ca="1" si="1074"/>
        <v>-2.5421543615746352E-4</v>
      </c>
      <c r="HR485" s="223">
        <f t="shared" ca="1" si="1075"/>
        <v>2.3790652596088197E-4</v>
      </c>
      <c r="HS485" s="223">
        <f t="shared" ca="1" si="1076"/>
        <v>-2.1930644586638014E-4</v>
      </c>
      <c r="HT485" s="223">
        <f t="shared" ca="1" si="1077"/>
        <v>1.985943248130885E-4</v>
      </c>
      <c r="HU485" s="223">
        <f t="shared" ca="1" si="1078"/>
        <v>-1.7596963184911998E-4</v>
      </c>
      <c r="HV485" s="223">
        <f t="shared" ca="1" si="1079"/>
        <v>1.5165025513568501E-4</v>
      </c>
      <c r="HW485" s="223">
        <f t="shared" ca="1" si="1080"/>
        <v>-1.2587040356483228E-4</v>
      </c>
      <c r="HX485" s="223">
        <f t="shared" ca="1" si="1081"/>
        <v>9.8878351199857496E-5</v>
      </c>
      <c r="HY485" s="223">
        <f t="shared" ca="1" si="1082"/>
        <v>-7.0934046260454352E-5</v>
      </c>
      <c r="HZ485" s="223">
        <f t="shared" ca="1" si="1083"/>
        <v>4.2306607679069497E-5</v>
      </c>
      <c r="IA485" s="223">
        <f t="shared" ca="1" si="1084"/>
        <v>-1.3271733338591189E-5</v>
      </c>
      <c r="IB485" s="223">
        <f t="shared" ca="1" si="1085"/>
        <v>-1.5890955049038808E-5</v>
      </c>
      <c r="IC485" s="223">
        <f t="shared" ca="1" si="1086"/>
        <v>4.4900604852633237E-5</v>
      </c>
      <c r="ID485" s="223">
        <f t="shared" ca="1" si="1087"/>
        <v>-7.3477837286329816E-5</v>
      </c>
      <c r="IE485" s="223">
        <f t="shared" ca="1" si="1088"/>
        <v>-1.212555175419088E-4</v>
      </c>
      <c r="IF485" s="223">
        <f t="shared" ca="1" si="1089"/>
        <v>-1.2824100744358559E-4</v>
      </c>
      <c r="IG485" s="223">
        <f t="shared" ca="1" si="1090"/>
        <v>1.5389954590190499E-4</v>
      </c>
      <c r="IH485" s="223">
        <f t="shared" ca="1" si="1091"/>
        <v>-1.7807594760316773E-4</v>
      </c>
      <c r="II485" s="223">
        <f t="shared" ca="1" si="1092"/>
        <v>2.0053738058276916E-4</v>
      </c>
      <c r="IJ485" s="223">
        <f t="shared" ca="1" si="1093"/>
        <v>-2.2106752896247661E-4</v>
      </c>
      <c r="IK485" s="223">
        <f t="shared" ca="1" si="1094"/>
        <v>2.3946867619049287E-4</v>
      </c>
      <c r="IL485" s="223">
        <f t="shared" ca="1" si="1095"/>
        <v>-2.5556360915987943E-4</v>
      </c>
      <c r="IM485" s="223">
        <f t="shared" ca="1" si="1096"/>
        <v>2.6919732486777845E-4</v>
      </c>
      <c r="IN485" s="223">
        <f t="shared" ca="1" si="1097"/>
        <v>-2.8023852317898715E-4</v>
      </c>
      <c r="IO485" s="223">
        <f t="shared" ca="1" si="1098"/>
        <v>2.8858087131800996E-4</v>
      </c>
      <c r="IP485" s="223">
        <f t="shared" ca="1" si="1099"/>
        <v>-2.9414402791189126E-4</v>
      </c>
      <c r="IQ485" s="223">
        <f t="shared" ca="1" si="1100"/>
        <v>2.9687441672150271E-4</v>
      </c>
      <c r="IR485" s="223">
        <f t="shared" ca="1" si="1101"/>
        <v>-2.9674574261001906E-4</v>
      </c>
      <c r="IS485" s="223">
        <f t="shared" ca="1" si="1102"/>
        <v>2.9375924477947928E-4</v>
      </c>
      <c r="IT485" s="223">
        <f t="shared" ca="1" si="1103"/>
        <v>-2.8794368483657707E-4</v>
      </c>
      <c r="IU485" s="223">
        <f t="shared" ca="1" si="1104"/>
        <v>2.7935506980265954E-4</v>
      </c>
      <c r="IV485" s="223">
        <f t="shared" ca="1" si="1105"/>
        <v>-2.6807611273553772E-4</v>
      </c>
      <c r="IW485" s="223">
        <f t="shared" ca="1" si="1106"/>
        <v>2.5421543615746455E-4</v>
      </c>
      <c r="IX485" s="223">
        <f t="shared" ca="1" si="1107"/>
        <v>-2.3790652596088321E-4</v>
      </c>
      <c r="IY485" s="223">
        <f t="shared" ca="1" si="1108"/>
        <v>2.1930644586638153E-4</v>
      </c>
      <c r="IZ485" s="223">
        <f t="shared" ca="1" si="1109"/>
        <v>-1.9859432481309004E-4</v>
      </c>
      <c r="JA485" s="223">
        <f t="shared" ca="1" si="1110"/>
        <v>1.7596963184912163E-4</v>
      </c>
      <c r="JB485" s="223">
        <f t="shared" ca="1" si="1111"/>
        <v>-1.5165025513568677E-4</v>
      </c>
    </row>
    <row r="486" spans="2:262">
      <c r="B486" s="230">
        <v>125</v>
      </c>
      <c r="C486" s="229">
        <f t="shared" si="1112"/>
        <v>2.4414062500000017E-3</v>
      </c>
      <c r="D486" s="226">
        <f t="shared" ca="1" si="855"/>
        <v>23.451633558129242</v>
      </c>
      <c r="E486" s="225">
        <f ca="1">EA361</f>
        <v>-0.54836644187075734</v>
      </c>
      <c r="F486" s="224">
        <v>125</v>
      </c>
      <c r="G486" s="223">
        <f t="shared" ca="1" si="856"/>
        <v>1.5103137955676171E-4</v>
      </c>
      <c r="H486" s="223">
        <f t="shared" ca="1" si="857"/>
        <v>-1.3419634741354216E-4</v>
      </c>
      <c r="I486" s="223">
        <f t="shared" ca="1" si="858"/>
        <v>1.1663409363656566E-4</v>
      </c>
      <c r="J486" s="223">
        <f t="shared" ca="1" si="859"/>
        <v>-9.8439789600688962E-5</v>
      </c>
      <c r="K486" s="223">
        <f t="shared" ca="1" si="860"/>
        <v>7.9712031815884886E-5</v>
      </c>
      <c r="L486" s="223">
        <f t="shared" ca="1" si="861"/>
        <v>-6.0552307624211761E-5</v>
      </c>
      <c r="M486" s="223">
        <f t="shared" ca="1" si="862"/>
        <v>4.1064445231111973E-5</v>
      </c>
      <c r="N486" s="223">
        <f t="shared" ca="1" si="863"/>
        <v>-2.1354051051373699E-5</v>
      </c>
      <c r="O486" s="223">
        <f t="shared" ca="1" si="864"/>
        <v>1.527937418817105E-6</v>
      </c>
      <c r="P486" s="223">
        <f t="shared" ca="1" si="865"/>
        <v>1.8306456238996558E-5</v>
      </c>
      <c r="Q486" s="223">
        <f t="shared" ca="1" si="866"/>
        <v>-3.8041645624331744E-5</v>
      </c>
      <c r="R486" s="223">
        <f t="shared" ca="1" si="867"/>
        <v>5.7570684035999954E-5</v>
      </c>
      <c r="S486" s="223">
        <f t="shared" ca="1" si="868"/>
        <v>-7.6787741922804045E-5</v>
      </c>
      <c r="T486" s="223">
        <f t="shared" ca="1" si="869"/>
        <v>9.5588680383035509E-5</v>
      </c>
      <c r="U486" s="223">
        <f t="shared" ca="1" si="870"/>
        <v>-1.1387161550221942E-4</v>
      </c>
      <c r="V486" s="223">
        <f t="shared" ca="1" si="871"/>
        <v>1.3153747047085995E-4</v>
      </c>
      <c r="W486" s="223">
        <f t="shared" ca="1" si="872"/>
        <v>-1.4849051249026798E-4</v>
      </c>
      <c r="X486" s="223">
        <f t="shared" ca="1" si="873"/>
        <v>1.6463887155688582E-4</v>
      </c>
      <c r="Y486" s="223">
        <f t="shared" ca="1" si="874"/>
        <v>-1.7989503831379228E-4</v>
      </c>
      <c r="Z486" s="223">
        <f t="shared" ca="1" si="875"/>
        <v>1.9417633827150031E-4</v>
      </c>
      <c r="AA486" s="223">
        <f t="shared" ca="1" si="876"/>
        <v>-2.0740537982816715E-4</v>
      </c>
      <c r="AB486" s="223">
        <f t="shared" ca="1" si="877"/>
        <v>2.1951047366140092E-4</v>
      </c>
      <c r="AC486" s="223">
        <f t="shared" ca="1" si="878"/>
        <v>-2.3042602121890095E-4</v>
      </c>
      <c r="AD486" s="223">
        <f t="shared" ca="1" si="879"/>
        <v>2.4009287020269974E-4</v>
      </c>
      <c r="AE486" s="223">
        <f t="shared" ca="1" si="880"/>
        <v>-2.4845863512059675E-4</v>
      </c>
      <c r="AF486" s="223">
        <f t="shared" ca="1" si="881"/>
        <v>2.5547798116766816E-4</v>
      </c>
      <c r="AG486" s="223">
        <f t="shared" ca="1" si="882"/>
        <v>-2.6111286989950923E-4</v>
      </c>
      <c r="AH486" s="223">
        <f t="shared" ca="1" si="883"/>
        <v>2.6533276536586288E-4</v>
      </c>
      <c r="AI486" s="223">
        <f t="shared" ca="1" si="884"/>
        <v>-2.6811479958757293E-4</v>
      </c>
      <c r="AJ486" s="223">
        <f t="shared" ca="1" si="885"/>
        <v>2.6944389648014919E-4</v>
      </c>
      <c r="AK486" s="223">
        <f t="shared" ca="1" si="886"/>
        <v>-2.6931285355237446E-4</v>
      </c>
      <c r="AL486" s="223">
        <f t="shared" ca="1" si="887"/>
        <v>2.6772238093722829E-4</v>
      </c>
      <c r="AM486" s="223">
        <f t="shared" ca="1" si="888"/>
        <v>-2.6468109754361463E-4</v>
      </c>
      <c r="AN486" s="223">
        <f t="shared" ca="1" si="889"/>
        <v>2.6020548434974939E-4</v>
      </c>
      <c r="AO486" s="223">
        <f t="shared" ca="1" si="890"/>
        <v>-2.5431979509130711E-4</v>
      </c>
      <c r="AP486" s="223">
        <f t="shared" ca="1" si="891"/>
        <v>2.4705592482833169E-4</v>
      </c>
      <c r="AQ486" s="223">
        <f t="shared" ca="1" si="892"/>
        <v>-2.3845323710313884E-4</v>
      </c>
      <c r="AR486" s="223">
        <f t="shared" ca="1" si="893"/>
        <v>2.2855835062587286E-4</v>
      </c>
      <c r="AS486" s="223">
        <f t="shared" ca="1" si="894"/>
        <v>-2.1742488664366913E-4</v>
      </c>
      <c r="AT486" s="223">
        <f t="shared" ca="1" si="895"/>
        <v>2.0511317836248143E-4</v>
      </c>
      <c r="AU486" s="223">
        <f t="shared" ca="1" si="896"/>
        <v>-1.9168994399620698E-4</v>
      </c>
      <c r="AV486" s="223">
        <f t="shared" ca="1" si="897"/>
        <v>1.7722792521489557E-4</v>
      </c>
      <c r="AW486" s="223">
        <f t="shared" ca="1" si="898"/>
        <v>-1.6180549295135283E-4</v>
      </c>
      <c r="AX486" s="223">
        <f t="shared" ca="1" si="899"/>
        <v>1.4550622270225483E-4</v>
      </c>
      <c r="AY486" s="223">
        <f t="shared" ca="1" si="900"/>
        <v>-1.2841844162529291E-4</v>
      </c>
      <c r="AZ486" s="223">
        <f t="shared" ca="1" si="901"/>
        <v>1.1063474988665329E-4</v>
      </c>
      <c r="BA486" s="223">
        <f t="shared" ca="1" si="902"/>
        <v>-9.2251518852700491E-5</v>
      </c>
      <c r="BB486" s="223">
        <f t="shared" ca="1" si="903"/>
        <v>7.3368368845164582E-5</v>
      </c>
      <c r="BC486" s="223">
        <f t="shared" ca="1" si="904"/>
        <v>-5.4087629290028994E-5</v>
      </c>
      <c r="BD486" s="223">
        <f t="shared" ca="1" si="905"/>
        <v>3.4513784185476849E-5</v>
      </c>
      <c r="BE486" s="223">
        <f t="shared" ca="1" si="906"/>
        <v>-1.4752905894058861E-5</v>
      </c>
      <c r="BF486" s="223">
        <f t="shared" ca="1" si="907"/>
        <v>-5.0879196726293931E-6</v>
      </c>
      <c r="BG486" s="223">
        <f t="shared" ca="1" si="908"/>
        <v>2.4901173361780997E-5</v>
      </c>
      <c r="BH486" s="223">
        <f t="shared" ca="1" si="909"/>
        <v>-4.4579485434974656E-5</v>
      </c>
      <c r="BI486" s="223">
        <f t="shared" ca="1" si="910"/>
        <v>6.4016217414120403E-5</v>
      </c>
      <c r="BJ486" s="223">
        <f t="shared" ca="1" si="911"/>
        <v>-8.3106039964566175E-5</v>
      </c>
      <c r="BK486" s="223">
        <f t="shared" ca="1" si="912"/>
        <v>1.0174550368391895E-4</v>
      </c>
      <c r="BL486" s="223">
        <f t="shared" ca="1" si="913"/>
        <v>-1.1983359970331151E-4</v>
      </c>
      <c r="BM486" s="223">
        <f t="shared" ca="1" si="914"/>
        <v>1.3727230706321475E-4</v>
      </c>
      <c r="BN486" s="223">
        <f t="shared" ca="1" si="915"/>
        <v>-1.5396712389751012E-4</v>
      </c>
      <c r="BO486" s="223">
        <f t="shared" ca="1" si="916"/>
        <v>1.6982757954728383E-4</v>
      </c>
      <c r="BP486" s="223">
        <f t="shared" ca="1" si="917"/>
        <v>-1.8476772482919066E-4</v>
      </c>
      <c r="BQ486" s="223">
        <f t="shared" ca="1" si="918"/>
        <v>1.9870659780148832E-4</v>
      </c>
      <c r="BR486" s="223">
        <f t="shared" ca="1" si="919"/>
        <v>-2.1156866250383936E-4</v>
      </c>
      <c r="BS486" s="223">
        <f t="shared" ca="1" si="920"/>
        <v>2.2328421829321884E-4</v>
      </c>
      <c r="BT486" s="223">
        <f t="shared" ca="1" si="921"/>
        <v>-2.3378977755773769E-4</v>
      </c>
      <c r="BU486" s="223">
        <f t="shared" ca="1" si="922"/>
        <v>2.4302840976151224E-4</v>
      </c>
      <c r="BV486" s="223">
        <f t="shared" ca="1" si="923"/>
        <v>-2.5095004995616811E-4</v>
      </c>
      <c r="BW486" s="223">
        <f t="shared" ca="1" si="924"/>
        <v>2.5751177008714502E-4</v>
      </c>
      <c r="BX486" s="223">
        <f t="shared" ca="1" si="925"/>
        <v>-2.6267801162452515E-4</v>
      </c>
      <c r="BY486" s="223">
        <f t="shared" ca="1" si="926"/>
        <v>2.6642077825780077E-4</v>
      </c>
      <c r="BZ486" s="223">
        <f t="shared" ca="1" si="927"/>
        <v>-2.6871978761030309E-4</v>
      </c>
      <c r="CA486" s="223">
        <f t="shared" ca="1" si="928"/>
        <v>2.6956258115115865E-4</v>
      </c>
      <c r="CB486" s="223">
        <f t="shared" ca="1" si="929"/>
        <v>-2.6894459170914779E-4</v>
      </c>
      <c r="CC486" s="223">
        <f t="shared" ca="1" si="930"/>
        <v>2.6686916822260201E-4</v>
      </c>
      <c r="CD486" s="223">
        <f t="shared" ca="1" si="931"/>
        <v>-2.6334755759121342E-4</v>
      </c>
      <c r="CE486" s="223">
        <f t="shared" ca="1" si="932"/>
        <v>2.5839884372811566E-4</v>
      </c>
      <c r="CF486" s="223">
        <f t="shared" ca="1" si="933"/>
        <v>-2.5204984414250233E-4</v>
      </c>
      <c r="CG486" s="223">
        <f t="shared" ca="1" si="934"/>
        <v>2.443349646132219E-4</v>
      </c>
      <c r="CH486" s="223">
        <f t="shared" ca="1" si="935"/>
        <v>-2.3529601274088085E-4</v>
      </c>
      <c r="CI486" s="223">
        <f t="shared" ca="1" si="936"/>
        <v>2.2498197138883392E-4</v>
      </c>
      <c r="CJ486" s="223">
        <f t="shared" ca="1" si="937"/>
        <v>-2.1344873324080806E-4</v>
      </c>
      <c r="CK486" s="223">
        <f t="shared" ca="1" si="938"/>
        <v>2.0075879791358855E-4</v>
      </c>
      <c r="CL486" s="223">
        <f t="shared" ca="1" si="939"/>
        <v>-1.8698093326620697E-4</v>
      </c>
      <c r="CM486" s="223">
        <f t="shared" ca="1" si="940"/>
        <v>1.7218980274093785E-4</v>
      </c>
      <c r="CN486" s="223">
        <f t="shared" ca="1" si="941"/>
        <v>-1.5646556075563992E-4</v>
      </c>
      <c r="CO486" s="223">
        <f t="shared" ca="1" si="942"/>
        <v>1.39893418340021E-4</v>
      </c>
      <c r="CP486" s="223">
        <f t="shared" ca="1" si="943"/>
        <v>-1.2256318136968521E-4</v>
      </c>
      <c r="CQ486" s="223">
        <f t="shared" ca="1" si="944"/>
        <v>1.0456876390031191E-4</v>
      </c>
      <c r="CR486" s="223">
        <f t="shared" ca="1" si="945"/>
        <v>-8.600767923925114E-5</v>
      </c>
      <c r="CS486" s="223">
        <f t="shared" ca="1" si="946"/>
        <v>6.6980511512462174E-5</v>
      </c>
      <c r="CT486" s="223">
        <f t="shared" ca="1" si="947"/>
        <v>-4.7590370590420178E-5</v>
      </c>
      <c r="CU486" s="223">
        <f t="shared" ca="1" si="948"/>
        <v>2.7942333326809484E-5</v>
      </c>
      <c r="CV486" s="223">
        <f t="shared" ca="1" si="949"/>
        <v>-8.1428741378887731E-6</v>
      </c>
      <c r="CW486" s="223">
        <f t="shared" ca="1" si="950"/>
        <v>-1.1700711991505101E-5</v>
      </c>
      <c r="CX486" s="223">
        <f t="shared" ca="1" si="951"/>
        <v>3.148089094883667E-5</v>
      </c>
      <c r="CY486" s="223">
        <f t="shared" ca="1" si="952"/>
        <v>-5.109047223052961E-5</v>
      </c>
      <c r="CZ486" s="223">
        <f t="shared" ca="1" si="953"/>
        <v>7.0423189816592931E-5</v>
      </c>
      <c r="DA486" s="223">
        <f t="shared" ca="1" si="954"/>
        <v>-8.9374278035390448E-5</v>
      </c>
      <c r="DB486" s="223">
        <f t="shared" ca="1" si="955"/>
        <v>1.0784103929789256E-4</v>
      </c>
      <c r="DC486" s="223">
        <f t="shared" ca="1" si="956"/>
        <v>-1.2572340062480915E-4</v>
      </c>
      <c r="DD486" s="223">
        <f t="shared" ca="1" si="957"/>
        <v>1.4292445595073512E-4</v>
      </c>
      <c r="DE486" s="223">
        <f t="shared" ca="1" si="958"/>
        <v>-1.5935099126651464E-4</v>
      </c>
      <c r="DF486" s="223">
        <f t="shared" ca="1" si="959"/>
        <v>1.7491398975403352E-4</v>
      </c>
      <c r="DG486" s="223">
        <f t="shared" ca="1" si="960"/>
        <v>-1.895291141760689E-4</v>
      </c>
      <c r="DH486" s="223">
        <f t="shared" ca="1" si="961"/>
        <v>2.0311716390708512E-4</v>
      </c>
      <c r="DI486" s="223">
        <f t="shared" ca="1" si="962"/>
        <v>-2.1560450412827636E-4</v>
      </c>
      <c r="DJ486" s="223">
        <f t="shared" ca="1" si="963"/>
        <v>2.2692346486106736E-4</v>
      </c>
      <c r="DK486" s="223">
        <f t="shared" ca="1" si="964"/>
        <v>-2.3701270767653268E-4</v>
      </c>
      <c r="DL486" s="223">
        <f t="shared" ca="1" si="965"/>
        <v>2.4581755809369686E-4</v>
      </c>
      <c r="DM486" s="223">
        <f t="shared" ca="1" si="966"/>
        <v>-2.5329030186527397E-4</v>
      </c>
      <c r="DN486" s="223">
        <f t="shared" ca="1" si="967"/>
        <v>2.5939044354530765E-4</v>
      </c>
      <c r="DO486" s="223">
        <f t="shared" ca="1" si="968"/>
        <v>-2.6408492593750174E-4</v>
      </c>
      <c r="DP486" s="223">
        <f t="shared" ca="1" si="969"/>
        <v>2.6734830923503053E-4</v>
      </c>
      <c r="DQ486" s="223">
        <f t="shared" ca="1" si="970"/>
        <v>-2.6916290888105666E-4</v>
      </c>
      <c r="DR486" s="223">
        <f t="shared" ca="1" si="971"/>
        <v>2.6951889140287665E-4</v>
      </c>
      <c r="DS486" s="223">
        <f t="shared" ca="1" si="972"/>
        <v>-2.684143277003615E-4</v>
      </c>
      <c r="DT486" s="223">
        <f t="shared" ca="1" si="973"/>
        <v>2.658552034999175E-4</v>
      </c>
      <c r="DU486" s="223">
        <f t="shared" ca="1" si="974"/>
        <v>-2.6185538691731597E-4</v>
      </c>
      <c r="DV486" s="223">
        <f t="shared" ca="1" si="975"/>
        <v>2.564365533051727E-4</v>
      </c>
      <c r="DW486" s="223">
        <f t="shared" ca="1" si="976"/>
        <v>-2.4962806779233956E-4</v>
      </c>
      <c r="DX486" s="223">
        <f t="shared" ca="1" si="977"/>
        <v>2.4146682615170512E-4</v>
      </c>
      <c r="DY486" s="223">
        <f t="shared" ca="1" si="978"/>
        <v>-2.3199705485883612E-4</v>
      </c>
      <c r="DZ486" s="223">
        <f t="shared" ca="1" si="979"/>
        <v>2.2127007142485434E-4</v>
      </c>
      <c r="EA486" s="223">
        <f t="shared" ca="1" si="980"/>
        <v>-2.0934400630240254E-4</v>
      </c>
      <c r="EB486" s="223">
        <f t="shared" ca="1" si="981"/>
        <v>1.9628348787168479E-4</v>
      </c>
      <c r="EC486" s="223">
        <f t="shared" ca="1" si="982"/>
        <v>-1.8215929221367469E-4</v>
      </c>
      <c r="ED486" s="223">
        <f t="shared" ca="1" si="983"/>
        <v>1.670479595684003E-4</v>
      </c>
      <c r="EE486" s="223">
        <f t="shared" ca="1" si="984"/>
        <v>-1.5103137955675184E-4</v>
      </c>
      <c r="EF486" s="223">
        <f t="shared" ca="1" si="985"/>
        <v>1.3419634741353089E-4</v>
      </c>
      <c r="EG486" s="223">
        <f t="shared" ca="1" si="986"/>
        <v>-1.1663409363655284E-4</v>
      </c>
      <c r="EH486" s="223">
        <f t="shared" ca="1" si="987"/>
        <v>9.843978960067484E-5</v>
      </c>
      <c r="EI486" s="223">
        <f t="shared" ca="1" si="988"/>
        <v>-7.9712031815869504E-5</v>
      </c>
      <c r="EJ486" s="223">
        <f t="shared" ca="1" si="989"/>
        <v>6.0552307624194644E-5</v>
      </c>
      <c r="EK486" s="223">
        <f t="shared" ca="1" si="990"/>
        <v>-4.1064445231093677E-5</v>
      </c>
      <c r="EL486" s="223">
        <f t="shared" ca="1" si="991"/>
        <v>2.1354051051369592E-5</v>
      </c>
      <c r="EM486" s="223">
        <f t="shared" ca="1" si="992"/>
        <v>-1.5279374188120363E-6</v>
      </c>
      <c r="EN486" s="223">
        <f t="shared" ca="1" si="993"/>
        <v>-1.8306456239002575E-5</v>
      </c>
      <c r="EO486" s="223">
        <f t="shared" ca="1" si="994"/>
        <v>3.8041645624338697E-5</v>
      </c>
      <c r="EP486" s="223">
        <f t="shared" ca="1" si="995"/>
        <v>-5.7570684036008642E-5</v>
      </c>
      <c r="EQ486" s="223">
        <f t="shared" ca="1" si="996"/>
        <v>7.6787741922812556E-5</v>
      </c>
      <c r="ER486" s="223">
        <f t="shared" ca="1" si="997"/>
        <v>-9.5588680383045619E-5</v>
      </c>
      <c r="ES486" s="223">
        <f t="shared" ca="1" si="998"/>
        <v>1.138716155022292E-4</v>
      </c>
      <c r="ET486" s="223">
        <f t="shared" ca="1" si="999"/>
        <v>-1.3153747047087107E-4</v>
      </c>
      <c r="EU486" s="223">
        <f t="shared" ca="1" si="1000"/>
        <v>1.4849051249028023E-4</v>
      </c>
      <c r="EV486" s="223">
        <f t="shared" ca="1" si="1001"/>
        <v>-1.6463887155689744E-4</v>
      </c>
      <c r="EW486" s="223">
        <f t="shared" ca="1" si="1002"/>
        <v>1.7989503831380464E-4</v>
      </c>
      <c r="EX486" s="223">
        <f t="shared" ca="1" si="1003"/>
        <v>-1.941763382715118E-4</v>
      </c>
      <c r="EY486" s="223">
        <f t="shared" ca="1" si="1004"/>
        <v>2.0740537982817894E-4</v>
      </c>
      <c r="EZ486" s="223">
        <f t="shared" ca="1" si="1005"/>
        <v>-2.1951047366140273E-4</v>
      </c>
      <c r="FA486" s="223">
        <f t="shared" ca="1" si="1006"/>
        <v>2.3042602121890258E-4</v>
      </c>
      <c r="FB486" s="223">
        <f t="shared" ca="1" si="1007"/>
        <v>-2.4009287020270294E-4</v>
      </c>
      <c r="FC486" s="223">
        <f t="shared" ca="1" si="1008"/>
        <v>2.4845863512059952E-4</v>
      </c>
      <c r="FD486" s="223">
        <f t="shared" ca="1" si="1009"/>
        <v>-2.5547798116767032E-4</v>
      </c>
      <c r="FE486" s="223">
        <f t="shared" ca="1" si="1010"/>
        <v>2.6111286989951188E-4</v>
      </c>
      <c r="FF486" s="223">
        <f t="shared" ca="1" si="1011"/>
        <v>-2.6533276536586477E-4</v>
      </c>
      <c r="FG486" s="223">
        <f t="shared" ca="1" si="1012"/>
        <v>2.6811479958757406E-4</v>
      </c>
      <c r="FH486" s="223">
        <f t="shared" ca="1" si="1013"/>
        <v>-2.6944389648014952E-4</v>
      </c>
      <c r="FI486" s="223">
        <f t="shared" ca="1" si="1014"/>
        <v>2.6931285355237381E-4</v>
      </c>
      <c r="FJ486" s="223">
        <f t="shared" ca="1" si="1015"/>
        <v>-2.6772238093722656E-4</v>
      </c>
      <c r="FK486" s="223">
        <f t="shared" ca="1" si="1016"/>
        <v>2.6468109754361187E-4</v>
      </c>
      <c r="FL486" s="223">
        <f t="shared" ca="1" si="1017"/>
        <v>-2.6020548434974456E-4</v>
      </c>
      <c r="FM486" s="223">
        <f t="shared" ca="1" si="1018"/>
        <v>2.5431979509130099E-4</v>
      </c>
      <c r="FN486" s="223">
        <f t="shared" ca="1" si="1019"/>
        <v>-2.4705592482833038E-4</v>
      </c>
      <c r="FO486" s="223">
        <f t="shared" ca="1" si="1020"/>
        <v>2.3845323710313738E-4</v>
      </c>
      <c r="FP486" s="223">
        <f t="shared" ca="1" si="1021"/>
        <v>-2.2855835062586912E-4</v>
      </c>
      <c r="FQ486" s="223">
        <f t="shared" ca="1" si="1022"/>
        <v>2.1742488664366495E-4</v>
      </c>
      <c r="FR486" s="223">
        <f t="shared" ca="1" si="1023"/>
        <v>-2.051131783624769E-4</v>
      </c>
      <c r="FS486" s="223">
        <f t="shared" ca="1" si="1024"/>
        <v>1.9168994399619937E-4</v>
      </c>
      <c r="FT486" s="223">
        <f t="shared" ca="1" si="1025"/>
        <v>-1.7722792521488741E-4</v>
      </c>
      <c r="FU486" s="223">
        <f t="shared" ca="1" si="1026"/>
        <v>1.6180549295134419E-4</v>
      </c>
      <c r="FV486" s="223">
        <f t="shared" ca="1" si="1027"/>
        <v>-1.4550622270224572E-4</v>
      </c>
      <c r="FW486" s="223">
        <f t="shared" ca="1" si="1028"/>
        <v>1.2841844162528342E-4</v>
      </c>
      <c r="FX486" s="223">
        <f t="shared" ca="1" si="1029"/>
        <v>-1.1063474988664342E-4</v>
      </c>
      <c r="FY486" s="223">
        <f t="shared" ca="1" si="1030"/>
        <v>9.2251518852683103E-5</v>
      </c>
      <c r="FZ486" s="223">
        <f t="shared" ca="1" si="1031"/>
        <v>-7.3368368845146787E-5</v>
      </c>
      <c r="GA486" s="223">
        <f t="shared" ca="1" si="1032"/>
        <v>5.4087629290010874E-5</v>
      </c>
      <c r="GB486" s="223">
        <f t="shared" ca="1" si="1033"/>
        <v>-3.4513784185458485E-5</v>
      </c>
      <c r="GC486" s="223">
        <f t="shared" ca="1" si="1034"/>
        <v>1.4752905894040416E-5</v>
      </c>
      <c r="GD486" s="223">
        <f t="shared" ca="1" si="1035"/>
        <v>5.0879196726478788E-6</v>
      </c>
      <c r="GE486" s="223">
        <f t="shared" ca="1" si="1036"/>
        <v>-2.4901173361799414E-5</v>
      </c>
      <c r="GF486" s="223">
        <f t="shared" ca="1" si="1037"/>
        <v>4.4579485435000446E-5</v>
      </c>
      <c r="GG486" s="223">
        <f t="shared" ca="1" si="1038"/>
        <v>-6.4016217414145801E-5</v>
      </c>
      <c r="GH486" s="223">
        <f t="shared" ca="1" si="1039"/>
        <v>8.3106039964591085E-5</v>
      </c>
      <c r="GI486" s="223">
        <f t="shared" ca="1" si="1040"/>
        <v>-1.0174550368391479E-4</v>
      </c>
      <c r="GJ486" s="223">
        <f t="shared" ca="1" si="1041"/>
        <v>1.198335997033075E-4</v>
      </c>
      <c r="GK486" s="223">
        <f t="shared" ca="1" si="1042"/>
        <v>-1.3727230706321093E-4</v>
      </c>
      <c r="GL486" s="223">
        <f t="shared" ca="1" si="1043"/>
        <v>1.5396712389750643E-4</v>
      </c>
      <c r="GM486" s="223">
        <f t="shared" ca="1" si="1044"/>
        <v>-1.698275795472863E-4</v>
      </c>
      <c r="GN486" s="223">
        <f t="shared" ca="1" si="1045"/>
        <v>1.8476772482919296E-4</v>
      </c>
      <c r="GO486" s="223">
        <f t="shared" ca="1" si="1046"/>
        <v>-1.9870659780149043E-4</v>
      </c>
      <c r="GP486" s="223">
        <f t="shared" ca="1" si="1047"/>
        <v>2.1156866250384131E-4</v>
      </c>
      <c r="GQ486" s="223">
        <f t="shared" ca="1" si="1048"/>
        <v>-2.2328421829322063E-4</v>
      </c>
      <c r="GR486" s="223">
        <f t="shared" ca="1" si="1049"/>
        <v>2.3378977755773926E-4</v>
      </c>
      <c r="GS486" s="223">
        <f t="shared" ca="1" si="1050"/>
        <v>-2.4302840976151357E-4</v>
      </c>
      <c r="GT486" s="223">
        <f t="shared" ca="1" si="1051"/>
        <v>2.5095004995617207E-4</v>
      </c>
      <c r="GU486" s="223">
        <f t="shared" ca="1" si="1052"/>
        <v>-2.5751177008714817E-4</v>
      </c>
      <c r="GV486" s="223">
        <f t="shared" ca="1" si="1053"/>
        <v>2.6267801162452753E-4</v>
      </c>
      <c r="GW486" s="223">
        <f t="shared" ca="1" si="1054"/>
        <v>-2.664207782578024E-4</v>
      </c>
      <c r="GX486" s="223">
        <f t="shared" ca="1" si="1055"/>
        <v>2.6871978761030396E-4</v>
      </c>
      <c r="GY486" s="223">
        <f t="shared" ca="1" si="1056"/>
        <v>-2.6956258115115876E-4</v>
      </c>
      <c r="GZ486" s="223">
        <f t="shared" ca="1" si="1057"/>
        <v>2.6894459170914703E-4</v>
      </c>
      <c r="HA486" s="223">
        <f t="shared" ca="1" si="1058"/>
        <v>-2.6686916822259941E-4</v>
      </c>
      <c r="HB486" s="223">
        <f t="shared" ca="1" si="1059"/>
        <v>2.6334755759120946E-4</v>
      </c>
      <c r="HC486" s="223">
        <f t="shared" ca="1" si="1060"/>
        <v>-2.583988437281104E-4</v>
      </c>
      <c r="HD486" s="223">
        <f t="shared" ca="1" si="1061"/>
        <v>2.5204984414249577E-4</v>
      </c>
      <c r="HE486" s="223">
        <f t="shared" ca="1" si="1062"/>
        <v>-2.4433496461321409E-4</v>
      </c>
      <c r="HF486" s="223">
        <f t="shared" ca="1" si="1063"/>
        <v>2.3529601274087183E-4</v>
      </c>
      <c r="HG486" s="223">
        <f t="shared" ca="1" si="1064"/>
        <v>-2.2498197138882373E-4</v>
      </c>
      <c r="HH486" s="223">
        <f t="shared" ca="1" si="1065"/>
        <v>2.1344873324079209E-4</v>
      </c>
      <c r="HI486" s="223">
        <f t="shared" ca="1" si="1066"/>
        <v>-2.0075879791357109E-4</v>
      </c>
      <c r="HJ486" s="223">
        <f t="shared" ca="1" si="1067"/>
        <v>1.8698093326618813E-4</v>
      </c>
      <c r="HK486" s="223">
        <f t="shared" ca="1" si="1068"/>
        <v>-1.7218980274091774E-4</v>
      </c>
      <c r="HL486" s="223">
        <f t="shared" ca="1" si="1069"/>
        <v>1.5646556075564355E-4</v>
      </c>
      <c r="HM486" s="223">
        <f t="shared" ca="1" si="1070"/>
        <v>-1.3989341834002485E-4</v>
      </c>
      <c r="HN486" s="223">
        <f t="shared" ca="1" si="1071"/>
        <v>1.2256318136968922E-4</v>
      </c>
      <c r="HO486" s="223">
        <f t="shared" ca="1" si="1072"/>
        <v>-1.0456876390031607E-4</v>
      </c>
      <c r="HP486" s="223">
        <f t="shared" ca="1" si="1073"/>
        <v>8.6007679239255409E-5</v>
      </c>
      <c r="HQ486" s="223">
        <f t="shared" ca="1" si="1074"/>
        <v>-6.6980511512466538E-5</v>
      </c>
      <c r="HR486" s="223">
        <f t="shared" ca="1" si="1075"/>
        <v>4.7590370590424569E-5</v>
      </c>
      <c r="HS486" s="223">
        <f t="shared" ca="1" si="1076"/>
        <v>-2.7942333326798723E-5</v>
      </c>
      <c r="HT486" s="223">
        <f t="shared" ca="1" si="1077"/>
        <v>8.1428741378779582E-6</v>
      </c>
      <c r="HU486" s="223">
        <f t="shared" ca="1" si="1078"/>
        <v>1.1700711991515916E-5</v>
      </c>
      <c r="HV486" s="223">
        <f t="shared" ca="1" si="1079"/>
        <v>-3.148089094884743E-5</v>
      </c>
      <c r="HW486" s="223">
        <f t="shared" ca="1" si="1080"/>
        <v>5.1090472230540249E-5</v>
      </c>
      <c r="HX486" s="223">
        <f t="shared" ca="1" si="1081"/>
        <v>-7.042318981660338E-5</v>
      </c>
      <c r="HY486" s="223">
        <f t="shared" ca="1" si="1082"/>
        <v>8.9374278035400667E-5</v>
      </c>
      <c r="HZ486" s="223">
        <f t="shared" ca="1" si="1083"/>
        <v>-1.0784103929790247E-4</v>
      </c>
      <c r="IA486" s="223">
        <f t="shared" ca="1" si="1084"/>
        <v>1.2572340062481875E-4</v>
      </c>
      <c r="IB486" s="223">
        <f t="shared" ca="1" si="1085"/>
        <v>-1.4292445595074429E-4</v>
      </c>
      <c r="IC486" s="223">
        <f t="shared" ca="1" si="1086"/>
        <v>1.593509912665234E-4</v>
      </c>
      <c r="ID486" s="223">
        <f t="shared" ca="1" si="1087"/>
        <v>-1.7491398975404176E-4</v>
      </c>
      <c r="IE486" s="223">
        <f t="shared" ca="1" si="1088"/>
        <v>1.1774245124616241E-4</v>
      </c>
      <c r="IF486" s="223">
        <f t="shared" ca="1" si="1089"/>
        <v>-2.0311716390709224E-4</v>
      </c>
      <c r="IG486" s="223">
        <f t="shared" ca="1" si="1090"/>
        <v>2.1560450412829205E-4</v>
      </c>
      <c r="IH486" s="223">
        <f t="shared" ca="1" si="1091"/>
        <v>-2.2692346486108148E-4</v>
      </c>
      <c r="II486" s="223">
        <f t="shared" ca="1" si="1092"/>
        <v>2.3701270767654514E-4</v>
      </c>
      <c r="IJ486" s="223">
        <f t="shared" ca="1" si="1093"/>
        <v>-2.4581755809370759E-4</v>
      </c>
      <c r="IK486" s="223">
        <f t="shared" ca="1" si="1094"/>
        <v>2.5329030186528286E-4</v>
      </c>
      <c r="IL486" s="223">
        <f t="shared" ca="1" si="1095"/>
        <v>-2.5939044354531481E-4</v>
      </c>
      <c r="IM486" s="223">
        <f t="shared" ca="1" si="1096"/>
        <v>2.6408492593750699E-4</v>
      </c>
      <c r="IN486" s="223">
        <f t="shared" ca="1" si="1097"/>
        <v>-2.6734830923502999E-4</v>
      </c>
      <c r="IO486" s="223">
        <f t="shared" ca="1" si="1098"/>
        <v>2.6916290888105639E-4</v>
      </c>
      <c r="IP486" s="223">
        <f t="shared" ca="1" si="1099"/>
        <v>-2.695188914028767E-4</v>
      </c>
      <c r="IQ486" s="223">
        <f t="shared" ca="1" si="1100"/>
        <v>2.6841432770036199E-4</v>
      </c>
      <c r="IR486" s="223">
        <f t="shared" ca="1" si="1101"/>
        <v>-2.6585520349991821E-4</v>
      </c>
      <c r="IS486" s="223">
        <f t="shared" ca="1" si="1102"/>
        <v>2.6185538691731705E-4</v>
      </c>
      <c r="IT486" s="223">
        <f t="shared" ca="1" si="1103"/>
        <v>-2.5643655330517405E-4</v>
      </c>
      <c r="IU486" s="223">
        <f t="shared" ca="1" si="1104"/>
        <v>2.4962806779233544E-4</v>
      </c>
      <c r="IV486" s="223">
        <f t="shared" ca="1" si="1105"/>
        <v>-2.4146682615170032E-4</v>
      </c>
      <c r="IW486" s="223">
        <f t="shared" ca="1" si="1106"/>
        <v>2.3199705485883059E-4</v>
      </c>
      <c r="IX486" s="223">
        <f t="shared" ca="1" si="1107"/>
        <v>-2.2127007142484816E-4</v>
      </c>
      <c r="IY486" s="223">
        <f t="shared" ca="1" si="1108"/>
        <v>2.0934400630239571E-4</v>
      </c>
      <c r="IZ486" s="223">
        <f t="shared" ca="1" si="1109"/>
        <v>-1.9628348787167736E-4</v>
      </c>
      <c r="JA486" s="223">
        <f t="shared" ca="1" si="1110"/>
        <v>1.8215929221366669E-4</v>
      </c>
      <c r="JB486" s="223">
        <f t="shared" ca="1" si="1111"/>
        <v>-1.6704795956839181E-4</v>
      </c>
    </row>
    <row r="487" spans="2:262">
      <c r="B487" s="230">
        <v>126</v>
      </c>
      <c r="C487" s="229">
        <f t="shared" si="1112"/>
        <v>2.4609375000000018E-3</v>
      </c>
      <c r="D487" s="226">
        <f t="shared" ca="1" si="855"/>
        <v>23.456598285192722</v>
      </c>
      <c r="E487" s="225">
        <f ca="1">EB361</f>
        <v>-0.54340171480727595</v>
      </c>
      <c r="F487" s="224">
        <v>126</v>
      </c>
      <c r="G487" s="223">
        <f t="shared" ca="1" si="856"/>
        <v>1.3913348822492099E-4</v>
      </c>
      <c r="H487" s="223">
        <f t="shared" ca="1" si="857"/>
        <v>-1.2626775569919089E-4</v>
      </c>
      <c r="I487" s="223">
        <f t="shared" ca="1" si="858"/>
        <v>1.1309783309023226E-4</v>
      </c>
      <c r="J487" s="223">
        <f t="shared" ca="1" si="859"/>
        <v>-9.9655447895159025E-5</v>
      </c>
      <c r="K487" s="223">
        <f t="shared" ca="1" si="860"/>
        <v>8.5972983997320077E-5</v>
      </c>
      <c r="L487" s="223">
        <f t="shared" ca="1" si="861"/>
        <v>-7.2083403650687522E-5</v>
      </c>
      <c r="M487" s="223">
        <f t="shared" ca="1" si="862"/>
        <v>5.8020168070900516E-5</v>
      </c>
      <c r="N487" s="223">
        <f t="shared" ca="1" si="863"/>
        <v>-4.3817156824263174E-5</v>
      </c>
      <c r="O487" s="223">
        <f t="shared" ca="1" si="864"/>
        <v>2.950858620890652E-5</v>
      </c>
      <c r="P487" s="223">
        <f t="shared" ca="1" si="865"/>
        <v>-1.5128926824726756E-5</v>
      </c>
      <c r="Q487" s="223">
        <f t="shared" ca="1" si="866"/>
        <v>7.1282053068871224E-7</v>
      </c>
      <c r="R487" s="223">
        <f t="shared" ca="1" si="867"/>
        <v>1.3705003010444465E-5</v>
      </c>
      <c r="S487" s="223">
        <f t="shared" ca="1" si="868"/>
        <v>-2.8089809998909005E-5</v>
      </c>
      <c r="T487" s="223">
        <f t="shared" ca="1" si="869"/>
        <v>4.240694617470735E-5</v>
      </c>
      <c r="U487" s="223">
        <f t="shared" ca="1" si="870"/>
        <v>-5.6621920302763073E-5</v>
      </c>
      <c r="V487" s="223">
        <f t="shared" ca="1" si="871"/>
        <v>7.0700487265314981E-5</v>
      </c>
      <c r="W487" s="223">
        <f t="shared" ca="1" si="872"/>
        <v>-8.4608730561413408E-5</v>
      </c>
      <c r="X487" s="223">
        <f t="shared" ca="1" si="873"/>
        <v>9.8313144014739836E-5</v>
      </c>
      <c r="Y487" s="223">
        <f t="shared" ca="1" si="874"/>
        <v>-1.1178071249291841E-4</v>
      </c>
      <c r="Z487" s="223">
        <f t="shared" ca="1" si="875"/>
        <v>1.2497899144386948E-4</v>
      </c>
      <c r="AA487" s="223">
        <f t="shared" ca="1" si="876"/>
        <v>-1.3787618505756359E-4</v>
      </c>
      <c r="AB487" s="223">
        <f t="shared" ca="1" si="877"/>
        <v>1.5044122286492835E-4</v>
      </c>
      <c r="AC487" s="223">
        <f t="shared" ca="1" si="878"/>
        <v>-1.6264383458931673E-4</v>
      </c>
      <c r="AD487" s="223">
        <f t="shared" ca="1" si="879"/>
        <v>1.7445462307026194E-4</v>
      </c>
      <c r="AE487" s="223">
        <f t="shared" ca="1" si="880"/>
        <v>-1.8584513508381061E-4</v>
      </c>
      <c r="AF487" s="223">
        <f t="shared" ca="1" si="881"/>
        <v>1.9678792988883105E-4</v>
      </c>
      <c r="AG487" s="223">
        <f t="shared" ca="1" si="882"/>
        <v>-2.0725664533416228E-4</v>
      </c>
      <c r="AH487" s="223">
        <f t="shared" ca="1" si="883"/>
        <v>2.1722606136734263E-4</v>
      </c>
      <c r="AI487" s="223">
        <f t="shared" ca="1" si="884"/>
        <v>-2.2667216079193611E-4</v>
      </c>
      <c r="AJ487" s="223">
        <f t="shared" ca="1" si="885"/>
        <v>2.3557218712704541E-4</v>
      </c>
      <c r="AK487" s="223">
        <f t="shared" ca="1" si="886"/>
        <v>-2.4390469942967892E-4</v>
      </c>
      <c r="AL487" s="223">
        <f t="shared" ca="1" si="887"/>
        <v>2.5164962394785779E-4</v>
      </c>
      <c r="AM487" s="223">
        <f t="shared" ca="1" si="888"/>
        <v>-2.5878830248004245E-4</v>
      </c>
      <c r="AN487" s="223">
        <f t="shared" ca="1" si="889"/>
        <v>2.6530353732437438E-4</v>
      </c>
      <c r="AO487" s="223">
        <f t="shared" ca="1" si="890"/>
        <v>-2.7117963270944655E-4</v>
      </c>
      <c r="AP487" s="223">
        <f t="shared" ca="1" si="891"/>
        <v>2.7640243260679113E-4</v>
      </c>
      <c r="AQ487" s="223">
        <f t="shared" ca="1" si="892"/>
        <v>-2.8095935483399081E-4</v>
      </c>
      <c r="AR487" s="223">
        <f t="shared" ca="1" si="893"/>
        <v>2.8483942136626377E-4</v>
      </c>
      <c r="AS487" s="223">
        <f t="shared" ca="1" si="894"/>
        <v>-2.8803328478347874E-4</v>
      </c>
      <c r="AT487" s="223">
        <f t="shared" ca="1" si="895"/>
        <v>2.9053325078891404E-4</v>
      </c>
      <c r="AU487" s="223">
        <f t="shared" ca="1" si="896"/>
        <v>-2.9233329674549155E-4</v>
      </c>
      <c r="AV487" s="223">
        <f t="shared" ca="1" si="897"/>
        <v>2.9342908618483628E-4</v>
      </c>
      <c r="AW487" s="223">
        <f t="shared" ca="1" si="898"/>
        <v>-2.9381797925420966E-4</v>
      </c>
      <c r="AX487" s="223">
        <f t="shared" ca="1" si="899"/>
        <v>2.9349903907614403E-4</v>
      </c>
      <c r="AY487" s="223">
        <f t="shared" ca="1" si="900"/>
        <v>-2.9247303400546388E-4</v>
      </c>
      <c r="AZ487" s="223">
        <f t="shared" ca="1" si="901"/>
        <v>2.9074243577825314E-4</v>
      </c>
      <c r="BA487" s="223">
        <f t="shared" ca="1" si="902"/>
        <v>-2.8831141355722164E-4</v>
      </c>
      <c r="BB487" s="223">
        <f t="shared" ca="1" si="903"/>
        <v>2.8518582388783499E-4</v>
      </c>
      <c r="BC487" s="223">
        <f t="shared" ca="1" si="904"/>
        <v>-2.8137319658937495E-4</v>
      </c>
      <c r="BD487" s="223">
        <f t="shared" ca="1" si="905"/>
        <v>2.7688271661494734E-4</v>
      </c>
      <c r="BE487" s="223">
        <f t="shared" ca="1" si="906"/>
        <v>-2.717252019241354E-4</v>
      </c>
      <c r="BF487" s="223">
        <f t="shared" ca="1" si="907"/>
        <v>2.6591307742156829E-4</v>
      </c>
      <c r="BG487" s="223">
        <f t="shared" ca="1" si="908"/>
        <v>-2.5946034502426132E-4</v>
      </c>
      <c r="BH487" s="223">
        <f t="shared" ca="1" si="909"/>
        <v>2.5238254992974475E-4</v>
      </c>
      <c r="BI487" s="223">
        <f t="shared" ca="1" si="910"/>
        <v>-2.4469674316635119E-4</v>
      </c>
      <c r="BJ487" s="223">
        <f t="shared" ca="1" si="911"/>
        <v>2.3642144051576677E-4</v>
      </c>
      <c r="BK487" s="223">
        <f t="shared" ca="1" si="912"/>
        <v>-2.2757657790690246E-4</v>
      </c>
      <c r="BL487" s="223">
        <f t="shared" ca="1" si="913"/>
        <v>2.1818346338851167E-4</v>
      </c>
      <c r="BM487" s="223">
        <f t="shared" ca="1" si="914"/>
        <v>-2.0826472579619796E-4</v>
      </c>
      <c r="BN487" s="223">
        <f t="shared" ca="1" si="915"/>
        <v>1.9784426023761154E-4</v>
      </c>
      <c r="BO487" s="223">
        <f t="shared" ca="1" si="916"/>
        <v>-1.8694717052699598E-4</v>
      </c>
      <c r="BP487" s="223">
        <f t="shared" ca="1" si="917"/>
        <v>1.7559970870794907E-4</v>
      </c>
      <c r="BQ487" s="223">
        <f t="shared" ca="1" si="918"/>
        <v>-1.6382921180990007E-4</v>
      </c>
      <c r="BR487" s="223">
        <f t="shared" ca="1" si="919"/>
        <v>1.5166403599086372E-4</v>
      </c>
      <c r="BS487" s="223">
        <f t="shared" ca="1" si="920"/>
        <v>-1.3913348822492498E-4</v>
      </c>
      <c r="BT487" s="223">
        <f t="shared" ca="1" si="921"/>
        <v>1.262677556991907E-4</v>
      </c>
      <c r="BU487" s="223">
        <f t="shared" ca="1" si="922"/>
        <v>-1.1309783309023545E-4</v>
      </c>
      <c r="BV487" s="223">
        <f t="shared" ca="1" si="923"/>
        <v>9.9655447895157886E-5</v>
      </c>
      <c r="BW487" s="223">
        <f t="shared" ca="1" si="924"/>
        <v>-8.5972983997322395E-5</v>
      </c>
      <c r="BX487" s="223">
        <f t="shared" ca="1" si="925"/>
        <v>7.208340365068534E-5</v>
      </c>
      <c r="BY487" s="223">
        <f t="shared" ca="1" si="926"/>
        <v>-5.802016807090137E-5</v>
      </c>
      <c r="BZ487" s="223">
        <f t="shared" ca="1" si="927"/>
        <v>4.3817156824259908E-5</v>
      </c>
      <c r="CA487" s="223">
        <f t="shared" ca="1" si="928"/>
        <v>-2.9508586208907387E-5</v>
      </c>
      <c r="CB487" s="223">
        <f t="shared" ca="1" si="929"/>
        <v>1.5128926824730754E-5</v>
      </c>
      <c r="CC487" s="223">
        <f t="shared" ca="1" si="930"/>
        <v>-7.1282053068749251E-7</v>
      </c>
      <c r="CD487" s="223">
        <f t="shared" ca="1" si="931"/>
        <v>-1.3705003010441511E-5</v>
      </c>
      <c r="CE487" s="223">
        <f t="shared" ca="1" si="932"/>
        <v>2.8089809998910239E-5</v>
      </c>
      <c r="CF487" s="223">
        <f t="shared" ca="1" si="933"/>
        <v>-4.2406946174706483E-5</v>
      </c>
      <c r="CG487" s="223">
        <f t="shared" ca="1" si="934"/>
        <v>5.6621920302766298E-5</v>
      </c>
      <c r="CH487" s="223">
        <f t="shared" ca="1" si="935"/>
        <v>-7.0700487265314127E-5</v>
      </c>
      <c r="CI487" s="223">
        <f t="shared" ca="1" si="936"/>
        <v>8.4608730561408583E-5</v>
      </c>
      <c r="CJ487" s="223">
        <f t="shared" ca="1" si="937"/>
        <v>-9.8313144014739023E-5</v>
      </c>
      <c r="CK487" s="223">
        <f t="shared" ca="1" si="938"/>
        <v>1.117807124929157E-4</v>
      </c>
      <c r="CL487" s="223">
        <f t="shared" ca="1" si="939"/>
        <v>-1.2497899144386302E-4</v>
      </c>
      <c r="CM487" s="223">
        <f t="shared" ca="1" si="940"/>
        <v>1.3787618505757017E-4</v>
      </c>
      <c r="CN487" s="223">
        <f t="shared" ca="1" si="941"/>
        <v>-1.5044122286493123E-4</v>
      </c>
      <c r="CO487" s="223">
        <f t="shared" ca="1" si="942"/>
        <v>1.6264383458931603E-4</v>
      </c>
      <c r="CP487" s="223">
        <f t="shared" ca="1" si="943"/>
        <v>-1.744546230702579E-4</v>
      </c>
      <c r="CQ487" s="223">
        <f t="shared" ca="1" si="944"/>
        <v>1.8584513508380346E-4</v>
      </c>
      <c r="CR487" s="223">
        <f t="shared" ca="1" si="945"/>
        <v>-1.9678792988883349E-4</v>
      </c>
      <c r="CS487" s="223">
        <f t="shared" ca="1" si="946"/>
        <v>2.0725664533416169E-4</v>
      </c>
      <c r="CT487" s="223">
        <f t="shared" ca="1" si="947"/>
        <v>-2.1722606136734203E-4</v>
      </c>
      <c r="CU487" s="223">
        <f t="shared" ca="1" si="948"/>
        <v>2.2667216079193294E-4</v>
      </c>
      <c r="CV487" s="223">
        <f t="shared" ca="1" si="949"/>
        <v>-2.3557218712704986E-4</v>
      </c>
      <c r="CW487" s="223">
        <f t="shared" ca="1" si="950"/>
        <v>2.4390469942968073E-4</v>
      </c>
      <c r="CX487" s="223">
        <f t="shared" ca="1" si="951"/>
        <v>-2.5164962394785736E-4</v>
      </c>
      <c r="CY487" s="223">
        <f t="shared" ca="1" si="952"/>
        <v>2.5878830248004001E-4</v>
      </c>
      <c r="CZ487" s="223">
        <f t="shared" ca="1" si="953"/>
        <v>-2.6530353732437048E-4</v>
      </c>
      <c r="DA487" s="223">
        <f t="shared" ca="1" si="954"/>
        <v>2.7117963270944785E-4</v>
      </c>
      <c r="DB487" s="223">
        <f t="shared" ca="1" si="955"/>
        <v>-2.764024326067908E-4</v>
      </c>
      <c r="DC487" s="223">
        <f t="shared" ca="1" si="956"/>
        <v>2.8095935483399054E-4</v>
      </c>
      <c r="DD487" s="223">
        <f t="shared" ca="1" si="957"/>
        <v>-2.8483942136626258E-4</v>
      </c>
      <c r="DE487" s="223">
        <f t="shared" ca="1" si="958"/>
        <v>2.8803328478348015E-4</v>
      </c>
      <c r="DF487" s="223">
        <f t="shared" ca="1" si="959"/>
        <v>-2.9053325078891458E-4</v>
      </c>
      <c r="DG487" s="223">
        <f t="shared" ca="1" si="960"/>
        <v>2.9233329674549155E-4</v>
      </c>
      <c r="DH487" s="223">
        <f t="shared" ca="1" si="961"/>
        <v>-2.9342908618483628E-4</v>
      </c>
      <c r="DI487" s="223">
        <f t="shared" ca="1" si="962"/>
        <v>2.938179792542096E-4</v>
      </c>
      <c r="DJ487" s="223">
        <f t="shared" ca="1" si="963"/>
        <v>-2.9349903907614365E-4</v>
      </c>
      <c r="DK487" s="223">
        <f t="shared" ca="1" si="964"/>
        <v>2.9247303400546399E-4</v>
      </c>
      <c r="DL487" s="223">
        <f t="shared" ca="1" si="965"/>
        <v>-2.9074243577825325E-4</v>
      </c>
      <c r="DM487" s="223">
        <f t="shared" ca="1" si="966"/>
        <v>2.8831141355722338E-4</v>
      </c>
      <c r="DN487" s="223">
        <f t="shared" ca="1" si="967"/>
        <v>-2.8518582388783716E-4</v>
      </c>
      <c r="DO487" s="223">
        <f t="shared" ca="1" si="968"/>
        <v>2.8137319658937278E-4</v>
      </c>
      <c r="DP487" s="223">
        <f t="shared" ca="1" si="969"/>
        <v>-2.7688271661494766E-4</v>
      </c>
      <c r="DQ487" s="223">
        <f t="shared" ca="1" si="970"/>
        <v>2.7172520192413573E-4</v>
      </c>
      <c r="DR487" s="223">
        <f t="shared" ca="1" si="971"/>
        <v>-2.6591307742157219E-4</v>
      </c>
      <c r="DS487" s="223">
        <f t="shared" ca="1" si="972"/>
        <v>2.5946034502425785E-4</v>
      </c>
      <c r="DT487" s="223">
        <f t="shared" ca="1" si="973"/>
        <v>-2.5238254992974518E-4</v>
      </c>
      <c r="DU487" s="223">
        <f t="shared" ca="1" si="974"/>
        <v>2.4469674316635168E-4</v>
      </c>
      <c r="DV487" s="223">
        <f t="shared" ca="1" si="975"/>
        <v>-2.3642144051576732E-4</v>
      </c>
      <c r="DW487" s="223">
        <f t="shared" ca="1" si="976"/>
        <v>2.2757657790690831E-4</v>
      </c>
      <c r="DX487" s="223">
        <f t="shared" ca="1" si="977"/>
        <v>-2.1818346338850665E-4</v>
      </c>
      <c r="DY487" s="223">
        <f t="shared" ca="1" si="978"/>
        <v>2.0826472579619858E-4</v>
      </c>
      <c r="DZ487" s="223">
        <f t="shared" ca="1" si="979"/>
        <v>-1.9784426023761219E-4</v>
      </c>
      <c r="EA487" s="223">
        <f t="shared" ca="1" si="980"/>
        <v>1.8694717052700308E-4</v>
      </c>
      <c r="EB487" s="223">
        <f t="shared" ca="1" si="981"/>
        <v>-1.7559970870794308E-4</v>
      </c>
      <c r="EC487" s="223">
        <f t="shared" ca="1" si="982"/>
        <v>1.6382921180990077E-4</v>
      </c>
      <c r="ED487" s="223">
        <f t="shared" ca="1" si="983"/>
        <v>-1.5166403599086448E-4</v>
      </c>
      <c r="EE487" s="223">
        <f t="shared" ca="1" si="984"/>
        <v>1.3913348822492574E-4</v>
      </c>
      <c r="EF487" s="223">
        <f t="shared" ca="1" si="985"/>
        <v>-1.2626775569919905E-4</v>
      </c>
      <c r="EG487" s="223">
        <f t="shared" ca="1" si="986"/>
        <v>1.1309783309022856E-4</v>
      </c>
      <c r="EH487" s="223">
        <f t="shared" ca="1" si="987"/>
        <v>-9.9655447895158686E-5</v>
      </c>
      <c r="EI487" s="223">
        <f t="shared" ca="1" si="988"/>
        <v>8.5972983997323221E-5</v>
      </c>
      <c r="EJ487" s="223">
        <f t="shared" ca="1" si="989"/>
        <v>-7.2083403650694271E-5</v>
      </c>
      <c r="EK487" s="223">
        <f t="shared" ca="1" si="990"/>
        <v>5.8020168070894025E-5</v>
      </c>
      <c r="EL487" s="223">
        <f t="shared" ca="1" si="991"/>
        <v>-4.3817156824260762E-5</v>
      </c>
      <c r="EM487" s="223">
        <f t="shared" ca="1" si="992"/>
        <v>2.9508586208908227E-5</v>
      </c>
      <c r="EN487" s="223">
        <f t="shared" ca="1" si="993"/>
        <v>-1.5128926824731594E-5</v>
      </c>
      <c r="EO487" s="223">
        <f t="shared" ca="1" si="994"/>
        <v>7.1282053069670823E-7</v>
      </c>
      <c r="EP487" s="223">
        <f t="shared" ca="1" si="995"/>
        <v>1.3705003010448992E-5</v>
      </c>
      <c r="EQ487" s="223">
        <f t="shared" ca="1" si="996"/>
        <v>-2.8089809998909371E-5</v>
      </c>
      <c r="ER487" s="223">
        <f t="shared" ca="1" si="997"/>
        <v>4.2406946174705629E-5</v>
      </c>
      <c r="ES487" s="223">
        <f t="shared" ca="1" si="998"/>
        <v>-5.6621920302757286E-5</v>
      </c>
      <c r="ET487" s="223">
        <f t="shared" ca="1" si="999"/>
        <v>7.0700487265321378E-5</v>
      </c>
      <c r="EU487" s="223">
        <f t="shared" ca="1" si="1000"/>
        <v>-8.4608730561415752E-5</v>
      </c>
      <c r="EV487" s="223">
        <f t="shared" ca="1" si="1001"/>
        <v>9.8313144014738224E-5</v>
      </c>
      <c r="EW487" s="223">
        <f t="shared" ca="1" si="1002"/>
        <v>-1.117807124929149E-4</v>
      </c>
      <c r="EX487" s="223">
        <f t="shared" ca="1" si="1003"/>
        <v>1.2497899144386221E-4</v>
      </c>
      <c r="EY487" s="223">
        <f t="shared" ca="1" si="1004"/>
        <v>-1.3787618505756944E-4</v>
      </c>
      <c r="EZ487" s="223">
        <f t="shared" ca="1" si="1005"/>
        <v>1.5044122286493047E-4</v>
      </c>
      <c r="FA487" s="223">
        <f t="shared" ca="1" si="1006"/>
        <v>-1.6264383458931527E-4</v>
      </c>
      <c r="FB487" s="223">
        <f t="shared" ca="1" si="1007"/>
        <v>1.7445462307025719E-4</v>
      </c>
      <c r="FC487" s="223">
        <f t="shared" ca="1" si="1008"/>
        <v>-1.8584513508380283E-4</v>
      </c>
      <c r="FD487" s="223">
        <f t="shared" ca="1" si="1009"/>
        <v>1.9678792988883284E-4</v>
      </c>
      <c r="FE487" s="223">
        <f t="shared" ca="1" si="1010"/>
        <v>-2.0725664533416106E-4</v>
      </c>
      <c r="FF487" s="223">
        <f t="shared" ca="1" si="1011"/>
        <v>2.1722606136734144E-4</v>
      </c>
      <c r="FG487" s="223">
        <f t="shared" ca="1" si="1012"/>
        <v>-2.2667216079193234E-4</v>
      </c>
      <c r="FH487" s="223">
        <f t="shared" ca="1" si="1013"/>
        <v>2.3557218712704934E-4</v>
      </c>
      <c r="FI487" s="223">
        <f t="shared" ca="1" si="1014"/>
        <v>-2.439046994296803E-4</v>
      </c>
      <c r="FJ487" s="223">
        <f t="shared" ca="1" si="1015"/>
        <v>2.5164962394785687E-4</v>
      </c>
      <c r="FK487" s="223">
        <f t="shared" ca="1" si="1016"/>
        <v>-2.5878830248003964E-4</v>
      </c>
      <c r="FL487" s="223">
        <f t="shared" ca="1" si="1017"/>
        <v>2.653035373243701E-4</v>
      </c>
      <c r="FM487" s="223">
        <f t="shared" ca="1" si="1018"/>
        <v>-2.7117963270944752E-4</v>
      </c>
      <c r="FN487" s="223">
        <f t="shared" ca="1" si="1019"/>
        <v>2.7640243260679053E-4</v>
      </c>
      <c r="FO487" s="223">
        <f t="shared" ca="1" si="1020"/>
        <v>-2.8095935483399032E-4</v>
      </c>
      <c r="FP487" s="223">
        <f t="shared" ca="1" si="1021"/>
        <v>2.8483942136626236E-4</v>
      </c>
      <c r="FQ487" s="223">
        <f t="shared" ca="1" si="1022"/>
        <v>-2.8803328478347999E-4</v>
      </c>
      <c r="FR487" s="223">
        <f t="shared" ca="1" si="1023"/>
        <v>2.9053325078891193E-4</v>
      </c>
      <c r="FS487" s="223">
        <f t="shared" ca="1" si="1024"/>
        <v>-2.9233329674549144E-4</v>
      </c>
      <c r="FT487" s="223">
        <f t="shared" ca="1" si="1025"/>
        <v>2.934290861848371E-4</v>
      </c>
      <c r="FU487" s="223">
        <f t="shared" ca="1" si="1026"/>
        <v>-2.938179792542096E-4</v>
      </c>
      <c r="FV487" s="223">
        <f t="shared" ca="1" si="1027"/>
        <v>2.934990390761437E-4</v>
      </c>
      <c r="FW487" s="223">
        <f t="shared" ca="1" si="1028"/>
        <v>-2.9247303400546567E-4</v>
      </c>
      <c r="FX487" s="223">
        <f t="shared" ca="1" si="1029"/>
        <v>2.9074243577825341E-4</v>
      </c>
      <c r="FY487" s="223">
        <f t="shared" ca="1" si="1030"/>
        <v>-2.8831141355722034E-4</v>
      </c>
      <c r="FZ487" s="223">
        <f t="shared" ca="1" si="1031"/>
        <v>2.8518582388783738E-4</v>
      </c>
      <c r="GA487" s="223">
        <f t="shared" ca="1" si="1032"/>
        <v>-2.81373196589373E-4</v>
      </c>
      <c r="GB487" s="223">
        <f t="shared" ca="1" si="1033"/>
        <v>2.7688271661495352E-4</v>
      </c>
      <c r="GC487" s="223">
        <f t="shared" ca="1" si="1034"/>
        <v>-2.7172520192413611E-4</v>
      </c>
      <c r="GD487" s="223">
        <f t="shared" ca="1" si="1035"/>
        <v>2.6591307742156547E-4</v>
      </c>
      <c r="GE487" s="223">
        <f t="shared" ca="1" si="1036"/>
        <v>-2.5946034502426609E-4</v>
      </c>
      <c r="GF487" s="223">
        <f t="shared" ca="1" si="1037"/>
        <v>2.5238254992974567E-4</v>
      </c>
      <c r="GG487" s="223">
        <f t="shared" ca="1" si="1038"/>
        <v>-2.4469674316634289E-4</v>
      </c>
      <c r="GH487" s="223">
        <f t="shared" ca="1" si="1039"/>
        <v>2.3642144051576783E-4</v>
      </c>
      <c r="GI487" s="223">
        <f t="shared" ca="1" si="1040"/>
        <v>-2.2757657790689828E-4</v>
      </c>
      <c r="GJ487" s="223">
        <f t="shared" ca="1" si="1041"/>
        <v>2.1818346338851842E-4</v>
      </c>
      <c r="GK487" s="223">
        <f t="shared" ca="1" si="1042"/>
        <v>-2.0826472579619918E-4</v>
      </c>
      <c r="GL487" s="223">
        <f t="shared" ca="1" si="1043"/>
        <v>1.9784426023760046E-4</v>
      </c>
      <c r="GM487" s="223">
        <f t="shared" ca="1" si="1044"/>
        <v>-1.8694717052700373E-4</v>
      </c>
      <c r="GN487" s="223">
        <f t="shared" ca="1" si="1045"/>
        <v>1.7559970870794378E-4</v>
      </c>
      <c r="GO487" s="223">
        <f t="shared" ca="1" si="1046"/>
        <v>-1.6382921180991536E-4</v>
      </c>
      <c r="GP487" s="223">
        <f t="shared" ca="1" si="1047"/>
        <v>1.5166403599086521E-4</v>
      </c>
      <c r="GQ487" s="223">
        <f t="shared" ca="1" si="1048"/>
        <v>-1.3913348822491178E-4</v>
      </c>
      <c r="GR487" s="223">
        <f t="shared" ca="1" si="1049"/>
        <v>1.2626775569919981E-4</v>
      </c>
      <c r="GS487" s="223">
        <f t="shared" ca="1" si="1050"/>
        <v>-1.1309783309022935E-4</v>
      </c>
      <c r="GT487" s="223">
        <f t="shared" ca="1" si="1051"/>
        <v>9.9655447895175207E-5</v>
      </c>
      <c r="GU487" s="223">
        <f t="shared" ca="1" si="1052"/>
        <v>-8.5972983997324048E-5</v>
      </c>
      <c r="GV487" s="223">
        <f t="shared" ca="1" si="1053"/>
        <v>7.2083403650678902E-5</v>
      </c>
      <c r="GW487" s="223">
        <f t="shared" ca="1" si="1054"/>
        <v>-5.8020168070911237E-5</v>
      </c>
      <c r="GX487" s="223">
        <f t="shared" ca="1" si="1055"/>
        <v>4.3817156824261629E-5</v>
      </c>
      <c r="GY487" s="223">
        <f t="shared" ca="1" si="1056"/>
        <v>-2.950858620892571E-5</v>
      </c>
      <c r="GZ487" s="223">
        <f t="shared" ca="1" si="1057"/>
        <v>1.5128926824732475E-5</v>
      </c>
      <c r="HA487" s="223">
        <f t="shared" ca="1" si="1058"/>
        <v>-7.1282053068087887E-7</v>
      </c>
      <c r="HB487" s="223">
        <f t="shared" ca="1" si="1059"/>
        <v>-1.3705003010431455E-5</v>
      </c>
      <c r="HC487" s="223">
        <f t="shared" ca="1" si="1060"/>
        <v>2.8089809998908504E-5</v>
      </c>
      <c r="HD487" s="223">
        <f t="shared" ca="1" si="1061"/>
        <v>-4.2406946174721309E-5</v>
      </c>
      <c r="HE487" s="223">
        <f t="shared" ca="1" si="1062"/>
        <v>5.6621920302756418E-5</v>
      </c>
      <c r="HF487" s="223">
        <f t="shared" ca="1" si="1063"/>
        <v>-7.0700487265320592E-5</v>
      </c>
      <c r="HG487" s="223">
        <f t="shared" ca="1" si="1064"/>
        <v>8.4608730561398947E-5</v>
      </c>
      <c r="HH487" s="223">
        <f t="shared" ca="1" si="1065"/>
        <v>-9.831314401473741E-5</v>
      </c>
      <c r="HI487" s="223">
        <f t="shared" ca="1" si="1066"/>
        <v>1.1178071249292955E-4</v>
      </c>
      <c r="HJ487" s="223">
        <f t="shared" ca="1" si="1067"/>
        <v>-1.2497899144386145E-4</v>
      </c>
      <c r="HK487" s="223">
        <f t="shared" ca="1" si="1068"/>
        <v>1.3787618505756868E-4</v>
      </c>
      <c r="HL487" s="223">
        <f t="shared" ca="1" si="1069"/>
        <v>-1.504412228649154E-4</v>
      </c>
      <c r="HM487" s="223">
        <f t="shared" ca="1" si="1070"/>
        <v>1.6264383458931456E-4</v>
      </c>
      <c r="HN487" s="223">
        <f t="shared" ca="1" si="1071"/>
        <v>-1.7445462307026996E-4</v>
      </c>
      <c r="HO487" s="223">
        <f t="shared" ca="1" si="1072"/>
        <v>1.8584513508380216E-4</v>
      </c>
      <c r="HP487" s="223">
        <f t="shared" ca="1" si="1073"/>
        <v>-1.9678792988883222E-4</v>
      </c>
      <c r="HQ487" s="223">
        <f t="shared" ca="1" si="1074"/>
        <v>2.0725664533414862E-4</v>
      </c>
      <c r="HR487" s="223">
        <f t="shared" ca="1" si="1075"/>
        <v>-2.1722606136734089E-4</v>
      </c>
      <c r="HS487" s="223">
        <f t="shared" ca="1" si="1076"/>
        <v>2.2667216079194248E-4</v>
      </c>
      <c r="HT487" s="223">
        <f t="shared" ca="1" si="1077"/>
        <v>-2.3557218712703888E-4</v>
      </c>
      <c r="HU487" s="223">
        <f t="shared" ca="1" si="1078"/>
        <v>2.4390469942967978E-4</v>
      </c>
      <c r="HV487" s="223">
        <f t="shared" ca="1" si="1079"/>
        <v>-2.5164962394784782E-4</v>
      </c>
      <c r="HW487" s="223">
        <f t="shared" ca="1" si="1080"/>
        <v>2.587883024800392E-4</v>
      </c>
      <c r="HX487" s="223">
        <f t="shared" ca="1" si="1081"/>
        <v>-2.6530353732437688E-4</v>
      </c>
      <c r="HY487" s="223">
        <f t="shared" ca="1" si="1082"/>
        <v>2.7117963270944075E-4</v>
      </c>
      <c r="HZ487" s="223">
        <f t="shared" ca="1" si="1083"/>
        <v>-2.7640243260679021E-4</v>
      </c>
      <c r="IA487" s="223">
        <f t="shared" ca="1" si="1084"/>
        <v>2.8095935483399493E-4</v>
      </c>
      <c r="IB487" s="223">
        <f t="shared" ca="1" si="1085"/>
        <v>-2.8483942136626214E-4</v>
      </c>
      <c r="IC487" s="223">
        <f t="shared" ca="1" si="1086"/>
        <v>2.8803328478347982E-4</v>
      </c>
      <c r="ID487" s="223">
        <f t="shared" ca="1" si="1087"/>
        <v>-2.9053325078891182E-4</v>
      </c>
      <c r="IE487" s="223">
        <f t="shared" ca="1" si="1088"/>
        <v>3.1619123203294679E-4</v>
      </c>
      <c r="IF487" s="223">
        <f t="shared" ca="1" si="1089"/>
        <v>-2.9342908618483704E-4</v>
      </c>
      <c r="IG487" s="223">
        <f t="shared" ca="1" si="1090"/>
        <v>2.938179792542096E-4</v>
      </c>
      <c r="IH487" s="223">
        <f t="shared" ca="1" si="1091"/>
        <v>-2.9349903907614376E-4</v>
      </c>
      <c r="II487" s="223">
        <f t="shared" ca="1" si="1092"/>
        <v>2.9247303400546572E-4</v>
      </c>
      <c r="IJ487" s="223">
        <f t="shared" ca="1" si="1093"/>
        <v>-2.9074243577825346E-4</v>
      </c>
      <c r="IK487" s="223">
        <f t="shared" ca="1" si="1094"/>
        <v>2.8831141355722045E-4</v>
      </c>
      <c r="IL487" s="223">
        <f t="shared" ca="1" si="1095"/>
        <v>-2.8518582388783765E-4</v>
      </c>
      <c r="IM487" s="223">
        <f t="shared" ca="1" si="1096"/>
        <v>2.8137319658937327E-4</v>
      </c>
      <c r="IN487" s="223">
        <f t="shared" ca="1" si="1097"/>
        <v>-2.7688271661495379E-4</v>
      </c>
      <c r="IO487" s="223">
        <f t="shared" ca="1" si="1098"/>
        <v>2.7172520192413638E-4</v>
      </c>
      <c r="IP487" s="223">
        <f t="shared" ca="1" si="1099"/>
        <v>-2.6591307742156579E-4</v>
      </c>
      <c r="IQ487" s="223">
        <f t="shared" ca="1" si="1100"/>
        <v>2.5946034502426641E-4</v>
      </c>
      <c r="IR487" s="223">
        <f t="shared" ca="1" si="1101"/>
        <v>-2.5238254992974611E-4</v>
      </c>
      <c r="IS487" s="223">
        <f t="shared" ca="1" si="1102"/>
        <v>2.4469674316634338E-4</v>
      </c>
      <c r="IT487" s="223">
        <f t="shared" ca="1" si="1103"/>
        <v>-2.3642144051576832E-4</v>
      </c>
      <c r="IU487" s="223">
        <f t="shared" ca="1" si="1104"/>
        <v>2.2757657790689883E-4</v>
      </c>
      <c r="IV487" s="223">
        <f t="shared" ca="1" si="1105"/>
        <v>-2.1818346338851896E-4</v>
      </c>
      <c r="IW487" s="223">
        <f t="shared" ca="1" si="1106"/>
        <v>2.0826472579619978E-4</v>
      </c>
      <c r="IX487" s="223">
        <f t="shared" ca="1" si="1107"/>
        <v>-1.9784426023760111E-4</v>
      </c>
      <c r="IY487" s="223">
        <f t="shared" ca="1" si="1108"/>
        <v>1.8694717052700443E-4</v>
      </c>
      <c r="IZ487" s="223">
        <f t="shared" ca="1" si="1109"/>
        <v>-1.7559970870794446E-4</v>
      </c>
      <c r="JA487" s="223">
        <f t="shared" ca="1" si="1110"/>
        <v>1.6382921180991609E-4</v>
      </c>
      <c r="JB487" s="223">
        <f t="shared" ca="1" si="1111"/>
        <v>-1.5166403599086594E-4</v>
      </c>
    </row>
    <row r="488" spans="2:262">
      <c r="B488" s="230">
        <v>127</v>
      </c>
      <c r="C488" s="229">
        <f t="shared" si="1112"/>
        <v>2.4804687500000018E-3</v>
      </c>
      <c r="D488" s="226">
        <f t="shared" ca="1" si="855"/>
        <v>23.465010016061452</v>
      </c>
      <c r="E488" s="225">
        <f ca="1">EC361</f>
        <v>-0.53498998393854913</v>
      </c>
      <c r="F488" s="224">
        <v>127</v>
      </c>
      <c r="G488" s="223">
        <f t="shared" ca="1" si="856"/>
        <v>1.6144989448369429E-4</v>
      </c>
      <c r="H488" s="223">
        <f t="shared" ca="1" si="857"/>
        <v>-1.5619594174064478E-4</v>
      </c>
      <c r="I488" s="223">
        <f t="shared" ca="1" si="858"/>
        <v>1.5084790240283292E-4</v>
      </c>
      <c r="J488" s="223">
        <f t="shared" ca="1" si="859"/>
        <v>-1.4540899792918043E-4</v>
      </c>
      <c r="K488" s="223">
        <f t="shared" ca="1" si="860"/>
        <v>1.3988250451236803E-4</v>
      </c>
      <c r="L488" s="223">
        <f t="shared" ca="1" si="861"/>
        <v>-1.342717511053803E-4</v>
      </c>
      <c r="M488" s="223">
        <f t="shared" ca="1" si="862"/>
        <v>1.2858011741627163E-4</v>
      </c>
      <c r="N488" s="223">
        <f t="shared" ca="1" si="863"/>
        <v>-1.2281103187235175E-4</v>
      </c>
      <c r="O488" s="223">
        <f t="shared" ca="1" si="864"/>
        <v>1.1696796955503217E-4</v>
      </c>
      <c r="P488" s="223">
        <f t="shared" ca="1" si="865"/>
        <v>-1.1105445010656675E-4</v>
      </c>
      <c r="Q488" s="223">
        <f t="shared" ca="1" si="866"/>
        <v>1.0507403560995051E-4</v>
      </c>
      <c r="R488" s="223">
        <f t="shared" ca="1" si="867"/>
        <v>-9.903032844325231E-5</v>
      </c>
      <c r="S488" s="223">
        <f t="shared" ca="1" si="868"/>
        <v>9.2926969109684168E-5</v>
      </c>
      <c r="T488" s="223">
        <f t="shared" ca="1" si="869"/>
        <v>-8.6767634044687512E-5</v>
      </c>
      <c r="U488" s="223">
        <f t="shared" ca="1" si="870"/>
        <v>8.0556033401393189E-5</v>
      </c>
      <c r="V488" s="223">
        <f t="shared" ca="1" si="871"/>
        <v>-7.4295908815761924E-5</v>
      </c>
      <c r="W488" s="223">
        <f t="shared" ca="1" si="872"/>
        <v>6.7991031152763047E-5</v>
      </c>
      <c r="X488" s="223">
        <f t="shared" ca="1" si="873"/>
        <v>-6.1645198234946128E-5</v>
      </c>
      <c r="Y488" s="223">
        <f t="shared" ca="1" si="874"/>
        <v>5.526223255477493E-5</v>
      </c>
      <c r="Z488" s="223">
        <f t="shared" ca="1" si="875"/>
        <v>-4.8845978972100702E-5</v>
      </c>
      <c r="AA488" s="223">
        <f t="shared" ca="1" si="876"/>
        <v>4.2400302398162487E-5</v>
      </c>
      <c r="AB488" s="223">
        <f t="shared" ca="1" si="877"/>
        <v>-3.5929085467509021E-5</v>
      </c>
      <c r="AC488" s="223">
        <f t="shared" ca="1" si="878"/>
        <v>2.9436226199244998E-5</v>
      </c>
      <c r="AD488" s="223">
        <f t="shared" ca="1" si="879"/>
        <v>-2.2925635649006143E-5</v>
      </c>
      <c r="AE488" s="223">
        <f t="shared" ca="1" si="880"/>
        <v>1.6401235553100877E-5</v>
      </c>
      <c r="AF488" s="223">
        <f t="shared" ca="1" si="881"/>
        <v>-9.8669559661800532E-6</v>
      </c>
      <c r="AG488" s="223">
        <f t="shared" ca="1" si="882"/>
        <v>3.3267328939344803E-6</v>
      </c>
      <c r="AH488" s="223">
        <f t="shared" ca="1" si="883"/>
        <v>3.2154940778118281E-6</v>
      </c>
      <c r="AI488" s="223">
        <f t="shared" ca="1" si="884"/>
        <v>-9.7557841561607308E-6</v>
      </c>
      <c r="AJ488" s="223">
        <f t="shared" ca="1" si="885"/>
        <v>1.629019771492624E-5</v>
      </c>
      <c r="AK488" s="223">
        <f t="shared" ca="1" si="886"/>
        <v>-2.2814798667718022E-5</v>
      </c>
      <c r="AL488" s="223">
        <f t="shared" ca="1" si="887"/>
        <v>2.9325656838892611E-5</v>
      </c>
      <c r="AM488" s="223">
        <f t="shared" ca="1" si="888"/>
        <v>-3.5818850330944439E-5</v>
      </c>
      <c r="AN488" s="223">
        <f t="shared" ca="1" si="889"/>
        <v>4.2290467886909924E-5</v>
      </c>
      <c r="AO488" s="223">
        <f t="shared" ca="1" si="890"/>
        <v>-4.8736611246362813E-5</v>
      </c>
      <c r="AP488" s="223">
        <f t="shared" ca="1" si="891"/>
        <v>5.5153397493580171E-5</v>
      </c>
      <c r="AQ488" s="223">
        <f t="shared" ca="1" si="892"/>
        <v>-6.1536961396465776E-5</v>
      </c>
      <c r="AR488" s="223">
        <f t="shared" ca="1" si="893"/>
        <v>6.7883457734821333E-5</v>
      </c>
      <c r="AS488" s="223">
        <f t="shared" ca="1" si="894"/>
        <v>-7.418906361656341E-5</v>
      </c>
      <c r="AT488" s="223">
        <f t="shared" ca="1" si="895"/>
        <v>8.0449980780490651E-5</v>
      </c>
      <c r="AU488" s="223">
        <f t="shared" ca="1" si="896"/>
        <v>-8.666243788421785E-5</v>
      </c>
      <c r="AV488" s="223">
        <f t="shared" ca="1" si="897"/>
        <v>9.2822692775873723E-5</v>
      </c>
      <c r="AW488" s="223">
        <f t="shared" ca="1" si="898"/>
        <v>-9.8927034748269024E-5</v>
      </c>
      <c r="AX488" s="223">
        <f t="shared" ca="1" si="899"/>
        <v>1.0497178677405204E-4</v>
      </c>
      <c r="AY488" s="223">
        <f t="shared" ca="1" si="900"/>
        <v>-1.1095330772063033E-4</v>
      </c>
      <c r="AZ488" s="223">
        <f t="shared" ca="1" si="901"/>
        <v>1.1686799454344911E-4</v>
      </c>
      <c r="BA488" s="223">
        <f t="shared" ca="1" si="902"/>
        <v>-1.227122844563307E-4</v>
      </c>
      <c r="BB488" s="223">
        <f t="shared" ca="1" si="903"/>
        <v>1.2848265707757027E-4</v>
      </c>
      <c r="BC488" s="223">
        <f t="shared" ca="1" si="904"/>
        <v>-1.3417563655045562E-4</v>
      </c>
      <c r="BD488" s="223">
        <f t="shared" ca="1" si="905"/>
        <v>1.3978779363703318E-4</v>
      </c>
      <c r="BE488" s="223">
        <f t="shared" ca="1" si="906"/>
        <v>-1.4531574778372608E-4</v>
      </c>
      <c r="BF488" s="223">
        <f t="shared" ca="1" si="907"/>
        <v>1.5075616915765982E-4</v>
      </c>
      <c r="BG488" s="223">
        <f t="shared" ca="1" si="908"/>
        <v>-1.5610578065242931E-4</v>
      </c>
      <c r="BH488" s="223">
        <f t="shared" ca="1" si="909"/>
        <v>1.6136135986210485E-4</v>
      </c>
      <c r="BI488" s="223">
        <f t="shared" ca="1" si="910"/>
        <v>-1.6651974102228938E-4</v>
      </c>
      <c r="BJ488" s="223">
        <f t="shared" ca="1" si="911"/>
        <v>1.7157781691705621E-4</v>
      </c>
      <c r="BK488" s="223">
        <f t="shared" ca="1" si="912"/>
        <v>-1.7653254075062003E-4</v>
      </c>
      <c r="BL488" s="223">
        <f t="shared" ca="1" si="913"/>
        <v>1.813809279826126E-4</v>
      </c>
      <c r="BM488" s="223">
        <f t="shared" ca="1" si="914"/>
        <v>-1.8612005812585814E-4</v>
      </c>
      <c r="BN488" s="223">
        <f t="shared" ca="1" si="915"/>
        <v>1.9074707650556592E-4</v>
      </c>
      <c r="BO488" s="223">
        <f t="shared" ca="1" si="916"/>
        <v>-1.9525919597887935E-4</v>
      </c>
      <c r="BP488" s="223">
        <f t="shared" ca="1" si="917"/>
        <v>1.9965369861374673E-4</v>
      </c>
      <c r="BQ488" s="223">
        <f t="shared" ca="1" si="918"/>
        <v>-2.0392793732610179E-4</v>
      </c>
      <c r="BR488" s="223">
        <f t="shared" ca="1" si="919"/>
        <v>2.0807933747436839E-4</v>
      </c>
      <c r="BS488" s="223">
        <f t="shared" ca="1" si="920"/>
        <v>-2.1210539841032801E-4</v>
      </c>
      <c r="BT488" s="223">
        <f t="shared" ca="1" si="921"/>
        <v>2.1600369498541697E-4</v>
      </c>
      <c r="BU488" s="223">
        <f t="shared" ca="1" si="922"/>
        <v>-2.1977187901154504E-4</v>
      </c>
      <c r="BV488" s="223">
        <f t="shared" ca="1" si="923"/>
        <v>2.2340768067555648E-4</v>
      </c>
      <c r="BW488" s="223">
        <f t="shared" ca="1" si="924"/>
        <v>-2.2690890990648022E-4</v>
      </c>
      <c r="BX488" s="223">
        <f t="shared" ca="1" si="925"/>
        <v>2.3027345769474693E-4</v>
      </c>
      <c r="BY488" s="223">
        <f t="shared" ca="1" si="926"/>
        <v>-2.3349929736257754E-4</v>
      </c>
      <c r="BZ488" s="223">
        <f t="shared" ca="1" si="927"/>
        <v>2.3658448578477799E-4</v>
      </c>
      <c r="CA488" s="223">
        <f t="shared" ca="1" si="928"/>
        <v>-2.3952716455920544E-4</v>
      </c>
      <c r="CB488" s="223">
        <f t="shared" ca="1" si="929"/>
        <v>2.4232556112620002E-4</v>
      </c>
      <c r="CC488" s="223">
        <f t="shared" ca="1" si="930"/>
        <v>-2.4497798983630858E-4</v>
      </c>
      <c r="CD488" s="223">
        <f t="shared" ca="1" si="931"/>
        <v>2.4748285296565675E-4</v>
      </c>
      <c r="CE488" s="223">
        <f t="shared" ca="1" si="932"/>
        <v>-2.4983864167835835E-4</v>
      </c>
      <c r="CF488" s="223">
        <f t="shared" ca="1" si="933"/>
        <v>2.5204393693538146E-4</v>
      </c>
      <c r="CG488" s="223">
        <f t="shared" ca="1" si="934"/>
        <v>-2.5409741034932456E-4</v>
      </c>
      <c r="CH488" s="223">
        <f t="shared" ca="1" si="935"/>
        <v>2.5599782498458737E-4</v>
      </c>
      <c r="CI488" s="223">
        <f t="shared" ca="1" si="936"/>
        <v>-2.5774403610245665E-4</v>
      </c>
      <c r="CJ488" s="223">
        <f t="shared" ca="1" si="937"/>
        <v>2.59334991850646E-4</v>
      </c>
      <c r="CK488" s="223">
        <f t="shared" ca="1" si="938"/>
        <v>-2.607697338969044E-4</v>
      </c>
      <c r="CL488" s="223">
        <f t="shared" ca="1" si="939"/>
        <v>2.6204739800627036E-4</v>
      </c>
      <c r="CM488" s="223">
        <f t="shared" ca="1" si="940"/>
        <v>-2.6316721456166349E-4</v>
      </c>
      <c r="CN488" s="223">
        <f t="shared" ca="1" si="941"/>
        <v>2.6412850902745823E-4</v>
      </c>
      <c r="CO488" s="223">
        <f t="shared" ca="1" si="942"/>
        <v>-2.6493070235581801E-4</v>
      </c>
      <c r="CP488" s="223">
        <f t="shared" ca="1" si="943"/>
        <v>2.6557331133547396E-4</v>
      </c>
      <c r="CQ488" s="223">
        <f t="shared" ca="1" si="944"/>
        <v>-2.6605594888280849E-4</v>
      </c>
      <c r="CR488" s="223">
        <f t="shared" ca="1" si="945"/>
        <v>2.6637832427500778E-4</v>
      </c>
      <c r="CS488" s="223">
        <f t="shared" ca="1" si="946"/>
        <v>-2.6654024332519149E-4</v>
      </c>
      <c r="CT488" s="223">
        <f t="shared" ca="1" si="947"/>
        <v>2.6654160849937759E-4</v>
      </c>
      <c r="CU488" s="223">
        <f t="shared" ca="1" si="948"/>
        <v>-2.6638241897523619E-4</v>
      </c>
      <c r="CV488" s="223">
        <f t="shared" ca="1" si="949"/>
        <v>2.6606277064258486E-4</v>
      </c>
      <c r="CW488" s="223">
        <f t="shared" ca="1" si="950"/>
        <v>-2.6558285604562533E-4</v>
      </c>
      <c r="CX488" s="223">
        <f t="shared" ca="1" si="951"/>
        <v>2.6494296426696619E-4</v>
      </c>
      <c r="CY488" s="223">
        <f t="shared" ca="1" si="952"/>
        <v>-2.641434807534898E-4</v>
      </c>
      <c r="CZ488" s="223">
        <f t="shared" ca="1" si="953"/>
        <v>2.6318488708416645E-4</v>
      </c>
      <c r="DA488" s="223">
        <f t="shared" ca="1" si="954"/>
        <v>-2.620677606799827E-4</v>
      </c>
      <c r="DB488" s="223">
        <f t="shared" ca="1" si="955"/>
        <v>2.6079277445610746E-4</v>
      </c>
      <c r="DC488" s="223">
        <f t="shared" ca="1" si="956"/>
        <v>-2.5936069641657288E-4</v>
      </c>
      <c r="DD488" s="223">
        <f t="shared" ca="1" si="957"/>
        <v>2.5777238919163462E-4</v>
      </c>
      <c r="DE488" s="223">
        <f t="shared" ca="1" si="958"/>
        <v>-2.5602880951818154E-4</v>
      </c>
      <c r="DF488" s="223">
        <f t="shared" ca="1" si="959"/>
        <v>2.5413100766340441E-4</v>
      </c>
      <c r="DG488" s="223">
        <f t="shared" ca="1" si="960"/>
        <v>-2.5208012679218581E-4</v>
      </c>
      <c r="DH488" s="223">
        <f t="shared" ca="1" si="961"/>
        <v>2.4987740227846577E-4</v>
      </c>
      <c r="DI488" s="223">
        <f t="shared" ca="1" si="962"/>
        <v>-2.4752416096113634E-4</v>
      </c>
      <c r="DJ488" s="223">
        <f t="shared" ca="1" si="963"/>
        <v>2.4502182034476287E-4</v>
      </c>
      <c r="DK488" s="223">
        <f t="shared" ca="1" si="964"/>
        <v>-2.4237188774577564E-4</v>
      </c>
      <c r="DL488" s="223">
        <f t="shared" ca="1" si="965"/>
        <v>2.395759593844727E-4</v>
      </c>
      <c r="DM488" s="223">
        <f t="shared" ca="1" si="966"/>
        <v>-2.3663571942356533E-4</v>
      </c>
      <c r="DN488" s="223">
        <f t="shared" ca="1" si="967"/>
        <v>2.3355293895364968E-4</v>
      </c>
      <c r="DO488" s="223">
        <f t="shared" ca="1" si="968"/>
        <v>-2.3032947492642255E-4</v>
      </c>
      <c r="DP488" s="223">
        <f t="shared" ca="1" si="969"/>
        <v>2.2696726903606598E-4</v>
      </c>
      <c r="DQ488" s="223">
        <f t="shared" ca="1" si="970"/>
        <v>-2.2346834654970283E-4</v>
      </c>
      <c r="DR488" s="223">
        <f t="shared" ca="1" si="971"/>
        <v>2.1983481508738959E-4</v>
      </c>
      <c r="DS488" s="223">
        <f t="shared" ca="1" si="972"/>
        <v>-2.1606886335262944E-4</v>
      </c>
      <c r="DT488" s="223">
        <f t="shared" ca="1" si="973"/>
        <v>2.1217275981391204E-4</v>
      </c>
      <c r="DU488" s="223">
        <f t="shared" ca="1" si="974"/>
        <v>-2.0814885133834239E-4</v>
      </c>
      <c r="DV488" s="223">
        <f t="shared" ca="1" si="975"/>
        <v>2.0399956177790396E-4</v>
      </c>
      <c r="DW488" s="223">
        <f t="shared" ca="1" si="976"/>
        <v>-1.9972739050949518E-4</v>
      </c>
      <c r="DX488" s="223">
        <f t="shared" ca="1" si="977"/>
        <v>1.9533491092932164E-4</v>
      </c>
      <c r="DY488" s="223">
        <f t="shared" ca="1" si="978"/>
        <v>-1.9082476890285737E-4</v>
      </c>
      <c r="DZ488" s="223">
        <f t="shared" ca="1" si="979"/>
        <v>1.8619968117099313E-4</v>
      </c>
      <c r="EA488" s="223">
        <f t="shared" ca="1" si="980"/>
        <v>-1.8146243371365689E-4</v>
      </c>
      <c r="EB488" s="223">
        <f t="shared" ca="1" si="981"/>
        <v>1.7661588007155787E-4</v>
      </c>
      <c r="EC488" s="223">
        <f t="shared" ca="1" si="982"/>
        <v>-1.7166293962740821E-4</v>
      </c>
      <c r="ED488" s="223">
        <f t="shared" ca="1" si="983"/>
        <v>1.6660659584730617E-4</v>
      </c>
      <c r="EE488" s="223">
        <f t="shared" ca="1" si="984"/>
        <v>-1.614498944836874E-4</v>
      </c>
      <c r="EF488" s="223">
        <f t="shared" ca="1" si="985"/>
        <v>1.5619594174064408E-4</v>
      </c>
      <c r="EG488" s="223">
        <f t="shared" ca="1" si="986"/>
        <v>-1.5084790240282641E-4</v>
      </c>
      <c r="EH488" s="223">
        <f t="shared" ca="1" si="987"/>
        <v>1.4540899792918013E-4</v>
      </c>
      <c r="EI488" s="223">
        <f t="shared" ca="1" si="988"/>
        <v>-1.3988250451236128E-4</v>
      </c>
      <c r="EJ488" s="223">
        <f t="shared" ca="1" si="989"/>
        <v>1.3427175110538079E-4</v>
      </c>
      <c r="EK488" s="223">
        <f t="shared" ca="1" si="990"/>
        <v>-1.2858011741626553E-4</v>
      </c>
      <c r="EL488" s="223">
        <f t="shared" ca="1" si="991"/>
        <v>1.2281103187235226E-4</v>
      </c>
      <c r="EM488" s="223">
        <f t="shared" ca="1" si="992"/>
        <v>-1.1696796955502588E-4</v>
      </c>
      <c r="EN488" s="223">
        <f t="shared" ca="1" si="993"/>
        <v>1.110544501065673E-4</v>
      </c>
      <c r="EO488" s="223">
        <f t="shared" ca="1" si="994"/>
        <v>-1.0507403560994409E-4</v>
      </c>
      <c r="EP488" s="223">
        <f t="shared" ca="1" si="995"/>
        <v>9.9030328443254641E-5</v>
      </c>
      <c r="EQ488" s="223">
        <f t="shared" ca="1" si="996"/>
        <v>-9.2926969109679384E-5</v>
      </c>
      <c r="ER488" s="223">
        <f t="shared" ca="1" si="997"/>
        <v>8.6767634044689884E-5</v>
      </c>
      <c r="ES488" s="223">
        <f t="shared" ca="1" si="998"/>
        <v>-8.055603340138831E-5</v>
      </c>
      <c r="ET488" s="223">
        <f t="shared" ca="1" si="999"/>
        <v>7.4295908815764282E-5</v>
      </c>
      <c r="EU488" s="223">
        <f t="shared" ca="1" si="1000"/>
        <v>-6.7991031152758114E-5</v>
      </c>
      <c r="EV488" s="223">
        <f t="shared" ca="1" si="1001"/>
        <v>6.1645198234948527E-5</v>
      </c>
      <c r="EW488" s="223">
        <f t="shared" ca="1" si="1002"/>
        <v>-5.5262232554769943E-5</v>
      </c>
      <c r="EX488" s="223">
        <f t="shared" ca="1" si="1003"/>
        <v>4.8845978972103141E-5</v>
      </c>
      <c r="EY488" s="223">
        <f t="shared" ca="1" si="1004"/>
        <v>-4.2400302398157446E-5</v>
      </c>
      <c r="EZ488" s="223">
        <f t="shared" ca="1" si="1005"/>
        <v>3.5929085467511474E-5</v>
      </c>
      <c r="FA488" s="223">
        <f t="shared" ca="1" si="1006"/>
        <v>-2.9436226199239943E-5</v>
      </c>
      <c r="FB488" s="223">
        <f t="shared" ca="1" si="1007"/>
        <v>2.2925635649012431E-5</v>
      </c>
      <c r="FC488" s="223">
        <f t="shared" ca="1" si="1008"/>
        <v>-1.6401235553099535E-5</v>
      </c>
      <c r="FD488" s="223">
        <f t="shared" ca="1" si="1009"/>
        <v>9.8669559661863416E-6</v>
      </c>
      <c r="FE488" s="223">
        <f t="shared" ca="1" si="1010"/>
        <v>-3.3267328939331792E-6</v>
      </c>
      <c r="FF488" s="223">
        <f t="shared" ca="1" si="1011"/>
        <v>-3.2154940778055397E-6</v>
      </c>
      <c r="FG488" s="223">
        <f t="shared" ca="1" si="1012"/>
        <v>9.755784156162059E-6</v>
      </c>
      <c r="FH488" s="223">
        <f t="shared" ca="1" si="1013"/>
        <v>-1.6290197714919979E-5</v>
      </c>
      <c r="FI488" s="223">
        <f t="shared" ca="1" si="1014"/>
        <v>2.2814798667719296E-5</v>
      </c>
      <c r="FJ488" s="223">
        <f t="shared" ca="1" si="1015"/>
        <v>-2.932565683888639E-5</v>
      </c>
      <c r="FK488" s="223">
        <f t="shared" ca="1" si="1016"/>
        <v>3.5818850330945713E-5</v>
      </c>
      <c r="FL488" s="223">
        <f t="shared" ca="1" si="1017"/>
        <v>-4.229046788691872E-5</v>
      </c>
      <c r="FM488" s="223">
        <f t="shared" ca="1" si="1018"/>
        <v>4.87366112463641E-5</v>
      </c>
      <c r="FN488" s="223">
        <f t="shared" ca="1" si="1019"/>
        <v>-5.5153397493588885E-5</v>
      </c>
      <c r="FO488" s="223">
        <f t="shared" ca="1" si="1020"/>
        <v>6.1536961396481781E-5</v>
      </c>
      <c r="FP488" s="223">
        <f t="shared" ca="1" si="1021"/>
        <v>-6.7883457734829912E-5</v>
      </c>
      <c r="FQ488" s="223">
        <f t="shared" ca="1" si="1022"/>
        <v>7.418906361656467E-5</v>
      </c>
      <c r="FR488" s="223">
        <f t="shared" ca="1" si="1023"/>
        <v>-8.0449980780484688E-5</v>
      </c>
      <c r="FS488" s="223">
        <f t="shared" ca="1" si="1024"/>
        <v>8.6662437884229816E-5</v>
      </c>
      <c r="FT488" s="223">
        <f t="shared" ca="1" si="1025"/>
        <v>-9.2822692775882044E-5</v>
      </c>
      <c r="FU488" s="223">
        <f t="shared" ca="1" si="1026"/>
        <v>9.892703474827023E-5</v>
      </c>
      <c r="FV488" s="223">
        <f t="shared" ca="1" si="1027"/>
        <v>-1.049717867740463E-4</v>
      </c>
      <c r="FW488" s="223">
        <f t="shared" ca="1" si="1028"/>
        <v>1.1095330772064528E-4</v>
      </c>
      <c r="FX488" s="223">
        <f t="shared" ca="1" si="1029"/>
        <v>-1.1686799454345707E-4</v>
      </c>
      <c r="FY488" s="223">
        <f t="shared" ca="1" si="1030"/>
        <v>1.2271228445633183E-4</v>
      </c>
      <c r="FZ488" s="223">
        <f t="shared" ca="1" si="1031"/>
        <v>-1.2848265707755816E-4</v>
      </c>
      <c r="GA488" s="223">
        <f t="shared" ca="1" si="1032"/>
        <v>1.3417563655046332E-4</v>
      </c>
      <c r="GB488" s="223">
        <f t="shared" ca="1" si="1033"/>
        <v>-1.3978779363703431E-4</v>
      </c>
      <c r="GC488" s="223">
        <f t="shared" ca="1" si="1034"/>
        <v>1.4531574778372082E-4</v>
      </c>
      <c r="GD488" s="223">
        <f t="shared" ca="1" si="1035"/>
        <v>-1.5075616915764844E-4</v>
      </c>
      <c r="GE488" s="223">
        <f t="shared" ca="1" si="1036"/>
        <v>1.5610578065243652E-4</v>
      </c>
      <c r="GF488" s="223">
        <f t="shared" ca="1" si="1037"/>
        <v>-1.6136135986210588E-4</v>
      </c>
      <c r="GG488" s="223">
        <f t="shared" ca="1" si="1038"/>
        <v>1.6651974102228445E-4</v>
      </c>
      <c r="GH488" s="223">
        <f t="shared" ca="1" si="1039"/>
        <v>-1.7157781691704561E-4</v>
      </c>
      <c r="GI488" s="223">
        <f t="shared" ca="1" si="1040"/>
        <v>1.765325407506267E-4</v>
      </c>
      <c r="GJ488" s="223">
        <f t="shared" ca="1" si="1041"/>
        <v>-1.8138092798261355E-4</v>
      </c>
      <c r="GK488" s="223">
        <f t="shared" ca="1" si="1042"/>
        <v>1.8612005812585367E-4</v>
      </c>
      <c r="GL488" s="223">
        <f t="shared" ca="1" si="1043"/>
        <v>-1.9074707650555624E-4</v>
      </c>
      <c r="GM488" s="223">
        <f t="shared" ca="1" si="1044"/>
        <v>1.9525919597888536E-4</v>
      </c>
      <c r="GN488" s="223">
        <f t="shared" ca="1" si="1045"/>
        <v>-1.9965369861374758E-4</v>
      </c>
      <c r="GO488" s="223">
        <f t="shared" ca="1" si="1046"/>
        <v>2.0392793732609778E-4</v>
      </c>
      <c r="GP488" s="223">
        <f t="shared" ca="1" si="1047"/>
        <v>-2.0807933747437869E-4</v>
      </c>
      <c r="GQ488" s="223">
        <f t="shared" ca="1" si="1048"/>
        <v>2.1210539841033337E-4</v>
      </c>
      <c r="GR488" s="223">
        <f t="shared" ca="1" si="1049"/>
        <v>-2.160036949854177E-4</v>
      </c>
      <c r="GS488" s="223">
        <f t="shared" ca="1" si="1050"/>
        <v>2.1977187901154151E-4</v>
      </c>
      <c r="GT488" s="223">
        <f t="shared" ca="1" si="1051"/>
        <v>-2.2340768067556548E-4</v>
      </c>
      <c r="GU488" s="223">
        <f t="shared" ca="1" si="1052"/>
        <v>2.2690890990648488E-4</v>
      </c>
      <c r="GV488" s="223">
        <f t="shared" ca="1" si="1053"/>
        <v>-2.302734576947476E-4</v>
      </c>
      <c r="GW488" s="223">
        <f t="shared" ca="1" si="1054"/>
        <v>2.3349929736257447E-4</v>
      </c>
      <c r="GX488" s="223">
        <f t="shared" ca="1" si="1055"/>
        <v>-2.3658448578478558E-4</v>
      </c>
      <c r="GY488" s="223">
        <f t="shared" ca="1" si="1056"/>
        <v>2.3952716455920934E-4</v>
      </c>
      <c r="GZ488" s="223">
        <f t="shared" ca="1" si="1057"/>
        <v>-2.4232556112620057E-4</v>
      </c>
      <c r="HA488" s="223">
        <f t="shared" ca="1" si="1058"/>
        <v>2.4497798983630608E-4</v>
      </c>
      <c r="HB488" s="223">
        <f t="shared" ca="1" si="1059"/>
        <v>-2.4748285296566288E-4</v>
      </c>
      <c r="HC488" s="223">
        <f t="shared" ca="1" si="1060"/>
        <v>2.4983864167836144E-4</v>
      </c>
      <c r="HD488" s="223">
        <f t="shared" ca="1" si="1061"/>
        <v>-2.520439369353819E-4</v>
      </c>
      <c r="HE488" s="223">
        <f t="shared" ca="1" si="1062"/>
        <v>2.5409741034932267E-4</v>
      </c>
      <c r="HF488" s="223">
        <f t="shared" ca="1" si="1063"/>
        <v>-2.5599782498459197E-4</v>
      </c>
      <c r="HG488" s="223">
        <f t="shared" ca="1" si="1064"/>
        <v>2.5774403610245698E-4</v>
      </c>
      <c r="HH488" s="223">
        <f t="shared" ca="1" si="1065"/>
        <v>-2.5933499185064454E-4</v>
      </c>
      <c r="HI488" s="223">
        <f t="shared" ca="1" si="1066"/>
        <v>2.6076973389690153E-4</v>
      </c>
      <c r="HJ488" s="223">
        <f t="shared" ca="1" si="1067"/>
        <v>-2.620473980062734E-4</v>
      </c>
      <c r="HK488" s="223">
        <f t="shared" ca="1" si="1068"/>
        <v>2.6316721456166371E-4</v>
      </c>
      <c r="HL488" s="223">
        <f t="shared" ca="1" si="1069"/>
        <v>-2.641285090274584E-4</v>
      </c>
      <c r="HM488" s="223">
        <f t="shared" ca="1" si="1070"/>
        <v>2.6493070235581644E-4</v>
      </c>
      <c r="HN488" s="223">
        <f t="shared" ca="1" si="1071"/>
        <v>-2.6557331133547537E-4</v>
      </c>
      <c r="HO488" s="223">
        <f t="shared" ca="1" si="1072"/>
        <v>2.660559488828086E-4</v>
      </c>
      <c r="HP488" s="223">
        <f t="shared" ca="1" si="1073"/>
        <v>-2.6637832427500784E-4</v>
      </c>
      <c r="HQ488" s="223">
        <f t="shared" ca="1" si="1074"/>
        <v>2.6654024332519138E-4</v>
      </c>
      <c r="HR488" s="223">
        <f t="shared" ca="1" si="1075"/>
        <v>-2.6654160849937743E-4</v>
      </c>
      <c r="HS488" s="223">
        <f t="shared" ca="1" si="1076"/>
        <v>2.6638241897523614E-4</v>
      </c>
      <c r="HT488" s="223">
        <f t="shared" ca="1" si="1077"/>
        <v>-2.6606277064258481E-4</v>
      </c>
      <c r="HU488" s="223">
        <f t="shared" ca="1" si="1078"/>
        <v>2.6558285604562652E-4</v>
      </c>
      <c r="HV488" s="223">
        <f t="shared" ca="1" si="1079"/>
        <v>-2.6494296426696602E-4</v>
      </c>
      <c r="HW488" s="223">
        <f t="shared" ca="1" si="1080"/>
        <v>2.6414348075348964E-4</v>
      </c>
      <c r="HX488" s="223">
        <f t="shared" ca="1" si="1081"/>
        <v>-2.6318488708416862E-4</v>
      </c>
      <c r="HY488" s="223">
        <f t="shared" ca="1" si="1082"/>
        <v>2.6206776067997978E-4</v>
      </c>
      <c r="HZ488" s="223">
        <f t="shared" ca="1" si="1083"/>
        <v>-2.6079277445610724E-4</v>
      </c>
      <c r="IA488" s="223">
        <f t="shared" ca="1" si="1084"/>
        <v>2.5936069641657256E-4</v>
      </c>
      <c r="IB488" s="223">
        <f t="shared" ca="1" si="1085"/>
        <v>-2.5777238919163809E-4</v>
      </c>
      <c r="IC488" s="223">
        <f t="shared" ca="1" si="1086"/>
        <v>2.5602880951817699E-4</v>
      </c>
      <c r="ID488" s="223">
        <f t="shared" ca="1" si="1087"/>
        <v>-2.5413100766340398E-4</v>
      </c>
      <c r="IE488" s="223">
        <f t="shared" ca="1" si="1088"/>
        <v>2.9145902968400627E-4</v>
      </c>
      <c r="IF488" s="223">
        <f t="shared" ca="1" si="1089"/>
        <v>-2.4987740227847059E-4</v>
      </c>
      <c r="IG488" s="223">
        <f t="shared" ca="1" si="1090"/>
        <v>2.4752416096113027E-4</v>
      </c>
      <c r="IH488" s="223">
        <f t="shared" ca="1" si="1091"/>
        <v>-2.4502182034476239E-4</v>
      </c>
      <c r="II488" s="223">
        <f t="shared" ca="1" si="1092"/>
        <v>2.4237188774577513E-4</v>
      </c>
      <c r="IJ488" s="223">
        <f t="shared" ca="1" si="1093"/>
        <v>-2.3957595938447877E-4</v>
      </c>
      <c r="IK488" s="223">
        <f t="shared" ca="1" si="1094"/>
        <v>2.3663571942355774E-4</v>
      </c>
      <c r="IL488" s="223">
        <f t="shared" ca="1" si="1095"/>
        <v>-2.3355293895364903E-4</v>
      </c>
      <c r="IM488" s="223">
        <f t="shared" ca="1" si="1096"/>
        <v>2.303294749264219E-4</v>
      </c>
      <c r="IN488" s="223">
        <f t="shared" ca="1" si="1097"/>
        <v>-2.2696726903607322E-4</v>
      </c>
      <c r="IO488" s="223">
        <f t="shared" ca="1" si="1098"/>
        <v>2.2346834654969383E-4</v>
      </c>
      <c r="IP488" s="223">
        <f t="shared" ca="1" si="1099"/>
        <v>-2.1983481508738883E-4</v>
      </c>
      <c r="IQ488" s="223">
        <f t="shared" ca="1" si="1100"/>
        <v>2.1606886335262868E-4</v>
      </c>
      <c r="IR488" s="223">
        <f t="shared" ca="1" si="1101"/>
        <v>-2.1217275981392044E-4</v>
      </c>
      <c r="IS488" s="223">
        <f t="shared" ca="1" si="1102"/>
        <v>2.0814885133833212E-4</v>
      </c>
      <c r="IT488" s="223">
        <f t="shared" ca="1" si="1103"/>
        <v>-2.0399956177790312E-4</v>
      </c>
      <c r="IU488" s="223">
        <f t="shared" ca="1" si="1104"/>
        <v>1.9972739050949434E-4</v>
      </c>
      <c r="IV488" s="223">
        <f t="shared" ca="1" si="1105"/>
        <v>-1.9533491092933107E-4</v>
      </c>
      <c r="IW488" s="223">
        <f t="shared" ca="1" si="1106"/>
        <v>1.9082476890284588E-4</v>
      </c>
      <c r="IX488" s="223">
        <f t="shared" ca="1" si="1107"/>
        <v>-1.8619968117099221E-4</v>
      </c>
      <c r="IY488" s="223">
        <f t="shared" ca="1" si="1108"/>
        <v>1.8146243371365591E-4</v>
      </c>
      <c r="IZ488" s="223">
        <f t="shared" ca="1" si="1109"/>
        <v>-1.7661588007156822E-4</v>
      </c>
      <c r="JA488" s="223">
        <f t="shared" ca="1" si="1110"/>
        <v>1.7166293962739561E-4</v>
      </c>
      <c r="JB488" s="223">
        <f t="shared" ca="1" si="1111"/>
        <v>-1.6660659584730517E-4</v>
      </c>
    </row>
    <row r="489" spans="2:262">
      <c r="B489" s="230">
        <v>128</v>
      </c>
      <c r="C489" s="229">
        <f t="shared" si="1112"/>
        <v>2.5000000000000018E-3</v>
      </c>
      <c r="D489" s="226">
        <f t="shared" ca="1" si="855"/>
        <v>23.472844788072745</v>
      </c>
      <c r="E489" s="225">
        <f ca="1">ED361</f>
        <v>-0.52715521192725412</v>
      </c>
      <c r="F489" s="224">
        <v>128</v>
      </c>
      <c r="G489" s="223">
        <f t="shared" ca="1" si="856"/>
        <v>1.5167763664802018E-4</v>
      </c>
      <c r="H489" s="223">
        <f t="shared" ca="1" si="857"/>
        <v>-1.5167763664802016E-4</v>
      </c>
      <c r="I489" s="223">
        <f t="shared" ca="1" si="858"/>
        <v>1.5167763664802013E-4</v>
      </c>
      <c r="J489" s="223">
        <f t="shared" ca="1" si="859"/>
        <v>-1.516776366480201E-4</v>
      </c>
      <c r="K489" s="223">
        <f t="shared" ca="1" si="860"/>
        <v>1.5167763664802005E-4</v>
      </c>
      <c r="L489" s="223">
        <f t="shared" ca="1" si="861"/>
        <v>-1.5167763664802002E-4</v>
      </c>
      <c r="M489" s="223">
        <f t="shared" ca="1" si="862"/>
        <v>1.5167763664801999E-4</v>
      </c>
      <c r="N489" s="223">
        <f t="shared" ca="1" si="863"/>
        <v>-1.5167763664801997E-4</v>
      </c>
      <c r="O489" s="223">
        <f t="shared" ca="1" si="864"/>
        <v>1.5167763664801994E-4</v>
      </c>
      <c r="P489" s="223">
        <f t="shared" ca="1" si="865"/>
        <v>-1.5167763664801991E-4</v>
      </c>
      <c r="Q489" s="223">
        <f t="shared" ca="1" si="866"/>
        <v>1.5167763664801899E-4</v>
      </c>
      <c r="R489" s="223">
        <f t="shared" ca="1" si="867"/>
        <v>-1.5167763664801986E-4</v>
      </c>
      <c r="S489" s="223">
        <f t="shared" ca="1" si="868"/>
        <v>1.516776366480207E-4</v>
      </c>
      <c r="T489" s="223">
        <f t="shared" ca="1" si="869"/>
        <v>-1.5167763664801978E-4</v>
      </c>
      <c r="U489" s="223">
        <f t="shared" ca="1" si="870"/>
        <v>1.5167763664801888E-4</v>
      </c>
      <c r="V489" s="223">
        <f t="shared" ca="1" si="871"/>
        <v>-1.5167763664801972E-4</v>
      </c>
      <c r="W489" s="223">
        <f t="shared" ca="1" si="872"/>
        <v>1.5167763664802056E-4</v>
      </c>
      <c r="X489" s="223">
        <f t="shared" ca="1" si="873"/>
        <v>-1.5167763664801967E-4</v>
      </c>
      <c r="Y489" s="223">
        <f t="shared" ca="1" si="874"/>
        <v>1.5167763664801875E-4</v>
      </c>
      <c r="Z489" s="223">
        <f t="shared" ca="1" si="875"/>
        <v>-1.5167763664801961E-4</v>
      </c>
      <c r="AA489" s="223">
        <f t="shared" ca="1" si="876"/>
        <v>1.5167763664802045E-4</v>
      </c>
      <c r="AB489" s="223">
        <f t="shared" ca="1" si="877"/>
        <v>-1.5167763664801777E-4</v>
      </c>
      <c r="AC489" s="223">
        <f t="shared" ca="1" si="878"/>
        <v>1.5167763664801864E-4</v>
      </c>
      <c r="AD489" s="223">
        <f t="shared" ca="1" si="879"/>
        <v>-1.5167763664801948E-4</v>
      </c>
      <c r="AE489" s="223">
        <f t="shared" ca="1" si="880"/>
        <v>1.5167763664802032E-4</v>
      </c>
      <c r="AF489" s="223">
        <f t="shared" ca="1" si="881"/>
        <v>-1.5167763664802119E-4</v>
      </c>
      <c r="AG489" s="223">
        <f t="shared" ca="1" si="882"/>
        <v>1.516776366480185E-4</v>
      </c>
      <c r="AH489" s="223">
        <f t="shared" ca="1" si="883"/>
        <v>-1.5167763664801937E-4</v>
      </c>
      <c r="AI489" s="223">
        <f t="shared" ca="1" si="884"/>
        <v>1.5167763664802021E-4</v>
      </c>
      <c r="AJ489" s="223">
        <f t="shared" ca="1" si="885"/>
        <v>-1.5167763664801753E-4</v>
      </c>
      <c r="AK489" s="223">
        <f t="shared" ca="1" si="886"/>
        <v>1.5167763664801839E-4</v>
      </c>
      <c r="AL489" s="223">
        <f t="shared" ca="1" si="887"/>
        <v>-1.5167763664801923E-4</v>
      </c>
      <c r="AM489" s="223">
        <f t="shared" ca="1" si="888"/>
        <v>1.516776366480201E-4</v>
      </c>
      <c r="AN489" s="223">
        <f t="shared" ca="1" si="889"/>
        <v>-1.5167763664802094E-4</v>
      </c>
      <c r="AO489" s="223">
        <f t="shared" ca="1" si="890"/>
        <v>1.5167763664801826E-4</v>
      </c>
      <c r="AP489" s="223">
        <f t="shared" ca="1" si="891"/>
        <v>-1.5167763664801913E-4</v>
      </c>
      <c r="AQ489" s="223">
        <f t="shared" ca="1" si="892"/>
        <v>1.5167763664801997E-4</v>
      </c>
      <c r="AR489" s="223">
        <f t="shared" ca="1" si="893"/>
        <v>-1.5167763664801728E-4</v>
      </c>
      <c r="AS489" s="223">
        <f t="shared" ca="1" si="894"/>
        <v>1.5167763664801815E-4</v>
      </c>
      <c r="AT489" s="223">
        <f t="shared" ca="1" si="895"/>
        <v>-1.5167763664801899E-4</v>
      </c>
      <c r="AU489" s="223">
        <f t="shared" ca="1" si="896"/>
        <v>1.5167763664801633E-4</v>
      </c>
      <c r="AV489" s="223">
        <f t="shared" ca="1" si="897"/>
        <v>-1.516776366480207E-4</v>
      </c>
      <c r="AW489" s="223">
        <f t="shared" ca="1" si="898"/>
        <v>1.5167763664801801E-4</v>
      </c>
      <c r="AX489" s="223">
        <f t="shared" ca="1" si="899"/>
        <v>-1.5167763664801536E-4</v>
      </c>
      <c r="AY489" s="223">
        <f t="shared" ca="1" si="900"/>
        <v>1.5167763664801972E-4</v>
      </c>
      <c r="AZ489" s="223">
        <f t="shared" ca="1" si="901"/>
        <v>-1.5167763664801704E-4</v>
      </c>
      <c r="BA489" s="223">
        <f t="shared" ca="1" si="902"/>
        <v>1.5167763664802143E-4</v>
      </c>
      <c r="BB489" s="223">
        <f t="shared" ca="1" si="903"/>
        <v>-1.5167763664801875E-4</v>
      </c>
      <c r="BC489" s="223">
        <f t="shared" ca="1" si="904"/>
        <v>1.5167763664801609E-4</v>
      </c>
      <c r="BD489" s="223">
        <f t="shared" ca="1" si="905"/>
        <v>-1.5167763664802045E-4</v>
      </c>
      <c r="BE489" s="223">
        <f t="shared" ca="1" si="906"/>
        <v>1.5167763664801777E-4</v>
      </c>
      <c r="BF489" s="223">
        <f t="shared" ca="1" si="907"/>
        <v>-1.5167763664802216E-4</v>
      </c>
      <c r="BG489" s="223">
        <f t="shared" ca="1" si="908"/>
        <v>1.5167763664801948E-4</v>
      </c>
      <c r="BH489" s="223">
        <f t="shared" ca="1" si="909"/>
        <v>-1.5167763664801682E-4</v>
      </c>
      <c r="BI489" s="223">
        <f t="shared" ca="1" si="910"/>
        <v>1.5167763664802119E-4</v>
      </c>
      <c r="BJ489" s="223">
        <f t="shared" ca="1" si="911"/>
        <v>-1.516776366480185E-4</v>
      </c>
      <c r="BK489" s="223">
        <f t="shared" ca="1" si="912"/>
        <v>1.5167763664801585E-4</v>
      </c>
      <c r="BL489" s="223">
        <f t="shared" ca="1" si="913"/>
        <v>-1.5167763664802021E-4</v>
      </c>
      <c r="BM489" s="223">
        <f t="shared" ca="1" si="914"/>
        <v>1.5167763664801753E-4</v>
      </c>
      <c r="BN489" s="223">
        <f t="shared" ca="1" si="915"/>
        <v>-1.5167763664801487E-4</v>
      </c>
      <c r="BO489" s="223">
        <f t="shared" ca="1" si="916"/>
        <v>1.5167763664801923E-4</v>
      </c>
      <c r="BP489" s="223">
        <f t="shared" ca="1" si="917"/>
        <v>-1.5167763664801658E-4</v>
      </c>
      <c r="BQ489" s="223">
        <f t="shared" ca="1" si="918"/>
        <v>1.5167763664802094E-4</v>
      </c>
      <c r="BR489" s="223">
        <f t="shared" ca="1" si="919"/>
        <v>-1.5167763664801826E-4</v>
      </c>
      <c r="BS489" s="223">
        <f t="shared" ca="1" si="920"/>
        <v>1.516776366480156E-4</v>
      </c>
      <c r="BT489" s="223">
        <f t="shared" ca="1" si="921"/>
        <v>-1.5167763664801997E-4</v>
      </c>
      <c r="BU489" s="223">
        <f t="shared" ca="1" si="922"/>
        <v>1.5167763664801728E-4</v>
      </c>
      <c r="BV489" s="223">
        <f t="shared" ca="1" si="923"/>
        <v>-1.5167763664802167E-4</v>
      </c>
      <c r="BW489" s="223">
        <f t="shared" ca="1" si="924"/>
        <v>1.5167763664801899E-4</v>
      </c>
      <c r="BX489" s="223">
        <f t="shared" ca="1" si="925"/>
        <v>-1.5167763664801633E-4</v>
      </c>
      <c r="BY489" s="223">
        <f t="shared" ca="1" si="926"/>
        <v>1.516776366480207E-4</v>
      </c>
      <c r="BZ489" s="223">
        <f t="shared" ca="1" si="927"/>
        <v>-1.5167763664801801E-4</v>
      </c>
      <c r="CA489" s="223">
        <f t="shared" ca="1" si="928"/>
        <v>1.5167763664801536E-4</v>
      </c>
      <c r="CB489" s="223">
        <f t="shared" ca="1" si="929"/>
        <v>-1.5167763664801972E-4</v>
      </c>
      <c r="CC489" s="223">
        <f t="shared" ca="1" si="930"/>
        <v>1.5167763664801704E-4</v>
      </c>
      <c r="CD489" s="223">
        <f t="shared" ca="1" si="931"/>
        <v>-1.5167763664801438E-4</v>
      </c>
      <c r="CE489" s="223">
        <f t="shared" ca="1" si="932"/>
        <v>1.5167763664801875E-4</v>
      </c>
      <c r="CF489" s="223">
        <f t="shared" ca="1" si="933"/>
        <v>-1.5167763664801609E-4</v>
      </c>
      <c r="CG489" s="223">
        <f t="shared" ca="1" si="934"/>
        <v>1.5167763664802045E-4</v>
      </c>
      <c r="CH489" s="223">
        <f t="shared" ca="1" si="935"/>
        <v>-1.5167763664801777E-4</v>
      </c>
      <c r="CI489" s="223">
        <f t="shared" ca="1" si="936"/>
        <v>1.5167763664801511E-4</v>
      </c>
      <c r="CJ489" s="223">
        <f t="shared" ca="1" si="937"/>
        <v>-1.5167763664801243E-4</v>
      </c>
      <c r="CK489" s="223">
        <f t="shared" ca="1" si="938"/>
        <v>1.5167763664802384E-4</v>
      </c>
      <c r="CL489" s="223">
        <f t="shared" ca="1" si="939"/>
        <v>-1.5167763664802119E-4</v>
      </c>
      <c r="CM489" s="223">
        <f t="shared" ca="1" si="940"/>
        <v>1.516776366480185E-4</v>
      </c>
      <c r="CN489" s="223">
        <f t="shared" ca="1" si="941"/>
        <v>-1.5167763664801585E-4</v>
      </c>
      <c r="CO489" s="223">
        <f t="shared" ca="1" si="942"/>
        <v>1.5167763664801316E-4</v>
      </c>
      <c r="CP489" s="223">
        <f t="shared" ca="1" si="943"/>
        <v>-1.5167763664801051E-4</v>
      </c>
      <c r="CQ489" s="223">
        <f t="shared" ca="1" si="944"/>
        <v>1.5167763664802192E-4</v>
      </c>
      <c r="CR489" s="223">
        <f t="shared" ca="1" si="945"/>
        <v>-1.5167763664801923E-4</v>
      </c>
      <c r="CS489" s="223">
        <f t="shared" ca="1" si="946"/>
        <v>1.5167763664801658E-4</v>
      </c>
      <c r="CT489" s="223">
        <f t="shared" ca="1" si="947"/>
        <v>-1.5167763664801389E-4</v>
      </c>
      <c r="CU489" s="223">
        <f t="shared" ca="1" si="948"/>
        <v>1.5167763664801121E-4</v>
      </c>
      <c r="CV489" s="223">
        <f t="shared" ca="1" si="949"/>
        <v>-1.5167763664802265E-4</v>
      </c>
      <c r="CW489" s="223">
        <f t="shared" ca="1" si="950"/>
        <v>1.5167763664801997E-4</v>
      </c>
      <c r="CX489" s="223">
        <f t="shared" ca="1" si="951"/>
        <v>-1.5167763664801728E-4</v>
      </c>
      <c r="CY489" s="223">
        <f t="shared" ca="1" si="952"/>
        <v>1.5167763664801463E-4</v>
      </c>
      <c r="CZ489" s="223">
        <f t="shared" ca="1" si="953"/>
        <v>-1.5167763664801194E-4</v>
      </c>
      <c r="DA489" s="223">
        <f t="shared" ca="1" si="954"/>
        <v>1.5167763664802335E-4</v>
      </c>
      <c r="DB489" s="223">
        <f t="shared" ca="1" si="955"/>
        <v>-1.516776366480207E-4</v>
      </c>
      <c r="DC489" s="223">
        <f t="shared" ca="1" si="956"/>
        <v>1.5167763664801801E-4</v>
      </c>
      <c r="DD489" s="223">
        <f t="shared" ca="1" si="957"/>
        <v>-1.5167763664801536E-4</v>
      </c>
      <c r="DE489" s="223">
        <f t="shared" ca="1" si="958"/>
        <v>1.5167763664801267E-4</v>
      </c>
      <c r="DF489" s="223">
        <f t="shared" ca="1" si="959"/>
        <v>-1.5167763664802409E-4</v>
      </c>
      <c r="DG489" s="223">
        <f t="shared" ca="1" si="960"/>
        <v>1.5167763664802143E-4</v>
      </c>
      <c r="DH489" s="223">
        <f t="shared" ca="1" si="961"/>
        <v>-1.5167763664801875E-4</v>
      </c>
      <c r="DI489" s="223">
        <f t="shared" ca="1" si="962"/>
        <v>1.5167763664801609E-4</v>
      </c>
      <c r="DJ489" s="223">
        <f t="shared" ca="1" si="963"/>
        <v>-1.5167763664801341E-4</v>
      </c>
      <c r="DK489" s="223">
        <f t="shared" ca="1" si="964"/>
        <v>1.5167763664801072E-4</v>
      </c>
      <c r="DL489" s="223">
        <f t="shared" ca="1" si="965"/>
        <v>-1.5167763664802216E-4</v>
      </c>
      <c r="DM489" s="223">
        <f t="shared" ca="1" si="966"/>
        <v>1.5167763664801948E-4</v>
      </c>
      <c r="DN489" s="223">
        <f t="shared" ca="1" si="967"/>
        <v>-1.5167763664801682E-4</v>
      </c>
      <c r="DO489" s="223">
        <f t="shared" ca="1" si="968"/>
        <v>1.5167763664801414E-4</v>
      </c>
      <c r="DP489" s="223">
        <f t="shared" ca="1" si="969"/>
        <v>-1.5167763664801145E-4</v>
      </c>
      <c r="DQ489" s="223">
        <f t="shared" ca="1" si="970"/>
        <v>1.5167763664802289E-4</v>
      </c>
      <c r="DR489" s="223">
        <f t="shared" ca="1" si="971"/>
        <v>-1.5167763664802021E-4</v>
      </c>
      <c r="DS489" s="223">
        <f t="shared" ca="1" si="972"/>
        <v>1.5167763664801753E-4</v>
      </c>
      <c r="DT489" s="223">
        <f t="shared" ca="1" si="973"/>
        <v>-1.5167763664801487E-4</v>
      </c>
      <c r="DU489" s="223">
        <f t="shared" ca="1" si="974"/>
        <v>1.5167763664801219E-4</v>
      </c>
      <c r="DV489" s="223">
        <f t="shared" ca="1" si="975"/>
        <v>-1.5167763664800953E-4</v>
      </c>
      <c r="DW489" s="223">
        <f t="shared" ca="1" si="976"/>
        <v>1.5167763664802094E-4</v>
      </c>
      <c r="DX489" s="223">
        <f t="shared" ca="1" si="977"/>
        <v>-1.5167763664801826E-4</v>
      </c>
      <c r="DY489" s="223">
        <f t="shared" ca="1" si="978"/>
        <v>1.516776366480156E-4</v>
      </c>
      <c r="DZ489" s="223">
        <f t="shared" ca="1" si="979"/>
        <v>-1.5167763664801292E-4</v>
      </c>
      <c r="EA489" s="223">
        <f t="shared" ca="1" si="980"/>
        <v>1.5167763664801026E-4</v>
      </c>
      <c r="EB489" s="223">
        <f t="shared" ca="1" si="981"/>
        <v>-1.5167763664802167E-4</v>
      </c>
      <c r="EC489" s="223">
        <f t="shared" ca="1" si="982"/>
        <v>1.5167763664801899E-4</v>
      </c>
      <c r="ED489" s="223">
        <f t="shared" ca="1" si="983"/>
        <v>-1.5167763664801633E-4</v>
      </c>
      <c r="EE489" s="223">
        <f t="shared" ca="1" si="984"/>
        <v>1.5167763664801365E-4</v>
      </c>
      <c r="EF489" s="223">
        <f t="shared" ca="1" si="985"/>
        <v>-1.5167763664801097E-4</v>
      </c>
      <c r="EG489" s="223">
        <f t="shared" ca="1" si="986"/>
        <v>1.5167763664802241E-4</v>
      </c>
      <c r="EH489" s="223">
        <f t="shared" ca="1" si="987"/>
        <v>-1.5167763664801972E-4</v>
      </c>
      <c r="EI489" s="223">
        <f t="shared" ca="1" si="988"/>
        <v>1.5167763664801704E-4</v>
      </c>
      <c r="EJ489" s="223">
        <f t="shared" ca="1" si="989"/>
        <v>-1.5167763664801438E-4</v>
      </c>
      <c r="EK489" s="223">
        <f t="shared" ca="1" si="990"/>
        <v>1.516776366480117E-4</v>
      </c>
      <c r="EL489" s="223">
        <f t="shared" ca="1" si="991"/>
        <v>-1.5167763664802314E-4</v>
      </c>
      <c r="EM489" s="223">
        <f t="shared" ca="1" si="992"/>
        <v>1.5167763664802045E-4</v>
      </c>
      <c r="EN489" s="223">
        <f t="shared" ca="1" si="993"/>
        <v>-1.5167763664801777E-4</v>
      </c>
      <c r="EO489" s="223">
        <f t="shared" ca="1" si="994"/>
        <v>1.5167763664801511E-4</v>
      </c>
      <c r="EP489" s="223">
        <f t="shared" ca="1" si="995"/>
        <v>-1.5167763664801243E-4</v>
      </c>
      <c r="EQ489" s="223">
        <f t="shared" ca="1" si="996"/>
        <v>1.5167763664800977E-4</v>
      </c>
      <c r="ER489" s="223">
        <f t="shared" ca="1" si="997"/>
        <v>-1.5167763664802119E-4</v>
      </c>
      <c r="ES489" s="223">
        <f t="shared" ca="1" si="998"/>
        <v>1.516776366480185E-4</v>
      </c>
      <c r="ET489" s="223">
        <f t="shared" ca="1" si="999"/>
        <v>-1.5167763664801585E-4</v>
      </c>
      <c r="EU489" s="223">
        <f t="shared" ca="1" si="1000"/>
        <v>1.5167763664801316E-4</v>
      </c>
      <c r="EV489" s="223">
        <f t="shared" ca="1" si="1001"/>
        <v>-1.5167763664801051E-4</v>
      </c>
      <c r="EW489" s="223">
        <f t="shared" ca="1" si="1002"/>
        <v>1.5167763664802192E-4</v>
      </c>
      <c r="EX489" s="223">
        <f t="shared" ca="1" si="1003"/>
        <v>-1.5167763664801923E-4</v>
      </c>
      <c r="EY489" s="223">
        <f t="shared" ca="1" si="1004"/>
        <v>1.5167763664801658E-4</v>
      </c>
      <c r="EZ489" s="223">
        <f t="shared" ca="1" si="1005"/>
        <v>-1.5167763664801389E-4</v>
      </c>
      <c r="FA489" s="223">
        <f t="shared" ca="1" si="1006"/>
        <v>1.5167763664801121E-4</v>
      </c>
      <c r="FB489" s="223">
        <f t="shared" ca="1" si="1007"/>
        <v>-1.5167763664800855E-4</v>
      </c>
      <c r="FC489" s="223">
        <f t="shared" ca="1" si="1008"/>
        <v>1.5167763664801997E-4</v>
      </c>
      <c r="FD489" s="223">
        <f t="shared" ca="1" si="1009"/>
        <v>-1.5167763664801728E-4</v>
      </c>
      <c r="FE489" s="223">
        <f t="shared" ca="1" si="1010"/>
        <v>1.5167763664801463E-4</v>
      </c>
      <c r="FF489" s="223">
        <f t="shared" ca="1" si="1011"/>
        <v>-1.5167763664801194E-4</v>
      </c>
      <c r="FG489" s="223">
        <f t="shared" ca="1" si="1012"/>
        <v>1.5167763664800929E-4</v>
      </c>
      <c r="FH489" s="223">
        <f t="shared" ca="1" si="1013"/>
        <v>-1.516776366480207E-4</v>
      </c>
      <c r="FI489" s="223">
        <f t="shared" ca="1" si="1014"/>
        <v>1.5167763664801801E-4</v>
      </c>
      <c r="FJ489" s="223">
        <f t="shared" ca="1" si="1015"/>
        <v>-1.5167763664801536E-4</v>
      </c>
      <c r="FK489" s="223">
        <f t="shared" ca="1" si="1016"/>
        <v>1.5167763664801267E-4</v>
      </c>
      <c r="FL489" s="223">
        <f t="shared" ca="1" si="1017"/>
        <v>-1.5167763664801002E-4</v>
      </c>
      <c r="FM489" s="223">
        <f t="shared" ca="1" si="1018"/>
        <v>1.5167763664800733E-4</v>
      </c>
      <c r="FN489" s="223">
        <f t="shared" ca="1" si="1019"/>
        <v>-1.5167763664800465E-4</v>
      </c>
      <c r="FO489" s="223">
        <f t="shared" ca="1" si="1020"/>
        <v>1.5167763664800199E-4</v>
      </c>
      <c r="FP489" s="223">
        <f t="shared" ca="1" si="1021"/>
        <v>-1.516776366480275E-4</v>
      </c>
      <c r="FQ489" s="223">
        <f t="shared" ca="1" si="1022"/>
        <v>1.5167763664802482E-4</v>
      </c>
      <c r="FR489" s="223">
        <f t="shared" ca="1" si="1023"/>
        <v>-1.5167763664802216E-4</v>
      </c>
      <c r="FS489" s="223">
        <f t="shared" ca="1" si="1024"/>
        <v>1.5167763664801948E-4</v>
      </c>
      <c r="FT489" s="223">
        <f t="shared" ca="1" si="1025"/>
        <v>-1.5167763664801682E-4</v>
      </c>
      <c r="FU489" s="223">
        <f t="shared" ca="1" si="1026"/>
        <v>1.5167763664801414E-4</v>
      </c>
      <c r="FV489" s="223">
        <f t="shared" ca="1" si="1027"/>
        <v>-1.5167763664801145E-4</v>
      </c>
      <c r="FW489" s="223">
        <f t="shared" ca="1" si="1028"/>
        <v>1.516776366480088E-4</v>
      </c>
      <c r="FX489" s="223">
        <f t="shared" ca="1" si="1029"/>
        <v>-1.5167763664800611E-4</v>
      </c>
      <c r="FY489" s="223">
        <f t="shared" ca="1" si="1030"/>
        <v>1.5167763664800346E-4</v>
      </c>
      <c r="FZ489" s="223">
        <f t="shared" ca="1" si="1031"/>
        <v>-1.5167763664800078E-4</v>
      </c>
      <c r="GA489" s="223">
        <f t="shared" ca="1" si="1032"/>
        <v>1.5167763664802628E-4</v>
      </c>
      <c r="GB489" s="223">
        <f t="shared" ca="1" si="1033"/>
        <v>-1.516776366480236E-4</v>
      </c>
      <c r="GC489" s="223">
        <f t="shared" ca="1" si="1034"/>
        <v>1.5167763664802094E-4</v>
      </c>
      <c r="GD489" s="223">
        <f t="shared" ca="1" si="1035"/>
        <v>-1.5167763664801826E-4</v>
      </c>
      <c r="GE489" s="223">
        <f t="shared" ca="1" si="1036"/>
        <v>1.516776366480156E-4</v>
      </c>
      <c r="GF489" s="223">
        <f t="shared" ca="1" si="1037"/>
        <v>-1.5167763664801292E-4</v>
      </c>
      <c r="GG489" s="223">
        <f t="shared" ca="1" si="1038"/>
        <v>1.5167763664801026E-4</v>
      </c>
      <c r="GH489" s="223">
        <f t="shared" ca="1" si="1039"/>
        <v>-1.5167763664800758E-4</v>
      </c>
      <c r="GI489" s="223">
        <f t="shared" ca="1" si="1040"/>
        <v>1.516776366480049E-4</v>
      </c>
      <c r="GJ489" s="223">
        <f t="shared" ca="1" si="1041"/>
        <v>-1.5167763664800224E-4</v>
      </c>
      <c r="GK489" s="223">
        <f t="shared" ca="1" si="1042"/>
        <v>1.5167763664802774E-4</v>
      </c>
      <c r="GL489" s="223">
        <f t="shared" ca="1" si="1043"/>
        <v>-1.5167763664802506E-4</v>
      </c>
      <c r="GM489" s="223">
        <f t="shared" ca="1" si="1044"/>
        <v>1.5167763664802241E-4</v>
      </c>
      <c r="GN489" s="223">
        <f t="shared" ca="1" si="1045"/>
        <v>-1.5167763664801972E-4</v>
      </c>
      <c r="GO489" s="223">
        <f t="shared" ca="1" si="1046"/>
        <v>1.5167763664801704E-4</v>
      </c>
      <c r="GP489" s="223">
        <f t="shared" ca="1" si="1047"/>
        <v>-1.5167763664801438E-4</v>
      </c>
      <c r="GQ489" s="223">
        <f t="shared" ca="1" si="1048"/>
        <v>1.516776366480117E-4</v>
      </c>
      <c r="GR489" s="223">
        <f t="shared" ca="1" si="1049"/>
        <v>-1.5167763664800904E-4</v>
      </c>
      <c r="GS489" s="223">
        <f t="shared" ca="1" si="1050"/>
        <v>1.5167763664800636E-4</v>
      </c>
      <c r="GT489" s="223">
        <f t="shared" ca="1" si="1051"/>
        <v>-1.516776366480037E-4</v>
      </c>
      <c r="GU489" s="223">
        <f t="shared" ca="1" si="1052"/>
        <v>1.5167763664800102E-4</v>
      </c>
      <c r="GV489" s="223">
        <f t="shared" ca="1" si="1053"/>
        <v>-1.5167763664802653E-4</v>
      </c>
      <c r="GW489" s="223">
        <f t="shared" ca="1" si="1054"/>
        <v>1.5167763664802384E-4</v>
      </c>
      <c r="GX489" s="223">
        <f t="shared" ca="1" si="1055"/>
        <v>-1.5167763664802119E-4</v>
      </c>
      <c r="GY489" s="223">
        <f t="shared" ca="1" si="1056"/>
        <v>1.516776366480185E-4</v>
      </c>
      <c r="GZ489" s="223">
        <f t="shared" ca="1" si="1057"/>
        <v>-1.5167763664801585E-4</v>
      </c>
      <c r="HA489" s="223">
        <f t="shared" ca="1" si="1058"/>
        <v>1.5167763664801316E-4</v>
      </c>
      <c r="HB489" s="223">
        <f t="shared" ca="1" si="1059"/>
        <v>-1.5167763664801051E-4</v>
      </c>
      <c r="HC489" s="223">
        <f t="shared" ca="1" si="1060"/>
        <v>1.5167763664800782E-4</v>
      </c>
      <c r="HD489" s="223">
        <f t="shared" ca="1" si="1061"/>
        <v>-1.5167763664800514E-4</v>
      </c>
      <c r="HE489" s="223">
        <f t="shared" ca="1" si="1062"/>
        <v>1.5167763664800248E-4</v>
      </c>
      <c r="HF489" s="223">
        <f t="shared" ca="1" si="1063"/>
        <v>-1.5167763664802799E-4</v>
      </c>
      <c r="HG489" s="223">
        <f t="shared" ca="1" si="1064"/>
        <v>1.5167763664802531E-4</v>
      </c>
      <c r="HH489" s="223">
        <f t="shared" ca="1" si="1065"/>
        <v>-1.5167763664802265E-4</v>
      </c>
      <c r="HI489" s="223">
        <f t="shared" ca="1" si="1066"/>
        <v>1.5167763664801997E-4</v>
      </c>
      <c r="HJ489" s="223">
        <f t="shared" ca="1" si="1067"/>
        <v>-1.5167763664801728E-4</v>
      </c>
      <c r="HK489" s="223">
        <f t="shared" ca="1" si="1068"/>
        <v>1.5167763664801463E-4</v>
      </c>
      <c r="HL489" s="223">
        <f t="shared" ca="1" si="1069"/>
        <v>-1.5167763664801194E-4</v>
      </c>
      <c r="HM489" s="223">
        <f t="shared" ca="1" si="1070"/>
        <v>1.5167763664800929E-4</v>
      </c>
      <c r="HN489" s="223">
        <f t="shared" ca="1" si="1071"/>
        <v>-1.516776366480066E-4</v>
      </c>
      <c r="HO489" s="223">
        <f t="shared" ca="1" si="1072"/>
        <v>1.5167763664800395E-4</v>
      </c>
      <c r="HP489" s="223">
        <f t="shared" ca="1" si="1073"/>
        <v>-1.5167763664800126E-4</v>
      </c>
      <c r="HQ489" s="223">
        <f t="shared" ca="1" si="1074"/>
        <v>1.5167763664802677E-4</v>
      </c>
      <c r="HR489" s="223">
        <f t="shared" ca="1" si="1075"/>
        <v>-1.5167763664802409E-4</v>
      </c>
      <c r="HS489" s="223">
        <f t="shared" ca="1" si="1076"/>
        <v>1.5167763664802143E-4</v>
      </c>
      <c r="HT489" s="223">
        <f t="shared" ca="1" si="1077"/>
        <v>-1.5167763664801875E-4</v>
      </c>
      <c r="HU489" s="223">
        <f t="shared" ca="1" si="1078"/>
        <v>1.5167763664801609E-4</v>
      </c>
      <c r="HV489" s="223">
        <f t="shared" ca="1" si="1079"/>
        <v>-1.5167763664801341E-4</v>
      </c>
      <c r="HW489" s="223">
        <f t="shared" ca="1" si="1080"/>
        <v>1.5167763664801072E-4</v>
      </c>
      <c r="HX489" s="223">
        <f t="shared" ca="1" si="1081"/>
        <v>-1.5167763664800807E-4</v>
      </c>
      <c r="HY489" s="223">
        <f t="shared" ca="1" si="1082"/>
        <v>1.5167763664800538E-4</v>
      </c>
      <c r="HZ489" s="223">
        <f t="shared" ca="1" si="1083"/>
        <v>-1.5167763664800273E-4</v>
      </c>
      <c r="IA489" s="223">
        <f t="shared" ca="1" si="1084"/>
        <v>1.5167763664800004E-4</v>
      </c>
      <c r="IB489" s="223">
        <f t="shared" ca="1" si="1085"/>
        <v>-1.5167763664802555E-4</v>
      </c>
      <c r="IC489" s="223">
        <f t="shared" ca="1" si="1086"/>
        <v>1.5167763664802289E-4</v>
      </c>
      <c r="ID489" s="223">
        <f t="shared" ca="1" si="1087"/>
        <v>-1.5167763664802021E-4</v>
      </c>
      <c r="IE489" s="223">
        <f t="shared" ca="1" si="1088"/>
        <v>1.5167763664801609E-4</v>
      </c>
      <c r="IF489" s="223">
        <f t="shared" ca="1" si="1089"/>
        <v>-1.5167763664801487E-4</v>
      </c>
      <c r="IG489" s="223">
        <f t="shared" ca="1" si="1090"/>
        <v>1.5167763664801219E-4</v>
      </c>
      <c r="IH489" s="223">
        <f t="shared" ca="1" si="1091"/>
        <v>-1.5167763664800953E-4</v>
      </c>
      <c r="II489" s="223">
        <f t="shared" ca="1" si="1092"/>
        <v>1.5167763664800685E-4</v>
      </c>
      <c r="IJ489" s="223">
        <f t="shared" ca="1" si="1093"/>
        <v>-1.5167763664800419E-4</v>
      </c>
      <c r="IK489" s="223">
        <f t="shared" ca="1" si="1094"/>
        <v>1.5167763664800151E-4</v>
      </c>
      <c r="IL489" s="223">
        <f t="shared" ca="1" si="1095"/>
        <v>-1.5167763664799882E-4</v>
      </c>
      <c r="IM489" s="223">
        <f t="shared" ca="1" si="1096"/>
        <v>1.5167763664802433E-4</v>
      </c>
      <c r="IN489" s="223">
        <f t="shared" ca="1" si="1097"/>
        <v>-1.5167763664802167E-4</v>
      </c>
      <c r="IO489" s="223">
        <f t="shared" ca="1" si="1098"/>
        <v>1.5167763664801899E-4</v>
      </c>
      <c r="IP489" s="223">
        <f t="shared" ca="1" si="1099"/>
        <v>-1.5167763664801633E-4</v>
      </c>
      <c r="IQ489" s="223">
        <f t="shared" ca="1" si="1100"/>
        <v>1.5167763664801365E-4</v>
      </c>
      <c r="IR489" s="223">
        <f t="shared" ca="1" si="1101"/>
        <v>-1.5167763664801097E-4</v>
      </c>
      <c r="IS489" s="223">
        <f t="shared" ca="1" si="1102"/>
        <v>1.5167763664800831E-4</v>
      </c>
      <c r="IT489" s="223">
        <f t="shared" ca="1" si="1103"/>
        <v>-1.5167763664800563E-4</v>
      </c>
      <c r="IU489" s="223">
        <f t="shared" ca="1" si="1104"/>
        <v>1.5167763664800297E-4</v>
      </c>
      <c r="IV489" s="223">
        <f t="shared" ca="1" si="1105"/>
        <v>-1.5167763664800029E-4</v>
      </c>
      <c r="IW489" s="223">
        <f t="shared" ca="1" si="1106"/>
        <v>1.5167763664802579E-4</v>
      </c>
      <c r="IX489" s="223">
        <f t="shared" ca="1" si="1107"/>
        <v>-1.5167763664802314E-4</v>
      </c>
      <c r="IY489" s="223">
        <f t="shared" ca="1" si="1108"/>
        <v>1.5167763664802045E-4</v>
      </c>
      <c r="IZ489" s="223">
        <f t="shared" ca="1" si="1109"/>
        <v>-1.5167763664801777E-4</v>
      </c>
      <c r="JA489" s="223">
        <f t="shared" ca="1" si="1110"/>
        <v>1.5167763664801511E-4</v>
      </c>
      <c r="JB489" s="223">
        <f t="shared" ca="1" si="1111"/>
        <v>-1.5167763664801243E-4</v>
      </c>
    </row>
    <row r="490" spans="2:262">
      <c r="B490" s="230">
        <v>129</v>
      </c>
      <c r="C490" s="229">
        <f t="shared" si="1112"/>
        <v>2.5195312500000018E-3</v>
      </c>
      <c r="D490" s="226">
        <f t="shared" ref="D490:D553" ca="1" si="1113">Vo_set2+E490</f>
        <v>23.481216867503022</v>
      </c>
      <c r="E490" s="225">
        <f ca="1">EE361</f>
        <v>-0.51878313249697861</v>
      </c>
      <c r="F490" s="224">
        <v>129</v>
      </c>
      <c r="G490" s="223">
        <f t="shared" ref="G490:G553" ca="1" si="1114">2*IMREAL(K229)*COS(2*PI()*B229*1/Nt_load2)-2*IMAGINARY(K229)*SIN(2*PI()*B229*1/Nt_load2)</f>
        <v>1.7115181116386094E-4</v>
      </c>
      <c r="H490" s="223">
        <f t="shared" ref="H490:H553" ca="1" si="1115">2*IMREAL(K229)*COS(2*PI()*B229*2/Nt_load2)-2*IMAGINARY(K229)*SIN(2*PI()*B229*2/Nt_load2)</f>
        <v>-1.7602208116311758E-4</v>
      </c>
      <c r="I490" s="223">
        <f t="shared" ref="I490:I553" ca="1" si="1116">2*IMREAL(K229)*COS(2*PI()*B229*3/Nt_load2)-2*IMAGINARY(K229)*SIN(2*PI()*B229*3/Nt_load2)</f>
        <v>1.8078632204257127E-4</v>
      </c>
      <c r="J490" s="223">
        <f t="shared" ref="J490:J553" ca="1" si="1117">2*IMREAL(K229)*COS(2*PI()*B229*4/Nt_load2)-2*IMAGINARY(K229)*SIN(2*PI()*B229*4/Nt_load2)</f>
        <v>-1.854416640016622E-4</v>
      </c>
      <c r="K490" s="223">
        <f t="shared" ref="K490:K553" ca="1" si="1118">2*IMREAL(K229)*COS(2*PI()*B229*5/Nt_load2)-2*IMAGINARY(K229)*SIN(2*PI()*B229*5/Nt_load2)</f>
        <v>1.8998530283646895E-4</v>
      </c>
      <c r="L490" s="223">
        <f t="shared" ref="L490:L553" ca="1" si="1119">2*IMREAL(K229)*COS(2*PI()*B229*6/Nt_load2)-2*IMAGINARY(K229)*SIN(2*PI()*B229*6/Nt_load2)</f>
        <v>-1.9441450162885574E-4</v>
      </c>
      <c r="M490" s="223">
        <f t="shared" ref="M490:M553" ca="1" si="1120">2*IMREAL(K229)*COS(2*PI()*B229*7/Nt_load2)-2*IMAGINARY(K229)*SIN(2*PI()*B229*7/Nt_load2)</f>
        <v>1.9872659239508709E-4</v>
      </c>
      <c r="N490" s="223">
        <f t="shared" ref="N490:N553" ca="1" si="1121">2*IMREAL(K229)*COS(2*PI()*B229*8/Nt_load2)-2*IMAGINARY(K229)*SIN(2*PI()*B229*8/Nt_load2)</f>
        <v>-2.0291897769292555E-4</v>
      </c>
      <c r="O490" s="223">
        <f t="shared" ref="O490:O553" ca="1" si="1122">2*IMREAL(K229)*COS(2*PI()*B229*9/Nt_load2)-2*IMAGINARY(K229)*SIN(2*PI()*B229*9/Nt_load2)</f>
        <v>2.0698913218623112E-4</v>
      </c>
      <c r="P490" s="223">
        <f t="shared" ref="P490:P553" ca="1" si="1123">2*IMREAL(K229)*COS(2*PI()*B229*10/Nt_load2)-2*IMAGINARY(K229)*SIN(2*PI()*B229*10/Nt_load2)</f>
        <v>-2.1093460416612988E-4</v>
      </c>
      <c r="Q490" s="223">
        <f t="shared" ref="Q490:Q553" ca="1" si="1124">2*IMREAL(K229)*COS(2*PI()*B229*11/Nt_load2)-2*IMAGINARY(K229)*SIN(2*PI()*B229*11/Nt_load2)</f>
        <v>2.1475301702783187E-4</v>
      </c>
      <c r="R490" s="223">
        <f t="shared" ref="R490:R553" ca="1" si="1125">2*IMREAL(K229)*COS(2*PI()*B229*12/Nt_load2)-2*IMAGINARY(K229)*SIN(2*PI()*B229*12/Nt_load2)</f>
        <v>-2.1844207070220985E-4</v>
      </c>
      <c r="S490" s="223">
        <f t="shared" ref="S490:S553" ca="1" si="1126">2*IMREAL(K229)*COS(2*PI()*B229*13/Nt_load2)-2*IMAGINARY(K229)*SIN(2*PI()*B229*13/Nt_load2)</f>
        <v>2.219995430412709E-4</v>
      </c>
      <c r="T490" s="223">
        <f t="shared" ref="T490:T553" ca="1" si="1127">2*IMREAL(K229)*COS(2*PI()*B229*14/Nt_load2)-2*IMAGINARY(K229)*SIN(2*PI()*B229*14/Nt_load2)</f>
        <v>-2.2542329115670144E-4</v>
      </c>
      <c r="U490" s="223">
        <f t="shared" ref="U490:U553" ca="1" si="1128">2*IMREAL(K229)*COS(2*PI()*B229*15/Nt_load2)-2*IMAGINARY(K229)*SIN(2*PI()*B229*15/Nt_load2)</f>
        <v>2.2871125271065903E-4</v>
      </c>
      <c r="V490" s="223">
        <f t="shared" ref="V490:V553" ca="1" si="1129">2*IMREAL(K229)*COS(2*PI()*B229*16/Nt_load2)-2*IMAGINARY(K229)*SIN(2*PI()*B229*16/Nt_load2)</f>
        <v>-2.3186144715804828E-4</v>
      </c>
      <c r="W490" s="223">
        <f t="shared" ref="W490:W553" ca="1" si="1130">2*IMREAL(K229)*COS(2*PI()*B229*17/Nt_load2)-2*IMAGINARY(K229)*SIN(2*PI()*B229*17/Nt_load2)</f>
        <v>2.3487197693952745E-4</v>
      </c>
      <c r="X490" s="223">
        <f t="shared" ref="X490:X553" ca="1" si="1131">2*IMREAL(K229)*COS(2*PI()*B229*18/Nt_load2)-2*IMAGINARY(K229)*SIN(2*PI()*B229*18/Nt_load2)</f>
        <v>-2.3774102862452717E-4</v>
      </c>
      <c r="Y490" s="223">
        <f t="shared" ref="Y490:Y553" ca="1" si="1132">2*IMREAL(K229)*COS(2*PI()*B229*19/Nt_load2)-2*IMAGINARY(K229)*SIN(2*PI()*B229*19/Nt_load2)</f>
        <v>2.4046687400359313E-4</v>
      </c>
      <c r="Z490" s="223">
        <f t="shared" ref="Z490:Z553" ca="1" si="1133">2*IMREAL(K229)*COS(2*PI()*B229*20/Nt_load2)-2*IMAGINARY(K229)*SIN(2*PI()*B229*20/Nt_load2)</f>
        <v>-2.4304787112939489E-4</v>
      </c>
      <c r="AA490" s="223">
        <f t="shared" ref="AA490:AA553" ca="1" si="1134">2*IMREAL(K229)*COS(2*PI()*B229*21/Nt_load2)-2*IMAGINARY(K229)*SIN(2*PI()*B229*21/Nt_load2)</f>
        <v>2.4548246530577426E-4</v>
      </c>
      <c r="AB490" s="223">
        <f t="shared" ref="AB490:AB553" ca="1" si="1135">2*IMREAL(K229)*COS(2*PI()*B229*22/Nt_load2)-2*IMAGINARY(K229)*SIN(2*PI()*B229*22/Nt_load2)</f>
        <v>-2.4776919002423274E-4</v>
      </c>
      <c r="AC490" s="223">
        <f t="shared" ref="AC490:AC553" ca="1" si="1136">2*IMREAL(K229)*COS(2*PI()*B229*23/Nt_load2)-2*IMAGINARY(K229)*SIN(2*PI()*B229*23/Nt_load2)</f>
        <v>2.4990666784730864E-4</v>
      </c>
      <c r="AD490" s="223">
        <f t="shared" ref="AD490:AD553" ca="1" si="1137">2*IMREAL(K229)*COS(2*PI()*B229*24/Nt_load2)-2*IMAGINARY(K229)*SIN(2*PI()*B229*24/Nt_load2)</f>
        <v>-2.5189361123828546E-4</v>
      </c>
      <c r="AE490" s="223">
        <f t="shared" ref="AE490:AE553" ca="1" si="1138">2*IMREAL(K229)*COS(2*PI()*B229*25/Nt_load2)-2*IMAGINARY(K229)*SIN(2*PI()*B229*25/Nt_load2)</f>
        <v>2.5372882333676004E-4</v>
      </c>
      <c r="AF490" s="223">
        <f t="shared" ref="AF490:AF553" ca="1" si="1139">2*IMREAL(K229)*COS(2*PI()*B229*26/Nt_load2)-2*IMAGINARY(K229)*SIN(2*PI()*B229*26/Nt_load2)</f>
        <v>-2.5541119867958937E-4</v>
      </c>
      <c r="AG490" s="223">
        <f t="shared" ref="AG490:AG553" ca="1" si="1140">2*IMREAL(K229)*COS(2*PI()*B229*27/Nt_load2)-2*IMAGINARY(K229)*SIN(2*PI()*B229*27/Nt_load2)</f>
        <v>2.5693972386677303E-4</v>
      </c>
      <c r="AH490" s="223">
        <f t="shared" ref="AH490:AH553" ca="1" si="1141">2*IMREAL(K229)*COS(2*PI()*B229*28/Nt_load2)-2*IMAGINARY(K229)*SIN(2*PI()*B229*28/Nt_load2)</f>
        <v>-2.5831347817189534E-4</v>
      </c>
      <c r="AI490" s="223">
        <f t="shared" ref="AI490:AI553" ca="1" si="1142">2*IMREAL(K229)*COS(2*PI()*B229*29/Nt_load2)-2*IMAGINARY(K229)*SIN(2*PI()*B229*29/Nt_load2)</f>
        <v>2.5953163409672925E-4</v>
      </c>
      <c r="AJ490" s="223">
        <f t="shared" ref="AJ490:AJ553" ca="1" si="1143">2*IMREAL(K229)*COS(2*PI()*B229*30/Nt_load2)-2*IMAGINARY(K229)*SIN(2*PI()*B229*30/Nt_load2)</f>
        <v>-2.6059345786969679E-4</v>
      </c>
      <c r="AK490" s="223">
        <f t="shared" ref="AK490:AK553" ca="1" si="1144">2*IMREAL(K229)*COS(2*PI()*B229*31/Nt_load2)-2*IMAGINARY(K229)*SIN(2*PI()*B229*31/Nt_load2)</f>
        <v>2.6149830988786009E-4</v>
      </c>
      <c r="AL490" s="223">
        <f t="shared" ref="AL490:AL553" ca="1" si="1145">2*IMREAL(K229)*COS(2*PI()*B229*32/Nt_load2)-2*IMAGINARY(K229)*SIN(2*PI()*B229*32/Nt_load2)</f>
        <v>-2.6224564510219907E-4</v>
      </c>
      <c r="AM490" s="223">
        <f t="shared" ref="AM490:AM553" ca="1" si="1146">2*IMREAL(K229)*COS(2*PI()*B229*33/Nt_load2)-2*IMAGINARY(K229)*SIN(2*PI()*B229*33/Nt_load2)</f>
        <v>2.6283501334592468E-4</v>
      </c>
      <c r="AN490" s="223">
        <f t="shared" ref="AN490:AN553" ca="1" si="1147">2*IMREAL(K229)*COS(2*PI()*B229*34/Nt_load2)-2*IMAGINARY(K229)*SIN(2*PI()*B229*34/Nt_load2)</f>
        <v>-2.6326605960564459E-4</v>
      </c>
      <c r="AO490" s="223">
        <f t="shared" ref="AO490:AO553" ca="1" si="1148">2*IMREAL(K229)*COS(2*PI()*B229*35/Nt_load2)-2*IMAGINARY(K229)*SIN(2*PI()*B229*35/Nt_load2)</f>
        <v>2.6353852423521027E-4</v>
      </c>
      <c r="AP490" s="223">
        <f t="shared" ref="AP490:AP553" ca="1" si="1149">2*IMREAL(K229)*COS(2*PI()*B229*36/Nt_load2)-2*IMAGINARY(K229)*SIN(2*PI()*B229*36/Nt_load2)</f>
        <v>-2.6365224311211677E-4</v>
      </c>
      <c r="AQ490" s="223">
        <f t="shared" ref="AQ490:AQ553" ca="1" si="1150">2*IMREAL(K229)*COS(2*PI()*B229*37/Nt_load2)-2*IMAGINARY(K229)*SIN(2*PI()*B229*37/Nt_load2)</f>
        <v>2.6360714773636487E-4</v>
      </c>
      <c r="AR490" s="223">
        <f t="shared" ref="AR490:AR553" ca="1" si="1151">2*IMREAL(K229)*COS(2*PI()*B229*38/Nt_load2)-2*IMAGINARY(K229)*SIN(2*PI()*B229*38/Nt_load2)</f>
        <v>-2.6340326527172283E-4</v>
      </c>
      <c r="AS490" s="223">
        <f t="shared" ref="AS490:AS553" ca="1" si="1152">2*IMREAL(K229)*COS(2*PI()*B229*39/Nt_load2)-2*IMAGINARY(K229)*SIN(2*PI()*B229*39/Nt_load2)</f>
        <v>2.6304071852936342E-4</v>
      </c>
      <c r="AT490" s="223">
        <f t="shared" ref="AT490:AT553" ca="1" si="1153">2*IMREAL(K229)*COS(2*PI()*B229*40/Nt_load2)-2*IMAGINARY(K229)*SIN(2*PI()*B229*40/Nt_load2)</f>
        <v>-2.625197258938882E-4</v>
      </c>
      <c r="AU490" s="223">
        <f t="shared" ref="AU490:AU553" ca="1" si="1154">2*IMREAL(K229)*COS(2*PI()*B229*41/Nt_load2)-2*IMAGINARY(K229)*SIN(2*PI()*B229*41/Nt_load2)</f>
        <v>2.6184060119177892E-4</v>
      </c>
      <c r="AV490" s="223">
        <f t="shared" ref="AV490:AV553" ca="1" si="1155">2*IMREAL(K229)*COS(2*PI()*B229*42/Nt_load2)-2*IMAGINARY(K229)*SIN(2*PI()*B229*42/Nt_load2)</f>
        <v>-2.6100375350236239E-4</v>
      </c>
      <c r="AW490" s="223">
        <f t="shared" ref="AW490:AW553" ca="1" si="1156">2*IMREAL(K229)*COS(2*PI()*B229*43/Nt_load2)-2*IMAGINARY(K229)*SIN(2*PI()*B229*43/Nt_load2)</f>
        <v>2.6000968691139491E-4</v>
      </c>
      <c r="AX490" s="223">
        <f t="shared" ref="AX490:AX553" ca="1" si="1157">2*IMREAL(K229)*COS(2*PI()*B229*44/Nt_load2)-2*IMAGINARY(K229)*SIN(2*PI()*B229*44/Nt_load2)</f>
        <v>-2.5885900020742182E-4</v>
      </c>
      <c r="AY490" s="223">
        <f t="shared" ref="AY490:AY553" ca="1" si="1158">2*IMREAL(K229)*COS(2*PI()*B229*45/Nt_load2)-2*IMAGINARY(K229)*SIN(2*PI()*B229*45/Nt_load2)</f>
        <v>2.5755238652108383E-4</v>
      </c>
      <c r="AZ490" s="223">
        <f t="shared" ref="AZ490:AZ553" ca="1" si="1159">2*IMREAL(K229)*COS(2*PI()*B229*46/Nt_load2)-2*IMAGINARY(K229)*SIN(2*PI()*B229*46/Nt_load2)</f>
        <v>-2.5609063290760951E-4</v>
      </c>
      <c r="BA490" s="223">
        <f t="shared" ref="BA490:BA553" ca="1" si="1160">2*IMREAL(K229)*COS(2*PI()*B229*47/Nt_load2)-2*IMAGINARY(K229)*SIN(2*PI()*B229*47/Nt_load2)</f>
        <v>2.5447461987271715E-4</v>
      </c>
      <c r="BB490" s="223">
        <f t="shared" ref="BB490:BB553" ca="1" si="1161">2*IMREAL(K229)*COS(2*PI()*B229*48/Nt_load2)-2*IMAGINARY(K229)*SIN(2*PI()*B229*48/Nt_load2)</f>
        <v>-2.5270532084223233E-4</v>
      </c>
      <c r="BC490" s="223">
        <f t="shared" ref="BC490:BC553" ca="1" si="1162">2*IMREAL(K229)*COS(2*PI()*B229*49/Nt_load2)-2*IMAGINARY(K229)*SIN(2*PI()*B229*49/Nt_load2)</f>
        <v>2.5078380157573491E-4</v>
      </c>
      <c r="BD490" s="223">
        <f t="shared" ref="BD490:BD553" ca="1" si="1163">2*IMREAL(K229)*COS(2*PI()*B229*50/Nt_load2)-2*IMAGINARY(K229)*SIN(2*PI()*B229*50/Nt_load2)</f>
        <v>-2.4871121952457645E-4</v>
      </c>
      <c r="BE490" s="223">
        <f t="shared" ref="BE490:BE553" ca="1" si="1164">2*IMREAL(K229)*COS(2*PI()*B229*51/Nt_load2)-2*IMAGINARY(K229)*SIN(2*PI()*B229*51/Nt_load2)</f>
        <v>2.464888231346878E-4</v>
      </c>
      <c r="BF490" s="223">
        <f t="shared" ref="BF490:BF553" ca="1" si="1165">2*IMREAL(K229)*COS(2*PI()*B229*52/Nt_load2)-2*IMAGINARY(K229)*SIN(2*PI()*B229*52/Nt_load2)</f>
        <v>-2.4411795109455342E-4</v>
      </c>
      <c r="BG490" s="223">
        <f t="shared" ref="BG490:BG553" ca="1" si="1166">2*IMREAL(K229)*COS(2*PI()*B229*53/Nt_load2)-2*IMAGINARY(K229)*SIN(2*PI()*B229*53/Nt_load2)</f>
        <v>2.4160003152884081E-4</v>
      </c>
      <c r="BH490" s="223">
        <f t="shared" ref="BH490:BH553" ca="1" si="1167">2*IMREAL(K229)*COS(2*PI()*B229*54/Nt_load2)-2*IMAGINARY(K229)*SIN(2*PI()*B229*54/Nt_load2)</f>
        <v>-2.3893658113813938E-4</v>
      </c>
      <c r="BI490" s="223">
        <f t="shared" ref="BI490:BI553" ca="1" si="1168">2*IMREAL(K229)*COS(2*PI()*B229*55/Nt_load2)-2*IMAGINARY(K229)*SIN(2*PI()*B229*55/Nt_load2)</f>
        <v>2.3612920428537449E-4</v>
      </c>
      <c r="BJ490" s="223">
        <f t="shared" ref="BJ490:BJ553" ca="1" si="1169">2*IMREAL(K229)*COS(2*PI()*B229*56/Nt_load2)-2*IMAGINARY(K229)*SIN(2*PI()*B229*56/Nt_load2)</f>
        <v>-2.3317959202938767E-4</v>
      </c>
      <c r="BK490" s="223">
        <f t="shared" ref="BK490:BK553" ca="1" si="1170">2*IMREAL(K229)*COS(2*PI()*B229*57/Nt_load2)-2*IMAGINARY(K229)*SIN(2*PI()*B229*57/Nt_load2)</f>
        <v>2.3008952110630885E-4</v>
      </c>
      <c r="BL490" s="223">
        <f t="shared" ref="BL490:BL553" ca="1" si="1171">2*IMREAL(K229)*COS(2*PI()*B229*58/Nt_load2)-2*IMAGINARY(K229)*SIN(2*PI()*B229*58/Nt_load2)</f>
        <v>-2.2686085285932063E-4</v>
      </c>
      <c r="BM490" s="223">
        <f t="shared" ref="BM490:BM553" ca="1" si="1172">2*IMREAL(K229)*COS(2*PI()*B229*59/Nt_load2)-2*IMAGINARY(K229)*SIN(2*PI()*B229*59/Nt_load2)</f>
        <v>2.2349553211743994E-4</v>
      </c>
      <c r="BN490" s="223">
        <f t="shared" ref="BN490:BN553" ca="1" si="1173">2*IMREAL(K229)*COS(2*PI()*B229*60/Nt_load2)-2*IMAGINARY(K229)*SIN(2*PI()*B229*60/Nt_load2)</f>
        <v>-2.1999558602404785E-4</v>
      </c>
      <c r="BO490" s="223">
        <f t="shared" ref="BO490:BO553" ca="1" si="1174">2*IMREAL(K229)*COS(2*PI()*B229*61/Nt_load2)-2*IMAGINARY(K229)*SIN(2*PI()*B229*61/Nt_load2)</f>
        <v>2.1636312281579962E-4</v>
      </c>
      <c r="BP490" s="223">
        <f t="shared" ref="BP490:BP553" ca="1" si="1175">2*IMREAL(K229)*COS(2*PI()*B229*62/Nt_load2)-2*IMAGINARY(K229)*SIN(2*PI()*B229*62/Nt_load2)</f>
        <v>-2.1260033055270979E-4</v>
      </c>
      <c r="BQ490" s="223">
        <f t="shared" ref="BQ490:BQ553" ca="1" si="1176">2*IMREAL(K229)*COS(2*PI()*B229*63/Nt_load2)-2*IMAGINARY(K229)*SIN(2*PI()*B229*63/Nt_load2)</f>
        <v>2.0870947580012904E-4</v>
      </c>
      <c r="BR490" s="223">
        <f t="shared" ref="BR490:BR553" ca="1" si="1177">2*IMREAL(K229)*COS(2*PI()*B229*64/Nt_load2)-2*IMAGINARY(K229)*SIN(2*PI()*B229*64/Nt_load2)</f>
        <v>-2.046929022634762E-4</v>
      </c>
      <c r="BS490" s="223">
        <f t="shared" ref="BS490:BS553" ca="1" si="1178">2*IMREAL(K229)*COS(2*PI()*B229*65/Nt_load2)-2*IMAGINARY(K229)*SIN(2*PI()*B229*65/Nt_load2)</f>
        <v>2.005530293764604E-4</v>
      </c>
      <c r="BT490" s="223">
        <f t="shared" ref="BT490:BT553" ca="1" si="1179">2*IMREAL(K229)*COS(2*PI()*B229*66/Nt_load2)-2*IMAGINARY(K229)*SIN(2*PI()*B229*66/Nt_load2)</f>
        <v>-1.9629235084370891E-4</v>
      </c>
      <c r="BU490" s="223">
        <f t="shared" ref="BU490:BU553" ca="1" si="1180">2*IMREAL(K229)*COS(2*PI()*B229*67/Nt_load2)-2*IMAGINARY(K229)*SIN(2*PI()*B229*67/Nt_load2)</f>
        <v>1.9191343313865807E-4</v>
      </c>
      <c r="BV490" s="223">
        <f t="shared" ref="BV490:BV553" ca="1" si="1181">2*IMREAL(K229)*COS(2*PI()*B229*68/Nt_load2)-2*IMAGINARY(K229)*SIN(2*PI()*B229*68/Nt_load2)</f>
        <v>-1.8741891395758487E-4</v>
      </c>
      <c r="BW490" s="223">
        <f t="shared" ref="BW490:BW553" ca="1" si="1182">2*IMREAL(K229)*COS(2*PI()*B229*69/Nt_load2)-2*IMAGINARY(K229)*SIN(2*PI()*B229*69/Nt_load2)</f>
        <v>1.8281150063078816E-4</v>
      </c>
      <c r="BX490" s="223">
        <f t="shared" ref="BX490:BX553" ca="1" si="1183">2*IMREAL(K229)*COS(2*PI()*B229*70/Nt_load2)-2*IMAGINARY(K229)*SIN(2*PI()*B229*70/Nt_load2)</f>
        <v>-1.7809396849177369E-4</v>
      </c>
      <c r="BY490" s="223">
        <f t="shared" ref="BY490:BY553" ca="1" si="1184">2*IMREAL(K229)*COS(2*PI()*B229*71/Nt_load2)-2*IMAGINARY(K229)*SIN(2*PI()*B229*71/Nt_load2)</f>
        <v>1.7326915920550781E-4</v>
      </c>
      <c r="BZ490" s="223">
        <f t="shared" ref="BZ490:BZ553" ca="1" si="1185">2*IMREAL(K229)*COS(2*PI()*B229*72/Nt_load2)-2*IMAGINARY(K229)*SIN(2*PI()*B229*72/Nt_load2)</f>
        <v>-1.6833997905668212E-4</v>
      </c>
      <c r="CA490" s="223">
        <f t="shared" ref="CA490:CA553" ca="1" si="1186">2*IMREAL(K229)*COS(2*PI()*B229*73/Nt_load2)-2*IMAGINARY(K229)*SIN(2*PI()*B229*73/Nt_load2)</f>
        <v>1.6330939719910988E-4</v>
      </c>
      <c r="CB490" s="223">
        <f t="shared" ref="CB490:CB553" ca="1" si="1187">2*IMREAL(K229)*COS(2*PI()*B229*74/Nt_load2)-2*IMAGINARY(K229)*SIN(2*PI()*B229*74/Nt_load2)</f>
        <v>-1.5818044386719656E-4</v>
      </c>
      <c r="CC490" s="223">
        <f t="shared" ref="CC490:CC553" ca="1" si="1188">2*IMREAL(K229)*COS(2*PI()*B229*75/Nt_load2)-2*IMAGINARY(K229)*SIN(2*PI()*B229*75/Nt_load2)</f>
        <v>1.5295620855064533E-4</v>
      </c>
      <c r="CD490" s="223">
        <f t="shared" ref="CD490:CD553" ca="1" si="1189">2*IMREAL(K229)*COS(2*PI()*B229*76/Nt_load2)-2*IMAGINARY(K229)*SIN(2*PI()*B229*76/Nt_load2)</f>
        <v>-1.4763983813347037E-4</v>
      </c>
      <c r="CE490" s="223">
        <f t="shared" ref="CE490:CE553" ca="1" si="1190">2*IMREAL(K229)*COS(2*PI()*B229*77/Nt_load2)-2*IMAGINARY(K229)*SIN(2*PI()*B229*77/Nt_load2)</f>
        <v>1.422345349984068E-4</v>
      </c>
      <c r="CF490" s="223">
        <f t="shared" ref="CF490:CF553" ca="1" si="1191">2*IMREAL(K229)*COS(2*PI()*B229*78/Nt_load2)-2*IMAGINARY(K229)*SIN(2*PI()*B229*78/Nt_load2)</f>
        <v>-1.3674355509795197E-4</v>
      </c>
      <c r="CG490" s="223">
        <f t="shared" ref="CG490:CG553" ca="1" si="1192">2*IMREAL(K229)*COS(2*PI()*B229*79/Nt_load2)-2*IMAGINARY(K229)*SIN(2*PI()*B229*79/Nt_load2)</f>
        <v>1.3117020599307696E-4</v>
      </c>
      <c r="CH490" s="223">
        <f t="shared" ref="CH490:CH553" ca="1" si="1193">2*IMREAL(K229)*COS(2*PI()*B229*80/Nt_load2)-2*IMAGINARY(K229)*SIN(2*PI()*B229*80/Nt_load2)</f>
        <v>-1.2551784486088824E-4</v>
      </c>
      <c r="CI490" s="223">
        <f t="shared" ref="CI490:CI553" ca="1" si="1194">2*IMREAL(K229)*COS(2*PI()*B229*81/Nt_load2)-2*IMAGINARY(K229)*SIN(2*PI()*B229*81/Nt_load2)</f>
        <v>1.1978987647236325E-4</v>
      </c>
      <c r="CJ490" s="223">
        <f t="shared" ref="CJ490:CJ553" ca="1" si="1195">2*IMREAL(K229)*COS(2*PI()*B229*82/Nt_load2)-2*IMAGINARY(K229)*SIN(2*PI()*B229*82/Nt_load2)</f>
        <v>-1.1398975114148326E-4</v>
      </c>
      <c r="CK490" s="223">
        <f t="shared" ref="CK490:CK553" ca="1" si="1196">2*IMREAL(K229)*COS(2*PI()*B229*83/Nt_load2)-2*IMAGINARY(K229)*SIN(2*PI()*B229*83/Nt_load2)</f>
        <v>1.0812096264686695E-4</v>
      </c>
      <c r="CL490" s="223">
        <f t="shared" ref="CL490:CL553" ca="1" si="1197">2*IMREAL(K229)*COS(2*PI()*B229*84/Nt_load2)-2*IMAGINARY(K229)*SIN(2*PI()*B229*84/Nt_load2)</f>
        <v>-1.0218704612725534E-4</v>
      </c>
      <c r="CM490" s="223">
        <f t="shared" ref="CM490:CM553" ca="1" si="1198">2*IMREAL(K229)*COS(2*PI()*B229*85/Nt_load2)-2*IMAGINARY(K229)*SIN(2*PI()*B229*85/Nt_load2)</f>
        <v>9.6191575952076411E-5</v>
      </c>
      <c r="CN490" s="223">
        <f t="shared" ref="CN490:CN553" ca="1" si="1199">2*IMREAL(K229)*COS(2*PI()*B229*86/Nt_load2)-2*IMAGINARY(K229)*SIN(2*PI()*B229*86/Nt_load2)</f>
        <v>-9.0138163568378592E-5</v>
      </c>
      <c r="CO490" s="223">
        <f t="shared" ref="CO490:CO553" ca="1" si="1200">2*IMREAL(K229)*COS(2*PI()*B229*87/Nt_load2)-2*IMAGINARY(K229)*SIN(2*PI()*B229*87/Nt_load2)</f>
        <v>8.4030455325444402E-5</v>
      </c>
      <c r="CP490" s="223">
        <f t="shared" ref="CP490:CP553" ca="1" si="1201">2*IMREAL(K229)*COS(2*PI()*B229*88/Nt_load2)-2*IMAGINARY(K229)*SIN(2*PI()*B229*88/Nt_load2)</f>
        <v>-7.7872130278309166E-5</v>
      </c>
      <c r="CQ490" s="223">
        <f t="shared" ref="CQ490:CQ553" ca="1" si="1202">2*IMREAL(K229)*COS(2*PI()*B229*89/Nt_load2)-2*IMAGINARY(K229)*SIN(2*PI()*B229*89/Nt_load2)</f>
        <v>7.1666897971720773E-5</v>
      </c>
      <c r="CR490" s="223">
        <f t="shared" ref="CR490:CR553" ca="1" si="1203">2*IMREAL(K229)*COS(2*PI()*B229*90/Nt_load2)-2*IMAGINARY(K229)*SIN(2*PI()*B229*90/Nt_load2)</f>
        <v>-6.541849620559208E-5</v>
      </c>
      <c r="CS490" s="223">
        <f t="shared" ref="CS490:CS553" ca="1" si="1204">2*IMREAL(K229)*COS(2*PI()*B229*91/Nt_load2)-2*IMAGINARY(K229)*SIN(2*PI()*B229*91/Nt_load2)</f>
        <v>5.9130688783504243E-5</v>
      </c>
      <c r="CT490" s="223">
        <f t="shared" ref="CT490:CT553" ca="1" si="1205">2*IMREAL(K229)*COS(2*PI()*B229*92/Nt_load2)-2*IMAGINARY(K229)*SIN(2*PI()*B229*92/Nt_load2)</f>
        <v>-5.2807263245532114E-5</v>
      </c>
      <c r="CU490" s="223">
        <f t="shared" ref="CU490:CU553" ca="1" si="1206">2*IMREAL(K229)*COS(2*PI()*B229*93/Nt_load2)-2*IMAGINARY(K229)*SIN(2*PI()*B229*93/Nt_load2)</f>
        <v>4.645202858677159E-5</v>
      </c>
      <c r="CV490" s="223">
        <f t="shared" ref="CV490:CV553" ca="1" si="1207">2*IMREAL(K229)*COS(2*PI()*B229*94/Nt_load2)-2*IMAGINARY(K229)*SIN(2*PI()*B229*94/Nt_load2)</f>
        <v>-4.0068812962943624E-5</v>
      </c>
      <c r="CW490" s="223">
        <f t="shared" ref="CW490:CW553" ca="1" si="1208">2*IMREAL(K229)*COS(2*PI()*B229*95/Nt_load2)-2*IMAGINARY(K229)*SIN(2*PI()*B229*95/Nt_load2)</f>
        <v>3.3661461384456169E-5</v>
      </c>
      <c r="CX490" s="223">
        <f t="shared" ref="CX490:CX553" ca="1" si="1209">2*IMREAL(K229)*COS(2*PI()*B229*96/Nt_load2)-2*IMAGINARY(K229)*SIN(2*PI()*B229*96/Nt_load2)</f>
        <v>-2.7233833400313849E-5</v>
      </c>
      <c r="CY490" s="223">
        <f t="shared" ref="CY490:CY553" ca="1" si="1210">2*IMREAL(K229)*COS(2*PI()*B229*97/Nt_load2)-2*IMAGINARY(K229)*SIN(2*PI()*B229*97/Nt_load2)</f>
        <v>2.0789800773284725E-5</v>
      </c>
      <c r="CZ490" s="223">
        <f t="shared" ref="CZ490:CZ553" ca="1" si="1211">2*IMREAL(K229)*COS(2*PI()*B229*98/Nt_load2)-2*IMAGINARY(K229)*SIN(2*PI()*B229*98/Nt_load2)</f>
        <v>-1.4333245147635563E-5</v>
      </c>
      <c r="DA490" s="223">
        <f t="shared" ref="DA490:DA553" ca="1" si="1212">2*IMREAL(K229)*COS(2*PI()*B229*99/Nt_load2)-2*IMAGINARY(K229)*SIN(2*PI()*B229*99/Nt_load2)</f>
        <v>7.8680557110640036E-6</v>
      </c>
      <c r="DB490" s="223">
        <f t="shared" ref="DB490:DB553" ca="1" si="1213">2*IMREAL(K229)*COS(2*PI()*B229*100/Nt_load2)-2*IMAGINARY(K229)*SIN(2*PI()*B229*100/Nt_load2)</f>
        <v>-1.3981268519377022E-6</v>
      </c>
      <c r="DC490" s="223">
        <f t="shared" ref="DC490:DC553" ca="1" si="1214">2*IMREAL(K229)*COS(2*PI()*B229*101/Nt_load2)-2*IMAGINARY(K229)*SIN(2*PI()*B229*101/Nt_load2)</f>
        <v>-5.072644186524905E-6</v>
      </c>
      <c r="DD490" s="223">
        <f t="shared" ref="DD490:DD553" ca="1" si="1215">2*IMREAL(K229)*COS(2*PI()*B229*102/Nt_load2)-2*IMAGINARY(K229)*SIN(2*PI()*B229*102/Nt_load2)</f>
        <v>1.1540359653807944E-5</v>
      </c>
      <c r="DE490" s="223">
        <f t="shared" ref="DE490:DE553" ca="1" si="1216">2*IMREAL(K229)*COS(2*PI()*B229*103/Nt_load2)-2*IMAGINARY(K229)*SIN(2*PI()*B229*103/Nt_load2)</f>
        <v>-1.8001123639957382E-5</v>
      </c>
      <c r="DF490" s="223">
        <f t="shared" ref="DF490:DF553" ca="1" si="1217">2*IMREAL(K229)*COS(2*PI()*B229*104/Nt_load2)-2*IMAGINARY(K229)*SIN(2*PI()*B229*104/Nt_load2)</f>
        <v>2.4451044422331401E-5</v>
      </c>
      <c r="DG490" s="223">
        <f t="shared" ref="DG490:DG553" ca="1" si="1218">2*IMREAL(K229)*COS(2*PI()*B229*105/Nt_load2)-2*IMAGINARY(K229)*SIN(2*PI()*B229*105/Nt_load2)</f>
        <v>-3.0886236809828923E-5</v>
      </c>
      <c r="DH490" s="223">
        <f t="shared" ref="DH490:DH553" ca="1" si="1219">2*IMREAL(K229)*COS(2*PI()*B229*106/Nt_load2)-2*IMAGINARY(K229)*SIN(2*PI()*B229*106/Nt_load2)</f>
        <v>3.7302824483168088E-5</v>
      </c>
      <c r="DI490" s="223">
        <f t="shared" ref="DI490:DI553" ca="1" si="1220">2*IMREAL(K229)*COS(2*PI()*B229*107/Nt_load2)-2*IMAGINARY(K229)*SIN(2*PI()*B229*107/Nt_load2)</f>
        <v>-4.3696942329895901E-5</v>
      </c>
      <c r="DJ490" s="223">
        <f t="shared" ref="DJ490:DJ553" ca="1" si="1221">2*IMREAL(K229)*COS(2*PI()*B229*108/Nt_load2)-2*IMAGINARY(K229)*SIN(2*PI()*B229*108/Nt_load2)</f>
        <v>5.0064738772498147E-5</v>
      </c>
      <c r="DK490" s="223">
        <f t="shared" ref="DK490:DK553" ca="1" si="1222">2*IMREAL(K229)*COS(2*PI()*B229*109/Nt_load2)-2*IMAGINARY(K229)*SIN(2*PI()*B229*109/Nt_load2)</f>
        <v>-5.6402378088504942E-5</v>
      </c>
      <c r="DL490" s="223">
        <f t="shared" ref="DL490:DL553" ca="1" si="1223">2*IMREAL(K229)*COS(2*PI()*B229*110/Nt_load2)-2*IMAGINARY(K229)*SIN(2*PI()*B229*110/Nt_load2)</f>
        <v>6.2706042720971975E-5</v>
      </c>
      <c r="DM490" s="223">
        <f t="shared" ref="DM490:DM553" ca="1" si="1224">2*IMREAL(K229)*COS(2*PI()*B229*111/Nt_load2)-2*IMAGINARY(K229)*SIN(2*PI()*B229*111/Nt_load2)</f>
        <v>-6.8971935578033842E-5</v>
      </c>
      <c r="DN490" s="223">
        <f t="shared" ref="DN490:DN553" ca="1" si="1225">2*IMREAL(K229)*COS(2*PI()*B229*112/Nt_load2)-2*IMAGINARY(K229)*SIN(2*PI()*B229*112/Nt_load2)</f>
        <v>7.5196282320130235E-5</v>
      </c>
      <c r="DO490" s="223">
        <f t="shared" ref="DO490:DO553" ca="1" si="1226">2*IMREAL(K229)*COS(2*PI()*B229*113/Nt_load2)-2*IMAGINARY(K229)*SIN(2*PI()*B229*113/Nt_load2)</f>
        <v>-8.1375333633527109E-5</v>
      </c>
      <c r="DP490" s="223">
        <f t="shared" ref="DP490:DP553" ca="1" si="1227">2*IMREAL(K229)*COS(2*PI()*B229*114/Nt_load2)-2*IMAGINARY(K229)*SIN(2*PI()*B229*114/Nt_load2)</f>
        <v>8.7505367488762805E-5</v>
      </c>
      <c r="DQ490" s="223">
        <f t="shared" ref="DQ490:DQ553" ca="1" si="1228">2*IMREAL(K229)*COS(2*PI()*B229*115/Nt_load2)-2*IMAGINARY(K229)*SIN(2*PI()*B229*115/Nt_load2)</f>
        <v>-9.3582691382645687E-5</v>
      </c>
      <c r="DR490" s="223">
        <f t="shared" ref="DR490:DR553" ca="1" si="1229">2*IMREAL(K229)*COS(2*PI()*B229*116/Nt_load2)-2*IMAGINARY(K229)*SIN(2*PI()*B229*116/Nt_load2)</f>
        <v>9.9603644562535969E-5</v>
      </c>
      <c r="DS490" s="223">
        <f t="shared" ref="DS490:DS553" ca="1" si="1230">2*IMREAL(K229)*COS(2*PI()*B229*117/Nt_load2)-2*IMAGINARY(K229)*SIN(2*PI()*B229*117/Nt_load2)</f>
        <v>-1.0556460023136192E-4</v>
      </c>
      <c r="DT490" s="223">
        <f t="shared" ref="DT490:DT553" ca="1" si="1231">2*IMREAL(K229)*COS(2*PI()*B229*118/Nt_load2)-2*IMAGINARY(K229)*SIN(2*PI()*B229*118/Nt_load2)</f>
        <v>1.1146196773232315E-4</v>
      </c>
      <c r="DU490" s="223">
        <f t="shared" ref="DU490:DU553" ca="1" si="1232">2*IMREAL(K229)*COS(2*PI()*B229*119/Nt_load2)-2*IMAGINARY(K229)*SIN(2*PI()*B229*119/Nt_load2)</f>
        <v>-1.1729219471175379E-4</v>
      </c>
      <c r="DV490" s="223">
        <f t="shared" ref="DV490:DV553" ca="1" si="1233">2*IMREAL(K229)*COS(2*PI()*B229*120/Nt_load2)-2*IMAGINARY(K229)*SIN(2*PI()*B229*120/Nt_load2)</f>
        <v>1.2305176925892769E-4</v>
      </c>
      <c r="DW490" s="223">
        <f t="shared" ref="DW490:DW553" ca="1" si="1234">2*IMREAL(K229)*COS(2*PI()*B229*121/Nt_load2)-2*IMAGINARY(K229)*SIN(2*PI()*B229*121/Nt_load2)</f>
        <v>-1.2873722202150198E-4</v>
      </c>
      <c r="DX490" s="223">
        <f t="shared" ref="DX490:DX553" ca="1" si="1235">2*IMREAL(K229)*COS(2*PI()*B229*122/Nt_load2)-2*IMAGINARY(K229)*SIN(2*PI()*B229*122/Nt_load2)</f>
        <v>1.3434512829532531E-4</v>
      </c>
      <c r="DY490" s="223">
        <f t="shared" ref="DY490:DY553" ca="1" si="1236">2*IMREAL(K229)*COS(2*PI()*B229*123/Nt_load2)-2*IMAGINARY(K229)*SIN(2*PI()*B229*123/Nt_load2)</f>
        <v>-1.3987211008735138E-4</v>
      </c>
      <c r="DZ490" s="223">
        <f t="shared" ref="DZ490:DZ553" ca="1" si="1237">2*IMREAL(K229)*COS(2*PI()*B229*124/Nt_load2)-2*IMAGINARY(K229)*SIN(2*PI()*B229*124/Nt_load2)</f>
        <v>1.4531483815040331E-4</v>
      </c>
      <c r="EA490" s="223">
        <f t="shared" ref="EA490:EA553" ca="1" si="1238">2*IMREAL(K229)*COS(2*PI()*B229*125/Nt_load2)-2*IMAGINARY(K229)*SIN(2*PI()*B229*125/Nt_load2)</f>
        <v>-1.5067003398863796E-4</v>
      </c>
      <c r="EB490" s="223">
        <f t="shared" ref="EB490:EB553" ca="1" si="1239">2*IMREAL(K229)*COS(2*PI()*B229*126/Nt_load2)-2*IMAGINARY(K229)*SIN(2*PI()*B229*126/Nt_load2)</f>
        <v>1.5593447183231317E-4</v>
      </c>
      <c r="EC490" s="223">
        <f t="shared" ref="EC490:EC553" ca="1" si="1240">2*IMREAL(K229)*COS(2*PI()*B229*127/Nt_load2)-2*IMAGINARY(K229)*SIN(2*PI()*B229*127/Nt_load2)</f>
        <v>-1.6110498058092209E-4</v>
      </c>
      <c r="ED490" s="223">
        <f t="shared" ref="ED490:ED553" ca="1" si="1241">2*IMREAL(K229)*COS(2*PI()*B229*128/Nt_load2)-2*IMAGINARY(K229)*SIN(2*PI()*B229*128/Nt_load2)</f>
        <v>1.6617844571333219E-4</v>
      </c>
      <c r="EE490" s="223">
        <f t="shared" ref="EE490:EE553" ca="1" si="1242">2*IMREAL(K229)*COS(2*PI()*B229*129/Nt_load2)-2*IMAGINARY(K229)*SIN(2*PI()*B229*129/Nt_load2)</f>
        <v>-1.7115181116385687E-4</v>
      </c>
      <c r="EF490" s="223">
        <f t="shared" ref="EF490:EF553" ca="1" si="1243">2*IMREAL(K229)*COS(2*PI()*B229*130/Nt_load2)-2*IMAGINARY(K229)*SIN(2*PI()*B229*130/Nt_load2)</f>
        <v>1.7602208116311482E-4</v>
      </c>
      <c r="EG490" s="223">
        <f t="shared" ref="EG490:EG553" ca="1" si="1244">2*IMREAL(K229)*COS(2*PI()*B229*131/Nt_load2)-2*IMAGINARY(K229)*SIN(2*PI()*B229*131/Nt_load2)</f>
        <v>-1.8078632204256961E-4</v>
      </c>
      <c r="EH490" s="223">
        <f t="shared" ref="EH490:EH553" ca="1" si="1245">2*IMREAL(K229)*COS(2*PI()*B229*132/Nt_load2)-2*IMAGINARY(K229)*SIN(2*PI()*B229*132/Nt_load2)</f>
        <v>1.8544166400166192E-4</v>
      </c>
      <c r="EI490" s="223">
        <f t="shared" ref="EI490:EI553" ca="1" si="1246">2*IMREAL(K229)*COS(2*PI()*B229*133/Nt_load2)-2*IMAGINARY(K229)*SIN(2*PI()*B229*133/Nt_load2)</f>
        <v>-1.8998530283645959E-4</v>
      </c>
      <c r="EJ490" s="223">
        <f t="shared" ref="EJ490:EJ553" ca="1" si="1247">2*IMREAL(K229)*COS(2*PI()*B229*134/Nt_load2)-2*IMAGINARY(K229)*SIN(2*PI()*B229*134/Nt_load2)</f>
        <v>1.9441450162884722E-4</v>
      </c>
      <c r="EK490" s="223">
        <f t="shared" ref="EK490:EK553" ca="1" si="1248">2*IMREAL(K229)*COS(2*PI()*B229*135/Nt_load2)-2*IMAGINARY(K229)*SIN(2*PI()*B229*135/Nt_load2)</f>
        <v>-1.9872659239508005E-4</v>
      </c>
      <c r="EL490" s="223">
        <f t="shared" ref="EL490:EL553" ca="1" si="1249">2*IMREAL(K229)*COS(2*PI()*B229*136/Nt_load2)-2*IMAGINARY(K229)*SIN(2*PI()*B229*136/Nt_load2)</f>
        <v>2.0291897769291993E-4</v>
      </c>
      <c r="EM490" s="223">
        <f t="shared" ref="EM490:EM553" ca="1" si="1250">2*IMREAL(K229)*COS(2*PI()*B229*137/Nt_load2)-2*IMAGINARY(K229)*SIN(2*PI()*B229*137/Nt_load2)</f>
        <v>-2.0698913218622681E-4</v>
      </c>
      <c r="EN490" s="223">
        <f t="shared" ref="EN490:EN553" ca="1" si="1251">2*IMREAL(K229)*COS(2*PI()*B229*138/Nt_load2)-2*IMAGINARY(K229)*SIN(2*PI()*B229*138/Nt_load2)</f>
        <v>2.1093460416612685E-4</v>
      </c>
      <c r="EO490" s="223">
        <f t="shared" ref="EO490:EO553" ca="1" si="1252">2*IMREAL(K229)*COS(2*PI()*B229*139/Nt_load2)-2*IMAGINARY(K229)*SIN(2*PI()*B229*139/Nt_load2)</f>
        <v>-2.1475301702782997E-4</v>
      </c>
      <c r="EP490" s="223">
        <f t="shared" ref="EP490:EP553" ca="1" si="1253">2*IMREAL(K229)*COS(2*PI()*B229*140/Nt_load2)-2*IMAGINARY(K229)*SIN(2*PI()*B229*140/Nt_load2)</f>
        <v>2.1844207070220804E-4</v>
      </c>
      <c r="EQ490" s="223">
        <f t="shared" ref="EQ490:EQ553" ca="1" si="1254">2*IMREAL(K229)*COS(2*PI()*B229*141/Nt_load2)-2*IMAGINARY(K229)*SIN(2*PI()*B229*141/Nt_load2)</f>
        <v>-2.2199954304127017E-4</v>
      </c>
      <c r="ER490" s="223">
        <f t="shared" ref="ER490:ER553" ca="1" si="1255">2*IMREAL(K229)*COS(2*PI()*B229*142/Nt_load2)-2*IMAGINARY(K229)*SIN(2*PI()*B229*142/Nt_load2)</f>
        <v>2.2542329115669396E-4</v>
      </c>
      <c r="ES490" s="223">
        <f t="shared" ref="ES490:ES553" ca="1" si="1256">2*IMREAL(K229)*COS(2*PI()*B229*143/Nt_load2)-2*IMAGINARY(K229)*SIN(2*PI()*B229*143/Nt_load2)</f>
        <v>-2.2871125271065274E-4</v>
      </c>
      <c r="ET490" s="223">
        <f t="shared" ref="ET490:ET553" ca="1" si="1257">2*IMREAL(K229)*COS(2*PI()*B229*144/Nt_load2)-2*IMAGINARY(K229)*SIN(2*PI()*B229*144/Nt_load2)</f>
        <v>2.3186144715804316E-4</v>
      </c>
      <c r="EU490" s="223">
        <f t="shared" ref="EU490:EU553" ca="1" si="1258">2*IMREAL(K229)*COS(2*PI()*B229*145/Nt_load2)-2*IMAGINARY(K229)*SIN(2*PI()*B229*145/Nt_load2)</f>
        <v>-2.3487197693952341E-4</v>
      </c>
      <c r="EV490" s="223">
        <f t="shared" ref="EV490:EV553" ca="1" si="1259">2*IMREAL(K229)*COS(2*PI()*B229*146/Nt_load2)-2*IMAGINARY(K229)*SIN(2*PI()*B229*146/Nt_load2)</f>
        <v>2.3774102862452414E-4</v>
      </c>
      <c r="EW490" s="223">
        <f t="shared" ref="EW490:EW553" ca="1" si="1260">2*IMREAL(K229)*COS(2*PI()*B229*147/Nt_load2)-2*IMAGINARY(K229)*SIN(2*PI()*B229*147/Nt_load2)</f>
        <v>-2.4046687400359104E-4</v>
      </c>
      <c r="EX490" s="223">
        <f t="shared" ref="EX490:EX553" ca="1" si="1261">2*IMREAL(K229)*COS(2*PI()*B229*148/Nt_load2)-2*IMAGINARY(K229)*SIN(2*PI()*B229*148/Nt_load2)</f>
        <v>2.4304787112939364E-4</v>
      </c>
      <c r="EY490" s="223">
        <f t="shared" ref="EY490:EY553" ca="1" si="1262">2*IMREAL(K229)*COS(2*PI()*B229*149/Nt_load2)-2*IMAGINARY(K229)*SIN(2*PI()*B229*149/Nt_load2)</f>
        <v>-2.4548246530577312E-4</v>
      </c>
      <c r="EZ490" s="223">
        <f t="shared" ref="EZ490:EZ553" ca="1" si="1263">2*IMREAL(K229)*COS(2*PI()*B229*150/Nt_load2)-2*IMAGINARY(K229)*SIN(2*PI()*B229*150/Nt_load2)</f>
        <v>2.477691900242329E-4</v>
      </c>
      <c r="FA490" s="223">
        <f t="shared" ref="FA490:FA553" ca="1" si="1264">2*IMREAL(K229)*COS(2*PI()*B229*151/Nt_load2)-2*IMAGINARY(K229)*SIN(2*PI()*B229*151/Nt_load2)</f>
        <v>-2.4990666784730403E-4</v>
      </c>
      <c r="FB490" s="223">
        <f t="shared" ref="FB490:FB553" ca="1" si="1265">2*IMREAL(K229)*COS(2*PI()*B229*152/Nt_load2)-2*IMAGINARY(K229)*SIN(2*PI()*B229*152/Nt_load2)</f>
        <v>2.5189361123828118E-4</v>
      </c>
      <c r="FC490" s="223">
        <f t="shared" ref="FC490:FC553" ca="1" si="1266">2*IMREAL(K229)*COS(2*PI()*B229*153/Nt_load2)-2*IMAGINARY(K229)*SIN(2*PI()*B229*153/Nt_load2)</f>
        <v>-2.5372882333675711E-4</v>
      </c>
      <c r="FD490" s="223">
        <f t="shared" ref="FD490:FD553" ca="1" si="1267">2*IMREAL(K229)*COS(2*PI()*B229*154/Nt_load2)-2*IMAGINARY(K229)*SIN(2*PI()*B229*154/Nt_load2)</f>
        <v>2.5541119867958666E-4</v>
      </c>
      <c r="FE490" s="223">
        <f t="shared" ref="FE490:FE553" ca="1" si="1268">2*IMREAL(K229)*COS(2*PI()*B229*155/Nt_load2)-2*IMAGINARY(K229)*SIN(2*PI()*B229*155/Nt_load2)</f>
        <v>-2.5693972386677151E-4</v>
      </c>
      <c r="FF490" s="223">
        <f t="shared" ref="FF490:FF553" ca="1" si="1269">2*IMREAL(K229)*COS(2*PI()*B229*156/Nt_load2)-2*IMAGINARY(K229)*SIN(2*PI()*B229*156/Nt_load2)</f>
        <v>2.5831347817189393E-4</v>
      </c>
      <c r="FG490" s="223">
        <f t="shared" ref="FG490:FG553" ca="1" si="1270">2*IMREAL(K229)*COS(2*PI()*B229*157/Nt_load2)-2*IMAGINARY(K229)*SIN(2*PI()*B229*157/Nt_load2)</f>
        <v>-2.5953163409672865E-4</v>
      </c>
      <c r="FH490" s="223">
        <f t="shared" ref="FH490:FH553" ca="1" si="1271">2*IMREAL(K229)*COS(2*PI()*B229*158/Nt_load2)-2*IMAGINARY(K229)*SIN(2*PI()*B229*158/Nt_load2)</f>
        <v>2.605934578696963E-4</v>
      </c>
      <c r="FI490" s="223">
        <f t="shared" ref="FI490:FI553" ca="1" si="1272">2*IMREAL(K229)*COS(2*PI()*B229*159/Nt_load2)-2*IMAGINARY(K229)*SIN(2*PI()*B229*159/Nt_load2)</f>
        <v>-2.6149830988786015E-4</v>
      </c>
      <c r="FJ490" s="223">
        <f t="shared" ref="FJ490:FJ553" ca="1" si="1273">2*IMREAL(K229)*COS(2*PI()*B229*160/Nt_load2)-2*IMAGINARY(K229)*SIN(2*PI()*B229*160/Nt_load2)</f>
        <v>2.6224564510219761E-4</v>
      </c>
      <c r="FK490" s="223">
        <f t="shared" ref="FK490:FK553" ca="1" si="1274">2*IMREAL(K229)*COS(2*PI()*B229*161/Nt_load2)-2*IMAGINARY(K229)*SIN(2*PI()*B229*161/Nt_load2)</f>
        <v>-2.6283501334592354E-4</v>
      </c>
      <c r="FL490" s="223">
        <f t="shared" ref="FL490:FL553" ca="1" si="1275">2*IMREAL(K229)*COS(2*PI()*B229*162/Nt_load2)-2*IMAGINARY(K229)*SIN(2*PI()*B229*162/Nt_load2)</f>
        <v>2.6326605960564405E-4</v>
      </c>
      <c r="FM490" s="223">
        <f t="shared" ref="FM490:FM553" ca="1" si="1276">2*IMREAL(K229)*COS(2*PI()*B229*163/Nt_load2)-2*IMAGINARY(K229)*SIN(2*PI()*B229*163/Nt_load2)</f>
        <v>-2.6353852423521043E-4</v>
      </c>
      <c r="FN490" s="223">
        <f t="shared" ref="FN490:FN553" ca="1" si="1277">2*IMREAL(K229)*COS(2*PI()*B229*164/Nt_load2)-2*IMAGINARY(K229)*SIN(2*PI()*B229*164/Nt_load2)</f>
        <v>2.6365224311211672E-4</v>
      </c>
      <c r="FO490" s="223">
        <f t="shared" ref="FO490:FO553" ca="1" si="1278">2*IMREAL(K229)*COS(2*PI()*B229*165/Nt_load2)-2*IMAGINARY(K229)*SIN(2*PI()*B229*165/Nt_load2)</f>
        <v>-2.6360714773636531E-4</v>
      </c>
      <c r="FP490" s="223">
        <f t="shared" ref="FP490:FP553" ca="1" si="1279">2*IMREAL(K229)*COS(2*PI()*B229*166/Nt_load2)-2*IMAGINARY(K229)*SIN(2*PI()*B229*166/Nt_load2)</f>
        <v>2.6340326527172299E-4</v>
      </c>
      <c r="FQ490" s="223">
        <f t="shared" ref="FQ490:FQ553" ca="1" si="1280">2*IMREAL(K229)*COS(2*PI()*B229*167/Nt_load2)-2*IMAGINARY(K229)*SIN(2*PI()*B229*167/Nt_load2)</f>
        <v>-2.6304071852936467E-4</v>
      </c>
      <c r="FR490" s="223">
        <f t="shared" ref="FR490:FR553" ca="1" si="1281">2*IMREAL(K229)*COS(2*PI()*B229*168/Nt_load2)-2*IMAGINARY(K229)*SIN(2*PI()*B229*168/Nt_load2)</f>
        <v>2.6251972589388814E-4</v>
      </c>
      <c r="FS490" s="223">
        <f t="shared" ref="FS490:FS553" ca="1" si="1282">2*IMREAL(K229)*COS(2*PI()*B229*169/Nt_load2)-2*IMAGINARY(K229)*SIN(2*PI()*B229*169/Nt_load2)</f>
        <v>-2.6184060119178066E-4</v>
      </c>
      <c r="FT490" s="223">
        <f t="shared" ref="FT490:FT553" ca="1" si="1283">2*IMREAL(K229)*COS(2*PI()*B229*170/Nt_load2)-2*IMAGINARY(K229)*SIN(2*PI()*B229*170/Nt_load2)</f>
        <v>2.6100375350236233E-4</v>
      </c>
      <c r="FU490" s="223">
        <f t="shared" ref="FU490:FU553" ca="1" si="1284">2*IMREAL(K229)*COS(2*PI()*B229*171/Nt_load2)-2*IMAGINARY(K229)*SIN(2*PI()*B229*171/Nt_load2)</f>
        <v>-2.6000968691139735E-4</v>
      </c>
      <c r="FV490" s="223">
        <f t="shared" ref="FV490:FV553" ca="1" si="1285">2*IMREAL(K229)*COS(2*PI()*B229*172/Nt_load2)-2*IMAGINARY(K229)*SIN(2*PI()*B229*172/Nt_load2)</f>
        <v>2.588590002074203E-4</v>
      </c>
      <c r="FW490" s="223">
        <f t="shared" ref="FW490:FW553" ca="1" si="1286">2*IMREAL(K229)*COS(2*PI()*B229*173/Nt_load2)-2*IMAGINARY(K229)*SIN(2*PI()*B229*173/Nt_load2)</f>
        <v>-2.5755238652108535E-4</v>
      </c>
      <c r="FX490" s="223">
        <f t="shared" ref="FX490:FX553" ca="1" si="1287">2*IMREAL(K229)*COS(2*PI()*B229*174/Nt_load2)-2*IMAGINARY(K229)*SIN(2*PI()*B229*174/Nt_load2)</f>
        <v>2.5609063290761477E-4</v>
      </c>
      <c r="FY490" s="223">
        <f t="shared" ref="FY490:FY553" ca="1" si="1288">2*IMREAL(K229)*COS(2*PI()*B229*175/Nt_load2)-2*IMAGINARY(K229)*SIN(2*PI()*B229*175/Nt_load2)</f>
        <v>-2.5447461987271899E-4</v>
      </c>
      <c r="FZ490" s="223">
        <f t="shared" ref="FZ490:FZ553" ca="1" si="1289">2*IMREAL(K229)*COS(2*PI()*B229*176/Nt_load2)-2*IMAGINARY(K229)*SIN(2*PI()*B229*176/Nt_load2)</f>
        <v>2.5270532084223861E-4</v>
      </c>
      <c r="GA490" s="223">
        <f t="shared" ref="GA490:GA553" ca="1" si="1290">2*IMREAL(K229)*COS(2*PI()*B229*177/Nt_load2)-2*IMAGINARY(K229)*SIN(2*PI()*B229*177/Nt_load2)</f>
        <v>-2.5078380157573474E-4</v>
      </c>
      <c r="GB490" s="223">
        <f t="shared" ref="GB490:GB553" ca="1" si="1291">2*IMREAL(K229)*COS(2*PI()*B229*178/Nt_load2)-2*IMAGINARY(K229)*SIN(2*PI()*B229*178/Nt_load2)</f>
        <v>2.4871121952458122E-4</v>
      </c>
      <c r="GC490" s="223">
        <f t="shared" ref="GC490:GC553" ca="1" si="1292">2*IMREAL(K229)*COS(2*PI()*B229*179/Nt_load2)-2*IMAGINARY(K229)*SIN(2*PI()*B229*179/Nt_load2)</f>
        <v>-2.4648882313468758E-4</v>
      </c>
      <c r="GD490" s="223">
        <f t="shared" ref="GD490:GD553" ca="1" si="1293">2*IMREAL(K229)*COS(2*PI()*B229*180/Nt_load2)-2*IMAGINARY(K229)*SIN(2*PI()*B229*180/Nt_load2)</f>
        <v>2.441179510945589E-4</v>
      </c>
      <c r="GE490" s="223">
        <f t="shared" ref="GE490:GE553" ca="1" si="1294">2*IMREAL(K229)*COS(2*PI()*B229*181/Nt_load2)-2*IMAGINARY(K229)*SIN(2*PI()*B229*181/Nt_load2)</f>
        <v>-2.4160003152883761E-4</v>
      </c>
      <c r="GF490" s="223">
        <f t="shared" ref="GF490:GF553" ca="1" si="1295">2*IMREAL(K229)*COS(2*PI()*B229*182/Nt_load2)-2*IMAGINARY(K229)*SIN(2*PI()*B229*182/Nt_load2)</f>
        <v>2.3893658113814233E-4</v>
      </c>
      <c r="GG490" s="223">
        <f t="shared" ref="GG490:GG553" ca="1" si="1296">2*IMREAL(K229)*COS(2*PI()*B229*183/Nt_load2)-2*IMAGINARY(K229)*SIN(2*PI()*B229*183/Nt_load2)</f>
        <v>-2.3612920428538425E-4</v>
      </c>
      <c r="GH490" s="223">
        <f t="shared" ref="GH490:GH553" ca="1" si="1297">2*IMREAL(K229)*COS(2*PI()*B229*184/Nt_load2)-2*IMAGINARY(K229)*SIN(2*PI()*B229*184/Nt_load2)</f>
        <v>2.3317959202939092E-4</v>
      </c>
      <c r="GI490" s="223">
        <f t="shared" ref="GI490:GI553" ca="1" si="1298">2*IMREAL(K229)*COS(2*PI()*B229*185/Nt_load2)-2*IMAGINARY(K229)*SIN(2*PI()*B229*185/Nt_load2)</f>
        <v>-2.3008952110631953E-4</v>
      </c>
      <c r="GJ490" s="223">
        <f t="shared" ref="GJ490:GJ553" ca="1" si="1299">2*IMREAL(K229)*COS(2*PI()*B229*186/Nt_load2)-2*IMAGINARY(K229)*SIN(2*PI()*B229*186/Nt_load2)</f>
        <v>2.2686085285932036E-4</v>
      </c>
      <c r="GK490" s="223">
        <f t="shared" ref="GK490:GK553" ca="1" si="1300">2*IMREAL(K229)*COS(2*PI()*B229*187/Nt_load2)-2*IMAGINARY(K229)*SIN(2*PI()*B229*187/Nt_load2)</f>
        <v>-2.2349553211744761E-4</v>
      </c>
      <c r="GL490" s="223">
        <f t="shared" ref="GL490:GL553" ca="1" si="1301">2*IMREAL(K229)*COS(2*PI()*B229*188/Nt_load2)-2*IMAGINARY(K229)*SIN(2*PI()*B229*188/Nt_load2)</f>
        <v>2.1999558602404758E-4</v>
      </c>
      <c r="GM490" s="223">
        <f t="shared" ref="GM490:GM553" ca="1" si="1302">2*IMREAL(K229)*COS(2*PI()*B229*189/Nt_load2)-2*IMAGINARY(K229)*SIN(2*PI()*B229*189/Nt_load2)</f>
        <v>-2.1636312281580791E-4</v>
      </c>
      <c r="GN490" s="223">
        <f t="shared" ref="GN490:GN553" ca="1" si="1303">2*IMREAL(K229)*COS(2*PI()*B229*190/Nt_load2)-2*IMAGINARY(K229)*SIN(2*PI()*B229*190/Nt_load2)</f>
        <v>2.1260033055270504E-4</v>
      </c>
      <c r="GO490" s="223">
        <f t="shared" ref="GO490:GO553" ca="1" si="1304">2*IMREAL(K229)*COS(2*PI()*B229*191/Nt_load2)-2*IMAGINARY(K229)*SIN(2*PI()*B229*191/Nt_load2)</f>
        <v>-2.0870947580013333E-4</v>
      </c>
      <c r="GP490" s="223">
        <f t="shared" ref="GP490:GP553" ca="1" si="1305">2*IMREAL(K229)*COS(2*PI()*B229*192/Nt_load2)-2*IMAGINARY(K229)*SIN(2*PI()*B229*192/Nt_load2)</f>
        <v>2.0469290226347116E-4</v>
      </c>
      <c r="GQ490" s="223">
        <f t="shared" ref="GQ490:GQ553" ca="1" si="1306">2*IMREAL(K229)*COS(2*PI()*B229*193/Nt_load2)-2*IMAGINARY(K229)*SIN(2*PI()*B229*193/Nt_load2)</f>
        <v>-2.0055302937646493E-4</v>
      </c>
      <c r="GR490" s="223">
        <f t="shared" ref="GR490:GR553" ca="1" si="1307">2*IMREAL(K229)*COS(2*PI()*B229*194/Nt_load2)-2*IMAGINARY(K229)*SIN(2*PI()*B229*194/Nt_load2)</f>
        <v>1.9629235084372358E-4</v>
      </c>
      <c r="GS490" s="223">
        <f t="shared" ref="GS490:GS553" ca="1" si="1308">2*IMREAL(K229)*COS(2*PI()*B229*195/Nt_load2)-2*IMAGINARY(K229)*SIN(2*PI()*B229*195/Nt_load2)</f>
        <v>-1.9191343313865769E-4</v>
      </c>
      <c r="GT490" s="223">
        <f t="shared" ref="GT490:GT553" ca="1" si="1309">2*IMREAL(K229)*COS(2*PI()*B229*196/Nt_load2)-2*IMAGINARY(K229)*SIN(2*PI()*B229*196/Nt_load2)</f>
        <v>1.8741891395759506E-4</v>
      </c>
      <c r="GU490" s="223">
        <f t="shared" ref="GU490:GU553" ca="1" si="1310">2*IMREAL(K229)*COS(2*PI()*B229*197/Nt_load2)-2*IMAGINARY(K229)*SIN(2*PI()*B229*197/Nt_load2)</f>
        <v>-1.8281150063078778E-4</v>
      </c>
      <c r="GV490" s="223">
        <f t="shared" ref="GV490:GV553" ca="1" si="1311">2*IMREAL(K229)*COS(2*PI()*B229*198/Nt_load2)-2*IMAGINARY(K229)*SIN(2*PI()*B229*198/Nt_load2)</f>
        <v>1.7809396849178437E-4</v>
      </c>
      <c r="GW490" s="223">
        <f t="shared" ref="GW490:GW553" ca="1" si="1312">2*IMREAL(K229)*COS(2*PI()*B229*199/Nt_load2)-2*IMAGINARY(K229)*SIN(2*PI()*B229*199/Nt_load2)</f>
        <v>-1.7326915920550179E-4</v>
      </c>
      <c r="GX490" s="223">
        <f t="shared" ref="GX490:GX553" ca="1" si="1313">2*IMREAL(K229)*COS(2*PI()*B229*200/Nt_load2)-2*IMAGINARY(K229)*SIN(2*PI()*B229*200/Nt_load2)</f>
        <v>1.6833997905668749E-4</v>
      </c>
      <c r="GY490" s="223">
        <f t="shared" ref="GY490:GY553" ca="1" si="1314">2*IMREAL(K229)*COS(2*PI()*B229*201/Nt_load2)-2*IMAGINARY(K229)*SIN(2*PI()*B229*201/Nt_load2)</f>
        <v>-1.6330939719910362E-4</v>
      </c>
      <c r="GZ490" s="223">
        <f t="shared" ref="GZ490:GZ553" ca="1" si="1315">2*IMREAL(K229)*COS(2*PI()*B229*202/Nt_load2)-2*IMAGINARY(K229)*SIN(2*PI()*B229*202/Nt_load2)</f>
        <v>1.5818044386720214E-4</v>
      </c>
      <c r="HA490" s="223">
        <f t="shared" ref="HA490:HA553" ca="1" si="1316">2*IMREAL(K229)*COS(2*PI()*B229*203/Nt_load2)-2*IMAGINARY(K229)*SIN(2*PI()*B229*203/Nt_load2)</f>
        <v>-1.5295620855066325E-4</v>
      </c>
      <c r="HB490" s="223">
        <f t="shared" ref="HB490:HB553" ca="1" si="1317">2*IMREAL(K229)*COS(2*PI()*B229*204/Nt_load2)-2*IMAGINARY(K229)*SIN(2*PI()*B229*204/Nt_load2)</f>
        <v>1.4763983813346994E-4</v>
      </c>
      <c r="HC490" s="223">
        <f t="shared" ref="HC490:HC553" ca="1" si="1318">2*IMREAL(K229)*COS(2*PI()*B229*205/Nt_load2)-2*IMAGINARY(K229)*SIN(2*PI()*B229*205/Nt_load2)</f>
        <v>-1.4223453499841903E-4</v>
      </c>
      <c r="HD490" s="223">
        <f t="shared" ref="HD490:HD553" ca="1" si="1319">2*IMREAL(K229)*COS(2*PI()*B229*206/Nt_load2)-2*IMAGINARY(K229)*SIN(2*PI()*B229*206/Nt_load2)</f>
        <v>1.3674355509795153E-4</v>
      </c>
      <c r="HE490" s="223">
        <f t="shared" ref="HE490:HE553" ca="1" si="1320">2*IMREAL(K229)*COS(2*PI()*B229*207/Nt_load2)-2*IMAGINARY(K229)*SIN(2*PI()*B229*207/Nt_load2)</f>
        <v>-1.3117020599308956E-4</v>
      </c>
      <c r="HF490" s="223">
        <f t="shared" ref="HF490:HF553" ca="1" si="1321">2*IMREAL(K229)*COS(2*PI()*B229*208/Nt_load2)-2*IMAGINARY(K229)*SIN(2*PI()*B229*208/Nt_load2)</f>
        <v>1.2551784486088119E-4</v>
      </c>
      <c r="HG490" s="223">
        <f t="shared" ref="HG490:HG553" ca="1" si="1322">2*IMREAL(K229)*COS(2*PI()*B229*209/Nt_load2)-2*IMAGINARY(K229)*SIN(2*PI()*B229*209/Nt_load2)</f>
        <v>-1.1978987647236947E-4</v>
      </c>
      <c r="HH490" s="223">
        <f t="shared" ref="HH490:HH553" ca="1" si="1323">2*IMREAL(K229)*COS(2*PI()*B229*210/Nt_load2)-2*IMAGINARY(K229)*SIN(2*PI()*B229*210/Nt_load2)</f>
        <v>1.1398975114147604E-4</v>
      </c>
      <c r="HI490" s="223">
        <f t="shared" ref="HI490:HI553" ca="1" si="1324">2*IMREAL(K229)*COS(2*PI()*B229*211/Nt_load2)-2*IMAGINARY(K229)*SIN(2*PI()*B229*211/Nt_load2)</f>
        <v>-1.0812096264687334E-4</v>
      </c>
      <c r="HJ490" s="223">
        <f t="shared" ref="HJ490:HJ553" ca="1" si="1325">2*IMREAL(K229)*COS(2*PI()*B229*212/Nt_load2)-2*IMAGINARY(K229)*SIN(2*PI()*B229*212/Nt_load2)</f>
        <v>1.021870461272756E-4</v>
      </c>
      <c r="HK490" s="223">
        <f t="shared" ref="HK490:HK553" ca="1" si="1326">2*IMREAL(K229)*COS(2*PI()*B229*213/Nt_load2)-2*IMAGINARY(K229)*SIN(2*PI()*B229*213/Nt_load2)</f>
        <v>-9.6191575952082889E-5</v>
      </c>
      <c r="HL490" s="223">
        <f t="shared" ref="HL490:HL553" ca="1" si="1327">2*IMREAL(K229)*COS(2*PI()*B229*214/Nt_load2)-2*IMAGINARY(K229)*SIN(2*PI()*B229*214/Nt_load2)</f>
        <v>9.013816356839926E-5</v>
      </c>
      <c r="HM490" s="223">
        <f t="shared" ref="HM490:HM553" ca="1" si="1328">2*IMREAL(K229)*COS(2*PI()*B229*215/Nt_load2)-2*IMAGINARY(K229)*SIN(2*PI()*B229*215/Nt_load2)</f>
        <v>-8.4030455325436839E-5</v>
      </c>
      <c r="HN490" s="223">
        <f t="shared" ref="HN490:HN553" ca="1" si="1329">2*IMREAL(K229)*COS(2*PI()*B229*216/Nt_load2)-2*IMAGINARY(K229)*SIN(2*PI()*B229*216/Nt_load2)</f>
        <v>7.7872130278315848E-5</v>
      </c>
      <c r="HO490" s="223">
        <f t="shared" ref="HO490:HO553" ca="1" si="1330">2*IMREAL(K229)*COS(2*PI()*B229*217/Nt_load2)-2*IMAGINARY(K229)*SIN(2*PI()*B229*217/Nt_load2)</f>
        <v>-7.1666897971713034E-5</v>
      </c>
      <c r="HP490" s="223">
        <f t="shared" ref="HP490:HP553" ca="1" si="1331">2*IMREAL(K229)*COS(2*PI()*B229*218/Nt_load2)-2*IMAGINARY(K229)*SIN(2*PI()*B229*218/Nt_load2)</f>
        <v>6.541849620559883E-5</v>
      </c>
      <c r="HQ490" s="223">
        <f t="shared" ref="HQ490:HQ553" ca="1" si="1332">2*IMREAL(K229)*COS(2*PI()*B229*219/Nt_load2)-2*IMAGINARY(K229)*SIN(2*PI()*B229*219/Nt_load2)</f>
        <v>-5.913068878349645E-5</v>
      </c>
      <c r="HR490" s="223">
        <f t="shared" ref="HR490:HR553" ca="1" si="1333">2*IMREAL(K229)*COS(2*PI()*B229*220/Nt_load2)-2*IMAGINARY(K229)*SIN(2*PI()*B229*220/Nt_load2)</f>
        <v>5.2807263245538958E-5</v>
      </c>
      <c r="HS490" s="223">
        <f t="shared" ref="HS490:HS553" ca="1" si="1334">2*IMREAL(K229)*COS(2*PI()*B229*221/Nt_load2)-2*IMAGINARY(K229)*SIN(2*PI()*B229*221/Nt_load2)</f>
        <v>-4.6452028586793233E-5</v>
      </c>
      <c r="HT490" s="223">
        <f t="shared" ref="HT490:HT553" ca="1" si="1335">2*IMREAL(K229)*COS(2*PI()*B229*222/Nt_load2)-2*IMAGINARY(K229)*SIN(2*PI()*B229*222/Nt_load2)</f>
        <v>4.0068812962950522E-5</v>
      </c>
      <c r="HU490" s="223">
        <f t="shared" ref="HU490:HU553" ca="1" si="1336">2*IMREAL(K229)*COS(2*PI()*B229*223/Nt_load2)-2*IMAGINARY(K229)*SIN(2*PI()*B229*223/Nt_load2)</f>
        <v>-3.3661461384477975E-5</v>
      </c>
      <c r="HV490" s="223">
        <f t="shared" ref="HV490:HV553" ca="1" si="1337">2*IMREAL(K229)*COS(2*PI()*B229*224/Nt_load2)-2*IMAGINARY(K229)*SIN(2*PI()*B229*224/Nt_load2)</f>
        <v>2.7233833400320748E-5</v>
      </c>
      <c r="HW490" s="223">
        <f t="shared" ref="HW490:HW553" ca="1" si="1338">2*IMREAL(K229)*COS(2*PI()*B229*225/Nt_load2)-2*IMAGINARY(K229)*SIN(2*PI()*B229*225/Nt_load2)</f>
        <v>-2.0789800773291664E-5</v>
      </c>
      <c r="HX490" s="223">
        <f t="shared" ref="HX490:HX553" ca="1" si="1339">2*IMREAL(K229)*COS(2*PI()*B229*226/Nt_load2)-2*IMAGINARY(K229)*SIN(2*PI()*B229*226/Nt_load2)</f>
        <v>1.4333245147627539E-5</v>
      </c>
      <c r="HY490" s="223">
        <f t="shared" ref="HY490:HY553" ca="1" si="1340">2*IMREAL(K229)*COS(2*PI()*B229*227/Nt_load2)-2*IMAGINARY(K229)*SIN(2*PI()*B229*227/Nt_load2)</f>
        <v>-7.8680557110709967E-6</v>
      </c>
      <c r="HZ490" s="223">
        <f t="shared" ref="HZ490:HZ553" ca="1" si="1341">2*IMREAL(K229)*COS(2*PI()*B229*228/Nt_load2)-2*IMAGINARY(K229)*SIN(2*PI()*B229*228/Nt_load2)</f>
        <v>1.3981268519296791E-6</v>
      </c>
      <c r="IA490" s="223">
        <f t="shared" ref="IA490:IA553" ca="1" si="1342">2*IMREAL(K229)*COS(2*PI()*B229*229/Nt_load2)-2*IMAGINARY(K229)*SIN(2*PI()*B229*229/Nt_load2)</f>
        <v>5.0726441865179661E-6</v>
      </c>
      <c r="IB490" s="223">
        <f t="shared" ref="IB490:IB553" ca="1" si="1343">2*IMREAL(K229)*COS(2*PI()*B229*230/Nt_load2)-2*IMAGINARY(K229)*SIN(2*PI()*B229*230/Nt_load2)</f>
        <v>-1.1540359653786002E-5</v>
      </c>
      <c r="IC490" s="223">
        <f t="shared" ref="IC490:IC553" ca="1" si="1344">2*IMREAL(K229)*COS(2*PI()*B229*231/Nt_load2)-2*IMAGINARY(K229)*SIN(2*PI()*B229*231/Nt_load2)</f>
        <v>1.8001123639950403E-5</v>
      </c>
      <c r="ID490" s="223">
        <f t="shared" ref="ID490:ID553" ca="1" si="1345">2*IMREAL(K229)*COS(2*PI()*B229*232/Nt_load2)-2*IMAGINARY(K229)*SIN(2*PI()*B229*232/Nt_load2)</f>
        <v>-2.4451044422309554E-5</v>
      </c>
      <c r="IE490" s="223">
        <f t="shared" ref="IE490:IE553" ca="1" si="1346">2*IMREAL(K229)*COS(2*PI()*B229*233/Nt_load2)-2*IMAGINARY(K229)*SIN(2*PI()*B229*223/Nt_load2)</f>
        <v>-7.851785036635812E-6</v>
      </c>
      <c r="IF490" s="223">
        <f t="shared" ref="IF490:IF553" ca="1" si="1347">2*IMREAL(K229)*COS(2*PI()*B229*234/Nt_load2)-2*IMAGINARY(K229)*SIN(2*PI()*B229*234/Nt_load2)</f>
        <v>-3.7302824483161176E-5</v>
      </c>
      <c r="IG490" s="223">
        <f t="shared" ref="IG490:IG553" ca="1" si="1348">2*IMREAL(K229)*COS(2*PI()*B229*235/Nt_load2)-2*IMAGINARY(K229)*SIN(2*PI()*B229*235/Nt_load2)</f>
        <v>4.3696942329903815E-5</v>
      </c>
      <c r="IH490" s="223">
        <f t="shared" ref="IH490:IH553" ca="1" si="1349">2*IMREAL(K229)*COS(2*PI()*B229*236/Nt_load2)-2*IMAGINARY(K229)*SIN(2*PI()*B229*236/Nt_load2)</f>
        <v>-5.0064738772491276E-5</v>
      </c>
      <c r="II490" s="223">
        <f t="shared" ref="II490:II553" ca="1" si="1350">2*IMREAL(K229)*COS(2*PI()*B229*237/Nt_load2)-2*IMAGINARY(K229)*SIN(2*PI()*B229*237/Nt_load2)</f>
        <v>5.6402378088512775E-5</v>
      </c>
      <c r="IJ490" s="223">
        <f t="shared" ref="IJ490:IJ553" ca="1" si="1351">2*IMREAL(K229)*COS(2*PI()*B229*238/Nt_load2)-2*IMAGINARY(K229)*SIN(2*PI()*B229*238/Nt_load2)</f>
        <v>-6.2706042720965172E-5</v>
      </c>
      <c r="IK490" s="223">
        <f t="shared" ref="IK490:IK553" ca="1" si="1352">2*IMREAL(K229)*COS(2*PI()*B229*239/Nt_load2)-2*IMAGINARY(K229)*SIN(2*PI()*B229*239/Nt_load2)</f>
        <v>6.8971935578012646E-5</v>
      </c>
      <c r="IL490" s="223">
        <f t="shared" ref="IL490:IL553" ca="1" si="1353">2*IMREAL(K229)*COS(2*PI()*B229*240/Nt_load2)-2*IMAGINARY(K229)*SIN(2*PI()*B229*240/Nt_load2)</f>
        <v>-7.5196282320123554E-5</v>
      </c>
      <c r="IM490" s="223">
        <f t="shared" ref="IM490:IM553" ca="1" si="1354">2*IMREAL(K229)*COS(2*PI()*B229*241/Nt_load2)-2*IMAGINARY(K229)*SIN(2*PI()*B229*241/Nt_load2)</f>
        <v>8.1375333633506211E-5</v>
      </c>
      <c r="IN490" s="223">
        <f t="shared" ref="IN490:IN553" ca="1" si="1355">2*IMREAL(K229)*COS(2*PI()*B229*242/Nt_load2)-2*IMAGINARY(K229)*SIN(2*PI()*B229*242/Nt_load2)</f>
        <v>-8.7505367488756232E-5</v>
      </c>
      <c r="IO490" s="223">
        <f t="shared" ref="IO490:IO553" ca="1" si="1356">2*IMREAL(K229)*COS(2*PI()*B229*243/Nt_load2)-2*IMAGINARY(K229)*SIN(2*PI()*B229*243/Nt_load2)</f>
        <v>9.3582691382639155E-5</v>
      </c>
      <c r="IP490" s="223">
        <f t="shared" ref="IP490:IP553" ca="1" si="1357">2*IMREAL(K229)*COS(2*PI()*B229*244/Nt_load2)-2*IMAGINARY(K229)*SIN(2*PI()*B229*244/Nt_load2)</f>
        <v>-9.960364456254341E-5</v>
      </c>
      <c r="IQ490" s="223">
        <f t="shared" ref="IQ490:IQ553" ca="1" si="1358">2*IMREAL(K229)*COS(2*PI()*B229*245/Nt_load2)-2*IMAGINARY(K229)*SIN(2*PI()*B229*245/Nt_load2)</f>
        <v>1.0556460023135555E-4</v>
      </c>
      <c r="IR490" s="223">
        <f t="shared" ref="IR490:IR553" ca="1" si="1359">2*IMREAL(K229)*COS(2*PI()*B229*246/Nt_load2)-2*IMAGINARY(K229)*SIN(2*PI()*B229*246/Nt_load2)</f>
        <v>-1.1146196773233042E-4</v>
      </c>
      <c r="IS490" s="223">
        <f t="shared" ref="IS490:IS553" ca="1" si="1360">2*IMREAL(K229)*COS(2*PI()*B229*247/Nt_load2)-2*IMAGINARY(K229)*SIN(2*PI()*B229*247/Nt_load2)</f>
        <v>1.1729219471174755E-4</v>
      </c>
      <c r="IT490" s="223">
        <f t="shared" ref="IT490:IT553" ca="1" si="1361">2*IMREAL(K229)*COS(2*PI()*B229*248/Nt_load2)-2*IMAGINARY(K229)*SIN(2*PI()*B229*248/Nt_load2)</f>
        <v>-1.2305176925890828E-4</v>
      </c>
      <c r="IU490" s="223">
        <f t="shared" ref="IU490:IU553" ca="1" si="1362">2*IMREAL(K229)*COS(2*PI()*B229*249/Nt_load2)-2*IMAGINARY(K229)*SIN(2*PI()*B229*249/Nt_load2)</f>
        <v>1.2873722202149589E-4</v>
      </c>
      <c r="IV490" s="223">
        <f t="shared" ref="IV490:IV553" ca="1" si="1363">2*IMREAL(K229)*COS(2*PI()*B229*250/Nt_load2)-2*IMAGINARY(K229)*SIN(2*PI()*B229*250/Nt_load2)</f>
        <v>-1.3434512829530639E-4</v>
      </c>
      <c r="IW490" s="223">
        <f t="shared" ref="IW490:IW553" ca="1" si="1364">2*IMREAL(K229)*COS(2*PI()*B229*251/Nt_load2)-2*IMAGINARY(K229)*SIN(2*PI()*B229*251/Nt_load2)</f>
        <v>1.3987211008734541E-4</v>
      </c>
      <c r="IX490" s="223">
        <f t="shared" ref="IX490:IX553" ca="1" si="1365">2*IMREAL(K229)*COS(2*PI()*B229*252/Nt_load2)-2*IMAGINARY(K229)*SIN(2*PI()*B229*252/Nt_load2)</f>
        <v>-1.4531483815039751E-4</v>
      </c>
      <c r="IY490" s="223">
        <f t="shared" ref="IY490:IY553" ca="1" si="1366">2*IMREAL(K229)*COS(2*PI()*B229*253/Nt_load2)-2*IMAGINARY(K229)*SIN(2*PI()*B229*253/Nt_load2)</f>
        <v>1.5067003398864449E-4</v>
      </c>
      <c r="IZ490" s="223">
        <f t="shared" ref="IZ490:IZ553" ca="1" si="1367">2*IMREAL(K229)*COS(2*PI()*B229*254/Nt_load2)-2*IMAGINARY(K229)*SIN(2*PI()*B229*254/Nt_load2)</f>
        <v>-1.5593447183230756E-4</v>
      </c>
      <c r="JA490" s="223">
        <f t="shared" ref="JA490:JA553" ca="1" si="1368">2*IMREAL(K229)*COS(2*PI()*B229*255/Nt_load2)-2*IMAGINARY(K229)*SIN(2*PI()*B229*255/Nt_load2)</f>
        <v>1.6110498058092841E-4</v>
      </c>
      <c r="JB490" s="223">
        <f t="shared" ref="JB490:JB553" ca="1" si="1369">2*IMREAL(K229)*COS(2*PI()*B229*256/Nt_load2)-2*IMAGINARY(K229)*SIN(2*PI()*B229*256/Nt_load2)</f>
        <v>-1.6617844571332677E-4</v>
      </c>
    </row>
    <row r="491" spans="2:262">
      <c r="B491" s="230">
        <v>130</v>
      </c>
      <c r="C491" s="229">
        <f t="shared" ref="C491:C554" si="1370">C490+Div_Nt_load2</f>
        <v>2.5390625000000018E-3</v>
      </c>
      <c r="D491" s="226">
        <f t="shared" ca="1" si="1113"/>
        <v>23.487491227730903</v>
      </c>
      <c r="E491" s="225">
        <f ca="1">EF361</f>
        <v>-0.51250877226909741</v>
      </c>
      <c r="F491" s="224">
        <v>130</v>
      </c>
      <c r="G491" s="223">
        <f t="shared" ca="1" si="1114"/>
        <v>1.6348895354319773E-4</v>
      </c>
      <c r="H491" s="223">
        <f t="shared" ca="1" si="1115"/>
        <v>-1.7489300428850742E-4</v>
      </c>
      <c r="I491" s="223">
        <f t="shared" ca="1" si="1116"/>
        <v>1.8587572246766816E-4</v>
      </c>
      <c r="J491" s="223">
        <f t="shared" ca="1" si="1117"/>
        <v>-1.9641064975061383E-4</v>
      </c>
      <c r="K491" s="223">
        <f t="shared" ca="1" si="1118"/>
        <v>2.0647240657476918E-4</v>
      </c>
      <c r="L491" s="223">
        <f t="shared" ca="1" si="1119"/>
        <v>-2.1603675328663903E-4</v>
      </c>
      <c r="M491" s="223">
        <f t="shared" ca="1" si="1120"/>
        <v>2.2508064853725629E-4</v>
      </c>
      <c r="N491" s="223">
        <f t="shared" ca="1" si="1121"/>
        <v>-2.335823047908116E-4</v>
      </c>
      <c r="O491" s="223">
        <f t="shared" ca="1" si="1122"/>
        <v>2.4152124081273224E-4</v>
      </c>
      <c r="P491" s="223">
        <f t="shared" ca="1" si="1123"/>
        <v>-2.4887833101077224E-4</v>
      </c>
      <c r="Q491" s="223">
        <f t="shared" ca="1" si="1124"/>
        <v>2.5563585151024018E-4</v>
      </c>
      <c r="R491" s="223">
        <f t="shared" ca="1" si="1125"/>
        <v>-2.6177752285236425E-4</v>
      </c>
      <c r="S491" s="223">
        <f t="shared" ca="1" si="1126"/>
        <v>2.6728854921293399E-4</v>
      </c>
      <c r="T491" s="223">
        <f t="shared" ca="1" si="1127"/>
        <v>-2.7215565404673729E-4</v>
      </c>
      <c r="U491" s="223">
        <f t="shared" ca="1" si="1128"/>
        <v>2.7636711207192272E-4</v>
      </c>
      <c r="V491" s="223">
        <f t="shared" ca="1" si="1129"/>
        <v>-2.7991277751722687E-4</v>
      </c>
      <c r="W491" s="223">
        <f t="shared" ca="1" si="1130"/>
        <v>2.8278410856402827E-4</v>
      </c>
      <c r="X491" s="223">
        <f t="shared" ca="1" si="1131"/>
        <v>-2.8497418792433626E-4</v>
      </c>
      <c r="Y491" s="223">
        <f t="shared" ca="1" si="1132"/>
        <v>2.8647773950514352E-4</v>
      </c>
      <c r="Z491" s="223">
        <f t="shared" ca="1" si="1133"/>
        <v>-2.8729114111899665E-4</v>
      </c>
      <c r="AA491" s="223">
        <f t="shared" ca="1" si="1134"/>
        <v>2.8741243321016204E-4</v>
      </c>
      <c r="AB491" s="223">
        <f t="shared" ca="1" si="1135"/>
        <v>-2.8684132357536835E-4</v>
      </c>
      <c r="AC491" s="223">
        <f t="shared" ca="1" si="1136"/>
        <v>2.8557918806774871E-4</v>
      </c>
      <c r="AD491" s="223">
        <f t="shared" ca="1" si="1137"/>
        <v>-2.8362906728229159E-4</v>
      </c>
      <c r="AE491" s="223">
        <f t="shared" ca="1" si="1138"/>
        <v>2.8099565923077942E-4</v>
      </c>
      <c r="AF491" s="223">
        <f t="shared" ca="1" si="1139"/>
        <v>-2.7768530802386651E-4</v>
      </c>
      <c r="AG491" s="223">
        <f t="shared" ca="1" si="1140"/>
        <v>2.7370598858756468E-4</v>
      </c>
      <c r="AH491" s="223">
        <f t="shared" ca="1" si="1141"/>
        <v>-2.6906728745094239E-4</v>
      </c>
      <c r="AI491" s="223">
        <f t="shared" ca="1" si="1142"/>
        <v>2.6378037965133839E-4</v>
      </c>
      <c r="AJ491" s="223">
        <f t="shared" ca="1" si="1143"/>
        <v>-2.5785800181272339E-4</v>
      </c>
      <c r="AK491" s="223">
        <f t="shared" ca="1" si="1144"/>
        <v>2.5131442146204624E-4</v>
      </c>
      <c r="AL491" s="223">
        <f t="shared" ca="1" si="1145"/>
        <v>-2.441654026575254E-4</v>
      </c>
      <c r="AM491" s="223">
        <f t="shared" ca="1" si="1146"/>
        <v>2.364281680116393E-4</v>
      </c>
      <c r="AN491" s="223">
        <f t="shared" ca="1" si="1147"/>
        <v>-2.2812135720034907E-4</v>
      </c>
      <c r="AO491" s="223">
        <f t="shared" ca="1" si="1148"/>
        <v>2.1926498205849466E-4</v>
      </c>
      <c r="AP491" s="223">
        <f t="shared" ca="1" si="1149"/>
        <v>-2.0988037836951447E-4</v>
      </c>
      <c r="AQ491" s="223">
        <f t="shared" ca="1" si="1150"/>
        <v>1.9999015446569489E-4</v>
      </c>
      <c r="AR491" s="223">
        <f t="shared" ca="1" si="1151"/>
        <v>-1.8961813676269892E-4</v>
      </c>
      <c r="AS491" s="223">
        <f t="shared" ca="1" si="1152"/>
        <v>1.7878931235965127E-4</v>
      </c>
      <c r="AT491" s="223">
        <f t="shared" ca="1" si="1153"/>
        <v>-1.6752976884303815E-4</v>
      </c>
      <c r="AU491" s="223">
        <f t="shared" ca="1" si="1154"/>
        <v>1.5586663143940413E-4</v>
      </c>
      <c r="AV491" s="223">
        <f t="shared" ca="1" si="1155"/>
        <v>-1.4382799766833148E-4</v>
      </c>
      <c r="AW491" s="223">
        <f t="shared" ca="1" si="1156"/>
        <v>1.3144286965303118E-4</v>
      </c>
      <c r="AX491" s="223">
        <f t="shared" ca="1" si="1157"/>
        <v>-1.1874108425170116E-4</v>
      </c>
      <c r="AY491" s="223">
        <f t="shared" ca="1" si="1158"/>
        <v>1.0575324117791824E-4</v>
      </c>
      <c r="AZ491" s="223">
        <f t="shared" ca="1" si="1159"/>
        <v>-9.251062928324008E-5</v>
      </c>
      <c r="BA491" s="223">
        <f t="shared" ca="1" si="1160"/>
        <v>7.9045151179652143E-5</v>
      </c>
      <c r="BB491" s="223">
        <f t="shared" ca="1" si="1161"/>
        <v>-6.5389246383334938E-5</v>
      </c>
      <c r="BC491" s="223">
        <f t="shared" ca="1" si="1162"/>
        <v>5.1575813165058733E-5</v>
      </c>
      <c r="BD491" s="223">
        <f t="shared" ca="1" si="1163"/>
        <v>-3.7638129295360261E-5</v>
      </c>
      <c r="BE491" s="223">
        <f t="shared" ca="1" si="1164"/>
        <v>2.360977187547037E-5</v>
      </c>
      <c r="BF491" s="223">
        <f t="shared" ca="1" si="1165"/>
        <v>-9.5245364471688168E-6</v>
      </c>
      <c r="BG491" s="223">
        <f t="shared" ca="1" si="1166"/>
        <v>-4.5836444236848045E-6</v>
      </c>
      <c r="BH491" s="223">
        <f t="shared" ca="1" si="1167"/>
        <v>1.8680782893641982E-5</v>
      </c>
      <c r="BI491" s="223">
        <f t="shared" ca="1" si="1168"/>
        <v>-3.2732917721365045E-5</v>
      </c>
      <c r="BJ491" s="223">
        <f t="shared" ca="1" si="1169"/>
        <v>4.6706196083232343E-5</v>
      </c>
      <c r="BK491" s="223">
        <f t="shared" ca="1" si="1170"/>
        <v>-6.0566955127763558E-5</v>
      </c>
      <c r="BL491" s="223">
        <f t="shared" ca="1" si="1171"/>
        <v>7.428180307234528E-5</v>
      </c>
      <c r="BM491" s="223">
        <f t="shared" ca="1" si="1172"/>
        <v>-8.7817699647008206E-5</v>
      </c>
      <c r="BN491" s="223">
        <f t="shared" ca="1" si="1173"/>
        <v>1.0114203569129951E-4</v>
      </c>
      <c r="BO491" s="223">
        <f t="shared" ca="1" si="1174"/>
        <v>-1.1422271171261449E-4</v>
      </c>
      <c r="BP491" s="223">
        <f t="shared" ca="1" si="1175"/>
        <v>1.2702821521669324E-4</v>
      </c>
      <c r="BQ491" s="223">
        <f t="shared" ca="1" si="1176"/>
        <v>-1.3952769662394998E-4</v>
      </c>
      <c r="BR491" s="223">
        <f t="shared" ca="1" si="1177"/>
        <v>1.5169104358885686E-4</v>
      </c>
      <c r="BS491" s="223">
        <f t="shared" ca="1" si="1178"/>
        <v>-1.6348895354319207E-4</v>
      </c>
      <c r="BT491" s="223">
        <f t="shared" ca="1" si="1179"/>
        <v>1.7489300428850073E-4</v>
      </c>
      <c r="BU491" s="223">
        <f t="shared" ca="1" si="1180"/>
        <v>-1.8587572246766681E-4</v>
      </c>
      <c r="BV491" s="223">
        <f t="shared" ca="1" si="1181"/>
        <v>1.9641064975061139E-4</v>
      </c>
      <c r="BW491" s="223">
        <f t="shared" ca="1" si="1182"/>
        <v>-2.064724065747658E-4</v>
      </c>
      <c r="BX491" s="223">
        <f t="shared" ca="1" si="1183"/>
        <v>2.160367532866348E-4</v>
      </c>
      <c r="BY491" s="223">
        <f t="shared" ca="1" si="1184"/>
        <v>-2.2508064853725174E-4</v>
      </c>
      <c r="BZ491" s="223">
        <f t="shared" ca="1" si="1185"/>
        <v>2.3358230479081086E-4</v>
      </c>
      <c r="CA491" s="223">
        <f t="shared" ca="1" si="1186"/>
        <v>-2.4152124081273045E-4</v>
      </c>
      <c r="CB491" s="223">
        <f t="shared" ca="1" si="1187"/>
        <v>2.4887833101077007E-4</v>
      </c>
      <c r="CC491" s="223">
        <f t="shared" ca="1" si="1188"/>
        <v>-2.5563585151023769E-4</v>
      </c>
      <c r="CD491" s="223">
        <f t="shared" ca="1" si="1189"/>
        <v>2.6177752285236122E-4</v>
      </c>
      <c r="CE491" s="223">
        <f t="shared" ca="1" si="1190"/>
        <v>-2.6728854921293058E-4</v>
      </c>
      <c r="CF491" s="223">
        <f t="shared" ca="1" si="1191"/>
        <v>2.7215565404673685E-4</v>
      </c>
      <c r="CG491" s="223">
        <f t="shared" ca="1" si="1192"/>
        <v>-2.7636711207192186E-4</v>
      </c>
      <c r="CH491" s="223">
        <f t="shared" ca="1" si="1193"/>
        <v>2.7991277751722562E-4</v>
      </c>
      <c r="CI491" s="223">
        <f t="shared" ca="1" si="1194"/>
        <v>-2.8278410856402692E-4</v>
      </c>
      <c r="CJ491" s="223">
        <f t="shared" ca="1" si="1195"/>
        <v>2.849741879243361E-4</v>
      </c>
      <c r="CK491" s="223">
        <f t="shared" ca="1" si="1196"/>
        <v>-2.8647773950514271E-4</v>
      </c>
      <c r="CL491" s="223">
        <f t="shared" ca="1" si="1197"/>
        <v>2.8729114111899649E-4</v>
      </c>
      <c r="CM491" s="223">
        <f t="shared" ca="1" si="1198"/>
        <v>-2.8741243321016231E-4</v>
      </c>
      <c r="CN491" s="223">
        <f t="shared" ca="1" si="1199"/>
        <v>2.8684132357536868E-4</v>
      </c>
      <c r="CO491" s="223">
        <f t="shared" ca="1" si="1200"/>
        <v>-2.8557918806774887E-4</v>
      </c>
      <c r="CP491" s="223">
        <f t="shared" ca="1" si="1201"/>
        <v>2.8362906728229316E-4</v>
      </c>
      <c r="CQ491" s="223">
        <f t="shared" ca="1" si="1202"/>
        <v>-2.8099565923077969E-4</v>
      </c>
      <c r="CR491" s="223">
        <f t="shared" ca="1" si="1203"/>
        <v>2.7768530802386998E-4</v>
      </c>
      <c r="CS491" s="223">
        <f t="shared" ca="1" si="1204"/>
        <v>-2.7370598858756631E-4</v>
      </c>
      <c r="CT491" s="223">
        <f t="shared" ca="1" si="1205"/>
        <v>2.6906728745094142E-4</v>
      </c>
      <c r="CU491" s="223">
        <f t="shared" ca="1" si="1206"/>
        <v>-2.6378037965134213E-4</v>
      </c>
      <c r="CV491" s="223">
        <f t="shared" ca="1" si="1207"/>
        <v>2.5785800181272393E-4</v>
      </c>
      <c r="CW491" s="223">
        <f t="shared" ca="1" si="1208"/>
        <v>-2.513144214620528E-4</v>
      </c>
      <c r="CX491" s="223">
        <f t="shared" ca="1" si="1209"/>
        <v>2.4416540265752821E-4</v>
      </c>
      <c r="CY491" s="223">
        <f t="shared" ca="1" si="1210"/>
        <v>-2.364281680116377E-4</v>
      </c>
      <c r="CZ491" s="223">
        <f t="shared" ca="1" si="1211"/>
        <v>2.2812135720035482E-4</v>
      </c>
      <c r="DA491" s="223">
        <f t="shared" ca="1" si="1212"/>
        <v>-2.1926498205849547E-4</v>
      </c>
      <c r="DB491" s="223">
        <f t="shared" ca="1" si="1213"/>
        <v>2.0988037836952372E-4</v>
      </c>
      <c r="DC491" s="223">
        <f t="shared" ca="1" si="1214"/>
        <v>-1.9999015446569876E-4</v>
      </c>
      <c r="DD491" s="223">
        <f t="shared" ca="1" si="1215"/>
        <v>1.896181367626968E-4</v>
      </c>
      <c r="DE491" s="223">
        <f t="shared" ca="1" si="1216"/>
        <v>-1.7878931235965865E-4</v>
      </c>
      <c r="DF491" s="223">
        <f t="shared" ca="1" si="1217"/>
        <v>1.6752976884303915E-4</v>
      </c>
      <c r="DG491" s="223">
        <f t="shared" ca="1" si="1218"/>
        <v>-1.5586663143941549E-4</v>
      </c>
      <c r="DH491" s="223">
        <f t="shared" ca="1" si="1219"/>
        <v>1.4382799766833609E-4</v>
      </c>
      <c r="DI491" s="223">
        <f t="shared" ca="1" si="1220"/>
        <v>-1.3144286965302866E-4</v>
      </c>
      <c r="DJ491" s="223">
        <f t="shared" ca="1" si="1221"/>
        <v>1.1874108425170603E-4</v>
      </c>
      <c r="DK491" s="223">
        <f t="shared" ca="1" si="1222"/>
        <v>-1.057532411779156E-4</v>
      </c>
      <c r="DL491" s="223">
        <f t="shared" ca="1" si="1223"/>
        <v>9.2510629283252874E-5</v>
      </c>
      <c r="DM491" s="223">
        <f t="shared" ca="1" si="1224"/>
        <v>-7.9045151179657293E-5</v>
      </c>
      <c r="DN491" s="223">
        <f t="shared" ca="1" si="1225"/>
        <v>6.5389246383348098E-5</v>
      </c>
      <c r="DO491" s="223">
        <f t="shared" ca="1" si="1226"/>
        <v>-5.1575813165064018E-5</v>
      </c>
      <c r="DP491" s="223">
        <f t="shared" ca="1" si="1227"/>
        <v>3.7638129295357455E-5</v>
      </c>
      <c r="DQ491" s="223">
        <f t="shared" ca="1" si="1228"/>
        <v>-2.3609771875483882E-5</v>
      </c>
      <c r="DR491" s="223">
        <f t="shared" ca="1" si="1229"/>
        <v>9.5245364471741565E-6</v>
      </c>
      <c r="DS491" s="223">
        <f t="shared" ca="1" si="1230"/>
        <v>4.5836444236713333E-6</v>
      </c>
      <c r="DT491" s="223">
        <f t="shared" ca="1" si="1231"/>
        <v>-1.8680782893636642E-5</v>
      </c>
      <c r="DU491" s="223">
        <f t="shared" ca="1" si="1232"/>
        <v>3.2732917721367823E-5</v>
      </c>
      <c r="DV491" s="223">
        <f t="shared" ca="1" si="1233"/>
        <v>-4.6706196083227098E-5</v>
      </c>
      <c r="DW491" s="223">
        <f t="shared" ca="1" si="1234"/>
        <v>6.0566955127758367E-5</v>
      </c>
      <c r="DX491" s="223">
        <f t="shared" ca="1" si="1235"/>
        <v>-7.4281803072332229E-5</v>
      </c>
      <c r="DY491" s="223">
        <f t="shared" ca="1" si="1236"/>
        <v>8.7817699647003083E-5</v>
      </c>
      <c r="DZ491" s="223">
        <f t="shared" ca="1" si="1237"/>
        <v>-1.0114203569130213E-4</v>
      </c>
      <c r="EA491" s="223">
        <f t="shared" ca="1" si="1238"/>
        <v>1.1422271171260959E-4</v>
      </c>
      <c r="EB491" s="223">
        <f t="shared" ca="1" si="1239"/>
        <v>-1.2702821521668844E-4</v>
      </c>
      <c r="EC491" s="223">
        <f t="shared" ca="1" si="1240"/>
        <v>1.3952769662393813E-4</v>
      </c>
      <c r="ED491" s="223">
        <f t="shared" ca="1" si="1241"/>
        <v>-1.5169104358885233E-4</v>
      </c>
      <c r="EE491" s="223">
        <f t="shared" ca="1" si="1242"/>
        <v>1.6348895354319437E-4</v>
      </c>
      <c r="EF491" s="223">
        <f t="shared" ca="1" si="1243"/>
        <v>-1.7489300428849647E-4</v>
      </c>
      <c r="EG491" s="223">
        <f t="shared" ca="1" si="1244"/>
        <v>1.8587572246766269E-4</v>
      </c>
      <c r="EH491" s="223">
        <f t="shared" ca="1" si="1245"/>
        <v>-1.9641064975060155E-4</v>
      </c>
      <c r="EI491" s="223">
        <f t="shared" ca="1" si="1246"/>
        <v>2.0647240657476211E-4</v>
      </c>
      <c r="EJ491" s="223">
        <f t="shared" ca="1" si="1247"/>
        <v>-2.1603675328663667E-4</v>
      </c>
      <c r="EK491" s="223">
        <f t="shared" ca="1" si="1248"/>
        <v>2.2508064853724838E-4</v>
      </c>
      <c r="EL491" s="223">
        <f t="shared" ca="1" si="1249"/>
        <v>-2.3358230479080775E-4</v>
      </c>
      <c r="EM491" s="223">
        <f t="shared" ca="1" si="1250"/>
        <v>2.4152124081272314E-4</v>
      </c>
      <c r="EN491" s="223">
        <f t="shared" ca="1" si="1251"/>
        <v>-2.4887833101076742E-4</v>
      </c>
      <c r="EO491" s="223">
        <f t="shared" ca="1" si="1252"/>
        <v>2.5563585151023899E-4</v>
      </c>
      <c r="EP491" s="223">
        <f t="shared" ca="1" si="1253"/>
        <v>-2.6177752285235899E-4</v>
      </c>
      <c r="EQ491" s="223">
        <f t="shared" ca="1" si="1254"/>
        <v>2.6728854921293161E-4</v>
      </c>
      <c r="ER491" s="223">
        <f t="shared" ca="1" si="1255"/>
        <v>-2.7215565404673252E-4</v>
      </c>
      <c r="ES491" s="223">
        <f t="shared" ca="1" si="1256"/>
        <v>2.7636711207192039E-4</v>
      </c>
      <c r="ET491" s="223">
        <f t="shared" ca="1" si="1257"/>
        <v>-2.7991277751722627E-4</v>
      </c>
      <c r="EU491" s="223">
        <f t="shared" ca="1" si="1258"/>
        <v>2.8278410856402594E-4</v>
      </c>
      <c r="EV491" s="223">
        <f t="shared" ca="1" si="1259"/>
        <v>-2.8497418792433539E-4</v>
      </c>
      <c r="EW491" s="223">
        <f t="shared" ca="1" si="1260"/>
        <v>2.8647773950514228E-4</v>
      </c>
      <c r="EX491" s="223">
        <f t="shared" ca="1" si="1261"/>
        <v>-2.8729114111899633E-4</v>
      </c>
      <c r="EY491" s="223">
        <f t="shared" ca="1" si="1262"/>
        <v>2.8741243321016237E-4</v>
      </c>
      <c r="EZ491" s="223">
        <f t="shared" ca="1" si="1263"/>
        <v>-2.8684132357536905E-4</v>
      </c>
      <c r="FA491" s="223">
        <f t="shared" ca="1" si="1264"/>
        <v>2.8557918806774941E-4</v>
      </c>
      <c r="FB491" s="223">
        <f t="shared" ca="1" si="1265"/>
        <v>-2.8362906728229403E-4</v>
      </c>
      <c r="FC491" s="223">
        <f t="shared" ca="1" si="1266"/>
        <v>2.8099565923078083E-4</v>
      </c>
      <c r="FD491" s="223">
        <f t="shared" ca="1" si="1267"/>
        <v>-2.7768530802387134E-4</v>
      </c>
      <c r="FE491" s="223">
        <f t="shared" ca="1" si="1268"/>
        <v>2.7370598858756794E-4</v>
      </c>
      <c r="FF491" s="223">
        <f t="shared" ca="1" si="1269"/>
        <v>-2.6906728745094331E-4</v>
      </c>
      <c r="FG491" s="223">
        <f t="shared" ca="1" si="1270"/>
        <v>2.637803796513443E-4</v>
      </c>
      <c r="FH491" s="223">
        <f t="shared" ca="1" si="1271"/>
        <v>-2.5785800181272626E-4</v>
      </c>
      <c r="FI491" s="223">
        <f t="shared" ca="1" si="1272"/>
        <v>2.513144214620554E-4</v>
      </c>
      <c r="FJ491" s="223">
        <f t="shared" ca="1" si="1273"/>
        <v>-2.4416540265753103E-4</v>
      </c>
      <c r="FK491" s="223">
        <f t="shared" ca="1" si="1274"/>
        <v>2.3642816801165006E-4</v>
      </c>
      <c r="FL491" s="223">
        <f t="shared" ca="1" si="1275"/>
        <v>-2.281213572003581E-4</v>
      </c>
      <c r="FM491" s="223">
        <f t="shared" ca="1" si="1276"/>
        <v>2.1926498205849894E-4</v>
      </c>
      <c r="FN491" s="223">
        <f t="shared" ca="1" si="1277"/>
        <v>-2.0988037836951624E-4</v>
      </c>
      <c r="FO491" s="223">
        <f t="shared" ca="1" si="1278"/>
        <v>1.9999015446571435E-4</v>
      </c>
      <c r="FP491" s="223">
        <f t="shared" ca="1" si="1279"/>
        <v>-1.8961813676271309E-4</v>
      </c>
      <c r="FQ491" s="223">
        <f t="shared" ca="1" si="1280"/>
        <v>1.7878931235966282E-4</v>
      </c>
      <c r="FR491" s="223">
        <f t="shared" ca="1" si="1281"/>
        <v>-1.6752976884304351E-4</v>
      </c>
      <c r="FS491" s="223">
        <f t="shared" ca="1" si="1282"/>
        <v>1.5586663143940624E-4</v>
      </c>
      <c r="FT491" s="223">
        <f t="shared" ca="1" si="1283"/>
        <v>-1.438279976683549E-4</v>
      </c>
      <c r="FU491" s="223">
        <f t="shared" ca="1" si="1284"/>
        <v>1.3144286965304796E-4</v>
      </c>
      <c r="FV491" s="223">
        <f t="shared" ca="1" si="1285"/>
        <v>-1.1874108425171091E-4</v>
      </c>
      <c r="FW491" s="223">
        <f t="shared" ca="1" si="1286"/>
        <v>1.0575324117792059E-4</v>
      </c>
      <c r="FX491" s="223">
        <f t="shared" ca="1" si="1287"/>
        <v>-9.2510629283242479E-5</v>
      </c>
      <c r="FY491" s="223">
        <f t="shared" ca="1" si="1288"/>
        <v>7.9045151179678137E-5</v>
      </c>
      <c r="FZ491" s="223">
        <f t="shared" ca="1" si="1289"/>
        <v>-6.5389246383353329E-5</v>
      </c>
      <c r="GA491" s="223">
        <f t="shared" ca="1" si="1290"/>
        <v>5.1575813165069277E-5</v>
      </c>
      <c r="GB491" s="223">
        <f t="shared" ca="1" si="1291"/>
        <v>-3.7638129295362781E-5</v>
      </c>
      <c r="GC491" s="223">
        <f t="shared" ca="1" si="1292"/>
        <v>2.3609771875472918E-5</v>
      </c>
      <c r="GD491" s="223">
        <f t="shared" ca="1" si="1293"/>
        <v>-9.5245364471958406E-6</v>
      </c>
      <c r="GE491" s="223">
        <f t="shared" ca="1" si="1294"/>
        <v>-4.5836444236659394E-6</v>
      </c>
      <c r="GF491" s="223">
        <f t="shared" ca="1" si="1295"/>
        <v>1.8680782893631303E-5</v>
      </c>
      <c r="GG491" s="223">
        <f t="shared" ca="1" si="1296"/>
        <v>-3.2732917721362524E-5</v>
      </c>
      <c r="GH491" s="223">
        <f t="shared" ca="1" si="1297"/>
        <v>4.670619608323794E-5</v>
      </c>
      <c r="GI491" s="223">
        <f t="shared" ca="1" si="1298"/>
        <v>-6.0566955127737144E-5</v>
      </c>
      <c r="GJ491" s="223">
        <f t="shared" ca="1" si="1299"/>
        <v>7.4281803072327038E-5</v>
      </c>
      <c r="GK491" s="223">
        <f t="shared" ca="1" si="1300"/>
        <v>-8.7817699646998014E-5</v>
      </c>
      <c r="GL491" s="223">
        <f t="shared" ca="1" si="1301"/>
        <v>1.0114203569129714E-4</v>
      </c>
      <c r="GM491" s="223">
        <f t="shared" ca="1" si="1302"/>
        <v>-1.1422271171261968E-4</v>
      </c>
      <c r="GN491" s="223">
        <f t="shared" ca="1" si="1303"/>
        <v>1.2702821521666898E-4</v>
      </c>
      <c r="GO491" s="223">
        <f t="shared" ca="1" si="1304"/>
        <v>-1.3952769662393347E-4</v>
      </c>
      <c r="GP491" s="223">
        <f t="shared" ca="1" si="1305"/>
        <v>1.5169104358884778E-4</v>
      </c>
      <c r="GQ491" s="223">
        <f t="shared" ca="1" si="1306"/>
        <v>-1.6348895354318998E-4</v>
      </c>
      <c r="GR491" s="223">
        <f t="shared" ca="1" si="1307"/>
        <v>1.748930042885052E-4</v>
      </c>
      <c r="GS491" s="223">
        <f t="shared" ca="1" si="1308"/>
        <v>-1.8587572246764615E-4</v>
      </c>
      <c r="GT491" s="223">
        <f t="shared" ca="1" si="1309"/>
        <v>1.9641064975059762E-4</v>
      </c>
      <c r="GU491" s="223">
        <f t="shared" ca="1" si="1310"/>
        <v>-2.0647240657475837E-4</v>
      </c>
      <c r="GV491" s="223">
        <f t="shared" ca="1" si="1311"/>
        <v>2.1603675328663317E-4</v>
      </c>
      <c r="GW491" s="223">
        <f t="shared" ca="1" si="1312"/>
        <v>-2.2508064853725521E-4</v>
      </c>
      <c r="GX491" s="223">
        <f t="shared" ca="1" si="1313"/>
        <v>2.3358230479079512E-4</v>
      </c>
      <c r="GY491" s="223">
        <f t="shared" ca="1" si="1314"/>
        <v>-2.4152124081272021E-4</v>
      </c>
      <c r="GZ491" s="223">
        <f t="shared" ca="1" si="1315"/>
        <v>2.4887833101076471E-4</v>
      </c>
      <c r="HA491" s="223">
        <f t="shared" ca="1" si="1316"/>
        <v>-2.5563585151023655E-4</v>
      </c>
      <c r="HB491" s="223">
        <f t="shared" ca="1" si="1317"/>
        <v>2.6177752285236355E-4</v>
      </c>
      <c r="HC491" s="223">
        <f t="shared" ca="1" si="1318"/>
        <v>-2.6728854921292364E-4</v>
      </c>
      <c r="HD491" s="223">
        <f t="shared" ca="1" si="1319"/>
        <v>2.7215565404673078E-4</v>
      </c>
      <c r="HE491" s="223">
        <f t="shared" ca="1" si="1320"/>
        <v>-2.7636711207191888E-4</v>
      </c>
      <c r="HF491" s="223">
        <f t="shared" ca="1" si="1321"/>
        <v>2.7991277751722508E-4</v>
      </c>
      <c r="HG491" s="223">
        <f t="shared" ca="1" si="1322"/>
        <v>-2.8278410856402795E-4</v>
      </c>
      <c r="HH491" s="223">
        <f t="shared" ca="1" si="1323"/>
        <v>2.8497418792433258E-4</v>
      </c>
      <c r="HI491" s="223">
        <f t="shared" ca="1" si="1324"/>
        <v>-2.8647773950514184E-4</v>
      </c>
      <c r="HJ491" s="223">
        <f t="shared" ca="1" si="1325"/>
        <v>2.8729114111899617E-4</v>
      </c>
      <c r="HK491" s="223">
        <f t="shared" ca="1" si="1326"/>
        <v>-2.8741243321016221E-4</v>
      </c>
      <c r="HL491" s="223">
        <f t="shared" ca="1" si="1327"/>
        <v>2.8684132357536835E-4</v>
      </c>
      <c r="HM491" s="223">
        <f t="shared" ca="1" si="1328"/>
        <v>-2.8557918806775191E-4</v>
      </c>
      <c r="HN491" s="223">
        <f t="shared" ca="1" si="1329"/>
        <v>2.8362906728229489E-4</v>
      </c>
      <c r="HO491" s="223">
        <f t="shared" ca="1" si="1330"/>
        <v>-2.8099565923078197E-4</v>
      </c>
      <c r="HP491" s="223">
        <f t="shared" ca="1" si="1331"/>
        <v>2.7768530802386852E-4</v>
      </c>
      <c r="HQ491" s="223">
        <f t="shared" ca="1" si="1332"/>
        <v>-2.7370598858756458E-4</v>
      </c>
      <c r="HR491" s="223">
        <f t="shared" ca="1" si="1333"/>
        <v>2.690672874509509E-4</v>
      </c>
      <c r="HS491" s="223">
        <f t="shared" ca="1" si="1334"/>
        <v>-2.6378037965134641E-4</v>
      </c>
      <c r="HT491" s="223">
        <f t="shared" ca="1" si="1335"/>
        <v>2.5785800181272865E-4</v>
      </c>
      <c r="HU491" s="223">
        <f t="shared" ca="1" si="1336"/>
        <v>-2.5131442146205003E-4</v>
      </c>
      <c r="HV491" s="223">
        <f t="shared" ca="1" si="1337"/>
        <v>2.4416540265754247E-4</v>
      </c>
      <c r="HW491" s="223">
        <f t="shared" ca="1" si="1338"/>
        <v>-2.364281680116531E-4</v>
      </c>
      <c r="HX491" s="223">
        <f t="shared" ca="1" si="1339"/>
        <v>2.2812135720036132E-4</v>
      </c>
      <c r="HY491" s="223">
        <f t="shared" ca="1" si="1340"/>
        <v>-2.1926498205850238E-4</v>
      </c>
      <c r="HZ491" s="223">
        <f t="shared" ca="1" si="1341"/>
        <v>2.0988037836951987E-4</v>
      </c>
      <c r="IA491" s="223">
        <f t="shared" ca="1" si="1342"/>
        <v>-1.999901544657182E-4</v>
      </c>
      <c r="IB491" s="223">
        <f t="shared" ca="1" si="1343"/>
        <v>1.8961813676271713E-4</v>
      </c>
      <c r="IC491" s="223">
        <f t="shared" ca="1" si="1344"/>
        <v>-1.7878931235966705E-4</v>
      </c>
      <c r="ID491" s="223">
        <f t="shared" ca="1" si="1345"/>
        <v>1.6752976884304788E-4</v>
      </c>
      <c r="IE491" s="223">
        <f t="shared" ca="1" si="1346"/>
        <v>-1.7901501642267245E-4</v>
      </c>
      <c r="IF491" s="223">
        <f t="shared" ca="1" si="1347"/>
        <v>1.4382799766835954E-4</v>
      </c>
      <c r="IG491" s="223">
        <f t="shared" ca="1" si="1348"/>
        <v>-1.314428696530527E-4</v>
      </c>
      <c r="IH491" s="223">
        <f t="shared" ca="1" si="1349"/>
        <v>1.1874108425171576E-4</v>
      </c>
      <c r="II491" s="223">
        <f t="shared" ca="1" si="1350"/>
        <v>-1.0575324117792556E-4</v>
      </c>
      <c r="IJ491" s="223">
        <f t="shared" ca="1" si="1351"/>
        <v>9.2510629283247547E-5</v>
      </c>
      <c r="IK491" s="223">
        <f t="shared" ca="1" si="1352"/>
        <v>-7.9045151179683287E-5</v>
      </c>
      <c r="IL491" s="223">
        <f t="shared" ca="1" si="1353"/>
        <v>6.5389246383358506E-5</v>
      </c>
      <c r="IM491" s="223">
        <f t="shared" ca="1" si="1354"/>
        <v>-5.1575813165074535E-5</v>
      </c>
      <c r="IN491" s="223">
        <f t="shared" ca="1" si="1355"/>
        <v>3.763812929536808E-5</v>
      </c>
      <c r="IO491" s="223">
        <f t="shared" ca="1" si="1356"/>
        <v>-2.3609771875478244E-5</v>
      </c>
      <c r="IP491" s="223">
        <f t="shared" ca="1" si="1357"/>
        <v>9.5245364472012074E-6</v>
      </c>
      <c r="IQ491" s="223">
        <f t="shared" ca="1" si="1358"/>
        <v>4.5836444236605997E-6</v>
      </c>
      <c r="IR491" s="223">
        <f t="shared" ca="1" si="1359"/>
        <v>-1.8680782893625963E-5</v>
      </c>
      <c r="IS491" s="223">
        <f t="shared" ca="1" si="1360"/>
        <v>3.2732917721357198E-5</v>
      </c>
      <c r="IT491" s="223">
        <f t="shared" ca="1" si="1361"/>
        <v>-4.6706196083232628E-5</v>
      </c>
      <c r="IU491" s="223">
        <f t="shared" ca="1" si="1362"/>
        <v>6.0566955127731913E-5</v>
      </c>
      <c r="IV491" s="223">
        <f t="shared" ca="1" si="1363"/>
        <v>-7.4281803072321874E-5</v>
      </c>
      <c r="IW491" s="223">
        <f t="shared" ca="1" si="1364"/>
        <v>8.7817699646992891E-5</v>
      </c>
      <c r="IX491" s="223">
        <f t="shared" ca="1" si="1365"/>
        <v>-1.0114203569129213E-4</v>
      </c>
      <c r="IY491" s="223">
        <f t="shared" ca="1" si="1366"/>
        <v>1.1422271171261475E-4</v>
      </c>
      <c r="IZ491" s="223">
        <f t="shared" ca="1" si="1367"/>
        <v>-1.2702821521666418E-4</v>
      </c>
      <c r="JA491" s="223">
        <f t="shared" ca="1" si="1368"/>
        <v>1.3952769662392878E-4</v>
      </c>
      <c r="JB491" s="223">
        <f t="shared" ca="1" si="1369"/>
        <v>-1.5169104358884322E-4</v>
      </c>
    </row>
    <row r="492" spans="2:262">
      <c r="B492" s="230">
        <v>131</v>
      </c>
      <c r="C492" s="229">
        <f t="shared" si="1370"/>
        <v>2.5585937500000018E-3</v>
      </c>
      <c r="D492" s="226">
        <f t="shared" ca="1" si="1113"/>
        <v>23.492008914412768</v>
      </c>
      <c r="E492" s="225">
        <f ca="1">EG361</f>
        <v>-0.50799108558723327</v>
      </c>
      <c r="F492" s="224">
        <v>131</v>
      </c>
      <c r="G492" s="223">
        <f t="shared" ca="1" si="1114"/>
        <v>8.4322145392340457E-5</v>
      </c>
      <c r="H492" s="223">
        <f t="shared" ca="1" si="1115"/>
        <v>-9.6686799928483847E-5</v>
      </c>
      <c r="I492" s="223">
        <f t="shared" ca="1" si="1116"/>
        <v>1.085275003186171E-4</v>
      </c>
      <c r="J492" s="223">
        <f t="shared" ca="1" si="1117"/>
        <v>-1.1978008078141698E-4</v>
      </c>
      <c r="K492" s="223">
        <f t="shared" ca="1" si="1118"/>
        <v>1.3038356260840217E-4</v>
      </c>
      <c r="L492" s="223">
        <f t="shared" ca="1" si="1119"/>
        <v>-1.4028048461283923E-4</v>
      </c>
      <c r="M492" s="223">
        <f t="shared" ca="1" si="1120"/>
        <v>1.4941721451689063E-4</v>
      </c>
      <c r="N492" s="223">
        <f t="shared" ca="1" si="1121"/>
        <v>-1.5774423958957612E-4</v>
      </c>
      <c r="O492" s="223">
        <f t="shared" ca="1" si="1122"/>
        <v>1.6521643496055156E-4</v>
      </c>
      <c r="P492" s="223">
        <f t="shared" ca="1" si="1123"/>
        <v>-1.7179330815569074E-4</v>
      </c>
      <c r="Q492" s="223">
        <f t="shared" ca="1" si="1124"/>
        <v>1.7743921852931259E-4</v>
      </c>
      <c r="R492" s="223">
        <f t="shared" ca="1" si="1125"/>
        <v>-1.8212357040392485E-4</v>
      </c>
      <c r="S492" s="223">
        <f t="shared" ca="1" si="1126"/>
        <v>1.8582097887085539E-4</v>
      </c>
      <c r="T492" s="223">
        <f t="shared" ca="1" si="1127"/>
        <v>-1.885114073532681E-4</v>
      </c>
      <c r="U492" s="223">
        <f t="shared" ca="1" si="1128"/>
        <v>1.9018027618611147E-4</v>
      </c>
      <c r="V492" s="223">
        <f t="shared" ca="1" si="1129"/>
        <v>-1.9081854162458485E-4</v>
      </c>
      <c r="W492" s="223">
        <f t="shared" ca="1" si="1130"/>
        <v>1.9042274485297638E-4</v>
      </c>
      <c r="X492" s="223">
        <f t="shared" ca="1" si="1131"/>
        <v>-1.8899503072828414E-4</v>
      </c>
      <c r="Y492" s="223">
        <f t="shared" ca="1" si="1132"/>
        <v>1.8654313615705089E-4</v>
      </c>
      <c r="Z492" s="223">
        <f t="shared" ca="1" si="1133"/>
        <v>-1.8308034816839672E-4</v>
      </c>
      <c r="AA492" s="223">
        <f t="shared" ca="1" si="1134"/>
        <v>1.7862543191045618E-4</v>
      </c>
      <c r="AB492" s="223">
        <f t="shared" ca="1" si="1135"/>
        <v>-1.7320252896041837E-4</v>
      </c>
      <c r="AC492" s="223">
        <f t="shared" ca="1" si="1136"/>
        <v>1.6684102649922332E-4</v>
      </c>
      <c r="AD492" s="223">
        <f t="shared" ca="1" si="1137"/>
        <v>-1.5957539805988547E-4</v>
      </c>
      <c r="AE492" s="223">
        <f t="shared" ca="1" si="1138"/>
        <v>1.5144501671243062E-4</v>
      </c>
      <c r="AF492" s="223">
        <f t="shared" ca="1" si="1139"/>
        <v>-1.4249394169781645E-4</v>
      </c>
      <c r="AG492" s="223">
        <f t="shared" ca="1" si="1140"/>
        <v>1.3277067966709511E-4</v>
      </c>
      <c r="AH492" s="223">
        <f t="shared" ca="1" si="1141"/>
        <v>-1.2232792181965838E-4</v>
      </c>
      <c r="AI492" s="223">
        <f t="shared" ca="1" si="1142"/>
        <v>1.112222583650694E-4</v>
      </c>
      <c r="AJ492" s="223">
        <f t="shared" ca="1" si="1143"/>
        <v>-9.9513871855809967E-5</v>
      </c>
      <c r="AK492" s="223">
        <f t="shared" ca="1" si="1144"/>
        <v>8.726621105282367E-5</v>
      </c>
      <c r="AL492" s="223">
        <f t="shared" ca="1" si="1145"/>
        <v>-7.4545647091169004E-5</v>
      </c>
      <c r="AM492" s="223">
        <f t="shared" ca="1" si="1146"/>
        <v>6.142111380909719E-5</v>
      </c>
      <c r="AN492" s="223">
        <f t="shared" ca="1" si="1147"/>
        <v>-4.7963734189607691E-5</v>
      </c>
      <c r="AO492" s="223">
        <f t="shared" ca="1" si="1148"/>
        <v>3.4246434938838496E-5</v>
      </c>
      <c r="AP492" s="223">
        <f t="shared" ca="1" si="1149"/>
        <v>-2.0343551289937547E-5</v>
      </c>
      <c r="AQ492" s="223">
        <f t="shared" ca="1" si="1150"/>
        <v>6.3304241739778723E-6</v>
      </c>
      <c r="AR492" s="223">
        <f t="shared" ca="1" si="1151"/>
        <v>7.7170080590651348E-6</v>
      </c>
      <c r="AS492" s="223">
        <f t="shared" ca="1" si="1152"/>
        <v>-2.1722621156816961E-5</v>
      </c>
      <c r="AT492" s="223">
        <f t="shared" ca="1" si="1153"/>
        <v>3.5610517488409843E-5</v>
      </c>
      <c r="AU492" s="223">
        <f t="shared" ca="1" si="1154"/>
        <v>-4.9305437340349844E-5</v>
      </c>
      <c r="AV492" s="223">
        <f t="shared" ca="1" si="1155"/>
        <v>6.2733166755390147E-5</v>
      </c>
      <c r="AW492" s="223">
        <f t="shared" ca="1" si="1156"/>
        <v>-7.5820939704411997E-5</v>
      </c>
      <c r="AX492" s="223">
        <f t="shared" ca="1" si="1157"/>
        <v>8.8497832411855838E-5</v>
      </c>
      <c r="AY492" s="223">
        <f t="shared" ca="1" si="1158"/>
        <v>-1.0069514769777102E-4</v>
      </c>
      <c r="AZ492" s="223">
        <f t="shared" ca="1" si="1159"/>
        <v>1.1234678725382527E-4</v>
      </c>
      <c r="BA492" s="223">
        <f t="shared" ca="1" si="1160"/>
        <v>-1.2338960983573091E-4</v>
      </c>
      <c r="BB492" s="223">
        <f t="shared" ca="1" si="1161"/>
        <v>1.337637734311336E-4</v>
      </c>
      <c r="BC492" s="223">
        <f t="shared" ca="1" si="1162"/>
        <v>-1.4341305954867318E-4</v>
      </c>
      <c r="BD492" s="223">
        <f t="shared" ca="1" si="1163"/>
        <v>1.5228517787083183E-4</v>
      </c>
      <c r="BE492" s="223">
        <f t="shared" ca="1" si="1164"/>
        <v>-1.6033204961972503E-4</v>
      </c>
      <c r="BF492" s="223">
        <f t="shared" ca="1" si="1165"/>
        <v>1.6751006810013992E-4</v>
      </c>
      <c r="BG492" s="223">
        <f t="shared" ca="1" si="1166"/>
        <v>-1.7378033500800653E-4</v>
      </c>
      <c r="BH492" s="223">
        <f t="shared" ca="1" si="1167"/>
        <v>1.7910887122368359E-4</v>
      </c>
      <c r="BI492" s="223">
        <f t="shared" ca="1" si="1168"/>
        <v>-1.8346680094773746E-4</v>
      </c>
      <c r="BJ492" s="223">
        <f t="shared" ca="1" si="1169"/>
        <v>1.8683050818140987E-4</v>
      </c>
      <c r="BK492" s="223">
        <f t="shared" ca="1" si="1170"/>
        <v>-1.8918176470376376E-4</v>
      </c>
      <c r="BL492" s="223">
        <f t="shared" ca="1" si="1171"/>
        <v>1.9050782885198365E-4</v>
      </c>
      <c r="BM492" s="223">
        <f t="shared" ca="1" si="1172"/>
        <v>-1.9080151456955772E-4</v>
      </c>
      <c r="BN492" s="223">
        <f t="shared" ca="1" si="1173"/>
        <v>1.9006123034813601E-4</v>
      </c>
      <c r="BO492" s="223">
        <f t="shared" ca="1" si="1174"/>
        <v>-1.8829098785205542E-4</v>
      </c>
      <c r="BP492" s="223">
        <f t="shared" ca="1" si="1175"/>
        <v>1.8550038017877934E-4</v>
      </c>
      <c r="BQ492" s="223">
        <f t="shared" ca="1" si="1176"/>
        <v>-1.8170452987307693E-4</v>
      </c>
      <c r="BR492" s="223">
        <f t="shared" ca="1" si="1177"/>
        <v>1.7692400697663427E-4</v>
      </c>
      <c r="BS492" s="223">
        <f t="shared" ca="1" si="1178"/>
        <v>-1.7118471755722553E-4</v>
      </c>
      <c r="BT492" s="223">
        <f t="shared" ca="1" si="1179"/>
        <v>1.6451776332148429E-4</v>
      </c>
      <c r="BU492" s="223">
        <f t="shared" ca="1" si="1180"/>
        <v>-1.5695927307205127E-4</v>
      </c>
      <c r="BV492" s="223">
        <f t="shared" ca="1" si="1181"/>
        <v>1.4855020692248138E-4</v>
      </c>
      <c r="BW492" s="223">
        <f t="shared" ca="1" si="1182"/>
        <v>-1.3933613433081616E-4</v>
      </c>
      <c r="BX492" s="223">
        <f t="shared" ca="1" si="1183"/>
        <v>1.2936698715476435E-4</v>
      </c>
      <c r="BY492" s="223">
        <f t="shared" ca="1" si="1184"/>
        <v>-1.1869678906663024E-4</v>
      </c>
      <c r="BZ492" s="223">
        <f t="shared" ca="1" si="1185"/>
        <v>1.0738336279433914E-4</v>
      </c>
      <c r="CA492" s="223">
        <f t="shared" ca="1" si="1186"/>
        <v>-9.5488016775094217E-5</v>
      </c>
      <c r="CB492" s="223">
        <f t="shared" ca="1" si="1187"/>
        <v>8.3075212919608472E-5</v>
      </c>
      <c r="CC492" s="223">
        <f t="shared" ca="1" si="1188"/>
        <v>-7.0212217287457163E-5</v>
      </c>
      <c r="CD492" s="223">
        <f t="shared" ca="1" si="1189"/>
        <v>5.6968735566459746E-5</v>
      </c>
      <c r="CE492" s="223">
        <f t="shared" ca="1" si="1190"/>
        <v>-4.3416535331502095E-5</v>
      </c>
      <c r="CF492" s="223">
        <f t="shared" ca="1" si="1191"/>
        <v>2.9629057129860599E-5</v>
      </c>
      <c r="CG492" s="223">
        <f t="shared" ca="1" si="1192"/>
        <v>-1.5681016500498614E-5</v>
      </c>
      <c r="CH492" s="223">
        <f t="shared" ca="1" si="1193"/>
        <v>1.6479990840761099E-6</v>
      </c>
      <c r="CI492" s="223">
        <f t="shared" ca="1" si="1194"/>
        <v>1.2393948982180755E-5</v>
      </c>
      <c r="CJ492" s="223">
        <f t="shared" ca="1" si="1195"/>
        <v>-2.6368733165048165E-5</v>
      </c>
      <c r="CK492" s="223">
        <f t="shared" ca="1" si="1196"/>
        <v>4.0200622898238145E-5</v>
      </c>
      <c r="CL492" s="223">
        <f t="shared" ca="1" si="1197"/>
        <v>-5.3814661972865802E-5</v>
      </c>
      <c r="CM492" s="223">
        <f t="shared" ca="1" si="1198"/>
        <v>6.713707473160875E-5</v>
      </c>
      <c r="CN492" s="223">
        <f t="shared" ca="1" si="1199"/>
        <v>-8.0095665865449243E-5</v>
      </c>
      <c r="CO492" s="223">
        <f t="shared" ca="1" si="1200"/>
        <v>9.262021164627626E-5</v>
      </c>
      <c r="CP492" s="223">
        <f t="shared" ca="1" si="1201"/>
        <v>-1.0464284047532473E-4</v>
      </c>
      <c r="CQ492" s="223">
        <f t="shared" ca="1" si="1202"/>
        <v>1.1609840068530785E-4</v>
      </c>
      <c r="CR492" s="223">
        <f t="shared" ca="1" si="1203"/>
        <v>-1.2692481360290802E-4</v>
      </c>
      <c r="CS492" s="223">
        <f t="shared" ca="1" si="1204"/>
        <v>1.370634099585036E-4</v>
      </c>
      <c r="CT492" s="223">
        <f t="shared" ca="1" si="1205"/>
        <v>-1.4645924781999336E-4</v>
      </c>
      <c r="CU492" s="223">
        <f t="shared" ca="1" si="1206"/>
        <v>1.550614103279341E-4</v>
      </c>
      <c r="CV492" s="223">
        <f t="shared" ca="1" si="1207"/>
        <v>-1.6282328161838701E-4</v>
      </c>
      <c r="CW492" s="223">
        <f t="shared" ca="1" si="1208"/>
        <v>1.6970279943830834E-4</v>
      </c>
      <c r="CX492" s="223">
        <f t="shared" ca="1" si="1209"/>
        <v>-1.7566268308457877E-4</v>
      </c>
      <c r="CY492" s="223">
        <f t="shared" ca="1" si="1210"/>
        <v>1.8067063543134281E-4</v>
      </c>
      <c r="CZ492" s="223">
        <f t="shared" ca="1" si="1211"/>
        <v>-1.846995179509235E-4</v>
      </c>
      <c r="DA492" s="223">
        <f t="shared" ca="1" si="1212"/>
        <v>1.8772749777987857E-4</v>
      </c>
      <c r="DB492" s="223">
        <f t="shared" ca="1" si="1213"/>
        <v>-1.8973816603316273E-4</v>
      </c>
      <c r="DC492" s="223">
        <f t="shared" ca="1" si="1214"/>
        <v>1.9072062672530229E-4</v>
      </c>
      <c r="DD492" s="223">
        <f t="shared" ca="1" si="1215"/>
        <v>-1.9066955581668207E-4</v>
      </c>
      <c r="DE492" s="223">
        <f t="shared" ca="1" si="1216"/>
        <v>1.8958523006498194E-4</v>
      </c>
      <c r="DF492" s="223">
        <f t="shared" ca="1" si="1217"/>
        <v>-1.8747352552539719E-4</v>
      </c>
      <c r="DG492" s="223">
        <f t="shared" ca="1" si="1218"/>
        <v>1.8434588570779463E-4</v>
      </c>
      <c r="DH492" s="223">
        <f t="shared" ca="1" si="1219"/>
        <v>-1.8021925956333159E-4</v>
      </c>
      <c r="DI492" s="223">
        <f t="shared" ca="1" si="1220"/>
        <v>1.7511600963662224E-4</v>
      </c>
      <c r="DJ492" s="223">
        <f t="shared" ca="1" si="1221"/>
        <v>-1.6906379088118626E-4</v>
      </c>
      <c r="DK492" s="223">
        <f t="shared" ca="1" si="1222"/>
        <v>1.6209540079483584E-4</v>
      </c>
      <c r="DL492" s="223">
        <f t="shared" ca="1" si="1223"/>
        <v>-1.5424860168720207E-4</v>
      </c>
      <c r="DM492" s="223">
        <f t="shared" ca="1" si="1224"/>
        <v>1.4556591604252857E-4</v>
      </c>
      <c r="DN492" s="223">
        <f t="shared" ca="1" si="1225"/>
        <v>-1.3609439608660868E-4</v>
      </c>
      <c r="DO492" s="223">
        <f t="shared" ca="1" si="1226"/>
        <v>1.2588536880672079E-4</v>
      </c>
      <c r="DP492" s="223">
        <f t="shared" ca="1" si="1227"/>
        <v>-1.1499415780622286E-4</v>
      </c>
      <c r="DQ492" s="223">
        <f t="shared" ca="1" si="1228"/>
        <v>1.0347978350118639E-4</v>
      </c>
      <c r="DR492" s="223">
        <f t="shared" ca="1" si="1229"/>
        <v>-9.140464328359773E-5</v>
      </c>
      <c r="DS492" s="223">
        <f t="shared" ca="1" si="1230"/>
        <v>7.8834173384507853E-5</v>
      </c>
      <c r="DT492" s="223">
        <f t="shared" ca="1" si="1231"/>
        <v>-6.5836494269457798E-5</v>
      </c>
      <c r="DU492" s="223">
        <f t="shared" ca="1" si="1232"/>
        <v>5.2482041487715359E-5</v>
      </c>
      <c r="DV492" s="223">
        <f t="shared" ca="1" si="1233"/>
        <v>-3.8843183975958952E-5</v>
      </c>
      <c r="DW492" s="223">
        <f t="shared" ca="1" si="1234"/>
        <v>2.4993831884772151E-5</v>
      </c>
      <c r="DX492" s="223">
        <f t="shared" ca="1" si="1235"/>
        <v>-1.1009036053070742E-5</v>
      </c>
      <c r="DY492" s="223">
        <f t="shared" ca="1" si="1236"/>
        <v>-3.0354186988539088E-6</v>
      </c>
      <c r="DZ492" s="223">
        <f t="shared" ca="1" si="1237"/>
        <v>1.7063424253863698E-5</v>
      </c>
      <c r="EA492" s="223">
        <f t="shared" ca="1" si="1238"/>
        <v>-3.0998961634411197E-5</v>
      </c>
      <c r="EB492" s="223">
        <f t="shared" ca="1" si="1239"/>
        <v>4.4766512956030677E-5</v>
      </c>
      <c r="EC492" s="223">
        <f t="shared" ca="1" si="1240"/>
        <v>-5.8291470665263906E-5</v>
      </c>
      <c r="ED492" s="223">
        <f t="shared" ca="1" si="1241"/>
        <v>7.1500541844425952E-5</v>
      </c>
      <c r="EE492" s="223">
        <f t="shared" ca="1" si="1242"/>
        <v>-8.4322145392338993E-5</v>
      </c>
      <c r="EF492" s="223">
        <f t="shared" ca="1" si="1243"/>
        <v>9.6686799928488956E-5</v>
      </c>
      <c r="EG492" s="223">
        <f t="shared" ca="1" si="1244"/>
        <v>-1.0852750031861932E-4</v>
      </c>
      <c r="EH492" s="223">
        <f t="shared" ca="1" si="1245"/>
        <v>1.1978008078141646E-4</v>
      </c>
      <c r="EI492" s="223">
        <f t="shared" ca="1" si="1246"/>
        <v>-1.3038356260840732E-4</v>
      </c>
      <c r="EJ492" s="223">
        <f t="shared" ca="1" si="1247"/>
        <v>1.4028048461284172E-4</v>
      </c>
      <c r="EK492" s="223">
        <f t="shared" ca="1" si="1248"/>
        <v>-1.4941721451689085E-4</v>
      </c>
      <c r="EL492" s="223">
        <f t="shared" ca="1" si="1249"/>
        <v>1.5774423958957439E-4</v>
      </c>
      <c r="EM492" s="223">
        <f t="shared" ca="1" si="1250"/>
        <v>-1.6521643496055378E-4</v>
      </c>
      <c r="EN492" s="223">
        <f t="shared" ca="1" si="1251"/>
        <v>1.7179330815569148E-4</v>
      </c>
      <c r="EO492" s="223">
        <f t="shared" ca="1" si="1252"/>
        <v>-1.7743921852931172E-4</v>
      </c>
      <c r="EP492" s="223">
        <f t="shared" ca="1" si="1253"/>
        <v>1.8212357040392656E-4</v>
      </c>
      <c r="EQ492" s="223">
        <f t="shared" ca="1" si="1254"/>
        <v>-1.8582097887085577E-4</v>
      </c>
      <c r="ER492" s="223">
        <f t="shared" ca="1" si="1255"/>
        <v>1.8851140735326794E-4</v>
      </c>
      <c r="ES492" s="223">
        <f t="shared" ca="1" si="1256"/>
        <v>-1.9018027618611193E-4</v>
      </c>
      <c r="ET492" s="223">
        <f t="shared" ca="1" si="1257"/>
        <v>1.9081854162458488E-4</v>
      </c>
      <c r="EU492" s="223">
        <f t="shared" ca="1" si="1258"/>
        <v>-1.9042274485297638E-4</v>
      </c>
      <c r="EV492" s="223">
        <f t="shared" ca="1" si="1259"/>
        <v>1.8899503072828465E-4</v>
      </c>
      <c r="EW492" s="223">
        <f t="shared" ca="1" si="1260"/>
        <v>-1.8654313615705E-4</v>
      </c>
      <c r="EX492" s="223">
        <f t="shared" ca="1" si="1261"/>
        <v>1.8308034816839626E-4</v>
      </c>
      <c r="EY492" s="223">
        <f t="shared" ca="1" si="1262"/>
        <v>-1.786254319104575E-4</v>
      </c>
      <c r="EZ492" s="223">
        <f t="shared" ca="1" si="1263"/>
        <v>1.7320252896041655E-4</v>
      </c>
      <c r="FA492" s="223">
        <f t="shared" ca="1" si="1264"/>
        <v>-1.668410264992225E-4</v>
      </c>
      <c r="FB492" s="223">
        <f t="shared" ca="1" si="1265"/>
        <v>1.5957539805988601E-4</v>
      </c>
      <c r="FC492" s="223">
        <f t="shared" ca="1" si="1266"/>
        <v>-1.5144501671242631E-4</v>
      </c>
      <c r="FD492" s="223">
        <f t="shared" ca="1" si="1267"/>
        <v>1.4249394169781531E-4</v>
      </c>
      <c r="FE492" s="223">
        <f t="shared" ca="1" si="1268"/>
        <v>-1.3277067966709587E-4</v>
      </c>
      <c r="FF492" s="223">
        <f t="shared" ca="1" si="1269"/>
        <v>1.2232792181965293E-4</v>
      </c>
      <c r="FG492" s="223">
        <f t="shared" ca="1" si="1270"/>
        <v>-1.1122225836506582E-4</v>
      </c>
      <c r="FH492" s="223">
        <f t="shared" ca="1" si="1271"/>
        <v>9.9513871855810848E-5</v>
      </c>
      <c r="FI492" s="223">
        <f t="shared" ca="1" si="1272"/>
        <v>-8.7266211052826977E-5</v>
      </c>
      <c r="FJ492" s="223">
        <f t="shared" ca="1" si="1273"/>
        <v>7.454564709117494E-5</v>
      </c>
      <c r="FK492" s="223">
        <f t="shared" ca="1" si="1274"/>
        <v>-6.1421113809085318E-5</v>
      </c>
      <c r="FL492" s="223">
        <f t="shared" ca="1" si="1275"/>
        <v>4.7963734189598197E-5</v>
      </c>
      <c r="FM492" s="223">
        <f t="shared" ca="1" si="1276"/>
        <v>-3.4246434938834186E-5</v>
      </c>
      <c r="FN492" s="223">
        <f t="shared" ca="1" si="1277"/>
        <v>2.034355128993588E-5</v>
      </c>
      <c r="FO492" s="223">
        <f t="shared" ca="1" si="1278"/>
        <v>-6.3304241739789023E-6</v>
      </c>
      <c r="FP492" s="223">
        <f t="shared" ca="1" si="1279"/>
        <v>-7.7170080590614011E-6</v>
      </c>
      <c r="FQ492" s="223">
        <f t="shared" ca="1" si="1280"/>
        <v>2.1722621156807854E-5</v>
      </c>
      <c r="FR492" s="223">
        <f t="shared" ca="1" si="1281"/>
        <v>-3.5610517488422156E-5</v>
      </c>
      <c r="FS492" s="223">
        <f t="shared" ca="1" si="1282"/>
        <v>4.9305437340356709E-5</v>
      </c>
      <c r="FT492" s="223">
        <f t="shared" ca="1" si="1283"/>
        <v>-6.2733166755391732E-5</v>
      </c>
      <c r="FU492" s="223">
        <f t="shared" ca="1" si="1284"/>
        <v>7.5820939704413542E-5</v>
      </c>
      <c r="FV492" s="223">
        <f t="shared" ca="1" si="1285"/>
        <v>-8.8497832411852517E-5</v>
      </c>
      <c r="FW492" s="223">
        <f t="shared" ca="1" si="1286"/>
        <v>1.0069514769776785E-4</v>
      </c>
      <c r="FX492" s="223">
        <f t="shared" ca="1" si="1287"/>
        <v>-1.1234678725383539E-4</v>
      </c>
      <c r="FY492" s="223">
        <f t="shared" ca="1" si="1288"/>
        <v>1.2338960983573631E-4</v>
      </c>
      <c r="FZ492" s="223">
        <f t="shared" ca="1" si="1289"/>
        <v>-1.3376377343113867E-4</v>
      </c>
      <c r="GA492" s="223">
        <f t="shared" ca="1" si="1290"/>
        <v>1.4341305954867429E-4</v>
      </c>
      <c r="GB492" s="223">
        <f t="shared" ca="1" si="1291"/>
        <v>-1.5228517787083283E-4</v>
      </c>
      <c r="GC492" s="223">
        <f t="shared" ca="1" si="1292"/>
        <v>1.6033204961972303E-4</v>
      </c>
      <c r="GD492" s="223">
        <f t="shared" ca="1" si="1293"/>
        <v>-1.6751006810013556E-4</v>
      </c>
      <c r="GE492" s="223">
        <f t="shared" ca="1" si="1294"/>
        <v>1.7378033500801171E-4</v>
      </c>
      <c r="GF492" s="223">
        <f t="shared" ca="1" si="1295"/>
        <v>-1.7910887122368606E-4</v>
      </c>
      <c r="GG492" s="223">
        <f t="shared" ca="1" si="1296"/>
        <v>1.834668009477379E-4</v>
      </c>
      <c r="GH492" s="223">
        <f t="shared" ca="1" si="1297"/>
        <v>-1.8683050818141023E-4</v>
      </c>
      <c r="GI492" s="223">
        <f t="shared" ca="1" si="1298"/>
        <v>1.8918176470376327E-4</v>
      </c>
      <c r="GJ492" s="223">
        <f t="shared" ca="1" si="1299"/>
        <v>-1.9050782885198344E-4</v>
      </c>
      <c r="GK492" s="223">
        <f t="shared" ca="1" si="1300"/>
        <v>1.9080151456955785E-4</v>
      </c>
      <c r="GL492" s="223">
        <f t="shared" ca="1" si="1301"/>
        <v>-1.9006123034813536E-4</v>
      </c>
      <c r="GM492" s="223">
        <f t="shared" ca="1" si="1302"/>
        <v>1.8829098785205428E-4</v>
      </c>
      <c r="GN492" s="223">
        <f t="shared" ca="1" si="1303"/>
        <v>-1.8550038017877893E-4</v>
      </c>
      <c r="GO492" s="223">
        <f t="shared" ca="1" si="1304"/>
        <v>1.8170452987307639E-4</v>
      </c>
      <c r="GP492" s="223">
        <f t="shared" ca="1" si="1305"/>
        <v>-1.7692400697663567E-4</v>
      </c>
      <c r="GQ492" s="223">
        <f t="shared" ca="1" si="1306"/>
        <v>1.711847175572296E-4</v>
      </c>
      <c r="GR492" s="223">
        <f t="shared" ca="1" si="1307"/>
        <v>-1.6451776332147795E-4</v>
      </c>
      <c r="GS492" s="223">
        <f t="shared" ca="1" si="1308"/>
        <v>1.5695927307204726E-4</v>
      </c>
      <c r="GT492" s="223">
        <f t="shared" ca="1" si="1309"/>
        <v>-1.4855020692247693E-4</v>
      </c>
      <c r="GU492" s="223">
        <f t="shared" ca="1" si="1310"/>
        <v>1.3933613433081502E-4</v>
      </c>
      <c r="GV492" s="223">
        <f t="shared" ca="1" si="1311"/>
        <v>-1.2936698715476709E-4</v>
      </c>
      <c r="GW492" s="223">
        <f t="shared" ca="1" si="1312"/>
        <v>1.1869678906663316E-4</v>
      </c>
      <c r="GX492" s="223">
        <f t="shared" ca="1" si="1313"/>
        <v>-1.0738336279434674E-4</v>
      </c>
      <c r="GY492" s="223">
        <f t="shared" ca="1" si="1314"/>
        <v>9.5488016775083362E-5</v>
      </c>
      <c r="GZ492" s="223">
        <f t="shared" ca="1" si="1315"/>
        <v>-8.3075212919602088E-5</v>
      </c>
      <c r="HA492" s="223">
        <f t="shared" ca="1" si="1316"/>
        <v>7.0212217287455604E-5</v>
      </c>
      <c r="HB492" s="223">
        <f t="shared" ca="1" si="1317"/>
        <v>-5.696873556645816E-5</v>
      </c>
      <c r="HC492" s="223">
        <f t="shared" ca="1" si="1318"/>
        <v>4.3416535331505747E-5</v>
      </c>
      <c r="HD492" s="223">
        <f t="shared" ca="1" si="1319"/>
        <v>-2.9629057129869653E-5</v>
      </c>
      <c r="HE492" s="223">
        <f t="shared" ca="1" si="1320"/>
        <v>1.5681016500486119E-5</v>
      </c>
      <c r="HF492" s="223">
        <f t="shared" ca="1" si="1321"/>
        <v>-1.6479990840635874E-6</v>
      </c>
      <c r="HG492" s="223">
        <f t="shared" ca="1" si="1322"/>
        <v>-1.2393948982182442E-5</v>
      </c>
      <c r="HH492" s="223">
        <f t="shared" ca="1" si="1323"/>
        <v>2.6368733165049839E-5</v>
      </c>
      <c r="HI492" s="223">
        <f t="shared" ca="1" si="1324"/>
        <v>-4.0200622898239798E-5</v>
      </c>
      <c r="HJ492" s="223">
        <f t="shared" ca="1" si="1325"/>
        <v>5.3814661972857006E-5</v>
      </c>
      <c r="HK492" s="223">
        <f t="shared" ca="1" si="1326"/>
        <v>-6.7137074731600172E-5</v>
      </c>
      <c r="HL492" s="223">
        <f t="shared" ca="1" si="1327"/>
        <v>8.0095665865460614E-5</v>
      </c>
      <c r="HM492" s="223">
        <f t="shared" ca="1" si="1328"/>
        <v>-9.2620211646277724E-5</v>
      </c>
      <c r="HN492" s="223">
        <f t="shared" ca="1" si="1329"/>
        <v>1.0464284047532614E-4</v>
      </c>
      <c r="HO492" s="223">
        <f t="shared" ca="1" si="1330"/>
        <v>-1.1609840068530918E-4</v>
      </c>
      <c r="HP492" s="223">
        <f t="shared" ca="1" si="1331"/>
        <v>1.2692481360290929E-4</v>
      </c>
      <c r="HQ492" s="223">
        <f t="shared" ca="1" si="1332"/>
        <v>-1.370634099584972E-4</v>
      </c>
      <c r="HR492" s="223">
        <f t="shared" ca="1" si="1333"/>
        <v>1.4645924782000141E-4</v>
      </c>
      <c r="HS492" s="223">
        <f t="shared" ca="1" si="1334"/>
        <v>-1.550614103279414E-4</v>
      </c>
      <c r="HT492" s="223">
        <f t="shared" ca="1" si="1335"/>
        <v>1.6282328161838788E-4</v>
      </c>
      <c r="HU492" s="223">
        <f t="shared" ca="1" si="1336"/>
        <v>-1.6970279943830907E-4</v>
      </c>
      <c r="HV492" s="223">
        <f t="shared" ca="1" si="1337"/>
        <v>1.7566268308457945E-4</v>
      </c>
      <c r="HW492" s="223">
        <f t="shared" ca="1" si="1338"/>
        <v>-1.8067063543133989E-4</v>
      </c>
      <c r="HX492" s="223">
        <f t="shared" ca="1" si="1339"/>
        <v>1.8469951795092122E-4</v>
      </c>
      <c r="HY492" s="223">
        <f t="shared" ca="1" si="1340"/>
        <v>-1.8772749777988079E-4</v>
      </c>
      <c r="HZ492" s="223">
        <f t="shared" ca="1" si="1341"/>
        <v>1.8973816603316406E-4</v>
      </c>
      <c r="IA492" s="223">
        <f t="shared" ca="1" si="1342"/>
        <v>-1.9072062672530234E-4</v>
      </c>
      <c r="IB492" s="223">
        <f t="shared" ca="1" si="1343"/>
        <v>1.9066955581668199E-4</v>
      </c>
      <c r="IC492" s="223">
        <f t="shared" ca="1" si="1344"/>
        <v>-1.8958523006498175E-4</v>
      </c>
      <c r="ID492" s="223">
        <f t="shared" ca="1" si="1345"/>
        <v>1.874735255253989E-4</v>
      </c>
      <c r="IE492" s="223">
        <f t="shared" ca="1" si="1346"/>
        <v>-1.2431438622799337E-4</v>
      </c>
      <c r="IF492" s="223">
        <f t="shared" ca="1" si="1347"/>
        <v>1.8021925956332747E-4</v>
      </c>
      <c r="IG492" s="223">
        <f t="shared" ca="1" si="1348"/>
        <v>-1.7511600963662156E-4</v>
      </c>
      <c r="IH492" s="223">
        <f t="shared" ca="1" si="1349"/>
        <v>1.690637908811855E-4</v>
      </c>
      <c r="II492" s="223">
        <f t="shared" ca="1" si="1350"/>
        <v>-1.6209540079483497E-4</v>
      </c>
      <c r="IJ492" s="223">
        <f t="shared" ca="1" si="1351"/>
        <v>1.5424860168720747E-4</v>
      </c>
      <c r="IK492" s="223">
        <f t="shared" ca="1" si="1352"/>
        <v>-1.4556591604253448E-4</v>
      </c>
      <c r="IL492" s="223">
        <f t="shared" ca="1" si="1353"/>
        <v>1.3609439608659989E-4</v>
      </c>
      <c r="IM492" s="223">
        <f t="shared" ca="1" si="1354"/>
        <v>-1.2588536880671136E-4</v>
      </c>
      <c r="IN492" s="223">
        <f t="shared" ca="1" si="1355"/>
        <v>1.149941578062215E-4</v>
      </c>
      <c r="IO492" s="223">
        <f t="shared" ca="1" si="1356"/>
        <v>-1.0347978350118498E-4</v>
      </c>
      <c r="IP492" s="223">
        <f t="shared" ca="1" si="1357"/>
        <v>9.1404643283596239E-5</v>
      </c>
      <c r="IQ492" s="223">
        <f t="shared" ca="1" si="1358"/>
        <v>-7.8834173384516188E-5</v>
      </c>
      <c r="IR492" s="223">
        <f t="shared" ca="1" si="1359"/>
        <v>6.5836494269466391E-5</v>
      </c>
      <c r="IS492" s="223">
        <f t="shared" ca="1" si="1360"/>
        <v>-5.2482041487703318E-5</v>
      </c>
      <c r="IT492" s="223">
        <f t="shared" ca="1" si="1361"/>
        <v>3.8843183975957299E-5</v>
      </c>
      <c r="IU492" s="223">
        <f t="shared" ca="1" si="1362"/>
        <v>-2.4993831884770484E-5</v>
      </c>
      <c r="IV492" s="223">
        <f t="shared" ca="1" si="1363"/>
        <v>1.1009036053069075E-5</v>
      </c>
      <c r="IW492" s="223">
        <f t="shared" ca="1" si="1364"/>
        <v>3.0354186988556029E-6</v>
      </c>
      <c r="IX492" s="223">
        <f t="shared" ca="1" si="1365"/>
        <v>-1.7063424253854564E-5</v>
      </c>
      <c r="IY492" s="223">
        <f t="shared" ca="1" si="1366"/>
        <v>3.0998961634423563E-5</v>
      </c>
      <c r="IZ492" s="223">
        <f t="shared" ca="1" si="1367"/>
        <v>-4.4766512956042861E-5</v>
      </c>
      <c r="JA492" s="223">
        <f t="shared" ca="1" si="1368"/>
        <v>5.8291470665265498E-5</v>
      </c>
      <c r="JB492" s="223">
        <f t="shared" ca="1" si="1369"/>
        <v>-7.1500541844427511E-5</v>
      </c>
    </row>
    <row r="493" spans="2:262">
      <c r="B493" s="230">
        <v>132</v>
      </c>
      <c r="C493" s="229">
        <f t="shared" si="1370"/>
        <v>2.5781250000000019E-3</v>
      </c>
      <c r="D493" s="226">
        <f t="shared" ca="1" si="1113"/>
        <v>23.495493046507395</v>
      </c>
      <c r="E493" s="225">
        <f ca="1">EH361</f>
        <v>-0.50450695349260499</v>
      </c>
      <c r="F493" s="224">
        <v>132</v>
      </c>
      <c r="G493" s="223">
        <f t="shared" ca="1" si="1114"/>
        <v>9.2882946053403676E-5</v>
      </c>
      <c r="H493" s="223">
        <f t="shared" ca="1" si="1115"/>
        <v>-1.0409656866493929E-4</v>
      </c>
      <c r="I493" s="223">
        <f t="shared" ca="1" si="1116"/>
        <v>1.1430768441525872E-4</v>
      </c>
      <c r="J493" s="223">
        <f t="shared" ca="1" si="1117"/>
        <v>-1.2341795467772263E-4</v>
      </c>
      <c r="K493" s="223">
        <f t="shared" ca="1" si="1118"/>
        <v>1.3133964256952337E-4</v>
      </c>
      <c r="L493" s="223">
        <f t="shared" ca="1" si="1119"/>
        <v>-1.379964579058275E-4</v>
      </c>
      <c r="M493" s="223">
        <f t="shared" ca="1" si="1120"/>
        <v>1.433242919159612E-4</v>
      </c>
      <c r="N493" s="223">
        <f t="shared" ca="1" si="1121"/>
        <v>-1.4727183464591652E-4</v>
      </c>
      <c r="O493" s="223">
        <f t="shared" ca="1" si="1122"/>
        <v>1.4980106910125762E-4</v>
      </c>
      <c r="P493" s="223">
        <f t="shared" ca="1" si="1123"/>
        <v>-1.5088763737155941E-4</v>
      </c>
      <c r="Q493" s="223">
        <f t="shared" ca="1" si="1124"/>
        <v>1.5052107521040011E-4</v>
      </c>
      <c r="R493" s="223">
        <f t="shared" ca="1" si="1125"/>
        <v>-1.4870491281177511E-4</v>
      </c>
      <c r="S493" s="223">
        <f t="shared" ca="1" si="1126"/>
        <v>1.454566408123984E-4</v>
      </c>
      <c r="T493" s="223">
        <f t="shared" ca="1" si="1127"/>
        <v>-1.4080754184731019E-4</v>
      </c>
      <c r="U493" s="223">
        <f t="shared" ca="1" si="1128"/>
        <v>1.3480238928100026E-4</v>
      </c>
      <c r="V493" s="223">
        <f t="shared" ca="1" si="1129"/>
        <v>-1.2749901601543244E-4</v>
      </c>
      <c r="W493" s="223">
        <f t="shared" ca="1" si="1130"/>
        <v>1.1896775752758413E-4</v>
      </c>
      <c r="X493" s="223">
        <f t="shared" ca="1" si="1131"/>
        <v>-1.0929077450035359E-4</v>
      </c>
      <c r="Y493" s="223">
        <f t="shared" ca="1" si="1132"/>
        <v>9.8561261570270062E-5</v>
      </c>
      <c r="Z493" s="223">
        <f t="shared" ca="1" si="1133"/>
        <v>-8.6882549812197763E-5</v>
      </c>
      <c r="AA493" s="223">
        <f t="shared" ca="1" si="1134"/>
        <v>7.4367111604601877E-5</v>
      </c>
      <c r="AB493" s="223">
        <f t="shared" ca="1" si="1135"/>
        <v>-6.1135477459055233E-5</v>
      </c>
      <c r="AC493" s="223">
        <f t="shared" ca="1" si="1136"/>
        <v>4.7315075245526386E-5</v>
      </c>
      <c r="AD493" s="223">
        <f t="shared" ca="1" si="1137"/>
        <v>-3.3039002992331961E-5</v>
      </c>
      <c r="AE493" s="223">
        <f t="shared" ca="1" si="1138"/>
        <v>1.8444747079365197E-5</v>
      </c>
      <c r="AF493" s="223">
        <f t="shared" ca="1" si="1139"/>
        <v>-3.672858169099735E-6</v>
      </c>
      <c r="AG493" s="223">
        <f t="shared" ca="1" si="1140"/>
        <v>-1.1134402373122633E-5</v>
      </c>
      <c r="AH493" s="223">
        <f t="shared" ca="1" si="1141"/>
        <v>2.5834432533808388E-5</v>
      </c>
      <c r="AI493" s="223">
        <f t="shared" ca="1" si="1142"/>
        <v>-4.028566298665618E-5</v>
      </c>
      <c r="AJ493" s="223">
        <f t="shared" ca="1" si="1143"/>
        <v>5.4348920482558951E-5</v>
      </c>
      <c r="AK493" s="223">
        <f t="shared" ca="1" si="1144"/>
        <v>-6.7888768164072605E-5</v>
      </c>
      <c r="AL493" s="223">
        <f t="shared" ca="1" si="1145"/>
        <v>8.0774809896390535E-5</v>
      </c>
      <c r="AM493" s="223">
        <f t="shared" ca="1" si="1146"/>
        <v>-9.2882946053403554E-5</v>
      </c>
      <c r="AN493" s="223">
        <f t="shared" ca="1" si="1147"/>
        <v>1.0409656866493914E-4</v>
      </c>
      <c r="AO493" s="223">
        <f t="shared" ca="1" si="1148"/>
        <v>-1.143076844152585E-4</v>
      </c>
      <c r="AP493" s="223">
        <f t="shared" ca="1" si="1149"/>
        <v>1.2341795467772242E-4</v>
      </c>
      <c r="AQ493" s="223">
        <f t="shared" ca="1" si="1150"/>
        <v>-1.3133964256952307E-4</v>
      </c>
      <c r="AR493" s="223">
        <f t="shared" ca="1" si="1151"/>
        <v>1.3799645790582728E-4</v>
      </c>
      <c r="AS493" s="223">
        <f t="shared" ca="1" si="1152"/>
        <v>-1.4332429191596103E-4</v>
      </c>
      <c r="AT493" s="223">
        <f t="shared" ca="1" si="1153"/>
        <v>1.4727183464591687E-4</v>
      </c>
      <c r="AU493" s="223">
        <f t="shared" ca="1" si="1154"/>
        <v>-1.4980106910125781E-4</v>
      </c>
      <c r="AV493" s="223">
        <f t="shared" ca="1" si="1155"/>
        <v>1.5088763737155944E-4</v>
      </c>
      <c r="AW493" s="223">
        <f t="shared" ca="1" si="1156"/>
        <v>-1.5052107521040006E-4</v>
      </c>
      <c r="AX493" s="223">
        <f t="shared" ca="1" si="1157"/>
        <v>1.4870491281177492E-4</v>
      </c>
      <c r="AY493" s="223">
        <f t="shared" ca="1" si="1158"/>
        <v>-1.4545664081239815E-4</v>
      </c>
      <c r="AZ493" s="223">
        <f t="shared" ca="1" si="1159"/>
        <v>1.4080754184730984E-4</v>
      </c>
      <c r="BA493" s="223">
        <f t="shared" ca="1" si="1160"/>
        <v>-1.348023892809998E-4</v>
      </c>
      <c r="BB493" s="223">
        <f t="shared" ca="1" si="1161"/>
        <v>1.2749901601543189E-4</v>
      </c>
      <c r="BC493" s="223">
        <f t="shared" ca="1" si="1162"/>
        <v>-1.1896775752758351E-4</v>
      </c>
      <c r="BD493" s="223">
        <f t="shared" ca="1" si="1163"/>
        <v>1.092907745003529E-4</v>
      </c>
      <c r="BE493" s="223">
        <f t="shared" ca="1" si="1164"/>
        <v>-9.856126157026929E-5</v>
      </c>
      <c r="BF493" s="223">
        <f t="shared" ca="1" si="1165"/>
        <v>8.6882549812197831E-5</v>
      </c>
      <c r="BG493" s="223">
        <f t="shared" ca="1" si="1166"/>
        <v>-7.4367111604601958E-5</v>
      </c>
      <c r="BH493" s="223">
        <f t="shared" ca="1" si="1167"/>
        <v>6.1135477459055301E-5</v>
      </c>
      <c r="BI493" s="223">
        <f t="shared" ca="1" si="1168"/>
        <v>-4.7315075245526454E-5</v>
      </c>
      <c r="BJ493" s="223">
        <f t="shared" ca="1" si="1169"/>
        <v>3.3039002992332029E-5</v>
      </c>
      <c r="BK493" s="223">
        <f t="shared" ca="1" si="1170"/>
        <v>-1.8444747079365278E-5</v>
      </c>
      <c r="BL493" s="223">
        <f t="shared" ca="1" si="1171"/>
        <v>3.6728581690998298E-6</v>
      </c>
      <c r="BM493" s="223">
        <f t="shared" ca="1" si="1172"/>
        <v>1.1134402373122565E-5</v>
      </c>
      <c r="BN493" s="223">
        <f t="shared" ca="1" si="1173"/>
        <v>-2.5834432533808314E-5</v>
      </c>
      <c r="BO493" s="223">
        <f t="shared" ca="1" si="1174"/>
        <v>4.0285662986656099E-5</v>
      </c>
      <c r="BP493" s="223">
        <f t="shared" ca="1" si="1175"/>
        <v>-5.434892048255887E-5</v>
      </c>
      <c r="BQ493" s="223">
        <f t="shared" ca="1" si="1176"/>
        <v>6.7888768164072551E-5</v>
      </c>
      <c r="BR493" s="223">
        <f t="shared" ca="1" si="1177"/>
        <v>-8.0774809896390481E-5</v>
      </c>
      <c r="BS493" s="223">
        <f t="shared" ca="1" si="1178"/>
        <v>9.2882946053403514E-5</v>
      </c>
      <c r="BT493" s="223">
        <f t="shared" ca="1" si="1179"/>
        <v>-1.040965686649391E-4</v>
      </c>
      <c r="BU493" s="223">
        <f t="shared" ca="1" si="1180"/>
        <v>1.1430768441525848E-4</v>
      </c>
      <c r="BV493" s="223">
        <f t="shared" ca="1" si="1181"/>
        <v>-1.2341795467772239E-4</v>
      </c>
      <c r="BW493" s="223">
        <f t="shared" ca="1" si="1182"/>
        <v>1.3133964256952305E-4</v>
      </c>
      <c r="BX493" s="223">
        <f t="shared" ca="1" si="1183"/>
        <v>-1.3799645790582723E-4</v>
      </c>
      <c r="BY493" s="223">
        <f t="shared" ca="1" si="1184"/>
        <v>1.4332429191596101E-4</v>
      </c>
      <c r="BZ493" s="223">
        <f t="shared" ca="1" si="1185"/>
        <v>-1.4727183464591638E-4</v>
      </c>
      <c r="CA493" s="223">
        <f t="shared" ca="1" si="1186"/>
        <v>1.4980106910125754E-4</v>
      </c>
      <c r="CB493" s="223">
        <f t="shared" ca="1" si="1187"/>
        <v>-1.5088763737155936E-4</v>
      </c>
      <c r="CC493" s="223">
        <f t="shared" ca="1" si="1188"/>
        <v>1.5052107521040022E-4</v>
      </c>
      <c r="CD493" s="223">
        <f t="shared" ca="1" si="1189"/>
        <v>-1.4870491281177532E-4</v>
      </c>
      <c r="CE493" s="223">
        <f t="shared" ca="1" si="1190"/>
        <v>1.4545664081239875E-4</v>
      </c>
      <c r="CF493" s="223">
        <f t="shared" ca="1" si="1191"/>
        <v>-1.4080754184731063E-4</v>
      </c>
      <c r="CG493" s="223">
        <f t="shared" ca="1" si="1192"/>
        <v>1.348023892810008E-4</v>
      </c>
      <c r="CH493" s="223">
        <f t="shared" ca="1" si="1193"/>
        <v>-1.2749901601543078E-4</v>
      </c>
      <c r="CI493" s="223">
        <f t="shared" ca="1" si="1194"/>
        <v>1.1896775752758222E-4</v>
      </c>
      <c r="CJ493" s="223">
        <f t="shared" ca="1" si="1195"/>
        <v>-1.0929077450035146E-4</v>
      </c>
      <c r="CK493" s="223">
        <f t="shared" ca="1" si="1196"/>
        <v>9.8561261570267718E-5</v>
      </c>
      <c r="CL493" s="223">
        <f t="shared" ca="1" si="1197"/>
        <v>-8.6882549812196123E-5</v>
      </c>
      <c r="CM493" s="223">
        <f t="shared" ca="1" si="1198"/>
        <v>7.4367111604600142E-5</v>
      </c>
      <c r="CN493" s="223">
        <f t="shared" ca="1" si="1199"/>
        <v>-6.1135477459053404E-5</v>
      </c>
      <c r="CO493" s="223">
        <f t="shared" ca="1" si="1200"/>
        <v>4.7315075245524469E-5</v>
      </c>
      <c r="CP493" s="223">
        <f t="shared" ca="1" si="1201"/>
        <v>-3.3039002992330017E-5</v>
      </c>
      <c r="CQ493" s="223">
        <f t="shared" ca="1" si="1202"/>
        <v>1.8444747079363218E-5</v>
      </c>
      <c r="CR493" s="223">
        <f t="shared" ca="1" si="1203"/>
        <v>-3.6728581690977427E-6</v>
      </c>
      <c r="CS493" s="223">
        <f t="shared" ca="1" si="1204"/>
        <v>-1.1134402373124639E-5</v>
      </c>
      <c r="CT493" s="223">
        <f t="shared" ca="1" si="1205"/>
        <v>2.5834432533810354E-5</v>
      </c>
      <c r="CU493" s="223">
        <f t="shared" ca="1" si="1206"/>
        <v>-4.0285662986658105E-5</v>
      </c>
      <c r="CV493" s="223">
        <f t="shared" ca="1" si="1207"/>
        <v>5.4348920482560808E-5</v>
      </c>
      <c r="CW493" s="223">
        <f t="shared" ca="1" si="1208"/>
        <v>-6.788876816407438E-5</v>
      </c>
      <c r="CX493" s="223">
        <f t="shared" ca="1" si="1209"/>
        <v>8.0774809896392229E-5</v>
      </c>
      <c r="CY493" s="223">
        <f t="shared" ca="1" si="1210"/>
        <v>-9.288294605340514E-5</v>
      </c>
      <c r="CZ493" s="223">
        <f t="shared" ca="1" si="1211"/>
        <v>1.0409656866494058E-4</v>
      </c>
      <c r="DA493" s="223">
        <f t="shared" ca="1" si="1212"/>
        <v>-1.1430768441525983E-4</v>
      </c>
      <c r="DB493" s="223">
        <f t="shared" ca="1" si="1213"/>
        <v>1.2341795467772358E-4</v>
      </c>
      <c r="DC493" s="223">
        <f t="shared" ca="1" si="1214"/>
        <v>-1.3133964256952405E-4</v>
      </c>
      <c r="DD493" s="223">
        <f t="shared" ca="1" si="1215"/>
        <v>1.3799645790582807E-4</v>
      </c>
      <c r="DE493" s="223">
        <f t="shared" ca="1" si="1216"/>
        <v>-1.4332429191596163E-4</v>
      </c>
      <c r="DF493" s="223">
        <f t="shared" ca="1" si="1217"/>
        <v>1.4727183464591681E-4</v>
      </c>
      <c r="DG493" s="223">
        <f t="shared" ca="1" si="1218"/>
        <v>-1.4980106910125778E-4</v>
      </c>
      <c r="DH493" s="223">
        <f t="shared" ca="1" si="1219"/>
        <v>1.5088763737155944E-4</v>
      </c>
      <c r="DI493" s="223">
        <f t="shared" ca="1" si="1220"/>
        <v>-1.5052107521040006E-4</v>
      </c>
      <c r="DJ493" s="223">
        <f t="shared" ca="1" si="1221"/>
        <v>1.4870491281177494E-4</v>
      </c>
      <c r="DK493" s="223">
        <f t="shared" ca="1" si="1222"/>
        <v>-1.4545664081239818E-4</v>
      </c>
      <c r="DL493" s="223">
        <f t="shared" ca="1" si="1223"/>
        <v>1.408075418473099E-4</v>
      </c>
      <c r="DM493" s="223">
        <f t="shared" ca="1" si="1224"/>
        <v>-1.3480238928099985E-4</v>
      </c>
      <c r="DN493" s="223">
        <f t="shared" ca="1" si="1225"/>
        <v>1.2749901601543198E-4</v>
      </c>
      <c r="DO493" s="223">
        <f t="shared" ca="1" si="1226"/>
        <v>-1.1896775752758359E-4</v>
      </c>
      <c r="DP493" s="223">
        <f t="shared" ca="1" si="1227"/>
        <v>1.09290774500353E-4</v>
      </c>
      <c r="DQ493" s="223">
        <f t="shared" ca="1" si="1228"/>
        <v>-9.8561261570269412E-5</v>
      </c>
      <c r="DR493" s="223">
        <f t="shared" ca="1" si="1229"/>
        <v>8.6882549812197939E-5</v>
      </c>
      <c r="DS493" s="223">
        <f t="shared" ca="1" si="1230"/>
        <v>-7.436711160460208E-5</v>
      </c>
      <c r="DT493" s="223">
        <f t="shared" ca="1" si="1231"/>
        <v>6.1135477459055423E-5</v>
      </c>
      <c r="DU493" s="223">
        <f t="shared" ca="1" si="1232"/>
        <v>-4.7315075245526583E-5</v>
      </c>
      <c r="DV493" s="223">
        <f t="shared" ca="1" si="1233"/>
        <v>3.3039002992332205E-5</v>
      </c>
      <c r="DW493" s="223">
        <f t="shared" ca="1" si="1234"/>
        <v>-1.8444747079365427E-5</v>
      </c>
      <c r="DX493" s="223">
        <f t="shared" ca="1" si="1235"/>
        <v>3.6728581690999653E-6</v>
      </c>
      <c r="DY493" s="223">
        <f t="shared" ca="1" si="1236"/>
        <v>1.1134402373122409E-5</v>
      </c>
      <c r="DZ493" s="223">
        <f t="shared" ca="1" si="1237"/>
        <v>-2.5834432533808172E-5</v>
      </c>
      <c r="EA493" s="223">
        <f t="shared" ca="1" si="1238"/>
        <v>4.0285662986655956E-5</v>
      </c>
      <c r="EB493" s="223">
        <f t="shared" ca="1" si="1239"/>
        <v>-5.4348920482558735E-5</v>
      </c>
      <c r="EC493" s="223">
        <f t="shared" ca="1" si="1240"/>
        <v>6.7888768164072415E-5</v>
      </c>
      <c r="ED493" s="223">
        <f t="shared" ca="1" si="1241"/>
        <v>-8.0774809896390359E-5</v>
      </c>
      <c r="EE493" s="223">
        <f t="shared" ca="1" si="1242"/>
        <v>9.2882946053403405E-5</v>
      </c>
      <c r="EF493" s="223">
        <f t="shared" ca="1" si="1243"/>
        <v>-1.0409656866493898E-4</v>
      </c>
      <c r="EG493" s="223">
        <f t="shared" ca="1" si="1244"/>
        <v>1.1430768441525837E-4</v>
      </c>
      <c r="EH493" s="223">
        <f t="shared" ca="1" si="1245"/>
        <v>-1.2341795467772231E-4</v>
      </c>
      <c r="EI493" s="223">
        <f t="shared" ca="1" si="1246"/>
        <v>1.3133964256952296E-4</v>
      </c>
      <c r="EJ493" s="223">
        <f t="shared" ca="1" si="1247"/>
        <v>-1.3799645790582717E-4</v>
      </c>
      <c r="EK493" s="223">
        <f t="shared" ca="1" si="1248"/>
        <v>1.4332429191596093E-4</v>
      </c>
      <c r="EL493" s="223">
        <f t="shared" ca="1" si="1249"/>
        <v>-1.4727183464591633E-4</v>
      </c>
      <c r="EM493" s="223">
        <f t="shared" ca="1" si="1250"/>
        <v>1.4980106910125754E-4</v>
      </c>
      <c r="EN493" s="223">
        <f t="shared" ca="1" si="1251"/>
        <v>-1.5088763737155936E-4</v>
      </c>
      <c r="EO493" s="223">
        <f t="shared" ca="1" si="1252"/>
        <v>1.5052107521040022E-4</v>
      </c>
      <c r="EP493" s="223">
        <f t="shared" ca="1" si="1253"/>
        <v>-1.4870491281177532E-4</v>
      </c>
      <c r="EQ493" s="223">
        <f t="shared" ca="1" si="1254"/>
        <v>1.4545664081239877E-4</v>
      </c>
      <c r="ER493" s="223">
        <f t="shared" ca="1" si="1255"/>
        <v>-1.4080754184731068E-4</v>
      </c>
      <c r="ES493" s="223">
        <f t="shared" ca="1" si="1256"/>
        <v>1.3480238928100088E-4</v>
      </c>
      <c r="ET493" s="223">
        <f t="shared" ca="1" si="1257"/>
        <v>-1.2749901601543317E-4</v>
      </c>
      <c r="EU493" s="223">
        <f t="shared" ca="1" si="1258"/>
        <v>1.1896775752758496E-4</v>
      </c>
      <c r="EV493" s="223">
        <f t="shared" ca="1" si="1259"/>
        <v>-1.0929077450035452E-4</v>
      </c>
      <c r="EW493" s="223">
        <f t="shared" ca="1" si="1260"/>
        <v>9.8561261570271092E-5</v>
      </c>
      <c r="EX493" s="223">
        <f t="shared" ca="1" si="1261"/>
        <v>-8.6882549812199755E-5</v>
      </c>
      <c r="EY493" s="223">
        <f t="shared" ca="1" si="1262"/>
        <v>7.4367111604604005E-5</v>
      </c>
      <c r="EZ493" s="223">
        <f t="shared" ca="1" si="1263"/>
        <v>-6.1135477459057456E-5</v>
      </c>
      <c r="FA493" s="223">
        <f t="shared" ca="1" si="1264"/>
        <v>4.731507524552869E-5</v>
      </c>
      <c r="FB493" s="223">
        <f t="shared" ca="1" si="1265"/>
        <v>-3.3039002992334353E-5</v>
      </c>
      <c r="FC493" s="223">
        <f t="shared" ca="1" si="1266"/>
        <v>1.8444747079367622E-5</v>
      </c>
      <c r="FD493" s="223">
        <f t="shared" ca="1" si="1267"/>
        <v>-3.6728581691022015E-6</v>
      </c>
      <c r="FE493" s="223">
        <f t="shared" ca="1" si="1268"/>
        <v>-1.1134402373120207E-5</v>
      </c>
      <c r="FF493" s="223">
        <f t="shared" ca="1" si="1269"/>
        <v>2.5834432533805976E-5</v>
      </c>
      <c r="FG493" s="223">
        <f t="shared" ca="1" si="1270"/>
        <v>-4.0285662986653822E-5</v>
      </c>
      <c r="FH493" s="223">
        <f t="shared" ca="1" si="1271"/>
        <v>5.4348920482556675E-5</v>
      </c>
      <c r="FI493" s="223">
        <f t="shared" ca="1" si="1272"/>
        <v>-6.7888768164070423E-5</v>
      </c>
      <c r="FJ493" s="223">
        <f t="shared" ca="1" si="1273"/>
        <v>8.0774809896395726E-5</v>
      </c>
      <c r="FK493" s="223">
        <f t="shared" ca="1" si="1274"/>
        <v>-9.2882946053401643E-5</v>
      </c>
      <c r="FL493" s="223">
        <f t="shared" ca="1" si="1275"/>
        <v>1.0409656866494359E-4</v>
      </c>
      <c r="FM493" s="223">
        <f t="shared" ca="1" si="1276"/>
        <v>-1.1430768441525693E-4</v>
      </c>
      <c r="FN493" s="223">
        <f t="shared" ca="1" si="1277"/>
        <v>1.2341795467772597E-4</v>
      </c>
      <c r="FO493" s="223">
        <f t="shared" ca="1" si="1278"/>
        <v>-1.3133964256952185E-4</v>
      </c>
      <c r="FP493" s="223">
        <f t="shared" ca="1" si="1279"/>
        <v>1.3799645790582977E-4</v>
      </c>
      <c r="FQ493" s="223">
        <f t="shared" ca="1" si="1280"/>
        <v>-1.4332429191596028E-4</v>
      </c>
      <c r="FR493" s="223">
        <f t="shared" ca="1" si="1281"/>
        <v>1.4727183464591773E-4</v>
      </c>
      <c r="FS493" s="223">
        <f t="shared" ca="1" si="1282"/>
        <v>-1.4980106910125724E-4</v>
      </c>
      <c r="FT493" s="223">
        <f t="shared" ca="1" si="1283"/>
        <v>1.5088763737155952E-4</v>
      </c>
      <c r="FU493" s="223">
        <f t="shared" ca="1" si="1284"/>
        <v>-1.5052107521040038E-4</v>
      </c>
      <c r="FV493" s="223">
        <f t="shared" ca="1" si="1285"/>
        <v>1.4870491281177424E-4</v>
      </c>
      <c r="FW493" s="223">
        <f t="shared" ca="1" si="1286"/>
        <v>-1.4545664081239937E-4</v>
      </c>
      <c r="FX493" s="223">
        <f t="shared" ca="1" si="1287"/>
        <v>1.408075418473084E-4</v>
      </c>
      <c r="FY493" s="223">
        <f t="shared" ca="1" si="1288"/>
        <v>-1.3480238928100186E-4</v>
      </c>
      <c r="FZ493" s="223">
        <f t="shared" ca="1" si="1289"/>
        <v>1.2749901601542975E-4</v>
      </c>
      <c r="GA493" s="223">
        <f t="shared" ca="1" si="1290"/>
        <v>-1.1896775752758633E-4</v>
      </c>
      <c r="GB493" s="223">
        <f t="shared" ca="1" si="1291"/>
        <v>1.0929077450035014E-4</v>
      </c>
      <c r="GC493" s="223">
        <f t="shared" ca="1" si="1292"/>
        <v>-9.8561261570272759E-5</v>
      </c>
      <c r="GD493" s="223">
        <f t="shared" ca="1" si="1293"/>
        <v>8.6882549812194551E-5</v>
      </c>
      <c r="GE493" s="223">
        <f t="shared" ca="1" si="1294"/>
        <v>-7.4367111604605943E-5</v>
      </c>
      <c r="GF493" s="223">
        <f t="shared" ca="1" si="1295"/>
        <v>6.1135477459051642E-5</v>
      </c>
      <c r="GG493" s="223">
        <f t="shared" ca="1" si="1296"/>
        <v>-4.7315075245530784E-5</v>
      </c>
      <c r="GH493" s="223">
        <f t="shared" ca="1" si="1297"/>
        <v>3.3039002992328153E-5</v>
      </c>
      <c r="GI493" s="223">
        <f t="shared" ca="1" si="1298"/>
        <v>-1.8444747079369832E-5</v>
      </c>
      <c r="GJ493" s="223">
        <f t="shared" ca="1" si="1299"/>
        <v>3.6728581690958318E-6</v>
      </c>
      <c r="GK493" s="223">
        <f t="shared" ca="1" si="1300"/>
        <v>1.1134402373117998E-5</v>
      </c>
      <c r="GL493" s="223">
        <f t="shared" ca="1" si="1301"/>
        <v>-2.5834432533812244E-5</v>
      </c>
      <c r="GM493" s="223">
        <f t="shared" ca="1" si="1302"/>
        <v>4.0285662986651674E-5</v>
      </c>
      <c r="GN493" s="223">
        <f t="shared" ca="1" si="1303"/>
        <v>-5.4348920482562604E-5</v>
      </c>
      <c r="GO493" s="223">
        <f t="shared" ca="1" si="1304"/>
        <v>6.7888768164068444E-5</v>
      </c>
      <c r="GP493" s="223">
        <f t="shared" ca="1" si="1305"/>
        <v>-8.0774809896393856E-5</v>
      </c>
      <c r="GQ493" s="223">
        <f t="shared" ca="1" si="1306"/>
        <v>9.2882946053399895E-5</v>
      </c>
      <c r="GR493" s="223">
        <f t="shared" ca="1" si="1307"/>
        <v>-1.0409656866494199E-4</v>
      </c>
      <c r="GS493" s="223">
        <f t="shared" ca="1" si="1308"/>
        <v>1.1430768441525547E-4</v>
      </c>
      <c r="GT493" s="223">
        <f t="shared" ca="1" si="1309"/>
        <v>-1.2341795467772469E-4</v>
      </c>
      <c r="GU493" s="223">
        <f t="shared" ca="1" si="1310"/>
        <v>1.3133964256952077E-4</v>
      </c>
      <c r="GV493" s="223">
        <f t="shared" ca="1" si="1311"/>
        <v>-1.3799645790582885E-4</v>
      </c>
      <c r="GW493" s="223">
        <f t="shared" ca="1" si="1312"/>
        <v>1.4332429191595954E-4</v>
      </c>
      <c r="GX493" s="223">
        <f t="shared" ca="1" si="1313"/>
        <v>-1.4727183464591725E-4</v>
      </c>
      <c r="GY493" s="223">
        <f t="shared" ca="1" si="1314"/>
        <v>1.4980106910125699E-4</v>
      </c>
      <c r="GZ493" s="223">
        <f t="shared" ca="1" si="1315"/>
        <v>-1.5088763737155947E-4</v>
      </c>
      <c r="HA493" s="223">
        <f t="shared" ca="1" si="1316"/>
        <v>1.5052107521040055E-4</v>
      </c>
      <c r="HB493" s="223">
        <f t="shared" ca="1" si="1317"/>
        <v>-1.4870491281177462E-4</v>
      </c>
      <c r="HC493" s="223">
        <f t="shared" ca="1" si="1318"/>
        <v>1.4545664081239997E-4</v>
      </c>
      <c r="HD493" s="223">
        <f t="shared" ca="1" si="1319"/>
        <v>-1.4080754184730922E-4</v>
      </c>
      <c r="HE493" s="223">
        <f t="shared" ca="1" si="1320"/>
        <v>1.3480238928100286E-4</v>
      </c>
      <c r="HF493" s="223">
        <f t="shared" ca="1" si="1321"/>
        <v>-1.2749901601543095E-4</v>
      </c>
      <c r="HG493" s="223">
        <f t="shared" ca="1" si="1322"/>
        <v>1.1896775752758768E-4</v>
      </c>
      <c r="HH493" s="223">
        <f t="shared" ca="1" si="1323"/>
        <v>-1.0929077450035166E-4</v>
      </c>
      <c r="HI493" s="223">
        <f t="shared" ca="1" si="1324"/>
        <v>9.856126157027444E-5</v>
      </c>
      <c r="HJ493" s="223">
        <f t="shared" ca="1" si="1325"/>
        <v>-8.6882549812196367E-5</v>
      </c>
      <c r="HK493" s="223">
        <f t="shared" ca="1" si="1326"/>
        <v>7.4367111604607867E-5</v>
      </c>
      <c r="HL493" s="223">
        <f t="shared" ca="1" si="1327"/>
        <v>-6.1135477459053661E-5</v>
      </c>
      <c r="HM493" s="223">
        <f t="shared" ca="1" si="1328"/>
        <v>4.7315075245532905E-5</v>
      </c>
      <c r="HN493" s="223">
        <f t="shared" ca="1" si="1329"/>
        <v>-3.3039002992330315E-5</v>
      </c>
      <c r="HO493" s="223">
        <f t="shared" ca="1" si="1330"/>
        <v>1.8444747079372013E-5</v>
      </c>
      <c r="HP493" s="223">
        <f t="shared" ca="1" si="1331"/>
        <v>-3.6728581690980544E-6</v>
      </c>
      <c r="HQ493" s="223">
        <f t="shared" ca="1" si="1332"/>
        <v>-1.1134402373115789E-5</v>
      </c>
      <c r="HR493" s="223">
        <f t="shared" ca="1" si="1333"/>
        <v>2.5834432533810062E-5</v>
      </c>
      <c r="HS493" s="223">
        <f t="shared" ca="1" si="1334"/>
        <v>-4.0285662986649546E-5</v>
      </c>
      <c r="HT493" s="223">
        <f t="shared" ca="1" si="1335"/>
        <v>5.4348920482560537E-5</v>
      </c>
      <c r="HU493" s="223">
        <f t="shared" ca="1" si="1336"/>
        <v>-6.7888768164066466E-5</v>
      </c>
      <c r="HV493" s="223">
        <f t="shared" ca="1" si="1337"/>
        <v>8.0774809896391972E-5</v>
      </c>
      <c r="HW493" s="223">
        <f t="shared" ca="1" si="1338"/>
        <v>-9.2882946053398147E-5</v>
      </c>
      <c r="HX493" s="223">
        <f t="shared" ca="1" si="1339"/>
        <v>1.0409656866494037E-4</v>
      </c>
      <c r="HY493" s="223">
        <f t="shared" ca="1" si="1340"/>
        <v>-1.1430768441525402E-4</v>
      </c>
      <c r="HZ493" s="223">
        <f t="shared" ca="1" si="1341"/>
        <v>1.2341795467772342E-4</v>
      </c>
      <c r="IA493" s="223">
        <f t="shared" ca="1" si="1342"/>
        <v>-1.3133964256951969E-4</v>
      </c>
      <c r="IB493" s="223">
        <f t="shared" ca="1" si="1343"/>
        <v>1.3799645790582799E-4</v>
      </c>
      <c r="IC493" s="223">
        <f t="shared" ca="1" si="1344"/>
        <v>-1.4332429191595887E-4</v>
      </c>
      <c r="ID493" s="223">
        <f t="shared" ca="1" si="1345"/>
        <v>1.4727183464591676E-4</v>
      </c>
      <c r="IE493" s="223">
        <f t="shared" ca="1" si="1346"/>
        <v>-3.8745907983197184E-5</v>
      </c>
      <c r="IF493" s="223">
        <f t="shared" ca="1" si="1347"/>
        <v>1.5088763737155941E-4</v>
      </c>
      <c r="IG493" s="223">
        <f t="shared" ca="1" si="1348"/>
        <v>-1.5052107521040071E-4</v>
      </c>
      <c r="IH493" s="223">
        <f t="shared" ca="1" si="1349"/>
        <v>1.48704912811775E-4</v>
      </c>
      <c r="II493" s="223">
        <f t="shared" ca="1" si="1350"/>
        <v>-1.4545664081240056E-4</v>
      </c>
      <c r="IJ493" s="223">
        <f t="shared" ca="1" si="1351"/>
        <v>1.4080754184731E-4</v>
      </c>
      <c r="IK493" s="223">
        <f t="shared" ca="1" si="1352"/>
        <v>-1.3480238928100384E-4</v>
      </c>
      <c r="IL493" s="223">
        <f t="shared" ca="1" si="1353"/>
        <v>1.2749901601543214E-4</v>
      </c>
      <c r="IM493" s="223">
        <f t="shared" ca="1" si="1354"/>
        <v>-1.1896775752758905E-4</v>
      </c>
      <c r="IN493" s="223">
        <f t="shared" ca="1" si="1355"/>
        <v>1.0929077450035321E-4</v>
      </c>
      <c r="IO493" s="223">
        <f t="shared" ca="1" si="1356"/>
        <v>-9.8561261570276134E-5</v>
      </c>
      <c r="IP493" s="223">
        <f t="shared" ca="1" si="1357"/>
        <v>8.6882549812198183E-5</v>
      </c>
      <c r="IQ493" s="223">
        <f t="shared" ca="1" si="1358"/>
        <v>-7.4367111604609792E-5</v>
      </c>
      <c r="IR493" s="223">
        <f t="shared" ca="1" si="1359"/>
        <v>6.1135477459055721E-5</v>
      </c>
      <c r="IS493" s="223">
        <f t="shared" ca="1" si="1360"/>
        <v>-4.7315075245535013E-5</v>
      </c>
      <c r="IT493" s="223">
        <f t="shared" ca="1" si="1361"/>
        <v>3.303900299233247E-5</v>
      </c>
      <c r="IU493" s="223">
        <f t="shared" ca="1" si="1362"/>
        <v>-1.8444747079374236E-5</v>
      </c>
      <c r="IV493" s="223">
        <f t="shared" ca="1" si="1363"/>
        <v>3.6728581691002635E-6</v>
      </c>
      <c r="IW493" s="223">
        <f t="shared" ca="1" si="1364"/>
        <v>1.113440237311358E-5</v>
      </c>
      <c r="IX493" s="223">
        <f t="shared" ca="1" si="1365"/>
        <v>-2.5834432533807867E-5</v>
      </c>
      <c r="IY493" s="223">
        <f t="shared" ca="1" si="1366"/>
        <v>4.0285662986647418E-5</v>
      </c>
      <c r="IZ493" s="223">
        <f t="shared" ca="1" si="1367"/>
        <v>-5.4348920482558463E-5</v>
      </c>
      <c r="JA493" s="223">
        <f t="shared" ca="1" si="1368"/>
        <v>6.7888768164064473E-5</v>
      </c>
      <c r="JB493" s="223">
        <f t="shared" ca="1" si="1369"/>
        <v>-8.0774809896390102E-5</v>
      </c>
    </row>
    <row r="494" spans="2:262">
      <c r="B494" s="230">
        <v>133</v>
      </c>
      <c r="C494" s="229">
        <f t="shared" si="1370"/>
        <v>2.5976562500000019E-3</v>
      </c>
      <c r="D494" s="226">
        <f t="shared" ca="1" si="1113"/>
        <v>23.498086056375467</v>
      </c>
      <c r="E494" s="225">
        <f ca="1">EI361</f>
        <v>-0.50191394362453479</v>
      </c>
      <c r="F494" s="224">
        <v>133</v>
      </c>
      <c r="G494" s="223">
        <f t="shared" ca="1" si="1114"/>
        <v>1.7717694072640896E-4</v>
      </c>
      <c r="H494" s="223">
        <f t="shared" ca="1" si="1115"/>
        <v>-1.9578407836710218E-4</v>
      </c>
      <c r="I494" s="223">
        <f t="shared" ca="1" si="1116"/>
        <v>2.1144644123282887E-4</v>
      </c>
      <c r="J494" s="223">
        <f t="shared" ca="1" si="1117"/>
        <v>-2.2392845280752089E-4</v>
      </c>
      <c r="K494" s="223">
        <f t="shared" ca="1" si="1118"/>
        <v>2.330423720188061E-4</v>
      </c>
      <c r="L494" s="223">
        <f t="shared" ca="1" si="1119"/>
        <v>-2.3865111703848737E-4</v>
      </c>
      <c r="M494" s="223">
        <f t="shared" ca="1" si="1120"/>
        <v>2.4067032712083439E-4</v>
      </c>
      <c r="N494" s="223">
        <f t="shared" ca="1" si="1121"/>
        <v>-2.3906963146672256E-4</v>
      </c>
      <c r="O494" s="223">
        <f t="shared" ca="1" si="1122"/>
        <v>2.3387310602872158E-4</v>
      </c>
      <c r="P494" s="223">
        <f t="shared" ca="1" si="1123"/>
        <v>-2.2515891138635792E-4</v>
      </c>
      <c r="Q494" s="223">
        <f t="shared" ca="1" si="1124"/>
        <v>2.1305811713824772E-4</v>
      </c>
      <c r="R494" s="223">
        <f t="shared" ca="1" si="1125"/>
        <v>-1.9775273049333397E-4</v>
      </c>
      <c r="S494" s="223">
        <f t="shared" ca="1" si="1126"/>
        <v>1.7947295871304785E-4</v>
      </c>
      <c r="T494" s="223">
        <f t="shared" ca="1" si="1127"/>
        <v>-1.5849374657982441E-4</v>
      </c>
      <c r="U494" s="223">
        <f t="shared" ca="1" si="1128"/>
        <v>1.3513064097165346E-4</v>
      </c>
      <c r="V494" s="223">
        <f t="shared" ca="1" si="1129"/>
        <v>-1.0973504474331828E-4</v>
      </c>
      <c r="W494" s="223">
        <f t="shared" ca="1" si="1130"/>
        <v>8.2688931300380758E-5</v>
      </c>
      <c r="X494" s="223">
        <f t="shared" ca="1" si="1131"/>
        <v>-5.4399099363616543E-5</v>
      </c>
      <c r="Y494" s="223">
        <f t="shared" ca="1" si="1132"/>
        <v>2.5291054337599848E-5</v>
      </c>
      <c r="Z494" s="223">
        <f t="shared" ca="1" si="1133"/>
        <v>4.1973916866329576E-6</v>
      </c>
      <c r="AA494" s="223">
        <f t="shared" ca="1" si="1134"/>
        <v>-3.3622705032955856E-5</v>
      </c>
      <c r="AB494" s="223">
        <f t="shared" ca="1" si="1135"/>
        <v>6.2542301599482434E-5</v>
      </c>
      <c r="AC494" s="223">
        <f t="shared" ca="1" si="1136"/>
        <v>-9.0521203735413925E-5</v>
      </c>
      <c r="AD494" s="223">
        <f t="shared" ca="1" si="1137"/>
        <v>1.1713858270979806E-4</v>
      </c>
      <c r="AE494" s="223">
        <f t="shared" ca="1" si="1138"/>
        <v>-1.4199408836733176E-4</v>
      </c>
      <c r="AF494" s="223">
        <f t="shared" ca="1" si="1139"/>
        <v>1.6471387076735691E-4</v>
      </c>
      <c r="AG494" s="223">
        <f t="shared" ca="1" si="1140"/>
        <v>-1.849562032349451E-4</v>
      </c>
      <c r="AH494" s="223">
        <f t="shared" ca="1" si="1141"/>
        <v>2.024166222481684E-4</v>
      </c>
      <c r="AI494" s="223">
        <f t="shared" ca="1" si="1142"/>
        <v>-2.168325068528635E-4</v>
      </c>
      <c r="AJ494" s="223">
        <f t="shared" ca="1" si="1143"/>
        <v>2.2798702872623639E-4</v>
      </c>
      <c r="AK494" s="223">
        <f t="shared" ca="1" si="1144"/>
        <v>-2.3571241347665207E-4</v>
      </c>
      <c r="AL494" s="223">
        <f t="shared" ca="1" si="1145"/>
        <v>2.3989246412665617E-4</v>
      </c>
      <c r="AM494" s="223">
        <f t="shared" ca="1" si="1146"/>
        <v>-2.4046430882367068E-4</v>
      </c>
      <c r="AN494" s="223">
        <f t="shared" ca="1" si="1147"/>
        <v>2.3741934649117803E-4</v>
      </c>
      <c r="AO494" s="223">
        <f t="shared" ca="1" si="1148"/>
        <v>-2.3080337619691771E-4</v>
      </c>
      <c r="AP494" s="223">
        <f t="shared" ca="1" si="1149"/>
        <v>2.2071590829227889E-4</v>
      </c>
      <c r="AQ494" s="223">
        <f t="shared" ca="1" si="1150"/>
        <v>-2.0730866768398627E-4</v>
      </c>
      <c r="AR494" s="223">
        <f t="shared" ca="1" si="1151"/>
        <v>1.9078331175028363E-4</v>
      </c>
      <c r="AS494" s="223">
        <f t="shared" ca="1" si="1152"/>
        <v>-1.7138839722625785E-4</v>
      </c>
      <c r="AT494" s="223">
        <f t="shared" ca="1" si="1153"/>
        <v>1.4941564167918672E-4</v>
      </c>
      <c r="AU494" s="223">
        <f t="shared" ca="1" si="1154"/>
        <v>-1.2519553580479871E-4</v>
      </c>
      <c r="AV494" s="223">
        <f t="shared" ca="1" si="1155"/>
        <v>9.9092372539572913E-5</v>
      </c>
      <c r="AW494" s="223">
        <f t="shared" ca="1" si="1156"/>
        <v>-7.1498767755922069E-5</v>
      </c>
      <c r="AX494" s="223">
        <f t="shared" ca="1" si="1157"/>
        <v>4.282975495397815E-5</v>
      </c>
      <c r="AY494" s="223">
        <f t="shared" ca="1" si="1158"/>
        <v>-1.3516542771486634E-5</v>
      </c>
      <c r="AZ494" s="223">
        <f t="shared" ca="1" si="1159"/>
        <v>-1.5999970795520856E-5</v>
      </c>
      <c r="BA494" s="223">
        <f t="shared" ca="1" si="1160"/>
        <v>4.5275829908956433E-5</v>
      </c>
      <c r="BB494" s="223">
        <f t="shared" ca="1" si="1161"/>
        <v>-7.3870698397695276E-5</v>
      </c>
      <c r="BC494" s="223">
        <f t="shared" ca="1" si="1162"/>
        <v>1.0135448282350257E-4</v>
      </c>
      <c r="BD494" s="223">
        <f t="shared" ca="1" si="1163"/>
        <v>-1.2731380148662408E-4</v>
      </c>
      <c r="BE494" s="223">
        <f t="shared" ca="1" si="1164"/>
        <v>1.5135820207137757E-4</v>
      </c>
      <c r="BF494" s="223">
        <f t="shared" ca="1" si="1165"/>
        <v>-1.7312603441236714E-4</v>
      </c>
      <c r="BG494" s="223">
        <f t="shared" ca="1" si="1166"/>
        <v>1.9228989004963575E-4</v>
      </c>
      <c r="BH494" s="223">
        <f t="shared" ca="1" si="1167"/>
        <v>-2.0856152675663604E-4</v>
      </c>
      <c r="BI494" s="223">
        <f t="shared" ca="1" si="1168"/>
        <v>2.2169620397160589E-4</v>
      </c>
      <c r="BJ494" s="223">
        <f t="shared" ca="1" si="1169"/>
        <v>-2.3149636392344664E-4</v>
      </c>
      <c r="BK494" s="223">
        <f t="shared" ca="1" si="1170"/>
        <v>2.3781460308446397E-4</v>
      </c>
      <c r="BL494" s="223">
        <f t="shared" ca="1" si="1171"/>
        <v>-2.4055588925664558E-4</v>
      </c>
      <c r="BM494" s="223">
        <f t="shared" ca="1" si="1172"/>
        <v>2.3967899094436495E-4</v>
      </c>
      <c r="BN494" s="223">
        <f t="shared" ca="1" si="1173"/>
        <v>-2.3519709751445843E-4</v>
      </c>
      <c r="BO494" s="223">
        <f t="shared" ca="1" si="1174"/>
        <v>2.2717762081586772E-4</v>
      </c>
      <c r="BP494" s="223">
        <f t="shared" ca="1" si="1175"/>
        <v>-2.157411812426929E-4</v>
      </c>
      <c r="BQ494" s="223">
        <f t="shared" ca="1" si="1176"/>
        <v>2.0105979349117675E-4</v>
      </c>
      <c r="BR494" s="223">
        <f t="shared" ca="1" si="1177"/>
        <v>-1.8335427929858241E-4</v>
      </c>
      <c r="BS494" s="223">
        <f t="shared" ca="1" si="1178"/>
        <v>1.6289094607870172E-4</v>
      </c>
      <c r="BT494" s="223">
        <f t="shared" ca="1" si="1179"/>
        <v>-1.3997758141047936E-4</v>
      </c>
      <c r="BU494" s="223">
        <f t="shared" ca="1" si="1180"/>
        <v>1.1495882362635494E-4</v>
      </c>
      <c r="BV494" s="223">
        <f t="shared" ca="1" si="1181"/>
        <v>-8.8210978130914518E-5</v>
      </c>
      <c r="BW494" s="223">
        <f t="shared" ca="1" si="1182"/>
        <v>6.0136357417385397E-5</v>
      </c>
      <c r="BX494" s="223">
        <f t="shared" ca="1" si="1183"/>
        <v>-3.1157229913215514E-5</v>
      </c>
      <c r="BY494" s="223">
        <f t="shared" ca="1" si="1184"/>
        <v>1.7094686699275943E-6</v>
      </c>
      <c r="BZ494" s="223">
        <f t="shared" ca="1" si="1185"/>
        <v>2.7764004573333859E-5</v>
      </c>
      <c r="CA494" s="223">
        <f t="shared" ca="1" si="1186"/>
        <v>-5.6819881345011999E-5</v>
      </c>
      <c r="CB494" s="223">
        <f t="shared" ca="1" si="1187"/>
        <v>8.5021134213162405E-5</v>
      </c>
      <c r="CC494" s="223">
        <f t="shared" ca="1" si="1188"/>
        <v>-1.1194359008486206E-4</v>
      </c>
      <c r="CD494" s="223">
        <f t="shared" ca="1" si="1189"/>
        <v>1.3718231016429685E-4</v>
      </c>
      <c r="CE494" s="223">
        <f t="shared" ca="1" si="1190"/>
        <v>-1.6035768060921281E-4</v>
      </c>
      <c r="CF494" s="223">
        <f t="shared" ca="1" si="1191"/>
        <v>1.8112112227642834E-4</v>
      </c>
      <c r="CG494" s="223">
        <f t="shared" ca="1" si="1192"/>
        <v>-1.9916033367659393E-4</v>
      </c>
      <c r="CH494" s="223">
        <f t="shared" ca="1" si="1193"/>
        <v>2.1420398827931482E-4</v>
      </c>
      <c r="CI494" s="223">
        <f t="shared" ca="1" si="1194"/>
        <v>-2.2602581551668904E-4</v>
      </c>
      <c r="CJ494" s="223">
        <f t="shared" ca="1" si="1195"/>
        <v>2.3444800410327599E-4</v>
      </c>
      <c r="CK494" s="223">
        <f t="shared" ca="1" si="1196"/>
        <v>-2.3934387648334637E-4</v>
      </c>
      <c r="CL494" s="223">
        <f t="shared" ca="1" si="1197"/>
        <v>2.4063979417920852E-4</v>
      </c>
      <c r="CM494" s="223">
        <f t="shared" ca="1" si="1198"/>
        <v>-2.3831626538247506E-4</v>
      </c>
      <c r="CN494" s="223">
        <f t="shared" ca="1" si="1199"/>
        <v>2.3240823812899328E-4</v>
      </c>
      <c r="CO494" s="223">
        <f t="shared" ca="1" si="1200"/>
        <v>-2.2300457464786289E-4</v>
      </c>
      <c r="CP494" s="223">
        <f t="shared" ca="1" si="1201"/>
        <v>2.1024671479079424E-4</v>
      </c>
      <c r="CQ494" s="223">
        <f t="shared" ca="1" si="1202"/>
        <v>-1.9432654864509481E-4</v>
      </c>
      <c r="CR494" s="223">
        <f t="shared" ca="1" si="1203"/>
        <v>1.7548353032811279E-4</v>
      </c>
      <c r="CS494" s="223">
        <f t="shared" ca="1" si="1204"/>
        <v>-1.5400107637447252E-4</v>
      </c>
      <c r="CT494" s="223">
        <f t="shared" ca="1" si="1205"/>
        <v>1.3020230288757185E-4</v>
      </c>
      <c r="CU494" s="223">
        <f t="shared" ca="1" si="1206"/>
        <v>-1.0444516557259163E-4</v>
      </c>
      <c r="CV494" s="223">
        <f t="shared" ca="1" si="1207"/>
        <v>7.7117075749569608E-5</v>
      </c>
      <c r="CW494" s="223">
        <f t="shared" ca="1" si="1208"/>
        <v>-4.8629073326500699E-5</v>
      </c>
      <c r="CX494" s="223">
        <f t="shared" ca="1" si="1209"/>
        <v>1.9409644376547729E-5</v>
      </c>
      <c r="CY494" s="223">
        <f t="shared" ca="1" si="1210"/>
        <v>1.0101723691389059E-5</v>
      </c>
      <c r="CZ494" s="223">
        <f t="shared" ca="1" si="1211"/>
        <v>-3.946115243229684E-5</v>
      </c>
      <c r="DA494" s="223">
        <f t="shared" ca="1" si="1212"/>
        <v>6.8227048710067076E-5</v>
      </c>
      <c r="DB494" s="223">
        <f t="shared" ca="1" si="1213"/>
        <v>-9.5966746669338184E-5</v>
      </c>
      <c r="DC494" s="223">
        <f t="shared" ca="1" si="1214"/>
        <v>1.2226301543260667E-4</v>
      </c>
      <c r="DD494" s="223">
        <f t="shared" ca="1" si="1215"/>
        <v>-1.4672033464103808E-4</v>
      </c>
      <c r="DE494" s="223">
        <f t="shared" ca="1" si="1216"/>
        <v>1.6897084344879188E-4</v>
      </c>
      <c r="DF494" s="223">
        <f t="shared" ca="1" si="1217"/>
        <v>-1.88679873492589E-4</v>
      </c>
      <c r="DG494" s="223">
        <f t="shared" ca="1" si="1218"/>
        <v>2.0555098261534381E-4</v>
      </c>
      <c r="DH494" s="223">
        <f t="shared" ca="1" si="1219"/>
        <v>-2.1933041363217246E-4</v>
      </c>
      <c r="DI494" s="223">
        <f t="shared" ca="1" si="1220"/>
        <v>2.2981091107466457E-4</v>
      </c>
      <c r="DJ494" s="223">
        <f t="shared" ca="1" si="1221"/>
        <v>-2.3683483850600386E-4</v>
      </c>
      <c r="DK494" s="223">
        <f t="shared" ca="1" si="1222"/>
        <v>2.4029654951973243E-4</v>
      </c>
      <c r="DL494" s="223">
        <f t="shared" ca="1" si="1223"/>
        <v>-2.4014397676003744E-4</v>
      </c>
      <c r="DM494" s="223">
        <f t="shared" ca="1" si="1224"/>
        <v>2.3637941506323738E-4</v>
      </c>
      <c r="DN494" s="223">
        <f t="shared" ca="1" si="1225"/>
        <v>-2.290594869413159E-4</v>
      </c>
      <c r="DO494" s="223">
        <f t="shared" ca="1" si="1226"/>
        <v>2.1829429092664042E-4</v>
      </c>
      <c r="DP494" s="223">
        <f t="shared" ca="1" si="1227"/>
        <v>-2.0424574558753405E-4</v>
      </c>
      <c r="DQ494" s="223">
        <f t="shared" ca="1" si="1228"/>
        <v>1.8712515412232336E-4</v>
      </c>
      <c r="DR494" s="223">
        <f t="shared" ca="1" si="1229"/>
        <v>-1.6719002616254579E-4</v>
      </c>
      <c r="DS494" s="223">
        <f t="shared" ca="1" si="1230"/>
        <v>1.4474020458836659E-4</v>
      </c>
      <c r="DT494" s="223">
        <f t="shared" ca="1" si="1231"/>
        <v>-1.2011335561262192E-4</v>
      </c>
      <c r="DU494" s="223">
        <f t="shared" ca="1" si="1232"/>
        <v>9.3679889966641583E-5</v>
      </c>
      <c r="DV494" s="223">
        <f t="shared" ca="1" si="1233"/>
        <v>-6.5837391578092488E-5</v>
      </c>
      <c r="DW494" s="223">
        <f t="shared" ca="1" si="1234"/>
        <v>3.7004637538582094E-5</v>
      </c>
      <c r="DX494" s="223">
        <f t="shared" ca="1" si="1235"/>
        <v>-7.6152993064791517E-6</v>
      </c>
      <c r="DY494" s="223">
        <f t="shared" ca="1" si="1236"/>
        <v>-2.1888580115519862E-5</v>
      </c>
      <c r="DZ494" s="223">
        <f t="shared" ca="1" si="1237"/>
        <v>5.106323491864821E-5</v>
      </c>
      <c r="EA494" s="223">
        <f t="shared" ca="1" si="1238"/>
        <v>-7.9469851138809071E-5</v>
      </c>
      <c r="EB494" s="223">
        <f t="shared" ca="1" si="1239"/>
        <v>1.0668116682709945E-4</v>
      </c>
      <c r="EC494" s="223">
        <f t="shared" ca="1" si="1240"/>
        <v>-1.3228789846719309E-4</v>
      </c>
      <c r="ED494" s="223">
        <f t="shared" ca="1" si="1241"/>
        <v>1.5590489698043467E-4</v>
      </c>
      <c r="EE494" s="223">
        <f t="shared" ca="1" si="1242"/>
        <v>-1.7717694072640956E-4</v>
      </c>
      <c r="EF494" s="223">
        <f t="shared" ca="1" si="1243"/>
        <v>1.9578407836709703E-4</v>
      </c>
      <c r="EG494" s="223">
        <f t="shared" ca="1" si="1244"/>
        <v>-2.1144644123282654E-4</v>
      </c>
      <c r="EH494" s="223">
        <f t="shared" ca="1" si="1245"/>
        <v>2.2392845280752051E-4</v>
      </c>
      <c r="EI494" s="223">
        <f t="shared" ca="1" si="1246"/>
        <v>-2.3304237201880686E-4</v>
      </c>
      <c r="EJ494" s="223">
        <f t="shared" ca="1" si="1247"/>
        <v>2.3865111703848653E-4</v>
      </c>
      <c r="EK494" s="223">
        <f t="shared" ca="1" si="1248"/>
        <v>-2.4067032712083434E-4</v>
      </c>
      <c r="EL494" s="223">
        <f t="shared" ca="1" si="1249"/>
        <v>2.390696314667224E-4</v>
      </c>
      <c r="EM494" s="223">
        <f t="shared" ca="1" si="1250"/>
        <v>-2.3387310602872351E-4</v>
      </c>
      <c r="EN494" s="223">
        <f t="shared" ca="1" si="1251"/>
        <v>2.251589113863596E-4</v>
      </c>
      <c r="EO494" s="223">
        <f t="shared" ca="1" si="1252"/>
        <v>-2.1305811713824834E-4</v>
      </c>
      <c r="EP494" s="223">
        <f t="shared" ca="1" si="1253"/>
        <v>1.9775273049333183E-4</v>
      </c>
      <c r="EQ494" s="223">
        <f t="shared" ca="1" si="1254"/>
        <v>-1.7947295871305219E-4</v>
      </c>
      <c r="ER494" s="223">
        <f t="shared" ca="1" si="1255"/>
        <v>1.5849374657982672E-4</v>
      </c>
      <c r="ES494" s="223">
        <f t="shared" ca="1" si="1256"/>
        <v>-1.3513064097165177E-4</v>
      </c>
      <c r="ET494" s="223">
        <f t="shared" ca="1" si="1257"/>
        <v>1.0973504474332557E-4</v>
      </c>
      <c r="EU494" s="223">
        <f t="shared" ca="1" si="1258"/>
        <v>-8.2688931300385244E-5</v>
      </c>
      <c r="EV494" s="223">
        <f t="shared" ca="1" si="1259"/>
        <v>5.4399099363616204E-5</v>
      </c>
      <c r="EW494" s="223">
        <f t="shared" ca="1" si="1260"/>
        <v>-2.5291054337596081E-5</v>
      </c>
      <c r="EX494" s="223">
        <f t="shared" ca="1" si="1261"/>
        <v>-4.197391686626493E-6</v>
      </c>
      <c r="EY494" s="223">
        <f t="shared" ca="1" si="1262"/>
        <v>3.3622705032952793E-5</v>
      </c>
      <c r="EZ494" s="223">
        <f t="shared" ca="1" si="1263"/>
        <v>-6.2542301599482759E-5</v>
      </c>
      <c r="FA494" s="223">
        <f t="shared" ca="1" si="1264"/>
        <v>9.0521203735407894E-5</v>
      </c>
      <c r="FB494" s="223">
        <f t="shared" ca="1" si="1265"/>
        <v>-1.1713858270979535E-4</v>
      </c>
      <c r="FC494" s="223">
        <f t="shared" ca="1" si="1266"/>
        <v>1.4199408836733206E-4</v>
      </c>
      <c r="FD494" s="223">
        <f t="shared" ca="1" si="1267"/>
        <v>-1.647138707673497E-4</v>
      </c>
      <c r="FE494" s="223">
        <f t="shared" ca="1" si="1268"/>
        <v>1.8495620323494093E-4</v>
      </c>
      <c r="FF494" s="223">
        <f t="shared" ca="1" si="1269"/>
        <v>-2.0241662224816675E-4</v>
      </c>
      <c r="FG494" s="223">
        <f t="shared" ca="1" si="1270"/>
        <v>2.1683250685285916E-4</v>
      </c>
      <c r="FH494" s="223">
        <f t="shared" ca="1" si="1271"/>
        <v>-2.2798702872623433E-4</v>
      </c>
      <c r="FI494" s="223">
        <f t="shared" ca="1" si="1272"/>
        <v>2.3571241347665145E-4</v>
      </c>
      <c r="FJ494" s="223">
        <f t="shared" ca="1" si="1273"/>
        <v>-2.3989246412665617E-4</v>
      </c>
      <c r="FK494" s="223">
        <f t="shared" ca="1" si="1274"/>
        <v>2.4046430882367054E-4</v>
      </c>
      <c r="FL494" s="223">
        <f t="shared" ca="1" si="1275"/>
        <v>-2.3741934649117684E-4</v>
      </c>
      <c r="FM494" s="223">
        <f t="shared" ca="1" si="1276"/>
        <v>2.3080337619692243E-4</v>
      </c>
      <c r="FN494" s="223">
        <f t="shared" ca="1" si="1277"/>
        <v>-2.2071590829228285E-4</v>
      </c>
      <c r="FO494" s="223">
        <f t="shared" ca="1" si="1278"/>
        <v>2.0730866768398955E-4</v>
      </c>
      <c r="FP494" s="223">
        <f t="shared" ca="1" si="1279"/>
        <v>-1.907833117502855E-4</v>
      </c>
      <c r="FQ494" s="223">
        <f t="shared" ca="1" si="1280"/>
        <v>1.7138839722625758E-4</v>
      </c>
      <c r="FR494" s="223">
        <f t="shared" ca="1" si="1281"/>
        <v>-1.4941564167918377E-4</v>
      </c>
      <c r="FS494" s="223">
        <f t="shared" ca="1" si="1282"/>
        <v>1.2519553580478965E-4</v>
      </c>
      <c r="FT494" s="223">
        <f t="shared" ca="1" si="1283"/>
        <v>-9.909237253958816E-5</v>
      </c>
      <c r="FU494" s="223">
        <f t="shared" ca="1" si="1284"/>
        <v>7.1498767755931542E-5</v>
      </c>
      <c r="FV494" s="223">
        <f t="shared" ca="1" si="1285"/>
        <v>-4.2829754953987894E-5</v>
      </c>
      <c r="FW494" s="223">
        <f t="shared" ca="1" si="1286"/>
        <v>1.3516542771489697E-5</v>
      </c>
      <c r="FX494" s="223">
        <f t="shared" ca="1" si="1287"/>
        <v>1.5999970795524637E-5</v>
      </c>
      <c r="FY494" s="223">
        <f t="shared" ca="1" si="1288"/>
        <v>-4.5275829908960133E-5</v>
      </c>
      <c r="FZ494" s="223">
        <f t="shared" ca="1" si="1289"/>
        <v>7.3870698397705386E-5</v>
      </c>
      <c r="GA494" s="223">
        <f t="shared" ca="1" si="1290"/>
        <v>-1.013544828234874E-4</v>
      </c>
      <c r="GB494" s="223">
        <f t="shared" ca="1" si="1291"/>
        <v>1.2731380148661567E-4</v>
      </c>
      <c r="GC494" s="223">
        <f t="shared" ca="1" si="1292"/>
        <v>-1.5135820207136985E-4</v>
      </c>
      <c r="GD494" s="223">
        <f t="shared" ca="1" si="1293"/>
        <v>1.73126034412365E-4</v>
      </c>
      <c r="GE494" s="223">
        <f t="shared" ca="1" si="1294"/>
        <v>-1.9228989004963805E-4</v>
      </c>
      <c r="GF494" s="223">
        <f t="shared" ca="1" si="1295"/>
        <v>2.0856152675663794E-4</v>
      </c>
      <c r="GG494" s="223">
        <f t="shared" ca="1" si="1296"/>
        <v>-2.2169620397161001E-4</v>
      </c>
      <c r="GH494" s="223">
        <f t="shared" ca="1" si="1297"/>
        <v>2.3149636392344206E-4</v>
      </c>
      <c r="GI494" s="223">
        <f t="shared" ca="1" si="1298"/>
        <v>-2.3781460308446245E-4</v>
      </c>
      <c r="GJ494" s="223">
        <f t="shared" ca="1" si="1299"/>
        <v>2.4055588925664547E-4</v>
      </c>
      <c r="GK494" s="223">
        <f t="shared" ca="1" si="1300"/>
        <v>-2.3967899094436522E-4</v>
      </c>
      <c r="GL494" s="223">
        <f t="shared" ca="1" si="1301"/>
        <v>2.3519709751445764E-4</v>
      </c>
      <c r="GM494" s="223">
        <f t="shared" ca="1" si="1302"/>
        <v>-2.2717762081586647E-4</v>
      </c>
      <c r="GN494" s="223">
        <f t="shared" ca="1" si="1303"/>
        <v>2.1574118124268818E-4</v>
      </c>
      <c r="GO494" s="223">
        <f t="shared" ca="1" si="1304"/>
        <v>-2.0105979349118594E-4</v>
      </c>
      <c r="GP494" s="223">
        <f t="shared" ca="1" si="1305"/>
        <v>1.8335427929858881E-4</v>
      </c>
      <c r="GQ494" s="223">
        <f t="shared" ca="1" si="1306"/>
        <v>-1.6289094607870397E-4</v>
      </c>
      <c r="GR494" s="223">
        <f t="shared" ca="1" si="1307"/>
        <v>1.3997758141048186E-4</v>
      </c>
      <c r="GS494" s="223">
        <f t="shared" ca="1" si="1308"/>
        <v>-1.1495882362635166E-4</v>
      </c>
      <c r="GT494" s="223">
        <f t="shared" ca="1" si="1309"/>
        <v>8.8210978130911008E-5</v>
      </c>
      <c r="GU494" s="223">
        <f t="shared" ca="1" si="1310"/>
        <v>-6.013635741737511E-5</v>
      </c>
      <c r="GV494" s="223">
        <f t="shared" ca="1" si="1311"/>
        <v>3.1157229913232102E-5</v>
      </c>
      <c r="GW494" s="223">
        <f t="shared" ca="1" si="1312"/>
        <v>-1.7094686699375148E-6</v>
      </c>
      <c r="GX494" s="223">
        <f t="shared" ca="1" si="1313"/>
        <v>-2.776400457333081E-5</v>
      </c>
      <c r="GY494" s="223">
        <f t="shared" ca="1" si="1314"/>
        <v>5.6819881345009017E-5</v>
      </c>
      <c r="GZ494" s="223">
        <f t="shared" ca="1" si="1315"/>
        <v>-8.5021134213165929E-5</v>
      </c>
      <c r="HA494" s="223">
        <f t="shared" ca="1" si="1316"/>
        <v>1.1194359008486539E-4</v>
      </c>
      <c r="HB494" s="223">
        <f t="shared" ca="1" si="1317"/>
        <v>-1.3718231016430558E-4</v>
      </c>
      <c r="HC494" s="223">
        <f t="shared" ca="1" si="1318"/>
        <v>1.6035768060920544E-4</v>
      </c>
      <c r="HD494" s="223">
        <f t="shared" ca="1" si="1319"/>
        <v>-1.8112112227642183E-4</v>
      </c>
      <c r="HE494" s="223">
        <f t="shared" ca="1" si="1320"/>
        <v>1.991603336765922E-4</v>
      </c>
      <c r="HF494" s="223">
        <f t="shared" ca="1" si="1321"/>
        <v>-2.1420398827931342E-4</v>
      </c>
      <c r="HG494" s="223">
        <f t="shared" ca="1" si="1322"/>
        <v>2.2602581551668796E-4</v>
      </c>
      <c r="HH494" s="223">
        <f t="shared" ca="1" si="1323"/>
        <v>-2.344480041032784E-4</v>
      </c>
      <c r="HI494" s="223">
        <f t="shared" ca="1" si="1324"/>
        <v>2.3934387648334748E-4</v>
      </c>
      <c r="HJ494" s="223">
        <f t="shared" ca="1" si="1325"/>
        <v>-2.4063979417920882E-4</v>
      </c>
      <c r="HK494" s="223">
        <f t="shared" ca="1" si="1326"/>
        <v>2.3831626538247549E-4</v>
      </c>
      <c r="HL494" s="223">
        <f t="shared" ca="1" si="1327"/>
        <v>-2.3240823812899409E-4</v>
      </c>
      <c r="HM494" s="223">
        <f t="shared" ca="1" si="1328"/>
        <v>2.2300457464786402E-4</v>
      </c>
      <c r="HN494" s="223">
        <f t="shared" ca="1" si="1329"/>
        <v>-2.1024671479079576E-4</v>
      </c>
      <c r="HO494" s="223">
        <f t="shared" ca="1" si="1330"/>
        <v>1.9432654864508852E-4</v>
      </c>
      <c r="HP494" s="223">
        <f t="shared" ca="1" si="1331"/>
        <v>-1.7548353032812426E-4</v>
      </c>
      <c r="HQ494" s="223">
        <f t="shared" ca="1" si="1332"/>
        <v>1.5400107637448542E-4</v>
      </c>
      <c r="HR494" s="223">
        <f t="shared" ca="1" si="1333"/>
        <v>-1.3020230288757445E-4</v>
      </c>
      <c r="HS494" s="223">
        <f t="shared" ca="1" si="1334"/>
        <v>1.0444516557259439E-4</v>
      </c>
      <c r="HT494" s="223">
        <f t="shared" ca="1" si="1335"/>
        <v>-7.7117075749572509E-5</v>
      </c>
      <c r="HU494" s="223">
        <f t="shared" ca="1" si="1336"/>
        <v>4.8629073326503667E-5</v>
      </c>
      <c r="HV494" s="223">
        <f t="shared" ca="1" si="1337"/>
        <v>-1.9409644376537145E-5</v>
      </c>
      <c r="HW494" s="223">
        <f t="shared" ca="1" si="1338"/>
        <v>-1.0101723691372308E-5</v>
      </c>
      <c r="HX494" s="223">
        <f t="shared" ca="1" si="1339"/>
        <v>3.9461152432280333E-5</v>
      </c>
      <c r="HY494" s="223">
        <f t="shared" ca="1" si="1340"/>
        <v>-6.8227048710064163E-5</v>
      </c>
      <c r="HZ494" s="223">
        <f t="shared" ca="1" si="1341"/>
        <v>9.5966746669335379E-5</v>
      </c>
      <c r="IA494" s="223">
        <f t="shared" ca="1" si="1342"/>
        <v>-1.2226301543260404E-4</v>
      </c>
      <c r="IB494" s="223">
        <f t="shared" ca="1" si="1343"/>
        <v>1.4672033464103564E-4</v>
      </c>
      <c r="IC494" s="223">
        <f t="shared" ca="1" si="1344"/>
        <v>-1.6897084344879944E-4</v>
      </c>
      <c r="ID494" s="223">
        <f t="shared" ca="1" si="1345"/>
        <v>1.8867987349257862E-4</v>
      </c>
      <c r="IE494" s="223">
        <f t="shared" ca="1" si="1346"/>
        <v>-3.4894021002949212E-6</v>
      </c>
      <c r="IF494" s="223">
        <f t="shared" ca="1" si="1347"/>
        <v>2.1933041363217116E-4</v>
      </c>
      <c r="IG494" s="223">
        <f t="shared" ca="1" si="1348"/>
        <v>-2.2981091107466365E-4</v>
      </c>
      <c r="IH494" s="223">
        <f t="shared" ca="1" si="1349"/>
        <v>2.368348385060033E-4</v>
      </c>
      <c r="II494" s="223">
        <f t="shared" ca="1" si="1350"/>
        <v>-2.4029654951973303E-4</v>
      </c>
      <c r="IJ494" s="223">
        <f t="shared" ca="1" si="1351"/>
        <v>2.4014397676003674E-4</v>
      </c>
      <c r="IK494" s="223">
        <f t="shared" ca="1" si="1352"/>
        <v>-2.3637941506324055E-4</v>
      </c>
      <c r="IL494" s="223">
        <f t="shared" ca="1" si="1353"/>
        <v>2.2905948694132102E-4</v>
      </c>
      <c r="IM494" s="223">
        <f t="shared" ca="1" si="1354"/>
        <v>-2.1829429092664173E-4</v>
      </c>
      <c r="IN494" s="223">
        <f t="shared" ca="1" si="1355"/>
        <v>2.0424574558753565E-4</v>
      </c>
      <c r="IO494" s="223">
        <f t="shared" ca="1" si="1356"/>
        <v>-1.8712515412232532E-4</v>
      </c>
      <c r="IP494" s="223">
        <f t="shared" ca="1" si="1357"/>
        <v>1.6719002616253818E-4</v>
      </c>
      <c r="IQ494" s="223">
        <f t="shared" ca="1" si="1358"/>
        <v>-1.4474020458835811E-4</v>
      </c>
      <c r="IR494" s="223">
        <f t="shared" ca="1" si="1359"/>
        <v>1.201133556126364E-4</v>
      </c>
      <c r="IS494" s="223">
        <f t="shared" ca="1" si="1360"/>
        <v>-9.3679889966657019E-5</v>
      </c>
      <c r="IT494" s="223">
        <f t="shared" ca="1" si="1361"/>
        <v>6.5837391578095429E-5</v>
      </c>
      <c r="IU494" s="223">
        <f t="shared" ca="1" si="1362"/>
        <v>-3.7004637538585116E-5</v>
      </c>
      <c r="IV494" s="223">
        <f t="shared" ca="1" si="1363"/>
        <v>7.6152993064822146E-6</v>
      </c>
      <c r="IW494" s="223">
        <f t="shared" ca="1" si="1364"/>
        <v>2.1888580115530433E-5</v>
      </c>
      <c r="IX494" s="223">
        <f t="shared" ca="1" si="1365"/>
        <v>-5.1063234918658564E-5</v>
      </c>
      <c r="IY494" s="223">
        <f t="shared" ca="1" si="1366"/>
        <v>7.9469851138793269E-5</v>
      </c>
      <c r="IZ494" s="223">
        <f t="shared" ca="1" si="1367"/>
        <v>-1.0668116682708445E-4</v>
      </c>
      <c r="JA494" s="223">
        <f t="shared" ca="1" si="1368"/>
        <v>1.3228789846719051E-4</v>
      </c>
      <c r="JB494" s="223">
        <f t="shared" ca="1" si="1369"/>
        <v>-1.5590489698043234E-4</v>
      </c>
    </row>
    <row r="495" spans="2:262">
      <c r="B495" s="230">
        <v>134</v>
      </c>
      <c r="C495" s="229">
        <f t="shared" si="1370"/>
        <v>2.6171875000000019E-3</v>
      </c>
      <c r="D495" s="226">
        <f t="shared" ca="1" si="1113"/>
        <v>23.502850507339573</v>
      </c>
      <c r="E495" s="225">
        <f ca="1">EJ361</f>
        <v>-0.49714949266042679</v>
      </c>
      <c r="F495" s="224">
        <v>134</v>
      </c>
      <c r="G495" s="223">
        <f t="shared" ca="1" si="1114"/>
        <v>1.8495986729483179E-4</v>
      </c>
      <c r="H495" s="223">
        <f t="shared" ca="1" si="1115"/>
        <v>-2.1409398765142809E-4</v>
      </c>
      <c r="I495" s="223">
        <f t="shared" ca="1" si="1116"/>
        <v>2.3859361972413339E-4</v>
      </c>
      <c r="J495" s="223">
        <f t="shared" ca="1" si="1117"/>
        <v>-2.579284204657366E-4</v>
      </c>
      <c r="K495" s="223">
        <f t="shared" ca="1" si="1118"/>
        <v>2.7167984982991844E-4</v>
      </c>
      <c r="L495" s="223">
        <f t="shared" ca="1" si="1119"/>
        <v>-2.7955023089929257E-4</v>
      </c>
      <c r="M495" s="223">
        <f t="shared" ca="1" si="1120"/>
        <v>2.8136919369170326E-4</v>
      </c>
      <c r="N495" s="223">
        <f t="shared" ca="1" si="1121"/>
        <v>-2.7709736315583453E-4</v>
      </c>
      <c r="O495" s="223">
        <f t="shared" ca="1" si="1122"/>
        <v>2.6682721152216033E-4</v>
      </c>
      <c r="P495" s="223">
        <f t="shared" ca="1" si="1123"/>
        <v>-2.5078105655841582E-4</v>
      </c>
      <c r="Q495" s="223">
        <f t="shared" ca="1" si="1124"/>
        <v>2.2930624906130801E-4</v>
      </c>
      <c r="R495" s="223">
        <f t="shared" ca="1" si="1125"/>
        <v>-2.0286765376074196E-4</v>
      </c>
      <c r="S495" s="223">
        <f t="shared" ca="1" si="1126"/>
        <v>1.7203758640228187E-4</v>
      </c>
      <c r="T495" s="223">
        <f t="shared" ca="1" si="1127"/>
        <v>-1.3748342483960548E-4</v>
      </c>
      <c r="U495" s="223">
        <f t="shared" ca="1" si="1128"/>
        <v>9.9953162319408779E-5</v>
      </c>
      <c r="V495" s="223">
        <f t="shared" ca="1" si="1129"/>
        <v>-6.0259215686508374E-5</v>
      </c>
      <c r="W495" s="223">
        <f t="shared" ca="1" si="1130"/>
        <v>1.9260839012581987E-5</v>
      </c>
      <c r="X495" s="223">
        <f t="shared" ca="1" si="1131"/>
        <v>2.2154476659591685E-5</v>
      </c>
      <c r="Y495" s="223">
        <f t="shared" ca="1" si="1132"/>
        <v>-6.3090214817042214E-5</v>
      </c>
      <c r="Z495" s="223">
        <f t="shared" ca="1" si="1133"/>
        <v>1.0266024035170861E-4</v>
      </c>
      <c r="AA495" s="223">
        <f t="shared" ca="1" si="1134"/>
        <v>-1.4000798170945699E-4</v>
      </c>
      <c r="AB495" s="223">
        <f t="shared" ca="1" si="1135"/>
        <v>1.743249730774352E-4</v>
      </c>
      <c r="AC495" s="223">
        <f t="shared" ca="1" si="1136"/>
        <v>-2.048683552274297E-4</v>
      </c>
      <c r="AD495" s="223">
        <f t="shared" ca="1" si="1137"/>
        <v>2.3097695617475236E-4</v>
      </c>
      <c r="AE495" s="223">
        <f t="shared" ca="1" si="1138"/>
        <v>-2.5208560355502761E-4</v>
      </c>
      <c r="AF495" s="223">
        <f t="shared" ca="1" si="1139"/>
        <v>2.6773735889910476E-4</v>
      </c>
      <c r="AG495" s="223">
        <f t="shared" ca="1" si="1140"/>
        <v>-2.7759340897098091E-4</v>
      </c>
      <c r="AH495" s="223">
        <f t="shared" ca="1" si="1141"/>
        <v>2.814404000511768E-4</v>
      </c>
      <c r="AI495" s="223">
        <f t="shared" ca="1" si="1142"/>
        <v>-2.7919505640044902E-4</v>
      </c>
      <c r="AJ495" s="223">
        <f t="shared" ca="1" si="1143"/>
        <v>2.7090598292805557E-4</v>
      </c>
      <c r="AK495" s="223">
        <f t="shared" ca="1" si="1144"/>
        <v>-2.5675261304225727E-4</v>
      </c>
      <c r="AL495" s="223">
        <f t="shared" ca="1" si="1145"/>
        <v>2.3704132445889889E-4</v>
      </c>
      <c r="AM495" s="223">
        <f t="shared" ca="1" si="1146"/>
        <v>-2.1219880704910816E-4</v>
      </c>
      <c r="AN495" s="223">
        <f t="shared" ca="1" si="1147"/>
        <v>1.8276282629215744E-4</v>
      </c>
      <c r="AO495" s="223">
        <f t="shared" ca="1" si="1148"/>
        <v>-1.4937058227684058E-4</v>
      </c>
      <c r="AP495" s="223">
        <f t="shared" ca="1" si="1149"/>
        <v>1.1274491624386698E-4</v>
      </c>
      <c r="AQ495" s="223">
        <f t="shared" ca="1" si="1150"/>
        <v>-7.3678663255922889E-5</v>
      </c>
      <c r="AR495" s="223">
        <f t="shared" ca="1" si="1151"/>
        <v>3.3017489712857599E-5</v>
      </c>
      <c r="AS495" s="223">
        <f t="shared" ca="1" si="1152"/>
        <v>8.3584127719938891E-6</v>
      </c>
      <c r="AT495" s="223">
        <f t="shared" ca="1" si="1153"/>
        <v>-4.9553380862153493E-5</v>
      </c>
      <c r="AU495" s="223">
        <f t="shared" ca="1" si="1154"/>
        <v>8.9675667904367173E-5</v>
      </c>
      <c r="AV495" s="223">
        <f t="shared" ca="1" si="1155"/>
        <v>-1.2785674755065165E-4</v>
      </c>
      <c r="AW495" s="223">
        <f t="shared" ca="1" si="1156"/>
        <v>1.6327011473083597E-4</v>
      </c>
      <c r="AX495" s="223">
        <f t="shared" ca="1" si="1157"/>
        <v>-1.9514917699133778E-4</v>
      </c>
      <c r="AY495" s="223">
        <f t="shared" ca="1" si="1158"/>
        <v>2.2280384890675196E-4</v>
      </c>
      <c r="AZ495" s="223">
        <f t="shared" ca="1" si="1159"/>
        <v>-2.4563549034526441E-4</v>
      </c>
      <c r="BA495" s="223">
        <f t="shared" ca="1" si="1160"/>
        <v>2.6314986521968036E-4</v>
      </c>
      <c r="BB495" s="223">
        <f t="shared" ca="1" si="1161"/>
        <v>-2.749678402061471E-4</v>
      </c>
      <c r="BC495" s="223">
        <f t="shared" ca="1" si="1162"/>
        <v>2.8083359183565955E-4</v>
      </c>
      <c r="BD495" s="223">
        <f t="shared" ca="1" si="1163"/>
        <v>-2.8062014429959623E-4</v>
      </c>
      <c r="BE495" s="223">
        <f t="shared" ca="1" si="1164"/>
        <v>2.743321180925162E-4</v>
      </c>
      <c r="BF495" s="223">
        <f t="shared" ca="1" si="1165"/>
        <v>-2.6210562999240606E-4</v>
      </c>
      <c r="BG495" s="223">
        <f t="shared" ca="1" si="1166"/>
        <v>2.4420534654350033E-4</v>
      </c>
      <c r="BH495" s="223">
        <f t="shared" ca="1" si="1167"/>
        <v>-2.2101875482487271E-4</v>
      </c>
      <c r="BI495" s="223">
        <f t="shared" ca="1" si="1168"/>
        <v>1.9304777452535776E-4</v>
      </c>
      <c r="BJ495" s="223">
        <f t="shared" ca="1" si="1169"/>
        <v>-1.6089789289805621E-4</v>
      </c>
      <c r="BK495" s="223">
        <f t="shared" ca="1" si="1170"/>
        <v>1.2526505778980896E-4</v>
      </c>
      <c r="BL495" s="223">
        <f t="shared" ca="1" si="1171"/>
        <v>-8.6920612472063248E-5</v>
      </c>
      <c r="BM495" s="223">
        <f t="shared" ca="1" si="1172"/>
        <v>4.6694598388424379E-5</v>
      </c>
      <c r="BN495" s="223">
        <f t="shared" ca="1" si="1173"/>
        <v>-5.4577872640741341E-6</v>
      </c>
      <c r="BO495" s="223">
        <f t="shared" ca="1" si="1174"/>
        <v>-3.5897168472410229E-5</v>
      </c>
      <c r="BP495" s="223">
        <f t="shared" ca="1" si="1175"/>
        <v>7.6475058918379428E-5</v>
      </c>
      <c r="BQ495" s="223">
        <f t="shared" ca="1" si="1176"/>
        <v>-1.153974952880647E-4</v>
      </c>
      <c r="BR495" s="223">
        <f t="shared" ca="1" si="1177"/>
        <v>1.5182192437707061E-4</v>
      </c>
      <c r="BS495" s="223">
        <f t="shared" ca="1" si="1178"/>
        <v>-1.8495986729483033E-4</v>
      </c>
      <c r="BT495" s="223">
        <f t="shared" ca="1" si="1179"/>
        <v>2.1409398765142771E-4</v>
      </c>
      <c r="BU495" s="223">
        <f t="shared" ca="1" si="1180"/>
        <v>-2.3859361972412949E-4</v>
      </c>
      <c r="BV495" s="223">
        <f t="shared" ca="1" si="1181"/>
        <v>2.5792842046573421E-4</v>
      </c>
      <c r="BW495" s="223">
        <f t="shared" ca="1" si="1182"/>
        <v>-2.7167984982991731E-4</v>
      </c>
      <c r="BX495" s="223">
        <f t="shared" ca="1" si="1183"/>
        <v>2.7955023089929219E-4</v>
      </c>
      <c r="BY495" s="223">
        <f t="shared" ca="1" si="1184"/>
        <v>-2.8136919369170336E-4</v>
      </c>
      <c r="BZ495" s="223">
        <f t="shared" ca="1" si="1185"/>
        <v>2.7709736315583458E-4</v>
      </c>
      <c r="CA495" s="223">
        <f t="shared" ca="1" si="1186"/>
        <v>-2.6682721152216271E-4</v>
      </c>
      <c r="CB495" s="223">
        <f t="shared" ca="1" si="1187"/>
        <v>2.5078105655841826E-4</v>
      </c>
      <c r="CC495" s="223">
        <f t="shared" ca="1" si="1188"/>
        <v>-2.2930624906130994E-4</v>
      </c>
      <c r="CD495" s="223">
        <f t="shared" ca="1" si="1189"/>
        <v>2.0286765376074424E-4</v>
      </c>
      <c r="CE495" s="223">
        <f t="shared" ca="1" si="1190"/>
        <v>-1.720375864022829E-4</v>
      </c>
      <c r="CF495" s="223">
        <f t="shared" ca="1" si="1191"/>
        <v>1.3748342483961185E-4</v>
      </c>
      <c r="CG495" s="223">
        <f t="shared" ca="1" si="1192"/>
        <v>-9.9953162319408115E-5</v>
      </c>
      <c r="CH495" s="223">
        <f t="shared" ca="1" si="1193"/>
        <v>6.0259215686513578E-5</v>
      </c>
      <c r="CI495" s="223">
        <f t="shared" ca="1" si="1194"/>
        <v>-1.9260839012577325E-5</v>
      </c>
      <c r="CJ495" s="223">
        <f t="shared" ca="1" si="1195"/>
        <v>-2.2154476659588392E-5</v>
      </c>
      <c r="CK495" s="223">
        <f t="shared" ca="1" si="1196"/>
        <v>6.3090214817033134E-5</v>
      </c>
      <c r="CL495" s="223">
        <f t="shared" ca="1" si="1197"/>
        <v>-1.0266024035170923E-4</v>
      </c>
      <c r="CM495" s="223">
        <f t="shared" ca="1" si="1198"/>
        <v>1.4000798170945065E-4</v>
      </c>
      <c r="CN495" s="223">
        <f t="shared" ca="1" si="1199"/>
        <v>-1.7432497307743886E-4</v>
      </c>
      <c r="CO495" s="223">
        <f t="shared" ca="1" si="1200"/>
        <v>2.0486835522742742E-4</v>
      </c>
      <c r="CP495" s="223">
        <f t="shared" ca="1" si="1201"/>
        <v>-2.3097695617474591E-4</v>
      </c>
      <c r="CQ495" s="223">
        <f t="shared" ca="1" si="1202"/>
        <v>2.5208560355502788E-4</v>
      </c>
      <c r="CR495" s="223">
        <f t="shared" ca="1" si="1203"/>
        <v>-2.6773735889910248E-4</v>
      </c>
      <c r="CS495" s="223">
        <f t="shared" ca="1" si="1204"/>
        <v>2.7759340897098102E-4</v>
      </c>
      <c r="CT495" s="223">
        <f t="shared" ca="1" si="1205"/>
        <v>-2.8144040005117674E-4</v>
      </c>
      <c r="CU495" s="223">
        <f t="shared" ca="1" si="1206"/>
        <v>2.7919505640044842E-4</v>
      </c>
      <c r="CV495" s="223">
        <f t="shared" ca="1" si="1207"/>
        <v>-2.7090598292805643E-4</v>
      </c>
      <c r="CW495" s="223">
        <f t="shared" ca="1" si="1208"/>
        <v>2.5675261304226025E-4</v>
      </c>
      <c r="CX495" s="223">
        <f t="shared" ca="1" si="1209"/>
        <v>-2.3704132445889851E-4</v>
      </c>
      <c r="CY495" s="223">
        <f t="shared" ca="1" si="1210"/>
        <v>2.1219880704911298E-4</v>
      </c>
      <c r="CZ495" s="223">
        <f t="shared" ca="1" si="1211"/>
        <v>-1.8276282629215389E-4</v>
      </c>
      <c r="DA495" s="223">
        <f t="shared" ca="1" si="1212"/>
        <v>1.4937058227684337E-4</v>
      </c>
      <c r="DB495" s="223">
        <f t="shared" ca="1" si="1213"/>
        <v>-1.1274491624387736E-4</v>
      </c>
      <c r="DC495" s="223">
        <f t="shared" ca="1" si="1214"/>
        <v>7.3678663255922239E-5</v>
      </c>
      <c r="DD495" s="223">
        <f t="shared" ca="1" si="1215"/>
        <v>-3.3017489712864863E-5</v>
      </c>
      <c r="DE495" s="223">
        <f t="shared" ca="1" si="1216"/>
        <v>-8.3584127719985783E-6</v>
      </c>
      <c r="DF495" s="223">
        <f t="shared" ca="1" si="1217"/>
        <v>4.955338086215024E-5</v>
      </c>
      <c r="DG495" s="223">
        <f t="shared" ca="1" si="1218"/>
        <v>-8.967566790435644E-5</v>
      </c>
      <c r="DH495" s="223">
        <f t="shared" ca="1" si="1219"/>
        <v>1.2785674755064872E-4</v>
      </c>
      <c r="DI495" s="223">
        <f t="shared" ca="1" si="1220"/>
        <v>-1.6327011473082675E-4</v>
      </c>
      <c r="DJ495" s="223">
        <f t="shared" ca="1" si="1221"/>
        <v>1.9514917699134116E-4</v>
      </c>
      <c r="DK495" s="223">
        <f t="shared" ca="1" si="1222"/>
        <v>-2.228038489067499E-4</v>
      </c>
      <c r="DL495" s="223">
        <f t="shared" ca="1" si="1223"/>
        <v>2.4563549034526674E-4</v>
      </c>
      <c r="DM495" s="223">
        <f t="shared" ca="1" si="1224"/>
        <v>-2.6314986521967917E-4</v>
      </c>
      <c r="DN495" s="223">
        <f t="shared" ca="1" si="1225"/>
        <v>2.7496784020614466E-4</v>
      </c>
      <c r="DO495" s="223">
        <f t="shared" ca="1" si="1226"/>
        <v>-2.8083359183565934E-4</v>
      </c>
      <c r="DP495" s="223">
        <f t="shared" ca="1" si="1227"/>
        <v>2.8062014429959645E-4</v>
      </c>
      <c r="DQ495" s="223">
        <f t="shared" ca="1" si="1228"/>
        <v>-2.7433211809251517E-4</v>
      </c>
      <c r="DR495" s="223">
        <f t="shared" ca="1" si="1229"/>
        <v>2.6210562999240731E-4</v>
      </c>
      <c r="DS495" s="223">
        <f t="shared" ca="1" si="1230"/>
        <v>-2.4420534654350597E-4</v>
      </c>
      <c r="DT495" s="223">
        <f t="shared" ca="1" si="1231"/>
        <v>2.210187548248748E-4</v>
      </c>
      <c r="DU495" s="223">
        <f t="shared" ca="1" si="1232"/>
        <v>-1.9304777452536597E-4</v>
      </c>
      <c r="DV495" s="223">
        <f t="shared" ca="1" si="1233"/>
        <v>1.6089789289805239E-4</v>
      </c>
      <c r="DW495" s="223">
        <f t="shared" ca="1" si="1234"/>
        <v>-1.2526505778981189E-4</v>
      </c>
      <c r="DX495" s="223">
        <f t="shared" ca="1" si="1235"/>
        <v>8.6920612472058735E-5</v>
      </c>
      <c r="DY495" s="223">
        <f t="shared" ca="1" si="1236"/>
        <v>-4.6694598388427659E-5</v>
      </c>
      <c r="DZ495" s="223">
        <f t="shared" ca="1" si="1237"/>
        <v>5.4577872640854369E-6</v>
      </c>
      <c r="EA495" s="223">
        <f t="shared" ca="1" si="1238"/>
        <v>3.5897168472406922E-5</v>
      </c>
      <c r="EB495" s="223">
        <f t="shared" ca="1" si="1239"/>
        <v>-7.6475058918376216E-5</v>
      </c>
      <c r="EC495" s="223">
        <f t="shared" ca="1" si="1240"/>
        <v>1.1539749528806899E-4</v>
      </c>
      <c r="ED495" s="223">
        <f t="shared" ca="1" si="1241"/>
        <v>-1.5182192437706782E-4</v>
      </c>
      <c r="EE495" s="223">
        <f t="shared" ca="1" si="1242"/>
        <v>1.8495986729482179E-4</v>
      </c>
      <c r="EF495" s="223">
        <f t="shared" ca="1" si="1243"/>
        <v>-2.1409398765142557E-4</v>
      </c>
      <c r="EG495" s="223">
        <f t="shared" ca="1" si="1244"/>
        <v>2.3859361972412775E-4</v>
      </c>
      <c r="EH495" s="223">
        <f t="shared" ca="1" si="1245"/>
        <v>-2.5792842046573616E-4</v>
      </c>
      <c r="EI495" s="223">
        <f t="shared" ca="1" si="1246"/>
        <v>2.7167984982991644E-4</v>
      </c>
      <c r="EJ495" s="223">
        <f t="shared" ca="1" si="1247"/>
        <v>-2.7955023089929084E-4</v>
      </c>
      <c r="EK495" s="223">
        <f t="shared" ca="1" si="1248"/>
        <v>2.8136919369170347E-4</v>
      </c>
      <c r="EL495" s="223">
        <f t="shared" ca="1" si="1249"/>
        <v>-2.7709736315583659E-4</v>
      </c>
      <c r="EM495" s="223">
        <f t="shared" ca="1" si="1250"/>
        <v>2.6682721152216119E-4</v>
      </c>
      <c r="EN495" s="223">
        <f t="shared" ca="1" si="1251"/>
        <v>-2.5078105655841973E-4</v>
      </c>
      <c r="EO495" s="223">
        <f t="shared" ca="1" si="1252"/>
        <v>2.2930624906130723E-4</v>
      </c>
      <c r="EP495" s="223">
        <f t="shared" ca="1" si="1253"/>
        <v>-2.0286765376074654E-4</v>
      </c>
      <c r="EQ495" s="223">
        <f t="shared" ca="1" si="1254"/>
        <v>1.7203758640229184E-4</v>
      </c>
      <c r="ER495" s="223">
        <f t="shared" ca="1" si="1255"/>
        <v>-1.3748342483960776E-4</v>
      </c>
      <c r="ES495" s="223">
        <f t="shared" ca="1" si="1256"/>
        <v>9.9953162319418713E-5</v>
      </c>
      <c r="ET495" s="223">
        <f t="shared" ca="1" si="1257"/>
        <v>-6.0259215686508998E-5</v>
      </c>
      <c r="EU495" s="223">
        <f t="shared" ca="1" si="1258"/>
        <v>1.9260839012588587E-5</v>
      </c>
      <c r="EV495" s="223">
        <f t="shared" ca="1" si="1259"/>
        <v>2.2154476659577103E-5</v>
      </c>
      <c r="EW495" s="223">
        <f t="shared" ca="1" si="1260"/>
        <v>-6.3090214817037714E-5</v>
      </c>
      <c r="EX495" s="223">
        <f t="shared" ca="1" si="1261"/>
        <v>1.026602403516987E-4</v>
      </c>
      <c r="EY495" s="223">
        <f t="shared" ca="1" si="1262"/>
        <v>-1.4000798170945471E-4</v>
      </c>
      <c r="EZ495" s="223">
        <f t="shared" ca="1" si="1263"/>
        <v>1.7432497307742997E-4</v>
      </c>
      <c r="FA495" s="223">
        <f t="shared" ca="1" si="1264"/>
        <v>-2.0486835522743067E-4</v>
      </c>
      <c r="FB495" s="223">
        <f t="shared" ca="1" si="1265"/>
        <v>2.3097695617474857E-4</v>
      </c>
      <c r="FC495" s="223">
        <f t="shared" ca="1" si="1266"/>
        <v>-2.5208560355502289E-4</v>
      </c>
      <c r="FD495" s="223">
        <f t="shared" ca="1" si="1267"/>
        <v>2.6773735889910395E-4</v>
      </c>
      <c r="FE495" s="223">
        <f t="shared" ca="1" si="1268"/>
        <v>-2.7759340897097912E-4</v>
      </c>
      <c r="FF495" s="223">
        <f t="shared" ca="1" si="1269"/>
        <v>2.8144040005117653E-4</v>
      </c>
      <c r="FG495" s="223">
        <f t="shared" ca="1" si="1270"/>
        <v>-2.7919505640044783E-4</v>
      </c>
      <c r="FH495" s="223">
        <f t="shared" ca="1" si="1271"/>
        <v>2.7090598292805513E-4</v>
      </c>
      <c r="FI495" s="223">
        <f t="shared" ca="1" si="1272"/>
        <v>-2.567526130422583E-4</v>
      </c>
      <c r="FJ495" s="223">
        <f t="shared" ca="1" si="1273"/>
        <v>2.370413244589046E-4</v>
      </c>
      <c r="FK495" s="223">
        <f t="shared" ca="1" si="1274"/>
        <v>-2.1219880704912043E-4</v>
      </c>
      <c r="FL495" s="223">
        <f t="shared" ca="1" si="1275"/>
        <v>1.8276282629215029E-4</v>
      </c>
      <c r="FM495" s="223">
        <f t="shared" ca="1" si="1276"/>
        <v>-1.4937058227683939E-4</v>
      </c>
      <c r="FN495" s="223">
        <f t="shared" ca="1" si="1277"/>
        <v>1.1274491624387304E-4</v>
      </c>
      <c r="FO495" s="223">
        <f t="shared" ca="1" si="1278"/>
        <v>-7.3678663255933162E-5</v>
      </c>
      <c r="FP495" s="223">
        <f t="shared" ca="1" si="1279"/>
        <v>3.3017489712876085E-5</v>
      </c>
      <c r="FQ495" s="223">
        <f t="shared" ca="1" si="1280"/>
        <v>8.358412772003281E-6</v>
      </c>
      <c r="FR495" s="223">
        <f t="shared" ca="1" si="1281"/>
        <v>-4.9553380862154834E-5</v>
      </c>
      <c r="FS495" s="223">
        <f t="shared" ca="1" si="1282"/>
        <v>8.9675667904360885E-5</v>
      </c>
      <c r="FT495" s="223">
        <f t="shared" ca="1" si="1283"/>
        <v>-1.2785674755063861E-4</v>
      </c>
      <c r="FU495" s="223">
        <f t="shared" ca="1" si="1284"/>
        <v>1.6327011473081754E-4</v>
      </c>
      <c r="FV495" s="223">
        <f t="shared" ca="1" si="1285"/>
        <v>-1.9514917699134455E-4</v>
      </c>
      <c r="FW495" s="223">
        <f t="shared" ca="1" si="1286"/>
        <v>2.228038489067528E-4</v>
      </c>
      <c r="FX495" s="223">
        <f t="shared" ca="1" si="1287"/>
        <v>-2.4563549034526121E-4</v>
      </c>
      <c r="FY495" s="223">
        <f t="shared" ca="1" si="1288"/>
        <v>2.6314986521967521E-4</v>
      </c>
      <c r="FZ495" s="223">
        <f t="shared" ca="1" si="1289"/>
        <v>-2.7496784020614228E-4</v>
      </c>
      <c r="GA495" s="223">
        <f t="shared" ca="1" si="1290"/>
        <v>2.8083359183565966E-4</v>
      </c>
      <c r="GB495" s="223">
        <f t="shared" ca="1" si="1291"/>
        <v>-2.8062014429959612E-4</v>
      </c>
      <c r="GC495" s="223">
        <f t="shared" ca="1" si="1292"/>
        <v>2.7433211809251771E-4</v>
      </c>
      <c r="GD495" s="223">
        <f t="shared" ca="1" si="1293"/>
        <v>-2.6210562999241143E-4</v>
      </c>
      <c r="GE495" s="223">
        <f t="shared" ca="1" si="1294"/>
        <v>2.442053465435116E-4</v>
      </c>
      <c r="GF495" s="223">
        <f t="shared" ca="1" si="1295"/>
        <v>-2.2101875482487187E-4</v>
      </c>
      <c r="GG495" s="223">
        <f t="shared" ca="1" si="1296"/>
        <v>1.9304777452536258E-4</v>
      </c>
      <c r="GH495" s="223">
        <f t="shared" ca="1" si="1297"/>
        <v>-1.6089789289806166E-4</v>
      </c>
      <c r="GI495" s="223">
        <f t="shared" ca="1" si="1298"/>
        <v>1.2526505778982203E-4</v>
      </c>
      <c r="GJ495" s="223">
        <f t="shared" ca="1" si="1299"/>
        <v>-8.6920612472054289E-5</v>
      </c>
      <c r="GK495" s="223">
        <f t="shared" ca="1" si="1300"/>
        <v>4.6694598388423038E-5</v>
      </c>
      <c r="GL495" s="223">
        <f t="shared" ca="1" si="1301"/>
        <v>-5.4577872640807477E-6</v>
      </c>
      <c r="GM495" s="223">
        <f t="shared" ca="1" si="1302"/>
        <v>-3.5897168472395741E-5</v>
      </c>
      <c r="GN495" s="223">
        <f t="shared" ca="1" si="1303"/>
        <v>7.6475058918365333E-5</v>
      </c>
      <c r="GO495" s="223">
        <f t="shared" ca="1" si="1304"/>
        <v>-1.1539749528807324E-4</v>
      </c>
      <c r="GP495" s="223">
        <f t="shared" ca="1" si="1305"/>
        <v>1.5182192437707178E-4</v>
      </c>
      <c r="GQ495" s="223">
        <f t="shared" ca="1" si="1306"/>
        <v>-1.8495986729482532E-4</v>
      </c>
      <c r="GR495" s="223">
        <f t="shared" ca="1" si="1307"/>
        <v>2.1409398765141822E-4</v>
      </c>
      <c r="GS495" s="223">
        <f t="shared" ca="1" si="1308"/>
        <v>-2.3859361972412174E-4</v>
      </c>
      <c r="GT495" s="223">
        <f t="shared" ca="1" si="1309"/>
        <v>2.5792842046573801E-4</v>
      </c>
      <c r="GU495" s="223">
        <f t="shared" ca="1" si="1310"/>
        <v>-2.7167984982991769E-4</v>
      </c>
      <c r="GV495" s="223">
        <f t="shared" ca="1" si="1311"/>
        <v>2.7955023089929138E-4</v>
      </c>
      <c r="GW495" s="223">
        <f t="shared" ca="1" si="1312"/>
        <v>-2.813691936917038E-4</v>
      </c>
      <c r="GX495" s="223">
        <f t="shared" ca="1" si="1313"/>
        <v>2.7709736315583854E-4</v>
      </c>
      <c r="GY495" s="223">
        <f t="shared" ca="1" si="1314"/>
        <v>-2.6682721152215973E-4</v>
      </c>
      <c r="GZ495" s="223">
        <f t="shared" ca="1" si="1315"/>
        <v>2.5078105655841761E-4</v>
      </c>
      <c r="HA495" s="223">
        <f t="shared" ca="1" si="1316"/>
        <v>-2.2930624906131379E-4</v>
      </c>
      <c r="HB495" s="223">
        <f t="shared" ca="1" si="1317"/>
        <v>2.028676537607544E-4</v>
      </c>
      <c r="HC495" s="223">
        <f t="shared" ca="1" si="1318"/>
        <v>-1.7203758640230081E-4</v>
      </c>
      <c r="HD495" s="223">
        <f t="shared" ca="1" si="1319"/>
        <v>1.3748342483960367E-4</v>
      </c>
      <c r="HE495" s="223">
        <f t="shared" ca="1" si="1320"/>
        <v>-9.9953162319414322E-5</v>
      </c>
      <c r="HF495" s="223">
        <f t="shared" ca="1" si="1321"/>
        <v>6.0259215686520056E-5</v>
      </c>
      <c r="HG495" s="223">
        <f t="shared" ca="1" si="1322"/>
        <v>-1.9260839012599876E-5</v>
      </c>
      <c r="HH495" s="223">
        <f t="shared" ca="1" si="1323"/>
        <v>-2.215447665956584E-5</v>
      </c>
      <c r="HI495" s="223">
        <f t="shared" ca="1" si="1324"/>
        <v>6.3090214817042268E-5</v>
      </c>
      <c r="HJ495" s="223">
        <f t="shared" ca="1" si="1325"/>
        <v>-1.026602403517031E-4</v>
      </c>
      <c r="HK495" s="223">
        <f t="shared" ca="1" si="1326"/>
        <v>1.4000798170944493E-4</v>
      </c>
      <c r="HL495" s="223">
        <f t="shared" ca="1" si="1327"/>
        <v>-1.7432497307742111E-4</v>
      </c>
      <c r="HM495" s="223">
        <f t="shared" ca="1" si="1328"/>
        <v>2.0486835522743387E-4</v>
      </c>
      <c r="HN495" s="223">
        <f t="shared" ca="1" si="1329"/>
        <v>-2.3097695617475125E-4</v>
      </c>
      <c r="HO495" s="223">
        <f t="shared" ca="1" si="1330"/>
        <v>2.5208560355502495E-4</v>
      </c>
      <c r="HP495" s="223">
        <f t="shared" ca="1" si="1331"/>
        <v>-2.6773735889910042E-4</v>
      </c>
      <c r="HQ495" s="223">
        <f t="shared" ca="1" si="1332"/>
        <v>2.7759340897097728E-4</v>
      </c>
      <c r="HR495" s="223">
        <f t="shared" ca="1" si="1333"/>
        <v>-2.8144040005117685E-4</v>
      </c>
      <c r="HS495" s="223">
        <f t="shared" ca="1" si="1334"/>
        <v>2.7919505640044929E-4</v>
      </c>
      <c r="HT495" s="223">
        <f t="shared" ca="1" si="1335"/>
        <v>-2.7090598292805822E-4</v>
      </c>
      <c r="HU495" s="223">
        <f t="shared" ca="1" si="1336"/>
        <v>2.5675261304226296E-4</v>
      </c>
      <c r="HV495" s="223">
        <f t="shared" ca="1" si="1337"/>
        <v>-2.370413244589107E-4</v>
      </c>
      <c r="HW495" s="223">
        <f t="shared" ca="1" si="1338"/>
        <v>2.121988070491068E-4</v>
      </c>
      <c r="HX495" s="223">
        <f t="shared" ca="1" si="1339"/>
        <v>-1.827628262921589E-4</v>
      </c>
      <c r="HY495" s="223">
        <f t="shared" ca="1" si="1340"/>
        <v>1.4937058227684899E-4</v>
      </c>
      <c r="HZ495" s="223">
        <f t="shared" ca="1" si="1341"/>
        <v>-1.1274491624388339E-4</v>
      </c>
      <c r="IA495" s="223">
        <f t="shared" ca="1" si="1342"/>
        <v>7.3678663255944072E-5</v>
      </c>
      <c r="IB495" s="223">
        <f t="shared" ca="1" si="1343"/>
        <v>-3.3017489712855539E-5</v>
      </c>
      <c r="IC495" s="223">
        <f t="shared" ca="1" si="1344"/>
        <v>-8.3584127719919782E-6</v>
      </c>
      <c r="ID495" s="223">
        <f t="shared" ca="1" si="1345"/>
        <v>4.9553380862143694E-5</v>
      </c>
      <c r="IE495" s="223">
        <f t="shared" ca="1" si="1346"/>
        <v>8.7203698479782664E-5</v>
      </c>
      <c r="IF495" s="223">
        <f t="shared" ca="1" si="1347"/>
        <v>1.2785674755062855E-4</v>
      </c>
      <c r="IG495" s="223">
        <f t="shared" ca="1" si="1348"/>
        <v>-1.632701147308344E-4</v>
      </c>
      <c r="IH495" s="223">
        <f t="shared" ca="1" si="1349"/>
        <v>1.9514917699133637E-4</v>
      </c>
      <c r="II495" s="223">
        <f t="shared" ca="1" si="1350"/>
        <v>-2.2280384890674588E-4</v>
      </c>
      <c r="IJ495" s="223">
        <f t="shared" ca="1" si="1351"/>
        <v>2.4563549034525573E-4</v>
      </c>
      <c r="IK495" s="223">
        <f t="shared" ca="1" si="1352"/>
        <v>-2.6314986521967115E-4</v>
      </c>
      <c r="IL495" s="223">
        <f t="shared" ca="1" si="1353"/>
        <v>2.7496784020614667E-4</v>
      </c>
      <c r="IM495" s="223">
        <f t="shared" ca="1" si="1354"/>
        <v>-2.808335918356589E-4</v>
      </c>
      <c r="IN495" s="223">
        <f t="shared" ca="1" si="1355"/>
        <v>2.8062014429959699E-4</v>
      </c>
      <c r="IO495" s="223">
        <f t="shared" ca="1" si="1356"/>
        <v>-2.7433211809252026E-4</v>
      </c>
      <c r="IP495" s="223">
        <f t="shared" ca="1" si="1357"/>
        <v>2.6210562999240389E-4</v>
      </c>
      <c r="IQ495" s="223">
        <f t="shared" ca="1" si="1358"/>
        <v>-2.442053465435013E-4</v>
      </c>
      <c r="IR495" s="223">
        <f t="shared" ca="1" si="1359"/>
        <v>2.2101875482487886E-4</v>
      </c>
      <c r="IS495" s="223">
        <f t="shared" ca="1" si="1360"/>
        <v>-1.9304777452537082E-4</v>
      </c>
      <c r="IT495" s="223">
        <f t="shared" ca="1" si="1361"/>
        <v>1.6089789289807093E-4</v>
      </c>
      <c r="IU495" s="223">
        <f t="shared" ca="1" si="1362"/>
        <v>-1.2526505778980349E-4</v>
      </c>
      <c r="IV495" s="223">
        <f t="shared" ca="1" si="1363"/>
        <v>8.6920612472065077E-5</v>
      </c>
      <c r="IW495" s="223">
        <f t="shared" ca="1" si="1364"/>
        <v>-4.6694598388434178E-5</v>
      </c>
      <c r="IX495" s="223">
        <f t="shared" ca="1" si="1365"/>
        <v>5.4577872640920776E-6</v>
      </c>
      <c r="IY495" s="223">
        <f t="shared" ca="1" si="1366"/>
        <v>3.5897168472384493E-5</v>
      </c>
      <c r="IZ495" s="223">
        <f t="shared" ca="1" si="1367"/>
        <v>-7.6475058918385255E-5</v>
      </c>
      <c r="JA495" s="223">
        <f t="shared" ca="1" si="1368"/>
        <v>1.1539749528806294E-4</v>
      </c>
      <c r="JB495" s="223">
        <f t="shared" ca="1" si="1369"/>
        <v>-1.5182192437706226E-4</v>
      </c>
    </row>
    <row r="496" spans="2:262">
      <c r="B496" s="230">
        <v>135</v>
      </c>
      <c r="C496" s="229">
        <f t="shared" si="1370"/>
        <v>2.6367187500000019E-3</v>
      </c>
      <c r="D496" s="226">
        <f t="shared" ca="1" si="1113"/>
        <v>23.507920964338023</v>
      </c>
      <c r="E496" s="225">
        <f ca="1">EK361</f>
        <v>-0.49207903566197692</v>
      </c>
      <c r="F496" s="224">
        <v>135</v>
      </c>
      <c r="G496" s="223">
        <f t="shared" ca="1" si="1114"/>
        <v>1.1249649496071429E-4</v>
      </c>
      <c r="H496" s="223">
        <f t="shared" ca="1" si="1115"/>
        <v>-1.3993934028448636E-4</v>
      </c>
      <c r="I496" s="223">
        <f t="shared" ca="1" si="1116"/>
        <v>1.632617115852107E-4</v>
      </c>
      <c r="J496" s="223">
        <f t="shared" ca="1" si="1117"/>
        <v>-1.8177688828163317E-4</v>
      </c>
      <c r="K496" s="223">
        <f t="shared" ca="1" si="1118"/>
        <v>1.9493969626864011E-4</v>
      </c>
      <c r="L496" s="223">
        <f t="shared" ca="1" si="1119"/>
        <v>-2.0236256041353105E-4</v>
      </c>
      <c r="M496" s="223">
        <f t="shared" ca="1" si="1120"/>
        <v>2.0382691659542702E-4</v>
      </c>
      <c r="N496" s="223">
        <f t="shared" ca="1" si="1121"/>
        <v>-1.992896472635683E-4</v>
      </c>
      <c r="O496" s="223">
        <f t="shared" ca="1" si="1122"/>
        <v>1.8888435102131757E-4</v>
      </c>
      <c r="P496" s="223">
        <f t="shared" ca="1" si="1123"/>
        <v>-1.7291740885333004E-4</v>
      </c>
      <c r="Q496" s="223">
        <f t="shared" ca="1" si="1124"/>
        <v>1.5185896282470944E-4</v>
      </c>
      <c r="R496" s="223">
        <f t="shared" ca="1" si="1125"/>
        <v>-1.2632907288178915E-4</v>
      </c>
      <c r="S496" s="223">
        <f t="shared" ca="1" si="1126"/>
        <v>9.707945936359043E-5</v>
      </c>
      <c r="T496" s="223">
        <f t="shared" ca="1" si="1127"/>
        <v>-6.4971368810513649E-5</v>
      </c>
      <c r="U496" s="223">
        <f t="shared" ca="1" si="1128"/>
        <v>3.0950214805220127E-5</v>
      </c>
      <c r="V496" s="223">
        <f t="shared" ca="1" si="1129"/>
        <v>3.9822594610764475E-6</v>
      </c>
      <c r="W496" s="223">
        <f t="shared" ca="1" si="1130"/>
        <v>-3.8797477231601061E-5</v>
      </c>
      <c r="X496" s="223">
        <f t="shared" ca="1" si="1131"/>
        <v>7.2470314333704589E-5</v>
      </c>
      <c r="Y496" s="223">
        <f t="shared" ca="1" si="1132"/>
        <v>-1.0400928366819482E-4</v>
      </c>
      <c r="Z496" s="223">
        <f t="shared" ca="1" si="1133"/>
        <v>1.3248572926461753E-4</v>
      </c>
      <c r="AA496" s="223">
        <f t="shared" ca="1" si="1134"/>
        <v>-1.5706117029185121E-4</v>
      </c>
      <c r="AB496" s="223">
        <f t="shared" ca="1" si="1135"/>
        <v>1.7701198988738693E-4</v>
      </c>
      <c r="AC496" s="223">
        <f t="shared" ca="1" si="1136"/>
        <v>-1.9175074184978966E-4</v>
      </c>
      <c r="AD496" s="223">
        <f t="shared" ca="1" si="1137"/>
        <v>2.0084344782479456E-4</v>
      </c>
      <c r="AE496" s="223">
        <f t="shared" ca="1" si="1138"/>
        <v>-2.0402237567437065E-4</v>
      </c>
      <c r="AF496" s="223">
        <f t="shared" ca="1" si="1139"/>
        <v>2.0119392277327498E-4</v>
      </c>
      <c r="AG496" s="223">
        <f t="shared" ca="1" si="1140"/>
        <v>-1.924413721116991E-4</v>
      </c>
      <c r="AH496" s="223">
        <f t="shared" ca="1" si="1141"/>
        <v>1.7802244005134157E-4</v>
      </c>
      <c r="AI496" s="223">
        <f t="shared" ca="1" si="1142"/>
        <v>-1.5836168794052441E-4</v>
      </c>
      <c r="AJ496" s="223">
        <f t="shared" ca="1" si="1143"/>
        <v>1.3403802102620644E-4</v>
      </c>
      <c r="AK496" s="223">
        <f t="shared" ca="1" si="1144"/>
        <v>-1.0576764275383349E-4</v>
      </c>
      <c r="AL496" s="223">
        <f t="shared" ca="1" si="1145"/>
        <v>7.43829663608617E-5</v>
      </c>
      <c r="AM496" s="223">
        <f t="shared" ca="1" si="1146"/>
        <v>-4.0808104706018154E-5</v>
      </c>
      <c r="AN496" s="223">
        <f t="shared" ca="1" si="1147"/>
        <v>6.0316600293487319E-6</v>
      </c>
      <c r="AO496" s="223">
        <f t="shared" ca="1" si="1148"/>
        <v>2.8922385159198635E-5</v>
      </c>
      <c r="AP496" s="223">
        <f t="shared" ca="1" si="1149"/>
        <v>-6.3024818953191813E-5</v>
      </c>
      <c r="AQ496" s="223">
        <f t="shared" ca="1" si="1150"/>
        <v>9.5271504901180018E-5</v>
      </c>
      <c r="AR496" s="223">
        <f t="shared" ca="1" si="1151"/>
        <v>-1.2471294851857295E-4</v>
      </c>
      <c r="AS496" s="223">
        <f t="shared" ca="1" si="1152"/>
        <v>1.5048225488232359E-4</v>
      </c>
      <c r="AT496" s="223">
        <f t="shared" ca="1" si="1153"/>
        <v>-1.7182065410508248E-4</v>
      </c>
      <c r="AU496" s="223">
        <f t="shared" ca="1" si="1154"/>
        <v>1.8809984309844197E-4</v>
      </c>
      <c r="AV496" s="223">
        <f t="shared" ca="1" si="1155"/>
        <v>-1.9884048577844011E-4</v>
      </c>
      <c r="AW496" s="223">
        <f t="shared" ca="1" si="1156"/>
        <v>2.0372632698006503E-4</v>
      </c>
      <c r="AX496" s="223">
        <f t="shared" ca="1" si="1157"/>
        <v>-2.0261350450051448E-4</v>
      </c>
      <c r="AY496" s="223">
        <f t="shared" ca="1" si="1158"/>
        <v>1.9553478508078985E-4</v>
      </c>
      <c r="AZ496" s="223">
        <f t="shared" ca="1" si="1159"/>
        <v>-1.8269859959834457E-4</v>
      </c>
      <c r="BA496" s="223">
        <f t="shared" ca="1" si="1160"/>
        <v>1.6448290587924678E-4</v>
      </c>
      <c r="BB496" s="223">
        <f t="shared" ca="1" si="1161"/>
        <v>-1.4142405983762861E-4</v>
      </c>
      <c r="BC496" s="223">
        <f t="shared" ca="1" si="1162"/>
        <v>1.1420102262853606E-4</v>
      </c>
      <c r="BD496" s="223">
        <f t="shared" ca="1" si="1163"/>
        <v>-8.3615368830066713E-5</v>
      </c>
      <c r="BE496" s="223">
        <f t="shared" ca="1" si="1164"/>
        <v>5.0567684308208682E-5</v>
      </c>
      <c r="BF496" s="223">
        <f t="shared" ca="1" si="1165"/>
        <v>-1.6031048722453639E-5</v>
      </c>
      <c r="BG496" s="223">
        <f t="shared" ca="1" si="1166"/>
        <v>-1.897761652764591E-5</v>
      </c>
      <c r="BH496" s="223">
        <f t="shared" ca="1" si="1167"/>
        <v>5.3427491263499988E-5</v>
      </c>
      <c r="BI496" s="223">
        <f t="shared" ca="1" si="1168"/>
        <v>-8.6304208734062511E-5</v>
      </c>
      <c r="BJ496" s="223">
        <f t="shared" ca="1" si="1169"/>
        <v>1.1663972335598059E-4</v>
      </c>
      <c r="BK496" s="223">
        <f t="shared" ca="1" si="1170"/>
        <v>-1.4354081454009553E-4</v>
      </c>
      <c r="BL496" s="223">
        <f t="shared" ca="1" si="1171"/>
        <v>1.6621538731733025E-4</v>
      </c>
      <c r="BM496" s="223">
        <f t="shared" ca="1" si="1172"/>
        <v>-1.839957953494685E-4</v>
      </c>
      <c r="BN496" s="223">
        <f t="shared" ca="1" si="1173"/>
        <v>1.9635849958547509E-4</v>
      </c>
      <c r="BO496" s="223">
        <f t="shared" ca="1" si="1174"/>
        <v>-2.0293948371974554E-4</v>
      </c>
      <c r="BP496" s="223">
        <f t="shared" ca="1" si="1175"/>
        <v>2.0354497254856458E-4</v>
      </c>
      <c r="BQ496" s="223">
        <f t="shared" ca="1" si="1176"/>
        <v>-1.9815713762579734E-4</v>
      </c>
      <c r="BR496" s="223">
        <f t="shared" ca="1" si="1177"/>
        <v>1.8693462221640902E-4</v>
      </c>
      <c r="BS496" s="223">
        <f t="shared" ca="1" si="1178"/>
        <v>-1.7020787009070483E-4</v>
      </c>
      <c r="BT496" s="223">
        <f t="shared" ca="1" si="1179"/>
        <v>1.4846939570161709E-4</v>
      </c>
      <c r="BU496" s="223">
        <f t="shared" ca="1" si="1180"/>
        <v>-1.2235928223689108E-4</v>
      </c>
      <c r="BV496" s="223">
        <f t="shared" ca="1" si="1181"/>
        <v>9.2646334551921356E-5</v>
      </c>
      <c r="BW496" s="223">
        <f t="shared" ca="1" si="1182"/>
        <v>-6.0205441929697491E-5</v>
      </c>
      <c r="BX496" s="223">
        <f t="shared" ca="1" si="1183"/>
        <v>2.5991817215032111E-5</v>
      </c>
      <c r="BY496" s="223">
        <f t="shared" ca="1" si="1184"/>
        <v>8.9871291556409624E-6</v>
      </c>
      <c r="BZ496" s="223">
        <f t="shared" ca="1" si="1185"/>
        <v>-4.3701452067656069E-5</v>
      </c>
      <c r="CA496" s="223">
        <f t="shared" ca="1" si="1186"/>
        <v>7.7128998168746115E-5</v>
      </c>
      <c r="CB496" s="223">
        <f t="shared" ca="1" si="1187"/>
        <v>-1.082855028833904E-4</v>
      </c>
      <c r="CC496" s="223">
        <f t="shared" ca="1" si="1188"/>
        <v>1.3625357180295405E-4</v>
      </c>
      <c r="CD496" s="223">
        <f t="shared" ca="1" si="1189"/>
        <v>-1.6020969310277875E-4</v>
      </c>
      <c r="CE496" s="223">
        <f t="shared" ca="1" si="1190"/>
        <v>1.7944848561336969E-4</v>
      </c>
      <c r="CF496" s="223">
        <f t="shared" ca="1" si="1191"/>
        <v>-1.9340346856803515E-4</v>
      </c>
      <c r="CG496" s="223">
        <f t="shared" ca="1" si="1192"/>
        <v>2.016637414677455E-4</v>
      </c>
      <c r="CH496" s="223">
        <f t="shared" ca="1" si="1193"/>
        <v>-2.0398608292931185E-4</v>
      </c>
      <c r="CI496" s="223">
        <f t="shared" ca="1" si="1194"/>
        <v>2.0030211226974983E-4</v>
      </c>
      <c r="CJ496" s="223">
        <f t="shared" ca="1" si="1195"/>
        <v>-1.9072030295601278E-4</v>
      </c>
      <c r="CK496" s="223">
        <f t="shared" ca="1" si="1196"/>
        <v>1.7552278863466262E-4</v>
      </c>
      <c r="CL496" s="223">
        <f t="shared" ca="1" si="1197"/>
        <v>-1.551570557869733E-4</v>
      </c>
      <c r="CM496" s="223">
        <f t="shared" ca="1" si="1198"/>
        <v>1.3022276761693471E-4</v>
      </c>
      <c r="CN496" s="223">
        <f t="shared" ca="1" si="1199"/>
        <v>-1.014541071389798E-4</v>
      </c>
      <c r="CO496" s="223">
        <f t="shared" ca="1" si="1200"/>
        <v>6.9698159368203688E-5</v>
      </c>
      <c r="CP496" s="223">
        <f t="shared" ca="1" si="1201"/>
        <v>-3.5889969143325224E-5</v>
      </c>
      <c r="CQ496" s="223">
        <f t="shared" ca="1" si="1202"/>
        <v>1.0250089976910313E-6</v>
      </c>
      <c r="CR496" s="223">
        <f t="shared" ca="1" si="1203"/>
        <v>3.3870132245991704E-5</v>
      </c>
      <c r="CS496" s="223">
        <f t="shared" ca="1" si="1204"/>
        <v>-6.7767977091144231E-5</v>
      </c>
      <c r="CT496" s="223">
        <f t="shared" ca="1" si="1205"/>
        <v>9.9670413149669193E-5</v>
      </c>
      <c r="CU496" s="223">
        <f t="shared" ca="1" si="1206"/>
        <v>-1.2863808227693159E-4</v>
      </c>
      <c r="CV496" s="223">
        <f t="shared" ca="1" si="1207"/>
        <v>1.5381803970483071E-4</v>
      </c>
      <c r="CW496" s="223">
        <f t="shared" ca="1" si="1208"/>
        <v>-1.7446886875759714E-4</v>
      </c>
      <c r="CX496" s="223">
        <f t="shared" ca="1" si="1209"/>
        <v>1.8998251165467148E-4</v>
      </c>
      <c r="CY496" s="223">
        <f t="shared" ca="1" si="1210"/>
        <v>-1.9990217359889189E-4</v>
      </c>
      <c r="CZ496" s="223">
        <f t="shared" ca="1" si="1211"/>
        <v>2.0393577296921108E-4</v>
      </c>
      <c r="DA496" s="223">
        <f t="shared" ca="1" si="1212"/>
        <v>-2.0196454158084826E-4</v>
      </c>
      <c r="DB496" s="223">
        <f t="shared" ca="1" si="1213"/>
        <v>1.9404652178067202E-4</v>
      </c>
      <c r="DC496" s="223">
        <f t="shared" ca="1" si="1214"/>
        <v>-1.8041485740682194E-4</v>
      </c>
      <c r="DD496" s="223">
        <f t="shared" ca="1" si="1215"/>
        <v>1.6147092893478945E-4</v>
      </c>
      <c r="DE496" s="223">
        <f t="shared" ca="1" si="1216"/>
        <v>-1.3777253494362172E-4</v>
      </c>
      <c r="DF496" s="223">
        <f t="shared" ca="1" si="1217"/>
        <v>1.100174678956101E-4</v>
      </c>
      <c r="DG496" s="223">
        <f t="shared" ca="1" si="1218"/>
        <v>-7.902296783595407E-5</v>
      </c>
      <c r="DH496" s="223">
        <f t="shared" ca="1" si="1219"/>
        <v>4.570165899236201E-5</v>
      </c>
      <c r="DI496" s="223">
        <f t="shared" ca="1" si="1220"/>
        <v>-1.1034677814550042E-5</v>
      </c>
      <c r="DJ496" s="223">
        <f t="shared" ca="1" si="1221"/>
        <v>-2.3957216309067827E-5</v>
      </c>
      <c r="DK496" s="223">
        <f t="shared" ca="1" si="1222"/>
        <v>5.8243697020950592E-5</v>
      </c>
      <c r="DL496" s="223">
        <f t="shared" ca="1" si="1223"/>
        <v>-9.0815208660568306E-5</v>
      </c>
      <c r="DM496" s="223">
        <f t="shared" ca="1" si="1224"/>
        <v>1.2071269234333862E-4</v>
      </c>
      <c r="DN496" s="223">
        <f t="shared" ca="1" si="1225"/>
        <v>-1.4705582517636454E-4</v>
      </c>
      <c r="DO496" s="223">
        <f t="shared" ca="1" si="1226"/>
        <v>1.6906894111531922E-4</v>
      </c>
      <c r="DP496" s="223">
        <f t="shared" ca="1" si="1227"/>
        <v>-1.8610387023022882E-4</v>
      </c>
      <c r="DQ496" s="223">
        <f t="shared" ca="1" si="1228"/>
        <v>1.9765902388447582E-4</v>
      </c>
      <c r="DR496" s="223">
        <f t="shared" ca="1" si="1229"/>
        <v>-2.0339416386936412E-4</v>
      </c>
      <c r="DS496" s="223">
        <f t="shared" ca="1" si="1230"/>
        <v>2.0314042062127588E-4</v>
      </c>
      <c r="DT496" s="223">
        <f t="shared" ca="1" si="1231"/>
        <v>-1.9690526553789353E-4</v>
      </c>
      <c r="DU496" s="223">
        <f t="shared" ca="1" si="1232"/>
        <v>1.8487229098501287E-4</v>
      </c>
      <c r="DV496" s="223">
        <f t="shared" ca="1" si="1233"/>
        <v>-1.6739580447161853E-4</v>
      </c>
      <c r="DW496" s="223">
        <f t="shared" ca="1" si="1234"/>
        <v>1.4499039616618054E-4</v>
      </c>
      <c r="DX496" s="223">
        <f t="shared" ca="1" si="1235"/>
        <v>-1.1831578693568767E-4</v>
      </c>
      <c r="DY496" s="223">
        <f t="shared" ca="1" si="1236"/>
        <v>8.815740305259304E-5</v>
      </c>
      <c r="DZ496" s="223">
        <f t="shared" ca="1" si="1237"/>
        <v>-5.5403249541882436E-5</v>
      </c>
      <c r="EA496" s="223">
        <f t="shared" ca="1" si="1238"/>
        <v>2.1017763126041761E-5</v>
      </c>
      <c r="EB496" s="223">
        <f t="shared" ca="1" si="1239"/>
        <v>1.3986585339651069E-5</v>
      </c>
      <c r="EC496" s="223">
        <f t="shared" ca="1" si="1240"/>
        <v>-4.8579102783088075E-5</v>
      </c>
      <c r="ED496" s="223">
        <f t="shared" ca="1" si="1241"/>
        <v>8.1741222379331193E-5</v>
      </c>
      <c r="EE496" s="223">
        <f t="shared" ca="1" si="1242"/>
        <v>-1.1249649496070731E-4</v>
      </c>
      <c r="EF496" s="223">
        <f t="shared" ca="1" si="1243"/>
        <v>1.3993934028447928E-4</v>
      </c>
      <c r="EG496" s="223">
        <f t="shared" ca="1" si="1244"/>
        <v>-1.6326171158520411E-4</v>
      </c>
      <c r="EH496" s="223">
        <f t="shared" ca="1" si="1245"/>
        <v>1.8177688828162751E-4</v>
      </c>
      <c r="EI496" s="223">
        <f t="shared" ca="1" si="1246"/>
        <v>-1.9493969626863957E-4</v>
      </c>
      <c r="EJ496" s="223">
        <f t="shared" ca="1" si="1247"/>
        <v>2.0236256041353062E-4</v>
      </c>
      <c r="EK496" s="223">
        <f t="shared" ca="1" si="1248"/>
        <v>-2.0382691659542721E-4</v>
      </c>
      <c r="EL496" s="223">
        <f t="shared" ca="1" si="1249"/>
        <v>1.9928964726356966E-4</v>
      </c>
      <c r="EM496" s="223">
        <f t="shared" ca="1" si="1250"/>
        <v>-1.8888435102132049E-4</v>
      </c>
      <c r="EN496" s="223">
        <f t="shared" ca="1" si="1251"/>
        <v>1.7291740885333451E-4</v>
      </c>
      <c r="EO496" s="223">
        <f t="shared" ca="1" si="1252"/>
        <v>-1.5185896282471606E-4</v>
      </c>
      <c r="EP496" s="223">
        <f t="shared" ca="1" si="1253"/>
        <v>1.2632907288179807E-4</v>
      </c>
      <c r="EQ496" s="223">
        <f t="shared" ca="1" si="1254"/>
        <v>-9.7079459363591487E-5</v>
      </c>
      <c r="ER496" s="223">
        <f t="shared" ca="1" si="1255"/>
        <v>6.4971368810516156E-5</v>
      </c>
      <c r="ES496" s="223">
        <f t="shared" ca="1" si="1256"/>
        <v>-3.0950214805224179E-5</v>
      </c>
      <c r="ET496" s="223">
        <f t="shared" ca="1" si="1257"/>
        <v>-3.9822594610709045E-6</v>
      </c>
      <c r="EU496" s="223">
        <f t="shared" ca="1" si="1258"/>
        <v>3.8797477231594189E-5</v>
      </c>
      <c r="EV496" s="223">
        <f t="shared" ca="1" si="1259"/>
        <v>-7.2470314333696701E-5</v>
      </c>
      <c r="EW496" s="223">
        <f t="shared" ca="1" si="1260"/>
        <v>1.0400928366818631E-4</v>
      </c>
      <c r="EX496" s="223">
        <f t="shared" ca="1" si="1261"/>
        <v>-1.3248572926461002E-4</v>
      </c>
      <c r="EY496" s="223">
        <f t="shared" ca="1" si="1262"/>
        <v>1.5706117029184302E-4</v>
      </c>
      <c r="EZ496" s="223">
        <f t="shared" ca="1" si="1263"/>
        <v>-1.7701198988738636E-4</v>
      </c>
      <c r="FA496" s="223">
        <f t="shared" ca="1" si="1264"/>
        <v>1.9175074184978822E-4</v>
      </c>
      <c r="FB496" s="223">
        <f t="shared" ca="1" si="1265"/>
        <v>-2.0084344782479385E-4</v>
      </c>
      <c r="FC496" s="223">
        <f t="shared" ca="1" si="1266"/>
        <v>2.0402237567437062E-4</v>
      </c>
      <c r="FD496" s="223">
        <f t="shared" ca="1" si="1267"/>
        <v>-2.0119392277327618E-4</v>
      </c>
      <c r="FE496" s="223">
        <f t="shared" ca="1" si="1268"/>
        <v>1.9244137211169853E-4</v>
      </c>
      <c r="FF496" s="223">
        <f t="shared" ca="1" si="1269"/>
        <v>-1.7802244005134642E-4</v>
      </c>
      <c r="FG496" s="223">
        <f t="shared" ca="1" si="1270"/>
        <v>1.5836168794052517E-4</v>
      </c>
      <c r="FH496" s="223">
        <f t="shared" ca="1" si="1271"/>
        <v>-1.3403802102621609E-4</v>
      </c>
      <c r="FI496" s="223">
        <f t="shared" ca="1" si="1272"/>
        <v>1.0576764275383702E-4</v>
      </c>
      <c r="FJ496" s="223">
        <f t="shared" ca="1" si="1273"/>
        <v>-7.438296636087631E-5</v>
      </c>
      <c r="FK496" s="223">
        <f t="shared" ca="1" si="1274"/>
        <v>4.0808104706022166E-5</v>
      </c>
      <c r="FL496" s="223">
        <f t="shared" ca="1" si="1275"/>
        <v>-6.0316600293673259E-6</v>
      </c>
      <c r="FM496" s="223">
        <f t="shared" ca="1" si="1276"/>
        <v>-2.8922385159191689E-5</v>
      </c>
      <c r="FN496" s="223">
        <f t="shared" ca="1" si="1277"/>
        <v>6.3024818953193412E-5</v>
      </c>
      <c r="FO496" s="223">
        <f t="shared" ca="1" si="1278"/>
        <v>-9.5271504901171263E-5</v>
      </c>
      <c r="FP496" s="223">
        <f t="shared" ca="1" si="1279"/>
        <v>1.2471294851857198E-4</v>
      </c>
      <c r="FQ496" s="223">
        <f t="shared" ca="1" si="1280"/>
        <v>-1.5048225488231495E-4</v>
      </c>
      <c r="FR496" s="223">
        <f t="shared" ca="1" si="1281"/>
        <v>1.7182065410508186E-4</v>
      </c>
      <c r="FS496" s="223">
        <f t="shared" ca="1" si="1282"/>
        <v>-1.8809984309843474E-4</v>
      </c>
      <c r="FT496" s="223">
        <f t="shared" ca="1" si="1283"/>
        <v>1.9884048577843854E-4</v>
      </c>
      <c r="FU496" s="223">
        <f t="shared" ca="1" si="1284"/>
        <v>-2.0372632698006533E-4</v>
      </c>
      <c r="FV496" s="223">
        <f t="shared" ca="1" si="1285"/>
        <v>2.0261350450051529E-4</v>
      </c>
      <c r="FW496" s="223">
        <f t="shared" ca="1" si="1286"/>
        <v>-1.955347850807902E-4</v>
      </c>
      <c r="FX496" s="223">
        <f t="shared" ca="1" si="1287"/>
        <v>1.8269859959835026E-4</v>
      </c>
      <c r="FY496" s="223">
        <f t="shared" ca="1" si="1288"/>
        <v>-1.6448290587924748E-4</v>
      </c>
      <c r="FZ496" s="223">
        <f t="shared" ca="1" si="1289"/>
        <v>1.4142405983763779E-4</v>
      </c>
      <c r="GA496" s="223">
        <f t="shared" ca="1" si="1290"/>
        <v>-1.1420102262853709E-4</v>
      </c>
      <c r="GB496" s="223">
        <f t="shared" ca="1" si="1291"/>
        <v>8.3615368830083654E-5</v>
      </c>
      <c r="GC496" s="223">
        <f t="shared" ca="1" si="1292"/>
        <v>-5.0567684308215445E-5</v>
      </c>
      <c r="GD496" s="223">
        <f t="shared" ca="1" si="1293"/>
        <v>1.6031048722449045E-5</v>
      </c>
      <c r="GE496" s="223">
        <f t="shared" ca="1" si="1294"/>
        <v>1.8977616527638937E-5</v>
      </c>
      <c r="GF496" s="223">
        <f t="shared" ca="1" si="1295"/>
        <v>-5.3427491263498836E-5</v>
      </c>
      <c r="GG496" s="223">
        <f t="shared" ca="1" si="1296"/>
        <v>8.6304208734050924E-5</v>
      </c>
      <c r="GH496" s="223">
        <f t="shared" ca="1" si="1297"/>
        <v>-1.166397233559796E-4</v>
      </c>
      <c r="GI496" s="223">
        <f t="shared" ca="1" si="1298"/>
        <v>1.4354081454008642E-4</v>
      </c>
      <c r="GJ496" s="223">
        <f t="shared" ca="1" si="1299"/>
        <v>-1.6621538731732621E-4</v>
      </c>
      <c r="GK496" s="223">
        <f t="shared" ca="1" si="1300"/>
        <v>1.8399579534946045E-4</v>
      </c>
      <c r="GL496" s="223">
        <f t="shared" ca="1" si="1301"/>
        <v>-1.9635849958547316E-4</v>
      </c>
      <c r="GM496" s="223">
        <f t="shared" ca="1" si="1302"/>
        <v>2.0293948371974602E-4</v>
      </c>
      <c r="GN496" s="223">
        <f t="shared" ca="1" si="1303"/>
        <v>-2.0354497254856547E-4</v>
      </c>
      <c r="GO496" s="223">
        <f t="shared" ca="1" si="1304"/>
        <v>1.9815713762579763E-4</v>
      </c>
      <c r="GP496" s="223">
        <f t="shared" ca="1" si="1305"/>
        <v>-1.8693462221641414E-4</v>
      </c>
      <c r="GQ496" s="223">
        <f t="shared" ca="1" si="1306"/>
        <v>1.702078700907055E-4</v>
      </c>
      <c r="GR496" s="223">
        <f t="shared" ca="1" si="1307"/>
        <v>-1.4846939570162588E-4</v>
      </c>
      <c r="GS496" s="223">
        <f t="shared" ca="1" si="1308"/>
        <v>1.2235928223689667E-4</v>
      </c>
      <c r="GT496" s="223">
        <f t="shared" ca="1" si="1309"/>
        <v>-9.2646334551937931E-5</v>
      </c>
      <c r="GU496" s="223">
        <f t="shared" ca="1" si="1310"/>
        <v>6.0205441929704173E-5</v>
      </c>
      <c r="GV496" s="223">
        <f t="shared" ca="1" si="1311"/>
        <v>-2.5991817215027544E-5</v>
      </c>
      <c r="GW496" s="223">
        <f t="shared" ca="1" si="1312"/>
        <v>-8.9871291556281688E-6</v>
      </c>
      <c r="GX496" s="223">
        <f t="shared" ca="1" si="1313"/>
        <v>4.370145206765489E-5</v>
      </c>
      <c r="GY496" s="223">
        <f t="shared" ca="1" si="1314"/>
        <v>-7.712899816873427E-5</v>
      </c>
      <c r="GZ496" s="223">
        <f t="shared" ca="1" si="1315"/>
        <v>1.0828550288338939E-4</v>
      </c>
      <c r="HA496" s="223">
        <f t="shared" ca="1" si="1316"/>
        <v>-1.362535718029402E-4</v>
      </c>
      <c r="HB496" s="223">
        <f t="shared" ca="1" si="1317"/>
        <v>1.6020969310277442E-4</v>
      </c>
      <c r="HC496" s="223">
        <f t="shared" ca="1" si="1318"/>
        <v>-1.7944848561337188E-4</v>
      </c>
      <c r="HD496" s="223">
        <f t="shared" ca="1" si="1319"/>
        <v>1.9340346856803293E-4</v>
      </c>
      <c r="HE496" s="223">
        <f t="shared" ca="1" si="1320"/>
        <v>-2.0166374146774623E-4</v>
      </c>
      <c r="HF496" s="223">
        <f t="shared" ca="1" si="1321"/>
        <v>2.0398608292931199E-4</v>
      </c>
      <c r="HG496" s="223">
        <f t="shared" ca="1" si="1322"/>
        <v>-2.0030211226974894E-4</v>
      </c>
      <c r="HH496" s="223">
        <f t="shared" ca="1" si="1323"/>
        <v>1.9072030295601936E-4</v>
      </c>
      <c r="HI496" s="223">
        <f t="shared" ca="1" si="1324"/>
        <v>-1.7552278863466615E-4</v>
      </c>
      <c r="HJ496" s="223">
        <f t="shared" ca="1" si="1325"/>
        <v>1.5515705578698536E-4</v>
      </c>
      <c r="HK496" s="223">
        <f t="shared" ca="1" si="1326"/>
        <v>-1.3022276761694011E-4</v>
      </c>
      <c r="HL496" s="223">
        <f t="shared" ca="1" si="1327"/>
        <v>1.0145410713897581E-4</v>
      </c>
      <c r="HM496" s="223">
        <f t="shared" ca="1" si="1328"/>
        <v>-6.9698159368210261E-5</v>
      </c>
      <c r="HN496" s="223">
        <f t="shared" ca="1" si="1329"/>
        <v>3.5889969143320684E-5</v>
      </c>
      <c r="HO496" s="223">
        <f t="shared" ca="1" si="1330"/>
        <v>-1.025008997698038E-6</v>
      </c>
      <c r="HP496" s="223">
        <f t="shared" ca="1" si="1331"/>
        <v>-3.3870132245984806E-5</v>
      </c>
      <c r="HQ496" s="223">
        <f t="shared" ca="1" si="1332"/>
        <v>6.776797709112668E-5</v>
      </c>
      <c r="HR496" s="223">
        <f t="shared" ca="1" si="1333"/>
        <v>-9.9670413149663108E-5</v>
      </c>
      <c r="HS496" s="223">
        <f t="shared" ca="1" si="1334"/>
        <v>1.2863808227691717E-4</v>
      </c>
      <c r="HT496" s="223">
        <f t="shared" ca="1" si="1335"/>
        <v>-1.5381803970482613E-4</v>
      </c>
      <c r="HU496" s="223">
        <f t="shared" ca="1" si="1336"/>
        <v>1.7446886875759952E-4</v>
      </c>
      <c r="HV496" s="223">
        <f t="shared" ca="1" si="1337"/>
        <v>-1.8998251165466894E-4</v>
      </c>
      <c r="HW496" s="223">
        <f t="shared" ca="1" si="1338"/>
        <v>1.9990217359889281E-4</v>
      </c>
      <c r="HX496" s="223">
        <f t="shared" ca="1" si="1339"/>
        <v>-2.0393577296921086E-4</v>
      </c>
      <c r="HY496" s="223">
        <f t="shared" ca="1" si="1340"/>
        <v>2.0196454158084929E-4</v>
      </c>
      <c r="HZ496" s="223">
        <f t="shared" ca="1" si="1341"/>
        <v>-1.9404652178067779E-4</v>
      </c>
      <c r="IA496" s="223">
        <f t="shared" ca="1" si="1342"/>
        <v>1.804148574068252E-4</v>
      </c>
      <c r="IB496" s="223">
        <f t="shared" ca="1" si="1343"/>
        <v>-1.6147092893480084E-4</v>
      </c>
      <c r="IC496" s="223">
        <f t="shared" ca="1" si="1344"/>
        <v>1.3777253494362687E-4</v>
      </c>
      <c r="ID496" s="223">
        <f t="shared" ca="1" si="1345"/>
        <v>-1.1001746789560623E-4</v>
      </c>
      <c r="IE496" s="223">
        <f t="shared" ca="1" si="1346"/>
        <v>5.1274599724888786E-5</v>
      </c>
      <c r="IF496" s="223">
        <f t="shared" ca="1" si="1347"/>
        <v>-4.5701658992357524E-5</v>
      </c>
      <c r="IG496" s="223">
        <f t="shared" ca="1" si="1348"/>
        <v>1.1034677814568622E-5</v>
      </c>
      <c r="IH496" s="223">
        <f t="shared" ca="1" si="1349"/>
        <v>2.3957216309060881E-5</v>
      </c>
      <c r="II496" s="223">
        <f t="shared" ca="1" si="1350"/>
        <v>-5.8243697020932777E-5</v>
      </c>
      <c r="IJ496" s="223">
        <f t="shared" ca="1" si="1351"/>
        <v>9.0815208660562045E-5</v>
      </c>
      <c r="IK496" s="223">
        <f t="shared" ca="1" si="1352"/>
        <v>-1.2071269234334233E-4</v>
      </c>
      <c r="IL496" s="223">
        <f t="shared" ca="1" si="1353"/>
        <v>1.4705582517635969E-4</v>
      </c>
      <c r="IM496" s="223">
        <f t="shared" ca="1" si="1354"/>
        <v>-1.6906894111532182E-4</v>
      </c>
      <c r="IN496" s="223">
        <f t="shared" ca="1" si="1355"/>
        <v>1.8610387023022595E-4</v>
      </c>
      <c r="IO496" s="223">
        <f t="shared" ca="1" si="1356"/>
        <v>-1.9765902388447696E-4</v>
      </c>
      <c r="IP496" s="223">
        <f t="shared" ca="1" si="1357"/>
        <v>2.0339416386936266E-4</v>
      </c>
      <c r="IQ496" s="223">
        <f t="shared" ca="1" si="1358"/>
        <v>-2.0314042062127653E-4</v>
      </c>
      <c r="IR496" s="223">
        <f t="shared" ca="1" si="1359"/>
        <v>1.9690526553789835E-4</v>
      </c>
      <c r="IS496" s="223">
        <f t="shared" ca="1" si="1360"/>
        <v>-1.8487229098501586E-4</v>
      </c>
      <c r="IT496" s="223">
        <f t="shared" ca="1" si="1361"/>
        <v>1.673958044716159E-4</v>
      </c>
      <c r="IU496" s="223">
        <f t="shared" ca="1" si="1362"/>
        <v>-1.4499039616618545E-4</v>
      </c>
      <c r="IV496" s="223">
        <f t="shared" ca="1" si="1363"/>
        <v>1.1831578693568393E-4</v>
      </c>
      <c r="IW496" s="223">
        <f t="shared" ca="1" si="1364"/>
        <v>-8.8157403052599356E-5</v>
      </c>
      <c r="IX496" s="223">
        <f t="shared" ca="1" si="1365"/>
        <v>5.5403249541889171E-5</v>
      </c>
      <c r="IY496" s="223">
        <f t="shared" ca="1" si="1366"/>
        <v>-2.1017763126060247E-5</v>
      </c>
      <c r="IZ496" s="223">
        <f t="shared" ca="1" si="1367"/>
        <v>-1.3986585339644103E-5</v>
      </c>
      <c r="JA496" s="223">
        <f t="shared" ca="1" si="1368"/>
        <v>4.8579102783070009E-5</v>
      </c>
      <c r="JB496" s="223">
        <f t="shared" ca="1" si="1369"/>
        <v>-8.1741222379324782E-5</v>
      </c>
    </row>
    <row r="497" spans="2:262">
      <c r="B497" s="230">
        <v>136</v>
      </c>
      <c r="C497" s="229">
        <f t="shared" si="1370"/>
        <v>2.6562500000000019E-3</v>
      </c>
      <c r="D497" s="226">
        <f t="shared" ca="1" si="1113"/>
        <v>23.516308596396666</v>
      </c>
      <c r="E497" s="225">
        <f ca="1">EL361</f>
        <v>-0.48369140360333568</v>
      </c>
      <c r="F497" s="224">
        <v>136</v>
      </c>
      <c r="G497" s="223">
        <f t="shared" ca="1" si="1114"/>
        <v>1.7524374042113445E-4</v>
      </c>
      <c r="H497" s="223">
        <f t="shared" ca="1" si="1115"/>
        <v>-1.9782019159310355E-4</v>
      </c>
      <c r="I497" s="223">
        <f t="shared" ca="1" si="1116"/>
        <v>2.1279452374099126E-4</v>
      </c>
      <c r="J497" s="223">
        <f t="shared" ca="1" si="1117"/>
        <v>-2.1959128167805636E-4</v>
      </c>
      <c r="K497" s="223">
        <f t="shared" ca="1" si="1118"/>
        <v>2.1794926980844332E-4</v>
      </c>
      <c r="L497" s="223">
        <f t="shared" ca="1" si="1119"/>
        <v>-2.0793158972745026E-4</v>
      </c>
      <c r="M497" s="223">
        <f t="shared" ca="1" si="1120"/>
        <v>1.8992321526261043E-4</v>
      </c>
      <c r="N497" s="223">
        <f t="shared" ca="1" si="1121"/>
        <v>-1.646161981453947E-4</v>
      </c>
      <c r="O497" s="223">
        <f t="shared" ca="1" si="1122"/>
        <v>1.3298307285127903E-4</v>
      </c>
      <c r="P497" s="223">
        <f t="shared" ca="1" si="1123"/>
        <v>-9.6239482645255167E-5</v>
      </c>
      <c r="Q497" s="223">
        <f t="shared" ca="1" si="1124"/>
        <v>5.5797463092897072E-5</v>
      </c>
      <c r="R497" s="223">
        <f t="shared" ca="1" si="1125"/>
        <v>-1.3211178325456729E-5</v>
      </c>
      <c r="S497" s="223">
        <f t="shared" ca="1" si="1126"/>
        <v>-2.9882804616115268E-5</v>
      </c>
      <c r="T497" s="223">
        <f t="shared" ca="1" si="1127"/>
        <v>7.1828408134761343E-5</v>
      </c>
      <c r="U497" s="223">
        <f t="shared" ca="1" si="1128"/>
        <v>-1.1101368621062249E-4</v>
      </c>
      <c r="V497" s="223">
        <f t="shared" ca="1" si="1129"/>
        <v>1.4593277058260325E-4</v>
      </c>
      <c r="W497" s="223">
        <f t="shared" ca="1" si="1130"/>
        <v>-1.75243740421135E-4</v>
      </c>
      <c r="X497" s="223">
        <f t="shared" ca="1" si="1131"/>
        <v>1.9782019159310352E-4</v>
      </c>
      <c r="Y497" s="223">
        <f t="shared" ca="1" si="1132"/>
        <v>-2.1279452374099137E-4</v>
      </c>
      <c r="Z497" s="223">
        <f t="shared" ca="1" si="1133"/>
        <v>2.1959128167805631E-4</v>
      </c>
      <c r="AA497" s="223">
        <f t="shared" ca="1" si="1134"/>
        <v>-2.1794926980844305E-4</v>
      </c>
      <c r="AB497" s="223">
        <f t="shared" ca="1" si="1135"/>
        <v>2.0793158972745015E-4</v>
      </c>
      <c r="AC497" s="223">
        <f t="shared" ca="1" si="1136"/>
        <v>-1.8992321526261065E-4</v>
      </c>
      <c r="AD497" s="223">
        <f t="shared" ca="1" si="1137"/>
        <v>1.6461619814539346E-4</v>
      </c>
      <c r="AE497" s="223">
        <f t="shared" ca="1" si="1138"/>
        <v>-1.3298307285127813E-4</v>
      </c>
      <c r="AF497" s="223">
        <f t="shared" ca="1" si="1139"/>
        <v>9.6239482645254869E-5</v>
      </c>
      <c r="AG497" s="223">
        <f t="shared" ca="1" si="1140"/>
        <v>-5.5797463092898292E-5</v>
      </c>
      <c r="AH497" s="223">
        <f t="shared" ca="1" si="1141"/>
        <v>1.3211178325456391E-5</v>
      </c>
      <c r="AI497" s="223">
        <f t="shared" ca="1" si="1142"/>
        <v>2.988280461611558E-5</v>
      </c>
      <c r="AJ497" s="223">
        <f t="shared" ca="1" si="1143"/>
        <v>-7.1828408134760164E-5</v>
      </c>
      <c r="AK497" s="223">
        <f t="shared" ca="1" si="1144"/>
        <v>1.1101368621062412E-4</v>
      </c>
      <c r="AL497" s="223">
        <f t="shared" ca="1" si="1145"/>
        <v>-1.4593277058260349E-4</v>
      </c>
      <c r="AM497" s="223">
        <f t="shared" ca="1" si="1146"/>
        <v>1.7524374042113424E-4</v>
      </c>
      <c r="AN497" s="223">
        <f t="shared" ca="1" si="1147"/>
        <v>-1.9782019159310434E-4</v>
      </c>
      <c r="AO497" s="223">
        <f t="shared" ca="1" si="1148"/>
        <v>2.1279452374099142E-4</v>
      </c>
      <c r="AP497" s="223">
        <f t="shared" ca="1" si="1149"/>
        <v>-2.1959128167805633E-4</v>
      </c>
      <c r="AQ497" s="223">
        <f t="shared" ca="1" si="1150"/>
        <v>2.17949269808443E-4</v>
      </c>
      <c r="AR497" s="223">
        <f t="shared" ca="1" si="1151"/>
        <v>-2.0793158972745005E-4</v>
      </c>
      <c r="AS497" s="223">
        <f t="shared" ca="1" si="1152"/>
        <v>1.8992321526260892E-4</v>
      </c>
      <c r="AT497" s="223">
        <f t="shared" ca="1" si="1153"/>
        <v>-1.646161981453953E-4</v>
      </c>
      <c r="AU497" s="223">
        <f t="shared" ca="1" si="1154"/>
        <v>1.3298307285127786E-4</v>
      </c>
      <c r="AV497" s="223">
        <f t="shared" ca="1" si="1155"/>
        <v>-9.6239482645251779E-5</v>
      </c>
      <c r="AW497" s="223">
        <f t="shared" ca="1" si="1156"/>
        <v>5.5797463092897967E-5</v>
      </c>
      <c r="AX497" s="223">
        <f t="shared" ca="1" si="1157"/>
        <v>-1.3211178325456065E-5</v>
      </c>
      <c r="AY497" s="223">
        <f t="shared" ca="1" si="1158"/>
        <v>-2.9882804616118981E-5</v>
      </c>
      <c r="AZ497" s="223">
        <f t="shared" ca="1" si="1159"/>
        <v>7.1828408134760476E-5</v>
      </c>
      <c r="BA497" s="223">
        <f t="shared" ca="1" si="1160"/>
        <v>-1.110136862106244E-4</v>
      </c>
      <c r="BB497" s="223">
        <f t="shared" ca="1" si="1161"/>
        <v>1.4593277058260606E-4</v>
      </c>
      <c r="BC497" s="223">
        <f t="shared" ca="1" si="1162"/>
        <v>-1.7524374042113443E-4</v>
      </c>
      <c r="BD497" s="223">
        <f t="shared" ca="1" si="1163"/>
        <v>1.9782019159310447E-4</v>
      </c>
      <c r="BE497" s="223">
        <f t="shared" ca="1" si="1164"/>
        <v>-2.1279452374099072E-4</v>
      </c>
      <c r="BF497" s="223">
        <f t="shared" ca="1" si="1165"/>
        <v>2.1959128167805636E-4</v>
      </c>
      <c r="BG497" s="223">
        <f t="shared" ca="1" si="1166"/>
        <v>-2.1794926980844295E-4</v>
      </c>
      <c r="BH497" s="223">
        <f t="shared" ca="1" si="1167"/>
        <v>2.0793158972745097E-4</v>
      </c>
      <c r="BI497" s="223">
        <f t="shared" ca="1" si="1168"/>
        <v>-1.899232152626103E-4</v>
      </c>
      <c r="BJ497" s="223">
        <f t="shared" ca="1" si="1169"/>
        <v>1.6461619814539302E-4</v>
      </c>
      <c r="BK497" s="223">
        <f t="shared" ca="1" si="1170"/>
        <v>-1.3298307285128011E-4</v>
      </c>
      <c r="BL497" s="223">
        <f t="shared" ca="1" si="1171"/>
        <v>9.62394826452543E-5</v>
      </c>
      <c r="BM497" s="223">
        <f t="shared" ca="1" si="1172"/>
        <v>-5.5797463092894619E-5</v>
      </c>
      <c r="BN497" s="223">
        <f t="shared" ca="1" si="1173"/>
        <v>1.3211178325458857E-5</v>
      </c>
      <c r="BO497" s="223">
        <f t="shared" ca="1" si="1174"/>
        <v>2.9882804616116217E-5</v>
      </c>
      <c r="BP497" s="223">
        <f t="shared" ca="1" si="1175"/>
        <v>-7.1828408134763755E-5</v>
      </c>
      <c r="BQ497" s="223">
        <f t="shared" ca="1" si="1176"/>
        <v>1.1101368621062198E-4</v>
      </c>
      <c r="BR497" s="223">
        <f t="shared" ca="1" si="1177"/>
        <v>-1.4593277058260398E-4</v>
      </c>
      <c r="BS497" s="223">
        <f t="shared" ca="1" si="1178"/>
        <v>1.7524374042113654E-4</v>
      </c>
      <c r="BT497" s="223">
        <f t="shared" ca="1" si="1179"/>
        <v>-1.9782019159310328E-4</v>
      </c>
      <c r="BU497" s="223">
        <f t="shared" ca="1" si="1180"/>
        <v>2.1279452374099158E-4</v>
      </c>
      <c r="BV497" s="223">
        <f t="shared" ca="1" si="1181"/>
        <v>-2.1959128167805655E-4</v>
      </c>
      <c r="BW497" s="223">
        <f t="shared" ca="1" si="1182"/>
        <v>2.1794926980844335E-4</v>
      </c>
      <c r="BX497" s="223">
        <f t="shared" ca="1" si="1183"/>
        <v>-2.0793158972744983E-4</v>
      </c>
      <c r="BY497" s="223">
        <f t="shared" ca="1" si="1184"/>
        <v>1.8992321526260856E-4</v>
      </c>
      <c r="BZ497" s="223">
        <f t="shared" ca="1" si="1185"/>
        <v>-1.6461619814539489E-4</v>
      </c>
      <c r="CA497" s="223">
        <f t="shared" ca="1" si="1186"/>
        <v>1.3298307285127738E-4</v>
      </c>
      <c r="CB497" s="223">
        <f t="shared" ca="1" si="1187"/>
        <v>-9.6239482645251183E-5</v>
      </c>
      <c r="CC497" s="223">
        <f t="shared" ca="1" si="1188"/>
        <v>5.5797463092897371E-5</v>
      </c>
      <c r="CD497" s="223">
        <f t="shared" ca="1" si="1189"/>
        <v>-1.3211178325455401E-5</v>
      </c>
      <c r="CE497" s="223">
        <f t="shared" ca="1" si="1190"/>
        <v>-2.9882804616119618E-5</v>
      </c>
      <c r="CF497" s="223">
        <f t="shared" ca="1" si="1191"/>
        <v>7.1828408134767008E-5</v>
      </c>
      <c r="CG497" s="223">
        <f t="shared" ca="1" si="1192"/>
        <v>-1.1101368621061955E-4</v>
      </c>
      <c r="CH497" s="223">
        <f t="shared" ca="1" si="1193"/>
        <v>1.4593277058260186E-4</v>
      </c>
      <c r="CI497" s="223">
        <f t="shared" ca="1" si="1194"/>
        <v>-1.7524374042113483E-4</v>
      </c>
      <c r="CJ497" s="223">
        <f t="shared" ca="1" si="1195"/>
        <v>1.9782019159310477E-4</v>
      </c>
      <c r="CK497" s="223">
        <f t="shared" ca="1" si="1196"/>
        <v>-2.1279452374099245E-4</v>
      </c>
      <c r="CL497" s="223">
        <f t="shared" ca="1" si="1197"/>
        <v>2.1959128167805677E-4</v>
      </c>
      <c r="CM497" s="223">
        <f t="shared" ca="1" si="1198"/>
        <v>-2.179492698084437E-4</v>
      </c>
      <c r="CN497" s="223">
        <f t="shared" ca="1" si="1199"/>
        <v>2.0793158972745078E-4</v>
      </c>
      <c r="CO497" s="223">
        <f t="shared" ca="1" si="1200"/>
        <v>-1.8992321526260997E-4</v>
      </c>
      <c r="CP497" s="223">
        <f t="shared" ca="1" si="1201"/>
        <v>1.6461619814539259E-4</v>
      </c>
      <c r="CQ497" s="223">
        <f t="shared" ca="1" si="1202"/>
        <v>-1.3298307285127461E-4</v>
      </c>
      <c r="CR497" s="223">
        <f t="shared" ca="1" si="1203"/>
        <v>9.6239482645248093E-5</v>
      </c>
      <c r="CS497" s="223">
        <f t="shared" ca="1" si="1204"/>
        <v>-5.5797463092900054E-5</v>
      </c>
      <c r="CT497" s="223">
        <f t="shared" ca="1" si="1205"/>
        <v>1.321117832545822E-5</v>
      </c>
      <c r="CU497" s="223">
        <f t="shared" ca="1" si="1206"/>
        <v>2.9882804616116854E-5</v>
      </c>
      <c r="CV497" s="223">
        <f t="shared" ca="1" si="1207"/>
        <v>-7.1828408134764365E-5</v>
      </c>
      <c r="CW497" s="223">
        <f t="shared" ca="1" si="1208"/>
        <v>1.1101368621062793E-4</v>
      </c>
      <c r="CX497" s="223">
        <f t="shared" ca="1" si="1209"/>
        <v>-1.4593277058260913E-4</v>
      </c>
      <c r="CY497" s="223">
        <f t="shared" ca="1" si="1210"/>
        <v>1.7524374042113313E-4</v>
      </c>
      <c r="CZ497" s="223">
        <f t="shared" ca="1" si="1211"/>
        <v>-1.9782019159310355E-4</v>
      </c>
      <c r="DA497" s="223">
        <f t="shared" ca="1" si="1212"/>
        <v>2.1279452374099175E-4</v>
      </c>
      <c r="DB497" s="223">
        <f t="shared" ca="1" si="1213"/>
        <v>-2.195912816780566E-4</v>
      </c>
      <c r="DC497" s="223">
        <f t="shared" ca="1" si="1214"/>
        <v>2.179492698084424E-4</v>
      </c>
      <c r="DD497" s="223">
        <f t="shared" ca="1" si="1215"/>
        <v>-2.0793158972745167E-4</v>
      </c>
      <c r="DE497" s="223">
        <f t="shared" ca="1" si="1216"/>
        <v>1.8992321526261141E-4</v>
      </c>
      <c r="DF497" s="223">
        <f t="shared" ca="1" si="1217"/>
        <v>-1.6461619814539446E-4</v>
      </c>
      <c r="DG497" s="223">
        <f t="shared" ca="1" si="1218"/>
        <v>1.3298307285127683E-4</v>
      </c>
      <c r="DH497" s="223">
        <f t="shared" ca="1" si="1219"/>
        <v>-9.6239482645250587E-5</v>
      </c>
      <c r="DI497" s="223">
        <f t="shared" ca="1" si="1220"/>
        <v>5.5797463092890689E-5</v>
      </c>
      <c r="DJ497" s="223">
        <f t="shared" ca="1" si="1221"/>
        <v>-1.3211178325461025E-5</v>
      </c>
      <c r="DK497" s="223">
        <f t="shared" ca="1" si="1222"/>
        <v>-2.9882804616114089E-5</v>
      </c>
      <c r="DL497" s="223">
        <f t="shared" ca="1" si="1223"/>
        <v>7.1828408134761722E-5</v>
      </c>
      <c r="DM497" s="223">
        <f t="shared" ca="1" si="1224"/>
        <v>-1.1101368621062552E-4</v>
      </c>
      <c r="DN497" s="223">
        <f t="shared" ca="1" si="1225"/>
        <v>1.4593277058260704E-4</v>
      </c>
      <c r="DO497" s="223">
        <f t="shared" ca="1" si="1226"/>
        <v>-1.7524374042113901E-4</v>
      </c>
      <c r="DP497" s="223">
        <f t="shared" ca="1" si="1227"/>
        <v>1.9782019159310233E-4</v>
      </c>
      <c r="DQ497" s="223">
        <f t="shared" ca="1" si="1228"/>
        <v>-2.1279452374099104E-4</v>
      </c>
      <c r="DR497" s="223">
        <f t="shared" ca="1" si="1229"/>
        <v>2.1959128167805641E-4</v>
      </c>
      <c r="DS497" s="223">
        <f t="shared" ca="1" si="1230"/>
        <v>-2.1794926980844278E-4</v>
      </c>
      <c r="DT497" s="223">
        <f t="shared" ca="1" si="1231"/>
        <v>2.079315897274485E-4</v>
      </c>
      <c r="DU497" s="223">
        <f t="shared" ca="1" si="1232"/>
        <v>-1.899232152626065E-4</v>
      </c>
      <c r="DV497" s="223">
        <f t="shared" ca="1" si="1233"/>
        <v>1.646161981453963E-4</v>
      </c>
      <c r="DW497" s="223">
        <f t="shared" ca="1" si="1234"/>
        <v>-1.3298307285127908E-4</v>
      </c>
      <c r="DX497" s="223">
        <f t="shared" ca="1" si="1235"/>
        <v>9.6239482645253134E-5</v>
      </c>
      <c r="DY497" s="223">
        <f t="shared" ca="1" si="1236"/>
        <v>-5.5797463092893373E-5</v>
      </c>
      <c r="DZ497" s="223">
        <f t="shared" ca="1" si="1237"/>
        <v>1.3211178325451335E-5</v>
      </c>
      <c r="EA497" s="223">
        <f t="shared" ca="1" si="1238"/>
        <v>2.9882804616123698E-5</v>
      </c>
      <c r="EB497" s="223">
        <f t="shared" ca="1" si="1239"/>
        <v>-7.1828408134759052E-5</v>
      </c>
      <c r="EC497" s="223">
        <f t="shared" ca="1" si="1240"/>
        <v>1.110136862106231E-4</v>
      </c>
      <c r="ED497" s="223">
        <f t="shared" ca="1" si="1241"/>
        <v>-1.4593277058260493E-4</v>
      </c>
      <c r="EE497" s="223">
        <f t="shared" ca="1" si="1242"/>
        <v>1.7524374042113733E-4</v>
      </c>
      <c r="EF497" s="223">
        <f t="shared" ca="1" si="1243"/>
        <v>-1.9782019159310659E-4</v>
      </c>
      <c r="EG497" s="223">
        <f t="shared" ca="1" si="1244"/>
        <v>2.1279452374099034E-4</v>
      </c>
      <c r="EH497" s="223">
        <f t="shared" ca="1" si="1245"/>
        <v>-2.1959128167805625E-4</v>
      </c>
      <c r="EI497" s="223">
        <f t="shared" ca="1" si="1246"/>
        <v>2.1794926980844316E-4</v>
      </c>
      <c r="EJ497" s="223">
        <f t="shared" ca="1" si="1247"/>
        <v>-2.0793158972744942E-4</v>
      </c>
      <c r="EK497" s="223">
        <f t="shared" ca="1" si="1248"/>
        <v>1.8992321526260791E-4</v>
      </c>
      <c r="EL497" s="223">
        <f t="shared" ca="1" si="1249"/>
        <v>-1.6461619814538988E-4</v>
      </c>
      <c r="EM497" s="223">
        <f t="shared" ca="1" si="1250"/>
        <v>1.3298307285128131E-4</v>
      </c>
      <c r="EN497" s="223">
        <f t="shared" ca="1" si="1251"/>
        <v>-9.6239482645255655E-5</v>
      </c>
      <c r="EO497" s="223">
        <f t="shared" ca="1" si="1252"/>
        <v>5.579746309289607E-5</v>
      </c>
      <c r="EP497" s="223">
        <f t="shared" ca="1" si="1253"/>
        <v>-1.3211178325454127E-5</v>
      </c>
      <c r="EQ497" s="223">
        <f t="shared" ca="1" si="1254"/>
        <v>-2.9882804616120919E-5</v>
      </c>
      <c r="ER497" s="223">
        <f t="shared" ca="1" si="1255"/>
        <v>7.1828408134768228E-5</v>
      </c>
      <c r="ES497" s="223">
        <f t="shared" ca="1" si="1256"/>
        <v>-1.1101368621062068E-4</v>
      </c>
      <c r="ET497" s="223">
        <f t="shared" ca="1" si="1257"/>
        <v>1.4593277058260284E-4</v>
      </c>
      <c r="EU497" s="223">
        <f t="shared" ca="1" si="1258"/>
        <v>-1.7524374042113562E-4</v>
      </c>
      <c r="EV497" s="223">
        <f t="shared" ca="1" si="1259"/>
        <v>1.9782019159310534E-4</v>
      </c>
      <c r="EW497" s="223">
        <f t="shared" ca="1" si="1260"/>
        <v>-2.1279452374099283E-4</v>
      </c>
      <c r="EX497" s="223">
        <f t="shared" ca="1" si="1261"/>
        <v>2.1959128167805685E-4</v>
      </c>
      <c r="EY497" s="223">
        <f t="shared" ca="1" si="1262"/>
        <v>-2.1794926980844354E-4</v>
      </c>
      <c r="EZ497" s="223">
        <f t="shared" ca="1" si="1263"/>
        <v>2.0793158972745032E-4</v>
      </c>
      <c r="FA497" s="223">
        <f t="shared" ca="1" si="1264"/>
        <v>-1.8992321526260935E-4</v>
      </c>
      <c r="FB497" s="223">
        <f t="shared" ca="1" si="1265"/>
        <v>1.6461619814539175E-4</v>
      </c>
      <c r="FC497" s="223">
        <f t="shared" ca="1" si="1266"/>
        <v>-1.3298307285127358E-4</v>
      </c>
      <c r="FD497" s="223">
        <f t="shared" ca="1" si="1267"/>
        <v>9.6239482645246927E-5</v>
      </c>
      <c r="FE497" s="223">
        <f t="shared" ca="1" si="1268"/>
        <v>-5.5797463092886718E-5</v>
      </c>
      <c r="FF497" s="223">
        <f t="shared" ca="1" si="1269"/>
        <v>1.3211178325444437E-5</v>
      </c>
      <c r="FG497" s="223">
        <f t="shared" ca="1" si="1270"/>
        <v>2.9882804616130528E-5</v>
      </c>
      <c r="FH497" s="223">
        <f t="shared" ca="1" si="1271"/>
        <v>-7.1828408134753767E-5</v>
      </c>
      <c r="FI497" s="223">
        <f t="shared" ca="1" si="1272"/>
        <v>1.1101368621061826E-4</v>
      </c>
      <c r="FJ497" s="223">
        <f t="shared" ca="1" si="1273"/>
        <v>-1.4593277058260075E-4</v>
      </c>
      <c r="FK497" s="223">
        <f t="shared" ca="1" si="1274"/>
        <v>1.7524374042113391E-4</v>
      </c>
      <c r="FL497" s="223">
        <f t="shared" ca="1" si="1275"/>
        <v>-1.9782019159310409E-4</v>
      </c>
      <c r="FM497" s="223">
        <f t="shared" ca="1" si="1276"/>
        <v>2.1279452374099207E-4</v>
      </c>
      <c r="FN497" s="223">
        <f t="shared" ca="1" si="1277"/>
        <v>-2.1959128167805669E-4</v>
      </c>
      <c r="FO497" s="223">
        <f t="shared" ca="1" si="1278"/>
        <v>2.1794926980844224E-4</v>
      </c>
      <c r="FP497" s="223">
        <f t="shared" ca="1" si="1279"/>
        <v>-2.0793158972744714E-4</v>
      </c>
      <c r="FQ497" s="223">
        <f t="shared" ca="1" si="1280"/>
        <v>1.8992321526260444E-4</v>
      </c>
      <c r="FR497" s="223">
        <f t="shared" ca="1" si="1281"/>
        <v>-1.646161981453853E-4</v>
      </c>
      <c r="FS497" s="223">
        <f t="shared" ca="1" si="1282"/>
        <v>1.3298307285128575E-4</v>
      </c>
      <c r="FT497" s="223">
        <f t="shared" ca="1" si="1283"/>
        <v>-9.623948264526067E-5</v>
      </c>
      <c r="FU497" s="223">
        <f t="shared" ca="1" si="1284"/>
        <v>5.5797463092901531E-5</v>
      </c>
      <c r="FV497" s="223">
        <f t="shared" ca="1" si="1285"/>
        <v>-1.3211178325459724E-5</v>
      </c>
      <c r="FW497" s="223">
        <f t="shared" ca="1" si="1286"/>
        <v>-2.9882804616115363E-5</v>
      </c>
      <c r="FX497" s="223">
        <f t="shared" ca="1" si="1287"/>
        <v>7.1828408134762942E-5</v>
      </c>
      <c r="FY497" s="223">
        <f t="shared" ca="1" si="1288"/>
        <v>-1.1101368621062663E-4</v>
      </c>
      <c r="FZ497" s="223">
        <f t="shared" ca="1" si="1289"/>
        <v>1.4593277058260802E-4</v>
      </c>
      <c r="GA497" s="223">
        <f t="shared" ca="1" si="1290"/>
        <v>-1.7524374042113979E-4</v>
      </c>
      <c r="GB497" s="223">
        <f t="shared" ca="1" si="1291"/>
        <v>1.9782019159310835E-4</v>
      </c>
      <c r="GC497" s="223">
        <f t="shared" ca="1" si="1292"/>
        <v>-2.1279452374099457E-4</v>
      </c>
      <c r="GD497" s="223">
        <f t="shared" ca="1" si="1293"/>
        <v>2.1959128167805725E-4</v>
      </c>
      <c r="GE497" s="223">
        <f t="shared" ca="1" si="1294"/>
        <v>-2.179492698084443E-4</v>
      </c>
      <c r="GF497" s="223">
        <f t="shared" ca="1" si="1295"/>
        <v>2.0793158972745216E-4</v>
      </c>
      <c r="GG497" s="223">
        <f t="shared" ca="1" si="1296"/>
        <v>-1.8992321526261217E-4</v>
      </c>
      <c r="GH497" s="223">
        <f t="shared" ca="1" si="1297"/>
        <v>1.6461619814539546E-4</v>
      </c>
      <c r="GI497" s="223">
        <f t="shared" ca="1" si="1298"/>
        <v>-1.3298307285127805E-4</v>
      </c>
      <c r="GJ497" s="223">
        <f t="shared" ca="1" si="1299"/>
        <v>9.6239482645251955E-5</v>
      </c>
      <c r="GK497" s="223">
        <f t="shared" ca="1" si="1300"/>
        <v>-5.5797463092892139E-5</v>
      </c>
      <c r="GL497" s="223">
        <f t="shared" ca="1" si="1301"/>
        <v>1.3211178325450034E-5</v>
      </c>
      <c r="GM497" s="223">
        <f t="shared" ca="1" si="1302"/>
        <v>2.9882804616124971E-5</v>
      </c>
      <c r="GN497" s="223">
        <f t="shared" ca="1" si="1303"/>
        <v>-7.1828408134772117E-5</v>
      </c>
      <c r="GO497" s="223">
        <f t="shared" ca="1" si="1304"/>
        <v>1.11013686210635E-4</v>
      </c>
      <c r="GP497" s="223">
        <f t="shared" ca="1" si="1305"/>
        <v>-1.4593277058261525E-4</v>
      </c>
      <c r="GQ497" s="223">
        <f t="shared" ca="1" si="1306"/>
        <v>1.7524374042113052E-4</v>
      </c>
      <c r="GR497" s="223">
        <f t="shared" ca="1" si="1307"/>
        <v>-1.9782019159310165E-4</v>
      </c>
      <c r="GS497" s="223">
        <f t="shared" ca="1" si="1308"/>
        <v>2.1279452374099066E-4</v>
      </c>
      <c r="GT497" s="223">
        <f t="shared" ca="1" si="1309"/>
        <v>-2.1959128167805633E-4</v>
      </c>
      <c r="GU497" s="223">
        <f t="shared" ca="1" si="1310"/>
        <v>2.17949269808443E-4</v>
      </c>
      <c r="GV497" s="223">
        <f t="shared" ca="1" si="1311"/>
        <v>-2.0793158972744899E-4</v>
      </c>
      <c r="GW497" s="223">
        <f t="shared" ca="1" si="1312"/>
        <v>1.8992321526260726E-4</v>
      </c>
      <c r="GX497" s="223">
        <f t="shared" ca="1" si="1313"/>
        <v>-1.6461619814538901E-4</v>
      </c>
      <c r="GY497" s="223">
        <f t="shared" ca="1" si="1314"/>
        <v>1.3298307285127033E-4</v>
      </c>
      <c r="GZ497" s="223">
        <f t="shared" ca="1" si="1315"/>
        <v>-9.6239482645243214E-5</v>
      </c>
      <c r="HA497" s="223">
        <f t="shared" ca="1" si="1316"/>
        <v>5.5797463092882761E-5</v>
      </c>
      <c r="HB497" s="223">
        <f t="shared" ca="1" si="1317"/>
        <v>-1.3211178325465335E-5</v>
      </c>
      <c r="HC497" s="223">
        <f t="shared" ca="1" si="1318"/>
        <v>-2.9882804616109806E-5</v>
      </c>
      <c r="HD497" s="223">
        <f t="shared" ca="1" si="1319"/>
        <v>7.1828408134757616E-5</v>
      </c>
      <c r="HE497" s="223">
        <f t="shared" ca="1" si="1320"/>
        <v>-1.1101368621062179E-4</v>
      </c>
      <c r="HF497" s="223">
        <f t="shared" ca="1" si="1321"/>
        <v>1.4593277058260381E-4</v>
      </c>
      <c r="HG497" s="223">
        <f t="shared" ca="1" si="1322"/>
        <v>-1.7524374042113641E-4</v>
      </c>
      <c r="HH497" s="223">
        <f t="shared" ca="1" si="1323"/>
        <v>1.9782019159310591E-4</v>
      </c>
      <c r="HI497" s="223">
        <f t="shared" ca="1" si="1324"/>
        <v>-2.1279452374099313E-4</v>
      </c>
      <c r="HJ497" s="223">
        <f t="shared" ca="1" si="1325"/>
        <v>2.195912816780569E-4</v>
      </c>
      <c r="HK497" s="223">
        <f t="shared" ca="1" si="1326"/>
        <v>-2.1794926980844164E-4</v>
      </c>
      <c r="HL497" s="223">
        <f t="shared" ca="1" si="1327"/>
        <v>2.0793158972744582E-4</v>
      </c>
      <c r="HM497" s="223">
        <f t="shared" ca="1" si="1328"/>
        <v>-1.8992321526260236E-4</v>
      </c>
      <c r="HN497" s="223">
        <f t="shared" ca="1" si="1329"/>
        <v>1.6461619814539917E-4</v>
      </c>
      <c r="HO497" s="223">
        <f t="shared" ca="1" si="1330"/>
        <v>-1.329830728512825E-4</v>
      </c>
      <c r="HP497" s="223">
        <f t="shared" ca="1" si="1331"/>
        <v>9.6239482645256983E-5</v>
      </c>
      <c r="HQ497" s="223">
        <f t="shared" ca="1" si="1332"/>
        <v>-5.579746309289756E-5</v>
      </c>
      <c r="HR497" s="223">
        <f t="shared" ca="1" si="1333"/>
        <v>1.3211178325455659E-5</v>
      </c>
      <c r="HS497" s="223">
        <f t="shared" ca="1" si="1334"/>
        <v>2.9882804616119415E-5</v>
      </c>
      <c r="HT497" s="223">
        <f t="shared" ca="1" si="1335"/>
        <v>-7.1828408134766791E-5</v>
      </c>
      <c r="HU497" s="223">
        <f t="shared" ca="1" si="1336"/>
        <v>1.1101368621063015E-4</v>
      </c>
      <c r="HV497" s="223">
        <f t="shared" ca="1" si="1337"/>
        <v>-1.4593277058261108E-4</v>
      </c>
      <c r="HW497" s="223">
        <f t="shared" ca="1" si="1338"/>
        <v>1.7524374042114226E-4</v>
      </c>
      <c r="HX497" s="223">
        <f t="shared" ca="1" si="1339"/>
        <v>-1.9782019159311016E-4</v>
      </c>
      <c r="HY497" s="223">
        <f t="shared" ca="1" si="1340"/>
        <v>2.1279452374098925E-4</v>
      </c>
      <c r="HZ497" s="223">
        <f t="shared" ca="1" si="1341"/>
        <v>-2.1959128167805601E-4</v>
      </c>
      <c r="IA497" s="223">
        <f t="shared" ca="1" si="1342"/>
        <v>2.1794926980844376E-4</v>
      </c>
      <c r="IB497" s="223">
        <f t="shared" ca="1" si="1343"/>
        <v>-2.0793158972745083E-4</v>
      </c>
      <c r="IC497" s="223">
        <f t="shared" ca="1" si="1344"/>
        <v>1.8992321526261011E-4</v>
      </c>
      <c r="ID497" s="223">
        <f t="shared" ca="1" si="1345"/>
        <v>-1.6461619814539272E-4</v>
      </c>
      <c r="IE497" s="223">
        <f t="shared" ca="1" si="1346"/>
        <v>-6.0585098310918763E-5</v>
      </c>
      <c r="IF497" s="223">
        <f t="shared" ca="1" si="1347"/>
        <v>-9.6239482645248283E-5</v>
      </c>
      <c r="IG497" s="223">
        <f t="shared" ca="1" si="1348"/>
        <v>5.5797463092888182E-5</v>
      </c>
      <c r="IH497" s="223">
        <f t="shared" ca="1" si="1349"/>
        <v>-1.3211178325445969E-5</v>
      </c>
      <c r="II497" s="223">
        <f t="shared" ca="1" si="1350"/>
        <v>-2.9882804616129037E-5</v>
      </c>
      <c r="IJ497" s="223">
        <f t="shared" ca="1" si="1351"/>
        <v>7.1828408134775966E-5</v>
      </c>
      <c r="IK497" s="223">
        <f t="shared" ca="1" si="1352"/>
        <v>-1.1101368621061696E-4</v>
      </c>
      <c r="IL497" s="223">
        <f t="shared" ca="1" si="1353"/>
        <v>1.4593277058259961E-4</v>
      </c>
      <c r="IM497" s="223">
        <f t="shared" ca="1" si="1354"/>
        <v>-1.7524374042113302E-4</v>
      </c>
      <c r="IN497" s="223">
        <f t="shared" ca="1" si="1355"/>
        <v>1.9782019159310344E-4</v>
      </c>
      <c r="IO497" s="223">
        <f t="shared" ca="1" si="1356"/>
        <v>-2.1279452374099169E-4</v>
      </c>
      <c r="IP497" s="223">
        <f t="shared" ca="1" si="1357"/>
        <v>2.1959128167805658E-4</v>
      </c>
      <c r="IQ497" s="223">
        <f t="shared" ca="1" si="1358"/>
        <v>-2.1794926980844246E-4</v>
      </c>
      <c r="IR497" s="223">
        <f t="shared" ca="1" si="1359"/>
        <v>2.0793158972744766E-4</v>
      </c>
      <c r="IS497" s="223">
        <f t="shared" ca="1" si="1360"/>
        <v>-1.899232152626052E-4</v>
      </c>
      <c r="IT497" s="223">
        <f t="shared" ca="1" si="1361"/>
        <v>1.646161981453863E-4</v>
      </c>
      <c r="IU497" s="223">
        <f t="shared" ca="1" si="1362"/>
        <v>-1.3298307285126705E-4</v>
      </c>
      <c r="IV497" s="223">
        <f t="shared" ca="1" si="1363"/>
        <v>9.6239482645239541E-5</v>
      </c>
      <c r="IW497" s="223">
        <f t="shared" ca="1" si="1364"/>
        <v>-5.5797463092902995E-5</v>
      </c>
      <c r="IX497" s="223">
        <f t="shared" ca="1" si="1365"/>
        <v>1.3211178325461229E-5</v>
      </c>
      <c r="IY497" s="223">
        <f t="shared" ca="1" si="1366"/>
        <v>2.9882804616113872E-5</v>
      </c>
      <c r="IZ497" s="223">
        <f t="shared" ca="1" si="1367"/>
        <v>-7.1828408134761478E-5</v>
      </c>
      <c r="JA497" s="223">
        <f t="shared" ca="1" si="1368"/>
        <v>1.1101368621062534E-4</v>
      </c>
      <c r="JB497" s="223">
        <f t="shared" ca="1" si="1369"/>
        <v>-1.4593277058260688E-4</v>
      </c>
    </row>
    <row r="498" spans="2:262">
      <c r="B498" s="230">
        <v>137</v>
      </c>
      <c r="C498" s="229">
        <f t="shared" si="1370"/>
        <v>2.6757812500000019E-3</v>
      </c>
      <c r="D498" s="226">
        <f t="shared" ca="1" si="1113"/>
        <v>23.52332042897757</v>
      </c>
      <c r="E498" s="225">
        <f ca="1">EM361</f>
        <v>-0.47667957102242997</v>
      </c>
      <c r="F498" s="224">
        <v>137</v>
      </c>
      <c r="G498" s="223">
        <f t="shared" ca="1" si="1114"/>
        <v>1.9906735969874544E-4</v>
      </c>
      <c r="H498" s="223">
        <f t="shared" ca="1" si="1115"/>
        <v>-2.3651996752211809E-4</v>
      </c>
      <c r="I498" s="223">
        <f t="shared" ca="1" si="1116"/>
        <v>2.6247871251720297E-4</v>
      </c>
      <c r="J498" s="223">
        <f t="shared" ca="1" si="1117"/>
        <v>-2.7568211026349296E-4</v>
      </c>
      <c r="K498" s="223">
        <f t="shared" ca="1" si="1118"/>
        <v>2.7548853187801028E-4</v>
      </c>
      <c r="L498" s="223">
        <f t="shared" ca="1" si="1119"/>
        <v>-2.619073844456303E-4</v>
      </c>
      <c r="M498" s="223">
        <f t="shared" ca="1" si="1120"/>
        <v>2.3559865387483205E-4</v>
      </c>
      <c r="N498" s="223">
        <f t="shared" ca="1" si="1121"/>
        <v>-1.9784083239413752E-4</v>
      </c>
      <c r="O498" s="223">
        <f t="shared" ca="1" si="1122"/>
        <v>1.5046878927627908E-4</v>
      </c>
      <c r="P498" s="223">
        <f t="shared" ca="1" si="1123"/>
        <v>-9.5784604008230614E-5</v>
      </c>
      <c r="Q498" s="223">
        <f t="shared" ca="1" si="1124"/>
        <v>3.6445695035174197E-5</v>
      </c>
      <c r="R498" s="223">
        <f t="shared" ca="1" si="1125"/>
        <v>2.4664319455120525E-5</v>
      </c>
      <c r="S498" s="223">
        <f t="shared" ca="1" si="1126"/>
        <v>-8.4575753091797876E-5</v>
      </c>
      <c r="T498" s="223">
        <f t="shared" ca="1" si="1127"/>
        <v>1.4037716542744094E-4</v>
      </c>
      <c r="U498" s="223">
        <f t="shared" ca="1" si="1128"/>
        <v>-1.8935684554085037E-4</v>
      </c>
      <c r="V498" s="223">
        <f t="shared" ca="1" si="1129"/>
        <v>2.2913458963572792E-4</v>
      </c>
      <c r="W498" s="223">
        <f t="shared" ca="1" si="1130"/>
        <v>-2.5777736880531761E-4</v>
      </c>
      <c r="X498" s="223">
        <f t="shared" ca="1" si="1131"/>
        <v>2.7389326600242363E-4</v>
      </c>
      <c r="Y498" s="223">
        <f t="shared" ca="1" si="1132"/>
        <v>-2.7669911727823063E-4</v>
      </c>
      <c r="Z498" s="223">
        <f t="shared" ca="1" si="1133"/>
        <v>2.6605857021387732E-4</v>
      </c>
      <c r="AA498" s="223">
        <f t="shared" ca="1" si="1134"/>
        <v>-2.4248871006713851E-4</v>
      </c>
      <c r="AB498" s="223">
        <f t="shared" ca="1" si="1135"/>
        <v>2.0713493163172845E-4</v>
      </c>
      <c r="AC498" s="223">
        <f t="shared" ca="1" si="1136"/>
        <v>-1.6171527792978652E-4</v>
      </c>
      <c r="AD498" s="223">
        <f t="shared" ca="1" si="1137"/>
        <v>1.0843695064000235E-4</v>
      </c>
      <c r="AE498" s="223">
        <f t="shared" ca="1" si="1138"/>
        <v>-4.9889049498879736E-5</v>
      </c>
      <c r="AF498" s="223">
        <f t="shared" ca="1" si="1139"/>
        <v>-1.108324691669323E-5</v>
      </c>
      <c r="AG498" s="223">
        <f t="shared" ca="1" si="1140"/>
        <v>7.1516944747600827E-5</v>
      </c>
      <c r="AH498" s="223">
        <f t="shared" ca="1" si="1141"/>
        <v>-1.2847522373147407E-4</v>
      </c>
      <c r="AI498" s="223">
        <f t="shared" ca="1" si="1142"/>
        <v>1.79190154156347E-4</v>
      </c>
      <c r="AJ498" s="223">
        <f t="shared" ca="1" si="1143"/>
        <v>-2.2119720645308617E-4</v>
      </c>
      <c r="AK498" s="223">
        <f t="shared" ca="1" si="1144"/>
        <v>2.5245501683334988E-4</v>
      </c>
      <c r="AL498" s="223">
        <f t="shared" ca="1" si="1145"/>
        <v>-2.7144458887333803E-4</v>
      </c>
      <c r="AM498" s="223">
        <f t="shared" ca="1" si="1146"/>
        <v>2.7724311026894761E-4</v>
      </c>
      <c r="AN498" s="223">
        <f t="shared" ca="1" si="1147"/>
        <v>-2.6956879758249981E-4</v>
      </c>
      <c r="AO498" s="223">
        <f t="shared" ca="1" si="1148"/>
        <v>2.4879458971739258E-4</v>
      </c>
      <c r="AP498" s="223">
        <f t="shared" ca="1" si="1149"/>
        <v>-2.1593002467614386E-4</v>
      </c>
      <c r="AQ498" s="223">
        <f t="shared" ca="1" si="1150"/>
        <v>1.7257218031417569E-4</v>
      </c>
      <c r="AR498" s="223">
        <f t="shared" ca="1" si="1151"/>
        <v>-1.2082806315972725E-4</v>
      </c>
      <c r="AS498" s="223">
        <f t="shared" ca="1" si="1152"/>
        <v>6.3212216872579713E-5</v>
      </c>
      <c r="AT498" s="223">
        <f t="shared" ca="1" si="1153"/>
        <v>-2.524526134336136E-6</v>
      </c>
      <c r="AU498" s="223">
        <f t="shared" ca="1" si="1154"/>
        <v>-5.8285845819368038E-5</v>
      </c>
      <c r="AV498" s="223">
        <f t="shared" ca="1" si="1155"/>
        <v>1.1626377396843762E-4</v>
      </c>
      <c r="AW498" s="223">
        <f t="shared" ca="1" si="1156"/>
        <v>-1.6859177799527725E-4</v>
      </c>
      <c r="AX498" s="223">
        <f t="shared" ca="1" si="1157"/>
        <v>2.1272693982551201E-4</v>
      </c>
      <c r="AY498" s="223">
        <f t="shared" ca="1" si="1158"/>
        <v>-2.4652447861338279E-4</v>
      </c>
      <c r="AZ498" s="223">
        <f t="shared" ca="1" si="1159"/>
        <v>2.6834197795391876E-4</v>
      </c>
      <c r="BA498" s="223">
        <f t="shared" ca="1" si="1160"/>
        <v>-2.7711920032339821E-4</v>
      </c>
      <c r="BB498" s="223">
        <f t="shared" ca="1" si="1161"/>
        <v>2.7242961010630806E-4</v>
      </c>
      <c r="BC498" s="223">
        <f t="shared" ca="1" si="1162"/>
        <v>-2.5450110140918326E-4</v>
      </c>
      <c r="BD498" s="223">
        <f t="shared" ca="1" si="1163"/>
        <v>2.2420492337787545E-4</v>
      </c>
      <c r="BE498" s="223">
        <f t="shared" ca="1" si="1164"/>
        <v>-1.8301334120065325E-4</v>
      </c>
      <c r="BF498" s="223">
        <f t="shared" ca="1" si="1165"/>
        <v>1.3292809029201544E-4</v>
      </c>
      <c r="BG498" s="223">
        <f t="shared" ca="1" si="1166"/>
        <v>-7.6383100479093501E-5</v>
      </c>
      <c r="BH498" s="223">
        <f t="shared" ca="1" si="1167"/>
        <v>1.6126217380781522E-5</v>
      </c>
      <c r="BI498" s="223">
        <f t="shared" ca="1" si="1168"/>
        <v>4.491433118330769E-5</v>
      </c>
      <c r="BJ498" s="223">
        <f t="shared" ca="1" si="1169"/>
        <v>-1.0377223459040733E-4</v>
      </c>
      <c r="BK498" s="223">
        <f t="shared" ca="1" si="1170"/>
        <v>1.5758724947412121E-4</v>
      </c>
      <c r="BL498" s="223">
        <f t="shared" ca="1" si="1171"/>
        <v>-2.0374419536721891E-4</v>
      </c>
      <c r="BM498" s="223">
        <f t="shared" ca="1" si="1172"/>
        <v>2.400000413314421E-4</v>
      </c>
      <c r="BN498" s="223">
        <f t="shared" ca="1" si="1173"/>
        <v>-2.6459290770562721E-4</v>
      </c>
      <c r="BO498" s="223">
        <f t="shared" ca="1" si="1174"/>
        <v>2.7632768595149459E-4</v>
      </c>
      <c r="BP498" s="223">
        <f t="shared" ca="1" si="1175"/>
        <v>-2.7463411583735474E-4</v>
      </c>
      <c r="BQ498" s="223">
        <f t="shared" ca="1" si="1176"/>
        <v>2.5959449765601561E-4</v>
      </c>
      <c r="BR498" s="223">
        <f t="shared" ca="1" si="1177"/>
        <v>-2.3193969278115792E-4</v>
      </c>
      <c r="BS498" s="223">
        <f t="shared" ca="1" si="1178"/>
        <v>1.9301360691810002E-4</v>
      </c>
      <c r="BT498" s="223">
        <f t="shared" ca="1" si="1179"/>
        <v>-1.4470788201166113E-4</v>
      </c>
      <c r="BU498" s="223">
        <f t="shared" ca="1" si="1180"/>
        <v>8.936997050618375E-5</v>
      </c>
      <c r="BV498" s="223">
        <f t="shared" ca="1" si="1181"/>
        <v>-2.9689059157066866E-5</v>
      </c>
      <c r="BW498" s="223">
        <f t="shared" ca="1" si="1182"/>
        <v>-3.1434613989403696E-5</v>
      </c>
      <c r="BX498" s="223">
        <f t="shared" ca="1" si="1183"/>
        <v>9.1030698809867097E-5</v>
      </c>
      <c r="BY498" s="223">
        <f t="shared" ca="1" si="1184"/>
        <v>-1.4620307946596253E-4</v>
      </c>
      <c r="BZ498" s="223">
        <f t="shared" ca="1" si="1185"/>
        <v>1.9427061329639682E-4</v>
      </c>
      <c r="CA498" s="223">
        <f t="shared" ca="1" si="1186"/>
        <v>-2.3289742292841321E-4</v>
      </c>
      <c r="CB498" s="223">
        <f t="shared" ca="1" si="1187"/>
        <v>2.6020640996707133E-4</v>
      </c>
      <c r="CC498" s="223">
        <f t="shared" ca="1" si="1188"/>
        <v>-2.7487047398068719E-4</v>
      </c>
      <c r="CD498" s="223">
        <f t="shared" ca="1" si="1189"/>
        <v>2.761770039282418E-4</v>
      </c>
      <c r="CE498" s="223">
        <f t="shared" ca="1" si="1190"/>
        <v>-2.6406250802020215E-4</v>
      </c>
      <c r="CF498" s="223">
        <f t="shared" ca="1" si="1191"/>
        <v>2.3911569914901692E-4</v>
      </c>
      <c r="CG498" s="223">
        <f t="shared" ca="1" si="1192"/>
        <v>-2.0254888595048584E-4</v>
      </c>
      <c r="CH498" s="223">
        <f t="shared" ca="1" si="1193"/>
        <v>1.5613905976863374E-4</v>
      </c>
      <c r="CI498" s="223">
        <f t="shared" ca="1" si="1194"/>
        <v>-1.0214154044643973E-4</v>
      </c>
      <c r="CJ498" s="223">
        <f t="shared" ca="1" si="1195"/>
        <v>4.3180377389380546E-5</v>
      </c>
      <c r="CK498" s="223">
        <f t="shared" ca="1" si="1196"/>
        <v>1.7879168057052252E-5</v>
      </c>
      <c r="CL498" s="223">
        <f t="shared" ca="1" si="1197"/>
        <v>-7.8069862102561309E-5</v>
      </c>
      <c r="CM498" s="223">
        <f t="shared" ca="1" si="1198"/>
        <v>1.3446669343349961E-4</v>
      </c>
      <c r="CN498" s="223">
        <f t="shared" ca="1" si="1199"/>
        <v>-1.8432901630205896E-4</v>
      </c>
      <c r="CO498" s="223">
        <f t="shared" ca="1" si="1200"/>
        <v>2.2523373423414026E-4</v>
      </c>
      <c r="CP498" s="223">
        <f t="shared" ca="1" si="1201"/>
        <v>-2.5519305219551518E-4</v>
      </c>
      <c r="CQ498" s="223">
        <f t="shared" ca="1" si="1202"/>
        <v>2.7275107496224898E-4</v>
      </c>
      <c r="CR498" s="223">
        <f t="shared" ca="1" si="1203"/>
        <v>-2.7705455742641725E-4</v>
      </c>
      <c r="CS498" s="223">
        <f t="shared" ca="1" si="1204"/>
        <v>2.6789436867342612E-4</v>
      </c>
      <c r="CT498" s="223">
        <f t="shared" ca="1" si="1205"/>
        <v>-2.4571565485355645E-4</v>
      </c>
      <c r="CU498" s="223">
        <f t="shared" ca="1" si="1206"/>
        <v>2.1159620697543501E-4</v>
      </c>
      <c r="CV498" s="223">
        <f t="shared" ca="1" si="1207"/>
        <v>-1.6719408485444439E-4</v>
      </c>
      <c r="CW498" s="223">
        <f t="shared" ca="1" si="1208"/>
        <v>1.1466704246922514E-4</v>
      </c>
      <c r="CX498" s="223">
        <f t="shared" ca="1" si="1209"/>
        <v>-5.6567670310424465E-5</v>
      </c>
      <c r="CY498" s="223">
        <f t="shared" ca="1" si="1210"/>
        <v>-4.280649642829067E-6</v>
      </c>
      <c r="CZ498" s="223">
        <f t="shared" ca="1" si="1211"/>
        <v>6.4920948259323015E-5</v>
      </c>
      <c r="DA498" s="223">
        <f t="shared" ca="1" si="1212"/>
        <v>-1.2240636535867111E-4</v>
      </c>
      <c r="DB498" s="223">
        <f t="shared" ca="1" si="1213"/>
        <v>1.739433545621228E-4</v>
      </c>
      <c r="DC498" s="223">
        <f t="shared" ca="1" si="1214"/>
        <v>-2.1702743774596139E-4</v>
      </c>
      <c r="DD498" s="223">
        <f t="shared" ca="1" si="1215"/>
        <v>2.4956491200894517E-4</v>
      </c>
      <c r="DE498" s="223">
        <f t="shared" ca="1" si="1216"/>
        <v>-2.6997459471405705E-4</v>
      </c>
      <c r="DF498" s="223">
        <f t="shared" ca="1" si="1217"/>
        <v>2.7726466222863938E-4</v>
      </c>
      <c r="DG498" s="223">
        <f t="shared" ca="1" si="1218"/>
        <v>-2.7108084832773644E-4</v>
      </c>
      <c r="DH498" s="223">
        <f t="shared" ca="1" si="1219"/>
        <v>2.5172366002341155E-4</v>
      </c>
      <c r="DI498" s="223">
        <f t="shared" ca="1" si="1220"/>
        <v>-2.2013377420413148E-4</v>
      </c>
      <c r="DJ498" s="223">
        <f t="shared" ca="1" si="1221"/>
        <v>1.7784632474538104E-4</v>
      </c>
      <c r="DK498" s="223">
        <f t="shared" ca="1" si="1222"/>
        <v>-1.2691630154304116E-4</v>
      </c>
      <c r="DL498" s="223">
        <f t="shared" ca="1" si="1223"/>
        <v>6.9818686758947644E-5</v>
      </c>
      <c r="DM498" s="223">
        <f t="shared" ca="1" si="1224"/>
        <v>-9.3281812313400644E-6</v>
      </c>
      <c r="DN498" s="223">
        <f t="shared" ca="1" si="1225"/>
        <v>-5.1615634165339924E-5</v>
      </c>
      <c r="DO498" s="223">
        <f t="shared" ca="1" si="1226"/>
        <v>1.100511496281482E-4</v>
      </c>
      <c r="DP498" s="223">
        <f t="shared" ca="1" si="1227"/>
        <v>-1.6313864804542034E-4</v>
      </c>
      <c r="DQ498" s="223">
        <f t="shared" ca="1" si="1228"/>
        <v>2.0829830315088438E-4</v>
      </c>
      <c r="DR498" s="223">
        <f t="shared" ca="1" si="1229"/>
        <v>-2.4333554809004802E-4</v>
      </c>
      <c r="DS498" s="223">
        <f t="shared" ca="1" si="1230"/>
        <v>2.6654772202021375E-4</v>
      </c>
      <c r="DT498" s="223">
        <f t="shared" ca="1" si="1231"/>
        <v>-2.7680681217403678E-4</v>
      </c>
      <c r="DU498" s="223">
        <f t="shared" ca="1" si="1232"/>
        <v>2.7361427047455067E-4</v>
      </c>
      <c r="DV498" s="223">
        <f t="shared" ca="1" si="1233"/>
        <v>-2.5712524084787526E-4</v>
      </c>
      <c r="DW498" s="223">
        <f t="shared" ca="1" si="1234"/>
        <v>2.2814101988933842E-4</v>
      </c>
      <c r="DX498" s="223">
        <f t="shared" ca="1" si="1235"/>
        <v>-1.8807011726249578E-4</v>
      </c>
      <c r="DY498" s="223">
        <f t="shared" ca="1" si="1236"/>
        <v>1.3885980812989896E-4</v>
      </c>
      <c r="DZ498" s="223">
        <f t="shared" ca="1" si="1237"/>
        <v>-8.2901503875658643E-5</v>
      </c>
      <c r="EA498" s="223">
        <f t="shared" ca="1" si="1238"/>
        <v>2.2914539699870655E-5</v>
      </c>
      <c r="EB498" s="223">
        <f t="shared" ca="1" si="1239"/>
        <v>3.8185973487641438E-5</v>
      </c>
      <c r="EC498" s="223">
        <f t="shared" ca="1" si="1240"/>
        <v>-9.7430811038828552E-5</v>
      </c>
      <c r="ED498" s="223">
        <f t="shared" ca="1" si="1241"/>
        <v>1.5194092623630582E-4</v>
      </c>
      <c r="EE498" s="223">
        <f t="shared" ca="1" si="1242"/>
        <v>-1.9906735969875075E-4</v>
      </c>
      <c r="EF498" s="223">
        <f t="shared" ca="1" si="1243"/>
        <v>2.3651996752211774E-4</v>
      </c>
      <c r="EG498" s="223">
        <f t="shared" ca="1" si="1244"/>
        <v>-2.6247871251720514E-4</v>
      </c>
      <c r="EH498" s="223">
        <f t="shared" ca="1" si="1245"/>
        <v>2.7568211026349286E-4</v>
      </c>
      <c r="EI498" s="223">
        <f t="shared" ca="1" si="1246"/>
        <v>-2.7548853187800957E-4</v>
      </c>
      <c r="EJ498" s="223">
        <f t="shared" ca="1" si="1247"/>
        <v>2.6190738444563117E-4</v>
      </c>
      <c r="EK498" s="223">
        <f t="shared" ca="1" si="1248"/>
        <v>-2.3559865387482983E-4</v>
      </c>
      <c r="EL498" s="223">
        <f t="shared" ca="1" si="1249"/>
        <v>1.9784083239414007E-4</v>
      </c>
      <c r="EM498" s="223">
        <f t="shared" ca="1" si="1250"/>
        <v>-1.5046878927627553E-4</v>
      </c>
      <c r="EN498" s="223">
        <f t="shared" ca="1" si="1251"/>
        <v>9.5784604008234043E-5</v>
      </c>
      <c r="EO498" s="223">
        <f t="shared" ca="1" si="1252"/>
        <v>-3.6445695035172002E-5</v>
      </c>
      <c r="EP498" s="223">
        <f t="shared" ca="1" si="1253"/>
        <v>-2.4664319455114901E-5</v>
      </c>
      <c r="EQ498" s="223">
        <f t="shared" ca="1" si="1254"/>
        <v>8.4575753091800003E-5</v>
      </c>
      <c r="ER498" s="223">
        <f t="shared" ca="1" si="1255"/>
        <v>-1.4037716542743438E-4</v>
      </c>
      <c r="ES498" s="223">
        <f t="shared" ca="1" si="1256"/>
        <v>1.8935684554085056E-4</v>
      </c>
      <c r="ET498" s="223">
        <f t="shared" ca="1" si="1257"/>
        <v>-2.2913458963572363E-4</v>
      </c>
      <c r="EU498" s="223">
        <f t="shared" ca="1" si="1258"/>
        <v>2.5777736880531766E-4</v>
      </c>
      <c r="EV498" s="223">
        <f t="shared" ca="1" si="1259"/>
        <v>-2.7389326600242494E-4</v>
      </c>
      <c r="EW498" s="223">
        <f t="shared" ca="1" si="1260"/>
        <v>2.7669911727823073E-4</v>
      </c>
      <c r="EX498" s="223">
        <f t="shared" ca="1" si="1261"/>
        <v>-2.6605857021387504E-4</v>
      </c>
      <c r="EY498" s="223">
        <f t="shared" ca="1" si="1262"/>
        <v>2.424887100671403E-4</v>
      </c>
      <c r="EZ498" s="223">
        <f t="shared" ca="1" si="1263"/>
        <v>-2.0713493163172566E-4</v>
      </c>
      <c r="FA498" s="223">
        <f t="shared" ca="1" si="1264"/>
        <v>1.617152779297895E-4</v>
      </c>
      <c r="FB498" s="223">
        <f t="shared" ca="1" si="1265"/>
        <v>-1.0843695063999847E-4</v>
      </c>
      <c r="FC498" s="223">
        <f t="shared" ca="1" si="1266"/>
        <v>4.9889049498867837E-5</v>
      </c>
      <c r="FD498" s="223">
        <f t="shared" ca="1" si="1267"/>
        <v>1.1083246916697445E-5</v>
      </c>
      <c r="FE498" s="223">
        <f t="shared" ca="1" si="1268"/>
        <v>-7.1516944747597303E-5</v>
      </c>
      <c r="FF498" s="223">
        <f t="shared" ca="1" si="1269"/>
        <v>1.2847522373146035E-4</v>
      </c>
      <c r="FG498" s="223">
        <f t="shared" ca="1" si="1270"/>
        <v>-1.7919015415635323E-4</v>
      </c>
      <c r="FH498" s="223">
        <f t="shared" ca="1" si="1271"/>
        <v>2.2119720645308636E-4</v>
      </c>
      <c r="FI498" s="223">
        <f t="shared" ca="1" si="1272"/>
        <v>-2.5245501683334674E-4</v>
      </c>
      <c r="FJ498" s="223">
        <f t="shared" ca="1" si="1273"/>
        <v>2.7144458887333489E-4</v>
      </c>
      <c r="FK498" s="223">
        <f t="shared" ca="1" si="1274"/>
        <v>-2.7724311026894744E-4</v>
      </c>
      <c r="FL498" s="223">
        <f t="shared" ca="1" si="1275"/>
        <v>2.695687975824997E-4</v>
      </c>
      <c r="FM498" s="223">
        <f t="shared" ca="1" si="1276"/>
        <v>-2.4879458971739589E-4</v>
      </c>
      <c r="FN498" s="223">
        <f t="shared" ca="1" si="1277"/>
        <v>2.159300246761338E-4</v>
      </c>
      <c r="FO498" s="223">
        <f t="shared" ca="1" si="1278"/>
        <v>-1.7257218031417238E-4</v>
      </c>
      <c r="FP498" s="223">
        <f t="shared" ca="1" si="1279"/>
        <v>1.2082806315973054E-4</v>
      </c>
      <c r="FQ498" s="223">
        <f t="shared" ca="1" si="1280"/>
        <v>-6.3212216872587099E-5</v>
      </c>
      <c r="FR498" s="223">
        <f t="shared" ca="1" si="1281"/>
        <v>2.5245261343200898E-6</v>
      </c>
      <c r="FS498" s="223">
        <f t="shared" ca="1" si="1282"/>
        <v>5.8285845819368309E-5</v>
      </c>
      <c r="FT498" s="223">
        <f t="shared" ca="1" si="1283"/>
        <v>-1.1626377396843069E-4</v>
      </c>
      <c r="FU498" s="223">
        <f t="shared" ca="1" si="1284"/>
        <v>1.6859177799526494E-4</v>
      </c>
      <c r="FV498" s="223">
        <f t="shared" ca="1" si="1285"/>
        <v>-2.1272693982551721E-4</v>
      </c>
      <c r="FW498" s="223">
        <f t="shared" ca="1" si="1286"/>
        <v>2.4652447861338289E-4</v>
      </c>
      <c r="FX498" s="223">
        <f t="shared" ca="1" si="1287"/>
        <v>-2.6834197795391686E-4</v>
      </c>
      <c r="FY498" s="223">
        <f t="shared" ca="1" si="1288"/>
        <v>2.7711920032339767E-4</v>
      </c>
      <c r="FZ498" s="223">
        <f t="shared" ca="1" si="1289"/>
        <v>-2.7242961010630654E-4</v>
      </c>
      <c r="GA498" s="223">
        <f t="shared" ca="1" si="1290"/>
        <v>2.5450110140918316E-4</v>
      </c>
      <c r="GB498" s="223">
        <f t="shared" ca="1" si="1291"/>
        <v>-2.2420492337787995E-4</v>
      </c>
      <c r="GC498" s="223">
        <f t="shared" ca="1" si="1292"/>
        <v>1.8301334120064122E-4</v>
      </c>
      <c r="GD498" s="223">
        <f t="shared" ca="1" si="1293"/>
        <v>-1.3292809029200828E-4</v>
      </c>
      <c r="GE498" s="223">
        <f t="shared" ca="1" si="1294"/>
        <v>7.6383100479093243E-5</v>
      </c>
      <c r="GF498" s="223">
        <f t="shared" ca="1" si="1295"/>
        <v>-1.6126217380789152E-5</v>
      </c>
      <c r="GG498" s="223">
        <f t="shared" ca="1" si="1296"/>
        <v>-4.4914331183323506E-5</v>
      </c>
      <c r="GH498" s="223">
        <f t="shared" ca="1" si="1297"/>
        <v>1.037722345904076E-4</v>
      </c>
      <c r="GI498" s="223">
        <f t="shared" ca="1" si="1298"/>
        <v>-1.5758724947411497E-4</v>
      </c>
      <c r="GJ498" s="223">
        <f t="shared" ca="1" si="1299"/>
        <v>2.0374419536720839E-4</v>
      </c>
      <c r="GK498" s="223">
        <f t="shared" ca="1" si="1300"/>
        <v>-2.4000004133144619E-4</v>
      </c>
      <c r="GL498" s="223">
        <f t="shared" ca="1" si="1301"/>
        <v>2.6459290770562731E-4</v>
      </c>
      <c r="GM498" s="223">
        <f t="shared" ca="1" si="1302"/>
        <v>-2.7632768595149394E-4</v>
      </c>
      <c r="GN498" s="223">
        <f t="shared" ca="1" si="1303"/>
        <v>2.7463411583735685E-4</v>
      </c>
      <c r="GO498" s="223">
        <f t="shared" ca="1" si="1304"/>
        <v>-2.5959449765601273E-4</v>
      </c>
      <c r="GP498" s="223">
        <f t="shared" ca="1" si="1305"/>
        <v>2.3193969278115779E-4</v>
      </c>
      <c r="GQ498" s="223">
        <f t="shared" ca="1" si="1306"/>
        <v>-1.9301360691810547E-4</v>
      </c>
      <c r="GR498" s="223">
        <f t="shared" ca="1" si="1307"/>
        <v>1.4470788201164747E-4</v>
      </c>
      <c r="GS498" s="223">
        <f t="shared" ca="1" si="1308"/>
        <v>-8.9369970506176011E-5</v>
      </c>
      <c r="GT498" s="223">
        <f t="shared" ca="1" si="1309"/>
        <v>2.9689059157066568E-5</v>
      </c>
      <c r="GU498" s="223">
        <f t="shared" ca="1" si="1310"/>
        <v>3.1434613989396148E-5</v>
      </c>
      <c r="GV498" s="223">
        <f t="shared" ca="1" si="1311"/>
        <v>-9.1030698809882248E-5</v>
      </c>
      <c r="GW498" s="223">
        <f t="shared" ca="1" si="1312"/>
        <v>1.462030794659695E-4</v>
      </c>
      <c r="GX498" s="223">
        <f t="shared" ca="1" si="1313"/>
        <v>-1.9427061329639701E-4</v>
      </c>
      <c r="GY498" s="223">
        <f t="shared" ca="1" si="1314"/>
        <v>2.3289742292840481E-4</v>
      </c>
      <c r="GZ498" s="223">
        <f t="shared" ca="1" si="1315"/>
        <v>-2.6020640996707415E-4</v>
      </c>
      <c r="HA498" s="223">
        <f t="shared" ca="1" si="1316"/>
        <v>2.7487047398068725E-4</v>
      </c>
      <c r="HB498" s="223">
        <f t="shared" ca="1" si="1317"/>
        <v>-2.7617700392824245E-4</v>
      </c>
      <c r="HC498" s="223">
        <f t="shared" ca="1" si="1318"/>
        <v>2.6406250802020687E-4</v>
      </c>
      <c r="HD498" s="223">
        <f t="shared" ca="1" si="1319"/>
        <v>-2.3911569914900885E-4</v>
      </c>
      <c r="HE498" s="223">
        <f t="shared" ca="1" si="1320"/>
        <v>2.0254888595048565E-4</v>
      </c>
      <c r="HF498" s="223">
        <f t="shared" ca="1" si="1321"/>
        <v>-1.5613905976863353E-4</v>
      </c>
      <c r="HG498" s="223">
        <f t="shared" ca="1" si="1322"/>
        <v>1.0214154044642482E-4</v>
      </c>
      <c r="HH498" s="223">
        <f t="shared" ca="1" si="1323"/>
        <v>-4.3180377389380302E-5</v>
      </c>
      <c r="HI498" s="223">
        <f t="shared" ca="1" si="1324"/>
        <v>-1.787916805705251E-5</v>
      </c>
      <c r="HJ498" s="223">
        <f t="shared" ca="1" si="1325"/>
        <v>7.8069862102546442E-5</v>
      </c>
      <c r="HK498" s="223">
        <f t="shared" ca="1" si="1326"/>
        <v>-1.344666934335136E-4</v>
      </c>
      <c r="HL498" s="223">
        <f t="shared" ca="1" si="1327"/>
        <v>1.8432901630205918E-4</v>
      </c>
      <c r="HM498" s="223">
        <f t="shared" ca="1" si="1328"/>
        <v>-2.2523373423414042E-4</v>
      </c>
      <c r="HN498" s="223">
        <f t="shared" ca="1" si="1329"/>
        <v>2.5519305219550911E-4</v>
      </c>
      <c r="HO498" s="223">
        <f t="shared" ca="1" si="1330"/>
        <v>-2.7275107496225191E-4</v>
      </c>
      <c r="HP498" s="223">
        <f t="shared" ca="1" si="1331"/>
        <v>2.7705455742641725E-4</v>
      </c>
      <c r="HQ498" s="223">
        <f t="shared" ca="1" si="1332"/>
        <v>-2.6789436867342606E-4</v>
      </c>
      <c r="HR498" s="223">
        <f t="shared" ca="1" si="1333"/>
        <v>2.457156548535636E-4</v>
      </c>
      <c r="HS498" s="223">
        <f t="shared" ca="1" si="1334"/>
        <v>-2.1159620697542463E-4</v>
      </c>
      <c r="HT498" s="223">
        <f t="shared" ca="1" si="1335"/>
        <v>1.6719408485444418E-4</v>
      </c>
      <c r="HU498" s="223">
        <f t="shared" ca="1" si="1336"/>
        <v>-1.1466704246922487E-4</v>
      </c>
      <c r="HV498" s="223">
        <f t="shared" ca="1" si="1337"/>
        <v>5.6567670310408758E-5</v>
      </c>
      <c r="HW498" s="223">
        <f t="shared" ca="1" si="1338"/>
        <v>4.2806496428293109E-6</v>
      </c>
      <c r="HX498" s="223">
        <f t="shared" ca="1" si="1339"/>
        <v>-6.4920948259323299E-5</v>
      </c>
      <c r="HY498" s="223">
        <f t="shared" ca="1" si="1340"/>
        <v>1.2240636535865723E-4</v>
      </c>
      <c r="HZ498" s="223">
        <f t="shared" ca="1" si="1341"/>
        <v>-1.7394335456213527E-4</v>
      </c>
      <c r="IA498" s="223">
        <f t="shared" ca="1" si="1342"/>
        <v>2.1702743774596158E-4</v>
      </c>
      <c r="IB498" s="223">
        <f t="shared" ca="1" si="1343"/>
        <v>-2.4956491200894533E-4</v>
      </c>
      <c r="IC498" s="223">
        <f t="shared" ca="1" si="1344"/>
        <v>2.6997459471405348E-4</v>
      </c>
      <c r="ID498" s="223">
        <f t="shared" ca="1" si="1345"/>
        <v>-2.7726466222863949E-4</v>
      </c>
      <c r="IE498" s="223">
        <f t="shared" ca="1" si="1346"/>
        <v>-1.4127229117011304E-4</v>
      </c>
      <c r="IF498" s="223">
        <f t="shared" ca="1" si="1347"/>
        <v>-2.517236600234115E-4</v>
      </c>
      <c r="IG498" s="223">
        <f t="shared" ca="1" si="1348"/>
        <v>2.2013377420414089E-4</v>
      </c>
      <c r="IH498" s="223">
        <f t="shared" ca="1" si="1349"/>
        <v>-1.7784632474536873E-4</v>
      </c>
      <c r="II498" s="223">
        <f t="shared" ca="1" si="1350"/>
        <v>1.2691630154304095E-4</v>
      </c>
      <c r="IJ498" s="223">
        <f t="shared" ca="1" si="1351"/>
        <v>-6.9818686758947387E-5</v>
      </c>
      <c r="IK498" s="223">
        <f t="shared" ca="1" si="1352"/>
        <v>9.3281812313555413E-6</v>
      </c>
      <c r="IL498" s="223">
        <f t="shared" ca="1" si="1353"/>
        <v>5.1615634165340195E-5</v>
      </c>
      <c r="IM498" s="223">
        <f t="shared" ca="1" si="1354"/>
        <v>-1.1005114962814846E-4</v>
      </c>
      <c r="IN498" s="223">
        <f t="shared" ca="1" si="1355"/>
        <v>1.6313864804540779E-4</v>
      </c>
      <c r="IO498" s="223">
        <f t="shared" ca="1" si="1356"/>
        <v>-2.0829830315089495E-4</v>
      </c>
      <c r="IP498" s="223">
        <f t="shared" ca="1" si="1357"/>
        <v>2.4333554809004813E-4</v>
      </c>
      <c r="IQ498" s="223">
        <f t="shared" ca="1" si="1358"/>
        <v>-2.6654772202021381E-4</v>
      </c>
      <c r="IR498" s="223">
        <f t="shared" ca="1" si="1359"/>
        <v>2.7680681217403586E-4</v>
      </c>
      <c r="IS498" s="223">
        <f t="shared" ca="1" si="1360"/>
        <v>-2.7361427047454807E-4</v>
      </c>
      <c r="IT498" s="223">
        <f t="shared" ca="1" si="1361"/>
        <v>2.5712524084787515E-4</v>
      </c>
      <c r="IU498" s="223">
        <f t="shared" ca="1" si="1362"/>
        <v>-2.2814101988933829E-4</v>
      </c>
      <c r="IV498" s="223">
        <f t="shared" ca="1" si="1363"/>
        <v>1.8807011726250717E-4</v>
      </c>
      <c r="IW498" s="223">
        <f t="shared" ca="1" si="1364"/>
        <v>-1.3885980812988508E-4</v>
      </c>
      <c r="IX498" s="223">
        <f t="shared" ca="1" si="1365"/>
        <v>8.2901503875658372E-5</v>
      </c>
      <c r="IY498" s="223">
        <f t="shared" ca="1" si="1366"/>
        <v>-2.2914539699870384E-5</v>
      </c>
      <c r="IZ498" s="223">
        <f t="shared" ca="1" si="1367"/>
        <v>-3.8185973487626096E-5</v>
      </c>
      <c r="JA498" s="223">
        <f t="shared" ca="1" si="1368"/>
        <v>9.7430811038843568E-5</v>
      </c>
      <c r="JB498" s="223">
        <f t="shared" ca="1" si="1369"/>
        <v>-1.5194092623630606E-4</v>
      </c>
    </row>
    <row r="499" spans="2:262">
      <c r="B499" s="230">
        <v>138</v>
      </c>
      <c r="C499" s="229">
        <f t="shared" si="1370"/>
        <v>2.695312500000002E-3</v>
      </c>
      <c r="D499" s="226">
        <f t="shared" ca="1" si="1113"/>
        <v>23.531800548538001</v>
      </c>
      <c r="E499" s="225">
        <f ca="1">EN361</f>
        <v>-0.46819945146199743</v>
      </c>
      <c r="F499" s="224">
        <v>138</v>
      </c>
      <c r="G499" s="222">
        <f t="shared" si="1114"/>
        <v>0</v>
      </c>
      <c r="H499" s="222">
        <f t="shared" si="1115"/>
        <v>0</v>
      </c>
      <c r="I499" s="222">
        <f t="shared" si="1116"/>
        <v>0</v>
      </c>
      <c r="J499" s="222">
        <f t="shared" si="1117"/>
        <v>0</v>
      </c>
      <c r="K499" s="222">
        <f t="shared" si="1118"/>
        <v>0</v>
      </c>
      <c r="L499" s="222">
        <f t="shared" si="1119"/>
        <v>0</v>
      </c>
      <c r="M499" s="222">
        <f t="shared" si="1120"/>
        <v>0</v>
      </c>
      <c r="N499" s="222">
        <f t="shared" si="1121"/>
        <v>0</v>
      </c>
      <c r="O499" s="222">
        <f t="shared" si="1122"/>
        <v>0</v>
      </c>
      <c r="P499" s="222">
        <f t="shared" si="1123"/>
        <v>0</v>
      </c>
      <c r="Q499" s="222">
        <f t="shared" si="1124"/>
        <v>0</v>
      </c>
      <c r="R499" s="222">
        <f t="shared" si="1125"/>
        <v>0</v>
      </c>
      <c r="S499" s="222">
        <f t="shared" si="1126"/>
        <v>0</v>
      </c>
      <c r="T499" s="222">
        <f t="shared" si="1127"/>
        <v>0</v>
      </c>
      <c r="U499" s="222">
        <f t="shared" si="1128"/>
        <v>0</v>
      </c>
      <c r="V499" s="222">
        <f t="shared" si="1129"/>
        <v>0</v>
      </c>
      <c r="W499" s="222">
        <f t="shared" si="1130"/>
        <v>0</v>
      </c>
      <c r="X499" s="222">
        <f t="shared" si="1131"/>
        <v>0</v>
      </c>
      <c r="Y499" s="222">
        <f t="shared" si="1132"/>
        <v>0</v>
      </c>
      <c r="Z499" s="222">
        <f t="shared" si="1133"/>
        <v>0</v>
      </c>
      <c r="AA499" s="222">
        <f t="shared" si="1134"/>
        <v>0</v>
      </c>
      <c r="AB499" s="222">
        <f t="shared" si="1135"/>
        <v>0</v>
      </c>
      <c r="AC499" s="222">
        <f t="shared" si="1136"/>
        <v>0</v>
      </c>
      <c r="AD499" s="222">
        <f t="shared" si="1137"/>
        <v>0</v>
      </c>
      <c r="AE499" s="222">
        <f t="shared" si="1138"/>
        <v>0</v>
      </c>
      <c r="AF499" s="222">
        <f t="shared" si="1139"/>
        <v>0</v>
      </c>
      <c r="AG499" s="222">
        <f t="shared" si="1140"/>
        <v>0</v>
      </c>
      <c r="AH499" s="222">
        <f t="shared" si="1141"/>
        <v>0</v>
      </c>
      <c r="AI499" s="222">
        <f t="shared" si="1142"/>
        <v>0</v>
      </c>
      <c r="AJ499" s="222">
        <f t="shared" si="1143"/>
        <v>0</v>
      </c>
      <c r="AK499" s="222">
        <f t="shared" si="1144"/>
        <v>0</v>
      </c>
      <c r="AL499" s="222">
        <f t="shared" si="1145"/>
        <v>0</v>
      </c>
      <c r="AM499" s="222">
        <f t="shared" si="1146"/>
        <v>0</v>
      </c>
      <c r="AN499" s="222">
        <f t="shared" si="1147"/>
        <v>0</v>
      </c>
      <c r="AO499" s="222">
        <f t="shared" si="1148"/>
        <v>0</v>
      </c>
      <c r="AP499" s="222">
        <f t="shared" si="1149"/>
        <v>0</v>
      </c>
      <c r="AQ499" s="222">
        <f t="shared" si="1150"/>
        <v>0</v>
      </c>
      <c r="AR499" s="222">
        <f t="shared" si="1151"/>
        <v>0</v>
      </c>
      <c r="AS499" s="222">
        <f t="shared" si="1152"/>
        <v>0</v>
      </c>
      <c r="AT499" s="222">
        <f t="shared" si="1153"/>
        <v>0</v>
      </c>
      <c r="AU499" s="222">
        <f t="shared" si="1154"/>
        <v>0</v>
      </c>
      <c r="AV499" s="222">
        <f t="shared" si="1155"/>
        <v>0</v>
      </c>
      <c r="AW499" s="222">
        <f t="shared" si="1156"/>
        <v>0</v>
      </c>
      <c r="AX499" s="222">
        <f t="shared" si="1157"/>
        <v>0</v>
      </c>
      <c r="AY499" s="222">
        <f t="shared" si="1158"/>
        <v>0</v>
      </c>
      <c r="AZ499" s="222">
        <f t="shared" si="1159"/>
        <v>0</v>
      </c>
      <c r="BA499" s="222">
        <f t="shared" si="1160"/>
        <v>0</v>
      </c>
      <c r="BB499" s="222">
        <f t="shared" si="1161"/>
        <v>0</v>
      </c>
      <c r="BC499" s="222">
        <f t="shared" si="1162"/>
        <v>0</v>
      </c>
      <c r="BD499" s="222">
        <f t="shared" si="1163"/>
        <v>0</v>
      </c>
      <c r="BE499" s="222">
        <f t="shared" si="1164"/>
        <v>0</v>
      </c>
      <c r="BF499" s="222">
        <f t="shared" si="1165"/>
        <v>0</v>
      </c>
      <c r="BG499" s="222">
        <f t="shared" si="1166"/>
        <v>0</v>
      </c>
      <c r="BH499" s="222">
        <f t="shared" si="1167"/>
        <v>0</v>
      </c>
      <c r="BI499" s="222">
        <f t="shared" si="1168"/>
        <v>0</v>
      </c>
      <c r="BJ499" s="222">
        <f t="shared" si="1169"/>
        <v>0</v>
      </c>
      <c r="BK499" s="222">
        <f t="shared" si="1170"/>
        <v>0</v>
      </c>
      <c r="BL499" s="222">
        <f t="shared" si="1171"/>
        <v>0</v>
      </c>
      <c r="BM499" s="222">
        <f t="shared" si="1172"/>
        <v>0</v>
      </c>
      <c r="BN499" s="222">
        <f t="shared" si="1173"/>
        <v>0</v>
      </c>
      <c r="BO499" s="222">
        <f t="shared" si="1174"/>
        <v>0</v>
      </c>
      <c r="BP499" s="222">
        <f t="shared" si="1175"/>
        <v>0</v>
      </c>
      <c r="BQ499" s="222">
        <f t="shared" si="1176"/>
        <v>0</v>
      </c>
      <c r="BR499" s="222">
        <f t="shared" si="1177"/>
        <v>0</v>
      </c>
      <c r="BS499" s="222">
        <f t="shared" si="1178"/>
        <v>0</v>
      </c>
      <c r="BT499" s="222">
        <f t="shared" si="1179"/>
        <v>0</v>
      </c>
      <c r="BU499" s="222">
        <f t="shared" si="1180"/>
        <v>0</v>
      </c>
      <c r="BV499" s="222">
        <f t="shared" si="1181"/>
        <v>0</v>
      </c>
      <c r="BW499" s="222">
        <f t="shared" si="1182"/>
        <v>0</v>
      </c>
      <c r="BX499" s="222">
        <f t="shared" si="1183"/>
        <v>0</v>
      </c>
      <c r="BY499" s="222">
        <f t="shared" si="1184"/>
        <v>0</v>
      </c>
      <c r="BZ499" s="222">
        <f t="shared" si="1185"/>
        <v>0</v>
      </c>
      <c r="CA499" s="222">
        <f t="shared" si="1186"/>
        <v>0</v>
      </c>
      <c r="CB499" s="222">
        <f t="shared" si="1187"/>
        <v>0</v>
      </c>
      <c r="CC499" s="222">
        <f t="shared" si="1188"/>
        <v>0</v>
      </c>
      <c r="CD499" s="222">
        <f t="shared" si="1189"/>
        <v>0</v>
      </c>
      <c r="CE499" s="222">
        <f t="shared" si="1190"/>
        <v>0</v>
      </c>
      <c r="CF499" s="222">
        <f t="shared" si="1191"/>
        <v>0</v>
      </c>
      <c r="CG499" s="222">
        <f t="shared" si="1192"/>
        <v>0</v>
      </c>
      <c r="CH499" s="222">
        <f t="shared" si="1193"/>
        <v>0</v>
      </c>
      <c r="CI499" s="222">
        <f t="shared" si="1194"/>
        <v>0</v>
      </c>
      <c r="CJ499" s="222">
        <f t="shared" si="1195"/>
        <v>0</v>
      </c>
      <c r="CK499" s="222">
        <f t="shared" si="1196"/>
        <v>0</v>
      </c>
      <c r="CL499" s="222">
        <f t="shared" si="1197"/>
        <v>0</v>
      </c>
      <c r="CM499" s="222">
        <f t="shared" si="1198"/>
        <v>0</v>
      </c>
      <c r="CN499" s="222">
        <f t="shared" si="1199"/>
        <v>0</v>
      </c>
      <c r="CO499" s="222">
        <f t="shared" si="1200"/>
        <v>0</v>
      </c>
      <c r="CP499" s="222">
        <f t="shared" si="1201"/>
        <v>0</v>
      </c>
      <c r="CQ499" s="222">
        <f t="shared" si="1202"/>
        <v>0</v>
      </c>
      <c r="CR499" s="222">
        <f t="shared" si="1203"/>
        <v>0</v>
      </c>
      <c r="CS499" s="222">
        <f t="shared" si="1204"/>
        <v>0</v>
      </c>
      <c r="CT499" s="222">
        <f t="shared" si="1205"/>
        <v>0</v>
      </c>
      <c r="CU499" s="222">
        <f t="shared" si="1206"/>
        <v>0</v>
      </c>
      <c r="CV499" s="222">
        <f t="shared" si="1207"/>
        <v>0</v>
      </c>
      <c r="CW499" s="222">
        <f t="shared" si="1208"/>
        <v>0</v>
      </c>
      <c r="CX499" s="222">
        <f t="shared" si="1209"/>
        <v>0</v>
      </c>
      <c r="CY499" s="222">
        <f t="shared" si="1210"/>
        <v>0</v>
      </c>
      <c r="CZ499" s="222">
        <f t="shared" si="1211"/>
        <v>0</v>
      </c>
      <c r="DA499" s="222">
        <f t="shared" si="1212"/>
        <v>0</v>
      </c>
      <c r="DB499" s="222">
        <f t="shared" si="1213"/>
        <v>0</v>
      </c>
      <c r="DC499" s="222">
        <f t="shared" si="1214"/>
        <v>0</v>
      </c>
      <c r="DD499" s="222">
        <f t="shared" si="1215"/>
        <v>0</v>
      </c>
      <c r="DE499" s="222">
        <f t="shared" si="1216"/>
        <v>0</v>
      </c>
      <c r="DF499" s="222">
        <f t="shared" si="1217"/>
        <v>0</v>
      </c>
      <c r="DG499" s="222">
        <f t="shared" si="1218"/>
        <v>0</v>
      </c>
      <c r="DH499" s="222">
        <f t="shared" si="1219"/>
        <v>0</v>
      </c>
      <c r="DI499" s="222">
        <f t="shared" si="1220"/>
        <v>0</v>
      </c>
      <c r="DJ499" s="222">
        <f t="shared" si="1221"/>
        <v>0</v>
      </c>
      <c r="DK499" s="222">
        <f t="shared" si="1222"/>
        <v>0</v>
      </c>
      <c r="DL499" s="222">
        <f t="shared" si="1223"/>
        <v>0</v>
      </c>
      <c r="DM499" s="222">
        <f t="shared" si="1224"/>
        <v>0</v>
      </c>
      <c r="DN499" s="222">
        <f t="shared" si="1225"/>
        <v>0</v>
      </c>
      <c r="DO499" s="222">
        <f t="shared" si="1226"/>
        <v>0</v>
      </c>
      <c r="DP499" s="222">
        <f t="shared" si="1227"/>
        <v>0</v>
      </c>
      <c r="DQ499" s="222">
        <f t="shared" si="1228"/>
        <v>0</v>
      </c>
      <c r="DR499" s="222">
        <f t="shared" si="1229"/>
        <v>0</v>
      </c>
      <c r="DS499" s="222">
        <f t="shared" si="1230"/>
        <v>0</v>
      </c>
      <c r="DT499" s="222">
        <f t="shared" si="1231"/>
        <v>0</v>
      </c>
      <c r="DU499" s="222">
        <f t="shared" si="1232"/>
        <v>0</v>
      </c>
      <c r="DV499" s="222">
        <f t="shared" si="1233"/>
        <v>0</v>
      </c>
      <c r="DW499" s="222">
        <f t="shared" si="1234"/>
        <v>0</v>
      </c>
      <c r="DX499" s="222">
        <f t="shared" si="1235"/>
        <v>0</v>
      </c>
      <c r="DY499" s="222">
        <f t="shared" si="1236"/>
        <v>0</v>
      </c>
      <c r="DZ499" s="222">
        <f t="shared" si="1237"/>
        <v>0</v>
      </c>
      <c r="EA499" s="222">
        <f t="shared" si="1238"/>
        <v>0</v>
      </c>
      <c r="EB499" s="222">
        <f t="shared" si="1239"/>
        <v>0</v>
      </c>
      <c r="EC499" s="222">
        <f t="shared" si="1240"/>
        <v>0</v>
      </c>
      <c r="ED499" s="222">
        <f t="shared" si="1241"/>
        <v>0</v>
      </c>
      <c r="EE499" s="222">
        <f t="shared" si="1242"/>
        <v>0</v>
      </c>
      <c r="EF499" s="222">
        <f t="shared" si="1243"/>
        <v>0</v>
      </c>
      <c r="EG499" s="222">
        <f t="shared" si="1244"/>
        <v>0</v>
      </c>
      <c r="EH499" s="222">
        <f t="shared" si="1245"/>
        <v>0</v>
      </c>
      <c r="EI499" s="222">
        <f t="shared" si="1246"/>
        <v>0</v>
      </c>
      <c r="EJ499" s="222">
        <f t="shared" si="1247"/>
        <v>0</v>
      </c>
      <c r="EK499" s="222">
        <f t="shared" si="1248"/>
        <v>0</v>
      </c>
      <c r="EL499" s="222">
        <f t="shared" si="1249"/>
        <v>0</v>
      </c>
      <c r="EM499" s="222">
        <f t="shared" si="1250"/>
        <v>0</v>
      </c>
      <c r="EN499" s="222">
        <f t="shared" si="1251"/>
        <v>0</v>
      </c>
      <c r="EO499" s="222">
        <f t="shared" si="1252"/>
        <v>0</v>
      </c>
      <c r="EP499" s="222">
        <f t="shared" si="1253"/>
        <v>0</v>
      </c>
      <c r="EQ499" s="222">
        <f t="shared" si="1254"/>
        <v>0</v>
      </c>
      <c r="ER499" s="222">
        <f t="shared" si="1255"/>
        <v>0</v>
      </c>
      <c r="ES499" s="222">
        <f t="shared" si="1256"/>
        <v>0</v>
      </c>
      <c r="ET499" s="222">
        <f t="shared" si="1257"/>
        <v>0</v>
      </c>
      <c r="EU499" s="222">
        <f t="shared" si="1258"/>
        <v>0</v>
      </c>
      <c r="EV499" s="222">
        <f t="shared" si="1259"/>
        <v>0</v>
      </c>
      <c r="EW499" s="222">
        <f t="shared" si="1260"/>
        <v>0</v>
      </c>
      <c r="EX499" s="222">
        <f t="shared" si="1261"/>
        <v>0</v>
      </c>
      <c r="EY499" s="222">
        <f t="shared" si="1262"/>
        <v>0</v>
      </c>
      <c r="EZ499" s="222">
        <f t="shared" si="1263"/>
        <v>0</v>
      </c>
      <c r="FA499" s="222">
        <f t="shared" si="1264"/>
        <v>0</v>
      </c>
      <c r="FB499" s="222">
        <f t="shared" si="1265"/>
        <v>0</v>
      </c>
      <c r="FC499" s="222">
        <f t="shared" si="1266"/>
        <v>0</v>
      </c>
      <c r="FD499" s="222">
        <f t="shared" si="1267"/>
        <v>0</v>
      </c>
      <c r="FE499" s="222">
        <f t="shared" si="1268"/>
        <v>0</v>
      </c>
      <c r="FF499" s="222">
        <f t="shared" si="1269"/>
        <v>0</v>
      </c>
      <c r="FG499" s="222">
        <f t="shared" si="1270"/>
        <v>0</v>
      </c>
      <c r="FH499" s="222">
        <f t="shared" si="1271"/>
        <v>0</v>
      </c>
      <c r="FI499" s="222">
        <f t="shared" si="1272"/>
        <v>0</v>
      </c>
      <c r="FJ499" s="222">
        <f t="shared" si="1273"/>
        <v>0</v>
      </c>
      <c r="FK499" s="222">
        <f t="shared" si="1274"/>
        <v>0</v>
      </c>
      <c r="FL499" s="222">
        <f t="shared" si="1275"/>
        <v>0</v>
      </c>
      <c r="FM499" s="222">
        <f t="shared" si="1276"/>
        <v>0</v>
      </c>
      <c r="FN499" s="222">
        <f t="shared" si="1277"/>
        <v>0</v>
      </c>
      <c r="FO499" s="222">
        <f t="shared" si="1278"/>
        <v>0</v>
      </c>
      <c r="FP499" s="222">
        <f t="shared" si="1279"/>
        <v>0</v>
      </c>
      <c r="FQ499" s="222">
        <f t="shared" si="1280"/>
        <v>0</v>
      </c>
      <c r="FR499" s="222">
        <f t="shared" si="1281"/>
        <v>0</v>
      </c>
      <c r="FS499" s="222">
        <f t="shared" si="1282"/>
        <v>0</v>
      </c>
      <c r="FT499" s="222">
        <f t="shared" si="1283"/>
        <v>0</v>
      </c>
      <c r="FU499" s="222">
        <f t="shared" si="1284"/>
        <v>0</v>
      </c>
      <c r="FV499" s="222">
        <f t="shared" si="1285"/>
        <v>0</v>
      </c>
      <c r="FW499" s="222">
        <f t="shared" si="1286"/>
        <v>0</v>
      </c>
      <c r="FX499" s="222">
        <f t="shared" si="1287"/>
        <v>0</v>
      </c>
      <c r="FY499" s="222">
        <f t="shared" si="1288"/>
        <v>0</v>
      </c>
      <c r="FZ499" s="222">
        <f t="shared" si="1289"/>
        <v>0</v>
      </c>
      <c r="GA499" s="222">
        <f t="shared" si="1290"/>
        <v>0</v>
      </c>
      <c r="GB499" s="222">
        <f t="shared" si="1291"/>
        <v>0</v>
      </c>
      <c r="GC499" s="222">
        <f t="shared" si="1292"/>
        <v>0</v>
      </c>
      <c r="GD499" s="222">
        <f t="shared" si="1293"/>
        <v>0</v>
      </c>
      <c r="GE499" s="222">
        <f t="shared" si="1294"/>
        <v>0</v>
      </c>
      <c r="GF499" s="222">
        <f t="shared" si="1295"/>
        <v>0</v>
      </c>
      <c r="GG499" s="222">
        <f t="shared" si="1296"/>
        <v>0</v>
      </c>
      <c r="GH499" s="222">
        <f t="shared" si="1297"/>
        <v>0</v>
      </c>
      <c r="GI499" s="222">
        <f t="shared" si="1298"/>
        <v>0</v>
      </c>
      <c r="GJ499" s="222">
        <f t="shared" si="1299"/>
        <v>0</v>
      </c>
      <c r="GK499" s="222">
        <f t="shared" si="1300"/>
        <v>0</v>
      </c>
      <c r="GL499" s="222">
        <f t="shared" si="1301"/>
        <v>0</v>
      </c>
      <c r="GM499" s="222">
        <f t="shared" si="1302"/>
        <v>0</v>
      </c>
      <c r="GN499" s="222">
        <f t="shared" si="1303"/>
        <v>0</v>
      </c>
      <c r="GO499" s="222">
        <f t="shared" si="1304"/>
        <v>0</v>
      </c>
      <c r="GP499" s="222">
        <f t="shared" si="1305"/>
        <v>0</v>
      </c>
      <c r="GQ499" s="222">
        <f t="shared" si="1306"/>
        <v>0</v>
      </c>
      <c r="GR499" s="222">
        <f t="shared" si="1307"/>
        <v>0</v>
      </c>
      <c r="GS499" s="222">
        <f t="shared" si="1308"/>
        <v>0</v>
      </c>
      <c r="GT499" s="222">
        <f t="shared" si="1309"/>
        <v>0</v>
      </c>
      <c r="GU499" s="222">
        <f t="shared" si="1310"/>
        <v>0</v>
      </c>
      <c r="GV499" s="222">
        <f t="shared" si="1311"/>
        <v>0</v>
      </c>
      <c r="GW499" s="222">
        <f t="shared" si="1312"/>
        <v>0</v>
      </c>
      <c r="GX499" s="222">
        <f t="shared" si="1313"/>
        <v>0</v>
      </c>
      <c r="GY499" s="222">
        <f t="shared" si="1314"/>
        <v>0</v>
      </c>
      <c r="GZ499" s="222">
        <f t="shared" si="1315"/>
        <v>0</v>
      </c>
      <c r="HA499" s="222">
        <f t="shared" si="1316"/>
        <v>0</v>
      </c>
      <c r="HB499" s="222">
        <f t="shared" si="1317"/>
        <v>0</v>
      </c>
      <c r="HC499" s="222">
        <f t="shared" si="1318"/>
        <v>0</v>
      </c>
      <c r="HD499" s="222">
        <f t="shared" si="1319"/>
        <v>0</v>
      </c>
      <c r="HE499" s="222">
        <f t="shared" si="1320"/>
        <v>0</v>
      </c>
      <c r="HF499" s="222">
        <f t="shared" si="1321"/>
        <v>0</v>
      </c>
      <c r="HG499" s="222">
        <f t="shared" si="1322"/>
        <v>0</v>
      </c>
      <c r="HH499" s="222">
        <f t="shared" si="1323"/>
        <v>0</v>
      </c>
      <c r="HI499" s="222">
        <f t="shared" si="1324"/>
        <v>0</v>
      </c>
      <c r="HJ499" s="222">
        <f t="shared" si="1325"/>
        <v>0</v>
      </c>
      <c r="HK499" s="222">
        <f t="shared" si="1326"/>
        <v>0</v>
      </c>
      <c r="HL499" s="222">
        <f t="shared" si="1327"/>
        <v>0</v>
      </c>
      <c r="HM499" s="222">
        <f t="shared" si="1328"/>
        <v>0</v>
      </c>
      <c r="HN499" s="222">
        <f t="shared" si="1329"/>
        <v>0</v>
      </c>
      <c r="HO499" s="222">
        <f t="shared" si="1330"/>
        <v>0</v>
      </c>
      <c r="HP499" s="222">
        <f t="shared" si="1331"/>
        <v>0</v>
      </c>
      <c r="HQ499" s="222">
        <f t="shared" si="1332"/>
        <v>0</v>
      </c>
      <c r="HR499" s="222">
        <f t="shared" si="1333"/>
        <v>0</v>
      </c>
      <c r="HS499" s="222">
        <f t="shared" si="1334"/>
        <v>0</v>
      </c>
      <c r="HT499" s="222">
        <f t="shared" si="1335"/>
        <v>0</v>
      </c>
      <c r="HU499" s="222">
        <f t="shared" si="1336"/>
        <v>0</v>
      </c>
      <c r="HV499" s="222">
        <f t="shared" si="1337"/>
        <v>0</v>
      </c>
      <c r="HW499" s="222">
        <f t="shared" si="1338"/>
        <v>0</v>
      </c>
      <c r="HX499" s="222">
        <f t="shared" si="1339"/>
        <v>0</v>
      </c>
      <c r="HY499" s="222">
        <f t="shared" si="1340"/>
        <v>0</v>
      </c>
      <c r="HZ499" s="222">
        <f t="shared" si="1341"/>
        <v>0</v>
      </c>
      <c r="IA499" s="222">
        <f t="shared" si="1342"/>
        <v>0</v>
      </c>
      <c r="IB499" s="222">
        <f t="shared" si="1343"/>
        <v>0</v>
      </c>
      <c r="IC499" s="222">
        <f t="shared" si="1344"/>
        <v>0</v>
      </c>
      <c r="ID499" s="222">
        <f t="shared" si="1345"/>
        <v>0</v>
      </c>
      <c r="IE499" s="222">
        <f t="shared" si="1346"/>
        <v>0</v>
      </c>
      <c r="IF499" s="222">
        <f t="shared" si="1347"/>
        <v>0</v>
      </c>
      <c r="IG499" s="222">
        <f t="shared" si="1348"/>
        <v>0</v>
      </c>
      <c r="IH499" s="222">
        <f t="shared" si="1349"/>
        <v>0</v>
      </c>
      <c r="II499" s="222">
        <f t="shared" si="1350"/>
        <v>0</v>
      </c>
      <c r="IJ499" s="222">
        <f t="shared" si="1351"/>
        <v>0</v>
      </c>
      <c r="IK499" s="222">
        <f t="shared" si="1352"/>
        <v>0</v>
      </c>
      <c r="IL499" s="222">
        <f t="shared" si="1353"/>
        <v>0</v>
      </c>
      <c r="IM499" s="222">
        <f t="shared" si="1354"/>
        <v>0</v>
      </c>
      <c r="IN499" s="222">
        <f t="shared" si="1355"/>
        <v>0</v>
      </c>
      <c r="IO499" s="222">
        <f t="shared" si="1356"/>
        <v>0</v>
      </c>
      <c r="IP499" s="222">
        <f t="shared" si="1357"/>
        <v>0</v>
      </c>
      <c r="IQ499" s="222">
        <f t="shared" si="1358"/>
        <v>0</v>
      </c>
      <c r="IR499" s="222">
        <f t="shared" si="1359"/>
        <v>0</v>
      </c>
      <c r="IS499" s="222">
        <f t="shared" si="1360"/>
        <v>0</v>
      </c>
      <c r="IT499" s="222">
        <f t="shared" si="1361"/>
        <v>0</v>
      </c>
      <c r="IU499" s="222">
        <f t="shared" si="1362"/>
        <v>0</v>
      </c>
      <c r="IV499" s="222">
        <f t="shared" si="1363"/>
        <v>0</v>
      </c>
      <c r="IW499" s="222">
        <f t="shared" si="1364"/>
        <v>0</v>
      </c>
      <c r="IX499" s="222">
        <f t="shared" si="1365"/>
        <v>0</v>
      </c>
      <c r="IY499" s="222">
        <f t="shared" si="1366"/>
        <v>0</v>
      </c>
      <c r="IZ499" s="222">
        <f t="shared" si="1367"/>
        <v>0</v>
      </c>
      <c r="JA499" s="222">
        <f t="shared" si="1368"/>
        <v>0</v>
      </c>
      <c r="JB499" s="222">
        <f t="shared" si="1369"/>
        <v>0</v>
      </c>
    </row>
    <row r="500" spans="2:262">
      <c r="B500" s="230">
        <v>139</v>
      </c>
      <c r="C500" s="229">
        <f t="shared" si="1370"/>
        <v>2.714843750000002E-3</v>
      </c>
      <c r="D500" s="226">
        <f t="shared" ca="1" si="1113"/>
        <v>23.536355099506181</v>
      </c>
      <c r="E500" s="225">
        <f ca="1">EO361</f>
        <v>-0.4636449004938194</v>
      </c>
      <c r="F500" s="224">
        <v>139</v>
      </c>
      <c r="G500" s="222">
        <f t="shared" si="1114"/>
        <v>0</v>
      </c>
      <c r="H500" s="222">
        <f t="shared" si="1115"/>
        <v>0</v>
      </c>
      <c r="I500" s="222">
        <f t="shared" si="1116"/>
        <v>0</v>
      </c>
      <c r="J500" s="222">
        <f t="shared" si="1117"/>
        <v>0</v>
      </c>
      <c r="K500" s="222">
        <f t="shared" si="1118"/>
        <v>0</v>
      </c>
      <c r="L500" s="222">
        <f t="shared" si="1119"/>
        <v>0</v>
      </c>
      <c r="M500" s="222">
        <f t="shared" si="1120"/>
        <v>0</v>
      </c>
      <c r="N500" s="222">
        <f t="shared" si="1121"/>
        <v>0</v>
      </c>
      <c r="O500" s="222">
        <f t="shared" si="1122"/>
        <v>0</v>
      </c>
      <c r="P500" s="222">
        <f t="shared" si="1123"/>
        <v>0</v>
      </c>
      <c r="Q500" s="222">
        <f t="shared" si="1124"/>
        <v>0</v>
      </c>
      <c r="R500" s="222">
        <f t="shared" si="1125"/>
        <v>0</v>
      </c>
      <c r="S500" s="222">
        <f t="shared" si="1126"/>
        <v>0</v>
      </c>
      <c r="T500" s="222">
        <f t="shared" si="1127"/>
        <v>0</v>
      </c>
      <c r="U500" s="222">
        <f t="shared" si="1128"/>
        <v>0</v>
      </c>
      <c r="V500" s="222">
        <f t="shared" si="1129"/>
        <v>0</v>
      </c>
      <c r="W500" s="222">
        <f t="shared" si="1130"/>
        <v>0</v>
      </c>
      <c r="X500" s="222">
        <f t="shared" si="1131"/>
        <v>0</v>
      </c>
      <c r="Y500" s="222">
        <f t="shared" si="1132"/>
        <v>0</v>
      </c>
      <c r="Z500" s="222">
        <f t="shared" si="1133"/>
        <v>0</v>
      </c>
      <c r="AA500" s="222">
        <f t="shared" si="1134"/>
        <v>0</v>
      </c>
      <c r="AB500" s="222">
        <f t="shared" si="1135"/>
        <v>0</v>
      </c>
      <c r="AC500" s="222">
        <f t="shared" si="1136"/>
        <v>0</v>
      </c>
      <c r="AD500" s="222">
        <f t="shared" si="1137"/>
        <v>0</v>
      </c>
      <c r="AE500" s="222">
        <f t="shared" si="1138"/>
        <v>0</v>
      </c>
      <c r="AF500" s="222">
        <f t="shared" si="1139"/>
        <v>0</v>
      </c>
      <c r="AG500" s="222">
        <f t="shared" si="1140"/>
        <v>0</v>
      </c>
      <c r="AH500" s="222">
        <f t="shared" si="1141"/>
        <v>0</v>
      </c>
      <c r="AI500" s="222">
        <f t="shared" si="1142"/>
        <v>0</v>
      </c>
      <c r="AJ500" s="222">
        <f t="shared" si="1143"/>
        <v>0</v>
      </c>
      <c r="AK500" s="222">
        <f t="shared" si="1144"/>
        <v>0</v>
      </c>
      <c r="AL500" s="222">
        <f t="shared" si="1145"/>
        <v>0</v>
      </c>
      <c r="AM500" s="222">
        <f t="shared" si="1146"/>
        <v>0</v>
      </c>
      <c r="AN500" s="222">
        <f t="shared" si="1147"/>
        <v>0</v>
      </c>
      <c r="AO500" s="222">
        <f t="shared" si="1148"/>
        <v>0</v>
      </c>
      <c r="AP500" s="222">
        <f t="shared" si="1149"/>
        <v>0</v>
      </c>
      <c r="AQ500" s="222">
        <f t="shared" si="1150"/>
        <v>0</v>
      </c>
      <c r="AR500" s="222">
        <f t="shared" si="1151"/>
        <v>0</v>
      </c>
      <c r="AS500" s="222">
        <f t="shared" si="1152"/>
        <v>0</v>
      </c>
      <c r="AT500" s="222">
        <f t="shared" si="1153"/>
        <v>0</v>
      </c>
      <c r="AU500" s="222">
        <f t="shared" si="1154"/>
        <v>0</v>
      </c>
      <c r="AV500" s="222">
        <f t="shared" si="1155"/>
        <v>0</v>
      </c>
      <c r="AW500" s="222">
        <f t="shared" si="1156"/>
        <v>0</v>
      </c>
      <c r="AX500" s="222">
        <f t="shared" si="1157"/>
        <v>0</v>
      </c>
      <c r="AY500" s="222">
        <f t="shared" si="1158"/>
        <v>0</v>
      </c>
      <c r="AZ500" s="222">
        <f t="shared" si="1159"/>
        <v>0</v>
      </c>
      <c r="BA500" s="222">
        <f t="shared" si="1160"/>
        <v>0</v>
      </c>
      <c r="BB500" s="222">
        <f t="shared" si="1161"/>
        <v>0</v>
      </c>
      <c r="BC500" s="222">
        <f t="shared" si="1162"/>
        <v>0</v>
      </c>
      <c r="BD500" s="222">
        <f t="shared" si="1163"/>
        <v>0</v>
      </c>
      <c r="BE500" s="222">
        <f t="shared" si="1164"/>
        <v>0</v>
      </c>
      <c r="BF500" s="222">
        <f t="shared" si="1165"/>
        <v>0</v>
      </c>
      <c r="BG500" s="222">
        <f t="shared" si="1166"/>
        <v>0</v>
      </c>
      <c r="BH500" s="222">
        <f t="shared" si="1167"/>
        <v>0</v>
      </c>
      <c r="BI500" s="222">
        <f t="shared" si="1168"/>
        <v>0</v>
      </c>
      <c r="BJ500" s="222">
        <f t="shared" si="1169"/>
        <v>0</v>
      </c>
      <c r="BK500" s="222">
        <f t="shared" si="1170"/>
        <v>0</v>
      </c>
      <c r="BL500" s="222">
        <f t="shared" si="1171"/>
        <v>0</v>
      </c>
      <c r="BM500" s="222">
        <f t="shared" si="1172"/>
        <v>0</v>
      </c>
      <c r="BN500" s="222">
        <f t="shared" si="1173"/>
        <v>0</v>
      </c>
      <c r="BO500" s="222">
        <f t="shared" si="1174"/>
        <v>0</v>
      </c>
      <c r="BP500" s="222">
        <f t="shared" si="1175"/>
        <v>0</v>
      </c>
      <c r="BQ500" s="222">
        <f t="shared" si="1176"/>
        <v>0</v>
      </c>
      <c r="BR500" s="222">
        <f t="shared" si="1177"/>
        <v>0</v>
      </c>
      <c r="BS500" s="222">
        <f t="shared" si="1178"/>
        <v>0</v>
      </c>
      <c r="BT500" s="222">
        <f t="shared" si="1179"/>
        <v>0</v>
      </c>
      <c r="BU500" s="222">
        <f t="shared" si="1180"/>
        <v>0</v>
      </c>
      <c r="BV500" s="222">
        <f t="shared" si="1181"/>
        <v>0</v>
      </c>
      <c r="BW500" s="222">
        <f t="shared" si="1182"/>
        <v>0</v>
      </c>
      <c r="BX500" s="222">
        <f t="shared" si="1183"/>
        <v>0</v>
      </c>
      <c r="BY500" s="222">
        <f t="shared" si="1184"/>
        <v>0</v>
      </c>
      <c r="BZ500" s="222">
        <f t="shared" si="1185"/>
        <v>0</v>
      </c>
      <c r="CA500" s="222">
        <f t="shared" si="1186"/>
        <v>0</v>
      </c>
      <c r="CB500" s="222">
        <f t="shared" si="1187"/>
        <v>0</v>
      </c>
      <c r="CC500" s="222">
        <f t="shared" si="1188"/>
        <v>0</v>
      </c>
      <c r="CD500" s="222">
        <f t="shared" si="1189"/>
        <v>0</v>
      </c>
      <c r="CE500" s="222">
        <f t="shared" si="1190"/>
        <v>0</v>
      </c>
      <c r="CF500" s="222">
        <f t="shared" si="1191"/>
        <v>0</v>
      </c>
      <c r="CG500" s="222">
        <f t="shared" si="1192"/>
        <v>0</v>
      </c>
      <c r="CH500" s="222">
        <f t="shared" si="1193"/>
        <v>0</v>
      </c>
      <c r="CI500" s="222">
        <f t="shared" si="1194"/>
        <v>0</v>
      </c>
      <c r="CJ500" s="222">
        <f t="shared" si="1195"/>
        <v>0</v>
      </c>
      <c r="CK500" s="222">
        <f t="shared" si="1196"/>
        <v>0</v>
      </c>
      <c r="CL500" s="222">
        <f t="shared" si="1197"/>
        <v>0</v>
      </c>
      <c r="CM500" s="222">
        <f t="shared" si="1198"/>
        <v>0</v>
      </c>
      <c r="CN500" s="222">
        <f t="shared" si="1199"/>
        <v>0</v>
      </c>
      <c r="CO500" s="222">
        <f t="shared" si="1200"/>
        <v>0</v>
      </c>
      <c r="CP500" s="222">
        <f t="shared" si="1201"/>
        <v>0</v>
      </c>
      <c r="CQ500" s="222">
        <f t="shared" si="1202"/>
        <v>0</v>
      </c>
      <c r="CR500" s="222">
        <f t="shared" si="1203"/>
        <v>0</v>
      </c>
      <c r="CS500" s="222">
        <f t="shared" si="1204"/>
        <v>0</v>
      </c>
      <c r="CT500" s="222">
        <f t="shared" si="1205"/>
        <v>0</v>
      </c>
      <c r="CU500" s="222">
        <f t="shared" si="1206"/>
        <v>0</v>
      </c>
      <c r="CV500" s="222">
        <f t="shared" si="1207"/>
        <v>0</v>
      </c>
      <c r="CW500" s="222">
        <f t="shared" si="1208"/>
        <v>0</v>
      </c>
      <c r="CX500" s="222">
        <f t="shared" si="1209"/>
        <v>0</v>
      </c>
      <c r="CY500" s="222">
        <f t="shared" si="1210"/>
        <v>0</v>
      </c>
      <c r="CZ500" s="222">
        <f t="shared" si="1211"/>
        <v>0</v>
      </c>
      <c r="DA500" s="222">
        <f t="shared" si="1212"/>
        <v>0</v>
      </c>
      <c r="DB500" s="222">
        <f t="shared" si="1213"/>
        <v>0</v>
      </c>
      <c r="DC500" s="222">
        <f t="shared" si="1214"/>
        <v>0</v>
      </c>
      <c r="DD500" s="222">
        <f t="shared" si="1215"/>
        <v>0</v>
      </c>
      <c r="DE500" s="222">
        <f t="shared" si="1216"/>
        <v>0</v>
      </c>
      <c r="DF500" s="222">
        <f t="shared" si="1217"/>
        <v>0</v>
      </c>
      <c r="DG500" s="222">
        <f t="shared" si="1218"/>
        <v>0</v>
      </c>
      <c r="DH500" s="222">
        <f t="shared" si="1219"/>
        <v>0</v>
      </c>
      <c r="DI500" s="222">
        <f t="shared" si="1220"/>
        <v>0</v>
      </c>
      <c r="DJ500" s="222">
        <f t="shared" si="1221"/>
        <v>0</v>
      </c>
      <c r="DK500" s="222">
        <f t="shared" si="1222"/>
        <v>0</v>
      </c>
      <c r="DL500" s="222">
        <f t="shared" si="1223"/>
        <v>0</v>
      </c>
      <c r="DM500" s="222">
        <f t="shared" si="1224"/>
        <v>0</v>
      </c>
      <c r="DN500" s="222">
        <f t="shared" si="1225"/>
        <v>0</v>
      </c>
      <c r="DO500" s="222">
        <f t="shared" si="1226"/>
        <v>0</v>
      </c>
      <c r="DP500" s="222">
        <f t="shared" si="1227"/>
        <v>0</v>
      </c>
      <c r="DQ500" s="222">
        <f t="shared" si="1228"/>
        <v>0</v>
      </c>
      <c r="DR500" s="222">
        <f t="shared" si="1229"/>
        <v>0</v>
      </c>
      <c r="DS500" s="222">
        <f t="shared" si="1230"/>
        <v>0</v>
      </c>
      <c r="DT500" s="222">
        <f t="shared" si="1231"/>
        <v>0</v>
      </c>
      <c r="DU500" s="222">
        <f t="shared" si="1232"/>
        <v>0</v>
      </c>
      <c r="DV500" s="222">
        <f t="shared" si="1233"/>
        <v>0</v>
      </c>
      <c r="DW500" s="222">
        <f t="shared" si="1234"/>
        <v>0</v>
      </c>
      <c r="DX500" s="222">
        <f t="shared" si="1235"/>
        <v>0</v>
      </c>
      <c r="DY500" s="222">
        <f t="shared" si="1236"/>
        <v>0</v>
      </c>
      <c r="DZ500" s="222">
        <f t="shared" si="1237"/>
        <v>0</v>
      </c>
      <c r="EA500" s="222">
        <f t="shared" si="1238"/>
        <v>0</v>
      </c>
      <c r="EB500" s="222">
        <f t="shared" si="1239"/>
        <v>0</v>
      </c>
      <c r="EC500" s="222">
        <f t="shared" si="1240"/>
        <v>0</v>
      </c>
      <c r="ED500" s="222">
        <f t="shared" si="1241"/>
        <v>0</v>
      </c>
      <c r="EE500" s="222">
        <f t="shared" si="1242"/>
        <v>0</v>
      </c>
      <c r="EF500" s="222">
        <f t="shared" si="1243"/>
        <v>0</v>
      </c>
      <c r="EG500" s="222">
        <f t="shared" si="1244"/>
        <v>0</v>
      </c>
      <c r="EH500" s="222">
        <f t="shared" si="1245"/>
        <v>0</v>
      </c>
      <c r="EI500" s="222">
        <f t="shared" si="1246"/>
        <v>0</v>
      </c>
      <c r="EJ500" s="222">
        <f t="shared" si="1247"/>
        <v>0</v>
      </c>
      <c r="EK500" s="222">
        <f t="shared" si="1248"/>
        <v>0</v>
      </c>
      <c r="EL500" s="222">
        <f t="shared" si="1249"/>
        <v>0</v>
      </c>
      <c r="EM500" s="222">
        <f t="shared" si="1250"/>
        <v>0</v>
      </c>
      <c r="EN500" s="222">
        <f t="shared" si="1251"/>
        <v>0</v>
      </c>
      <c r="EO500" s="222">
        <f t="shared" si="1252"/>
        <v>0</v>
      </c>
      <c r="EP500" s="222">
        <f t="shared" si="1253"/>
        <v>0</v>
      </c>
      <c r="EQ500" s="222">
        <f t="shared" si="1254"/>
        <v>0</v>
      </c>
      <c r="ER500" s="222">
        <f t="shared" si="1255"/>
        <v>0</v>
      </c>
      <c r="ES500" s="222">
        <f t="shared" si="1256"/>
        <v>0</v>
      </c>
      <c r="ET500" s="222">
        <f t="shared" si="1257"/>
        <v>0</v>
      </c>
      <c r="EU500" s="222">
        <f t="shared" si="1258"/>
        <v>0</v>
      </c>
      <c r="EV500" s="222">
        <f t="shared" si="1259"/>
        <v>0</v>
      </c>
      <c r="EW500" s="222">
        <f t="shared" si="1260"/>
        <v>0</v>
      </c>
      <c r="EX500" s="222">
        <f t="shared" si="1261"/>
        <v>0</v>
      </c>
      <c r="EY500" s="222">
        <f t="shared" si="1262"/>
        <v>0</v>
      </c>
      <c r="EZ500" s="222">
        <f t="shared" si="1263"/>
        <v>0</v>
      </c>
      <c r="FA500" s="222">
        <f t="shared" si="1264"/>
        <v>0</v>
      </c>
      <c r="FB500" s="222">
        <f t="shared" si="1265"/>
        <v>0</v>
      </c>
      <c r="FC500" s="222">
        <f t="shared" si="1266"/>
        <v>0</v>
      </c>
      <c r="FD500" s="222">
        <f t="shared" si="1267"/>
        <v>0</v>
      </c>
      <c r="FE500" s="222">
        <f t="shared" si="1268"/>
        <v>0</v>
      </c>
      <c r="FF500" s="222">
        <f t="shared" si="1269"/>
        <v>0</v>
      </c>
      <c r="FG500" s="222">
        <f t="shared" si="1270"/>
        <v>0</v>
      </c>
      <c r="FH500" s="222">
        <f t="shared" si="1271"/>
        <v>0</v>
      </c>
      <c r="FI500" s="222">
        <f t="shared" si="1272"/>
        <v>0</v>
      </c>
      <c r="FJ500" s="222">
        <f t="shared" si="1273"/>
        <v>0</v>
      </c>
      <c r="FK500" s="222">
        <f t="shared" si="1274"/>
        <v>0</v>
      </c>
      <c r="FL500" s="222">
        <f t="shared" si="1275"/>
        <v>0</v>
      </c>
      <c r="FM500" s="222">
        <f t="shared" si="1276"/>
        <v>0</v>
      </c>
      <c r="FN500" s="222">
        <f t="shared" si="1277"/>
        <v>0</v>
      </c>
      <c r="FO500" s="222">
        <f t="shared" si="1278"/>
        <v>0</v>
      </c>
      <c r="FP500" s="222">
        <f t="shared" si="1279"/>
        <v>0</v>
      </c>
      <c r="FQ500" s="222">
        <f t="shared" si="1280"/>
        <v>0</v>
      </c>
      <c r="FR500" s="222">
        <f t="shared" si="1281"/>
        <v>0</v>
      </c>
      <c r="FS500" s="222">
        <f t="shared" si="1282"/>
        <v>0</v>
      </c>
      <c r="FT500" s="222">
        <f t="shared" si="1283"/>
        <v>0</v>
      </c>
      <c r="FU500" s="222">
        <f t="shared" si="1284"/>
        <v>0</v>
      </c>
      <c r="FV500" s="222">
        <f t="shared" si="1285"/>
        <v>0</v>
      </c>
      <c r="FW500" s="222">
        <f t="shared" si="1286"/>
        <v>0</v>
      </c>
      <c r="FX500" s="222">
        <f t="shared" si="1287"/>
        <v>0</v>
      </c>
      <c r="FY500" s="222">
        <f t="shared" si="1288"/>
        <v>0</v>
      </c>
      <c r="FZ500" s="222">
        <f t="shared" si="1289"/>
        <v>0</v>
      </c>
      <c r="GA500" s="222">
        <f t="shared" si="1290"/>
        <v>0</v>
      </c>
      <c r="GB500" s="222">
        <f t="shared" si="1291"/>
        <v>0</v>
      </c>
      <c r="GC500" s="222">
        <f t="shared" si="1292"/>
        <v>0</v>
      </c>
      <c r="GD500" s="222">
        <f t="shared" si="1293"/>
        <v>0</v>
      </c>
      <c r="GE500" s="222">
        <f t="shared" si="1294"/>
        <v>0</v>
      </c>
      <c r="GF500" s="222">
        <f t="shared" si="1295"/>
        <v>0</v>
      </c>
      <c r="GG500" s="222">
        <f t="shared" si="1296"/>
        <v>0</v>
      </c>
      <c r="GH500" s="222">
        <f t="shared" si="1297"/>
        <v>0</v>
      </c>
      <c r="GI500" s="222">
        <f t="shared" si="1298"/>
        <v>0</v>
      </c>
      <c r="GJ500" s="222">
        <f t="shared" si="1299"/>
        <v>0</v>
      </c>
      <c r="GK500" s="222">
        <f t="shared" si="1300"/>
        <v>0</v>
      </c>
      <c r="GL500" s="222">
        <f t="shared" si="1301"/>
        <v>0</v>
      </c>
      <c r="GM500" s="222">
        <f t="shared" si="1302"/>
        <v>0</v>
      </c>
      <c r="GN500" s="222">
        <f t="shared" si="1303"/>
        <v>0</v>
      </c>
      <c r="GO500" s="222">
        <f t="shared" si="1304"/>
        <v>0</v>
      </c>
      <c r="GP500" s="222">
        <f t="shared" si="1305"/>
        <v>0</v>
      </c>
      <c r="GQ500" s="222">
        <f t="shared" si="1306"/>
        <v>0</v>
      </c>
      <c r="GR500" s="222">
        <f t="shared" si="1307"/>
        <v>0</v>
      </c>
      <c r="GS500" s="222">
        <f t="shared" si="1308"/>
        <v>0</v>
      </c>
      <c r="GT500" s="222">
        <f t="shared" si="1309"/>
        <v>0</v>
      </c>
      <c r="GU500" s="222">
        <f t="shared" si="1310"/>
        <v>0</v>
      </c>
      <c r="GV500" s="222">
        <f t="shared" si="1311"/>
        <v>0</v>
      </c>
      <c r="GW500" s="222">
        <f t="shared" si="1312"/>
        <v>0</v>
      </c>
      <c r="GX500" s="222">
        <f t="shared" si="1313"/>
        <v>0</v>
      </c>
      <c r="GY500" s="222">
        <f t="shared" si="1314"/>
        <v>0</v>
      </c>
      <c r="GZ500" s="222">
        <f t="shared" si="1315"/>
        <v>0</v>
      </c>
      <c r="HA500" s="222">
        <f t="shared" si="1316"/>
        <v>0</v>
      </c>
      <c r="HB500" s="222">
        <f t="shared" si="1317"/>
        <v>0</v>
      </c>
      <c r="HC500" s="222">
        <f t="shared" si="1318"/>
        <v>0</v>
      </c>
      <c r="HD500" s="222">
        <f t="shared" si="1319"/>
        <v>0</v>
      </c>
      <c r="HE500" s="222">
        <f t="shared" si="1320"/>
        <v>0</v>
      </c>
      <c r="HF500" s="222">
        <f t="shared" si="1321"/>
        <v>0</v>
      </c>
      <c r="HG500" s="222">
        <f t="shared" si="1322"/>
        <v>0</v>
      </c>
      <c r="HH500" s="222">
        <f t="shared" si="1323"/>
        <v>0</v>
      </c>
      <c r="HI500" s="222">
        <f t="shared" si="1324"/>
        <v>0</v>
      </c>
      <c r="HJ500" s="222">
        <f t="shared" si="1325"/>
        <v>0</v>
      </c>
      <c r="HK500" s="222">
        <f t="shared" si="1326"/>
        <v>0</v>
      </c>
      <c r="HL500" s="222">
        <f t="shared" si="1327"/>
        <v>0</v>
      </c>
      <c r="HM500" s="222">
        <f t="shared" si="1328"/>
        <v>0</v>
      </c>
      <c r="HN500" s="222">
        <f t="shared" si="1329"/>
        <v>0</v>
      </c>
      <c r="HO500" s="222">
        <f t="shared" si="1330"/>
        <v>0</v>
      </c>
      <c r="HP500" s="222">
        <f t="shared" si="1331"/>
        <v>0</v>
      </c>
      <c r="HQ500" s="222">
        <f t="shared" si="1332"/>
        <v>0</v>
      </c>
      <c r="HR500" s="222">
        <f t="shared" si="1333"/>
        <v>0</v>
      </c>
      <c r="HS500" s="222">
        <f t="shared" si="1334"/>
        <v>0</v>
      </c>
      <c r="HT500" s="222">
        <f t="shared" si="1335"/>
        <v>0</v>
      </c>
      <c r="HU500" s="222">
        <f t="shared" si="1336"/>
        <v>0</v>
      </c>
      <c r="HV500" s="222">
        <f t="shared" si="1337"/>
        <v>0</v>
      </c>
      <c r="HW500" s="222">
        <f t="shared" si="1338"/>
        <v>0</v>
      </c>
      <c r="HX500" s="222">
        <f t="shared" si="1339"/>
        <v>0</v>
      </c>
      <c r="HY500" s="222">
        <f t="shared" si="1340"/>
        <v>0</v>
      </c>
      <c r="HZ500" s="222">
        <f t="shared" si="1341"/>
        <v>0</v>
      </c>
      <c r="IA500" s="222">
        <f t="shared" si="1342"/>
        <v>0</v>
      </c>
      <c r="IB500" s="222">
        <f t="shared" si="1343"/>
        <v>0</v>
      </c>
      <c r="IC500" s="222">
        <f t="shared" si="1344"/>
        <v>0</v>
      </c>
      <c r="ID500" s="222">
        <f t="shared" si="1345"/>
        <v>0</v>
      </c>
      <c r="IE500" s="222">
        <f t="shared" si="1346"/>
        <v>0</v>
      </c>
      <c r="IF500" s="222">
        <f t="shared" si="1347"/>
        <v>0</v>
      </c>
      <c r="IG500" s="222">
        <f t="shared" si="1348"/>
        <v>0</v>
      </c>
      <c r="IH500" s="222">
        <f t="shared" si="1349"/>
        <v>0</v>
      </c>
      <c r="II500" s="222">
        <f t="shared" si="1350"/>
        <v>0</v>
      </c>
      <c r="IJ500" s="222">
        <f t="shared" si="1351"/>
        <v>0</v>
      </c>
      <c r="IK500" s="222">
        <f t="shared" si="1352"/>
        <v>0</v>
      </c>
      <c r="IL500" s="222">
        <f t="shared" si="1353"/>
        <v>0</v>
      </c>
      <c r="IM500" s="222">
        <f t="shared" si="1354"/>
        <v>0</v>
      </c>
      <c r="IN500" s="222">
        <f t="shared" si="1355"/>
        <v>0</v>
      </c>
      <c r="IO500" s="222">
        <f t="shared" si="1356"/>
        <v>0</v>
      </c>
      <c r="IP500" s="222">
        <f t="shared" si="1357"/>
        <v>0</v>
      </c>
      <c r="IQ500" s="222">
        <f t="shared" si="1358"/>
        <v>0</v>
      </c>
      <c r="IR500" s="222">
        <f t="shared" si="1359"/>
        <v>0</v>
      </c>
      <c r="IS500" s="222">
        <f t="shared" si="1360"/>
        <v>0</v>
      </c>
      <c r="IT500" s="222">
        <f t="shared" si="1361"/>
        <v>0</v>
      </c>
      <c r="IU500" s="222">
        <f t="shared" si="1362"/>
        <v>0</v>
      </c>
      <c r="IV500" s="222">
        <f t="shared" si="1363"/>
        <v>0</v>
      </c>
      <c r="IW500" s="222">
        <f t="shared" si="1364"/>
        <v>0</v>
      </c>
      <c r="IX500" s="222">
        <f t="shared" si="1365"/>
        <v>0</v>
      </c>
      <c r="IY500" s="222">
        <f t="shared" si="1366"/>
        <v>0</v>
      </c>
      <c r="IZ500" s="222">
        <f t="shared" si="1367"/>
        <v>0</v>
      </c>
      <c r="JA500" s="222">
        <f t="shared" si="1368"/>
        <v>0</v>
      </c>
      <c r="JB500" s="222">
        <f t="shared" si="1369"/>
        <v>0</v>
      </c>
    </row>
    <row r="501" spans="2:262">
      <c r="B501" s="230">
        <v>140</v>
      </c>
      <c r="C501" s="229">
        <f t="shared" si="1370"/>
        <v>2.734375000000002E-3</v>
      </c>
      <c r="D501" s="226">
        <f t="shared" ca="1" si="1113"/>
        <v>23.541359092728086</v>
      </c>
      <c r="E501" s="225">
        <f ca="1">EP361</f>
        <v>-0.45864090727191464</v>
      </c>
      <c r="F501" s="224">
        <v>140</v>
      </c>
      <c r="G501" s="222">
        <f t="shared" si="1114"/>
        <v>0</v>
      </c>
      <c r="H501" s="222">
        <f t="shared" si="1115"/>
        <v>0</v>
      </c>
      <c r="I501" s="222">
        <f t="shared" si="1116"/>
        <v>0</v>
      </c>
      <c r="J501" s="222">
        <f t="shared" si="1117"/>
        <v>0</v>
      </c>
      <c r="K501" s="222">
        <f t="shared" si="1118"/>
        <v>0</v>
      </c>
      <c r="L501" s="222">
        <f t="shared" si="1119"/>
        <v>0</v>
      </c>
      <c r="M501" s="222">
        <f t="shared" si="1120"/>
        <v>0</v>
      </c>
      <c r="N501" s="222">
        <f t="shared" si="1121"/>
        <v>0</v>
      </c>
      <c r="O501" s="222">
        <f t="shared" si="1122"/>
        <v>0</v>
      </c>
      <c r="P501" s="222">
        <f t="shared" si="1123"/>
        <v>0</v>
      </c>
      <c r="Q501" s="222">
        <f t="shared" si="1124"/>
        <v>0</v>
      </c>
      <c r="R501" s="222">
        <f t="shared" si="1125"/>
        <v>0</v>
      </c>
      <c r="S501" s="222">
        <f t="shared" si="1126"/>
        <v>0</v>
      </c>
      <c r="T501" s="222">
        <f t="shared" si="1127"/>
        <v>0</v>
      </c>
      <c r="U501" s="222">
        <f t="shared" si="1128"/>
        <v>0</v>
      </c>
      <c r="V501" s="222">
        <f t="shared" si="1129"/>
        <v>0</v>
      </c>
      <c r="W501" s="222">
        <f t="shared" si="1130"/>
        <v>0</v>
      </c>
      <c r="X501" s="222">
        <f t="shared" si="1131"/>
        <v>0</v>
      </c>
      <c r="Y501" s="222">
        <f t="shared" si="1132"/>
        <v>0</v>
      </c>
      <c r="Z501" s="222">
        <f t="shared" si="1133"/>
        <v>0</v>
      </c>
      <c r="AA501" s="222">
        <f t="shared" si="1134"/>
        <v>0</v>
      </c>
      <c r="AB501" s="222">
        <f t="shared" si="1135"/>
        <v>0</v>
      </c>
      <c r="AC501" s="222">
        <f t="shared" si="1136"/>
        <v>0</v>
      </c>
      <c r="AD501" s="222">
        <f t="shared" si="1137"/>
        <v>0</v>
      </c>
      <c r="AE501" s="222">
        <f t="shared" si="1138"/>
        <v>0</v>
      </c>
      <c r="AF501" s="222">
        <f t="shared" si="1139"/>
        <v>0</v>
      </c>
      <c r="AG501" s="222">
        <f t="shared" si="1140"/>
        <v>0</v>
      </c>
      <c r="AH501" s="222">
        <f t="shared" si="1141"/>
        <v>0</v>
      </c>
      <c r="AI501" s="222">
        <f t="shared" si="1142"/>
        <v>0</v>
      </c>
      <c r="AJ501" s="222">
        <f t="shared" si="1143"/>
        <v>0</v>
      </c>
      <c r="AK501" s="222">
        <f t="shared" si="1144"/>
        <v>0</v>
      </c>
      <c r="AL501" s="222">
        <f t="shared" si="1145"/>
        <v>0</v>
      </c>
      <c r="AM501" s="222">
        <f t="shared" si="1146"/>
        <v>0</v>
      </c>
      <c r="AN501" s="222">
        <f t="shared" si="1147"/>
        <v>0</v>
      </c>
      <c r="AO501" s="222">
        <f t="shared" si="1148"/>
        <v>0</v>
      </c>
      <c r="AP501" s="222">
        <f t="shared" si="1149"/>
        <v>0</v>
      </c>
      <c r="AQ501" s="222">
        <f t="shared" si="1150"/>
        <v>0</v>
      </c>
      <c r="AR501" s="222">
        <f t="shared" si="1151"/>
        <v>0</v>
      </c>
      <c r="AS501" s="222">
        <f t="shared" si="1152"/>
        <v>0</v>
      </c>
      <c r="AT501" s="222">
        <f t="shared" si="1153"/>
        <v>0</v>
      </c>
      <c r="AU501" s="222">
        <f t="shared" si="1154"/>
        <v>0</v>
      </c>
      <c r="AV501" s="222">
        <f t="shared" si="1155"/>
        <v>0</v>
      </c>
      <c r="AW501" s="222">
        <f t="shared" si="1156"/>
        <v>0</v>
      </c>
      <c r="AX501" s="222">
        <f t="shared" si="1157"/>
        <v>0</v>
      </c>
      <c r="AY501" s="222">
        <f t="shared" si="1158"/>
        <v>0</v>
      </c>
      <c r="AZ501" s="222">
        <f t="shared" si="1159"/>
        <v>0</v>
      </c>
      <c r="BA501" s="222">
        <f t="shared" si="1160"/>
        <v>0</v>
      </c>
      <c r="BB501" s="222">
        <f t="shared" si="1161"/>
        <v>0</v>
      </c>
      <c r="BC501" s="222">
        <f t="shared" si="1162"/>
        <v>0</v>
      </c>
      <c r="BD501" s="222">
        <f t="shared" si="1163"/>
        <v>0</v>
      </c>
      <c r="BE501" s="222">
        <f t="shared" si="1164"/>
        <v>0</v>
      </c>
      <c r="BF501" s="222">
        <f t="shared" si="1165"/>
        <v>0</v>
      </c>
      <c r="BG501" s="222">
        <f t="shared" si="1166"/>
        <v>0</v>
      </c>
      <c r="BH501" s="222">
        <f t="shared" si="1167"/>
        <v>0</v>
      </c>
      <c r="BI501" s="222">
        <f t="shared" si="1168"/>
        <v>0</v>
      </c>
      <c r="BJ501" s="222">
        <f t="shared" si="1169"/>
        <v>0</v>
      </c>
      <c r="BK501" s="222">
        <f t="shared" si="1170"/>
        <v>0</v>
      </c>
      <c r="BL501" s="222">
        <f t="shared" si="1171"/>
        <v>0</v>
      </c>
      <c r="BM501" s="222">
        <f t="shared" si="1172"/>
        <v>0</v>
      </c>
      <c r="BN501" s="222">
        <f t="shared" si="1173"/>
        <v>0</v>
      </c>
      <c r="BO501" s="222">
        <f t="shared" si="1174"/>
        <v>0</v>
      </c>
      <c r="BP501" s="222">
        <f t="shared" si="1175"/>
        <v>0</v>
      </c>
      <c r="BQ501" s="222">
        <f t="shared" si="1176"/>
        <v>0</v>
      </c>
      <c r="BR501" s="222">
        <f t="shared" si="1177"/>
        <v>0</v>
      </c>
      <c r="BS501" s="222">
        <f t="shared" si="1178"/>
        <v>0</v>
      </c>
      <c r="BT501" s="222">
        <f t="shared" si="1179"/>
        <v>0</v>
      </c>
      <c r="BU501" s="222">
        <f t="shared" si="1180"/>
        <v>0</v>
      </c>
      <c r="BV501" s="222">
        <f t="shared" si="1181"/>
        <v>0</v>
      </c>
      <c r="BW501" s="222">
        <f t="shared" si="1182"/>
        <v>0</v>
      </c>
      <c r="BX501" s="222">
        <f t="shared" si="1183"/>
        <v>0</v>
      </c>
      <c r="BY501" s="222">
        <f t="shared" si="1184"/>
        <v>0</v>
      </c>
      <c r="BZ501" s="222">
        <f t="shared" si="1185"/>
        <v>0</v>
      </c>
      <c r="CA501" s="222">
        <f t="shared" si="1186"/>
        <v>0</v>
      </c>
      <c r="CB501" s="222">
        <f t="shared" si="1187"/>
        <v>0</v>
      </c>
      <c r="CC501" s="222">
        <f t="shared" si="1188"/>
        <v>0</v>
      </c>
      <c r="CD501" s="222">
        <f t="shared" si="1189"/>
        <v>0</v>
      </c>
      <c r="CE501" s="222">
        <f t="shared" si="1190"/>
        <v>0</v>
      </c>
      <c r="CF501" s="222">
        <f t="shared" si="1191"/>
        <v>0</v>
      </c>
      <c r="CG501" s="222">
        <f t="shared" si="1192"/>
        <v>0</v>
      </c>
      <c r="CH501" s="222">
        <f t="shared" si="1193"/>
        <v>0</v>
      </c>
      <c r="CI501" s="222">
        <f t="shared" si="1194"/>
        <v>0</v>
      </c>
      <c r="CJ501" s="222">
        <f t="shared" si="1195"/>
        <v>0</v>
      </c>
      <c r="CK501" s="222">
        <f t="shared" si="1196"/>
        <v>0</v>
      </c>
      <c r="CL501" s="222">
        <f t="shared" si="1197"/>
        <v>0</v>
      </c>
      <c r="CM501" s="222">
        <f t="shared" si="1198"/>
        <v>0</v>
      </c>
      <c r="CN501" s="222">
        <f t="shared" si="1199"/>
        <v>0</v>
      </c>
      <c r="CO501" s="222">
        <f t="shared" si="1200"/>
        <v>0</v>
      </c>
      <c r="CP501" s="222">
        <f t="shared" si="1201"/>
        <v>0</v>
      </c>
      <c r="CQ501" s="222">
        <f t="shared" si="1202"/>
        <v>0</v>
      </c>
      <c r="CR501" s="222">
        <f t="shared" si="1203"/>
        <v>0</v>
      </c>
      <c r="CS501" s="222">
        <f t="shared" si="1204"/>
        <v>0</v>
      </c>
      <c r="CT501" s="222">
        <f t="shared" si="1205"/>
        <v>0</v>
      </c>
      <c r="CU501" s="222">
        <f t="shared" si="1206"/>
        <v>0</v>
      </c>
      <c r="CV501" s="222">
        <f t="shared" si="1207"/>
        <v>0</v>
      </c>
      <c r="CW501" s="222">
        <f t="shared" si="1208"/>
        <v>0</v>
      </c>
      <c r="CX501" s="222">
        <f t="shared" si="1209"/>
        <v>0</v>
      </c>
      <c r="CY501" s="222">
        <f t="shared" si="1210"/>
        <v>0</v>
      </c>
      <c r="CZ501" s="222">
        <f t="shared" si="1211"/>
        <v>0</v>
      </c>
      <c r="DA501" s="222">
        <f t="shared" si="1212"/>
        <v>0</v>
      </c>
      <c r="DB501" s="222">
        <f t="shared" si="1213"/>
        <v>0</v>
      </c>
      <c r="DC501" s="222">
        <f t="shared" si="1214"/>
        <v>0</v>
      </c>
      <c r="DD501" s="222">
        <f t="shared" si="1215"/>
        <v>0</v>
      </c>
      <c r="DE501" s="222">
        <f t="shared" si="1216"/>
        <v>0</v>
      </c>
      <c r="DF501" s="222">
        <f t="shared" si="1217"/>
        <v>0</v>
      </c>
      <c r="DG501" s="222">
        <f t="shared" si="1218"/>
        <v>0</v>
      </c>
      <c r="DH501" s="222">
        <f t="shared" si="1219"/>
        <v>0</v>
      </c>
      <c r="DI501" s="222">
        <f t="shared" si="1220"/>
        <v>0</v>
      </c>
      <c r="DJ501" s="222">
        <f t="shared" si="1221"/>
        <v>0</v>
      </c>
      <c r="DK501" s="222">
        <f t="shared" si="1222"/>
        <v>0</v>
      </c>
      <c r="DL501" s="222">
        <f t="shared" si="1223"/>
        <v>0</v>
      </c>
      <c r="DM501" s="222">
        <f t="shared" si="1224"/>
        <v>0</v>
      </c>
      <c r="DN501" s="222">
        <f t="shared" si="1225"/>
        <v>0</v>
      </c>
      <c r="DO501" s="222">
        <f t="shared" si="1226"/>
        <v>0</v>
      </c>
      <c r="DP501" s="222">
        <f t="shared" si="1227"/>
        <v>0</v>
      </c>
      <c r="DQ501" s="222">
        <f t="shared" si="1228"/>
        <v>0</v>
      </c>
      <c r="DR501" s="222">
        <f t="shared" si="1229"/>
        <v>0</v>
      </c>
      <c r="DS501" s="222">
        <f t="shared" si="1230"/>
        <v>0</v>
      </c>
      <c r="DT501" s="222">
        <f t="shared" si="1231"/>
        <v>0</v>
      </c>
      <c r="DU501" s="222">
        <f t="shared" si="1232"/>
        <v>0</v>
      </c>
      <c r="DV501" s="222">
        <f t="shared" si="1233"/>
        <v>0</v>
      </c>
      <c r="DW501" s="222">
        <f t="shared" si="1234"/>
        <v>0</v>
      </c>
      <c r="DX501" s="222">
        <f t="shared" si="1235"/>
        <v>0</v>
      </c>
      <c r="DY501" s="222">
        <f t="shared" si="1236"/>
        <v>0</v>
      </c>
      <c r="DZ501" s="222">
        <f t="shared" si="1237"/>
        <v>0</v>
      </c>
      <c r="EA501" s="222">
        <f t="shared" si="1238"/>
        <v>0</v>
      </c>
      <c r="EB501" s="222">
        <f t="shared" si="1239"/>
        <v>0</v>
      </c>
      <c r="EC501" s="222">
        <f t="shared" si="1240"/>
        <v>0</v>
      </c>
      <c r="ED501" s="222">
        <f t="shared" si="1241"/>
        <v>0</v>
      </c>
      <c r="EE501" s="222">
        <f t="shared" si="1242"/>
        <v>0</v>
      </c>
      <c r="EF501" s="222">
        <f t="shared" si="1243"/>
        <v>0</v>
      </c>
      <c r="EG501" s="222">
        <f t="shared" si="1244"/>
        <v>0</v>
      </c>
      <c r="EH501" s="222">
        <f t="shared" si="1245"/>
        <v>0</v>
      </c>
      <c r="EI501" s="222">
        <f t="shared" si="1246"/>
        <v>0</v>
      </c>
      <c r="EJ501" s="222">
        <f t="shared" si="1247"/>
        <v>0</v>
      </c>
      <c r="EK501" s="222">
        <f t="shared" si="1248"/>
        <v>0</v>
      </c>
      <c r="EL501" s="222">
        <f t="shared" si="1249"/>
        <v>0</v>
      </c>
      <c r="EM501" s="222">
        <f t="shared" si="1250"/>
        <v>0</v>
      </c>
      <c r="EN501" s="222">
        <f t="shared" si="1251"/>
        <v>0</v>
      </c>
      <c r="EO501" s="222">
        <f t="shared" si="1252"/>
        <v>0</v>
      </c>
      <c r="EP501" s="222">
        <f t="shared" si="1253"/>
        <v>0</v>
      </c>
      <c r="EQ501" s="222">
        <f t="shared" si="1254"/>
        <v>0</v>
      </c>
      <c r="ER501" s="222">
        <f t="shared" si="1255"/>
        <v>0</v>
      </c>
      <c r="ES501" s="222">
        <f t="shared" si="1256"/>
        <v>0</v>
      </c>
      <c r="ET501" s="222">
        <f t="shared" si="1257"/>
        <v>0</v>
      </c>
      <c r="EU501" s="222">
        <f t="shared" si="1258"/>
        <v>0</v>
      </c>
      <c r="EV501" s="222">
        <f t="shared" si="1259"/>
        <v>0</v>
      </c>
      <c r="EW501" s="222">
        <f t="shared" si="1260"/>
        <v>0</v>
      </c>
      <c r="EX501" s="222">
        <f t="shared" si="1261"/>
        <v>0</v>
      </c>
      <c r="EY501" s="222">
        <f t="shared" si="1262"/>
        <v>0</v>
      </c>
      <c r="EZ501" s="222">
        <f t="shared" si="1263"/>
        <v>0</v>
      </c>
      <c r="FA501" s="222">
        <f t="shared" si="1264"/>
        <v>0</v>
      </c>
      <c r="FB501" s="222">
        <f t="shared" si="1265"/>
        <v>0</v>
      </c>
      <c r="FC501" s="222">
        <f t="shared" si="1266"/>
        <v>0</v>
      </c>
      <c r="FD501" s="222">
        <f t="shared" si="1267"/>
        <v>0</v>
      </c>
      <c r="FE501" s="222">
        <f t="shared" si="1268"/>
        <v>0</v>
      </c>
      <c r="FF501" s="222">
        <f t="shared" si="1269"/>
        <v>0</v>
      </c>
      <c r="FG501" s="222">
        <f t="shared" si="1270"/>
        <v>0</v>
      </c>
      <c r="FH501" s="222">
        <f t="shared" si="1271"/>
        <v>0</v>
      </c>
      <c r="FI501" s="222">
        <f t="shared" si="1272"/>
        <v>0</v>
      </c>
      <c r="FJ501" s="222">
        <f t="shared" si="1273"/>
        <v>0</v>
      </c>
      <c r="FK501" s="222">
        <f t="shared" si="1274"/>
        <v>0</v>
      </c>
      <c r="FL501" s="222">
        <f t="shared" si="1275"/>
        <v>0</v>
      </c>
      <c r="FM501" s="222">
        <f t="shared" si="1276"/>
        <v>0</v>
      </c>
      <c r="FN501" s="222">
        <f t="shared" si="1277"/>
        <v>0</v>
      </c>
      <c r="FO501" s="222">
        <f t="shared" si="1278"/>
        <v>0</v>
      </c>
      <c r="FP501" s="222">
        <f t="shared" si="1279"/>
        <v>0</v>
      </c>
      <c r="FQ501" s="222">
        <f t="shared" si="1280"/>
        <v>0</v>
      </c>
      <c r="FR501" s="222">
        <f t="shared" si="1281"/>
        <v>0</v>
      </c>
      <c r="FS501" s="222">
        <f t="shared" si="1282"/>
        <v>0</v>
      </c>
      <c r="FT501" s="222">
        <f t="shared" si="1283"/>
        <v>0</v>
      </c>
      <c r="FU501" s="222">
        <f t="shared" si="1284"/>
        <v>0</v>
      </c>
      <c r="FV501" s="222">
        <f t="shared" si="1285"/>
        <v>0</v>
      </c>
      <c r="FW501" s="222">
        <f t="shared" si="1286"/>
        <v>0</v>
      </c>
      <c r="FX501" s="222">
        <f t="shared" si="1287"/>
        <v>0</v>
      </c>
      <c r="FY501" s="222">
        <f t="shared" si="1288"/>
        <v>0</v>
      </c>
      <c r="FZ501" s="222">
        <f t="shared" si="1289"/>
        <v>0</v>
      </c>
      <c r="GA501" s="222">
        <f t="shared" si="1290"/>
        <v>0</v>
      </c>
      <c r="GB501" s="222">
        <f t="shared" si="1291"/>
        <v>0</v>
      </c>
      <c r="GC501" s="222">
        <f t="shared" si="1292"/>
        <v>0</v>
      </c>
      <c r="GD501" s="222">
        <f t="shared" si="1293"/>
        <v>0</v>
      </c>
      <c r="GE501" s="222">
        <f t="shared" si="1294"/>
        <v>0</v>
      </c>
      <c r="GF501" s="222">
        <f t="shared" si="1295"/>
        <v>0</v>
      </c>
      <c r="GG501" s="222">
        <f t="shared" si="1296"/>
        <v>0</v>
      </c>
      <c r="GH501" s="222">
        <f t="shared" si="1297"/>
        <v>0</v>
      </c>
      <c r="GI501" s="222">
        <f t="shared" si="1298"/>
        <v>0</v>
      </c>
      <c r="GJ501" s="222">
        <f t="shared" si="1299"/>
        <v>0</v>
      </c>
      <c r="GK501" s="222">
        <f t="shared" si="1300"/>
        <v>0</v>
      </c>
      <c r="GL501" s="222">
        <f t="shared" si="1301"/>
        <v>0</v>
      </c>
      <c r="GM501" s="222">
        <f t="shared" si="1302"/>
        <v>0</v>
      </c>
      <c r="GN501" s="222">
        <f t="shared" si="1303"/>
        <v>0</v>
      </c>
      <c r="GO501" s="222">
        <f t="shared" si="1304"/>
        <v>0</v>
      </c>
      <c r="GP501" s="222">
        <f t="shared" si="1305"/>
        <v>0</v>
      </c>
      <c r="GQ501" s="222">
        <f t="shared" si="1306"/>
        <v>0</v>
      </c>
      <c r="GR501" s="222">
        <f t="shared" si="1307"/>
        <v>0</v>
      </c>
      <c r="GS501" s="222">
        <f t="shared" si="1308"/>
        <v>0</v>
      </c>
      <c r="GT501" s="222">
        <f t="shared" si="1309"/>
        <v>0</v>
      </c>
      <c r="GU501" s="222">
        <f t="shared" si="1310"/>
        <v>0</v>
      </c>
      <c r="GV501" s="222">
        <f t="shared" si="1311"/>
        <v>0</v>
      </c>
      <c r="GW501" s="222">
        <f t="shared" si="1312"/>
        <v>0</v>
      </c>
      <c r="GX501" s="222">
        <f t="shared" si="1313"/>
        <v>0</v>
      </c>
      <c r="GY501" s="222">
        <f t="shared" si="1314"/>
        <v>0</v>
      </c>
      <c r="GZ501" s="222">
        <f t="shared" si="1315"/>
        <v>0</v>
      </c>
      <c r="HA501" s="222">
        <f t="shared" si="1316"/>
        <v>0</v>
      </c>
      <c r="HB501" s="222">
        <f t="shared" si="1317"/>
        <v>0</v>
      </c>
      <c r="HC501" s="222">
        <f t="shared" si="1318"/>
        <v>0</v>
      </c>
      <c r="HD501" s="222">
        <f t="shared" si="1319"/>
        <v>0</v>
      </c>
      <c r="HE501" s="222">
        <f t="shared" si="1320"/>
        <v>0</v>
      </c>
      <c r="HF501" s="222">
        <f t="shared" si="1321"/>
        <v>0</v>
      </c>
      <c r="HG501" s="222">
        <f t="shared" si="1322"/>
        <v>0</v>
      </c>
      <c r="HH501" s="222">
        <f t="shared" si="1323"/>
        <v>0</v>
      </c>
      <c r="HI501" s="222">
        <f t="shared" si="1324"/>
        <v>0</v>
      </c>
      <c r="HJ501" s="222">
        <f t="shared" si="1325"/>
        <v>0</v>
      </c>
      <c r="HK501" s="222">
        <f t="shared" si="1326"/>
        <v>0</v>
      </c>
      <c r="HL501" s="222">
        <f t="shared" si="1327"/>
        <v>0</v>
      </c>
      <c r="HM501" s="222">
        <f t="shared" si="1328"/>
        <v>0</v>
      </c>
      <c r="HN501" s="222">
        <f t="shared" si="1329"/>
        <v>0</v>
      </c>
      <c r="HO501" s="222">
        <f t="shared" si="1330"/>
        <v>0</v>
      </c>
      <c r="HP501" s="222">
        <f t="shared" si="1331"/>
        <v>0</v>
      </c>
      <c r="HQ501" s="222">
        <f t="shared" si="1332"/>
        <v>0</v>
      </c>
      <c r="HR501" s="222">
        <f t="shared" si="1333"/>
        <v>0</v>
      </c>
      <c r="HS501" s="222">
        <f t="shared" si="1334"/>
        <v>0</v>
      </c>
      <c r="HT501" s="222">
        <f t="shared" si="1335"/>
        <v>0</v>
      </c>
      <c r="HU501" s="222">
        <f t="shared" si="1336"/>
        <v>0</v>
      </c>
      <c r="HV501" s="222">
        <f t="shared" si="1337"/>
        <v>0</v>
      </c>
      <c r="HW501" s="222">
        <f t="shared" si="1338"/>
        <v>0</v>
      </c>
      <c r="HX501" s="222">
        <f t="shared" si="1339"/>
        <v>0</v>
      </c>
      <c r="HY501" s="222">
        <f t="shared" si="1340"/>
        <v>0</v>
      </c>
      <c r="HZ501" s="222">
        <f t="shared" si="1341"/>
        <v>0</v>
      </c>
      <c r="IA501" s="222">
        <f t="shared" si="1342"/>
        <v>0</v>
      </c>
      <c r="IB501" s="222">
        <f t="shared" si="1343"/>
        <v>0</v>
      </c>
      <c r="IC501" s="222">
        <f t="shared" si="1344"/>
        <v>0</v>
      </c>
      <c r="ID501" s="222">
        <f t="shared" si="1345"/>
        <v>0</v>
      </c>
      <c r="IE501" s="222">
        <f t="shared" si="1346"/>
        <v>0</v>
      </c>
      <c r="IF501" s="222">
        <f t="shared" si="1347"/>
        <v>0</v>
      </c>
      <c r="IG501" s="222">
        <f t="shared" si="1348"/>
        <v>0</v>
      </c>
      <c r="IH501" s="222">
        <f t="shared" si="1349"/>
        <v>0</v>
      </c>
      <c r="II501" s="222">
        <f t="shared" si="1350"/>
        <v>0</v>
      </c>
      <c r="IJ501" s="222">
        <f t="shared" si="1351"/>
        <v>0</v>
      </c>
      <c r="IK501" s="222">
        <f t="shared" si="1352"/>
        <v>0</v>
      </c>
      <c r="IL501" s="222">
        <f t="shared" si="1353"/>
        <v>0</v>
      </c>
      <c r="IM501" s="222">
        <f t="shared" si="1354"/>
        <v>0</v>
      </c>
      <c r="IN501" s="222">
        <f t="shared" si="1355"/>
        <v>0</v>
      </c>
      <c r="IO501" s="222">
        <f t="shared" si="1356"/>
        <v>0</v>
      </c>
      <c r="IP501" s="222">
        <f t="shared" si="1357"/>
        <v>0</v>
      </c>
      <c r="IQ501" s="222">
        <f t="shared" si="1358"/>
        <v>0</v>
      </c>
      <c r="IR501" s="222">
        <f t="shared" si="1359"/>
        <v>0</v>
      </c>
      <c r="IS501" s="222">
        <f t="shared" si="1360"/>
        <v>0</v>
      </c>
      <c r="IT501" s="222">
        <f t="shared" si="1361"/>
        <v>0</v>
      </c>
      <c r="IU501" s="222">
        <f t="shared" si="1362"/>
        <v>0</v>
      </c>
      <c r="IV501" s="222">
        <f t="shared" si="1363"/>
        <v>0</v>
      </c>
      <c r="IW501" s="222">
        <f t="shared" si="1364"/>
        <v>0</v>
      </c>
      <c r="IX501" s="222">
        <f t="shared" si="1365"/>
        <v>0</v>
      </c>
      <c r="IY501" s="222">
        <f t="shared" si="1366"/>
        <v>0</v>
      </c>
      <c r="IZ501" s="222">
        <f t="shared" si="1367"/>
        <v>0</v>
      </c>
      <c r="JA501" s="222">
        <f t="shared" si="1368"/>
        <v>0</v>
      </c>
      <c r="JB501" s="222">
        <f t="shared" si="1369"/>
        <v>0</v>
      </c>
    </row>
    <row r="502" spans="2:262">
      <c r="B502" s="230">
        <v>141</v>
      </c>
      <c r="C502" s="229">
        <f t="shared" si="1370"/>
        <v>2.753906250000002E-3</v>
      </c>
      <c r="D502" s="226">
        <f t="shared" ca="1" si="1113"/>
        <v>23.542894150996329</v>
      </c>
      <c r="E502" s="225">
        <f ca="1">EQ361</f>
        <v>-0.45710584900367068</v>
      </c>
      <c r="F502" s="224">
        <v>141</v>
      </c>
      <c r="G502" s="222">
        <f t="shared" si="1114"/>
        <v>0</v>
      </c>
      <c r="H502" s="222">
        <f t="shared" si="1115"/>
        <v>0</v>
      </c>
      <c r="I502" s="222">
        <f t="shared" si="1116"/>
        <v>0</v>
      </c>
      <c r="J502" s="222">
        <f t="shared" si="1117"/>
        <v>0</v>
      </c>
      <c r="K502" s="222">
        <f t="shared" si="1118"/>
        <v>0</v>
      </c>
      <c r="L502" s="222">
        <f t="shared" si="1119"/>
        <v>0</v>
      </c>
      <c r="M502" s="222">
        <f t="shared" si="1120"/>
        <v>0</v>
      </c>
      <c r="N502" s="222">
        <f t="shared" si="1121"/>
        <v>0</v>
      </c>
      <c r="O502" s="222">
        <f t="shared" si="1122"/>
        <v>0</v>
      </c>
      <c r="P502" s="222">
        <f t="shared" si="1123"/>
        <v>0</v>
      </c>
      <c r="Q502" s="222">
        <f t="shared" si="1124"/>
        <v>0</v>
      </c>
      <c r="R502" s="222">
        <f t="shared" si="1125"/>
        <v>0</v>
      </c>
      <c r="S502" s="222">
        <f t="shared" si="1126"/>
        <v>0</v>
      </c>
      <c r="T502" s="222">
        <f t="shared" si="1127"/>
        <v>0</v>
      </c>
      <c r="U502" s="222">
        <f t="shared" si="1128"/>
        <v>0</v>
      </c>
      <c r="V502" s="222">
        <f t="shared" si="1129"/>
        <v>0</v>
      </c>
      <c r="W502" s="222">
        <f t="shared" si="1130"/>
        <v>0</v>
      </c>
      <c r="X502" s="222">
        <f t="shared" si="1131"/>
        <v>0</v>
      </c>
      <c r="Y502" s="222">
        <f t="shared" si="1132"/>
        <v>0</v>
      </c>
      <c r="Z502" s="222">
        <f t="shared" si="1133"/>
        <v>0</v>
      </c>
      <c r="AA502" s="222">
        <f t="shared" si="1134"/>
        <v>0</v>
      </c>
      <c r="AB502" s="222">
        <f t="shared" si="1135"/>
        <v>0</v>
      </c>
      <c r="AC502" s="222">
        <f t="shared" si="1136"/>
        <v>0</v>
      </c>
      <c r="AD502" s="222">
        <f t="shared" si="1137"/>
        <v>0</v>
      </c>
      <c r="AE502" s="222">
        <f t="shared" si="1138"/>
        <v>0</v>
      </c>
      <c r="AF502" s="222">
        <f t="shared" si="1139"/>
        <v>0</v>
      </c>
      <c r="AG502" s="222">
        <f t="shared" si="1140"/>
        <v>0</v>
      </c>
      <c r="AH502" s="222">
        <f t="shared" si="1141"/>
        <v>0</v>
      </c>
      <c r="AI502" s="222">
        <f t="shared" si="1142"/>
        <v>0</v>
      </c>
      <c r="AJ502" s="222">
        <f t="shared" si="1143"/>
        <v>0</v>
      </c>
      <c r="AK502" s="222">
        <f t="shared" si="1144"/>
        <v>0</v>
      </c>
      <c r="AL502" s="222">
        <f t="shared" si="1145"/>
        <v>0</v>
      </c>
      <c r="AM502" s="222">
        <f t="shared" si="1146"/>
        <v>0</v>
      </c>
      <c r="AN502" s="222">
        <f t="shared" si="1147"/>
        <v>0</v>
      </c>
      <c r="AO502" s="222">
        <f t="shared" si="1148"/>
        <v>0</v>
      </c>
      <c r="AP502" s="222">
        <f t="shared" si="1149"/>
        <v>0</v>
      </c>
      <c r="AQ502" s="222">
        <f t="shared" si="1150"/>
        <v>0</v>
      </c>
      <c r="AR502" s="222">
        <f t="shared" si="1151"/>
        <v>0</v>
      </c>
      <c r="AS502" s="222">
        <f t="shared" si="1152"/>
        <v>0</v>
      </c>
      <c r="AT502" s="222">
        <f t="shared" si="1153"/>
        <v>0</v>
      </c>
      <c r="AU502" s="222">
        <f t="shared" si="1154"/>
        <v>0</v>
      </c>
      <c r="AV502" s="222">
        <f t="shared" si="1155"/>
        <v>0</v>
      </c>
      <c r="AW502" s="222">
        <f t="shared" si="1156"/>
        <v>0</v>
      </c>
      <c r="AX502" s="222">
        <f t="shared" si="1157"/>
        <v>0</v>
      </c>
      <c r="AY502" s="222">
        <f t="shared" si="1158"/>
        <v>0</v>
      </c>
      <c r="AZ502" s="222">
        <f t="shared" si="1159"/>
        <v>0</v>
      </c>
      <c r="BA502" s="222">
        <f t="shared" si="1160"/>
        <v>0</v>
      </c>
      <c r="BB502" s="222">
        <f t="shared" si="1161"/>
        <v>0</v>
      </c>
      <c r="BC502" s="222">
        <f t="shared" si="1162"/>
        <v>0</v>
      </c>
      <c r="BD502" s="222">
        <f t="shared" si="1163"/>
        <v>0</v>
      </c>
      <c r="BE502" s="222">
        <f t="shared" si="1164"/>
        <v>0</v>
      </c>
      <c r="BF502" s="222">
        <f t="shared" si="1165"/>
        <v>0</v>
      </c>
      <c r="BG502" s="222">
        <f t="shared" si="1166"/>
        <v>0</v>
      </c>
      <c r="BH502" s="222">
        <f t="shared" si="1167"/>
        <v>0</v>
      </c>
      <c r="BI502" s="222">
        <f t="shared" si="1168"/>
        <v>0</v>
      </c>
      <c r="BJ502" s="222">
        <f t="shared" si="1169"/>
        <v>0</v>
      </c>
      <c r="BK502" s="222">
        <f t="shared" si="1170"/>
        <v>0</v>
      </c>
      <c r="BL502" s="222">
        <f t="shared" si="1171"/>
        <v>0</v>
      </c>
      <c r="BM502" s="222">
        <f t="shared" si="1172"/>
        <v>0</v>
      </c>
      <c r="BN502" s="222">
        <f t="shared" si="1173"/>
        <v>0</v>
      </c>
      <c r="BO502" s="222">
        <f t="shared" si="1174"/>
        <v>0</v>
      </c>
      <c r="BP502" s="222">
        <f t="shared" si="1175"/>
        <v>0</v>
      </c>
      <c r="BQ502" s="222">
        <f t="shared" si="1176"/>
        <v>0</v>
      </c>
      <c r="BR502" s="222">
        <f t="shared" si="1177"/>
        <v>0</v>
      </c>
      <c r="BS502" s="222">
        <f t="shared" si="1178"/>
        <v>0</v>
      </c>
      <c r="BT502" s="222">
        <f t="shared" si="1179"/>
        <v>0</v>
      </c>
      <c r="BU502" s="222">
        <f t="shared" si="1180"/>
        <v>0</v>
      </c>
      <c r="BV502" s="222">
        <f t="shared" si="1181"/>
        <v>0</v>
      </c>
      <c r="BW502" s="222">
        <f t="shared" si="1182"/>
        <v>0</v>
      </c>
      <c r="BX502" s="222">
        <f t="shared" si="1183"/>
        <v>0</v>
      </c>
      <c r="BY502" s="222">
        <f t="shared" si="1184"/>
        <v>0</v>
      </c>
      <c r="BZ502" s="222">
        <f t="shared" si="1185"/>
        <v>0</v>
      </c>
      <c r="CA502" s="222">
        <f t="shared" si="1186"/>
        <v>0</v>
      </c>
      <c r="CB502" s="222">
        <f t="shared" si="1187"/>
        <v>0</v>
      </c>
      <c r="CC502" s="222">
        <f t="shared" si="1188"/>
        <v>0</v>
      </c>
      <c r="CD502" s="222">
        <f t="shared" si="1189"/>
        <v>0</v>
      </c>
      <c r="CE502" s="222">
        <f t="shared" si="1190"/>
        <v>0</v>
      </c>
      <c r="CF502" s="222">
        <f t="shared" si="1191"/>
        <v>0</v>
      </c>
      <c r="CG502" s="222">
        <f t="shared" si="1192"/>
        <v>0</v>
      </c>
      <c r="CH502" s="222">
        <f t="shared" si="1193"/>
        <v>0</v>
      </c>
      <c r="CI502" s="222">
        <f t="shared" si="1194"/>
        <v>0</v>
      </c>
      <c r="CJ502" s="222">
        <f t="shared" si="1195"/>
        <v>0</v>
      </c>
      <c r="CK502" s="222">
        <f t="shared" si="1196"/>
        <v>0</v>
      </c>
      <c r="CL502" s="222">
        <f t="shared" si="1197"/>
        <v>0</v>
      </c>
      <c r="CM502" s="222">
        <f t="shared" si="1198"/>
        <v>0</v>
      </c>
      <c r="CN502" s="222">
        <f t="shared" si="1199"/>
        <v>0</v>
      </c>
      <c r="CO502" s="222">
        <f t="shared" si="1200"/>
        <v>0</v>
      </c>
      <c r="CP502" s="222">
        <f t="shared" si="1201"/>
        <v>0</v>
      </c>
      <c r="CQ502" s="222">
        <f t="shared" si="1202"/>
        <v>0</v>
      </c>
      <c r="CR502" s="222">
        <f t="shared" si="1203"/>
        <v>0</v>
      </c>
      <c r="CS502" s="222">
        <f t="shared" si="1204"/>
        <v>0</v>
      </c>
      <c r="CT502" s="222">
        <f t="shared" si="1205"/>
        <v>0</v>
      </c>
      <c r="CU502" s="222">
        <f t="shared" si="1206"/>
        <v>0</v>
      </c>
      <c r="CV502" s="222">
        <f t="shared" si="1207"/>
        <v>0</v>
      </c>
      <c r="CW502" s="222">
        <f t="shared" si="1208"/>
        <v>0</v>
      </c>
      <c r="CX502" s="222">
        <f t="shared" si="1209"/>
        <v>0</v>
      </c>
      <c r="CY502" s="222">
        <f t="shared" si="1210"/>
        <v>0</v>
      </c>
      <c r="CZ502" s="222">
        <f t="shared" si="1211"/>
        <v>0</v>
      </c>
      <c r="DA502" s="222">
        <f t="shared" si="1212"/>
        <v>0</v>
      </c>
      <c r="DB502" s="222">
        <f t="shared" si="1213"/>
        <v>0</v>
      </c>
      <c r="DC502" s="222">
        <f t="shared" si="1214"/>
        <v>0</v>
      </c>
      <c r="DD502" s="222">
        <f t="shared" si="1215"/>
        <v>0</v>
      </c>
      <c r="DE502" s="222">
        <f t="shared" si="1216"/>
        <v>0</v>
      </c>
      <c r="DF502" s="222">
        <f t="shared" si="1217"/>
        <v>0</v>
      </c>
      <c r="DG502" s="222">
        <f t="shared" si="1218"/>
        <v>0</v>
      </c>
      <c r="DH502" s="222">
        <f t="shared" si="1219"/>
        <v>0</v>
      </c>
      <c r="DI502" s="222">
        <f t="shared" si="1220"/>
        <v>0</v>
      </c>
      <c r="DJ502" s="222">
        <f t="shared" si="1221"/>
        <v>0</v>
      </c>
      <c r="DK502" s="222">
        <f t="shared" si="1222"/>
        <v>0</v>
      </c>
      <c r="DL502" s="222">
        <f t="shared" si="1223"/>
        <v>0</v>
      </c>
      <c r="DM502" s="222">
        <f t="shared" si="1224"/>
        <v>0</v>
      </c>
      <c r="DN502" s="222">
        <f t="shared" si="1225"/>
        <v>0</v>
      </c>
      <c r="DO502" s="222">
        <f t="shared" si="1226"/>
        <v>0</v>
      </c>
      <c r="DP502" s="222">
        <f t="shared" si="1227"/>
        <v>0</v>
      </c>
      <c r="DQ502" s="222">
        <f t="shared" si="1228"/>
        <v>0</v>
      </c>
      <c r="DR502" s="222">
        <f t="shared" si="1229"/>
        <v>0</v>
      </c>
      <c r="DS502" s="222">
        <f t="shared" si="1230"/>
        <v>0</v>
      </c>
      <c r="DT502" s="222">
        <f t="shared" si="1231"/>
        <v>0</v>
      </c>
      <c r="DU502" s="222">
        <f t="shared" si="1232"/>
        <v>0</v>
      </c>
      <c r="DV502" s="222">
        <f t="shared" si="1233"/>
        <v>0</v>
      </c>
      <c r="DW502" s="222">
        <f t="shared" si="1234"/>
        <v>0</v>
      </c>
      <c r="DX502" s="222">
        <f t="shared" si="1235"/>
        <v>0</v>
      </c>
      <c r="DY502" s="222">
        <f t="shared" si="1236"/>
        <v>0</v>
      </c>
      <c r="DZ502" s="222">
        <f t="shared" si="1237"/>
        <v>0</v>
      </c>
      <c r="EA502" s="222">
        <f t="shared" si="1238"/>
        <v>0</v>
      </c>
      <c r="EB502" s="222">
        <f t="shared" si="1239"/>
        <v>0</v>
      </c>
      <c r="EC502" s="222">
        <f t="shared" si="1240"/>
        <v>0</v>
      </c>
      <c r="ED502" s="222">
        <f t="shared" si="1241"/>
        <v>0</v>
      </c>
      <c r="EE502" s="222">
        <f t="shared" si="1242"/>
        <v>0</v>
      </c>
      <c r="EF502" s="222">
        <f t="shared" si="1243"/>
        <v>0</v>
      </c>
      <c r="EG502" s="222">
        <f t="shared" si="1244"/>
        <v>0</v>
      </c>
      <c r="EH502" s="222">
        <f t="shared" si="1245"/>
        <v>0</v>
      </c>
      <c r="EI502" s="222">
        <f t="shared" si="1246"/>
        <v>0</v>
      </c>
      <c r="EJ502" s="222">
        <f t="shared" si="1247"/>
        <v>0</v>
      </c>
      <c r="EK502" s="222">
        <f t="shared" si="1248"/>
        <v>0</v>
      </c>
      <c r="EL502" s="222">
        <f t="shared" si="1249"/>
        <v>0</v>
      </c>
      <c r="EM502" s="222">
        <f t="shared" si="1250"/>
        <v>0</v>
      </c>
      <c r="EN502" s="222">
        <f t="shared" si="1251"/>
        <v>0</v>
      </c>
      <c r="EO502" s="222">
        <f t="shared" si="1252"/>
        <v>0</v>
      </c>
      <c r="EP502" s="222">
        <f t="shared" si="1253"/>
        <v>0</v>
      </c>
      <c r="EQ502" s="222">
        <f t="shared" si="1254"/>
        <v>0</v>
      </c>
      <c r="ER502" s="222">
        <f t="shared" si="1255"/>
        <v>0</v>
      </c>
      <c r="ES502" s="222">
        <f t="shared" si="1256"/>
        <v>0</v>
      </c>
      <c r="ET502" s="222">
        <f t="shared" si="1257"/>
        <v>0</v>
      </c>
      <c r="EU502" s="222">
        <f t="shared" si="1258"/>
        <v>0</v>
      </c>
      <c r="EV502" s="222">
        <f t="shared" si="1259"/>
        <v>0</v>
      </c>
      <c r="EW502" s="222">
        <f t="shared" si="1260"/>
        <v>0</v>
      </c>
      <c r="EX502" s="222">
        <f t="shared" si="1261"/>
        <v>0</v>
      </c>
      <c r="EY502" s="222">
        <f t="shared" si="1262"/>
        <v>0</v>
      </c>
      <c r="EZ502" s="222">
        <f t="shared" si="1263"/>
        <v>0</v>
      </c>
      <c r="FA502" s="222">
        <f t="shared" si="1264"/>
        <v>0</v>
      </c>
      <c r="FB502" s="222">
        <f t="shared" si="1265"/>
        <v>0</v>
      </c>
      <c r="FC502" s="222">
        <f t="shared" si="1266"/>
        <v>0</v>
      </c>
      <c r="FD502" s="222">
        <f t="shared" si="1267"/>
        <v>0</v>
      </c>
      <c r="FE502" s="222">
        <f t="shared" si="1268"/>
        <v>0</v>
      </c>
      <c r="FF502" s="222">
        <f t="shared" si="1269"/>
        <v>0</v>
      </c>
      <c r="FG502" s="222">
        <f t="shared" si="1270"/>
        <v>0</v>
      </c>
      <c r="FH502" s="222">
        <f t="shared" si="1271"/>
        <v>0</v>
      </c>
      <c r="FI502" s="222">
        <f t="shared" si="1272"/>
        <v>0</v>
      </c>
      <c r="FJ502" s="222">
        <f t="shared" si="1273"/>
        <v>0</v>
      </c>
      <c r="FK502" s="222">
        <f t="shared" si="1274"/>
        <v>0</v>
      </c>
      <c r="FL502" s="222">
        <f t="shared" si="1275"/>
        <v>0</v>
      </c>
      <c r="FM502" s="222">
        <f t="shared" si="1276"/>
        <v>0</v>
      </c>
      <c r="FN502" s="222">
        <f t="shared" si="1277"/>
        <v>0</v>
      </c>
      <c r="FO502" s="222">
        <f t="shared" si="1278"/>
        <v>0</v>
      </c>
      <c r="FP502" s="222">
        <f t="shared" si="1279"/>
        <v>0</v>
      </c>
      <c r="FQ502" s="222">
        <f t="shared" si="1280"/>
        <v>0</v>
      </c>
      <c r="FR502" s="222">
        <f t="shared" si="1281"/>
        <v>0</v>
      </c>
      <c r="FS502" s="222">
        <f t="shared" si="1282"/>
        <v>0</v>
      </c>
      <c r="FT502" s="222">
        <f t="shared" si="1283"/>
        <v>0</v>
      </c>
      <c r="FU502" s="222">
        <f t="shared" si="1284"/>
        <v>0</v>
      </c>
      <c r="FV502" s="222">
        <f t="shared" si="1285"/>
        <v>0</v>
      </c>
      <c r="FW502" s="222">
        <f t="shared" si="1286"/>
        <v>0</v>
      </c>
      <c r="FX502" s="222">
        <f t="shared" si="1287"/>
        <v>0</v>
      </c>
      <c r="FY502" s="222">
        <f t="shared" si="1288"/>
        <v>0</v>
      </c>
      <c r="FZ502" s="222">
        <f t="shared" si="1289"/>
        <v>0</v>
      </c>
      <c r="GA502" s="222">
        <f t="shared" si="1290"/>
        <v>0</v>
      </c>
      <c r="GB502" s="222">
        <f t="shared" si="1291"/>
        <v>0</v>
      </c>
      <c r="GC502" s="222">
        <f t="shared" si="1292"/>
        <v>0</v>
      </c>
      <c r="GD502" s="222">
        <f t="shared" si="1293"/>
        <v>0</v>
      </c>
      <c r="GE502" s="222">
        <f t="shared" si="1294"/>
        <v>0</v>
      </c>
      <c r="GF502" s="222">
        <f t="shared" si="1295"/>
        <v>0</v>
      </c>
      <c r="GG502" s="222">
        <f t="shared" si="1296"/>
        <v>0</v>
      </c>
      <c r="GH502" s="222">
        <f t="shared" si="1297"/>
        <v>0</v>
      </c>
      <c r="GI502" s="222">
        <f t="shared" si="1298"/>
        <v>0</v>
      </c>
      <c r="GJ502" s="222">
        <f t="shared" si="1299"/>
        <v>0</v>
      </c>
      <c r="GK502" s="222">
        <f t="shared" si="1300"/>
        <v>0</v>
      </c>
      <c r="GL502" s="222">
        <f t="shared" si="1301"/>
        <v>0</v>
      </c>
      <c r="GM502" s="222">
        <f t="shared" si="1302"/>
        <v>0</v>
      </c>
      <c r="GN502" s="222">
        <f t="shared" si="1303"/>
        <v>0</v>
      </c>
      <c r="GO502" s="222">
        <f t="shared" si="1304"/>
        <v>0</v>
      </c>
      <c r="GP502" s="222">
        <f t="shared" si="1305"/>
        <v>0</v>
      </c>
      <c r="GQ502" s="222">
        <f t="shared" si="1306"/>
        <v>0</v>
      </c>
      <c r="GR502" s="222">
        <f t="shared" si="1307"/>
        <v>0</v>
      </c>
      <c r="GS502" s="222">
        <f t="shared" si="1308"/>
        <v>0</v>
      </c>
      <c r="GT502" s="222">
        <f t="shared" si="1309"/>
        <v>0</v>
      </c>
      <c r="GU502" s="222">
        <f t="shared" si="1310"/>
        <v>0</v>
      </c>
      <c r="GV502" s="222">
        <f t="shared" si="1311"/>
        <v>0</v>
      </c>
      <c r="GW502" s="222">
        <f t="shared" si="1312"/>
        <v>0</v>
      </c>
      <c r="GX502" s="222">
        <f t="shared" si="1313"/>
        <v>0</v>
      </c>
      <c r="GY502" s="222">
        <f t="shared" si="1314"/>
        <v>0</v>
      </c>
      <c r="GZ502" s="222">
        <f t="shared" si="1315"/>
        <v>0</v>
      </c>
      <c r="HA502" s="222">
        <f t="shared" si="1316"/>
        <v>0</v>
      </c>
      <c r="HB502" s="222">
        <f t="shared" si="1317"/>
        <v>0</v>
      </c>
      <c r="HC502" s="222">
        <f t="shared" si="1318"/>
        <v>0</v>
      </c>
      <c r="HD502" s="222">
        <f t="shared" si="1319"/>
        <v>0</v>
      </c>
      <c r="HE502" s="222">
        <f t="shared" si="1320"/>
        <v>0</v>
      </c>
      <c r="HF502" s="222">
        <f t="shared" si="1321"/>
        <v>0</v>
      </c>
      <c r="HG502" s="222">
        <f t="shared" si="1322"/>
        <v>0</v>
      </c>
      <c r="HH502" s="222">
        <f t="shared" si="1323"/>
        <v>0</v>
      </c>
      <c r="HI502" s="222">
        <f t="shared" si="1324"/>
        <v>0</v>
      </c>
      <c r="HJ502" s="222">
        <f t="shared" si="1325"/>
        <v>0</v>
      </c>
      <c r="HK502" s="222">
        <f t="shared" si="1326"/>
        <v>0</v>
      </c>
      <c r="HL502" s="222">
        <f t="shared" si="1327"/>
        <v>0</v>
      </c>
      <c r="HM502" s="222">
        <f t="shared" si="1328"/>
        <v>0</v>
      </c>
      <c r="HN502" s="222">
        <f t="shared" si="1329"/>
        <v>0</v>
      </c>
      <c r="HO502" s="222">
        <f t="shared" si="1330"/>
        <v>0</v>
      </c>
      <c r="HP502" s="222">
        <f t="shared" si="1331"/>
        <v>0</v>
      </c>
      <c r="HQ502" s="222">
        <f t="shared" si="1332"/>
        <v>0</v>
      </c>
      <c r="HR502" s="222">
        <f t="shared" si="1333"/>
        <v>0</v>
      </c>
      <c r="HS502" s="222">
        <f t="shared" si="1334"/>
        <v>0</v>
      </c>
      <c r="HT502" s="222">
        <f t="shared" si="1335"/>
        <v>0</v>
      </c>
      <c r="HU502" s="222">
        <f t="shared" si="1336"/>
        <v>0</v>
      </c>
      <c r="HV502" s="222">
        <f t="shared" si="1337"/>
        <v>0</v>
      </c>
      <c r="HW502" s="222">
        <f t="shared" si="1338"/>
        <v>0</v>
      </c>
      <c r="HX502" s="222">
        <f t="shared" si="1339"/>
        <v>0</v>
      </c>
      <c r="HY502" s="222">
        <f t="shared" si="1340"/>
        <v>0</v>
      </c>
      <c r="HZ502" s="222">
        <f t="shared" si="1341"/>
        <v>0</v>
      </c>
      <c r="IA502" s="222">
        <f t="shared" si="1342"/>
        <v>0</v>
      </c>
      <c r="IB502" s="222">
        <f t="shared" si="1343"/>
        <v>0</v>
      </c>
      <c r="IC502" s="222">
        <f t="shared" si="1344"/>
        <v>0</v>
      </c>
      <c r="ID502" s="222">
        <f t="shared" si="1345"/>
        <v>0</v>
      </c>
      <c r="IE502" s="222">
        <f t="shared" si="1346"/>
        <v>0</v>
      </c>
      <c r="IF502" s="222">
        <f t="shared" si="1347"/>
        <v>0</v>
      </c>
      <c r="IG502" s="222">
        <f t="shared" si="1348"/>
        <v>0</v>
      </c>
      <c r="IH502" s="222">
        <f t="shared" si="1349"/>
        <v>0</v>
      </c>
      <c r="II502" s="222">
        <f t="shared" si="1350"/>
        <v>0</v>
      </c>
      <c r="IJ502" s="222">
        <f t="shared" si="1351"/>
        <v>0</v>
      </c>
      <c r="IK502" s="222">
        <f t="shared" si="1352"/>
        <v>0</v>
      </c>
      <c r="IL502" s="222">
        <f t="shared" si="1353"/>
        <v>0</v>
      </c>
      <c r="IM502" s="222">
        <f t="shared" si="1354"/>
        <v>0</v>
      </c>
      <c r="IN502" s="222">
        <f t="shared" si="1355"/>
        <v>0</v>
      </c>
      <c r="IO502" s="222">
        <f t="shared" si="1356"/>
        <v>0</v>
      </c>
      <c r="IP502" s="222">
        <f t="shared" si="1357"/>
        <v>0</v>
      </c>
      <c r="IQ502" s="222">
        <f t="shared" si="1358"/>
        <v>0</v>
      </c>
      <c r="IR502" s="222">
        <f t="shared" si="1359"/>
        <v>0</v>
      </c>
      <c r="IS502" s="222">
        <f t="shared" si="1360"/>
        <v>0</v>
      </c>
      <c r="IT502" s="222">
        <f t="shared" si="1361"/>
        <v>0</v>
      </c>
      <c r="IU502" s="222">
        <f t="shared" si="1362"/>
        <v>0</v>
      </c>
      <c r="IV502" s="222">
        <f t="shared" si="1363"/>
        <v>0</v>
      </c>
      <c r="IW502" s="222">
        <f t="shared" si="1364"/>
        <v>0</v>
      </c>
      <c r="IX502" s="222">
        <f t="shared" si="1365"/>
        <v>0</v>
      </c>
      <c r="IY502" s="222">
        <f t="shared" si="1366"/>
        <v>0</v>
      </c>
      <c r="IZ502" s="222">
        <f t="shared" si="1367"/>
        <v>0</v>
      </c>
      <c r="JA502" s="222">
        <f t="shared" si="1368"/>
        <v>0</v>
      </c>
      <c r="JB502" s="222">
        <f t="shared" si="1369"/>
        <v>0</v>
      </c>
    </row>
    <row r="503" spans="2:262">
      <c r="B503" s="230">
        <v>142</v>
      </c>
      <c r="C503" s="229">
        <f t="shared" si="1370"/>
        <v>2.773437500000002E-3</v>
      </c>
      <c r="D503" s="226">
        <f t="shared" ca="1" si="1113"/>
        <v>23.546701400215529</v>
      </c>
      <c r="E503" s="225">
        <f ca="1">ER361</f>
        <v>-0.45329859978447129</v>
      </c>
      <c r="F503" s="224">
        <v>142</v>
      </c>
      <c r="G503" s="222">
        <f t="shared" si="1114"/>
        <v>0</v>
      </c>
      <c r="H503" s="222">
        <f t="shared" si="1115"/>
        <v>0</v>
      </c>
      <c r="I503" s="222">
        <f t="shared" si="1116"/>
        <v>0</v>
      </c>
      <c r="J503" s="222">
        <f t="shared" si="1117"/>
        <v>0</v>
      </c>
      <c r="K503" s="222">
        <f t="shared" si="1118"/>
        <v>0</v>
      </c>
      <c r="L503" s="222">
        <f t="shared" si="1119"/>
        <v>0</v>
      </c>
      <c r="M503" s="222">
        <f t="shared" si="1120"/>
        <v>0</v>
      </c>
      <c r="N503" s="222">
        <f t="shared" si="1121"/>
        <v>0</v>
      </c>
      <c r="O503" s="222">
        <f t="shared" si="1122"/>
        <v>0</v>
      </c>
      <c r="P503" s="222">
        <f t="shared" si="1123"/>
        <v>0</v>
      </c>
      <c r="Q503" s="222">
        <f t="shared" si="1124"/>
        <v>0</v>
      </c>
      <c r="R503" s="222">
        <f t="shared" si="1125"/>
        <v>0</v>
      </c>
      <c r="S503" s="222">
        <f t="shared" si="1126"/>
        <v>0</v>
      </c>
      <c r="T503" s="222">
        <f t="shared" si="1127"/>
        <v>0</v>
      </c>
      <c r="U503" s="222">
        <f t="shared" si="1128"/>
        <v>0</v>
      </c>
      <c r="V503" s="222">
        <f t="shared" si="1129"/>
        <v>0</v>
      </c>
      <c r="W503" s="222">
        <f t="shared" si="1130"/>
        <v>0</v>
      </c>
      <c r="X503" s="222">
        <f t="shared" si="1131"/>
        <v>0</v>
      </c>
      <c r="Y503" s="222">
        <f t="shared" si="1132"/>
        <v>0</v>
      </c>
      <c r="Z503" s="222">
        <f t="shared" si="1133"/>
        <v>0</v>
      </c>
      <c r="AA503" s="222">
        <f t="shared" si="1134"/>
        <v>0</v>
      </c>
      <c r="AB503" s="222">
        <f t="shared" si="1135"/>
        <v>0</v>
      </c>
      <c r="AC503" s="222">
        <f t="shared" si="1136"/>
        <v>0</v>
      </c>
      <c r="AD503" s="222">
        <f t="shared" si="1137"/>
        <v>0</v>
      </c>
      <c r="AE503" s="222">
        <f t="shared" si="1138"/>
        <v>0</v>
      </c>
      <c r="AF503" s="222">
        <f t="shared" si="1139"/>
        <v>0</v>
      </c>
      <c r="AG503" s="222">
        <f t="shared" si="1140"/>
        <v>0</v>
      </c>
      <c r="AH503" s="222">
        <f t="shared" si="1141"/>
        <v>0</v>
      </c>
      <c r="AI503" s="222">
        <f t="shared" si="1142"/>
        <v>0</v>
      </c>
      <c r="AJ503" s="222">
        <f t="shared" si="1143"/>
        <v>0</v>
      </c>
      <c r="AK503" s="222">
        <f t="shared" si="1144"/>
        <v>0</v>
      </c>
      <c r="AL503" s="222">
        <f t="shared" si="1145"/>
        <v>0</v>
      </c>
      <c r="AM503" s="222">
        <f t="shared" si="1146"/>
        <v>0</v>
      </c>
      <c r="AN503" s="222">
        <f t="shared" si="1147"/>
        <v>0</v>
      </c>
      <c r="AO503" s="222">
        <f t="shared" si="1148"/>
        <v>0</v>
      </c>
      <c r="AP503" s="222">
        <f t="shared" si="1149"/>
        <v>0</v>
      </c>
      <c r="AQ503" s="222">
        <f t="shared" si="1150"/>
        <v>0</v>
      </c>
      <c r="AR503" s="222">
        <f t="shared" si="1151"/>
        <v>0</v>
      </c>
      <c r="AS503" s="222">
        <f t="shared" si="1152"/>
        <v>0</v>
      </c>
      <c r="AT503" s="222">
        <f t="shared" si="1153"/>
        <v>0</v>
      </c>
      <c r="AU503" s="222">
        <f t="shared" si="1154"/>
        <v>0</v>
      </c>
      <c r="AV503" s="222">
        <f t="shared" si="1155"/>
        <v>0</v>
      </c>
      <c r="AW503" s="222">
        <f t="shared" si="1156"/>
        <v>0</v>
      </c>
      <c r="AX503" s="222">
        <f t="shared" si="1157"/>
        <v>0</v>
      </c>
      <c r="AY503" s="222">
        <f t="shared" si="1158"/>
        <v>0</v>
      </c>
      <c r="AZ503" s="222">
        <f t="shared" si="1159"/>
        <v>0</v>
      </c>
      <c r="BA503" s="222">
        <f t="shared" si="1160"/>
        <v>0</v>
      </c>
      <c r="BB503" s="222">
        <f t="shared" si="1161"/>
        <v>0</v>
      </c>
      <c r="BC503" s="222">
        <f t="shared" si="1162"/>
        <v>0</v>
      </c>
      <c r="BD503" s="222">
        <f t="shared" si="1163"/>
        <v>0</v>
      </c>
      <c r="BE503" s="222">
        <f t="shared" si="1164"/>
        <v>0</v>
      </c>
      <c r="BF503" s="222">
        <f t="shared" si="1165"/>
        <v>0</v>
      </c>
      <c r="BG503" s="222">
        <f t="shared" si="1166"/>
        <v>0</v>
      </c>
      <c r="BH503" s="222">
        <f t="shared" si="1167"/>
        <v>0</v>
      </c>
      <c r="BI503" s="222">
        <f t="shared" si="1168"/>
        <v>0</v>
      </c>
      <c r="BJ503" s="222">
        <f t="shared" si="1169"/>
        <v>0</v>
      </c>
      <c r="BK503" s="222">
        <f t="shared" si="1170"/>
        <v>0</v>
      </c>
      <c r="BL503" s="222">
        <f t="shared" si="1171"/>
        <v>0</v>
      </c>
      <c r="BM503" s="222">
        <f t="shared" si="1172"/>
        <v>0</v>
      </c>
      <c r="BN503" s="222">
        <f t="shared" si="1173"/>
        <v>0</v>
      </c>
      <c r="BO503" s="222">
        <f t="shared" si="1174"/>
        <v>0</v>
      </c>
      <c r="BP503" s="222">
        <f t="shared" si="1175"/>
        <v>0</v>
      </c>
      <c r="BQ503" s="222">
        <f t="shared" si="1176"/>
        <v>0</v>
      </c>
      <c r="BR503" s="222">
        <f t="shared" si="1177"/>
        <v>0</v>
      </c>
      <c r="BS503" s="222">
        <f t="shared" si="1178"/>
        <v>0</v>
      </c>
      <c r="BT503" s="222">
        <f t="shared" si="1179"/>
        <v>0</v>
      </c>
      <c r="BU503" s="222">
        <f t="shared" si="1180"/>
        <v>0</v>
      </c>
      <c r="BV503" s="222">
        <f t="shared" si="1181"/>
        <v>0</v>
      </c>
      <c r="BW503" s="222">
        <f t="shared" si="1182"/>
        <v>0</v>
      </c>
      <c r="BX503" s="222">
        <f t="shared" si="1183"/>
        <v>0</v>
      </c>
      <c r="BY503" s="222">
        <f t="shared" si="1184"/>
        <v>0</v>
      </c>
      <c r="BZ503" s="222">
        <f t="shared" si="1185"/>
        <v>0</v>
      </c>
      <c r="CA503" s="222">
        <f t="shared" si="1186"/>
        <v>0</v>
      </c>
      <c r="CB503" s="222">
        <f t="shared" si="1187"/>
        <v>0</v>
      </c>
      <c r="CC503" s="222">
        <f t="shared" si="1188"/>
        <v>0</v>
      </c>
      <c r="CD503" s="222">
        <f t="shared" si="1189"/>
        <v>0</v>
      </c>
      <c r="CE503" s="222">
        <f t="shared" si="1190"/>
        <v>0</v>
      </c>
      <c r="CF503" s="222">
        <f t="shared" si="1191"/>
        <v>0</v>
      </c>
      <c r="CG503" s="222">
        <f t="shared" si="1192"/>
        <v>0</v>
      </c>
      <c r="CH503" s="222">
        <f t="shared" si="1193"/>
        <v>0</v>
      </c>
      <c r="CI503" s="222">
        <f t="shared" si="1194"/>
        <v>0</v>
      </c>
      <c r="CJ503" s="222">
        <f t="shared" si="1195"/>
        <v>0</v>
      </c>
      <c r="CK503" s="222">
        <f t="shared" si="1196"/>
        <v>0</v>
      </c>
      <c r="CL503" s="222">
        <f t="shared" si="1197"/>
        <v>0</v>
      </c>
      <c r="CM503" s="222">
        <f t="shared" si="1198"/>
        <v>0</v>
      </c>
      <c r="CN503" s="222">
        <f t="shared" si="1199"/>
        <v>0</v>
      </c>
      <c r="CO503" s="222">
        <f t="shared" si="1200"/>
        <v>0</v>
      </c>
      <c r="CP503" s="222">
        <f t="shared" si="1201"/>
        <v>0</v>
      </c>
      <c r="CQ503" s="222">
        <f t="shared" si="1202"/>
        <v>0</v>
      </c>
      <c r="CR503" s="222">
        <f t="shared" si="1203"/>
        <v>0</v>
      </c>
      <c r="CS503" s="222">
        <f t="shared" si="1204"/>
        <v>0</v>
      </c>
      <c r="CT503" s="222">
        <f t="shared" si="1205"/>
        <v>0</v>
      </c>
      <c r="CU503" s="222">
        <f t="shared" si="1206"/>
        <v>0</v>
      </c>
      <c r="CV503" s="222">
        <f t="shared" si="1207"/>
        <v>0</v>
      </c>
      <c r="CW503" s="222">
        <f t="shared" si="1208"/>
        <v>0</v>
      </c>
      <c r="CX503" s="222">
        <f t="shared" si="1209"/>
        <v>0</v>
      </c>
      <c r="CY503" s="222">
        <f t="shared" si="1210"/>
        <v>0</v>
      </c>
      <c r="CZ503" s="222">
        <f t="shared" si="1211"/>
        <v>0</v>
      </c>
      <c r="DA503" s="222">
        <f t="shared" si="1212"/>
        <v>0</v>
      </c>
      <c r="DB503" s="222">
        <f t="shared" si="1213"/>
        <v>0</v>
      </c>
      <c r="DC503" s="222">
        <f t="shared" si="1214"/>
        <v>0</v>
      </c>
      <c r="DD503" s="222">
        <f t="shared" si="1215"/>
        <v>0</v>
      </c>
      <c r="DE503" s="222">
        <f t="shared" si="1216"/>
        <v>0</v>
      </c>
      <c r="DF503" s="222">
        <f t="shared" si="1217"/>
        <v>0</v>
      </c>
      <c r="DG503" s="222">
        <f t="shared" si="1218"/>
        <v>0</v>
      </c>
      <c r="DH503" s="222">
        <f t="shared" si="1219"/>
        <v>0</v>
      </c>
      <c r="DI503" s="222">
        <f t="shared" si="1220"/>
        <v>0</v>
      </c>
      <c r="DJ503" s="222">
        <f t="shared" si="1221"/>
        <v>0</v>
      </c>
      <c r="DK503" s="222">
        <f t="shared" si="1222"/>
        <v>0</v>
      </c>
      <c r="DL503" s="222">
        <f t="shared" si="1223"/>
        <v>0</v>
      </c>
      <c r="DM503" s="222">
        <f t="shared" si="1224"/>
        <v>0</v>
      </c>
      <c r="DN503" s="222">
        <f t="shared" si="1225"/>
        <v>0</v>
      </c>
      <c r="DO503" s="222">
        <f t="shared" si="1226"/>
        <v>0</v>
      </c>
      <c r="DP503" s="222">
        <f t="shared" si="1227"/>
        <v>0</v>
      </c>
      <c r="DQ503" s="222">
        <f t="shared" si="1228"/>
        <v>0</v>
      </c>
      <c r="DR503" s="222">
        <f t="shared" si="1229"/>
        <v>0</v>
      </c>
      <c r="DS503" s="222">
        <f t="shared" si="1230"/>
        <v>0</v>
      </c>
      <c r="DT503" s="222">
        <f t="shared" si="1231"/>
        <v>0</v>
      </c>
      <c r="DU503" s="222">
        <f t="shared" si="1232"/>
        <v>0</v>
      </c>
      <c r="DV503" s="222">
        <f t="shared" si="1233"/>
        <v>0</v>
      </c>
      <c r="DW503" s="222">
        <f t="shared" si="1234"/>
        <v>0</v>
      </c>
      <c r="DX503" s="222">
        <f t="shared" si="1235"/>
        <v>0</v>
      </c>
      <c r="DY503" s="222">
        <f t="shared" si="1236"/>
        <v>0</v>
      </c>
      <c r="DZ503" s="222">
        <f t="shared" si="1237"/>
        <v>0</v>
      </c>
      <c r="EA503" s="222">
        <f t="shared" si="1238"/>
        <v>0</v>
      </c>
      <c r="EB503" s="222">
        <f t="shared" si="1239"/>
        <v>0</v>
      </c>
      <c r="EC503" s="222">
        <f t="shared" si="1240"/>
        <v>0</v>
      </c>
      <c r="ED503" s="222">
        <f t="shared" si="1241"/>
        <v>0</v>
      </c>
      <c r="EE503" s="222">
        <f t="shared" si="1242"/>
        <v>0</v>
      </c>
      <c r="EF503" s="222">
        <f t="shared" si="1243"/>
        <v>0</v>
      </c>
      <c r="EG503" s="222">
        <f t="shared" si="1244"/>
        <v>0</v>
      </c>
      <c r="EH503" s="222">
        <f t="shared" si="1245"/>
        <v>0</v>
      </c>
      <c r="EI503" s="222">
        <f t="shared" si="1246"/>
        <v>0</v>
      </c>
      <c r="EJ503" s="222">
        <f t="shared" si="1247"/>
        <v>0</v>
      </c>
      <c r="EK503" s="222">
        <f t="shared" si="1248"/>
        <v>0</v>
      </c>
      <c r="EL503" s="222">
        <f t="shared" si="1249"/>
        <v>0</v>
      </c>
      <c r="EM503" s="222">
        <f t="shared" si="1250"/>
        <v>0</v>
      </c>
      <c r="EN503" s="222">
        <f t="shared" si="1251"/>
        <v>0</v>
      </c>
      <c r="EO503" s="222">
        <f t="shared" si="1252"/>
        <v>0</v>
      </c>
      <c r="EP503" s="222">
        <f t="shared" si="1253"/>
        <v>0</v>
      </c>
      <c r="EQ503" s="222">
        <f t="shared" si="1254"/>
        <v>0</v>
      </c>
      <c r="ER503" s="222">
        <f t="shared" si="1255"/>
        <v>0</v>
      </c>
      <c r="ES503" s="222">
        <f t="shared" si="1256"/>
        <v>0</v>
      </c>
      <c r="ET503" s="222">
        <f t="shared" si="1257"/>
        <v>0</v>
      </c>
      <c r="EU503" s="222">
        <f t="shared" si="1258"/>
        <v>0</v>
      </c>
      <c r="EV503" s="222">
        <f t="shared" si="1259"/>
        <v>0</v>
      </c>
      <c r="EW503" s="222">
        <f t="shared" si="1260"/>
        <v>0</v>
      </c>
      <c r="EX503" s="222">
        <f t="shared" si="1261"/>
        <v>0</v>
      </c>
      <c r="EY503" s="222">
        <f t="shared" si="1262"/>
        <v>0</v>
      </c>
      <c r="EZ503" s="222">
        <f t="shared" si="1263"/>
        <v>0</v>
      </c>
      <c r="FA503" s="222">
        <f t="shared" si="1264"/>
        <v>0</v>
      </c>
      <c r="FB503" s="222">
        <f t="shared" si="1265"/>
        <v>0</v>
      </c>
      <c r="FC503" s="222">
        <f t="shared" si="1266"/>
        <v>0</v>
      </c>
      <c r="FD503" s="222">
        <f t="shared" si="1267"/>
        <v>0</v>
      </c>
      <c r="FE503" s="222">
        <f t="shared" si="1268"/>
        <v>0</v>
      </c>
      <c r="FF503" s="222">
        <f t="shared" si="1269"/>
        <v>0</v>
      </c>
      <c r="FG503" s="222">
        <f t="shared" si="1270"/>
        <v>0</v>
      </c>
      <c r="FH503" s="222">
        <f t="shared" si="1271"/>
        <v>0</v>
      </c>
      <c r="FI503" s="222">
        <f t="shared" si="1272"/>
        <v>0</v>
      </c>
      <c r="FJ503" s="222">
        <f t="shared" si="1273"/>
        <v>0</v>
      </c>
      <c r="FK503" s="222">
        <f t="shared" si="1274"/>
        <v>0</v>
      </c>
      <c r="FL503" s="222">
        <f t="shared" si="1275"/>
        <v>0</v>
      </c>
      <c r="FM503" s="222">
        <f t="shared" si="1276"/>
        <v>0</v>
      </c>
      <c r="FN503" s="222">
        <f t="shared" si="1277"/>
        <v>0</v>
      </c>
      <c r="FO503" s="222">
        <f t="shared" si="1278"/>
        <v>0</v>
      </c>
      <c r="FP503" s="222">
        <f t="shared" si="1279"/>
        <v>0</v>
      </c>
      <c r="FQ503" s="222">
        <f t="shared" si="1280"/>
        <v>0</v>
      </c>
      <c r="FR503" s="222">
        <f t="shared" si="1281"/>
        <v>0</v>
      </c>
      <c r="FS503" s="222">
        <f t="shared" si="1282"/>
        <v>0</v>
      </c>
      <c r="FT503" s="222">
        <f t="shared" si="1283"/>
        <v>0</v>
      </c>
      <c r="FU503" s="222">
        <f t="shared" si="1284"/>
        <v>0</v>
      </c>
      <c r="FV503" s="222">
        <f t="shared" si="1285"/>
        <v>0</v>
      </c>
      <c r="FW503" s="222">
        <f t="shared" si="1286"/>
        <v>0</v>
      </c>
      <c r="FX503" s="222">
        <f t="shared" si="1287"/>
        <v>0</v>
      </c>
      <c r="FY503" s="222">
        <f t="shared" si="1288"/>
        <v>0</v>
      </c>
      <c r="FZ503" s="222">
        <f t="shared" si="1289"/>
        <v>0</v>
      </c>
      <c r="GA503" s="222">
        <f t="shared" si="1290"/>
        <v>0</v>
      </c>
      <c r="GB503" s="222">
        <f t="shared" si="1291"/>
        <v>0</v>
      </c>
      <c r="GC503" s="222">
        <f t="shared" si="1292"/>
        <v>0</v>
      </c>
      <c r="GD503" s="222">
        <f t="shared" si="1293"/>
        <v>0</v>
      </c>
      <c r="GE503" s="222">
        <f t="shared" si="1294"/>
        <v>0</v>
      </c>
      <c r="GF503" s="222">
        <f t="shared" si="1295"/>
        <v>0</v>
      </c>
      <c r="GG503" s="222">
        <f t="shared" si="1296"/>
        <v>0</v>
      </c>
      <c r="GH503" s="222">
        <f t="shared" si="1297"/>
        <v>0</v>
      </c>
      <c r="GI503" s="222">
        <f t="shared" si="1298"/>
        <v>0</v>
      </c>
      <c r="GJ503" s="222">
        <f t="shared" si="1299"/>
        <v>0</v>
      </c>
      <c r="GK503" s="222">
        <f t="shared" si="1300"/>
        <v>0</v>
      </c>
      <c r="GL503" s="222">
        <f t="shared" si="1301"/>
        <v>0</v>
      </c>
      <c r="GM503" s="222">
        <f t="shared" si="1302"/>
        <v>0</v>
      </c>
      <c r="GN503" s="222">
        <f t="shared" si="1303"/>
        <v>0</v>
      </c>
      <c r="GO503" s="222">
        <f t="shared" si="1304"/>
        <v>0</v>
      </c>
      <c r="GP503" s="222">
        <f t="shared" si="1305"/>
        <v>0</v>
      </c>
      <c r="GQ503" s="222">
        <f t="shared" si="1306"/>
        <v>0</v>
      </c>
      <c r="GR503" s="222">
        <f t="shared" si="1307"/>
        <v>0</v>
      </c>
      <c r="GS503" s="222">
        <f t="shared" si="1308"/>
        <v>0</v>
      </c>
      <c r="GT503" s="222">
        <f t="shared" si="1309"/>
        <v>0</v>
      </c>
      <c r="GU503" s="222">
        <f t="shared" si="1310"/>
        <v>0</v>
      </c>
      <c r="GV503" s="222">
        <f t="shared" si="1311"/>
        <v>0</v>
      </c>
      <c r="GW503" s="222">
        <f t="shared" si="1312"/>
        <v>0</v>
      </c>
      <c r="GX503" s="222">
        <f t="shared" si="1313"/>
        <v>0</v>
      </c>
      <c r="GY503" s="222">
        <f t="shared" si="1314"/>
        <v>0</v>
      </c>
      <c r="GZ503" s="222">
        <f t="shared" si="1315"/>
        <v>0</v>
      </c>
      <c r="HA503" s="222">
        <f t="shared" si="1316"/>
        <v>0</v>
      </c>
      <c r="HB503" s="222">
        <f t="shared" si="1317"/>
        <v>0</v>
      </c>
      <c r="HC503" s="222">
        <f t="shared" si="1318"/>
        <v>0</v>
      </c>
      <c r="HD503" s="222">
        <f t="shared" si="1319"/>
        <v>0</v>
      </c>
      <c r="HE503" s="222">
        <f t="shared" si="1320"/>
        <v>0</v>
      </c>
      <c r="HF503" s="222">
        <f t="shared" si="1321"/>
        <v>0</v>
      </c>
      <c r="HG503" s="222">
        <f t="shared" si="1322"/>
        <v>0</v>
      </c>
      <c r="HH503" s="222">
        <f t="shared" si="1323"/>
        <v>0</v>
      </c>
      <c r="HI503" s="222">
        <f t="shared" si="1324"/>
        <v>0</v>
      </c>
      <c r="HJ503" s="222">
        <f t="shared" si="1325"/>
        <v>0</v>
      </c>
      <c r="HK503" s="222">
        <f t="shared" si="1326"/>
        <v>0</v>
      </c>
      <c r="HL503" s="222">
        <f t="shared" si="1327"/>
        <v>0</v>
      </c>
      <c r="HM503" s="222">
        <f t="shared" si="1328"/>
        <v>0</v>
      </c>
      <c r="HN503" s="222">
        <f t="shared" si="1329"/>
        <v>0</v>
      </c>
      <c r="HO503" s="222">
        <f t="shared" si="1330"/>
        <v>0</v>
      </c>
      <c r="HP503" s="222">
        <f t="shared" si="1331"/>
        <v>0</v>
      </c>
      <c r="HQ503" s="222">
        <f t="shared" si="1332"/>
        <v>0</v>
      </c>
      <c r="HR503" s="222">
        <f t="shared" si="1333"/>
        <v>0</v>
      </c>
      <c r="HS503" s="222">
        <f t="shared" si="1334"/>
        <v>0</v>
      </c>
      <c r="HT503" s="222">
        <f t="shared" si="1335"/>
        <v>0</v>
      </c>
      <c r="HU503" s="222">
        <f t="shared" si="1336"/>
        <v>0</v>
      </c>
      <c r="HV503" s="222">
        <f t="shared" si="1337"/>
        <v>0</v>
      </c>
      <c r="HW503" s="222">
        <f t="shared" si="1338"/>
        <v>0</v>
      </c>
      <c r="HX503" s="222">
        <f t="shared" si="1339"/>
        <v>0</v>
      </c>
      <c r="HY503" s="222">
        <f t="shared" si="1340"/>
        <v>0</v>
      </c>
      <c r="HZ503" s="222">
        <f t="shared" si="1341"/>
        <v>0</v>
      </c>
      <c r="IA503" s="222">
        <f t="shared" si="1342"/>
        <v>0</v>
      </c>
      <c r="IB503" s="222">
        <f t="shared" si="1343"/>
        <v>0</v>
      </c>
      <c r="IC503" s="222">
        <f t="shared" si="1344"/>
        <v>0</v>
      </c>
      <c r="ID503" s="222">
        <f t="shared" si="1345"/>
        <v>0</v>
      </c>
      <c r="IE503" s="222">
        <f t="shared" si="1346"/>
        <v>0</v>
      </c>
      <c r="IF503" s="222">
        <f t="shared" si="1347"/>
        <v>0</v>
      </c>
      <c r="IG503" s="222">
        <f t="shared" si="1348"/>
        <v>0</v>
      </c>
      <c r="IH503" s="222">
        <f t="shared" si="1349"/>
        <v>0</v>
      </c>
      <c r="II503" s="222">
        <f t="shared" si="1350"/>
        <v>0</v>
      </c>
      <c r="IJ503" s="222">
        <f t="shared" si="1351"/>
        <v>0</v>
      </c>
      <c r="IK503" s="222">
        <f t="shared" si="1352"/>
        <v>0</v>
      </c>
      <c r="IL503" s="222">
        <f t="shared" si="1353"/>
        <v>0</v>
      </c>
      <c r="IM503" s="222">
        <f t="shared" si="1354"/>
        <v>0</v>
      </c>
      <c r="IN503" s="222">
        <f t="shared" si="1355"/>
        <v>0</v>
      </c>
      <c r="IO503" s="222">
        <f t="shared" si="1356"/>
        <v>0</v>
      </c>
      <c r="IP503" s="222">
        <f t="shared" si="1357"/>
        <v>0</v>
      </c>
      <c r="IQ503" s="222">
        <f t="shared" si="1358"/>
        <v>0</v>
      </c>
      <c r="IR503" s="222">
        <f t="shared" si="1359"/>
        <v>0</v>
      </c>
      <c r="IS503" s="222">
        <f t="shared" si="1360"/>
        <v>0</v>
      </c>
      <c r="IT503" s="222">
        <f t="shared" si="1361"/>
        <v>0</v>
      </c>
      <c r="IU503" s="222">
        <f t="shared" si="1362"/>
        <v>0</v>
      </c>
      <c r="IV503" s="222">
        <f t="shared" si="1363"/>
        <v>0</v>
      </c>
      <c r="IW503" s="222">
        <f t="shared" si="1364"/>
        <v>0</v>
      </c>
      <c r="IX503" s="222">
        <f t="shared" si="1365"/>
        <v>0</v>
      </c>
      <c r="IY503" s="222">
        <f t="shared" si="1366"/>
        <v>0</v>
      </c>
      <c r="IZ503" s="222">
        <f t="shared" si="1367"/>
        <v>0</v>
      </c>
      <c r="JA503" s="222">
        <f t="shared" si="1368"/>
        <v>0</v>
      </c>
      <c r="JB503" s="222">
        <f t="shared" si="1369"/>
        <v>0</v>
      </c>
    </row>
    <row r="504" spans="2:262">
      <c r="B504" s="230">
        <v>143</v>
      </c>
      <c r="C504" s="229">
        <f t="shared" si="1370"/>
        <v>2.792968750000002E-3</v>
      </c>
      <c r="D504" s="226">
        <f t="shared" ca="1" si="1113"/>
        <v>23.549646972237326</v>
      </c>
      <c r="E504" s="225">
        <f ca="1">ES361</f>
        <v>-0.45035302776267444</v>
      </c>
      <c r="F504" s="224">
        <v>143</v>
      </c>
      <c r="G504" s="222">
        <f t="shared" si="1114"/>
        <v>0</v>
      </c>
      <c r="H504" s="222">
        <f t="shared" si="1115"/>
        <v>0</v>
      </c>
      <c r="I504" s="222">
        <f t="shared" si="1116"/>
        <v>0</v>
      </c>
      <c r="J504" s="222">
        <f t="shared" si="1117"/>
        <v>0</v>
      </c>
      <c r="K504" s="222">
        <f t="shared" si="1118"/>
        <v>0</v>
      </c>
      <c r="L504" s="222">
        <f t="shared" si="1119"/>
        <v>0</v>
      </c>
      <c r="M504" s="222">
        <f t="shared" si="1120"/>
        <v>0</v>
      </c>
      <c r="N504" s="222">
        <f t="shared" si="1121"/>
        <v>0</v>
      </c>
      <c r="O504" s="222">
        <f t="shared" si="1122"/>
        <v>0</v>
      </c>
      <c r="P504" s="222">
        <f t="shared" si="1123"/>
        <v>0</v>
      </c>
      <c r="Q504" s="222">
        <f t="shared" si="1124"/>
        <v>0</v>
      </c>
      <c r="R504" s="222">
        <f t="shared" si="1125"/>
        <v>0</v>
      </c>
      <c r="S504" s="222">
        <f t="shared" si="1126"/>
        <v>0</v>
      </c>
      <c r="T504" s="222">
        <f t="shared" si="1127"/>
        <v>0</v>
      </c>
      <c r="U504" s="222">
        <f t="shared" si="1128"/>
        <v>0</v>
      </c>
      <c r="V504" s="222">
        <f t="shared" si="1129"/>
        <v>0</v>
      </c>
      <c r="W504" s="222">
        <f t="shared" si="1130"/>
        <v>0</v>
      </c>
      <c r="X504" s="222">
        <f t="shared" si="1131"/>
        <v>0</v>
      </c>
      <c r="Y504" s="222">
        <f t="shared" si="1132"/>
        <v>0</v>
      </c>
      <c r="Z504" s="222">
        <f t="shared" si="1133"/>
        <v>0</v>
      </c>
      <c r="AA504" s="222">
        <f t="shared" si="1134"/>
        <v>0</v>
      </c>
      <c r="AB504" s="222">
        <f t="shared" si="1135"/>
        <v>0</v>
      </c>
      <c r="AC504" s="222">
        <f t="shared" si="1136"/>
        <v>0</v>
      </c>
      <c r="AD504" s="222">
        <f t="shared" si="1137"/>
        <v>0</v>
      </c>
      <c r="AE504" s="222">
        <f t="shared" si="1138"/>
        <v>0</v>
      </c>
      <c r="AF504" s="222">
        <f t="shared" si="1139"/>
        <v>0</v>
      </c>
      <c r="AG504" s="222">
        <f t="shared" si="1140"/>
        <v>0</v>
      </c>
      <c r="AH504" s="222">
        <f t="shared" si="1141"/>
        <v>0</v>
      </c>
      <c r="AI504" s="222">
        <f t="shared" si="1142"/>
        <v>0</v>
      </c>
      <c r="AJ504" s="222">
        <f t="shared" si="1143"/>
        <v>0</v>
      </c>
      <c r="AK504" s="222">
        <f t="shared" si="1144"/>
        <v>0</v>
      </c>
      <c r="AL504" s="222">
        <f t="shared" si="1145"/>
        <v>0</v>
      </c>
      <c r="AM504" s="222">
        <f t="shared" si="1146"/>
        <v>0</v>
      </c>
      <c r="AN504" s="222">
        <f t="shared" si="1147"/>
        <v>0</v>
      </c>
      <c r="AO504" s="222">
        <f t="shared" si="1148"/>
        <v>0</v>
      </c>
      <c r="AP504" s="222">
        <f t="shared" si="1149"/>
        <v>0</v>
      </c>
      <c r="AQ504" s="222">
        <f t="shared" si="1150"/>
        <v>0</v>
      </c>
      <c r="AR504" s="222">
        <f t="shared" si="1151"/>
        <v>0</v>
      </c>
      <c r="AS504" s="222">
        <f t="shared" si="1152"/>
        <v>0</v>
      </c>
      <c r="AT504" s="222">
        <f t="shared" si="1153"/>
        <v>0</v>
      </c>
      <c r="AU504" s="222">
        <f t="shared" si="1154"/>
        <v>0</v>
      </c>
      <c r="AV504" s="222">
        <f t="shared" si="1155"/>
        <v>0</v>
      </c>
      <c r="AW504" s="222">
        <f t="shared" si="1156"/>
        <v>0</v>
      </c>
      <c r="AX504" s="222">
        <f t="shared" si="1157"/>
        <v>0</v>
      </c>
      <c r="AY504" s="222">
        <f t="shared" si="1158"/>
        <v>0</v>
      </c>
      <c r="AZ504" s="222">
        <f t="shared" si="1159"/>
        <v>0</v>
      </c>
      <c r="BA504" s="222">
        <f t="shared" si="1160"/>
        <v>0</v>
      </c>
      <c r="BB504" s="222">
        <f t="shared" si="1161"/>
        <v>0</v>
      </c>
      <c r="BC504" s="222">
        <f t="shared" si="1162"/>
        <v>0</v>
      </c>
      <c r="BD504" s="222">
        <f t="shared" si="1163"/>
        <v>0</v>
      </c>
      <c r="BE504" s="222">
        <f t="shared" si="1164"/>
        <v>0</v>
      </c>
      <c r="BF504" s="222">
        <f t="shared" si="1165"/>
        <v>0</v>
      </c>
      <c r="BG504" s="222">
        <f t="shared" si="1166"/>
        <v>0</v>
      </c>
      <c r="BH504" s="222">
        <f t="shared" si="1167"/>
        <v>0</v>
      </c>
      <c r="BI504" s="222">
        <f t="shared" si="1168"/>
        <v>0</v>
      </c>
      <c r="BJ504" s="222">
        <f t="shared" si="1169"/>
        <v>0</v>
      </c>
      <c r="BK504" s="222">
        <f t="shared" si="1170"/>
        <v>0</v>
      </c>
      <c r="BL504" s="222">
        <f t="shared" si="1171"/>
        <v>0</v>
      </c>
      <c r="BM504" s="222">
        <f t="shared" si="1172"/>
        <v>0</v>
      </c>
      <c r="BN504" s="222">
        <f t="shared" si="1173"/>
        <v>0</v>
      </c>
      <c r="BO504" s="222">
        <f t="shared" si="1174"/>
        <v>0</v>
      </c>
      <c r="BP504" s="222">
        <f t="shared" si="1175"/>
        <v>0</v>
      </c>
      <c r="BQ504" s="222">
        <f t="shared" si="1176"/>
        <v>0</v>
      </c>
      <c r="BR504" s="222">
        <f t="shared" si="1177"/>
        <v>0</v>
      </c>
      <c r="BS504" s="222">
        <f t="shared" si="1178"/>
        <v>0</v>
      </c>
      <c r="BT504" s="222">
        <f t="shared" si="1179"/>
        <v>0</v>
      </c>
      <c r="BU504" s="222">
        <f t="shared" si="1180"/>
        <v>0</v>
      </c>
      <c r="BV504" s="222">
        <f t="shared" si="1181"/>
        <v>0</v>
      </c>
      <c r="BW504" s="222">
        <f t="shared" si="1182"/>
        <v>0</v>
      </c>
      <c r="BX504" s="222">
        <f t="shared" si="1183"/>
        <v>0</v>
      </c>
      <c r="BY504" s="222">
        <f t="shared" si="1184"/>
        <v>0</v>
      </c>
      <c r="BZ504" s="222">
        <f t="shared" si="1185"/>
        <v>0</v>
      </c>
      <c r="CA504" s="222">
        <f t="shared" si="1186"/>
        <v>0</v>
      </c>
      <c r="CB504" s="222">
        <f t="shared" si="1187"/>
        <v>0</v>
      </c>
      <c r="CC504" s="222">
        <f t="shared" si="1188"/>
        <v>0</v>
      </c>
      <c r="CD504" s="222">
        <f t="shared" si="1189"/>
        <v>0</v>
      </c>
      <c r="CE504" s="222">
        <f t="shared" si="1190"/>
        <v>0</v>
      </c>
      <c r="CF504" s="222">
        <f t="shared" si="1191"/>
        <v>0</v>
      </c>
      <c r="CG504" s="222">
        <f t="shared" si="1192"/>
        <v>0</v>
      </c>
      <c r="CH504" s="222">
        <f t="shared" si="1193"/>
        <v>0</v>
      </c>
      <c r="CI504" s="222">
        <f t="shared" si="1194"/>
        <v>0</v>
      </c>
      <c r="CJ504" s="222">
        <f t="shared" si="1195"/>
        <v>0</v>
      </c>
      <c r="CK504" s="222">
        <f t="shared" si="1196"/>
        <v>0</v>
      </c>
      <c r="CL504" s="222">
        <f t="shared" si="1197"/>
        <v>0</v>
      </c>
      <c r="CM504" s="222">
        <f t="shared" si="1198"/>
        <v>0</v>
      </c>
      <c r="CN504" s="222">
        <f t="shared" si="1199"/>
        <v>0</v>
      </c>
      <c r="CO504" s="222">
        <f t="shared" si="1200"/>
        <v>0</v>
      </c>
      <c r="CP504" s="222">
        <f t="shared" si="1201"/>
        <v>0</v>
      </c>
      <c r="CQ504" s="222">
        <f t="shared" si="1202"/>
        <v>0</v>
      </c>
      <c r="CR504" s="222">
        <f t="shared" si="1203"/>
        <v>0</v>
      </c>
      <c r="CS504" s="222">
        <f t="shared" si="1204"/>
        <v>0</v>
      </c>
      <c r="CT504" s="222">
        <f t="shared" si="1205"/>
        <v>0</v>
      </c>
      <c r="CU504" s="222">
        <f t="shared" si="1206"/>
        <v>0</v>
      </c>
      <c r="CV504" s="222">
        <f t="shared" si="1207"/>
        <v>0</v>
      </c>
      <c r="CW504" s="222">
        <f t="shared" si="1208"/>
        <v>0</v>
      </c>
      <c r="CX504" s="222">
        <f t="shared" si="1209"/>
        <v>0</v>
      </c>
      <c r="CY504" s="222">
        <f t="shared" si="1210"/>
        <v>0</v>
      </c>
      <c r="CZ504" s="222">
        <f t="shared" si="1211"/>
        <v>0</v>
      </c>
      <c r="DA504" s="222">
        <f t="shared" si="1212"/>
        <v>0</v>
      </c>
      <c r="DB504" s="222">
        <f t="shared" si="1213"/>
        <v>0</v>
      </c>
      <c r="DC504" s="222">
        <f t="shared" si="1214"/>
        <v>0</v>
      </c>
      <c r="DD504" s="222">
        <f t="shared" si="1215"/>
        <v>0</v>
      </c>
      <c r="DE504" s="222">
        <f t="shared" si="1216"/>
        <v>0</v>
      </c>
      <c r="DF504" s="222">
        <f t="shared" si="1217"/>
        <v>0</v>
      </c>
      <c r="DG504" s="222">
        <f t="shared" si="1218"/>
        <v>0</v>
      </c>
      <c r="DH504" s="222">
        <f t="shared" si="1219"/>
        <v>0</v>
      </c>
      <c r="DI504" s="222">
        <f t="shared" si="1220"/>
        <v>0</v>
      </c>
      <c r="DJ504" s="222">
        <f t="shared" si="1221"/>
        <v>0</v>
      </c>
      <c r="DK504" s="222">
        <f t="shared" si="1222"/>
        <v>0</v>
      </c>
      <c r="DL504" s="222">
        <f t="shared" si="1223"/>
        <v>0</v>
      </c>
      <c r="DM504" s="222">
        <f t="shared" si="1224"/>
        <v>0</v>
      </c>
      <c r="DN504" s="222">
        <f t="shared" si="1225"/>
        <v>0</v>
      </c>
      <c r="DO504" s="222">
        <f t="shared" si="1226"/>
        <v>0</v>
      </c>
      <c r="DP504" s="222">
        <f t="shared" si="1227"/>
        <v>0</v>
      </c>
      <c r="DQ504" s="222">
        <f t="shared" si="1228"/>
        <v>0</v>
      </c>
      <c r="DR504" s="222">
        <f t="shared" si="1229"/>
        <v>0</v>
      </c>
      <c r="DS504" s="222">
        <f t="shared" si="1230"/>
        <v>0</v>
      </c>
      <c r="DT504" s="222">
        <f t="shared" si="1231"/>
        <v>0</v>
      </c>
      <c r="DU504" s="222">
        <f t="shared" si="1232"/>
        <v>0</v>
      </c>
      <c r="DV504" s="222">
        <f t="shared" si="1233"/>
        <v>0</v>
      </c>
      <c r="DW504" s="222">
        <f t="shared" si="1234"/>
        <v>0</v>
      </c>
      <c r="DX504" s="222">
        <f t="shared" si="1235"/>
        <v>0</v>
      </c>
      <c r="DY504" s="222">
        <f t="shared" si="1236"/>
        <v>0</v>
      </c>
      <c r="DZ504" s="222">
        <f t="shared" si="1237"/>
        <v>0</v>
      </c>
      <c r="EA504" s="222">
        <f t="shared" si="1238"/>
        <v>0</v>
      </c>
      <c r="EB504" s="222">
        <f t="shared" si="1239"/>
        <v>0</v>
      </c>
      <c r="EC504" s="222">
        <f t="shared" si="1240"/>
        <v>0</v>
      </c>
      <c r="ED504" s="222">
        <f t="shared" si="1241"/>
        <v>0</v>
      </c>
      <c r="EE504" s="222">
        <f t="shared" si="1242"/>
        <v>0</v>
      </c>
      <c r="EF504" s="222">
        <f t="shared" si="1243"/>
        <v>0</v>
      </c>
      <c r="EG504" s="222">
        <f t="shared" si="1244"/>
        <v>0</v>
      </c>
      <c r="EH504" s="222">
        <f t="shared" si="1245"/>
        <v>0</v>
      </c>
      <c r="EI504" s="222">
        <f t="shared" si="1246"/>
        <v>0</v>
      </c>
      <c r="EJ504" s="222">
        <f t="shared" si="1247"/>
        <v>0</v>
      </c>
      <c r="EK504" s="222">
        <f t="shared" si="1248"/>
        <v>0</v>
      </c>
      <c r="EL504" s="222">
        <f t="shared" si="1249"/>
        <v>0</v>
      </c>
      <c r="EM504" s="222">
        <f t="shared" si="1250"/>
        <v>0</v>
      </c>
      <c r="EN504" s="222">
        <f t="shared" si="1251"/>
        <v>0</v>
      </c>
      <c r="EO504" s="222">
        <f t="shared" si="1252"/>
        <v>0</v>
      </c>
      <c r="EP504" s="222">
        <f t="shared" si="1253"/>
        <v>0</v>
      </c>
      <c r="EQ504" s="222">
        <f t="shared" si="1254"/>
        <v>0</v>
      </c>
      <c r="ER504" s="222">
        <f t="shared" si="1255"/>
        <v>0</v>
      </c>
      <c r="ES504" s="222">
        <f t="shared" si="1256"/>
        <v>0</v>
      </c>
      <c r="ET504" s="222">
        <f t="shared" si="1257"/>
        <v>0</v>
      </c>
      <c r="EU504" s="222">
        <f t="shared" si="1258"/>
        <v>0</v>
      </c>
      <c r="EV504" s="222">
        <f t="shared" si="1259"/>
        <v>0</v>
      </c>
      <c r="EW504" s="222">
        <f t="shared" si="1260"/>
        <v>0</v>
      </c>
      <c r="EX504" s="222">
        <f t="shared" si="1261"/>
        <v>0</v>
      </c>
      <c r="EY504" s="222">
        <f t="shared" si="1262"/>
        <v>0</v>
      </c>
      <c r="EZ504" s="222">
        <f t="shared" si="1263"/>
        <v>0</v>
      </c>
      <c r="FA504" s="222">
        <f t="shared" si="1264"/>
        <v>0</v>
      </c>
      <c r="FB504" s="222">
        <f t="shared" si="1265"/>
        <v>0</v>
      </c>
      <c r="FC504" s="222">
        <f t="shared" si="1266"/>
        <v>0</v>
      </c>
      <c r="FD504" s="222">
        <f t="shared" si="1267"/>
        <v>0</v>
      </c>
      <c r="FE504" s="222">
        <f t="shared" si="1268"/>
        <v>0</v>
      </c>
      <c r="FF504" s="222">
        <f t="shared" si="1269"/>
        <v>0</v>
      </c>
      <c r="FG504" s="222">
        <f t="shared" si="1270"/>
        <v>0</v>
      </c>
      <c r="FH504" s="222">
        <f t="shared" si="1271"/>
        <v>0</v>
      </c>
      <c r="FI504" s="222">
        <f t="shared" si="1272"/>
        <v>0</v>
      </c>
      <c r="FJ504" s="222">
        <f t="shared" si="1273"/>
        <v>0</v>
      </c>
      <c r="FK504" s="222">
        <f t="shared" si="1274"/>
        <v>0</v>
      </c>
      <c r="FL504" s="222">
        <f t="shared" si="1275"/>
        <v>0</v>
      </c>
      <c r="FM504" s="222">
        <f t="shared" si="1276"/>
        <v>0</v>
      </c>
      <c r="FN504" s="222">
        <f t="shared" si="1277"/>
        <v>0</v>
      </c>
      <c r="FO504" s="222">
        <f t="shared" si="1278"/>
        <v>0</v>
      </c>
      <c r="FP504" s="222">
        <f t="shared" si="1279"/>
        <v>0</v>
      </c>
      <c r="FQ504" s="222">
        <f t="shared" si="1280"/>
        <v>0</v>
      </c>
      <c r="FR504" s="222">
        <f t="shared" si="1281"/>
        <v>0</v>
      </c>
      <c r="FS504" s="222">
        <f t="shared" si="1282"/>
        <v>0</v>
      </c>
      <c r="FT504" s="222">
        <f t="shared" si="1283"/>
        <v>0</v>
      </c>
      <c r="FU504" s="222">
        <f t="shared" si="1284"/>
        <v>0</v>
      </c>
      <c r="FV504" s="222">
        <f t="shared" si="1285"/>
        <v>0</v>
      </c>
      <c r="FW504" s="222">
        <f t="shared" si="1286"/>
        <v>0</v>
      </c>
      <c r="FX504" s="222">
        <f t="shared" si="1287"/>
        <v>0</v>
      </c>
      <c r="FY504" s="222">
        <f t="shared" si="1288"/>
        <v>0</v>
      </c>
      <c r="FZ504" s="222">
        <f t="shared" si="1289"/>
        <v>0</v>
      </c>
      <c r="GA504" s="222">
        <f t="shared" si="1290"/>
        <v>0</v>
      </c>
      <c r="GB504" s="222">
        <f t="shared" si="1291"/>
        <v>0</v>
      </c>
      <c r="GC504" s="222">
        <f t="shared" si="1292"/>
        <v>0</v>
      </c>
      <c r="GD504" s="222">
        <f t="shared" si="1293"/>
        <v>0</v>
      </c>
      <c r="GE504" s="222">
        <f t="shared" si="1294"/>
        <v>0</v>
      </c>
      <c r="GF504" s="222">
        <f t="shared" si="1295"/>
        <v>0</v>
      </c>
      <c r="GG504" s="222">
        <f t="shared" si="1296"/>
        <v>0</v>
      </c>
      <c r="GH504" s="222">
        <f t="shared" si="1297"/>
        <v>0</v>
      </c>
      <c r="GI504" s="222">
        <f t="shared" si="1298"/>
        <v>0</v>
      </c>
      <c r="GJ504" s="222">
        <f t="shared" si="1299"/>
        <v>0</v>
      </c>
      <c r="GK504" s="222">
        <f t="shared" si="1300"/>
        <v>0</v>
      </c>
      <c r="GL504" s="222">
        <f t="shared" si="1301"/>
        <v>0</v>
      </c>
      <c r="GM504" s="222">
        <f t="shared" si="1302"/>
        <v>0</v>
      </c>
      <c r="GN504" s="222">
        <f t="shared" si="1303"/>
        <v>0</v>
      </c>
      <c r="GO504" s="222">
        <f t="shared" si="1304"/>
        <v>0</v>
      </c>
      <c r="GP504" s="222">
        <f t="shared" si="1305"/>
        <v>0</v>
      </c>
      <c r="GQ504" s="222">
        <f t="shared" si="1306"/>
        <v>0</v>
      </c>
      <c r="GR504" s="222">
        <f t="shared" si="1307"/>
        <v>0</v>
      </c>
      <c r="GS504" s="222">
        <f t="shared" si="1308"/>
        <v>0</v>
      </c>
      <c r="GT504" s="222">
        <f t="shared" si="1309"/>
        <v>0</v>
      </c>
      <c r="GU504" s="222">
        <f t="shared" si="1310"/>
        <v>0</v>
      </c>
      <c r="GV504" s="222">
        <f t="shared" si="1311"/>
        <v>0</v>
      </c>
      <c r="GW504" s="222">
        <f t="shared" si="1312"/>
        <v>0</v>
      </c>
      <c r="GX504" s="222">
        <f t="shared" si="1313"/>
        <v>0</v>
      </c>
      <c r="GY504" s="222">
        <f t="shared" si="1314"/>
        <v>0</v>
      </c>
      <c r="GZ504" s="222">
        <f t="shared" si="1315"/>
        <v>0</v>
      </c>
      <c r="HA504" s="222">
        <f t="shared" si="1316"/>
        <v>0</v>
      </c>
      <c r="HB504" s="222">
        <f t="shared" si="1317"/>
        <v>0</v>
      </c>
      <c r="HC504" s="222">
        <f t="shared" si="1318"/>
        <v>0</v>
      </c>
      <c r="HD504" s="222">
        <f t="shared" si="1319"/>
        <v>0</v>
      </c>
      <c r="HE504" s="222">
        <f t="shared" si="1320"/>
        <v>0</v>
      </c>
      <c r="HF504" s="222">
        <f t="shared" si="1321"/>
        <v>0</v>
      </c>
      <c r="HG504" s="222">
        <f t="shared" si="1322"/>
        <v>0</v>
      </c>
      <c r="HH504" s="222">
        <f t="shared" si="1323"/>
        <v>0</v>
      </c>
      <c r="HI504" s="222">
        <f t="shared" si="1324"/>
        <v>0</v>
      </c>
      <c r="HJ504" s="222">
        <f t="shared" si="1325"/>
        <v>0</v>
      </c>
      <c r="HK504" s="222">
        <f t="shared" si="1326"/>
        <v>0</v>
      </c>
      <c r="HL504" s="222">
        <f t="shared" si="1327"/>
        <v>0</v>
      </c>
      <c r="HM504" s="222">
        <f t="shared" si="1328"/>
        <v>0</v>
      </c>
      <c r="HN504" s="222">
        <f t="shared" si="1329"/>
        <v>0</v>
      </c>
      <c r="HO504" s="222">
        <f t="shared" si="1330"/>
        <v>0</v>
      </c>
      <c r="HP504" s="222">
        <f t="shared" si="1331"/>
        <v>0</v>
      </c>
      <c r="HQ504" s="222">
        <f t="shared" si="1332"/>
        <v>0</v>
      </c>
      <c r="HR504" s="222">
        <f t="shared" si="1333"/>
        <v>0</v>
      </c>
      <c r="HS504" s="222">
        <f t="shared" si="1334"/>
        <v>0</v>
      </c>
      <c r="HT504" s="222">
        <f t="shared" si="1335"/>
        <v>0</v>
      </c>
      <c r="HU504" s="222">
        <f t="shared" si="1336"/>
        <v>0</v>
      </c>
      <c r="HV504" s="222">
        <f t="shared" si="1337"/>
        <v>0</v>
      </c>
      <c r="HW504" s="222">
        <f t="shared" si="1338"/>
        <v>0</v>
      </c>
      <c r="HX504" s="222">
        <f t="shared" si="1339"/>
        <v>0</v>
      </c>
      <c r="HY504" s="222">
        <f t="shared" si="1340"/>
        <v>0</v>
      </c>
      <c r="HZ504" s="222">
        <f t="shared" si="1341"/>
        <v>0</v>
      </c>
      <c r="IA504" s="222">
        <f t="shared" si="1342"/>
        <v>0</v>
      </c>
      <c r="IB504" s="222">
        <f t="shared" si="1343"/>
        <v>0</v>
      </c>
      <c r="IC504" s="222">
        <f t="shared" si="1344"/>
        <v>0</v>
      </c>
      <c r="ID504" s="222">
        <f t="shared" si="1345"/>
        <v>0</v>
      </c>
      <c r="IE504" s="222">
        <f t="shared" si="1346"/>
        <v>0</v>
      </c>
      <c r="IF504" s="222">
        <f t="shared" si="1347"/>
        <v>0</v>
      </c>
      <c r="IG504" s="222">
        <f t="shared" si="1348"/>
        <v>0</v>
      </c>
      <c r="IH504" s="222">
        <f t="shared" si="1349"/>
        <v>0</v>
      </c>
      <c r="II504" s="222">
        <f t="shared" si="1350"/>
        <v>0</v>
      </c>
      <c r="IJ504" s="222">
        <f t="shared" si="1351"/>
        <v>0</v>
      </c>
      <c r="IK504" s="222">
        <f t="shared" si="1352"/>
        <v>0</v>
      </c>
      <c r="IL504" s="222">
        <f t="shared" si="1353"/>
        <v>0</v>
      </c>
      <c r="IM504" s="222">
        <f t="shared" si="1354"/>
        <v>0</v>
      </c>
      <c r="IN504" s="222">
        <f t="shared" si="1355"/>
        <v>0</v>
      </c>
      <c r="IO504" s="222">
        <f t="shared" si="1356"/>
        <v>0</v>
      </c>
      <c r="IP504" s="222">
        <f t="shared" si="1357"/>
        <v>0</v>
      </c>
      <c r="IQ504" s="222">
        <f t="shared" si="1358"/>
        <v>0</v>
      </c>
      <c r="IR504" s="222">
        <f t="shared" si="1359"/>
        <v>0</v>
      </c>
      <c r="IS504" s="222">
        <f t="shared" si="1360"/>
        <v>0</v>
      </c>
      <c r="IT504" s="222">
        <f t="shared" si="1361"/>
        <v>0</v>
      </c>
      <c r="IU504" s="222">
        <f t="shared" si="1362"/>
        <v>0</v>
      </c>
      <c r="IV504" s="222">
        <f t="shared" si="1363"/>
        <v>0</v>
      </c>
      <c r="IW504" s="222">
        <f t="shared" si="1364"/>
        <v>0</v>
      </c>
      <c r="IX504" s="222">
        <f t="shared" si="1365"/>
        <v>0</v>
      </c>
      <c r="IY504" s="222">
        <f t="shared" si="1366"/>
        <v>0</v>
      </c>
      <c r="IZ504" s="222">
        <f t="shared" si="1367"/>
        <v>0</v>
      </c>
      <c r="JA504" s="222">
        <f t="shared" si="1368"/>
        <v>0</v>
      </c>
      <c r="JB504" s="222">
        <f t="shared" si="1369"/>
        <v>0</v>
      </c>
    </row>
    <row r="505" spans="2:262">
      <c r="B505" s="230">
        <v>144</v>
      </c>
      <c r="C505" s="229">
        <f t="shared" si="1370"/>
        <v>2.8125000000000021E-3</v>
      </c>
      <c r="D505" s="226">
        <f t="shared" ca="1" si="1113"/>
        <v>23.55630263844164</v>
      </c>
      <c r="E505" s="225">
        <f ca="1">ET361</f>
        <v>-0.4436973615583607</v>
      </c>
      <c r="F505" s="224">
        <v>144</v>
      </c>
      <c r="G505" s="222">
        <f t="shared" si="1114"/>
        <v>0</v>
      </c>
      <c r="H505" s="222">
        <f t="shared" si="1115"/>
        <v>0</v>
      </c>
      <c r="I505" s="222">
        <f t="shared" si="1116"/>
        <v>0</v>
      </c>
      <c r="J505" s="222">
        <f t="shared" si="1117"/>
        <v>0</v>
      </c>
      <c r="K505" s="222">
        <f t="shared" si="1118"/>
        <v>0</v>
      </c>
      <c r="L505" s="222">
        <f t="shared" si="1119"/>
        <v>0</v>
      </c>
      <c r="M505" s="222">
        <f t="shared" si="1120"/>
        <v>0</v>
      </c>
      <c r="N505" s="222">
        <f t="shared" si="1121"/>
        <v>0</v>
      </c>
      <c r="O505" s="222">
        <f t="shared" si="1122"/>
        <v>0</v>
      </c>
      <c r="P505" s="222">
        <f t="shared" si="1123"/>
        <v>0</v>
      </c>
      <c r="Q505" s="222">
        <f t="shared" si="1124"/>
        <v>0</v>
      </c>
      <c r="R505" s="222">
        <f t="shared" si="1125"/>
        <v>0</v>
      </c>
      <c r="S505" s="222">
        <f t="shared" si="1126"/>
        <v>0</v>
      </c>
      <c r="T505" s="222">
        <f t="shared" si="1127"/>
        <v>0</v>
      </c>
      <c r="U505" s="222">
        <f t="shared" si="1128"/>
        <v>0</v>
      </c>
      <c r="V505" s="222">
        <f t="shared" si="1129"/>
        <v>0</v>
      </c>
      <c r="W505" s="222">
        <f t="shared" si="1130"/>
        <v>0</v>
      </c>
      <c r="X505" s="222">
        <f t="shared" si="1131"/>
        <v>0</v>
      </c>
      <c r="Y505" s="222">
        <f t="shared" si="1132"/>
        <v>0</v>
      </c>
      <c r="Z505" s="222">
        <f t="shared" si="1133"/>
        <v>0</v>
      </c>
      <c r="AA505" s="222">
        <f t="shared" si="1134"/>
        <v>0</v>
      </c>
      <c r="AB505" s="222">
        <f t="shared" si="1135"/>
        <v>0</v>
      </c>
      <c r="AC505" s="222">
        <f t="shared" si="1136"/>
        <v>0</v>
      </c>
      <c r="AD505" s="222">
        <f t="shared" si="1137"/>
        <v>0</v>
      </c>
      <c r="AE505" s="222">
        <f t="shared" si="1138"/>
        <v>0</v>
      </c>
      <c r="AF505" s="222">
        <f t="shared" si="1139"/>
        <v>0</v>
      </c>
      <c r="AG505" s="222">
        <f t="shared" si="1140"/>
        <v>0</v>
      </c>
      <c r="AH505" s="222">
        <f t="shared" si="1141"/>
        <v>0</v>
      </c>
      <c r="AI505" s="222">
        <f t="shared" si="1142"/>
        <v>0</v>
      </c>
      <c r="AJ505" s="222">
        <f t="shared" si="1143"/>
        <v>0</v>
      </c>
      <c r="AK505" s="222">
        <f t="shared" si="1144"/>
        <v>0</v>
      </c>
      <c r="AL505" s="222">
        <f t="shared" si="1145"/>
        <v>0</v>
      </c>
      <c r="AM505" s="222">
        <f t="shared" si="1146"/>
        <v>0</v>
      </c>
      <c r="AN505" s="222">
        <f t="shared" si="1147"/>
        <v>0</v>
      </c>
      <c r="AO505" s="222">
        <f t="shared" si="1148"/>
        <v>0</v>
      </c>
      <c r="AP505" s="222">
        <f t="shared" si="1149"/>
        <v>0</v>
      </c>
      <c r="AQ505" s="222">
        <f t="shared" si="1150"/>
        <v>0</v>
      </c>
      <c r="AR505" s="222">
        <f t="shared" si="1151"/>
        <v>0</v>
      </c>
      <c r="AS505" s="222">
        <f t="shared" si="1152"/>
        <v>0</v>
      </c>
      <c r="AT505" s="222">
        <f t="shared" si="1153"/>
        <v>0</v>
      </c>
      <c r="AU505" s="222">
        <f t="shared" si="1154"/>
        <v>0</v>
      </c>
      <c r="AV505" s="222">
        <f t="shared" si="1155"/>
        <v>0</v>
      </c>
      <c r="AW505" s="222">
        <f t="shared" si="1156"/>
        <v>0</v>
      </c>
      <c r="AX505" s="222">
        <f t="shared" si="1157"/>
        <v>0</v>
      </c>
      <c r="AY505" s="222">
        <f t="shared" si="1158"/>
        <v>0</v>
      </c>
      <c r="AZ505" s="222">
        <f t="shared" si="1159"/>
        <v>0</v>
      </c>
      <c r="BA505" s="222">
        <f t="shared" si="1160"/>
        <v>0</v>
      </c>
      <c r="BB505" s="222">
        <f t="shared" si="1161"/>
        <v>0</v>
      </c>
      <c r="BC505" s="222">
        <f t="shared" si="1162"/>
        <v>0</v>
      </c>
      <c r="BD505" s="222">
        <f t="shared" si="1163"/>
        <v>0</v>
      </c>
      <c r="BE505" s="222">
        <f t="shared" si="1164"/>
        <v>0</v>
      </c>
      <c r="BF505" s="222">
        <f t="shared" si="1165"/>
        <v>0</v>
      </c>
      <c r="BG505" s="222">
        <f t="shared" si="1166"/>
        <v>0</v>
      </c>
      <c r="BH505" s="222">
        <f t="shared" si="1167"/>
        <v>0</v>
      </c>
      <c r="BI505" s="222">
        <f t="shared" si="1168"/>
        <v>0</v>
      </c>
      <c r="BJ505" s="222">
        <f t="shared" si="1169"/>
        <v>0</v>
      </c>
      <c r="BK505" s="222">
        <f t="shared" si="1170"/>
        <v>0</v>
      </c>
      <c r="BL505" s="222">
        <f t="shared" si="1171"/>
        <v>0</v>
      </c>
      <c r="BM505" s="222">
        <f t="shared" si="1172"/>
        <v>0</v>
      </c>
      <c r="BN505" s="222">
        <f t="shared" si="1173"/>
        <v>0</v>
      </c>
      <c r="BO505" s="222">
        <f t="shared" si="1174"/>
        <v>0</v>
      </c>
      <c r="BP505" s="222">
        <f t="shared" si="1175"/>
        <v>0</v>
      </c>
      <c r="BQ505" s="222">
        <f t="shared" si="1176"/>
        <v>0</v>
      </c>
      <c r="BR505" s="222">
        <f t="shared" si="1177"/>
        <v>0</v>
      </c>
      <c r="BS505" s="222">
        <f t="shared" si="1178"/>
        <v>0</v>
      </c>
      <c r="BT505" s="222">
        <f t="shared" si="1179"/>
        <v>0</v>
      </c>
      <c r="BU505" s="222">
        <f t="shared" si="1180"/>
        <v>0</v>
      </c>
      <c r="BV505" s="222">
        <f t="shared" si="1181"/>
        <v>0</v>
      </c>
      <c r="BW505" s="222">
        <f t="shared" si="1182"/>
        <v>0</v>
      </c>
      <c r="BX505" s="222">
        <f t="shared" si="1183"/>
        <v>0</v>
      </c>
      <c r="BY505" s="222">
        <f t="shared" si="1184"/>
        <v>0</v>
      </c>
      <c r="BZ505" s="222">
        <f t="shared" si="1185"/>
        <v>0</v>
      </c>
      <c r="CA505" s="222">
        <f t="shared" si="1186"/>
        <v>0</v>
      </c>
      <c r="CB505" s="222">
        <f t="shared" si="1187"/>
        <v>0</v>
      </c>
      <c r="CC505" s="222">
        <f t="shared" si="1188"/>
        <v>0</v>
      </c>
      <c r="CD505" s="222">
        <f t="shared" si="1189"/>
        <v>0</v>
      </c>
      <c r="CE505" s="222">
        <f t="shared" si="1190"/>
        <v>0</v>
      </c>
      <c r="CF505" s="222">
        <f t="shared" si="1191"/>
        <v>0</v>
      </c>
      <c r="CG505" s="222">
        <f t="shared" si="1192"/>
        <v>0</v>
      </c>
      <c r="CH505" s="222">
        <f t="shared" si="1193"/>
        <v>0</v>
      </c>
      <c r="CI505" s="222">
        <f t="shared" si="1194"/>
        <v>0</v>
      </c>
      <c r="CJ505" s="222">
        <f t="shared" si="1195"/>
        <v>0</v>
      </c>
      <c r="CK505" s="222">
        <f t="shared" si="1196"/>
        <v>0</v>
      </c>
      <c r="CL505" s="222">
        <f t="shared" si="1197"/>
        <v>0</v>
      </c>
      <c r="CM505" s="222">
        <f t="shared" si="1198"/>
        <v>0</v>
      </c>
      <c r="CN505" s="222">
        <f t="shared" si="1199"/>
        <v>0</v>
      </c>
      <c r="CO505" s="222">
        <f t="shared" si="1200"/>
        <v>0</v>
      </c>
      <c r="CP505" s="222">
        <f t="shared" si="1201"/>
        <v>0</v>
      </c>
      <c r="CQ505" s="222">
        <f t="shared" si="1202"/>
        <v>0</v>
      </c>
      <c r="CR505" s="222">
        <f t="shared" si="1203"/>
        <v>0</v>
      </c>
      <c r="CS505" s="222">
        <f t="shared" si="1204"/>
        <v>0</v>
      </c>
      <c r="CT505" s="222">
        <f t="shared" si="1205"/>
        <v>0</v>
      </c>
      <c r="CU505" s="222">
        <f t="shared" si="1206"/>
        <v>0</v>
      </c>
      <c r="CV505" s="222">
        <f t="shared" si="1207"/>
        <v>0</v>
      </c>
      <c r="CW505" s="222">
        <f t="shared" si="1208"/>
        <v>0</v>
      </c>
      <c r="CX505" s="222">
        <f t="shared" si="1209"/>
        <v>0</v>
      </c>
      <c r="CY505" s="222">
        <f t="shared" si="1210"/>
        <v>0</v>
      </c>
      <c r="CZ505" s="222">
        <f t="shared" si="1211"/>
        <v>0</v>
      </c>
      <c r="DA505" s="222">
        <f t="shared" si="1212"/>
        <v>0</v>
      </c>
      <c r="DB505" s="222">
        <f t="shared" si="1213"/>
        <v>0</v>
      </c>
      <c r="DC505" s="222">
        <f t="shared" si="1214"/>
        <v>0</v>
      </c>
      <c r="DD505" s="222">
        <f t="shared" si="1215"/>
        <v>0</v>
      </c>
      <c r="DE505" s="222">
        <f t="shared" si="1216"/>
        <v>0</v>
      </c>
      <c r="DF505" s="222">
        <f t="shared" si="1217"/>
        <v>0</v>
      </c>
      <c r="DG505" s="222">
        <f t="shared" si="1218"/>
        <v>0</v>
      </c>
      <c r="DH505" s="222">
        <f t="shared" si="1219"/>
        <v>0</v>
      </c>
      <c r="DI505" s="222">
        <f t="shared" si="1220"/>
        <v>0</v>
      </c>
      <c r="DJ505" s="222">
        <f t="shared" si="1221"/>
        <v>0</v>
      </c>
      <c r="DK505" s="222">
        <f t="shared" si="1222"/>
        <v>0</v>
      </c>
      <c r="DL505" s="222">
        <f t="shared" si="1223"/>
        <v>0</v>
      </c>
      <c r="DM505" s="222">
        <f t="shared" si="1224"/>
        <v>0</v>
      </c>
      <c r="DN505" s="222">
        <f t="shared" si="1225"/>
        <v>0</v>
      </c>
      <c r="DO505" s="222">
        <f t="shared" si="1226"/>
        <v>0</v>
      </c>
      <c r="DP505" s="222">
        <f t="shared" si="1227"/>
        <v>0</v>
      </c>
      <c r="DQ505" s="222">
        <f t="shared" si="1228"/>
        <v>0</v>
      </c>
      <c r="DR505" s="222">
        <f t="shared" si="1229"/>
        <v>0</v>
      </c>
      <c r="DS505" s="222">
        <f t="shared" si="1230"/>
        <v>0</v>
      </c>
      <c r="DT505" s="222">
        <f t="shared" si="1231"/>
        <v>0</v>
      </c>
      <c r="DU505" s="222">
        <f t="shared" si="1232"/>
        <v>0</v>
      </c>
      <c r="DV505" s="222">
        <f t="shared" si="1233"/>
        <v>0</v>
      </c>
      <c r="DW505" s="222">
        <f t="shared" si="1234"/>
        <v>0</v>
      </c>
      <c r="DX505" s="222">
        <f t="shared" si="1235"/>
        <v>0</v>
      </c>
      <c r="DY505" s="222">
        <f t="shared" si="1236"/>
        <v>0</v>
      </c>
      <c r="DZ505" s="222">
        <f t="shared" si="1237"/>
        <v>0</v>
      </c>
      <c r="EA505" s="222">
        <f t="shared" si="1238"/>
        <v>0</v>
      </c>
      <c r="EB505" s="222">
        <f t="shared" si="1239"/>
        <v>0</v>
      </c>
      <c r="EC505" s="222">
        <f t="shared" si="1240"/>
        <v>0</v>
      </c>
      <c r="ED505" s="222">
        <f t="shared" si="1241"/>
        <v>0</v>
      </c>
      <c r="EE505" s="222">
        <f t="shared" si="1242"/>
        <v>0</v>
      </c>
      <c r="EF505" s="222">
        <f t="shared" si="1243"/>
        <v>0</v>
      </c>
      <c r="EG505" s="222">
        <f t="shared" si="1244"/>
        <v>0</v>
      </c>
      <c r="EH505" s="222">
        <f t="shared" si="1245"/>
        <v>0</v>
      </c>
      <c r="EI505" s="222">
        <f t="shared" si="1246"/>
        <v>0</v>
      </c>
      <c r="EJ505" s="222">
        <f t="shared" si="1247"/>
        <v>0</v>
      </c>
      <c r="EK505" s="222">
        <f t="shared" si="1248"/>
        <v>0</v>
      </c>
      <c r="EL505" s="222">
        <f t="shared" si="1249"/>
        <v>0</v>
      </c>
      <c r="EM505" s="222">
        <f t="shared" si="1250"/>
        <v>0</v>
      </c>
      <c r="EN505" s="222">
        <f t="shared" si="1251"/>
        <v>0</v>
      </c>
      <c r="EO505" s="222">
        <f t="shared" si="1252"/>
        <v>0</v>
      </c>
      <c r="EP505" s="222">
        <f t="shared" si="1253"/>
        <v>0</v>
      </c>
      <c r="EQ505" s="222">
        <f t="shared" si="1254"/>
        <v>0</v>
      </c>
      <c r="ER505" s="222">
        <f t="shared" si="1255"/>
        <v>0</v>
      </c>
      <c r="ES505" s="222">
        <f t="shared" si="1256"/>
        <v>0</v>
      </c>
      <c r="ET505" s="222">
        <f t="shared" si="1257"/>
        <v>0</v>
      </c>
      <c r="EU505" s="222">
        <f t="shared" si="1258"/>
        <v>0</v>
      </c>
      <c r="EV505" s="222">
        <f t="shared" si="1259"/>
        <v>0</v>
      </c>
      <c r="EW505" s="222">
        <f t="shared" si="1260"/>
        <v>0</v>
      </c>
      <c r="EX505" s="222">
        <f t="shared" si="1261"/>
        <v>0</v>
      </c>
      <c r="EY505" s="222">
        <f t="shared" si="1262"/>
        <v>0</v>
      </c>
      <c r="EZ505" s="222">
        <f t="shared" si="1263"/>
        <v>0</v>
      </c>
      <c r="FA505" s="222">
        <f t="shared" si="1264"/>
        <v>0</v>
      </c>
      <c r="FB505" s="222">
        <f t="shared" si="1265"/>
        <v>0</v>
      </c>
      <c r="FC505" s="222">
        <f t="shared" si="1266"/>
        <v>0</v>
      </c>
      <c r="FD505" s="222">
        <f t="shared" si="1267"/>
        <v>0</v>
      </c>
      <c r="FE505" s="222">
        <f t="shared" si="1268"/>
        <v>0</v>
      </c>
      <c r="FF505" s="222">
        <f t="shared" si="1269"/>
        <v>0</v>
      </c>
      <c r="FG505" s="222">
        <f t="shared" si="1270"/>
        <v>0</v>
      </c>
      <c r="FH505" s="222">
        <f t="shared" si="1271"/>
        <v>0</v>
      </c>
      <c r="FI505" s="222">
        <f t="shared" si="1272"/>
        <v>0</v>
      </c>
      <c r="FJ505" s="222">
        <f t="shared" si="1273"/>
        <v>0</v>
      </c>
      <c r="FK505" s="222">
        <f t="shared" si="1274"/>
        <v>0</v>
      </c>
      <c r="FL505" s="222">
        <f t="shared" si="1275"/>
        <v>0</v>
      </c>
      <c r="FM505" s="222">
        <f t="shared" si="1276"/>
        <v>0</v>
      </c>
      <c r="FN505" s="222">
        <f t="shared" si="1277"/>
        <v>0</v>
      </c>
      <c r="FO505" s="222">
        <f t="shared" si="1278"/>
        <v>0</v>
      </c>
      <c r="FP505" s="222">
        <f t="shared" si="1279"/>
        <v>0</v>
      </c>
      <c r="FQ505" s="222">
        <f t="shared" si="1280"/>
        <v>0</v>
      </c>
      <c r="FR505" s="222">
        <f t="shared" si="1281"/>
        <v>0</v>
      </c>
      <c r="FS505" s="222">
        <f t="shared" si="1282"/>
        <v>0</v>
      </c>
      <c r="FT505" s="222">
        <f t="shared" si="1283"/>
        <v>0</v>
      </c>
      <c r="FU505" s="222">
        <f t="shared" si="1284"/>
        <v>0</v>
      </c>
      <c r="FV505" s="222">
        <f t="shared" si="1285"/>
        <v>0</v>
      </c>
      <c r="FW505" s="222">
        <f t="shared" si="1286"/>
        <v>0</v>
      </c>
      <c r="FX505" s="222">
        <f t="shared" si="1287"/>
        <v>0</v>
      </c>
      <c r="FY505" s="222">
        <f t="shared" si="1288"/>
        <v>0</v>
      </c>
      <c r="FZ505" s="222">
        <f t="shared" si="1289"/>
        <v>0</v>
      </c>
      <c r="GA505" s="222">
        <f t="shared" si="1290"/>
        <v>0</v>
      </c>
      <c r="GB505" s="222">
        <f t="shared" si="1291"/>
        <v>0</v>
      </c>
      <c r="GC505" s="222">
        <f t="shared" si="1292"/>
        <v>0</v>
      </c>
      <c r="GD505" s="222">
        <f t="shared" si="1293"/>
        <v>0</v>
      </c>
      <c r="GE505" s="222">
        <f t="shared" si="1294"/>
        <v>0</v>
      </c>
      <c r="GF505" s="222">
        <f t="shared" si="1295"/>
        <v>0</v>
      </c>
      <c r="GG505" s="222">
        <f t="shared" si="1296"/>
        <v>0</v>
      </c>
      <c r="GH505" s="222">
        <f t="shared" si="1297"/>
        <v>0</v>
      </c>
      <c r="GI505" s="222">
        <f t="shared" si="1298"/>
        <v>0</v>
      </c>
      <c r="GJ505" s="222">
        <f t="shared" si="1299"/>
        <v>0</v>
      </c>
      <c r="GK505" s="222">
        <f t="shared" si="1300"/>
        <v>0</v>
      </c>
      <c r="GL505" s="222">
        <f t="shared" si="1301"/>
        <v>0</v>
      </c>
      <c r="GM505" s="222">
        <f t="shared" si="1302"/>
        <v>0</v>
      </c>
      <c r="GN505" s="222">
        <f t="shared" si="1303"/>
        <v>0</v>
      </c>
      <c r="GO505" s="222">
        <f t="shared" si="1304"/>
        <v>0</v>
      </c>
      <c r="GP505" s="222">
        <f t="shared" si="1305"/>
        <v>0</v>
      </c>
      <c r="GQ505" s="222">
        <f t="shared" si="1306"/>
        <v>0</v>
      </c>
      <c r="GR505" s="222">
        <f t="shared" si="1307"/>
        <v>0</v>
      </c>
      <c r="GS505" s="222">
        <f t="shared" si="1308"/>
        <v>0</v>
      </c>
      <c r="GT505" s="222">
        <f t="shared" si="1309"/>
        <v>0</v>
      </c>
      <c r="GU505" s="222">
        <f t="shared" si="1310"/>
        <v>0</v>
      </c>
      <c r="GV505" s="222">
        <f t="shared" si="1311"/>
        <v>0</v>
      </c>
      <c r="GW505" s="222">
        <f t="shared" si="1312"/>
        <v>0</v>
      </c>
      <c r="GX505" s="222">
        <f t="shared" si="1313"/>
        <v>0</v>
      </c>
      <c r="GY505" s="222">
        <f t="shared" si="1314"/>
        <v>0</v>
      </c>
      <c r="GZ505" s="222">
        <f t="shared" si="1315"/>
        <v>0</v>
      </c>
      <c r="HA505" s="222">
        <f t="shared" si="1316"/>
        <v>0</v>
      </c>
      <c r="HB505" s="222">
        <f t="shared" si="1317"/>
        <v>0</v>
      </c>
      <c r="HC505" s="222">
        <f t="shared" si="1318"/>
        <v>0</v>
      </c>
      <c r="HD505" s="222">
        <f t="shared" si="1319"/>
        <v>0</v>
      </c>
      <c r="HE505" s="222">
        <f t="shared" si="1320"/>
        <v>0</v>
      </c>
      <c r="HF505" s="222">
        <f t="shared" si="1321"/>
        <v>0</v>
      </c>
      <c r="HG505" s="222">
        <f t="shared" si="1322"/>
        <v>0</v>
      </c>
      <c r="HH505" s="222">
        <f t="shared" si="1323"/>
        <v>0</v>
      </c>
      <c r="HI505" s="222">
        <f t="shared" si="1324"/>
        <v>0</v>
      </c>
      <c r="HJ505" s="222">
        <f t="shared" si="1325"/>
        <v>0</v>
      </c>
      <c r="HK505" s="222">
        <f t="shared" si="1326"/>
        <v>0</v>
      </c>
      <c r="HL505" s="222">
        <f t="shared" si="1327"/>
        <v>0</v>
      </c>
      <c r="HM505" s="222">
        <f t="shared" si="1328"/>
        <v>0</v>
      </c>
      <c r="HN505" s="222">
        <f t="shared" si="1329"/>
        <v>0</v>
      </c>
      <c r="HO505" s="222">
        <f t="shared" si="1330"/>
        <v>0</v>
      </c>
      <c r="HP505" s="222">
        <f t="shared" si="1331"/>
        <v>0</v>
      </c>
      <c r="HQ505" s="222">
        <f t="shared" si="1332"/>
        <v>0</v>
      </c>
      <c r="HR505" s="222">
        <f t="shared" si="1333"/>
        <v>0</v>
      </c>
      <c r="HS505" s="222">
        <f t="shared" si="1334"/>
        <v>0</v>
      </c>
      <c r="HT505" s="222">
        <f t="shared" si="1335"/>
        <v>0</v>
      </c>
      <c r="HU505" s="222">
        <f t="shared" si="1336"/>
        <v>0</v>
      </c>
      <c r="HV505" s="222">
        <f t="shared" si="1337"/>
        <v>0</v>
      </c>
      <c r="HW505" s="222">
        <f t="shared" si="1338"/>
        <v>0</v>
      </c>
      <c r="HX505" s="222">
        <f t="shared" si="1339"/>
        <v>0</v>
      </c>
      <c r="HY505" s="222">
        <f t="shared" si="1340"/>
        <v>0</v>
      </c>
      <c r="HZ505" s="222">
        <f t="shared" si="1341"/>
        <v>0</v>
      </c>
      <c r="IA505" s="222">
        <f t="shared" si="1342"/>
        <v>0</v>
      </c>
      <c r="IB505" s="222">
        <f t="shared" si="1343"/>
        <v>0</v>
      </c>
      <c r="IC505" s="222">
        <f t="shared" si="1344"/>
        <v>0</v>
      </c>
      <c r="ID505" s="222">
        <f t="shared" si="1345"/>
        <v>0</v>
      </c>
      <c r="IE505" s="222">
        <f t="shared" si="1346"/>
        <v>0</v>
      </c>
      <c r="IF505" s="222">
        <f t="shared" si="1347"/>
        <v>0</v>
      </c>
      <c r="IG505" s="222">
        <f t="shared" si="1348"/>
        <v>0</v>
      </c>
      <c r="IH505" s="222">
        <f t="shared" si="1349"/>
        <v>0</v>
      </c>
      <c r="II505" s="222">
        <f t="shared" si="1350"/>
        <v>0</v>
      </c>
      <c r="IJ505" s="222">
        <f t="shared" si="1351"/>
        <v>0</v>
      </c>
      <c r="IK505" s="222">
        <f t="shared" si="1352"/>
        <v>0</v>
      </c>
      <c r="IL505" s="222">
        <f t="shared" si="1353"/>
        <v>0</v>
      </c>
      <c r="IM505" s="222">
        <f t="shared" si="1354"/>
        <v>0</v>
      </c>
      <c r="IN505" s="222">
        <f t="shared" si="1355"/>
        <v>0</v>
      </c>
      <c r="IO505" s="222">
        <f t="shared" si="1356"/>
        <v>0</v>
      </c>
      <c r="IP505" s="222">
        <f t="shared" si="1357"/>
        <v>0</v>
      </c>
      <c r="IQ505" s="222">
        <f t="shared" si="1358"/>
        <v>0</v>
      </c>
      <c r="IR505" s="222">
        <f t="shared" si="1359"/>
        <v>0</v>
      </c>
      <c r="IS505" s="222">
        <f t="shared" si="1360"/>
        <v>0</v>
      </c>
      <c r="IT505" s="222">
        <f t="shared" si="1361"/>
        <v>0</v>
      </c>
      <c r="IU505" s="222">
        <f t="shared" si="1362"/>
        <v>0</v>
      </c>
      <c r="IV505" s="222">
        <f t="shared" si="1363"/>
        <v>0</v>
      </c>
      <c r="IW505" s="222">
        <f t="shared" si="1364"/>
        <v>0</v>
      </c>
      <c r="IX505" s="222">
        <f t="shared" si="1365"/>
        <v>0</v>
      </c>
      <c r="IY505" s="222">
        <f t="shared" si="1366"/>
        <v>0</v>
      </c>
      <c r="IZ505" s="222">
        <f t="shared" si="1367"/>
        <v>0</v>
      </c>
      <c r="JA505" s="222">
        <f t="shared" si="1368"/>
        <v>0</v>
      </c>
      <c r="JB505" s="222">
        <f t="shared" si="1369"/>
        <v>0</v>
      </c>
    </row>
    <row r="506" spans="2:262">
      <c r="B506" s="230">
        <v>145</v>
      </c>
      <c r="C506" s="229">
        <f t="shared" si="1370"/>
        <v>2.8320312500000021E-3</v>
      </c>
      <c r="D506" s="226">
        <f t="shared" ca="1" si="1113"/>
        <v>23.562696661423484</v>
      </c>
      <c r="E506" s="225">
        <f ca="1">EU361</f>
        <v>-0.43730333857651738</v>
      </c>
      <c r="F506" s="224">
        <v>145</v>
      </c>
      <c r="G506" s="222">
        <f t="shared" si="1114"/>
        <v>0</v>
      </c>
      <c r="H506" s="222">
        <f t="shared" si="1115"/>
        <v>0</v>
      </c>
      <c r="I506" s="222">
        <f t="shared" si="1116"/>
        <v>0</v>
      </c>
      <c r="J506" s="222">
        <f t="shared" si="1117"/>
        <v>0</v>
      </c>
      <c r="K506" s="222">
        <f t="shared" si="1118"/>
        <v>0</v>
      </c>
      <c r="L506" s="222">
        <f t="shared" si="1119"/>
        <v>0</v>
      </c>
      <c r="M506" s="222">
        <f t="shared" si="1120"/>
        <v>0</v>
      </c>
      <c r="N506" s="222">
        <f t="shared" si="1121"/>
        <v>0</v>
      </c>
      <c r="O506" s="222">
        <f t="shared" si="1122"/>
        <v>0</v>
      </c>
      <c r="P506" s="222">
        <f t="shared" si="1123"/>
        <v>0</v>
      </c>
      <c r="Q506" s="222">
        <f t="shared" si="1124"/>
        <v>0</v>
      </c>
      <c r="R506" s="222">
        <f t="shared" si="1125"/>
        <v>0</v>
      </c>
      <c r="S506" s="222">
        <f t="shared" si="1126"/>
        <v>0</v>
      </c>
      <c r="T506" s="222">
        <f t="shared" si="1127"/>
        <v>0</v>
      </c>
      <c r="U506" s="222">
        <f t="shared" si="1128"/>
        <v>0</v>
      </c>
      <c r="V506" s="222">
        <f t="shared" si="1129"/>
        <v>0</v>
      </c>
      <c r="W506" s="222">
        <f t="shared" si="1130"/>
        <v>0</v>
      </c>
      <c r="X506" s="222">
        <f t="shared" si="1131"/>
        <v>0</v>
      </c>
      <c r="Y506" s="222">
        <f t="shared" si="1132"/>
        <v>0</v>
      </c>
      <c r="Z506" s="222">
        <f t="shared" si="1133"/>
        <v>0</v>
      </c>
      <c r="AA506" s="222">
        <f t="shared" si="1134"/>
        <v>0</v>
      </c>
      <c r="AB506" s="222">
        <f t="shared" si="1135"/>
        <v>0</v>
      </c>
      <c r="AC506" s="222">
        <f t="shared" si="1136"/>
        <v>0</v>
      </c>
      <c r="AD506" s="222">
        <f t="shared" si="1137"/>
        <v>0</v>
      </c>
      <c r="AE506" s="222">
        <f t="shared" si="1138"/>
        <v>0</v>
      </c>
      <c r="AF506" s="222">
        <f t="shared" si="1139"/>
        <v>0</v>
      </c>
      <c r="AG506" s="222">
        <f t="shared" si="1140"/>
        <v>0</v>
      </c>
      <c r="AH506" s="222">
        <f t="shared" si="1141"/>
        <v>0</v>
      </c>
      <c r="AI506" s="222">
        <f t="shared" si="1142"/>
        <v>0</v>
      </c>
      <c r="AJ506" s="222">
        <f t="shared" si="1143"/>
        <v>0</v>
      </c>
      <c r="AK506" s="222">
        <f t="shared" si="1144"/>
        <v>0</v>
      </c>
      <c r="AL506" s="222">
        <f t="shared" si="1145"/>
        <v>0</v>
      </c>
      <c r="AM506" s="222">
        <f t="shared" si="1146"/>
        <v>0</v>
      </c>
      <c r="AN506" s="222">
        <f t="shared" si="1147"/>
        <v>0</v>
      </c>
      <c r="AO506" s="222">
        <f t="shared" si="1148"/>
        <v>0</v>
      </c>
      <c r="AP506" s="222">
        <f t="shared" si="1149"/>
        <v>0</v>
      </c>
      <c r="AQ506" s="222">
        <f t="shared" si="1150"/>
        <v>0</v>
      </c>
      <c r="AR506" s="222">
        <f t="shared" si="1151"/>
        <v>0</v>
      </c>
      <c r="AS506" s="222">
        <f t="shared" si="1152"/>
        <v>0</v>
      </c>
      <c r="AT506" s="222">
        <f t="shared" si="1153"/>
        <v>0</v>
      </c>
      <c r="AU506" s="222">
        <f t="shared" si="1154"/>
        <v>0</v>
      </c>
      <c r="AV506" s="222">
        <f t="shared" si="1155"/>
        <v>0</v>
      </c>
      <c r="AW506" s="222">
        <f t="shared" si="1156"/>
        <v>0</v>
      </c>
      <c r="AX506" s="222">
        <f t="shared" si="1157"/>
        <v>0</v>
      </c>
      <c r="AY506" s="222">
        <f t="shared" si="1158"/>
        <v>0</v>
      </c>
      <c r="AZ506" s="222">
        <f t="shared" si="1159"/>
        <v>0</v>
      </c>
      <c r="BA506" s="222">
        <f t="shared" si="1160"/>
        <v>0</v>
      </c>
      <c r="BB506" s="222">
        <f t="shared" si="1161"/>
        <v>0</v>
      </c>
      <c r="BC506" s="222">
        <f t="shared" si="1162"/>
        <v>0</v>
      </c>
      <c r="BD506" s="222">
        <f t="shared" si="1163"/>
        <v>0</v>
      </c>
      <c r="BE506" s="222">
        <f t="shared" si="1164"/>
        <v>0</v>
      </c>
      <c r="BF506" s="222">
        <f t="shared" si="1165"/>
        <v>0</v>
      </c>
      <c r="BG506" s="222">
        <f t="shared" si="1166"/>
        <v>0</v>
      </c>
      <c r="BH506" s="222">
        <f t="shared" si="1167"/>
        <v>0</v>
      </c>
      <c r="BI506" s="222">
        <f t="shared" si="1168"/>
        <v>0</v>
      </c>
      <c r="BJ506" s="222">
        <f t="shared" si="1169"/>
        <v>0</v>
      </c>
      <c r="BK506" s="222">
        <f t="shared" si="1170"/>
        <v>0</v>
      </c>
      <c r="BL506" s="222">
        <f t="shared" si="1171"/>
        <v>0</v>
      </c>
      <c r="BM506" s="222">
        <f t="shared" si="1172"/>
        <v>0</v>
      </c>
      <c r="BN506" s="222">
        <f t="shared" si="1173"/>
        <v>0</v>
      </c>
      <c r="BO506" s="222">
        <f t="shared" si="1174"/>
        <v>0</v>
      </c>
      <c r="BP506" s="222">
        <f t="shared" si="1175"/>
        <v>0</v>
      </c>
      <c r="BQ506" s="222">
        <f t="shared" si="1176"/>
        <v>0</v>
      </c>
      <c r="BR506" s="222">
        <f t="shared" si="1177"/>
        <v>0</v>
      </c>
      <c r="BS506" s="222">
        <f t="shared" si="1178"/>
        <v>0</v>
      </c>
      <c r="BT506" s="222">
        <f t="shared" si="1179"/>
        <v>0</v>
      </c>
      <c r="BU506" s="222">
        <f t="shared" si="1180"/>
        <v>0</v>
      </c>
      <c r="BV506" s="222">
        <f t="shared" si="1181"/>
        <v>0</v>
      </c>
      <c r="BW506" s="222">
        <f t="shared" si="1182"/>
        <v>0</v>
      </c>
      <c r="BX506" s="222">
        <f t="shared" si="1183"/>
        <v>0</v>
      </c>
      <c r="BY506" s="222">
        <f t="shared" si="1184"/>
        <v>0</v>
      </c>
      <c r="BZ506" s="222">
        <f t="shared" si="1185"/>
        <v>0</v>
      </c>
      <c r="CA506" s="222">
        <f t="shared" si="1186"/>
        <v>0</v>
      </c>
      <c r="CB506" s="222">
        <f t="shared" si="1187"/>
        <v>0</v>
      </c>
      <c r="CC506" s="222">
        <f t="shared" si="1188"/>
        <v>0</v>
      </c>
      <c r="CD506" s="222">
        <f t="shared" si="1189"/>
        <v>0</v>
      </c>
      <c r="CE506" s="222">
        <f t="shared" si="1190"/>
        <v>0</v>
      </c>
      <c r="CF506" s="222">
        <f t="shared" si="1191"/>
        <v>0</v>
      </c>
      <c r="CG506" s="222">
        <f t="shared" si="1192"/>
        <v>0</v>
      </c>
      <c r="CH506" s="222">
        <f t="shared" si="1193"/>
        <v>0</v>
      </c>
      <c r="CI506" s="222">
        <f t="shared" si="1194"/>
        <v>0</v>
      </c>
      <c r="CJ506" s="222">
        <f t="shared" si="1195"/>
        <v>0</v>
      </c>
      <c r="CK506" s="222">
        <f t="shared" si="1196"/>
        <v>0</v>
      </c>
      <c r="CL506" s="222">
        <f t="shared" si="1197"/>
        <v>0</v>
      </c>
      <c r="CM506" s="222">
        <f t="shared" si="1198"/>
        <v>0</v>
      </c>
      <c r="CN506" s="222">
        <f t="shared" si="1199"/>
        <v>0</v>
      </c>
      <c r="CO506" s="222">
        <f t="shared" si="1200"/>
        <v>0</v>
      </c>
      <c r="CP506" s="222">
        <f t="shared" si="1201"/>
        <v>0</v>
      </c>
      <c r="CQ506" s="222">
        <f t="shared" si="1202"/>
        <v>0</v>
      </c>
      <c r="CR506" s="222">
        <f t="shared" si="1203"/>
        <v>0</v>
      </c>
      <c r="CS506" s="222">
        <f t="shared" si="1204"/>
        <v>0</v>
      </c>
      <c r="CT506" s="222">
        <f t="shared" si="1205"/>
        <v>0</v>
      </c>
      <c r="CU506" s="222">
        <f t="shared" si="1206"/>
        <v>0</v>
      </c>
      <c r="CV506" s="222">
        <f t="shared" si="1207"/>
        <v>0</v>
      </c>
      <c r="CW506" s="222">
        <f t="shared" si="1208"/>
        <v>0</v>
      </c>
      <c r="CX506" s="222">
        <f t="shared" si="1209"/>
        <v>0</v>
      </c>
      <c r="CY506" s="222">
        <f t="shared" si="1210"/>
        <v>0</v>
      </c>
      <c r="CZ506" s="222">
        <f t="shared" si="1211"/>
        <v>0</v>
      </c>
      <c r="DA506" s="222">
        <f t="shared" si="1212"/>
        <v>0</v>
      </c>
      <c r="DB506" s="222">
        <f t="shared" si="1213"/>
        <v>0</v>
      </c>
      <c r="DC506" s="222">
        <f t="shared" si="1214"/>
        <v>0</v>
      </c>
      <c r="DD506" s="222">
        <f t="shared" si="1215"/>
        <v>0</v>
      </c>
      <c r="DE506" s="222">
        <f t="shared" si="1216"/>
        <v>0</v>
      </c>
      <c r="DF506" s="222">
        <f t="shared" si="1217"/>
        <v>0</v>
      </c>
      <c r="DG506" s="222">
        <f t="shared" si="1218"/>
        <v>0</v>
      </c>
      <c r="DH506" s="222">
        <f t="shared" si="1219"/>
        <v>0</v>
      </c>
      <c r="DI506" s="222">
        <f t="shared" si="1220"/>
        <v>0</v>
      </c>
      <c r="DJ506" s="222">
        <f t="shared" si="1221"/>
        <v>0</v>
      </c>
      <c r="DK506" s="222">
        <f t="shared" si="1222"/>
        <v>0</v>
      </c>
      <c r="DL506" s="222">
        <f t="shared" si="1223"/>
        <v>0</v>
      </c>
      <c r="DM506" s="222">
        <f t="shared" si="1224"/>
        <v>0</v>
      </c>
      <c r="DN506" s="222">
        <f t="shared" si="1225"/>
        <v>0</v>
      </c>
      <c r="DO506" s="222">
        <f t="shared" si="1226"/>
        <v>0</v>
      </c>
      <c r="DP506" s="222">
        <f t="shared" si="1227"/>
        <v>0</v>
      </c>
      <c r="DQ506" s="222">
        <f t="shared" si="1228"/>
        <v>0</v>
      </c>
      <c r="DR506" s="222">
        <f t="shared" si="1229"/>
        <v>0</v>
      </c>
      <c r="DS506" s="222">
        <f t="shared" si="1230"/>
        <v>0</v>
      </c>
      <c r="DT506" s="222">
        <f t="shared" si="1231"/>
        <v>0</v>
      </c>
      <c r="DU506" s="222">
        <f t="shared" si="1232"/>
        <v>0</v>
      </c>
      <c r="DV506" s="222">
        <f t="shared" si="1233"/>
        <v>0</v>
      </c>
      <c r="DW506" s="222">
        <f t="shared" si="1234"/>
        <v>0</v>
      </c>
      <c r="DX506" s="222">
        <f t="shared" si="1235"/>
        <v>0</v>
      </c>
      <c r="DY506" s="222">
        <f t="shared" si="1236"/>
        <v>0</v>
      </c>
      <c r="DZ506" s="222">
        <f t="shared" si="1237"/>
        <v>0</v>
      </c>
      <c r="EA506" s="222">
        <f t="shared" si="1238"/>
        <v>0</v>
      </c>
      <c r="EB506" s="222">
        <f t="shared" si="1239"/>
        <v>0</v>
      </c>
      <c r="EC506" s="222">
        <f t="shared" si="1240"/>
        <v>0</v>
      </c>
      <c r="ED506" s="222">
        <f t="shared" si="1241"/>
        <v>0</v>
      </c>
      <c r="EE506" s="222">
        <f t="shared" si="1242"/>
        <v>0</v>
      </c>
      <c r="EF506" s="222">
        <f t="shared" si="1243"/>
        <v>0</v>
      </c>
      <c r="EG506" s="222">
        <f t="shared" si="1244"/>
        <v>0</v>
      </c>
      <c r="EH506" s="222">
        <f t="shared" si="1245"/>
        <v>0</v>
      </c>
      <c r="EI506" s="222">
        <f t="shared" si="1246"/>
        <v>0</v>
      </c>
      <c r="EJ506" s="222">
        <f t="shared" si="1247"/>
        <v>0</v>
      </c>
      <c r="EK506" s="222">
        <f t="shared" si="1248"/>
        <v>0</v>
      </c>
      <c r="EL506" s="222">
        <f t="shared" si="1249"/>
        <v>0</v>
      </c>
      <c r="EM506" s="222">
        <f t="shared" si="1250"/>
        <v>0</v>
      </c>
      <c r="EN506" s="222">
        <f t="shared" si="1251"/>
        <v>0</v>
      </c>
      <c r="EO506" s="222">
        <f t="shared" si="1252"/>
        <v>0</v>
      </c>
      <c r="EP506" s="222">
        <f t="shared" si="1253"/>
        <v>0</v>
      </c>
      <c r="EQ506" s="222">
        <f t="shared" si="1254"/>
        <v>0</v>
      </c>
      <c r="ER506" s="222">
        <f t="shared" si="1255"/>
        <v>0</v>
      </c>
      <c r="ES506" s="222">
        <f t="shared" si="1256"/>
        <v>0</v>
      </c>
      <c r="ET506" s="222">
        <f t="shared" si="1257"/>
        <v>0</v>
      </c>
      <c r="EU506" s="222">
        <f t="shared" si="1258"/>
        <v>0</v>
      </c>
      <c r="EV506" s="222">
        <f t="shared" si="1259"/>
        <v>0</v>
      </c>
      <c r="EW506" s="222">
        <f t="shared" si="1260"/>
        <v>0</v>
      </c>
      <c r="EX506" s="222">
        <f t="shared" si="1261"/>
        <v>0</v>
      </c>
      <c r="EY506" s="222">
        <f t="shared" si="1262"/>
        <v>0</v>
      </c>
      <c r="EZ506" s="222">
        <f t="shared" si="1263"/>
        <v>0</v>
      </c>
      <c r="FA506" s="222">
        <f t="shared" si="1264"/>
        <v>0</v>
      </c>
      <c r="FB506" s="222">
        <f t="shared" si="1265"/>
        <v>0</v>
      </c>
      <c r="FC506" s="222">
        <f t="shared" si="1266"/>
        <v>0</v>
      </c>
      <c r="FD506" s="222">
        <f t="shared" si="1267"/>
        <v>0</v>
      </c>
      <c r="FE506" s="222">
        <f t="shared" si="1268"/>
        <v>0</v>
      </c>
      <c r="FF506" s="222">
        <f t="shared" si="1269"/>
        <v>0</v>
      </c>
      <c r="FG506" s="222">
        <f t="shared" si="1270"/>
        <v>0</v>
      </c>
      <c r="FH506" s="222">
        <f t="shared" si="1271"/>
        <v>0</v>
      </c>
      <c r="FI506" s="222">
        <f t="shared" si="1272"/>
        <v>0</v>
      </c>
      <c r="FJ506" s="222">
        <f t="shared" si="1273"/>
        <v>0</v>
      </c>
      <c r="FK506" s="222">
        <f t="shared" si="1274"/>
        <v>0</v>
      </c>
      <c r="FL506" s="222">
        <f t="shared" si="1275"/>
        <v>0</v>
      </c>
      <c r="FM506" s="222">
        <f t="shared" si="1276"/>
        <v>0</v>
      </c>
      <c r="FN506" s="222">
        <f t="shared" si="1277"/>
        <v>0</v>
      </c>
      <c r="FO506" s="222">
        <f t="shared" si="1278"/>
        <v>0</v>
      </c>
      <c r="FP506" s="222">
        <f t="shared" si="1279"/>
        <v>0</v>
      </c>
      <c r="FQ506" s="222">
        <f t="shared" si="1280"/>
        <v>0</v>
      </c>
      <c r="FR506" s="222">
        <f t="shared" si="1281"/>
        <v>0</v>
      </c>
      <c r="FS506" s="222">
        <f t="shared" si="1282"/>
        <v>0</v>
      </c>
      <c r="FT506" s="222">
        <f t="shared" si="1283"/>
        <v>0</v>
      </c>
      <c r="FU506" s="222">
        <f t="shared" si="1284"/>
        <v>0</v>
      </c>
      <c r="FV506" s="222">
        <f t="shared" si="1285"/>
        <v>0</v>
      </c>
      <c r="FW506" s="222">
        <f t="shared" si="1286"/>
        <v>0</v>
      </c>
      <c r="FX506" s="222">
        <f t="shared" si="1287"/>
        <v>0</v>
      </c>
      <c r="FY506" s="222">
        <f t="shared" si="1288"/>
        <v>0</v>
      </c>
      <c r="FZ506" s="222">
        <f t="shared" si="1289"/>
        <v>0</v>
      </c>
      <c r="GA506" s="222">
        <f t="shared" si="1290"/>
        <v>0</v>
      </c>
      <c r="GB506" s="222">
        <f t="shared" si="1291"/>
        <v>0</v>
      </c>
      <c r="GC506" s="222">
        <f t="shared" si="1292"/>
        <v>0</v>
      </c>
      <c r="GD506" s="222">
        <f t="shared" si="1293"/>
        <v>0</v>
      </c>
      <c r="GE506" s="222">
        <f t="shared" si="1294"/>
        <v>0</v>
      </c>
      <c r="GF506" s="222">
        <f t="shared" si="1295"/>
        <v>0</v>
      </c>
      <c r="GG506" s="222">
        <f t="shared" si="1296"/>
        <v>0</v>
      </c>
      <c r="GH506" s="222">
        <f t="shared" si="1297"/>
        <v>0</v>
      </c>
      <c r="GI506" s="222">
        <f t="shared" si="1298"/>
        <v>0</v>
      </c>
      <c r="GJ506" s="222">
        <f t="shared" si="1299"/>
        <v>0</v>
      </c>
      <c r="GK506" s="222">
        <f t="shared" si="1300"/>
        <v>0</v>
      </c>
      <c r="GL506" s="222">
        <f t="shared" si="1301"/>
        <v>0</v>
      </c>
      <c r="GM506" s="222">
        <f t="shared" si="1302"/>
        <v>0</v>
      </c>
      <c r="GN506" s="222">
        <f t="shared" si="1303"/>
        <v>0</v>
      </c>
      <c r="GO506" s="222">
        <f t="shared" si="1304"/>
        <v>0</v>
      </c>
      <c r="GP506" s="222">
        <f t="shared" si="1305"/>
        <v>0</v>
      </c>
      <c r="GQ506" s="222">
        <f t="shared" si="1306"/>
        <v>0</v>
      </c>
      <c r="GR506" s="222">
        <f t="shared" si="1307"/>
        <v>0</v>
      </c>
      <c r="GS506" s="222">
        <f t="shared" si="1308"/>
        <v>0</v>
      </c>
      <c r="GT506" s="222">
        <f t="shared" si="1309"/>
        <v>0</v>
      </c>
      <c r="GU506" s="222">
        <f t="shared" si="1310"/>
        <v>0</v>
      </c>
      <c r="GV506" s="222">
        <f t="shared" si="1311"/>
        <v>0</v>
      </c>
      <c r="GW506" s="222">
        <f t="shared" si="1312"/>
        <v>0</v>
      </c>
      <c r="GX506" s="222">
        <f t="shared" si="1313"/>
        <v>0</v>
      </c>
      <c r="GY506" s="222">
        <f t="shared" si="1314"/>
        <v>0</v>
      </c>
      <c r="GZ506" s="222">
        <f t="shared" si="1315"/>
        <v>0</v>
      </c>
      <c r="HA506" s="222">
        <f t="shared" si="1316"/>
        <v>0</v>
      </c>
      <c r="HB506" s="222">
        <f t="shared" si="1317"/>
        <v>0</v>
      </c>
      <c r="HC506" s="222">
        <f t="shared" si="1318"/>
        <v>0</v>
      </c>
      <c r="HD506" s="222">
        <f t="shared" si="1319"/>
        <v>0</v>
      </c>
      <c r="HE506" s="222">
        <f t="shared" si="1320"/>
        <v>0</v>
      </c>
      <c r="HF506" s="222">
        <f t="shared" si="1321"/>
        <v>0</v>
      </c>
      <c r="HG506" s="222">
        <f t="shared" si="1322"/>
        <v>0</v>
      </c>
      <c r="HH506" s="222">
        <f t="shared" si="1323"/>
        <v>0</v>
      </c>
      <c r="HI506" s="222">
        <f t="shared" si="1324"/>
        <v>0</v>
      </c>
      <c r="HJ506" s="222">
        <f t="shared" si="1325"/>
        <v>0</v>
      </c>
      <c r="HK506" s="222">
        <f t="shared" si="1326"/>
        <v>0</v>
      </c>
      <c r="HL506" s="222">
        <f t="shared" si="1327"/>
        <v>0</v>
      </c>
      <c r="HM506" s="222">
        <f t="shared" si="1328"/>
        <v>0</v>
      </c>
      <c r="HN506" s="222">
        <f t="shared" si="1329"/>
        <v>0</v>
      </c>
      <c r="HO506" s="222">
        <f t="shared" si="1330"/>
        <v>0</v>
      </c>
      <c r="HP506" s="222">
        <f t="shared" si="1331"/>
        <v>0</v>
      </c>
      <c r="HQ506" s="222">
        <f t="shared" si="1332"/>
        <v>0</v>
      </c>
      <c r="HR506" s="222">
        <f t="shared" si="1333"/>
        <v>0</v>
      </c>
      <c r="HS506" s="222">
        <f t="shared" si="1334"/>
        <v>0</v>
      </c>
      <c r="HT506" s="222">
        <f t="shared" si="1335"/>
        <v>0</v>
      </c>
      <c r="HU506" s="222">
        <f t="shared" si="1336"/>
        <v>0</v>
      </c>
      <c r="HV506" s="222">
        <f t="shared" si="1337"/>
        <v>0</v>
      </c>
      <c r="HW506" s="222">
        <f t="shared" si="1338"/>
        <v>0</v>
      </c>
      <c r="HX506" s="222">
        <f t="shared" si="1339"/>
        <v>0</v>
      </c>
      <c r="HY506" s="222">
        <f t="shared" si="1340"/>
        <v>0</v>
      </c>
      <c r="HZ506" s="222">
        <f t="shared" si="1341"/>
        <v>0</v>
      </c>
      <c r="IA506" s="222">
        <f t="shared" si="1342"/>
        <v>0</v>
      </c>
      <c r="IB506" s="222">
        <f t="shared" si="1343"/>
        <v>0</v>
      </c>
      <c r="IC506" s="222">
        <f t="shared" si="1344"/>
        <v>0</v>
      </c>
      <c r="ID506" s="222">
        <f t="shared" si="1345"/>
        <v>0</v>
      </c>
      <c r="IE506" s="222">
        <f t="shared" si="1346"/>
        <v>0</v>
      </c>
      <c r="IF506" s="222">
        <f t="shared" si="1347"/>
        <v>0</v>
      </c>
      <c r="IG506" s="222">
        <f t="shared" si="1348"/>
        <v>0</v>
      </c>
      <c r="IH506" s="222">
        <f t="shared" si="1349"/>
        <v>0</v>
      </c>
      <c r="II506" s="222">
        <f t="shared" si="1350"/>
        <v>0</v>
      </c>
      <c r="IJ506" s="222">
        <f t="shared" si="1351"/>
        <v>0</v>
      </c>
      <c r="IK506" s="222">
        <f t="shared" si="1352"/>
        <v>0</v>
      </c>
      <c r="IL506" s="222">
        <f t="shared" si="1353"/>
        <v>0</v>
      </c>
      <c r="IM506" s="222">
        <f t="shared" si="1354"/>
        <v>0</v>
      </c>
      <c r="IN506" s="222">
        <f t="shared" si="1355"/>
        <v>0</v>
      </c>
      <c r="IO506" s="222">
        <f t="shared" si="1356"/>
        <v>0</v>
      </c>
      <c r="IP506" s="222">
        <f t="shared" si="1357"/>
        <v>0</v>
      </c>
      <c r="IQ506" s="222">
        <f t="shared" si="1358"/>
        <v>0</v>
      </c>
      <c r="IR506" s="222">
        <f t="shared" si="1359"/>
        <v>0</v>
      </c>
      <c r="IS506" s="222">
        <f t="shared" si="1360"/>
        <v>0</v>
      </c>
      <c r="IT506" s="222">
        <f t="shared" si="1361"/>
        <v>0</v>
      </c>
      <c r="IU506" s="222">
        <f t="shared" si="1362"/>
        <v>0</v>
      </c>
      <c r="IV506" s="222">
        <f t="shared" si="1363"/>
        <v>0</v>
      </c>
      <c r="IW506" s="222">
        <f t="shared" si="1364"/>
        <v>0</v>
      </c>
      <c r="IX506" s="222">
        <f t="shared" si="1365"/>
        <v>0</v>
      </c>
      <c r="IY506" s="222">
        <f t="shared" si="1366"/>
        <v>0</v>
      </c>
      <c r="IZ506" s="222">
        <f t="shared" si="1367"/>
        <v>0</v>
      </c>
      <c r="JA506" s="222">
        <f t="shared" si="1368"/>
        <v>0</v>
      </c>
      <c r="JB506" s="222">
        <f t="shared" si="1369"/>
        <v>0</v>
      </c>
    </row>
    <row r="507" spans="2:262">
      <c r="B507" s="230">
        <v>146</v>
      </c>
      <c r="C507" s="229">
        <f t="shared" si="1370"/>
        <v>2.8515625000000021E-3</v>
      </c>
      <c r="D507" s="226">
        <f t="shared" ca="1" si="1113"/>
        <v>23.570948710104322</v>
      </c>
      <c r="E507" s="225">
        <f ca="1">EV361</f>
        <v>-0.42905128989567987</v>
      </c>
      <c r="F507" s="224">
        <v>146</v>
      </c>
      <c r="G507" s="222">
        <f t="shared" si="1114"/>
        <v>0</v>
      </c>
      <c r="H507" s="222">
        <f t="shared" si="1115"/>
        <v>0</v>
      </c>
      <c r="I507" s="222">
        <f t="shared" si="1116"/>
        <v>0</v>
      </c>
      <c r="J507" s="222">
        <f t="shared" si="1117"/>
        <v>0</v>
      </c>
      <c r="K507" s="222">
        <f t="shared" si="1118"/>
        <v>0</v>
      </c>
      <c r="L507" s="222">
        <f t="shared" si="1119"/>
        <v>0</v>
      </c>
      <c r="M507" s="222">
        <f t="shared" si="1120"/>
        <v>0</v>
      </c>
      <c r="N507" s="222">
        <f t="shared" si="1121"/>
        <v>0</v>
      </c>
      <c r="O507" s="222">
        <f t="shared" si="1122"/>
        <v>0</v>
      </c>
      <c r="P507" s="222">
        <f t="shared" si="1123"/>
        <v>0</v>
      </c>
      <c r="Q507" s="222">
        <f t="shared" si="1124"/>
        <v>0</v>
      </c>
      <c r="R507" s="222">
        <f t="shared" si="1125"/>
        <v>0</v>
      </c>
      <c r="S507" s="222">
        <f t="shared" si="1126"/>
        <v>0</v>
      </c>
      <c r="T507" s="222">
        <f t="shared" si="1127"/>
        <v>0</v>
      </c>
      <c r="U507" s="222">
        <f t="shared" si="1128"/>
        <v>0</v>
      </c>
      <c r="V507" s="222">
        <f t="shared" si="1129"/>
        <v>0</v>
      </c>
      <c r="W507" s="222">
        <f t="shared" si="1130"/>
        <v>0</v>
      </c>
      <c r="X507" s="222">
        <f t="shared" si="1131"/>
        <v>0</v>
      </c>
      <c r="Y507" s="222">
        <f t="shared" si="1132"/>
        <v>0</v>
      </c>
      <c r="Z507" s="222">
        <f t="shared" si="1133"/>
        <v>0</v>
      </c>
      <c r="AA507" s="222">
        <f t="shared" si="1134"/>
        <v>0</v>
      </c>
      <c r="AB507" s="222">
        <f t="shared" si="1135"/>
        <v>0</v>
      </c>
      <c r="AC507" s="222">
        <f t="shared" si="1136"/>
        <v>0</v>
      </c>
      <c r="AD507" s="222">
        <f t="shared" si="1137"/>
        <v>0</v>
      </c>
      <c r="AE507" s="222">
        <f t="shared" si="1138"/>
        <v>0</v>
      </c>
      <c r="AF507" s="222">
        <f t="shared" si="1139"/>
        <v>0</v>
      </c>
      <c r="AG507" s="222">
        <f t="shared" si="1140"/>
        <v>0</v>
      </c>
      <c r="AH507" s="222">
        <f t="shared" si="1141"/>
        <v>0</v>
      </c>
      <c r="AI507" s="222">
        <f t="shared" si="1142"/>
        <v>0</v>
      </c>
      <c r="AJ507" s="222">
        <f t="shared" si="1143"/>
        <v>0</v>
      </c>
      <c r="AK507" s="222">
        <f t="shared" si="1144"/>
        <v>0</v>
      </c>
      <c r="AL507" s="222">
        <f t="shared" si="1145"/>
        <v>0</v>
      </c>
      <c r="AM507" s="222">
        <f t="shared" si="1146"/>
        <v>0</v>
      </c>
      <c r="AN507" s="222">
        <f t="shared" si="1147"/>
        <v>0</v>
      </c>
      <c r="AO507" s="222">
        <f t="shared" si="1148"/>
        <v>0</v>
      </c>
      <c r="AP507" s="222">
        <f t="shared" si="1149"/>
        <v>0</v>
      </c>
      <c r="AQ507" s="222">
        <f t="shared" si="1150"/>
        <v>0</v>
      </c>
      <c r="AR507" s="222">
        <f t="shared" si="1151"/>
        <v>0</v>
      </c>
      <c r="AS507" s="222">
        <f t="shared" si="1152"/>
        <v>0</v>
      </c>
      <c r="AT507" s="222">
        <f t="shared" si="1153"/>
        <v>0</v>
      </c>
      <c r="AU507" s="222">
        <f t="shared" si="1154"/>
        <v>0</v>
      </c>
      <c r="AV507" s="222">
        <f t="shared" si="1155"/>
        <v>0</v>
      </c>
      <c r="AW507" s="222">
        <f t="shared" si="1156"/>
        <v>0</v>
      </c>
      <c r="AX507" s="222">
        <f t="shared" si="1157"/>
        <v>0</v>
      </c>
      <c r="AY507" s="222">
        <f t="shared" si="1158"/>
        <v>0</v>
      </c>
      <c r="AZ507" s="222">
        <f t="shared" si="1159"/>
        <v>0</v>
      </c>
      <c r="BA507" s="222">
        <f t="shared" si="1160"/>
        <v>0</v>
      </c>
      <c r="BB507" s="222">
        <f t="shared" si="1161"/>
        <v>0</v>
      </c>
      <c r="BC507" s="222">
        <f t="shared" si="1162"/>
        <v>0</v>
      </c>
      <c r="BD507" s="222">
        <f t="shared" si="1163"/>
        <v>0</v>
      </c>
      <c r="BE507" s="222">
        <f t="shared" si="1164"/>
        <v>0</v>
      </c>
      <c r="BF507" s="222">
        <f t="shared" si="1165"/>
        <v>0</v>
      </c>
      <c r="BG507" s="222">
        <f t="shared" si="1166"/>
        <v>0</v>
      </c>
      <c r="BH507" s="222">
        <f t="shared" si="1167"/>
        <v>0</v>
      </c>
      <c r="BI507" s="222">
        <f t="shared" si="1168"/>
        <v>0</v>
      </c>
      <c r="BJ507" s="222">
        <f t="shared" si="1169"/>
        <v>0</v>
      </c>
      <c r="BK507" s="222">
        <f t="shared" si="1170"/>
        <v>0</v>
      </c>
      <c r="BL507" s="222">
        <f t="shared" si="1171"/>
        <v>0</v>
      </c>
      <c r="BM507" s="222">
        <f t="shared" si="1172"/>
        <v>0</v>
      </c>
      <c r="BN507" s="222">
        <f t="shared" si="1173"/>
        <v>0</v>
      </c>
      <c r="BO507" s="222">
        <f t="shared" si="1174"/>
        <v>0</v>
      </c>
      <c r="BP507" s="222">
        <f t="shared" si="1175"/>
        <v>0</v>
      </c>
      <c r="BQ507" s="222">
        <f t="shared" si="1176"/>
        <v>0</v>
      </c>
      <c r="BR507" s="222">
        <f t="shared" si="1177"/>
        <v>0</v>
      </c>
      <c r="BS507" s="222">
        <f t="shared" si="1178"/>
        <v>0</v>
      </c>
      <c r="BT507" s="222">
        <f t="shared" si="1179"/>
        <v>0</v>
      </c>
      <c r="BU507" s="222">
        <f t="shared" si="1180"/>
        <v>0</v>
      </c>
      <c r="BV507" s="222">
        <f t="shared" si="1181"/>
        <v>0</v>
      </c>
      <c r="BW507" s="222">
        <f t="shared" si="1182"/>
        <v>0</v>
      </c>
      <c r="BX507" s="222">
        <f t="shared" si="1183"/>
        <v>0</v>
      </c>
      <c r="BY507" s="222">
        <f t="shared" si="1184"/>
        <v>0</v>
      </c>
      <c r="BZ507" s="222">
        <f t="shared" si="1185"/>
        <v>0</v>
      </c>
      <c r="CA507" s="222">
        <f t="shared" si="1186"/>
        <v>0</v>
      </c>
      <c r="CB507" s="222">
        <f t="shared" si="1187"/>
        <v>0</v>
      </c>
      <c r="CC507" s="222">
        <f t="shared" si="1188"/>
        <v>0</v>
      </c>
      <c r="CD507" s="222">
        <f t="shared" si="1189"/>
        <v>0</v>
      </c>
      <c r="CE507" s="222">
        <f t="shared" si="1190"/>
        <v>0</v>
      </c>
      <c r="CF507" s="222">
        <f t="shared" si="1191"/>
        <v>0</v>
      </c>
      <c r="CG507" s="222">
        <f t="shared" si="1192"/>
        <v>0</v>
      </c>
      <c r="CH507" s="222">
        <f t="shared" si="1193"/>
        <v>0</v>
      </c>
      <c r="CI507" s="222">
        <f t="shared" si="1194"/>
        <v>0</v>
      </c>
      <c r="CJ507" s="222">
        <f t="shared" si="1195"/>
        <v>0</v>
      </c>
      <c r="CK507" s="222">
        <f t="shared" si="1196"/>
        <v>0</v>
      </c>
      <c r="CL507" s="222">
        <f t="shared" si="1197"/>
        <v>0</v>
      </c>
      <c r="CM507" s="222">
        <f t="shared" si="1198"/>
        <v>0</v>
      </c>
      <c r="CN507" s="222">
        <f t="shared" si="1199"/>
        <v>0</v>
      </c>
      <c r="CO507" s="222">
        <f t="shared" si="1200"/>
        <v>0</v>
      </c>
      <c r="CP507" s="222">
        <f t="shared" si="1201"/>
        <v>0</v>
      </c>
      <c r="CQ507" s="222">
        <f t="shared" si="1202"/>
        <v>0</v>
      </c>
      <c r="CR507" s="222">
        <f t="shared" si="1203"/>
        <v>0</v>
      </c>
      <c r="CS507" s="222">
        <f t="shared" si="1204"/>
        <v>0</v>
      </c>
      <c r="CT507" s="222">
        <f t="shared" si="1205"/>
        <v>0</v>
      </c>
      <c r="CU507" s="222">
        <f t="shared" si="1206"/>
        <v>0</v>
      </c>
      <c r="CV507" s="222">
        <f t="shared" si="1207"/>
        <v>0</v>
      </c>
      <c r="CW507" s="222">
        <f t="shared" si="1208"/>
        <v>0</v>
      </c>
      <c r="CX507" s="222">
        <f t="shared" si="1209"/>
        <v>0</v>
      </c>
      <c r="CY507" s="222">
        <f t="shared" si="1210"/>
        <v>0</v>
      </c>
      <c r="CZ507" s="222">
        <f t="shared" si="1211"/>
        <v>0</v>
      </c>
      <c r="DA507" s="222">
        <f t="shared" si="1212"/>
        <v>0</v>
      </c>
      <c r="DB507" s="222">
        <f t="shared" si="1213"/>
        <v>0</v>
      </c>
      <c r="DC507" s="222">
        <f t="shared" si="1214"/>
        <v>0</v>
      </c>
      <c r="DD507" s="222">
        <f t="shared" si="1215"/>
        <v>0</v>
      </c>
      <c r="DE507" s="222">
        <f t="shared" si="1216"/>
        <v>0</v>
      </c>
      <c r="DF507" s="222">
        <f t="shared" si="1217"/>
        <v>0</v>
      </c>
      <c r="DG507" s="222">
        <f t="shared" si="1218"/>
        <v>0</v>
      </c>
      <c r="DH507" s="222">
        <f t="shared" si="1219"/>
        <v>0</v>
      </c>
      <c r="DI507" s="222">
        <f t="shared" si="1220"/>
        <v>0</v>
      </c>
      <c r="DJ507" s="222">
        <f t="shared" si="1221"/>
        <v>0</v>
      </c>
      <c r="DK507" s="222">
        <f t="shared" si="1222"/>
        <v>0</v>
      </c>
      <c r="DL507" s="222">
        <f t="shared" si="1223"/>
        <v>0</v>
      </c>
      <c r="DM507" s="222">
        <f t="shared" si="1224"/>
        <v>0</v>
      </c>
      <c r="DN507" s="222">
        <f t="shared" si="1225"/>
        <v>0</v>
      </c>
      <c r="DO507" s="222">
        <f t="shared" si="1226"/>
        <v>0</v>
      </c>
      <c r="DP507" s="222">
        <f t="shared" si="1227"/>
        <v>0</v>
      </c>
      <c r="DQ507" s="222">
        <f t="shared" si="1228"/>
        <v>0</v>
      </c>
      <c r="DR507" s="222">
        <f t="shared" si="1229"/>
        <v>0</v>
      </c>
      <c r="DS507" s="222">
        <f t="shared" si="1230"/>
        <v>0</v>
      </c>
      <c r="DT507" s="222">
        <f t="shared" si="1231"/>
        <v>0</v>
      </c>
      <c r="DU507" s="222">
        <f t="shared" si="1232"/>
        <v>0</v>
      </c>
      <c r="DV507" s="222">
        <f t="shared" si="1233"/>
        <v>0</v>
      </c>
      <c r="DW507" s="222">
        <f t="shared" si="1234"/>
        <v>0</v>
      </c>
      <c r="DX507" s="222">
        <f t="shared" si="1235"/>
        <v>0</v>
      </c>
      <c r="DY507" s="222">
        <f t="shared" si="1236"/>
        <v>0</v>
      </c>
      <c r="DZ507" s="222">
        <f t="shared" si="1237"/>
        <v>0</v>
      </c>
      <c r="EA507" s="222">
        <f t="shared" si="1238"/>
        <v>0</v>
      </c>
      <c r="EB507" s="222">
        <f t="shared" si="1239"/>
        <v>0</v>
      </c>
      <c r="EC507" s="222">
        <f t="shared" si="1240"/>
        <v>0</v>
      </c>
      <c r="ED507" s="222">
        <f t="shared" si="1241"/>
        <v>0</v>
      </c>
      <c r="EE507" s="222">
        <f t="shared" si="1242"/>
        <v>0</v>
      </c>
      <c r="EF507" s="222">
        <f t="shared" si="1243"/>
        <v>0</v>
      </c>
      <c r="EG507" s="222">
        <f t="shared" si="1244"/>
        <v>0</v>
      </c>
      <c r="EH507" s="222">
        <f t="shared" si="1245"/>
        <v>0</v>
      </c>
      <c r="EI507" s="222">
        <f t="shared" si="1246"/>
        <v>0</v>
      </c>
      <c r="EJ507" s="222">
        <f t="shared" si="1247"/>
        <v>0</v>
      </c>
      <c r="EK507" s="222">
        <f t="shared" si="1248"/>
        <v>0</v>
      </c>
      <c r="EL507" s="222">
        <f t="shared" si="1249"/>
        <v>0</v>
      </c>
      <c r="EM507" s="222">
        <f t="shared" si="1250"/>
        <v>0</v>
      </c>
      <c r="EN507" s="222">
        <f t="shared" si="1251"/>
        <v>0</v>
      </c>
      <c r="EO507" s="222">
        <f t="shared" si="1252"/>
        <v>0</v>
      </c>
      <c r="EP507" s="222">
        <f t="shared" si="1253"/>
        <v>0</v>
      </c>
      <c r="EQ507" s="222">
        <f t="shared" si="1254"/>
        <v>0</v>
      </c>
      <c r="ER507" s="222">
        <f t="shared" si="1255"/>
        <v>0</v>
      </c>
      <c r="ES507" s="222">
        <f t="shared" si="1256"/>
        <v>0</v>
      </c>
      <c r="ET507" s="222">
        <f t="shared" si="1257"/>
        <v>0</v>
      </c>
      <c r="EU507" s="222">
        <f t="shared" si="1258"/>
        <v>0</v>
      </c>
      <c r="EV507" s="222">
        <f t="shared" si="1259"/>
        <v>0</v>
      </c>
      <c r="EW507" s="222">
        <f t="shared" si="1260"/>
        <v>0</v>
      </c>
      <c r="EX507" s="222">
        <f t="shared" si="1261"/>
        <v>0</v>
      </c>
      <c r="EY507" s="222">
        <f t="shared" si="1262"/>
        <v>0</v>
      </c>
      <c r="EZ507" s="222">
        <f t="shared" si="1263"/>
        <v>0</v>
      </c>
      <c r="FA507" s="222">
        <f t="shared" si="1264"/>
        <v>0</v>
      </c>
      <c r="FB507" s="222">
        <f t="shared" si="1265"/>
        <v>0</v>
      </c>
      <c r="FC507" s="222">
        <f t="shared" si="1266"/>
        <v>0</v>
      </c>
      <c r="FD507" s="222">
        <f t="shared" si="1267"/>
        <v>0</v>
      </c>
      <c r="FE507" s="222">
        <f t="shared" si="1268"/>
        <v>0</v>
      </c>
      <c r="FF507" s="222">
        <f t="shared" si="1269"/>
        <v>0</v>
      </c>
      <c r="FG507" s="222">
        <f t="shared" si="1270"/>
        <v>0</v>
      </c>
      <c r="FH507" s="222">
        <f t="shared" si="1271"/>
        <v>0</v>
      </c>
      <c r="FI507" s="222">
        <f t="shared" si="1272"/>
        <v>0</v>
      </c>
      <c r="FJ507" s="222">
        <f t="shared" si="1273"/>
        <v>0</v>
      </c>
      <c r="FK507" s="222">
        <f t="shared" si="1274"/>
        <v>0</v>
      </c>
      <c r="FL507" s="222">
        <f t="shared" si="1275"/>
        <v>0</v>
      </c>
      <c r="FM507" s="222">
        <f t="shared" si="1276"/>
        <v>0</v>
      </c>
      <c r="FN507" s="222">
        <f t="shared" si="1277"/>
        <v>0</v>
      </c>
      <c r="FO507" s="222">
        <f t="shared" si="1278"/>
        <v>0</v>
      </c>
      <c r="FP507" s="222">
        <f t="shared" si="1279"/>
        <v>0</v>
      </c>
      <c r="FQ507" s="222">
        <f t="shared" si="1280"/>
        <v>0</v>
      </c>
      <c r="FR507" s="222">
        <f t="shared" si="1281"/>
        <v>0</v>
      </c>
      <c r="FS507" s="222">
        <f t="shared" si="1282"/>
        <v>0</v>
      </c>
      <c r="FT507" s="222">
        <f t="shared" si="1283"/>
        <v>0</v>
      </c>
      <c r="FU507" s="222">
        <f t="shared" si="1284"/>
        <v>0</v>
      </c>
      <c r="FV507" s="222">
        <f t="shared" si="1285"/>
        <v>0</v>
      </c>
      <c r="FW507" s="222">
        <f t="shared" si="1286"/>
        <v>0</v>
      </c>
      <c r="FX507" s="222">
        <f t="shared" si="1287"/>
        <v>0</v>
      </c>
      <c r="FY507" s="222">
        <f t="shared" si="1288"/>
        <v>0</v>
      </c>
      <c r="FZ507" s="222">
        <f t="shared" si="1289"/>
        <v>0</v>
      </c>
      <c r="GA507" s="222">
        <f t="shared" si="1290"/>
        <v>0</v>
      </c>
      <c r="GB507" s="222">
        <f t="shared" si="1291"/>
        <v>0</v>
      </c>
      <c r="GC507" s="222">
        <f t="shared" si="1292"/>
        <v>0</v>
      </c>
      <c r="GD507" s="222">
        <f t="shared" si="1293"/>
        <v>0</v>
      </c>
      <c r="GE507" s="222">
        <f t="shared" si="1294"/>
        <v>0</v>
      </c>
      <c r="GF507" s="222">
        <f t="shared" si="1295"/>
        <v>0</v>
      </c>
      <c r="GG507" s="222">
        <f t="shared" si="1296"/>
        <v>0</v>
      </c>
      <c r="GH507" s="222">
        <f t="shared" si="1297"/>
        <v>0</v>
      </c>
      <c r="GI507" s="222">
        <f t="shared" si="1298"/>
        <v>0</v>
      </c>
      <c r="GJ507" s="222">
        <f t="shared" si="1299"/>
        <v>0</v>
      </c>
      <c r="GK507" s="222">
        <f t="shared" si="1300"/>
        <v>0</v>
      </c>
      <c r="GL507" s="222">
        <f t="shared" si="1301"/>
        <v>0</v>
      </c>
      <c r="GM507" s="222">
        <f t="shared" si="1302"/>
        <v>0</v>
      </c>
      <c r="GN507" s="222">
        <f t="shared" si="1303"/>
        <v>0</v>
      </c>
      <c r="GO507" s="222">
        <f t="shared" si="1304"/>
        <v>0</v>
      </c>
      <c r="GP507" s="222">
        <f t="shared" si="1305"/>
        <v>0</v>
      </c>
      <c r="GQ507" s="222">
        <f t="shared" si="1306"/>
        <v>0</v>
      </c>
      <c r="GR507" s="222">
        <f t="shared" si="1307"/>
        <v>0</v>
      </c>
      <c r="GS507" s="222">
        <f t="shared" si="1308"/>
        <v>0</v>
      </c>
      <c r="GT507" s="222">
        <f t="shared" si="1309"/>
        <v>0</v>
      </c>
      <c r="GU507" s="222">
        <f t="shared" si="1310"/>
        <v>0</v>
      </c>
      <c r="GV507" s="222">
        <f t="shared" si="1311"/>
        <v>0</v>
      </c>
      <c r="GW507" s="222">
        <f t="shared" si="1312"/>
        <v>0</v>
      </c>
      <c r="GX507" s="222">
        <f t="shared" si="1313"/>
        <v>0</v>
      </c>
      <c r="GY507" s="222">
        <f t="shared" si="1314"/>
        <v>0</v>
      </c>
      <c r="GZ507" s="222">
        <f t="shared" si="1315"/>
        <v>0</v>
      </c>
      <c r="HA507" s="222">
        <f t="shared" si="1316"/>
        <v>0</v>
      </c>
      <c r="HB507" s="222">
        <f t="shared" si="1317"/>
        <v>0</v>
      </c>
      <c r="HC507" s="222">
        <f t="shared" si="1318"/>
        <v>0</v>
      </c>
      <c r="HD507" s="222">
        <f t="shared" si="1319"/>
        <v>0</v>
      </c>
      <c r="HE507" s="222">
        <f t="shared" si="1320"/>
        <v>0</v>
      </c>
      <c r="HF507" s="222">
        <f t="shared" si="1321"/>
        <v>0</v>
      </c>
      <c r="HG507" s="222">
        <f t="shared" si="1322"/>
        <v>0</v>
      </c>
      <c r="HH507" s="222">
        <f t="shared" si="1323"/>
        <v>0</v>
      </c>
      <c r="HI507" s="222">
        <f t="shared" si="1324"/>
        <v>0</v>
      </c>
      <c r="HJ507" s="222">
        <f t="shared" si="1325"/>
        <v>0</v>
      </c>
      <c r="HK507" s="222">
        <f t="shared" si="1326"/>
        <v>0</v>
      </c>
      <c r="HL507" s="222">
        <f t="shared" si="1327"/>
        <v>0</v>
      </c>
      <c r="HM507" s="222">
        <f t="shared" si="1328"/>
        <v>0</v>
      </c>
      <c r="HN507" s="222">
        <f t="shared" si="1329"/>
        <v>0</v>
      </c>
      <c r="HO507" s="222">
        <f t="shared" si="1330"/>
        <v>0</v>
      </c>
      <c r="HP507" s="222">
        <f t="shared" si="1331"/>
        <v>0</v>
      </c>
      <c r="HQ507" s="222">
        <f t="shared" si="1332"/>
        <v>0</v>
      </c>
      <c r="HR507" s="222">
        <f t="shared" si="1333"/>
        <v>0</v>
      </c>
      <c r="HS507" s="222">
        <f t="shared" si="1334"/>
        <v>0</v>
      </c>
      <c r="HT507" s="222">
        <f t="shared" si="1335"/>
        <v>0</v>
      </c>
      <c r="HU507" s="222">
        <f t="shared" si="1336"/>
        <v>0</v>
      </c>
      <c r="HV507" s="222">
        <f t="shared" si="1337"/>
        <v>0</v>
      </c>
      <c r="HW507" s="222">
        <f t="shared" si="1338"/>
        <v>0</v>
      </c>
      <c r="HX507" s="222">
        <f t="shared" si="1339"/>
        <v>0</v>
      </c>
      <c r="HY507" s="222">
        <f t="shared" si="1340"/>
        <v>0</v>
      </c>
      <c r="HZ507" s="222">
        <f t="shared" si="1341"/>
        <v>0</v>
      </c>
      <c r="IA507" s="222">
        <f t="shared" si="1342"/>
        <v>0</v>
      </c>
      <c r="IB507" s="222">
        <f t="shared" si="1343"/>
        <v>0</v>
      </c>
      <c r="IC507" s="222">
        <f t="shared" si="1344"/>
        <v>0</v>
      </c>
      <c r="ID507" s="222">
        <f t="shared" si="1345"/>
        <v>0</v>
      </c>
      <c r="IE507" s="222">
        <f t="shared" si="1346"/>
        <v>0</v>
      </c>
      <c r="IF507" s="222">
        <f t="shared" si="1347"/>
        <v>0</v>
      </c>
      <c r="IG507" s="222">
        <f t="shared" si="1348"/>
        <v>0</v>
      </c>
      <c r="IH507" s="222">
        <f t="shared" si="1349"/>
        <v>0</v>
      </c>
      <c r="II507" s="222">
        <f t="shared" si="1350"/>
        <v>0</v>
      </c>
      <c r="IJ507" s="222">
        <f t="shared" si="1351"/>
        <v>0</v>
      </c>
      <c r="IK507" s="222">
        <f t="shared" si="1352"/>
        <v>0</v>
      </c>
      <c r="IL507" s="222">
        <f t="shared" si="1353"/>
        <v>0</v>
      </c>
      <c r="IM507" s="222">
        <f t="shared" si="1354"/>
        <v>0</v>
      </c>
      <c r="IN507" s="222">
        <f t="shared" si="1355"/>
        <v>0</v>
      </c>
      <c r="IO507" s="222">
        <f t="shared" si="1356"/>
        <v>0</v>
      </c>
      <c r="IP507" s="222">
        <f t="shared" si="1357"/>
        <v>0</v>
      </c>
      <c r="IQ507" s="222">
        <f t="shared" si="1358"/>
        <v>0</v>
      </c>
      <c r="IR507" s="222">
        <f t="shared" si="1359"/>
        <v>0</v>
      </c>
      <c r="IS507" s="222">
        <f t="shared" si="1360"/>
        <v>0</v>
      </c>
      <c r="IT507" s="222">
        <f t="shared" si="1361"/>
        <v>0</v>
      </c>
      <c r="IU507" s="222">
        <f t="shared" si="1362"/>
        <v>0</v>
      </c>
      <c r="IV507" s="222">
        <f t="shared" si="1363"/>
        <v>0</v>
      </c>
      <c r="IW507" s="222">
        <f t="shared" si="1364"/>
        <v>0</v>
      </c>
      <c r="IX507" s="222">
        <f t="shared" si="1365"/>
        <v>0</v>
      </c>
      <c r="IY507" s="222">
        <f t="shared" si="1366"/>
        <v>0</v>
      </c>
      <c r="IZ507" s="222">
        <f t="shared" si="1367"/>
        <v>0</v>
      </c>
      <c r="JA507" s="222">
        <f t="shared" si="1368"/>
        <v>0</v>
      </c>
      <c r="JB507" s="222">
        <f t="shared" si="1369"/>
        <v>0</v>
      </c>
    </row>
    <row r="508" spans="2:262">
      <c r="B508" s="230">
        <v>147</v>
      </c>
      <c r="C508" s="229">
        <f t="shared" si="1370"/>
        <v>2.8710937500000021E-3</v>
      </c>
      <c r="D508" s="226">
        <f t="shared" ca="1" si="1113"/>
        <v>23.577096567525103</v>
      </c>
      <c r="E508" s="225">
        <f ca="1">EW361</f>
        <v>-0.42290343247489481</v>
      </c>
      <c r="F508" s="224">
        <v>147</v>
      </c>
      <c r="G508" s="222">
        <f t="shared" si="1114"/>
        <v>0</v>
      </c>
      <c r="H508" s="222">
        <f t="shared" si="1115"/>
        <v>0</v>
      </c>
      <c r="I508" s="222">
        <f t="shared" si="1116"/>
        <v>0</v>
      </c>
      <c r="J508" s="222">
        <f t="shared" si="1117"/>
        <v>0</v>
      </c>
      <c r="K508" s="222">
        <f t="shared" si="1118"/>
        <v>0</v>
      </c>
      <c r="L508" s="222">
        <f t="shared" si="1119"/>
        <v>0</v>
      </c>
      <c r="M508" s="222">
        <f t="shared" si="1120"/>
        <v>0</v>
      </c>
      <c r="N508" s="222">
        <f t="shared" si="1121"/>
        <v>0</v>
      </c>
      <c r="O508" s="222">
        <f t="shared" si="1122"/>
        <v>0</v>
      </c>
      <c r="P508" s="222">
        <f t="shared" si="1123"/>
        <v>0</v>
      </c>
      <c r="Q508" s="222">
        <f t="shared" si="1124"/>
        <v>0</v>
      </c>
      <c r="R508" s="222">
        <f t="shared" si="1125"/>
        <v>0</v>
      </c>
      <c r="S508" s="222">
        <f t="shared" si="1126"/>
        <v>0</v>
      </c>
      <c r="T508" s="222">
        <f t="shared" si="1127"/>
        <v>0</v>
      </c>
      <c r="U508" s="222">
        <f t="shared" si="1128"/>
        <v>0</v>
      </c>
      <c r="V508" s="222">
        <f t="shared" si="1129"/>
        <v>0</v>
      </c>
      <c r="W508" s="222">
        <f t="shared" si="1130"/>
        <v>0</v>
      </c>
      <c r="X508" s="222">
        <f t="shared" si="1131"/>
        <v>0</v>
      </c>
      <c r="Y508" s="222">
        <f t="shared" si="1132"/>
        <v>0</v>
      </c>
      <c r="Z508" s="222">
        <f t="shared" si="1133"/>
        <v>0</v>
      </c>
      <c r="AA508" s="222">
        <f t="shared" si="1134"/>
        <v>0</v>
      </c>
      <c r="AB508" s="222">
        <f t="shared" si="1135"/>
        <v>0</v>
      </c>
      <c r="AC508" s="222">
        <f t="shared" si="1136"/>
        <v>0</v>
      </c>
      <c r="AD508" s="222">
        <f t="shared" si="1137"/>
        <v>0</v>
      </c>
      <c r="AE508" s="222">
        <f t="shared" si="1138"/>
        <v>0</v>
      </c>
      <c r="AF508" s="222">
        <f t="shared" si="1139"/>
        <v>0</v>
      </c>
      <c r="AG508" s="222">
        <f t="shared" si="1140"/>
        <v>0</v>
      </c>
      <c r="AH508" s="222">
        <f t="shared" si="1141"/>
        <v>0</v>
      </c>
      <c r="AI508" s="222">
        <f t="shared" si="1142"/>
        <v>0</v>
      </c>
      <c r="AJ508" s="222">
        <f t="shared" si="1143"/>
        <v>0</v>
      </c>
      <c r="AK508" s="222">
        <f t="shared" si="1144"/>
        <v>0</v>
      </c>
      <c r="AL508" s="222">
        <f t="shared" si="1145"/>
        <v>0</v>
      </c>
      <c r="AM508" s="222">
        <f t="shared" si="1146"/>
        <v>0</v>
      </c>
      <c r="AN508" s="222">
        <f t="shared" si="1147"/>
        <v>0</v>
      </c>
      <c r="AO508" s="222">
        <f t="shared" si="1148"/>
        <v>0</v>
      </c>
      <c r="AP508" s="222">
        <f t="shared" si="1149"/>
        <v>0</v>
      </c>
      <c r="AQ508" s="222">
        <f t="shared" si="1150"/>
        <v>0</v>
      </c>
      <c r="AR508" s="222">
        <f t="shared" si="1151"/>
        <v>0</v>
      </c>
      <c r="AS508" s="222">
        <f t="shared" si="1152"/>
        <v>0</v>
      </c>
      <c r="AT508" s="222">
        <f t="shared" si="1153"/>
        <v>0</v>
      </c>
      <c r="AU508" s="222">
        <f t="shared" si="1154"/>
        <v>0</v>
      </c>
      <c r="AV508" s="222">
        <f t="shared" si="1155"/>
        <v>0</v>
      </c>
      <c r="AW508" s="222">
        <f t="shared" si="1156"/>
        <v>0</v>
      </c>
      <c r="AX508" s="222">
        <f t="shared" si="1157"/>
        <v>0</v>
      </c>
      <c r="AY508" s="222">
        <f t="shared" si="1158"/>
        <v>0</v>
      </c>
      <c r="AZ508" s="222">
        <f t="shared" si="1159"/>
        <v>0</v>
      </c>
      <c r="BA508" s="222">
        <f t="shared" si="1160"/>
        <v>0</v>
      </c>
      <c r="BB508" s="222">
        <f t="shared" si="1161"/>
        <v>0</v>
      </c>
      <c r="BC508" s="222">
        <f t="shared" si="1162"/>
        <v>0</v>
      </c>
      <c r="BD508" s="222">
        <f t="shared" si="1163"/>
        <v>0</v>
      </c>
      <c r="BE508" s="222">
        <f t="shared" si="1164"/>
        <v>0</v>
      </c>
      <c r="BF508" s="222">
        <f t="shared" si="1165"/>
        <v>0</v>
      </c>
      <c r="BG508" s="222">
        <f t="shared" si="1166"/>
        <v>0</v>
      </c>
      <c r="BH508" s="222">
        <f t="shared" si="1167"/>
        <v>0</v>
      </c>
      <c r="BI508" s="222">
        <f t="shared" si="1168"/>
        <v>0</v>
      </c>
      <c r="BJ508" s="222">
        <f t="shared" si="1169"/>
        <v>0</v>
      </c>
      <c r="BK508" s="222">
        <f t="shared" si="1170"/>
        <v>0</v>
      </c>
      <c r="BL508" s="222">
        <f t="shared" si="1171"/>
        <v>0</v>
      </c>
      <c r="BM508" s="222">
        <f t="shared" si="1172"/>
        <v>0</v>
      </c>
      <c r="BN508" s="222">
        <f t="shared" si="1173"/>
        <v>0</v>
      </c>
      <c r="BO508" s="222">
        <f t="shared" si="1174"/>
        <v>0</v>
      </c>
      <c r="BP508" s="222">
        <f t="shared" si="1175"/>
        <v>0</v>
      </c>
      <c r="BQ508" s="222">
        <f t="shared" si="1176"/>
        <v>0</v>
      </c>
      <c r="BR508" s="222">
        <f t="shared" si="1177"/>
        <v>0</v>
      </c>
      <c r="BS508" s="222">
        <f t="shared" si="1178"/>
        <v>0</v>
      </c>
      <c r="BT508" s="222">
        <f t="shared" si="1179"/>
        <v>0</v>
      </c>
      <c r="BU508" s="222">
        <f t="shared" si="1180"/>
        <v>0</v>
      </c>
      <c r="BV508" s="222">
        <f t="shared" si="1181"/>
        <v>0</v>
      </c>
      <c r="BW508" s="222">
        <f t="shared" si="1182"/>
        <v>0</v>
      </c>
      <c r="BX508" s="222">
        <f t="shared" si="1183"/>
        <v>0</v>
      </c>
      <c r="BY508" s="222">
        <f t="shared" si="1184"/>
        <v>0</v>
      </c>
      <c r="BZ508" s="222">
        <f t="shared" si="1185"/>
        <v>0</v>
      </c>
      <c r="CA508" s="222">
        <f t="shared" si="1186"/>
        <v>0</v>
      </c>
      <c r="CB508" s="222">
        <f t="shared" si="1187"/>
        <v>0</v>
      </c>
      <c r="CC508" s="222">
        <f t="shared" si="1188"/>
        <v>0</v>
      </c>
      <c r="CD508" s="222">
        <f t="shared" si="1189"/>
        <v>0</v>
      </c>
      <c r="CE508" s="222">
        <f t="shared" si="1190"/>
        <v>0</v>
      </c>
      <c r="CF508" s="222">
        <f t="shared" si="1191"/>
        <v>0</v>
      </c>
      <c r="CG508" s="222">
        <f t="shared" si="1192"/>
        <v>0</v>
      </c>
      <c r="CH508" s="222">
        <f t="shared" si="1193"/>
        <v>0</v>
      </c>
      <c r="CI508" s="222">
        <f t="shared" si="1194"/>
        <v>0</v>
      </c>
      <c r="CJ508" s="222">
        <f t="shared" si="1195"/>
        <v>0</v>
      </c>
      <c r="CK508" s="222">
        <f t="shared" si="1196"/>
        <v>0</v>
      </c>
      <c r="CL508" s="222">
        <f t="shared" si="1197"/>
        <v>0</v>
      </c>
      <c r="CM508" s="222">
        <f t="shared" si="1198"/>
        <v>0</v>
      </c>
      <c r="CN508" s="222">
        <f t="shared" si="1199"/>
        <v>0</v>
      </c>
      <c r="CO508" s="222">
        <f t="shared" si="1200"/>
        <v>0</v>
      </c>
      <c r="CP508" s="222">
        <f t="shared" si="1201"/>
        <v>0</v>
      </c>
      <c r="CQ508" s="222">
        <f t="shared" si="1202"/>
        <v>0</v>
      </c>
      <c r="CR508" s="222">
        <f t="shared" si="1203"/>
        <v>0</v>
      </c>
      <c r="CS508" s="222">
        <f t="shared" si="1204"/>
        <v>0</v>
      </c>
      <c r="CT508" s="222">
        <f t="shared" si="1205"/>
        <v>0</v>
      </c>
      <c r="CU508" s="222">
        <f t="shared" si="1206"/>
        <v>0</v>
      </c>
      <c r="CV508" s="222">
        <f t="shared" si="1207"/>
        <v>0</v>
      </c>
      <c r="CW508" s="222">
        <f t="shared" si="1208"/>
        <v>0</v>
      </c>
      <c r="CX508" s="222">
        <f t="shared" si="1209"/>
        <v>0</v>
      </c>
      <c r="CY508" s="222">
        <f t="shared" si="1210"/>
        <v>0</v>
      </c>
      <c r="CZ508" s="222">
        <f t="shared" si="1211"/>
        <v>0</v>
      </c>
      <c r="DA508" s="222">
        <f t="shared" si="1212"/>
        <v>0</v>
      </c>
      <c r="DB508" s="222">
        <f t="shared" si="1213"/>
        <v>0</v>
      </c>
      <c r="DC508" s="222">
        <f t="shared" si="1214"/>
        <v>0</v>
      </c>
      <c r="DD508" s="222">
        <f t="shared" si="1215"/>
        <v>0</v>
      </c>
      <c r="DE508" s="222">
        <f t="shared" si="1216"/>
        <v>0</v>
      </c>
      <c r="DF508" s="222">
        <f t="shared" si="1217"/>
        <v>0</v>
      </c>
      <c r="DG508" s="222">
        <f t="shared" si="1218"/>
        <v>0</v>
      </c>
      <c r="DH508" s="222">
        <f t="shared" si="1219"/>
        <v>0</v>
      </c>
      <c r="DI508" s="222">
        <f t="shared" si="1220"/>
        <v>0</v>
      </c>
      <c r="DJ508" s="222">
        <f t="shared" si="1221"/>
        <v>0</v>
      </c>
      <c r="DK508" s="222">
        <f t="shared" si="1222"/>
        <v>0</v>
      </c>
      <c r="DL508" s="222">
        <f t="shared" si="1223"/>
        <v>0</v>
      </c>
      <c r="DM508" s="222">
        <f t="shared" si="1224"/>
        <v>0</v>
      </c>
      <c r="DN508" s="222">
        <f t="shared" si="1225"/>
        <v>0</v>
      </c>
      <c r="DO508" s="222">
        <f t="shared" si="1226"/>
        <v>0</v>
      </c>
      <c r="DP508" s="222">
        <f t="shared" si="1227"/>
        <v>0</v>
      </c>
      <c r="DQ508" s="222">
        <f t="shared" si="1228"/>
        <v>0</v>
      </c>
      <c r="DR508" s="222">
        <f t="shared" si="1229"/>
        <v>0</v>
      </c>
      <c r="DS508" s="222">
        <f t="shared" si="1230"/>
        <v>0</v>
      </c>
      <c r="DT508" s="222">
        <f t="shared" si="1231"/>
        <v>0</v>
      </c>
      <c r="DU508" s="222">
        <f t="shared" si="1232"/>
        <v>0</v>
      </c>
      <c r="DV508" s="222">
        <f t="shared" si="1233"/>
        <v>0</v>
      </c>
      <c r="DW508" s="222">
        <f t="shared" si="1234"/>
        <v>0</v>
      </c>
      <c r="DX508" s="222">
        <f t="shared" si="1235"/>
        <v>0</v>
      </c>
      <c r="DY508" s="222">
        <f t="shared" si="1236"/>
        <v>0</v>
      </c>
      <c r="DZ508" s="222">
        <f t="shared" si="1237"/>
        <v>0</v>
      </c>
      <c r="EA508" s="222">
        <f t="shared" si="1238"/>
        <v>0</v>
      </c>
      <c r="EB508" s="222">
        <f t="shared" si="1239"/>
        <v>0</v>
      </c>
      <c r="EC508" s="222">
        <f t="shared" si="1240"/>
        <v>0</v>
      </c>
      <c r="ED508" s="222">
        <f t="shared" si="1241"/>
        <v>0</v>
      </c>
      <c r="EE508" s="222">
        <f t="shared" si="1242"/>
        <v>0</v>
      </c>
      <c r="EF508" s="222">
        <f t="shared" si="1243"/>
        <v>0</v>
      </c>
      <c r="EG508" s="222">
        <f t="shared" si="1244"/>
        <v>0</v>
      </c>
      <c r="EH508" s="222">
        <f t="shared" si="1245"/>
        <v>0</v>
      </c>
      <c r="EI508" s="222">
        <f t="shared" si="1246"/>
        <v>0</v>
      </c>
      <c r="EJ508" s="222">
        <f t="shared" si="1247"/>
        <v>0</v>
      </c>
      <c r="EK508" s="222">
        <f t="shared" si="1248"/>
        <v>0</v>
      </c>
      <c r="EL508" s="222">
        <f t="shared" si="1249"/>
        <v>0</v>
      </c>
      <c r="EM508" s="222">
        <f t="shared" si="1250"/>
        <v>0</v>
      </c>
      <c r="EN508" s="222">
        <f t="shared" si="1251"/>
        <v>0</v>
      </c>
      <c r="EO508" s="222">
        <f t="shared" si="1252"/>
        <v>0</v>
      </c>
      <c r="EP508" s="222">
        <f t="shared" si="1253"/>
        <v>0</v>
      </c>
      <c r="EQ508" s="222">
        <f t="shared" si="1254"/>
        <v>0</v>
      </c>
      <c r="ER508" s="222">
        <f t="shared" si="1255"/>
        <v>0</v>
      </c>
      <c r="ES508" s="222">
        <f t="shared" si="1256"/>
        <v>0</v>
      </c>
      <c r="ET508" s="222">
        <f t="shared" si="1257"/>
        <v>0</v>
      </c>
      <c r="EU508" s="222">
        <f t="shared" si="1258"/>
        <v>0</v>
      </c>
      <c r="EV508" s="222">
        <f t="shared" si="1259"/>
        <v>0</v>
      </c>
      <c r="EW508" s="222">
        <f t="shared" si="1260"/>
        <v>0</v>
      </c>
      <c r="EX508" s="222">
        <f t="shared" si="1261"/>
        <v>0</v>
      </c>
      <c r="EY508" s="222">
        <f t="shared" si="1262"/>
        <v>0</v>
      </c>
      <c r="EZ508" s="222">
        <f t="shared" si="1263"/>
        <v>0</v>
      </c>
      <c r="FA508" s="222">
        <f t="shared" si="1264"/>
        <v>0</v>
      </c>
      <c r="FB508" s="222">
        <f t="shared" si="1265"/>
        <v>0</v>
      </c>
      <c r="FC508" s="222">
        <f t="shared" si="1266"/>
        <v>0</v>
      </c>
      <c r="FD508" s="222">
        <f t="shared" si="1267"/>
        <v>0</v>
      </c>
      <c r="FE508" s="222">
        <f t="shared" si="1268"/>
        <v>0</v>
      </c>
      <c r="FF508" s="222">
        <f t="shared" si="1269"/>
        <v>0</v>
      </c>
      <c r="FG508" s="222">
        <f t="shared" si="1270"/>
        <v>0</v>
      </c>
      <c r="FH508" s="222">
        <f t="shared" si="1271"/>
        <v>0</v>
      </c>
      <c r="FI508" s="222">
        <f t="shared" si="1272"/>
        <v>0</v>
      </c>
      <c r="FJ508" s="222">
        <f t="shared" si="1273"/>
        <v>0</v>
      </c>
      <c r="FK508" s="222">
        <f t="shared" si="1274"/>
        <v>0</v>
      </c>
      <c r="FL508" s="222">
        <f t="shared" si="1275"/>
        <v>0</v>
      </c>
      <c r="FM508" s="222">
        <f t="shared" si="1276"/>
        <v>0</v>
      </c>
      <c r="FN508" s="222">
        <f t="shared" si="1277"/>
        <v>0</v>
      </c>
      <c r="FO508" s="222">
        <f t="shared" si="1278"/>
        <v>0</v>
      </c>
      <c r="FP508" s="222">
        <f t="shared" si="1279"/>
        <v>0</v>
      </c>
      <c r="FQ508" s="222">
        <f t="shared" si="1280"/>
        <v>0</v>
      </c>
      <c r="FR508" s="222">
        <f t="shared" si="1281"/>
        <v>0</v>
      </c>
      <c r="FS508" s="222">
        <f t="shared" si="1282"/>
        <v>0</v>
      </c>
      <c r="FT508" s="222">
        <f t="shared" si="1283"/>
        <v>0</v>
      </c>
      <c r="FU508" s="222">
        <f t="shared" si="1284"/>
        <v>0</v>
      </c>
      <c r="FV508" s="222">
        <f t="shared" si="1285"/>
        <v>0</v>
      </c>
      <c r="FW508" s="222">
        <f t="shared" si="1286"/>
        <v>0</v>
      </c>
      <c r="FX508" s="222">
        <f t="shared" si="1287"/>
        <v>0</v>
      </c>
      <c r="FY508" s="222">
        <f t="shared" si="1288"/>
        <v>0</v>
      </c>
      <c r="FZ508" s="222">
        <f t="shared" si="1289"/>
        <v>0</v>
      </c>
      <c r="GA508" s="222">
        <f t="shared" si="1290"/>
        <v>0</v>
      </c>
      <c r="GB508" s="222">
        <f t="shared" si="1291"/>
        <v>0</v>
      </c>
      <c r="GC508" s="222">
        <f t="shared" si="1292"/>
        <v>0</v>
      </c>
      <c r="GD508" s="222">
        <f t="shared" si="1293"/>
        <v>0</v>
      </c>
      <c r="GE508" s="222">
        <f t="shared" si="1294"/>
        <v>0</v>
      </c>
      <c r="GF508" s="222">
        <f t="shared" si="1295"/>
        <v>0</v>
      </c>
      <c r="GG508" s="222">
        <f t="shared" si="1296"/>
        <v>0</v>
      </c>
      <c r="GH508" s="222">
        <f t="shared" si="1297"/>
        <v>0</v>
      </c>
      <c r="GI508" s="222">
        <f t="shared" si="1298"/>
        <v>0</v>
      </c>
      <c r="GJ508" s="222">
        <f t="shared" si="1299"/>
        <v>0</v>
      </c>
      <c r="GK508" s="222">
        <f t="shared" si="1300"/>
        <v>0</v>
      </c>
      <c r="GL508" s="222">
        <f t="shared" si="1301"/>
        <v>0</v>
      </c>
      <c r="GM508" s="222">
        <f t="shared" si="1302"/>
        <v>0</v>
      </c>
      <c r="GN508" s="222">
        <f t="shared" si="1303"/>
        <v>0</v>
      </c>
      <c r="GO508" s="222">
        <f t="shared" si="1304"/>
        <v>0</v>
      </c>
      <c r="GP508" s="222">
        <f t="shared" si="1305"/>
        <v>0</v>
      </c>
      <c r="GQ508" s="222">
        <f t="shared" si="1306"/>
        <v>0</v>
      </c>
      <c r="GR508" s="222">
        <f t="shared" si="1307"/>
        <v>0</v>
      </c>
      <c r="GS508" s="222">
        <f t="shared" si="1308"/>
        <v>0</v>
      </c>
      <c r="GT508" s="222">
        <f t="shared" si="1309"/>
        <v>0</v>
      </c>
      <c r="GU508" s="222">
        <f t="shared" si="1310"/>
        <v>0</v>
      </c>
      <c r="GV508" s="222">
        <f t="shared" si="1311"/>
        <v>0</v>
      </c>
      <c r="GW508" s="222">
        <f t="shared" si="1312"/>
        <v>0</v>
      </c>
      <c r="GX508" s="222">
        <f t="shared" si="1313"/>
        <v>0</v>
      </c>
      <c r="GY508" s="222">
        <f t="shared" si="1314"/>
        <v>0</v>
      </c>
      <c r="GZ508" s="222">
        <f t="shared" si="1315"/>
        <v>0</v>
      </c>
      <c r="HA508" s="222">
        <f t="shared" si="1316"/>
        <v>0</v>
      </c>
      <c r="HB508" s="222">
        <f t="shared" si="1317"/>
        <v>0</v>
      </c>
      <c r="HC508" s="222">
        <f t="shared" si="1318"/>
        <v>0</v>
      </c>
      <c r="HD508" s="222">
        <f t="shared" si="1319"/>
        <v>0</v>
      </c>
      <c r="HE508" s="222">
        <f t="shared" si="1320"/>
        <v>0</v>
      </c>
      <c r="HF508" s="222">
        <f t="shared" si="1321"/>
        <v>0</v>
      </c>
      <c r="HG508" s="222">
        <f t="shared" si="1322"/>
        <v>0</v>
      </c>
      <c r="HH508" s="222">
        <f t="shared" si="1323"/>
        <v>0</v>
      </c>
      <c r="HI508" s="222">
        <f t="shared" si="1324"/>
        <v>0</v>
      </c>
      <c r="HJ508" s="222">
        <f t="shared" si="1325"/>
        <v>0</v>
      </c>
      <c r="HK508" s="222">
        <f t="shared" si="1326"/>
        <v>0</v>
      </c>
      <c r="HL508" s="222">
        <f t="shared" si="1327"/>
        <v>0</v>
      </c>
      <c r="HM508" s="222">
        <f t="shared" si="1328"/>
        <v>0</v>
      </c>
      <c r="HN508" s="222">
        <f t="shared" si="1329"/>
        <v>0</v>
      </c>
      <c r="HO508" s="222">
        <f t="shared" si="1330"/>
        <v>0</v>
      </c>
      <c r="HP508" s="222">
        <f t="shared" si="1331"/>
        <v>0</v>
      </c>
      <c r="HQ508" s="222">
        <f t="shared" si="1332"/>
        <v>0</v>
      </c>
      <c r="HR508" s="222">
        <f t="shared" si="1333"/>
        <v>0</v>
      </c>
      <c r="HS508" s="222">
        <f t="shared" si="1334"/>
        <v>0</v>
      </c>
      <c r="HT508" s="222">
        <f t="shared" si="1335"/>
        <v>0</v>
      </c>
      <c r="HU508" s="222">
        <f t="shared" si="1336"/>
        <v>0</v>
      </c>
      <c r="HV508" s="222">
        <f t="shared" si="1337"/>
        <v>0</v>
      </c>
      <c r="HW508" s="222">
        <f t="shared" si="1338"/>
        <v>0</v>
      </c>
      <c r="HX508" s="222">
        <f t="shared" si="1339"/>
        <v>0</v>
      </c>
      <c r="HY508" s="222">
        <f t="shared" si="1340"/>
        <v>0</v>
      </c>
      <c r="HZ508" s="222">
        <f t="shared" si="1341"/>
        <v>0</v>
      </c>
      <c r="IA508" s="222">
        <f t="shared" si="1342"/>
        <v>0</v>
      </c>
      <c r="IB508" s="222">
        <f t="shared" si="1343"/>
        <v>0</v>
      </c>
      <c r="IC508" s="222">
        <f t="shared" si="1344"/>
        <v>0</v>
      </c>
      <c r="ID508" s="222">
        <f t="shared" si="1345"/>
        <v>0</v>
      </c>
      <c r="IE508" s="222">
        <f t="shared" si="1346"/>
        <v>0</v>
      </c>
      <c r="IF508" s="222">
        <f t="shared" si="1347"/>
        <v>0</v>
      </c>
      <c r="IG508" s="222">
        <f t="shared" si="1348"/>
        <v>0</v>
      </c>
      <c r="IH508" s="222">
        <f t="shared" si="1349"/>
        <v>0</v>
      </c>
      <c r="II508" s="222">
        <f t="shared" si="1350"/>
        <v>0</v>
      </c>
      <c r="IJ508" s="222">
        <f t="shared" si="1351"/>
        <v>0</v>
      </c>
      <c r="IK508" s="222">
        <f t="shared" si="1352"/>
        <v>0</v>
      </c>
      <c r="IL508" s="222">
        <f t="shared" si="1353"/>
        <v>0</v>
      </c>
      <c r="IM508" s="222">
        <f t="shared" si="1354"/>
        <v>0</v>
      </c>
      <c r="IN508" s="222">
        <f t="shared" si="1355"/>
        <v>0</v>
      </c>
      <c r="IO508" s="222">
        <f t="shared" si="1356"/>
        <v>0</v>
      </c>
      <c r="IP508" s="222">
        <f t="shared" si="1357"/>
        <v>0</v>
      </c>
      <c r="IQ508" s="222">
        <f t="shared" si="1358"/>
        <v>0</v>
      </c>
      <c r="IR508" s="222">
        <f t="shared" si="1359"/>
        <v>0</v>
      </c>
      <c r="IS508" s="222">
        <f t="shared" si="1360"/>
        <v>0</v>
      </c>
      <c r="IT508" s="222">
        <f t="shared" si="1361"/>
        <v>0</v>
      </c>
      <c r="IU508" s="222">
        <f t="shared" si="1362"/>
        <v>0</v>
      </c>
      <c r="IV508" s="222">
        <f t="shared" si="1363"/>
        <v>0</v>
      </c>
      <c r="IW508" s="222">
        <f t="shared" si="1364"/>
        <v>0</v>
      </c>
      <c r="IX508" s="222">
        <f t="shared" si="1365"/>
        <v>0</v>
      </c>
      <c r="IY508" s="222">
        <f t="shared" si="1366"/>
        <v>0</v>
      </c>
      <c r="IZ508" s="222">
        <f t="shared" si="1367"/>
        <v>0</v>
      </c>
      <c r="JA508" s="222">
        <f t="shared" si="1368"/>
        <v>0</v>
      </c>
      <c r="JB508" s="222">
        <f t="shared" si="1369"/>
        <v>0</v>
      </c>
    </row>
    <row r="509" spans="2:262">
      <c r="B509" s="230">
        <v>148</v>
      </c>
      <c r="C509" s="229">
        <f t="shared" si="1370"/>
        <v>2.8906250000000021E-3</v>
      </c>
      <c r="D509" s="226">
        <f t="shared" ca="1" si="1113"/>
        <v>23.582418566762158</v>
      </c>
      <c r="E509" s="225">
        <f ca="1">EX361</f>
        <v>-0.41758143323784125</v>
      </c>
      <c r="F509" s="224">
        <v>148</v>
      </c>
      <c r="G509" s="222">
        <f t="shared" si="1114"/>
        <v>0</v>
      </c>
      <c r="H509" s="222">
        <f t="shared" si="1115"/>
        <v>0</v>
      </c>
      <c r="I509" s="222">
        <f t="shared" si="1116"/>
        <v>0</v>
      </c>
      <c r="J509" s="222">
        <f t="shared" si="1117"/>
        <v>0</v>
      </c>
      <c r="K509" s="222">
        <f t="shared" si="1118"/>
        <v>0</v>
      </c>
      <c r="L509" s="222">
        <f t="shared" si="1119"/>
        <v>0</v>
      </c>
      <c r="M509" s="222">
        <f t="shared" si="1120"/>
        <v>0</v>
      </c>
      <c r="N509" s="222">
        <f t="shared" si="1121"/>
        <v>0</v>
      </c>
      <c r="O509" s="222">
        <f t="shared" si="1122"/>
        <v>0</v>
      </c>
      <c r="P509" s="222">
        <f t="shared" si="1123"/>
        <v>0</v>
      </c>
      <c r="Q509" s="222">
        <f t="shared" si="1124"/>
        <v>0</v>
      </c>
      <c r="R509" s="222">
        <f t="shared" si="1125"/>
        <v>0</v>
      </c>
      <c r="S509" s="222">
        <f t="shared" si="1126"/>
        <v>0</v>
      </c>
      <c r="T509" s="222">
        <f t="shared" si="1127"/>
        <v>0</v>
      </c>
      <c r="U509" s="222">
        <f t="shared" si="1128"/>
        <v>0</v>
      </c>
      <c r="V509" s="222">
        <f t="shared" si="1129"/>
        <v>0</v>
      </c>
      <c r="W509" s="222">
        <f t="shared" si="1130"/>
        <v>0</v>
      </c>
      <c r="X509" s="222">
        <f t="shared" si="1131"/>
        <v>0</v>
      </c>
      <c r="Y509" s="222">
        <f t="shared" si="1132"/>
        <v>0</v>
      </c>
      <c r="Z509" s="222">
        <f t="shared" si="1133"/>
        <v>0</v>
      </c>
      <c r="AA509" s="222">
        <f t="shared" si="1134"/>
        <v>0</v>
      </c>
      <c r="AB509" s="222">
        <f t="shared" si="1135"/>
        <v>0</v>
      </c>
      <c r="AC509" s="222">
        <f t="shared" si="1136"/>
        <v>0</v>
      </c>
      <c r="AD509" s="222">
        <f t="shared" si="1137"/>
        <v>0</v>
      </c>
      <c r="AE509" s="222">
        <f t="shared" si="1138"/>
        <v>0</v>
      </c>
      <c r="AF509" s="222">
        <f t="shared" si="1139"/>
        <v>0</v>
      </c>
      <c r="AG509" s="222">
        <f t="shared" si="1140"/>
        <v>0</v>
      </c>
      <c r="AH509" s="222">
        <f t="shared" si="1141"/>
        <v>0</v>
      </c>
      <c r="AI509" s="222">
        <f t="shared" si="1142"/>
        <v>0</v>
      </c>
      <c r="AJ509" s="222">
        <f t="shared" si="1143"/>
        <v>0</v>
      </c>
      <c r="AK509" s="222">
        <f t="shared" si="1144"/>
        <v>0</v>
      </c>
      <c r="AL509" s="222">
        <f t="shared" si="1145"/>
        <v>0</v>
      </c>
      <c r="AM509" s="222">
        <f t="shared" si="1146"/>
        <v>0</v>
      </c>
      <c r="AN509" s="222">
        <f t="shared" si="1147"/>
        <v>0</v>
      </c>
      <c r="AO509" s="222">
        <f t="shared" si="1148"/>
        <v>0</v>
      </c>
      <c r="AP509" s="222">
        <f t="shared" si="1149"/>
        <v>0</v>
      </c>
      <c r="AQ509" s="222">
        <f t="shared" si="1150"/>
        <v>0</v>
      </c>
      <c r="AR509" s="222">
        <f t="shared" si="1151"/>
        <v>0</v>
      </c>
      <c r="AS509" s="222">
        <f t="shared" si="1152"/>
        <v>0</v>
      </c>
      <c r="AT509" s="222">
        <f t="shared" si="1153"/>
        <v>0</v>
      </c>
      <c r="AU509" s="222">
        <f t="shared" si="1154"/>
        <v>0</v>
      </c>
      <c r="AV509" s="222">
        <f t="shared" si="1155"/>
        <v>0</v>
      </c>
      <c r="AW509" s="222">
        <f t="shared" si="1156"/>
        <v>0</v>
      </c>
      <c r="AX509" s="222">
        <f t="shared" si="1157"/>
        <v>0</v>
      </c>
      <c r="AY509" s="222">
        <f t="shared" si="1158"/>
        <v>0</v>
      </c>
      <c r="AZ509" s="222">
        <f t="shared" si="1159"/>
        <v>0</v>
      </c>
      <c r="BA509" s="222">
        <f t="shared" si="1160"/>
        <v>0</v>
      </c>
      <c r="BB509" s="222">
        <f t="shared" si="1161"/>
        <v>0</v>
      </c>
      <c r="BC509" s="222">
        <f t="shared" si="1162"/>
        <v>0</v>
      </c>
      <c r="BD509" s="222">
        <f t="shared" si="1163"/>
        <v>0</v>
      </c>
      <c r="BE509" s="222">
        <f t="shared" si="1164"/>
        <v>0</v>
      </c>
      <c r="BF509" s="222">
        <f t="shared" si="1165"/>
        <v>0</v>
      </c>
      <c r="BG509" s="222">
        <f t="shared" si="1166"/>
        <v>0</v>
      </c>
      <c r="BH509" s="222">
        <f t="shared" si="1167"/>
        <v>0</v>
      </c>
      <c r="BI509" s="222">
        <f t="shared" si="1168"/>
        <v>0</v>
      </c>
      <c r="BJ509" s="222">
        <f t="shared" si="1169"/>
        <v>0</v>
      </c>
      <c r="BK509" s="222">
        <f t="shared" si="1170"/>
        <v>0</v>
      </c>
      <c r="BL509" s="222">
        <f t="shared" si="1171"/>
        <v>0</v>
      </c>
      <c r="BM509" s="222">
        <f t="shared" si="1172"/>
        <v>0</v>
      </c>
      <c r="BN509" s="222">
        <f t="shared" si="1173"/>
        <v>0</v>
      </c>
      <c r="BO509" s="222">
        <f t="shared" si="1174"/>
        <v>0</v>
      </c>
      <c r="BP509" s="222">
        <f t="shared" si="1175"/>
        <v>0</v>
      </c>
      <c r="BQ509" s="222">
        <f t="shared" si="1176"/>
        <v>0</v>
      </c>
      <c r="BR509" s="222">
        <f t="shared" si="1177"/>
        <v>0</v>
      </c>
      <c r="BS509" s="222">
        <f t="shared" si="1178"/>
        <v>0</v>
      </c>
      <c r="BT509" s="222">
        <f t="shared" si="1179"/>
        <v>0</v>
      </c>
      <c r="BU509" s="222">
        <f t="shared" si="1180"/>
        <v>0</v>
      </c>
      <c r="BV509" s="222">
        <f t="shared" si="1181"/>
        <v>0</v>
      </c>
      <c r="BW509" s="222">
        <f t="shared" si="1182"/>
        <v>0</v>
      </c>
      <c r="BX509" s="222">
        <f t="shared" si="1183"/>
        <v>0</v>
      </c>
      <c r="BY509" s="222">
        <f t="shared" si="1184"/>
        <v>0</v>
      </c>
      <c r="BZ509" s="222">
        <f t="shared" si="1185"/>
        <v>0</v>
      </c>
      <c r="CA509" s="222">
        <f t="shared" si="1186"/>
        <v>0</v>
      </c>
      <c r="CB509" s="222">
        <f t="shared" si="1187"/>
        <v>0</v>
      </c>
      <c r="CC509" s="222">
        <f t="shared" si="1188"/>
        <v>0</v>
      </c>
      <c r="CD509" s="222">
        <f t="shared" si="1189"/>
        <v>0</v>
      </c>
      <c r="CE509" s="222">
        <f t="shared" si="1190"/>
        <v>0</v>
      </c>
      <c r="CF509" s="222">
        <f t="shared" si="1191"/>
        <v>0</v>
      </c>
      <c r="CG509" s="222">
        <f t="shared" si="1192"/>
        <v>0</v>
      </c>
      <c r="CH509" s="222">
        <f t="shared" si="1193"/>
        <v>0</v>
      </c>
      <c r="CI509" s="222">
        <f t="shared" si="1194"/>
        <v>0</v>
      </c>
      <c r="CJ509" s="222">
        <f t="shared" si="1195"/>
        <v>0</v>
      </c>
      <c r="CK509" s="222">
        <f t="shared" si="1196"/>
        <v>0</v>
      </c>
      <c r="CL509" s="222">
        <f t="shared" si="1197"/>
        <v>0</v>
      </c>
      <c r="CM509" s="222">
        <f t="shared" si="1198"/>
        <v>0</v>
      </c>
      <c r="CN509" s="222">
        <f t="shared" si="1199"/>
        <v>0</v>
      </c>
      <c r="CO509" s="222">
        <f t="shared" si="1200"/>
        <v>0</v>
      </c>
      <c r="CP509" s="222">
        <f t="shared" si="1201"/>
        <v>0</v>
      </c>
      <c r="CQ509" s="222">
        <f t="shared" si="1202"/>
        <v>0</v>
      </c>
      <c r="CR509" s="222">
        <f t="shared" si="1203"/>
        <v>0</v>
      </c>
      <c r="CS509" s="222">
        <f t="shared" si="1204"/>
        <v>0</v>
      </c>
      <c r="CT509" s="222">
        <f t="shared" si="1205"/>
        <v>0</v>
      </c>
      <c r="CU509" s="222">
        <f t="shared" si="1206"/>
        <v>0</v>
      </c>
      <c r="CV509" s="222">
        <f t="shared" si="1207"/>
        <v>0</v>
      </c>
      <c r="CW509" s="222">
        <f t="shared" si="1208"/>
        <v>0</v>
      </c>
      <c r="CX509" s="222">
        <f t="shared" si="1209"/>
        <v>0</v>
      </c>
      <c r="CY509" s="222">
        <f t="shared" si="1210"/>
        <v>0</v>
      </c>
      <c r="CZ509" s="222">
        <f t="shared" si="1211"/>
        <v>0</v>
      </c>
      <c r="DA509" s="222">
        <f t="shared" si="1212"/>
        <v>0</v>
      </c>
      <c r="DB509" s="222">
        <f t="shared" si="1213"/>
        <v>0</v>
      </c>
      <c r="DC509" s="222">
        <f t="shared" si="1214"/>
        <v>0</v>
      </c>
      <c r="DD509" s="222">
        <f t="shared" si="1215"/>
        <v>0</v>
      </c>
      <c r="DE509" s="222">
        <f t="shared" si="1216"/>
        <v>0</v>
      </c>
      <c r="DF509" s="222">
        <f t="shared" si="1217"/>
        <v>0</v>
      </c>
      <c r="DG509" s="222">
        <f t="shared" si="1218"/>
        <v>0</v>
      </c>
      <c r="DH509" s="222">
        <f t="shared" si="1219"/>
        <v>0</v>
      </c>
      <c r="DI509" s="222">
        <f t="shared" si="1220"/>
        <v>0</v>
      </c>
      <c r="DJ509" s="222">
        <f t="shared" si="1221"/>
        <v>0</v>
      </c>
      <c r="DK509" s="222">
        <f t="shared" si="1222"/>
        <v>0</v>
      </c>
      <c r="DL509" s="222">
        <f t="shared" si="1223"/>
        <v>0</v>
      </c>
      <c r="DM509" s="222">
        <f t="shared" si="1224"/>
        <v>0</v>
      </c>
      <c r="DN509" s="222">
        <f t="shared" si="1225"/>
        <v>0</v>
      </c>
      <c r="DO509" s="222">
        <f t="shared" si="1226"/>
        <v>0</v>
      </c>
      <c r="DP509" s="222">
        <f t="shared" si="1227"/>
        <v>0</v>
      </c>
      <c r="DQ509" s="222">
        <f t="shared" si="1228"/>
        <v>0</v>
      </c>
      <c r="DR509" s="222">
        <f t="shared" si="1229"/>
        <v>0</v>
      </c>
      <c r="DS509" s="222">
        <f t="shared" si="1230"/>
        <v>0</v>
      </c>
      <c r="DT509" s="222">
        <f t="shared" si="1231"/>
        <v>0</v>
      </c>
      <c r="DU509" s="222">
        <f t="shared" si="1232"/>
        <v>0</v>
      </c>
      <c r="DV509" s="222">
        <f t="shared" si="1233"/>
        <v>0</v>
      </c>
      <c r="DW509" s="222">
        <f t="shared" si="1234"/>
        <v>0</v>
      </c>
      <c r="DX509" s="222">
        <f t="shared" si="1235"/>
        <v>0</v>
      </c>
      <c r="DY509" s="222">
        <f t="shared" si="1236"/>
        <v>0</v>
      </c>
      <c r="DZ509" s="222">
        <f t="shared" si="1237"/>
        <v>0</v>
      </c>
      <c r="EA509" s="222">
        <f t="shared" si="1238"/>
        <v>0</v>
      </c>
      <c r="EB509" s="222">
        <f t="shared" si="1239"/>
        <v>0</v>
      </c>
      <c r="EC509" s="222">
        <f t="shared" si="1240"/>
        <v>0</v>
      </c>
      <c r="ED509" s="222">
        <f t="shared" si="1241"/>
        <v>0</v>
      </c>
      <c r="EE509" s="222">
        <f t="shared" si="1242"/>
        <v>0</v>
      </c>
      <c r="EF509" s="222">
        <f t="shared" si="1243"/>
        <v>0</v>
      </c>
      <c r="EG509" s="222">
        <f t="shared" si="1244"/>
        <v>0</v>
      </c>
      <c r="EH509" s="222">
        <f t="shared" si="1245"/>
        <v>0</v>
      </c>
      <c r="EI509" s="222">
        <f t="shared" si="1246"/>
        <v>0</v>
      </c>
      <c r="EJ509" s="222">
        <f t="shared" si="1247"/>
        <v>0</v>
      </c>
      <c r="EK509" s="222">
        <f t="shared" si="1248"/>
        <v>0</v>
      </c>
      <c r="EL509" s="222">
        <f t="shared" si="1249"/>
        <v>0</v>
      </c>
      <c r="EM509" s="222">
        <f t="shared" si="1250"/>
        <v>0</v>
      </c>
      <c r="EN509" s="222">
        <f t="shared" si="1251"/>
        <v>0</v>
      </c>
      <c r="EO509" s="222">
        <f t="shared" si="1252"/>
        <v>0</v>
      </c>
      <c r="EP509" s="222">
        <f t="shared" si="1253"/>
        <v>0</v>
      </c>
      <c r="EQ509" s="222">
        <f t="shared" si="1254"/>
        <v>0</v>
      </c>
      <c r="ER509" s="222">
        <f t="shared" si="1255"/>
        <v>0</v>
      </c>
      <c r="ES509" s="222">
        <f t="shared" si="1256"/>
        <v>0</v>
      </c>
      <c r="ET509" s="222">
        <f t="shared" si="1257"/>
        <v>0</v>
      </c>
      <c r="EU509" s="222">
        <f t="shared" si="1258"/>
        <v>0</v>
      </c>
      <c r="EV509" s="222">
        <f t="shared" si="1259"/>
        <v>0</v>
      </c>
      <c r="EW509" s="222">
        <f t="shared" si="1260"/>
        <v>0</v>
      </c>
      <c r="EX509" s="222">
        <f t="shared" si="1261"/>
        <v>0</v>
      </c>
      <c r="EY509" s="222">
        <f t="shared" si="1262"/>
        <v>0</v>
      </c>
      <c r="EZ509" s="222">
        <f t="shared" si="1263"/>
        <v>0</v>
      </c>
      <c r="FA509" s="222">
        <f t="shared" si="1264"/>
        <v>0</v>
      </c>
      <c r="FB509" s="222">
        <f t="shared" si="1265"/>
        <v>0</v>
      </c>
      <c r="FC509" s="222">
        <f t="shared" si="1266"/>
        <v>0</v>
      </c>
      <c r="FD509" s="222">
        <f t="shared" si="1267"/>
        <v>0</v>
      </c>
      <c r="FE509" s="222">
        <f t="shared" si="1268"/>
        <v>0</v>
      </c>
      <c r="FF509" s="222">
        <f t="shared" si="1269"/>
        <v>0</v>
      </c>
      <c r="FG509" s="222">
        <f t="shared" si="1270"/>
        <v>0</v>
      </c>
      <c r="FH509" s="222">
        <f t="shared" si="1271"/>
        <v>0</v>
      </c>
      <c r="FI509" s="222">
        <f t="shared" si="1272"/>
        <v>0</v>
      </c>
      <c r="FJ509" s="222">
        <f t="shared" si="1273"/>
        <v>0</v>
      </c>
      <c r="FK509" s="222">
        <f t="shared" si="1274"/>
        <v>0</v>
      </c>
      <c r="FL509" s="222">
        <f t="shared" si="1275"/>
        <v>0</v>
      </c>
      <c r="FM509" s="222">
        <f t="shared" si="1276"/>
        <v>0</v>
      </c>
      <c r="FN509" s="222">
        <f t="shared" si="1277"/>
        <v>0</v>
      </c>
      <c r="FO509" s="222">
        <f t="shared" si="1278"/>
        <v>0</v>
      </c>
      <c r="FP509" s="222">
        <f t="shared" si="1279"/>
        <v>0</v>
      </c>
      <c r="FQ509" s="222">
        <f t="shared" si="1280"/>
        <v>0</v>
      </c>
      <c r="FR509" s="222">
        <f t="shared" si="1281"/>
        <v>0</v>
      </c>
      <c r="FS509" s="222">
        <f t="shared" si="1282"/>
        <v>0</v>
      </c>
      <c r="FT509" s="222">
        <f t="shared" si="1283"/>
        <v>0</v>
      </c>
      <c r="FU509" s="222">
        <f t="shared" si="1284"/>
        <v>0</v>
      </c>
      <c r="FV509" s="222">
        <f t="shared" si="1285"/>
        <v>0</v>
      </c>
      <c r="FW509" s="222">
        <f t="shared" si="1286"/>
        <v>0</v>
      </c>
      <c r="FX509" s="222">
        <f t="shared" si="1287"/>
        <v>0</v>
      </c>
      <c r="FY509" s="222">
        <f t="shared" si="1288"/>
        <v>0</v>
      </c>
      <c r="FZ509" s="222">
        <f t="shared" si="1289"/>
        <v>0</v>
      </c>
      <c r="GA509" s="222">
        <f t="shared" si="1290"/>
        <v>0</v>
      </c>
      <c r="GB509" s="222">
        <f t="shared" si="1291"/>
        <v>0</v>
      </c>
      <c r="GC509" s="222">
        <f t="shared" si="1292"/>
        <v>0</v>
      </c>
      <c r="GD509" s="222">
        <f t="shared" si="1293"/>
        <v>0</v>
      </c>
      <c r="GE509" s="222">
        <f t="shared" si="1294"/>
        <v>0</v>
      </c>
      <c r="GF509" s="222">
        <f t="shared" si="1295"/>
        <v>0</v>
      </c>
      <c r="GG509" s="222">
        <f t="shared" si="1296"/>
        <v>0</v>
      </c>
      <c r="GH509" s="222">
        <f t="shared" si="1297"/>
        <v>0</v>
      </c>
      <c r="GI509" s="222">
        <f t="shared" si="1298"/>
        <v>0</v>
      </c>
      <c r="GJ509" s="222">
        <f t="shared" si="1299"/>
        <v>0</v>
      </c>
      <c r="GK509" s="222">
        <f t="shared" si="1300"/>
        <v>0</v>
      </c>
      <c r="GL509" s="222">
        <f t="shared" si="1301"/>
        <v>0</v>
      </c>
      <c r="GM509" s="222">
        <f t="shared" si="1302"/>
        <v>0</v>
      </c>
      <c r="GN509" s="222">
        <f t="shared" si="1303"/>
        <v>0</v>
      </c>
      <c r="GO509" s="222">
        <f t="shared" si="1304"/>
        <v>0</v>
      </c>
      <c r="GP509" s="222">
        <f t="shared" si="1305"/>
        <v>0</v>
      </c>
      <c r="GQ509" s="222">
        <f t="shared" si="1306"/>
        <v>0</v>
      </c>
      <c r="GR509" s="222">
        <f t="shared" si="1307"/>
        <v>0</v>
      </c>
      <c r="GS509" s="222">
        <f t="shared" si="1308"/>
        <v>0</v>
      </c>
      <c r="GT509" s="222">
        <f t="shared" si="1309"/>
        <v>0</v>
      </c>
      <c r="GU509" s="222">
        <f t="shared" si="1310"/>
        <v>0</v>
      </c>
      <c r="GV509" s="222">
        <f t="shared" si="1311"/>
        <v>0</v>
      </c>
      <c r="GW509" s="222">
        <f t="shared" si="1312"/>
        <v>0</v>
      </c>
      <c r="GX509" s="222">
        <f t="shared" si="1313"/>
        <v>0</v>
      </c>
      <c r="GY509" s="222">
        <f t="shared" si="1314"/>
        <v>0</v>
      </c>
      <c r="GZ509" s="222">
        <f t="shared" si="1315"/>
        <v>0</v>
      </c>
      <c r="HA509" s="222">
        <f t="shared" si="1316"/>
        <v>0</v>
      </c>
      <c r="HB509" s="222">
        <f t="shared" si="1317"/>
        <v>0</v>
      </c>
      <c r="HC509" s="222">
        <f t="shared" si="1318"/>
        <v>0</v>
      </c>
      <c r="HD509" s="222">
        <f t="shared" si="1319"/>
        <v>0</v>
      </c>
      <c r="HE509" s="222">
        <f t="shared" si="1320"/>
        <v>0</v>
      </c>
      <c r="HF509" s="222">
        <f t="shared" si="1321"/>
        <v>0</v>
      </c>
      <c r="HG509" s="222">
        <f t="shared" si="1322"/>
        <v>0</v>
      </c>
      <c r="HH509" s="222">
        <f t="shared" si="1323"/>
        <v>0</v>
      </c>
      <c r="HI509" s="222">
        <f t="shared" si="1324"/>
        <v>0</v>
      </c>
      <c r="HJ509" s="222">
        <f t="shared" si="1325"/>
        <v>0</v>
      </c>
      <c r="HK509" s="222">
        <f t="shared" si="1326"/>
        <v>0</v>
      </c>
      <c r="HL509" s="222">
        <f t="shared" si="1327"/>
        <v>0</v>
      </c>
      <c r="HM509" s="222">
        <f t="shared" si="1328"/>
        <v>0</v>
      </c>
      <c r="HN509" s="222">
        <f t="shared" si="1329"/>
        <v>0</v>
      </c>
      <c r="HO509" s="222">
        <f t="shared" si="1330"/>
        <v>0</v>
      </c>
      <c r="HP509" s="222">
        <f t="shared" si="1331"/>
        <v>0</v>
      </c>
      <c r="HQ509" s="222">
        <f t="shared" si="1332"/>
        <v>0</v>
      </c>
      <c r="HR509" s="222">
        <f t="shared" si="1333"/>
        <v>0</v>
      </c>
      <c r="HS509" s="222">
        <f t="shared" si="1334"/>
        <v>0</v>
      </c>
      <c r="HT509" s="222">
        <f t="shared" si="1335"/>
        <v>0</v>
      </c>
      <c r="HU509" s="222">
        <f t="shared" si="1336"/>
        <v>0</v>
      </c>
      <c r="HV509" s="222">
        <f t="shared" si="1337"/>
        <v>0</v>
      </c>
      <c r="HW509" s="222">
        <f t="shared" si="1338"/>
        <v>0</v>
      </c>
      <c r="HX509" s="222">
        <f t="shared" si="1339"/>
        <v>0</v>
      </c>
      <c r="HY509" s="222">
        <f t="shared" si="1340"/>
        <v>0</v>
      </c>
      <c r="HZ509" s="222">
        <f t="shared" si="1341"/>
        <v>0</v>
      </c>
      <c r="IA509" s="222">
        <f t="shared" si="1342"/>
        <v>0</v>
      </c>
      <c r="IB509" s="222">
        <f t="shared" si="1343"/>
        <v>0</v>
      </c>
      <c r="IC509" s="222">
        <f t="shared" si="1344"/>
        <v>0</v>
      </c>
      <c r="ID509" s="222">
        <f t="shared" si="1345"/>
        <v>0</v>
      </c>
      <c r="IE509" s="222">
        <f t="shared" si="1346"/>
        <v>0</v>
      </c>
      <c r="IF509" s="222">
        <f t="shared" si="1347"/>
        <v>0</v>
      </c>
      <c r="IG509" s="222">
        <f t="shared" si="1348"/>
        <v>0</v>
      </c>
      <c r="IH509" s="222">
        <f t="shared" si="1349"/>
        <v>0</v>
      </c>
      <c r="II509" s="222">
        <f t="shared" si="1350"/>
        <v>0</v>
      </c>
      <c r="IJ509" s="222">
        <f t="shared" si="1351"/>
        <v>0</v>
      </c>
      <c r="IK509" s="222">
        <f t="shared" si="1352"/>
        <v>0</v>
      </c>
      <c r="IL509" s="222">
        <f t="shared" si="1353"/>
        <v>0</v>
      </c>
      <c r="IM509" s="222">
        <f t="shared" si="1354"/>
        <v>0</v>
      </c>
      <c r="IN509" s="222">
        <f t="shared" si="1355"/>
        <v>0</v>
      </c>
      <c r="IO509" s="222">
        <f t="shared" si="1356"/>
        <v>0</v>
      </c>
      <c r="IP509" s="222">
        <f t="shared" si="1357"/>
        <v>0</v>
      </c>
      <c r="IQ509" s="222">
        <f t="shared" si="1358"/>
        <v>0</v>
      </c>
      <c r="IR509" s="222">
        <f t="shared" si="1359"/>
        <v>0</v>
      </c>
      <c r="IS509" s="222">
        <f t="shared" si="1360"/>
        <v>0</v>
      </c>
      <c r="IT509" s="222">
        <f t="shared" si="1361"/>
        <v>0</v>
      </c>
      <c r="IU509" s="222">
        <f t="shared" si="1362"/>
        <v>0</v>
      </c>
      <c r="IV509" s="222">
        <f t="shared" si="1363"/>
        <v>0</v>
      </c>
      <c r="IW509" s="222">
        <f t="shared" si="1364"/>
        <v>0</v>
      </c>
      <c r="IX509" s="222">
        <f t="shared" si="1365"/>
        <v>0</v>
      </c>
      <c r="IY509" s="222">
        <f t="shared" si="1366"/>
        <v>0</v>
      </c>
      <c r="IZ509" s="222">
        <f t="shared" si="1367"/>
        <v>0</v>
      </c>
      <c r="JA509" s="222">
        <f t="shared" si="1368"/>
        <v>0</v>
      </c>
      <c r="JB509" s="222">
        <f t="shared" si="1369"/>
        <v>0</v>
      </c>
    </row>
    <row r="510" spans="2:262">
      <c r="B510" s="230">
        <v>149</v>
      </c>
      <c r="C510" s="229">
        <f t="shared" si="1370"/>
        <v>2.9101562500000022E-3</v>
      </c>
      <c r="D510" s="226">
        <f t="shared" ca="1" si="1113"/>
        <v>23.585287630252555</v>
      </c>
      <c r="E510" s="225">
        <f ca="1">EY361</f>
        <v>-0.41471236974744563</v>
      </c>
      <c r="F510" s="224">
        <v>149</v>
      </c>
      <c r="G510" s="222">
        <f t="shared" si="1114"/>
        <v>0</v>
      </c>
      <c r="H510" s="222">
        <f t="shared" si="1115"/>
        <v>0</v>
      </c>
      <c r="I510" s="222">
        <f t="shared" si="1116"/>
        <v>0</v>
      </c>
      <c r="J510" s="222">
        <f t="shared" si="1117"/>
        <v>0</v>
      </c>
      <c r="K510" s="222">
        <f t="shared" si="1118"/>
        <v>0</v>
      </c>
      <c r="L510" s="222">
        <f t="shared" si="1119"/>
        <v>0</v>
      </c>
      <c r="M510" s="222">
        <f t="shared" si="1120"/>
        <v>0</v>
      </c>
      <c r="N510" s="222">
        <f t="shared" si="1121"/>
        <v>0</v>
      </c>
      <c r="O510" s="222">
        <f t="shared" si="1122"/>
        <v>0</v>
      </c>
      <c r="P510" s="222">
        <f t="shared" si="1123"/>
        <v>0</v>
      </c>
      <c r="Q510" s="222">
        <f t="shared" si="1124"/>
        <v>0</v>
      </c>
      <c r="R510" s="222">
        <f t="shared" si="1125"/>
        <v>0</v>
      </c>
      <c r="S510" s="222">
        <f t="shared" si="1126"/>
        <v>0</v>
      </c>
      <c r="T510" s="222">
        <f t="shared" si="1127"/>
        <v>0</v>
      </c>
      <c r="U510" s="222">
        <f t="shared" si="1128"/>
        <v>0</v>
      </c>
      <c r="V510" s="222">
        <f t="shared" si="1129"/>
        <v>0</v>
      </c>
      <c r="W510" s="222">
        <f t="shared" si="1130"/>
        <v>0</v>
      </c>
      <c r="X510" s="222">
        <f t="shared" si="1131"/>
        <v>0</v>
      </c>
      <c r="Y510" s="222">
        <f t="shared" si="1132"/>
        <v>0</v>
      </c>
      <c r="Z510" s="222">
        <f t="shared" si="1133"/>
        <v>0</v>
      </c>
      <c r="AA510" s="222">
        <f t="shared" si="1134"/>
        <v>0</v>
      </c>
      <c r="AB510" s="222">
        <f t="shared" si="1135"/>
        <v>0</v>
      </c>
      <c r="AC510" s="222">
        <f t="shared" si="1136"/>
        <v>0</v>
      </c>
      <c r="AD510" s="222">
        <f t="shared" si="1137"/>
        <v>0</v>
      </c>
      <c r="AE510" s="222">
        <f t="shared" si="1138"/>
        <v>0</v>
      </c>
      <c r="AF510" s="222">
        <f t="shared" si="1139"/>
        <v>0</v>
      </c>
      <c r="AG510" s="222">
        <f t="shared" si="1140"/>
        <v>0</v>
      </c>
      <c r="AH510" s="222">
        <f t="shared" si="1141"/>
        <v>0</v>
      </c>
      <c r="AI510" s="222">
        <f t="shared" si="1142"/>
        <v>0</v>
      </c>
      <c r="AJ510" s="222">
        <f t="shared" si="1143"/>
        <v>0</v>
      </c>
      <c r="AK510" s="222">
        <f t="shared" si="1144"/>
        <v>0</v>
      </c>
      <c r="AL510" s="222">
        <f t="shared" si="1145"/>
        <v>0</v>
      </c>
      <c r="AM510" s="222">
        <f t="shared" si="1146"/>
        <v>0</v>
      </c>
      <c r="AN510" s="222">
        <f t="shared" si="1147"/>
        <v>0</v>
      </c>
      <c r="AO510" s="222">
        <f t="shared" si="1148"/>
        <v>0</v>
      </c>
      <c r="AP510" s="222">
        <f t="shared" si="1149"/>
        <v>0</v>
      </c>
      <c r="AQ510" s="222">
        <f t="shared" si="1150"/>
        <v>0</v>
      </c>
      <c r="AR510" s="222">
        <f t="shared" si="1151"/>
        <v>0</v>
      </c>
      <c r="AS510" s="222">
        <f t="shared" si="1152"/>
        <v>0</v>
      </c>
      <c r="AT510" s="222">
        <f t="shared" si="1153"/>
        <v>0</v>
      </c>
      <c r="AU510" s="222">
        <f t="shared" si="1154"/>
        <v>0</v>
      </c>
      <c r="AV510" s="222">
        <f t="shared" si="1155"/>
        <v>0</v>
      </c>
      <c r="AW510" s="222">
        <f t="shared" si="1156"/>
        <v>0</v>
      </c>
      <c r="AX510" s="222">
        <f t="shared" si="1157"/>
        <v>0</v>
      </c>
      <c r="AY510" s="222">
        <f t="shared" si="1158"/>
        <v>0</v>
      </c>
      <c r="AZ510" s="222">
        <f t="shared" si="1159"/>
        <v>0</v>
      </c>
      <c r="BA510" s="222">
        <f t="shared" si="1160"/>
        <v>0</v>
      </c>
      <c r="BB510" s="222">
        <f t="shared" si="1161"/>
        <v>0</v>
      </c>
      <c r="BC510" s="222">
        <f t="shared" si="1162"/>
        <v>0</v>
      </c>
      <c r="BD510" s="222">
        <f t="shared" si="1163"/>
        <v>0</v>
      </c>
      <c r="BE510" s="222">
        <f t="shared" si="1164"/>
        <v>0</v>
      </c>
      <c r="BF510" s="222">
        <f t="shared" si="1165"/>
        <v>0</v>
      </c>
      <c r="BG510" s="222">
        <f t="shared" si="1166"/>
        <v>0</v>
      </c>
      <c r="BH510" s="222">
        <f t="shared" si="1167"/>
        <v>0</v>
      </c>
      <c r="BI510" s="222">
        <f t="shared" si="1168"/>
        <v>0</v>
      </c>
      <c r="BJ510" s="222">
        <f t="shared" si="1169"/>
        <v>0</v>
      </c>
      <c r="BK510" s="222">
        <f t="shared" si="1170"/>
        <v>0</v>
      </c>
      <c r="BL510" s="222">
        <f t="shared" si="1171"/>
        <v>0</v>
      </c>
      <c r="BM510" s="222">
        <f t="shared" si="1172"/>
        <v>0</v>
      </c>
      <c r="BN510" s="222">
        <f t="shared" si="1173"/>
        <v>0</v>
      </c>
      <c r="BO510" s="222">
        <f t="shared" si="1174"/>
        <v>0</v>
      </c>
      <c r="BP510" s="222">
        <f t="shared" si="1175"/>
        <v>0</v>
      </c>
      <c r="BQ510" s="222">
        <f t="shared" si="1176"/>
        <v>0</v>
      </c>
      <c r="BR510" s="222">
        <f t="shared" si="1177"/>
        <v>0</v>
      </c>
      <c r="BS510" s="222">
        <f t="shared" si="1178"/>
        <v>0</v>
      </c>
      <c r="BT510" s="222">
        <f t="shared" si="1179"/>
        <v>0</v>
      </c>
      <c r="BU510" s="222">
        <f t="shared" si="1180"/>
        <v>0</v>
      </c>
      <c r="BV510" s="222">
        <f t="shared" si="1181"/>
        <v>0</v>
      </c>
      <c r="BW510" s="222">
        <f t="shared" si="1182"/>
        <v>0</v>
      </c>
      <c r="BX510" s="222">
        <f t="shared" si="1183"/>
        <v>0</v>
      </c>
      <c r="BY510" s="222">
        <f t="shared" si="1184"/>
        <v>0</v>
      </c>
      <c r="BZ510" s="222">
        <f t="shared" si="1185"/>
        <v>0</v>
      </c>
      <c r="CA510" s="222">
        <f t="shared" si="1186"/>
        <v>0</v>
      </c>
      <c r="CB510" s="222">
        <f t="shared" si="1187"/>
        <v>0</v>
      </c>
      <c r="CC510" s="222">
        <f t="shared" si="1188"/>
        <v>0</v>
      </c>
      <c r="CD510" s="222">
        <f t="shared" si="1189"/>
        <v>0</v>
      </c>
      <c r="CE510" s="222">
        <f t="shared" si="1190"/>
        <v>0</v>
      </c>
      <c r="CF510" s="222">
        <f t="shared" si="1191"/>
        <v>0</v>
      </c>
      <c r="CG510" s="222">
        <f t="shared" si="1192"/>
        <v>0</v>
      </c>
      <c r="CH510" s="222">
        <f t="shared" si="1193"/>
        <v>0</v>
      </c>
      <c r="CI510" s="222">
        <f t="shared" si="1194"/>
        <v>0</v>
      </c>
      <c r="CJ510" s="222">
        <f t="shared" si="1195"/>
        <v>0</v>
      </c>
      <c r="CK510" s="222">
        <f t="shared" si="1196"/>
        <v>0</v>
      </c>
      <c r="CL510" s="222">
        <f t="shared" si="1197"/>
        <v>0</v>
      </c>
      <c r="CM510" s="222">
        <f t="shared" si="1198"/>
        <v>0</v>
      </c>
      <c r="CN510" s="222">
        <f t="shared" si="1199"/>
        <v>0</v>
      </c>
      <c r="CO510" s="222">
        <f t="shared" si="1200"/>
        <v>0</v>
      </c>
      <c r="CP510" s="222">
        <f t="shared" si="1201"/>
        <v>0</v>
      </c>
      <c r="CQ510" s="222">
        <f t="shared" si="1202"/>
        <v>0</v>
      </c>
      <c r="CR510" s="222">
        <f t="shared" si="1203"/>
        <v>0</v>
      </c>
      <c r="CS510" s="222">
        <f t="shared" si="1204"/>
        <v>0</v>
      </c>
      <c r="CT510" s="222">
        <f t="shared" si="1205"/>
        <v>0</v>
      </c>
      <c r="CU510" s="222">
        <f t="shared" si="1206"/>
        <v>0</v>
      </c>
      <c r="CV510" s="222">
        <f t="shared" si="1207"/>
        <v>0</v>
      </c>
      <c r="CW510" s="222">
        <f t="shared" si="1208"/>
        <v>0</v>
      </c>
      <c r="CX510" s="222">
        <f t="shared" si="1209"/>
        <v>0</v>
      </c>
      <c r="CY510" s="222">
        <f t="shared" si="1210"/>
        <v>0</v>
      </c>
      <c r="CZ510" s="222">
        <f t="shared" si="1211"/>
        <v>0</v>
      </c>
      <c r="DA510" s="222">
        <f t="shared" si="1212"/>
        <v>0</v>
      </c>
      <c r="DB510" s="222">
        <f t="shared" si="1213"/>
        <v>0</v>
      </c>
      <c r="DC510" s="222">
        <f t="shared" si="1214"/>
        <v>0</v>
      </c>
      <c r="DD510" s="222">
        <f t="shared" si="1215"/>
        <v>0</v>
      </c>
      <c r="DE510" s="222">
        <f t="shared" si="1216"/>
        <v>0</v>
      </c>
      <c r="DF510" s="222">
        <f t="shared" si="1217"/>
        <v>0</v>
      </c>
      <c r="DG510" s="222">
        <f t="shared" si="1218"/>
        <v>0</v>
      </c>
      <c r="DH510" s="222">
        <f t="shared" si="1219"/>
        <v>0</v>
      </c>
      <c r="DI510" s="222">
        <f t="shared" si="1220"/>
        <v>0</v>
      </c>
      <c r="DJ510" s="222">
        <f t="shared" si="1221"/>
        <v>0</v>
      </c>
      <c r="DK510" s="222">
        <f t="shared" si="1222"/>
        <v>0</v>
      </c>
      <c r="DL510" s="222">
        <f t="shared" si="1223"/>
        <v>0</v>
      </c>
      <c r="DM510" s="222">
        <f t="shared" si="1224"/>
        <v>0</v>
      </c>
      <c r="DN510" s="222">
        <f t="shared" si="1225"/>
        <v>0</v>
      </c>
      <c r="DO510" s="222">
        <f t="shared" si="1226"/>
        <v>0</v>
      </c>
      <c r="DP510" s="222">
        <f t="shared" si="1227"/>
        <v>0</v>
      </c>
      <c r="DQ510" s="222">
        <f t="shared" si="1228"/>
        <v>0</v>
      </c>
      <c r="DR510" s="222">
        <f t="shared" si="1229"/>
        <v>0</v>
      </c>
      <c r="DS510" s="222">
        <f t="shared" si="1230"/>
        <v>0</v>
      </c>
      <c r="DT510" s="222">
        <f t="shared" si="1231"/>
        <v>0</v>
      </c>
      <c r="DU510" s="222">
        <f t="shared" si="1232"/>
        <v>0</v>
      </c>
      <c r="DV510" s="222">
        <f t="shared" si="1233"/>
        <v>0</v>
      </c>
      <c r="DW510" s="222">
        <f t="shared" si="1234"/>
        <v>0</v>
      </c>
      <c r="DX510" s="222">
        <f t="shared" si="1235"/>
        <v>0</v>
      </c>
      <c r="DY510" s="222">
        <f t="shared" si="1236"/>
        <v>0</v>
      </c>
      <c r="DZ510" s="222">
        <f t="shared" si="1237"/>
        <v>0</v>
      </c>
      <c r="EA510" s="222">
        <f t="shared" si="1238"/>
        <v>0</v>
      </c>
      <c r="EB510" s="222">
        <f t="shared" si="1239"/>
        <v>0</v>
      </c>
      <c r="EC510" s="222">
        <f t="shared" si="1240"/>
        <v>0</v>
      </c>
      <c r="ED510" s="222">
        <f t="shared" si="1241"/>
        <v>0</v>
      </c>
      <c r="EE510" s="222">
        <f t="shared" si="1242"/>
        <v>0</v>
      </c>
      <c r="EF510" s="222">
        <f t="shared" si="1243"/>
        <v>0</v>
      </c>
      <c r="EG510" s="222">
        <f t="shared" si="1244"/>
        <v>0</v>
      </c>
      <c r="EH510" s="222">
        <f t="shared" si="1245"/>
        <v>0</v>
      </c>
      <c r="EI510" s="222">
        <f t="shared" si="1246"/>
        <v>0</v>
      </c>
      <c r="EJ510" s="222">
        <f t="shared" si="1247"/>
        <v>0</v>
      </c>
      <c r="EK510" s="222">
        <f t="shared" si="1248"/>
        <v>0</v>
      </c>
      <c r="EL510" s="222">
        <f t="shared" si="1249"/>
        <v>0</v>
      </c>
      <c r="EM510" s="222">
        <f t="shared" si="1250"/>
        <v>0</v>
      </c>
      <c r="EN510" s="222">
        <f t="shared" si="1251"/>
        <v>0</v>
      </c>
      <c r="EO510" s="222">
        <f t="shared" si="1252"/>
        <v>0</v>
      </c>
      <c r="EP510" s="222">
        <f t="shared" si="1253"/>
        <v>0</v>
      </c>
      <c r="EQ510" s="222">
        <f t="shared" si="1254"/>
        <v>0</v>
      </c>
      <c r="ER510" s="222">
        <f t="shared" si="1255"/>
        <v>0</v>
      </c>
      <c r="ES510" s="222">
        <f t="shared" si="1256"/>
        <v>0</v>
      </c>
      <c r="ET510" s="222">
        <f t="shared" si="1257"/>
        <v>0</v>
      </c>
      <c r="EU510" s="222">
        <f t="shared" si="1258"/>
        <v>0</v>
      </c>
      <c r="EV510" s="222">
        <f t="shared" si="1259"/>
        <v>0</v>
      </c>
      <c r="EW510" s="222">
        <f t="shared" si="1260"/>
        <v>0</v>
      </c>
      <c r="EX510" s="222">
        <f t="shared" si="1261"/>
        <v>0</v>
      </c>
      <c r="EY510" s="222">
        <f t="shared" si="1262"/>
        <v>0</v>
      </c>
      <c r="EZ510" s="222">
        <f t="shared" si="1263"/>
        <v>0</v>
      </c>
      <c r="FA510" s="222">
        <f t="shared" si="1264"/>
        <v>0</v>
      </c>
      <c r="FB510" s="222">
        <f t="shared" si="1265"/>
        <v>0</v>
      </c>
      <c r="FC510" s="222">
        <f t="shared" si="1266"/>
        <v>0</v>
      </c>
      <c r="FD510" s="222">
        <f t="shared" si="1267"/>
        <v>0</v>
      </c>
      <c r="FE510" s="222">
        <f t="shared" si="1268"/>
        <v>0</v>
      </c>
      <c r="FF510" s="222">
        <f t="shared" si="1269"/>
        <v>0</v>
      </c>
      <c r="FG510" s="222">
        <f t="shared" si="1270"/>
        <v>0</v>
      </c>
      <c r="FH510" s="222">
        <f t="shared" si="1271"/>
        <v>0</v>
      </c>
      <c r="FI510" s="222">
        <f t="shared" si="1272"/>
        <v>0</v>
      </c>
      <c r="FJ510" s="222">
        <f t="shared" si="1273"/>
        <v>0</v>
      </c>
      <c r="FK510" s="222">
        <f t="shared" si="1274"/>
        <v>0</v>
      </c>
      <c r="FL510" s="222">
        <f t="shared" si="1275"/>
        <v>0</v>
      </c>
      <c r="FM510" s="222">
        <f t="shared" si="1276"/>
        <v>0</v>
      </c>
      <c r="FN510" s="222">
        <f t="shared" si="1277"/>
        <v>0</v>
      </c>
      <c r="FO510" s="222">
        <f t="shared" si="1278"/>
        <v>0</v>
      </c>
      <c r="FP510" s="222">
        <f t="shared" si="1279"/>
        <v>0</v>
      </c>
      <c r="FQ510" s="222">
        <f t="shared" si="1280"/>
        <v>0</v>
      </c>
      <c r="FR510" s="222">
        <f t="shared" si="1281"/>
        <v>0</v>
      </c>
      <c r="FS510" s="222">
        <f t="shared" si="1282"/>
        <v>0</v>
      </c>
      <c r="FT510" s="222">
        <f t="shared" si="1283"/>
        <v>0</v>
      </c>
      <c r="FU510" s="222">
        <f t="shared" si="1284"/>
        <v>0</v>
      </c>
      <c r="FV510" s="222">
        <f t="shared" si="1285"/>
        <v>0</v>
      </c>
      <c r="FW510" s="222">
        <f t="shared" si="1286"/>
        <v>0</v>
      </c>
      <c r="FX510" s="222">
        <f t="shared" si="1287"/>
        <v>0</v>
      </c>
      <c r="FY510" s="222">
        <f t="shared" si="1288"/>
        <v>0</v>
      </c>
      <c r="FZ510" s="222">
        <f t="shared" si="1289"/>
        <v>0</v>
      </c>
      <c r="GA510" s="222">
        <f t="shared" si="1290"/>
        <v>0</v>
      </c>
      <c r="GB510" s="222">
        <f t="shared" si="1291"/>
        <v>0</v>
      </c>
      <c r="GC510" s="222">
        <f t="shared" si="1292"/>
        <v>0</v>
      </c>
      <c r="GD510" s="222">
        <f t="shared" si="1293"/>
        <v>0</v>
      </c>
      <c r="GE510" s="222">
        <f t="shared" si="1294"/>
        <v>0</v>
      </c>
      <c r="GF510" s="222">
        <f t="shared" si="1295"/>
        <v>0</v>
      </c>
      <c r="GG510" s="222">
        <f t="shared" si="1296"/>
        <v>0</v>
      </c>
      <c r="GH510" s="222">
        <f t="shared" si="1297"/>
        <v>0</v>
      </c>
      <c r="GI510" s="222">
        <f t="shared" si="1298"/>
        <v>0</v>
      </c>
      <c r="GJ510" s="222">
        <f t="shared" si="1299"/>
        <v>0</v>
      </c>
      <c r="GK510" s="222">
        <f t="shared" si="1300"/>
        <v>0</v>
      </c>
      <c r="GL510" s="222">
        <f t="shared" si="1301"/>
        <v>0</v>
      </c>
      <c r="GM510" s="222">
        <f t="shared" si="1302"/>
        <v>0</v>
      </c>
      <c r="GN510" s="222">
        <f t="shared" si="1303"/>
        <v>0</v>
      </c>
      <c r="GO510" s="222">
        <f t="shared" si="1304"/>
        <v>0</v>
      </c>
      <c r="GP510" s="222">
        <f t="shared" si="1305"/>
        <v>0</v>
      </c>
      <c r="GQ510" s="222">
        <f t="shared" si="1306"/>
        <v>0</v>
      </c>
      <c r="GR510" s="222">
        <f t="shared" si="1307"/>
        <v>0</v>
      </c>
      <c r="GS510" s="222">
        <f t="shared" si="1308"/>
        <v>0</v>
      </c>
      <c r="GT510" s="222">
        <f t="shared" si="1309"/>
        <v>0</v>
      </c>
      <c r="GU510" s="222">
        <f t="shared" si="1310"/>
        <v>0</v>
      </c>
      <c r="GV510" s="222">
        <f t="shared" si="1311"/>
        <v>0</v>
      </c>
      <c r="GW510" s="222">
        <f t="shared" si="1312"/>
        <v>0</v>
      </c>
      <c r="GX510" s="222">
        <f t="shared" si="1313"/>
        <v>0</v>
      </c>
      <c r="GY510" s="222">
        <f t="shared" si="1314"/>
        <v>0</v>
      </c>
      <c r="GZ510" s="222">
        <f t="shared" si="1315"/>
        <v>0</v>
      </c>
      <c r="HA510" s="222">
        <f t="shared" si="1316"/>
        <v>0</v>
      </c>
      <c r="HB510" s="222">
        <f t="shared" si="1317"/>
        <v>0</v>
      </c>
      <c r="HC510" s="222">
        <f t="shared" si="1318"/>
        <v>0</v>
      </c>
      <c r="HD510" s="222">
        <f t="shared" si="1319"/>
        <v>0</v>
      </c>
      <c r="HE510" s="222">
        <f t="shared" si="1320"/>
        <v>0</v>
      </c>
      <c r="HF510" s="222">
        <f t="shared" si="1321"/>
        <v>0</v>
      </c>
      <c r="HG510" s="222">
        <f t="shared" si="1322"/>
        <v>0</v>
      </c>
      <c r="HH510" s="222">
        <f t="shared" si="1323"/>
        <v>0</v>
      </c>
      <c r="HI510" s="222">
        <f t="shared" si="1324"/>
        <v>0</v>
      </c>
      <c r="HJ510" s="222">
        <f t="shared" si="1325"/>
        <v>0</v>
      </c>
      <c r="HK510" s="222">
        <f t="shared" si="1326"/>
        <v>0</v>
      </c>
      <c r="HL510" s="222">
        <f t="shared" si="1327"/>
        <v>0</v>
      </c>
      <c r="HM510" s="222">
        <f t="shared" si="1328"/>
        <v>0</v>
      </c>
      <c r="HN510" s="222">
        <f t="shared" si="1329"/>
        <v>0</v>
      </c>
      <c r="HO510" s="222">
        <f t="shared" si="1330"/>
        <v>0</v>
      </c>
      <c r="HP510" s="222">
        <f t="shared" si="1331"/>
        <v>0</v>
      </c>
      <c r="HQ510" s="222">
        <f t="shared" si="1332"/>
        <v>0</v>
      </c>
      <c r="HR510" s="222">
        <f t="shared" si="1333"/>
        <v>0</v>
      </c>
      <c r="HS510" s="222">
        <f t="shared" si="1334"/>
        <v>0</v>
      </c>
      <c r="HT510" s="222">
        <f t="shared" si="1335"/>
        <v>0</v>
      </c>
      <c r="HU510" s="222">
        <f t="shared" si="1336"/>
        <v>0</v>
      </c>
      <c r="HV510" s="222">
        <f t="shared" si="1337"/>
        <v>0</v>
      </c>
      <c r="HW510" s="222">
        <f t="shared" si="1338"/>
        <v>0</v>
      </c>
      <c r="HX510" s="222">
        <f t="shared" si="1339"/>
        <v>0</v>
      </c>
      <c r="HY510" s="222">
        <f t="shared" si="1340"/>
        <v>0</v>
      </c>
      <c r="HZ510" s="222">
        <f t="shared" si="1341"/>
        <v>0</v>
      </c>
      <c r="IA510" s="222">
        <f t="shared" si="1342"/>
        <v>0</v>
      </c>
      <c r="IB510" s="222">
        <f t="shared" si="1343"/>
        <v>0</v>
      </c>
      <c r="IC510" s="222">
        <f t="shared" si="1344"/>
        <v>0</v>
      </c>
      <c r="ID510" s="222">
        <f t="shared" si="1345"/>
        <v>0</v>
      </c>
      <c r="IE510" s="222">
        <f t="shared" si="1346"/>
        <v>0</v>
      </c>
      <c r="IF510" s="222">
        <f t="shared" si="1347"/>
        <v>0</v>
      </c>
      <c r="IG510" s="222">
        <f t="shared" si="1348"/>
        <v>0</v>
      </c>
      <c r="IH510" s="222">
        <f t="shared" si="1349"/>
        <v>0</v>
      </c>
      <c r="II510" s="222">
        <f t="shared" si="1350"/>
        <v>0</v>
      </c>
      <c r="IJ510" s="222">
        <f t="shared" si="1351"/>
        <v>0</v>
      </c>
      <c r="IK510" s="222">
        <f t="shared" si="1352"/>
        <v>0</v>
      </c>
      <c r="IL510" s="222">
        <f t="shared" si="1353"/>
        <v>0</v>
      </c>
      <c r="IM510" s="222">
        <f t="shared" si="1354"/>
        <v>0</v>
      </c>
      <c r="IN510" s="222">
        <f t="shared" si="1355"/>
        <v>0</v>
      </c>
      <c r="IO510" s="222">
        <f t="shared" si="1356"/>
        <v>0</v>
      </c>
      <c r="IP510" s="222">
        <f t="shared" si="1357"/>
        <v>0</v>
      </c>
      <c r="IQ510" s="222">
        <f t="shared" si="1358"/>
        <v>0</v>
      </c>
      <c r="IR510" s="222">
        <f t="shared" si="1359"/>
        <v>0</v>
      </c>
      <c r="IS510" s="222">
        <f t="shared" si="1360"/>
        <v>0</v>
      </c>
      <c r="IT510" s="222">
        <f t="shared" si="1361"/>
        <v>0</v>
      </c>
      <c r="IU510" s="222">
        <f t="shared" si="1362"/>
        <v>0</v>
      </c>
      <c r="IV510" s="222">
        <f t="shared" si="1363"/>
        <v>0</v>
      </c>
      <c r="IW510" s="222">
        <f t="shared" si="1364"/>
        <v>0</v>
      </c>
      <c r="IX510" s="222">
        <f t="shared" si="1365"/>
        <v>0</v>
      </c>
      <c r="IY510" s="222">
        <f t="shared" si="1366"/>
        <v>0</v>
      </c>
      <c r="IZ510" s="222">
        <f t="shared" si="1367"/>
        <v>0</v>
      </c>
      <c r="JA510" s="222">
        <f t="shared" si="1368"/>
        <v>0</v>
      </c>
      <c r="JB510" s="222">
        <f t="shared" si="1369"/>
        <v>0</v>
      </c>
    </row>
    <row r="511" spans="2:262">
      <c r="B511" s="230">
        <v>150</v>
      </c>
      <c r="C511" s="229">
        <f t="shared" si="1370"/>
        <v>2.9296875000000022E-3</v>
      </c>
      <c r="D511" s="226">
        <f t="shared" ca="1" si="1113"/>
        <v>23.587540292820975</v>
      </c>
      <c r="E511" s="225">
        <f ca="1">EZ361</f>
        <v>-0.4124597071790263</v>
      </c>
      <c r="F511" s="224">
        <v>150</v>
      </c>
      <c r="G511" s="222">
        <f t="shared" si="1114"/>
        <v>0</v>
      </c>
      <c r="H511" s="222">
        <f t="shared" si="1115"/>
        <v>0</v>
      </c>
      <c r="I511" s="222">
        <f t="shared" si="1116"/>
        <v>0</v>
      </c>
      <c r="J511" s="222">
        <f t="shared" si="1117"/>
        <v>0</v>
      </c>
      <c r="K511" s="222">
        <f t="shared" si="1118"/>
        <v>0</v>
      </c>
      <c r="L511" s="222">
        <f t="shared" si="1119"/>
        <v>0</v>
      </c>
      <c r="M511" s="222">
        <f t="shared" si="1120"/>
        <v>0</v>
      </c>
      <c r="N511" s="222">
        <f t="shared" si="1121"/>
        <v>0</v>
      </c>
      <c r="O511" s="222">
        <f t="shared" si="1122"/>
        <v>0</v>
      </c>
      <c r="P511" s="222">
        <f t="shared" si="1123"/>
        <v>0</v>
      </c>
      <c r="Q511" s="222">
        <f t="shared" si="1124"/>
        <v>0</v>
      </c>
      <c r="R511" s="222">
        <f t="shared" si="1125"/>
        <v>0</v>
      </c>
      <c r="S511" s="222">
        <f t="shared" si="1126"/>
        <v>0</v>
      </c>
      <c r="T511" s="222">
        <f t="shared" si="1127"/>
        <v>0</v>
      </c>
      <c r="U511" s="222">
        <f t="shared" si="1128"/>
        <v>0</v>
      </c>
      <c r="V511" s="222">
        <f t="shared" si="1129"/>
        <v>0</v>
      </c>
      <c r="W511" s="222">
        <f t="shared" si="1130"/>
        <v>0</v>
      </c>
      <c r="X511" s="222">
        <f t="shared" si="1131"/>
        <v>0</v>
      </c>
      <c r="Y511" s="222">
        <f t="shared" si="1132"/>
        <v>0</v>
      </c>
      <c r="Z511" s="222">
        <f t="shared" si="1133"/>
        <v>0</v>
      </c>
      <c r="AA511" s="222">
        <f t="shared" si="1134"/>
        <v>0</v>
      </c>
      <c r="AB511" s="222">
        <f t="shared" si="1135"/>
        <v>0</v>
      </c>
      <c r="AC511" s="222">
        <f t="shared" si="1136"/>
        <v>0</v>
      </c>
      <c r="AD511" s="222">
        <f t="shared" si="1137"/>
        <v>0</v>
      </c>
      <c r="AE511" s="222">
        <f t="shared" si="1138"/>
        <v>0</v>
      </c>
      <c r="AF511" s="222">
        <f t="shared" si="1139"/>
        <v>0</v>
      </c>
      <c r="AG511" s="222">
        <f t="shared" si="1140"/>
        <v>0</v>
      </c>
      <c r="AH511" s="222">
        <f t="shared" si="1141"/>
        <v>0</v>
      </c>
      <c r="AI511" s="222">
        <f t="shared" si="1142"/>
        <v>0</v>
      </c>
      <c r="AJ511" s="222">
        <f t="shared" si="1143"/>
        <v>0</v>
      </c>
      <c r="AK511" s="222">
        <f t="shared" si="1144"/>
        <v>0</v>
      </c>
      <c r="AL511" s="222">
        <f t="shared" si="1145"/>
        <v>0</v>
      </c>
      <c r="AM511" s="222">
        <f t="shared" si="1146"/>
        <v>0</v>
      </c>
      <c r="AN511" s="222">
        <f t="shared" si="1147"/>
        <v>0</v>
      </c>
      <c r="AO511" s="222">
        <f t="shared" si="1148"/>
        <v>0</v>
      </c>
      <c r="AP511" s="222">
        <f t="shared" si="1149"/>
        <v>0</v>
      </c>
      <c r="AQ511" s="222">
        <f t="shared" si="1150"/>
        <v>0</v>
      </c>
      <c r="AR511" s="222">
        <f t="shared" si="1151"/>
        <v>0</v>
      </c>
      <c r="AS511" s="222">
        <f t="shared" si="1152"/>
        <v>0</v>
      </c>
      <c r="AT511" s="222">
        <f t="shared" si="1153"/>
        <v>0</v>
      </c>
      <c r="AU511" s="222">
        <f t="shared" si="1154"/>
        <v>0</v>
      </c>
      <c r="AV511" s="222">
        <f t="shared" si="1155"/>
        <v>0</v>
      </c>
      <c r="AW511" s="222">
        <f t="shared" si="1156"/>
        <v>0</v>
      </c>
      <c r="AX511" s="222">
        <f t="shared" si="1157"/>
        <v>0</v>
      </c>
      <c r="AY511" s="222">
        <f t="shared" si="1158"/>
        <v>0</v>
      </c>
      <c r="AZ511" s="222">
        <f t="shared" si="1159"/>
        <v>0</v>
      </c>
      <c r="BA511" s="222">
        <f t="shared" si="1160"/>
        <v>0</v>
      </c>
      <c r="BB511" s="222">
        <f t="shared" si="1161"/>
        <v>0</v>
      </c>
      <c r="BC511" s="222">
        <f t="shared" si="1162"/>
        <v>0</v>
      </c>
      <c r="BD511" s="222">
        <f t="shared" si="1163"/>
        <v>0</v>
      </c>
      <c r="BE511" s="222">
        <f t="shared" si="1164"/>
        <v>0</v>
      </c>
      <c r="BF511" s="222">
        <f t="shared" si="1165"/>
        <v>0</v>
      </c>
      <c r="BG511" s="222">
        <f t="shared" si="1166"/>
        <v>0</v>
      </c>
      <c r="BH511" s="222">
        <f t="shared" si="1167"/>
        <v>0</v>
      </c>
      <c r="BI511" s="222">
        <f t="shared" si="1168"/>
        <v>0</v>
      </c>
      <c r="BJ511" s="222">
        <f t="shared" si="1169"/>
        <v>0</v>
      </c>
      <c r="BK511" s="222">
        <f t="shared" si="1170"/>
        <v>0</v>
      </c>
      <c r="BL511" s="222">
        <f t="shared" si="1171"/>
        <v>0</v>
      </c>
      <c r="BM511" s="222">
        <f t="shared" si="1172"/>
        <v>0</v>
      </c>
      <c r="BN511" s="222">
        <f t="shared" si="1173"/>
        <v>0</v>
      </c>
      <c r="BO511" s="222">
        <f t="shared" si="1174"/>
        <v>0</v>
      </c>
      <c r="BP511" s="222">
        <f t="shared" si="1175"/>
        <v>0</v>
      </c>
      <c r="BQ511" s="222">
        <f t="shared" si="1176"/>
        <v>0</v>
      </c>
      <c r="BR511" s="222">
        <f t="shared" si="1177"/>
        <v>0</v>
      </c>
      <c r="BS511" s="222">
        <f t="shared" si="1178"/>
        <v>0</v>
      </c>
      <c r="BT511" s="222">
        <f t="shared" si="1179"/>
        <v>0</v>
      </c>
      <c r="BU511" s="222">
        <f t="shared" si="1180"/>
        <v>0</v>
      </c>
      <c r="BV511" s="222">
        <f t="shared" si="1181"/>
        <v>0</v>
      </c>
      <c r="BW511" s="222">
        <f t="shared" si="1182"/>
        <v>0</v>
      </c>
      <c r="BX511" s="222">
        <f t="shared" si="1183"/>
        <v>0</v>
      </c>
      <c r="BY511" s="222">
        <f t="shared" si="1184"/>
        <v>0</v>
      </c>
      <c r="BZ511" s="222">
        <f t="shared" si="1185"/>
        <v>0</v>
      </c>
      <c r="CA511" s="222">
        <f t="shared" si="1186"/>
        <v>0</v>
      </c>
      <c r="CB511" s="222">
        <f t="shared" si="1187"/>
        <v>0</v>
      </c>
      <c r="CC511" s="222">
        <f t="shared" si="1188"/>
        <v>0</v>
      </c>
      <c r="CD511" s="222">
        <f t="shared" si="1189"/>
        <v>0</v>
      </c>
      <c r="CE511" s="222">
        <f t="shared" si="1190"/>
        <v>0</v>
      </c>
      <c r="CF511" s="222">
        <f t="shared" si="1191"/>
        <v>0</v>
      </c>
      <c r="CG511" s="222">
        <f t="shared" si="1192"/>
        <v>0</v>
      </c>
      <c r="CH511" s="222">
        <f t="shared" si="1193"/>
        <v>0</v>
      </c>
      <c r="CI511" s="222">
        <f t="shared" si="1194"/>
        <v>0</v>
      </c>
      <c r="CJ511" s="222">
        <f t="shared" si="1195"/>
        <v>0</v>
      </c>
      <c r="CK511" s="222">
        <f t="shared" si="1196"/>
        <v>0</v>
      </c>
      <c r="CL511" s="222">
        <f t="shared" si="1197"/>
        <v>0</v>
      </c>
      <c r="CM511" s="222">
        <f t="shared" si="1198"/>
        <v>0</v>
      </c>
      <c r="CN511" s="222">
        <f t="shared" si="1199"/>
        <v>0</v>
      </c>
      <c r="CO511" s="222">
        <f t="shared" si="1200"/>
        <v>0</v>
      </c>
      <c r="CP511" s="222">
        <f t="shared" si="1201"/>
        <v>0</v>
      </c>
      <c r="CQ511" s="222">
        <f t="shared" si="1202"/>
        <v>0</v>
      </c>
      <c r="CR511" s="222">
        <f t="shared" si="1203"/>
        <v>0</v>
      </c>
      <c r="CS511" s="222">
        <f t="shared" si="1204"/>
        <v>0</v>
      </c>
      <c r="CT511" s="222">
        <f t="shared" si="1205"/>
        <v>0</v>
      </c>
      <c r="CU511" s="222">
        <f t="shared" si="1206"/>
        <v>0</v>
      </c>
      <c r="CV511" s="222">
        <f t="shared" si="1207"/>
        <v>0</v>
      </c>
      <c r="CW511" s="222">
        <f t="shared" si="1208"/>
        <v>0</v>
      </c>
      <c r="CX511" s="222">
        <f t="shared" si="1209"/>
        <v>0</v>
      </c>
      <c r="CY511" s="222">
        <f t="shared" si="1210"/>
        <v>0</v>
      </c>
      <c r="CZ511" s="222">
        <f t="shared" si="1211"/>
        <v>0</v>
      </c>
      <c r="DA511" s="222">
        <f t="shared" si="1212"/>
        <v>0</v>
      </c>
      <c r="DB511" s="222">
        <f t="shared" si="1213"/>
        <v>0</v>
      </c>
      <c r="DC511" s="222">
        <f t="shared" si="1214"/>
        <v>0</v>
      </c>
      <c r="DD511" s="222">
        <f t="shared" si="1215"/>
        <v>0</v>
      </c>
      <c r="DE511" s="222">
        <f t="shared" si="1216"/>
        <v>0</v>
      </c>
      <c r="DF511" s="222">
        <f t="shared" si="1217"/>
        <v>0</v>
      </c>
      <c r="DG511" s="222">
        <f t="shared" si="1218"/>
        <v>0</v>
      </c>
      <c r="DH511" s="222">
        <f t="shared" si="1219"/>
        <v>0</v>
      </c>
      <c r="DI511" s="222">
        <f t="shared" si="1220"/>
        <v>0</v>
      </c>
      <c r="DJ511" s="222">
        <f t="shared" si="1221"/>
        <v>0</v>
      </c>
      <c r="DK511" s="222">
        <f t="shared" si="1222"/>
        <v>0</v>
      </c>
      <c r="DL511" s="222">
        <f t="shared" si="1223"/>
        <v>0</v>
      </c>
      <c r="DM511" s="222">
        <f t="shared" si="1224"/>
        <v>0</v>
      </c>
      <c r="DN511" s="222">
        <f t="shared" si="1225"/>
        <v>0</v>
      </c>
      <c r="DO511" s="222">
        <f t="shared" si="1226"/>
        <v>0</v>
      </c>
      <c r="DP511" s="222">
        <f t="shared" si="1227"/>
        <v>0</v>
      </c>
      <c r="DQ511" s="222">
        <f t="shared" si="1228"/>
        <v>0</v>
      </c>
      <c r="DR511" s="222">
        <f t="shared" si="1229"/>
        <v>0</v>
      </c>
      <c r="DS511" s="222">
        <f t="shared" si="1230"/>
        <v>0</v>
      </c>
      <c r="DT511" s="222">
        <f t="shared" si="1231"/>
        <v>0</v>
      </c>
      <c r="DU511" s="222">
        <f t="shared" si="1232"/>
        <v>0</v>
      </c>
      <c r="DV511" s="222">
        <f t="shared" si="1233"/>
        <v>0</v>
      </c>
      <c r="DW511" s="222">
        <f t="shared" si="1234"/>
        <v>0</v>
      </c>
      <c r="DX511" s="222">
        <f t="shared" si="1235"/>
        <v>0</v>
      </c>
      <c r="DY511" s="222">
        <f t="shared" si="1236"/>
        <v>0</v>
      </c>
      <c r="DZ511" s="222">
        <f t="shared" si="1237"/>
        <v>0</v>
      </c>
      <c r="EA511" s="222">
        <f t="shared" si="1238"/>
        <v>0</v>
      </c>
      <c r="EB511" s="222">
        <f t="shared" si="1239"/>
        <v>0</v>
      </c>
      <c r="EC511" s="222">
        <f t="shared" si="1240"/>
        <v>0</v>
      </c>
      <c r="ED511" s="222">
        <f t="shared" si="1241"/>
        <v>0</v>
      </c>
      <c r="EE511" s="222">
        <f t="shared" si="1242"/>
        <v>0</v>
      </c>
      <c r="EF511" s="222">
        <f t="shared" si="1243"/>
        <v>0</v>
      </c>
      <c r="EG511" s="222">
        <f t="shared" si="1244"/>
        <v>0</v>
      </c>
      <c r="EH511" s="222">
        <f t="shared" si="1245"/>
        <v>0</v>
      </c>
      <c r="EI511" s="222">
        <f t="shared" si="1246"/>
        <v>0</v>
      </c>
      <c r="EJ511" s="222">
        <f t="shared" si="1247"/>
        <v>0</v>
      </c>
      <c r="EK511" s="222">
        <f t="shared" si="1248"/>
        <v>0</v>
      </c>
      <c r="EL511" s="222">
        <f t="shared" si="1249"/>
        <v>0</v>
      </c>
      <c r="EM511" s="222">
        <f t="shared" si="1250"/>
        <v>0</v>
      </c>
      <c r="EN511" s="222">
        <f t="shared" si="1251"/>
        <v>0</v>
      </c>
      <c r="EO511" s="222">
        <f t="shared" si="1252"/>
        <v>0</v>
      </c>
      <c r="EP511" s="222">
        <f t="shared" si="1253"/>
        <v>0</v>
      </c>
      <c r="EQ511" s="222">
        <f t="shared" si="1254"/>
        <v>0</v>
      </c>
      <c r="ER511" s="222">
        <f t="shared" si="1255"/>
        <v>0</v>
      </c>
      <c r="ES511" s="222">
        <f t="shared" si="1256"/>
        <v>0</v>
      </c>
      <c r="ET511" s="222">
        <f t="shared" si="1257"/>
        <v>0</v>
      </c>
      <c r="EU511" s="222">
        <f t="shared" si="1258"/>
        <v>0</v>
      </c>
      <c r="EV511" s="222">
        <f t="shared" si="1259"/>
        <v>0</v>
      </c>
      <c r="EW511" s="222">
        <f t="shared" si="1260"/>
        <v>0</v>
      </c>
      <c r="EX511" s="222">
        <f t="shared" si="1261"/>
        <v>0</v>
      </c>
      <c r="EY511" s="222">
        <f t="shared" si="1262"/>
        <v>0</v>
      </c>
      <c r="EZ511" s="222">
        <f t="shared" si="1263"/>
        <v>0</v>
      </c>
      <c r="FA511" s="222">
        <f t="shared" si="1264"/>
        <v>0</v>
      </c>
      <c r="FB511" s="222">
        <f t="shared" si="1265"/>
        <v>0</v>
      </c>
      <c r="FC511" s="222">
        <f t="shared" si="1266"/>
        <v>0</v>
      </c>
      <c r="FD511" s="222">
        <f t="shared" si="1267"/>
        <v>0</v>
      </c>
      <c r="FE511" s="222">
        <f t="shared" si="1268"/>
        <v>0</v>
      </c>
      <c r="FF511" s="222">
        <f t="shared" si="1269"/>
        <v>0</v>
      </c>
      <c r="FG511" s="222">
        <f t="shared" si="1270"/>
        <v>0</v>
      </c>
      <c r="FH511" s="222">
        <f t="shared" si="1271"/>
        <v>0</v>
      </c>
      <c r="FI511" s="222">
        <f t="shared" si="1272"/>
        <v>0</v>
      </c>
      <c r="FJ511" s="222">
        <f t="shared" si="1273"/>
        <v>0</v>
      </c>
      <c r="FK511" s="222">
        <f t="shared" si="1274"/>
        <v>0</v>
      </c>
      <c r="FL511" s="222">
        <f t="shared" si="1275"/>
        <v>0</v>
      </c>
      <c r="FM511" s="222">
        <f t="shared" si="1276"/>
        <v>0</v>
      </c>
      <c r="FN511" s="222">
        <f t="shared" si="1277"/>
        <v>0</v>
      </c>
      <c r="FO511" s="222">
        <f t="shared" si="1278"/>
        <v>0</v>
      </c>
      <c r="FP511" s="222">
        <f t="shared" si="1279"/>
        <v>0</v>
      </c>
      <c r="FQ511" s="222">
        <f t="shared" si="1280"/>
        <v>0</v>
      </c>
      <c r="FR511" s="222">
        <f t="shared" si="1281"/>
        <v>0</v>
      </c>
      <c r="FS511" s="222">
        <f t="shared" si="1282"/>
        <v>0</v>
      </c>
      <c r="FT511" s="222">
        <f t="shared" si="1283"/>
        <v>0</v>
      </c>
      <c r="FU511" s="222">
        <f t="shared" si="1284"/>
        <v>0</v>
      </c>
      <c r="FV511" s="222">
        <f t="shared" si="1285"/>
        <v>0</v>
      </c>
      <c r="FW511" s="222">
        <f t="shared" si="1286"/>
        <v>0</v>
      </c>
      <c r="FX511" s="222">
        <f t="shared" si="1287"/>
        <v>0</v>
      </c>
      <c r="FY511" s="222">
        <f t="shared" si="1288"/>
        <v>0</v>
      </c>
      <c r="FZ511" s="222">
        <f t="shared" si="1289"/>
        <v>0</v>
      </c>
      <c r="GA511" s="222">
        <f t="shared" si="1290"/>
        <v>0</v>
      </c>
      <c r="GB511" s="222">
        <f t="shared" si="1291"/>
        <v>0</v>
      </c>
      <c r="GC511" s="222">
        <f t="shared" si="1292"/>
        <v>0</v>
      </c>
      <c r="GD511" s="222">
        <f t="shared" si="1293"/>
        <v>0</v>
      </c>
      <c r="GE511" s="222">
        <f t="shared" si="1294"/>
        <v>0</v>
      </c>
      <c r="GF511" s="222">
        <f t="shared" si="1295"/>
        <v>0</v>
      </c>
      <c r="GG511" s="222">
        <f t="shared" si="1296"/>
        <v>0</v>
      </c>
      <c r="GH511" s="222">
        <f t="shared" si="1297"/>
        <v>0</v>
      </c>
      <c r="GI511" s="222">
        <f t="shared" si="1298"/>
        <v>0</v>
      </c>
      <c r="GJ511" s="222">
        <f t="shared" si="1299"/>
        <v>0</v>
      </c>
      <c r="GK511" s="222">
        <f t="shared" si="1300"/>
        <v>0</v>
      </c>
      <c r="GL511" s="222">
        <f t="shared" si="1301"/>
        <v>0</v>
      </c>
      <c r="GM511" s="222">
        <f t="shared" si="1302"/>
        <v>0</v>
      </c>
      <c r="GN511" s="222">
        <f t="shared" si="1303"/>
        <v>0</v>
      </c>
      <c r="GO511" s="222">
        <f t="shared" si="1304"/>
        <v>0</v>
      </c>
      <c r="GP511" s="222">
        <f t="shared" si="1305"/>
        <v>0</v>
      </c>
      <c r="GQ511" s="222">
        <f t="shared" si="1306"/>
        <v>0</v>
      </c>
      <c r="GR511" s="222">
        <f t="shared" si="1307"/>
        <v>0</v>
      </c>
      <c r="GS511" s="222">
        <f t="shared" si="1308"/>
        <v>0</v>
      </c>
      <c r="GT511" s="222">
        <f t="shared" si="1309"/>
        <v>0</v>
      </c>
      <c r="GU511" s="222">
        <f t="shared" si="1310"/>
        <v>0</v>
      </c>
      <c r="GV511" s="222">
        <f t="shared" si="1311"/>
        <v>0</v>
      </c>
      <c r="GW511" s="222">
        <f t="shared" si="1312"/>
        <v>0</v>
      </c>
      <c r="GX511" s="222">
        <f t="shared" si="1313"/>
        <v>0</v>
      </c>
      <c r="GY511" s="222">
        <f t="shared" si="1314"/>
        <v>0</v>
      </c>
      <c r="GZ511" s="222">
        <f t="shared" si="1315"/>
        <v>0</v>
      </c>
      <c r="HA511" s="222">
        <f t="shared" si="1316"/>
        <v>0</v>
      </c>
      <c r="HB511" s="222">
        <f t="shared" si="1317"/>
        <v>0</v>
      </c>
      <c r="HC511" s="222">
        <f t="shared" si="1318"/>
        <v>0</v>
      </c>
      <c r="HD511" s="222">
        <f t="shared" si="1319"/>
        <v>0</v>
      </c>
      <c r="HE511" s="222">
        <f t="shared" si="1320"/>
        <v>0</v>
      </c>
      <c r="HF511" s="222">
        <f t="shared" si="1321"/>
        <v>0</v>
      </c>
      <c r="HG511" s="222">
        <f t="shared" si="1322"/>
        <v>0</v>
      </c>
      <c r="HH511" s="222">
        <f t="shared" si="1323"/>
        <v>0</v>
      </c>
      <c r="HI511" s="222">
        <f t="shared" si="1324"/>
        <v>0</v>
      </c>
      <c r="HJ511" s="222">
        <f t="shared" si="1325"/>
        <v>0</v>
      </c>
      <c r="HK511" s="222">
        <f t="shared" si="1326"/>
        <v>0</v>
      </c>
      <c r="HL511" s="222">
        <f t="shared" si="1327"/>
        <v>0</v>
      </c>
      <c r="HM511" s="222">
        <f t="shared" si="1328"/>
        <v>0</v>
      </c>
      <c r="HN511" s="222">
        <f t="shared" si="1329"/>
        <v>0</v>
      </c>
      <c r="HO511" s="222">
        <f t="shared" si="1330"/>
        <v>0</v>
      </c>
      <c r="HP511" s="222">
        <f t="shared" si="1331"/>
        <v>0</v>
      </c>
      <c r="HQ511" s="222">
        <f t="shared" si="1332"/>
        <v>0</v>
      </c>
      <c r="HR511" s="222">
        <f t="shared" si="1333"/>
        <v>0</v>
      </c>
      <c r="HS511" s="222">
        <f t="shared" si="1334"/>
        <v>0</v>
      </c>
      <c r="HT511" s="222">
        <f t="shared" si="1335"/>
        <v>0</v>
      </c>
      <c r="HU511" s="222">
        <f t="shared" si="1336"/>
        <v>0</v>
      </c>
      <c r="HV511" s="222">
        <f t="shared" si="1337"/>
        <v>0</v>
      </c>
      <c r="HW511" s="222">
        <f t="shared" si="1338"/>
        <v>0</v>
      </c>
      <c r="HX511" s="222">
        <f t="shared" si="1339"/>
        <v>0</v>
      </c>
      <c r="HY511" s="222">
        <f t="shared" si="1340"/>
        <v>0</v>
      </c>
      <c r="HZ511" s="222">
        <f t="shared" si="1341"/>
        <v>0</v>
      </c>
      <c r="IA511" s="222">
        <f t="shared" si="1342"/>
        <v>0</v>
      </c>
      <c r="IB511" s="222">
        <f t="shared" si="1343"/>
        <v>0</v>
      </c>
      <c r="IC511" s="222">
        <f t="shared" si="1344"/>
        <v>0</v>
      </c>
      <c r="ID511" s="222">
        <f t="shared" si="1345"/>
        <v>0</v>
      </c>
      <c r="IE511" s="222">
        <f t="shared" si="1346"/>
        <v>0</v>
      </c>
      <c r="IF511" s="222">
        <f t="shared" si="1347"/>
        <v>0</v>
      </c>
      <c r="IG511" s="222">
        <f t="shared" si="1348"/>
        <v>0</v>
      </c>
      <c r="IH511" s="222">
        <f t="shared" si="1349"/>
        <v>0</v>
      </c>
      <c r="II511" s="222">
        <f t="shared" si="1350"/>
        <v>0</v>
      </c>
      <c r="IJ511" s="222">
        <f t="shared" si="1351"/>
        <v>0</v>
      </c>
      <c r="IK511" s="222">
        <f t="shared" si="1352"/>
        <v>0</v>
      </c>
      <c r="IL511" s="222">
        <f t="shared" si="1353"/>
        <v>0</v>
      </c>
      <c r="IM511" s="222">
        <f t="shared" si="1354"/>
        <v>0</v>
      </c>
      <c r="IN511" s="222">
        <f t="shared" si="1355"/>
        <v>0</v>
      </c>
      <c r="IO511" s="222">
        <f t="shared" si="1356"/>
        <v>0</v>
      </c>
      <c r="IP511" s="222">
        <f t="shared" si="1357"/>
        <v>0</v>
      </c>
      <c r="IQ511" s="222">
        <f t="shared" si="1358"/>
        <v>0</v>
      </c>
      <c r="IR511" s="222">
        <f t="shared" si="1359"/>
        <v>0</v>
      </c>
      <c r="IS511" s="222">
        <f t="shared" si="1360"/>
        <v>0</v>
      </c>
      <c r="IT511" s="222">
        <f t="shared" si="1361"/>
        <v>0</v>
      </c>
      <c r="IU511" s="222">
        <f t="shared" si="1362"/>
        <v>0</v>
      </c>
      <c r="IV511" s="222">
        <f t="shared" si="1363"/>
        <v>0</v>
      </c>
      <c r="IW511" s="222">
        <f t="shared" si="1364"/>
        <v>0</v>
      </c>
      <c r="IX511" s="222">
        <f t="shared" si="1365"/>
        <v>0</v>
      </c>
      <c r="IY511" s="222">
        <f t="shared" si="1366"/>
        <v>0</v>
      </c>
      <c r="IZ511" s="222">
        <f t="shared" si="1367"/>
        <v>0</v>
      </c>
      <c r="JA511" s="222">
        <f t="shared" si="1368"/>
        <v>0</v>
      </c>
      <c r="JB511" s="222">
        <f t="shared" si="1369"/>
        <v>0</v>
      </c>
    </row>
    <row r="512" spans="2:262">
      <c r="B512" s="230">
        <v>151</v>
      </c>
      <c r="C512" s="229">
        <f t="shared" si="1370"/>
        <v>2.9492187500000022E-3</v>
      </c>
      <c r="D512" s="226">
        <f t="shared" ca="1" si="1113"/>
        <v>23.589975634518296</v>
      </c>
      <c r="E512" s="225">
        <f ca="1">FA361</f>
        <v>-0.41002436548170418</v>
      </c>
      <c r="F512" s="224">
        <v>151</v>
      </c>
      <c r="G512" s="222">
        <f t="shared" si="1114"/>
        <v>0</v>
      </c>
      <c r="H512" s="222">
        <f t="shared" si="1115"/>
        <v>0</v>
      </c>
      <c r="I512" s="222">
        <f t="shared" si="1116"/>
        <v>0</v>
      </c>
      <c r="J512" s="222">
        <f t="shared" si="1117"/>
        <v>0</v>
      </c>
      <c r="K512" s="222">
        <f t="shared" si="1118"/>
        <v>0</v>
      </c>
      <c r="L512" s="222">
        <f t="shared" si="1119"/>
        <v>0</v>
      </c>
      <c r="M512" s="222">
        <f t="shared" si="1120"/>
        <v>0</v>
      </c>
      <c r="N512" s="222">
        <f t="shared" si="1121"/>
        <v>0</v>
      </c>
      <c r="O512" s="222">
        <f t="shared" si="1122"/>
        <v>0</v>
      </c>
      <c r="P512" s="222">
        <f t="shared" si="1123"/>
        <v>0</v>
      </c>
      <c r="Q512" s="222">
        <f t="shared" si="1124"/>
        <v>0</v>
      </c>
      <c r="R512" s="222">
        <f t="shared" si="1125"/>
        <v>0</v>
      </c>
      <c r="S512" s="222">
        <f t="shared" si="1126"/>
        <v>0</v>
      </c>
      <c r="T512" s="222">
        <f t="shared" si="1127"/>
        <v>0</v>
      </c>
      <c r="U512" s="222">
        <f t="shared" si="1128"/>
        <v>0</v>
      </c>
      <c r="V512" s="222">
        <f t="shared" si="1129"/>
        <v>0</v>
      </c>
      <c r="W512" s="222">
        <f t="shared" si="1130"/>
        <v>0</v>
      </c>
      <c r="X512" s="222">
        <f t="shared" si="1131"/>
        <v>0</v>
      </c>
      <c r="Y512" s="222">
        <f t="shared" si="1132"/>
        <v>0</v>
      </c>
      <c r="Z512" s="222">
        <f t="shared" si="1133"/>
        <v>0</v>
      </c>
      <c r="AA512" s="222">
        <f t="shared" si="1134"/>
        <v>0</v>
      </c>
      <c r="AB512" s="222">
        <f t="shared" si="1135"/>
        <v>0</v>
      </c>
      <c r="AC512" s="222">
        <f t="shared" si="1136"/>
        <v>0</v>
      </c>
      <c r="AD512" s="222">
        <f t="shared" si="1137"/>
        <v>0</v>
      </c>
      <c r="AE512" s="222">
        <f t="shared" si="1138"/>
        <v>0</v>
      </c>
      <c r="AF512" s="222">
        <f t="shared" si="1139"/>
        <v>0</v>
      </c>
      <c r="AG512" s="222">
        <f t="shared" si="1140"/>
        <v>0</v>
      </c>
      <c r="AH512" s="222">
        <f t="shared" si="1141"/>
        <v>0</v>
      </c>
      <c r="AI512" s="222">
        <f t="shared" si="1142"/>
        <v>0</v>
      </c>
      <c r="AJ512" s="222">
        <f t="shared" si="1143"/>
        <v>0</v>
      </c>
      <c r="AK512" s="222">
        <f t="shared" si="1144"/>
        <v>0</v>
      </c>
      <c r="AL512" s="222">
        <f t="shared" si="1145"/>
        <v>0</v>
      </c>
      <c r="AM512" s="222">
        <f t="shared" si="1146"/>
        <v>0</v>
      </c>
      <c r="AN512" s="222">
        <f t="shared" si="1147"/>
        <v>0</v>
      </c>
      <c r="AO512" s="222">
        <f t="shared" si="1148"/>
        <v>0</v>
      </c>
      <c r="AP512" s="222">
        <f t="shared" si="1149"/>
        <v>0</v>
      </c>
      <c r="AQ512" s="222">
        <f t="shared" si="1150"/>
        <v>0</v>
      </c>
      <c r="AR512" s="222">
        <f t="shared" si="1151"/>
        <v>0</v>
      </c>
      <c r="AS512" s="222">
        <f t="shared" si="1152"/>
        <v>0</v>
      </c>
      <c r="AT512" s="222">
        <f t="shared" si="1153"/>
        <v>0</v>
      </c>
      <c r="AU512" s="222">
        <f t="shared" si="1154"/>
        <v>0</v>
      </c>
      <c r="AV512" s="222">
        <f t="shared" si="1155"/>
        <v>0</v>
      </c>
      <c r="AW512" s="222">
        <f t="shared" si="1156"/>
        <v>0</v>
      </c>
      <c r="AX512" s="222">
        <f t="shared" si="1157"/>
        <v>0</v>
      </c>
      <c r="AY512" s="222">
        <f t="shared" si="1158"/>
        <v>0</v>
      </c>
      <c r="AZ512" s="222">
        <f t="shared" si="1159"/>
        <v>0</v>
      </c>
      <c r="BA512" s="222">
        <f t="shared" si="1160"/>
        <v>0</v>
      </c>
      <c r="BB512" s="222">
        <f t="shared" si="1161"/>
        <v>0</v>
      </c>
      <c r="BC512" s="222">
        <f t="shared" si="1162"/>
        <v>0</v>
      </c>
      <c r="BD512" s="222">
        <f t="shared" si="1163"/>
        <v>0</v>
      </c>
      <c r="BE512" s="222">
        <f t="shared" si="1164"/>
        <v>0</v>
      </c>
      <c r="BF512" s="222">
        <f t="shared" si="1165"/>
        <v>0</v>
      </c>
      <c r="BG512" s="222">
        <f t="shared" si="1166"/>
        <v>0</v>
      </c>
      <c r="BH512" s="222">
        <f t="shared" si="1167"/>
        <v>0</v>
      </c>
      <c r="BI512" s="222">
        <f t="shared" si="1168"/>
        <v>0</v>
      </c>
      <c r="BJ512" s="222">
        <f t="shared" si="1169"/>
        <v>0</v>
      </c>
      <c r="BK512" s="222">
        <f t="shared" si="1170"/>
        <v>0</v>
      </c>
      <c r="BL512" s="222">
        <f t="shared" si="1171"/>
        <v>0</v>
      </c>
      <c r="BM512" s="222">
        <f t="shared" si="1172"/>
        <v>0</v>
      </c>
      <c r="BN512" s="222">
        <f t="shared" si="1173"/>
        <v>0</v>
      </c>
      <c r="BO512" s="222">
        <f t="shared" si="1174"/>
        <v>0</v>
      </c>
      <c r="BP512" s="222">
        <f t="shared" si="1175"/>
        <v>0</v>
      </c>
      <c r="BQ512" s="222">
        <f t="shared" si="1176"/>
        <v>0</v>
      </c>
      <c r="BR512" s="222">
        <f t="shared" si="1177"/>
        <v>0</v>
      </c>
      <c r="BS512" s="222">
        <f t="shared" si="1178"/>
        <v>0</v>
      </c>
      <c r="BT512" s="222">
        <f t="shared" si="1179"/>
        <v>0</v>
      </c>
      <c r="BU512" s="222">
        <f t="shared" si="1180"/>
        <v>0</v>
      </c>
      <c r="BV512" s="222">
        <f t="shared" si="1181"/>
        <v>0</v>
      </c>
      <c r="BW512" s="222">
        <f t="shared" si="1182"/>
        <v>0</v>
      </c>
      <c r="BX512" s="222">
        <f t="shared" si="1183"/>
        <v>0</v>
      </c>
      <c r="BY512" s="222">
        <f t="shared" si="1184"/>
        <v>0</v>
      </c>
      <c r="BZ512" s="222">
        <f t="shared" si="1185"/>
        <v>0</v>
      </c>
      <c r="CA512" s="222">
        <f t="shared" si="1186"/>
        <v>0</v>
      </c>
      <c r="CB512" s="222">
        <f t="shared" si="1187"/>
        <v>0</v>
      </c>
      <c r="CC512" s="222">
        <f t="shared" si="1188"/>
        <v>0</v>
      </c>
      <c r="CD512" s="222">
        <f t="shared" si="1189"/>
        <v>0</v>
      </c>
      <c r="CE512" s="222">
        <f t="shared" si="1190"/>
        <v>0</v>
      </c>
      <c r="CF512" s="222">
        <f t="shared" si="1191"/>
        <v>0</v>
      </c>
      <c r="CG512" s="222">
        <f t="shared" si="1192"/>
        <v>0</v>
      </c>
      <c r="CH512" s="222">
        <f t="shared" si="1193"/>
        <v>0</v>
      </c>
      <c r="CI512" s="222">
        <f t="shared" si="1194"/>
        <v>0</v>
      </c>
      <c r="CJ512" s="222">
        <f t="shared" si="1195"/>
        <v>0</v>
      </c>
      <c r="CK512" s="222">
        <f t="shared" si="1196"/>
        <v>0</v>
      </c>
      <c r="CL512" s="222">
        <f t="shared" si="1197"/>
        <v>0</v>
      </c>
      <c r="CM512" s="222">
        <f t="shared" si="1198"/>
        <v>0</v>
      </c>
      <c r="CN512" s="222">
        <f t="shared" si="1199"/>
        <v>0</v>
      </c>
      <c r="CO512" s="222">
        <f t="shared" si="1200"/>
        <v>0</v>
      </c>
      <c r="CP512" s="222">
        <f t="shared" si="1201"/>
        <v>0</v>
      </c>
      <c r="CQ512" s="222">
        <f t="shared" si="1202"/>
        <v>0</v>
      </c>
      <c r="CR512" s="222">
        <f t="shared" si="1203"/>
        <v>0</v>
      </c>
      <c r="CS512" s="222">
        <f t="shared" si="1204"/>
        <v>0</v>
      </c>
      <c r="CT512" s="222">
        <f t="shared" si="1205"/>
        <v>0</v>
      </c>
      <c r="CU512" s="222">
        <f t="shared" si="1206"/>
        <v>0</v>
      </c>
      <c r="CV512" s="222">
        <f t="shared" si="1207"/>
        <v>0</v>
      </c>
      <c r="CW512" s="222">
        <f t="shared" si="1208"/>
        <v>0</v>
      </c>
      <c r="CX512" s="222">
        <f t="shared" si="1209"/>
        <v>0</v>
      </c>
      <c r="CY512" s="222">
        <f t="shared" si="1210"/>
        <v>0</v>
      </c>
      <c r="CZ512" s="222">
        <f t="shared" si="1211"/>
        <v>0</v>
      </c>
      <c r="DA512" s="222">
        <f t="shared" si="1212"/>
        <v>0</v>
      </c>
      <c r="DB512" s="222">
        <f t="shared" si="1213"/>
        <v>0</v>
      </c>
      <c r="DC512" s="222">
        <f t="shared" si="1214"/>
        <v>0</v>
      </c>
      <c r="DD512" s="222">
        <f t="shared" si="1215"/>
        <v>0</v>
      </c>
      <c r="DE512" s="222">
        <f t="shared" si="1216"/>
        <v>0</v>
      </c>
      <c r="DF512" s="222">
        <f t="shared" si="1217"/>
        <v>0</v>
      </c>
      <c r="DG512" s="222">
        <f t="shared" si="1218"/>
        <v>0</v>
      </c>
      <c r="DH512" s="222">
        <f t="shared" si="1219"/>
        <v>0</v>
      </c>
      <c r="DI512" s="222">
        <f t="shared" si="1220"/>
        <v>0</v>
      </c>
      <c r="DJ512" s="222">
        <f t="shared" si="1221"/>
        <v>0</v>
      </c>
      <c r="DK512" s="222">
        <f t="shared" si="1222"/>
        <v>0</v>
      </c>
      <c r="DL512" s="222">
        <f t="shared" si="1223"/>
        <v>0</v>
      </c>
      <c r="DM512" s="222">
        <f t="shared" si="1224"/>
        <v>0</v>
      </c>
      <c r="DN512" s="222">
        <f t="shared" si="1225"/>
        <v>0</v>
      </c>
      <c r="DO512" s="222">
        <f t="shared" si="1226"/>
        <v>0</v>
      </c>
      <c r="DP512" s="222">
        <f t="shared" si="1227"/>
        <v>0</v>
      </c>
      <c r="DQ512" s="222">
        <f t="shared" si="1228"/>
        <v>0</v>
      </c>
      <c r="DR512" s="222">
        <f t="shared" si="1229"/>
        <v>0</v>
      </c>
      <c r="DS512" s="222">
        <f t="shared" si="1230"/>
        <v>0</v>
      </c>
      <c r="DT512" s="222">
        <f t="shared" si="1231"/>
        <v>0</v>
      </c>
      <c r="DU512" s="222">
        <f t="shared" si="1232"/>
        <v>0</v>
      </c>
      <c r="DV512" s="222">
        <f t="shared" si="1233"/>
        <v>0</v>
      </c>
      <c r="DW512" s="222">
        <f t="shared" si="1234"/>
        <v>0</v>
      </c>
      <c r="DX512" s="222">
        <f t="shared" si="1235"/>
        <v>0</v>
      </c>
      <c r="DY512" s="222">
        <f t="shared" si="1236"/>
        <v>0</v>
      </c>
      <c r="DZ512" s="222">
        <f t="shared" si="1237"/>
        <v>0</v>
      </c>
      <c r="EA512" s="222">
        <f t="shared" si="1238"/>
        <v>0</v>
      </c>
      <c r="EB512" s="222">
        <f t="shared" si="1239"/>
        <v>0</v>
      </c>
      <c r="EC512" s="222">
        <f t="shared" si="1240"/>
        <v>0</v>
      </c>
      <c r="ED512" s="222">
        <f t="shared" si="1241"/>
        <v>0</v>
      </c>
      <c r="EE512" s="222">
        <f t="shared" si="1242"/>
        <v>0</v>
      </c>
      <c r="EF512" s="222">
        <f t="shared" si="1243"/>
        <v>0</v>
      </c>
      <c r="EG512" s="222">
        <f t="shared" si="1244"/>
        <v>0</v>
      </c>
      <c r="EH512" s="222">
        <f t="shared" si="1245"/>
        <v>0</v>
      </c>
      <c r="EI512" s="222">
        <f t="shared" si="1246"/>
        <v>0</v>
      </c>
      <c r="EJ512" s="222">
        <f t="shared" si="1247"/>
        <v>0</v>
      </c>
      <c r="EK512" s="222">
        <f t="shared" si="1248"/>
        <v>0</v>
      </c>
      <c r="EL512" s="222">
        <f t="shared" si="1249"/>
        <v>0</v>
      </c>
      <c r="EM512" s="222">
        <f t="shared" si="1250"/>
        <v>0</v>
      </c>
      <c r="EN512" s="222">
        <f t="shared" si="1251"/>
        <v>0</v>
      </c>
      <c r="EO512" s="222">
        <f t="shared" si="1252"/>
        <v>0</v>
      </c>
      <c r="EP512" s="222">
        <f t="shared" si="1253"/>
        <v>0</v>
      </c>
      <c r="EQ512" s="222">
        <f t="shared" si="1254"/>
        <v>0</v>
      </c>
      <c r="ER512" s="222">
        <f t="shared" si="1255"/>
        <v>0</v>
      </c>
      <c r="ES512" s="222">
        <f t="shared" si="1256"/>
        <v>0</v>
      </c>
      <c r="ET512" s="222">
        <f t="shared" si="1257"/>
        <v>0</v>
      </c>
      <c r="EU512" s="222">
        <f t="shared" si="1258"/>
        <v>0</v>
      </c>
      <c r="EV512" s="222">
        <f t="shared" si="1259"/>
        <v>0</v>
      </c>
      <c r="EW512" s="222">
        <f t="shared" si="1260"/>
        <v>0</v>
      </c>
      <c r="EX512" s="222">
        <f t="shared" si="1261"/>
        <v>0</v>
      </c>
      <c r="EY512" s="222">
        <f t="shared" si="1262"/>
        <v>0</v>
      </c>
      <c r="EZ512" s="222">
        <f t="shared" si="1263"/>
        <v>0</v>
      </c>
      <c r="FA512" s="222">
        <f t="shared" si="1264"/>
        <v>0</v>
      </c>
      <c r="FB512" s="222">
        <f t="shared" si="1265"/>
        <v>0</v>
      </c>
      <c r="FC512" s="222">
        <f t="shared" si="1266"/>
        <v>0</v>
      </c>
      <c r="FD512" s="222">
        <f t="shared" si="1267"/>
        <v>0</v>
      </c>
      <c r="FE512" s="222">
        <f t="shared" si="1268"/>
        <v>0</v>
      </c>
      <c r="FF512" s="222">
        <f t="shared" si="1269"/>
        <v>0</v>
      </c>
      <c r="FG512" s="222">
        <f t="shared" si="1270"/>
        <v>0</v>
      </c>
      <c r="FH512" s="222">
        <f t="shared" si="1271"/>
        <v>0</v>
      </c>
      <c r="FI512" s="222">
        <f t="shared" si="1272"/>
        <v>0</v>
      </c>
      <c r="FJ512" s="222">
        <f t="shared" si="1273"/>
        <v>0</v>
      </c>
      <c r="FK512" s="222">
        <f t="shared" si="1274"/>
        <v>0</v>
      </c>
      <c r="FL512" s="222">
        <f t="shared" si="1275"/>
        <v>0</v>
      </c>
      <c r="FM512" s="222">
        <f t="shared" si="1276"/>
        <v>0</v>
      </c>
      <c r="FN512" s="222">
        <f t="shared" si="1277"/>
        <v>0</v>
      </c>
      <c r="FO512" s="222">
        <f t="shared" si="1278"/>
        <v>0</v>
      </c>
      <c r="FP512" s="222">
        <f t="shared" si="1279"/>
        <v>0</v>
      </c>
      <c r="FQ512" s="222">
        <f t="shared" si="1280"/>
        <v>0</v>
      </c>
      <c r="FR512" s="222">
        <f t="shared" si="1281"/>
        <v>0</v>
      </c>
      <c r="FS512" s="222">
        <f t="shared" si="1282"/>
        <v>0</v>
      </c>
      <c r="FT512" s="222">
        <f t="shared" si="1283"/>
        <v>0</v>
      </c>
      <c r="FU512" s="222">
        <f t="shared" si="1284"/>
        <v>0</v>
      </c>
      <c r="FV512" s="222">
        <f t="shared" si="1285"/>
        <v>0</v>
      </c>
      <c r="FW512" s="222">
        <f t="shared" si="1286"/>
        <v>0</v>
      </c>
      <c r="FX512" s="222">
        <f t="shared" si="1287"/>
        <v>0</v>
      </c>
      <c r="FY512" s="222">
        <f t="shared" si="1288"/>
        <v>0</v>
      </c>
      <c r="FZ512" s="222">
        <f t="shared" si="1289"/>
        <v>0</v>
      </c>
      <c r="GA512" s="222">
        <f t="shared" si="1290"/>
        <v>0</v>
      </c>
      <c r="GB512" s="222">
        <f t="shared" si="1291"/>
        <v>0</v>
      </c>
      <c r="GC512" s="222">
        <f t="shared" si="1292"/>
        <v>0</v>
      </c>
      <c r="GD512" s="222">
        <f t="shared" si="1293"/>
        <v>0</v>
      </c>
      <c r="GE512" s="222">
        <f t="shared" si="1294"/>
        <v>0</v>
      </c>
      <c r="GF512" s="222">
        <f t="shared" si="1295"/>
        <v>0</v>
      </c>
      <c r="GG512" s="222">
        <f t="shared" si="1296"/>
        <v>0</v>
      </c>
      <c r="GH512" s="222">
        <f t="shared" si="1297"/>
        <v>0</v>
      </c>
      <c r="GI512" s="222">
        <f t="shared" si="1298"/>
        <v>0</v>
      </c>
      <c r="GJ512" s="222">
        <f t="shared" si="1299"/>
        <v>0</v>
      </c>
      <c r="GK512" s="222">
        <f t="shared" si="1300"/>
        <v>0</v>
      </c>
      <c r="GL512" s="222">
        <f t="shared" si="1301"/>
        <v>0</v>
      </c>
      <c r="GM512" s="222">
        <f t="shared" si="1302"/>
        <v>0</v>
      </c>
      <c r="GN512" s="222">
        <f t="shared" si="1303"/>
        <v>0</v>
      </c>
      <c r="GO512" s="222">
        <f t="shared" si="1304"/>
        <v>0</v>
      </c>
      <c r="GP512" s="222">
        <f t="shared" si="1305"/>
        <v>0</v>
      </c>
      <c r="GQ512" s="222">
        <f t="shared" si="1306"/>
        <v>0</v>
      </c>
      <c r="GR512" s="222">
        <f t="shared" si="1307"/>
        <v>0</v>
      </c>
      <c r="GS512" s="222">
        <f t="shared" si="1308"/>
        <v>0</v>
      </c>
      <c r="GT512" s="222">
        <f t="shared" si="1309"/>
        <v>0</v>
      </c>
      <c r="GU512" s="222">
        <f t="shared" si="1310"/>
        <v>0</v>
      </c>
      <c r="GV512" s="222">
        <f t="shared" si="1311"/>
        <v>0</v>
      </c>
      <c r="GW512" s="222">
        <f t="shared" si="1312"/>
        <v>0</v>
      </c>
      <c r="GX512" s="222">
        <f t="shared" si="1313"/>
        <v>0</v>
      </c>
      <c r="GY512" s="222">
        <f t="shared" si="1314"/>
        <v>0</v>
      </c>
      <c r="GZ512" s="222">
        <f t="shared" si="1315"/>
        <v>0</v>
      </c>
      <c r="HA512" s="222">
        <f t="shared" si="1316"/>
        <v>0</v>
      </c>
      <c r="HB512" s="222">
        <f t="shared" si="1317"/>
        <v>0</v>
      </c>
      <c r="HC512" s="222">
        <f t="shared" si="1318"/>
        <v>0</v>
      </c>
      <c r="HD512" s="222">
        <f t="shared" si="1319"/>
        <v>0</v>
      </c>
      <c r="HE512" s="222">
        <f t="shared" si="1320"/>
        <v>0</v>
      </c>
      <c r="HF512" s="222">
        <f t="shared" si="1321"/>
        <v>0</v>
      </c>
      <c r="HG512" s="222">
        <f t="shared" si="1322"/>
        <v>0</v>
      </c>
      <c r="HH512" s="222">
        <f t="shared" si="1323"/>
        <v>0</v>
      </c>
      <c r="HI512" s="222">
        <f t="shared" si="1324"/>
        <v>0</v>
      </c>
      <c r="HJ512" s="222">
        <f t="shared" si="1325"/>
        <v>0</v>
      </c>
      <c r="HK512" s="222">
        <f t="shared" si="1326"/>
        <v>0</v>
      </c>
      <c r="HL512" s="222">
        <f t="shared" si="1327"/>
        <v>0</v>
      </c>
      <c r="HM512" s="222">
        <f t="shared" si="1328"/>
        <v>0</v>
      </c>
      <c r="HN512" s="222">
        <f t="shared" si="1329"/>
        <v>0</v>
      </c>
      <c r="HO512" s="222">
        <f t="shared" si="1330"/>
        <v>0</v>
      </c>
      <c r="HP512" s="222">
        <f t="shared" si="1331"/>
        <v>0</v>
      </c>
      <c r="HQ512" s="222">
        <f t="shared" si="1332"/>
        <v>0</v>
      </c>
      <c r="HR512" s="222">
        <f t="shared" si="1333"/>
        <v>0</v>
      </c>
      <c r="HS512" s="222">
        <f t="shared" si="1334"/>
        <v>0</v>
      </c>
      <c r="HT512" s="222">
        <f t="shared" si="1335"/>
        <v>0</v>
      </c>
      <c r="HU512" s="222">
        <f t="shared" si="1336"/>
        <v>0</v>
      </c>
      <c r="HV512" s="222">
        <f t="shared" si="1337"/>
        <v>0</v>
      </c>
      <c r="HW512" s="222">
        <f t="shared" si="1338"/>
        <v>0</v>
      </c>
      <c r="HX512" s="222">
        <f t="shared" si="1339"/>
        <v>0</v>
      </c>
      <c r="HY512" s="222">
        <f t="shared" si="1340"/>
        <v>0</v>
      </c>
      <c r="HZ512" s="222">
        <f t="shared" si="1341"/>
        <v>0</v>
      </c>
      <c r="IA512" s="222">
        <f t="shared" si="1342"/>
        <v>0</v>
      </c>
      <c r="IB512" s="222">
        <f t="shared" si="1343"/>
        <v>0</v>
      </c>
      <c r="IC512" s="222">
        <f t="shared" si="1344"/>
        <v>0</v>
      </c>
      <c r="ID512" s="222">
        <f t="shared" si="1345"/>
        <v>0</v>
      </c>
      <c r="IE512" s="222">
        <f t="shared" si="1346"/>
        <v>0</v>
      </c>
      <c r="IF512" s="222">
        <f t="shared" si="1347"/>
        <v>0</v>
      </c>
      <c r="IG512" s="222">
        <f t="shared" si="1348"/>
        <v>0</v>
      </c>
      <c r="IH512" s="222">
        <f t="shared" si="1349"/>
        <v>0</v>
      </c>
      <c r="II512" s="222">
        <f t="shared" si="1350"/>
        <v>0</v>
      </c>
      <c r="IJ512" s="222">
        <f t="shared" si="1351"/>
        <v>0</v>
      </c>
      <c r="IK512" s="222">
        <f t="shared" si="1352"/>
        <v>0</v>
      </c>
      <c r="IL512" s="222">
        <f t="shared" si="1353"/>
        <v>0</v>
      </c>
      <c r="IM512" s="222">
        <f t="shared" si="1354"/>
        <v>0</v>
      </c>
      <c r="IN512" s="222">
        <f t="shared" si="1355"/>
        <v>0</v>
      </c>
      <c r="IO512" s="222">
        <f t="shared" si="1356"/>
        <v>0</v>
      </c>
      <c r="IP512" s="222">
        <f t="shared" si="1357"/>
        <v>0</v>
      </c>
      <c r="IQ512" s="222">
        <f t="shared" si="1358"/>
        <v>0</v>
      </c>
      <c r="IR512" s="222">
        <f t="shared" si="1359"/>
        <v>0</v>
      </c>
      <c r="IS512" s="222">
        <f t="shared" si="1360"/>
        <v>0</v>
      </c>
      <c r="IT512" s="222">
        <f t="shared" si="1361"/>
        <v>0</v>
      </c>
      <c r="IU512" s="222">
        <f t="shared" si="1362"/>
        <v>0</v>
      </c>
      <c r="IV512" s="222">
        <f t="shared" si="1363"/>
        <v>0</v>
      </c>
      <c r="IW512" s="222">
        <f t="shared" si="1364"/>
        <v>0</v>
      </c>
      <c r="IX512" s="222">
        <f t="shared" si="1365"/>
        <v>0</v>
      </c>
      <c r="IY512" s="222">
        <f t="shared" si="1366"/>
        <v>0</v>
      </c>
      <c r="IZ512" s="222">
        <f t="shared" si="1367"/>
        <v>0</v>
      </c>
      <c r="JA512" s="222">
        <f t="shared" si="1368"/>
        <v>0</v>
      </c>
      <c r="JB512" s="222">
        <f t="shared" si="1369"/>
        <v>0</v>
      </c>
    </row>
    <row r="513" spans="2:262">
      <c r="B513" s="230">
        <v>152</v>
      </c>
      <c r="C513" s="229">
        <f t="shared" si="1370"/>
        <v>2.9687500000000022E-3</v>
      </c>
      <c r="D513" s="226">
        <f t="shared" ca="1" si="1113"/>
        <v>23.593629919877664</v>
      </c>
      <c r="E513" s="225">
        <f ca="1">FB361</f>
        <v>-0.40637008012233566</v>
      </c>
      <c r="F513" s="224">
        <v>152</v>
      </c>
      <c r="G513" s="222">
        <f t="shared" si="1114"/>
        <v>0</v>
      </c>
      <c r="H513" s="222">
        <f t="shared" si="1115"/>
        <v>0</v>
      </c>
      <c r="I513" s="222">
        <f t="shared" si="1116"/>
        <v>0</v>
      </c>
      <c r="J513" s="222">
        <f t="shared" si="1117"/>
        <v>0</v>
      </c>
      <c r="K513" s="222">
        <f t="shared" si="1118"/>
        <v>0</v>
      </c>
      <c r="L513" s="222">
        <f t="shared" si="1119"/>
        <v>0</v>
      </c>
      <c r="M513" s="222">
        <f t="shared" si="1120"/>
        <v>0</v>
      </c>
      <c r="N513" s="222">
        <f t="shared" si="1121"/>
        <v>0</v>
      </c>
      <c r="O513" s="222">
        <f t="shared" si="1122"/>
        <v>0</v>
      </c>
      <c r="P513" s="222">
        <f t="shared" si="1123"/>
        <v>0</v>
      </c>
      <c r="Q513" s="222">
        <f t="shared" si="1124"/>
        <v>0</v>
      </c>
      <c r="R513" s="222">
        <f t="shared" si="1125"/>
        <v>0</v>
      </c>
      <c r="S513" s="222">
        <f t="shared" si="1126"/>
        <v>0</v>
      </c>
      <c r="T513" s="222">
        <f t="shared" si="1127"/>
        <v>0</v>
      </c>
      <c r="U513" s="222">
        <f t="shared" si="1128"/>
        <v>0</v>
      </c>
      <c r="V513" s="222">
        <f t="shared" si="1129"/>
        <v>0</v>
      </c>
      <c r="W513" s="222">
        <f t="shared" si="1130"/>
        <v>0</v>
      </c>
      <c r="X513" s="222">
        <f t="shared" si="1131"/>
        <v>0</v>
      </c>
      <c r="Y513" s="222">
        <f t="shared" si="1132"/>
        <v>0</v>
      </c>
      <c r="Z513" s="222">
        <f t="shared" si="1133"/>
        <v>0</v>
      </c>
      <c r="AA513" s="222">
        <f t="shared" si="1134"/>
        <v>0</v>
      </c>
      <c r="AB513" s="222">
        <f t="shared" si="1135"/>
        <v>0</v>
      </c>
      <c r="AC513" s="222">
        <f t="shared" si="1136"/>
        <v>0</v>
      </c>
      <c r="AD513" s="222">
        <f t="shared" si="1137"/>
        <v>0</v>
      </c>
      <c r="AE513" s="222">
        <f t="shared" si="1138"/>
        <v>0</v>
      </c>
      <c r="AF513" s="222">
        <f t="shared" si="1139"/>
        <v>0</v>
      </c>
      <c r="AG513" s="222">
        <f t="shared" si="1140"/>
        <v>0</v>
      </c>
      <c r="AH513" s="222">
        <f t="shared" si="1141"/>
        <v>0</v>
      </c>
      <c r="AI513" s="222">
        <f t="shared" si="1142"/>
        <v>0</v>
      </c>
      <c r="AJ513" s="222">
        <f t="shared" si="1143"/>
        <v>0</v>
      </c>
      <c r="AK513" s="222">
        <f t="shared" si="1144"/>
        <v>0</v>
      </c>
      <c r="AL513" s="222">
        <f t="shared" si="1145"/>
        <v>0</v>
      </c>
      <c r="AM513" s="222">
        <f t="shared" si="1146"/>
        <v>0</v>
      </c>
      <c r="AN513" s="222">
        <f t="shared" si="1147"/>
        <v>0</v>
      </c>
      <c r="AO513" s="222">
        <f t="shared" si="1148"/>
        <v>0</v>
      </c>
      <c r="AP513" s="222">
        <f t="shared" si="1149"/>
        <v>0</v>
      </c>
      <c r="AQ513" s="222">
        <f t="shared" si="1150"/>
        <v>0</v>
      </c>
      <c r="AR513" s="222">
        <f t="shared" si="1151"/>
        <v>0</v>
      </c>
      <c r="AS513" s="222">
        <f t="shared" si="1152"/>
        <v>0</v>
      </c>
      <c r="AT513" s="222">
        <f t="shared" si="1153"/>
        <v>0</v>
      </c>
      <c r="AU513" s="222">
        <f t="shared" si="1154"/>
        <v>0</v>
      </c>
      <c r="AV513" s="222">
        <f t="shared" si="1155"/>
        <v>0</v>
      </c>
      <c r="AW513" s="222">
        <f t="shared" si="1156"/>
        <v>0</v>
      </c>
      <c r="AX513" s="222">
        <f t="shared" si="1157"/>
        <v>0</v>
      </c>
      <c r="AY513" s="222">
        <f t="shared" si="1158"/>
        <v>0</v>
      </c>
      <c r="AZ513" s="222">
        <f t="shared" si="1159"/>
        <v>0</v>
      </c>
      <c r="BA513" s="222">
        <f t="shared" si="1160"/>
        <v>0</v>
      </c>
      <c r="BB513" s="222">
        <f t="shared" si="1161"/>
        <v>0</v>
      </c>
      <c r="BC513" s="222">
        <f t="shared" si="1162"/>
        <v>0</v>
      </c>
      <c r="BD513" s="222">
        <f t="shared" si="1163"/>
        <v>0</v>
      </c>
      <c r="BE513" s="222">
        <f t="shared" si="1164"/>
        <v>0</v>
      </c>
      <c r="BF513" s="222">
        <f t="shared" si="1165"/>
        <v>0</v>
      </c>
      <c r="BG513" s="222">
        <f t="shared" si="1166"/>
        <v>0</v>
      </c>
      <c r="BH513" s="222">
        <f t="shared" si="1167"/>
        <v>0</v>
      </c>
      <c r="BI513" s="222">
        <f t="shared" si="1168"/>
        <v>0</v>
      </c>
      <c r="BJ513" s="222">
        <f t="shared" si="1169"/>
        <v>0</v>
      </c>
      <c r="BK513" s="222">
        <f t="shared" si="1170"/>
        <v>0</v>
      </c>
      <c r="BL513" s="222">
        <f t="shared" si="1171"/>
        <v>0</v>
      </c>
      <c r="BM513" s="222">
        <f t="shared" si="1172"/>
        <v>0</v>
      </c>
      <c r="BN513" s="222">
        <f t="shared" si="1173"/>
        <v>0</v>
      </c>
      <c r="BO513" s="222">
        <f t="shared" si="1174"/>
        <v>0</v>
      </c>
      <c r="BP513" s="222">
        <f t="shared" si="1175"/>
        <v>0</v>
      </c>
      <c r="BQ513" s="222">
        <f t="shared" si="1176"/>
        <v>0</v>
      </c>
      <c r="BR513" s="222">
        <f t="shared" si="1177"/>
        <v>0</v>
      </c>
      <c r="BS513" s="222">
        <f t="shared" si="1178"/>
        <v>0</v>
      </c>
      <c r="BT513" s="222">
        <f t="shared" si="1179"/>
        <v>0</v>
      </c>
      <c r="BU513" s="222">
        <f t="shared" si="1180"/>
        <v>0</v>
      </c>
      <c r="BV513" s="222">
        <f t="shared" si="1181"/>
        <v>0</v>
      </c>
      <c r="BW513" s="222">
        <f t="shared" si="1182"/>
        <v>0</v>
      </c>
      <c r="BX513" s="222">
        <f t="shared" si="1183"/>
        <v>0</v>
      </c>
      <c r="BY513" s="222">
        <f t="shared" si="1184"/>
        <v>0</v>
      </c>
      <c r="BZ513" s="222">
        <f t="shared" si="1185"/>
        <v>0</v>
      </c>
      <c r="CA513" s="222">
        <f t="shared" si="1186"/>
        <v>0</v>
      </c>
      <c r="CB513" s="222">
        <f t="shared" si="1187"/>
        <v>0</v>
      </c>
      <c r="CC513" s="222">
        <f t="shared" si="1188"/>
        <v>0</v>
      </c>
      <c r="CD513" s="222">
        <f t="shared" si="1189"/>
        <v>0</v>
      </c>
      <c r="CE513" s="222">
        <f t="shared" si="1190"/>
        <v>0</v>
      </c>
      <c r="CF513" s="222">
        <f t="shared" si="1191"/>
        <v>0</v>
      </c>
      <c r="CG513" s="222">
        <f t="shared" si="1192"/>
        <v>0</v>
      </c>
      <c r="CH513" s="222">
        <f t="shared" si="1193"/>
        <v>0</v>
      </c>
      <c r="CI513" s="222">
        <f t="shared" si="1194"/>
        <v>0</v>
      </c>
      <c r="CJ513" s="222">
        <f t="shared" si="1195"/>
        <v>0</v>
      </c>
      <c r="CK513" s="222">
        <f t="shared" si="1196"/>
        <v>0</v>
      </c>
      <c r="CL513" s="222">
        <f t="shared" si="1197"/>
        <v>0</v>
      </c>
      <c r="CM513" s="222">
        <f t="shared" si="1198"/>
        <v>0</v>
      </c>
      <c r="CN513" s="222">
        <f t="shared" si="1199"/>
        <v>0</v>
      </c>
      <c r="CO513" s="222">
        <f t="shared" si="1200"/>
        <v>0</v>
      </c>
      <c r="CP513" s="222">
        <f t="shared" si="1201"/>
        <v>0</v>
      </c>
      <c r="CQ513" s="222">
        <f t="shared" si="1202"/>
        <v>0</v>
      </c>
      <c r="CR513" s="222">
        <f t="shared" si="1203"/>
        <v>0</v>
      </c>
      <c r="CS513" s="222">
        <f t="shared" si="1204"/>
        <v>0</v>
      </c>
      <c r="CT513" s="222">
        <f t="shared" si="1205"/>
        <v>0</v>
      </c>
      <c r="CU513" s="222">
        <f t="shared" si="1206"/>
        <v>0</v>
      </c>
      <c r="CV513" s="222">
        <f t="shared" si="1207"/>
        <v>0</v>
      </c>
      <c r="CW513" s="222">
        <f t="shared" si="1208"/>
        <v>0</v>
      </c>
      <c r="CX513" s="222">
        <f t="shared" si="1209"/>
        <v>0</v>
      </c>
      <c r="CY513" s="222">
        <f t="shared" si="1210"/>
        <v>0</v>
      </c>
      <c r="CZ513" s="222">
        <f t="shared" si="1211"/>
        <v>0</v>
      </c>
      <c r="DA513" s="222">
        <f t="shared" si="1212"/>
        <v>0</v>
      </c>
      <c r="DB513" s="222">
        <f t="shared" si="1213"/>
        <v>0</v>
      </c>
      <c r="DC513" s="222">
        <f t="shared" si="1214"/>
        <v>0</v>
      </c>
      <c r="DD513" s="222">
        <f t="shared" si="1215"/>
        <v>0</v>
      </c>
      <c r="DE513" s="222">
        <f t="shared" si="1216"/>
        <v>0</v>
      </c>
      <c r="DF513" s="222">
        <f t="shared" si="1217"/>
        <v>0</v>
      </c>
      <c r="DG513" s="222">
        <f t="shared" si="1218"/>
        <v>0</v>
      </c>
      <c r="DH513" s="222">
        <f t="shared" si="1219"/>
        <v>0</v>
      </c>
      <c r="DI513" s="222">
        <f t="shared" si="1220"/>
        <v>0</v>
      </c>
      <c r="DJ513" s="222">
        <f t="shared" si="1221"/>
        <v>0</v>
      </c>
      <c r="DK513" s="222">
        <f t="shared" si="1222"/>
        <v>0</v>
      </c>
      <c r="DL513" s="222">
        <f t="shared" si="1223"/>
        <v>0</v>
      </c>
      <c r="DM513" s="222">
        <f t="shared" si="1224"/>
        <v>0</v>
      </c>
      <c r="DN513" s="222">
        <f t="shared" si="1225"/>
        <v>0</v>
      </c>
      <c r="DO513" s="222">
        <f t="shared" si="1226"/>
        <v>0</v>
      </c>
      <c r="DP513" s="222">
        <f t="shared" si="1227"/>
        <v>0</v>
      </c>
      <c r="DQ513" s="222">
        <f t="shared" si="1228"/>
        <v>0</v>
      </c>
      <c r="DR513" s="222">
        <f t="shared" si="1229"/>
        <v>0</v>
      </c>
      <c r="DS513" s="222">
        <f t="shared" si="1230"/>
        <v>0</v>
      </c>
      <c r="DT513" s="222">
        <f t="shared" si="1231"/>
        <v>0</v>
      </c>
      <c r="DU513" s="222">
        <f t="shared" si="1232"/>
        <v>0</v>
      </c>
      <c r="DV513" s="222">
        <f t="shared" si="1233"/>
        <v>0</v>
      </c>
      <c r="DW513" s="222">
        <f t="shared" si="1234"/>
        <v>0</v>
      </c>
      <c r="DX513" s="222">
        <f t="shared" si="1235"/>
        <v>0</v>
      </c>
      <c r="DY513" s="222">
        <f t="shared" si="1236"/>
        <v>0</v>
      </c>
      <c r="DZ513" s="222">
        <f t="shared" si="1237"/>
        <v>0</v>
      </c>
      <c r="EA513" s="222">
        <f t="shared" si="1238"/>
        <v>0</v>
      </c>
      <c r="EB513" s="222">
        <f t="shared" si="1239"/>
        <v>0</v>
      </c>
      <c r="EC513" s="222">
        <f t="shared" si="1240"/>
        <v>0</v>
      </c>
      <c r="ED513" s="222">
        <f t="shared" si="1241"/>
        <v>0</v>
      </c>
      <c r="EE513" s="222">
        <f t="shared" si="1242"/>
        <v>0</v>
      </c>
      <c r="EF513" s="222">
        <f t="shared" si="1243"/>
        <v>0</v>
      </c>
      <c r="EG513" s="222">
        <f t="shared" si="1244"/>
        <v>0</v>
      </c>
      <c r="EH513" s="222">
        <f t="shared" si="1245"/>
        <v>0</v>
      </c>
      <c r="EI513" s="222">
        <f t="shared" si="1246"/>
        <v>0</v>
      </c>
      <c r="EJ513" s="222">
        <f t="shared" si="1247"/>
        <v>0</v>
      </c>
      <c r="EK513" s="222">
        <f t="shared" si="1248"/>
        <v>0</v>
      </c>
      <c r="EL513" s="222">
        <f t="shared" si="1249"/>
        <v>0</v>
      </c>
      <c r="EM513" s="222">
        <f t="shared" si="1250"/>
        <v>0</v>
      </c>
      <c r="EN513" s="222">
        <f t="shared" si="1251"/>
        <v>0</v>
      </c>
      <c r="EO513" s="222">
        <f t="shared" si="1252"/>
        <v>0</v>
      </c>
      <c r="EP513" s="222">
        <f t="shared" si="1253"/>
        <v>0</v>
      </c>
      <c r="EQ513" s="222">
        <f t="shared" si="1254"/>
        <v>0</v>
      </c>
      <c r="ER513" s="222">
        <f t="shared" si="1255"/>
        <v>0</v>
      </c>
      <c r="ES513" s="222">
        <f t="shared" si="1256"/>
        <v>0</v>
      </c>
      <c r="ET513" s="222">
        <f t="shared" si="1257"/>
        <v>0</v>
      </c>
      <c r="EU513" s="222">
        <f t="shared" si="1258"/>
        <v>0</v>
      </c>
      <c r="EV513" s="222">
        <f t="shared" si="1259"/>
        <v>0</v>
      </c>
      <c r="EW513" s="222">
        <f t="shared" si="1260"/>
        <v>0</v>
      </c>
      <c r="EX513" s="222">
        <f t="shared" si="1261"/>
        <v>0</v>
      </c>
      <c r="EY513" s="222">
        <f t="shared" si="1262"/>
        <v>0</v>
      </c>
      <c r="EZ513" s="222">
        <f t="shared" si="1263"/>
        <v>0</v>
      </c>
      <c r="FA513" s="222">
        <f t="shared" si="1264"/>
        <v>0</v>
      </c>
      <c r="FB513" s="222">
        <f t="shared" si="1265"/>
        <v>0</v>
      </c>
      <c r="FC513" s="222">
        <f t="shared" si="1266"/>
        <v>0</v>
      </c>
      <c r="FD513" s="222">
        <f t="shared" si="1267"/>
        <v>0</v>
      </c>
      <c r="FE513" s="222">
        <f t="shared" si="1268"/>
        <v>0</v>
      </c>
      <c r="FF513" s="222">
        <f t="shared" si="1269"/>
        <v>0</v>
      </c>
      <c r="FG513" s="222">
        <f t="shared" si="1270"/>
        <v>0</v>
      </c>
      <c r="FH513" s="222">
        <f t="shared" si="1271"/>
        <v>0</v>
      </c>
      <c r="FI513" s="222">
        <f t="shared" si="1272"/>
        <v>0</v>
      </c>
      <c r="FJ513" s="222">
        <f t="shared" si="1273"/>
        <v>0</v>
      </c>
      <c r="FK513" s="222">
        <f t="shared" si="1274"/>
        <v>0</v>
      </c>
      <c r="FL513" s="222">
        <f t="shared" si="1275"/>
        <v>0</v>
      </c>
      <c r="FM513" s="222">
        <f t="shared" si="1276"/>
        <v>0</v>
      </c>
      <c r="FN513" s="222">
        <f t="shared" si="1277"/>
        <v>0</v>
      </c>
      <c r="FO513" s="222">
        <f t="shared" si="1278"/>
        <v>0</v>
      </c>
      <c r="FP513" s="222">
        <f t="shared" si="1279"/>
        <v>0</v>
      </c>
      <c r="FQ513" s="222">
        <f t="shared" si="1280"/>
        <v>0</v>
      </c>
      <c r="FR513" s="222">
        <f t="shared" si="1281"/>
        <v>0</v>
      </c>
      <c r="FS513" s="222">
        <f t="shared" si="1282"/>
        <v>0</v>
      </c>
      <c r="FT513" s="222">
        <f t="shared" si="1283"/>
        <v>0</v>
      </c>
      <c r="FU513" s="222">
        <f t="shared" si="1284"/>
        <v>0</v>
      </c>
      <c r="FV513" s="222">
        <f t="shared" si="1285"/>
        <v>0</v>
      </c>
      <c r="FW513" s="222">
        <f t="shared" si="1286"/>
        <v>0</v>
      </c>
      <c r="FX513" s="222">
        <f t="shared" si="1287"/>
        <v>0</v>
      </c>
      <c r="FY513" s="222">
        <f t="shared" si="1288"/>
        <v>0</v>
      </c>
      <c r="FZ513" s="222">
        <f t="shared" si="1289"/>
        <v>0</v>
      </c>
      <c r="GA513" s="222">
        <f t="shared" si="1290"/>
        <v>0</v>
      </c>
      <c r="GB513" s="222">
        <f t="shared" si="1291"/>
        <v>0</v>
      </c>
      <c r="GC513" s="222">
        <f t="shared" si="1292"/>
        <v>0</v>
      </c>
      <c r="GD513" s="222">
        <f t="shared" si="1293"/>
        <v>0</v>
      </c>
      <c r="GE513" s="222">
        <f t="shared" si="1294"/>
        <v>0</v>
      </c>
      <c r="GF513" s="222">
        <f t="shared" si="1295"/>
        <v>0</v>
      </c>
      <c r="GG513" s="222">
        <f t="shared" si="1296"/>
        <v>0</v>
      </c>
      <c r="GH513" s="222">
        <f t="shared" si="1297"/>
        <v>0</v>
      </c>
      <c r="GI513" s="222">
        <f t="shared" si="1298"/>
        <v>0</v>
      </c>
      <c r="GJ513" s="222">
        <f t="shared" si="1299"/>
        <v>0</v>
      </c>
      <c r="GK513" s="222">
        <f t="shared" si="1300"/>
        <v>0</v>
      </c>
      <c r="GL513" s="222">
        <f t="shared" si="1301"/>
        <v>0</v>
      </c>
      <c r="GM513" s="222">
        <f t="shared" si="1302"/>
        <v>0</v>
      </c>
      <c r="GN513" s="222">
        <f t="shared" si="1303"/>
        <v>0</v>
      </c>
      <c r="GO513" s="222">
        <f t="shared" si="1304"/>
        <v>0</v>
      </c>
      <c r="GP513" s="222">
        <f t="shared" si="1305"/>
        <v>0</v>
      </c>
      <c r="GQ513" s="222">
        <f t="shared" si="1306"/>
        <v>0</v>
      </c>
      <c r="GR513" s="222">
        <f t="shared" si="1307"/>
        <v>0</v>
      </c>
      <c r="GS513" s="222">
        <f t="shared" si="1308"/>
        <v>0</v>
      </c>
      <c r="GT513" s="222">
        <f t="shared" si="1309"/>
        <v>0</v>
      </c>
      <c r="GU513" s="222">
        <f t="shared" si="1310"/>
        <v>0</v>
      </c>
      <c r="GV513" s="222">
        <f t="shared" si="1311"/>
        <v>0</v>
      </c>
      <c r="GW513" s="222">
        <f t="shared" si="1312"/>
        <v>0</v>
      </c>
      <c r="GX513" s="222">
        <f t="shared" si="1313"/>
        <v>0</v>
      </c>
      <c r="GY513" s="222">
        <f t="shared" si="1314"/>
        <v>0</v>
      </c>
      <c r="GZ513" s="222">
        <f t="shared" si="1315"/>
        <v>0</v>
      </c>
      <c r="HA513" s="222">
        <f t="shared" si="1316"/>
        <v>0</v>
      </c>
      <c r="HB513" s="222">
        <f t="shared" si="1317"/>
        <v>0</v>
      </c>
      <c r="HC513" s="222">
        <f t="shared" si="1318"/>
        <v>0</v>
      </c>
      <c r="HD513" s="222">
        <f t="shared" si="1319"/>
        <v>0</v>
      </c>
      <c r="HE513" s="222">
        <f t="shared" si="1320"/>
        <v>0</v>
      </c>
      <c r="HF513" s="222">
        <f t="shared" si="1321"/>
        <v>0</v>
      </c>
      <c r="HG513" s="222">
        <f t="shared" si="1322"/>
        <v>0</v>
      </c>
      <c r="HH513" s="222">
        <f t="shared" si="1323"/>
        <v>0</v>
      </c>
      <c r="HI513" s="222">
        <f t="shared" si="1324"/>
        <v>0</v>
      </c>
      <c r="HJ513" s="222">
        <f t="shared" si="1325"/>
        <v>0</v>
      </c>
      <c r="HK513" s="222">
        <f t="shared" si="1326"/>
        <v>0</v>
      </c>
      <c r="HL513" s="222">
        <f t="shared" si="1327"/>
        <v>0</v>
      </c>
      <c r="HM513" s="222">
        <f t="shared" si="1328"/>
        <v>0</v>
      </c>
      <c r="HN513" s="222">
        <f t="shared" si="1329"/>
        <v>0</v>
      </c>
      <c r="HO513" s="222">
        <f t="shared" si="1330"/>
        <v>0</v>
      </c>
      <c r="HP513" s="222">
        <f t="shared" si="1331"/>
        <v>0</v>
      </c>
      <c r="HQ513" s="222">
        <f t="shared" si="1332"/>
        <v>0</v>
      </c>
      <c r="HR513" s="222">
        <f t="shared" si="1333"/>
        <v>0</v>
      </c>
      <c r="HS513" s="222">
        <f t="shared" si="1334"/>
        <v>0</v>
      </c>
      <c r="HT513" s="222">
        <f t="shared" si="1335"/>
        <v>0</v>
      </c>
      <c r="HU513" s="222">
        <f t="shared" si="1336"/>
        <v>0</v>
      </c>
      <c r="HV513" s="222">
        <f t="shared" si="1337"/>
        <v>0</v>
      </c>
      <c r="HW513" s="222">
        <f t="shared" si="1338"/>
        <v>0</v>
      </c>
      <c r="HX513" s="222">
        <f t="shared" si="1339"/>
        <v>0</v>
      </c>
      <c r="HY513" s="222">
        <f t="shared" si="1340"/>
        <v>0</v>
      </c>
      <c r="HZ513" s="222">
        <f t="shared" si="1341"/>
        <v>0</v>
      </c>
      <c r="IA513" s="222">
        <f t="shared" si="1342"/>
        <v>0</v>
      </c>
      <c r="IB513" s="222">
        <f t="shared" si="1343"/>
        <v>0</v>
      </c>
      <c r="IC513" s="222">
        <f t="shared" si="1344"/>
        <v>0</v>
      </c>
      <c r="ID513" s="222">
        <f t="shared" si="1345"/>
        <v>0</v>
      </c>
      <c r="IE513" s="222">
        <f t="shared" si="1346"/>
        <v>0</v>
      </c>
      <c r="IF513" s="222">
        <f t="shared" si="1347"/>
        <v>0</v>
      </c>
      <c r="IG513" s="222">
        <f t="shared" si="1348"/>
        <v>0</v>
      </c>
      <c r="IH513" s="222">
        <f t="shared" si="1349"/>
        <v>0</v>
      </c>
      <c r="II513" s="222">
        <f t="shared" si="1350"/>
        <v>0</v>
      </c>
      <c r="IJ513" s="222">
        <f t="shared" si="1351"/>
        <v>0</v>
      </c>
      <c r="IK513" s="222">
        <f t="shared" si="1352"/>
        <v>0</v>
      </c>
      <c r="IL513" s="222">
        <f t="shared" si="1353"/>
        <v>0</v>
      </c>
      <c r="IM513" s="222">
        <f t="shared" si="1354"/>
        <v>0</v>
      </c>
      <c r="IN513" s="222">
        <f t="shared" si="1355"/>
        <v>0</v>
      </c>
      <c r="IO513" s="222">
        <f t="shared" si="1356"/>
        <v>0</v>
      </c>
      <c r="IP513" s="222">
        <f t="shared" si="1357"/>
        <v>0</v>
      </c>
      <c r="IQ513" s="222">
        <f t="shared" si="1358"/>
        <v>0</v>
      </c>
      <c r="IR513" s="222">
        <f t="shared" si="1359"/>
        <v>0</v>
      </c>
      <c r="IS513" s="222">
        <f t="shared" si="1360"/>
        <v>0</v>
      </c>
      <c r="IT513" s="222">
        <f t="shared" si="1361"/>
        <v>0</v>
      </c>
      <c r="IU513" s="222">
        <f t="shared" si="1362"/>
        <v>0</v>
      </c>
      <c r="IV513" s="222">
        <f t="shared" si="1363"/>
        <v>0</v>
      </c>
      <c r="IW513" s="222">
        <f t="shared" si="1364"/>
        <v>0</v>
      </c>
      <c r="IX513" s="222">
        <f t="shared" si="1365"/>
        <v>0</v>
      </c>
      <c r="IY513" s="222">
        <f t="shared" si="1366"/>
        <v>0</v>
      </c>
      <c r="IZ513" s="222">
        <f t="shared" si="1367"/>
        <v>0</v>
      </c>
      <c r="JA513" s="222">
        <f t="shared" si="1368"/>
        <v>0</v>
      </c>
      <c r="JB513" s="222">
        <f t="shared" si="1369"/>
        <v>0</v>
      </c>
    </row>
    <row r="514" spans="2:262">
      <c r="B514" s="230">
        <v>153</v>
      </c>
      <c r="C514" s="229">
        <f t="shared" si="1370"/>
        <v>2.9882812500000022E-3</v>
      </c>
      <c r="D514" s="226">
        <f t="shared" ca="1" si="1113"/>
        <v>23.599495583179198</v>
      </c>
      <c r="E514" s="225">
        <f ca="1">FC361</f>
        <v>-0.40050441682080029</v>
      </c>
      <c r="F514" s="224">
        <v>153</v>
      </c>
      <c r="G514" s="222">
        <f t="shared" si="1114"/>
        <v>0</v>
      </c>
      <c r="H514" s="222">
        <f t="shared" si="1115"/>
        <v>0</v>
      </c>
      <c r="I514" s="222">
        <f t="shared" si="1116"/>
        <v>0</v>
      </c>
      <c r="J514" s="222">
        <f t="shared" si="1117"/>
        <v>0</v>
      </c>
      <c r="K514" s="222">
        <f t="shared" si="1118"/>
        <v>0</v>
      </c>
      <c r="L514" s="222">
        <f t="shared" si="1119"/>
        <v>0</v>
      </c>
      <c r="M514" s="222">
        <f t="shared" si="1120"/>
        <v>0</v>
      </c>
      <c r="N514" s="222">
        <f t="shared" si="1121"/>
        <v>0</v>
      </c>
      <c r="O514" s="222">
        <f t="shared" si="1122"/>
        <v>0</v>
      </c>
      <c r="P514" s="222">
        <f t="shared" si="1123"/>
        <v>0</v>
      </c>
      <c r="Q514" s="222">
        <f t="shared" si="1124"/>
        <v>0</v>
      </c>
      <c r="R514" s="222">
        <f t="shared" si="1125"/>
        <v>0</v>
      </c>
      <c r="S514" s="222">
        <f t="shared" si="1126"/>
        <v>0</v>
      </c>
      <c r="T514" s="222">
        <f t="shared" si="1127"/>
        <v>0</v>
      </c>
      <c r="U514" s="222">
        <f t="shared" si="1128"/>
        <v>0</v>
      </c>
      <c r="V514" s="222">
        <f t="shared" si="1129"/>
        <v>0</v>
      </c>
      <c r="W514" s="222">
        <f t="shared" si="1130"/>
        <v>0</v>
      </c>
      <c r="X514" s="222">
        <f t="shared" si="1131"/>
        <v>0</v>
      </c>
      <c r="Y514" s="222">
        <f t="shared" si="1132"/>
        <v>0</v>
      </c>
      <c r="Z514" s="222">
        <f t="shared" si="1133"/>
        <v>0</v>
      </c>
      <c r="AA514" s="222">
        <f t="shared" si="1134"/>
        <v>0</v>
      </c>
      <c r="AB514" s="222">
        <f t="shared" si="1135"/>
        <v>0</v>
      </c>
      <c r="AC514" s="222">
        <f t="shared" si="1136"/>
        <v>0</v>
      </c>
      <c r="AD514" s="222">
        <f t="shared" si="1137"/>
        <v>0</v>
      </c>
      <c r="AE514" s="222">
        <f t="shared" si="1138"/>
        <v>0</v>
      </c>
      <c r="AF514" s="222">
        <f t="shared" si="1139"/>
        <v>0</v>
      </c>
      <c r="AG514" s="222">
        <f t="shared" si="1140"/>
        <v>0</v>
      </c>
      <c r="AH514" s="222">
        <f t="shared" si="1141"/>
        <v>0</v>
      </c>
      <c r="AI514" s="222">
        <f t="shared" si="1142"/>
        <v>0</v>
      </c>
      <c r="AJ514" s="222">
        <f t="shared" si="1143"/>
        <v>0</v>
      </c>
      <c r="AK514" s="222">
        <f t="shared" si="1144"/>
        <v>0</v>
      </c>
      <c r="AL514" s="222">
        <f t="shared" si="1145"/>
        <v>0</v>
      </c>
      <c r="AM514" s="222">
        <f t="shared" si="1146"/>
        <v>0</v>
      </c>
      <c r="AN514" s="222">
        <f t="shared" si="1147"/>
        <v>0</v>
      </c>
      <c r="AO514" s="222">
        <f t="shared" si="1148"/>
        <v>0</v>
      </c>
      <c r="AP514" s="222">
        <f t="shared" si="1149"/>
        <v>0</v>
      </c>
      <c r="AQ514" s="222">
        <f t="shared" si="1150"/>
        <v>0</v>
      </c>
      <c r="AR514" s="222">
        <f t="shared" si="1151"/>
        <v>0</v>
      </c>
      <c r="AS514" s="222">
        <f t="shared" si="1152"/>
        <v>0</v>
      </c>
      <c r="AT514" s="222">
        <f t="shared" si="1153"/>
        <v>0</v>
      </c>
      <c r="AU514" s="222">
        <f t="shared" si="1154"/>
        <v>0</v>
      </c>
      <c r="AV514" s="222">
        <f t="shared" si="1155"/>
        <v>0</v>
      </c>
      <c r="AW514" s="222">
        <f t="shared" si="1156"/>
        <v>0</v>
      </c>
      <c r="AX514" s="222">
        <f t="shared" si="1157"/>
        <v>0</v>
      </c>
      <c r="AY514" s="222">
        <f t="shared" si="1158"/>
        <v>0</v>
      </c>
      <c r="AZ514" s="222">
        <f t="shared" si="1159"/>
        <v>0</v>
      </c>
      <c r="BA514" s="222">
        <f t="shared" si="1160"/>
        <v>0</v>
      </c>
      <c r="BB514" s="222">
        <f t="shared" si="1161"/>
        <v>0</v>
      </c>
      <c r="BC514" s="222">
        <f t="shared" si="1162"/>
        <v>0</v>
      </c>
      <c r="BD514" s="222">
        <f t="shared" si="1163"/>
        <v>0</v>
      </c>
      <c r="BE514" s="222">
        <f t="shared" si="1164"/>
        <v>0</v>
      </c>
      <c r="BF514" s="222">
        <f t="shared" si="1165"/>
        <v>0</v>
      </c>
      <c r="BG514" s="222">
        <f t="shared" si="1166"/>
        <v>0</v>
      </c>
      <c r="BH514" s="222">
        <f t="shared" si="1167"/>
        <v>0</v>
      </c>
      <c r="BI514" s="222">
        <f t="shared" si="1168"/>
        <v>0</v>
      </c>
      <c r="BJ514" s="222">
        <f t="shared" si="1169"/>
        <v>0</v>
      </c>
      <c r="BK514" s="222">
        <f t="shared" si="1170"/>
        <v>0</v>
      </c>
      <c r="BL514" s="222">
        <f t="shared" si="1171"/>
        <v>0</v>
      </c>
      <c r="BM514" s="222">
        <f t="shared" si="1172"/>
        <v>0</v>
      </c>
      <c r="BN514" s="222">
        <f t="shared" si="1173"/>
        <v>0</v>
      </c>
      <c r="BO514" s="222">
        <f t="shared" si="1174"/>
        <v>0</v>
      </c>
      <c r="BP514" s="222">
        <f t="shared" si="1175"/>
        <v>0</v>
      </c>
      <c r="BQ514" s="222">
        <f t="shared" si="1176"/>
        <v>0</v>
      </c>
      <c r="BR514" s="222">
        <f t="shared" si="1177"/>
        <v>0</v>
      </c>
      <c r="BS514" s="222">
        <f t="shared" si="1178"/>
        <v>0</v>
      </c>
      <c r="BT514" s="222">
        <f t="shared" si="1179"/>
        <v>0</v>
      </c>
      <c r="BU514" s="222">
        <f t="shared" si="1180"/>
        <v>0</v>
      </c>
      <c r="BV514" s="222">
        <f t="shared" si="1181"/>
        <v>0</v>
      </c>
      <c r="BW514" s="222">
        <f t="shared" si="1182"/>
        <v>0</v>
      </c>
      <c r="BX514" s="222">
        <f t="shared" si="1183"/>
        <v>0</v>
      </c>
      <c r="BY514" s="222">
        <f t="shared" si="1184"/>
        <v>0</v>
      </c>
      <c r="BZ514" s="222">
        <f t="shared" si="1185"/>
        <v>0</v>
      </c>
      <c r="CA514" s="222">
        <f t="shared" si="1186"/>
        <v>0</v>
      </c>
      <c r="CB514" s="222">
        <f t="shared" si="1187"/>
        <v>0</v>
      </c>
      <c r="CC514" s="222">
        <f t="shared" si="1188"/>
        <v>0</v>
      </c>
      <c r="CD514" s="222">
        <f t="shared" si="1189"/>
        <v>0</v>
      </c>
      <c r="CE514" s="222">
        <f t="shared" si="1190"/>
        <v>0</v>
      </c>
      <c r="CF514" s="222">
        <f t="shared" si="1191"/>
        <v>0</v>
      </c>
      <c r="CG514" s="222">
        <f t="shared" si="1192"/>
        <v>0</v>
      </c>
      <c r="CH514" s="222">
        <f t="shared" si="1193"/>
        <v>0</v>
      </c>
      <c r="CI514" s="222">
        <f t="shared" si="1194"/>
        <v>0</v>
      </c>
      <c r="CJ514" s="222">
        <f t="shared" si="1195"/>
        <v>0</v>
      </c>
      <c r="CK514" s="222">
        <f t="shared" si="1196"/>
        <v>0</v>
      </c>
      <c r="CL514" s="222">
        <f t="shared" si="1197"/>
        <v>0</v>
      </c>
      <c r="CM514" s="222">
        <f t="shared" si="1198"/>
        <v>0</v>
      </c>
      <c r="CN514" s="222">
        <f t="shared" si="1199"/>
        <v>0</v>
      </c>
      <c r="CO514" s="222">
        <f t="shared" si="1200"/>
        <v>0</v>
      </c>
      <c r="CP514" s="222">
        <f t="shared" si="1201"/>
        <v>0</v>
      </c>
      <c r="CQ514" s="222">
        <f t="shared" si="1202"/>
        <v>0</v>
      </c>
      <c r="CR514" s="222">
        <f t="shared" si="1203"/>
        <v>0</v>
      </c>
      <c r="CS514" s="222">
        <f t="shared" si="1204"/>
        <v>0</v>
      </c>
      <c r="CT514" s="222">
        <f t="shared" si="1205"/>
        <v>0</v>
      </c>
      <c r="CU514" s="222">
        <f t="shared" si="1206"/>
        <v>0</v>
      </c>
      <c r="CV514" s="222">
        <f t="shared" si="1207"/>
        <v>0</v>
      </c>
      <c r="CW514" s="222">
        <f t="shared" si="1208"/>
        <v>0</v>
      </c>
      <c r="CX514" s="222">
        <f t="shared" si="1209"/>
        <v>0</v>
      </c>
      <c r="CY514" s="222">
        <f t="shared" si="1210"/>
        <v>0</v>
      </c>
      <c r="CZ514" s="222">
        <f t="shared" si="1211"/>
        <v>0</v>
      </c>
      <c r="DA514" s="222">
        <f t="shared" si="1212"/>
        <v>0</v>
      </c>
      <c r="DB514" s="222">
        <f t="shared" si="1213"/>
        <v>0</v>
      </c>
      <c r="DC514" s="222">
        <f t="shared" si="1214"/>
        <v>0</v>
      </c>
      <c r="DD514" s="222">
        <f t="shared" si="1215"/>
        <v>0</v>
      </c>
      <c r="DE514" s="222">
        <f t="shared" si="1216"/>
        <v>0</v>
      </c>
      <c r="DF514" s="222">
        <f t="shared" si="1217"/>
        <v>0</v>
      </c>
      <c r="DG514" s="222">
        <f t="shared" si="1218"/>
        <v>0</v>
      </c>
      <c r="DH514" s="222">
        <f t="shared" si="1219"/>
        <v>0</v>
      </c>
      <c r="DI514" s="222">
        <f t="shared" si="1220"/>
        <v>0</v>
      </c>
      <c r="DJ514" s="222">
        <f t="shared" si="1221"/>
        <v>0</v>
      </c>
      <c r="DK514" s="222">
        <f t="shared" si="1222"/>
        <v>0</v>
      </c>
      <c r="DL514" s="222">
        <f t="shared" si="1223"/>
        <v>0</v>
      </c>
      <c r="DM514" s="222">
        <f t="shared" si="1224"/>
        <v>0</v>
      </c>
      <c r="DN514" s="222">
        <f t="shared" si="1225"/>
        <v>0</v>
      </c>
      <c r="DO514" s="222">
        <f t="shared" si="1226"/>
        <v>0</v>
      </c>
      <c r="DP514" s="222">
        <f t="shared" si="1227"/>
        <v>0</v>
      </c>
      <c r="DQ514" s="222">
        <f t="shared" si="1228"/>
        <v>0</v>
      </c>
      <c r="DR514" s="222">
        <f t="shared" si="1229"/>
        <v>0</v>
      </c>
      <c r="DS514" s="222">
        <f t="shared" si="1230"/>
        <v>0</v>
      </c>
      <c r="DT514" s="222">
        <f t="shared" si="1231"/>
        <v>0</v>
      </c>
      <c r="DU514" s="222">
        <f t="shared" si="1232"/>
        <v>0</v>
      </c>
      <c r="DV514" s="222">
        <f t="shared" si="1233"/>
        <v>0</v>
      </c>
      <c r="DW514" s="222">
        <f t="shared" si="1234"/>
        <v>0</v>
      </c>
      <c r="DX514" s="222">
        <f t="shared" si="1235"/>
        <v>0</v>
      </c>
      <c r="DY514" s="222">
        <f t="shared" si="1236"/>
        <v>0</v>
      </c>
      <c r="DZ514" s="222">
        <f t="shared" si="1237"/>
        <v>0</v>
      </c>
      <c r="EA514" s="222">
        <f t="shared" si="1238"/>
        <v>0</v>
      </c>
      <c r="EB514" s="222">
        <f t="shared" si="1239"/>
        <v>0</v>
      </c>
      <c r="EC514" s="222">
        <f t="shared" si="1240"/>
        <v>0</v>
      </c>
      <c r="ED514" s="222">
        <f t="shared" si="1241"/>
        <v>0</v>
      </c>
      <c r="EE514" s="222">
        <f t="shared" si="1242"/>
        <v>0</v>
      </c>
      <c r="EF514" s="222">
        <f t="shared" si="1243"/>
        <v>0</v>
      </c>
      <c r="EG514" s="222">
        <f t="shared" si="1244"/>
        <v>0</v>
      </c>
      <c r="EH514" s="222">
        <f t="shared" si="1245"/>
        <v>0</v>
      </c>
      <c r="EI514" s="222">
        <f t="shared" si="1246"/>
        <v>0</v>
      </c>
      <c r="EJ514" s="222">
        <f t="shared" si="1247"/>
        <v>0</v>
      </c>
      <c r="EK514" s="222">
        <f t="shared" si="1248"/>
        <v>0</v>
      </c>
      <c r="EL514" s="222">
        <f t="shared" si="1249"/>
        <v>0</v>
      </c>
      <c r="EM514" s="222">
        <f t="shared" si="1250"/>
        <v>0</v>
      </c>
      <c r="EN514" s="222">
        <f t="shared" si="1251"/>
        <v>0</v>
      </c>
      <c r="EO514" s="222">
        <f t="shared" si="1252"/>
        <v>0</v>
      </c>
      <c r="EP514" s="222">
        <f t="shared" si="1253"/>
        <v>0</v>
      </c>
      <c r="EQ514" s="222">
        <f t="shared" si="1254"/>
        <v>0</v>
      </c>
      <c r="ER514" s="222">
        <f t="shared" si="1255"/>
        <v>0</v>
      </c>
      <c r="ES514" s="222">
        <f t="shared" si="1256"/>
        <v>0</v>
      </c>
      <c r="ET514" s="222">
        <f t="shared" si="1257"/>
        <v>0</v>
      </c>
      <c r="EU514" s="222">
        <f t="shared" si="1258"/>
        <v>0</v>
      </c>
      <c r="EV514" s="222">
        <f t="shared" si="1259"/>
        <v>0</v>
      </c>
      <c r="EW514" s="222">
        <f t="shared" si="1260"/>
        <v>0</v>
      </c>
      <c r="EX514" s="222">
        <f t="shared" si="1261"/>
        <v>0</v>
      </c>
      <c r="EY514" s="222">
        <f t="shared" si="1262"/>
        <v>0</v>
      </c>
      <c r="EZ514" s="222">
        <f t="shared" si="1263"/>
        <v>0</v>
      </c>
      <c r="FA514" s="222">
        <f t="shared" si="1264"/>
        <v>0</v>
      </c>
      <c r="FB514" s="222">
        <f t="shared" si="1265"/>
        <v>0</v>
      </c>
      <c r="FC514" s="222">
        <f t="shared" si="1266"/>
        <v>0</v>
      </c>
      <c r="FD514" s="222">
        <f t="shared" si="1267"/>
        <v>0</v>
      </c>
      <c r="FE514" s="222">
        <f t="shared" si="1268"/>
        <v>0</v>
      </c>
      <c r="FF514" s="222">
        <f t="shared" si="1269"/>
        <v>0</v>
      </c>
      <c r="FG514" s="222">
        <f t="shared" si="1270"/>
        <v>0</v>
      </c>
      <c r="FH514" s="222">
        <f t="shared" si="1271"/>
        <v>0</v>
      </c>
      <c r="FI514" s="222">
        <f t="shared" si="1272"/>
        <v>0</v>
      </c>
      <c r="FJ514" s="222">
        <f t="shared" si="1273"/>
        <v>0</v>
      </c>
      <c r="FK514" s="222">
        <f t="shared" si="1274"/>
        <v>0</v>
      </c>
      <c r="FL514" s="222">
        <f t="shared" si="1275"/>
        <v>0</v>
      </c>
      <c r="FM514" s="222">
        <f t="shared" si="1276"/>
        <v>0</v>
      </c>
      <c r="FN514" s="222">
        <f t="shared" si="1277"/>
        <v>0</v>
      </c>
      <c r="FO514" s="222">
        <f t="shared" si="1278"/>
        <v>0</v>
      </c>
      <c r="FP514" s="222">
        <f t="shared" si="1279"/>
        <v>0</v>
      </c>
      <c r="FQ514" s="222">
        <f t="shared" si="1280"/>
        <v>0</v>
      </c>
      <c r="FR514" s="222">
        <f t="shared" si="1281"/>
        <v>0</v>
      </c>
      <c r="FS514" s="222">
        <f t="shared" si="1282"/>
        <v>0</v>
      </c>
      <c r="FT514" s="222">
        <f t="shared" si="1283"/>
        <v>0</v>
      </c>
      <c r="FU514" s="222">
        <f t="shared" si="1284"/>
        <v>0</v>
      </c>
      <c r="FV514" s="222">
        <f t="shared" si="1285"/>
        <v>0</v>
      </c>
      <c r="FW514" s="222">
        <f t="shared" si="1286"/>
        <v>0</v>
      </c>
      <c r="FX514" s="222">
        <f t="shared" si="1287"/>
        <v>0</v>
      </c>
      <c r="FY514" s="222">
        <f t="shared" si="1288"/>
        <v>0</v>
      </c>
      <c r="FZ514" s="222">
        <f t="shared" si="1289"/>
        <v>0</v>
      </c>
      <c r="GA514" s="222">
        <f t="shared" si="1290"/>
        <v>0</v>
      </c>
      <c r="GB514" s="222">
        <f t="shared" si="1291"/>
        <v>0</v>
      </c>
      <c r="GC514" s="222">
        <f t="shared" si="1292"/>
        <v>0</v>
      </c>
      <c r="GD514" s="222">
        <f t="shared" si="1293"/>
        <v>0</v>
      </c>
      <c r="GE514" s="222">
        <f t="shared" si="1294"/>
        <v>0</v>
      </c>
      <c r="GF514" s="222">
        <f t="shared" si="1295"/>
        <v>0</v>
      </c>
      <c r="GG514" s="222">
        <f t="shared" si="1296"/>
        <v>0</v>
      </c>
      <c r="GH514" s="222">
        <f t="shared" si="1297"/>
        <v>0</v>
      </c>
      <c r="GI514" s="222">
        <f t="shared" si="1298"/>
        <v>0</v>
      </c>
      <c r="GJ514" s="222">
        <f t="shared" si="1299"/>
        <v>0</v>
      </c>
      <c r="GK514" s="222">
        <f t="shared" si="1300"/>
        <v>0</v>
      </c>
      <c r="GL514" s="222">
        <f t="shared" si="1301"/>
        <v>0</v>
      </c>
      <c r="GM514" s="222">
        <f t="shared" si="1302"/>
        <v>0</v>
      </c>
      <c r="GN514" s="222">
        <f t="shared" si="1303"/>
        <v>0</v>
      </c>
      <c r="GO514" s="222">
        <f t="shared" si="1304"/>
        <v>0</v>
      </c>
      <c r="GP514" s="222">
        <f t="shared" si="1305"/>
        <v>0</v>
      </c>
      <c r="GQ514" s="222">
        <f t="shared" si="1306"/>
        <v>0</v>
      </c>
      <c r="GR514" s="222">
        <f t="shared" si="1307"/>
        <v>0</v>
      </c>
      <c r="GS514" s="222">
        <f t="shared" si="1308"/>
        <v>0</v>
      </c>
      <c r="GT514" s="222">
        <f t="shared" si="1309"/>
        <v>0</v>
      </c>
      <c r="GU514" s="222">
        <f t="shared" si="1310"/>
        <v>0</v>
      </c>
      <c r="GV514" s="222">
        <f t="shared" si="1311"/>
        <v>0</v>
      </c>
      <c r="GW514" s="222">
        <f t="shared" si="1312"/>
        <v>0</v>
      </c>
      <c r="GX514" s="222">
        <f t="shared" si="1313"/>
        <v>0</v>
      </c>
      <c r="GY514" s="222">
        <f t="shared" si="1314"/>
        <v>0</v>
      </c>
      <c r="GZ514" s="222">
        <f t="shared" si="1315"/>
        <v>0</v>
      </c>
      <c r="HA514" s="222">
        <f t="shared" si="1316"/>
        <v>0</v>
      </c>
      <c r="HB514" s="222">
        <f t="shared" si="1317"/>
        <v>0</v>
      </c>
      <c r="HC514" s="222">
        <f t="shared" si="1318"/>
        <v>0</v>
      </c>
      <c r="HD514" s="222">
        <f t="shared" si="1319"/>
        <v>0</v>
      </c>
      <c r="HE514" s="222">
        <f t="shared" si="1320"/>
        <v>0</v>
      </c>
      <c r="HF514" s="222">
        <f t="shared" si="1321"/>
        <v>0</v>
      </c>
      <c r="HG514" s="222">
        <f t="shared" si="1322"/>
        <v>0</v>
      </c>
      <c r="HH514" s="222">
        <f t="shared" si="1323"/>
        <v>0</v>
      </c>
      <c r="HI514" s="222">
        <f t="shared" si="1324"/>
        <v>0</v>
      </c>
      <c r="HJ514" s="222">
        <f t="shared" si="1325"/>
        <v>0</v>
      </c>
      <c r="HK514" s="222">
        <f t="shared" si="1326"/>
        <v>0</v>
      </c>
      <c r="HL514" s="222">
        <f t="shared" si="1327"/>
        <v>0</v>
      </c>
      <c r="HM514" s="222">
        <f t="shared" si="1328"/>
        <v>0</v>
      </c>
      <c r="HN514" s="222">
        <f t="shared" si="1329"/>
        <v>0</v>
      </c>
      <c r="HO514" s="222">
        <f t="shared" si="1330"/>
        <v>0</v>
      </c>
      <c r="HP514" s="222">
        <f t="shared" si="1331"/>
        <v>0</v>
      </c>
      <c r="HQ514" s="222">
        <f t="shared" si="1332"/>
        <v>0</v>
      </c>
      <c r="HR514" s="222">
        <f t="shared" si="1333"/>
        <v>0</v>
      </c>
      <c r="HS514" s="222">
        <f t="shared" si="1334"/>
        <v>0</v>
      </c>
      <c r="HT514" s="222">
        <f t="shared" si="1335"/>
        <v>0</v>
      </c>
      <c r="HU514" s="222">
        <f t="shared" si="1336"/>
        <v>0</v>
      </c>
      <c r="HV514" s="222">
        <f t="shared" si="1337"/>
        <v>0</v>
      </c>
      <c r="HW514" s="222">
        <f t="shared" si="1338"/>
        <v>0</v>
      </c>
      <c r="HX514" s="222">
        <f t="shared" si="1339"/>
        <v>0</v>
      </c>
      <c r="HY514" s="222">
        <f t="shared" si="1340"/>
        <v>0</v>
      </c>
      <c r="HZ514" s="222">
        <f t="shared" si="1341"/>
        <v>0</v>
      </c>
      <c r="IA514" s="222">
        <f t="shared" si="1342"/>
        <v>0</v>
      </c>
      <c r="IB514" s="222">
        <f t="shared" si="1343"/>
        <v>0</v>
      </c>
      <c r="IC514" s="222">
        <f t="shared" si="1344"/>
        <v>0</v>
      </c>
      <c r="ID514" s="222">
        <f t="shared" si="1345"/>
        <v>0</v>
      </c>
      <c r="IE514" s="222">
        <f t="shared" si="1346"/>
        <v>0</v>
      </c>
      <c r="IF514" s="222">
        <f t="shared" si="1347"/>
        <v>0</v>
      </c>
      <c r="IG514" s="222">
        <f t="shared" si="1348"/>
        <v>0</v>
      </c>
      <c r="IH514" s="222">
        <f t="shared" si="1349"/>
        <v>0</v>
      </c>
      <c r="II514" s="222">
        <f t="shared" si="1350"/>
        <v>0</v>
      </c>
      <c r="IJ514" s="222">
        <f t="shared" si="1351"/>
        <v>0</v>
      </c>
      <c r="IK514" s="222">
        <f t="shared" si="1352"/>
        <v>0</v>
      </c>
      <c r="IL514" s="222">
        <f t="shared" si="1353"/>
        <v>0</v>
      </c>
      <c r="IM514" s="222">
        <f t="shared" si="1354"/>
        <v>0</v>
      </c>
      <c r="IN514" s="222">
        <f t="shared" si="1355"/>
        <v>0</v>
      </c>
      <c r="IO514" s="222">
        <f t="shared" si="1356"/>
        <v>0</v>
      </c>
      <c r="IP514" s="222">
        <f t="shared" si="1357"/>
        <v>0</v>
      </c>
      <c r="IQ514" s="222">
        <f t="shared" si="1358"/>
        <v>0</v>
      </c>
      <c r="IR514" s="222">
        <f t="shared" si="1359"/>
        <v>0</v>
      </c>
      <c r="IS514" s="222">
        <f t="shared" si="1360"/>
        <v>0</v>
      </c>
      <c r="IT514" s="222">
        <f t="shared" si="1361"/>
        <v>0</v>
      </c>
      <c r="IU514" s="222">
        <f t="shared" si="1362"/>
        <v>0</v>
      </c>
      <c r="IV514" s="222">
        <f t="shared" si="1363"/>
        <v>0</v>
      </c>
      <c r="IW514" s="222">
        <f t="shared" si="1364"/>
        <v>0</v>
      </c>
      <c r="IX514" s="222">
        <f t="shared" si="1365"/>
        <v>0</v>
      </c>
      <c r="IY514" s="222">
        <f t="shared" si="1366"/>
        <v>0</v>
      </c>
      <c r="IZ514" s="222">
        <f t="shared" si="1367"/>
        <v>0</v>
      </c>
      <c r="JA514" s="222">
        <f t="shared" si="1368"/>
        <v>0</v>
      </c>
      <c r="JB514" s="222">
        <f t="shared" si="1369"/>
        <v>0</v>
      </c>
    </row>
    <row r="515" spans="2:262">
      <c r="B515" s="230">
        <v>154</v>
      </c>
      <c r="C515" s="229">
        <f t="shared" si="1370"/>
        <v>3.0078125000000022E-3</v>
      </c>
      <c r="D515" s="226">
        <f t="shared" ca="1" si="1113"/>
        <v>23.606028874984993</v>
      </c>
      <c r="E515" s="225">
        <f ca="1">FD361</f>
        <v>-0.39397112501500725</v>
      </c>
      <c r="F515" s="224">
        <v>154</v>
      </c>
      <c r="G515" s="222">
        <f t="shared" si="1114"/>
        <v>0</v>
      </c>
      <c r="H515" s="222">
        <f t="shared" si="1115"/>
        <v>0</v>
      </c>
      <c r="I515" s="222">
        <f t="shared" si="1116"/>
        <v>0</v>
      </c>
      <c r="J515" s="222">
        <f t="shared" si="1117"/>
        <v>0</v>
      </c>
      <c r="K515" s="222">
        <f t="shared" si="1118"/>
        <v>0</v>
      </c>
      <c r="L515" s="222">
        <f t="shared" si="1119"/>
        <v>0</v>
      </c>
      <c r="M515" s="222">
        <f t="shared" si="1120"/>
        <v>0</v>
      </c>
      <c r="N515" s="222">
        <f t="shared" si="1121"/>
        <v>0</v>
      </c>
      <c r="O515" s="222">
        <f t="shared" si="1122"/>
        <v>0</v>
      </c>
      <c r="P515" s="222">
        <f t="shared" si="1123"/>
        <v>0</v>
      </c>
      <c r="Q515" s="222">
        <f t="shared" si="1124"/>
        <v>0</v>
      </c>
      <c r="R515" s="222">
        <f t="shared" si="1125"/>
        <v>0</v>
      </c>
      <c r="S515" s="222">
        <f t="shared" si="1126"/>
        <v>0</v>
      </c>
      <c r="T515" s="222">
        <f t="shared" si="1127"/>
        <v>0</v>
      </c>
      <c r="U515" s="222">
        <f t="shared" si="1128"/>
        <v>0</v>
      </c>
      <c r="V515" s="222">
        <f t="shared" si="1129"/>
        <v>0</v>
      </c>
      <c r="W515" s="222">
        <f t="shared" si="1130"/>
        <v>0</v>
      </c>
      <c r="X515" s="222">
        <f t="shared" si="1131"/>
        <v>0</v>
      </c>
      <c r="Y515" s="222">
        <f t="shared" si="1132"/>
        <v>0</v>
      </c>
      <c r="Z515" s="222">
        <f t="shared" si="1133"/>
        <v>0</v>
      </c>
      <c r="AA515" s="222">
        <f t="shared" si="1134"/>
        <v>0</v>
      </c>
      <c r="AB515" s="222">
        <f t="shared" si="1135"/>
        <v>0</v>
      </c>
      <c r="AC515" s="222">
        <f t="shared" si="1136"/>
        <v>0</v>
      </c>
      <c r="AD515" s="222">
        <f t="shared" si="1137"/>
        <v>0</v>
      </c>
      <c r="AE515" s="222">
        <f t="shared" si="1138"/>
        <v>0</v>
      </c>
      <c r="AF515" s="222">
        <f t="shared" si="1139"/>
        <v>0</v>
      </c>
      <c r="AG515" s="222">
        <f t="shared" si="1140"/>
        <v>0</v>
      </c>
      <c r="AH515" s="222">
        <f t="shared" si="1141"/>
        <v>0</v>
      </c>
      <c r="AI515" s="222">
        <f t="shared" si="1142"/>
        <v>0</v>
      </c>
      <c r="AJ515" s="222">
        <f t="shared" si="1143"/>
        <v>0</v>
      </c>
      <c r="AK515" s="222">
        <f t="shared" si="1144"/>
        <v>0</v>
      </c>
      <c r="AL515" s="222">
        <f t="shared" si="1145"/>
        <v>0</v>
      </c>
      <c r="AM515" s="222">
        <f t="shared" si="1146"/>
        <v>0</v>
      </c>
      <c r="AN515" s="222">
        <f t="shared" si="1147"/>
        <v>0</v>
      </c>
      <c r="AO515" s="222">
        <f t="shared" si="1148"/>
        <v>0</v>
      </c>
      <c r="AP515" s="222">
        <f t="shared" si="1149"/>
        <v>0</v>
      </c>
      <c r="AQ515" s="222">
        <f t="shared" si="1150"/>
        <v>0</v>
      </c>
      <c r="AR515" s="222">
        <f t="shared" si="1151"/>
        <v>0</v>
      </c>
      <c r="AS515" s="222">
        <f t="shared" si="1152"/>
        <v>0</v>
      </c>
      <c r="AT515" s="222">
        <f t="shared" si="1153"/>
        <v>0</v>
      </c>
      <c r="AU515" s="222">
        <f t="shared" si="1154"/>
        <v>0</v>
      </c>
      <c r="AV515" s="222">
        <f t="shared" si="1155"/>
        <v>0</v>
      </c>
      <c r="AW515" s="222">
        <f t="shared" si="1156"/>
        <v>0</v>
      </c>
      <c r="AX515" s="222">
        <f t="shared" si="1157"/>
        <v>0</v>
      </c>
      <c r="AY515" s="222">
        <f t="shared" si="1158"/>
        <v>0</v>
      </c>
      <c r="AZ515" s="222">
        <f t="shared" si="1159"/>
        <v>0</v>
      </c>
      <c r="BA515" s="222">
        <f t="shared" si="1160"/>
        <v>0</v>
      </c>
      <c r="BB515" s="222">
        <f t="shared" si="1161"/>
        <v>0</v>
      </c>
      <c r="BC515" s="222">
        <f t="shared" si="1162"/>
        <v>0</v>
      </c>
      <c r="BD515" s="222">
        <f t="shared" si="1163"/>
        <v>0</v>
      </c>
      <c r="BE515" s="222">
        <f t="shared" si="1164"/>
        <v>0</v>
      </c>
      <c r="BF515" s="222">
        <f t="shared" si="1165"/>
        <v>0</v>
      </c>
      <c r="BG515" s="222">
        <f t="shared" si="1166"/>
        <v>0</v>
      </c>
      <c r="BH515" s="222">
        <f t="shared" si="1167"/>
        <v>0</v>
      </c>
      <c r="BI515" s="222">
        <f t="shared" si="1168"/>
        <v>0</v>
      </c>
      <c r="BJ515" s="222">
        <f t="shared" si="1169"/>
        <v>0</v>
      </c>
      <c r="BK515" s="222">
        <f t="shared" si="1170"/>
        <v>0</v>
      </c>
      <c r="BL515" s="222">
        <f t="shared" si="1171"/>
        <v>0</v>
      </c>
      <c r="BM515" s="222">
        <f t="shared" si="1172"/>
        <v>0</v>
      </c>
      <c r="BN515" s="222">
        <f t="shared" si="1173"/>
        <v>0</v>
      </c>
      <c r="BO515" s="222">
        <f t="shared" si="1174"/>
        <v>0</v>
      </c>
      <c r="BP515" s="222">
        <f t="shared" si="1175"/>
        <v>0</v>
      </c>
      <c r="BQ515" s="222">
        <f t="shared" si="1176"/>
        <v>0</v>
      </c>
      <c r="BR515" s="222">
        <f t="shared" si="1177"/>
        <v>0</v>
      </c>
      <c r="BS515" s="222">
        <f t="shared" si="1178"/>
        <v>0</v>
      </c>
      <c r="BT515" s="222">
        <f t="shared" si="1179"/>
        <v>0</v>
      </c>
      <c r="BU515" s="222">
        <f t="shared" si="1180"/>
        <v>0</v>
      </c>
      <c r="BV515" s="222">
        <f t="shared" si="1181"/>
        <v>0</v>
      </c>
      <c r="BW515" s="222">
        <f t="shared" si="1182"/>
        <v>0</v>
      </c>
      <c r="BX515" s="222">
        <f t="shared" si="1183"/>
        <v>0</v>
      </c>
      <c r="BY515" s="222">
        <f t="shared" si="1184"/>
        <v>0</v>
      </c>
      <c r="BZ515" s="222">
        <f t="shared" si="1185"/>
        <v>0</v>
      </c>
      <c r="CA515" s="222">
        <f t="shared" si="1186"/>
        <v>0</v>
      </c>
      <c r="CB515" s="222">
        <f t="shared" si="1187"/>
        <v>0</v>
      </c>
      <c r="CC515" s="222">
        <f t="shared" si="1188"/>
        <v>0</v>
      </c>
      <c r="CD515" s="222">
        <f t="shared" si="1189"/>
        <v>0</v>
      </c>
      <c r="CE515" s="222">
        <f t="shared" si="1190"/>
        <v>0</v>
      </c>
      <c r="CF515" s="222">
        <f t="shared" si="1191"/>
        <v>0</v>
      </c>
      <c r="CG515" s="222">
        <f t="shared" si="1192"/>
        <v>0</v>
      </c>
      <c r="CH515" s="222">
        <f t="shared" si="1193"/>
        <v>0</v>
      </c>
      <c r="CI515" s="222">
        <f t="shared" si="1194"/>
        <v>0</v>
      </c>
      <c r="CJ515" s="222">
        <f t="shared" si="1195"/>
        <v>0</v>
      </c>
      <c r="CK515" s="222">
        <f t="shared" si="1196"/>
        <v>0</v>
      </c>
      <c r="CL515" s="222">
        <f t="shared" si="1197"/>
        <v>0</v>
      </c>
      <c r="CM515" s="222">
        <f t="shared" si="1198"/>
        <v>0</v>
      </c>
      <c r="CN515" s="222">
        <f t="shared" si="1199"/>
        <v>0</v>
      </c>
      <c r="CO515" s="222">
        <f t="shared" si="1200"/>
        <v>0</v>
      </c>
      <c r="CP515" s="222">
        <f t="shared" si="1201"/>
        <v>0</v>
      </c>
      <c r="CQ515" s="222">
        <f t="shared" si="1202"/>
        <v>0</v>
      </c>
      <c r="CR515" s="222">
        <f t="shared" si="1203"/>
        <v>0</v>
      </c>
      <c r="CS515" s="222">
        <f t="shared" si="1204"/>
        <v>0</v>
      </c>
      <c r="CT515" s="222">
        <f t="shared" si="1205"/>
        <v>0</v>
      </c>
      <c r="CU515" s="222">
        <f t="shared" si="1206"/>
        <v>0</v>
      </c>
      <c r="CV515" s="222">
        <f t="shared" si="1207"/>
        <v>0</v>
      </c>
      <c r="CW515" s="222">
        <f t="shared" si="1208"/>
        <v>0</v>
      </c>
      <c r="CX515" s="222">
        <f t="shared" si="1209"/>
        <v>0</v>
      </c>
      <c r="CY515" s="222">
        <f t="shared" si="1210"/>
        <v>0</v>
      </c>
      <c r="CZ515" s="222">
        <f t="shared" si="1211"/>
        <v>0</v>
      </c>
      <c r="DA515" s="222">
        <f t="shared" si="1212"/>
        <v>0</v>
      </c>
      <c r="DB515" s="222">
        <f t="shared" si="1213"/>
        <v>0</v>
      </c>
      <c r="DC515" s="222">
        <f t="shared" si="1214"/>
        <v>0</v>
      </c>
      <c r="DD515" s="222">
        <f t="shared" si="1215"/>
        <v>0</v>
      </c>
      <c r="DE515" s="222">
        <f t="shared" si="1216"/>
        <v>0</v>
      </c>
      <c r="DF515" s="222">
        <f t="shared" si="1217"/>
        <v>0</v>
      </c>
      <c r="DG515" s="222">
        <f t="shared" si="1218"/>
        <v>0</v>
      </c>
      <c r="DH515" s="222">
        <f t="shared" si="1219"/>
        <v>0</v>
      </c>
      <c r="DI515" s="222">
        <f t="shared" si="1220"/>
        <v>0</v>
      </c>
      <c r="DJ515" s="222">
        <f t="shared" si="1221"/>
        <v>0</v>
      </c>
      <c r="DK515" s="222">
        <f t="shared" si="1222"/>
        <v>0</v>
      </c>
      <c r="DL515" s="222">
        <f t="shared" si="1223"/>
        <v>0</v>
      </c>
      <c r="DM515" s="222">
        <f t="shared" si="1224"/>
        <v>0</v>
      </c>
      <c r="DN515" s="222">
        <f t="shared" si="1225"/>
        <v>0</v>
      </c>
      <c r="DO515" s="222">
        <f t="shared" si="1226"/>
        <v>0</v>
      </c>
      <c r="DP515" s="222">
        <f t="shared" si="1227"/>
        <v>0</v>
      </c>
      <c r="DQ515" s="222">
        <f t="shared" si="1228"/>
        <v>0</v>
      </c>
      <c r="DR515" s="222">
        <f t="shared" si="1229"/>
        <v>0</v>
      </c>
      <c r="DS515" s="222">
        <f t="shared" si="1230"/>
        <v>0</v>
      </c>
      <c r="DT515" s="222">
        <f t="shared" si="1231"/>
        <v>0</v>
      </c>
      <c r="DU515" s="222">
        <f t="shared" si="1232"/>
        <v>0</v>
      </c>
      <c r="DV515" s="222">
        <f t="shared" si="1233"/>
        <v>0</v>
      </c>
      <c r="DW515" s="222">
        <f t="shared" si="1234"/>
        <v>0</v>
      </c>
      <c r="DX515" s="222">
        <f t="shared" si="1235"/>
        <v>0</v>
      </c>
      <c r="DY515" s="222">
        <f t="shared" si="1236"/>
        <v>0</v>
      </c>
      <c r="DZ515" s="222">
        <f t="shared" si="1237"/>
        <v>0</v>
      </c>
      <c r="EA515" s="222">
        <f t="shared" si="1238"/>
        <v>0</v>
      </c>
      <c r="EB515" s="222">
        <f t="shared" si="1239"/>
        <v>0</v>
      </c>
      <c r="EC515" s="222">
        <f t="shared" si="1240"/>
        <v>0</v>
      </c>
      <c r="ED515" s="222">
        <f t="shared" si="1241"/>
        <v>0</v>
      </c>
      <c r="EE515" s="222">
        <f t="shared" si="1242"/>
        <v>0</v>
      </c>
      <c r="EF515" s="222">
        <f t="shared" si="1243"/>
        <v>0</v>
      </c>
      <c r="EG515" s="222">
        <f t="shared" si="1244"/>
        <v>0</v>
      </c>
      <c r="EH515" s="222">
        <f t="shared" si="1245"/>
        <v>0</v>
      </c>
      <c r="EI515" s="222">
        <f t="shared" si="1246"/>
        <v>0</v>
      </c>
      <c r="EJ515" s="222">
        <f t="shared" si="1247"/>
        <v>0</v>
      </c>
      <c r="EK515" s="222">
        <f t="shared" si="1248"/>
        <v>0</v>
      </c>
      <c r="EL515" s="222">
        <f t="shared" si="1249"/>
        <v>0</v>
      </c>
      <c r="EM515" s="222">
        <f t="shared" si="1250"/>
        <v>0</v>
      </c>
      <c r="EN515" s="222">
        <f t="shared" si="1251"/>
        <v>0</v>
      </c>
      <c r="EO515" s="222">
        <f t="shared" si="1252"/>
        <v>0</v>
      </c>
      <c r="EP515" s="222">
        <f t="shared" si="1253"/>
        <v>0</v>
      </c>
      <c r="EQ515" s="222">
        <f t="shared" si="1254"/>
        <v>0</v>
      </c>
      <c r="ER515" s="222">
        <f t="shared" si="1255"/>
        <v>0</v>
      </c>
      <c r="ES515" s="222">
        <f t="shared" si="1256"/>
        <v>0</v>
      </c>
      <c r="ET515" s="222">
        <f t="shared" si="1257"/>
        <v>0</v>
      </c>
      <c r="EU515" s="222">
        <f t="shared" si="1258"/>
        <v>0</v>
      </c>
      <c r="EV515" s="222">
        <f t="shared" si="1259"/>
        <v>0</v>
      </c>
      <c r="EW515" s="222">
        <f t="shared" si="1260"/>
        <v>0</v>
      </c>
      <c r="EX515" s="222">
        <f t="shared" si="1261"/>
        <v>0</v>
      </c>
      <c r="EY515" s="222">
        <f t="shared" si="1262"/>
        <v>0</v>
      </c>
      <c r="EZ515" s="222">
        <f t="shared" si="1263"/>
        <v>0</v>
      </c>
      <c r="FA515" s="222">
        <f t="shared" si="1264"/>
        <v>0</v>
      </c>
      <c r="FB515" s="222">
        <f t="shared" si="1265"/>
        <v>0</v>
      </c>
      <c r="FC515" s="222">
        <f t="shared" si="1266"/>
        <v>0</v>
      </c>
      <c r="FD515" s="222">
        <f t="shared" si="1267"/>
        <v>0</v>
      </c>
      <c r="FE515" s="222">
        <f t="shared" si="1268"/>
        <v>0</v>
      </c>
      <c r="FF515" s="222">
        <f t="shared" si="1269"/>
        <v>0</v>
      </c>
      <c r="FG515" s="222">
        <f t="shared" si="1270"/>
        <v>0</v>
      </c>
      <c r="FH515" s="222">
        <f t="shared" si="1271"/>
        <v>0</v>
      </c>
      <c r="FI515" s="222">
        <f t="shared" si="1272"/>
        <v>0</v>
      </c>
      <c r="FJ515" s="222">
        <f t="shared" si="1273"/>
        <v>0</v>
      </c>
      <c r="FK515" s="222">
        <f t="shared" si="1274"/>
        <v>0</v>
      </c>
      <c r="FL515" s="222">
        <f t="shared" si="1275"/>
        <v>0</v>
      </c>
      <c r="FM515" s="222">
        <f t="shared" si="1276"/>
        <v>0</v>
      </c>
      <c r="FN515" s="222">
        <f t="shared" si="1277"/>
        <v>0</v>
      </c>
      <c r="FO515" s="222">
        <f t="shared" si="1278"/>
        <v>0</v>
      </c>
      <c r="FP515" s="222">
        <f t="shared" si="1279"/>
        <v>0</v>
      </c>
      <c r="FQ515" s="222">
        <f t="shared" si="1280"/>
        <v>0</v>
      </c>
      <c r="FR515" s="222">
        <f t="shared" si="1281"/>
        <v>0</v>
      </c>
      <c r="FS515" s="222">
        <f t="shared" si="1282"/>
        <v>0</v>
      </c>
      <c r="FT515" s="222">
        <f t="shared" si="1283"/>
        <v>0</v>
      </c>
      <c r="FU515" s="222">
        <f t="shared" si="1284"/>
        <v>0</v>
      </c>
      <c r="FV515" s="222">
        <f t="shared" si="1285"/>
        <v>0</v>
      </c>
      <c r="FW515" s="222">
        <f t="shared" si="1286"/>
        <v>0</v>
      </c>
      <c r="FX515" s="222">
        <f t="shared" si="1287"/>
        <v>0</v>
      </c>
      <c r="FY515" s="222">
        <f t="shared" si="1288"/>
        <v>0</v>
      </c>
      <c r="FZ515" s="222">
        <f t="shared" si="1289"/>
        <v>0</v>
      </c>
      <c r="GA515" s="222">
        <f t="shared" si="1290"/>
        <v>0</v>
      </c>
      <c r="GB515" s="222">
        <f t="shared" si="1291"/>
        <v>0</v>
      </c>
      <c r="GC515" s="222">
        <f t="shared" si="1292"/>
        <v>0</v>
      </c>
      <c r="GD515" s="222">
        <f t="shared" si="1293"/>
        <v>0</v>
      </c>
      <c r="GE515" s="222">
        <f t="shared" si="1294"/>
        <v>0</v>
      </c>
      <c r="GF515" s="222">
        <f t="shared" si="1295"/>
        <v>0</v>
      </c>
      <c r="GG515" s="222">
        <f t="shared" si="1296"/>
        <v>0</v>
      </c>
      <c r="GH515" s="222">
        <f t="shared" si="1297"/>
        <v>0</v>
      </c>
      <c r="GI515" s="222">
        <f t="shared" si="1298"/>
        <v>0</v>
      </c>
      <c r="GJ515" s="222">
        <f t="shared" si="1299"/>
        <v>0</v>
      </c>
      <c r="GK515" s="222">
        <f t="shared" si="1300"/>
        <v>0</v>
      </c>
      <c r="GL515" s="222">
        <f t="shared" si="1301"/>
        <v>0</v>
      </c>
      <c r="GM515" s="222">
        <f t="shared" si="1302"/>
        <v>0</v>
      </c>
      <c r="GN515" s="222">
        <f t="shared" si="1303"/>
        <v>0</v>
      </c>
      <c r="GO515" s="222">
        <f t="shared" si="1304"/>
        <v>0</v>
      </c>
      <c r="GP515" s="222">
        <f t="shared" si="1305"/>
        <v>0</v>
      </c>
      <c r="GQ515" s="222">
        <f t="shared" si="1306"/>
        <v>0</v>
      </c>
      <c r="GR515" s="222">
        <f t="shared" si="1307"/>
        <v>0</v>
      </c>
      <c r="GS515" s="222">
        <f t="shared" si="1308"/>
        <v>0</v>
      </c>
      <c r="GT515" s="222">
        <f t="shared" si="1309"/>
        <v>0</v>
      </c>
      <c r="GU515" s="222">
        <f t="shared" si="1310"/>
        <v>0</v>
      </c>
      <c r="GV515" s="222">
        <f t="shared" si="1311"/>
        <v>0</v>
      </c>
      <c r="GW515" s="222">
        <f t="shared" si="1312"/>
        <v>0</v>
      </c>
      <c r="GX515" s="222">
        <f t="shared" si="1313"/>
        <v>0</v>
      </c>
      <c r="GY515" s="222">
        <f t="shared" si="1314"/>
        <v>0</v>
      </c>
      <c r="GZ515" s="222">
        <f t="shared" si="1315"/>
        <v>0</v>
      </c>
      <c r="HA515" s="222">
        <f t="shared" si="1316"/>
        <v>0</v>
      </c>
      <c r="HB515" s="222">
        <f t="shared" si="1317"/>
        <v>0</v>
      </c>
      <c r="HC515" s="222">
        <f t="shared" si="1318"/>
        <v>0</v>
      </c>
      <c r="HD515" s="222">
        <f t="shared" si="1319"/>
        <v>0</v>
      </c>
      <c r="HE515" s="222">
        <f t="shared" si="1320"/>
        <v>0</v>
      </c>
      <c r="HF515" s="222">
        <f t="shared" si="1321"/>
        <v>0</v>
      </c>
      <c r="HG515" s="222">
        <f t="shared" si="1322"/>
        <v>0</v>
      </c>
      <c r="HH515" s="222">
        <f t="shared" si="1323"/>
        <v>0</v>
      </c>
      <c r="HI515" s="222">
        <f t="shared" si="1324"/>
        <v>0</v>
      </c>
      <c r="HJ515" s="222">
        <f t="shared" si="1325"/>
        <v>0</v>
      </c>
      <c r="HK515" s="222">
        <f t="shared" si="1326"/>
        <v>0</v>
      </c>
      <c r="HL515" s="222">
        <f t="shared" si="1327"/>
        <v>0</v>
      </c>
      <c r="HM515" s="222">
        <f t="shared" si="1328"/>
        <v>0</v>
      </c>
      <c r="HN515" s="222">
        <f t="shared" si="1329"/>
        <v>0</v>
      </c>
      <c r="HO515" s="222">
        <f t="shared" si="1330"/>
        <v>0</v>
      </c>
      <c r="HP515" s="222">
        <f t="shared" si="1331"/>
        <v>0</v>
      </c>
      <c r="HQ515" s="222">
        <f t="shared" si="1332"/>
        <v>0</v>
      </c>
      <c r="HR515" s="222">
        <f t="shared" si="1333"/>
        <v>0</v>
      </c>
      <c r="HS515" s="222">
        <f t="shared" si="1334"/>
        <v>0</v>
      </c>
      <c r="HT515" s="222">
        <f t="shared" si="1335"/>
        <v>0</v>
      </c>
      <c r="HU515" s="222">
        <f t="shared" si="1336"/>
        <v>0</v>
      </c>
      <c r="HV515" s="222">
        <f t="shared" si="1337"/>
        <v>0</v>
      </c>
      <c r="HW515" s="222">
        <f t="shared" si="1338"/>
        <v>0</v>
      </c>
      <c r="HX515" s="222">
        <f t="shared" si="1339"/>
        <v>0</v>
      </c>
      <c r="HY515" s="222">
        <f t="shared" si="1340"/>
        <v>0</v>
      </c>
      <c r="HZ515" s="222">
        <f t="shared" si="1341"/>
        <v>0</v>
      </c>
      <c r="IA515" s="222">
        <f t="shared" si="1342"/>
        <v>0</v>
      </c>
      <c r="IB515" s="222">
        <f t="shared" si="1343"/>
        <v>0</v>
      </c>
      <c r="IC515" s="222">
        <f t="shared" si="1344"/>
        <v>0</v>
      </c>
      <c r="ID515" s="222">
        <f t="shared" si="1345"/>
        <v>0</v>
      </c>
      <c r="IE515" s="222">
        <f t="shared" si="1346"/>
        <v>0</v>
      </c>
      <c r="IF515" s="222">
        <f t="shared" si="1347"/>
        <v>0</v>
      </c>
      <c r="IG515" s="222">
        <f t="shared" si="1348"/>
        <v>0</v>
      </c>
      <c r="IH515" s="222">
        <f t="shared" si="1349"/>
        <v>0</v>
      </c>
      <c r="II515" s="222">
        <f t="shared" si="1350"/>
        <v>0</v>
      </c>
      <c r="IJ515" s="222">
        <f t="shared" si="1351"/>
        <v>0</v>
      </c>
      <c r="IK515" s="222">
        <f t="shared" si="1352"/>
        <v>0</v>
      </c>
      <c r="IL515" s="222">
        <f t="shared" si="1353"/>
        <v>0</v>
      </c>
      <c r="IM515" s="222">
        <f t="shared" si="1354"/>
        <v>0</v>
      </c>
      <c r="IN515" s="222">
        <f t="shared" si="1355"/>
        <v>0</v>
      </c>
      <c r="IO515" s="222">
        <f t="shared" si="1356"/>
        <v>0</v>
      </c>
      <c r="IP515" s="222">
        <f t="shared" si="1357"/>
        <v>0</v>
      </c>
      <c r="IQ515" s="222">
        <f t="shared" si="1358"/>
        <v>0</v>
      </c>
      <c r="IR515" s="222">
        <f t="shared" si="1359"/>
        <v>0</v>
      </c>
      <c r="IS515" s="222">
        <f t="shared" si="1360"/>
        <v>0</v>
      </c>
      <c r="IT515" s="222">
        <f t="shared" si="1361"/>
        <v>0</v>
      </c>
      <c r="IU515" s="222">
        <f t="shared" si="1362"/>
        <v>0</v>
      </c>
      <c r="IV515" s="222">
        <f t="shared" si="1363"/>
        <v>0</v>
      </c>
      <c r="IW515" s="222">
        <f t="shared" si="1364"/>
        <v>0</v>
      </c>
      <c r="IX515" s="222">
        <f t="shared" si="1365"/>
        <v>0</v>
      </c>
      <c r="IY515" s="222">
        <f t="shared" si="1366"/>
        <v>0</v>
      </c>
      <c r="IZ515" s="222">
        <f t="shared" si="1367"/>
        <v>0</v>
      </c>
      <c r="JA515" s="222">
        <f t="shared" si="1368"/>
        <v>0</v>
      </c>
      <c r="JB515" s="222">
        <f t="shared" si="1369"/>
        <v>0</v>
      </c>
    </row>
    <row r="516" spans="2:262">
      <c r="B516" s="230">
        <v>155</v>
      </c>
      <c r="C516" s="229">
        <f t="shared" si="1370"/>
        <v>3.0273437500000023E-3</v>
      </c>
      <c r="D516" s="226">
        <f t="shared" ca="1" si="1113"/>
        <v>23.613575521039319</v>
      </c>
      <c r="E516" s="225">
        <f ca="1">FE361</f>
        <v>-0.38642447896068111</v>
      </c>
      <c r="F516" s="224">
        <v>155</v>
      </c>
      <c r="G516" s="222">
        <f t="shared" si="1114"/>
        <v>0</v>
      </c>
      <c r="H516" s="222">
        <f t="shared" si="1115"/>
        <v>0</v>
      </c>
      <c r="I516" s="222">
        <f t="shared" si="1116"/>
        <v>0</v>
      </c>
      <c r="J516" s="222">
        <f t="shared" si="1117"/>
        <v>0</v>
      </c>
      <c r="K516" s="222">
        <f t="shared" si="1118"/>
        <v>0</v>
      </c>
      <c r="L516" s="222">
        <f t="shared" si="1119"/>
        <v>0</v>
      </c>
      <c r="M516" s="222">
        <f t="shared" si="1120"/>
        <v>0</v>
      </c>
      <c r="N516" s="222">
        <f t="shared" si="1121"/>
        <v>0</v>
      </c>
      <c r="O516" s="222">
        <f t="shared" si="1122"/>
        <v>0</v>
      </c>
      <c r="P516" s="222">
        <f t="shared" si="1123"/>
        <v>0</v>
      </c>
      <c r="Q516" s="222">
        <f t="shared" si="1124"/>
        <v>0</v>
      </c>
      <c r="R516" s="222">
        <f t="shared" si="1125"/>
        <v>0</v>
      </c>
      <c r="S516" s="222">
        <f t="shared" si="1126"/>
        <v>0</v>
      </c>
      <c r="T516" s="222">
        <f t="shared" si="1127"/>
        <v>0</v>
      </c>
      <c r="U516" s="222">
        <f t="shared" si="1128"/>
        <v>0</v>
      </c>
      <c r="V516" s="222">
        <f t="shared" si="1129"/>
        <v>0</v>
      </c>
      <c r="W516" s="222">
        <f t="shared" si="1130"/>
        <v>0</v>
      </c>
      <c r="X516" s="222">
        <f t="shared" si="1131"/>
        <v>0</v>
      </c>
      <c r="Y516" s="222">
        <f t="shared" si="1132"/>
        <v>0</v>
      </c>
      <c r="Z516" s="222">
        <f t="shared" si="1133"/>
        <v>0</v>
      </c>
      <c r="AA516" s="222">
        <f t="shared" si="1134"/>
        <v>0</v>
      </c>
      <c r="AB516" s="222">
        <f t="shared" si="1135"/>
        <v>0</v>
      </c>
      <c r="AC516" s="222">
        <f t="shared" si="1136"/>
        <v>0</v>
      </c>
      <c r="AD516" s="222">
        <f t="shared" si="1137"/>
        <v>0</v>
      </c>
      <c r="AE516" s="222">
        <f t="shared" si="1138"/>
        <v>0</v>
      </c>
      <c r="AF516" s="222">
        <f t="shared" si="1139"/>
        <v>0</v>
      </c>
      <c r="AG516" s="222">
        <f t="shared" si="1140"/>
        <v>0</v>
      </c>
      <c r="AH516" s="222">
        <f t="shared" si="1141"/>
        <v>0</v>
      </c>
      <c r="AI516" s="222">
        <f t="shared" si="1142"/>
        <v>0</v>
      </c>
      <c r="AJ516" s="222">
        <f t="shared" si="1143"/>
        <v>0</v>
      </c>
      <c r="AK516" s="222">
        <f t="shared" si="1144"/>
        <v>0</v>
      </c>
      <c r="AL516" s="222">
        <f t="shared" si="1145"/>
        <v>0</v>
      </c>
      <c r="AM516" s="222">
        <f t="shared" si="1146"/>
        <v>0</v>
      </c>
      <c r="AN516" s="222">
        <f t="shared" si="1147"/>
        <v>0</v>
      </c>
      <c r="AO516" s="222">
        <f t="shared" si="1148"/>
        <v>0</v>
      </c>
      <c r="AP516" s="222">
        <f t="shared" si="1149"/>
        <v>0</v>
      </c>
      <c r="AQ516" s="222">
        <f t="shared" si="1150"/>
        <v>0</v>
      </c>
      <c r="AR516" s="222">
        <f t="shared" si="1151"/>
        <v>0</v>
      </c>
      <c r="AS516" s="222">
        <f t="shared" si="1152"/>
        <v>0</v>
      </c>
      <c r="AT516" s="222">
        <f t="shared" si="1153"/>
        <v>0</v>
      </c>
      <c r="AU516" s="222">
        <f t="shared" si="1154"/>
        <v>0</v>
      </c>
      <c r="AV516" s="222">
        <f t="shared" si="1155"/>
        <v>0</v>
      </c>
      <c r="AW516" s="222">
        <f t="shared" si="1156"/>
        <v>0</v>
      </c>
      <c r="AX516" s="222">
        <f t="shared" si="1157"/>
        <v>0</v>
      </c>
      <c r="AY516" s="222">
        <f t="shared" si="1158"/>
        <v>0</v>
      </c>
      <c r="AZ516" s="222">
        <f t="shared" si="1159"/>
        <v>0</v>
      </c>
      <c r="BA516" s="222">
        <f t="shared" si="1160"/>
        <v>0</v>
      </c>
      <c r="BB516" s="222">
        <f t="shared" si="1161"/>
        <v>0</v>
      </c>
      <c r="BC516" s="222">
        <f t="shared" si="1162"/>
        <v>0</v>
      </c>
      <c r="BD516" s="222">
        <f t="shared" si="1163"/>
        <v>0</v>
      </c>
      <c r="BE516" s="222">
        <f t="shared" si="1164"/>
        <v>0</v>
      </c>
      <c r="BF516" s="222">
        <f t="shared" si="1165"/>
        <v>0</v>
      </c>
      <c r="BG516" s="222">
        <f t="shared" si="1166"/>
        <v>0</v>
      </c>
      <c r="BH516" s="222">
        <f t="shared" si="1167"/>
        <v>0</v>
      </c>
      <c r="BI516" s="222">
        <f t="shared" si="1168"/>
        <v>0</v>
      </c>
      <c r="BJ516" s="222">
        <f t="shared" si="1169"/>
        <v>0</v>
      </c>
      <c r="BK516" s="222">
        <f t="shared" si="1170"/>
        <v>0</v>
      </c>
      <c r="BL516" s="222">
        <f t="shared" si="1171"/>
        <v>0</v>
      </c>
      <c r="BM516" s="222">
        <f t="shared" si="1172"/>
        <v>0</v>
      </c>
      <c r="BN516" s="222">
        <f t="shared" si="1173"/>
        <v>0</v>
      </c>
      <c r="BO516" s="222">
        <f t="shared" si="1174"/>
        <v>0</v>
      </c>
      <c r="BP516" s="222">
        <f t="shared" si="1175"/>
        <v>0</v>
      </c>
      <c r="BQ516" s="222">
        <f t="shared" si="1176"/>
        <v>0</v>
      </c>
      <c r="BR516" s="222">
        <f t="shared" si="1177"/>
        <v>0</v>
      </c>
      <c r="BS516" s="222">
        <f t="shared" si="1178"/>
        <v>0</v>
      </c>
      <c r="BT516" s="222">
        <f t="shared" si="1179"/>
        <v>0</v>
      </c>
      <c r="BU516" s="222">
        <f t="shared" si="1180"/>
        <v>0</v>
      </c>
      <c r="BV516" s="222">
        <f t="shared" si="1181"/>
        <v>0</v>
      </c>
      <c r="BW516" s="222">
        <f t="shared" si="1182"/>
        <v>0</v>
      </c>
      <c r="BX516" s="222">
        <f t="shared" si="1183"/>
        <v>0</v>
      </c>
      <c r="BY516" s="222">
        <f t="shared" si="1184"/>
        <v>0</v>
      </c>
      <c r="BZ516" s="222">
        <f t="shared" si="1185"/>
        <v>0</v>
      </c>
      <c r="CA516" s="222">
        <f t="shared" si="1186"/>
        <v>0</v>
      </c>
      <c r="CB516" s="222">
        <f t="shared" si="1187"/>
        <v>0</v>
      </c>
      <c r="CC516" s="222">
        <f t="shared" si="1188"/>
        <v>0</v>
      </c>
      <c r="CD516" s="222">
        <f t="shared" si="1189"/>
        <v>0</v>
      </c>
      <c r="CE516" s="222">
        <f t="shared" si="1190"/>
        <v>0</v>
      </c>
      <c r="CF516" s="222">
        <f t="shared" si="1191"/>
        <v>0</v>
      </c>
      <c r="CG516" s="222">
        <f t="shared" si="1192"/>
        <v>0</v>
      </c>
      <c r="CH516" s="222">
        <f t="shared" si="1193"/>
        <v>0</v>
      </c>
      <c r="CI516" s="222">
        <f t="shared" si="1194"/>
        <v>0</v>
      </c>
      <c r="CJ516" s="222">
        <f t="shared" si="1195"/>
        <v>0</v>
      </c>
      <c r="CK516" s="222">
        <f t="shared" si="1196"/>
        <v>0</v>
      </c>
      <c r="CL516" s="222">
        <f t="shared" si="1197"/>
        <v>0</v>
      </c>
      <c r="CM516" s="222">
        <f t="shared" si="1198"/>
        <v>0</v>
      </c>
      <c r="CN516" s="222">
        <f t="shared" si="1199"/>
        <v>0</v>
      </c>
      <c r="CO516" s="222">
        <f t="shared" si="1200"/>
        <v>0</v>
      </c>
      <c r="CP516" s="222">
        <f t="shared" si="1201"/>
        <v>0</v>
      </c>
      <c r="CQ516" s="222">
        <f t="shared" si="1202"/>
        <v>0</v>
      </c>
      <c r="CR516" s="222">
        <f t="shared" si="1203"/>
        <v>0</v>
      </c>
      <c r="CS516" s="222">
        <f t="shared" si="1204"/>
        <v>0</v>
      </c>
      <c r="CT516" s="222">
        <f t="shared" si="1205"/>
        <v>0</v>
      </c>
      <c r="CU516" s="222">
        <f t="shared" si="1206"/>
        <v>0</v>
      </c>
      <c r="CV516" s="222">
        <f t="shared" si="1207"/>
        <v>0</v>
      </c>
      <c r="CW516" s="222">
        <f t="shared" si="1208"/>
        <v>0</v>
      </c>
      <c r="CX516" s="222">
        <f t="shared" si="1209"/>
        <v>0</v>
      </c>
      <c r="CY516" s="222">
        <f t="shared" si="1210"/>
        <v>0</v>
      </c>
      <c r="CZ516" s="222">
        <f t="shared" si="1211"/>
        <v>0</v>
      </c>
      <c r="DA516" s="222">
        <f t="shared" si="1212"/>
        <v>0</v>
      </c>
      <c r="DB516" s="222">
        <f t="shared" si="1213"/>
        <v>0</v>
      </c>
      <c r="DC516" s="222">
        <f t="shared" si="1214"/>
        <v>0</v>
      </c>
      <c r="DD516" s="222">
        <f t="shared" si="1215"/>
        <v>0</v>
      </c>
      <c r="DE516" s="222">
        <f t="shared" si="1216"/>
        <v>0</v>
      </c>
      <c r="DF516" s="222">
        <f t="shared" si="1217"/>
        <v>0</v>
      </c>
      <c r="DG516" s="222">
        <f t="shared" si="1218"/>
        <v>0</v>
      </c>
      <c r="DH516" s="222">
        <f t="shared" si="1219"/>
        <v>0</v>
      </c>
      <c r="DI516" s="222">
        <f t="shared" si="1220"/>
        <v>0</v>
      </c>
      <c r="DJ516" s="222">
        <f t="shared" si="1221"/>
        <v>0</v>
      </c>
      <c r="DK516" s="222">
        <f t="shared" si="1222"/>
        <v>0</v>
      </c>
      <c r="DL516" s="222">
        <f t="shared" si="1223"/>
        <v>0</v>
      </c>
      <c r="DM516" s="222">
        <f t="shared" si="1224"/>
        <v>0</v>
      </c>
      <c r="DN516" s="222">
        <f t="shared" si="1225"/>
        <v>0</v>
      </c>
      <c r="DO516" s="222">
        <f t="shared" si="1226"/>
        <v>0</v>
      </c>
      <c r="DP516" s="222">
        <f t="shared" si="1227"/>
        <v>0</v>
      </c>
      <c r="DQ516" s="222">
        <f t="shared" si="1228"/>
        <v>0</v>
      </c>
      <c r="DR516" s="222">
        <f t="shared" si="1229"/>
        <v>0</v>
      </c>
      <c r="DS516" s="222">
        <f t="shared" si="1230"/>
        <v>0</v>
      </c>
      <c r="DT516" s="222">
        <f t="shared" si="1231"/>
        <v>0</v>
      </c>
      <c r="DU516" s="222">
        <f t="shared" si="1232"/>
        <v>0</v>
      </c>
      <c r="DV516" s="222">
        <f t="shared" si="1233"/>
        <v>0</v>
      </c>
      <c r="DW516" s="222">
        <f t="shared" si="1234"/>
        <v>0</v>
      </c>
      <c r="DX516" s="222">
        <f t="shared" si="1235"/>
        <v>0</v>
      </c>
      <c r="DY516" s="222">
        <f t="shared" si="1236"/>
        <v>0</v>
      </c>
      <c r="DZ516" s="222">
        <f t="shared" si="1237"/>
        <v>0</v>
      </c>
      <c r="EA516" s="222">
        <f t="shared" si="1238"/>
        <v>0</v>
      </c>
      <c r="EB516" s="222">
        <f t="shared" si="1239"/>
        <v>0</v>
      </c>
      <c r="EC516" s="222">
        <f t="shared" si="1240"/>
        <v>0</v>
      </c>
      <c r="ED516" s="222">
        <f t="shared" si="1241"/>
        <v>0</v>
      </c>
      <c r="EE516" s="222">
        <f t="shared" si="1242"/>
        <v>0</v>
      </c>
      <c r="EF516" s="222">
        <f t="shared" si="1243"/>
        <v>0</v>
      </c>
      <c r="EG516" s="222">
        <f t="shared" si="1244"/>
        <v>0</v>
      </c>
      <c r="EH516" s="222">
        <f t="shared" si="1245"/>
        <v>0</v>
      </c>
      <c r="EI516" s="222">
        <f t="shared" si="1246"/>
        <v>0</v>
      </c>
      <c r="EJ516" s="222">
        <f t="shared" si="1247"/>
        <v>0</v>
      </c>
      <c r="EK516" s="222">
        <f t="shared" si="1248"/>
        <v>0</v>
      </c>
      <c r="EL516" s="222">
        <f t="shared" si="1249"/>
        <v>0</v>
      </c>
      <c r="EM516" s="222">
        <f t="shared" si="1250"/>
        <v>0</v>
      </c>
      <c r="EN516" s="222">
        <f t="shared" si="1251"/>
        <v>0</v>
      </c>
      <c r="EO516" s="222">
        <f t="shared" si="1252"/>
        <v>0</v>
      </c>
      <c r="EP516" s="222">
        <f t="shared" si="1253"/>
        <v>0</v>
      </c>
      <c r="EQ516" s="222">
        <f t="shared" si="1254"/>
        <v>0</v>
      </c>
      <c r="ER516" s="222">
        <f t="shared" si="1255"/>
        <v>0</v>
      </c>
      <c r="ES516" s="222">
        <f t="shared" si="1256"/>
        <v>0</v>
      </c>
      <c r="ET516" s="222">
        <f t="shared" si="1257"/>
        <v>0</v>
      </c>
      <c r="EU516" s="222">
        <f t="shared" si="1258"/>
        <v>0</v>
      </c>
      <c r="EV516" s="222">
        <f t="shared" si="1259"/>
        <v>0</v>
      </c>
      <c r="EW516" s="222">
        <f t="shared" si="1260"/>
        <v>0</v>
      </c>
      <c r="EX516" s="222">
        <f t="shared" si="1261"/>
        <v>0</v>
      </c>
      <c r="EY516" s="222">
        <f t="shared" si="1262"/>
        <v>0</v>
      </c>
      <c r="EZ516" s="222">
        <f t="shared" si="1263"/>
        <v>0</v>
      </c>
      <c r="FA516" s="222">
        <f t="shared" si="1264"/>
        <v>0</v>
      </c>
      <c r="FB516" s="222">
        <f t="shared" si="1265"/>
        <v>0</v>
      </c>
      <c r="FC516" s="222">
        <f t="shared" si="1266"/>
        <v>0</v>
      </c>
      <c r="FD516" s="222">
        <f t="shared" si="1267"/>
        <v>0</v>
      </c>
      <c r="FE516" s="222">
        <f t="shared" si="1268"/>
        <v>0</v>
      </c>
      <c r="FF516" s="222">
        <f t="shared" si="1269"/>
        <v>0</v>
      </c>
      <c r="FG516" s="222">
        <f t="shared" si="1270"/>
        <v>0</v>
      </c>
      <c r="FH516" s="222">
        <f t="shared" si="1271"/>
        <v>0</v>
      </c>
      <c r="FI516" s="222">
        <f t="shared" si="1272"/>
        <v>0</v>
      </c>
      <c r="FJ516" s="222">
        <f t="shared" si="1273"/>
        <v>0</v>
      </c>
      <c r="FK516" s="222">
        <f t="shared" si="1274"/>
        <v>0</v>
      </c>
      <c r="FL516" s="222">
        <f t="shared" si="1275"/>
        <v>0</v>
      </c>
      <c r="FM516" s="222">
        <f t="shared" si="1276"/>
        <v>0</v>
      </c>
      <c r="FN516" s="222">
        <f t="shared" si="1277"/>
        <v>0</v>
      </c>
      <c r="FO516" s="222">
        <f t="shared" si="1278"/>
        <v>0</v>
      </c>
      <c r="FP516" s="222">
        <f t="shared" si="1279"/>
        <v>0</v>
      </c>
      <c r="FQ516" s="222">
        <f t="shared" si="1280"/>
        <v>0</v>
      </c>
      <c r="FR516" s="222">
        <f t="shared" si="1281"/>
        <v>0</v>
      </c>
      <c r="FS516" s="222">
        <f t="shared" si="1282"/>
        <v>0</v>
      </c>
      <c r="FT516" s="222">
        <f t="shared" si="1283"/>
        <v>0</v>
      </c>
      <c r="FU516" s="222">
        <f t="shared" si="1284"/>
        <v>0</v>
      </c>
      <c r="FV516" s="222">
        <f t="shared" si="1285"/>
        <v>0</v>
      </c>
      <c r="FW516" s="222">
        <f t="shared" si="1286"/>
        <v>0</v>
      </c>
      <c r="FX516" s="222">
        <f t="shared" si="1287"/>
        <v>0</v>
      </c>
      <c r="FY516" s="222">
        <f t="shared" si="1288"/>
        <v>0</v>
      </c>
      <c r="FZ516" s="222">
        <f t="shared" si="1289"/>
        <v>0</v>
      </c>
      <c r="GA516" s="222">
        <f t="shared" si="1290"/>
        <v>0</v>
      </c>
      <c r="GB516" s="222">
        <f t="shared" si="1291"/>
        <v>0</v>
      </c>
      <c r="GC516" s="222">
        <f t="shared" si="1292"/>
        <v>0</v>
      </c>
      <c r="GD516" s="222">
        <f t="shared" si="1293"/>
        <v>0</v>
      </c>
      <c r="GE516" s="222">
        <f t="shared" si="1294"/>
        <v>0</v>
      </c>
      <c r="GF516" s="222">
        <f t="shared" si="1295"/>
        <v>0</v>
      </c>
      <c r="GG516" s="222">
        <f t="shared" si="1296"/>
        <v>0</v>
      </c>
      <c r="GH516" s="222">
        <f t="shared" si="1297"/>
        <v>0</v>
      </c>
      <c r="GI516" s="222">
        <f t="shared" si="1298"/>
        <v>0</v>
      </c>
      <c r="GJ516" s="222">
        <f t="shared" si="1299"/>
        <v>0</v>
      </c>
      <c r="GK516" s="222">
        <f t="shared" si="1300"/>
        <v>0</v>
      </c>
      <c r="GL516" s="222">
        <f t="shared" si="1301"/>
        <v>0</v>
      </c>
      <c r="GM516" s="222">
        <f t="shared" si="1302"/>
        <v>0</v>
      </c>
      <c r="GN516" s="222">
        <f t="shared" si="1303"/>
        <v>0</v>
      </c>
      <c r="GO516" s="222">
        <f t="shared" si="1304"/>
        <v>0</v>
      </c>
      <c r="GP516" s="222">
        <f t="shared" si="1305"/>
        <v>0</v>
      </c>
      <c r="GQ516" s="222">
        <f t="shared" si="1306"/>
        <v>0</v>
      </c>
      <c r="GR516" s="222">
        <f t="shared" si="1307"/>
        <v>0</v>
      </c>
      <c r="GS516" s="222">
        <f t="shared" si="1308"/>
        <v>0</v>
      </c>
      <c r="GT516" s="222">
        <f t="shared" si="1309"/>
        <v>0</v>
      </c>
      <c r="GU516" s="222">
        <f t="shared" si="1310"/>
        <v>0</v>
      </c>
      <c r="GV516" s="222">
        <f t="shared" si="1311"/>
        <v>0</v>
      </c>
      <c r="GW516" s="222">
        <f t="shared" si="1312"/>
        <v>0</v>
      </c>
      <c r="GX516" s="222">
        <f t="shared" si="1313"/>
        <v>0</v>
      </c>
      <c r="GY516" s="222">
        <f t="shared" si="1314"/>
        <v>0</v>
      </c>
      <c r="GZ516" s="222">
        <f t="shared" si="1315"/>
        <v>0</v>
      </c>
      <c r="HA516" s="222">
        <f t="shared" si="1316"/>
        <v>0</v>
      </c>
      <c r="HB516" s="222">
        <f t="shared" si="1317"/>
        <v>0</v>
      </c>
      <c r="HC516" s="222">
        <f t="shared" si="1318"/>
        <v>0</v>
      </c>
      <c r="HD516" s="222">
        <f t="shared" si="1319"/>
        <v>0</v>
      </c>
      <c r="HE516" s="222">
        <f t="shared" si="1320"/>
        <v>0</v>
      </c>
      <c r="HF516" s="222">
        <f t="shared" si="1321"/>
        <v>0</v>
      </c>
      <c r="HG516" s="222">
        <f t="shared" si="1322"/>
        <v>0</v>
      </c>
      <c r="HH516" s="222">
        <f t="shared" si="1323"/>
        <v>0</v>
      </c>
      <c r="HI516" s="222">
        <f t="shared" si="1324"/>
        <v>0</v>
      </c>
      <c r="HJ516" s="222">
        <f t="shared" si="1325"/>
        <v>0</v>
      </c>
      <c r="HK516" s="222">
        <f t="shared" si="1326"/>
        <v>0</v>
      </c>
      <c r="HL516" s="222">
        <f t="shared" si="1327"/>
        <v>0</v>
      </c>
      <c r="HM516" s="222">
        <f t="shared" si="1328"/>
        <v>0</v>
      </c>
      <c r="HN516" s="222">
        <f t="shared" si="1329"/>
        <v>0</v>
      </c>
      <c r="HO516" s="222">
        <f t="shared" si="1330"/>
        <v>0</v>
      </c>
      <c r="HP516" s="222">
        <f t="shared" si="1331"/>
        <v>0</v>
      </c>
      <c r="HQ516" s="222">
        <f t="shared" si="1332"/>
        <v>0</v>
      </c>
      <c r="HR516" s="222">
        <f t="shared" si="1333"/>
        <v>0</v>
      </c>
      <c r="HS516" s="222">
        <f t="shared" si="1334"/>
        <v>0</v>
      </c>
      <c r="HT516" s="222">
        <f t="shared" si="1335"/>
        <v>0</v>
      </c>
      <c r="HU516" s="222">
        <f t="shared" si="1336"/>
        <v>0</v>
      </c>
      <c r="HV516" s="222">
        <f t="shared" si="1337"/>
        <v>0</v>
      </c>
      <c r="HW516" s="222">
        <f t="shared" si="1338"/>
        <v>0</v>
      </c>
      <c r="HX516" s="222">
        <f t="shared" si="1339"/>
        <v>0</v>
      </c>
      <c r="HY516" s="222">
        <f t="shared" si="1340"/>
        <v>0</v>
      </c>
      <c r="HZ516" s="222">
        <f t="shared" si="1341"/>
        <v>0</v>
      </c>
      <c r="IA516" s="222">
        <f t="shared" si="1342"/>
        <v>0</v>
      </c>
      <c r="IB516" s="222">
        <f t="shared" si="1343"/>
        <v>0</v>
      </c>
      <c r="IC516" s="222">
        <f t="shared" si="1344"/>
        <v>0</v>
      </c>
      <c r="ID516" s="222">
        <f t="shared" si="1345"/>
        <v>0</v>
      </c>
      <c r="IE516" s="222">
        <f t="shared" si="1346"/>
        <v>0</v>
      </c>
      <c r="IF516" s="222">
        <f t="shared" si="1347"/>
        <v>0</v>
      </c>
      <c r="IG516" s="222">
        <f t="shared" si="1348"/>
        <v>0</v>
      </c>
      <c r="IH516" s="222">
        <f t="shared" si="1349"/>
        <v>0</v>
      </c>
      <c r="II516" s="222">
        <f t="shared" si="1350"/>
        <v>0</v>
      </c>
      <c r="IJ516" s="222">
        <f t="shared" si="1351"/>
        <v>0</v>
      </c>
      <c r="IK516" s="222">
        <f t="shared" si="1352"/>
        <v>0</v>
      </c>
      <c r="IL516" s="222">
        <f t="shared" si="1353"/>
        <v>0</v>
      </c>
      <c r="IM516" s="222">
        <f t="shared" si="1354"/>
        <v>0</v>
      </c>
      <c r="IN516" s="222">
        <f t="shared" si="1355"/>
        <v>0</v>
      </c>
      <c r="IO516" s="222">
        <f t="shared" si="1356"/>
        <v>0</v>
      </c>
      <c r="IP516" s="222">
        <f t="shared" si="1357"/>
        <v>0</v>
      </c>
      <c r="IQ516" s="222">
        <f t="shared" si="1358"/>
        <v>0</v>
      </c>
      <c r="IR516" s="222">
        <f t="shared" si="1359"/>
        <v>0</v>
      </c>
      <c r="IS516" s="222">
        <f t="shared" si="1360"/>
        <v>0</v>
      </c>
      <c r="IT516" s="222">
        <f t="shared" si="1361"/>
        <v>0</v>
      </c>
      <c r="IU516" s="222">
        <f t="shared" si="1362"/>
        <v>0</v>
      </c>
      <c r="IV516" s="222">
        <f t="shared" si="1363"/>
        <v>0</v>
      </c>
      <c r="IW516" s="222">
        <f t="shared" si="1364"/>
        <v>0</v>
      </c>
      <c r="IX516" s="222">
        <f t="shared" si="1365"/>
        <v>0</v>
      </c>
      <c r="IY516" s="222">
        <f t="shared" si="1366"/>
        <v>0</v>
      </c>
      <c r="IZ516" s="222">
        <f t="shared" si="1367"/>
        <v>0</v>
      </c>
      <c r="JA516" s="222">
        <f t="shared" si="1368"/>
        <v>0</v>
      </c>
      <c r="JB516" s="222">
        <f t="shared" si="1369"/>
        <v>0</v>
      </c>
    </row>
    <row r="517" spans="2:262">
      <c r="B517" s="230">
        <v>156</v>
      </c>
      <c r="C517" s="229">
        <f t="shared" si="1370"/>
        <v>3.0468750000000023E-3</v>
      </c>
      <c r="D517" s="226">
        <f t="shared" ca="1" si="1113"/>
        <v>23.619006792508177</v>
      </c>
      <c r="E517" s="225">
        <f ca="1">FF361</f>
        <v>-0.38099320749182436</v>
      </c>
      <c r="F517" s="224">
        <v>156</v>
      </c>
      <c r="G517" s="222">
        <f t="shared" si="1114"/>
        <v>0</v>
      </c>
      <c r="H517" s="222">
        <f t="shared" si="1115"/>
        <v>0</v>
      </c>
      <c r="I517" s="222">
        <f t="shared" si="1116"/>
        <v>0</v>
      </c>
      <c r="J517" s="222">
        <f t="shared" si="1117"/>
        <v>0</v>
      </c>
      <c r="K517" s="222">
        <f t="shared" si="1118"/>
        <v>0</v>
      </c>
      <c r="L517" s="222">
        <f t="shared" si="1119"/>
        <v>0</v>
      </c>
      <c r="M517" s="222">
        <f t="shared" si="1120"/>
        <v>0</v>
      </c>
      <c r="N517" s="222">
        <f t="shared" si="1121"/>
        <v>0</v>
      </c>
      <c r="O517" s="222">
        <f t="shared" si="1122"/>
        <v>0</v>
      </c>
      <c r="P517" s="222">
        <f t="shared" si="1123"/>
        <v>0</v>
      </c>
      <c r="Q517" s="222">
        <f t="shared" si="1124"/>
        <v>0</v>
      </c>
      <c r="R517" s="222">
        <f t="shared" si="1125"/>
        <v>0</v>
      </c>
      <c r="S517" s="222">
        <f t="shared" si="1126"/>
        <v>0</v>
      </c>
      <c r="T517" s="222">
        <f t="shared" si="1127"/>
        <v>0</v>
      </c>
      <c r="U517" s="222">
        <f t="shared" si="1128"/>
        <v>0</v>
      </c>
      <c r="V517" s="222">
        <f t="shared" si="1129"/>
        <v>0</v>
      </c>
      <c r="W517" s="222">
        <f t="shared" si="1130"/>
        <v>0</v>
      </c>
      <c r="X517" s="222">
        <f t="shared" si="1131"/>
        <v>0</v>
      </c>
      <c r="Y517" s="222">
        <f t="shared" si="1132"/>
        <v>0</v>
      </c>
      <c r="Z517" s="222">
        <f t="shared" si="1133"/>
        <v>0</v>
      </c>
      <c r="AA517" s="222">
        <f t="shared" si="1134"/>
        <v>0</v>
      </c>
      <c r="AB517" s="222">
        <f t="shared" si="1135"/>
        <v>0</v>
      </c>
      <c r="AC517" s="222">
        <f t="shared" si="1136"/>
        <v>0</v>
      </c>
      <c r="AD517" s="222">
        <f t="shared" si="1137"/>
        <v>0</v>
      </c>
      <c r="AE517" s="222">
        <f t="shared" si="1138"/>
        <v>0</v>
      </c>
      <c r="AF517" s="222">
        <f t="shared" si="1139"/>
        <v>0</v>
      </c>
      <c r="AG517" s="222">
        <f t="shared" si="1140"/>
        <v>0</v>
      </c>
      <c r="AH517" s="222">
        <f t="shared" si="1141"/>
        <v>0</v>
      </c>
      <c r="AI517" s="222">
        <f t="shared" si="1142"/>
        <v>0</v>
      </c>
      <c r="AJ517" s="222">
        <f t="shared" si="1143"/>
        <v>0</v>
      </c>
      <c r="AK517" s="222">
        <f t="shared" si="1144"/>
        <v>0</v>
      </c>
      <c r="AL517" s="222">
        <f t="shared" si="1145"/>
        <v>0</v>
      </c>
      <c r="AM517" s="222">
        <f t="shared" si="1146"/>
        <v>0</v>
      </c>
      <c r="AN517" s="222">
        <f t="shared" si="1147"/>
        <v>0</v>
      </c>
      <c r="AO517" s="222">
        <f t="shared" si="1148"/>
        <v>0</v>
      </c>
      <c r="AP517" s="222">
        <f t="shared" si="1149"/>
        <v>0</v>
      </c>
      <c r="AQ517" s="222">
        <f t="shared" si="1150"/>
        <v>0</v>
      </c>
      <c r="AR517" s="222">
        <f t="shared" si="1151"/>
        <v>0</v>
      </c>
      <c r="AS517" s="222">
        <f t="shared" si="1152"/>
        <v>0</v>
      </c>
      <c r="AT517" s="222">
        <f t="shared" si="1153"/>
        <v>0</v>
      </c>
      <c r="AU517" s="222">
        <f t="shared" si="1154"/>
        <v>0</v>
      </c>
      <c r="AV517" s="222">
        <f t="shared" si="1155"/>
        <v>0</v>
      </c>
      <c r="AW517" s="222">
        <f t="shared" si="1156"/>
        <v>0</v>
      </c>
      <c r="AX517" s="222">
        <f t="shared" si="1157"/>
        <v>0</v>
      </c>
      <c r="AY517" s="222">
        <f t="shared" si="1158"/>
        <v>0</v>
      </c>
      <c r="AZ517" s="222">
        <f t="shared" si="1159"/>
        <v>0</v>
      </c>
      <c r="BA517" s="222">
        <f t="shared" si="1160"/>
        <v>0</v>
      </c>
      <c r="BB517" s="222">
        <f t="shared" si="1161"/>
        <v>0</v>
      </c>
      <c r="BC517" s="222">
        <f t="shared" si="1162"/>
        <v>0</v>
      </c>
      <c r="BD517" s="222">
        <f t="shared" si="1163"/>
        <v>0</v>
      </c>
      <c r="BE517" s="222">
        <f t="shared" si="1164"/>
        <v>0</v>
      </c>
      <c r="BF517" s="222">
        <f t="shared" si="1165"/>
        <v>0</v>
      </c>
      <c r="BG517" s="222">
        <f t="shared" si="1166"/>
        <v>0</v>
      </c>
      <c r="BH517" s="222">
        <f t="shared" si="1167"/>
        <v>0</v>
      </c>
      <c r="BI517" s="222">
        <f t="shared" si="1168"/>
        <v>0</v>
      </c>
      <c r="BJ517" s="222">
        <f t="shared" si="1169"/>
        <v>0</v>
      </c>
      <c r="BK517" s="222">
        <f t="shared" si="1170"/>
        <v>0</v>
      </c>
      <c r="BL517" s="222">
        <f t="shared" si="1171"/>
        <v>0</v>
      </c>
      <c r="BM517" s="222">
        <f t="shared" si="1172"/>
        <v>0</v>
      </c>
      <c r="BN517" s="222">
        <f t="shared" si="1173"/>
        <v>0</v>
      </c>
      <c r="BO517" s="222">
        <f t="shared" si="1174"/>
        <v>0</v>
      </c>
      <c r="BP517" s="222">
        <f t="shared" si="1175"/>
        <v>0</v>
      </c>
      <c r="BQ517" s="222">
        <f t="shared" si="1176"/>
        <v>0</v>
      </c>
      <c r="BR517" s="222">
        <f t="shared" si="1177"/>
        <v>0</v>
      </c>
      <c r="BS517" s="222">
        <f t="shared" si="1178"/>
        <v>0</v>
      </c>
      <c r="BT517" s="222">
        <f t="shared" si="1179"/>
        <v>0</v>
      </c>
      <c r="BU517" s="222">
        <f t="shared" si="1180"/>
        <v>0</v>
      </c>
      <c r="BV517" s="222">
        <f t="shared" si="1181"/>
        <v>0</v>
      </c>
      <c r="BW517" s="222">
        <f t="shared" si="1182"/>
        <v>0</v>
      </c>
      <c r="BX517" s="222">
        <f t="shared" si="1183"/>
        <v>0</v>
      </c>
      <c r="BY517" s="222">
        <f t="shared" si="1184"/>
        <v>0</v>
      </c>
      <c r="BZ517" s="222">
        <f t="shared" si="1185"/>
        <v>0</v>
      </c>
      <c r="CA517" s="222">
        <f t="shared" si="1186"/>
        <v>0</v>
      </c>
      <c r="CB517" s="222">
        <f t="shared" si="1187"/>
        <v>0</v>
      </c>
      <c r="CC517" s="222">
        <f t="shared" si="1188"/>
        <v>0</v>
      </c>
      <c r="CD517" s="222">
        <f t="shared" si="1189"/>
        <v>0</v>
      </c>
      <c r="CE517" s="222">
        <f t="shared" si="1190"/>
        <v>0</v>
      </c>
      <c r="CF517" s="222">
        <f t="shared" si="1191"/>
        <v>0</v>
      </c>
      <c r="CG517" s="222">
        <f t="shared" si="1192"/>
        <v>0</v>
      </c>
      <c r="CH517" s="222">
        <f t="shared" si="1193"/>
        <v>0</v>
      </c>
      <c r="CI517" s="222">
        <f t="shared" si="1194"/>
        <v>0</v>
      </c>
      <c r="CJ517" s="222">
        <f t="shared" si="1195"/>
        <v>0</v>
      </c>
      <c r="CK517" s="222">
        <f t="shared" si="1196"/>
        <v>0</v>
      </c>
      <c r="CL517" s="222">
        <f t="shared" si="1197"/>
        <v>0</v>
      </c>
      <c r="CM517" s="222">
        <f t="shared" si="1198"/>
        <v>0</v>
      </c>
      <c r="CN517" s="222">
        <f t="shared" si="1199"/>
        <v>0</v>
      </c>
      <c r="CO517" s="222">
        <f t="shared" si="1200"/>
        <v>0</v>
      </c>
      <c r="CP517" s="222">
        <f t="shared" si="1201"/>
        <v>0</v>
      </c>
      <c r="CQ517" s="222">
        <f t="shared" si="1202"/>
        <v>0</v>
      </c>
      <c r="CR517" s="222">
        <f t="shared" si="1203"/>
        <v>0</v>
      </c>
      <c r="CS517" s="222">
        <f t="shared" si="1204"/>
        <v>0</v>
      </c>
      <c r="CT517" s="222">
        <f t="shared" si="1205"/>
        <v>0</v>
      </c>
      <c r="CU517" s="222">
        <f t="shared" si="1206"/>
        <v>0</v>
      </c>
      <c r="CV517" s="222">
        <f t="shared" si="1207"/>
        <v>0</v>
      </c>
      <c r="CW517" s="222">
        <f t="shared" si="1208"/>
        <v>0</v>
      </c>
      <c r="CX517" s="222">
        <f t="shared" si="1209"/>
        <v>0</v>
      </c>
      <c r="CY517" s="222">
        <f t="shared" si="1210"/>
        <v>0</v>
      </c>
      <c r="CZ517" s="222">
        <f t="shared" si="1211"/>
        <v>0</v>
      </c>
      <c r="DA517" s="222">
        <f t="shared" si="1212"/>
        <v>0</v>
      </c>
      <c r="DB517" s="222">
        <f t="shared" si="1213"/>
        <v>0</v>
      </c>
      <c r="DC517" s="222">
        <f t="shared" si="1214"/>
        <v>0</v>
      </c>
      <c r="DD517" s="222">
        <f t="shared" si="1215"/>
        <v>0</v>
      </c>
      <c r="DE517" s="222">
        <f t="shared" si="1216"/>
        <v>0</v>
      </c>
      <c r="DF517" s="222">
        <f t="shared" si="1217"/>
        <v>0</v>
      </c>
      <c r="DG517" s="222">
        <f t="shared" si="1218"/>
        <v>0</v>
      </c>
      <c r="DH517" s="222">
        <f t="shared" si="1219"/>
        <v>0</v>
      </c>
      <c r="DI517" s="222">
        <f t="shared" si="1220"/>
        <v>0</v>
      </c>
      <c r="DJ517" s="222">
        <f t="shared" si="1221"/>
        <v>0</v>
      </c>
      <c r="DK517" s="222">
        <f t="shared" si="1222"/>
        <v>0</v>
      </c>
      <c r="DL517" s="222">
        <f t="shared" si="1223"/>
        <v>0</v>
      </c>
      <c r="DM517" s="222">
        <f t="shared" si="1224"/>
        <v>0</v>
      </c>
      <c r="DN517" s="222">
        <f t="shared" si="1225"/>
        <v>0</v>
      </c>
      <c r="DO517" s="222">
        <f t="shared" si="1226"/>
        <v>0</v>
      </c>
      <c r="DP517" s="222">
        <f t="shared" si="1227"/>
        <v>0</v>
      </c>
      <c r="DQ517" s="222">
        <f t="shared" si="1228"/>
        <v>0</v>
      </c>
      <c r="DR517" s="222">
        <f t="shared" si="1229"/>
        <v>0</v>
      </c>
      <c r="DS517" s="222">
        <f t="shared" si="1230"/>
        <v>0</v>
      </c>
      <c r="DT517" s="222">
        <f t="shared" si="1231"/>
        <v>0</v>
      </c>
      <c r="DU517" s="222">
        <f t="shared" si="1232"/>
        <v>0</v>
      </c>
      <c r="DV517" s="222">
        <f t="shared" si="1233"/>
        <v>0</v>
      </c>
      <c r="DW517" s="222">
        <f t="shared" si="1234"/>
        <v>0</v>
      </c>
      <c r="DX517" s="222">
        <f t="shared" si="1235"/>
        <v>0</v>
      </c>
      <c r="DY517" s="222">
        <f t="shared" si="1236"/>
        <v>0</v>
      </c>
      <c r="DZ517" s="222">
        <f t="shared" si="1237"/>
        <v>0</v>
      </c>
      <c r="EA517" s="222">
        <f t="shared" si="1238"/>
        <v>0</v>
      </c>
      <c r="EB517" s="222">
        <f t="shared" si="1239"/>
        <v>0</v>
      </c>
      <c r="EC517" s="222">
        <f t="shared" si="1240"/>
        <v>0</v>
      </c>
      <c r="ED517" s="222">
        <f t="shared" si="1241"/>
        <v>0</v>
      </c>
      <c r="EE517" s="222">
        <f t="shared" si="1242"/>
        <v>0</v>
      </c>
      <c r="EF517" s="222">
        <f t="shared" si="1243"/>
        <v>0</v>
      </c>
      <c r="EG517" s="222">
        <f t="shared" si="1244"/>
        <v>0</v>
      </c>
      <c r="EH517" s="222">
        <f t="shared" si="1245"/>
        <v>0</v>
      </c>
      <c r="EI517" s="222">
        <f t="shared" si="1246"/>
        <v>0</v>
      </c>
      <c r="EJ517" s="222">
        <f t="shared" si="1247"/>
        <v>0</v>
      </c>
      <c r="EK517" s="222">
        <f t="shared" si="1248"/>
        <v>0</v>
      </c>
      <c r="EL517" s="222">
        <f t="shared" si="1249"/>
        <v>0</v>
      </c>
      <c r="EM517" s="222">
        <f t="shared" si="1250"/>
        <v>0</v>
      </c>
      <c r="EN517" s="222">
        <f t="shared" si="1251"/>
        <v>0</v>
      </c>
      <c r="EO517" s="222">
        <f t="shared" si="1252"/>
        <v>0</v>
      </c>
      <c r="EP517" s="222">
        <f t="shared" si="1253"/>
        <v>0</v>
      </c>
      <c r="EQ517" s="222">
        <f t="shared" si="1254"/>
        <v>0</v>
      </c>
      <c r="ER517" s="222">
        <f t="shared" si="1255"/>
        <v>0</v>
      </c>
      <c r="ES517" s="222">
        <f t="shared" si="1256"/>
        <v>0</v>
      </c>
      <c r="ET517" s="222">
        <f t="shared" si="1257"/>
        <v>0</v>
      </c>
      <c r="EU517" s="222">
        <f t="shared" si="1258"/>
        <v>0</v>
      </c>
      <c r="EV517" s="222">
        <f t="shared" si="1259"/>
        <v>0</v>
      </c>
      <c r="EW517" s="222">
        <f t="shared" si="1260"/>
        <v>0</v>
      </c>
      <c r="EX517" s="222">
        <f t="shared" si="1261"/>
        <v>0</v>
      </c>
      <c r="EY517" s="222">
        <f t="shared" si="1262"/>
        <v>0</v>
      </c>
      <c r="EZ517" s="222">
        <f t="shared" si="1263"/>
        <v>0</v>
      </c>
      <c r="FA517" s="222">
        <f t="shared" si="1264"/>
        <v>0</v>
      </c>
      <c r="FB517" s="222">
        <f t="shared" si="1265"/>
        <v>0</v>
      </c>
      <c r="FC517" s="222">
        <f t="shared" si="1266"/>
        <v>0</v>
      </c>
      <c r="FD517" s="222">
        <f t="shared" si="1267"/>
        <v>0</v>
      </c>
      <c r="FE517" s="222">
        <f t="shared" si="1268"/>
        <v>0</v>
      </c>
      <c r="FF517" s="222">
        <f t="shared" si="1269"/>
        <v>0</v>
      </c>
      <c r="FG517" s="222">
        <f t="shared" si="1270"/>
        <v>0</v>
      </c>
      <c r="FH517" s="222">
        <f t="shared" si="1271"/>
        <v>0</v>
      </c>
      <c r="FI517" s="222">
        <f t="shared" si="1272"/>
        <v>0</v>
      </c>
      <c r="FJ517" s="222">
        <f t="shared" si="1273"/>
        <v>0</v>
      </c>
      <c r="FK517" s="222">
        <f t="shared" si="1274"/>
        <v>0</v>
      </c>
      <c r="FL517" s="222">
        <f t="shared" si="1275"/>
        <v>0</v>
      </c>
      <c r="FM517" s="222">
        <f t="shared" si="1276"/>
        <v>0</v>
      </c>
      <c r="FN517" s="222">
        <f t="shared" si="1277"/>
        <v>0</v>
      </c>
      <c r="FO517" s="222">
        <f t="shared" si="1278"/>
        <v>0</v>
      </c>
      <c r="FP517" s="222">
        <f t="shared" si="1279"/>
        <v>0</v>
      </c>
      <c r="FQ517" s="222">
        <f t="shared" si="1280"/>
        <v>0</v>
      </c>
      <c r="FR517" s="222">
        <f t="shared" si="1281"/>
        <v>0</v>
      </c>
      <c r="FS517" s="222">
        <f t="shared" si="1282"/>
        <v>0</v>
      </c>
      <c r="FT517" s="222">
        <f t="shared" si="1283"/>
        <v>0</v>
      </c>
      <c r="FU517" s="222">
        <f t="shared" si="1284"/>
        <v>0</v>
      </c>
      <c r="FV517" s="222">
        <f t="shared" si="1285"/>
        <v>0</v>
      </c>
      <c r="FW517" s="222">
        <f t="shared" si="1286"/>
        <v>0</v>
      </c>
      <c r="FX517" s="222">
        <f t="shared" si="1287"/>
        <v>0</v>
      </c>
      <c r="FY517" s="222">
        <f t="shared" si="1288"/>
        <v>0</v>
      </c>
      <c r="FZ517" s="222">
        <f t="shared" si="1289"/>
        <v>0</v>
      </c>
      <c r="GA517" s="222">
        <f t="shared" si="1290"/>
        <v>0</v>
      </c>
      <c r="GB517" s="222">
        <f t="shared" si="1291"/>
        <v>0</v>
      </c>
      <c r="GC517" s="222">
        <f t="shared" si="1292"/>
        <v>0</v>
      </c>
      <c r="GD517" s="222">
        <f t="shared" si="1293"/>
        <v>0</v>
      </c>
      <c r="GE517" s="222">
        <f t="shared" si="1294"/>
        <v>0</v>
      </c>
      <c r="GF517" s="222">
        <f t="shared" si="1295"/>
        <v>0</v>
      </c>
      <c r="GG517" s="222">
        <f t="shared" si="1296"/>
        <v>0</v>
      </c>
      <c r="GH517" s="222">
        <f t="shared" si="1297"/>
        <v>0</v>
      </c>
      <c r="GI517" s="222">
        <f t="shared" si="1298"/>
        <v>0</v>
      </c>
      <c r="GJ517" s="222">
        <f t="shared" si="1299"/>
        <v>0</v>
      </c>
      <c r="GK517" s="222">
        <f t="shared" si="1300"/>
        <v>0</v>
      </c>
      <c r="GL517" s="222">
        <f t="shared" si="1301"/>
        <v>0</v>
      </c>
      <c r="GM517" s="222">
        <f t="shared" si="1302"/>
        <v>0</v>
      </c>
      <c r="GN517" s="222">
        <f t="shared" si="1303"/>
        <v>0</v>
      </c>
      <c r="GO517" s="222">
        <f t="shared" si="1304"/>
        <v>0</v>
      </c>
      <c r="GP517" s="222">
        <f t="shared" si="1305"/>
        <v>0</v>
      </c>
      <c r="GQ517" s="222">
        <f t="shared" si="1306"/>
        <v>0</v>
      </c>
      <c r="GR517" s="222">
        <f t="shared" si="1307"/>
        <v>0</v>
      </c>
      <c r="GS517" s="222">
        <f t="shared" si="1308"/>
        <v>0</v>
      </c>
      <c r="GT517" s="222">
        <f t="shared" si="1309"/>
        <v>0</v>
      </c>
      <c r="GU517" s="222">
        <f t="shared" si="1310"/>
        <v>0</v>
      </c>
      <c r="GV517" s="222">
        <f t="shared" si="1311"/>
        <v>0</v>
      </c>
      <c r="GW517" s="222">
        <f t="shared" si="1312"/>
        <v>0</v>
      </c>
      <c r="GX517" s="222">
        <f t="shared" si="1313"/>
        <v>0</v>
      </c>
      <c r="GY517" s="222">
        <f t="shared" si="1314"/>
        <v>0</v>
      </c>
      <c r="GZ517" s="222">
        <f t="shared" si="1315"/>
        <v>0</v>
      </c>
      <c r="HA517" s="222">
        <f t="shared" si="1316"/>
        <v>0</v>
      </c>
      <c r="HB517" s="222">
        <f t="shared" si="1317"/>
        <v>0</v>
      </c>
      <c r="HC517" s="222">
        <f t="shared" si="1318"/>
        <v>0</v>
      </c>
      <c r="HD517" s="222">
        <f t="shared" si="1319"/>
        <v>0</v>
      </c>
      <c r="HE517" s="222">
        <f t="shared" si="1320"/>
        <v>0</v>
      </c>
      <c r="HF517" s="222">
        <f t="shared" si="1321"/>
        <v>0</v>
      </c>
      <c r="HG517" s="222">
        <f t="shared" si="1322"/>
        <v>0</v>
      </c>
      <c r="HH517" s="222">
        <f t="shared" si="1323"/>
        <v>0</v>
      </c>
      <c r="HI517" s="222">
        <f t="shared" si="1324"/>
        <v>0</v>
      </c>
      <c r="HJ517" s="222">
        <f t="shared" si="1325"/>
        <v>0</v>
      </c>
      <c r="HK517" s="222">
        <f t="shared" si="1326"/>
        <v>0</v>
      </c>
      <c r="HL517" s="222">
        <f t="shared" si="1327"/>
        <v>0</v>
      </c>
      <c r="HM517" s="222">
        <f t="shared" si="1328"/>
        <v>0</v>
      </c>
      <c r="HN517" s="222">
        <f t="shared" si="1329"/>
        <v>0</v>
      </c>
      <c r="HO517" s="222">
        <f t="shared" si="1330"/>
        <v>0</v>
      </c>
      <c r="HP517" s="222">
        <f t="shared" si="1331"/>
        <v>0</v>
      </c>
      <c r="HQ517" s="222">
        <f t="shared" si="1332"/>
        <v>0</v>
      </c>
      <c r="HR517" s="222">
        <f t="shared" si="1333"/>
        <v>0</v>
      </c>
      <c r="HS517" s="222">
        <f t="shared" si="1334"/>
        <v>0</v>
      </c>
      <c r="HT517" s="222">
        <f t="shared" si="1335"/>
        <v>0</v>
      </c>
      <c r="HU517" s="222">
        <f t="shared" si="1336"/>
        <v>0</v>
      </c>
      <c r="HV517" s="222">
        <f t="shared" si="1337"/>
        <v>0</v>
      </c>
      <c r="HW517" s="222">
        <f t="shared" si="1338"/>
        <v>0</v>
      </c>
      <c r="HX517" s="222">
        <f t="shared" si="1339"/>
        <v>0</v>
      </c>
      <c r="HY517" s="222">
        <f t="shared" si="1340"/>
        <v>0</v>
      </c>
      <c r="HZ517" s="222">
        <f t="shared" si="1341"/>
        <v>0</v>
      </c>
      <c r="IA517" s="222">
        <f t="shared" si="1342"/>
        <v>0</v>
      </c>
      <c r="IB517" s="222">
        <f t="shared" si="1343"/>
        <v>0</v>
      </c>
      <c r="IC517" s="222">
        <f t="shared" si="1344"/>
        <v>0</v>
      </c>
      <c r="ID517" s="222">
        <f t="shared" si="1345"/>
        <v>0</v>
      </c>
      <c r="IE517" s="222">
        <f t="shared" si="1346"/>
        <v>0</v>
      </c>
      <c r="IF517" s="222">
        <f t="shared" si="1347"/>
        <v>0</v>
      </c>
      <c r="IG517" s="222">
        <f t="shared" si="1348"/>
        <v>0</v>
      </c>
      <c r="IH517" s="222">
        <f t="shared" si="1349"/>
        <v>0</v>
      </c>
      <c r="II517" s="222">
        <f t="shared" si="1350"/>
        <v>0</v>
      </c>
      <c r="IJ517" s="222">
        <f t="shared" si="1351"/>
        <v>0</v>
      </c>
      <c r="IK517" s="222">
        <f t="shared" si="1352"/>
        <v>0</v>
      </c>
      <c r="IL517" s="222">
        <f t="shared" si="1353"/>
        <v>0</v>
      </c>
      <c r="IM517" s="222">
        <f t="shared" si="1354"/>
        <v>0</v>
      </c>
      <c r="IN517" s="222">
        <f t="shared" si="1355"/>
        <v>0</v>
      </c>
      <c r="IO517" s="222">
        <f t="shared" si="1356"/>
        <v>0</v>
      </c>
      <c r="IP517" s="222">
        <f t="shared" si="1357"/>
        <v>0</v>
      </c>
      <c r="IQ517" s="222">
        <f t="shared" si="1358"/>
        <v>0</v>
      </c>
      <c r="IR517" s="222">
        <f t="shared" si="1359"/>
        <v>0</v>
      </c>
      <c r="IS517" s="222">
        <f t="shared" si="1360"/>
        <v>0</v>
      </c>
      <c r="IT517" s="222">
        <f t="shared" si="1361"/>
        <v>0</v>
      </c>
      <c r="IU517" s="222">
        <f t="shared" si="1362"/>
        <v>0</v>
      </c>
      <c r="IV517" s="222">
        <f t="shared" si="1363"/>
        <v>0</v>
      </c>
      <c r="IW517" s="222">
        <f t="shared" si="1364"/>
        <v>0</v>
      </c>
      <c r="IX517" s="222">
        <f t="shared" si="1365"/>
        <v>0</v>
      </c>
      <c r="IY517" s="222">
        <f t="shared" si="1366"/>
        <v>0</v>
      </c>
      <c r="IZ517" s="222">
        <f t="shared" si="1367"/>
        <v>0</v>
      </c>
      <c r="JA517" s="222">
        <f t="shared" si="1368"/>
        <v>0</v>
      </c>
      <c r="JB517" s="222">
        <f t="shared" si="1369"/>
        <v>0</v>
      </c>
    </row>
    <row r="518" spans="2:262">
      <c r="B518" s="230">
        <v>157</v>
      </c>
      <c r="C518" s="229">
        <f t="shared" si="1370"/>
        <v>3.0664062500000023E-3</v>
      </c>
      <c r="D518" s="226">
        <f t="shared" ca="1" si="1113"/>
        <v>23.623794518535629</v>
      </c>
      <c r="E518" s="225">
        <f ca="1">FG361</f>
        <v>-0.37620548146437155</v>
      </c>
      <c r="F518" s="224">
        <v>157</v>
      </c>
      <c r="G518" s="222">
        <f t="shared" si="1114"/>
        <v>0</v>
      </c>
      <c r="H518" s="222">
        <f t="shared" si="1115"/>
        <v>0</v>
      </c>
      <c r="I518" s="222">
        <f t="shared" si="1116"/>
        <v>0</v>
      </c>
      <c r="J518" s="222">
        <f t="shared" si="1117"/>
        <v>0</v>
      </c>
      <c r="K518" s="222">
        <f t="shared" si="1118"/>
        <v>0</v>
      </c>
      <c r="L518" s="222">
        <f t="shared" si="1119"/>
        <v>0</v>
      </c>
      <c r="M518" s="222">
        <f t="shared" si="1120"/>
        <v>0</v>
      </c>
      <c r="N518" s="222">
        <f t="shared" si="1121"/>
        <v>0</v>
      </c>
      <c r="O518" s="222">
        <f t="shared" si="1122"/>
        <v>0</v>
      </c>
      <c r="P518" s="222">
        <f t="shared" si="1123"/>
        <v>0</v>
      </c>
      <c r="Q518" s="222">
        <f t="shared" si="1124"/>
        <v>0</v>
      </c>
      <c r="R518" s="222">
        <f t="shared" si="1125"/>
        <v>0</v>
      </c>
      <c r="S518" s="222">
        <f t="shared" si="1126"/>
        <v>0</v>
      </c>
      <c r="T518" s="222">
        <f t="shared" si="1127"/>
        <v>0</v>
      </c>
      <c r="U518" s="222">
        <f t="shared" si="1128"/>
        <v>0</v>
      </c>
      <c r="V518" s="222">
        <f t="shared" si="1129"/>
        <v>0</v>
      </c>
      <c r="W518" s="222">
        <f t="shared" si="1130"/>
        <v>0</v>
      </c>
      <c r="X518" s="222">
        <f t="shared" si="1131"/>
        <v>0</v>
      </c>
      <c r="Y518" s="222">
        <f t="shared" si="1132"/>
        <v>0</v>
      </c>
      <c r="Z518" s="222">
        <f t="shared" si="1133"/>
        <v>0</v>
      </c>
      <c r="AA518" s="222">
        <f t="shared" si="1134"/>
        <v>0</v>
      </c>
      <c r="AB518" s="222">
        <f t="shared" si="1135"/>
        <v>0</v>
      </c>
      <c r="AC518" s="222">
        <f t="shared" si="1136"/>
        <v>0</v>
      </c>
      <c r="AD518" s="222">
        <f t="shared" si="1137"/>
        <v>0</v>
      </c>
      <c r="AE518" s="222">
        <f t="shared" si="1138"/>
        <v>0</v>
      </c>
      <c r="AF518" s="222">
        <f t="shared" si="1139"/>
        <v>0</v>
      </c>
      <c r="AG518" s="222">
        <f t="shared" si="1140"/>
        <v>0</v>
      </c>
      <c r="AH518" s="222">
        <f t="shared" si="1141"/>
        <v>0</v>
      </c>
      <c r="AI518" s="222">
        <f t="shared" si="1142"/>
        <v>0</v>
      </c>
      <c r="AJ518" s="222">
        <f t="shared" si="1143"/>
        <v>0</v>
      </c>
      <c r="AK518" s="222">
        <f t="shared" si="1144"/>
        <v>0</v>
      </c>
      <c r="AL518" s="222">
        <f t="shared" si="1145"/>
        <v>0</v>
      </c>
      <c r="AM518" s="222">
        <f t="shared" si="1146"/>
        <v>0</v>
      </c>
      <c r="AN518" s="222">
        <f t="shared" si="1147"/>
        <v>0</v>
      </c>
      <c r="AO518" s="222">
        <f t="shared" si="1148"/>
        <v>0</v>
      </c>
      <c r="AP518" s="222">
        <f t="shared" si="1149"/>
        <v>0</v>
      </c>
      <c r="AQ518" s="222">
        <f t="shared" si="1150"/>
        <v>0</v>
      </c>
      <c r="AR518" s="222">
        <f t="shared" si="1151"/>
        <v>0</v>
      </c>
      <c r="AS518" s="222">
        <f t="shared" si="1152"/>
        <v>0</v>
      </c>
      <c r="AT518" s="222">
        <f t="shared" si="1153"/>
        <v>0</v>
      </c>
      <c r="AU518" s="222">
        <f t="shared" si="1154"/>
        <v>0</v>
      </c>
      <c r="AV518" s="222">
        <f t="shared" si="1155"/>
        <v>0</v>
      </c>
      <c r="AW518" s="222">
        <f t="shared" si="1156"/>
        <v>0</v>
      </c>
      <c r="AX518" s="222">
        <f t="shared" si="1157"/>
        <v>0</v>
      </c>
      <c r="AY518" s="222">
        <f t="shared" si="1158"/>
        <v>0</v>
      </c>
      <c r="AZ518" s="222">
        <f t="shared" si="1159"/>
        <v>0</v>
      </c>
      <c r="BA518" s="222">
        <f t="shared" si="1160"/>
        <v>0</v>
      </c>
      <c r="BB518" s="222">
        <f t="shared" si="1161"/>
        <v>0</v>
      </c>
      <c r="BC518" s="222">
        <f t="shared" si="1162"/>
        <v>0</v>
      </c>
      <c r="BD518" s="222">
        <f t="shared" si="1163"/>
        <v>0</v>
      </c>
      <c r="BE518" s="222">
        <f t="shared" si="1164"/>
        <v>0</v>
      </c>
      <c r="BF518" s="222">
        <f t="shared" si="1165"/>
        <v>0</v>
      </c>
      <c r="BG518" s="222">
        <f t="shared" si="1166"/>
        <v>0</v>
      </c>
      <c r="BH518" s="222">
        <f t="shared" si="1167"/>
        <v>0</v>
      </c>
      <c r="BI518" s="222">
        <f t="shared" si="1168"/>
        <v>0</v>
      </c>
      <c r="BJ518" s="222">
        <f t="shared" si="1169"/>
        <v>0</v>
      </c>
      <c r="BK518" s="222">
        <f t="shared" si="1170"/>
        <v>0</v>
      </c>
      <c r="BL518" s="222">
        <f t="shared" si="1171"/>
        <v>0</v>
      </c>
      <c r="BM518" s="222">
        <f t="shared" si="1172"/>
        <v>0</v>
      </c>
      <c r="BN518" s="222">
        <f t="shared" si="1173"/>
        <v>0</v>
      </c>
      <c r="BO518" s="222">
        <f t="shared" si="1174"/>
        <v>0</v>
      </c>
      <c r="BP518" s="222">
        <f t="shared" si="1175"/>
        <v>0</v>
      </c>
      <c r="BQ518" s="222">
        <f t="shared" si="1176"/>
        <v>0</v>
      </c>
      <c r="BR518" s="222">
        <f t="shared" si="1177"/>
        <v>0</v>
      </c>
      <c r="BS518" s="222">
        <f t="shared" si="1178"/>
        <v>0</v>
      </c>
      <c r="BT518" s="222">
        <f t="shared" si="1179"/>
        <v>0</v>
      </c>
      <c r="BU518" s="222">
        <f t="shared" si="1180"/>
        <v>0</v>
      </c>
      <c r="BV518" s="222">
        <f t="shared" si="1181"/>
        <v>0</v>
      </c>
      <c r="BW518" s="222">
        <f t="shared" si="1182"/>
        <v>0</v>
      </c>
      <c r="BX518" s="222">
        <f t="shared" si="1183"/>
        <v>0</v>
      </c>
      <c r="BY518" s="222">
        <f t="shared" si="1184"/>
        <v>0</v>
      </c>
      <c r="BZ518" s="222">
        <f t="shared" si="1185"/>
        <v>0</v>
      </c>
      <c r="CA518" s="222">
        <f t="shared" si="1186"/>
        <v>0</v>
      </c>
      <c r="CB518" s="222">
        <f t="shared" si="1187"/>
        <v>0</v>
      </c>
      <c r="CC518" s="222">
        <f t="shared" si="1188"/>
        <v>0</v>
      </c>
      <c r="CD518" s="222">
        <f t="shared" si="1189"/>
        <v>0</v>
      </c>
      <c r="CE518" s="222">
        <f t="shared" si="1190"/>
        <v>0</v>
      </c>
      <c r="CF518" s="222">
        <f t="shared" si="1191"/>
        <v>0</v>
      </c>
      <c r="CG518" s="222">
        <f t="shared" si="1192"/>
        <v>0</v>
      </c>
      <c r="CH518" s="222">
        <f t="shared" si="1193"/>
        <v>0</v>
      </c>
      <c r="CI518" s="222">
        <f t="shared" si="1194"/>
        <v>0</v>
      </c>
      <c r="CJ518" s="222">
        <f t="shared" si="1195"/>
        <v>0</v>
      </c>
      <c r="CK518" s="222">
        <f t="shared" si="1196"/>
        <v>0</v>
      </c>
      <c r="CL518" s="222">
        <f t="shared" si="1197"/>
        <v>0</v>
      </c>
      <c r="CM518" s="222">
        <f t="shared" si="1198"/>
        <v>0</v>
      </c>
      <c r="CN518" s="222">
        <f t="shared" si="1199"/>
        <v>0</v>
      </c>
      <c r="CO518" s="222">
        <f t="shared" si="1200"/>
        <v>0</v>
      </c>
      <c r="CP518" s="222">
        <f t="shared" si="1201"/>
        <v>0</v>
      </c>
      <c r="CQ518" s="222">
        <f t="shared" si="1202"/>
        <v>0</v>
      </c>
      <c r="CR518" s="222">
        <f t="shared" si="1203"/>
        <v>0</v>
      </c>
      <c r="CS518" s="222">
        <f t="shared" si="1204"/>
        <v>0</v>
      </c>
      <c r="CT518" s="222">
        <f t="shared" si="1205"/>
        <v>0</v>
      </c>
      <c r="CU518" s="222">
        <f t="shared" si="1206"/>
        <v>0</v>
      </c>
      <c r="CV518" s="222">
        <f t="shared" si="1207"/>
        <v>0</v>
      </c>
      <c r="CW518" s="222">
        <f t="shared" si="1208"/>
        <v>0</v>
      </c>
      <c r="CX518" s="222">
        <f t="shared" si="1209"/>
        <v>0</v>
      </c>
      <c r="CY518" s="222">
        <f t="shared" si="1210"/>
        <v>0</v>
      </c>
      <c r="CZ518" s="222">
        <f t="shared" si="1211"/>
        <v>0</v>
      </c>
      <c r="DA518" s="222">
        <f t="shared" si="1212"/>
        <v>0</v>
      </c>
      <c r="DB518" s="222">
        <f t="shared" si="1213"/>
        <v>0</v>
      </c>
      <c r="DC518" s="222">
        <f t="shared" si="1214"/>
        <v>0</v>
      </c>
      <c r="DD518" s="222">
        <f t="shared" si="1215"/>
        <v>0</v>
      </c>
      <c r="DE518" s="222">
        <f t="shared" si="1216"/>
        <v>0</v>
      </c>
      <c r="DF518" s="222">
        <f t="shared" si="1217"/>
        <v>0</v>
      </c>
      <c r="DG518" s="222">
        <f t="shared" si="1218"/>
        <v>0</v>
      </c>
      <c r="DH518" s="222">
        <f t="shared" si="1219"/>
        <v>0</v>
      </c>
      <c r="DI518" s="222">
        <f t="shared" si="1220"/>
        <v>0</v>
      </c>
      <c r="DJ518" s="222">
        <f t="shared" si="1221"/>
        <v>0</v>
      </c>
      <c r="DK518" s="222">
        <f t="shared" si="1222"/>
        <v>0</v>
      </c>
      <c r="DL518" s="222">
        <f t="shared" si="1223"/>
        <v>0</v>
      </c>
      <c r="DM518" s="222">
        <f t="shared" si="1224"/>
        <v>0</v>
      </c>
      <c r="DN518" s="222">
        <f t="shared" si="1225"/>
        <v>0</v>
      </c>
      <c r="DO518" s="222">
        <f t="shared" si="1226"/>
        <v>0</v>
      </c>
      <c r="DP518" s="222">
        <f t="shared" si="1227"/>
        <v>0</v>
      </c>
      <c r="DQ518" s="222">
        <f t="shared" si="1228"/>
        <v>0</v>
      </c>
      <c r="DR518" s="222">
        <f t="shared" si="1229"/>
        <v>0</v>
      </c>
      <c r="DS518" s="222">
        <f t="shared" si="1230"/>
        <v>0</v>
      </c>
      <c r="DT518" s="222">
        <f t="shared" si="1231"/>
        <v>0</v>
      </c>
      <c r="DU518" s="222">
        <f t="shared" si="1232"/>
        <v>0</v>
      </c>
      <c r="DV518" s="222">
        <f t="shared" si="1233"/>
        <v>0</v>
      </c>
      <c r="DW518" s="222">
        <f t="shared" si="1234"/>
        <v>0</v>
      </c>
      <c r="DX518" s="222">
        <f t="shared" si="1235"/>
        <v>0</v>
      </c>
      <c r="DY518" s="222">
        <f t="shared" si="1236"/>
        <v>0</v>
      </c>
      <c r="DZ518" s="222">
        <f t="shared" si="1237"/>
        <v>0</v>
      </c>
      <c r="EA518" s="222">
        <f t="shared" si="1238"/>
        <v>0</v>
      </c>
      <c r="EB518" s="222">
        <f t="shared" si="1239"/>
        <v>0</v>
      </c>
      <c r="EC518" s="222">
        <f t="shared" si="1240"/>
        <v>0</v>
      </c>
      <c r="ED518" s="222">
        <f t="shared" si="1241"/>
        <v>0</v>
      </c>
      <c r="EE518" s="222">
        <f t="shared" si="1242"/>
        <v>0</v>
      </c>
      <c r="EF518" s="222">
        <f t="shared" si="1243"/>
        <v>0</v>
      </c>
      <c r="EG518" s="222">
        <f t="shared" si="1244"/>
        <v>0</v>
      </c>
      <c r="EH518" s="222">
        <f t="shared" si="1245"/>
        <v>0</v>
      </c>
      <c r="EI518" s="222">
        <f t="shared" si="1246"/>
        <v>0</v>
      </c>
      <c r="EJ518" s="222">
        <f t="shared" si="1247"/>
        <v>0</v>
      </c>
      <c r="EK518" s="222">
        <f t="shared" si="1248"/>
        <v>0</v>
      </c>
      <c r="EL518" s="222">
        <f t="shared" si="1249"/>
        <v>0</v>
      </c>
      <c r="EM518" s="222">
        <f t="shared" si="1250"/>
        <v>0</v>
      </c>
      <c r="EN518" s="222">
        <f t="shared" si="1251"/>
        <v>0</v>
      </c>
      <c r="EO518" s="222">
        <f t="shared" si="1252"/>
        <v>0</v>
      </c>
      <c r="EP518" s="222">
        <f t="shared" si="1253"/>
        <v>0</v>
      </c>
      <c r="EQ518" s="222">
        <f t="shared" si="1254"/>
        <v>0</v>
      </c>
      <c r="ER518" s="222">
        <f t="shared" si="1255"/>
        <v>0</v>
      </c>
      <c r="ES518" s="222">
        <f t="shared" si="1256"/>
        <v>0</v>
      </c>
      <c r="ET518" s="222">
        <f t="shared" si="1257"/>
        <v>0</v>
      </c>
      <c r="EU518" s="222">
        <f t="shared" si="1258"/>
        <v>0</v>
      </c>
      <c r="EV518" s="222">
        <f t="shared" si="1259"/>
        <v>0</v>
      </c>
      <c r="EW518" s="222">
        <f t="shared" si="1260"/>
        <v>0</v>
      </c>
      <c r="EX518" s="222">
        <f t="shared" si="1261"/>
        <v>0</v>
      </c>
      <c r="EY518" s="222">
        <f t="shared" si="1262"/>
        <v>0</v>
      </c>
      <c r="EZ518" s="222">
        <f t="shared" si="1263"/>
        <v>0</v>
      </c>
      <c r="FA518" s="222">
        <f t="shared" si="1264"/>
        <v>0</v>
      </c>
      <c r="FB518" s="222">
        <f t="shared" si="1265"/>
        <v>0</v>
      </c>
      <c r="FC518" s="222">
        <f t="shared" si="1266"/>
        <v>0</v>
      </c>
      <c r="FD518" s="222">
        <f t="shared" si="1267"/>
        <v>0</v>
      </c>
      <c r="FE518" s="222">
        <f t="shared" si="1268"/>
        <v>0</v>
      </c>
      <c r="FF518" s="222">
        <f t="shared" si="1269"/>
        <v>0</v>
      </c>
      <c r="FG518" s="222">
        <f t="shared" si="1270"/>
        <v>0</v>
      </c>
      <c r="FH518" s="222">
        <f t="shared" si="1271"/>
        <v>0</v>
      </c>
      <c r="FI518" s="222">
        <f t="shared" si="1272"/>
        <v>0</v>
      </c>
      <c r="FJ518" s="222">
        <f t="shared" si="1273"/>
        <v>0</v>
      </c>
      <c r="FK518" s="222">
        <f t="shared" si="1274"/>
        <v>0</v>
      </c>
      <c r="FL518" s="222">
        <f t="shared" si="1275"/>
        <v>0</v>
      </c>
      <c r="FM518" s="222">
        <f t="shared" si="1276"/>
        <v>0</v>
      </c>
      <c r="FN518" s="222">
        <f t="shared" si="1277"/>
        <v>0</v>
      </c>
      <c r="FO518" s="222">
        <f t="shared" si="1278"/>
        <v>0</v>
      </c>
      <c r="FP518" s="222">
        <f t="shared" si="1279"/>
        <v>0</v>
      </c>
      <c r="FQ518" s="222">
        <f t="shared" si="1280"/>
        <v>0</v>
      </c>
      <c r="FR518" s="222">
        <f t="shared" si="1281"/>
        <v>0</v>
      </c>
      <c r="FS518" s="222">
        <f t="shared" si="1282"/>
        <v>0</v>
      </c>
      <c r="FT518" s="222">
        <f t="shared" si="1283"/>
        <v>0</v>
      </c>
      <c r="FU518" s="222">
        <f t="shared" si="1284"/>
        <v>0</v>
      </c>
      <c r="FV518" s="222">
        <f t="shared" si="1285"/>
        <v>0</v>
      </c>
      <c r="FW518" s="222">
        <f t="shared" si="1286"/>
        <v>0</v>
      </c>
      <c r="FX518" s="222">
        <f t="shared" si="1287"/>
        <v>0</v>
      </c>
      <c r="FY518" s="222">
        <f t="shared" si="1288"/>
        <v>0</v>
      </c>
      <c r="FZ518" s="222">
        <f t="shared" si="1289"/>
        <v>0</v>
      </c>
      <c r="GA518" s="222">
        <f t="shared" si="1290"/>
        <v>0</v>
      </c>
      <c r="GB518" s="222">
        <f t="shared" si="1291"/>
        <v>0</v>
      </c>
      <c r="GC518" s="222">
        <f t="shared" si="1292"/>
        <v>0</v>
      </c>
      <c r="GD518" s="222">
        <f t="shared" si="1293"/>
        <v>0</v>
      </c>
      <c r="GE518" s="222">
        <f t="shared" si="1294"/>
        <v>0</v>
      </c>
      <c r="GF518" s="222">
        <f t="shared" si="1295"/>
        <v>0</v>
      </c>
      <c r="GG518" s="222">
        <f t="shared" si="1296"/>
        <v>0</v>
      </c>
      <c r="GH518" s="222">
        <f t="shared" si="1297"/>
        <v>0</v>
      </c>
      <c r="GI518" s="222">
        <f t="shared" si="1298"/>
        <v>0</v>
      </c>
      <c r="GJ518" s="222">
        <f t="shared" si="1299"/>
        <v>0</v>
      </c>
      <c r="GK518" s="222">
        <f t="shared" si="1300"/>
        <v>0</v>
      </c>
      <c r="GL518" s="222">
        <f t="shared" si="1301"/>
        <v>0</v>
      </c>
      <c r="GM518" s="222">
        <f t="shared" si="1302"/>
        <v>0</v>
      </c>
      <c r="GN518" s="222">
        <f t="shared" si="1303"/>
        <v>0</v>
      </c>
      <c r="GO518" s="222">
        <f t="shared" si="1304"/>
        <v>0</v>
      </c>
      <c r="GP518" s="222">
        <f t="shared" si="1305"/>
        <v>0</v>
      </c>
      <c r="GQ518" s="222">
        <f t="shared" si="1306"/>
        <v>0</v>
      </c>
      <c r="GR518" s="222">
        <f t="shared" si="1307"/>
        <v>0</v>
      </c>
      <c r="GS518" s="222">
        <f t="shared" si="1308"/>
        <v>0</v>
      </c>
      <c r="GT518" s="222">
        <f t="shared" si="1309"/>
        <v>0</v>
      </c>
      <c r="GU518" s="222">
        <f t="shared" si="1310"/>
        <v>0</v>
      </c>
      <c r="GV518" s="222">
        <f t="shared" si="1311"/>
        <v>0</v>
      </c>
      <c r="GW518" s="222">
        <f t="shared" si="1312"/>
        <v>0</v>
      </c>
      <c r="GX518" s="222">
        <f t="shared" si="1313"/>
        <v>0</v>
      </c>
      <c r="GY518" s="222">
        <f t="shared" si="1314"/>
        <v>0</v>
      </c>
      <c r="GZ518" s="222">
        <f t="shared" si="1315"/>
        <v>0</v>
      </c>
      <c r="HA518" s="222">
        <f t="shared" si="1316"/>
        <v>0</v>
      </c>
      <c r="HB518" s="222">
        <f t="shared" si="1317"/>
        <v>0</v>
      </c>
      <c r="HC518" s="222">
        <f t="shared" si="1318"/>
        <v>0</v>
      </c>
      <c r="HD518" s="222">
        <f t="shared" si="1319"/>
        <v>0</v>
      </c>
      <c r="HE518" s="222">
        <f t="shared" si="1320"/>
        <v>0</v>
      </c>
      <c r="HF518" s="222">
        <f t="shared" si="1321"/>
        <v>0</v>
      </c>
      <c r="HG518" s="222">
        <f t="shared" si="1322"/>
        <v>0</v>
      </c>
      <c r="HH518" s="222">
        <f t="shared" si="1323"/>
        <v>0</v>
      </c>
      <c r="HI518" s="222">
        <f t="shared" si="1324"/>
        <v>0</v>
      </c>
      <c r="HJ518" s="222">
        <f t="shared" si="1325"/>
        <v>0</v>
      </c>
      <c r="HK518" s="222">
        <f t="shared" si="1326"/>
        <v>0</v>
      </c>
      <c r="HL518" s="222">
        <f t="shared" si="1327"/>
        <v>0</v>
      </c>
      <c r="HM518" s="222">
        <f t="shared" si="1328"/>
        <v>0</v>
      </c>
      <c r="HN518" s="222">
        <f t="shared" si="1329"/>
        <v>0</v>
      </c>
      <c r="HO518" s="222">
        <f t="shared" si="1330"/>
        <v>0</v>
      </c>
      <c r="HP518" s="222">
        <f t="shared" si="1331"/>
        <v>0</v>
      </c>
      <c r="HQ518" s="222">
        <f t="shared" si="1332"/>
        <v>0</v>
      </c>
      <c r="HR518" s="222">
        <f t="shared" si="1333"/>
        <v>0</v>
      </c>
      <c r="HS518" s="222">
        <f t="shared" si="1334"/>
        <v>0</v>
      </c>
      <c r="HT518" s="222">
        <f t="shared" si="1335"/>
        <v>0</v>
      </c>
      <c r="HU518" s="222">
        <f t="shared" si="1336"/>
        <v>0</v>
      </c>
      <c r="HV518" s="222">
        <f t="shared" si="1337"/>
        <v>0</v>
      </c>
      <c r="HW518" s="222">
        <f t="shared" si="1338"/>
        <v>0</v>
      </c>
      <c r="HX518" s="222">
        <f t="shared" si="1339"/>
        <v>0</v>
      </c>
      <c r="HY518" s="222">
        <f t="shared" si="1340"/>
        <v>0</v>
      </c>
      <c r="HZ518" s="222">
        <f t="shared" si="1341"/>
        <v>0</v>
      </c>
      <c r="IA518" s="222">
        <f t="shared" si="1342"/>
        <v>0</v>
      </c>
      <c r="IB518" s="222">
        <f t="shared" si="1343"/>
        <v>0</v>
      </c>
      <c r="IC518" s="222">
        <f t="shared" si="1344"/>
        <v>0</v>
      </c>
      <c r="ID518" s="222">
        <f t="shared" si="1345"/>
        <v>0</v>
      </c>
      <c r="IE518" s="222">
        <f t="shared" si="1346"/>
        <v>0</v>
      </c>
      <c r="IF518" s="222">
        <f t="shared" si="1347"/>
        <v>0</v>
      </c>
      <c r="IG518" s="222">
        <f t="shared" si="1348"/>
        <v>0</v>
      </c>
      <c r="IH518" s="222">
        <f t="shared" si="1349"/>
        <v>0</v>
      </c>
      <c r="II518" s="222">
        <f t="shared" si="1350"/>
        <v>0</v>
      </c>
      <c r="IJ518" s="222">
        <f t="shared" si="1351"/>
        <v>0</v>
      </c>
      <c r="IK518" s="222">
        <f t="shared" si="1352"/>
        <v>0</v>
      </c>
      <c r="IL518" s="222">
        <f t="shared" si="1353"/>
        <v>0</v>
      </c>
      <c r="IM518" s="222">
        <f t="shared" si="1354"/>
        <v>0</v>
      </c>
      <c r="IN518" s="222">
        <f t="shared" si="1355"/>
        <v>0</v>
      </c>
      <c r="IO518" s="222">
        <f t="shared" si="1356"/>
        <v>0</v>
      </c>
      <c r="IP518" s="222">
        <f t="shared" si="1357"/>
        <v>0</v>
      </c>
      <c r="IQ518" s="222">
        <f t="shared" si="1358"/>
        <v>0</v>
      </c>
      <c r="IR518" s="222">
        <f t="shared" si="1359"/>
        <v>0</v>
      </c>
      <c r="IS518" s="222">
        <f t="shared" si="1360"/>
        <v>0</v>
      </c>
      <c r="IT518" s="222">
        <f t="shared" si="1361"/>
        <v>0</v>
      </c>
      <c r="IU518" s="222">
        <f t="shared" si="1362"/>
        <v>0</v>
      </c>
      <c r="IV518" s="222">
        <f t="shared" si="1363"/>
        <v>0</v>
      </c>
      <c r="IW518" s="222">
        <f t="shared" si="1364"/>
        <v>0</v>
      </c>
      <c r="IX518" s="222">
        <f t="shared" si="1365"/>
        <v>0</v>
      </c>
      <c r="IY518" s="222">
        <f t="shared" si="1366"/>
        <v>0</v>
      </c>
      <c r="IZ518" s="222">
        <f t="shared" si="1367"/>
        <v>0</v>
      </c>
      <c r="JA518" s="222">
        <f t="shared" si="1368"/>
        <v>0</v>
      </c>
      <c r="JB518" s="222">
        <f t="shared" si="1369"/>
        <v>0</v>
      </c>
    </row>
    <row r="519" spans="2:262">
      <c r="B519" s="230">
        <v>158</v>
      </c>
      <c r="C519" s="229">
        <f t="shared" si="1370"/>
        <v>3.0859375000000023E-3</v>
      </c>
      <c r="D519" s="226">
        <f t="shared" ca="1" si="1113"/>
        <v>23.625554611160602</v>
      </c>
      <c r="E519" s="225">
        <f ca="1">FH361</f>
        <v>-0.37444538883939682</v>
      </c>
      <c r="F519" s="224">
        <v>158</v>
      </c>
      <c r="G519" s="222">
        <f t="shared" si="1114"/>
        <v>0</v>
      </c>
      <c r="H519" s="222">
        <f t="shared" si="1115"/>
        <v>0</v>
      </c>
      <c r="I519" s="222">
        <f t="shared" si="1116"/>
        <v>0</v>
      </c>
      <c r="J519" s="222">
        <f t="shared" si="1117"/>
        <v>0</v>
      </c>
      <c r="K519" s="222">
        <f t="shared" si="1118"/>
        <v>0</v>
      </c>
      <c r="L519" s="222">
        <f t="shared" si="1119"/>
        <v>0</v>
      </c>
      <c r="M519" s="222">
        <f t="shared" si="1120"/>
        <v>0</v>
      </c>
      <c r="N519" s="222">
        <f t="shared" si="1121"/>
        <v>0</v>
      </c>
      <c r="O519" s="222">
        <f t="shared" si="1122"/>
        <v>0</v>
      </c>
      <c r="P519" s="222">
        <f t="shared" si="1123"/>
        <v>0</v>
      </c>
      <c r="Q519" s="222">
        <f t="shared" si="1124"/>
        <v>0</v>
      </c>
      <c r="R519" s="222">
        <f t="shared" si="1125"/>
        <v>0</v>
      </c>
      <c r="S519" s="222">
        <f t="shared" si="1126"/>
        <v>0</v>
      </c>
      <c r="T519" s="222">
        <f t="shared" si="1127"/>
        <v>0</v>
      </c>
      <c r="U519" s="222">
        <f t="shared" si="1128"/>
        <v>0</v>
      </c>
      <c r="V519" s="222">
        <f t="shared" si="1129"/>
        <v>0</v>
      </c>
      <c r="W519" s="222">
        <f t="shared" si="1130"/>
        <v>0</v>
      </c>
      <c r="X519" s="222">
        <f t="shared" si="1131"/>
        <v>0</v>
      </c>
      <c r="Y519" s="222">
        <f t="shared" si="1132"/>
        <v>0</v>
      </c>
      <c r="Z519" s="222">
        <f t="shared" si="1133"/>
        <v>0</v>
      </c>
      <c r="AA519" s="222">
        <f t="shared" si="1134"/>
        <v>0</v>
      </c>
      <c r="AB519" s="222">
        <f t="shared" si="1135"/>
        <v>0</v>
      </c>
      <c r="AC519" s="222">
        <f t="shared" si="1136"/>
        <v>0</v>
      </c>
      <c r="AD519" s="222">
        <f t="shared" si="1137"/>
        <v>0</v>
      </c>
      <c r="AE519" s="222">
        <f t="shared" si="1138"/>
        <v>0</v>
      </c>
      <c r="AF519" s="222">
        <f t="shared" si="1139"/>
        <v>0</v>
      </c>
      <c r="AG519" s="222">
        <f t="shared" si="1140"/>
        <v>0</v>
      </c>
      <c r="AH519" s="222">
        <f t="shared" si="1141"/>
        <v>0</v>
      </c>
      <c r="AI519" s="222">
        <f t="shared" si="1142"/>
        <v>0</v>
      </c>
      <c r="AJ519" s="222">
        <f t="shared" si="1143"/>
        <v>0</v>
      </c>
      <c r="AK519" s="222">
        <f t="shared" si="1144"/>
        <v>0</v>
      </c>
      <c r="AL519" s="222">
        <f t="shared" si="1145"/>
        <v>0</v>
      </c>
      <c r="AM519" s="222">
        <f t="shared" si="1146"/>
        <v>0</v>
      </c>
      <c r="AN519" s="222">
        <f t="shared" si="1147"/>
        <v>0</v>
      </c>
      <c r="AO519" s="222">
        <f t="shared" si="1148"/>
        <v>0</v>
      </c>
      <c r="AP519" s="222">
        <f t="shared" si="1149"/>
        <v>0</v>
      </c>
      <c r="AQ519" s="222">
        <f t="shared" si="1150"/>
        <v>0</v>
      </c>
      <c r="AR519" s="222">
        <f t="shared" si="1151"/>
        <v>0</v>
      </c>
      <c r="AS519" s="222">
        <f t="shared" si="1152"/>
        <v>0</v>
      </c>
      <c r="AT519" s="222">
        <f t="shared" si="1153"/>
        <v>0</v>
      </c>
      <c r="AU519" s="222">
        <f t="shared" si="1154"/>
        <v>0</v>
      </c>
      <c r="AV519" s="222">
        <f t="shared" si="1155"/>
        <v>0</v>
      </c>
      <c r="AW519" s="222">
        <f t="shared" si="1156"/>
        <v>0</v>
      </c>
      <c r="AX519" s="222">
        <f t="shared" si="1157"/>
        <v>0</v>
      </c>
      <c r="AY519" s="222">
        <f t="shared" si="1158"/>
        <v>0</v>
      </c>
      <c r="AZ519" s="222">
        <f t="shared" si="1159"/>
        <v>0</v>
      </c>
      <c r="BA519" s="222">
        <f t="shared" si="1160"/>
        <v>0</v>
      </c>
      <c r="BB519" s="222">
        <f t="shared" si="1161"/>
        <v>0</v>
      </c>
      <c r="BC519" s="222">
        <f t="shared" si="1162"/>
        <v>0</v>
      </c>
      <c r="BD519" s="222">
        <f t="shared" si="1163"/>
        <v>0</v>
      </c>
      <c r="BE519" s="222">
        <f t="shared" si="1164"/>
        <v>0</v>
      </c>
      <c r="BF519" s="222">
        <f t="shared" si="1165"/>
        <v>0</v>
      </c>
      <c r="BG519" s="222">
        <f t="shared" si="1166"/>
        <v>0</v>
      </c>
      <c r="BH519" s="222">
        <f t="shared" si="1167"/>
        <v>0</v>
      </c>
      <c r="BI519" s="222">
        <f t="shared" si="1168"/>
        <v>0</v>
      </c>
      <c r="BJ519" s="222">
        <f t="shared" si="1169"/>
        <v>0</v>
      </c>
      <c r="BK519" s="222">
        <f t="shared" si="1170"/>
        <v>0</v>
      </c>
      <c r="BL519" s="222">
        <f t="shared" si="1171"/>
        <v>0</v>
      </c>
      <c r="BM519" s="222">
        <f t="shared" si="1172"/>
        <v>0</v>
      </c>
      <c r="BN519" s="222">
        <f t="shared" si="1173"/>
        <v>0</v>
      </c>
      <c r="BO519" s="222">
        <f t="shared" si="1174"/>
        <v>0</v>
      </c>
      <c r="BP519" s="222">
        <f t="shared" si="1175"/>
        <v>0</v>
      </c>
      <c r="BQ519" s="222">
        <f t="shared" si="1176"/>
        <v>0</v>
      </c>
      <c r="BR519" s="222">
        <f t="shared" si="1177"/>
        <v>0</v>
      </c>
      <c r="BS519" s="222">
        <f t="shared" si="1178"/>
        <v>0</v>
      </c>
      <c r="BT519" s="222">
        <f t="shared" si="1179"/>
        <v>0</v>
      </c>
      <c r="BU519" s="222">
        <f t="shared" si="1180"/>
        <v>0</v>
      </c>
      <c r="BV519" s="222">
        <f t="shared" si="1181"/>
        <v>0</v>
      </c>
      <c r="BW519" s="222">
        <f t="shared" si="1182"/>
        <v>0</v>
      </c>
      <c r="BX519" s="222">
        <f t="shared" si="1183"/>
        <v>0</v>
      </c>
      <c r="BY519" s="222">
        <f t="shared" si="1184"/>
        <v>0</v>
      </c>
      <c r="BZ519" s="222">
        <f t="shared" si="1185"/>
        <v>0</v>
      </c>
      <c r="CA519" s="222">
        <f t="shared" si="1186"/>
        <v>0</v>
      </c>
      <c r="CB519" s="222">
        <f t="shared" si="1187"/>
        <v>0</v>
      </c>
      <c r="CC519" s="222">
        <f t="shared" si="1188"/>
        <v>0</v>
      </c>
      <c r="CD519" s="222">
        <f t="shared" si="1189"/>
        <v>0</v>
      </c>
      <c r="CE519" s="222">
        <f t="shared" si="1190"/>
        <v>0</v>
      </c>
      <c r="CF519" s="222">
        <f t="shared" si="1191"/>
        <v>0</v>
      </c>
      <c r="CG519" s="222">
        <f t="shared" si="1192"/>
        <v>0</v>
      </c>
      <c r="CH519" s="222">
        <f t="shared" si="1193"/>
        <v>0</v>
      </c>
      <c r="CI519" s="222">
        <f t="shared" si="1194"/>
        <v>0</v>
      </c>
      <c r="CJ519" s="222">
        <f t="shared" si="1195"/>
        <v>0</v>
      </c>
      <c r="CK519" s="222">
        <f t="shared" si="1196"/>
        <v>0</v>
      </c>
      <c r="CL519" s="222">
        <f t="shared" si="1197"/>
        <v>0</v>
      </c>
      <c r="CM519" s="222">
        <f t="shared" si="1198"/>
        <v>0</v>
      </c>
      <c r="CN519" s="222">
        <f t="shared" si="1199"/>
        <v>0</v>
      </c>
      <c r="CO519" s="222">
        <f t="shared" si="1200"/>
        <v>0</v>
      </c>
      <c r="CP519" s="222">
        <f t="shared" si="1201"/>
        <v>0</v>
      </c>
      <c r="CQ519" s="222">
        <f t="shared" si="1202"/>
        <v>0</v>
      </c>
      <c r="CR519" s="222">
        <f t="shared" si="1203"/>
        <v>0</v>
      </c>
      <c r="CS519" s="222">
        <f t="shared" si="1204"/>
        <v>0</v>
      </c>
      <c r="CT519" s="222">
        <f t="shared" si="1205"/>
        <v>0</v>
      </c>
      <c r="CU519" s="222">
        <f t="shared" si="1206"/>
        <v>0</v>
      </c>
      <c r="CV519" s="222">
        <f t="shared" si="1207"/>
        <v>0</v>
      </c>
      <c r="CW519" s="222">
        <f t="shared" si="1208"/>
        <v>0</v>
      </c>
      <c r="CX519" s="222">
        <f t="shared" si="1209"/>
        <v>0</v>
      </c>
      <c r="CY519" s="222">
        <f t="shared" si="1210"/>
        <v>0</v>
      </c>
      <c r="CZ519" s="222">
        <f t="shared" si="1211"/>
        <v>0</v>
      </c>
      <c r="DA519" s="222">
        <f t="shared" si="1212"/>
        <v>0</v>
      </c>
      <c r="DB519" s="222">
        <f t="shared" si="1213"/>
        <v>0</v>
      </c>
      <c r="DC519" s="222">
        <f t="shared" si="1214"/>
        <v>0</v>
      </c>
      <c r="DD519" s="222">
        <f t="shared" si="1215"/>
        <v>0</v>
      </c>
      <c r="DE519" s="222">
        <f t="shared" si="1216"/>
        <v>0</v>
      </c>
      <c r="DF519" s="222">
        <f t="shared" si="1217"/>
        <v>0</v>
      </c>
      <c r="DG519" s="222">
        <f t="shared" si="1218"/>
        <v>0</v>
      </c>
      <c r="DH519" s="222">
        <f t="shared" si="1219"/>
        <v>0</v>
      </c>
      <c r="DI519" s="222">
        <f t="shared" si="1220"/>
        <v>0</v>
      </c>
      <c r="DJ519" s="222">
        <f t="shared" si="1221"/>
        <v>0</v>
      </c>
      <c r="DK519" s="222">
        <f t="shared" si="1222"/>
        <v>0</v>
      </c>
      <c r="DL519" s="222">
        <f t="shared" si="1223"/>
        <v>0</v>
      </c>
      <c r="DM519" s="222">
        <f t="shared" si="1224"/>
        <v>0</v>
      </c>
      <c r="DN519" s="222">
        <f t="shared" si="1225"/>
        <v>0</v>
      </c>
      <c r="DO519" s="222">
        <f t="shared" si="1226"/>
        <v>0</v>
      </c>
      <c r="DP519" s="222">
        <f t="shared" si="1227"/>
        <v>0</v>
      </c>
      <c r="DQ519" s="222">
        <f t="shared" si="1228"/>
        <v>0</v>
      </c>
      <c r="DR519" s="222">
        <f t="shared" si="1229"/>
        <v>0</v>
      </c>
      <c r="DS519" s="222">
        <f t="shared" si="1230"/>
        <v>0</v>
      </c>
      <c r="DT519" s="222">
        <f t="shared" si="1231"/>
        <v>0</v>
      </c>
      <c r="DU519" s="222">
        <f t="shared" si="1232"/>
        <v>0</v>
      </c>
      <c r="DV519" s="222">
        <f t="shared" si="1233"/>
        <v>0</v>
      </c>
      <c r="DW519" s="222">
        <f t="shared" si="1234"/>
        <v>0</v>
      </c>
      <c r="DX519" s="222">
        <f t="shared" si="1235"/>
        <v>0</v>
      </c>
      <c r="DY519" s="222">
        <f t="shared" si="1236"/>
        <v>0</v>
      </c>
      <c r="DZ519" s="222">
        <f t="shared" si="1237"/>
        <v>0</v>
      </c>
      <c r="EA519" s="222">
        <f t="shared" si="1238"/>
        <v>0</v>
      </c>
      <c r="EB519" s="222">
        <f t="shared" si="1239"/>
        <v>0</v>
      </c>
      <c r="EC519" s="222">
        <f t="shared" si="1240"/>
        <v>0</v>
      </c>
      <c r="ED519" s="222">
        <f t="shared" si="1241"/>
        <v>0</v>
      </c>
      <c r="EE519" s="222">
        <f t="shared" si="1242"/>
        <v>0</v>
      </c>
      <c r="EF519" s="222">
        <f t="shared" si="1243"/>
        <v>0</v>
      </c>
      <c r="EG519" s="222">
        <f t="shared" si="1244"/>
        <v>0</v>
      </c>
      <c r="EH519" s="222">
        <f t="shared" si="1245"/>
        <v>0</v>
      </c>
      <c r="EI519" s="222">
        <f t="shared" si="1246"/>
        <v>0</v>
      </c>
      <c r="EJ519" s="222">
        <f t="shared" si="1247"/>
        <v>0</v>
      </c>
      <c r="EK519" s="222">
        <f t="shared" si="1248"/>
        <v>0</v>
      </c>
      <c r="EL519" s="222">
        <f t="shared" si="1249"/>
        <v>0</v>
      </c>
      <c r="EM519" s="222">
        <f t="shared" si="1250"/>
        <v>0</v>
      </c>
      <c r="EN519" s="222">
        <f t="shared" si="1251"/>
        <v>0</v>
      </c>
      <c r="EO519" s="222">
        <f t="shared" si="1252"/>
        <v>0</v>
      </c>
      <c r="EP519" s="222">
        <f t="shared" si="1253"/>
        <v>0</v>
      </c>
      <c r="EQ519" s="222">
        <f t="shared" si="1254"/>
        <v>0</v>
      </c>
      <c r="ER519" s="222">
        <f t="shared" si="1255"/>
        <v>0</v>
      </c>
      <c r="ES519" s="222">
        <f t="shared" si="1256"/>
        <v>0</v>
      </c>
      <c r="ET519" s="222">
        <f t="shared" si="1257"/>
        <v>0</v>
      </c>
      <c r="EU519" s="222">
        <f t="shared" si="1258"/>
        <v>0</v>
      </c>
      <c r="EV519" s="222">
        <f t="shared" si="1259"/>
        <v>0</v>
      </c>
      <c r="EW519" s="222">
        <f t="shared" si="1260"/>
        <v>0</v>
      </c>
      <c r="EX519" s="222">
        <f t="shared" si="1261"/>
        <v>0</v>
      </c>
      <c r="EY519" s="222">
        <f t="shared" si="1262"/>
        <v>0</v>
      </c>
      <c r="EZ519" s="222">
        <f t="shared" si="1263"/>
        <v>0</v>
      </c>
      <c r="FA519" s="222">
        <f t="shared" si="1264"/>
        <v>0</v>
      </c>
      <c r="FB519" s="222">
        <f t="shared" si="1265"/>
        <v>0</v>
      </c>
      <c r="FC519" s="222">
        <f t="shared" si="1266"/>
        <v>0</v>
      </c>
      <c r="FD519" s="222">
        <f t="shared" si="1267"/>
        <v>0</v>
      </c>
      <c r="FE519" s="222">
        <f t="shared" si="1268"/>
        <v>0</v>
      </c>
      <c r="FF519" s="222">
        <f t="shared" si="1269"/>
        <v>0</v>
      </c>
      <c r="FG519" s="222">
        <f t="shared" si="1270"/>
        <v>0</v>
      </c>
      <c r="FH519" s="222">
        <f t="shared" si="1271"/>
        <v>0</v>
      </c>
      <c r="FI519" s="222">
        <f t="shared" si="1272"/>
        <v>0</v>
      </c>
      <c r="FJ519" s="222">
        <f t="shared" si="1273"/>
        <v>0</v>
      </c>
      <c r="FK519" s="222">
        <f t="shared" si="1274"/>
        <v>0</v>
      </c>
      <c r="FL519" s="222">
        <f t="shared" si="1275"/>
        <v>0</v>
      </c>
      <c r="FM519" s="222">
        <f t="shared" si="1276"/>
        <v>0</v>
      </c>
      <c r="FN519" s="222">
        <f t="shared" si="1277"/>
        <v>0</v>
      </c>
      <c r="FO519" s="222">
        <f t="shared" si="1278"/>
        <v>0</v>
      </c>
      <c r="FP519" s="222">
        <f t="shared" si="1279"/>
        <v>0</v>
      </c>
      <c r="FQ519" s="222">
        <f t="shared" si="1280"/>
        <v>0</v>
      </c>
      <c r="FR519" s="222">
        <f t="shared" si="1281"/>
        <v>0</v>
      </c>
      <c r="FS519" s="222">
        <f t="shared" si="1282"/>
        <v>0</v>
      </c>
      <c r="FT519" s="222">
        <f t="shared" si="1283"/>
        <v>0</v>
      </c>
      <c r="FU519" s="222">
        <f t="shared" si="1284"/>
        <v>0</v>
      </c>
      <c r="FV519" s="222">
        <f t="shared" si="1285"/>
        <v>0</v>
      </c>
      <c r="FW519" s="222">
        <f t="shared" si="1286"/>
        <v>0</v>
      </c>
      <c r="FX519" s="222">
        <f t="shared" si="1287"/>
        <v>0</v>
      </c>
      <c r="FY519" s="222">
        <f t="shared" si="1288"/>
        <v>0</v>
      </c>
      <c r="FZ519" s="222">
        <f t="shared" si="1289"/>
        <v>0</v>
      </c>
      <c r="GA519" s="222">
        <f t="shared" si="1290"/>
        <v>0</v>
      </c>
      <c r="GB519" s="222">
        <f t="shared" si="1291"/>
        <v>0</v>
      </c>
      <c r="GC519" s="222">
        <f t="shared" si="1292"/>
        <v>0</v>
      </c>
      <c r="GD519" s="222">
        <f t="shared" si="1293"/>
        <v>0</v>
      </c>
      <c r="GE519" s="222">
        <f t="shared" si="1294"/>
        <v>0</v>
      </c>
      <c r="GF519" s="222">
        <f t="shared" si="1295"/>
        <v>0</v>
      </c>
      <c r="GG519" s="222">
        <f t="shared" si="1296"/>
        <v>0</v>
      </c>
      <c r="GH519" s="222">
        <f t="shared" si="1297"/>
        <v>0</v>
      </c>
      <c r="GI519" s="222">
        <f t="shared" si="1298"/>
        <v>0</v>
      </c>
      <c r="GJ519" s="222">
        <f t="shared" si="1299"/>
        <v>0</v>
      </c>
      <c r="GK519" s="222">
        <f t="shared" si="1300"/>
        <v>0</v>
      </c>
      <c r="GL519" s="222">
        <f t="shared" si="1301"/>
        <v>0</v>
      </c>
      <c r="GM519" s="222">
        <f t="shared" si="1302"/>
        <v>0</v>
      </c>
      <c r="GN519" s="222">
        <f t="shared" si="1303"/>
        <v>0</v>
      </c>
      <c r="GO519" s="222">
        <f t="shared" si="1304"/>
        <v>0</v>
      </c>
      <c r="GP519" s="222">
        <f t="shared" si="1305"/>
        <v>0</v>
      </c>
      <c r="GQ519" s="222">
        <f t="shared" si="1306"/>
        <v>0</v>
      </c>
      <c r="GR519" s="222">
        <f t="shared" si="1307"/>
        <v>0</v>
      </c>
      <c r="GS519" s="222">
        <f t="shared" si="1308"/>
        <v>0</v>
      </c>
      <c r="GT519" s="222">
        <f t="shared" si="1309"/>
        <v>0</v>
      </c>
      <c r="GU519" s="222">
        <f t="shared" si="1310"/>
        <v>0</v>
      </c>
      <c r="GV519" s="222">
        <f t="shared" si="1311"/>
        <v>0</v>
      </c>
      <c r="GW519" s="222">
        <f t="shared" si="1312"/>
        <v>0</v>
      </c>
      <c r="GX519" s="222">
        <f t="shared" si="1313"/>
        <v>0</v>
      </c>
      <c r="GY519" s="222">
        <f t="shared" si="1314"/>
        <v>0</v>
      </c>
      <c r="GZ519" s="222">
        <f t="shared" si="1315"/>
        <v>0</v>
      </c>
      <c r="HA519" s="222">
        <f t="shared" si="1316"/>
        <v>0</v>
      </c>
      <c r="HB519" s="222">
        <f t="shared" si="1317"/>
        <v>0</v>
      </c>
      <c r="HC519" s="222">
        <f t="shared" si="1318"/>
        <v>0</v>
      </c>
      <c r="HD519" s="222">
        <f t="shared" si="1319"/>
        <v>0</v>
      </c>
      <c r="HE519" s="222">
        <f t="shared" si="1320"/>
        <v>0</v>
      </c>
      <c r="HF519" s="222">
        <f t="shared" si="1321"/>
        <v>0</v>
      </c>
      <c r="HG519" s="222">
        <f t="shared" si="1322"/>
        <v>0</v>
      </c>
      <c r="HH519" s="222">
        <f t="shared" si="1323"/>
        <v>0</v>
      </c>
      <c r="HI519" s="222">
        <f t="shared" si="1324"/>
        <v>0</v>
      </c>
      <c r="HJ519" s="222">
        <f t="shared" si="1325"/>
        <v>0</v>
      </c>
      <c r="HK519" s="222">
        <f t="shared" si="1326"/>
        <v>0</v>
      </c>
      <c r="HL519" s="222">
        <f t="shared" si="1327"/>
        <v>0</v>
      </c>
      <c r="HM519" s="222">
        <f t="shared" si="1328"/>
        <v>0</v>
      </c>
      <c r="HN519" s="222">
        <f t="shared" si="1329"/>
        <v>0</v>
      </c>
      <c r="HO519" s="222">
        <f t="shared" si="1330"/>
        <v>0</v>
      </c>
      <c r="HP519" s="222">
        <f t="shared" si="1331"/>
        <v>0</v>
      </c>
      <c r="HQ519" s="222">
        <f t="shared" si="1332"/>
        <v>0</v>
      </c>
      <c r="HR519" s="222">
        <f t="shared" si="1333"/>
        <v>0</v>
      </c>
      <c r="HS519" s="222">
        <f t="shared" si="1334"/>
        <v>0</v>
      </c>
      <c r="HT519" s="222">
        <f t="shared" si="1335"/>
        <v>0</v>
      </c>
      <c r="HU519" s="222">
        <f t="shared" si="1336"/>
        <v>0</v>
      </c>
      <c r="HV519" s="222">
        <f t="shared" si="1337"/>
        <v>0</v>
      </c>
      <c r="HW519" s="222">
        <f t="shared" si="1338"/>
        <v>0</v>
      </c>
      <c r="HX519" s="222">
        <f t="shared" si="1339"/>
        <v>0</v>
      </c>
      <c r="HY519" s="222">
        <f t="shared" si="1340"/>
        <v>0</v>
      </c>
      <c r="HZ519" s="222">
        <f t="shared" si="1341"/>
        <v>0</v>
      </c>
      <c r="IA519" s="222">
        <f t="shared" si="1342"/>
        <v>0</v>
      </c>
      <c r="IB519" s="222">
        <f t="shared" si="1343"/>
        <v>0</v>
      </c>
      <c r="IC519" s="222">
        <f t="shared" si="1344"/>
        <v>0</v>
      </c>
      <c r="ID519" s="222">
        <f t="shared" si="1345"/>
        <v>0</v>
      </c>
      <c r="IE519" s="222">
        <f t="shared" si="1346"/>
        <v>0</v>
      </c>
      <c r="IF519" s="222">
        <f t="shared" si="1347"/>
        <v>0</v>
      </c>
      <c r="IG519" s="222">
        <f t="shared" si="1348"/>
        <v>0</v>
      </c>
      <c r="IH519" s="222">
        <f t="shared" si="1349"/>
        <v>0</v>
      </c>
      <c r="II519" s="222">
        <f t="shared" si="1350"/>
        <v>0</v>
      </c>
      <c r="IJ519" s="222">
        <f t="shared" si="1351"/>
        <v>0</v>
      </c>
      <c r="IK519" s="222">
        <f t="shared" si="1352"/>
        <v>0</v>
      </c>
      <c r="IL519" s="222">
        <f t="shared" si="1353"/>
        <v>0</v>
      </c>
      <c r="IM519" s="222">
        <f t="shared" si="1354"/>
        <v>0</v>
      </c>
      <c r="IN519" s="222">
        <f t="shared" si="1355"/>
        <v>0</v>
      </c>
      <c r="IO519" s="222">
        <f t="shared" si="1356"/>
        <v>0</v>
      </c>
      <c r="IP519" s="222">
        <f t="shared" si="1357"/>
        <v>0</v>
      </c>
      <c r="IQ519" s="222">
        <f t="shared" si="1358"/>
        <v>0</v>
      </c>
      <c r="IR519" s="222">
        <f t="shared" si="1359"/>
        <v>0</v>
      </c>
      <c r="IS519" s="222">
        <f t="shared" si="1360"/>
        <v>0</v>
      </c>
      <c r="IT519" s="222">
        <f t="shared" si="1361"/>
        <v>0</v>
      </c>
      <c r="IU519" s="222">
        <f t="shared" si="1362"/>
        <v>0</v>
      </c>
      <c r="IV519" s="222">
        <f t="shared" si="1363"/>
        <v>0</v>
      </c>
      <c r="IW519" s="222">
        <f t="shared" si="1364"/>
        <v>0</v>
      </c>
      <c r="IX519" s="222">
        <f t="shared" si="1365"/>
        <v>0</v>
      </c>
      <c r="IY519" s="222">
        <f t="shared" si="1366"/>
        <v>0</v>
      </c>
      <c r="IZ519" s="222">
        <f t="shared" si="1367"/>
        <v>0</v>
      </c>
      <c r="JA519" s="222">
        <f t="shared" si="1368"/>
        <v>0</v>
      </c>
      <c r="JB519" s="222">
        <f t="shared" si="1369"/>
        <v>0</v>
      </c>
    </row>
    <row r="520" spans="2:262">
      <c r="B520" s="230">
        <v>159</v>
      </c>
      <c r="C520" s="229">
        <f t="shared" si="1370"/>
        <v>3.1054687500000023E-3</v>
      </c>
      <c r="D520" s="226">
        <f t="shared" ca="1" si="1113"/>
        <v>23.627952303581921</v>
      </c>
      <c r="E520" s="225">
        <f ca="1">FI361</f>
        <v>-0.37204769641807922</v>
      </c>
      <c r="F520" s="224">
        <v>159</v>
      </c>
      <c r="G520" s="222">
        <f t="shared" si="1114"/>
        <v>0</v>
      </c>
      <c r="H520" s="222">
        <f t="shared" si="1115"/>
        <v>0</v>
      </c>
      <c r="I520" s="222">
        <f t="shared" si="1116"/>
        <v>0</v>
      </c>
      <c r="J520" s="222">
        <f t="shared" si="1117"/>
        <v>0</v>
      </c>
      <c r="K520" s="222">
        <f t="shared" si="1118"/>
        <v>0</v>
      </c>
      <c r="L520" s="222">
        <f t="shared" si="1119"/>
        <v>0</v>
      </c>
      <c r="M520" s="222">
        <f t="shared" si="1120"/>
        <v>0</v>
      </c>
      <c r="N520" s="222">
        <f t="shared" si="1121"/>
        <v>0</v>
      </c>
      <c r="O520" s="222">
        <f t="shared" si="1122"/>
        <v>0</v>
      </c>
      <c r="P520" s="222">
        <f t="shared" si="1123"/>
        <v>0</v>
      </c>
      <c r="Q520" s="222">
        <f t="shared" si="1124"/>
        <v>0</v>
      </c>
      <c r="R520" s="222">
        <f t="shared" si="1125"/>
        <v>0</v>
      </c>
      <c r="S520" s="222">
        <f t="shared" si="1126"/>
        <v>0</v>
      </c>
      <c r="T520" s="222">
        <f t="shared" si="1127"/>
        <v>0</v>
      </c>
      <c r="U520" s="222">
        <f t="shared" si="1128"/>
        <v>0</v>
      </c>
      <c r="V520" s="222">
        <f t="shared" si="1129"/>
        <v>0</v>
      </c>
      <c r="W520" s="222">
        <f t="shared" si="1130"/>
        <v>0</v>
      </c>
      <c r="X520" s="222">
        <f t="shared" si="1131"/>
        <v>0</v>
      </c>
      <c r="Y520" s="222">
        <f t="shared" si="1132"/>
        <v>0</v>
      </c>
      <c r="Z520" s="222">
        <f t="shared" si="1133"/>
        <v>0</v>
      </c>
      <c r="AA520" s="222">
        <f t="shared" si="1134"/>
        <v>0</v>
      </c>
      <c r="AB520" s="222">
        <f t="shared" si="1135"/>
        <v>0</v>
      </c>
      <c r="AC520" s="222">
        <f t="shared" si="1136"/>
        <v>0</v>
      </c>
      <c r="AD520" s="222">
        <f t="shared" si="1137"/>
        <v>0</v>
      </c>
      <c r="AE520" s="222">
        <f t="shared" si="1138"/>
        <v>0</v>
      </c>
      <c r="AF520" s="222">
        <f t="shared" si="1139"/>
        <v>0</v>
      </c>
      <c r="AG520" s="222">
        <f t="shared" si="1140"/>
        <v>0</v>
      </c>
      <c r="AH520" s="222">
        <f t="shared" si="1141"/>
        <v>0</v>
      </c>
      <c r="AI520" s="222">
        <f t="shared" si="1142"/>
        <v>0</v>
      </c>
      <c r="AJ520" s="222">
        <f t="shared" si="1143"/>
        <v>0</v>
      </c>
      <c r="AK520" s="222">
        <f t="shared" si="1144"/>
        <v>0</v>
      </c>
      <c r="AL520" s="222">
        <f t="shared" si="1145"/>
        <v>0</v>
      </c>
      <c r="AM520" s="222">
        <f t="shared" si="1146"/>
        <v>0</v>
      </c>
      <c r="AN520" s="222">
        <f t="shared" si="1147"/>
        <v>0</v>
      </c>
      <c r="AO520" s="222">
        <f t="shared" si="1148"/>
        <v>0</v>
      </c>
      <c r="AP520" s="222">
        <f t="shared" si="1149"/>
        <v>0</v>
      </c>
      <c r="AQ520" s="222">
        <f t="shared" si="1150"/>
        <v>0</v>
      </c>
      <c r="AR520" s="222">
        <f t="shared" si="1151"/>
        <v>0</v>
      </c>
      <c r="AS520" s="222">
        <f t="shared" si="1152"/>
        <v>0</v>
      </c>
      <c r="AT520" s="222">
        <f t="shared" si="1153"/>
        <v>0</v>
      </c>
      <c r="AU520" s="222">
        <f t="shared" si="1154"/>
        <v>0</v>
      </c>
      <c r="AV520" s="222">
        <f t="shared" si="1155"/>
        <v>0</v>
      </c>
      <c r="AW520" s="222">
        <f t="shared" si="1156"/>
        <v>0</v>
      </c>
      <c r="AX520" s="222">
        <f t="shared" si="1157"/>
        <v>0</v>
      </c>
      <c r="AY520" s="222">
        <f t="shared" si="1158"/>
        <v>0</v>
      </c>
      <c r="AZ520" s="222">
        <f t="shared" si="1159"/>
        <v>0</v>
      </c>
      <c r="BA520" s="222">
        <f t="shared" si="1160"/>
        <v>0</v>
      </c>
      <c r="BB520" s="222">
        <f t="shared" si="1161"/>
        <v>0</v>
      </c>
      <c r="BC520" s="222">
        <f t="shared" si="1162"/>
        <v>0</v>
      </c>
      <c r="BD520" s="222">
        <f t="shared" si="1163"/>
        <v>0</v>
      </c>
      <c r="BE520" s="222">
        <f t="shared" si="1164"/>
        <v>0</v>
      </c>
      <c r="BF520" s="222">
        <f t="shared" si="1165"/>
        <v>0</v>
      </c>
      <c r="BG520" s="222">
        <f t="shared" si="1166"/>
        <v>0</v>
      </c>
      <c r="BH520" s="222">
        <f t="shared" si="1167"/>
        <v>0</v>
      </c>
      <c r="BI520" s="222">
        <f t="shared" si="1168"/>
        <v>0</v>
      </c>
      <c r="BJ520" s="222">
        <f t="shared" si="1169"/>
        <v>0</v>
      </c>
      <c r="BK520" s="222">
        <f t="shared" si="1170"/>
        <v>0</v>
      </c>
      <c r="BL520" s="222">
        <f t="shared" si="1171"/>
        <v>0</v>
      </c>
      <c r="BM520" s="222">
        <f t="shared" si="1172"/>
        <v>0</v>
      </c>
      <c r="BN520" s="222">
        <f t="shared" si="1173"/>
        <v>0</v>
      </c>
      <c r="BO520" s="222">
        <f t="shared" si="1174"/>
        <v>0</v>
      </c>
      <c r="BP520" s="222">
        <f t="shared" si="1175"/>
        <v>0</v>
      </c>
      <c r="BQ520" s="222">
        <f t="shared" si="1176"/>
        <v>0</v>
      </c>
      <c r="BR520" s="222">
        <f t="shared" si="1177"/>
        <v>0</v>
      </c>
      <c r="BS520" s="222">
        <f t="shared" si="1178"/>
        <v>0</v>
      </c>
      <c r="BT520" s="222">
        <f t="shared" si="1179"/>
        <v>0</v>
      </c>
      <c r="BU520" s="222">
        <f t="shared" si="1180"/>
        <v>0</v>
      </c>
      <c r="BV520" s="222">
        <f t="shared" si="1181"/>
        <v>0</v>
      </c>
      <c r="BW520" s="222">
        <f t="shared" si="1182"/>
        <v>0</v>
      </c>
      <c r="BX520" s="222">
        <f t="shared" si="1183"/>
        <v>0</v>
      </c>
      <c r="BY520" s="222">
        <f t="shared" si="1184"/>
        <v>0</v>
      </c>
      <c r="BZ520" s="222">
        <f t="shared" si="1185"/>
        <v>0</v>
      </c>
      <c r="CA520" s="222">
        <f t="shared" si="1186"/>
        <v>0</v>
      </c>
      <c r="CB520" s="222">
        <f t="shared" si="1187"/>
        <v>0</v>
      </c>
      <c r="CC520" s="222">
        <f t="shared" si="1188"/>
        <v>0</v>
      </c>
      <c r="CD520" s="222">
        <f t="shared" si="1189"/>
        <v>0</v>
      </c>
      <c r="CE520" s="222">
        <f t="shared" si="1190"/>
        <v>0</v>
      </c>
      <c r="CF520" s="222">
        <f t="shared" si="1191"/>
        <v>0</v>
      </c>
      <c r="CG520" s="222">
        <f t="shared" si="1192"/>
        <v>0</v>
      </c>
      <c r="CH520" s="222">
        <f t="shared" si="1193"/>
        <v>0</v>
      </c>
      <c r="CI520" s="222">
        <f t="shared" si="1194"/>
        <v>0</v>
      </c>
      <c r="CJ520" s="222">
        <f t="shared" si="1195"/>
        <v>0</v>
      </c>
      <c r="CK520" s="222">
        <f t="shared" si="1196"/>
        <v>0</v>
      </c>
      <c r="CL520" s="222">
        <f t="shared" si="1197"/>
        <v>0</v>
      </c>
      <c r="CM520" s="222">
        <f t="shared" si="1198"/>
        <v>0</v>
      </c>
      <c r="CN520" s="222">
        <f t="shared" si="1199"/>
        <v>0</v>
      </c>
      <c r="CO520" s="222">
        <f t="shared" si="1200"/>
        <v>0</v>
      </c>
      <c r="CP520" s="222">
        <f t="shared" si="1201"/>
        <v>0</v>
      </c>
      <c r="CQ520" s="222">
        <f t="shared" si="1202"/>
        <v>0</v>
      </c>
      <c r="CR520" s="222">
        <f t="shared" si="1203"/>
        <v>0</v>
      </c>
      <c r="CS520" s="222">
        <f t="shared" si="1204"/>
        <v>0</v>
      </c>
      <c r="CT520" s="222">
        <f t="shared" si="1205"/>
        <v>0</v>
      </c>
      <c r="CU520" s="222">
        <f t="shared" si="1206"/>
        <v>0</v>
      </c>
      <c r="CV520" s="222">
        <f t="shared" si="1207"/>
        <v>0</v>
      </c>
      <c r="CW520" s="222">
        <f t="shared" si="1208"/>
        <v>0</v>
      </c>
      <c r="CX520" s="222">
        <f t="shared" si="1209"/>
        <v>0</v>
      </c>
      <c r="CY520" s="222">
        <f t="shared" si="1210"/>
        <v>0</v>
      </c>
      <c r="CZ520" s="222">
        <f t="shared" si="1211"/>
        <v>0</v>
      </c>
      <c r="DA520" s="222">
        <f t="shared" si="1212"/>
        <v>0</v>
      </c>
      <c r="DB520" s="222">
        <f t="shared" si="1213"/>
        <v>0</v>
      </c>
      <c r="DC520" s="222">
        <f t="shared" si="1214"/>
        <v>0</v>
      </c>
      <c r="DD520" s="222">
        <f t="shared" si="1215"/>
        <v>0</v>
      </c>
      <c r="DE520" s="222">
        <f t="shared" si="1216"/>
        <v>0</v>
      </c>
      <c r="DF520" s="222">
        <f t="shared" si="1217"/>
        <v>0</v>
      </c>
      <c r="DG520" s="222">
        <f t="shared" si="1218"/>
        <v>0</v>
      </c>
      <c r="DH520" s="222">
        <f t="shared" si="1219"/>
        <v>0</v>
      </c>
      <c r="DI520" s="222">
        <f t="shared" si="1220"/>
        <v>0</v>
      </c>
      <c r="DJ520" s="222">
        <f t="shared" si="1221"/>
        <v>0</v>
      </c>
      <c r="DK520" s="222">
        <f t="shared" si="1222"/>
        <v>0</v>
      </c>
      <c r="DL520" s="222">
        <f t="shared" si="1223"/>
        <v>0</v>
      </c>
      <c r="DM520" s="222">
        <f t="shared" si="1224"/>
        <v>0</v>
      </c>
      <c r="DN520" s="222">
        <f t="shared" si="1225"/>
        <v>0</v>
      </c>
      <c r="DO520" s="222">
        <f t="shared" si="1226"/>
        <v>0</v>
      </c>
      <c r="DP520" s="222">
        <f t="shared" si="1227"/>
        <v>0</v>
      </c>
      <c r="DQ520" s="222">
        <f t="shared" si="1228"/>
        <v>0</v>
      </c>
      <c r="DR520" s="222">
        <f t="shared" si="1229"/>
        <v>0</v>
      </c>
      <c r="DS520" s="222">
        <f t="shared" si="1230"/>
        <v>0</v>
      </c>
      <c r="DT520" s="222">
        <f t="shared" si="1231"/>
        <v>0</v>
      </c>
      <c r="DU520" s="222">
        <f t="shared" si="1232"/>
        <v>0</v>
      </c>
      <c r="DV520" s="222">
        <f t="shared" si="1233"/>
        <v>0</v>
      </c>
      <c r="DW520" s="222">
        <f t="shared" si="1234"/>
        <v>0</v>
      </c>
      <c r="DX520" s="222">
        <f t="shared" si="1235"/>
        <v>0</v>
      </c>
      <c r="DY520" s="222">
        <f t="shared" si="1236"/>
        <v>0</v>
      </c>
      <c r="DZ520" s="222">
        <f t="shared" si="1237"/>
        <v>0</v>
      </c>
      <c r="EA520" s="222">
        <f t="shared" si="1238"/>
        <v>0</v>
      </c>
      <c r="EB520" s="222">
        <f t="shared" si="1239"/>
        <v>0</v>
      </c>
      <c r="EC520" s="222">
        <f t="shared" si="1240"/>
        <v>0</v>
      </c>
      <c r="ED520" s="222">
        <f t="shared" si="1241"/>
        <v>0</v>
      </c>
      <c r="EE520" s="222">
        <f t="shared" si="1242"/>
        <v>0</v>
      </c>
      <c r="EF520" s="222">
        <f t="shared" si="1243"/>
        <v>0</v>
      </c>
      <c r="EG520" s="222">
        <f t="shared" si="1244"/>
        <v>0</v>
      </c>
      <c r="EH520" s="222">
        <f t="shared" si="1245"/>
        <v>0</v>
      </c>
      <c r="EI520" s="222">
        <f t="shared" si="1246"/>
        <v>0</v>
      </c>
      <c r="EJ520" s="222">
        <f t="shared" si="1247"/>
        <v>0</v>
      </c>
      <c r="EK520" s="222">
        <f t="shared" si="1248"/>
        <v>0</v>
      </c>
      <c r="EL520" s="222">
        <f t="shared" si="1249"/>
        <v>0</v>
      </c>
      <c r="EM520" s="222">
        <f t="shared" si="1250"/>
        <v>0</v>
      </c>
      <c r="EN520" s="222">
        <f t="shared" si="1251"/>
        <v>0</v>
      </c>
      <c r="EO520" s="222">
        <f t="shared" si="1252"/>
        <v>0</v>
      </c>
      <c r="EP520" s="222">
        <f t="shared" si="1253"/>
        <v>0</v>
      </c>
      <c r="EQ520" s="222">
        <f t="shared" si="1254"/>
        <v>0</v>
      </c>
      <c r="ER520" s="222">
        <f t="shared" si="1255"/>
        <v>0</v>
      </c>
      <c r="ES520" s="222">
        <f t="shared" si="1256"/>
        <v>0</v>
      </c>
      <c r="ET520" s="222">
        <f t="shared" si="1257"/>
        <v>0</v>
      </c>
      <c r="EU520" s="222">
        <f t="shared" si="1258"/>
        <v>0</v>
      </c>
      <c r="EV520" s="222">
        <f t="shared" si="1259"/>
        <v>0</v>
      </c>
      <c r="EW520" s="222">
        <f t="shared" si="1260"/>
        <v>0</v>
      </c>
      <c r="EX520" s="222">
        <f t="shared" si="1261"/>
        <v>0</v>
      </c>
      <c r="EY520" s="222">
        <f t="shared" si="1262"/>
        <v>0</v>
      </c>
      <c r="EZ520" s="222">
        <f t="shared" si="1263"/>
        <v>0</v>
      </c>
      <c r="FA520" s="222">
        <f t="shared" si="1264"/>
        <v>0</v>
      </c>
      <c r="FB520" s="222">
        <f t="shared" si="1265"/>
        <v>0</v>
      </c>
      <c r="FC520" s="222">
        <f t="shared" si="1266"/>
        <v>0</v>
      </c>
      <c r="FD520" s="222">
        <f t="shared" si="1267"/>
        <v>0</v>
      </c>
      <c r="FE520" s="222">
        <f t="shared" si="1268"/>
        <v>0</v>
      </c>
      <c r="FF520" s="222">
        <f t="shared" si="1269"/>
        <v>0</v>
      </c>
      <c r="FG520" s="222">
        <f t="shared" si="1270"/>
        <v>0</v>
      </c>
      <c r="FH520" s="222">
        <f t="shared" si="1271"/>
        <v>0</v>
      </c>
      <c r="FI520" s="222">
        <f t="shared" si="1272"/>
        <v>0</v>
      </c>
      <c r="FJ520" s="222">
        <f t="shared" si="1273"/>
        <v>0</v>
      </c>
      <c r="FK520" s="222">
        <f t="shared" si="1274"/>
        <v>0</v>
      </c>
      <c r="FL520" s="222">
        <f t="shared" si="1275"/>
        <v>0</v>
      </c>
      <c r="FM520" s="222">
        <f t="shared" si="1276"/>
        <v>0</v>
      </c>
      <c r="FN520" s="222">
        <f t="shared" si="1277"/>
        <v>0</v>
      </c>
      <c r="FO520" s="222">
        <f t="shared" si="1278"/>
        <v>0</v>
      </c>
      <c r="FP520" s="222">
        <f t="shared" si="1279"/>
        <v>0</v>
      </c>
      <c r="FQ520" s="222">
        <f t="shared" si="1280"/>
        <v>0</v>
      </c>
      <c r="FR520" s="222">
        <f t="shared" si="1281"/>
        <v>0</v>
      </c>
      <c r="FS520" s="222">
        <f t="shared" si="1282"/>
        <v>0</v>
      </c>
      <c r="FT520" s="222">
        <f t="shared" si="1283"/>
        <v>0</v>
      </c>
      <c r="FU520" s="222">
        <f t="shared" si="1284"/>
        <v>0</v>
      </c>
      <c r="FV520" s="222">
        <f t="shared" si="1285"/>
        <v>0</v>
      </c>
      <c r="FW520" s="222">
        <f t="shared" si="1286"/>
        <v>0</v>
      </c>
      <c r="FX520" s="222">
        <f t="shared" si="1287"/>
        <v>0</v>
      </c>
      <c r="FY520" s="222">
        <f t="shared" si="1288"/>
        <v>0</v>
      </c>
      <c r="FZ520" s="222">
        <f t="shared" si="1289"/>
        <v>0</v>
      </c>
      <c r="GA520" s="222">
        <f t="shared" si="1290"/>
        <v>0</v>
      </c>
      <c r="GB520" s="222">
        <f t="shared" si="1291"/>
        <v>0</v>
      </c>
      <c r="GC520" s="222">
        <f t="shared" si="1292"/>
        <v>0</v>
      </c>
      <c r="GD520" s="222">
        <f t="shared" si="1293"/>
        <v>0</v>
      </c>
      <c r="GE520" s="222">
        <f t="shared" si="1294"/>
        <v>0</v>
      </c>
      <c r="GF520" s="222">
        <f t="shared" si="1295"/>
        <v>0</v>
      </c>
      <c r="GG520" s="222">
        <f t="shared" si="1296"/>
        <v>0</v>
      </c>
      <c r="GH520" s="222">
        <f t="shared" si="1297"/>
        <v>0</v>
      </c>
      <c r="GI520" s="222">
        <f t="shared" si="1298"/>
        <v>0</v>
      </c>
      <c r="GJ520" s="222">
        <f t="shared" si="1299"/>
        <v>0</v>
      </c>
      <c r="GK520" s="222">
        <f t="shared" si="1300"/>
        <v>0</v>
      </c>
      <c r="GL520" s="222">
        <f t="shared" si="1301"/>
        <v>0</v>
      </c>
      <c r="GM520" s="222">
        <f t="shared" si="1302"/>
        <v>0</v>
      </c>
      <c r="GN520" s="222">
        <f t="shared" si="1303"/>
        <v>0</v>
      </c>
      <c r="GO520" s="222">
        <f t="shared" si="1304"/>
        <v>0</v>
      </c>
      <c r="GP520" s="222">
        <f t="shared" si="1305"/>
        <v>0</v>
      </c>
      <c r="GQ520" s="222">
        <f t="shared" si="1306"/>
        <v>0</v>
      </c>
      <c r="GR520" s="222">
        <f t="shared" si="1307"/>
        <v>0</v>
      </c>
      <c r="GS520" s="222">
        <f t="shared" si="1308"/>
        <v>0</v>
      </c>
      <c r="GT520" s="222">
        <f t="shared" si="1309"/>
        <v>0</v>
      </c>
      <c r="GU520" s="222">
        <f t="shared" si="1310"/>
        <v>0</v>
      </c>
      <c r="GV520" s="222">
        <f t="shared" si="1311"/>
        <v>0</v>
      </c>
      <c r="GW520" s="222">
        <f t="shared" si="1312"/>
        <v>0</v>
      </c>
      <c r="GX520" s="222">
        <f t="shared" si="1313"/>
        <v>0</v>
      </c>
      <c r="GY520" s="222">
        <f t="shared" si="1314"/>
        <v>0</v>
      </c>
      <c r="GZ520" s="222">
        <f t="shared" si="1315"/>
        <v>0</v>
      </c>
      <c r="HA520" s="222">
        <f t="shared" si="1316"/>
        <v>0</v>
      </c>
      <c r="HB520" s="222">
        <f t="shared" si="1317"/>
        <v>0</v>
      </c>
      <c r="HC520" s="222">
        <f t="shared" si="1318"/>
        <v>0</v>
      </c>
      <c r="HD520" s="222">
        <f t="shared" si="1319"/>
        <v>0</v>
      </c>
      <c r="HE520" s="222">
        <f t="shared" si="1320"/>
        <v>0</v>
      </c>
      <c r="HF520" s="222">
        <f t="shared" si="1321"/>
        <v>0</v>
      </c>
      <c r="HG520" s="222">
        <f t="shared" si="1322"/>
        <v>0</v>
      </c>
      <c r="HH520" s="222">
        <f t="shared" si="1323"/>
        <v>0</v>
      </c>
      <c r="HI520" s="222">
        <f t="shared" si="1324"/>
        <v>0</v>
      </c>
      <c r="HJ520" s="222">
        <f t="shared" si="1325"/>
        <v>0</v>
      </c>
      <c r="HK520" s="222">
        <f t="shared" si="1326"/>
        <v>0</v>
      </c>
      <c r="HL520" s="222">
        <f t="shared" si="1327"/>
        <v>0</v>
      </c>
      <c r="HM520" s="222">
        <f t="shared" si="1328"/>
        <v>0</v>
      </c>
      <c r="HN520" s="222">
        <f t="shared" si="1329"/>
        <v>0</v>
      </c>
      <c r="HO520" s="222">
        <f t="shared" si="1330"/>
        <v>0</v>
      </c>
      <c r="HP520" s="222">
        <f t="shared" si="1331"/>
        <v>0</v>
      </c>
      <c r="HQ520" s="222">
        <f t="shared" si="1332"/>
        <v>0</v>
      </c>
      <c r="HR520" s="222">
        <f t="shared" si="1333"/>
        <v>0</v>
      </c>
      <c r="HS520" s="222">
        <f t="shared" si="1334"/>
        <v>0</v>
      </c>
      <c r="HT520" s="222">
        <f t="shared" si="1335"/>
        <v>0</v>
      </c>
      <c r="HU520" s="222">
        <f t="shared" si="1336"/>
        <v>0</v>
      </c>
      <c r="HV520" s="222">
        <f t="shared" si="1337"/>
        <v>0</v>
      </c>
      <c r="HW520" s="222">
        <f t="shared" si="1338"/>
        <v>0</v>
      </c>
      <c r="HX520" s="222">
        <f t="shared" si="1339"/>
        <v>0</v>
      </c>
      <c r="HY520" s="222">
        <f t="shared" si="1340"/>
        <v>0</v>
      </c>
      <c r="HZ520" s="222">
        <f t="shared" si="1341"/>
        <v>0</v>
      </c>
      <c r="IA520" s="222">
        <f t="shared" si="1342"/>
        <v>0</v>
      </c>
      <c r="IB520" s="222">
        <f t="shared" si="1343"/>
        <v>0</v>
      </c>
      <c r="IC520" s="222">
        <f t="shared" si="1344"/>
        <v>0</v>
      </c>
      <c r="ID520" s="222">
        <f t="shared" si="1345"/>
        <v>0</v>
      </c>
      <c r="IE520" s="222">
        <f t="shared" si="1346"/>
        <v>0</v>
      </c>
      <c r="IF520" s="222">
        <f t="shared" si="1347"/>
        <v>0</v>
      </c>
      <c r="IG520" s="222">
        <f t="shared" si="1348"/>
        <v>0</v>
      </c>
      <c r="IH520" s="222">
        <f t="shared" si="1349"/>
        <v>0</v>
      </c>
      <c r="II520" s="222">
        <f t="shared" si="1350"/>
        <v>0</v>
      </c>
      <c r="IJ520" s="222">
        <f t="shared" si="1351"/>
        <v>0</v>
      </c>
      <c r="IK520" s="222">
        <f t="shared" si="1352"/>
        <v>0</v>
      </c>
      <c r="IL520" s="222">
        <f t="shared" si="1353"/>
        <v>0</v>
      </c>
      <c r="IM520" s="222">
        <f t="shared" si="1354"/>
        <v>0</v>
      </c>
      <c r="IN520" s="222">
        <f t="shared" si="1355"/>
        <v>0</v>
      </c>
      <c r="IO520" s="222">
        <f t="shared" si="1356"/>
        <v>0</v>
      </c>
      <c r="IP520" s="222">
        <f t="shared" si="1357"/>
        <v>0</v>
      </c>
      <c r="IQ520" s="222">
        <f t="shared" si="1358"/>
        <v>0</v>
      </c>
      <c r="IR520" s="222">
        <f t="shared" si="1359"/>
        <v>0</v>
      </c>
      <c r="IS520" s="222">
        <f t="shared" si="1360"/>
        <v>0</v>
      </c>
      <c r="IT520" s="222">
        <f t="shared" si="1361"/>
        <v>0</v>
      </c>
      <c r="IU520" s="222">
        <f t="shared" si="1362"/>
        <v>0</v>
      </c>
      <c r="IV520" s="222">
        <f t="shared" si="1363"/>
        <v>0</v>
      </c>
      <c r="IW520" s="222">
        <f t="shared" si="1364"/>
        <v>0</v>
      </c>
      <c r="IX520" s="222">
        <f t="shared" si="1365"/>
        <v>0</v>
      </c>
      <c r="IY520" s="222">
        <f t="shared" si="1366"/>
        <v>0</v>
      </c>
      <c r="IZ520" s="222">
        <f t="shared" si="1367"/>
        <v>0</v>
      </c>
      <c r="JA520" s="222">
        <f t="shared" si="1368"/>
        <v>0</v>
      </c>
      <c r="JB520" s="222">
        <f t="shared" si="1369"/>
        <v>0</v>
      </c>
    </row>
    <row r="521" spans="2:262">
      <c r="B521" s="230">
        <v>160</v>
      </c>
      <c r="C521" s="229">
        <f t="shared" si="1370"/>
        <v>3.1250000000000023E-3</v>
      </c>
      <c r="D521" s="226">
        <f t="shared" ca="1" si="1113"/>
        <v>23.629356775970489</v>
      </c>
      <c r="E521" s="225">
        <f ca="1">FJ361</f>
        <v>-0.37064322402951005</v>
      </c>
      <c r="F521" s="224">
        <v>160</v>
      </c>
      <c r="G521" s="222">
        <f t="shared" si="1114"/>
        <v>0</v>
      </c>
      <c r="H521" s="222">
        <f t="shared" si="1115"/>
        <v>0</v>
      </c>
      <c r="I521" s="222">
        <f t="shared" si="1116"/>
        <v>0</v>
      </c>
      <c r="J521" s="222">
        <f t="shared" si="1117"/>
        <v>0</v>
      </c>
      <c r="K521" s="222">
        <f t="shared" si="1118"/>
        <v>0</v>
      </c>
      <c r="L521" s="222">
        <f t="shared" si="1119"/>
        <v>0</v>
      </c>
      <c r="M521" s="222">
        <f t="shared" si="1120"/>
        <v>0</v>
      </c>
      <c r="N521" s="222">
        <f t="shared" si="1121"/>
        <v>0</v>
      </c>
      <c r="O521" s="222">
        <f t="shared" si="1122"/>
        <v>0</v>
      </c>
      <c r="P521" s="222">
        <f t="shared" si="1123"/>
        <v>0</v>
      </c>
      <c r="Q521" s="222">
        <f t="shared" si="1124"/>
        <v>0</v>
      </c>
      <c r="R521" s="222">
        <f t="shared" si="1125"/>
        <v>0</v>
      </c>
      <c r="S521" s="222">
        <f t="shared" si="1126"/>
        <v>0</v>
      </c>
      <c r="T521" s="222">
        <f t="shared" si="1127"/>
        <v>0</v>
      </c>
      <c r="U521" s="222">
        <f t="shared" si="1128"/>
        <v>0</v>
      </c>
      <c r="V521" s="222">
        <f t="shared" si="1129"/>
        <v>0</v>
      </c>
      <c r="W521" s="222">
        <f t="shared" si="1130"/>
        <v>0</v>
      </c>
      <c r="X521" s="222">
        <f t="shared" si="1131"/>
        <v>0</v>
      </c>
      <c r="Y521" s="222">
        <f t="shared" si="1132"/>
        <v>0</v>
      </c>
      <c r="Z521" s="222">
        <f t="shared" si="1133"/>
        <v>0</v>
      </c>
      <c r="AA521" s="222">
        <f t="shared" si="1134"/>
        <v>0</v>
      </c>
      <c r="AB521" s="222">
        <f t="shared" si="1135"/>
        <v>0</v>
      </c>
      <c r="AC521" s="222">
        <f t="shared" si="1136"/>
        <v>0</v>
      </c>
      <c r="AD521" s="222">
        <f t="shared" si="1137"/>
        <v>0</v>
      </c>
      <c r="AE521" s="222">
        <f t="shared" si="1138"/>
        <v>0</v>
      </c>
      <c r="AF521" s="222">
        <f t="shared" si="1139"/>
        <v>0</v>
      </c>
      <c r="AG521" s="222">
        <f t="shared" si="1140"/>
        <v>0</v>
      </c>
      <c r="AH521" s="222">
        <f t="shared" si="1141"/>
        <v>0</v>
      </c>
      <c r="AI521" s="222">
        <f t="shared" si="1142"/>
        <v>0</v>
      </c>
      <c r="AJ521" s="222">
        <f t="shared" si="1143"/>
        <v>0</v>
      </c>
      <c r="AK521" s="222">
        <f t="shared" si="1144"/>
        <v>0</v>
      </c>
      <c r="AL521" s="222">
        <f t="shared" si="1145"/>
        <v>0</v>
      </c>
      <c r="AM521" s="222">
        <f t="shared" si="1146"/>
        <v>0</v>
      </c>
      <c r="AN521" s="222">
        <f t="shared" si="1147"/>
        <v>0</v>
      </c>
      <c r="AO521" s="222">
        <f t="shared" si="1148"/>
        <v>0</v>
      </c>
      <c r="AP521" s="222">
        <f t="shared" si="1149"/>
        <v>0</v>
      </c>
      <c r="AQ521" s="222">
        <f t="shared" si="1150"/>
        <v>0</v>
      </c>
      <c r="AR521" s="222">
        <f t="shared" si="1151"/>
        <v>0</v>
      </c>
      <c r="AS521" s="222">
        <f t="shared" si="1152"/>
        <v>0</v>
      </c>
      <c r="AT521" s="222">
        <f t="shared" si="1153"/>
        <v>0</v>
      </c>
      <c r="AU521" s="222">
        <f t="shared" si="1154"/>
        <v>0</v>
      </c>
      <c r="AV521" s="222">
        <f t="shared" si="1155"/>
        <v>0</v>
      </c>
      <c r="AW521" s="222">
        <f t="shared" si="1156"/>
        <v>0</v>
      </c>
      <c r="AX521" s="222">
        <f t="shared" si="1157"/>
        <v>0</v>
      </c>
      <c r="AY521" s="222">
        <f t="shared" si="1158"/>
        <v>0</v>
      </c>
      <c r="AZ521" s="222">
        <f t="shared" si="1159"/>
        <v>0</v>
      </c>
      <c r="BA521" s="222">
        <f t="shared" si="1160"/>
        <v>0</v>
      </c>
      <c r="BB521" s="222">
        <f t="shared" si="1161"/>
        <v>0</v>
      </c>
      <c r="BC521" s="222">
        <f t="shared" si="1162"/>
        <v>0</v>
      </c>
      <c r="BD521" s="222">
        <f t="shared" si="1163"/>
        <v>0</v>
      </c>
      <c r="BE521" s="222">
        <f t="shared" si="1164"/>
        <v>0</v>
      </c>
      <c r="BF521" s="222">
        <f t="shared" si="1165"/>
        <v>0</v>
      </c>
      <c r="BG521" s="222">
        <f t="shared" si="1166"/>
        <v>0</v>
      </c>
      <c r="BH521" s="222">
        <f t="shared" si="1167"/>
        <v>0</v>
      </c>
      <c r="BI521" s="222">
        <f t="shared" si="1168"/>
        <v>0</v>
      </c>
      <c r="BJ521" s="222">
        <f t="shared" si="1169"/>
        <v>0</v>
      </c>
      <c r="BK521" s="222">
        <f t="shared" si="1170"/>
        <v>0</v>
      </c>
      <c r="BL521" s="222">
        <f t="shared" si="1171"/>
        <v>0</v>
      </c>
      <c r="BM521" s="222">
        <f t="shared" si="1172"/>
        <v>0</v>
      </c>
      <c r="BN521" s="222">
        <f t="shared" si="1173"/>
        <v>0</v>
      </c>
      <c r="BO521" s="222">
        <f t="shared" si="1174"/>
        <v>0</v>
      </c>
      <c r="BP521" s="222">
        <f t="shared" si="1175"/>
        <v>0</v>
      </c>
      <c r="BQ521" s="222">
        <f t="shared" si="1176"/>
        <v>0</v>
      </c>
      <c r="BR521" s="222">
        <f t="shared" si="1177"/>
        <v>0</v>
      </c>
      <c r="BS521" s="222">
        <f t="shared" si="1178"/>
        <v>0</v>
      </c>
      <c r="BT521" s="222">
        <f t="shared" si="1179"/>
        <v>0</v>
      </c>
      <c r="BU521" s="222">
        <f t="shared" si="1180"/>
        <v>0</v>
      </c>
      <c r="BV521" s="222">
        <f t="shared" si="1181"/>
        <v>0</v>
      </c>
      <c r="BW521" s="222">
        <f t="shared" si="1182"/>
        <v>0</v>
      </c>
      <c r="BX521" s="222">
        <f t="shared" si="1183"/>
        <v>0</v>
      </c>
      <c r="BY521" s="222">
        <f t="shared" si="1184"/>
        <v>0</v>
      </c>
      <c r="BZ521" s="222">
        <f t="shared" si="1185"/>
        <v>0</v>
      </c>
      <c r="CA521" s="222">
        <f t="shared" si="1186"/>
        <v>0</v>
      </c>
      <c r="CB521" s="222">
        <f t="shared" si="1187"/>
        <v>0</v>
      </c>
      <c r="CC521" s="222">
        <f t="shared" si="1188"/>
        <v>0</v>
      </c>
      <c r="CD521" s="222">
        <f t="shared" si="1189"/>
        <v>0</v>
      </c>
      <c r="CE521" s="222">
        <f t="shared" si="1190"/>
        <v>0</v>
      </c>
      <c r="CF521" s="222">
        <f t="shared" si="1191"/>
        <v>0</v>
      </c>
      <c r="CG521" s="222">
        <f t="shared" si="1192"/>
        <v>0</v>
      </c>
      <c r="CH521" s="222">
        <f t="shared" si="1193"/>
        <v>0</v>
      </c>
      <c r="CI521" s="222">
        <f t="shared" si="1194"/>
        <v>0</v>
      </c>
      <c r="CJ521" s="222">
        <f t="shared" si="1195"/>
        <v>0</v>
      </c>
      <c r="CK521" s="222">
        <f t="shared" si="1196"/>
        <v>0</v>
      </c>
      <c r="CL521" s="222">
        <f t="shared" si="1197"/>
        <v>0</v>
      </c>
      <c r="CM521" s="222">
        <f t="shared" si="1198"/>
        <v>0</v>
      </c>
      <c r="CN521" s="222">
        <f t="shared" si="1199"/>
        <v>0</v>
      </c>
      <c r="CO521" s="222">
        <f t="shared" si="1200"/>
        <v>0</v>
      </c>
      <c r="CP521" s="222">
        <f t="shared" si="1201"/>
        <v>0</v>
      </c>
      <c r="CQ521" s="222">
        <f t="shared" si="1202"/>
        <v>0</v>
      </c>
      <c r="CR521" s="222">
        <f t="shared" si="1203"/>
        <v>0</v>
      </c>
      <c r="CS521" s="222">
        <f t="shared" si="1204"/>
        <v>0</v>
      </c>
      <c r="CT521" s="222">
        <f t="shared" si="1205"/>
        <v>0</v>
      </c>
      <c r="CU521" s="222">
        <f t="shared" si="1206"/>
        <v>0</v>
      </c>
      <c r="CV521" s="222">
        <f t="shared" si="1207"/>
        <v>0</v>
      </c>
      <c r="CW521" s="222">
        <f t="shared" si="1208"/>
        <v>0</v>
      </c>
      <c r="CX521" s="222">
        <f t="shared" si="1209"/>
        <v>0</v>
      </c>
      <c r="CY521" s="222">
        <f t="shared" si="1210"/>
        <v>0</v>
      </c>
      <c r="CZ521" s="222">
        <f t="shared" si="1211"/>
        <v>0</v>
      </c>
      <c r="DA521" s="222">
        <f t="shared" si="1212"/>
        <v>0</v>
      </c>
      <c r="DB521" s="222">
        <f t="shared" si="1213"/>
        <v>0</v>
      </c>
      <c r="DC521" s="222">
        <f t="shared" si="1214"/>
        <v>0</v>
      </c>
      <c r="DD521" s="222">
        <f t="shared" si="1215"/>
        <v>0</v>
      </c>
      <c r="DE521" s="222">
        <f t="shared" si="1216"/>
        <v>0</v>
      </c>
      <c r="DF521" s="222">
        <f t="shared" si="1217"/>
        <v>0</v>
      </c>
      <c r="DG521" s="222">
        <f t="shared" si="1218"/>
        <v>0</v>
      </c>
      <c r="DH521" s="222">
        <f t="shared" si="1219"/>
        <v>0</v>
      </c>
      <c r="DI521" s="222">
        <f t="shared" si="1220"/>
        <v>0</v>
      </c>
      <c r="DJ521" s="222">
        <f t="shared" si="1221"/>
        <v>0</v>
      </c>
      <c r="DK521" s="222">
        <f t="shared" si="1222"/>
        <v>0</v>
      </c>
      <c r="DL521" s="222">
        <f t="shared" si="1223"/>
        <v>0</v>
      </c>
      <c r="DM521" s="222">
        <f t="shared" si="1224"/>
        <v>0</v>
      </c>
      <c r="DN521" s="222">
        <f t="shared" si="1225"/>
        <v>0</v>
      </c>
      <c r="DO521" s="222">
        <f t="shared" si="1226"/>
        <v>0</v>
      </c>
      <c r="DP521" s="222">
        <f t="shared" si="1227"/>
        <v>0</v>
      </c>
      <c r="DQ521" s="222">
        <f t="shared" si="1228"/>
        <v>0</v>
      </c>
      <c r="DR521" s="222">
        <f t="shared" si="1229"/>
        <v>0</v>
      </c>
      <c r="DS521" s="222">
        <f t="shared" si="1230"/>
        <v>0</v>
      </c>
      <c r="DT521" s="222">
        <f t="shared" si="1231"/>
        <v>0</v>
      </c>
      <c r="DU521" s="222">
        <f t="shared" si="1232"/>
        <v>0</v>
      </c>
      <c r="DV521" s="222">
        <f t="shared" si="1233"/>
        <v>0</v>
      </c>
      <c r="DW521" s="222">
        <f t="shared" si="1234"/>
        <v>0</v>
      </c>
      <c r="DX521" s="222">
        <f t="shared" si="1235"/>
        <v>0</v>
      </c>
      <c r="DY521" s="222">
        <f t="shared" si="1236"/>
        <v>0</v>
      </c>
      <c r="DZ521" s="222">
        <f t="shared" si="1237"/>
        <v>0</v>
      </c>
      <c r="EA521" s="222">
        <f t="shared" si="1238"/>
        <v>0</v>
      </c>
      <c r="EB521" s="222">
        <f t="shared" si="1239"/>
        <v>0</v>
      </c>
      <c r="EC521" s="222">
        <f t="shared" si="1240"/>
        <v>0</v>
      </c>
      <c r="ED521" s="222">
        <f t="shared" si="1241"/>
        <v>0</v>
      </c>
      <c r="EE521" s="222">
        <f t="shared" si="1242"/>
        <v>0</v>
      </c>
      <c r="EF521" s="222">
        <f t="shared" si="1243"/>
        <v>0</v>
      </c>
      <c r="EG521" s="222">
        <f t="shared" si="1244"/>
        <v>0</v>
      </c>
      <c r="EH521" s="222">
        <f t="shared" si="1245"/>
        <v>0</v>
      </c>
      <c r="EI521" s="222">
        <f t="shared" si="1246"/>
        <v>0</v>
      </c>
      <c r="EJ521" s="222">
        <f t="shared" si="1247"/>
        <v>0</v>
      </c>
      <c r="EK521" s="222">
        <f t="shared" si="1248"/>
        <v>0</v>
      </c>
      <c r="EL521" s="222">
        <f t="shared" si="1249"/>
        <v>0</v>
      </c>
      <c r="EM521" s="222">
        <f t="shared" si="1250"/>
        <v>0</v>
      </c>
      <c r="EN521" s="222">
        <f t="shared" si="1251"/>
        <v>0</v>
      </c>
      <c r="EO521" s="222">
        <f t="shared" si="1252"/>
        <v>0</v>
      </c>
      <c r="EP521" s="222">
        <f t="shared" si="1253"/>
        <v>0</v>
      </c>
      <c r="EQ521" s="222">
        <f t="shared" si="1254"/>
        <v>0</v>
      </c>
      <c r="ER521" s="222">
        <f t="shared" si="1255"/>
        <v>0</v>
      </c>
      <c r="ES521" s="222">
        <f t="shared" si="1256"/>
        <v>0</v>
      </c>
      <c r="ET521" s="222">
        <f t="shared" si="1257"/>
        <v>0</v>
      </c>
      <c r="EU521" s="222">
        <f t="shared" si="1258"/>
        <v>0</v>
      </c>
      <c r="EV521" s="222">
        <f t="shared" si="1259"/>
        <v>0</v>
      </c>
      <c r="EW521" s="222">
        <f t="shared" si="1260"/>
        <v>0</v>
      </c>
      <c r="EX521" s="222">
        <f t="shared" si="1261"/>
        <v>0</v>
      </c>
      <c r="EY521" s="222">
        <f t="shared" si="1262"/>
        <v>0</v>
      </c>
      <c r="EZ521" s="222">
        <f t="shared" si="1263"/>
        <v>0</v>
      </c>
      <c r="FA521" s="222">
        <f t="shared" si="1264"/>
        <v>0</v>
      </c>
      <c r="FB521" s="222">
        <f t="shared" si="1265"/>
        <v>0</v>
      </c>
      <c r="FC521" s="222">
        <f t="shared" si="1266"/>
        <v>0</v>
      </c>
      <c r="FD521" s="222">
        <f t="shared" si="1267"/>
        <v>0</v>
      </c>
      <c r="FE521" s="222">
        <f t="shared" si="1268"/>
        <v>0</v>
      </c>
      <c r="FF521" s="222">
        <f t="shared" si="1269"/>
        <v>0</v>
      </c>
      <c r="FG521" s="222">
        <f t="shared" si="1270"/>
        <v>0</v>
      </c>
      <c r="FH521" s="222">
        <f t="shared" si="1271"/>
        <v>0</v>
      </c>
      <c r="FI521" s="222">
        <f t="shared" si="1272"/>
        <v>0</v>
      </c>
      <c r="FJ521" s="222">
        <f t="shared" si="1273"/>
        <v>0</v>
      </c>
      <c r="FK521" s="222">
        <f t="shared" si="1274"/>
        <v>0</v>
      </c>
      <c r="FL521" s="222">
        <f t="shared" si="1275"/>
        <v>0</v>
      </c>
      <c r="FM521" s="222">
        <f t="shared" si="1276"/>
        <v>0</v>
      </c>
      <c r="FN521" s="222">
        <f t="shared" si="1277"/>
        <v>0</v>
      </c>
      <c r="FO521" s="222">
        <f t="shared" si="1278"/>
        <v>0</v>
      </c>
      <c r="FP521" s="222">
        <f t="shared" si="1279"/>
        <v>0</v>
      </c>
      <c r="FQ521" s="222">
        <f t="shared" si="1280"/>
        <v>0</v>
      </c>
      <c r="FR521" s="222">
        <f t="shared" si="1281"/>
        <v>0</v>
      </c>
      <c r="FS521" s="222">
        <f t="shared" si="1282"/>
        <v>0</v>
      </c>
      <c r="FT521" s="222">
        <f t="shared" si="1283"/>
        <v>0</v>
      </c>
      <c r="FU521" s="222">
        <f t="shared" si="1284"/>
        <v>0</v>
      </c>
      <c r="FV521" s="222">
        <f t="shared" si="1285"/>
        <v>0</v>
      </c>
      <c r="FW521" s="222">
        <f t="shared" si="1286"/>
        <v>0</v>
      </c>
      <c r="FX521" s="222">
        <f t="shared" si="1287"/>
        <v>0</v>
      </c>
      <c r="FY521" s="222">
        <f t="shared" si="1288"/>
        <v>0</v>
      </c>
      <c r="FZ521" s="222">
        <f t="shared" si="1289"/>
        <v>0</v>
      </c>
      <c r="GA521" s="222">
        <f t="shared" si="1290"/>
        <v>0</v>
      </c>
      <c r="GB521" s="222">
        <f t="shared" si="1291"/>
        <v>0</v>
      </c>
      <c r="GC521" s="222">
        <f t="shared" si="1292"/>
        <v>0</v>
      </c>
      <c r="GD521" s="222">
        <f t="shared" si="1293"/>
        <v>0</v>
      </c>
      <c r="GE521" s="222">
        <f t="shared" si="1294"/>
        <v>0</v>
      </c>
      <c r="GF521" s="222">
        <f t="shared" si="1295"/>
        <v>0</v>
      </c>
      <c r="GG521" s="222">
        <f t="shared" si="1296"/>
        <v>0</v>
      </c>
      <c r="GH521" s="222">
        <f t="shared" si="1297"/>
        <v>0</v>
      </c>
      <c r="GI521" s="222">
        <f t="shared" si="1298"/>
        <v>0</v>
      </c>
      <c r="GJ521" s="222">
        <f t="shared" si="1299"/>
        <v>0</v>
      </c>
      <c r="GK521" s="222">
        <f t="shared" si="1300"/>
        <v>0</v>
      </c>
      <c r="GL521" s="222">
        <f t="shared" si="1301"/>
        <v>0</v>
      </c>
      <c r="GM521" s="222">
        <f t="shared" si="1302"/>
        <v>0</v>
      </c>
      <c r="GN521" s="222">
        <f t="shared" si="1303"/>
        <v>0</v>
      </c>
      <c r="GO521" s="222">
        <f t="shared" si="1304"/>
        <v>0</v>
      </c>
      <c r="GP521" s="222">
        <f t="shared" si="1305"/>
        <v>0</v>
      </c>
      <c r="GQ521" s="222">
        <f t="shared" si="1306"/>
        <v>0</v>
      </c>
      <c r="GR521" s="222">
        <f t="shared" si="1307"/>
        <v>0</v>
      </c>
      <c r="GS521" s="222">
        <f t="shared" si="1308"/>
        <v>0</v>
      </c>
      <c r="GT521" s="222">
        <f t="shared" si="1309"/>
        <v>0</v>
      </c>
      <c r="GU521" s="222">
        <f t="shared" si="1310"/>
        <v>0</v>
      </c>
      <c r="GV521" s="222">
        <f t="shared" si="1311"/>
        <v>0</v>
      </c>
      <c r="GW521" s="222">
        <f t="shared" si="1312"/>
        <v>0</v>
      </c>
      <c r="GX521" s="222">
        <f t="shared" si="1313"/>
        <v>0</v>
      </c>
      <c r="GY521" s="222">
        <f t="shared" si="1314"/>
        <v>0</v>
      </c>
      <c r="GZ521" s="222">
        <f t="shared" si="1315"/>
        <v>0</v>
      </c>
      <c r="HA521" s="222">
        <f t="shared" si="1316"/>
        <v>0</v>
      </c>
      <c r="HB521" s="222">
        <f t="shared" si="1317"/>
        <v>0</v>
      </c>
      <c r="HC521" s="222">
        <f t="shared" si="1318"/>
        <v>0</v>
      </c>
      <c r="HD521" s="222">
        <f t="shared" si="1319"/>
        <v>0</v>
      </c>
      <c r="HE521" s="222">
        <f t="shared" si="1320"/>
        <v>0</v>
      </c>
      <c r="HF521" s="222">
        <f t="shared" si="1321"/>
        <v>0</v>
      </c>
      <c r="HG521" s="222">
        <f t="shared" si="1322"/>
        <v>0</v>
      </c>
      <c r="HH521" s="222">
        <f t="shared" si="1323"/>
        <v>0</v>
      </c>
      <c r="HI521" s="222">
        <f t="shared" si="1324"/>
        <v>0</v>
      </c>
      <c r="HJ521" s="222">
        <f t="shared" si="1325"/>
        <v>0</v>
      </c>
      <c r="HK521" s="222">
        <f t="shared" si="1326"/>
        <v>0</v>
      </c>
      <c r="HL521" s="222">
        <f t="shared" si="1327"/>
        <v>0</v>
      </c>
      <c r="HM521" s="222">
        <f t="shared" si="1328"/>
        <v>0</v>
      </c>
      <c r="HN521" s="222">
        <f t="shared" si="1329"/>
        <v>0</v>
      </c>
      <c r="HO521" s="222">
        <f t="shared" si="1330"/>
        <v>0</v>
      </c>
      <c r="HP521" s="222">
        <f t="shared" si="1331"/>
        <v>0</v>
      </c>
      <c r="HQ521" s="222">
        <f t="shared" si="1332"/>
        <v>0</v>
      </c>
      <c r="HR521" s="222">
        <f t="shared" si="1333"/>
        <v>0</v>
      </c>
      <c r="HS521" s="222">
        <f t="shared" si="1334"/>
        <v>0</v>
      </c>
      <c r="HT521" s="222">
        <f t="shared" si="1335"/>
        <v>0</v>
      </c>
      <c r="HU521" s="222">
        <f t="shared" si="1336"/>
        <v>0</v>
      </c>
      <c r="HV521" s="222">
        <f t="shared" si="1337"/>
        <v>0</v>
      </c>
      <c r="HW521" s="222">
        <f t="shared" si="1338"/>
        <v>0</v>
      </c>
      <c r="HX521" s="222">
        <f t="shared" si="1339"/>
        <v>0</v>
      </c>
      <c r="HY521" s="222">
        <f t="shared" si="1340"/>
        <v>0</v>
      </c>
      <c r="HZ521" s="222">
        <f t="shared" si="1341"/>
        <v>0</v>
      </c>
      <c r="IA521" s="222">
        <f t="shared" si="1342"/>
        <v>0</v>
      </c>
      <c r="IB521" s="222">
        <f t="shared" si="1343"/>
        <v>0</v>
      </c>
      <c r="IC521" s="222">
        <f t="shared" si="1344"/>
        <v>0</v>
      </c>
      <c r="ID521" s="222">
        <f t="shared" si="1345"/>
        <v>0</v>
      </c>
      <c r="IE521" s="222">
        <f t="shared" si="1346"/>
        <v>0</v>
      </c>
      <c r="IF521" s="222">
        <f t="shared" si="1347"/>
        <v>0</v>
      </c>
      <c r="IG521" s="222">
        <f t="shared" si="1348"/>
        <v>0</v>
      </c>
      <c r="IH521" s="222">
        <f t="shared" si="1349"/>
        <v>0</v>
      </c>
      <c r="II521" s="222">
        <f t="shared" si="1350"/>
        <v>0</v>
      </c>
      <c r="IJ521" s="222">
        <f t="shared" si="1351"/>
        <v>0</v>
      </c>
      <c r="IK521" s="222">
        <f t="shared" si="1352"/>
        <v>0</v>
      </c>
      <c r="IL521" s="222">
        <f t="shared" si="1353"/>
        <v>0</v>
      </c>
      <c r="IM521" s="222">
        <f t="shared" si="1354"/>
        <v>0</v>
      </c>
      <c r="IN521" s="222">
        <f t="shared" si="1355"/>
        <v>0</v>
      </c>
      <c r="IO521" s="222">
        <f t="shared" si="1356"/>
        <v>0</v>
      </c>
      <c r="IP521" s="222">
        <f t="shared" si="1357"/>
        <v>0</v>
      </c>
      <c r="IQ521" s="222">
        <f t="shared" si="1358"/>
        <v>0</v>
      </c>
      <c r="IR521" s="222">
        <f t="shared" si="1359"/>
        <v>0</v>
      </c>
      <c r="IS521" s="222">
        <f t="shared" si="1360"/>
        <v>0</v>
      </c>
      <c r="IT521" s="222">
        <f t="shared" si="1361"/>
        <v>0</v>
      </c>
      <c r="IU521" s="222">
        <f t="shared" si="1362"/>
        <v>0</v>
      </c>
      <c r="IV521" s="222">
        <f t="shared" si="1363"/>
        <v>0</v>
      </c>
      <c r="IW521" s="222">
        <f t="shared" si="1364"/>
        <v>0</v>
      </c>
      <c r="IX521" s="222">
        <f t="shared" si="1365"/>
        <v>0</v>
      </c>
      <c r="IY521" s="222">
        <f t="shared" si="1366"/>
        <v>0</v>
      </c>
      <c r="IZ521" s="222">
        <f t="shared" si="1367"/>
        <v>0</v>
      </c>
      <c r="JA521" s="222">
        <f t="shared" si="1368"/>
        <v>0</v>
      </c>
      <c r="JB521" s="222">
        <f t="shared" si="1369"/>
        <v>0</v>
      </c>
    </row>
    <row r="522" spans="2:262">
      <c r="B522" s="230">
        <v>161</v>
      </c>
      <c r="C522" s="229">
        <f t="shared" si="1370"/>
        <v>3.1445312500000024E-3</v>
      </c>
      <c r="D522" s="226">
        <f t="shared" ca="1" si="1113"/>
        <v>23.633826699701281</v>
      </c>
      <c r="E522" s="225">
        <f ca="1">FK361</f>
        <v>-0.36617330029871953</v>
      </c>
      <c r="F522" s="224">
        <v>161</v>
      </c>
      <c r="G522" s="222">
        <f t="shared" si="1114"/>
        <v>0</v>
      </c>
      <c r="H522" s="222">
        <f t="shared" si="1115"/>
        <v>0</v>
      </c>
      <c r="I522" s="222">
        <f t="shared" si="1116"/>
        <v>0</v>
      </c>
      <c r="J522" s="222">
        <f t="shared" si="1117"/>
        <v>0</v>
      </c>
      <c r="K522" s="222">
        <f t="shared" si="1118"/>
        <v>0</v>
      </c>
      <c r="L522" s="222">
        <f t="shared" si="1119"/>
        <v>0</v>
      </c>
      <c r="M522" s="222">
        <f t="shared" si="1120"/>
        <v>0</v>
      </c>
      <c r="N522" s="222">
        <f t="shared" si="1121"/>
        <v>0</v>
      </c>
      <c r="O522" s="222">
        <f t="shared" si="1122"/>
        <v>0</v>
      </c>
      <c r="P522" s="222">
        <f t="shared" si="1123"/>
        <v>0</v>
      </c>
      <c r="Q522" s="222">
        <f t="shared" si="1124"/>
        <v>0</v>
      </c>
      <c r="R522" s="222">
        <f t="shared" si="1125"/>
        <v>0</v>
      </c>
      <c r="S522" s="222">
        <f t="shared" si="1126"/>
        <v>0</v>
      </c>
      <c r="T522" s="222">
        <f t="shared" si="1127"/>
        <v>0</v>
      </c>
      <c r="U522" s="222">
        <f t="shared" si="1128"/>
        <v>0</v>
      </c>
      <c r="V522" s="222">
        <f t="shared" si="1129"/>
        <v>0</v>
      </c>
      <c r="W522" s="222">
        <f t="shared" si="1130"/>
        <v>0</v>
      </c>
      <c r="X522" s="222">
        <f t="shared" si="1131"/>
        <v>0</v>
      </c>
      <c r="Y522" s="222">
        <f t="shared" si="1132"/>
        <v>0</v>
      </c>
      <c r="Z522" s="222">
        <f t="shared" si="1133"/>
        <v>0</v>
      </c>
      <c r="AA522" s="222">
        <f t="shared" si="1134"/>
        <v>0</v>
      </c>
      <c r="AB522" s="222">
        <f t="shared" si="1135"/>
        <v>0</v>
      </c>
      <c r="AC522" s="222">
        <f t="shared" si="1136"/>
        <v>0</v>
      </c>
      <c r="AD522" s="222">
        <f t="shared" si="1137"/>
        <v>0</v>
      </c>
      <c r="AE522" s="222">
        <f t="shared" si="1138"/>
        <v>0</v>
      </c>
      <c r="AF522" s="222">
        <f t="shared" si="1139"/>
        <v>0</v>
      </c>
      <c r="AG522" s="222">
        <f t="shared" si="1140"/>
        <v>0</v>
      </c>
      <c r="AH522" s="222">
        <f t="shared" si="1141"/>
        <v>0</v>
      </c>
      <c r="AI522" s="222">
        <f t="shared" si="1142"/>
        <v>0</v>
      </c>
      <c r="AJ522" s="222">
        <f t="shared" si="1143"/>
        <v>0</v>
      </c>
      <c r="AK522" s="222">
        <f t="shared" si="1144"/>
        <v>0</v>
      </c>
      <c r="AL522" s="222">
        <f t="shared" si="1145"/>
        <v>0</v>
      </c>
      <c r="AM522" s="222">
        <f t="shared" si="1146"/>
        <v>0</v>
      </c>
      <c r="AN522" s="222">
        <f t="shared" si="1147"/>
        <v>0</v>
      </c>
      <c r="AO522" s="222">
        <f t="shared" si="1148"/>
        <v>0</v>
      </c>
      <c r="AP522" s="222">
        <f t="shared" si="1149"/>
        <v>0</v>
      </c>
      <c r="AQ522" s="222">
        <f t="shared" si="1150"/>
        <v>0</v>
      </c>
      <c r="AR522" s="222">
        <f t="shared" si="1151"/>
        <v>0</v>
      </c>
      <c r="AS522" s="222">
        <f t="shared" si="1152"/>
        <v>0</v>
      </c>
      <c r="AT522" s="222">
        <f t="shared" si="1153"/>
        <v>0</v>
      </c>
      <c r="AU522" s="222">
        <f t="shared" si="1154"/>
        <v>0</v>
      </c>
      <c r="AV522" s="222">
        <f t="shared" si="1155"/>
        <v>0</v>
      </c>
      <c r="AW522" s="222">
        <f t="shared" si="1156"/>
        <v>0</v>
      </c>
      <c r="AX522" s="222">
        <f t="shared" si="1157"/>
        <v>0</v>
      </c>
      <c r="AY522" s="222">
        <f t="shared" si="1158"/>
        <v>0</v>
      </c>
      <c r="AZ522" s="222">
        <f t="shared" si="1159"/>
        <v>0</v>
      </c>
      <c r="BA522" s="222">
        <f t="shared" si="1160"/>
        <v>0</v>
      </c>
      <c r="BB522" s="222">
        <f t="shared" si="1161"/>
        <v>0</v>
      </c>
      <c r="BC522" s="222">
        <f t="shared" si="1162"/>
        <v>0</v>
      </c>
      <c r="BD522" s="222">
        <f t="shared" si="1163"/>
        <v>0</v>
      </c>
      <c r="BE522" s="222">
        <f t="shared" si="1164"/>
        <v>0</v>
      </c>
      <c r="BF522" s="222">
        <f t="shared" si="1165"/>
        <v>0</v>
      </c>
      <c r="BG522" s="222">
        <f t="shared" si="1166"/>
        <v>0</v>
      </c>
      <c r="BH522" s="222">
        <f t="shared" si="1167"/>
        <v>0</v>
      </c>
      <c r="BI522" s="222">
        <f t="shared" si="1168"/>
        <v>0</v>
      </c>
      <c r="BJ522" s="222">
        <f t="shared" si="1169"/>
        <v>0</v>
      </c>
      <c r="BK522" s="222">
        <f t="shared" si="1170"/>
        <v>0</v>
      </c>
      <c r="BL522" s="222">
        <f t="shared" si="1171"/>
        <v>0</v>
      </c>
      <c r="BM522" s="222">
        <f t="shared" si="1172"/>
        <v>0</v>
      </c>
      <c r="BN522" s="222">
        <f t="shared" si="1173"/>
        <v>0</v>
      </c>
      <c r="BO522" s="222">
        <f t="shared" si="1174"/>
        <v>0</v>
      </c>
      <c r="BP522" s="222">
        <f t="shared" si="1175"/>
        <v>0</v>
      </c>
      <c r="BQ522" s="222">
        <f t="shared" si="1176"/>
        <v>0</v>
      </c>
      <c r="BR522" s="222">
        <f t="shared" si="1177"/>
        <v>0</v>
      </c>
      <c r="BS522" s="222">
        <f t="shared" si="1178"/>
        <v>0</v>
      </c>
      <c r="BT522" s="222">
        <f t="shared" si="1179"/>
        <v>0</v>
      </c>
      <c r="BU522" s="222">
        <f t="shared" si="1180"/>
        <v>0</v>
      </c>
      <c r="BV522" s="222">
        <f t="shared" si="1181"/>
        <v>0</v>
      </c>
      <c r="BW522" s="222">
        <f t="shared" si="1182"/>
        <v>0</v>
      </c>
      <c r="BX522" s="222">
        <f t="shared" si="1183"/>
        <v>0</v>
      </c>
      <c r="BY522" s="222">
        <f t="shared" si="1184"/>
        <v>0</v>
      </c>
      <c r="BZ522" s="222">
        <f t="shared" si="1185"/>
        <v>0</v>
      </c>
      <c r="CA522" s="222">
        <f t="shared" si="1186"/>
        <v>0</v>
      </c>
      <c r="CB522" s="222">
        <f t="shared" si="1187"/>
        <v>0</v>
      </c>
      <c r="CC522" s="222">
        <f t="shared" si="1188"/>
        <v>0</v>
      </c>
      <c r="CD522" s="222">
        <f t="shared" si="1189"/>
        <v>0</v>
      </c>
      <c r="CE522" s="222">
        <f t="shared" si="1190"/>
        <v>0</v>
      </c>
      <c r="CF522" s="222">
        <f t="shared" si="1191"/>
        <v>0</v>
      </c>
      <c r="CG522" s="222">
        <f t="shared" si="1192"/>
        <v>0</v>
      </c>
      <c r="CH522" s="222">
        <f t="shared" si="1193"/>
        <v>0</v>
      </c>
      <c r="CI522" s="222">
        <f t="shared" si="1194"/>
        <v>0</v>
      </c>
      <c r="CJ522" s="222">
        <f t="shared" si="1195"/>
        <v>0</v>
      </c>
      <c r="CK522" s="222">
        <f t="shared" si="1196"/>
        <v>0</v>
      </c>
      <c r="CL522" s="222">
        <f t="shared" si="1197"/>
        <v>0</v>
      </c>
      <c r="CM522" s="222">
        <f t="shared" si="1198"/>
        <v>0</v>
      </c>
      <c r="CN522" s="222">
        <f t="shared" si="1199"/>
        <v>0</v>
      </c>
      <c r="CO522" s="222">
        <f t="shared" si="1200"/>
        <v>0</v>
      </c>
      <c r="CP522" s="222">
        <f t="shared" si="1201"/>
        <v>0</v>
      </c>
      <c r="CQ522" s="222">
        <f t="shared" si="1202"/>
        <v>0</v>
      </c>
      <c r="CR522" s="222">
        <f t="shared" si="1203"/>
        <v>0</v>
      </c>
      <c r="CS522" s="222">
        <f t="shared" si="1204"/>
        <v>0</v>
      </c>
      <c r="CT522" s="222">
        <f t="shared" si="1205"/>
        <v>0</v>
      </c>
      <c r="CU522" s="222">
        <f t="shared" si="1206"/>
        <v>0</v>
      </c>
      <c r="CV522" s="222">
        <f t="shared" si="1207"/>
        <v>0</v>
      </c>
      <c r="CW522" s="222">
        <f t="shared" si="1208"/>
        <v>0</v>
      </c>
      <c r="CX522" s="222">
        <f t="shared" si="1209"/>
        <v>0</v>
      </c>
      <c r="CY522" s="222">
        <f t="shared" si="1210"/>
        <v>0</v>
      </c>
      <c r="CZ522" s="222">
        <f t="shared" si="1211"/>
        <v>0</v>
      </c>
      <c r="DA522" s="222">
        <f t="shared" si="1212"/>
        <v>0</v>
      </c>
      <c r="DB522" s="222">
        <f t="shared" si="1213"/>
        <v>0</v>
      </c>
      <c r="DC522" s="222">
        <f t="shared" si="1214"/>
        <v>0</v>
      </c>
      <c r="DD522" s="222">
        <f t="shared" si="1215"/>
        <v>0</v>
      </c>
      <c r="DE522" s="222">
        <f t="shared" si="1216"/>
        <v>0</v>
      </c>
      <c r="DF522" s="222">
        <f t="shared" si="1217"/>
        <v>0</v>
      </c>
      <c r="DG522" s="222">
        <f t="shared" si="1218"/>
        <v>0</v>
      </c>
      <c r="DH522" s="222">
        <f t="shared" si="1219"/>
        <v>0</v>
      </c>
      <c r="DI522" s="222">
        <f t="shared" si="1220"/>
        <v>0</v>
      </c>
      <c r="DJ522" s="222">
        <f t="shared" si="1221"/>
        <v>0</v>
      </c>
      <c r="DK522" s="222">
        <f t="shared" si="1222"/>
        <v>0</v>
      </c>
      <c r="DL522" s="222">
        <f t="shared" si="1223"/>
        <v>0</v>
      </c>
      <c r="DM522" s="222">
        <f t="shared" si="1224"/>
        <v>0</v>
      </c>
      <c r="DN522" s="222">
        <f t="shared" si="1225"/>
        <v>0</v>
      </c>
      <c r="DO522" s="222">
        <f t="shared" si="1226"/>
        <v>0</v>
      </c>
      <c r="DP522" s="222">
        <f t="shared" si="1227"/>
        <v>0</v>
      </c>
      <c r="DQ522" s="222">
        <f t="shared" si="1228"/>
        <v>0</v>
      </c>
      <c r="DR522" s="222">
        <f t="shared" si="1229"/>
        <v>0</v>
      </c>
      <c r="DS522" s="222">
        <f t="shared" si="1230"/>
        <v>0</v>
      </c>
      <c r="DT522" s="222">
        <f t="shared" si="1231"/>
        <v>0</v>
      </c>
      <c r="DU522" s="222">
        <f t="shared" si="1232"/>
        <v>0</v>
      </c>
      <c r="DV522" s="222">
        <f t="shared" si="1233"/>
        <v>0</v>
      </c>
      <c r="DW522" s="222">
        <f t="shared" si="1234"/>
        <v>0</v>
      </c>
      <c r="DX522" s="222">
        <f t="shared" si="1235"/>
        <v>0</v>
      </c>
      <c r="DY522" s="222">
        <f t="shared" si="1236"/>
        <v>0</v>
      </c>
      <c r="DZ522" s="222">
        <f t="shared" si="1237"/>
        <v>0</v>
      </c>
      <c r="EA522" s="222">
        <f t="shared" si="1238"/>
        <v>0</v>
      </c>
      <c r="EB522" s="222">
        <f t="shared" si="1239"/>
        <v>0</v>
      </c>
      <c r="EC522" s="222">
        <f t="shared" si="1240"/>
        <v>0</v>
      </c>
      <c r="ED522" s="222">
        <f t="shared" si="1241"/>
        <v>0</v>
      </c>
      <c r="EE522" s="222">
        <f t="shared" si="1242"/>
        <v>0</v>
      </c>
      <c r="EF522" s="222">
        <f t="shared" si="1243"/>
        <v>0</v>
      </c>
      <c r="EG522" s="222">
        <f t="shared" si="1244"/>
        <v>0</v>
      </c>
      <c r="EH522" s="222">
        <f t="shared" si="1245"/>
        <v>0</v>
      </c>
      <c r="EI522" s="222">
        <f t="shared" si="1246"/>
        <v>0</v>
      </c>
      <c r="EJ522" s="222">
        <f t="shared" si="1247"/>
        <v>0</v>
      </c>
      <c r="EK522" s="222">
        <f t="shared" si="1248"/>
        <v>0</v>
      </c>
      <c r="EL522" s="222">
        <f t="shared" si="1249"/>
        <v>0</v>
      </c>
      <c r="EM522" s="222">
        <f t="shared" si="1250"/>
        <v>0</v>
      </c>
      <c r="EN522" s="222">
        <f t="shared" si="1251"/>
        <v>0</v>
      </c>
      <c r="EO522" s="222">
        <f t="shared" si="1252"/>
        <v>0</v>
      </c>
      <c r="EP522" s="222">
        <f t="shared" si="1253"/>
        <v>0</v>
      </c>
      <c r="EQ522" s="222">
        <f t="shared" si="1254"/>
        <v>0</v>
      </c>
      <c r="ER522" s="222">
        <f t="shared" si="1255"/>
        <v>0</v>
      </c>
      <c r="ES522" s="222">
        <f t="shared" si="1256"/>
        <v>0</v>
      </c>
      <c r="ET522" s="222">
        <f t="shared" si="1257"/>
        <v>0</v>
      </c>
      <c r="EU522" s="222">
        <f t="shared" si="1258"/>
        <v>0</v>
      </c>
      <c r="EV522" s="222">
        <f t="shared" si="1259"/>
        <v>0</v>
      </c>
      <c r="EW522" s="222">
        <f t="shared" si="1260"/>
        <v>0</v>
      </c>
      <c r="EX522" s="222">
        <f t="shared" si="1261"/>
        <v>0</v>
      </c>
      <c r="EY522" s="222">
        <f t="shared" si="1262"/>
        <v>0</v>
      </c>
      <c r="EZ522" s="222">
        <f t="shared" si="1263"/>
        <v>0</v>
      </c>
      <c r="FA522" s="222">
        <f t="shared" si="1264"/>
        <v>0</v>
      </c>
      <c r="FB522" s="222">
        <f t="shared" si="1265"/>
        <v>0</v>
      </c>
      <c r="FC522" s="222">
        <f t="shared" si="1266"/>
        <v>0</v>
      </c>
      <c r="FD522" s="222">
        <f t="shared" si="1267"/>
        <v>0</v>
      </c>
      <c r="FE522" s="222">
        <f t="shared" si="1268"/>
        <v>0</v>
      </c>
      <c r="FF522" s="222">
        <f t="shared" si="1269"/>
        <v>0</v>
      </c>
      <c r="FG522" s="222">
        <f t="shared" si="1270"/>
        <v>0</v>
      </c>
      <c r="FH522" s="222">
        <f t="shared" si="1271"/>
        <v>0</v>
      </c>
      <c r="FI522" s="222">
        <f t="shared" si="1272"/>
        <v>0</v>
      </c>
      <c r="FJ522" s="222">
        <f t="shared" si="1273"/>
        <v>0</v>
      </c>
      <c r="FK522" s="222">
        <f t="shared" si="1274"/>
        <v>0</v>
      </c>
      <c r="FL522" s="222">
        <f t="shared" si="1275"/>
        <v>0</v>
      </c>
      <c r="FM522" s="222">
        <f t="shared" si="1276"/>
        <v>0</v>
      </c>
      <c r="FN522" s="222">
        <f t="shared" si="1277"/>
        <v>0</v>
      </c>
      <c r="FO522" s="222">
        <f t="shared" si="1278"/>
        <v>0</v>
      </c>
      <c r="FP522" s="222">
        <f t="shared" si="1279"/>
        <v>0</v>
      </c>
      <c r="FQ522" s="222">
        <f t="shared" si="1280"/>
        <v>0</v>
      </c>
      <c r="FR522" s="222">
        <f t="shared" si="1281"/>
        <v>0</v>
      </c>
      <c r="FS522" s="222">
        <f t="shared" si="1282"/>
        <v>0</v>
      </c>
      <c r="FT522" s="222">
        <f t="shared" si="1283"/>
        <v>0</v>
      </c>
      <c r="FU522" s="222">
        <f t="shared" si="1284"/>
        <v>0</v>
      </c>
      <c r="FV522" s="222">
        <f t="shared" si="1285"/>
        <v>0</v>
      </c>
      <c r="FW522" s="222">
        <f t="shared" si="1286"/>
        <v>0</v>
      </c>
      <c r="FX522" s="222">
        <f t="shared" si="1287"/>
        <v>0</v>
      </c>
      <c r="FY522" s="222">
        <f t="shared" si="1288"/>
        <v>0</v>
      </c>
      <c r="FZ522" s="222">
        <f t="shared" si="1289"/>
        <v>0</v>
      </c>
      <c r="GA522" s="222">
        <f t="shared" si="1290"/>
        <v>0</v>
      </c>
      <c r="GB522" s="222">
        <f t="shared" si="1291"/>
        <v>0</v>
      </c>
      <c r="GC522" s="222">
        <f t="shared" si="1292"/>
        <v>0</v>
      </c>
      <c r="GD522" s="222">
        <f t="shared" si="1293"/>
        <v>0</v>
      </c>
      <c r="GE522" s="222">
        <f t="shared" si="1294"/>
        <v>0</v>
      </c>
      <c r="GF522" s="222">
        <f t="shared" si="1295"/>
        <v>0</v>
      </c>
      <c r="GG522" s="222">
        <f t="shared" si="1296"/>
        <v>0</v>
      </c>
      <c r="GH522" s="222">
        <f t="shared" si="1297"/>
        <v>0</v>
      </c>
      <c r="GI522" s="222">
        <f t="shared" si="1298"/>
        <v>0</v>
      </c>
      <c r="GJ522" s="222">
        <f t="shared" si="1299"/>
        <v>0</v>
      </c>
      <c r="GK522" s="222">
        <f t="shared" si="1300"/>
        <v>0</v>
      </c>
      <c r="GL522" s="222">
        <f t="shared" si="1301"/>
        <v>0</v>
      </c>
      <c r="GM522" s="222">
        <f t="shared" si="1302"/>
        <v>0</v>
      </c>
      <c r="GN522" s="222">
        <f t="shared" si="1303"/>
        <v>0</v>
      </c>
      <c r="GO522" s="222">
        <f t="shared" si="1304"/>
        <v>0</v>
      </c>
      <c r="GP522" s="222">
        <f t="shared" si="1305"/>
        <v>0</v>
      </c>
      <c r="GQ522" s="222">
        <f t="shared" si="1306"/>
        <v>0</v>
      </c>
      <c r="GR522" s="222">
        <f t="shared" si="1307"/>
        <v>0</v>
      </c>
      <c r="GS522" s="222">
        <f t="shared" si="1308"/>
        <v>0</v>
      </c>
      <c r="GT522" s="222">
        <f t="shared" si="1309"/>
        <v>0</v>
      </c>
      <c r="GU522" s="222">
        <f t="shared" si="1310"/>
        <v>0</v>
      </c>
      <c r="GV522" s="222">
        <f t="shared" si="1311"/>
        <v>0</v>
      </c>
      <c r="GW522" s="222">
        <f t="shared" si="1312"/>
        <v>0</v>
      </c>
      <c r="GX522" s="222">
        <f t="shared" si="1313"/>
        <v>0</v>
      </c>
      <c r="GY522" s="222">
        <f t="shared" si="1314"/>
        <v>0</v>
      </c>
      <c r="GZ522" s="222">
        <f t="shared" si="1315"/>
        <v>0</v>
      </c>
      <c r="HA522" s="222">
        <f t="shared" si="1316"/>
        <v>0</v>
      </c>
      <c r="HB522" s="222">
        <f t="shared" si="1317"/>
        <v>0</v>
      </c>
      <c r="HC522" s="222">
        <f t="shared" si="1318"/>
        <v>0</v>
      </c>
      <c r="HD522" s="222">
        <f t="shared" si="1319"/>
        <v>0</v>
      </c>
      <c r="HE522" s="222">
        <f t="shared" si="1320"/>
        <v>0</v>
      </c>
      <c r="HF522" s="222">
        <f t="shared" si="1321"/>
        <v>0</v>
      </c>
      <c r="HG522" s="222">
        <f t="shared" si="1322"/>
        <v>0</v>
      </c>
      <c r="HH522" s="222">
        <f t="shared" si="1323"/>
        <v>0</v>
      </c>
      <c r="HI522" s="222">
        <f t="shared" si="1324"/>
        <v>0</v>
      </c>
      <c r="HJ522" s="222">
        <f t="shared" si="1325"/>
        <v>0</v>
      </c>
      <c r="HK522" s="222">
        <f t="shared" si="1326"/>
        <v>0</v>
      </c>
      <c r="HL522" s="222">
        <f t="shared" si="1327"/>
        <v>0</v>
      </c>
      <c r="HM522" s="222">
        <f t="shared" si="1328"/>
        <v>0</v>
      </c>
      <c r="HN522" s="222">
        <f t="shared" si="1329"/>
        <v>0</v>
      </c>
      <c r="HO522" s="222">
        <f t="shared" si="1330"/>
        <v>0</v>
      </c>
      <c r="HP522" s="222">
        <f t="shared" si="1331"/>
        <v>0</v>
      </c>
      <c r="HQ522" s="222">
        <f t="shared" si="1332"/>
        <v>0</v>
      </c>
      <c r="HR522" s="222">
        <f t="shared" si="1333"/>
        <v>0</v>
      </c>
      <c r="HS522" s="222">
        <f t="shared" si="1334"/>
        <v>0</v>
      </c>
      <c r="HT522" s="222">
        <f t="shared" si="1335"/>
        <v>0</v>
      </c>
      <c r="HU522" s="222">
        <f t="shared" si="1336"/>
        <v>0</v>
      </c>
      <c r="HV522" s="222">
        <f t="shared" si="1337"/>
        <v>0</v>
      </c>
      <c r="HW522" s="222">
        <f t="shared" si="1338"/>
        <v>0</v>
      </c>
      <c r="HX522" s="222">
        <f t="shared" si="1339"/>
        <v>0</v>
      </c>
      <c r="HY522" s="222">
        <f t="shared" si="1340"/>
        <v>0</v>
      </c>
      <c r="HZ522" s="222">
        <f t="shared" si="1341"/>
        <v>0</v>
      </c>
      <c r="IA522" s="222">
        <f t="shared" si="1342"/>
        <v>0</v>
      </c>
      <c r="IB522" s="222">
        <f t="shared" si="1343"/>
        <v>0</v>
      </c>
      <c r="IC522" s="222">
        <f t="shared" si="1344"/>
        <v>0</v>
      </c>
      <c r="ID522" s="222">
        <f t="shared" si="1345"/>
        <v>0</v>
      </c>
      <c r="IE522" s="222">
        <f t="shared" si="1346"/>
        <v>0</v>
      </c>
      <c r="IF522" s="222">
        <f t="shared" si="1347"/>
        <v>0</v>
      </c>
      <c r="IG522" s="222">
        <f t="shared" si="1348"/>
        <v>0</v>
      </c>
      <c r="IH522" s="222">
        <f t="shared" si="1349"/>
        <v>0</v>
      </c>
      <c r="II522" s="222">
        <f t="shared" si="1350"/>
        <v>0</v>
      </c>
      <c r="IJ522" s="222">
        <f t="shared" si="1351"/>
        <v>0</v>
      </c>
      <c r="IK522" s="222">
        <f t="shared" si="1352"/>
        <v>0</v>
      </c>
      <c r="IL522" s="222">
        <f t="shared" si="1353"/>
        <v>0</v>
      </c>
      <c r="IM522" s="222">
        <f t="shared" si="1354"/>
        <v>0</v>
      </c>
      <c r="IN522" s="222">
        <f t="shared" si="1355"/>
        <v>0</v>
      </c>
      <c r="IO522" s="222">
        <f t="shared" si="1356"/>
        <v>0</v>
      </c>
      <c r="IP522" s="222">
        <f t="shared" si="1357"/>
        <v>0</v>
      </c>
      <c r="IQ522" s="222">
        <f t="shared" si="1358"/>
        <v>0</v>
      </c>
      <c r="IR522" s="222">
        <f t="shared" si="1359"/>
        <v>0</v>
      </c>
      <c r="IS522" s="222">
        <f t="shared" si="1360"/>
        <v>0</v>
      </c>
      <c r="IT522" s="222">
        <f t="shared" si="1361"/>
        <v>0</v>
      </c>
      <c r="IU522" s="222">
        <f t="shared" si="1362"/>
        <v>0</v>
      </c>
      <c r="IV522" s="222">
        <f t="shared" si="1363"/>
        <v>0</v>
      </c>
      <c r="IW522" s="222">
        <f t="shared" si="1364"/>
        <v>0</v>
      </c>
      <c r="IX522" s="222">
        <f t="shared" si="1365"/>
        <v>0</v>
      </c>
      <c r="IY522" s="222">
        <f t="shared" si="1366"/>
        <v>0</v>
      </c>
      <c r="IZ522" s="222">
        <f t="shared" si="1367"/>
        <v>0</v>
      </c>
      <c r="JA522" s="222">
        <f t="shared" si="1368"/>
        <v>0</v>
      </c>
      <c r="JB522" s="222">
        <f t="shared" si="1369"/>
        <v>0</v>
      </c>
    </row>
    <row r="523" spans="2:262">
      <c r="B523" s="230">
        <v>162</v>
      </c>
      <c r="C523" s="229">
        <f t="shared" si="1370"/>
        <v>3.1640625000000024E-3</v>
      </c>
      <c r="D523" s="226">
        <f t="shared" ca="1" si="1113"/>
        <v>23.638512975860483</v>
      </c>
      <c r="E523" s="225">
        <f ca="1">FL361</f>
        <v>-0.36148702413951656</v>
      </c>
      <c r="F523" s="224">
        <v>162</v>
      </c>
      <c r="G523" s="222">
        <f t="shared" si="1114"/>
        <v>0</v>
      </c>
      <c r="H523" s="222">
        <f t="shared" si="1115"/>
        <v>0</v>
      </c>
      <c r="I523" s="222">
        <f t="shared" si="1116"/>
        <v>0</v>
      </c>
      <c r="J523" s="222">
        <f t="shared" si="1117"/>
        <v>0</v>
      </c>
      <c r="K523" s="222">
        <f t="shared" si="1118"/>
        <v>0</v>
      </c>
      <c r="L523" s="222">
        <f t="shared" si="1119"/>
        <v>0</v>
      </c>
      <c r="M523" s="222">
        <f t="shared" si="1120"/>
        <v>0</v>
      </c>
      <c r="N523" s="222">
        <f t="shared" si="1121"/>
        <v>0</v>
      </c>
      <c r="O523" s="222">
        <f t="shared" si="1122"/>
        <v>0</v>
      </c>
      <c r="P523" s="222">
        <f t="shared" si="1123"/>
        <v>0</v>
      </c>
      <c r="Q523" s="222">
        <f t="shared" si="1124"/>
        <v>0</v>
      </c>
      <c r="R523" s="222">
        <f t="shared" si="1125"/>
        <v>0</v>
      </c>
      <c r="S523" s="222">
        <f t="shared" si="1126"/>
        <v>0</v>
      </c>
      <c r="T523" s="222">
        <f t="shared" si="1127"/>
        <v>0</v>
      </c>
      <c r="U523" s="222">
        <f t="shared" si="1128"/>
        <v>0</v>
      </c>
      <c r="V523" s="222">
        <f t="shared" si="1129"/>
        <v>0</v>
      </c>
      <c r="W523" s="222">
        <f t="shared" si="1130"/>
        <v>0</v>
      </c>
      <c r="X523" s="222">
        <f t="shared" si="1131"/>
        <v>0</v>
      </c>
      <c r="Y523" s="222">
        <f t="shared" si="1132"/>
        <v>0</v>
      </c>
      <c r="Z523" s="222">
        <f t="shared" si="1133"/>
        <v>0</v>
      </c>
      <c r="AA523" s="222">
        <f t="shared" si="1134"/>
        <v>0</v>
      </c>
      <c r="AB523" s="222">
        <f t="shared" si="1135"/>
        <v>0</v>
      </c>
      <c r="AC523" s="222">
        <f t="shared" si="1136"/>
        <v>0</v>
      </c>
      <c r="AD523" s="222">
        <f t="shared" si="1137"/>
        <v>0</v>
      </c>
      <c r="AE523" s="222">
        <f t="shared" si="1138"/>
        <v>0</v>
      </c>
      <c r="AF523" s="222">
        <f t="shared" si="1139"/>
        <v>0</v>
      </c>
      <c r="AG523" s="222">
        <f t="shared" si="1140"/>
        <v>0</v>
      </c>
      <c r="AH523" s="222">
        <f t="shared" si="1141"/>
        <v>0</v>
      </c>
      <c r="AI523" s="222">
        <f t="shared" si="1142"/>
        <v>0</v>
      </c>
      <c r="AJ523" s="222">
        <f t="shared" si="1143"/>
        <v>0</v>
      </c>
      <c r="AK523" s="222">
        <f t="shared" si="1144"/>
        <v>0</v>
      </c>
      <c r="AL523" s="222">
        <f t="shared" si="1145"/>
        <v>0</v>
      </c>
      <c r="AM523" s="222">
        <f t="shared" si="1146"/>
        <v>0</v>
      </c>
      <c r="AN523" s="222">
        <f t="shared" si="1147"/>
        <v>0</v>
      </c>
      <c r="AO523" s="222">
        <f t="shared" si="1148"/>
        <v>0</v>
      </c>
      <c r="AP523" s="222">
        <f t="shared" si="1149"/>
        <v>0</v>
      </c>
      <c r="AQ523" s="222">
        <f t="shared" si="1150"/>
        <v>0</v>
      </c>
      <c r="AR523" s="222">
        <f t="shared" si="1151"/>
        <v>0</v>
      </c>
      <c r="AS523" s="222">
        <f t="shared" si="1152"/>
        <v>0</v>
      </c>
      <c r="AT523" s="222">
        <f t="shared" si="1153"/>
        <v>0</v>
      </c>
      <c r="AU523" s="222">
        <f t="shared" si="1154"/>
        <v>0</v>
      </c>
      <c r="AV523" s="222">
        <f t="shared" si="1155"/>
        <v>0</v>
      </c>
      <c r="AW523" s="222">
        <f t="shared" si="1156"/>
        <v>0</v>
      </c>
      <c r="AX523" s="222">
        <f t="shared" si="1157"/>
        <v>0</v>
      </c>
      <c r="AY523" s="222">
        <f t="shared" si="1158"/>
        <v>0</v>
      </c>
      <c r="AZ523" s="222">
        <f t="shared" si="1159"/>
        <v>0</v>
      </c>
      <c r="BA523" s="222">
        <f t="shared" si="1160"/>
        <v>0</v>
      </c>
      <c r="BB523" s="222">
        <f t="shared" si="1161"/>
        <v>0</v>
      </c>
      <c r="BC523" s="222">
        <f t="shared" si="1162"/>
        <v>0</v>
      </c>
      <c r="BD523" s="222">
        <f t="shared" si="1163"/>
        <v>0</v>
      </c>
      <c r="BE523" s="222">
        <f t="shared" si="1164"/>
        <v>0</v>
      </c>
      <c r="BF523" s="222">
        <f t="shared" si="1165"/>
        <v>0</v>
      </c>
      <c r="BG523" s="222">
        <f t="shared" si="1166"/>
        <v>0</v>
      </c>
      <c r="BH523" s="222">
        <f t="shared" si="1167"/>
        <v>0</v>
      </c>
      <c r="BI523" s="222">
        <f t="shared" si="1168"/>
        <v>0</v>
      </c>
      <c r="BJ523" s="222">
        <f t="shared" si="1169"/>
        <v>0</v>
      </c>
      <c r="BK523" s="222">
        <f t="shared" si="1170"/>
        <v>0</v>
      </c>
      <c r="BL523" s="222">
        <f t="shared" si="1171"/>
        <v>0</v>
      </c>
      <c r="BM523" s="222">
        <f t="shared" si="1172"/>
        <v>0</v>
      </c>
      <c r="BN523" s="222">
        <f t="shared" si="1173"/>
        <v>0</v>
      </c>
      <c r="BO523" s="222">
        <f t="shared" si="1174"/>
        <v>0</v>
      </c>
      <c r="BP523" s="222">
        <f t="shared" si="1175"/>
        <v>0</v>
      </c>
      <c r="BQ523" s="222">
        <f t="shared" si="1176"/>
        <v>0</v>
      </c>
      <c r="BR523" s="222">
        <f t="shared" si="1177"/>
        <v>0</v>
      </c>
      <c r="BS523" s="222">
        <f t="shared" si="1178"/>
        <v>0</v>
      </c>
      <c r="BT523" s="222">
        <f t="shared" si="1179"/>
        <v>0</v>
      </c>
      <c r="BU523" s="222">
        <f t="shared" si="1180"/>
        <v>0</v>
      </c>
      <c r="BV523" s="222">
        <f t="shared" si="1181"/>
        <v>0</v>
      </c>
      <c r="BW523" s="222">
        <f t="shared" si="1182"/>
        <v>0</v>
      </c>
      <c r="BX523" s="222">
        <f t="shared" si="1183"/>
        <v>0</v>
      </c>
      <c r="BY523" s="222">
        <f t="shared" si="1184"/>
        <v>0</v>
      </c>
      <c r="BZ523" s="222">
        <f t="shared" si="1185"/>
        <v>0</v>
      </c>
      <c r="CA523" s="222">
        <f t="shared" si="1186"/>
        <v>0</v>
      </c>
      <c r="CB523" s="222">
        <f t="shared" si="1187"/>
        <v>0</v>
      </c>
      <c r="CC523" s="222">
        <f t="shared" si="1188"/>
        <v>0</v>
      </c>
      <c r="CD523" s="222">
        <f t="shared" si="1189"/>
        <v>0</v>
      </c>
      <c r="CE523" s="222">
        <f t="shared" si="1190"/>
        <v>0</v>
      </c>
      <c r="CF523" s="222">
        <f t="shared" si="1191"/>
        <v>0</v>
      </c>
      <c r="CG523" s="222">
        <f t="shared" si="1192"/>
        <v>0</v>
      </c>
      <c r="CH523" s="222">
        <f t="shared" si="1193"/>
        <v>0</v>
      </c>
      <c r="CI523" s="222">
        <f t="shared" si="1194"/>
        <v>0</v>
      </c>
      <c r="CJ523" s="222">
        <f t="shared" si="1195"/>
        <v>0</v>
      </c>
      <c r="CK523" s="222">
        <f t="shared" si="1196"/>
        <v>0</v>
      </c>
      <c r="CL523" s="222">
        <f t="shared" si="1197"/>
        <v>0</v>
      </c>
      <c r="CM523" s="222">
        <f t="shared" si="1198"/>
        <v>0</v>
      </c>
      <c r="CN523" s="222">
        <f t="shared" si="1199"/>
        <v>0</v>
      </c>
      <c r="CO523" s="222">
        <f t="shared" si="1200"/>
        <v>0</v>
      </c>
      <c r="CP523" s="222">
        <f t="shared" si="1201"/>
        <v>0</v>
      </c>
      <c r="CQ523" s="222">
        <f t="shared" si="1202"/>
        <v>0</v>
      </c>
      <c r="CR523" s="222">
        <f t="shared" si="1203"/>
        <v>0</v>
      </c>
      <c r="CS523" s="222">
        <f t="shared" si="1204"/>
        <v>0</v>
      </c>
      <c r="CT523" s="222">
        <f t="shared" si="1205"/>
        <v>0</v>
      </c>
      <c r="CU523" s="222">
        <f t="shared" si="1206"/>
        <v>0</v>
      </c>
      <c r="CV523" s="222">
        <f t="shared" si="1207"/>
        <v>0</v>
      </c>
      <c r="CW523" s="222">
        <f t="shared" si="1208"/>
        <v>0</v>
      </c>
      <c r="CX523" s="222">
        <f t="shared" si="1209"/>
        <v>0</v>
      </c>
      <c r="CY523" s="222">
        <f t="shared" si="1210"/>
        <v>0</v>
      </c>
      <c r="CZ523" s="222">
        <f t="shared" si="1211"/>
        <v>0</v>
      </c>
      <c r="DA523" s="222">
        <f t="shared" si="1212"/>
        <v>0</v>
      </c>
      <c r="DB523" s="222">
        <f t="shared" si="1213"/>
        <v>0</v>
      </c>
      <c r="DC523" s="222">
        <f t="shared" si="1214"/>
        <v>0</v>
      </c>
      <c r="DD523" s="222">
        <f t="shared" si="1215"/>
        <v>0</v>
      </c>
      <c r="DE523" s="222">
        <f t="shared" si="1216"/>
        <v>0</v>
      </c>
      <c r="DF523" s="222">
        <f t="shared" si="1217"/>
        <v>0</v>
      </c>
      <c r="DG523" s="222">
        <f t="shared" si="1218"/>
        <v>0</v>
      </c>
      <c r="DH523" s="222">
        <f t="shared" si="1219"/>
        <v>0</v>
      </c>
      <c r="DI523" s="222">
        <f t="shared" si="1220"/>
        <v>0</v>
      </c>
      <c r="DJ523" s="222">
        <f t="shared" si="1221"/>
        <v>0</v>
      </c>
      <c r="DK523" s="222">
        <f t="shared" si="1222"/>
        <v>0</v>
      </c>
      <c r="DL523" s="222">
        <f t="shared" si="1223"/>
        <v>0</v>
      </c>
      <c r="DM523" s="222">
        <f t="shared" si="1224"/>
        <v>0</v>
      </c>
      <c r="DN523" s="222">
        <f t="shared" si="1225"/>
        <v>0</v>
      </c>
      <c r="DO523" s="222">
        <f t="shared" si="1226"/>
        <v>0</v>
      </c>
      <c r="DP523" s="222">
        <f t="shared" si="1227"/>
        <v>0</v>
      </c>
      <c r="DQ523" s="222">
        <f t="shared" si="1228"/>
        <v>0</v>
      </c>
      <c r="DR523" s="222">
        <f t="shared" si="1229"/>
        <v>0</v>
      </c>
      <c r="DS523" s="222">
        <f t="shared" si="1230"/>
        <v>0</v>
      </c>
      <c r="DT523" s="222">
        <f t="shared" si="1231"/>
        <v>0</v>
      </c>
      <c r="DU523" s="222">
        <f t="shared" si="1232"/>
        <v>0</v>
      </c>
      <c r="DV523" s="222">
        <f t="shared" si="1233"/>
        <v>0</v>
      </c>
      <c r="DW523" s="222">
        <f t="shared" si="1234"/>
        <v>0</v>
      </c>
      <c r="DX523" s="222">
        <f t="shared" si="1235"/>
        <v>0</v>
      </c>
      <c r="DY523" s="222">
        <f t="shared" si="1236"/>
        <v>0</v>
      </c>
      <c r="DZ523" s="222">
        <f t="shared" si="1237"/>
        <v>0</v>
      </c>
      <c r="EA523" s="222">
        <f t="shared" si="1238"/>
        <v>0</v>
      </c>
      <c r="EB523" s="222">
        <f t="shared" si="1239"/>
        <v>0</v>
      </c>
      <c r="EC523" s="222">
        <f t="shared" si="1240"/>
        <v>0</v>
      </c>
      <c r="ED523" s="222">
        <f t="shared" si="1241"/>
        <v>0</v>
      </c>
      <c r="EE523" s="222">
        <f t="shared" si="1242"/>
        <v>0</v>
      </c>
      <c r="EF523" s="222">
        <f t="shared" si="1243"/>
        <v>0</v>
      </c>
      <c r="EG523" s="222">
        <f t="shared" si="1244"/>
        <v>0</v>
      </c>
      <c r="EH523" s="222">
        <f t="shared" si="1245"/>
        <v>0</v>
      </c>
      <c r="EI523" s="222">
        <f t="shared" si="1246"/>
        <v>0</v>
      </c>
      <c r="EJ523" s="222">
        <f t="shared" si="1247"/>
        <v>0</v>
      </c>
      <c r="EK523" s="222">
        <f t="shared" si="1248"/>
        <v>0</v>
      </c>
      <c r="EL523" s="222">
        <f t="shared" si="1249"/>
        <v>0</v>
      </c>
      <c r="EM523" s="222">
        <f t="shared" si="1250"/>
        <v>0</v>
      </c>
      <c r="EN523" s="222">
        <f t="shared" si="1251"/>
        <v>0</v>
      </c>
      <c r="EO523" s="222">
        <f t="shared" si="1252"/>
        <v>0</v>
      </c>
      <c r="EP523" s="222">
        <f t="shared" si="1253"/>
        <v>0</v>
      </c>
      <c r="EQ523" s="222">
        <f t="shared" si="1254"/>
        <v>0</v>
      </c>
      <c r="ER523" s="222">
        <f t="shared" si="1255"/>
        <v>0</v>
      </c>
      <c r="ES523" s="222">
        <f t="shared" si="1256"/>
        <v>0</v>
      </c>
      <c r="ET523" s="222">
        <f t="shared" si="1257"/>
        <v>0</v>
      </c>
      <c r="EU523" s="222">
        <f t="shared" si="1258"/>
        <v>0</v>
      </c>
      <c r="EV523" s="222">
        <f t="shared" si="1259"/>
        <v>0</v>
      </c>
      <c r="EW523" s="222">
        <f t="shared" si="1260"/>
        <v>0</v>
      </c>
      <c r="EX523" s="222">
        <f t="shared" si="1261"/>
        <v>0</v>
      </c>
      <c r="EY523" s="222">
        <f t="shared" si="1262"/>
        <v>0</v>
      </c>
      <c r="EZ523" s="222">
        <f t="shared" si="1263"/>
        <v>0</v>
      </c>
      <c r="FA523" s="222">
        <f t="shared" si="1264"/>
        <v>0</v>
      </c>
      <c r="FB523" s="222">
        <f t="shared" si="1265"/>
        <v>0</v>
      </c>
      <c r="FC523" s="222">
        <f t="shared" si="1266"/>
        <v>0</v>
      </c>
      <c r="FD523" s="222">
        <f t="shared" si="1267"/>
        <v>0</v>
      </c>
      <c r="FE523" s="222">
        <f t="shared" si="1268"/>
        <v>0</v>
      </c>
      <c r="FF523" s="222">
        <f t="shared" si="1269"/>
        <v>0</v>
      </c>
      <c r="FG523" s="222">
        <f t="shared" si="1270"/>
        <v>0</v>
      </c>
      <c r="FH523" s="222">
        <f t="shared" si="1271"/>
        <v>0</v>
      </c>
      <c r="FI523" s="222">
        <f t="shared" si="1272"/>
        <v>0</v>
      </c>
      <c r="FJ523" s="222">
        <f t="shared" si="1273"/>
        <v>0</v>
      </c>
      <c r="FK523" s="222">
        <f t="shared" si="1274"/>
        <v>0</v>
      </c>
      <c r="FL523" s="222">
        <f t="shared" si="1275"/>
        <v>0</v>
      </c>
      <c r="FM523" s="222">
        <f t="shared" si="1276"/>
        <v>0</v>
      </c>
      <c r="FN523" s="222">
        <f t="shared" si="1277"/>
        <v>0</v>
      </c>
      <c r="FO523" s="222">
        <f t="shared" si="1278"/>
        <v>0</v>
      </c>
      <c r="FP523" s="222">
        <f t="shared" si="1279"/>
        <v>0</v>
      </c>
      <c r="FQ523" s="222">
        <f t="shared" si="1280"/>
        <v>0</v>
      </c>
      <c r="FR523" s="222">
        <f t="shared" si="1281"/>
        <v>0</v>
      </c>
      <c r="FS523" s="222">
        <f t="shared" si="1282"/>
        <v>0</v>
      </c>
      <c r="FT523" s="222">
        <f t="shared" si="1283"/>
        <v>0</v>
      </c>
      <c r="FU523" s="222">
        <f t="shared" si="1284"/>
        <v>0</v>
      </c>
      <c r="FV523" s="222">
        <f t="shared" si="1285"/>
        <v>0</v>
      </c>
      <c r="FW523" s="222">
        <f t="shared" si="1286"/>
        <v>0</v>
      </c>
      <c r="FX523" s="222">
        <f t="shared" si="1287"/>
        <v>0</v>
      </c>
      <c r="FY523" s="222">
        <f t="shared" si="1288"/>
        <v>0</v>
      </c>
      <c r="FZ523" s="222">
        <f t="shared" si="1289"/>
        <v>0</v>
      </c>
      <c r="GA523" s="222">
        <f t="shared" si="1290"/>
        <v>0</v>
      </c>
      <c r="GB523" s="222">
        <f t="shared" si="1291"/>
        <v>0</v>
      </c>
      <c r="GC523" s="222">
        <f t="shared" si="1292"/>
        <v>0</v>
      </c>
      <c r="GD523" s="222">
        <f t="shared" si="1293"/>
        <v>0</v>
      </c>
      <c r="GE523" s="222">
        <f t="shared" si="1294"/>
        <v>0</v>
      </c>
      <c r="GF523" s="222">
        <f t="shared" si="1295"/>
        <v>0</v>
      </c>
      <c r="GG523" s="222">
        <f t="shared" si="1296"/>
        <v>0</v>
      </c>
      <c r="GH523" s="222">
        <f t="shared" si="1297"/>
        <v>0</v>
      </c>
      <c r="GI523" s="222">
        <f t="shared" si="1298"/>
        <v>0</v>
      </c>
      <c r="GJ523" s="222">
        <f t="shared" si="1299"/>
        <v>0</v>
      </c>
      <c r="GK523" s="222">
        <f t="shared" si="1300"/>
        <v>0</v>
      </c>
      <c r="GL523" s="222">
        <f t="shared" si="1301"/>
        <v>0</v>
      </c>
      <c r="GM523" s="222">
        <f t="shared" si="1302"/>
        <v>0</v>
      </c>
      <c r="GN523" s="222">
        <f t="shared" si="1303"/>
        <v>0</v>
      </c>
      <c r="GO523" s="222">
        <f t="shared" si="1304"/>
        <v>0</v>
      </c>
      <c r="GP523" s="222">
        <f t="shared" si="1305"/>
        <v>0</v>
      </c>
      <c r="GQ523" s="222">
        <f t="shared" si="1306"/>
        <v>0</v>
      </c>
      <c r="GR523" s="222">
        <f t="shared" si="1307"/>
        <v>0</v>
      </c>
      <c r="GS523" s="222">
        <f t="shared" si="1308"/>
        <v>0</v>
      </c>
      <c r="GT523" s="222">
        <f t="shared" si="1309"/>
        <v>0</v>
      </c>
      <c r="GU523" s="222">
        <f t="shared" si="1310"/>
        <v>0</v>
      </c>
      <c r="GV523" s="222">
        <f t="shared" si="1311"/>
        <v>0</v>
      </c>
      <c r="GW523" s="222">
        <f t="shared" si="1312"/>
        <v>0</v>
      </c>
      <c r="GX523" s="222">
        <f t="shared" si="1313"/>
        <v>0</v>
      </c>
      <c r="GY523" s="222">
        <f t="shared" si="1314"/>
        <v>0</v>
      </c>
      <c r="GZ523" s="222">
        <f t="shared" si="1315"/>
        <v>0</v>
      </c>
      <c r="HA523" s="222">
        <f t="shared" si="1316"/>
        <v>0</v>
      </c>
      <c r="HB523" s="222">
        <f t="shared" si="1317"/>
        <v>0</v>
      </c>
      <c r="HC523" s="222">
        <f t="shared" si="1318"/>
        <v>0</v>
      </c>
      <c r="HD523" s="222">
        <f t="shared" si="1319"/>
        <v>0</v>
      </c>
      <c r="HE523" s="222">
        <f t="shared" si="1320"/>
        <v>0</v>
      </c>
      <c r="HF523" s="222">
        <f t="shared" si="1321"/>
        <v>0</v>
      </c>
      <c r="HG523" s="222">
        <f t="shared" si="1322"/>
        <v>0</v>
      </c>
      <c r="HH523" s="222">
        <f t="shared" si="1323"/>
        <v>0</v>
      </c>
      <c r="HI523" s="222">
        <f t="shared" si="1324"/>
        <v>0</v>
      </c>
      <c r="HJ523" s="222">
        <f t="shared" si="1325"/>
        <v>0</v>
      </c>
      <c r="HK523" s="222">
        <f t="shared" si="1326"/>
        <v>0</v>
      </c>
      <c r="HL523" s="222">
        <f t="shared" si="1327"/>
        <v>0</v>
      </c>
      <c r="HM523" s="222">
        <f t="shared" si="1328"/>
        <v>0</v>
      </c>
      <c r="HN523" s="222">
        <f t="shared" si="1329"/>
        <v>0</v>
      </c>
      <c r="HO523" s="222">
        <f t="shared" si="1330"/>
        <v>0</v>
      </c>
      <c r="HP523" s="222">
        <f t="shared" si="1331"/>
        <v>0</v>
      </c>
      <c r="HQ523" s="222">
        <f t="shared" si="1332"/>
        <v>0</v>
      </c>
      <c r="HR523" s="222">
        <f t="shared" si="1333"/>
        <v>0</v>
      </c>
      <c r="HS523" s="222">
        <f t="shared" si="1334"/>
        <v>0</v>
      </c>
      <c r="HT523" s="222">
        <f t="shared" si="1335"/>
        <v>0</v>
      </c>
      <c r="HU523" s="222">
        <f t="shared" si="1336"/>
        <v>0</v>
      </c>
      <c r="HV523" s="222">
        <f t="shared" si="1337"/>
        <v>0</v>
      </c>
      <c r="HW523" s="222">
        <f t="shared" si="1338"/>
        <v>0</v>
      </c>
      <c r="HX523" s="222">
        <f t="shared" si="1339"/>
        <v>0</v>
      </c>
      <c r="HY523" s="222">
        <f t="shared" si="1340"/>
        <v>0</v>
      </c>
      <c r="HZ523" s="222">
        <f t="shared" si="1341"/>
        <v>0</v>
      </c>
      <c r="IA523" s="222">
        <f t="shared" si="1342"/>
        <v>0</v>
      </c>
      <c r="IB523" s="222">
        <f t="shared" si="1343"/>
        <v>0</v>
      </c>
      <c r="IC523" s="222">
        <f t="shared" si="1344"/>
        <v>0</v>
      </c>
      <c r="ID523" s="222">
        <f t="shared" si="1345"/>
        <v>0</v>
      </c>
      <c r="IE523" s="222">
        <f t="shared" si="1346"/>
        <v>0</v>
      </c>
      <c r="IF523" s="222">
        <f t="shared" si="1347"/>
        <v>0</v>
      </c>
      <c r="IG523" s="222">
        <f t="shared" si="1348"/>
        <v>0</v>
      </c>
      <c r="IH523" s="222">
        <f t="shared" si="1349"/>
        <v>0</v>
      </c>
      <c r="II523" s="222">
        <f t="shared" si="1350"/>
        <v>0</v>
      </c>
      <c r="IJ523" s="222">
        <f t="shared" si="1351"/>
        <v>0</v>
      </c>
      <c r="IK523" s="222">
        <f t="shared" si="1352"/>
        <v>0</v>
      </c>
      <c r="IL523" s="222">
        <f t="shared" si="1353"/>
        <v>0</v>
      </c>
      <c r="IM523" s="222">
        <f t="shared" si="1354"/>
        <v>0</v>
      </c>
      <c r="IN523" s="222">
        <f t="shared" si="1355"/>
        <v>0</v>
      </c>
      <c r="IO523" s="222">
        <f t="shared" si="1356"/>
        <v>0</v>
      </c>
      <c r="IP523" s="222">
        <f t="shared" si="1357"/>
        <v>0</v>
      </c>
      <c r="IQ523" s="222">
        <f t="shared" si="1358"/>
        <v>0</v>
      </c>
      <c r="IR523" s="222">
        <f t="shared" si="1359"/>
        <v>0</v>
      </c>
      <c r="IS523" s="222">
        <f t="shared" si="1360"/>
        <v>0</v>
      </c>
      <c r="IT523" s="222">
        <f t="shared" si="1361"/>
        <v>0</v>
      </c>
      <c r="IU523" s="222">
        <f t="shared" si="1362"/>
        <v>0</v>
      </c>
      <c r="IV523" s="222">
        <f t="shared" si="1363"/>
        <v>0</v>
      </c>
      <c r="IW523" s="222">
        <f t="shared" si="1364"/>
        <v>0</v>
      </c>
      <c r="IX523" s="222">
        <f t="shared" si="1365"/>
        <v>0</v>
      </c>
      <c r="IY523" s="222">
        <f t="shared" si="1366"/>
        <v>0</v>
      </c>
      <c r="IZ523" s="222">
        <f t="shared" si="1367"/>
        <v>0</v>
      </c>
      <c r="JA523" s="222">
        <f t="shared" si="1368"/>
        <v>0</v>
      </c>
      <c r="JB523" s="222">
        <f t="shared" si="1369"/>
        <v>0</v>
      </c>
    </row>
    <row r="524" spans="2:262">
      <c r="B524" s="230">
        <v>163</v>
      </c>
      <c r="C524" s="229">
        <f t="shared" si="1370"/>
        <v>3.1835937500000024E-3</v>
      </c>
      <c r="D524" s="226">
        <f t="shared" ca="1" si="1113"/>
        <v>23.645905186767603</v>
      </c>
      <c r="E524" s="225">
        <f ca="1">FM361</f>
        <v>-0.35409481323239683</v>
      </c>
      <c r="F524" s="224">
        <v>163</v>
      </c>
      <c r="G524" s="222">
        <f t="shared" si="1114"/>
        <v>0</v>
      </c>
      <c r="H524" s="222">
        <f t="shared" si="1115"/>
        <v>0</v>
      </c>
      <c r="I524" s="222">
        <f t="shared" si="1116"/>
        <v>0</v>
      </c>
      <c r="J524" s="222">
        <f t="shared" si="1117"/>
        <v>0</v>
      </c>
      <c r="K524" s="222">
        <f t="shared" si="1118"/>
        <v>0</v>
      </c>
      <c r="L524" s="222">
        <f t="shared" si="1119"/>
        <v>0</v>
      </c>
      <c r="M524" s="222">
        <f t="shared" si="1120"/>
        <v>0</v>
      </c>
      <c r="N524" s="222">
        <f t="shared" si="1121"/>
        <v>0</v>
      </c>
      <c r="O524" s="222">
        <f t="shared" si="1122"/>
        <v>0</v>
      </c>
      <c r="P524" s="222">
        <f t="shared" si="1123"/>
        <v>0</v>
      </c>
      <c r="Q524" s="222">
        <f t="shared" si="1124"/>
        <v>0</v>
      </c>
      <c r="R524" s="222">
        <f t="shared" si="1125"/>
        <v>0</v>
      </c>
      <c r="S524" s="222">
        <f t="shared" si="1126"/>
        <v>0</v>
      </c>
      <c r="T524" s="222">
        <f t="shared" si="1127"/>
        <v>0</v>
      </c>
      <c r="U524" s="222">
        <f t="shared" si="1128"/>
        <v>0</v>
      </c>
      <c r="V524" s="222">
        <f t="shared" si="1129"/>
        <v>0</v>
      </c>
      <c r="W524" s="222">
        <f t="shared" si="1130"/>
        <v>0</v>
      </c>
      <c r="X524" s="222">
        <f t="shared" si="1131"/>
        <v>0</v>
      </c>
      <c r="Y524" s="222">
        <f t="shared" si="1132"/>
        <v>0</v>
      </c>
      <c r="Z524" s="222">
        <f t="shared" si="1133"/>
        <v>0</v>
      </c>
      <c r="AA524" s="222">
        <f t="shared" si="1134"/>
        <v>0</v>
      </c>
      <c r="AB524" s="222">
        <f t="shared" si="1135"/>
        <v>0</v>
      </c>
      <c r="AC524" s="222">
        <f t="shared" si="1136"/>
        <v>0</v>
      </c>
      <c r="AD524" s="222">
        <f t="shared" si="1137"/>
        <v>0</v>
      </c>
      <c r="AE524" s="222">
        <f t="shared" si="1138"/>
        <v>0</v>
      </c>
      <c r="AF524" s="222">
        <f t="shared" si="1139"/>
        <v>0</v>
      </c>
      <c r="AG524" s="222">
        <f t="shared" si="1140"/>
        <v>0</v>
      </c>
      <c r="AH524" s="222">
        <f t="shared" si="1141"/>
        <v>0</v>
      </c>
      <c r="AI524" s="222">
        <f t="shared" si="1142"/>
        <v>0</v>
      </c>
      <c r="AJ524" s="222">
        <f t="shared" si="1143"/>
        <v>0</v>
      </c>
      <c r="AK524" s="222">
        <f t="shared" si="1144"/>
        <v>0</v>
      </c>
      <c r="AL524" s="222">
        <f t="shared" si="1145"/>
        <v>0</v>
      </c>
      <c r="AM524" s="222">
        <f t="shared" si="1146"/>
        <v>0</v>
      </c>
      <c r="AN524" s="222">
        <f t="shared" si="1147"/>
        <v>0</v>
      </c>
      <c r="AO524" s="222">
        <f t="shared" si="1148"/>
        <v>0</v>
      </c>
      <c r="AP524" s="222">
        <f t="shared" si="1149"/>
        <v>0</v>
      </c>
      <c r="AQ524" s="222">
        <f t="shared" si="1150"/>
        <v>0</v>
      </c>
      <c r="AR524" s="222">
        <f t="shared" si="1151"/>
        <v>0</v>
      </c>
      <c r="AS524" s="222">
        <f t="shared" si="1152"/>
        <v>0</v>
      </c>
      <c r="AT524" s="222">
        <f t="shared" si="1153"/>
        <v>0</v>
      </c>
      <c r="AU524" s="222">
        <f t="shared" si="1154"/>
        <v>0</v>
      </c>
      <c r="AV524" s="222">
        <f t="shared" si="1155"/>
        <v>0</v>
      </c>
      <c r="AW524" s="222">
        <f t="shared" si="1156"/>
        <v>0</v>
      </c>
      <c r="AX524" s="222">
        <f t="shared" si="1157"/>
        <v>0</v>
      </c>
      <c r="AY524" s="222">
        <f t="shared" si="1158"/>
        <v>0</v>
      </c>
      <c r="AZ524" s="222">
        <f t="shared" si="1159"/>
        <v>0</v>
      </c>
      <c r="BA524" s="222">
        <f t="shared" si="1160"/>
        <v>0</v>
      </c>
      <c r="BB524" s="222">
        <f t="shared" si="1161"/>
        <v>0</v>
      </c>
      <c r="BC524" s="222">
        <f t="shared" si="1162"/>
        <v>0</v>
      </c>
      <c r="BD524" s="222">
        <f t="shared" si="1163"/>
        <v>0</v>
      </c>
      <c r="BE524" s="222">
        <f t="shared" si="1164"/>
        <v>0</v>
      </c>
      <c r="BF524" s="222">
        <f t="shared" si="1165"/>
        <v>0</v>
      </c>
      <c r="BG524" s="222">
        <f t="shared" si="1166"/>
        <v>0</v>
      </c>
      <c r="BH524" s="222">
        <f t="shared" si="1167"/>
        <v>0</v>
      </c>
      <c r="BI524" s="222">
        <f t="shared" si="1168"/>
        <v>0</v>
      </c>
      <c r="BJ524" s="222">
        <f t="shared" si="1169"/>
        <v>0</v>
      </c>
      <c r="BK524" s="222">
        <f t="shared" si="1170"/>
        <v>0</v>
      </c>
      <c r="BL524" s="222">
        <f t="shared" si="1171"/>
        <v>0</v>
      </c>
      <c r="BM524" s="222">
        <f t="shared" si="1172"/>
        <v>0</v>
      </c>
      <c r="BN524" s="222">
        <f t="shared" si="1173"/>
        <v>0</v>
      </c>
      <c r="BO524" s="222">
        <f t="shared" si="1174"/>
        <v>0</v>
      </c>
      <c r="BP524" s="222">
        <f t="shared" si="1175"/>
        <v>0</v>
      </c>
      <c r="BQ524" s="222">
        <f t="shared" si="1176"/>
        <v>0</v>
      </c>
      <c r="BR524" s="222">
        <f t="shared" si="1177"/>
        <v>0</v>
      </c>
      <c r="BS524" s="222">
        <f t="shared" si="1178"/>
        <v>0</v>
      </c>
      <c r="BT524" s="222">
        <f t="shared" si="1179"/>
        <v>0</v>
      </c>
      <c r="BU524" s="222">
        <f t="shared" si="1180"/>
        <v>0</v>
      </c>
      <c r="BV524" s="222">
        <f t="shared" si="1181"/>
        <v>0</v>
      </c>
      <c r="BW524" s="222">
        <f t="shared" si="1182"/>
        <v>0</v>
      </c>
      <c r="BX524" s="222">
        <f t="shared" si="1183"/>
        <v>0</v>
      </c>
      <c r="BY524" s="222">
        <f t="shared" si="1184"/>
        <v>0</v>
      </c>
      <c r="BZ524" s="222">
        <f t="shared" si="1185"/>
        <v>0</v>
      </c>
      <c r="CA524" s="222">
        <f t="shared" si="1186"/>
        <v>0</v>
      </c>
      <c r="CB524" s="222">
        <f t="shared" si="1187"/>
        <v>0</v>
      </c>
      <c r="CC524" s="222">
        <f t="shared" si="1188"/>
        <v>0</v>
      </c>
      <c r="CD524" s="222">
        <f t="shared" si="1189"/>
        <v>0</v>
      </c>
      <c r="CE524" s="222">
        <f t="shared" si="1190"/>
        <v>0</v>
      </c>
      <c r="CF524" s="222">
        <f t="shared" si="1191"/>
        <v>0</v>
      </c>
      <c r="CG524" s="222">
        <f t="shared" si="1192"/>
        <v>0</v>
      </c>
      <c r="CH524" s="222">
        <f t="shared" si="1193"/>
        <v>0</v>
      </c>
      <c r="CI524" s="222">
        <f t="shared" si="1194"/>
        <v>0</v>
      </c>
      <c r="CJ524" s="222">
        <f t="shared" si="1195"/>
        <v>0</v>
      </c>
      <c r="CK524" s="222">
        <f t="shared" si="1196"/>
        <v>0</v>
      </c>
      <c r="CL524" s="222">
        <f t="shared" si="1197"/>
        <v>0</v>
      </c>
      <c r="CM524" s="222">
        <f t="shared" si="1198"/>
        <v>0</v>
      </c>
      <c r="CN524" s="222">
        <f t="shared" si="1199"/>
        <v>0</v>
      </c>
      <c r="CO524" s="222">
        <f t="shared" si="1200"/>
        <v>0</v>
      </c>
      <c r="CP524" s="222">
        <f t="shared" si="1201"/>
        <v>0</v>
      </c>
      <c r="CQ524" s="222">
        <f t="shared" si="1202"/>
        <v>0</v>
      </c>
      <c r="CR524" s="222">
        <f t="shared" si="1203"/>
        <v>0</v>
      </c>
      <c r="CS524" s="222">
        <f t="shared" si="1204"/>
        <v>0</v>
      </c>
      <c r="CT524" s="222">
        <f t="shared" si="1205"/>
        <v>0</v>
      </c>
      <c r="CU524" s="222">
        <f t="shared" si="1206"/>
        <v>0</v>
      </c>
      <c r="CV524" s="222">
        <f t="shared" si="1207"/>
        <v>0</v>
      </c>
      <c r="CW524" s="222">
        <f t="shared" si="1208"/>
        <v>0</v>
      </c>
      <c r="CX524" s="222">
        <f t="shared" si="1209"/>
        <v>0</v>
      </c>
      <c r="CY524" s="222">
        <f t="shared" si="1210"/>
        <v>0</v>
      </c>
      <c r="CZ524" s="222">
        <f t="shared" si="1211"/>
        <v>0</v>
      </c>
      <c r="DA524" s="222">
        <f t="shared" si="1212"/>
        <v>0</v>
      </c>
      <c r="DB524" s="222">
        <f t="shared" si="1213"/>
        <v>0</v>
      </c>
      <c r="DC524" s="222">
        <f t="shared" si="1214"/>
        <v>0</v>
      </c>
      <c r="DD524" s="222">
        <f t="shared" si="1215"/>
        <v>0</v>
      </c>
      <c r="DE524" s="222">
        <f t="shared" si="1216"/>
        <v>0</v>
      </c>
      <c r="DF524" s="222">
        <f t="shared" si="1217"/>
        <v>0</v>
      </c>
      <c r="DG524" s="222">
        <f t="shared" si="1218"/>
        <v>0</v>
      </c>
      <c r="DH524" s="222">
        <f t="shared" si="1219"/>
        <v>0</v>
      </c>
      <c r="DI524" s="222">
        <f t="shared" si="1220"/>
        <v>0</v>
      </c>
      <c r="DJ524" s="222">
        <f t="shared" si="1221"/>
        <v>0</v>
      </c>
      <c r="DK524" s="222">
        <f t="shared" si="1222"/>
        <v>0</v>
      </c>
      <c r="DL524" s="222">
        <f t="shared" si="1223"/>
        <v>0</v>
      </c>
      <c r="DM524" s="222">
        <f t="shared" si="1224"/>
        <v>0</v>
      </c>
      <c r="DN524" s="222">
        <f t="shared" si="1225"/>
        <v>0</v>
      </c>
      <c r="DO524" s="222">
        <f t="shared" si="1226"/>
        <v>0</v>
      </c>
      <c r="DP524" s="222">
        <f t="shared" si="1227"/>
        <v>0</v>
      </c>
      <c r="DQ524" s="222">
        <f t="shared" si="1228"/>
        <v>0</v>
      </c>
      <c r="DR524" s="222">
        <f t="shared" si="1229"/>
        <v>0</v>
      </c>
      <c r="DS524" s="222">
        <f t="shared" si="1230"/>
        <v>0</v>
      </c>
      <c r="DT524" s="222">
        <f t="shared" si="1231"/>
        <v>0</v>
      </c>
      <c r="DU524" s="222">
        <f t="shared" si="1232"/>
        <v>0</v>
      </c>
      <c r="DV524" s="222">
        <f t="shared" si="1233"/>
        <v>0</v>
      </c>
      <c r="DW524" s="222">
        <f t="shared" si="1234"/>
        <v>0</v>
      </c>
      <c r="DX524" s="222">
        <f t="shared" si="1235"/>
        <v>0</v>
      </c>
      <c r="DY524" s="222">
        <f t="shared" si="1236"/>
        <v>0</v>
      </c>
      <c r="DZ524" s="222">
        <f t="shared" si="1237"/>
        <v>0</v>
      </c>
      <c r="EA524" s="222">
        <f t="shared" si="1238"/>
        <v>0</v>
      </c>
      <c r="EB524" s="222">
        <f t="shared" si="1239"/>
        <v>0</v>
      </c>
      <c r="EC524" s="222">
        <f t="shared" si="1240"/>
        <v>0</v>
      </c>
      <c r="ED524" s="222">
        <f t="shared" si="1241"/>
        <v>0</v>
      </c>
      <c r="EE524" s="222">
        <f t="shared" si="1242"/>
        <v>0</v>
      </c>
      <c r="EF524" s="222">
        <f t="shared" si="1243"/>
        <v>0</v>
      </c>
      <c r="EG524" s="222">
        <f t="shared" si="1244"/>
        <v>0</v>
      </c>
      <c r="EH524" s="222">
        <f t="shared" si="1245"/>
        <v>0</v>
      </c>
      <c r="EI524" s="222">
        <f t="shared" si="1246"/>
        <v>0</v>
      </c>
      <c r="EJ524" s="222">
        <f t="shared" si="1247"/>
        <v>0</v>
      </c>
      <c r="EK524" s="222">
        <f t="shared" si="1248"/>
        <v>0</v>
      </c>
      <c r="EL524" s="222">
        <f t="shared" si="1249"/>
        <v>0</v>
      </c>
      <c r="EM524" s="222">
        <f t="shared" si="1250"/>
        <v>0</v>
      </c>
      <c r="EN524" s="222">
        <f t="shared" si="1251"/>
        <v>0</v>
      </c>
      <c r="EO524" s="222">
        <f t="shared" si="1252"/>
        <v>0</v>
      </c>
      <c r="EP524" s="222">
        <f t="shared" si="1253"/>
        <v>0</v>
      </c>
      <c r="EQ524" s="222">
        <f t="shared" si="1254"/>
        <v>0</v>
      </c>
      <c r="ER524" s="222">
        <f t="shared" si="1255"/>
        <v>0</v>
      </c>
      <c r="ES524" s="222">
        <f t="shared" si="1256"/>
        <v>0</v>
      </c>
      <c r="ET524" s="222">
        <f t="shared" si="1257"/>
        <v>0</v>
      </c>
      <c r="EU524" s="222">
        <f t="shared" si="1258"/>
        <v>0</v>
      </c>
      <c r="EV524" s="222">
        <f t="shared" si="1259"/>
        <v>0</v>
      </c>
      <c r="EW524" s="222">
        <f t="shared" si="1260"/>
        <v>0</v>
      </c>
      <c r="EX524" s="222">
        <f t="shared" si="1261"/>
        <v>0</v>
      </c>
      <c r="EY524" s="222">
        <f t="shared" si="1262"/>
        <v>0</v>
      </c>
      <c r="EZ524" s="222">
        <f t="shared" si="1263"/>
        <v>0</v>
      </c>
      <c r="FA524" s="222">
        <f t="shared" si="1264"/>
        <v>0</v>
      </c>
      <c r="FB524" s="222">
        <f t="shared" si="1265"/>
        <v>0</v>
      </c>
      <c r="FC524" s="222">
        <f t="shared" si="1266"/>
        <v>0</v>
      </c>
      <c r="FD524" s="222">
        <f t="shared" si="1267"/>
        <v>0</v>
      </c>
      <c r="FE524" s="222">
        <f t="shared" si="1268"/>
        <v>0</v>
      </c>
      <c r="FF524" s="222">
        <f t="shared" si="1269"/>
        <v>0</v>
      </c>
      <c r="FG524" s="222">
        <f t="shared" si="1270"/>
        <v>0</v>
      </c>
      <c r="FH524" s="222">
        <f t="shared" si="1271"/>
        <v>0</v>
      </c>
      <c r="FI524" s="222">
        <f t="shared" si="1272"/>
        <v>0</v>
      </c>
      <c r="FJ524" s="222">
        <f t="shared" si="1273"/>
        <v>0</v>
      </c>
      <c r="FK524" s="222">
        <f t="shared" si="1274"/>
        <v>0</v>
      </c>
      <c r="FL524" s="222">
        <f t="shared" si="1275"/>
        <v>0</v>
      </c>
      <c r="FM524" s="222">
        <f t="shared" si="1276"/>
        <v>0</v>
      </c>
      <c r="FN524" s="222">
        <f t="shared" si="1277"/>
        <v>0</v>
      </c>
      <c r="FO524" s="222">
        <f t="shared" si="1278"/>
        <v>0</v>
      </c>
      <c r="FP524" s="222">
        <f t="shared" si="1279"/>
        <v>0</v>
      </c>
      <c r="FQ524" s="222">
        <f t="shared" si="1280"/>
        <v>0</v>
      </c>
      <c r="FR524" s="222">
        <f t="shared" si="1281"/>
        <v>0</v>
      </c>
      <c r="FS524" s="222">
        <f t="shared" si="1282"/>
        <v>0</v>
      </c>
      <c r="FT524" s="222">
        <f t="shared" si="1283"/>
        <v>0</v>
      </c>
      <c r="FU524" s="222">
        <f t="shared" si="1284"/>
        <v>0</v>
      </c>
      <c r="FV524" s="222">
        <f t="shared" si="1285"/>
        <v>0</v>
      </c>
      <c r="FW524" s="222">
        <f t="shared" si="1286"/>
        <v>0</v>
      </c>
      <c r="FX524" s="222">
        <f t="shared" si="1287"/>
        <v>0</v>
      </c>
      <c r="FY524" s="222">
        <f t="shared" si="1288"/>
        <v>0</v>
      </c>
      <c r="FZ524" s="222">
        <f t="shared" si="1289"/>
        <v>0</v>
      </c>
      <c r="GA524" s="222">
        <f t="shared" si="1290"/>
        <v>0</v>
      </c>
      <c r="GB524" s="222">
        <f t="shared" si="1291"/>
        <v>0</v>
      </c>
      <c r="GC524" s="222">
        <f t="shared" si="1292"/>
        <v>0</v>
      </c>
      <c r="GD524" s="222">
        <f t="shared" si="1293"/>
        <v>0</v>
      </c>
      <c r="GE524" s="222">
        <f t="shared" si="1294"/>
        <v>0</v>
      </c>
      <c r="GF524" s="222">
        <f t="shared" si="1295"/>
        <v>0</v>
      </c>
      <c r="GG524" s="222">
        <f t="shared" si="1296"/>
        <v>0</v>
      </c>
      <c r="GH524" s="222">
        <f t="shared" si="1297"/>
        <v>0</v>
      </c>
      <c r="GI524" s="222">
        <f t="shared" si="1298"/>
        <v>0</v>
      </c>
      <c r="GJ524" s="222">
        <f t="shared" si="1299"/>
        <v>0</v>
      </c>
      <c r="GK524" s="222">
        <f t="shared" si="1300"/>
        <v>0</v>
      </c>
      <c r="GL524" s="222">
        <f t="shared" si="1301"/>
        <v>0</v>
      </c>
      <c r="GM524" s="222">
        <f t="shared" si="1302"/>
        <v>0</v>
      </c>
      <c r="GN524" s="222">
        <f t="shared" si="1303"/>
        <v>0</v>
      </c>
      <c r="GO524" s="222">
        <f t="shared" si="1304"/>
        <v>0</v>
      </c>
      <c r="GP524" s="222">
        <f t="shared" si="1305"/>
        <v>0</v>
      </c>
      <c r="GQ524" s="222">
        <f t="shared" si="1306"/>
        <v>0</v>
      </c>
      <c r="GR524" s="222">
        <f t="shared" si="1307"/>
        <v>0</v>
      </c>
      <c r="GS524" s="222">
        <f t="shared" si="1308"/>
        <v>0</v>
      </c>
      <c r="GT524" s="222">
        <f t="shared" si="1309"/>
        <v>0</v>
      </c>
      <c r="GU524" s="222">
        <f t="shared" si="1310"/>
        <v>0</v>
      </c>
      <c r="GV524" s="222">
        <f t="shared" si="1311"/>
        <v>0</v>
      </c>
      <c r="GW524" s="222">
        <f t="shared" si="1312"/>
        <v>0</v>
      </c>
      <c r="GX524" s="222">
        <f t="shared" si="1313"/>
        <v>0</v>
      </c>
      <c r="GY524" s="222">
        <f t="shared" si="1314"/>
        <v>0</v>
      </c>
      <c r="GZ524" s="222">
        <f t="shared" si="1315"/>
        <v>0</v>
      </c>
      <c r="HA524" s="222">
        <f t="shared" si="1316"/>
        <v>0</v>
      </c>
      <c r="HB524" s="222">
        <f t="shared" si="1317"/>
        <v>0</v>
      </c>
      <c r="HC524" s="222">
        <f t="shared" si="1318"/>
        <v>0</v>
      </c>
      <c r="HD524" s="222">
        <f t="shared" si="1319"/>
        <v>0</v>
      </c>
      <c r="HE524" s="222">
        <f t="shared" si="1320"/>
        <v>0</v>
      </c>
      <c r="HF524" s="222">
        <f t="shared" si="1321"/>
        <v>0</v>
      </c>
      <c r="HG524" s="222">
        <f t="shared" si="1322"/>
        <v>0</v>
      </c>
      <c r="HH524" s="222">
        <f t="shared" si="1323"/>
        <v>0</v>
      </c>
      <c r="HI524" s="222">
        <f t="shared" si="1324"/>
        <v>0</v>
      </c>
      <c r="HJ524" s="222">
        <f t="shared" si="1325"/>
        <v>0</v>
      </c>
      <c r="HK524" s="222">
        <f t="shared" si="1326"/>
        <v>0</v>
      </c>
      <c r="HL524" s="222">
        <f t="shared" si="1327"/>
        <v>0</v>
      </c>
      <c r="HM524" s="222">
        <f t="shared" si="1328"/>
        <v>0</v>
      </c>
      <c r="HN524" s="222">
        <f t="shared" si="1329"/>
        <v>0</v>
      </c>
      <c r="HO524" s="222">
        <f t="shared" si="1330"/>
        <v>0</v>
      </c>
      <c r="HP524" s="222">
        <f t="shared" si="1331"/>
        <v>0</v>
      </c>
      <c r="HQ524" s="222">
        <f t="shared" si="1332"/>
        <v>0</v>
      </c>
      <c r="HR524" s="222">
        <f t="shared" si="1333"/>
        <v>0</v>
      </c>
      <c r="HS524" s="222">
        <f t="shared" si="1334"/>
        <v>0</v>
      </c>
      <c r="HT524" s="222">
        <f t="shared" si="1335"/>
        <v>0</v>
      </c>
      <c r="HU524" s="222">
        <f t="shared" si="1336"/>
        <v>0</v>
      </c>
      <c r="HV524" s="222">
        <f t="shared" si="1337"/>
        <v>0</v>
      </c>
      <c r="HW524" s="222">
        <f t="shared" si="1338"/>
        <v>0</v>
      </c>
      <c r="HX524" s="222">
        <f t="shared" si="1339"/>
        <v>0</v>
      </c>
      <c r="HY524" s="222">
        <f t="shared" si="1340"/>
        <v>0</v>
      </c>
      <c r="HZ524" s="222">
        <f t="shared" si="1341"/>
        <v>0</v>
      </c>
      <c r="IA524" s="222">
        <f t="shared" si="1342"/>
        <v>0</v>
      </c>
      <c r="IB524" s="222">
        <f t="shared" si="1343"/>
        <v>0</v>
      </c>
      <c r="IC524" s="222">
        <f t="shared" si="1344"/>
        <v>0</v>
      </c>
      <c r="ID524" s="222">
        <f t="shared" si="1345"/>
        <v>0</v>
      </c>
      <c r="IE524" s="222">
        <f t="shared" si="1346"/>
        <v>0</v>
      </c>
      <c r="IF524" s="222">
        <f t="shared" si="1347"/>
        <v>0</v>
      </c>
      <c r="IG524" s="222">
        <f t="shared" si="1348"/>
        <v>0</v>
      </c>
      <c r="IH524" s="222">
        <f t="shared" si="1349"/>
        <v>0</v>
      </c>
      <c r="II524" s="222">
        <f t="shared" si="1350"/>
        <v>0</v>
      </c>
      <c r="IJ524" s="222">
        <f t="shared" si="1351"/>
        <v>0</v>
      </c>
      <c r="IK524" s="222">
        <f t="shared" si="1352"/>
        <v>0</v>
      </c>
      <c r="IL524" s="222">
        <f t="shared" si="1353"/>
        <v>0</v>
      </c>
      <c r="IM524" s="222">
        <f t="shared" si="1354"/>
        <v>0</v>
      </c>
      <c r="IN524" s="222">
        <f t="shared" si="1355"/>
        <v>0</v>
      </c>
      <c r="IO524" s="222">
        <f t="shared" si="1356"/>
        <v>0</v>
      </c>
      <c r="IP524" s="222">
        <f t="shared" si="1357"/>
        <v>0</v>
      </c>
      <c r="IQ524" s="222">
        <f t="shared" si="1358"/>
        <v>0</v>
      </c>
      <c r="IR524" s="222">
        <f t="shared" si="1359"/>
        <v>0</v>
      </c>
      <c r="IS524" s="222">
        <f t="shared" si="1360"/>
        <v>0</v>
      </c>
      <c r="IT524" s="222">
        <f t="shared" si="1361"/>
        <v>0</v>
      </c>
      <c r="IU524" s="222">
        <f t="shared" si="1362"/>
        <v>0</v>
      </c>
      <c r="IV524" s="222">
        <f t="shared" si="1363"/>
        <v>0</v>
      </c>
      <c r="IW524" s="222">
        <f t="shared" si="1364"/>
        <v>0</v>
      </c>
      <c r="IX524" s="222">
        <f t="shared" si="1365"/>
        <v>0</v>
      </c>
      <c r="IY524" s="222">
        <f t="shared" si="1366"/>
        <v>0</v>
      </c>
      <c r="IZ524" s="222">
        <f t="shared" si="1367"/>
        <v>0</v>
      </c>
      <c r="JA524" s="222">
        <f t="shared" si="1368"/>
        <v>0</v>
      </c>
      <c r="JB524" s="222">
        <f t="shared" si="1369"/>
        <v>0</v>
      </c>
    </row>
    <row r="525" spans="2:262">
      <c r="B525" s="230">
        <v>164</v>
      </c>
      <c r="C525" s="229">
        <f t="shared" si="1370"/>
        <v>3.2031250000000024E-3</v>
      </c>
      <c r="D525" s="226">
        <f t="shared" ca="1" si="1113"/>
        <v>23.651724738149426</v>
      </c>
      <c r="E525" s="225">
        <f ca="1">FN361</f>
        <v>-0.34827526185057323</v>
      </c>
      <c r="F525" s="224">
        <v>164</v>
      </c>
      <c r="G525" s="222">
        <f t="shared" si="1114"/>
        <v>0</v>
      </c>
      <c r="H525" s="222">
        <f t="shared" si="1115"/>
        <v>0</v>
      </c>
      <c r="I525" s="222">
        <f t="shared" si="1116"/>
        <v>0</v>
      </c>
      <c r="J525" s="222">
        <f t="shared" si="1117"/>
        <v>0</v>
      </c>
      <c r="K525" s="222">
        <f t="shared" si="1118"/>
        <v>0</v>
      </c>
      <c r="L525" s="222">
        <f t="shared" si="1119"/>
        <v>0</v>
      </c>
      <c r="M525" s="222">
        <f t="shared" si="1120"/>
        <v>0</v>
      </c>
      <c r="N525" s="222">
        <f t="shared" si="1121"/>
        <v>0</v>
      </c>
      <c r="O525" s="222">
        <f t="shared" si="1122"/>
        <v>0</v>
      </c>
      <c r="P525" s="222">
        <f t="shared" si="1123"/>
        <v>0</v>
      </c>
      <c r="Q525" s="222">
        <f t="shared" si="1124"/>
        <v>0</v>
      </c>
      <c r="R525" s="222">
        <f t="shared" si="1125"/>
        <v>0</v>
      </c>
      <c r="S525" s="222">
        <f t="shared" si="1126"/>
        <v>0</v>
      </c>
      <c r="T525" s="222">
        <f t="shared" si="1127"/>
        <v>0</v>
      </c>
      <c r="U525" s="222">
        <f t="shared" si="1128"/>
        <v>0</v>
      </c>
      <c r="V525" s="222">
        <f t="shared" si="1129"/>
        <v>0</v>
      </c>
      <c r="W525" s="222">
        <f t="shared" si="1130"/>
        <v>0</v>
      </c>
      <c r="X525" s="222">
        <f t="shared" si="1131"/>
        <v>0</v>
      </c>
      <c r="Y525" s="222">
        <f t="shared" si="1132"/>
        <v>0</v>
      </c>
      <c r="Z525" s="222">
        <f t="shared" si="1133"/>
        <v>0</v>
      </c>
      <c r="AA525" s="222">
        <f t="shared" si="1134"/>
        <v>0</v>
      </c>
      <c r="AB525" s="222">
        <f t="shared" si="1135"/>
        <v>0</v>
      </c>
      <c r="AC525" s="222">
        <f t="shared" si="1136"/>
        <v>0</v>
      </c>
      <c r="AD525" s="222">
        <f t="shared" si="1137"/>
        <v>0</v>
      </c>
      <c r="AE525" s="222">
        <f t="shared" si="1138"/>
        <v>0</v>
      </c>
      <c r="AF525" s="222">
        <f t="shared" si="1139"/>
        <v>0</v>
      </c>
      <c r="AG525" s="222">
        <f t="shared" si="1140"/>
        <v>0</v>
      </c>
      <c r="AH525" s="222">
        <f t="shared" si="1141"/>
        <v>0</v>
      </c>
      <c r="AI525" s="222">
        <f t="shared" si="1142"/>
        <v>0</v>
      </c>
      <c r="AJ525" s="222">
        <f t="shared" si="1143"/>
        <v>0</v>
      </c>
      <c r="AK525" s="222">
        <f t="shared" si="1144"/>
        <v>0</v>
      </c>
      <c r="AL525" s="222">
        <f t="shared" si="1145"/>
        <v>0</v>
      </c>
      <c r="AM525" s="222">
        <f t="shared" si="1146"/>
        <v>0</v>
      </c>
      <c r="AN525" s="222">
        <f t="shared" si="1147"/>
        <v>0</v>
      </c>
      <c r="AO525" s="222">
        <f t="shared" si="1148"/>
        <v>0</v>
      </c>
      <c r="AP525" s="222">
        <f t="shared" si="1149"/>
        <v>0</v>
      </c>
      <c r="AQ525" s="222">
        <f t="shared" si="1150"/>
        <v>0</v>
      </c>
      <c r="AR525" s="222">
        <f t="shared" si="1151"/>
        <v>0</v>
      </c>
      <c r="AS525" s="222">
        <f t="shared" si="1152"/>
        <v>0</v>
      </c>
      <c r="AT525" s="222">
        <f t="shared" si="1153"/>
        <v>0</v>
      </c>
      <c r="AU525" s="222">
        <f t="shared" si="1154"/>
        <v>0</v>
      </c>
      <c r="AV525" s="222">
        <f t="shared" si="1155"/>
        <v>0</v>
      </c>
      <c r="AW525" s="222">
        <f t="shared" si="1156"/>
        <v>0</v>
      </c>
      <c r="AX525" s="222">
        <f t="shared" si="1157"/>
        <v>0</v>
      </c>
      <c r="AY525" s="222">
        <f t="shared" si="1158"/>
        <v>0</v>
      </c>
      <c r="AZ525" s="222">
        <f t="shared" si="1159"/>
        <v>0</v>
      </c>
      <c r="BA525" s="222">
        <f t="shared" si="1160"/>
        <v>0</v>
      </c>
      <c r="BB525" s="222">
        <f t="shared" si="1161"/>
        <v>0</v>
      </c>
      <c r="BC525" s="222">
        <f t="shared" si="1162"/>
        <v>0</v>
      </c>
      <c r="BD525" s="222">
        <f t="shared" si="1163"/>
        <v>0</v>
      </c>
      <c r="BE525" s="222">
        <f t="shared" si="1164"/>
        <v>0</v>
      </c>
      <c r="BF525" s="222">
        <f t="shared" si="1165"/>
        <v>0</v>
      </c>
      <c r="BG525" s="222">
        <f t="shared" si="1166"/>
        <v>0</v>
      </c>
      <c r="BH525" s="222">
        <f t="shared" si="1167"/>
        <v>0</v>
      </c>
      <c r="BI525" s="222">
        <f t="shared" si="1168"/>
        <v>0</v>
      </c>
      <c r="BJ525" s="222">
        <f t="shared" si="1169"/>
        <v>0</v>
      </c>
      <c r="BK525" s="222">
        <f t="shared" si="1170"/>
        <v>0</v>
      </c>
      <c r="BL525" s="222">
        <f t="shared" si="1171"/>
        <v>0</v>
      </c>
      <c r="BM525" s="222">
        <f t="shared" si="1172"/>
        <v>0</v>
      </c>
      <c r="BN525" s="222">
        <f t="shared" si="1173"/>
        <v>0</v>
      </c>
      <c r="BO525" s="222">
        <f t="shared" si="1174"/>
        <v>0</v>
      </c>
      <c r="BP525" s="222">
        <f t="shared" si="1175"/>
        <v>0</v>
      </c>
      <c r="BQ525" s="222">
        <f t="shared" si="1176"/>
        <v>0</v>
      </c>
      <c r="BR525" s="222">
        <f t="shared" si="1177"/>
        <v>0</v>
      </c>
      <c r="BS525" s="222">
        <f t="shared" si="1178"/>
        <v>0</v>
      </c>
      <c r="BT525" s="222">
        <f t="shared" si="1179"/>
        <v>0</v>
      </c>
      <c r="BU525" s="222">
        <f t="shared" si="1180"/>
        <v>0</v>
      </c>
      <c r="BV525" s="222">
        <f t="shared" si="1181"/>
        <v>0</v>
      </c>
      <c r="BW525" s="222">
        <f t="shared" si="1182"/>
        <v>0</v>
      </c>
      <c r="BX525" s="222">
        <f t="shared" si="1183"/>
        <v>0</v>
      </c>
      <c r="BY525" s="222">
        <f t="shared" si="1184"/>
        <v>0</v>
      </c>
      <c r="BZ525" s="222">
        <f t="shared" si="1185"/>
        <v>0</v>
      </c>
      <c r="CA525" s="222">
        <f t="shared" si="1186"/>
        <v>0</v>
      </c>
      <c r="CB525" s="222">
        <f t="shared" si="1187"/>
        <v>0</v>
      </c>
      <c r="CC525" s="222">
        <f t="shared" si="1188"/>
        <v>0</v>
      </c>
      <c r="CD525" s="222">
        <f t="shared" si="1189"/>
        <v>0</v>
      </c>
      <c r="CE525" s="222">
        <f t="shared" si="1190"/>
        <v>0</v>
      </c>
      <c r="CF525" s="222">
        <f t="shared" si="1191"/>
        <v>0</v>
      </c>
      <c r="CG525" s="222">
        <f t="shared" si="1192"/>
        <v>0</v>
      </c>
      <c r="CH525" s="222">
        <f t="shared" si="1193"/>
        <v>0</v>
      </c>
      <c r="CI525" s="222">
        <f t="shared" si="1194"/>
        <v>0</v>
      </c>
      <c r="CJ525" s="222">
        <f t="shared" si="1195"/>
        <v>0</v>
      </c>
      <c r="CK525" s="222">
        <f t="shared" si="1196"/>
        <v>0</v>
      </c>
      <c r="CL525" s="222">
        <f t="shared" si="1197"/>
        <v>0</v>
      </c>
      <c r="CM525" s="222">
        <f t="shared" si="1198"/>
        <v>0</v>
      </c>
      <c r="CN525" s="222">
        <f t="shared" si="1199"/>
        <v>0</v>
      </c>
      <c r="CO525" s="222">
        <f t="shared" si="1200"/>
        <v>0</v>
      </c>
      <c r="CP525" s="222">
        <f t="shared" si="1201"/>
        <v>0</v>
      </c>
      <c r="CQ525" s="222">
        <f t="shared" si="1202"/>
        <v>0</v>
      </c>
      <c r="CR525" s="222">
        <f t="shared" si="1203"/>
        <v>0</v>
      </c>
      <c r="CS525" s="222">
        <f t="shared" si="1204"/>
        <v>0</v>
      </c>
      <c r="CT525" s="222">
        <f t="shared" si="1205"/>
        <v>0</v>
      </c>
      <c r="CU525" s="222">
        <f t="shared" si="1206"/>
        <v>0</v>
      </c>
      <c r="CV525" s="222">
        <f t="shared" si="1207"/>
        <v>0</v>
      </c>
      <c r="CW525" s="222">
        <f t="shared" si="1208"/>
        <v>0</v>
      </c>
      <c r="CX525" s="222">
        <f t="shared" si="1209"/>
        <v>0</v>
      </c>
      <c r="CY525" s="222">
        <f t="shared" si="1210"/>
        <v>0</v>
      </c>
      <c r="CZ525" s="222">
        <f t="shared" si="1211"/>
        <v>0</v>
      </c>
      <c r="DA525" s="222">
        <f t="shared" si="1212"/>
        <v>0</v>
      </c>
      <c r="DB525" s="222">
        <f t="shared" si="1213"/>
        <v>0</v>
      </c>
      <c r="DC525" s="222">
        <f t="shared" si="1214"/>
        <v>0</v>
      </c>
      <c r="DD525" s="222">
        <f t="shared" si="1215"/>
        <v>0</v>
      </c>
      <c r="DE525" s="222">
        <f t="shared" si="1216"/>
        <v>0</v>
      </c>
      <c r="DF525" s="222">
        <f t="shared" si="1217"/>
        <v>0</v>
      </c>
      <c r="DG525" s="222">
        <f t="shared" si="1218"/>
        <v>0</v>
      </c>
      <c r="DH525" s="222">
        <f t="shared" si="1219"/>
        <v>0</v>
      </c>
      <c r="DI525" s="222">
        <f t="shared" si="1220"/>
        <v>0</v>
      </c>
      <c r="DJ525" s="222">
        <f t="shared" si="1221"/>
        <v>0</v>
      </c>
      <c r="DK525" s="222">
        <f t="shared" si="1222"/>
        <v>0</v>
      </c>
      <c r="DL525" s="222">
        <f t="shared" si="1223"/>
        <v>0</v>
      </c>
      <c r="DM525" s="222">
        <f t="shared" si="1224"/>
        <v>0</v>
      </c>
      <c r="DN525" s="222">
        <f t="shared" si="1225"/>
        <v>0</v>
      </c>
      <c r="DO525" s="222">
        <f t="shared" si="1226"/>
        <v>0</v>
      </c>
      <c r="DP525" s="222">
        <f t="shared" si="1227"/>
        <v>0</v>
      </c>
      <c r="DQ525" s="222">
        <f t="shared" si="1228"/>
        <v>0</v>
      </c>
      <c r="DR525" s="222">
        <f t="shared" si="1229"/>
        <v>0</v>
      </c>
      <c r="DS525" s="222">
        <f t="shared" si="1230"/>
        <v>0</v>
      </c>
      <c r="DT525" s="222">
        <f t="shared" si="1231"/>
        <v>0</v>
      </c>
      <c r="DU525" s="222">
        <f t="shared" si="1232"/>
        <v>0</v>
      </c>
      <c r="DV525" s="222">
        <f t="shared" si="1233"/>
        <v>0</v>
      </c>
      <c r="DW525" s="222">
        <f t="shared" si="1234"/>
        <v>0</v>
      </c>
      <c r="DX525" s="222">
        <f t="shared" si="1235"/>
        <v>0</v>
      </c>
      <c r="DY525" s="222">
        <f t="shared" si="1236"/>
        <v>0</v>
      </c>
      <c r="DZ525" s="222">
        <f t="shared" si="1237"/>
        <v>0</v>
      </c>
      <c r="EA525" s="222">
        <f t="shared" si="1238"/>
        <v>0</v>
      </c>
      <c r="EB525" s="222">
        <f t="shared" si="1239"/>
        <v>0</v>
      </c>
      <c r="EC525" s="222">
        <f t="shared" si="1240"/>
        <v>0</v>
      </c>
      <c r="ED525" s="222">
        <f t="shared" si="1241"/>
        <v>0</v>
      </c>
      <c r="EE525" s="222">
        <f t="shared" si="1242"/>
        <v>0</v>
      </c>
      <c r="EF525" s="222">
        <f t="shared" si="1243"/>
        <v>0</v>
      </c>
      <c r="EG525" s="222">
        <f t="shared" si="1244"/>
        <v>0</v>
      </c>
      <c r="EH525" s="222">
        <f t="shared" si="1245"/>
        <v>0</v>
      </c>
      <c r="EI525" s="222">
        <f t="shared" si="1246"/>
        <v>0</v>
      </c>
      <c r="EJ525" s="222">
        <f t="shared" si="1247"/>
        <v>0</v>
      </c>
      <c r="EK525" s="222">
        <f t="shared" si="1248"/>
        <v>0</v>
      </c>
      <c r="EL525" s="222">
        <f t="shared" si="1249"/>
        <v>0</v>
      </c>
      <c r="EM525" s="222">
        <f t="shared" si="1250"/>
        <v>0</v>
      </c>
      <c r="EN525" s="222">
        <f t="shared" si="1251"/>
        <v>0</v>
      </c>
      <c r="EO525" s="222">
        <f t="shared" si="1252"/>
        <v>0</v>
      </c>
      <c r="EP525" s="222">
        <f t="shared" si="1253"/>
        <v>0</v>
      </c>
      <c r="EQ525" s="222">
        <f t="shared" si="1254"/>
        <v>0</v>
      </c>
      <c r="ER525" s="222">
        <f t="shared" si="1255"/>
        <v>0</v>
      </c>
      <c r="ES525" s="222">
        <f t="shared" si="1256"/>
        <v>0</v>
      </c>
      <c r="ET525" s="222">
        <f t="shared" si="1257"/>
        <v>0</v>
      </c>
      <c r="EU525" s="222">
        <f t="shared" si="1258"/>
        <v>0</v>
      </c>
      <c r="EV525" s="222">
        <f t="shared" si="1259"/>
        <v>0</v>
      </c>
      <c r="EW525" s="222">
        <f t="shared" si="1260"/>
        <v>0</v>
      </c>
      <c r="EX525" s="222">
        <f t="shared" si="1261"/>
        <v>0</v>
      </c>
      <c r="EY525" s="222">
        <f t="shared" si="1262"/>
        <v>0</v>
      </c>
      <c r="EZ525" s="222">
        <f t="shared" si="1263"/>
        <v>0</v>
      </c>
      <c r="FA525" s="222">
        <f t="shared" si="1264"/>
        <v>0</v>
      </c>
      <c r="FB525" s="222">
        <f t="shared" si="1265"/>
        <v>0</v>
      </c>
      <c r="FC525" s="222">
        <f t="shared" si="1266"/>
        <v>0</v>
      </c>
      <c r="FD525" s="222">
        <f t="shared" si="1267"/>
        <v>0</v>
      </c>
      <c r="FE525" s="222">
        <f t="shared" si="1268"/>
        <v>0</v>
      </c>
      <c r="FF525" s="222">
        <f t="shared" si="1269"/>
        <v>0</v>
      </c>
      <c r="FG525" s="222">
        <f t="shared" si="1270"/>
        <v>0</v>
      </c>
      <c r="FH525" s="222">
        <f t="shared" si="1271"/>
        <v>0</v>
      </c>
      <c r="FI525" s="222">
        <f t="shared" si="1272"/>
        <v>0</v>
      </c>
      <c r="FJ525" s="222">
        <f t="shared" si="1273"/>
        <v>0</v>
      </c>
      <c r="FK525" s="222">
        <f t="shared" si="1274"/>
        <v>0</v>
      </c>
      <c r="FL525" s="222">
        <f t="shared" si="1275"/>
        <v>0</v>
      </c>
      <c r="FM525" s="222">
        <f t="shared" si="1276"/>
        <v>0</v>
      </c>
      <c r="FN525" s="222">
        <f t="shared" si="1277"/>
        <v>0</v>
      </c>
      <c r="FO525" s="222">
        <f t="shared" si="1278"/>
        <v>0</v>
      </c>
      <c r="FP525" s="222">
        <f t="shared" si="1279"/>
        <v>0</v>
      </c>
      <c r="FQ525" s="222">
        <f t="shared" si="1280"/>
        <v>0</v>
      </c>
      <c r="FR525" s="222">
        <f t="shared" si="1281"/>
        <v>0</v>
      </c>
      <c r="FS525" s="222">
        <f t="shared" si="1282"/>
        <v>0</v>
      </c>
      <c r="FT525" s="222">
        <f t="shared" si="1283"/>
        <v>0</v>
      </c>
      <c r="FU525" s="222">
        <f t="shared" si="1284"/>
        <v>0</v>
      </c>
      <c r="FV525" s="222">
        <f t="shared" si="1285"/>
        <v>0</v>
      </c>
      <c r="FW525" s="222">
        <f t="shared" si="1286"/>
        <v>0</v>
      </c>
      <c r="FX525" s="222">
        <f t="shared" si="1287"/>
        <v>0</v>
      </c>
      <c r="FY525" s="222">
        <f t="shared" si="1288"/>
        <v>0</v>
      </c>
      <c r="FZ525" s="222">
        <f t="shared" si="1289"/>
        <v>0</v>
      </c>
      <c r="GA525" s="222">
        <f t="shared" si="1290"/>
        <v>0</v>
      </c>
      <c r="GB525" s="222">
        <f t="shared" si="1291"/>
        <v>0</v>
      </c>
      <c r="GC525" s="222">
        <f t="shared" si="1292"/>
        <v>0</v>
      </c>
      <c r="GD525" s="222">
        <f t="shared" si="1293"/>
        <v>0</v>
      </c>
      <c r="GE525" s="222">
        <f t="shared" si="1294"/>
        <v>0</v>
      </c>
      <c r="GF525" s="222">
        <f t="shared" si="1295"/>
        <v>0</v>
      </c>
      <c r="GG525" s="222">
        <f t="shared" si="1296"/>
        <v>0</v>
      </c>
      <c r="GH525" s="222">
        <f t="shared" si="1297"/>
        <v>0</v>
      </c>
      <c r="GI525" s="222">
        <f t="shared" si="1298"/>
        <v>0</v>
      </c>
      <c r="GJ525" s="222">
        <f t="shared" si="1299"/>
        <v>0</v>
      </c>
      <c r="GK525" s="222">
        <f t="shared" si="1300"/>
        <v>0</v>
      </c>
      <c r="GL525" s="222">
        <f t="shared" si="1301"/>
        <v>0</v>
      </c>
      <c r="GM525" s="222">
        <f t="shared" si="1302"/>
        <v>0</v>
      </c>
      <c r="GN525" s="222">
        <f t="shared" si="1303"/>
        <v>0</v>
      </c>
      <c r="GO525" s="222">
        <f t="shared" si="1304"/>
        <v>0</v>
      </c>
      <c r="GP525" s="222">
        <f t="shared" si="1305"/>
        <v>0</v>
      </c>
      <c r="GQ525" s="222">
        <f t="shared" si="1306"/>
        <v>0</v>
      </c>
      <c r="GR525" s="222">
        <f t="shared" si="1307"/>
        <v>0</v>
      </c>
      <c r="GS525" s="222">
        <f t="shared" si="1308"/>
        <v>0</v>
      </c>
      <c r="GT525" s="222">
        <f t="shared" si="1309"/>
        <v>0</v>
      </c>
      <c r="GU525" s="222">
        <f t="shared" si="1310"/>
        <v>0</v>
      </c>
      <c r="GV525" s="222">
        <f t="shared" si="1311"/>
        <v>0</v>
      </c>
      <c r="GW525" s="222">
        <f t="shared" si="1312"/>
        <v>0</v>
      </c>
      <c r="GX525" s="222">
        <f t="shared" si="1313"/>
        <v>0</v>
      </c>
      <c r="GY525" s="222">
        <f t="shared" si="1314"/>
        <v>0</v>
      </c>
      <c r="GZ525" s="222">
        <f t="shared" si="1315"/>
        <v>0</v>
      </c>
      <c r="HA525" s="222">
        <f t="shared" si="1316"/>
        <v>0</v>
      </c>
      <c r="HB525" s="222">
        <f t="shared" si="1317"/>
        <v>0</v>
      </c>
      <c r="HC525" s="222">
        <f t="shared" si="1318"/>
        <v>0</v>
      </c>
      <c r="HD525" s="222">
        <f t="shared" si="1319"/>
        <v>0</v>
      </c>
      <c r="HE525" s="222">
        <f t="shared" si="1320"/>
        <v>0</v>
      </c>
      <c r="HF525" s="222">
        <f t="shared" si="1321"/>
        <v>0</v>
      </c>
      <c r="HG525" s="222">
        <f t="shared" si="1322"/>
        <v>0</v>
      </c>
      <c r="HH525" s="222">
        <f t="shared" si="1323"/>
        <v>0</v>
      </c>
      <c r="HI525" s="222">
        <f t="shared" si="1324"/>
        <v>0</v>
      </c>
      <c r="HJ525" s="222">
        <f t="shared" si="1325"/>
        <v>0</v>
      </c>
      <c r="HK525" s="222">
        <f t="shared" si="1326"/>
        <v>0</v>
      </c>
      <c r="HL525" s="222">
        <f t="shared" si="1327"/>
        <v>0</v>
      </c>
      <c r="HM525" s="222">
        <f t="shared" si="1328"/>
        <v>0</v>
      </c>
      <c r="HN525" s="222">
        <f t="shared" si="1329"/>
        <v>0</v>
      </c>
      <c r="HO525" s="222">
        <f t="shared" si="1330"/>
        <v>0</v>
      </c>
      <c r="HP525" s="222">
        <f t="shared" si="1331"/>
        <v>0</v>
      </c>
      <c r="HQ525" s="222">
        <f t="shared" si="1332"/>
        <v>0</v>
      </c>
      <c r="HR525" s="222">
        <f t="shared" si="1333"/>
        <v>0</v>
      </c>
      <c r="HS525" s="222">
        <f t="shared" si="1334"/>
        <v>0</v>
      </c>
      <c r="HT525" s="222">
        <f t="shared" si="1335"/>
        <v>0</v>
      </c>
      <c r="HU525" s="222">
        <f t="shared" si="1336"/>
        <v>0</v>
      </c>
      <c r="HV525" s="222">
        <f t="shared" si="1337"/>
        <v>0</v>
      </c>
      <c r="HW525" s="222">
        <f t="shared" si="1338"/>
        <v>0</v>
      </c>
      <c r="HX525" s="222">
        <f t="shared" si="1339"/>
        <v>0</v>
      </c>
      <c r="HY525" s="222">
        <f t="shared" si="1340"/>
        <v>0</v>
      </c>
      <c r="HZ525" s="222">
        <f t="shared" si="1341"/>
        <v>0</v>
      </c>
      <c r="IA525" s="222">
        <f t="shared" si="1342"/>
        <v>0</v>
      </c>
      <c r="IB525" s="222">
        <f t="shared" si="1343"/>
        <v>0</v>
      </c>
      <c r="IC525" s="222">
        <f t="shared" si="1344"/>
        <v>0</v>
      </c>
      <c r="ID525" s="222">
        <f t="shared" si="1345"/>
        <v>0</v>
      </c>
      <c r="IE525" s="222">
        <f t="shared" si="1346"/>
        <v>0</v>
      </c>
      <c r="IF525" s="222">
        <f t="shared" si="1347"/>
        <v>0</v>
      </c>
      <c r="IG525" s="222">
        <f t="shared" si="1348"/>
        <v>0</v>
      </c>
      <c r="IH525" s="222">
        <f t="shared" si="1349"/>
        <v>0</v>
      </c>
      <c r="II525" s="222">
        <f t="shared" si="1350"/>
        <v>0</v>
      </c>
      <c r="IJ525" s="222">
        <f t="shared" si="1351"/>
        <v>0</v>
      </c>
      <c r="IK525" s="222">
        <f t="shared" si="1352"/>
        <v>0</v>
      </c>
      <c r="IL525" s="222">
        <f t="shared" si="1353"/>
        <v>0</v>
      </c>
      <c r="IM525" s="222">
        <f t="shared" si="1354"/>
        <v>0</v>
      </c>
      <c r="IN525" s="222">
        <f t="shared" si="1355"/>
        <v>0</v>
      </c>
      <c r="IO525" s="222">
        <f t="shared" si="1356"/>
        <v>0</v>
      </c>
      <c r="IP525" s="222">
        <f t="shared" si="1357"/>
        <v>0</v>
      </c>
      <c r="IQ525" s="222">
        <f t="shared" si="1358"/>
        <v>0</v>
      </c>
      <c r="IR525" s="222">
        <f t="shared" si="1359"/>
        <v>0</v>
      </c>
      <c r="IS525" s="222">
        <f t="shared" si="1360"/>
        <v>0</v>
      </c>
      <c r="IT525" s="222">
        <f t="shared" si="1361"/>
        <v>0</v>
      </c>
      <c r="IU525" s="222">
        <f t="shared" si="1362"/>
        <v>0</v>
      </c>
      <c r="IV525" s="222">
        <f t="shared" si="1363"/>
        <v>0</v>
      </c>
      <c r="IW525" s="222">
        <f t="shared" si="1364"/>
        <v>0</v>
      </c>
      <c r="IX525" s="222">
        <f t="shared" si="1365"/>
        <v>0</v>
      </c>
      <c r="IY525" s="222">
        <f t="shared" si="1366"/>
        <v>0</v>
      </c>
      <c r="IZ525" s="222">
        <f t="shared" si="1367"/>
        <v>0</v>
      </c>
      <c r="JA525" s="222">
        <f t="shared" si="1368"/>
        <v>0</v>
      </c>
      <c r="JB525" s="222">
        <f t="shared" si="1369"/>
        <v>0</v>
      </c>
    </row>
    <row r="526" spans="2:262">
      <c r="B526" s="230">
        <v>165</v>
      </c>
      <c r="C526" s="229">
        <f t="shared" si="1370"/>
        <v>3.2226562500000024E-3</v>
      </c>
      <c r="D526" s="226">
        <f t="shared" ca="1" si="1113"/>
        <v>23.657732794187627</v>
      </c>
      <c r="E526" s="225">
        <f ca="1">FO361</f>
        <v>-0.34226720581237391</v>
      </c>
      <c r="F526" s="224">
        <v>165</v>
      </c>
      <c r="G526" s="222">
        <f t="shared" si="1114"/>
        <v>0</v>
      </c>
      <c r="H526" s="222">
        <f t="shared" si="1115"/>
        <v>0</v>
      </c>
      <c r="I526" s="222">
        <f t="shared" si="1116"/>
        <v>0</v>
      </c>
      <c r="J526" s="222">
        <f t="shared" si="1117"/>
        <v>0</v>
      </c>
      <c r="K526" s="222">
        <f t="shared" si="1118"/>
        <v>0</v>
      </c>
      <c r="L526" s="222">
        <f t="shared" si="1119"/>
        <v>0</v>
      </c>
      <c r="M526" s="222">
        <f t="shared" si="1120"/>
        <v>0</v>
      </c>
      <c r="N526" s="222">
        <f t="shared" si="1121"/>
        <v>0</v>
      </c>
      <c r="O526" s="222">
        <f t="shared" si="1122"/>
        <v>0</v>
      </c>
      <c r="P526" s="222">
        <f t="shared" si="1123"/>
        <v>0</v>
      </c>
      <c r="Q526" s="222">
        <f t="shared" si="1124"/>
        <v>0</v>
      </c>
      <c r="R526" s="222">
        <f t="shared" si="1125"/>
        <v>0</v>
      </c>
      <c r="S526" s="222">
        <f t="shared" si="1126"/>
        <v>0</v>
      </c>
      <c r="T526" s="222">
        <f t="shared" si="1127"/>
        <v>0</v>
      </c>
      <c r="U526" s="222">
        <f t="shared" si="1128"/>
        <v>0</v>
      </c>
      <c r="V526" s="222">
        <f t="shared" si="1129"/>
        <v>0</v>
      </c>
      <c r="W526" s="222">
        <f t="shared" si="1130"/>
        <v>0</v>
      </c>
      <c r="X526" s="222">
        <f t="shared" si="1131"/>
        <v>0</v>
      </c>
      <c r="Y526" s="222">
        <f t="shared" si="1132"/>
        <v>0</v>
      </c>
      <c r="Z526" s="222">
        <f t="shared" si="1133"/>
        <v>0</v>
      </c>
      <c r="AA526" s="222">
        <f t="shared" si="1134"/>
        <v>0</v>
      </c>
      <c r="AB526" s="222">
        <f t="shared" si="1135"/>
        <v>0</v>
      </c>
      <c r="AC526" s="222">
        <f t="shared" si="1136"/>
        <v>0</v>
      </c>
      <c r="AD526" s="222">
        <f t="shared" si="1137"/>
        <v>0</v>
      </c>
      <c r="AE526" s="222">
        <f t="shared" si="1138"/>
        <v>0</v>
      </c>
      <c r="AF526" s="222">
        <f t="shared" si="1139"/>
        <v>0</v>
      </c>
      <c r="AG526" s="222">
        <f t="shared" si="1140"/>
        <v>0</v>
      </c>
      <c r="AH526" s="222">
        <f t="shared" si="1141"/>
        <v>0</v>
      </c>
      <c r="AI526" s="222">
        <f t="shared" si="1142"/>
        <v>0</v>
      </c>
      <c r="AJ526" s="222">
        <f t="shared" si="1143"/>
        <v>0</v>
      </c>
      <c r="AK526" s="222">
        <f t="shared" si="1144"/>
        <v>0</v>
      </c>
      <c r="AL526" s="222">
        <f t="shared" si="1145"/>
        <v>0</v>
      </c>
      <c r="AM526" s="222">
        <f t="shared" si="1146"/>
        <v>0</v>
      </c>
      <c r="AN526" s="222">
        <f t="shared" si="1147"/>
        <v>0</v>
      </c>
      <c r="AO526" s="222">
        <f t="shared" si="1148"/>
        <v>0</v>
      </c>
      <c r="AP526" s="222">
        <f t="shared" si="1149"/>
        <v>0</v>
      </c>
      <c r="AQ526" s="222">
        <f t="shared" si="1150"/>
        <v>0</v>
      </c>
      <c r="AR526" s="222">
        <f t="shared" si="1151"/>
        <v>0</v>
      </c>
      <c r="AS526" s="222">
        <f t="shared" si="1152"/>
        <v>0</v>
      </c>
      <c r="AT526" s="222">
        <f t="shared" si="1153"/>
        <v>0</v>
      </c>
      <c r="AU526" s="222">
        <f t="shared" si="1154"/>
        <v>0</v>
      </c>
      <c r="AV526" s="222">
        <f t="shared" si="1155"/>
        <v>0</v>
      </c>
      <c r="AW526" s="222">
        <f t="shared" si="1156"/>
        <v>0</v>
      </c>
      <c r="AX526" s="222">
        <f t="shared" si="1157"/>
        <v>0</v>
      </c>
      <c r="AY526" s="222">
        <f t="shared" si="1158"/>
        <v>0</v>
      </c>
      <c r="AZ526" s="222">
        <f t="shared" si="1159"/>
        <v>0</v>
      </c>
      <c r="BA526" s="222">
        <f t="shared" si="1160"/>
        <v>0</v>
      </c>
      <c r="BB526" s="222">
        <f t="shared" si="1161"/>
        <v>0</v>
      </c>
      <c r="BC526" s="222">
        <f t="shared" si="1162"/>
        <v>0</v>
      </c>
      <c r="BD526" s="222">
        <f t="shared" si="1163"/>
        <v>0</v>
      </c>
      <c r="BE526" s="222">
        <f t="shared" si="1164"/>
        <v>0</v>
      </c>
      <c r="BF526" s="222">
        <f t="shared" si="1165"/>
        <v>0</v>
      </c>
      <c r="BG526" s="222">
        <f t="shared" si="1166"/>
        <v>0</v>
      </c>
      <c r="BH526" s="222">
        <f t="shared" si="1167"/>
        <v>0</v>
      </c>
      <c r="BI526" s="222">
        <f t="shared" si="1168"/>
        <v>0</v>
      </c>
      <c r="BJ526" s="222">
        <f t="shared" si="1169"/>
        <v>0</v>
      </c>
      <c r="BK526" s="222">
        <f t="shared" si="1170"/>
        <v>0</v>
      </c>
      <c r="BL526" s="222">
        <f t="shared" si="1171"/>
        <v>0</v>
      </c>
      <c r="BM526" s="222">
        <f t="shared" si="1172"/>
        <v>0</v>
      </c>
      <c r="BN526" s="222">
        <f t="shared" si="1173"/>
        <v>0</v>
      </c>
      <c r="BO526" s="222">
        <f t="shared" si="1174"/>
        <v>0</v>
      </c>
      <c r="BP526" s="222">
        <f t="shared" si="1175"/>
        <v>0</v>
      </c>
      <c r="BQ526" s="222">
        <f t="shared" si="1176"/>
        <v>0</v>
      </c>
      <c r="BR526" s="222">
        <f t="shared" si="1177"/>
        <v>0</v>
      </c>
      <c r="BS526" s="222">
        <f t="shared" si="1178"/>
        <v>0</v>
      </c>
      <c r="BT526" s="222">
        <f t="shared" si="1179"/>
        <v>0</v>
      </c>
      <c r="BU526" s="222">
        <f t="shared" si="1180"/>
        <v>0</v>
      </c>
      <c r="BV526" s="222">
        <f t="shared" si="1181"/>
        <v>0</v>
      </c>
      <c r="BW526" s="222">
        <f t="shared" si="1182"/>
        <v>0</v>
      </c>
      <c r="BX526" s="222">
        <f t="shared" si="1183"/>
        <v>0</v>
      </c>
      <c r="BY526" s="222">
        <f t="shared" si="1184"/>
        <v>0</v>
      </c>
      <c r="BZ526" s="222">
        <f t="shared" si="1185"/>
        <v>0</v>
      </c>
      <c r="CA526" s="222">
        <f t="shared" si="1186"/>
        <v>0</v>
      </c>
      <c r="CB526" s="222">
        <f t="shared" si="1187"/>
        <v>0</v>
      </c>
      <c r="CC526" s="222">
        <f t="shared" si="1188"/>
        <v>0</v>
      </c>
      <c r="CD526" s="222">
        <f t="shared" si="1189"/>
        <v>0</v>
      </c>
      <c r="CE526" s="222">
        <f t="shared" si="1190"/>
        <v>0</v>
      </c>
      <c r="CF526" s="222">
        <f t="shared" si="1191"/>
        <v>0</v>
      </c>
      <c r="CG526" s="222">
        <f t="shared" si="1192"/>
        <v>0</v>
      </c>
      <c r="CH526" s="222">
        <f t="shared" si="1193"/>
        <v>0</v>
      </c>
      <c r="CI526" s="222">
        <f t="shared" si="1194"/>
        <v>0</v>
      </c>
      <c r="CJ526" s="222">
        <f t="shared" si="1195"/>
        <v>0</v>
      </c>
      <c r="CK526" s="222">
        <f t="shared" si="1196"/>
        <v>0</v>
      </c>
      <c r="CL526" s="222">
        <f t="shared" si="1197"/>
        <v>0</v>
      </c>
      <c r="CM526" s="222">
        <f t="shared" si="1198"/>
        <v>0</v>
      </c>
      <c r="CN526" s="222">
        <f t="shared" si="1199"/>
        <v>0</v>
      </c>
      <c r="CO526" s="222">
        <f t="shared" si="1200"/>
        <v>0</v>
      </c>
      <c r="CP526" s="222">
        <f t="shared" si="1201"/>
        <v>0</v>
      </c>
      <c r="CQ526" s="222">
        <f t="shared" si="1202"/>
        <v>0</v>
      </c>
      <c r="CR526" s="222">
        <f t="shared" si="1203"/>
        <v>0</v>
      </c>
      <c r="CS526" s="222">
        <f t="shared" si="1204"/>
        <v>0</v>
      </c>
      <c r="CT526" s="222">
        <f t="shared" si="1205"/>
        <v>0</v>
      </c>
      <c r="CU526" s="222">
        <f t="shared" si="1206"/>
        <v>0</v>
      </c>
      <c r="CV526" s="222">
        <f t="shared" si="1207"/>
        <v>0</v>
      </c>
      <c r="CW526" s="222">
        <f t="shared" si="1208"/>
        <v>0</v>
      </c>
      <c r="CX526" s="222">
        <f t="shared" si="1209"/>
        <v>0</v>
      </c>
      <c r="CY526" s="222">
        <f t="shared" si="1210"/>
        <v>0</v>
      </c>
      <c r="CZ526" s="222">
        <f t="shared" si="1211"/>
        <v>0</v>
      </c>
      <c r="DA526" s="222">
        <f t="shared" si="1212"/>
        <v>0</v>
      </c>
      <c r="DB526" s="222">
        <f t="shared" si="1213"/>
        <v>0</v>
      </c>
      <c r="DC526" s="222">
        <f t="shared" si="1214"/>
        <v>0</v>
      </c>
      <c r="DD526" s="222">
        <f t="shared" si="1215"/>
        <v>0</v>
      </c>
      <c r="DE526" s="222">
        <f t="shared" si="1216"/>
        <v>0</v>
      </c>
      <c r="DF526" s="222">
        <f t="shared" si="1217"/>
        <v>0</v>
      </c>
      <c r="DG526" s="222">
        <f t="shared" si="1218"/>
        <v>0</v>
      </c>
      <c r="DH526" s="222">
        <f t="shared" si="1219"/>
        <v>0</v>
      </c>
      <c r="DI526" s="222">
        <f t="shared" si="1220"/>
        <v>0</v>
      </c>
      <c r="DJ526" s="222">
        <f t="shared" si="1221"/>
        <v>0</v>
      </c>
      <c r="DK526" s="222">
        <f t="shared" si="1222"/>
        <v>0</v>
      </c>
      <c r="DL526" s="222">
        <f t="shared" si="1223"/>
        <v>0</v>
      </c>
      <c r="DM526" s="222">
        <f t="shared" si="1224"/>
        <v>0</v>
      </c>
      <c r="DN526" s="222">
        <f t="shared" si="1225"/>
        <v>0</v>
      </c>
      <c r="DO526" s="222">
        <f t="shared" si="1226"/>
        <v>0</v>
      </c>
      <c r="DP526" s="222">
        <f t="shared" si="1227"/>
        <v>0</v>
      </c>
      <c r="DQ526" s="222">
        <f t="shared" si="1228"/>
        <v>0</v>
      </c>
      <c r="DR526" s="222">
        <f t="shared" si="1229"/>
        <v>0</v>
      </c>
      <c r="DS526" s="222">
        <f t="shared" si="1230"/>
        <v>0</v>
      </c>
      <c r="DT526" s="222">
        <f t="shared" si="1231"/>
        <v>0</v>
      </c>
      <c r="DU526" s="222">
        <f t="shared" si="1232"/>
        <v>0</v>
      </c>
      <c r="DV526" s="222">
        <f t="shared" si="1233"/>
        <v>0</v>
      </c>
      <c r="DW526" s="222">
        <f t="shared" si="1234"/>
        <v>0</v>
      </c>
      <c r="DX526" s="222">
        <f t="shared" si="1235"/>
        <v>0</v>
      </c>
      <c r="DY526" s="222">
        <f t="shared" si="1236"/>
        <v>0</v>
      </c>
      <c r="DZ526" s="222">
        <f t="shared" si="1237"/>
        <v>0</v>
      </c>
      <c r="EA526" s="222">
        <f t="shared" si="1238"/>
        <v>0</v>
      </c>
      <c r="EB526" s="222">
        <f t="shared" si="1239"/>
        <v>0</v>
      </c>
      <c r="EC526" s="222">
        <f t="shared" si="1240"/>
        <v>0</v>
      </c>
      <c r="ED526" s="222">
        <f t="shared" si="1241"/>
        <v>0</v>
      </c>
      <c r="EE526" s="222">
        <f t="shared" si="1242"/>
        <v>0</v>
      </c>
      <c r="EF526" s="222">
        <f t="shared" si="1243"/>
        <v>0</v>
      </c>
      <c r="EG526" s="222">
        <f t="shared" si="1244"/>
        <v>0</v>
      </c>
      <c r="EH526" s="222">
        <f t="shared" si="1245"/>
        <v>0</v>
      </c>
      <c r="EI526" s="222">
        <f t="shared" si="1246"/>
        <v>0</v>
      </c>
      <c r="EJ526" s="222">
        <f t="shared" si="1247"/>
        <v>0</v>
      </c>
      <c r="EK526" s="222">
        <f t="shared" si="1248"/>
        <v>0</v>
      </c>
      <c r="EL526" s="222">
        <f t="shared" si="1249"/>
        <v>0</v>
      </c>
      <c r="EM526" s="222">
        <f t="shared" si="1250"/>
        <v>0</v>
      </c>
      <c r="EN526" s="222">
        <f t="shared" si="1251"/>
        <v>0</v>
      </c>
      <c r="EO526" s="222">
        <f t="shared" si="1252"/>
        <v>0</v>
      </c>
      <c r="EP526" s="222">
        <f t="shared" si="1253"/>
        <v>0</v>
      </c>
      <c r="EQ526" s="222">
        <f t="shared" si="1254"/>
        <v>0</v>
      </c>
      <c r="ER526" s="222">
        <f t="shared" si="1255"/>
        <v>0</v>
      </c>
      <c r="ES526" s="222">
        <f t="shared" si="1256"/>
        <v>0</v>
      </c>
      <c r="ET526" s="222">
        <f t="shared" si="1257"/>
        <v>0</v>
      </c>
      <c r="EU526" s="222">
        <f t="shared" si="1258"/>
        <v>0</v>
      </c>
      <c r="EV526" s="222">
        <f t="shared" si="1259"/>
        <v>0</v>
      </c>
      <c r="EW526" s="222">
        <f t="shared" si="1260"/>
        <v>0</v>
      </c>
      <c r="EX526" s="222">
        <f t="shared" si="1261"/>
        <v>0</v>
      </c>
      <c r="EY526" s="222">
        <f t="shared" si="1262"/>
        <v>0</v>
      </c>
      <c r="EZ526" s="222">
        <f t="shared" si="1263"/>
        <v>0</v>
      </c>
      <c r="FA526" s="222">
        <f t="shared" si="1264"/>
        <v>0</v>
      </c>
      <c r="FB526" s="222">
        <f t="shared" si="1265"/>
        <v>0</v>
      </c>
      <c r="FC526" s="222">
        <f t="shared" si="1266"/>
        <v>0</v>
      </c>
      <c r="FD526" s="222">
        <f t="shared" si="1267"/>
        <v>0</v>
      </c>
      <c r="FE526" s="222">
        <f t="shared" si="1268"/>
        <v>0</v>
      </c>
      <c r="FF526" s="222">
        <f t="shared" si="1269"/>
        <v>0</v>
      </c>
      <c r="FG526" s="222">
        <f t="shared" si="1270"/>
        <v>0</v>
      </c>
      <c r="FH526" s="222">
        <f t="shared" si="1271"/>
        <v>0</v>
      </c>
      <c r="FI526" s="222">
        <f t="shared" si="1272"/>
        <v>0</v>
      </c>
      <c r="FJ526" s="222">
        <f t="shared" si="1273"/>
        <v>0</v>
      </c>
      <c r="FK526" s="222">
        <f t="shared" si="1274"/>
        <v>0</v>
      </c>
      <c r="FL526" s="222">
        <f t="shared" si="1275"/>
        <v>0</v>
      </c>
      <c r="FM526" s="222">
        <f t="shared" si="1276"/>
        <v>0</v>
      </c>
      <c r="FN526" s="222">
        <f t="shared" si="1277"/>
        <v>0</v>
      </c>
      <c r="FO526" s="222">
        <f t="shared" si="1278"/>
        <v>0</v>
      </c>
      <c r="FP526" s="222">
        <f t="shared" si="1279"/>
        <v>0</v>
      </c>
      <c r="FQ526" s="222">
        <f t="shared" si="1280"/>
        <v>0</v>
      </c>
      <c r="FR526" s="222">
        <f t="shared" si="1281"/>
        <v>0</v>
      </c>
      <c r="FS526" s="222">
        <f t="shared" si="1282"/>
        <v>0</v>
      </c>
      <c r="FT526" s="222">
        <f t="shared" si="1283"/>
        <v>0</v>
      </c>
      <c r="FU526" s="222">
        <f t="shared" si="1284"/>
        <v>0</v>
      </c>
      <c r="FV526" s="222">
        <f t="shared" si="1285"/>
        <v>0</v>
      </c>
      <c r="FW526" s="222">
        <f t="shared" si="1286"/>
        <v>0</v>
      </c>
      <c r="FX526" s="222">
        <f t="shared" si="1287"/>
        <v>0</v>
      </c>
      <c r="FY526" s="222">
        <f t="shared" si="1288"/>
        <v>0</v>
      </c>
      <c r="FZ526" s="222">
        <f t="shared" si="1289"/>
        <v>0</v>
      </c>
      <c r="GA526" s="222">
        <f t="shared" si="1290"/>
        <v>0</v>
      </c>
      <c r="GB526" s="222">
        <f t="shared" si="1291"/>
        <v>0</v>
      </c>
      <c r="GC526" s="222">
        <f t="shared" si="1292"/>
        <v>0</v>
      </c>
      <c r="GD526" s="222">
        <f t="shared" si="1293"/>
        <v>0</v>
      </c>
      <c r="GE526" s="222">
        <f t="shared" si="1294"/>
        <v>0</v>
      </c>
      <c r="GF526" s="222">
        <f t="shared" si="1295"/>
        <v>0</v>
      </c>
      <c r="GG526" s="222">
        <f t="shared" si="1296"/>
        <v>0</v>
      </c>
      <c r="GH526" s="222">
        <f t="shared" si="1297"/>
        <v>0</v>
      </c>
      <c r="GI526" s="222">
        <f t="shared" si="1298"/>
        <v>0</v>
      </c>
      <c r="GJ526" s="222">
        <f t="shared" si="1299"/>
        <v>0</v>
      </c>
      <c r="GK526" s="222">
        <f t="shared" si="1300"/>
        <v>0</v>
      </c>
      <c r="GL526" s="222">
        <f t="shared" si="1301"/>
        <v>0</v>
      </c>
      <c r="GM526" s="222">
        <f t="shared" si="1302"/>
        <v>0</v>
      </c>
      <c r="GN526" s="222">
        <f t="shared" si="1303"/>
        <v>0</v>
      </c>
      <c r="GO526" s="222">
        <f t="shared" si="1304"/>
        <v>0</v>
      </c>
      <c r="GP526" s="222">
        <f t="shared" si="1305"/>
        <v>0</v>
      </c>
      <c r="GQ526" s="222">
        <f t="shared" si="1306"/>
        <v>0</v>
      </c>
      <c r="GR526" s="222">
        <f t="shared" si="1307"/>
        <v>0</v>
      </c>
      <c r="GS526" s="222">
        <f t="shared" si="1308"/>
        <v>0</v>
      </c>
      <c r="GT526" s="222">
        <f t="shared" si="1309"/>
        <v>0</v>
      </c>
      <c r="GU526" s="222">
        <f t="shared" si="1310"/>
        <v>0</v>
      </c>
      <c r="GV526" s="222">
        <f t="shared" si="1311"/>
        <v>0</v>
      </c>
      <c r="GW526" s="222">
        <f t="shared" si="1312"/>
        <v>0</v>
      </c>
      <c r="GX526" s="222">
        <f t="shared" si="1313"/>
        <v>0</v>
      </c>
      <c r="GY526" s="222">
        <f t="shared" si="1314"/>
        <v>0</v>
      </c>
      <c r="GZ526" s="222">
        <f t="shared" si="1315"/>
        <v>0</v>
      </c>
      <c r="HA526" s="222">
        <f t="shared" si="1316"/>
        <v>0</v>
      </c>
      <c r="HB526" s="222">
        <f t="shared" si="1317"/>
        <v>0</v>
      </c>
      <c r="HC526" s="222">
        <f t="shared" si="1318"/>
        <v>0</v>
      </c>
      <c r="HD526" s="222">
        <f t="shared" si="1319"/>
        <v>0</v>
      </c>
      <c r="HE526" s="222">
        <f t="shared" si="1320"/>
        <v>0</v>
      </c>
      <c r="HF526" s="222">
        <f t="shared" si="1321"/>
        <v>0</v>
      </c>
      <c r="HG526" s="222">
        <f t="shared" si="1322"/>
        <v>0</v>
      </c>
      <c r="HH526" s="222">
        <f t="shared" si="1323"/>
        <v>0</v>
      </c>
      <c r="HI526" s="222">
        <f t="shared" si="1324"/>
        <v>0</v>
      </c>
      <c r="HJ526" s="222">
        <f t="shared" si="1325"/>
        <v>0</v>
      </c>
      <c r="HK526" s="222">
        <f t="shared" si="1326"/>
        <v>0</v>
      </c>
      <c r="HL526" s="222">
        <f t="shared" si="1327"/>
        <v>0</v>
      </c>
      <c r="HM526" s="222">
        <f t="shared" si="1328"/>
        <v>0</v>
      </c>
      <c r="HN526" s="222">
        <f t="shared" si="1329"/>
        <v>0</v>
      </c>
      <c r="HO526" s="222">
        <f t="shared" si="1330"/>
        <v>0</v>
      </c>
      <c r="HP526" s="222">
        <f t="shared" si="1331"/>
        <v>0</v>
      </c>
      <c r="HQ526" s="222">
        <f t="shared" si="1332"/>
        <v>0</v>
      </c>
      <c r="HR526" s="222">
        <f t="shared" si="1333"/>
        <v>0</v>
      </c>
      <c r="HS526" s="222">
        <f t="shared" si="1334"/>
        <v>0</v>
      </c>
      <c r="HT526" s="222">
        <f t="shared" si="1335"/>
        <v>0</v>
      </c>
      <c r="HU526" s="222">
        <f t="shared" si="1336"/>
        <v>0</v>
      </c>
      <c r="HV526" s="222">
        <f t="shared" si="1337"/>
        <v>0</v>
      </c>
      <c r="HW526" s="222">
        <f t="shared" si="1338"/>
        <v>0</v>
      </c>
      <c r="HX526" s="222">
        <f t="shared" si="1339"/>
        <v>0</v>
      </c>
      <c r="HY526" s="222">
        <f t="shared" si="1340"/>
        <v>0</v>
      </c>
      <c r="HZ526" s="222">
        <f t="shared" si="1341"/>
        <v>0</v>
      </c>
      <c r="IA526" s="222">
        <f t="shared" si="1342"/>
        <v>0</v>
      </c>
      <c r="IB526" s="222">
        <f t="shared" si="1343"/>
        <v>0</v>
      </c>
      <c r="IC526" s="222">
        <f t="shared" si="1344"/>
        <v>0</v>
      </c>
      <c r="ID526" s="222">
        <f t="shared" si="1345"/>
        <v>0</v>
      </c>
      <c r="IE526" s="222">
        <f t="shared" si="1346"/>
        <v>0</v>
      </c>
      <c r="IF526" s="222">
        <f t="shared" si="1347"/>
        <v>0</v>
      </c>
      <c r="IG526" s="222">
        <f t="shared" si="1348"/>
        <v>0</v>
      </c>
      <c r="IH526" s="222">
        <f t="shared" si="1349"/>
        <v>0</v>
      </c>
      <c r="II526" s="222">
        <f t="shared" si="1350"/>
        <v>0</v>
      </c>
      <c r="IJ526" s="222">
        <f t="shared" si="1351"/>
        <v>0</v>
      </c>
      <c r="IK526" s="222">
        <f t="shared" si="1352"/>
        <v>0</v>
      </c>
      <c r="IL526" s="222">
        <f t="shared" si="1353"/>
        <v>0</v>
      </c>
      <c r="IM526" s="222">
        <f t="shared" si="1354"/>
        <v>0</v>
      </c>
      <c r="IN526" s="222">
        <f t="shared" si="1355"/>
        <v>0</v>
      </c>
      <c r="IO526" s="222">
        <f t="shared" si="1356"/>
        <v>0</v>
      </c>
      <c r="IP526" s="222">
        <f t="shared" si="1357"/>
        <v>0</v>
      </c>
      <c r="IQ526" s="222">
        <f t="shared" si="1358"/>
        <v>0</v>
      </c>
      <c r="IR526" s="222">
        <f t="shared" si="1359"/>
        <v>0</v>
      </c>
      <c r="IS526" s="222">
        <f t="shared" si="1360"/>
        <v>0</v>
      </c>
      <c r="IT526" s="222">
        <f t="shared" si="1361"/>
        <v>0</v>
      </c>
      <c r="IU526" s="222">
        <f t="shared" si="1362"/>
        <v>0</v>
      </c>
      <c r="IV526" s="222">
        <f t="shared" si="1363"/>
        <v>0</v>
      </c>
      <c r="IW526" s="222">
        <f t="shared" si="1364"/>
        <v>0</v>
      </c>
      <c r="IX526" s="222">
        <f t="shared" si="1365"/>
        <v>0</v>
      </c>
      <c r="IY526" s="222">
        <f t="shared" si="1366"/>
        <v>0</v>
      </c>
      <c r="IZ526" s="222">
        <f t="shared" si="1367"/>
        <v>0</v>
      </c>
      <c r="JA526" s="222">
        <f t="shared" si="1368"/>
        <v>0</v>
      </c>
      <c r="JB526" s="222">
        <f t="shared" si="1369"/>
        <v>0</v>
      </c>
    </row>
    <row r="527" spans="2:262">
      <c r="B527" s="230">
        <v>166</v>
      </c>
      <c r="C527" s="229">
        <f t="shared" si="1370"/>
        <v>3.2421875000000024E-3</v>
      </c>
      <c r="D527" s="226">
        <f t="shared" ca="1" si="1113"/>
        <v>23.660520539003468</v>
      </c>
      <c r="E527" s="225">
        <f ca="1">FP361</f>
        <v>-0.33947946099653331</v>
      </c>
      <c r="F527" s="224">
        <v>166</v>
      </c>
      <c r="G527" s="222">
        <f t="shared" si="1114"/>
        <v>0</v>
      </c>
      <c r="H527" s="222">
        <f t="shared" si="1115"/>
        <v>0</v>
      </c>
      <c r="I527" s="222">
        <f t="shared" si="1116"/>
        <v>0</v>
      </c>
      <c r="J527" s="222">
        <f t="shared" si="1117"/>
        <v>0</v>
      </c>
      <c r="K527" s="222">
        <f t="shared" si="1118"/>
        <v>0</v>
      </c>
      <c r="L527" s="222">
        <f t="shared" si="1119"/>
        <v>0</v>
      </c>
      <c r="M527" s="222">
        <f t="shared" si="1120"/>
        <v>0</v>
      </c>
      <c r="N527" s="222">
        <f t="shared" si="1121"/>
        <v>0</v>
      </c>
      <c r="O527" s="222">
        <f t="shared" si="1122"/>
        <v>0</v>
      </c>
      <c r="P527" s="222">
        <f t="shared" si="1123"/>
        <v>0</v>
      </c>
      <c r="Q527" s="222">
        <f t="shared" si="1124"/>
        <v>0</v>
      </c>
      <c r="R527" s="222">
        <f t="shared" si="1125"/>
        <v>0</v>
      </c>
      <c r="S527" s="222">
        <f t="shared" si="1126"/>
        <v>0</v>
      </c>
      <c r="T527" s="222">
        <f t="shared" si="1127"/>
        <v>0</v>
      </c>
      <c r="U527" s="222">
        <f t="shared" si="1128"/>
        <v>0</v>
      </c>
      <c r="V527" s="222">
        <f t="shared" si="1129"/>
        <v>0</v>
      </c>
      <c r="W527" s="222">
        <f t="shared" si="1130"/>
        <v>0</v>
      </c>
      <c r="X527" s="222">
        <f t="shared" si="1131"/>
        <v>0</v>
      </c>
      <c r="Y527" s="222">
        <f t="shared" si="1132"/>
        <v>0</v>
      </c>
      <c r="Z527" s="222">
        <f t="shared" si="1133"/>
        <v>0</v>
      </c>
      <c r="AA527" s="222">
        <f t="shared" si="1134"/>
        <v>0</v>
      </c>
      <c r="AB527" s="222">
        <f t="shared" si="1135"/>
        <v>0</v>
      </c>
      <c r="AC527" s="222">
        <f t="shared" si="1136"/>
        <v>0</v>
      </c>
      <c r="AD527" s="222">
        <f t="shared" si="1137"/>
        <v>0</v>
      </c>
      <c r="AE527" s="222">
        <f t="shared" si="1138"/>
        <v>0</v>
      </c>
      <c r="AF527" s="222">
        <f t="shared" si="1139"/>
        <v>0</v>
      </c>
      <c r="AG527" s="222">
        <f t="shared" si="1140"/>
        <v>0</v>
      </c>
      <c r="AH527" s="222">
        <f t="shared" si="1141"/>
        <v>0</v>
      </c>
      <c r="AI527" s="222">
        <f t="shared" si="1142"/>
        <v>0</v>
      </c>
      <c r="AJ527" s="222">
        <f t="shared" si="1143"/>
        <v>0</v>
      </c>
      <c r="AK527" s="222">
        <f t="shared" si="1144"/>
        <v>0</v>
      </c>
      <c r="AL527" s="222">
        <f t="shared" si="1145"/>
        <v>0</v>
      </c>
      <c r="AM527" s="222">
        <f t="shared" si="1146"/>
        <v>0</v>
      </c>
      <c r="AN527" s="222">
        <f t="shared" si="1147"/>
        <v>0</v>
      </c>
      <c r="AO527" s="222">
        <f t="shared" si="1148"/>
        <v>0</v>
      </c>
      <c r="AP527" s="222">
        <f t="shared" si="1149"/>
        <v>0</v>
      </c>
      <c r="AQ527" s="222">
        <f t="shared" si="1150"/>
        <v>0</v>
      </c>
      <c r="AR527" s="222">
        <f t="shared" si="1151"/>
        <v>0</v>
      </c>
      <c r="AS527" s="222">
        <f t="shared" si="1152"/>
        <v>0</v>
      </c>
      <c r="AT527" s="222">
        <f t="shared" si="1153"/>
        <v>0</v>
      </c>
      <c r="AU527" s="222">
        <f t="shared" si="1154"/>
        <v>0</v>
      </c>
      <c r="AV527" s="222">
        <f t="shared" si="1155"/>
        <v>0</v>
      </c>
      <c r="AW527" s="222">
        <f t="shared" si="1156"/>
        <v>0</v>
      </c>
      <c r="AX527" s="222">
        <f t="shared" si="1157"/>
        <v>0</v>
      </c>
      <c r="AY527" s="222">
        <f t="shared" si="1158"/>
        <v>0</v>
      </c>
      <c r="AZ527" s="222">
        <f t="shared" si="1159"/>
        <v>0</v>
      </c>
      <c r="BA527" s="222">
        <f t="shared" si="1160"/>
        <v>0</v>
      </c>
      <c r="BB527" s="222">
        <f t="shared" si="1161"/>
        <v>0</v>
      </c>
      <c r="BC527" s="222">
        <f t="shared" si="1162"/>
        <v>0</v>
      </c>
      <c r="BD527" s="222">
        <f t="shared" si="1163"/>
        <v>0</v>
      </c>
      <c r="BE527" s="222">
        <f t="shared" si="1164"/>
        <v>0</v>
      </c>
      <c r="BF527" s="222">
        <f t="shared" si="1165"/>
        <v>0</v>
      </c>
      <c r="BG527" s="222">
        <f t="shared" si="1166"/>
        <v>0</v>
      </c>
      <c r="BH527" s="222">
        <f t="shared" si="1167"/>
        <v>0</v>
      </c>
      <c r="BI527" s="222">
        <f t="shared" si="1168"/>
        <v>0</v>
      </c>
      <c r="BJ527" s="222">
        <f t="shared" si="1169"/>
        <v>0</v>
      </c>
      <c r="BK527" s="222">
        <f t="shared" si="1170"/>
        <v>0</v>
      </c>
      <c r="BL527" s="222">
        <f t="shared" si="1171"/>
        <v>0</v>
      </c>
      <c r="BM527" s="222">
        <f t="shared" si="1172"/>
        <v>0</v>
      </c>
      <c r="BN527" s="222">
        <f t="shared" si="1173"/>
        <v>0</v>
      </c>
      <c r="BO527" s="222">
        <f t="shared" si="1174"/>
        <v>0</v>
      </c>
      <c r="BP527" s="222">
        <f t="shared" si="1175"/>
        <v>0</v>
      </c>
      <c r="BQ527" s="222">
        <f t="shared" si="1176"/>
        <v>0</v>
      </c>
      <c r="BR527" s="222">
        <f t="shared" si="1177"/>
        <v>0</v>
      </c>
      <c r="BS527" s="222">
        <f t="shared" si="1178"/>
        <v>0</v>
      </c>
      <c r="BT527" s="222">
        <f t="shared" si="1179"/>
        <v>0</v>
      </c>
      <c r="BU527" s="222">
        <f t="shared" si="1180"/>
        <v>0</v>
      </c>
      <c r="BV527" s="222">
        <f t="shared" si="1181"/>
        <v>0</v>
      </c>
      <c r="BW527" s="222">
        <f t="shared" si="1182"/>
        <v>0</v>
      </c>
      <c r="BX527" s="222">
        <f t="shared" si="1183"/>
        <v>0</v>
      </c>
      <c r="BY527" s="222">
        <f t="shared" si="1184"/>
        <v>0</v>
      </c>
      <c r="BZ527" s="222">
        <f t="shared" si="1185"/>
        <v>0</v>
      </c>
      <c r="CA527" s="222">
        <f t="shared" si="1186"/>
        <v>0</v>
      </c>
      <c r="CB527" s="222">
        <f t="shared" si="1187"/>
        <v>0</v>
      </c>
      <c r="CC527" s="222">
        <f t="shared" si="1188"/>
        <v>0</v>
      </c>
      <c r="CD527" s="222">
        <f t="shared" si="1189"/>
        <v>0</v>
      </c>
      <c r="CE527" s="222">
        <f t="shared" si="1190"/>
        <v>0</v>
      </c>
      <c r="CF527" s="222">
        <f t="shared" si="1191"/>
        <v>0</v>
      </c>
      <c r="CG527" s="222">
        <f t="shared" si="1192"/>
        <v>0</v>
      </c>
      <c r="CH527" s="222">
        <f t="shared" si="1193"/>
        <v>0</v>
      </c>
      <c r="CI527" s="222">
        <f t="shared" si="1194"/>
        <v>0</v>
      </c>
      <c r="CJ527" s="222">
        <f t="shared" si="1195"/>
        <v>0</v>
      </c>
      <c r="CK527" s="222">
        <f t="shared" si="1196"/>
        <v>0</v>
      </c>
      <c r="CL527" s="222">
        <f t="shared" si="1197"/>
        <v>0</v>
      </c>
      <c r="CM527" s="222">
        <f t="shared" si="1198"/>
        <v>0</v>
      </c>
      <c r="CN527" s="222">
        <f t="shared" si="1199"/>
        <v>0</v>
      </c>
      <c r="CO527" s="222">
        <f t="shared" si="1200"/>
        <v>0</v>
      </c>
      <c r="CP527" s="222">
        <f t="shared" si="1201"/>
        <v>0</v>
      </c>
      <c r="CQ527" s="222">
        <f t="shared" si="1202"/>
        <v>0</v>
      </c>
      <c r="CR527" s="222">
        <f t="shared" si="1203"/>
        <v>0</v>
      </c>
      <c r="CS527" s="222">
        <f t="shared" si="1204"/>
        <v>0</v>
      </c>
      <c r="CT527" s="222">
        <f t="shared" si="1205"/>
        <v>0</v>
      </c>
      <c r="CU527" s="222">
        <f t="shared" si="1206"/>
        <v>0</v>
      </c>
      <c r="CV527" s="222">
        <f t="shared" si="1207"/>
        <v>0</v>
      </c>
      <c r="CW527" s="222">
        <f t="shared" si="1208"/>
        <v>0</v>
      </c>
      <c r="CX527" s="222">
        <f t="shared" si="1209"/>
        <v>0</v>
      </c>
      <c r="CY527" s="222">
        <f t="shared" si="1210"/>
        <v>0</v>
      </c>
      <c r="CZ527" s="222">
        <f t="shared" si="1211"/>
        <v>0</v>
      </c>
      <c r="DA527" s="222">
        <f t="shared" si="1212"/>
        <v>0</v>
      </c>
      <c r="DB527" s="222">
        <f t="shared" si="1213"/>
        <v>0</v>
      </c>
      <c r="DC527" s="222">
        <f t="shared" si="1214"/>
        <v>0</v>
      </c>
      <c r="DD527" s="222">
        <f t="shared" si="1215"/>
        <v>0</v>
      </c>
      <c r="DE527" s="222">
        <f t="shared" si="1216"/>
        <v>0</v>
      </c>
      <c r="DF527" s="222">
        <f t="shared" si="1217"/>
        <v>0</v>
      </c>
      <c r="DG527" s="222">
        <f t="shared" si="1218"/>
        <v>0</v>
      </c>
      <c r="DH527" s="222">
        <f t="shared" si="1219"/>
        <v>0</v>
      </c>
      <c r="DI527" s="222">
        <f t="shared" si="1220"/>
        <v>0</v>
      </c>
      <c r="DJ527" s="222">
        <f t="shared" si="1221"/>
        <v>0</v>
      </c>
      <c r="DK527" s="222">
        <f t="shared" si="1222"/>
        <v>0</v>
      </c>
      <c r="DL527" s="222">
        <f t="shared" si="1223"/>
        <v>0</v>
      </c>
      <c r="DM527" s="222">
        <f t="shared" si="1224"/>
        <v>0</v>
      </c>
      <c r="DN527" s="222">
        <f t="shared" si="1225"/>
        <v>0</v>
      </c>
      <c r="DO527" s="222">
        <f t="shared" si="1226"/>
        <v>0</v>
      </c>
      <c r="DP527" s="222">
        <f t="shared" si="1227"/>
        <v>0</v>
      </c>
      <c r="DQ527" s="222">
        <f t="shared" si="1228"/>
        <v>0</v>
      </c>
      <c r="DR527" s="222">
        <f t="shared" si="1229"/>
        <v>0</v>
      </c>
      <c r="DS527" s="222">
        <f t="shared" si="1230"/>
        <v>0</v>
      </c>
      <c r="DT527" s="222">
        <f t="shared" si="1231"/>
        <v>0</v>
      </c>
      <c r="DU527" s="222">
        <f t="shared" si="1232"/>
        <v>0</v>
      </c>
      <c r="DV527" s="222">
        <f t="shared" si="1233"/>
        <v>0</v>
      </c>
      <c r="DW527" s="222">
        <f t="shared" si="1234"/>
        <v>0</v>
      </c>
      <c r="DX527" s="222">
        <f t="shared" si="1235"/>
        <v>0</v>
      </c>
      <c r="DY527" s="222">
        <f t="shared" si="1236"/>
        <v>0</v>
      </c>
      <c r="DZ527" s="222">
        <f t="shared" si="1237"/>
        <v>0</v>
      </c>
      <c r="EA527" s="222">
        <f t="shared" si="1238"/>
        <v>0</v>
      </c>
      <c r="EB527" s="222">
        <f t="shared" si="1239"/>
        <v>0</v>
      </c>
      <c r="EC527" s="222">
        <f t="shared" si="1240"/>
        <v>0</v>
      </c>
      <c r="ED527" s="222">
        <f t="shared" si="1241"/>
        <v>0</v>
      </c>
      <c r="EE527" s="222">
        <f t="shared" si="1242"/>
        <v>0</v>
      </c>
      <c r="EF527" s="222">
        <f t="shared" si="1243"/>
        <v>0</v>
      </c>
      <c r="EG527" s="222">
        <f t="shared" si="1244"/>
        <v>0</v>
      </c>
      <c r="EH527" s="222">
        <f t="shared" si="1245"/>
        <v>0</v>
      </c>
      <c r="EI527" s="222">
        <f t="shared" si="1246"/>
        <v>0</v>
      </c>
      <c r="EJ527" s="222">
        <f t="shared" si="1247"/>
        <v>0</v>
      </c>
      <c r="EK527" s="222">
        <f t="shared" si="1248"/>
        <v>0</v>
      </c>
      <c r="EL527" s="222">
        <f t="shared" si="1249"/>
        <v>0</v>
      </c>
      <c r="EM527" s="222">
        <f t="shared" si="1250"/>
        <v>0</v>
      </c>
      <c r="EN527" s="222">
        <f t="shared" si="1251"/>
        <v>0</v>
      </c>
      <c r="EO527" s="222">
        <f t="shared" si="1252"/>
        <v>0</v>
      </c>
      <c r="EP527" s="222">
        <f t="shared" si="1253"/>
        <v>0</v>
      </c>
      <c r="EQ527" s="222">
        <f t="shared" si="1254"/>
        <v>0</v>
      </c>
      <c r="ER527" s="222">
        <f t="shared" si="1255"/>
        <v>0</v>
      </c>
      <c r="ES527" s="222">
        <f t="shared" si="1256"/>
        <v>0</v>
      </c>
      <c r="ET527" s="222">
        <f t="shared" si="1257"/>
        <v>0</v>
      </c>
      <c r="EU527" s="222">
        <f t="shared" si="1258"/>
        <v>0</v>
      </c>
      <c r="EV527" s="222">
        <f t="shared" si="1259"/>
        <v>0</v>
      </c>
      <c r="EW527" s="222">
        <f t="shared" si="1260"/>
        <v>0</v>
      </c>
      <c r="EX527" s="222">
        <f t="shared" si="1261"/>
        <v>0</v>
      </c>
      <c r="EY527" s="222">
        <f t="shared" si="1262"/>
        <v>0</v>
      </c>
      <c r="EZ527" s="222">
        <f t="shared" si="1263"/>
        <v>0</v>
      </c>
      <c r="FA527" s="222">
        <f t="shared" si="1264"/>
        <v>0</v>
      </c>
      <c r="FB527" s="222">
        <f t="shared" si="1265"/>
        <v>0</v>
      </c>
      <c r="FC527" s="222">
        <f t="shared" si="1266"/>
        <v>0</v>
      </c>
      <c r="FD527" s="222">
        <f t="shared" si="1267"/>
        <v>0</v>
      </c>
      <c r="FE527" s="222">
        <f t="shared" si="1268"/>
        <v>0</v>
      </c>
      <c r="FF527" s="222">
        <f t="shared" si="1269"/>
        <v>0</v>
      </c>
      <c r="FG527" s="222">
        <f t="shared" si="1270"/>
        <v>0</v>
      </c>
      <c r="FH527" s="222">
        <f t="shared" si="1271"/>
        <v>0</v>
      </c>
      <c r="FI527" s="222">
        <f t="shared" si="1272"/>
        <v>0</v>
      </c>
      <c r="FJ527" s="222">
        <f t="shared" si="1273"/>
        <v>0</v>
      </c>
      <c r="FK527" s="222">
        <f t="shared" si="1274"/>
        <v>0</v>
      </c>
      <c r="FL527" s="222">
        <f t="shared" si="1275"/>
        <v>0</v>
      </c>
      <c r="FM527" s="222">
        <f t="shared" si="1276"/>
        <v>0</v>
      </c>
      <c r="FN527" s="222">
        <f t="shared" si="1277"/>
        <v>0</v>
      </c>
      <c r="FO527" s="222">
        <f t="shared" si="1278"/>
        <v>0</v>
      </c>
      <c r="FP527" s="222">
        <f t="shared" si="1279"/>
        <v>0</v>
      </c>
      <c r="FQ527" s="222">
        <f t="shared" si="1280"/>
        <v>0</v>
      </c>
      <c r="FR527" s="222">
        <f t="shared" si="1281"/>
        <v>0</v>
      </c>
      <c r="FS527" s="222">
        <f t="shared" si="1282"/>
        <v>0</v>
      </c>
      <c r="FT527" s="222">
        <f t="shared" si="1283"/>
        <v>0</v>
      </c>
      <c r="FU527" s="222">
        <f t="shared" si="1284"/>
        <v>0</v>
      </c>
      <c r="FV527" s="222">
        <f t="shared" si="1285"/>
        <v>0</v>
      </c>
      <c r="FW527" s="222">
        <f t="shared" si="1286"/>
        <v>0</v>
      </c>
      <c r="FX527" s="222">
        <f t="shared" si="1287"/>
        <v>0</v>
      </c>
      <c r="FY527" s="222">
        <f t="shared" si="1288"/>
        <v>0</v>
      </c>
      <c r="FZ527" s="222">
        <f t="shared" si="1289"/>
        <v>0</v>
      </c>
      <c r="GA527" s="222">
        <f t="shared" si="1290"/>
        <v>0</v>
      </c>
      <c r="GB527" s="222">
        <f t="shared" si="1291"/>
        <v>0</v>
      </c>
      <c r="GC527" s="222">
        <f t="shared" si="1292"/>
        <v>0</v>
      </c>
      <c r="GD527" s="222">
        <f t="shared" si="1293"/>
        <v>0</v>
      </c>
      <c r="GE527" s="222">
        <f t="shared" si="1294"/>
        <v>0</v>
      </c>
      <c r="GF527" s="222">
        <f t="shared" si="1295"/>
        <v>0</v>
      </c>
      <c r="GG527" s="222">
        <f t="shared" si="1296"/>
        <v>0</v>
      </c>
      <c r="GH527" s="222">
        <f t="shared" si="1297"/>
        <v>0</v>
      </c>
      <c r="GI527" s="222">
        <f t="shared" si="1298"/>
        <v>0</v>
      </c>
      <c r="GJ527" s="222">
        <f t="shared" si="1299"/>
        <v>0</v>
      </c>
      <c r="GK527" s="222">
        <f t="shared" si="1300"/>
        <v>0</v>
      </c>
      <c r="GL527" s="222">
        <f t="shared" si="1301"/>
        <v>0</v>
      </c>
      <c r="GM527" s="222">
        <f t="shared" si="1302"/>
        <v>0</v>
      </c>
      <c r="GN527" s="222">
        <f t="shared" si="1303"/>
        <v>0</v>
      </c>
      <c r="GO527" s="222">
        <f t="shared" si="1304"/>
        <v>0</v>
      </c>
      <c r="GP527" s="222">
        <f t="shared" si="1305"/>
        <v>0</v>
      </c>
      <c r="GQ527" s="222">
        <f t="shared" si="1306"/>
        <v>0</v>
      </c>
      <c r="GR527" s="222">
        <f t="shared" si="1307"/>
        <v>0</v>
      </c>
      <c r="GS527" s="222">
        <f t="shared" si="1308"/>
        <v>0</v>
      </c>
      <c r="GT527" s="222">
        <f t="shared" si="1309"/>
        <v>0</v>
      </c>
      <c r="GU527" s="222">
        <f t="shared" si="1310"/>
        <v>0</v>
      </c>
      <c r="GV527" s="222">
        <f t="shared" si="1311"/>
        <v>0</v>
      </c>
      <c r="GW527" s="222">
        <f t="shared" si="1312"/>
        <v>0</v>
      </c>
      <c r="GX527" s="222">
        <f t="shared" si="1313"/>
        <v>0</v>
      </c>
      <c r="GY527" s="222">
        <f t="shared" si="1314"/>
        <v>0</v>
      </c>
      <c r="GZ527" s="222">
        <f t="shared" si="1315"/>
        <v>0</v>
      </c>
      <c r="HA527" s="222">
        <f t="shared" si="1316"/>
        <v>0</v>
      </c>
      <c r="HB527" s="222">
        <f t="shared" si="1317"/>
        <v>0</v>
      </c>
      <c r="HC527" s="222">
        <f t="shared" si="1318"/>
        <v>0</v>
      </c>
      <c r="HD527" s="222">
        <f t="shared" si="1319"/>
        <v>0</v>
      </c>
      <c r="HE527" s="222">
        <f t="shared" si="1320"/>
        <v>0</v>
      </c>
      <c r="HF527" s="222">
        <f t="shared" si="1321"/>
        <v>0</v>
      </c>
      <c r="HG527" s="222">
        <f t="shared" si="1322"/>
        <v>0</v>
      </c>
      <c r="HH527" s="222">
        <f t="shared" si="1323"/>
        <v>0</v>
      </c>
      <c r="HI527" s="222">
        <f t="shared" si="1324"/>
        <v>0</v>
      </c>
      <c r="HJ527" s="222">
        <f t="shared" si="1325"/>
        <v>0</v>
      </c>
      <c r="HK527" s="222">
        <f t="shared" si="1326"/>
        <v>0</v>
      </c>
      <c r="HL527" s="222">
        <f t="shared" si="1327"/>
        <v>0</v>
      </c>
      <c r="HM527" s="222">
        <f t="shared" si="1328"/>
        <v>0</v>
      </c>
      <c r="HN527" s="222">
        <f t="shared" si="1329"/>
        <v>0</v>
      </c>
      <c r="HO527" s="222">
        <f t="shared" si="1330"/>
        <v>0</v>
      </c>
      <c r="HP527" s="222">
        <f t="shared" si="1331"/>
        <v>0</v>
      </c>
      <c r="HQ527" s="222">
        <f t="shared" si="1332"/>
        <v>0</v>
      </c>
      <c r="HR527" s="222">
        <f t="shared" si="1333"/>
        <v>0</v>
      </c>
      <c r="HS527" s="222">
        <f t="shared" si="1334"/>
        <v>0</v>
      </c>
      <c r="HT527" s="222">
        <f t="shared" si="1335"/>
        <v>0</v>
      </c>
      <c r="HU527" s="222">
        <f t="shared" si="1336"/>
        <v>0</v>
      </c>
      <c r="HV527" s="222">
        <f t="shared" si="1337"/>
        <v>0</v>
      </c>
      <c r="HW527" s="222">
        <f t="shared" si="1338"/>
        <v>0</v>
      </c>
      <c r="HX527" s="222">
        <f t="shared" si="1339"/>
        <v>0</v>
      </c>
      <c r="HY527" s="222">
        <f t="shared" si="1340"/>
        <v>0</v>
      </c>
      <c r="HZ527" s="222">
        <f t="shared" si="1341"/>
        <v>0</v>
      </c>
      <c r="IA527" s="222">
        <f t="shared" si="1342"/>
        <v>0</v>
      </c>
      <c r="IB527" s="222">
        <f t="shared" si="1343"/>
        <v>0</v>
      </c>
      <c r="IC527" s="222">
        <f t="shared" si="1344"/>
        <v>0</v>
      </c>
      <c r="ID527" s="222">
        <f t="shared" si="1345"/>
        <v>0</v>
      </c>
      <c r="IE527" s="222">
        <f t="shared" si="1346"/>
        <v>0</v>
      </c>
      <c r="IF527" s="222">
        <f t="shared" si="1347"/>
        <v>0</v>
      </c>
      <c r="IG527" s="222">
        <f t="shared" si="1348"/>
        <v>0</v>
      </c>
      <c r="IH527" s="222">
        <f t="shared" si="1349"/>
        <v>0</v>
      </c>
      <c r="II527" s="222">
        <f t="shared" si="1350"/>
        <v>0</v>
      </c>
      <c r="IJ527" s="222">
        <f t="shared" si="1351"/>
        <v>0</v>
      </c>
      <c r="IK527" s="222">
        <f t="shared" si="1352"/>
        <v>0</v>
      </c>
      <c r="IL527" s="222">
        <f t="shared" si="1353"/>
        <v>0</v>
      </c>
      <c r="IM527" s="222">
        <f t="shared" si="1354"/>
        <v>0</v>
      </c>
      <c r="IN527" s="222">
        <f t="shared" si="1355"/>
        <v>0</v>
      </c>
      <c r="IO527" s="222">
        <f t="shared" si="1356"/>
        <v>0</v>
      </c>
      <c r="IP527" s="222">
        <f t="shared" si="1357"/>
        <v>0</v>
      </c>
      <c r="IQ527" s="222">
        <f t="shared" si="1358"/>
        <v>0</v>
      </c>
      <c r="IR527" s="222">
        <f t="shared" si="1359"/>
        <v>0</v>
      </c>
      <c r="IS527" s="222">
        <f t="shared" si="1360"/>
        <v>0</v>
      </c>
      <c r="IT527" s="222">
        <f t="shared" si="1361"/>
        <v>0</v>
      </c>
      <c r="IU527" s="222">
        <f t="shared" si="1362"/>
        <v>0</v>
      </c>
      <c r="IV527" s="222">
        <f t="shared" si="1363"/>
        <v>0</v>
      </c>
      <c r="IW527" s="222">
        <f t="shared" si="1364"/>
        <v>0</v>
      </c>
      <c r="IX527" s="222">
        <f t="shared" si="1365"/>
        <v>0</v>
      </c>
      <c r="IY527" s="222">
        <f t="shared" si="1366"/>
        <v>0</v>
      </c>
      <c r="IZ527" s="222">
        <f t="shared" si="1367"/>
        <v>0</v>
      </c>
      <c r="JA527" s="222">
        <f t="shared" si="1368"/>
        <v>0</v>
      </c>
      <c r="JB527" s="222">
        <f t="shared" si="1369"/>
        <v>0</v>
      </c>
    </row>
    <row r="528" spans="2:262">
      <c r="B528" s="230">
        <v>167</v>
      </c>
      <c r="C528" s="229">
        <f t="shared" si="1370"/>
        <v>3.2617187500000025E-3</v>
      </c>
      <c r="D528" s="226">
        <f t="shared" ca="1" si="1113"/>
        <v>23.662934954973711</v>
      </c>
      <c r="E528" s="225">
        <f ca="1">FQ361</f>
        <v>-0.33706504502628831</v>
      </c>
      <c r="F528" s="224">
        <v>167</v>
      </c>
      <c r="G528" s="222">
        <f t="shared" si="1114"/>
        <v>0</v>
      </c>
      <c r="H528" s="222">
        <f t="shared" si="1115"/>
        <v>0</v>
      </c>
      <c r="I528" s="222">
        <f t="shared" si="1116"/>
        <v>0</v>
      </c>
      <c r="J528" s="222">
        <f t="shared" si="1117"/>
        <v>0</v>
      </c>
      <c r="K528" s="222">
        <f t="shared" si="1118"/>
        <v>0</v>
      </c>
      <c r="L528" s="222">
        <f t="shared" si="1119"/>
        <v>0</v>
      </c>
      <c r="M528" s="222">
        <f t="shared" si="1120"/>
        <v>0</v>
      </c>
      <c r="N528" s="222">
        <f t="shared" si="1121"/>
        <v>0</v>
      </c>
      <c r="O528" s="222">
        <f t="shared" si="1122"/>
        <v>0</v>
      </c>
      <c r="P528" s="222">
        <f t="shared" si="1123"/>
        <v>0</v>
      </c>
      <c r="Q528" s="222">
        <f t="shared" si="1124"/>
        <v>0</v>
      </c>
      <c r="R528" s="222">
        <f t="shared" si="1125"/>
        <v>0</v>
      </c>
      <c r="S528" s="222">
        <f t="shared" si="1126"/>
        <v>0</v>
      </c>
      <c r="T528" s="222">
        <f t="shared" si="1127"/>
        <v>0</v>
      </c>
      <c r="U528" s="222">
        <f t="shared" si="1128"/>
        <v>0</v>
      </c>
      <c r="V528" s="222">
        <f t="shared" si="1129"/>
        <v>0</v>
      </c>
      <c r="W528" s="222">
        <f t="shared" si="1130"/>
        <v>0</v>
      </c>
      <c r="X528" s="222">
        <f t="shared" si="1131"/>
        <v>0</v>
      </c>
      <c r="Y528" s="222">
        <f t="shared" si="1132"/>
        <v>0</v>
      </c>
      <c r="Z528" s="222">
        <f t="shared" si="1133"/>
        <v>0</v>
      </c>
      <c r="AA528" s="222">
        <f t="shared" si="1134"/>
        <v>0</v>
      </c>
      <c r="AB528" s="222">
        <f t="shared" si="1135"/>
        <v>0</v>
      </c>
      <c r="AC528" s="222">
        <f t="shared" si="1136"/>
        <v>0</v>
      </c>
      <c r="AD528" s="222">
        <f t="shared" si="1137"/>
        <v>0</v>
      </c>
      <c r="AE528" s="222">
        <f t="shared" si="1138"/>
        <v>0</v>
      </c>
      <c r="AF528" s="222">
        <f t="shared" si="1139"/>
        <v>0</v>
      </c>
      <c r="AG528" s="222">
        <f t="shared" si="1140"/>
        <v>0</v>
      </c>
      <c r="AH528" s="222">
        <f t="shared" si="1141"/>
        <v>0</v>
      </c>
      <c r="AI528" s="222">
        <f t="shared" si="1142"/>
        <v>0</v>
      </c>
      <c r="AJ528" s="222">
        <f t="shared" si="1143"/>
        <v>0</v>
      </c>
      <c r="AK528" s="222">
        <f t="shared" si="1144"/>
        <v>0</v>
      </c>
      <c r="AL528" s="222">
        <f t="shared" si="1145"/>
        <v>0</v>
      </c>
      <c r="AM528" s="222">
        <f t="shared" si="1146"/>
        <v>0</v>
      </c>
      <c r="AN528" s="222">
        <f t="shared" si="1147"/>
        <v>0</v>
      </c>
      <c r="AO528" s="222">
        <f t="shared" si="1148"/>
        <v>0</v>
      </c>
      <c r="AP528" s="222">
        <f t="shared" si="1149"/>
        <v>0</v>
      </c>
      <c r="AQ528" s="222">
        <f t="shared" si="1150"/>
        <v>0</v>
      </c>
      <c r="AR528" s="222">
        <f t="shared" si="1151"/>
        <v>0</v>
      </c>
      <c r="AS528" s="222">
        <f t="shared" si="1152"/>
        <v>0</v>
      </c>
      <c r="AT528" s="222">
        <f t="shared" si="1153"/>
        <v>0</v>
      </c>
      <c r="AU528" s="222">
        <f t="shared" si="1154"/>
        <v>0</v>
      </c>
      <c r="AV528" s="222">
        <f t="shared" si="1155"/>
        <v>0</v>
      </c>
      <c r="AW528" s="222">
        <f t="shared" si="1156"/>
        <v>0</v>
      </c>
      <c r="AX528" s="222">
        <f t="shared" si="1157"/>
        <v>0</v>
      </c>
      <c r="AY528" s="222">
        <f t="shared" si="1158"/>
        <v>0</v>
      </c>
      <c r="AZ528" s="222">
        <f t="shared" si="1159"/>
        <v>0</v>
      </c>
      <c r="BA528" s="222">
        <f t="shared" si="1160"/>
        <v>0</v>
      </c>
      <c r="BB528" s="222">
        <f t="shared" si="1161"/>
        <v>0</v>
      </c>
      <c r="BC528" s="222">
        <f t="shared" si="1162"/>
        <v>0</v>
      </c>
      <c r="BD528" s="222">
        <f t="shared" si="1163"/>
        <v>0</v>
      </c>
      <c r="BE528" s="222">
        <f t="shared" si="1164"/>
        <v>0</v>
      </c>
      <c r="BF528" s="222">
        <f t="shared" si="1165"/>
        <v>0</v>
      </c>
      <c r="BG528" s="222">
        <f t="shared" si="1166"/>
        <v>0</v>
      </c>
      <c r="BH528" s="222">
        <f t="shared" si="1167"/>
        <v>0</v>
      </c>
      <c r="BI528" s="222">
        <f t="shared" si="1168"/>
        <v>0</v>
      </c>
      <c r="BJ528" s="222">
        <f t="shared" si="1169"/>
        <v>0</v>
      </c>
      <c r="BK528" s="222">
        <f t="shared" si="1170"/>
        <v>0</v>
      </c>
      <c r="BL528" s="222">
        <f t="shared" si="1171"/>
        <v>0</v>
      </c>
      <c r="BM528" s="222">
        <f t="shared" si="1172"/>
        <v>0</v>
      </c>
      <c r="BN528" s="222">
        <f t="shared" si="1173"/>
        <v>0</v>
      </c>
      <c r="BO528" s="222">
        <f t="shared" si="1174"/>
        <v>0</v>
      </c>
      <c r="BP528" s="222">
        <f t="shared" si="1175"/>
        <v>0</v>
      </c>
      <c r="BQ528" s="222">
        <f t="shared" si="1176"/>
        <v>0</v>
      </c>
      <c r="BR528" s="222">
        <f t="shared" si="1177"/>
        <v>0</v>
      </c>
      <c r="BS528" s="222">
        <f t="shared" si="1178"/>
        <v>0</v>
      </c>
      <c r="BT528" s="222">
        <f t="shared" si="1179"/>
        <v>0</v>
      </c>
      <c r="BU528" s="222">
        <f t="shared" si="1180"/>
        <v>0</v>
      </c>
      <c r="BV528" s="222">
        <f t="shared" si="1181"/>
        <v>0</v>
      </c>
      <c r="BW528" s="222">
        <f t="shared" si="1182"/>
        <v>0</v>
      </c>
      <c r="BX528" s="222">
        <f t="shared" si="1183"/>
        <v>0</v>
      </c>
      <c r="BY528" s="222">
        <f t="shared" si="1184"/>
        <v>0</v>
      </c>
      <c r="BZ528" s="222">
        <f t="shared" si="1185"/>
        <v>0</v>
      </c>
      <c r="CA528" s="222">
        <f t="shared" si="1186"/>
        <v>0</v>
      </c>
      <c r="CB528" s="222">
        <f t="shared" si="1187"/>
        <v>0</v>
      </c>
      <c r="CC528" s="222">
        <f t="shared" si="1188"/>
        <v>0</v>
      </c>
      <c r="CD528" s="222">
        <f t="shared" si="1189"/>
        <v>0</v>
      </c>
      <c r="CE528" s="222">
        <f t="shared" si="1190"/>
        <v>0</v>
      </c>
      <c r="CF528" s="222">
        <f t="shared" si="1191"/>
        <v>0</v>
      </c>
      <c r="CG528" s="222">
        <f t="shared" si="1192"/>
        <v>0</v>
      </c>
      <c r="CH528" s="222">
        <f t="shared" si="1193"/>
        <v>0</v>
      </c>
      <c r="CI528" s="222">
        <f t="shared" si="1194"/>
        <v>0</v>
      </c>
      <c r="CJ528" s="222">
        <f t="shared" si="1195"/>
        <v>0</v>
      </c>
      <c r="CK528" s="222">
        <f t="shared" si="1196"/>
        <v>0</v>
      </c>
      <c r="CL528" s="222">
        <f t="shared" si="1197"/>
        <v>0</v>
      </c>
      <c r="CM528" s="222">
        <f t="shared" si="1198"/>
        <v>0</v>
      </c>
      <c r="CN528" s="222">
        <f t="shared" si="1199"/>
        <v>0</v>
      </c>
      <c r="CO528" s="222">
        <f t="shared" si="1200"/>
        <v>0</v>
      </c>
      <c r="CP528" s="222">
        <f t="shared" si="1201"/>
        <v>0</v>
      </c>
      <c r="CQ528" s="222">
        <f t="shared" si="1202"/>
        <v>0</v>
      </c>
      <c r="CR528" s="222">
        <f t="shared" si="1203"/>
        <v>0</v>
      </c>
      <c r="CS528" s="222">
        <f t="shared" si="1204"/>
        <v>0</v>
      </c>
      <c r="CT528" s="222">
        <f t="shared" si="1205"/>
        <v>0</v>
      </c>
      <c r="CU528" s="222">
        <f t="shared" si="1206"/>
        <v>0</v>
      </c>
      <c r="CV528" s="222">
        <f t="shared" si="1207"/>
        <v>0</v>
      </c>
      <c r="CW528" s="222">
        <f t="shared" si="1208"/>
        <v>0</v>
      </c>
      <c r="CX528" s="222">
        <f t="shared" si="1209"/>
        <v>0</v>
      </c>
      <c r="CY528" s="222">
        <f t="shared" si="1210"/>
        <v>0</v>
      </c>
      <c r="CZ528" s="222">
        <f t="shared" si="1211"/>
        <v>0</v>
      </c>
      <c r="DA528" s="222">
        <f t="shared" si="1212"/>
        <v>0</v>
      </c>
      <c r="DB528" s="222">
        <f t="shared" si="1213"/>
        <v>0</v>
      </c>
      <c r="DC528" s="222">
        <f t="shared" si="1214"/>
        <v>0</v>
      </c>
      <c r="DD528" s="222">
        <f t="shared" si="1215"/>
        <v>0</v>
      </c>
      <c r="DE528" s="222">
        <f t="shared" si="1216"/>
        <v>0</v>
      </c>
      <c r="DF528" s="222">
        <f t="shared" si="1217"/>
        <v>0</v>
      </c>
      <c r="DG528" s="222">
        <f t="shared" si="1218"/>
        <v>0</v>
      </c>
      <c r="DH528" s="222">
        <f t="shared" si="1219"/>
        <v>0</v>
      </c>
      <c r="DI528" s="222">
        <f t="shared" si="1220"/>
        <v>0</v>
      </c>
      <c r="DJ528" s="222">
        <f t="shared" si="1221"/>
        <v>0</v>
      </c>
      <c r="DK528" s="222">
        <f t="shared" si="1222"/>
        <v>0</v>
      </c>
      <c r="DL528" s="222">
        <f t="shared" si="1223"/>
        <v>0</v>
      </c>
      <c r="DM528" s="222">
        <f t="shared" si="1224"/>
        <v>0</v>
      </c>
      <c r="DN528" s="222">
        <f t="shared" si="1225"/>
        <v>0</v>
      </c>
      <c r="DO528" s="222">
        <f t="shared" si="1226"/>
        <v>0</v>
      </c>
      <c r="DP528" s="222">
        <f t="shared" si="1227"/>
        <v>0</v>
      </c>
      <c r="DQ528" s="222">
        <f t="shared" si="1228"/>
        <v>0</v>
      </c>
      <c r="DR528" s="222">
        <f t="shared" si="1229"/>
        <v>0</v>
      </c>
      <c r="DS528" s="222">
        <f t="shared" si="1230"/>
        <v>0</v>
      </c>
      <c r="DT528" s="222">
        <f t="shared" si="1231"/>
        <v>0</v>
      </c>
      <c r="DU528" s="222">
        <f t="shared" si="1232"/>
        <v>0</v>
      </c>
      <c r="DV528" s="222">
        <f t="shared" si="1233"/>
        <v>0</v>
      </c>
      <c r="DW528" s="222">
        <f t="shared" si="1234"/>
        <v>0</v>
      </c>
      <c r="DX528" s="222">
        <f t="shared" si="1235"/>
        <v>0</v>
      </c>
      <c r="DY528" s="222">
        <f t="shared" si="1236"/>
        <v>0</v>
      </c>
      <c r="DZ528" s="222">
        <f t="shared" si="1237"/>
        <v>0</v>
      </c>
      <c r="EA528" s="222">
        <f t="shared" si="1238"/>
        <v>0</v>
      </c>
      <c r="EB528" s="222">
        <f t="shared" si="1239"/>
        <v>0</v>
      </c>
      <c r="EC528" s="222">
        <f t="shared" si="1240"/>
        <v>0</v>
      </c>
      <c r="ED528" s="222">
        <f t="shared" si="1241"/>
        <v>0</v>
      </c>
      <c r="EE528" s="222">
        <f t="shared" si="1242"/>
        <v>0</v>
      </c>
      <c r="EF528" s="222">
        <f t="shared" si="1243"/>
        <v>0</v>
      </c>
      <c r="EG528" s="222">
        <f t="shared" si="1244"/>
        <v>0</v>
      </c>
      <c r="EH528" s="222">
        <f t="shared" si="1245"/>
        <v>0</v>
      </c>
      <c r="EI528" s="222">
        <f t="shared" si="1246"/>
        <v>0</v>
      </c>
      <c r="EJ528" s="222">
        <f t="shared" si="1247"/>
        <v>0</v>
      </c>
      <c r="EK528" s="222">
        <f t="shared" si="1248"/>
        <v>0</v>
      </c>
      <c r="EL528" s="222">
        <f t="shared" si="1249"/>
        <v>0</v>
      </c>
      <c r="EM528" s="222">
        <f t="shared" si="1250"/>
        <v>0</v>
      </c>
      <c r="EN528" s="222">
        <f t="shared" si="1251"/>
        <v>0</v>
      </c>
      <c r="EO528" s="222">
        <f t="shared" si="1252"/>
        <v>0</v>
      </c>
      <c r="EP528" s="222">
        <f t="shared" si="1253"/>
        <v>0</v>
      </c>
      <c r="EQ528" s="222">
        <f t="shared" si="1254"/>
        <v>0</v>
      </c>
      <c r="ER528" s="222">
        <f t="shared" si="1255"/>
        <v>0</v>
      </c>
      <c r="ES528" s="222">
        <f t="shared" si="1256"/>
        <v>0</v>
      </c>
      <c r="ET528" s="222">
        <f t="shared" si="1257"/>
        <v>0</v>
      </c>
      <c r="EU528" s="222">
        <f t="shared" si="1258"/>
        <v>0</v>
      </c>
      <c r="EV528" s="222">
        <f t="shared" si="1259"/>
        <v>0</v>
      </c>
      <c r="EW528" s="222">
        <f t="shared" si="1260"/>
        <v>0</v>
      </c>
      <c r="EX528" s="222">
        <f t="shared" si="1261"/>
        <v>0</v>
      </c>
      <c r="EY528" s="222">
        <f t="shared" si="1262"/>
        <v>0</v>
      </c>
      <c r="EZ528" s="222">
        <f t="shared" si="1263"/>
        <v>0</v>
      </c>
      <c r="FA528" s="222">
        <f t="shared" si="1264"/>
        <v>0</v>
      </c>
      <c r="FB528" s="222">
        <f t="shared" si="1265"/>
        <v>0</v>
      </c>
      <c r="FC528" s="222">
        <f t="shared" si="1266"/>
        <v>0</v>
      </c>
      <c r="FD528" s="222">
        <f t="shared" si="1267"/>
        <v>0</v>
      </c>
      <c r="FE528" s="222">
        <f t="shared" si="1268"/>
        <v>0</v>
      </c>
      <c r="FF528" s="222">
        <f t="shared" si="1269"/>
        <v>0</v>
      </c>
      <c r="FG528" s="222">
        <f t="shared" si="1270"/>
        <v>0</v>
      </c>
      <c r="FH528" s="222">
        <f t="shared" si="1271"/>
        <v>0</v>
      </c>
      <c r="FI528" s="222">
        <f t="shared" si="1272"/>
        <v>0</v>
      </c>
      <c r="FJ528" s="222">
        <f t="shared" si="1273"/>
        <v>0</v>
      </c>
      <c r="FK528" s="222">
        <f t="shared" si="1274"/>
        <v>0</v>
      </c>
      <c r="FL528" s="222">
        <f t="shared" si="1275"/>
        <v>0</v>
      </c>
      <c r="FM528" s="222">
        <f t="shared" si="1276"/>
        <v>0</v>
      </c>
      <c r="FN528" s="222">
        <f t="shared" si="1277"/>
        <v>0</v>
      </c>
      <c r="FO528" s="222">
        <f t="shared" si="1278"/>
        <v>0</v>
      </c>
      <c r="FP528" s="222">
        <f t="shared" si="1279"/>
        <v>0</v>
      </c>
      <c r="FQ528" s="222">
        <f t="shared" si="1280"/>
        <v>0</v>
      </c>
      <c r="FR528" s="222">
        <f t="shared" si="1281"/>
        <v>0</v>
      </c>
      <c r="FS528" s="222">
        <f t="shared" si="1282"/>
        <v>0</v>
      </c>
      <c r="FT528" s="222">
        <f t="shared" si="1283"/>
        <v>0</v>
      </c>
      <c r="FU528" s="222">
        <f t="shared" si="1284"/>
        <v>0</v>
      </c>
      <c r="FV528" s="222">
        <f t="shared" si="1285"/>
        <v>0</v>
      </c>
      <c r="FW528" s="222">
        <f t="shared" si="1286"/>
        <v>0</v>
      </c>
      <c r="FX528" s="222">
        <f t="shared" si="1287"/>
        <v>0</v>
      </c>
      <c r="FY528" s="222">
        <f t="shared" si="1288"/>
        <v>0</v>
      </c>
      <c r="FZ528" s="222">
        <f t="shared" si="1289"/>
        <v>0</v>
      </c>
      <c r="GA528" s="222">
        <f t="shared" si="1290"/>
        <v>0</v>
      </c>
      <c r="GB528" s="222">
        <f t="shared" si="1291"/>
        <v>0</v>
      </c>
      <c r="GC528" s="222">
        <f t="shared" si="1292"/>
        <v>0</v>
      </c>
      <c r="GD528" s="222">
        <f t="shared" si="1293"/>
        <v>0</v>
      </c>
      <c r="GE528" s="222">
        <f t="shared" si="1294"/>
        <v>0</v>
      </c>
      <c r="GF528" s="222">
        <f t="shared" si="1295"/>
        <v>0</v>
      </c>
      <c r="GG528" s="222">
        <f t="shared" si="1296"/>
        <v>0</v>
      </c>
      <c r="GH528" s="222">
        <f t="shared" si="1297"/>
        <v>0</v>
      </c>
      <c r="GI528" s="222">
        <f t="shared" si="1298"/>
        <v>0</v>
      </c>
      <c r="GJ528" s="222">
        <f t="shared" si="1299"/>
        <v>0</v>
      </c>
      <c r="GK528" s="222">
        <f t="shared" si="1300"/>
        <v>0</v>
      </c>
      <c r="GL528" s="222">
        <f t="shared" si="1301"/>
        <v>0</v>
      </c>
      <c r="GM528" s="222">
        <f t="shared" si="1302"/>
        <v>0</v>
      </c>
      <c r="GN528" s="222">
        <f t="shared" si="1303"/>
        <v>0</v>
      </c>
      <c r="GO528" s="222">
        <f t="shared" si="1304"/>
        <v>0</v>
      </c>
      <c r="GP528" s="222">
        <f t="shared" si="1305"/>
        <v>0</v>
      </c>
      <c r="GQ528" s="222">
        <f t="shared" si="1306"/>
        <v>0</v>
      </c>
      <c r="GR528" s="222">
        <f t="shared" si="1307"/>
        <v>0</v>
      </c>
      <c r="GS528" s="222">
        <f t="shared" si="1308"/>
        <v>0</v>
      </c>
      <c r="GT528" s="222">
        <f t="shared" si="1309"/>
        <v>0</v>
      </c>
      <c r="GU528" s="222">
        <f t="shared" si="1310"/>
        <v>0</v>
      </c>
      <c r="GV528" s="222">
        <f t="shared" si="1311"/>
        <v>0</v>
      </c>
      <c r="GW528" s="222">
        <f t="shared" si="1312"/>
        <v>0</v>
      </c>
      <c r="GX528" s="222">
        <f t="shared" si="1313"/>
        <v>0</v>
      </c>
      <c r="GY528" s="222">
        <f t="shared" si="1314"/>
        <v>0</v>
      </c>
      <c r="GZ528" s="222">
        <f t="shared" si="1315"/>
        <v>0</v>
      </c>
      <c r="HA528" s="222">
        <f t="shared" si="1316"/>
        <v>0</v>
      </c>
      <c r="HB528" s="222">
        <f t="shared" si="1317"/>
        <v>0</v>
      </c>
      <c r="HC528" s="222">
        <f t="shared" si="1318"/>
        <v>0</v>
      </c>
      <c r="HD528" s="222">
        <f t="shared" si="1319"/>
        <v>0</v>
      </c>
      <c r="HE528" s="222">
        <f t="shared" si="1320"/>
        <v>0</v>
      </c>
      <c r="HF528" s="222">
        <f t="shared" si="1321"/>
        <v>0</v>
      </c>
      <c r="HG528" s="222">
        <f t="shared" si="1322"/>
        <v>0</v>
      </c>
      <c r="HH528" s="222">
        <f t="shared" si="1323"/>
        <v>0</v>
      </c>
      <c r="HI528" s="222">
        <f t="shared" si="1324"/>
        <v>0</v>
      </c>
      <c r="HJ528" s="222">
        <f t="shared" si="1325"/>
        <v>0</v>
      </c>
      <c r="HK528" s="222">
        <f t="shared" si="1326"/>
        <v>0</v>
      </c>
      <c r="HL528" s="222">
        <f t="shared" si="1327"/>
        <v>0</v>
      </c>
      <c r="HM528" s="222">
        <f t="shared" si="1328"/>
        <v>0</v>
      </c>
      <c r="HN528" s="222">
        <f t="shared" si="1329"/>
        <v>0</v>
      </c>
      <c r="HO528" s="222">
        <f t="shared" si="1330"/>
        <v>0</v>
      </c>
      <c r="HP528" s="222">
        <f t="shared" si="1331"/>
        <v>0</v>
      </c>
      <c r="HQ528" s="222">
        <f t="shared" si="1332"/>
        <v>0</v>
      </c>
      <c r="HR528" s="222">
        <f t="shared" si="1333"/>
        <v>0</v>
      </c>
      <c r="HS528" s="222">
        <f t="shared" si="1334"/>
        <v>0</v>
      </c>
      <c r="HT528" s="222">
        <f t="shared" si="1335"/>
        <v>0</v>
      </c>
      <c r="HU528" s="222">
        <f t="shared" si="1336"/>
        <v>0</v>
      </c>
      <c r="HV528" s="222">
        <f t="shared" si="1337"/>
        <v>0</v>
      </c>
      <c r="HW528" s="222">
        <f t="shared" si="1338"/>
        <v>0</v>
      </c>
      <c r="HX528" s="222">
        <f t="shared" si="1339"/>
        <v>0</v>
      </c>
      <c r="HY528" s="222">
        <f t="shared" si="1340"/>
        <v>0</v>
      </c>
      <c r="HZ528" s="222">
        <f t="shared" si="1341"/>
        <v>0</v>
      </c>
      <c r="IA528" s="222">
        <f t="shared" si="1342"/>
        <v>0</v>
      </c>
      <c r="IB528" s="222">
        <f t="shared" si="1343"/>
        <v>0</v>
      </c>
      <c r="IC528" s="222">
        <f t="shared" si="1344"/>
        <v>0</v>
      </c>
      <c r="ID528" s="222">
        <f t="shared" si="1345"/>
        <v>0</v>
      </c>
      <c r="IE528" s="222">
        <f t="shared" si="1346"/>
        <v>0</v>
      </c>
      <c r="IF528" s="222">
        <f t="shared" si="1347"/>
        <v>0</v>
      </c>
      <c r="IG528" s="222">
        <f t="shared" si="1348"/>
        <v>0</v>
      </c>
      <c r="IH528" s="222">
        <f t="shared" si="1349"/>
        <v>0</v>
      </c>
      <c r="II528" s="222">
        <f t="shared" si="1350"/>
        <v>0</v>
      </c>
      <c r="IJ528" s="222">
        <f t="shared" si="1351"/>
        <v>0</v>
      </c>
      <c r="IK528" s="222">
        <f t="shared" si="1352"/>
        <v>0</v>
      </c>
      <c r="IL528" s="222">
        <f t="shared" si="1353"/>
        <v>0</v>
      </c>
      <c r="IM528" s="222">
        <f t="shared" si="1354"/>
        <v>0</v>
      </c>
      <c r="IN528" s="222">
        <f t="shared" si="1355"/>
        <v>0</v>
      </c>
      <c r="IO528" s="222">
        <f t="shared" si="1356"/>
        <v>0</v>
      </c>
      <c r="IP528" s="222">
        <f t="shared" si="1357"/>
        <v>0</v>
      </c>
      <c r="IQ528" s="222">
        <f t="shared" si="1358"/>
        <v>0</v>
      </c>
      <c r="IR528" s="222">
        <f t="shared" si="1359"/>
        <v>0</v>
      </c>
      <c r="IS528" s="222">
        <f t="shared" si="1360"/>
        <v>0</v>
      </c>
      <c r="IT528" s="222">
        <f t="shared" si="1361"/>
        <v>0</v>
      </c>
      <c r="IU528" s="222">
        <f t="shared" si="1362"/>
        <v>0</v>
      </c>
      <c r="IV528" s="222">
        <f t="shared" si="1363"/>
        <v>0</v>
      </c>
      <c r="IW528" s="222">
        <f t="shared" si="1364"/>
        <v>0</v>
      </c>
      <c r="IX528" s="222">
        <f t="shared" si="1365"/>
        <v>0</v>
      </c>
      <c r="IY528" s="222">
        <f t="shared" si="1366"/>
        <v>0</v>
      </c>
      <c r="IZ528" s="222">
        <f t="shared" si="1367"/>
        <v>0</v>
      </c>
      <c r="JA528" s="222">
        <f t="shared" si="1368"/>
        <v>0</v>
      </c>
      <c r="JB528" s="222">
        <f t="shared" si="1369"/>
        <v>0</v>
      </c>
    </row>
    <row r="529" spans="2:262">
      <c r="B529" s="230">
        <v>168</v>
      </c>
      <c r="C529" s="229">
        <f t="shared" si="1370"/>
        <v>3.2812500000000025E-3</v>
      </c>
      <c r="D529" s="226">
        <f t="shared" ca="1" si="1113"/>
        <v>23.663721871480714</v>
      </c>
      <c r="E529" s="225">
        <f ca="1">FR361</f>
        <v>-0.3362781285192844</v>
      </c>
      <c r="F529" s="224">
        <v>168</v>
      </c>
      <c r="G529" s="222">
        <f t="shared" si="1114"/>
        <v>0</v>
      </c>
      <c r="H529" s="222">
        <f t="shared" si="1115"/>
        <v>0</v>
      </c>
      <c r="I529" s="222">
        <f t="shared" si="1116"/>
        <v>0</v>
      </c>
      <c r="J529" s="222">
        <f t="shared" si="1117"/>
        <v>0</v>
      </c>
      <c r="K529" s="222">
        <f t="shared" si="1118"/>
        <v>0</v>
      </c>
      <c r="L529" s="222">
        <f t="shared" si="1119"/>
        <v>0</v>
      </c>
      <c r="M529" s="222">
        <f t="shared" si="1120"/>
        <v>0</v>
      </c>
      <c r="N529" s="222">
        <f t="shared" si="1121"/>
        <v>0</v>
      </c>
      <c r="O529" s="222">
        <f t="shared" si="1122"/>
        <v>0</v>
      </c>
      <c r="P529" s="222">
        <f t="shared" si="1123"/>
        <v>0</v>
      </c>
      <c r="Q529" s="222">
        <f t="shared" si="1124"/>
        <v>0</v>
      </c>
      <c r="R529" s="222">
        <f t="shared" si="1125"/>
        <v>0</v>
      </c>
      <c r="S529" s="222">
        <f t="shared" si="1126"/>
        <v>0</v>
      </c>
      <c r="T529" s="222">
        <f t="shared" si="1127"/>
        <v>0</v>
      </c>
      <c r="U529" s="222">
        <f t="shared" si="1128"/>
        <v>0</v>
      </c>
      <c r="V529" s="222">
        <f t="shared" si="1129"/>
        <v>0</v>
      </c>
      <c r="W529" s="222">
        <f t="shared" si="1130"/>
        <v>0</v>
      </c>
      <c r="X529" s="222">
        <f t="shared" si="1131"/>
        <v>0</v>
      </c>
      <c r="Y529" s="222">
        <f t="shared" si="1132"/>
        <v>0</v>
      </c>
      <c r="Z529" s="222">
        <f t="shared" si="1133"/>
        <v>0</v>
      </c>
      <c r="AA529" s="222">
        <f t="shared" si="1134"/>
        <v>0</v>
      </c>
      <c r="AB529" s="222">
        <f t="shared" si="1135"/>
        <v>0</v>
      </c>
      <c r="AC529" s="222">
        <f t="shared" si="1136"/>
        <v>0</v>
      </c>
      <c r="AD529" s="222">
        <f t="shared" si="1137"/>
        <v>0</v>
      </c>
      <c r="AE529" s="222">
        <f t="shared" si="1138"/>
        <v>0</v>
      </c>
      <c r="AF529" s="222">
        <f t="shared" si="1139"/>
        <v>0</v>
      </c>
      <c r="AG529" s="222">
        <f t="shared" si="1140"/>
        <v>0</v>
      </c>
      <c r="AH529" s="222">
        <f t="shared" si="1141"/>
        <v>0</v>
      </c>
      <c r="AI529" s="222">
        <f t="shared" si="1142"/>
        <v>0</v>
      </c>
      <c r="AJ529" s="222">
        <f t="shared" si="1143"/>
        <v>0</v>
      </c>
      <c r="AK529" s="222">
        <f t="shared" si="1144"/>
        <v>0</v>
      </c>
      <c r="AL529" s="222">
        <f t="shared" si="1145"/>
        <v>0</v>
      </c>
      <c r="AM529" s="222">
        <f t="shared" si="1146"/>
        <v>0</v>
      </c>
      <c r="AN529" s="222">
        <f t="shared" si="1147"/>
        <v>0</v>
      </c>
      <c r="AO529" s="222">
        <f t="shared" si="1148"/>
        <v>0</v>
      </c>
      <c r="AP529" s="222">
        <f t="shared" si="1149"/>
        <v>0</v>
      </c>
      <c r="AQ529" s="222">
        <f t="shared" si="1150"/>
        <v>0</v>
      </c>
      <c r="AR529" s="222">
        <f t="shared" si="1151"/>
        <v>0</v>
      </c>
      <c r="AS529" s="222">
        <f t="shared" si="1152"/>
        <v>0</v>
      </c>
      <c r="AT529" s="222">
        <f t="shared" si="1153"/>
        <v>0</v>
      </c>
      <c r="AU529" s="222">
        <f t="shared" si="1154"/>
        <v>0</v>
      </c>
      <c r="AV529" s="222">
        <f t="shared" si="1155"/>
        <v>0</v>
      </c>
      <c r="AW529" s="222">
        <f t="shared" si="1156"/>
        <v>0</v>
      </c>
      <c r="AX529" s="222">
        <f t="shared" si="1157"/>
        <v>0</v>
      </c>
      <c r="AY529" s="222">
        <f t="shared" si="1158"/>
        <v>0</v>
      </c>
      <c r="AZ529" s="222">
        <f t="shared" si="1159"/>
        <v>0</v>
      </c>
      <c r="BA529" s="222">
        <f t="shared" si="1160"/>
        <v>0</v>
      </c>
      <c r="BB529" s="222">
        <f t="shared" si="1161"/>
        <v>0</v>
      </c>
      <c r="BC529" s="222">
        <f t="shared" si="1162"/>
        <v>0</v>
      </c>
      <c r="BD529" s="222">
        <f t="shared" si="1163"/>
        <v>0</v>
      </c>
      <c r="BE529" s="222">
        <f t="shared" si="1164"/>
        <v>0</v>
      </c>
      <c r="BF529" s="222">
        <f t="shared" si="1165"/>
        <v>0</v>
      </c>
      <c r="BG529" s="222">
        <f t="shared" si="1166"/>
        <v>0</v>
      </c>
      <c r="BH529" s="222">
        <f t="shared" si="1167"/>
        <v>0</v>
      </c>
      <c r="BI529" s="222">
        <f t="shared" si="1168"/>
        <v>0</v>
      </c>
      <c r="BJ529" s="222">
        <f t="shared" si="1169"/>
        <v>0</v>
      </c>
      <c r="BK529" s="222">
        <f t="shared" si="1170"/>
        <v>0</v>
      </c>
      <c r="BL529" s="222">
        <f t="shared" si="1171"/>
        <v>0</v>
      </c>
      <c r="BM529" s="222">
        <f t="shared" si="1172"/>
        <v>0</v>
      </c>
      <c r="BN529" s="222">
        <f t="shared" si="1173"/>
        <v>0</v>
      </c>
      <c r="BO529" s="222">
        <f t="shared" si="1174"/>
        <v>0</v>
      </c>
      <c r="BP529" s="222">
        <f t="shared" si="1175"/>
        <v>0</v>
      </c>
      <c r="BQ529" s="222">
        <f t="shared" si="1176"/>
        <v>0</v>
      </c>
      <c r="BR529" s="222">
        <f t="shared" si="1177"/>
        <v>0</v>
      </c>
      <c r="BS529" s="222">
        <f t="shared" si="1178"/>
        <v>0</v>
      </c>
      <c r="BT529" s="222">
        <f t="shared" si="1179"/>
        <v>0</v>
      </c>
      <c r="BU529" s="222">
        <f t="shared" si="1180"/>
        <v>0</v>
      </c>
      <c r="BV529" s="222">
        <f t="shared" si="1181"/>
        <v>0</v>
      </c>
      <c r="BW529" s="222">
        <f t="shared" si="1182"/>
        <v>0</v>
      </c>
      <c r="BX529" s="222">
        <f t="shared" si="1183"/>
        <v>0</v>
      </c>
      <c r="BY529" s="222">
        <f t="shared" si="1184"/>
        <v>0</v>
      </c>
      <c r="BZ529" s="222">
        <f t="shared" si="1185"/>
        <v>0</v>
      </c>
      <c r="CA529" s="222">
        <f t="shared" si="1186"/>
        <v>0</v>
      </c>
      <c r="CB529" s="222">
        <f t="shared" si="1187"/>
        <v>0</v>
      </c>
      <c r="CC529" s="222">
        <f t="shared" si="1188"/>
        <v>0</v>
      </c>
      <c r="CD529" s="222">
        <f t="shared" si="1189"/>
        <v>0</v>
      </c>
      <c r="CE529" s="222">
        <f t="shared" si="1190"/>
        <v>0</v>
      </c>
      <c r="CF529" s="222">
        <f t="shared" si="1191"/>
        <v>0</v>
      </c>
      <c r="CG529" s="222">
        <f t="shared" si="1192"/>
        <v>0</v>
      </c>
      <c r="CH529" s="222">
        <f t="shared" si="1193"/>
        <v>0</v>
      </c>
      <c r="CI529" s="222">
        <f t="shared" si="1194"/>
        <v>0</v>
      </c>
      <c r="CJ529" s="222">
        <f t="shared" si="1195"/>
        <v>0</v>
      </c>
      <c r="CK529" s="222">
        <f t="shared" si="1196"/>
        <v>0</v>
      </c>
      <c r="CL529" s="222">
        <f t="shared" si="1197"/>
        <v>0</v>
      </c>
      <c r="CM529" s="222">
        <f t="shared" si="1198"/>
        <v>0</v>
      </c>
      <c r="CN529" s="222">
        <f t="shared" si="1199"/>
        <v>0</v>
      </c>
      <c r="CO529" s="222">
        <f t="shared" si="1200"/>
        <v>0</v>
      </c>
      <c r="CP529" s="222">
        <f t="shared" si="1201"/>
        <v>0</v>
      </c>
      <c r="CQ529" s="222">
        <f t="shared" si="1202"/>
        <v>0</v>
      </c>
      <c r="CR529" s="222">
        <f t="shared" si="1203"/>
        <v>0</v>
      </c>
      <c r="CS529" s="222">
        <f t="shared" si="1204"/>
        <v>0</v>
      </c>
      <c r="CT529" s="222">
        <f t="shared" si="1205"/>
        <v>0</v>
      </c>
      <c r="CU529" s="222">
        <f t="shared" si="1206"/>
        <v>0</v>
      </c>
      <c r="CV529" s="222">
        <f t="shared" si="1207"/>
        <v>0</v>
      </c>
      <c r="CW529" s="222">
        <f t="shared" si="1208"/>
        <v>0</v>
      </c>
      <c r="CX529" s="222">
        <f t="shared" si="1209"/>
        <v>0</v>
      </c>
      <c r="CY529" s="222">
        <f t="shared" si="1210"/>
        <v>0</v>
      </c>
      <c r="CZ529" s="222">
        <f t="shared" si="1211"/>
        <v>0</v>
      </c>
      <c r="DA529" s="222">
        <f t="shared" si="1212"/>
        <v>0</v>
      </c>
      <c r="DB529" s="222">
        <f t="shared" si="1213"/>
        <v>0</v>
      </c>
      <c r="DC529" s="222">
        <f t="shared" si="1214"/>
        <v>0</v>
      </c>
      <c r="DD529" s="222">
        <f t="shared" si="1215"/>
        <v>0</v>
      </c>
      <c r="DE529" s="222">
        <f t="shared" si="1216"/>
        <v>0</v>
      </c>
      <c r="DF529" s="222">
        <f t="shared" si="1217"/>
        <v>0</v>
      </c>
      <c r="DG529" s="222">
        <f t="shared" si="1218"/>
        <v>0</v>
      </c>
      <c r="DH529" s="222">
        <f t="shared" si="1219"/>
        <v>0</v>
      </c>
      <c r="DI529" s="222">
        <f t="shared" si="1220"/>
        <v>0</v>
      </c>
      <c r="DJ529" s="222">
        <f t="shared" si="1221"/>
        <v>0</v>
      </c>
      <c r="DK529" s="222">
        <f t="shared" si="1222"/>
        <v>0</v>
      </c>
      <c r="DL529" s="222">
        <f t="shared" si="1223"/>
        <v>0</v>
      </c>
      <c r="DM529" s="222">
        <f t="shared" si="1224"/>
        <v>0</v>
      </c>
      <c r="DN529" s="222">
        <f t="shared" si="1225"/>
        <v>0</v>
      </c>
      <c r="DO529" s="222">
        <f t="shared" si="1226"/>
        <v>0</v>
      </c>
      <c r="DP529" s="222">
        <f t="shared" si="1227"/>
        <v>0</v>
      </c>
      <c r="DQ529" s="222">
        <f t="shared" si="1228"/>
        <v>0</v>
      </c>
      <c r="DR529" s="222">
        <f t="shared" si="1229"/>
        <v>0</v>
      </c>
      <c r="DS529" s="222">
        <f t="shared" si="1230"/>
        <v>0</v>
      </c>
      <c r="DT529" s="222">
        <f t="shared" si="1231"/>
        <v>0</v>
      </c>
      <c r="DU529" s="222">
        <f t="shared" si="1232"/>
        <v>0</v>
      </c>
      <c r="DV529" s="222">
        <f t="shared" si="1233"/>
        <v>0</v>
      </c>
      <c r="DW529" s="222">
        <f t="shared" si="1234"/>
        <v>0</v>
      </c>
      <c r="DX529" s="222">
        <f t="shared" si="1235"/>
        <v>0</v>
      </c>
      <c r="DY529" s="222">
        <f t="shared" si="1236"/>
        <v>0</v>
      </c>
      <c r="DZ529" s="222">
        <f t="shared" si="1237"/>
        <v>0</v>
      </c>
      <c r="EA529" s="222">
        <f t="shared" si="1238"/>
        <v>0</v>
      </c>
      <c r="EB529" s="222">
        <f t="shared" si="1239"/>
        <v>0</v>
      </c>
      <c r="EC529" s="222">
        <f t="shared" si="1240"/>
        <v>0</v>
      </c>
      <c r="ED529" s="222">
        <f t="shared" si="1241"/>
        <v>0</v>
      </c>
      <c r="EE529" s="222">
        <f t="shared" si="1242"/>
        <v>0</v>
      </c>
      <c r="EF529" s="222">
        <f t="shared" si="1243"/>
        <v>0</v>
      </c>
      <c r="EG529" s="222">
        <f t="shared" si="1244"/>
        <v>0</v>
      </c>
      <c r="EH529" s="222">
        <f t="shared" si="1245"/>
        <v>0</v>
      </c>
      <c r="EI529" s="222">
        <f t="shared" si="1246"/>
        <v>0</v>
      </c>
      <c r="EJ529" s="222">
        <f t="shared" si="1247"/>
        <v>0</v>
      </c>
      <c r="EK529" s="222">
        <f t="shared" si="1248"/>
        <v>0</v>
      </c>
      <c r="EL529" s="222">
        <f t="shared" si="1249"/>
        <v>0</v>
      </c>
      <c r="EM529" s="222">
        <f t="shared" si="1250"/>
        <v>0</v>
      </c>
      <c r="EN529" s="222">
        <f t="shared" si="1251"/>
        <v>0</v>
      </c>
      <c r="EO529" s="222">
        <f t="shared" si="1252"/>
        <v>0</v>
      </c>
      <c r="EP529" s="222">
        <f t="shared" si="1253"/>
        <v>0</v>
      </c>
      <c r="EQ529" s="222">
        <f t="shared" si="1254"/>
        <v>0</v>
      </c>
      <c r="ER529" s="222">
        <f t="shared" si="1255"/>
        <v>0</v>
      </c>
      <c r="ES529" s="222">
        <f t="shared" si="1256"/>
        <v>0</v>
      </c>
      <c r="ET529" s="222">
        <f t="shared" si="1257"/>
        <v>0</v>
      </c>
      <c r="EU529" s="222">
        <f t="shared" si="1258"/>
        <v>0</v>
      </c>
      <c r="EV529" s="222">
        <f t="shared" si="1259"/>
        <v>0</v>
      </c>
      <c r="EW529" s="222">
        <f t="shared" si="1260"/>
        <v>0</v>
      </c>
      <c r="EX529" s="222">
        <f t="shared" si="1261"/>
        <v>0</v>
      </c>
      <c r="EY529" s="222">
        <f t="shared" si="1262"/>
        <v>0</v>
      </c>
      <c r="EZ529" s="222">
        <f t="shared" si="1263"/>
        <v>0</v>
      </c>
      <c r="FA529" s="222">
        <f t="shared" si="1264"/>
        <v>0</v>
      </c>
      <c r="FB529" s="222">
        <f t="shared" si="1265"/>
        <v>0</v>
      </c>
      <c r="FC529" s="222">
        <f t="shared" si="1266"/>
        <v>0</v>
      </c>
      <c r="FD529" s="222">
        <f t="shared" si="1267"/>
        <v>0</v>
      </c>
      <c r="FE529" s="222">
        <f t="shared" si="1268"/>
        <v>0</v>
      </c>
      <c r="FF529" s="222">
        <f t="shared" si="1269"/>
        <v>0</v>
      </c>
      <c r="FG529" s="222">
        <f t="shared" si="1270"/>
        <v>0</v>
      </c>
      <c r="FH529" s="222">
        <f t="shared" si="1271"/>
        <v>0</v>
      </c>
      <c r="FI529" s="222">
        <f t="shared" si="1272"/>
        <v>0</v>
      </c>
      <c r="FJ529" s="222">
        <f t="shared" si="1273"/>
        <v>0</v>
      </c>
      <c r="FK529" s="222">
        <f t="shared" si="1274"/>
        <v>0</v>
      </c>
      <c r="FL529" s="222">
        <f t="shared" si="1275"/>
        <v>0</v>
      </c>
      <c r="FM529" s="222">
        <f t="shared" si="1276"/>
        <v>0</v>
      </c>
      <c r="FN529" s="222">
        <f t="shared" si="1277"/>
        <v>0</v>
      </c>
      <c r="FO529" s="222">
        <f t="shared" si="1278"/>
        <v>0</v>
      </c>
      <c r="FP529" s="222">
        <f t="shared" si="1279"/>
        <v>0</v>
      </c>
      <c r="FQ529" s="222">
        <f t="shared" si="1280"/>
        <v>0</v>
      </c>
      <c r="FR529" s="222">
        <f t="shared" si="1281"/>
        <v>0</v>
      </c>
      <c r="FS529" s="222">
        <f t="shared" si="1282"/>
        <v>0</v>
      </c>
      <c r="FT529" s="222">
        <f t="shared" si="1283"/>
        <v>0</v>
      </c>
      <c r="FU529" s="222">
        <f t="shared" si="1284"/>
        <v>0</v>
      </c>
      <c r="FV529" s="222">
        <f t="shared" si="1285"/>
        <v>0</v>
      </c>
      <c r="FW529" s="222">
        <f t="shared" si="1286"/>
        <v>0</v>
      </c>
      <c r="FX529" s="222">
        <f t="shared" si="1287"/>
        <v>0</v>
      </c>
      <c r="FY529" s="222">
        <f t="shared" si="1288"/>
        <v>0</v>
      </c>
      <c r="FZ529" s="222">
        <f t="shared" si="1289"/>
        <v>0</v>
      </c>
      <c r="GA529" s="222">
        <f t="shared" si="1290"/>
        <v>0</v>
      </c>
      <c r="GB529" s="222">
        <f t="shared" si="1291"/>
        <v>0</v>
      </c>
      <c r="GC529" s="222">
        <f t="shared" si="1292"/>
        <v>0</v>
      </c>
      <c r="GD529" s="222">
        <f t="shared" si="1293"/>
        <v>0</v>
      </c>
      <c r="GE529" s="222">
        <f t="shared" si="1294"/>
        <v>0</v>
      </c>
      <c r="GF529" s="222">
        <f t="shared" si="1295"/>
        <v>0</v>
      </c>
      <c r="GG529" s="222">
        <f t="shared" si="1296"/>
        <v>0</v>
      </c>
      <c r="GH529" s="222">
        <f t="shared" si="1297"/>
        <v>0</v>
      </c>
      <c r="GI529" s="222">
        <f t="shared" si="1298"/>
        <v>0</v>
      </c>
      <c r="GJ529" s="222">
        <f t="shared" si="1299"/>
        <v>0</v>
      </c>
      <c r="GK529" s="222">
        <f t="shared" si="1300"/>
        <v>0</v>
      </c>
      <c r="GL529" s="222">
        <f t="shared" si="1301"/>
        <v>0</v>
      </c>
      <c r="GM529" s="222">
        <f t="shared" si="1302"/>
        <v>0</v>
      </c>
      <c r="GN529" s="222">
        <f t="shared" si="1303"/>
        <v>0</v>
      </c>
      <c r="GO529" s="222">
        <f t="shared" si="1304"/>
        <v>0</v>
      </c>
      <c r="GP529" s="222">
        <f t="shared" si="1305"/>
        <v>0</v>
      </c>
      <c r="GQ529" s="222">
        <f t="shared" si="1306"/>
        <v>0</v>
      </c>
      <c r="GR529" s="222">
        <f t="shared" si="1307"/>
        <v>0</v>
      </c>
      <c r="GS529" s="222">
        <f t="shared" si="1308"/>
        <v>0</v>
      </c>
      <c r="GT529" s="222">
        <f t="shared" si="1309"/>
        <v>0</v>
      </c>
      <c r="GU529" s="222">
        <f t="shared" si="1310"/>
        <v>0</v>
      </c>
      <c r="GV529" s="222">
        <f t="shared" si="1311"/>
        <v>0</v>
      </c>
      <c r="GW529" s="222">
        <f t="shared" si="1312"/>
        <v>0</v>
      </c>
      <c r="GX529" s="222">
        <f t="shared" si="1313"/>
        <v>0</v>
      </c>
      <c r="GY529" s="222">
        <f t="shared" si="1314"/>
        <v>0</v>
      </c>
      <c r="GZ529" s="222">
        <f t="shared" si="1315"/>
        <v>0</v>
      </c>
      <c r="HA529" s="222">
        <f t="shared" si="1316"/>
        <v>0</v>
      </c>
      <c r="HB529" s="222">
        <f t="shared" si="1317"/>
        <v>0</v>
      </c>
      <c r="HC529" s="222">
        <f t="shared" si="1318"/>
        <v>0</v>
      </c>
      <c r="HD529" s="222">
        <f t="shared" si="1319"/>
        <v>0</v>
      </c>
      <c r="HE529" s="222">
        <f t="shared" si="1320"/>
        <v>0</v>
      </c>
      <c r="HF529" s="222">
        <f t="shared" si="1321"/>
        <v>0</v>
      </c>
      <c r="HG529" s="222">
        <f t="shared" si="1322"/>
        <v>0</v>
      </c>
      <c r="HH529" s="222">
        <f t="shared" si="1323"/>
        <v>0</v>
      </c>
      <c r="HI529" s="222">
        <f t="shared" si="1324"/>
        <v>0</v>
      </c>
      <c r="HJ529" s="222">
        <f t="shared" si="1325"/>
        <v>0</v>
      </c>
      <c r="HK529" s="222">
        <f t="shared" si="1326"/>
        <v>0</v>
      </c>
      <c r="HL529" s="222">
        <f t="shared" si="1327"/>
        <v>0</v>
      </c>
      <c r="HM529" s="222">
        <f t="shared" si="1328"/>
        <v>0</v>
      </c>
      <c r="HN529" s="222">
        <f t="shared" si="1329"/>
        <v>0</v>
      </c>
      <c r="HO529" s="222">
        <f t="shared" si="1330"/>
        <v>0</v>
      </c>
      <c r="HP529" s="222">
        <f t="shared" si="1331"/>
        <v>0</v>
      </c>
      <c r="HQ529" s="222">
        <f t="shared" si="1332"/>
        <v>0</v>
      </c>
      <c r="HR529" s="222">
        <f t="shared" si="1333"/>
        <v>0</v>
      </c>
      <c r="HS529" s="222">
        <f t="shared" si="1334"/>
        <v>0</v>
      </c>
      <c r="HT529" s="222">
        <f t="shared" si="1335"/>
        <v>0</v>
      </c>
      <c r="HU529" s="222">
        <f t="shared" si="1336"/>
        <v>0</v>
      </c>
      <c r="HV529" s="222">
        <f t="shared" si="1337"/>
        <v>0</v>
      </c>
      <c r="HW529" s="222">
        <f t="shared" si="1338"/>
        <v>0</v>
      </c>
      <c r="HX529" s="222">
        <f t="shared" si="1339"/>
        <v>0</v>
      </c>
      <c r="HY529" s="222">
        <f t="shared" si="1340"/>
        <v>0</v>
      </c>
      <c r="HZ529" s="222">
        <f t="shared" si="1341"/>
        <v>0</v>
      </c>
      <c r="IA529" s="222">
        <f t="shared" si="1342"/>
        <v>0</v>
      </c>
      <c r="IB529" s="222">
        <f t="shared" si="1343"/>
        <v>0</v>
      </c>
      <c r="IC529" s="222">
        <f t="shared" si="1344"/>
        <v>0</v>
      </c>
      <c r="ID529" s="222">
        <f t="shared" si="1345"/>
        <v>0</v>
      </c>
      <c r="IE529" s="222">
        <f t="shared" si="1346"/>
        <v>0</v>
      </c>
      <c r="IF529" s="222">
        <f t="shared" si="1347"/>
        <v>0</v>
      </c>
      <c r="IG529" s="222">
        <f t="shared" si="1348"/>
        <v>0</v>
      </c>
      <c r="IH529" s="222">
        <f t="shared" si="1349"/>
        <v>0</v>
      </c>
      <c r="II529" s="222">
        <f t="shared" si="1350"/>
        <v>0</v>
      </c>
      <c r="IJ529" s="222">
        <f t="shared" si="1351"/>
        <v>0</v>
      </c>
      <c r="IK529" s="222">
        <f t="shared" si="1352"/>
        <v>0</v>
      </c>
      <c r="IL529" s="222">
        <f t="shared" si="1353"/>
        <v>0</v>
      </c>
      <c r="IM529" s="222">
        <f t="shared" si="1354"/>
        <v>0</v>
      </c>
      <c r="IN529" s="222">
        <f t="shared" si="1355"/>
        <v>0</v>
      </c>
      <c r="IO529" s="222">
        <f t="shared" si="1356"/>
        <v>0</v>
      </c>
      <c r="IP529" s="222">
        <f t="shared" si="1357"/>
        <v>0</v>
      </c>
      <c r="IQ529" s="222">
        <f t="shared" si="1358"/>
        <v>0</v>
      </c>
      <c r="IR529" s="222">
        <f t="shared" si="1359"/>
        <v>0</v>
      </c>
      <c r="IS529" s="222">
        <f t="shared" si="1360"/>
        <v>0</v>
      </c>
      <c r="IT529" s="222">
        <f t="shared" si="1361"/>
        <v>0</v>
      </c>
      <c r="IU529" s="222">
        <f t="shared" si="1362"/>
        <v>0</v>
      </c>
      <c r="IV529" s="222">
        <f t="shared" si="1363"/>
        <v>0</v>
      </c>
      <c r="IW529" s="222">
        <f t="shared" si="1364"/>
        <v>0</v>
      </c>
      <c r="IX529" s="222">
        <f t="shared" si="1365"/>
        <v>0</v>
      </c>
      <c r="IY529" s="222">
        <f t="shared" si="1366"/>
        <v>0</v>
      </c>
      <c r="IZ529" s="222">
        <f t="shared" si="1367"/>
        <v>0</v>
      </c>
      <c r="JA529" s="222">
        <f t="shared" si="1368"/>
        <v>0</v>
      </c>
      <c r="JB529" s="222">
        <f t="shared" si="1369"/>
        <v>0</v>
      </c>
    </row>
    <row r="530" spans="2:262">
      <c r="B530" s="230">
        <v>169</v>
      </c>
      <c r="C530" s="229">
        <f t="shared" si="1370"/>
        <v>3.3007812500000025E-3</v>
      </c>
      <c r="D530" s="226">
        <f t="shared" ca="1" si="1113"/>
        <v>23.666105373859164</v>
      </c>
      <c r="E530" s="225">
        <f ca="1">FS361</f>
        <v>-0.33389462614083726</v>
      </c>
      <c r="F530" s="224">
        <v>169</v>
      </c>
      <c r="G530" s="222">
        <f t="shared" si="1114"/>
        <v>0</v>
      </c>
      <c r="H530" s="222">
        <f t="shared" si="1115"/>
        <v>0</v>
      </c>
      <c r="I530" s="222">
        <f t="shared" si="1116"/>
        <v>0</v>
      </c>
      <c r="J530" s="222">
        <f t="shared" si="1117"/>
        <v>0</v>
      </c>
      <c r="K530" s="222">
        <f t="shared" si="1118"/>
        <v>0</v>
      </c>
      <c r="L530" s="222">
        <f t="shared" si="1119"/>
        <v>0</v>
      </c>
      <c r="M530" s="222">
        <f t="shared" si="1120"/>
        <v>0</v>
      </c>
      <c r="N530" s="222">
        <f t="shared" si="1121"/>
        <v>0</v>
      </c>
      <c r="O530" s="222">
        <f t="shared" si="1122"/>
        <v>0</v>
      </c>
      <c r="P530" s="222">
        <f t="shared" si="1123"/>
        <v>0</v>
      </c>
      <c r="Q530" s="222">
        <f t="shared" si="1124"/>
        <v>0</v>
      </c>
      <c r="R530" s="222">
        <f t="shared" si="1125"/>
        <v>0</v>
      </c>
      <c r="S530" s="222">
        <f t="shared" si="1126"/>
        <v>0</v>
      </c>
      <c r="T530" s="222">
        <f t="shared" si="1127"/>
        <v>0</v>
      </c>
      <c r="U530" s="222">
        <f t="shared" si="1128"/>
        <v>0</v>
      </c>
      <c r="V530" s="222">
        <f t="shared" si="1129"/>
        <v>0</v>
      </c>
      <c r="W530" s="222">
        <f t="shared" si="1130"/>
        <v>0</v>
      </c>
      <c r="X530" s="222">
        <f t="shared" si="1131"/>
        <v>0</v>
      </c>
      <c r="Y530" s="222">
        <f t="shared" si="1132"/>
        <v>0</v>
      </c>
      <c r="Z530" s="222">
        <f t="shared" si="1133"/>
        <v>0</v>
      </c>
      <c r="AA530" s="222">
        <f t="shared" si="1134"/>
        <v>0</v>
      </c>
      <c r="AB530" s="222">
        <f t="shared" si="1135"/>
        <v>0</v>
      </c>
      <c r="AC530" s="222">
        <f t="shared" si="1136"/>
        <v>0</v>
      </c>
      <c r="AD530" s="222">
        <f t="shared" si="1137"/>
        <v>0</v>
      </c>
      <c r="AE530" s="222">
        <f t="shared" si="1138"/>
        <v>0</v>
      </c>
      <c r="AF530" s="222">
        <f t="shared" si="1139"/>
        <v>0</v>
      </c>
      <c r="AG530" s="222">
        <f t="shared" si="1140"/>
        <v>0</v>
      </c>
      <c r="AH530" s="222">
        <f t="shared" si="1141"/>
        <v>0</v>
      </c>
      <c r="AI530" s="222">
        <f t="shared" si="1142"/>
        <v>0</v>
      </c>
      <c r="AJ530" s="222">
        <f t="shared" si="1143"/>
        <v>0</v>
      </c>
      <c r="AK530" s="222">
        <f t="shared" si="1144"/>
        <v>0</v>
      </c>
      <c r="AL530" s="222">
        <f t="shared" si="1145"/>
        <v>0</v>
      </c>
      <c r="AM530" s="222">
        <f t="shared" si="1146"/>
        <v>0</v>
      </c>
      <c r="AN530" s="222">
        <f t="shared" si="1147"/>
        <v>0</v>
      </c>
      <c r="AO530" s="222">
        <f t="shared" si="1148"/>
        <v>0</v>
      </c>
      <c r="AP530" s="222">
        <f t="shared" si="1149"/>
        <v>0</v>
      </c>
      <c r="AQ530" s="222">
        <f t="shared" si="1150"/>
        <v>0</v>
      </c>
      <c r="AR530" s="222">
        <f t="shared" si="1151"/>
        <v>0</v>
      </c>
      <c r="AS530" s="222">
        <f t="shared" si="1152"/>
        <v>0</v>
      </c>
      <c r="AT530" s="222">
        <f t="shared" si="1153"/>
        <v>0</v>
      </c>
      <c r="AU530" s="222">
        <f t="shared" si="1154"/>
        <v>0</v>
      </c>
      <c r="AV530" s="222">
        <f t="shared" si="1155"/>
        <v>0</v>
      </c>
      <c r="AW530" s="222">
        <f t="shared" si="1156"/>
        <v>0</v>
      </c>
      <c r="AX530" s="222">
        <f t="shared" si="1157"/>
        <v>0</v>
      </c>
      <c r="AY530" s="222">
        <f t="shared" si="1158"/>
        <v>0</v>
      </c>
      <c r="AZ530" s="222">
        <f t="shared" si="1159"/>
        <v>0</v>
      </c>
      <c r="BA530" s="222">
        <f t="shared" si="1160"/>
        <v>0</v>
      </c>
      <c r="BB530" s="222">
        <f t="shared" si="1161"/>
        <v>0</v>
      </c>
      <c r="BC530" s="222">
        <f t="shared" si="1162"/>
        <v>0</v>
      </c>
      <c r="BD530" s="222">
        <f t="shared" si="1163"/>
        <v>0</v>
      </c>
      <c r="BE530" s="222">
        <f t="shared" si="1164"/>
        <v>0</v>
      </c>
      <c r="BF530" s="222">
        <f t="shared" si="1165"/>
        <v>0</v>
      </c>
      <c r="BG530" s="222">
        <f t="shared" si="1166"/>
        <v>0</v>
      </c>
      <c r="BH530" s="222">
        <f t="shared" si="1167"/>
        <v>0</v>
      </c>
      <c r="BI530" s="222">
        <f t="shared" si="1168"/>
        <v>0</v>
      </c>
      <c r="BJ530" s="222">
        <f t="shared" si="1169"/>
        <v>0</v>
      </c>
      <c r="BK530" s="222">
        <f t="shared" si="1170"/>
        <v>0</v>
      </c>
      <c r="BL530" s="222">
        <f t="shared" si="1171"/>
        <v>0</v>
      </c>
      <c r="BM530" s="222">
        <f t="shared" si="1172"/>
        <v>0</v>
      </c>
      <c r="BN530" s="222">
        <f t="shared" si="1173"/>
        <v>0</v>
      </c>
      <c r="BO530" s="222">
        <f t="shared" si="1174"/>
        <v>0</v>
      </c>
      <c r="BP530" s="222">
        <f t="shared" si="1175"/>
        <v>0</v>
      </c>
      <c r="BQ530" s="222">
        <f t="shared" si="1176"/>
        <v>0</v>
      </c>
      <c r="BR530" s="222">
        <f t="shared" si="1177"/>
        <v>0</v>
      </c>
      <c r="BS530" s="222">
        <f t="shared" si="1178"/>
        <v>0</v>
      </c>
      <c r="BT530" s="222">
        <f t="shared" si="1179"/>
        <v>0</v>
      </c>
      <c r="BU530" s="222">
        <f t="shared" si="1180"/>
        <v>0</v>
      </c>
      <c r="BV530" s="222">
        <f t="shared" si="1181"/>
        <v>0</v>
      </c>
      <c r="BW530" s="222">
        <f t="shared" si="1182"/>
        <v>0</v>
      </c>
      <c r="BX530" s="222">
        <f t="shared" si="1183"/>
        <v>0</v>
      </c>
      <c r="BY530" s="222">
        <f t="shared" si="1184"/>
        <v>0</v>
      </c>
      <c r="BZ530" s="222">
        <f t="shared" si="1185"/>
        <v>0</v>
      </c>
      <c r="CA530" s="222">
        <f t="shared" si="1186"/>
        <v>0</v>
      </c>
      <c r="CB530" s="222">
        <f t="shared" si="1187"/>
        <v>0</v>
      </c>
      <c r="CC530" s="222">
        <f t="shared" si="1188"/>
        <v>0</v>
      </c>
      <c r="CD530" s="222">
        <f t="shared" si="1189"/>
        <v>0</v>
      </c>
      <c r="CE530" s="222">
        <f t="shared" si="1190"/>
        <v>0</v>
      </c>
      <c r="CF530" s="222">
        <f t="shared" si="1191"/>
        <v>0</v>
      </c>
      <c r="CG530" s="222">
        <f t="shared" si="1192"/>
        <v>0</v>
      </c>
      <c r="CH530" s="222">
        <f t="shared" si="1193"/>
        <v>0</v>
      </c>
      <c r="CI530" s="222">
        <f t="shared" si="1194"/>
        <v>0</v>
      </c>
      <c r="CJ530" s="222">
        <f t="shared" si="1195"/>
        <v>0</v>
      </c>
      <c r="CK530" s="222">
        <f t="shared" si="1196"/>
        <v>0</v>
      </c>
      <c r="CL530" s="222">
        <f t="shared" si="1197"/>
        <v>0</v>
      </c>
      <c r="CM530" s="222">
        <f t="shared" si="1198"/>
        <v>0</v>
      </c>
      <c r="CN530" s="222">
        <f t="shared" si="1199"/>
        <v>0</v>
      </c>
      <c r="CO530" s="222">
        <f t="shared" si="1200"/>
        <v>0</v>
      </c>
      <c r="CP530" s="222">
        <f t="shared" si="1201"/>
        <v>0</v>
      </c>
      <c r="CQ530" s="222">
        <f t="shared" si="1202"/>
        <v>0</v>
      </c>
      <c r="CR530" s="222">
        <f t="shared" si="1203"/>
        <v>0</v>
      </c>
      <c r="CS530" s="222">
        <f t="shared" si="1204"/>
        <v>0</v>
      </c>
      <c r="CT530" s="222">
        <f t="shared" si="1205"/>
        <v>0</v>
      </c>
      <c r="CU530" s="222">
        <f t="shared" si="1206"/>
        <v>0</v>
      </c>
      <c r="CV530" s="222">
        <f t="shared" si="1207"/>
        <v>0</v>
      </c>
      <c r="CW530" s="222">
        <f t="shared" si="1208"/>
        <v>0</v>
      </c>
      <c r="CX530" s="222">
        <f t="shared" si="1209"/>
        <v>0</v>
      </c>
      <c r="CY530" s="222">
        <f t="shared" si="1210"/>
        <v>0</v>
      </c>
      <c r="CZ530" s="222">
        <f t="shared" si="1211"/>
        <v>0</v>
      </c>
      <c r="DA530" s="222">
        <f t="shared" si="1212"/>
        <v>0</v>
      </c>
      <c r="DB530" s="222">
        <f t="shared" si="1213"/>
        <v>0</v>
      </c>
      <c r="DC530" s="222">
        <f t="shared" si="1214"/>
        <v>0</v>
      </c>
      <c r="DD530" s="222">
        <f t="shared" si="1215"/>
        <v>0</v>
      </c>
      <c r="DE530" s="222">
        <f t="shared" si="1216"/>
        <v>0</v>
      </c>
      <c r="DF530" s="222">
        <f t="shared" si="1217"/>
        <v>0</v>
      </c>
      <c r="DG530" s="222">
        <f t="shared" si="1218"/>
        <v>0</v>
      </c>
      <c r="DH530" s="222">
        <f t="shared" si="1219"/>
        <v>0</v>
      </c>
      <c r="DI530" s="222">
        <f t="shared" si="1220"/>
        <v>0</v>
      </c>
      <c r="DJ530" s="222">
        <f t="shared" si="1221"/>
        <v>0</v>
      </c>
      <c r="DK530" s="222">
        <f t="shared" si="1222"/>
        <v>0</v>
      </c>
      <c r="DL530" s="222">
        <f t="shared" si="1223"/>
        <v>0</v>
      </c>
      <c r="DM530" s="222">
        <f t="shared" si="1224"/>
        <v>0</v>
      </c>
      <c r="DN530" s="222">
        <f t="shared" si="1225"/>
        <v>0</v>
      </c>
      <c r="DO530" s="222">
        <f t="shared" si="1226"/>
        <v>0</v>
      </c>
      <c r="DP530" s="222">
        <f t="shared" si="1227"/>
        <v>0</v>
      </c>
      <c r="DQ530" s="222">
        <f t="shared" si="1228"/>
        <v>0</v>
      </c>
      <c r="DR530" s="222">
        <f t="shared" si="1229"/>
        <v>0</v>
      </c>
      <c r="DS530" s="222">
        <f t="shared" si="1230"/>
        <v>0</v>
      </c>
      <c r="DT530" s="222">
        <f t="shared" si="1231"/>
        <v>0</v>
      </c>
      <c r="DU530" s="222">
        <f t="shared" si="1232"/>
        <v>0</v>
      </c>
      <c r="DV530" s="222">
        <f t="shared" si="1233"/>
        <v>0</v>
      </c>
      <c r="DW530" s="222">
        <f t="shared" si="1234"/>
        <v>0</v>
      </c>
      <c r="DX530" s="222">
        <f t="shared" si="1235"/>
        <v>0</v>
      </c>
      <c r="DY530" s="222">
        <f t="shared" si="1236"/>
        <v>0</v>
      </c>
      <c r="DZ530" s="222">
        <f t="shared" si="1237"/>
        <v>0</v>
      </c>
      <c r="EA530" s="222">
        <f t="shared" si="1238"/>
        <v>0</v>
      </c>
      <c r="EB530" s="222">
        <f t="shared" si="1239"/>
        <v>0</v>
      </c>
      <c r="EC530" s="222">
        <f t="shared" si="1240"/>
        <v>0</v>
      </c>
      <c r="ED530" s="222">
        <f t="shared" si="1241"/>
        <v>0</v>
      </c>
      <c r="EE530" s="222">
        <f t="shared" si="1242"/>
        <v>0</v>
      </c>
      <c r="EF530" s="222">
        <f t="shared" si="1243"/>
        <v>0</v>
      </c>
      <c r="EG530" s="222">
        <f t="shared" si="1244"/>
        <v>0</v>
      </c>
      <c r="EH530" s="222">
        <f t="shared" si="1245"/>
        <v>0</v>
      </c>
      <c r="EI530" s="222">
        <f t="shared" si="1246"/>
        <v>0</v>
      </c>
      <c r="EJ530" s="222">
        <f t="shared" si="1247"/>
        <v>0</v>
      </c>
      <c r="EK530" s="222">
        <f t="shared" si="1248"/>
        <v>0</v>
      </c>
      <c r="EL530" s="222">
        <f t="shared" si="1249"/>
        <v>0</v>
      </c>
      <c r="EM530" s="222">
        <f t="shared" si="1250"/>
        <v>0</v>
      </c>
      <c r="EN530" s="222">
        <f t="shared" si="1251"/>
        <v>0</v>
      </c>
      <c r="EO530" s="222">
        <f t="shared" si="1252"/>
        <v>0</v>
      </c>
      <c r="EP530" s="222">
        <f t="shared" si="1253"/>
        <v>0</v>
      </c>
      <c r="EQ530" s="222">
        <f t="shared" si="1254"/>
        <v>0</v>
      </c>
      <c r="ER530" s="222">
        <f t="shared" si="1255"/>
        <v>0</v>
      </c>
      <c r="ES530" s="222">
        <f t="shared" si="1256"/>
        <v>0</v>
      </c>
      <c r="ET530" s="222">
        <f t="shared" si="1257"/>
        <v>0</v>
      </c>
      <c r="EU530" s="222">
        <f t="shared" si="1258"/>
        <v>0</v>
      </c>
      <c r="EV530" s="222">
        <f t="shared" si="1259"/>
        <v>0</v>
      </c>
      <c r="EW530" s="222">
        <f t="shared" si="1260"/>
        <v>0</v>
      </c>
      <c r="EX530" s="222">
        <f t="shared" si="1261"/>
        <v>0</v>
      </c>
      <c r="EY530" s="222">
        <f t="shared" si="1262"/>
        <v>0</v>
      </c>
      <c r="EZ530" s="222">
        <f t="shared" si="1263"/>
        <v>0</v>
      </c>
      <c r="FA530" s="222">
        <f t="shared" si="1264"/>
        <v>0</v>
      </c>
      <c r="FB530" s="222">
        <f t="shared" si="1265"/>
        <v>0</v>
      </c>
      <c r="FC530" s="222">
        <f t="shared" si="1266"/>
        <v>0</v>
      </c>
      <c r="FD530" s="222">
        <f t="shared" si="1267"/>
        <v>0</v>
      </c>
      <c r="FE530" s="222">
        <f t="shared" si="1268"/>
        <v>0</v>
      </c>
      <c r="FF530" s="222">
        <f t="shared" si="1269"/>
        <v>0</v>
      </c>
      <c r="FG530" s="222">
        <f t="shared" si="1270"/>
        <v>0</v>
      </c>
      <c r="FH530" s="222">
        <f t="shared" si="1271"/>
        <v>0</v>
      </c>
      <c r="FI530" s="222">
        <f t="shared" si="1272"/>
        <v>0</v>
      </c>
      <c r="FJ530" s="222">
        <f t="shared" si="1273"/>
        <v>0</v>
      </c>
      <c r="FK530" s="222">
        <f t="shared" si="1274"/>
        <v>0</v>
      </c>
      <c r="FL530" s="222">
        <f t="shared" si="1275"/>
        <v>0</v>
      </c>
      <c r="FM530" s="222">
        <f t="shared" si="1276"/>
        <v>0</v>
      </c>
      <c r="FN530" s="222">
        <f t="shared" si="1277"/>
        <v>0</v>
      </c>
      <c r="FO530" s="222">
        <f t="shared" si="1278"/>
        <v>0</v>
      </c>
      <c r="FP530" s="222">
        <f t="shared" si="1279"/>
        <v>0</v>
      </c>
      <c r="FQ530" s="222">
        <f t="shared" si="1280"/>
        <v>0</v>
      </c>
      <c r="FR530" s="222">
        <f t="shared" si="1281"/>
        <v>0</v>
      </c>
      <c r="FS530" s="222">
        <f t="shared" si="1282"/>
        <v>0</v>
      </c>
      <c r="FT530" s="222">
        <f t="shared" si="1283"/>
        <v>0</v>
      </c>
      <c r="FU530" s="222">
        <f t="shared" si="1284"/>
        <v>0</v>
      </c>
      <c r="FV530" s="222">
        <f t="shared" si="1285"/>
        <v>0</v>
      </c>
      <c r="FW530" s="222">
        <f t="shared" si="1286"/>
        <v>0</v>
      </c>
      <c r="FX530" s="222">
        <f t="shared" si="1287"/>
        <v>0</v>
      </c>
      <c r="FY530" s="222">
        <f t="shared" si="1288"/>
        <v>0</v>
      </c>
      <c r="FZ530" s="222">
        <f t="shared" si="1289"/>
        <v>0</v>
      </c>
      <c r="GA530" s="222">
        <f t="shared" si="1290"/>
        <v>0</v>
      </c>
      <c r="GB530" s="222">
        <f t="shared" si="1291"/>
        <v>0</v>
      </c>
      <c r="GC530" s="222">
        <f t="shared" si="1292"/>
        <v>0</v>
      </c>
      <c r="GD530" s="222">
        <f t="shared" si="1293"/>
        <v>0</v>
      </c>
      <c r="GE530" s="222">
        <f t="shared" si="1294"/>
        <v>0</v>
      </c>
      <c r="GF530" s="222">
        <f t="shared" si="1295"/>
        <v>0</v>
      </c>
      <c r="GG530" s="222">
        <f t="shared" si="1296"/>
        <v>0</v>
      </c>
      <c r="GH530" s="222">
        <f t="shared" si="1297"/>
        <v>0</v>
      </c>
      <c r="GI530" s="222">
        <f t="shared" si="1298"/>
        <v>0</v>
      </c>
      <c r="GJ530" s="222">
        <f t="shared" si="1299"/>
        <v>0</v>
      </c>
      <c r="GK530" s="222">
        <f t="shared" si="1300"/>
        <v>0</v>
      </c>
      <c r="GL530" s="222">
        <f t="shared" si="1301"/>
        <v>0</v>
      </c>
      <c r="GM530" s="222">
        <f t="shared" si="1302"/>
        <v>0</v>
      </c>
      <c r="GN530" s="222">
        <f t="shared" si="1303"/>
        <v>0</v>
      </c>
      <c r="GO530" s="222">
        <f t="shared" si="1304"/>
        <v>0</v>
      </c>
      <c r="GP530" s="222">
        <f t="shared" si="1305"/>
        <v>0</v>
      </c>
      <c r="GQ530" s="222">
        <f t="shared" si="1306"/>
        <v>0</v>
      </c>
      <c r="GR530" s="222">
        <f t="shared" si="1307"/>
        <v>0</v>
      </c>
      <c r="GS530" s="222">
        <f t="shared" si="1308"/>
        <v>0</v>
      </c>
      <c r="GT530" s="222">
        <f t="shared" si="1309"/>
        <v>0</v>
      </c>
      <c r="GU530" s="222">
        <f t="shared" si="1310"/>
        <v>0</v>
      </c>
      <c r="GV530" s="222">
        <f t="shared" si="1311"/>
        <v>0</v>
      </c>
      <c r="GW530" s="222">
        <f t="shared" si="1312"/>
        <v>0</v>
      </c>
      <c r="GX530" s="222">
        <f t="shared" si="1313"/>
        <v>0</v>
      </c>
      <c r="GY530" s="222">
        <f t="shared" si="1314"/>
        <v>0</v>
      </c>
      <c r="GZ530" s="222">
        <f t="shared" si="1315"/>
        <v>0</v>
      </c>
      <c r="HA530" s="222">
        <f t="shared" si="1316"/>
        <v>0</v>
      </c>
      <c r="HB530" s="222">
        <f t="shared" si="1317"/>
        <v>0</v>
      </c>
      <c r="HC530" s="222">
        <f t="shared" si="1318"/>
        <v>0</v>
      </c>
      <c r="HD530" s="222">
        <f t="shared" si="1319"/>
        <v>0</v>
      </c>
      <c r="HE530" s="222">
        <f t="shared" si="1320"/>
        <v>0</v>
      </c>
      <c r="HF530" s="222">
        <f t="shared" si="1321"/>
        <v>0</v>
      </c>
      <c r="HG530" s="222">
        <f t="shared" si="1322"/>
        <v>0</v>
      </c>
      <c r="HH530" s="222">
        <f t="shared" si="1323"/>
        <v>0</v>
      </c>
      <c r="HI530" s="222">
        <f t="shared" si="1324"/>
        <v>0</v>
      </c>
      <c r="HJ530" s="222">
        <f t="shared" si="1325"/>
        <v>0</v>
      </c>
      <c r="HK530" s="222">
        <f t="shared" si="1326"/>
        <v>0</v>
      </c>
      <c r="HL530" s="222">
        <f t="shared" si="1327"/>
        <v>0</v>
      </c>
      <c r="HM530" s="222">
        <f t="shared" si="1328"/>
        <v>0</v>
      </c>
      <c r="HN530" s="222">
        <f t="shared" si="1329"/>
        <v>0</v>
      </c>
      <c r="HO530" s="222">
        <f t="shared" si="1330"/>
        <v>0</v>
      </c>
      <c r="HP530" s="222">
        <f t="shared" si="1331"/>
        <v>0</v>
      </c>
      <c r="HQ530" s="222">
        <f t="shared" si="1332"/>
        <v>0</v>
      </c>
      <c r="HR530" s="222">
        <f t="shared" si="1333"/>
        <v>0</v>
      </c>
      <c r="HS530" s="222">
        <f t="shared" si="1334"/>
        <v>0</v>
      </c>
      <c r="HT530" s="222">
        <f t="shared" si="1335"/>
        <v>0</v>
      </c>
      <c r="HU530" s="222">
        <f t="shared" si="1336"/>
        <v>0</v>
      </c>
      <c r="HV530" s="222">
        <f t="shared" si="1337"/>
        <v>0</v>
      </c>
      <c r="HW530" s="222">
        <f t="shared" si="1338"/>
        <v>0</v>
      </c>
      <c r="HX530" s="222">
        <f t="shared" si="1339"/>
        <v>0</v>
      </c>
      <c r="HY530" s="222">
        <f t="shared" si="1340"/>
        <v>0</v>
      </c>
      <c r="HZ530" s="222">
        <f t="shared" si="1341"/>
        <v>0</v>
      </c>
      <c r="IA530" s="222">
        <f t="shared" si="1342"/>
        <v>0</v>
      </c>
      <c r="IB530" s="222">
        <f t="shared" si="1343"/>
        <v>0</v>
      </c>
      <c r="IC530" s="222">
        <f t="shared" si="1344"/>
        <v>0</v>
      </c>
      <c r="ID530" s="222">
        <f t="shared" si="1345"/>
        <v>0</v>
      </c>
      <c r="IE530" s="222">
        <f t="shared" si="1346"/>
        <v>0</v>
      </c>
      <c r="IF530" s="222">
        <f t="shared" si="1347"/>
        <v>0</v>
      </c>
      <c r="IG530" s="222">
        <f t="shared" si="1348"/>
        <v>0</v>
      </c>
      <c r="IH530" s="222">
        <f t="shared" si="1349"/>
        <v>0</v>
      </c>
      <c r="II530" s="222">
        <f t="shared" si="1350"/>
        <v>0</v>
      </c>
      <c r="IJ530" s="222">
        <f t="shared" si="1351"/>
        <v>0</v>
      </c>
      <c r="IK530" s="222">
        <f t="shared" si="1352"/>
        <v>0</v>
      </c>
      <c r="IL530" s="222">
        <f t="shared" si="1353"/>
        <v>0</v>
      </c>
      <c r="IM530" s="222">
        <f t="shared" si="1354"/>
        <v>0</v>
      </c>
      <c r="IN530" s="222">
        <f t="shared" si="1355"/>
        <v>0</v>
      </c>
      <c r="IO530" s="222">
        <f t="shared" si="1356"/>
        <v>0</v>
      </c>
      <c r="IP530" s="222">
        <f t="shared" si="1357"/>
        <v>0</v>
      </c>
      <c r="IQ530" s="222">
        <f t="shared" si="1358"/>
        <v>0</v>
      </c>
      <c r="IR530" s="222">
        <f t="shared" si="1359"/>
        <v>0</v>
      </c>
      <c r="IS530" s="222">
        <f t="shared" si="1360"/>
        <v>0</v>
      </c>
      <c r="IT530" s="222">
        <f t="shared" si="1361"/>
        <v>0</v>
      </c>
      <c r="IU530" s="222">
        <f t="shared" si="1362"/>
        <v>0</v>
      </c>
      <c r="IV530" s="222">
        <f t="shared" si="1363"/>
        <v>0</v>
      </c>
      <c r="IW530" s="222">
        <f t="shared" si="1364"/>
        <v>0</v>
      </c>
      <c r="IX530" s="222">
        <f t="shared" si="1365"/>
        <v>0</v>
      </c>
      <c r="IY530" s="222">
        <f t="shared" si="1366"/>
        <v>0</v>
      </c>
      <c r="IZ530" s="222">
        <f t="shared" si="1367"/>
        <v>0</v>
      </c>
      <c r="JA530" s="222">
        <f t="shared" si="1368"/>
        <v>0</v>
      </c>
      <c r="JB530" s="222">
        <f t="shared" si="1369"/>
        <v>0</v>
      </c>
    </row>
    <row r="531" spans="2:262">
      <c r="B531" s="230">
        <v>170</v>
      </c>
      <c r="C531" s="229">
        <f t="shared" si="1370"/>
        <v>3.3203125000000025E-3</v>
      </c>
      <c r="D531" s="226">
        <f t="shared" ca="1" si="1113"/>
        <v>23.669462299173322</v>
      </c>
      <c r="E531" s="225">
        <f ca="1">FT361</f>
        <v>-0.33053770082667899</v>
      </c>
      <c r="F531" s="224">
        <v>170</v>
      </c>
      <c r="G531" s="222">
        <f t="shared" si="1114"/>
        <v>0</v>
      </c>
      <c r="H531" s="222">
        <f t="shared" si="1115"/>
        <v>0</v>
      </c>
      <c r="I531" s="222">
        <f t="shared" si="1116"/>
        <v>0</v>
      </c>
      <c r="J531" s="222">
        <f t="shared" si="1117"/>
        <v>0</v>
      </c>
      <c r="K531" s="222">
        <f t="shared" si="1118"/>
        <v>0</v>
      </c>
      <c r="L531" s="222">
        <f t="shared" si="1119"/>
        <v>0</v>
      </c>
      <c r="M531" s="222">
        <f t="shared" si="1120"/>
        <v>0</v>
      </c>
      <c r="N531" s="222">
        <f t="shared" si="1121"/>
        <v>0</v>
      </c>
      <c r="O531" s="222">
        <f t="shared" si="1122"/>
        <v>0</v>
      </c>
      <c r="P531" s="222">
        <f t="shared" si="1123"/>
        <v>0</v>
      </c>
      <c r="Q531" s="222">
        <f t="shared" si="1124"/>
        <v>0</v>
      </c>
      <c r="R531" s="222">
        <f t="shared" si="1125"/>
        <v>0</v>
      </c>
      <c r="S531" s="222">
        <f t="shared" si="1126"/>
        <v>0</v>
      </c>
      <c r="T531" s="222">
        <f t="shared" si="1127"/>
        <v>0</v>
      </c>
      <c r="U531" s="222">
        <f t="shared" si="1128"/>
        <v>0</v>
      </c>
      <c r="V531" s="222">
        <f t="shared" si="1129"/>
        <v>0</v>
      </c>
      <c r="W531" s="222">
        <f t="shared" si="1130"/>
        <v>0</v>
      </c>
      <c r="X531" s="222">
        <f t="shared" si="1131"/>
        <v>0</v>
      </c>
      <c r="Y531" s="222">
        <f t="shared" si="1132"/>
        <v>0</v>
      </c>
      <c r="Z531" s="222">
        <f t="shared" si="1133"/>
        <v>0</v>
      </c>
      <c r="AA531" s="222">
        <f t="shared" si="1134"/>
        <v>0</v>
      </c>
      <c r="AB531" s="222">
        <f t="shared" si="1135"/>
        <v>0</v>
      </c>
      <c r="AC531" s="222">
        <f t="shared" si="1136"/>
        <v>0</v>
      </c>
      <c r="AD531" s="222">
        <f t="shared" si="1137"/>
        <v>0</v>
      </c>
      <c r="AE531" s="222">
        <f t="shared" si="1138"/>
        <v>0</v>
      </c>
      <c r="AF531" s="222">
        <f t="shared" si="1139"/>
        <v>0</v>
      </c>
      <c r="AG531" s="222">
        <f t="shared" si="1140"/>
        <v>0</v>
      </c>
      <c r="AH531" s="222">
        <f t="shared" si="1141"/>
        <v>0</v>
      </c>
      <c r="AI531" s="222">
        <f t="shared" si="1142"/>
        <v>0</v>
      </c>
      <c r="AJ531" s="222">
        <f t="shared" si="1143"/>
        <v>0</v>
      </c>
      <c r="AK531" s="222">
        <f t="shared" si="1144"/>
        <v>0</v>
      </c>
      <c r="AL531" s="222">
        <f t="shared" si="1145"/>
        <v>0</v>
      </c>
      <c r="AM531" s="222">
        <f t="shared" si="1146"/>
        <v>0</v>
      </c>
      <c r="AN531" s="222">
        <f t="shared" si="1147"/>
        <v>0</v>
      </c>
      <c r="AO531" s="222">
        <f t="shared" si="1148"/>
        <v>0</v>
      </c>
      <c r="AP531" s="222">
        <f t="shared" si="1149"/>
        <v>0</v>
      </c>
      <c r="AQ531" s="222">
        <f t="shared" si="1150"/>
        <v>0</v>
      </c>
      <c r="AR531" s="222">
        <f t="shared" si="1151"/>
        <v>0</v>
      </c>
      <c r="AS531" s="222">
        <f t="shared" si="1152"/>
        <v>0</v>
      </c>
      <c r="AT531" s="222">
        <f t="shared" si="1153"/>
        <v>0</v>
      </c>
      <c r="AU531" s="222">
        <f t="shared" si="1154"/>
        <v>0</v>
      </c>
      <c r="AV531" s="222">
        <f t="shared" si="1155"/>
        <v>0</v>
      </c>
      <c r="AW531" s="222">
        <f t="shared" si="1156"/>
        <v>0</v>
      </c>
      <c r="AX531" s="222">
        <f t="shared" si="1157"/>
        <v>0</v>
      </c>
      <c r="AY531" s="222">
        <f t="shared" si="1158"/>
        <v>0</v>
      </c>
      <c r="AZ531" s="222">
        <f t="shared" si="1159"/>
        <v>0</v>
      </c>
      <c r="BA531" s="222">
        <f t="shared" si="1160"/>
        <v>0</v>
      </c>
      <c r="BB531" s="222">
        <f t="shared" si="1161"/>
        <v>0</v>
      </c>
      <c r="BC531" s="222">
        <f t="shared" si="1162"/>
        <v>0</v>
      </c>
      <c r="BD531" s="222">
        <f t="shared" si="1163"/>
        <v>0</v>
      </c>
      <c r="BE531" s="222">
        <f t="shared" si="1164"/>
        <v>0</v>
      </c>
      <c r="BF531" s="222">
        <f t="shared" si="1165"/>
        <v>0</v>
      </c>
      <c r="BG531" s="222">
        <f t="shared" si="1166"/>
        <v>0</v>
      </c>
      <c r="BH531" s="222">
        <f t="shared" si="1167"/>
        <v>0</v>
      </c>
      <c r="BI531" s="222">
        <f t="shared" si="1168"/>
        <v>0</v>
      </c>
      <c r="BJ531" s="222">
        <f t="shared" si="1169"/>
        <v>0</v>
      </c>
      <c r="BK531" s="222">
        <f t="shared" si="1170"/>
        <v>0</v>
      </c>
      <c r="BL531" s="222">
        <f t="shared" si="1171"/>
        <v>0</v>
      </c>
      <c r="BM531" s="222">
        <f t="shared" si="1172"/>
        <v>0</v>
      </c>
      <c r="BN531" s="222">
        <f t="shared" si="1173"/>
        <v>0</v>
      </c>
      <c r="BO531" s="222">
        <f t="shared" si="1174"/>
        <v>0</v>
      </c>
      <c r="BP531" s="222">
        <f t="shared" si="1175"/>
        <v>0</v>
      </c>
      <c r="BQ531" s="222">
        <f t="shared" si="1176"/>
        <v>0</v>
      </c>
      <c r="BR531" s="222">
        <f t="shared" si="1177"/>
        <v>0</v>
      </c>
      <c r="BS531" s="222">
        <f t="shared" si="1178"/>
        <v>0</v>
      </c>
      <c r="BT531" s="222">
        <f t="shared" si="1179"/>
        <v>0</v>
      </c>
      <c r="BU531" s="222">
        <f t="shared" si="1180"/>
        <v>0</v>
      </c>
      <c r="BV531" s="222">
        <f t="shared" si="1181"/>
        <v>0</v>
      </c>
      <c r="BW531" s="222">
        <f t="shared" si="1182"/>
        <v>0</v>
      </c>
      <c r="BX531" s="222">
        <f t="shared" si="1183"/>
        <v>0</v>
      </c>
      <c r="BY531" s="222">
        <f t="shared" si="1184"/>
        <v>0</v>
      </c>
      <c r="BZ531" s="222">
        <f t="shared" si="1185"/>
        <v>0</v>
      </c>
      <c r="CA531" s="222">
        <f t="shared" si="1186"/>
        <v>0</v>
      </c>
      <c r="CB531" s="222">
        <f t="shared" si="1187"/>
        <v>0</v>
      </c>
      <c r="CC531" s="222">
        <f t="shared" si="1188"/>
        <v>0</v>
      </c>
      <c r="CD531" s="222">
        <f t="shared" si="1189"/>
        <v>0</v>
      </c>
      <c r="CE531" s="222">
        <f t="shared" si="1190"/>
        <v>0</v>
      </c>
      <c r="CF531" s="222">
        <f t="shared" si="1191"/>
        <v>0</v>
      </c>
      <c r="CG531" s="222">
        <f t="shared" si="1192"/>
        <v>0</v>
      </c>
      <c r="CH531" s="222">
        <f t="shared" si="1193"/>
        <v>0</v>
      </c>
      <c r="CI531" s="222">
        <f t="shared" si="1194"/>
        <v>0</v>
      </c>
      <c r="CJ531" s="222">
        <f t="shared" si="1195"/>
        <v>0</v>
      </c>
      <c r="CK531" s="222">
        <f t="shared" si="1196"/>
        <v>0</v>
      </c>
      <c r="CL531" s="222">
        <f t="shared" si="1197"/>
        <v>0</v>
      </c>
      <c r="CM531" s="222">
        <f t="shared" si="1198"/>
        <v>0</v>
      </c>
      <c r="CN531" s="222">
        <f t="shared" si="1199"/>
        <v>0</v>
      </c>
      <c r="CO531" s="222">
        <f t="shared" si="1200"/>
        <v>0</v>
      </c>
      <c r="CP531" s="222">
        <f t="shared" si="1201"/>
        <v>0</v>
      </c>
      <c r="CQ531" s="222">
        <f t="shared" si="1202"/>
        <v>0</v>
      </c>
      <c r="CR531" s="222">
        <f t="shared" si="1203"/>
        <v>0</v>
      </c>
      <c r="CS531" s="222">
        <f t="shared" si="1204"/>
        <v>0</v>
      </c>
      <c r="CT531" s="222">
        <f t="shared" si="1205"/>
        <v>0</v>
      </c>
      <c r="CU531" s="222">
        <f t="shared" si="1206"/>
        <v>0</v>
      </c>
      <c r="CV531" s="222">
        <f t="shared" si="1207"/>
        <v>0</v>
      </c>
      <c r="CW531" s="222">
        <f t="shared" si="1208"/>
        <v>0</v>
      </c>
      <c r="CX531" s="222">
        <f t="shared" si="1209"/>
        <v>0</v>
      </c>
      <c r="CY531" s="222">
        <f t="shared" si="1210"/>
        <v>0</v>
      </c>
      <c r="CZ531" s="222">
        <f t="shared" si="1211"/>
        <v>0</v>
      </c>
      <c r="DA531" s="222">
        <f t="shared" si="1212"/>
        <v>0</v>
      </c>
      <c r="DB531" s="222">
        <f t="shared" si="1213"/>
        <v>0</v>
      </c>
      <c r="DC531" s="222">
        <f t="shared" si="1214"/>
        <v>0</v>
      </c>
      <c r="DD531" s="222">
        <f t="shared" si="1215"/>
        <v>0</v>
      </c>
      <c r="DE531" s="222">
        <f t="shared" si="1216"/>
        <v>0</v>
      </c>
      <c r="DF531" s="222">
        <f t="shared" si="1217"/>
        <v>0</v>
      </c>
      <c r="DG531" s="222">
        <f t="shared" si="1218"/>
        <v>0</v>
      </c>
      <c r="DH531" s="222">
        <f t="shared" si="1219"/>
        <v>0</v>
      </c>
      <c r="DI531" s="222">
        <f t="shared" si="1220"/>
        <v>0</v>
      </c>
      <c r="DJ531" s="222">
        <f t="shared" si="1221"/>
        <v>0</v>
      </c>
      <c r="DK531" s="222">
        <f t="shared" si="1222"/>
        <v>0</v>
      </c>
      <c r="DL531" s="222">
        <f t="shared" si="1223"/>
        <v>0</v>
      </c>
      <c r="DM531" s="222">
        <f t="shared" si="1224"/>
        <v>0</v>
      </c>
      <c r="DN531" s="222">
        <f t="shared" si="1225"/>
        <v>0</v>
      </c>
      <c r="DO531" s="222">
        <f t="shared" si="1226"/>
        <v>0</v>
      </c>
      <c r="DP531" s="222">
        <f t="shared" si="1227"/>
        <v>0</v>
      </c>
      <c r="DQ531" s="222">
        <f t="shared" si="1228"/>
        <v>0</v>
      </c>
      <c r="DR531" s="222">
        <f t="shared" si="1229"/>
        <v>0</v>
      </c>
      <c r="DS531" s="222">
        <f t="shared" si="1230"/>
        <v>0</v>
      </c>
      <c r="DT531" s="222">
        <f t="shared" si="1231"/>
        <v>0</v>
      </c>
      <c r="DU531" s="222">
        <f t="shared" si="1232"/>
        <v>0</v>
      </c>
      <c r="DV531" s="222">
        <f t="shared" si="1233"/>
        <v>0</v>
      </c>
      <c r="DW531" s="222">
        <f t="shared" si="1234"/>
        <v>0</v>
      </c>
      <c r="DX531" s="222">
        <f t="shared" si="1235"/>
        <v>0</v>
      </c>
      <c r="DY531" s="222">
        <f t="shared" si="1236"/>
        <v>0</v>
      </c>
      <c r="DZ531" s="222">
        <f t="shared" si="1237"/>
        <v>0</v>
      </c>
      <c r="EA531" s="222">
        <f t="shared" si="1238"/>
        <v>0</v>
      </c>
      <c r="EB531" s="222">
        <f t="shared" si="1239"/>
        <v>0</v>
      </c>
      <c r="EC531" s="222">
        <f t="shared" si="1240"/>
        <v>0</v>
      </c>
      <c r="ED531" s="222">
        <f t="shared" si="1241"/>
        <v>0</v>
      </c>
      <c r="EE531" s="222">
        <f t="shared" si="1242"/>
        <v>0</v>
      </c>
      <c r="EF531" s="222">
        <f t="shared" si="1243"/>
        <v>0</v>
      </c>
      <c r="EG531" s="222">
        <f t="shared" si="1244"/>
        <v>0</v>
      </c>
      <c r="EH531" s="222">
        <f t="shared" si="1245"/>
        <v>0</v>
      </c>
      <c r="EI531" s="222">
        <f t="shared" si="1246"/>
        <v>0</v>
      </c>
      <c r="EJ531" s="222">
        <f t="shared" si="1247"/>
        <v>0</v>
      </c>
      <c r="EK531" s="222">
        <f t="shared" si="1248"/>
        <v>0</v>
      </c>
      <c r="EL531" s="222">
        <f t="shared" si="1249"/>
        <v>0</v>
      </c>
      <c r="EM531" s="222">
        <f t="shared" si="1250"/>
        <v>0</v>
      </c>
      <c r="EN531" s="222">
        <f t="shared" si="1251"/>
        <v>0</v>
      </c>
      <c r="EO531" s="222">
        <f t="shared" si="1252"/>
        <v>0</v>
      </c>
      <c r="EP531" s="222">
        <f t="shared" si="1253"/>
        <v>0</v>
      </c>
      <c r="EQ531" s="222">
        <f t="shared" si="1254"/>
        <v>0</v>
      </c>
      <c r="ER531" s="222">
        <f t="shared" si="1255"/>
        <v>0</v>
      </c>
      <c r="ES531" s="222">
        <f t="shared" si="1256"/>
        <v>0</v>
      </c>
      <c r="ET531" s="222">
        <f t="shared" si="1257"/>
        <v>0</v>
      </c>
      <c r="EU531" s="222">
        <f t="shared" si="1258"/>
        <v>0</v>
      </c>
      <c r="EV531" s="222">
        <f t="shared" si="1259"/>
        <v>0</v>
      </c>
      <c r="EW531" s="222">
        <f t="shared" si="1260"/>
        <v>0</v>
      </c>
      <c r="EX531" s="222">
        <f t="shared" si="1261"/>
        <v>0</v>
      </c>
      <c r="EY531" s="222">
        <f t="shared" si="1262"/>
        <v>0</v>
      </c>
      <c r="EZ531" s="222">
        <f t="shared" si="1263"/>
        <v>0</v>
      </c>
      <c r="FA531" s="222">
        <f t="shared" si="1264"/>
        <v>0</v>
      </c>
      <c r="FB531" s="222">
        <f t="shared" si="1265"/>
        <v>0</v>
      </c>
      <c r="FC531" s="222">
        <f t="shared" si="1266"/>
        <v>0</v>
      </c>
      <c r="FD531" s="222">
        <f t="shared" si="1267"/>
        <v>0</v>
      </c>
      <c r="FE531" s="222">
        <f t="shared" si="1268"/>
        <v>0</v>
      </c>
      <c r="FF531" s="222">
        <f t="shared" si="1269"/>
        <v>0</v>
      </c>
      <c r="FG531" s="222">
        <f t="shared" si="1270"/>
        <v>0</v>
      </c>
      <c r="FH531" s="222">
        <f t="shared" si="1271"/>
        <v>0</v>
      </c>
      <c r="FI531" s="222">
        <f t="shared" si="1272"/>
        <v>0</v>
      </c>
      <c r="FJ531" s="222">
        <f t="shared" si="1273"/>
        <v>0</v>
      </c>
      <c r="FK531" s="222">
        <f t="shared" si="1274"/>
        <v>0</v>
      </c>
      <c r="FL531" s="222">
        <f t="shared" si="1275"/>
        <v>0</v>
      </c>
      <c r="FM531" s="222">
        <f t="shared" si="1276"/>
        <v>0</v>
      </c>
      <c r="FN531" s="222">
        <f t="shared" si="1277"/>
        <v>0</v>
      </c>
      <c r="FO531" s="222">
        <f t="shared" si="1278"/>
        <v>0</v>
      </c>
      <c r="FP531" s="222">
        <f t="shared" si="1279"/>
        <v>0</v>
      </c>
      <c r="FQ531" s="222">
        <f t="shared" si="1280"/>
        <v>0</v>
      </c>
      <c r="FR531" s="222">
        <f t="shared" si="1281"/>
        <v>0</v>
      </c>
      <c r="FS531" s="222">
        <f t="shared" si="1282"/>
        <v>0</v>
      </c>
      <c r="FT531" s="222">
        <f t="shared" si="1283"/>
        <v>0</v>
      </c>
      <c r="FU531" s="222">
        <f t="shared" si="1284"/>
        <v>0</v>
      </c>
      <c r="FV531" s="222">
        <f t="shared" si="1285"/>
        <v>0</v>
      </c>
      <c r="FW531" s="222">
        <f t="shared" si="1286"/>
        <v>0</v>
      </c>
      <c r="FX531" s="222">
        <f t="shared" si="1287"/>
        <v>0</v>
      </c>
      <c r="FY531" s="222">
        <f t="shared" si="1288"/>
        <v>0</v>
      </c>
      <c r="FZ531" s="222">
        <f t="shared" si="1289"/>
        <v>0</v>
      </c>
      <c r="GA531" s="222">
        <f t="shared" si="1290"/>
        <v>0</v>
      </c>
      <c r="GB531" s="222">
        <f t="shared" si="1291"/>
        <v>0</v>
      </c>
      <c r="GC531" s="222">
        <f t="shared" si="1292"/>
        <v>0</v>
      </c>
      <c r="GD531" s="222">
        <f t="shared" si="1293"/>
        <v>0</v>
      </c>
      <c r="GE531" s="222">
        <f t="shared" si="1294"/>
        <v>0</v>
      </c>
      <c r="GF531" s="222">
        <f t="shared" si="1295"/>
        <v>0</v>
      </c>
      <c r="GG531" s="222">
        <f t="shared" si="1296"/>
        <v>0</v>
      </c>
      <c r="GH531" s="222">
        <f t="shared" si="1297"/>
        <v>0</v>
      </c>
      <c r="GI531" s="222">
        <f t="shared" si="1298"/>
        <v>0</v>
      </c>
      <c r="GJ531" s="222">
        <f t="shared" si="1299"/>
        <v>0</v>
      </c>
      <c r="GK531" s="222">
        <f t="shared" si="1300"/>
        <v>0</v>
      </c>
      <c r="GL531" s="222">
        <f t="shared" si="1301"/>
        <v>0</v>
      </c>
      <c r="GM531" s="222">
        <f t="shared" si="1302"/>
        <v>0</v>
      </c>
      <c r="GN531" s="222">
        <f t="shared" si="1303"/>
        <v>0</v>
      </c>
      <c r="GO531" s="222">
        <f t="shared" si="1304"/>
        <v>0</v>
      </c>
      <c r="GP531" s="222">
        <f t="shared" si="1305"/>
        <v>0</v>
      </c>
      <c r="GQ531" s="222">
        <f t="shared" si="1306"/>
        <v>0</v>
      </c>
      <c r="GR531" s="222">
        <f t="shared" si="1307"/>
        <v>0</v>
      </c>
      <c r="GS531" s="222">
        <f t="shared" si="1308"/>
        <v>0</v>
      </c>
      <c r="GT531" s="222">
        <f t="shared" si="1309"/>
        <v>0</v>
      </c>
      <c r="GU531" s="222">
        <f t="shared" si="1310"/>
        <v>0</v>
      </c>
      <c r="GV531" s="222">
        <f t="shared" si="1311"/>
        <v>0</v>
      </c>
      <c r="GW531" s="222">
        <f t="shared" si="1312"/>
        <v>0</v>
      </c>
      <c r="GX531" s="222">
        <f t="shared" si="1313"/>
        <v>0</v>
      </c>
      <c r="GY531" s="222">
        <f t="shared" si="1314"/>
        <v>0</v>
      </c>
      <c r="GZ531" s="222">
        <f t="shared" si="1315"/>
        <v>0</v>
      </c>
      <c r="HA531" s="222">
        <f t="shared" si="1316"/>
        <v>0</v>
      </c>
      <c r="HB531" s="222">
        <f t="shared" si="1317"/>
        <v>0</v>
      </c>
      <c r="HC531" s="222">
        <f t="shared" si="1318"/>
        <v>0</v>
      </c>
      <c r="HD531" s="222">
        <f t="shared" si="1319"/>
        <v>0</v>
      </c>
      <c r="HE531" s="222">
        <f t="shared" si="1320"/>
        <v>0</v>
      </c>
      <c r="HF531" s="222">
        <f t="shared" si="1321"/>
        <v>0</v>
      </c>
      <c r="HG531" s="222">
        <f t="shared" si="1322"/>
        <v>0</v>
      </c>
      <c r="HH531" s="222">
        <f t="shared" si="1323"/>
        <v>0</v>
      </c>
      <c r="HI531" s="222">
        <f t="shared" si="1324"/>
        <v>0</v>
      </c>
      <c r="HJ531" s="222">
        <f t="shared" si="1325"/>
        <v>0</v>
      </c>
      <c r="HK531" s="222">
        <f t="shared" si="1326"/>
        <v>0</v>
      </c>
      <c r="HL531" s="222">
        <f t="shared" si="1327"/>
        <v>0</v>
      </c>
      <c r="HM531" s="222">
        <f t="shared" si="1328"/>
        <v>0</v>
      </c>
      <c r="HN531" s="222">
        <f t="shared" si="1329"/>
        <v>0</v>
      </c>
      <c r="HO531" s="222">
        <f t="shared" si="1330"/>
        <v>0</v>
      </c>
      <c r="HP531" s="222">
        <f t="shared" si="1331"/>
        <v>0</v>
      </c>
      <c r="HQ531" s="222">
        <f t="shared" si="1332"/>
        <v>0</v>
      </c>
      <c r="HR531" s="222">
        <f t="shared" si="1333"/>
        <v>0</v>
      </c>
      <c r="HS531" s="222">
        <f t="shared" si="1334"/>
        <v>0</v>
      </c>
      <c r="HT531" s="222">
        <f t="shared" si="1335"/>
        <v>0</v>
      </c>
      <c r="HU531" s="222">
        <f t="shared" si="1336"/>
        <v>0</v>
      </c>
      <c r="HV531" s="222">
        <f t="shared" si="1337"/>
        <v>0</v>
      </c>
      <c r="HW531" s="222">
        <f t="shared" si="1338"/>
        <v>0</v>
      </c>
      <c r="HX531" s="222">
        <f t="shared" si="1339"/>
        <v>0</v>
      </c>
      <c r="HY531" s="222">
        <f t="shared" si="1340"/>
        <v>0</v>
      </c>
      <c r="HZ531" s="222">
        <f t="shared" si="1341"/>
        <v>0</v>
      </c>
      <c r="IA531" s="222">
        <f t="shared" si="1342"/>
        <v>0</v>
      </c>
      <c r="IB531" s="222">
        <f t="shared" si="1343"/>
        <v>0</v>
      </c>
      <c r="IC531" s="222">
        <f t="shared" si="1344"/>
        <v>0</v>
      </c>
      <c r="ID531" s="222">
        <f t="shared" si="1345"/>
        <v>0</v>
      </c>
      <c r="IE531" s="222">
        <f t="shared" si="1346"/>
        <v>0</v>
      </c>
      <c r="IF531" s="222">
        <f t="shared" si="1347"/>
        <v>0</v>
      </c>
      <c r="IG531" s="222">
        <f t="shared" si="1348"/>
        <v>0</v>
      </c>
      <c r="IH531" s="222">
        <f t="shared" si="1349"/>
        <v>0</v>
      </c>
      <c r="II531" s="222">
        <f t="shared" si="1350"/>
        <v>0</v>
      </c>
      <c r="IJ531" s="222">
        <f t="shared" si="1351"/>
        <v>0</v>
      </c>
      <c r="IK531" s="222">
        <f t="shared" si="1352"/>
        <v>0</v>
      </c>
      <c r="IL531" s="222">
        <f t="shared" si="1353"/>
        <v>0</v>
      </c>
      <c r="IM531" s="222">
        <f t="shared" si="1354"/>
        <v>0</v>
      </c>
      <c r="IN531" s="222">
        <f t="shared" si="1355"/>
        <v>0</v>
      </c>
      <c r="IO531" s="222">
        <f t="shared" si="1356"/>
        <v>0</v>
      </c>
      <c r="IP531" s="222">
        <f t="shared" si="1357"/>
        <v>0</v>
      </c>
      <c r="IQ531" s="222">
        <f t="shared" si="1358"/>
        <v>0</v>
      </c>
      <c r="IR531" s="222">
        <f t="shared" si="1359"/>
        <v>0</v>
      </c>
      <c r="IS531" s="222">
        <f t="shared" si="1360"/>
        <v>0</v>
      </c>
      <c r="IT531" s="222">
        <f t="shared" si="1361"/>
        <v>0</v>
      </c>
      <c r="IU531" s="222">
        <f t="shared" si="1362"/>
        <v>0</v>
      </c>
      <c r="IV531" s="222">
        <f t="shared" si="1363"/>
        <v>0</v>
      </c>
      <c r="IW531" s="222">
        <f t="shared" si="1364"/>
        <v>0</v>
      </c>
      <c r="IX531" s="222">
        <f t="shared" si="1365"/>
        <v>0</v>
      </c>
      <c r="IY531" s="222">
        <f t="shared" si="1366"/>
        <v>0</v>
      </c>
      <c r="IZ531" s="222">
        <f t="shared" si="1367"/>
        <v>0</v>
      </c>
      <c r="JA531" s="222">
        <f t="shared" si="1368"/>
        <v>0</v>
      </c>
      <c r="JB531" s="222">
        <f t="shared" si="1369"/>
        <v>0</v>
      </c>
    </row>
    <row r="532" spans="2:262">
      <c r="B532" s="230">
        <v>171</v>
      </c>
      <c r="C532" s="229">
        <f t="shared" si="1370"/>
        <v>3.3398437500000025E-3</v>
      </c>
      <c r="D532" s="226">
        <f t="shared" ca="1" si="1113"/>
        <v>23.674980074991069</v>
      </c>
      <c r="E532" s="225">
        <f ca="1">FU361</f>
        <v>-0.32501992500893134</v>
      </c>
      <c r="F532" s="224">
        <v>171</v>
      </c>
      <c r="G532" s="222">
        <f t="shared" si="1114"/>
        <v>0</v>
      </c>
      <c r="H532" s="222">
        <f t="shared" si="1115"/>
        <v>0</v>
      </c>
      <c r="I532" s="222">
        <f t="shared" si="1116"/>
        <v>0</v>
      </c>
      <c r="J532" s="222">
        <f t="shared" si="1117"/>
        <v>0</v>
      </c>
      <c r="K532" s="222">
        <f t="shared" si="1118"/>
        <v>0</v>
      </c>
      <c r="L532" s="222">
        <f t="shared" si="1119"/>
        <v>0</v>
      </c>
      <c r="M532" s="222">
        <f t="shared" si="1120"/>
        <v>0</v>
      </c>
      <c r="N532" s="222">
        <f t="shared" si="1121"/>
        <v>0</v>
      </c>
      <c r="O532" s="222">
        <f t="shared" si="1122"/>
        <v>0</v>
      </c>
      <c r="P532" s="222">
        <f t="shared" si="1123"/>
        <v>0</v>
      </c>
      <c r="Q532" s="222">
        <f t="shared" si="1124"/>
        <v>0</v>
      </c>
      <c r="R532" s="222">
        <f t="shared" si="1125"/>
        <v>0</v>
      </c>
      <c r="S532" s="222">
        <f t="shared" si="1126"/>
        <v>0</v>
      </c>
      <c r="T532" s="222">
        <f t="shared" si="1127"/>
        <v>0</v>
      </c>
      <c r="U532" s="222">
        <f t="shared" si="1128"/>
        <v>0</v>
      </c>
      <c r="V532" s="222">
        <f t="shared" si="1129"/>
        <v>0</v>
      </c>
      <c r="W532" s="222">
        <f t="shared" si="1130"/>
        <v>0</v>
      </c>
      <c r="X532" s="222">
        <f t="shared" si="1131"/>
        <v>0</v>
      </c>
      <c r="Y532" s="222">
        <f t="shared" si="1132"/>
        <v>0</v>
      </c>
      <c r="Z532" s="222">
        <f t="shared" si="1133"/>
        <v>0</v>
      </c>
      <c r="AA532" s="222">
        <f t="shared" si="1134"/>
        <v>0</v>
      </c>
      <c r="AB532" s="222">
        <f t="shared" si="1135"/>
        <v>0</v>
      </c>
      <c r="AC532" s="222">
        <f t="shared" si="1136"/>
        <v>0</v>
      </c>
      <c r="AD532" s="222">
        <f t="shared" si="1137"/>
        <v>0</v>
      </c>
      <c r="AE532" s="222">
        <f t="shared" si="1138"/>
        <v>0</v>
      </c>
      <c r="AF532" s="222">
        <f t="shared" si="1139"/>
        <v>0</v>
      </c>
      <c r="AG532" s="222">
        <f t="shared" si="1140"/>
        <v>0</v>
      </c>
      <c r="AH532" s="222">
        <f t="shared" si="1141"/>
        <v>0</v>
      </c>
      <c r="AI532" s="222">
        <f t="shared" si="1142"/>
        <v>0</v>
      </c>
      <c r="AJ532" s="222">
        <f t="shared" si="1143"/>
        <v>0</v>
      </c>
      <c r="AK532" s="222">
        <f t="shared" si="1144"/>
        <v>0</v>
      </c>
      <c r="AL532" s="222">
        <f t="shared" si="1145"/>
        <v>0</v>
      </c>
      <c r="AM532" s="222">
        <f t="shared" si="1146"/>
        <v>0</v>
      </c>
      <c r="AN532" s="222">
        <f t="shared" si="1147"/>
        <v>0</v>
      </c>
      <c r="AO532" s="222">
        <f t="shared" si="1148"/>
        <v>0</v>
      </c>
      <c r="AP532" s="222">
        <f t="shared" si="1149"/>
        <v>0</v>
      </c>
      <c r="AQ532" s="222">
        <f t="shared" si="1150"/>
        <v>0</v>
      </c>
      <c r="AR532" s="222">
        <f t="shared" si="1151"/>
        <v>0</v>
      </c>
      <c r="AS532" s="222">
        <f t="shared" si="1152"/>
        <v>0</v>
      </c>
      <c r="AT532" s="222">
        <f t="shared" si="1153"/>
        <v>0</v>
      </c>
      <c r="AU532" s="222">
        <f t="shared" si="1154"/>
        <v>0</v>
      </c>
      <c r="AV532" s="222">
        <f t="shared" si="1155"/>
        <v>0</v>
      </c>
      <c r="AW532" s="222">
        <f t="shared" si="1156"/>
        <v>0</v>
      </c>
      <c r="AX532" s="222">
        <f t="shared" si="1157"/>
        <v>0</v>
      </c>
      <c r="AY532" s="222">
        <f t="shared" si="1158"/>
        <v>0</v>
      </c>
      <c r="AZ532" s="222">
        <f t="shared" si="1159"/>
        <v>0</v>
      </c>
      <c r="BA532" s="222">
        <f t="shared" si="1160"/>
        <v>0</v>
      </c>
      <c r="BB532" s="222">
        <f t="shared" si="1161"/>
        <v>0</v>
      </c>
      <c r="BC532" s="222">
        <f t="shared" si="1162"/>
        <v>0</v>
      </c>
      <c r="BD532" s="222">
        <f t="shared" si="1163"/>
        <v>0</v>
      </c>
      <c r="BE532" s="222">
        <f t="shared" si="1164"/>
        <v>0</v>
      </c>
      <c r="BF532" s="222">
        <f t="shared" si="1165"/>
        <v>0</v>
      </c>
      <c r="BG532" s="222">
        <f t="shared" si="1166"/>
        <v>0</v>
      </c>
      <c r="BH532" s="222">
        <f t="shared" si="1167"/>
        <v>0</v>
      </c>
      <c r="BI532" s="222">
        <f t="shared" si="1168"/>
        <v>0</v>
      </c>
      <c r="BJ532" s="222">
        <f t="shared" si="1169"/>
        <v>0</v>
      </c>
      <c r="BK532" s="222">
        <f t="shared" si="1170"/>
        <v>0</v>
      </c>
      <c r="BL532" s="222">
        <f t="shared" si="1171"/>
        <v>0</v>
      </c>
      <c r="BM532" s="222">
        <f t="shared" si="1172"/>
        <v>0</v>
      </c>
      <c r="BN532" s="222">
        <f t="shared" si="1173"/>
        <v>0</v>
      </c>
      <c r="BO532" s="222">
        <f t="shared" si="1174"/>
        <v>0</v>
      </c>
      <c r="BP532" s="222">
        <f t="shared" si="1175"/>
        <v>0</v>
      </c>
      <c r="BQ532" s="222">
        <f t="shared" si="1176"/>
        <v>0</v>
      </c>
      <c r="BR532" s="222">
        <f t="shared" si="1177"/>
        <v>0</v>
      </c>
      <c r="BS532" s="222">
        <f t="shared" si="1178"/>
        <v>0</v>
      </c>
      <c r="BT532" s="222">
        <f t="shared" si="1179"/>
        <v>0</v>
      </c>
      <c r="BU532" s="222">
        <f t="shared" si="1180"/>
        <v>0</v>
      </c>
      <c r="BV532" s="222">
        <f t="shared" si="1181"/>
        <v>0</v>
      </c>
      <c r="BW532" s="222">
        <f t="shared" si="1182"/>
        <v>0</v>
      </c>
      <c r="BX532" s="222">
        <f t="shared" si="1183"/>
        <v>0</v>
      </c>
      <c r="BY532" s="222">
        <f t="shared" si="1184"/>
        <v>0</v>
      </c>
      <c r="BZ532" s="222">
        <f t="shared" si="1185"/>
        <v>0</v>
      </c>
      <c r="CA532" s="222">
        <f t="shared" si="1186"/>
        <v>0</v>
      </c>
      <c r="CB532" s="222">
        <f t="shared" si="1187"/>
        <v>0</v>
      </c>
      <c r="CC532" s="222">
        <f t="shared" si="1188"/>
        <v>0</v>
      </c>
      <c r="CD532" s="222">
        <f t="shared" si="1189"/>
        <v>0</v>
      </c>
      <c r="CE532" s="222">
        <f t="shared" si="1190"/>
        <v>0</v>
      </c>
      <c r="CF532" s="222">
        <f t="shared" si="1191"/>
        <v>0</v>
      </c>
      <c r="CG532" s="222">
        <f t="shared" si="1192"/>
        <v>0</v>
      </c>
      <c r="CH532" s="222">
        <f t="shared" si="1193"/>
        <v>0</v>
      </c>
      <c r="CI532" s="222">
        <f t="shared" si="1194"/>
        <v>0</v>
      </c>
      <c r="CJ532" s="222">
        <f t="shared" si="1195"/>
        <v>0</v>
      </c>
      <c r="CK532" s="222">
        <f t="shared" si="1196"/>
        <v>0</v>
      </c>
      <c r="CL532" s="222">
        <f t="shared" si="1197"/>
        <v>0</v>
      </c>
      <c r="CM532" s="222">
        <f t="shared" si="1198"/>
        <v>0</v>
      </c>
      <c r="CN532" s="222">
        <f t="shared" si="1199"/>
        <v>0</v>
      </c>
      <c r="CO532" s="222">
        <f t="shared" si="1200"/>
        <v>0</v>
      </c>
      <c r="CP532" s="222">
        <f t="shared" si="1201"/>
        <v>0</v>
      </c>
      <c r="CQ532" s="222">
        <f t="shared" si="1202"/>
        <v>0</v>
      </c>
      <c r="CR532" s="222">
        <f t="shared" si="1203"/>
        <v>0</v>
      </c>
      <c r="CS532" s="222">
        <f t="shared" si="1204"/>
        <v>0</v>
      </c>
      <c r="CT532" s="222">
        <f t="shared" si="1205"/>
        <v>0</v>
      </c>
      <c r="CU532" s="222">
        <f t="shared" si="1206"/>
        <v>0</v>
      </c>
      <c r="CV532" s="222">
        <f t="shared" si="1207"/>
        <v>0</v>
      </c>
      <c r="CW532" s="222">
        <f t="shared" si="1208"/>
        <v>0</v>
      </c>
      <c r="CX532" s="222">
        <f t="shared" si="1209"/>
        <v>0</v>
      </c>
      <c r="CY532" s="222">
        <f t="shared" si="1210"/>
        <v>0</v>
      </c>
      <c r="CZ532" s="222">
        <f t="shared" si="1211"/>
        <v>0</v>
      </c>
      <c r="DA532" s="222">
        <f t="shared" si="1212"/>
        <v>0</v>
      </c>
      <c r="DB532" s="222">
        <f t="shared" si="1213"/>
        <v>0</v>
      </c>
      <c r="DC532" s="222">
        <f t="shared" si="1214"/>
        <v>0</v>
      </c>
      <c r="DD532" s="222">
        <f t="shared" si="1215"/>
        <v>0</v>
      </c>
      <c r="DE532" s="222">
        <f t="shared" si="1216"/>
        <v>0</v>
      </c>
      <c r="DF532" s="222">
        <f t="shared" si="1217"/>
        <v>0</v>
      </c>
      <c r="DG532" s="222">
        <f t="shared" si="1218"/>
        <v>0</v>
      </c>
      <c r="DH532" s="222">
        <f t="shared" si="1219"/>
        <v>0</v>
      </c>
      <c r="DI532" s="222">
        <f t="shared" si="1220"/>
        <v>0</v>
      </c>
      <c r="DJ532" s="222">
        <f t="shared" si="1221"/>
        <v>0</v>
      </c>
      <c r="DK532" s="222">
        <f t="shared" si="1222"/>
        <v>0</v>
      </c>
      <c r="DL532" s="222">
        <f t="shared" si="1223"/>
        <v>0</v>
      </c>
      <c r="DM532" s="222">
        <f t="shared" si="1224"/>
        <v>0</v>
      </c>
      <c r="DN532" s="222">
        <f t="shared" si="1225"/>
        <v>0</v>
      </c>
      <c r="DO532" s="222">
        <f t="shared" si="1226"/>
        <v>0</v>
      </c>
      <c r="DP532" s="222">
        <f t="shared" si="1227"/>
        <v>0</v>
      </c>
      <c r="DQ532" s="222">
        <f t="shared" si="1228"/>
        <v>0</v>
      </c>
      <c r="DR532" s="222">
        <f t="shared" si="1229"/>
        <v>0</v>
      </c>
      <c r="DS532" s="222">
        <f t="shared" si="1230"/>
        <v>0</v>
      </c>
      <c r="DT532" s="222">
        <f t="shared" si="1231"/>
        <v>0</v>
      </c>
      <c r="DU532" s="222">
        <f t="shared" si="1232"/>
        <v>0</v>
      </c>
      <c r="DV532" s="222">
        <f t="shared" si="1233"/>
        <v>0</v>
      </c>
      <c r="DW532" s="222">
        <f t="shared" si="1234"/>
        <v>0</v>
      </c>
      <c r="DX532" s="222">
        <f t="shared" si="1235"/>
        <v>0</v>
      </c>
      <c r="DY532" s="222">
        <f t="shared" si="1236"/>
        <v>0</v>
      </c>
      <c r="DZ532" s="222">
        <f t="shared" si="1237"/>
        <v>0</v>
      </c>
      <c r="EA532" s="222">
        <f t="shared" si="1238"/>
        <v>0</v>
      </c>
      <c r="EB532" s="222">
        <f t="shared" si="1239"/>
        <v>0</v>
      </c>
      <c r="EC532" s="222">
        <f t="shared" si="1240"/>
        <v>0</v>
      </c>
      <c r="ED532" s="222">
        <f t="shared" si="1241"/>
        <v>0</v>
      </c>
      <c r="EE532" s="222">
        <f t="shared" si="1242"/>
        <v>0</v>
      </c>
      <c r="EF532" s="222">
        <f t="shared" si="1243"/>
        <v>0</v>
      </c>
      <c r="EG532" s="222">
        <f t="shared" si="1244"/>
        <v>0</v>
      </c>
      <c r="EH532" s="222">
        <f t="shared" si="1245"/>
        <v>0</v>
      </c>
      <c r="EI532" s="222">
        <f t="shared" si="1246"/>
        <v>0</v>
      </c>
      <c r="EJ532" s="222">
        <f t="shared" si="1247"/>
        <v>0</v>
      </c>
      <c r="EK532" s="222">
        <f t="shared" si="1248"/>
        <v>0</v>
      </c>
      <c r="EL532" s="222">
        <f t="shared" si="1249"/>
        <v>0</v>
      </c>
      <c r="EM532" s="222">
        <f t="shared" si="1250"/>
        <v>0</v>
      </c>
      <c r="EN532" s="222">
        <f t="shared" si="1251"/>
        <v>0</v>
      </c>
      <c r="EO532" s="222">
        <f t="shared" si="1252"/>
        <v>0</v>
      </c>
      <c r="EP532" s="222">
        <f t="shared" si="1253"/>
        <v>0</v>
      </c>
      <c r="EQ532" s="222">
        <f t="shared" si="1254"/>
        <v>0</v>
      </c>
      <c r="ER532" s="222">
        <f t="shared" si="1255"/>
        <v>0</v>
      </c>
      <c r="ES532" s="222">
        <f t="shared" si="1256"/>
        <v>0</v>
      </c>
      <c r="ET532" s="222">
        <f t="shared" si="1257"/>
        <v>0</v>
      </c>
      <c r="EU532" s="222">
        <f t="shared" si="1258"/>
        <v>0</v>
      </c>
      <c r="EV532" s="222">
        <f t="shared" si="1259"/>
        <v>0</v>
      </c>
      <c r="EW532" s="222">
        <f t="shared" si="1260"/>
        <v>0</v>
      </c>
      <c r="EX532" s="222">
        <f t="shared" si="1261"/>
        <v>0</v>
      </c>
      <c r="EY532" s="222">
        <f t="shared" si="1262"/>
        <v>0</v>
      </c>
      <c r="EZ532" s="222">
        <f t="shared" si="1263"/>
        <v>0</v>
      </c>
      <c r="FA532" s="222">
        <f t="shared" si="1264"/>
        <v>0</v>
      </c>
      <c r="FB532" s="222">
        <f t="shared" si="1265"/>
        <v>0</v>
      </c>
      <c r="FC532" s="222">
        <f t="shared" si="1266"/>
        <v>0</v>
      </c>
      <c r="FD532" s="222">
        <f t="shared" si="1267"/>
        <v>0</v>
      </c>
      <c r="FE532" s="222">
        <f t="shared" si="1268"/>
        <v>0</v>
      </c>
      <c r="FF532" s="222">
        <f t="shared" si="1269"/>
        <v>0</v>
      </c>
      <c r="FG532" s="222">
        <f t="shared" si="1270"/>
        <v>0</v>
      </c>
      <c r="FH532" s="222">
        <f t="shared" si="1271"/>
        <v>0</v>
      </c>
      <c r="FI532" s="222">
        <f t="shared" si="1272"/>
        <v>0</v>
      </c>
      <c r="FJ532" s="222">
        <f t="shared" si="1273"/>
        <v>0</v>
      </c>
      <c r="FK532" s="222">
        <f t="shared" si="1274"/>
        <v>0</v>
      </c>
      <c r="FL532" s="222">
        <f t="shared" si="1275"/>
        <v>0</v>
      </c>
      <c r="FM532" s="222">
        <f t="shared" si="1276"/>
        <v>0</v>
      </c>
      <c r="FN532" s="222">
        <f t="shared" si="1277"/>
        <v>0</v>
      </c>
      <c r="FO532" s="222">
        <f t="shared" si="1278"/>
        <v>0</v>
      </c>
      <c r="FP532" s="222">
        <f t="shared" si="1279"/>
        <v>0</v>
      </c>
      <c r="FQ532" s="222">
        <f t="shared" si="1280"/>
        <v>0</v>
      </c>
      <c r="FR532" s="222">
        <f t="shared" si="1281"/>
        <v>0</v>
      </c>
      <c r="FS532" s="222">
        <f t="shared" si="1282"/>
        <v>0</v>
      </c>
      <c r="FT532" s="222">
        <f t="shared" si="1283"/>
        <v>0</v>
      </c>
      <c r="FU532" s="222">
        <f t="shared" si="1284"/>
        <v>0</v>
      </c>
      <c r="FV532" s="222">
        <f t="shared" si="1285"/>
        <v>0</v>
      </c>
      <c r="FW532" s="222">
        <f t="shared" si="1286"/>
        <v>0</v>
      </c>
      <c r="FX532" s="222">
        <f t="shared" si="1287"/>
        <v>0</v>
      </c>
      <c r="FY532" s="222">
        <f t="shared" si="1288"/>
        <v>0</v>
      </c>
      <c r="FZ532" s="222">
        <f t="shared" si="1289"/>
        <v>0</v>
      </c>
      <c r="GA532" s="222">
        <f t="shared" si="1290"/>
        <v>0</v>
      </c>
      <c r="GB532" s="222">
        <f t="shared" si="1291"/>
        <v>0</v>
      </c>
      <c r="GC532" s="222">
        <f t="shared" si="1292"/>
        <v>0</v>
      </c>
      <c r="GD532" s="222">
        <f t="shared" si="1293"/>
        <v>0</v>
      </c>
      <c r="GE532" s="222">
        <f t="shared" si="1294"/>
        <v>0</v>
      </c>
      <c r="GF532" s="222">
        <f t="shared" si="1295"/>
        <v>0</v>
      </c>
      <c r="GG532" s="222">
        <f t="shared" si="1296"/>
        <v>0</v>
      </c>
      <c r="GH532" s="222">
        <f t="shared" si="1297"/>
        <v>0</v>
      </c>
      <c r="GI532" s="222">
        <f t="shared" si="1298"/>
        <v>0</v>
      </c>
      <c r="GJ532" s="222">
        <f t="shared" si="1299"/>
        <v>0</v>
      </c>
      <c r="GK532" s="222">
        <f t="shared" si="1300"/>
        <v>0</v>
      </c>
      <c r="GL532" s="222">
        <f t="shared" si="1301"/>
        <v>0</v>
      </c>
      <c r="GM532" s="222">
        <f t="shared" si="1302"/>
        <v>0</v>
      </c>
      <c r="GN532" s="222">
        <f t="shared" si="1303"/>
        <v>0</v>
      </c>
      <c r="GO532" s="222">
        <f t="shared" si="1304"/>
        <v>0</v>
      </c>
      <c r="GP532" s="222">
        <f t="shared" si="1305"/>
        <v>0</v>
      </c>
      <c r="GQ532" s="222">
        <f t="shared" si="1306"/>
        <v>0</v>
      </c>
      <c r="GR532" s="222">
        <f t="shared" si="1307"/>
        <v>0</v>
      </c>
      <c r="GS532" s="222">
        <f t="shared" si="1308"/>
        <v>0</v>
      </c>
      <c r="GT532" s="222">
        <f t="shared" si="1309"/>
        <v>0</v>
      </c>
      <c r="GU532" s="222">
        <f t="shared" si="1310"/>
        <v>0</v>
      </c>
      <c r="GV532" s="222">
        <f t="shared" si="1311"/>
        <v>0</v>
      </c>
      <c r="GW532" s="222">
        <f t="shared" si="1312"/>
        <v>0</v>
      </c>
      <c r="GX532" s="222">
        <f t="shared" si="1313"/>
        <v>0</v>
      </c>
      <c r="GY532" s="222">
        <f t="shared" si="1314"/>
        <v>0</v>
      </c>
      <c r="GZ532" s="222">
        <f t="shared" si="1315"/>
        <v>0</v>
      </c>
      <c r="HA532" s="222">
        <f t="shared" si="1316"/>
        <v>0</v>
      </c>
      <c r="HB532" s="222">
        <f t="shared" si="1317"/>
        <v>0</v>
      </c>
      <c r="HC532" s="222">
        <f t="shared" si="1318"/>
        <v>0</v>
      </c>
      <c r="HD532" s="222">
        <f t="shared" si="1319"/>
        <v>0</v>
      </c>
      <c r="HE532" s="222">
        <f t="shared" si="1320"/>
        <v>0</v>
      </c>
      <c r="HF532" s="222">
        <f t="shared" si="1321"/>
        <v>0</v>
      </c>
      <c r="HG532" s="222">
        <f t="shared" si="1322"/>
        <v>0</v>
      </c>
      <c r="HH532" s="222">
        <f t="shared" si="1323"/>
        <v>0</v>
      </c>
      <c r="HI532" s="222">
        <f t="shared" si="1324"/>
        <v>0</v>
      </c>
      <c r="HJ532" s="222">
        <f t="shared" si="1325"/>
        <v>0</v>
      </c>
      <c r="HK532" s="222">
        <f t="shared" si="1326"/>
        <v>0</v>
      </c>
      <c r="HL532" s="222">
        <f t="shared" si="1327"/>
        <v>0</v>
      </c>
      <c r="HM532" s="222">
        <f t="shared" si="1328"/>
        <v>0</v>
      </c>
      <c r="HN532" s="222">
        <f t="shared" si="1329"/>
        <v>0</v>
      </c>
      <c r="HO532" s="222">
        <f t="shared" si="1330"/>
        <v>0</v>
      </c>
      <c r="HP532" s="222">
        <f t="shared" si="1331"/>
        <v>0</v>
      </c>
      <c r="HQ532" s="222">
        <f t="shared" si="1332"/>
        <v>0</v>
      </c>
      <c r="HR532" s="222">
        <f t="shared" si="1333"/>
        <v>0</v>
      </c>
      <c r="HS532" s="222">
        <f t="shared" si="1334"/>
        <v>0</v>
      </c>
      <c r="HT532" s="222">
        <f t="shared" si="1335"/>
        <v>0</v>
      </c>
      <c r="HU532" s="222">
        <f t="shared" si="1336"/>
        <v>0</v>
      </c>
      <c r="HV532" s="222">
        <f t="shared" si="1337"/>
        <v>0</v>
      </c>
      <c r="HW532" s="222">
        <f t="shared" si="1338"/>
        <v>0</v>
      </c>
      <c r="HX532" s="222">
        <f t="shared" si="1339"/>
        <v>0</v>
      </c>
      <c r="HY532" s="222">
        <f t="shared" si="1340"/>
        <v>0</v>
      </c>
      <c r="HZ532" s="222">
        <f t="shared" si="1341"/>
        <v>0</v>
      </c>
      <c r="IA532" s="222">
        <f t="shared" si="1342"/>
        <v>0</v>
      </c>
      <c r="IB532" s="222">
        <f t="shared" si="1343"/>
        <v>0</v>
      </c>
      <c r="IC532" s="222">
        <f t="shared" si="1344"/>
        <v>0</v>
      </c>
      <c r="ID532" s="222">
        <f t="shared" si="1345"/>
        <v>0</v>
      </c>
      <c r="IE532" s="222">
        <f t="shared" si="1346"/>
        <v>0</v>
      </c>
      <c r="IF532" s="222">
        <f t="shared" si="1347"/>
        <v>0</v>
      </c>
      <c r="IG532" s="222">
        <f t="shared" si="1348"/>
        <v>0</v>
      </c>
      <c r="IH532" s="222">
        <f t="shared" si="1349"/>
        <v>0</v>
      </c>
      <c r="II532" s="222">
        <f t="shared" si="1350"/>
        <v>0</v>
      </c>
      <c r="IJ532" s="222">
        <f t="shared" si="1351"/>
        <v>0</v>
      </c>
      <c r="IK532" s="222">
        <f t="shared" si="1352"/>
        <v>0</v>
      </c>
      <c r="IL532" s="222">
        <f t="shared" si="1353"/>
        <v>0</v>
      </c>
      <c r="IM532" s="222">
        <f t="shared" si="1354"/>
        <v>0</v>
      </c>
      <c r="IN532" s="222">
        <f t="shared" si="1355"/>
        <v>0</v>
      </c>
      <c r="IO532" s="222">
        <f t="shared" si="1356"/>
        <v>0</v>
      </c>
      <c r="IP532" s="222">
        <f t="shared" si="1357"/>
        <v>0</v>
      </c>
      <c r="IQ532" s="222">
        <f t="shared" si="1358"/>
        <v>0</v>
      </c>
      <c r="IR532" s="222">
        <f t="shared" si="1359"/>
        <v>0</v>
      </c>
      <c r="IS532" s="222">
        <f t="shared" si="1360"/>
        <v>0</v>
      </c>
      <c r="IT532" s="222">
        <f t="shared" si="1361"/>
        <v>0</v>
      </c>
      <c r="IU532" s="222">
        <f t="shared" si="1362"/>
        <v>0</v>
      </c>
      <c r="IV532" s="222">
        <f t="shared" si="1363"/>
        <v>0</v>
      </c>
      <c r="IW532" s="222">
        <f t="shared" si="1364"/>
        <v>0</v>
      </c>
      <c r="IX532" s="222">
        <f t="shared" si="1365"/>
        <v>0</v>
      </c>
      <c r="IY532" s="222">
        <f t="shared" si="1366"/>
        <v>0</v>
      </c>
      <c r="IZ532" s="222">
        <f t="shared" si="1367"/>
        <v>0</v>
      </c>
      <c r="JA532" s="222">
        <f t="shared" si="1368"/>
        <v>0</v>
      </c>
      <c r="JB532" s="222">
        <f t="shared" si="1369"/>
        <v>0</v>
      </c>
    </row>
    <row r="533" spans="2:262">
      <c r="B533" s="230">
        <v>172</v>
      </c>
      <c r="C533" s="229">
        <f t="shared" si="1370"/>
        <v>3.3593750000000026E-3</v>
      </c>
      <c r="D533" s="226">
        <f t="shared" ca="1" si="1113"/>
        <v>23.681312511093772</v>
      </c>
      <c r="E533" s="225">
        <f ca="1">FV361</f>
        <v>-0.31868748890622794</v>
      </c>
      <c r="F533" s="224">
        <v>172</v>
      </c>
      <c r="G533" s="222">
        <f t="shared" si="1114"/>
        <v>0</v>
      </c>
      <c r="H533" s="222">
        <f t="shared" si="1115"/>
        <v>0</v>
      </c>
      <c r="I533" s="222">
        <f t="shared" si="1116"/>
        <v>0</v>
      </c>
      <c r="J533" s="222">
        <f t="shared" si="1117"/>
        <v>0</v>
      </c>
      <c r="K533" s="222">
        <f t="shared" si="1118"/>
        <v>0</v>
      </c>
      <c r="L533" s="222">
        <f t="shared" si="1119"/>
        <v>0</v>
      </c>
      <c r="M533" s="222">
        <f t="shared" si="1120"/>
        <v>0</v>
      </c>
      <c r="N533" s="222">
        <f t="shared" si="1121"/>
        <v>0</v>
      </c>
      <c r="O533" s="222">
        <f t="shared" si="1122"/>
        <v>0</v>
      </c>
      <c r="P533" s="222">
        <f t="shared" si="1123"/>
        <v>0</v>
      </c>
      <c r="Q533" s="222">
        <f t="shared" si="1124"/>
        <v>0</v>
      </c>
      <c r="R533" s="222">
        <f t="shared" si="1125"/>
        <v>0</v>
      </c>
      <c r="S533" s="222">
        <f t="shared" si="1126"/>
        <v>0</v>
      </c>
      <c r="T533" s="222">
        <f t="shared" si="1127"/>
        <v>0</v>
      </c>
      <c r="U533" s="222">
        <f t="shared" si="1128"/>
        <v>0</v>
      </c>
      <c r="V533" s="222">
        <f t="shared" si="1129"/>
        <v>0</v>
      </c>
      <c r="W533" s="222">
        <f t="shared" si="1130"/>
        <v>0</v>
      </c>
      <c r="X533" s="222">
        <f t="shared" si="1131"/>
        <v>0</v>
      </c>
      <c r="Y533" s="222">
        <f t="shared" si="1132"/>
        <v>0</v>
      </c>
      <c r="Z533" s="222">
        <f t="shared" si="1133"/>
        <v>0</v>
      </c>
      <c r="AA533" s="222">
        <f t="shared" si="1134"/>
        <v>0</v>
      </c>
      <c r="AB533" s="222">
        <f t="shared" si="1135"/>
        <v>0</v>
      </c>
      <c r="AC533" s="222">
        <f t="shared" si="1136"/>
        <v>0</v>
      </c>
      <c r="AD533" s="222">
        <f t="shared" si="1137"/>
        <v>0</v>
      </c>
      <c r="AE533" s="222">
        <f t="shared" si="1138"/>
        <v>0</v>
      </c>
      <c r="AF533" s="222">
        <f t="shared" si="1139"/>
        <v>0</v>
      </c>
      <c r="AG533" s="222">
        <f t="shared" si="1140"/>
        <v>0</v>
      </c>
      <c r="AH533" s="222">
        <f t="shared" si="1141"/>
        <v>0</v>
      </c>
      <c r="AI533" s="222">
        <f t="shared" si="1142"/>
        <v>0</v>
      </c>
      <c r="AJ533" s="222">
        <f t="shared" si="1143"/>
        <v>0</v>
      </c>
      <c r="AK533" s="222">
        <f t="shared" si="1144"/>
        <v>0</v>
      </c>
      <c r="AL533" s="222">
        <f t="shared" si="1145"/>
        <v>0</v>
      </c>
      <c r="AM533" s="222">
        <f t="shared" si="1146"/>
        <v>0</v>
      </c>
      <c r="AN533" s="222">
        <f t="shared" si="1147"/>
        <v>0</v>
      </c>
      <c r="AO533" s="222">
        <f t="shared" si="1148"/>
        <v>0</v>
      </c>
      <c r="AP533" s="222">
        <f t="shared" si="1149"/>
        <v>0</v>
      </c>
      <c r="AQ533" s="222">
        <f t="shared" si="1150"/>
        <v>0</v>
      </c>
      <c r="AR533" s="222">
        <f t="shared" si="1151"/>
        <v>0</v>
      </c>
      <c r="AS533" s="222">
        <f t="shared" si="1152"/>
        <v>0</v>
      </c>
      <c r="AT533" s="222">
        <f t="shared" si="1153"/>
        <v>0</v>
      </c>
      <c r="AU533" s="222">
        <f t="shared" si="1154"/>
        <v>0</v>
      </c>
      <c r="AV533" s="222">
        <f t="shared" si="1155"/>
        <v>0</v>
      </c>
      <c r="AW533" s="222">
        <f t="shared" si="1156"/>
        <v>0</v>
      </c>
      <c r="AX533" s="222">
        <f t="shared" si="1157"/>
        <v>0</v>
      </c>
      <c r="AY533" s="222">
        <f t="shared" si="1158"/>
        <v>0</v>
      </c>
      <c r="AZ533" s="222">
        <f t="shared" si="1159"/>
        <v>0</v>
      </c>
      <c r="BA533" s="222">
        <f t="shared" si="1160"/>
        <v>0</v>
      </c>
      <c r="BB533" s="222">
        <f t="shared" si="1161"/>
        <v>0</v>
      </c>
      <c r="BC533" s="222">
        <f t="shared" si="1162"/>
        <v>0</v>
      </c>
      <c r="BD533" s="222">
        <f t="shared" si="1163"/>
        <v>0</v>
      </c>
      <c r="BE533" s="222">
        <f t="shared" si="1164"/>
        <v>0</v>
      </c>
      <c r="BF533" s="222">
        <f t="shared" si="1165"/>
        <v>0</v>
      </c>
      <c r="BG533" s="222">
        <f t="shared" si="1166"/>
        <v>0</v>
      </c>
      <c r="BH533" s="222">
        <f t="shared" si="1167"/>
        <v>0</v>
      </c>
      <c r="BI533" s="222">
        <f t="shared" si="1168"/>
        <v>0</v>
      </c>
      <c r="BJ533" s="222">
        <f t="shared" si="1169"/>
        <v>0</v>
      </c>
      <c r="BK533" s="222">
        <f t="shared" si="1170"/>
        <v>0</v>
      </c>
      <c r="BL533" s="222">
        <f t="shared" si="1171"/>
        <v>0</v>
      </c>
      <c r="BM533" s="222">
        <f t="shared" si="1172"/>
        <v>0</v>
      </c>
      <c r="BN533" s="222">
        <f t="shared" si="1173"/>
        <v>0</v>
      </c>
      <c r="BO533" s="222">
        <f t="shared" si="1174"/>
        <v>0</v>
      </c>
      <c r="BP533" s="222">
        <f t="shared" si="1175"/>
        <v>0</v>
      </c>
      <c r="BQ533" s="222">
        <f t="shared" si="1176"/>
        <v>0</v>
      </c>
      <c r="BR533" s="222">
        <f t="shared" si="1177"/>
        <v>0</v>
      </c>
      <c r="BS533" s="222">
        <f t="shared" si="1178"/>
        <v>0</v>
      </c>
      <c r="BT533" s="222">
        <f t="shared" si="1179"/>
        <v>0</v>
      </c>
      <c r="BU533" s="222">
        <f t="shared" si="1180"/>
        <v>0</v>
      </c>
      <c r="BV533" s="222">
        <f t="shared" si="1181"/>
        <v>0</v>
      </c>
      <c r="BW533" s="222">
        <f t="shared" si="1182"/>
        <v>0</v>
      </c>
      <c r="BX533" s="222">
        <f t="shared" si="1183"/>
        <v>0</v>
      </c>
      <c r="BY533" s="222">
        <f t="shared" si="1184"/>
        <v>0</v>
      </c>
      <c r="BZ533" s="222">
        <f t="shared" si="1185"/>
        <v>0</v>
      </c>
      <c r="CA533" s="222">
        <f t="shared" si="1186"/>
        <v>0</v>
      </c>
      <c r="CB533" s="222">
        <f t="shared" si="1187"/>
        <v>0</v>
      </c>
      <c r="CC533" s="222">
        <f t="shared" si="1188"/>
        <v>0</v>
      </c>
      <c r="CD533" s="222">
        <f t="shared" si="1189"/>
        <v>0</v>
      </c>
      <c r="CE533" s="222">
        <f t="shared" si="1190"/>
        <v>0</v>
      </c>
      <c r="CF533" s="222">
        <f t="shared" si="1191"/>
        <v>0</v>
      </c>
      <c r="CG533" s="222">
        <f t="shared" si="1192"/>
        <v>0</v>
      </c>
      <c r="CH533" s="222">
        <f t="shared" si="1193"/>
        <v>0</v>
      </c>
      <c r="CI533" s="222">
        <f t="shared" si="1194"/>
        <v>0</v>
      </c>
      <c r="CJ533" s="222">
        <f t="shared" si="1195"/>
        <v>0</v>
      </c>
      <c r="CK533" s="222">
        <f t="shared" si="1196"/>
        <v>0</v>
      </c>
      <c r="CL533" s="222">
        <f t="shared" si="1197"/>
        <v>0</v>
      </c>
      <c r="CM533" s="222">
        <f t="shared" si="1198"/>
        <v>0</v>
      </c>
      <c r="CN533" s="222">
        <f t="shared" si="1199"/>
        <v>0</v>
      </c>
      <c r="CO533" s="222">
        <f t="shared" si="1200"/>
        <v>0</v>
      </c>
      <c r="CP533" s="222">
        <f t="shared" si="1201"/>
        <v>0</v>
      </c>
      <c r="CQ533" s="222">
        <f t="shared" si="1202"/>
        <v>0</v>
      </c>
      <c r="CR533" s="222">
        <f t="shared" si="1203"/>
        <v>0</v>
      </c>
      <c r="CS533" s="222">
        <f t="shared" si="1204"/>
        <v>0</v>
      </c>
      <c r="CT533" s="222">
        <f t="shared" si="1205"/>
        <v>0</v>
      </c>
      <c r="CU533" s="222">
        <f t="shared" si="1206"/>
        <v>0</v>
      </c>
      <c r="CV533" s="222">
        <f t="shared" si="1207"/>
        <v>0</v>
      </c>
      <c r="CW533" s="222">
        <f t="shared" si="1208"/>
        <v>0</v>
      </c>
      <c r="CX533" s="222">
        <f t="shared" si="1209"/>
        <v>0</v>
      </c>
      <c r="CY533" s="222">
        <f t="shared" si="1210"/>
        <v>0</v>
      </c>
      <c r="CZ533" s="222">
        <f t="shared" si="1211"/>
        <v>0</v>
      </c>
      <c r="DA533" s="222">
        <f t="shared" si="1212"/>
        <v>0</v>
      </c>
      <c r="DB533" s="222">
        <f t="shared" si="1213"/>
        <v>0</v>
      </c>
      <c r="DC533" s="222">
        <f t="shared" si="1214"/>
        <v>0</v>
      </c>
      <c r="DD533" s="222">
        <f t="shared" si="1215"/>
        <v>0</v>
      </c>
      <c r="DE533" s="222">
        <f t="shared" si="1216"/>
        <v>0</v>
      </c>
      <c r="DF533" s="222">
        <f t="shared" si="1217"/>
        <v>0</v>
      </c>
      <c r="DG533" s="222">
        <f t="shared" si="1218"/>
        <v>0</v>
      </c>
      <c r="DH533" s="222">
        <f t="shared" si="1219"/>
        <v>0</v>
      </c>
      <c r="DI533" s="222">
        <f t="shared" si="1220"/>
        <v>0</v>
      </c>
      <c r="DJ533" s="222">
        <f t="shared" si="1221"/>
        <v>0</v>
      </c>
      <c r="DK533" s="222">
        <f t="shared" si="1222"/>
        <v>0</v>
      </c>
      <c r="DL533" s="222">
        <f t="shared" si="1223"/>
        <v>0</v>
      </c>
      <c r="DM533" s="222">
        <f t="shared" si="1224"/>
        <v>0</v>
      </c>
      <c r="DN533" s="222">
        <f t="shared" si="1225"/>
        <v>0</v>
      </c>
      <c r="DO533" s="222">
        <f t="shared" si="1226"/>
        <v>0</v>
      </c>
      <c r="DP533" s="222">
        <f t="shared" si="1227"/>
        <v>0</v>
      </c>
      <c r="DQ533" s="222">
        <f t="shared" si="1228"/>
        <v>0</v>
      </c>
      <c r="DR533" s="222">
        <f t="shared" si="1229"/>
        <v>0</v>
      </c>
      <c r="DS533" s="222">
        <f t="shared" si="1230"/>
        <v>0</v>
      </c>
      <c r="DT533" s="222">
        <f t="shared" si="1231"/>
        <v>0</v>
      </c>
      <c r="DU533" s="222">
        <f t="shared" si="1232"/>
        <v>0</v>
      </c>
      <c r="DV533" s="222">
        <f t="shared" si="1233"/>
        <v>0</v>
      </c>
      <c r="DW533" s="222">
        <f t="shared" si="1234"/>
        <v>0</v>
      </c>
      <c r="DX533" s="222">
        <f t="shared" si="1235"/>
        <v>0</v>
      </c>
      <c r="DY533" s="222">
        <f t="shared" si="1236"/>
        <v>0</v>
      </c>
      <c r="DZ533" s="222">
        <f t="shared" si="1237"/>
        <v>0</v>
      </c>
      <c r="EA533" s="222">
        <f t="shared" si="1238"/>
        <v>0</v>
      </c>
      <c r="EB533" s="222">
        <f t="shared" si="1239"/>
        <v>0</v>
      </c>
      <c r="EC533" s="222">
        <f t="shared" si="1240"/>
        <v>0</v>
      </c>
      <c r="ED533" s="222">
        <f t="shared" si="1241"/>
        <v>0</v>
      </c>
      <c r="EE533" s="222">
        <f t="shared" si="1242"/>
        <v>0</v>
      </c>
      <c r="EF533" s="222">
        <f t="shared" si="1243"/>
        <v>0</v>
      </c>
      <c r="EG533" s="222">
        <f t="shared" si="1244"/>
        <v>0</v>
      </c>
      <c r="EH533" s="222">
        <f t="shared" si="1245"/>
        <v>0</v>
      </c>
      <c r="EI533" s="222">
        <f t="shared" si="1246"/>
        <v>0</v>
      </c>
      <c r="EJ533" s="222">
        <f t="shared" si="1247"/>
        <v>0</v>
      </c>
      <c r="EK533" s="222">
        <f t="shared" si="1248"/>
        <v>0</v>
      </c>
      <c r="EL533" s="222">
        <f t="shared" si="1249"/>
        <v>0</v>
      </c>
      <c r="EM533" s="222">
        <f t="shared" si="1250"/>
        <v>0</v>
      </c>
      <c r="EN533" s="222">
        <f t="shared" si="1251"/>
        <v>0</v>
      </c>
      <c r="EO533" s="222">
        <f t="shared" si="1252"/>
        <v>0</v>
      </c>
      <c r="EP533" s="222">
        <f t="shared" si="1253"/>
        <v>0</v>
      </c>
      <c r="EQ533" s="222">
        <f t="shared" si="1254"/>
        <v>0</v>
      </c>
      <c r="ER533" s="222">
        <f t="shared" si="1255"/>
        <v>0</v>
      </c>
      <c r="ES533" s="222">
        <f t="shared" si="1256"/>
        <v>0</v>
      </c>
      <c r="ET533" s="222">
        <f t="shared" si="1257"/>
        <v>0</v>
      </c>
      <c r="EU533" s="222">
        <f t="shared" si="1258"/>
        <v>0</v>
      </c>
      <c r="EV533" s="222">
        <f t="shared" si="1259"/>
        <v>0</v>
      </c>
      <c r="EW533" s="222">
        <f t="shared" si="1260"/>
        <v>0</v>
      </c>
      <c r="EX533" s="222">
        <f t="shared" si="1261"/>
        <v>0</v>
      </c>
      <c r="EY533" s="222">
        <f t="shared" si="1262"/>
        <v>0</v>
      </c>
      <c r="EZ533" s="222">
        <f t="shared" si="1263"/>
        <v>0</v>
      </c>
      <c r="FA533" s="222">
        <f t="shared" si="1264"/>
        <v>0</v>
      </c>
      <c r="FB533" s="222">
        <f t="shared" si="1265"/>
        <v>0</v>
      </c>
      <c r="FC533" s="222">
        <f t="shared" si="1266"/>
        <v>0</v>
      </c>
      <c r="FD533" s="222">
        <f t="shared" si="1267"/>
        <v>0</v>
      </c>
      <c r="FE533" s="222">
        <f t="shared" si="1268"/>
        <v>0</v>
      </c>
      <c r="FF533" s="222">
        <f t="shared" si="1269"/>
        <v>0</v>
      </c>
      <c r="FG533" s="222">
        <f t="shared" si="1270"/>
        <v>0</v>
      </c>
      <c r="FH533" s="222">
        <f t="shared" si="1271"/>
        <v>0</v>
      </c>
      <c r="FI533" s="222">
        <f t="shared" si="1272"/>
        <v>0</v>
      </c>
      <c r="FJ533" s="222">
        <f t="shared" si="1273"/>
        <v>0</v>
      </c>
      <c r="FK533" s="222">
        <f t="shared" si="1274"/>
        <v>0</v>
      </c>
      <c r="FL533" s="222">
        <f t="shared" si="1275"/>
        <v>0</v>
      </c>
      <c r="FM533" s="222">
        <f t="shared" si="1276"/>
        <v>0</v>
      </c>
      <c r="FN533" s="222">
        <f t="shared" si="1277"/>
        <v>0</v>
      </c>
      <c r="FO533" s="222">
        <f t="shared" si="1278"/>
        <v>0</v>
      </c>
      <c r="FP533" s="222">
        <f t="shared" si="1279"/>
        <v>0</v>
      </c>
      <c r="FQ533" s="222">
        <f t="shared" si="1280"/>
        <v>0</v>
      </c>
      <c r="FR533" s="222">
        <f t="shared" si="1281"/>
        <v>0</v>
      </c>
      <c r="FS533" s="222">
        <f t="shared" si="1282"/>
        <v>0</v>
      </c>
      <c r="FT533" s="222">
        <f t="shared" si="1283"/>
        <v>0</v>
      </c>
      <c r="FU533" s="222">
        <f t="shared" si="1284"/>
        <v>0</v>
      </c>
      <c r="FV533" s="222">
        <f t="shared" si="1285"/>
        <v>0</v>
      </c>
      <c r="FW533" s="222">
        <f t="shared" si="1286"/>
        <v>0</v>
      </c>
      <c r="FX533" s="222">
        <f t="shared" si="1287"/>
        <v>0</v>
      </c>
      <c r="FY533" s="222">
        <f t="shared" si="1288"/>
        <v>0</v>
      </c>
      <c r="FZ533" s="222">
        <f t="shared" si="1289"/>
        <v>0</v>
      </c>
      <c r="GA533" s="222">
        <f t="shared" si="1290"/>
        <v>0</v>
      </c>
      <c r="GB533" s="222">
        <f t="shared" si="1291"/>
        <v>0</v>
      </c>
      <c r="GC533" s="222">
        <f t="shared" si="1292"/>
        <v>0</v>
      </c>
      <c r="GD533" s="222">
        <f t="shared" si="1293"/>
        <v>0</v>
      </c>
      <c r="GE533" s="222">
        <f t="shared" si="1294"/>
        <v>0</v>
      </c>
      <c r="GF533" s="222">
        <f t="shared" si="1295"/>
        <v>0</v>
      </c>
      <c r="GG533" s="222">
        <f t="shared" si="1296"/>
        <v>0</v>
      </c>
      <c r="GH533" s="222">
        <f t="shared" si="1297"/>
        <v>0</v>
      </c>
      <c r="GI533" s="222">
        <f t="shared" si="1298"/>
        <v>0</v>
      </c>
      <c r="GJ533" s="222">
        <f t="shared" si="1299"/>
        <v>0</v>
      </c>
      <c r="GK533" s="222">
        <f t="shared" si="1300"/>
        <v>0</v>
      </c>
      <c r="GL533" s="222">
        <f t="shared" si="1301"/>
        <v>0</v>
      </c>
      <c r="GM533" s="222">
        <f t="shared" si="1302"/>
        <v>0</v>
      </c>
      <c r="GN533" s="222">
        <f t="shared" si="1303"/>
        <v>0</v>
      </c>
      <c r="GO533" s="222">
        <f t="shared" si="1304"/>
        <v>0</v>
      </c>
      <c r="GP533" s="222">
        <f t="shared" si="1305"/>
        <v>0</v>
      </c>
      <c r="GQ533" s="222">
        <f t="shared" si="1306"/>
        <v>0</v>
      </c>
      <c r="GR533" s="222">
        <f t="shared" si="1307"/>
        <v>0</v>
      </c>
      <c r="GS533" s="222">
        <f t="shared" si="1308"/>
        <v>0</v>
      </c>
      <c r="GT533" s="222">
        <f t="shared" si="1309"/>
        <v>0</v>
      </c>
      <c r="GU533" s="222">
        <f t="shared" si="1310"/>
        <v>0</v>
      </c>
      <c r="GV533" s="222">
        <f t="shared" si="1311"/>
        <v>0</v>
      </c>
      <c r="GW533" s="222">
        <f t="shared" si="1312"/>
        <v>0</v>
      </c>
      <c r="GX533" s="222">
        <f t="shared" si="1313"/>
        <v>0</v>
      </c>
      <c r="GY533" s="222">
        <f t="shared" si="1314"/>
        <v>0</v>
      </c>
      <c r="GZ533" s="222">
        <f t="shared" si="1315"/>
        <v>0</v>
      </c>
      <c r="HA533" s="222">
        <f t="shared" si="1316"/>
        <v>0</v>
      </c>
      <c r="HB533" s="222">
        <f t="shared" si="1317"/>
        <v>0</v>
      </c>
      <c r="HC533" s="222">
        <f t="shared" si="1318"/>
        <v>0</v>
      </c>
      <c r="HD533" s="222">
        <f t="shared" si="1319"/>
        <v>0</v>
      </c>
      <c r="HE533" s="222">
        <f t="shared" si="1320"/>
        <v>0</v>
      </c>
      <c r="HF533" s="222">
        <f t="shared" si="1321"/>
        <v>0</v>
      </c>
      <c r="HG533" s="222">
        <f t="shared" si="1322"/>
        <v>0</v>
      </c>
      <c r="HH533" s="222">
        <f t="shared" si="1323"/>
        <v>0</v>
      </c>
      <c r="HI533" s="222">
        <f t="shared" si="1324"/>
        <v>0</v>
      </c>
      <c r="HJ533" s="222">
        <f t="shared" si="1325"/>
        <v>0</v>
      </c>
      <c r="HK533" s="222">
        <f t="shared" si="1326"/>
        <v>0</v>
      </c>
      <c r="HL533" s="222">
        <f t="shared" si="1327"/>
        <v>0</v>
      </c>
      <c r="HM533" s="222">
        <f t="shared" si="1328"/>
        <v>0</v>
      </c>
      <c r="HN533" s="222">
        <f t="shared" si="1329"/>
        <v>0</v>
      </c>
      <c r="HO533" s="222">
        <f t="shared" si="1330"/>
        <v>0</v>
      </c>
      <c r="HP533" s="222">
        <f t="shared" si="1331"/>
        <v>0</v>
      </c>
      <c r="HQ533" s="222">
        <f t="shared" si="1332"/>
        <v>0</v>
      </c>
      <c r="HR533" s="222">
        <f t="shared" si="1333"/>
        <v>0</v>
      </c>
      <c r="HS533" s="222">
        <f t="shared" si="1334"/>
        <v>0</v>
      </c>
      <c r="HT533" s="222">
        <f t="shared" si="1335"/>
        <v>0</v>
      </c>
      <c r="HU533" s="222">
        <f t="shared" si="1336"/>
        <v>0</v>
      </c>
      <c r="HV533" s="222">
        <f t="shared" si="1337"/>
        <v>0</v>
      </c>
      <c r="HW533" s="222">
        <f t="shared" si="1338"/>
        <v>0</v>
      </c>
      <c r="HX533" s="222">
        <f t="shared" si="1339"/>
        <v>0</v>
      </c>
      <c r="HY533" s="222">
        <f t="shared" si="1340"/>
        <v>0</v>
      </c>
      <c r="HZ533" s="222">
        <f t="shared" si="1341"/>
        <v>0</v>
      </c>
      <c r="IA533" s="222">
        <f t="shared" si="1342"/>
        <v>0</v>
      </c>
      <c r="IB533" s="222">
        <f t="shared" si="1343"/>
        <v>0</v>
      </c>
      <c r="IC533" s="222">
        <f t="shared" si="1344"/>
        <v>0</v>
      </c>
      <c r="ID533" s="222">
        <f t="shared" si="1345"/>
        <v>0</v>
      </c>
      <c r="IE533" s="222">
        <f t="shared" si="1346"/>
        <v>0</v>
      </c>
      <c r="IF533" s="222">
        <f t="shared" si="1347"/>
        <v>0</v>
      </c>
      <c r="IG533" s="222">
        <f t="shared" si="1348"/>
        <v>0</v>
      </c>
      <c r="IH533" s="222">
        <f t="shared" si="1349"/>
        <v>0</v>
      </c>
      <c r="II533" s="222">
        <f t="shared" si="1350"/>
        <v>0</v>
      </c>
      <c r="IJ533" s="222">
        <f t="shared" si="1351"/>
        <v>0</v>
      </c>
      <c r="IK533" s="222">
        <f t="shared" si="1352"/>
        <v>0</v>
      </c>
      <c r="IL533" s="222">
        <f t="shared" si="1353"/>
        <v>0</v>
      </c>
      <c r="IM533" s="222">
        <f t="shared" si="1354"/>
        <v>0</v>
      </c>
      <c r="IN533" s="222">
        <f t="shared" si="1355"/>
        <v>0</v>
      </c>
      <c r="IO533" s="222">
        <f t="shared" si="1356"/>
        <v>0</v>
      </c>
      <c r="IP533" s="222">
        <f t="shared" si="1357"/>
        <v>0</v>
      </c>
      <c r="IQ533" s="222">
        <f t="shared" si="1358"/>
        <v>0</v>
      </c>
      <c r="IR533" s="222">
        <f t="shared" si="1359"/>
        <v>0</v>
      </c>
      <c r="IS533" s="222">
        <f t="shared" si="1360"/>
        <v>0</v>
      </c>
      <c r="IT533" s="222">
        <f t="shared" si="1361"/>
        <v>0</v>
      </c>
      <c r="IU533" s="222">
        <f t="shared" si="1362"/>
        <v>0</v>
      </c>
      <c r="IV533" s="222">
        <f t="shared" si="1363"/>
        <v>0</v>
      </c>
      <c r="IW533" s="222">
        <f t="shared" si="1364"/>
        <v>0</v>
      </c>
      <c r="IX533" s="222">
        <f t="shared" si="1365"/>
        <v>0</v>
      </c>
      <c r="IY533" s="222">
        <f t="shared" si="1366"/>
        <v>0</v>
      </c>
      <c r="IZ533" s="222">
        <f t="shared" si="1367"/>
        <v>0</v>
      </c>
      <c r="JA533" s="222">
        <f t="shared" si="1368"/>
        <v>0</v>
      </c>
      <c r="JB533" s="222">
        <f t="shared" si="1369"/>
        <v>0</v>
      </c>
    </row>
    <row r="534" spans="2:262">
      <c r="B534" s="230">
        <v>173</v>
      </c>
      <c r="C534" s="229">
        <f t="shared" si="1370"/>
        <v>3.3789062500000026E-3</v>
      </c>
      <c r="D534" s="226">
        <f t="shared" ca="1" si="1113"/>
        <v>23.687254967457065</v>
      </c>
      <c r="E534" s="225">
        <f ca="1">FW361</f>
        <v>-0.31274503254293529</v>
      </c>
      <c r="F534" s="224">
        <v>173</v>
      </c>
      <c r="G534" s="222">
        <f t="shared" si="1114"/>
        <v>0</v>
      </c>
      <c r="H534" s="222">
        <f t="shared" si="1115"/>
        <v>0</v>
      </c>
      <c r="I534" s="222">
        <f t="shared" si="1116"/>
        <v>0</v>
      </c>
      <c r="J534" s="222">
        <f t="shared" si="1117"/>
        <v>0</v>
      </c>
      <c r="K534" s="222">
        <f t="shared" si="1118"/>
        <v>0</v>
      </c>
      <c r="L534" s="222">
        <f t="shared" si="1119"/>
        <v>0</v>
      </c>
      <c r="M534" s="222">
        <f t="shared" si="1120"/>
        <v>0</v>
      </c>
      <c r="N534" s="222">
        <f t="shared" si="1121"/>
        <v>0</v>
      </c>
      <c r="O534" s="222">
        <f t="shared" si="1122"/>
        <v>0</v>
      </c>
      <c r="P534" s="222">
        <f t="shared" si="1123"/>
        <v>0</v>
      </c>
      <c r="Q534" s="222">
        <f t="shared" si="1124"/>
        <v>0</v>
      </c>
      <c r="R534" s="222">
        <f t="shared" si="1125"/>
        <v>0</v>
      </c>
      <c r="S534" s="222">
        <f t="shared" si="1126"/>
        <v>0</v>
      </c>
      <c r="T534" s="222">
        <f t="shared" si="1127"/>
        <v>0</v>
      </c>
      <c r="U534" s="222">
        <f t="shared" si="1128"/>
        <v>0</v>
      </c>
      <c r="V534" s="222">
        <f t="shared" si="1129"/>
        <v>0</v>
      </c>
      <c r="W534" s="222">
        <f t="shared" si="1130"/>
        <v>0</v>
      </c>
      <c r="X534" s="222">
        <f t="shared" si="1131"/>
        <v>0</v>
      </c>
      <c r="Y534" s="222">
        <f t="shared" si="1132"/>
        <v>0</v>
      </c>
      <c r="Z534" s="222">
        <f t="shared" si="1133"/>
        <v>0</v>
      </c>
      <c r="AA534" s="222">
        <f t="shared" si="1134"/>
        <v>0</v>
      </c>
      <c r="AB534" s="222">
        <f t="shared" si="1135"/>
        <v>0</v>
      </c>
      <c r="AC534" s="222">
        <f t="shared" si="1136"/>
        <v>0</v>
      </c>
      <c r="AD534" s="222">
        <f t="shared" si="1137"/>
        <v>0</v>
      </c>
      <c r="AE534" s="222">
        <f t="shared" si="1138"/>
        <v>0</v>
      </c>
      <c r="AF534" s="222">
        <f t="shared" si="1139"/>
        <v>0</v>
      </c>
      <c r="AG534" s="222">
        <f t="shared" si="1140"/>
        <v>0</v>
      </c>
      <c r="AH534" s="222">
        <f t="shared" si="1141"/>
        <v>0</v>
      </c>
      <c r="AI534" s="222">
        <f t="shared" si="1142"/>
        <v>0</v>
      </c>
      <c r="AJ534" s="222">
        <f t="shared" si="1143"/>
        <v>0</v>
      </c>
      <c r="AK534" s="222">
        <f t="shared" si="1144"/>
        <v>0</v>
      </c>
      <c r="AL534" s="222">
        <f t="shared" si="1145"/>
        <v>0</v>
      </c>
      <c r="AM534" s="222">
        <f t="shared" si="1146"/>
        <v>0</v>
      </c>
      <c r="AN534" s="222">
        <f t="shared" si="1147"/>
        <v>0</v>
      </c>
      <c r="AO534" s="222">
        <f t="shared" si="1148"/>
        <v>0</v>
      </c>
      <c r="AP534" s="222">
        <f t="shared" si="1149"/>
        <v>0</v>
      </c>
      <c r="AQ534" s="222">
        <f t="shared" si="1150"/>
        <v>0</v>
      </c>
      <c r="AR534" s="222">
        <f t="shared" si="1151"/>
        <v>0</v>
      </c>
      <c r="AS534" s="222">
        <f t="shared" si="1152"/>
        <v>0</v>
      </c>
      <c r="AT534" s="222">
        <f t="shared" si="1153"/>
        <v>0</v>
      </c>
      <c r="AU534" s="222">
        <f t="shared" si="1154"/>
        <v>0</v>
      </c>
      <c r="AV534" s="222">
        <f t="shared" si="1155"/>
        <v>0</v>
      </c>
      <c r="AW534" s="222">
        <f t="shared" si="1156"/>
        <v>0</v>
      </c>
      <c r="AX534" s="222">
        <f t="shared" si="1157"/>
        <v>0</v>
      </c>
      <c r="AY534" s="222">
        <f t="shared" si="1158"/>
        <v>0</v>
      </c>
      <c r="AZ534" s="222">
        <f t="shared" si="1159"/>
        <v>0</v>
      </c>
      <c r="BA534" s="222">
        <f t="shared" si="1160"/>
        <v>0</v>
      </c>
      <c r="BB534" s="222">
        <f t="shared" si="1161"/>
        <v>0</v>
      </c>
      <c r="BC534" s="222">
        <f t="shared" si="1162"/>
        <v>0</v>
      </c>
      <c r="BD534" s="222">
        <f t="shared" si="1163"/>
        <v>0</v>
      </c>
      <c r="BE534" s="222">
        <f t="shared" si="1164"/>
        <v>0</v>
      </c>
      <c r="BF534" s="222">
        <f t="shared" si="1165"/>
        <v>0</v>
      </c>
      <c r="BG534" s="222">
        <f t="shared" si="1166"/>
        <v>0</v>
      </c>
      <c r="BH534" s="222">
        <f t="shared" si="1167"/>
        <v>0</v>
      </c>
      <c r="BI534" s="222">
        <f t="shared" si="1168"/>
        <v>0</v>
      </c>
      <c r="BJ534" s="222">
        <f t="shared" si="1169"/>
        <v>0</v>
      </c>
      <c r="BK534" s="222">
        <f t="shared" si="1170"/>
        <v>0</v>
      </c>
      <c r="BL534" s="222">
        <f t="shared" si="1171"/>
        <v>0</v>
      </c>
      <c r="BM534" s="222">
        <f t="shared" si="1172"/>
        <v>0</v>
      </c>
      <c r="BN534" s="222">
        <f t="shared" si="1173"/>
        <v>0</v>
      </c>
      <c r="BO534" s="222">
        <f t="shared" si="1174"/>
        <v>0</v>
      </c>
      <c r="BP534" s="222">
        <f t="shared" si="1175"/>
        <v>0</v>
      </c>
      <c r="BQ534" s="222">
        <f t="shared" si="1176"/>
        <v>0</v>
      </c>
      <c r="BR534" s="222">
        <f t="shared" si="1177"/>
        <v>0</v>
      </c>
      <c r="BS534" s="222">
        <f t="shared" si="1178"/>
        <v>0</v>
      </c>
      <c r="BT534" s="222">
        <f t="shared" si="1179"/>
        <v>0</v>
      </c>
      <c r="BU534" s="222">
        <f t="shared" si="1180"/>
        <v>0</v>
      </c>
      <c r="BV534" s="222">
        <f t="shared" si="1181"/>
        <v>0</v>
      </c>
      <c r="BW534" s="222">
        <f t="shared" si="1182"/>
        <v>0</v>
      </c>
      <c r="BX534" s="222">
        <f t="shared" si="1183"/>
        <v>0</v>
      </c>
      <c r="BY534" s="222">
        <f t="shared" si="1184"/>
        <v>0</v>
      </c>
      <c r="BZ534" s="222">
        <f t="shared" si="1185"/>
        <v>0</v>
      </c>
      <c r="CA534" s="222">
        <f t="shared" si="1186"/>
        <v>0</v>
      </c>
      <c r="CB534" s="222">
        <f t="shared" si="1187"/>
        <v>0</v>
      </c>
      <c r="CC534" s="222">
        <f t="shared" si="1188"/>
        <v>0</v>
      </c>
      <c r="CD534" s="222">
        <f t="shared" si="1189"/>
        <v>0</v>
      </c>
      <c r="CE534" s="222">
        <f t="shared" si="1190"/>
        <v>0</v>
      </c>
      <c r="CF534" s="222">
        <f t="shared" si="1191"/>
        <v>0</v>
      </c>
      <c r="CG534" s="222">
        <f t="shared" si="1192"/>
        <v>0</v>
      </c>
      <c r="CH534" s="222">
        <f t="shared" si="1193"/>
        <v>0</v>
      </c>
      <c r="CI534" s="222">
        <f t="shared" si="1194"/>
        <v>0</v>
      </c>
      <c r="CJ534" s="222">
        <f t="shared" si="1195"/>
        <v>0</v>
      </c>
      <c r="CK534" s="222">
        <f t="shared" si="1196"/>
        <v>0</v>
      </c>
      <c r="CL534" s="222">
        <f t="shared" si="1197"/>
        <v>0</v>
      </c>
      <c r="CM534" s="222">
        <f t="shared" si="1198"/>
        <v>0</v>
      </c>
      <c r="CN534" s="222">
        <f t="shared" si="1199"/>
        <v>0</v>
      </c>
      <c r="CO534" s="222">
        <f t="shared" si="1200"/>
        <v>0</v>
      </c>
      <c r="CP534" s="222">
        <f t="shared" si="1201"/>
        <v>0</v>
      </c>
      <c r="CQ534" s="222">
        <f t="shared" si="1202"/>
        <v>0</v>
      </c>
      <c r="CR534" s="222">
        <f t="shared" si="1203"/>
        <v>0</v>
      </c>
      <c r="CS534" s="222">
        <f t="shared" si="1204"/>
        <v>0</v>
      </c>
      <c r="CT534" s="222">
        <f t="shared" si="1205"/>
        <v>0</v>
      </c>
      <c r="CU534" s="222">
        <f t="shared" si="1206"/>
        <v>0</v>
      </c>
      <c r="CV534" s="222">
        <f t="shared" si="1207"/>
        <v>0</v>
      </c>
      <c r="CW534" s="222">
        <f t="shared" si="1208"/>
        <v>0</v>
      </c>
      <c r="CX534" s="222">
        <f t="shared" si="1209"/>
        <v>0</v>
      </c>
      <c r="CY534" s="222">
        <f t="shared" si="1210"/>
        <v>0</v>
      </c>
      <c r="CZ534" s="222">
        <f t="shared" si="1211"/>
        <v>0</v>
      </c>
      <c r="DA534" s="222">
        <f t="shared" si="1212"/>
        <v>0</v>
      </c>
      <c r="DB534" s="222">
        <f t="shared" si="1213"/>
        <v>0</v>
      </c>
      <c r="DC534" s="222">
        <f t="shared" si="1214"/>
        <v>0</v>
      </c>
      <c r="DD534" s="222">
        <f t="shared" si="1215"/>
        <v>0</v>
      </c>
      <c r="DE534" s="222">
        <f t="shared" si="1216"/>
        <v>0</v>
      </c>
      <c r="DF534" s="222">
        <f t="shared" si="1217"/>
        <v>0</v>
      </c>
      <c r="DG534" s="222">
        <f t="shared" si="1218"/>
        <v>0</v>
      </c>
      <c r="DH534" s="222">
        <f t="shared" si="1219"/>
        <v>0</v>
      </c>
      <c r="DI534" s="222">
        <f t="shared" si="1220"/>
        <v>0</v>
      </c>
      <c r="DJ534" s="222">
        <f t="shared" si="1221"/>
        <v>0</v>
      </c>
      <c r="DK534" s="222">
        <f t="shared" si="1222"/>
        <v>0</v>
      </c>
      <c r="DL534" s="222">
        <f t="shared" si="1223"/>
        <v>0</v>
      </c>
      <c r="DM534" s="222">
        <f t="shared" si="1224"/>
        <v>0</v>
      </c>
      <c r="DN534" s="222">
        <f t="shared" si="1225"/>
        <v>0</v>
      </c>
      <c r="DO534" s="222">
        <f t="shared" si="1226"/>
        <v>0</v>
      </c>
      <c r="DP534" s="222">
        <f t="shared" si="1227"/>
        <v>0</v>
      </c>
      <c r="DQ534" s="222">
        <f t="shared" si="1228"/>
        <v>0</v>
      </c>
      <c r="DR534" s="222">
        <f t="shared" si="1229"/>
        <v>0</v>
      </c>
      <c r="DS534" s="222">
        <f t="shared" si="1230"/>
        <v>0</v>
      </c>
      <c r="DT534" s="222">
        <f t="shared" si="1231"/>
        <v>0</v>
      </c>
      <c r="DU534" s="222">
        <f t="shared" si="1232"/>
        <v>0</v>
      </c>
      <c r="DV534" s="222">
        <f t="shared" si="1233"/>
        <v>0</v>
      </c>
      <c r="DW534" s="222">
        <f t="shared" si="1234"/>
        <v>0</v>
      </c>
      <c r="DX534" s="222">
        <f t="shared" si="1235"/>
        <v>0</v>
      </c>
      <c r="DY534" s="222">
        <f t="shared" si="1236"/>
        <v>0</v>
      </c>
      <c r="DZ534" s="222">
        <f t="shared" si="1237"/>
        <v>0</v>
      </c>
      <c r="EA534" s="222">
        <f t="shared" si="1238"/>
        <v>0</v>
      </c>
      <c r="EB534" s="222">
        <f t="shared" si="1239"/>
        <v>0</v>
      </c>
      <c r="EC534" s="222">
        <f t="shared" si="1240"/>
        <v>0</v>
      </c>
      <c r="ED534" s="222">
        <f t="shared" si="1241"/>
        <v>0</v>
      </c>
      <c r="EE534" s="222">
        <f t="shared" si="1242"/>
        <v>0</v>
      </c>
      <c r="EF534" s="222">
        <f t="shared" si="1243"/>
        <v>0</v>
      </c>
      <c r="EG534" s="222">
        <f t="shared" si="1244"/>
        <v>0</v>
      </c>
      <c r="EH534" s="222">
        <f t="shared" si="1245"/>
        <v>0</v>
      </c>
      <c r="EI534" s="222">
        <f t="shared" si="1246"/>
        <v>0</v>
      </c>
      <c r="EJ534" s="222">
        <f t="shared" si="1247"/>
        <v>0</v>
      </c>
      <c r="EK534" s="222">
        <f t="shared" si="1248"/>
        <v>0</v>
      </c>
      <c r="EL534" s="222">
        <f t="shared" si="1249"/>
        <v>0</v>
      </c>
      <c r="EM534" s="222">
        <f t="shared" si="1250"/>
        <v>0</v>
      </c>
      <c r="EN534" s="222">
        <f t="shared" si="1251"/>
        <v>0</v>
      </c>
      <c r="EO534" s="222">
        <f t="shared" si="1252"/>
        <v>0</v>
      </c>
      <c r="EP534" s="222">
        <f t="shared" si="1253"/>
        <v>0</v>
      </c>
      <c r="EQ534" s="222">
        <f t="shared" si="1254"/>
        <v>0</v>
      </c>
      <c r="ER534" s="222">
        <f t="shared" si="1255"/>
        <v>0</v>
      </c>
      <c r="ES534" s="222">
        <f t="shared" si="1256"/>
        <v>0</v>
      </c>
      <c r="ET534" s="222">
        <f t="shared" si="1257"/>
        <v>0</v>
      </c>
      <c r="EU534" s="222">
        <f t="shared" si="1258"/>
        <v>0</v>
      </c>
      <c r="EV534" s="222">
        <f t="shared" si="1259"/>
        <v>0</v>
      </c>
      <c r="EW534" s="222">
        <f t="shared" si="1260"/>
        <v>0</v>
      </c>
      <c r="EX534" s="222">
        <f t="shared" si="1261"/>
        <v>0</v>
      </c>
      <c r="EY534" s="222">
        <f t="shared" si="1262"/>
        <v>0</v>
      </c>
      <c r="EZ534" s="222">
        <f t="shared" si="1263"/>
        <v>0</v>
      </c>
      <c r="FA534" s="222">
        <f t="shared" si="1264"/>
        <v>0</v>
      </c>
      <c r="FB534" s="222">
        <f t="shared" si="1265"/>
        <v>0</v>
      </c>
      <c r="FC534" s="222">
        <f t="shared" si="1266"/>
        <v>0</v>
      </c>
      <c r="FD534" s="222">
        <f t="shared" si="1267"/>
        <v>0</v>
      </c>
      <c r="FE534" s="222">
        <f t="shared" si="1268"/>
        <v>0</v>
      </c>
      <c r="FF534" s="222">
        <f t="shared" si="1269"/>
        <v>0</v>
      </c>
      <c r="FG534" s="222">
        <f t="shared" si="1270"/>
        <v>0</v>
      </c>
      <c r="FH534" s="222">
        <f t="shared" si="1271"/>
        <v>0</v>
      </c>
      <c r="FI534" s="222">
        <f t="shared" si="1272"/>
        <v>0</v>
      </c>
      <c r="FJ534" s="222">
        <f t="shared" si="1273"/>
        <v>0</v>
      </c>
      <c r="FK534" s="222">
        <f t="shared" si="1274"/>
        <v>0</v>
      </c>
      <c r="FL534" s="222">
        <f t="shared" si="1275"/>
        <v>0</v>
      </c>
      <c r="FM534" s="222">
        <f t="shared" si="1276"/>
        <v>0</v>
      </c>
      <c r="FN534" s="222">
        <f t="shared" si="1277"/>
        <v>0</v>
      </c>
      <c r="FO534" s="222">
        <f t="shared" si="1278"/>
        <v>0</v>
      </c>
      <c r="FP534" s="222">
        <f t="shared" si="1279"/>
        <v>0</v>
      </c>
      <c r="FQ534" s="222">
        <f t="shared" si="1280"/>
        <v>0</v>
      </c>
      <c r="FR534" s="222">
        <f t="shared" si="1281"/>
        <v>0</v>
      </c>
      <c r="FS534" s="222">
        <f t="shared" si="1282"/>
        <v>0</v>
      </c>
      <c r="FT534" s="222">
        <f t="shared" si="1283"/>
        <v>0</v>
      </c>
      <c r="FU534" s="222">
        <f t="shared" si="1284"/>
        <v>0</v>
      </c>
      <c r="FV534" s="222">
        <f t="shared" si="1285"/>
        <v>0</v>
      </c>
      <c r="FW534" s="222">
        <f t="shared" si="1286"/>
        <v>0</v>
      </c>
      <c r="FX534" s="222">
        <f t="shared" si="1287"/>
        <v>0</v>
      </c>
      <c r="FY534" s="222">
        <f t="shared" si="1288"/>
        <v>0</v>
      </c>
      <c r="FZ534" s="222">
        <f t="shared" si="1289"/>
        <v>0</v>
      </c>
      <c r="GA534" s="222">
        <f t="shared" si="1290"/>
        <v>0</v>
      </c>
      <c r="GB534" s="222">
        <f t="shared" si="1291"/>
        <v>0</v>
      </c>
      <c r="GC534" s="222">
        <f t="shared" si="1292"/>
        <v>0</v>
      </c>
      <c r="GD534" s="222">
        <f t="shared" si="1293"/>
        <v>0</v>
      </c>
      <c r="GE534" s="222">
        <f t="shared" si="1294"/>
        <v>0</v>
      </c>
      <c r="GF534" s="222">
        <f t="shared" si="1295"/>
        <v>0</v>
      </c>
      <c r="GG534" s="222">
        <f t="shared" si="1296"/>
        <v>0</v>
      </c>
      <c r="GH534" s="222">
        <f t="shared" si="1297"/>
        <v>0</v>
      </c>
      <c r="GI534" s="222">
        <f t="shared" si="1298"/>
        <v>0</v>
      </c>
      <c r="GJ534" s="222">
        <f t="shared" si="1299"/>
        <v>0</v>
      </c>
      <c r="GK534" s="222">
        <f t="shared" si="1300"/>
        <v>0</v>
      </c>
      <c r="GL534" s="222">
        <f t="shared" si="1301"/>
        <v>0</v>
      </c>
      <c r="GM534" s="222">
        <f t="shared" si="1302"/>
        <v>0</v>
      </c>
      <c r="GN534" s="222">
        <f t="shared" si="1303"/>
        <v>0</v>
      </c>
      <c r="GO534" s="222">
        <f t="shared" si="1304"/>
        <v>0</v>
      </c>
      <c r="GP534" s="222">
        <f t="shared" si="1305"/>
        <v>0</v>
      </c>
      <c r="GQ534" s="222">
        <f t="shared" si="1306"/>
        <v>0</v>
      </c>
      <c r="GR534" s="222">
        <f t="shared" si="1307"/>
        <v>0</v>
      </c>
      <c r="GS534" s="222">
        <f t="shared" si="1308"/>
        <v>0</v>
      </c>
      <c r="GT534" s="222">
        <f t="shared" si="1309"/>
        <v>0</v>
      </c>
      <c r="GU534" s="222">
        <f t="shared" si="1310"/>
        <v>0</v>
      </c>
      <c r="GV534" s="222">
        <f t="shared" si="1311"/>
        <v>0</v>
      </c>
      <c r="GW534" s="222">
        <f t="shared" si="1312"/>
        <v>0</v>
      </c>
      <c r="GX534" s="222">
        <f t="shared" si="1313"/>
        <v>0</v>
      </c>
      <c r="GY534" s="222">
        <f t="shared" si="1314"/>
        <v>0</v>
      </c>
      <c r="GZ534" s="222">
        <f t="shared" si="1315"/>
        <v>0</v>
      </c>
      <c r="HA534" s="222">
        <f t="shared" si="1316"/>
        <v>0</v>
      </c>
      <c r="HB534" s="222">
        <f t="shared" si="1317"/>
        <v>0</v>
      </c>
      <c r="HC534" s="222">
        <f t="shared" si="1318"/>
        <v>0</v>
      </c>
      <c r="HD534" s="222">
        <f t="shared" si="1319"/>
        <v>0</v>
      </c>
      <c r="HE534" s="222">
        <f t="shared" si="1320"/>
        <v>0</v>
      </c>
      <c r="HF534" s="222">
        <f t="shared" si="1321"/>
        <v>0</v>
      </c>
      <c r="HG534" s="222">
        <f t="shared" si="1322"/>
        <v>0</v>
      </c>
      <c r="HH534" s="222">
        <f t="shared" si="1323"/>
        <v>0</v>
      </c>
      <c r="HI534" s="222">
        <f t="shared" si="1324"/>
        <v>0</v>
      </c>
      <c r="HJ534" s="222">
        <f t="shared" si="1325"/>
        <v>0</v>
      </c>
      <c r="HK534" s="222">
        <f t="shared" si="1326"/>
        <v>0</v>
      </c>
      <c r="HL534" s="222">
        <f t="shared" si="1327"/>
        <v>0</v>
      </c>
      <c r="HM534" s="222">
        <f t="shared" si="1328"/>
        <v>0</v>
      </c>
      <c r="HN534" s="222">
        <f t="shared" si="1329"/>
        <v>0</v>
      </c>
      <c r="HO534" s="222">
        <f t="shared" si="1330"/>
        <v>0</v>
      </c>
      <c r="HP534" s="222">
        <f t="shared" si="1331"/>
        <v>0</v>
      </c>
      <c r="HQ534" s="222">
        <f t="shared" si="1332"/>
        <v>0</v>
      </c>
      <c r="HR534" s="222">
        <f t="shared" si="1333"/>
        <v>0</v>
      </c>
      <c r="HS534" s="222">
        <f t="shared" si="1334"/>
        <v>0</v>
      </c>
      <c r="HT534" s="222">
        <f t="shared" si="1335"/>
        <v>0</v>
      </c>
      <c r="HU534" s="222">
        <f t="shared" si="1336"/>
        <v>0</v>
      </c>
      <c r="HV534" s="222">
        <f t="shared" si="1337"/>
        <v>0</v>
      </c>
      <c r="HW534" s="222">
        <f t="shared" si="1338"/>
        <v>0</v>
      </c>
      <c r="HX534" s="222">
        <f t="shared" si="1339"/>
        <v>0</v>
      </c>
      <c r="HY534" s="222">
        <f t="shared" si="1340"/>
        <v>0</v>
      </c>
      <c r="HZ534" s="222">
        <f t="shared" si="1341"/>
        <v>0</v>
      </c>
      <c r="IA534" s="222">
        <f t="shared" si="1342"/>
        <v>0</v>
      </c>
      <c r="IB534" s="222">
        <f t="shared" si="1343"/>
        <v>0</v>
      </c>
      <c r="IC534" s="222">
        <f t="shared" si="1344"/>
        <v>0</v>
      </c>
      <c r="ID534" s="222">
        <f t="shared" si="1345"/>
        <v>0</v>
      </c>
      <c r="IE534" s="222">
        <f t="shared" si="1346"/>
        <v>0</v>
      </c>
      <c r="IF534" s="222">
        <f t="shared" si="1347"/>
        <v>0</v>
      </c>
      <c r="IG534" s="222">
        <f t="shared" si="1348"/>
        <v>0</v>
      </c>
      <c r="IH534" s="222">
        <f t="shared" si="1349"/>
        <v>0</v>
      </c>
      <c r="II534" s="222">
        <f t="shared" si="1350"/>
        <v>0</v>
      </c>
      <c r="IJ534" s="222">
        <f t="shared" si="1351"/>
        <v>0</v>
      </c>
      <c r="IK534" s="222">
        <f t="shared" si="1352"/>
        <v>0</v>
      </c>
      <c r="IL534" s="222">
        <f t="shared" si="1353"/>
        <v>0</v>
      </c>
      <c r="IM534" s="222">
        <f t="shared" si="1354"/>
        <v>0</v>
      </c>
      <c r="IN534" s="222">
        <f t="shared" si="1355"/>
        <v>0</v>
      </c>
      <c r="IO534" s="222">
        <f t="shared" si="1356"/>
        <v>0</v>
      </c>
      <c r="IP534" s="222">
        <f t="shared" si="1357"/>
        <v>0</v>
      </c>
      <c r="IQ534" s="222">
        <f t="shared" si="1358"/>
        <v>0</v>
      </c>
      <c r="IR534" s="222">
        <f t="shared" si="1359"/>
        <v>0</v>
      </c>
      <c r="IS534" s="222">
        <f t="shared" si="1360"/>
        <v>0</v>
      </c>
      <c r="IT534" s="222">
        <f t="shared" si="1361"/>
        <v>0</v>
      </c>
      <c r="IU534" s="222">
        <f t="shared" si="1362"/>
        <v>0</v>
      </c>
      <c r="IV534" s="222">
        <f t="shared" si="1363"/>
        <v>0</v>
      </c>
      <c r="IW534" s="222">
        <f t="shared" si="1364"/>
        <v>0</v>
      </c>
      <c r="IX534" s="222">
        <f t="shared" si="1365"/>
        <v>0</v>
      </c>
      <c r="IY534" s="222">
        <f t="shared" si="1366"/>
        <v>0</v>
      </c>
      <c r="IZ534" s="222">
        <f t="shared" si="1367"/>
        <v>0</v>
      </c>
      <c r="JA534" s="222">
        <f t="shared" si="1368"/>
        <v>0</v>
      </c>
      <c r="JB534" s="222">
        <f t="shared" si="1369"/>
        <v>0</v>
      </c>
    </row>
    <row r="535" spans="2:262">
      <c r="B535" s="230">
        <v>174</v>
      </c>
      <c r="C535" s="229">
        <f t="shared" si="1370"/>
        <v>3.3984375000000026E-3</v>
      </c>
      <c r="D535" s="226">
        <f t="shared" ca="1" si="1113"/>
        <v>23.692188413536705</v>
      </c>
      <c r="E535" s="225">
        <f ca="1">FX361</f>
        <v>-0.30781158646329482</v>
      </c>
      <c r="F535" s="224">
        <v>174</v>
      </c>
      <c r="G535" s="222">
        <f t="shared" si="1114"/>
        <v>0</v>
      </c>
      <c r="H535" s="222">
        <f t="shared" si="1115"/>
        <v>0</v>
      </c>
      <c r="I535" s="222">
        <f t="shared" si="1116"/>
        <v>0</v>
      </c>
      <c r="J535" s="222">
        <f t="shared" si="1117"/>
        <v>0</v>
      </c>
      <c r="K535" s="222">
        <f t="shared" si="1118"/>
        <v>0</v>
      </c>
      <c r="L535" s="222">
        <f t="shared" si="1119"/>
        <v>0</v>
      </c>
      <c r="M535" s="222">
        <f t="shared" si="1120"/>
        <v>0</v>
      </c>
      <c r="N535" s="222">
        <f t="shared" si="1121"/>
        <v>0</v>
      </c>
      <c r="O535" s="222">
        <f t="shared" si="1122"/>
        <v>0</v>
      </c>
      <c r="P535" s="222">
        <f t="shared" si="1123"/>
        <v>0</v>
      </c>
      <c r="Q535" s="222">
        <f t="shared" si="1124"/>
        <v>0</v>
      </c>
      <c r="R535" s="222">
        <f t="shared" si="1125"/>
        <v>0</v>
      </c>
      <c r="S535" s="222">
        <f t="shared" si="1126"/>
        <v>0</v>
      </c>
      <c r="T535" s="222">
        <f t="shared" si="1127"/>
        <v>0</v>
      </c>
      <c r="U535" s="222">
        <f t="shared" si="1128"/>
        <v>0</v>
      </c>
      <c r="V535" s="222">
        <f t="shared" si="1129"/>
        <v>0</v>
      </c>
      <c r="W535" s="222">
        <f t="shared" si="1130"/>
        <v>0</v>
      </c>
      <c r="X535" s="222">
        <f t="shared" si="1131"/>
        <v>0</v>
      </c>
      <c r="Y535" s="222">
        <f t="shared" si="1132"/>
        <v>0</v>
      </c>
      <c r="Z535" s="222">
        <f t="shared" si="1133"/>
        <v>0</v>
      </c>
      <c r="AA535" s="222">
        <f t="shared" si="1134"/>
        <v>0</v>
      </c>
      <c r="AB535" s="222">
        <f t="shared" si="1135"/>
        <v>0</v>
      </c>
      <c r="AC535" s="222">
        <f t="shared" si="1136"/>
        <v>0</v>
      </c>
      <c r="AD535" s="222">
        <f t="shared" si="1137"/>
        <v>0</v>
      </c>
      <c r="AE535" s="222">
        <f t="shared" si="1138"/>
        <v>0</v>
      </c>
      <c r="AF535" s="222">
        <f t="shared" si="1139"/>
        <v>0</v>
      </c>
      <c r="AG535" s="222">
        <f t="shared" si="1140"/>
        <v>0</v>
      </c>
      <c r="AH535" s="222">
        <f t="shared" si="1141"/>
        <v>0</v>
      </c>
      <c r="AI535" s="222">
        <f t="shared" si="1142"/>
        <v>0</v>
      </c>
      <c r="AJ535" s="222">
        <f t="shared" si="1143"/>
        <v>0</v>
      </c>
      <c r="AK535" s="222">
        <f t="shared" si="1144"/>
        <v>0</v>
      </c>
      <c r="AL535" s="222">
        <f t="shared" si="1145"/>
        <v>0</v>
      </c>
      <c r="AM535" s="222">
        <f t="shared" si="1146"/>
        <v>0</v>
      </c>
      <c r="AN535" s="222">
        <f t="shared" si="1147"/>
        <v>0</v>
      </c>
      <c r="AO535" s="222">
        <f t="shared" si="1148"/>
        <v>0</v>
      </c>
      <c r="AP535" s="222">
        <f t="shared" si="1149"/>
        <v>0</v>
      </c>
      <c r="AQ535" s="222">
        <f t="shared" si="1150"/>
        <v>0</v>
      </c>
      <c r="AR535" s="222">
        <f t="shared" si="1151"/>
        <v>0</v>
      </c>
      <c r="AS535" s="222">
        <f t="shared" si="1152"/>
        <v>0</v>
      </c>
      <c r="AT535" s="222">
        <f t="shared" si="1153"/>
        <v>0</v>
      </c>
      <c r="AU535" s="222">
        <f t="shared" si="1154"/>
        <v>0</v>
      </c>
      <c r="AV535" s="222">
        <f t="shared" si="1155"/>
        <v>0</v>
      </c>
      <c r="AW535" s="222">
        <f t="shared" si="1156"/>
        <v>0</v>
      </c>
      <c r="AX535" s="222">
        <f t="shared" si="1157"/>
        <v>0</v>
      </c>
      <c r="AY535" s="222">
        <f t="shared" si="1158"/>
        <v>0</v>
      </c>
      <c r="AZ535" s="222">
        <f t="shared" si="1159"/>
        <v>0</v>
      </c>
      <c r="BA535" s="222">
        <f t="shared" si="1160"/>
        <v>0</v>
      </c>
      <c r="BB535" s="222">
        <f t="shared" si="1161"/>
        <v>0</v>
      </c>
      <c r="BC535" s="222">
        <f t="shared" si="1162"/>
        <v>0</v>
      </c>
      <c r="BD535" s="222">
        <f t="shared" si="1163"/>
        <v>0</v>
      </c>
      <c r="BE535" s="222">
        <f t="shared" si="1164"/>
        <v>0</v>
      </c>
      <c r="BF535" s="222">
        <f t="shared" si="1165"/>
        <v>0</v>
      </c>
      <c r="BG535" s="222">
        <f t="shared" si="1166"/>
        <v>0</v>
      </c>
      <c r="BH535" s="222">
        <f t="shared" si="1167"/>
        <v>0</v>
      </c>
      <c r="BI535" s="222">
        <f t="shared" si="1168"/>
        <v>0</v>
      </c>
      <c r="BJ535" s="222">
        <f t="shared" si="1169"/>
        <v>0</v>
      </c>
      <c r="BK535" s="222">
        <f t="shared" si="1170"/>
        <v>0</v>
      </c>
      <c r="BL535" s="222">
        <f t="shared" si="1171"/>
        <v>0</v>
      </c>
      <c r="BM535" s="222">
        <f t="shared" si="1172"/>
        <v>0</v>
      </c>
      <c r="BN535" s="222">
        <f t="shared" si="1173"/>
        <v>0</v>
      </c>
      <c r="BO535" s="222">
        <f t="shared" si="1174"/>
        <v>0</v>
      </c>
      <c r="BP535" s="222">
        <f t="shared" si="1175"/>
        <v>0</v>
      </c>
      <c r="BQ535" s="222">
        <f t="shared" si="1176"/>
        <v>0</v>
      </c>
      <c r="BR535" s="222">
        <f t="shared" si="1177"/>
        <v>0</v>
      </c>
      <c r="BS535" s="222">
        <f t="shared" si="1178"/>
        <v>0</v>
      </c>
      <c r="BT535" s="222">
        <f t="shared" si="1179"/>
        <v>0</v>
      </c>
      <c r="BU535" s="222">
        <f t="shared" si="1180"/>
        <v>0</v>
      </c>
      <c r="BV535" s="222">
        <f t="shared" si="1181"/>
        <v>0</v>
      </c>
      <c r="BW535" s="222">
        <f t="shared" si="1182"/>
        <v>0</v>
      </c>
      <c r="BX535" s="222">
        <f t="shared" si="1183"/>
        <v>0</v>
      </c>
      <c r="BY535" s="222">
        <f t="shared" si="1184"/>
        <v>0</v>
      </c>
      <c r="BZ535" s="222">
        <f t="shared" si="1185"/>
        <v>0</v>
      </c>
      <c r="CA535" s="222">
        <f t="shared" si="1186"/>
        <v>0</v>
      </c>
      <c r="CB535" s="222">
        <f t="shared" si="1187"/>
        <v>0</v>
      </c>
      <c r="CC535" s="222">
        <f t="shared" si="1188"/>
        <v>0</v>
      </c>
      <c r="CD535" s="222">
        <f t="shared" si="1189"/>
        <v>0</v>
      </c>
      <c r="CE535" s="222">
        <f t="shared" si="1190"/>
        <v>0</v>
      </c>
      <c r="CF535" s="222">
        <f t="shared" si="1191"/>
        <v>0</v>
      </c>
      <c r="CG535" s="222">
        <f t="shared" si="1192"/>
        <v>0</v>
      </c>
      <c r="CH535" s="222">
        <f t="shared" si="1193"/>
        <v>0</v>
      </c>
      <c r="CI535" s="222">
        <f t="shared" si="1194"/>
        <v>0</v>
      </c>
      <c r="CJ535" s="222">
        <f t="shared" si="1195"/>
        <v>0</v>
      </c>
      <c r="CK535" s="222">
        <f t="shared" si="1196"/>
        <v>0</v>
      </c>
      <c r="CL535" s="222">
        <f t="shared" si="1197"/>
        <v>0</v>
      </c>
      <c r="CM535" s="222">
        <f t="shared" si="1198"/>
        <v>0</v>
      </c>
      <c r="CN535" s="222">
        <f t="shared" si="1199"/>
        <v>0</v>
      </c>
      <c r="CO535" s="222">
        <f t="shared" si="1200"/>
        <v>0</v>
      </c>
      <c r="CP535" s="222">
        <f t="shared" si="1201"/>
        <v>0</v>
      </c>
      <c r="CQ535" s="222">
        <f t="shared" si="1202"/>
        <v>0</v>
      </c>
      <c r="CR535" s="222">
        <f t="shared" si="1203"/>
        <v>0</v>
      </c>
      <c r="CS535" s="222">
        <f t="shared" si="1204"/>
        <v>0</v>
      </c>
      <c r="CT535" s="222">
        <f t="shared" si="1205"/>
        <v>0</v>
      </c>
      <c r="CU535" s="222">
        <f t="shared" si="1206"/>
        <v>0</v>
      </c>
      <c r="CV535" s="222">
        <f t="shared" si="1207"/>
        <v>0</v>
      </c>
      <c r="CW535" s="222">
        <f t="shared" si="1208"/>
        <v>0</v>
      </c>
      <c r="CX535" s="222">
        <f t="shared" si="1209"/>
        <v>0</v>
      </c>
      <c r="CY535" s="222">
        <f t="shared" si="1210"/>
        <v>0</v>
      </c>
      <c r="CZ535" s="222">
        <f t="shared" si="1211"/>
        <v>0</v>
      </c>
      <c r="DA535" s="222">
        <f t="shared" si="1212"/>
        <v>0</v>
      </c>
      <c r="DB535" s="222">
        <f t="shared" si="1213"/>
        <v>0</v>
      </c>
      <c r="DC535" s="222">
        <f t="shared" si="1214"/>
        <v>0</v>
      </c>
      <c r="DD535" s="222">
        <f t="shared" si="1215"/>
        <v>0</v>
      </c>
      <c r="DE535" s="222">
        <f t="shared" si="1216"/>
        <v>0</v>
      </c>
      <c r="DF535" s="222">
        <f t="shared" si="1217"/>
        <v>0</v>
      </c>
      <c r="DG535" s="222">
        <f t="shared" si="1218"/>
        <v>0</v>
      </c>
      <c r="DH535" s="222">
        <f t="shared" si="1219"/>
        <v>0</v>
      </c>
      <c r="DI535" s="222">
        <f t="shared" si="1220"/>
        <v>0</v>
      </c>
      <c r="DJ535" s="222">
        <f t="shared" si="1221"/>
        <v>0</v>
      </c>
      <c r="DK535" s="222">
        <f t="shared" si="1222"/>
        <v>0</v>
      </c>
      <c r="DL535" s="222">
        <f t="shared" si="1223"/>
        <v>0</v>
      </c>
      <c r="DM535" s="222">
        <f t="shared" si="1224"/>
        <v>0</v>
      </c>
      <c r="DN535" s="222">
        <f t="shared" si="1225"/>
        <v>0</v>
      </c>
      <c r="DO535" s="222">
        <f t="shared" si="1226"/>
        <v>0</v>
      </c>
      <c r="DP535" s="222">
        <f t="shared" si="1227"/>
        <v>0</v>
      </c>
      <c r="DQ535" s="222">
        <f t="shared" si="1228"/>
        <v>0</v>
      </c>
      <c r="DR535" s="222">
        <f t="shared" si="1229"/>
        <v>0</v>
      </c>
      <c r="DS535" s="222">
        <f t="shared" si="1230"/>
        <v>0</v>
      </c>
      <c r="DT535" s="222">
        <f t="shared" si="1231"/>
        <v>0</v>
      </c>
      <c r="DU535" s="222">
        <f t="shared" si="1232"/>
        <v>0</v>
      </c>
      <c r="DV535" s="222">
        <f t="shared" si="1233"/>
        <v>0</v>
      </c>
      <c r="DW535" s="222">
        <f t="shared" si="1234"/>
        <v>0</v>
      </c>
      <c r="DX535" s="222">
        <f t="shared" si="1235"/>
        <v>0</v>
      </c>
      <c r="DY535" s="222">
        <f t="shared" si="1236"/>
        <v>0</v>
      </c>
      <c r="DZ535" s="222">
        <f t="shared" si="1237"/>
        <v>0</v>
      </c>
      <c r="EA535" s="222">
        <f t="shared" si="1238"/>
        <v>0</v>
      </c>
      <c r="EB535" s="222">
        <f t="shared" si="1239"/>
        <v>0</v>
      </c>
      <c r="EC535" s="222">
        <f t="shared" si="1240"/>
        <v>0</v>
      </c>
      <c r="ED535" s="222">
        <f t="shared" si="1241"/>
        <v>0</v>
      </c>
      <c r="EE535" s="222">
        <f t="shared" si="1242"/>
        <v>0</v>
      </c>
      <c r="EF535" s="222">
        <f t="shared" si="1243"/>
        <v>0</v>
      </c>
      <c r="EG535" s="222">
        <f t="shared" si="1244"/>
        <v>0</v>
      </c>
      <c r="EH535" s="222">
        <f t="shared" si="1245"/>
        <v>0</v>
      </c>
      <c r="EI535" s="222">
        <f t="shared" si="1246"/>
        <v>0</v>
      </c>
      <c r="EJ535" s="222">
        <f t="shared" si="1247"/>
        <v>0</v>
      </c>
      <c r="EK535" s="222">
        <f t="shared" si="1248"/>
        <v>0</v>
      </c>
      <c r="EL535" s="222">
        <f t="shared" si="1249"/>
        <v>0</v>
      </c>
      <c r="EM535" s="222">
        <f t="shared" si="1250"/>
        <v>0</v>
      </c>
      <c r="EN535" s="222">
        <f t="shared" si="1251"/>
        <v>0</v>
      </c>
      <c r="EO535" s="222">
        <f t="shared" si="1252"/>
        <v>0</v>
      </c>
      <c r="EP535" s="222">
        <f t="shared" si="1253"/>
        <v>0</v>
      </c>
      <c r="EQ535" s="222">
        <f t="shared" si="1254"/>
        <v>0</v>
      </c>
      <c r="ER535" s="222">
        <f t="shared" si="1255"/>
        <v>0</v>
      </c>
      <c r="ES535" s="222">
        <f t="shared" si="1256"/>
        <v>0</v>
      </c>
      <c r="ET535" s="222">
        <f t="shared" si="1257"/>
        <v>0</v>
      </c>
      <c r="EU535" s="222">
        <f t="shared" si="1258"/>
        <v>0</v>
      </c>
      <c r="EV535" s="222">
        <f t="shared" si="1259"/>
        <v>0</v>
      </c>
      <c r="EW535" s="222">
        <f t="shared" si="1260"/>
        <v>0</v>
      </c>
      <c r="EX535" s="222">
        <f t="shared" si="1261"/>
        <v>0</v>
      </c>
      <c r="EY535" s="222">
        <f t="shared" si="1262"/>
        <v>0</v>
      </c>
      <c r="EZ535" s="222">
        <f t="shared" si="1263"/>
        <v>0</v>
      </c>
      <c r="FA535" s="222">
        <f t="shared" si="1264"/>
        <v>0</v>
      </c>
      <c r="FB535" s="222">
        <f t="shared" si="1265"/>
        <v>0</v>
      </c>
      <c r="FC535" s="222">
        <f t="shared" si="1266"/>
        <v>0</v>
      </c>
      <c r="FD535" s="222">
        <f t="shared" si="1267"/>
        <v>0</v>
      </c>
      <c r="FE535" s="222">
        <f t="shared" si="1268"/>
        <v>0</v>
      </c>
      <c r="FF535" s="222">
        <f t="shared" si="1269"/>
        <v>0</v>
      </c>
      <c r="FG535" s="222">
        <f t="shared" si="1270"/>
        <v>0</v>
      </c>
      <c r="FH535" s="222">
        <f t="shared" si="1271"/>
        <v>0</v>
      </c>
      <c r="FI535" s="222">
        <f t="shared" si="1272"/>
        <v>0</v>
      </c>
      <c r="FJ535" s="222">
        <f t="shared" si="1273"/>
        <v>0</v>
      </c>
      <c r="FK535" s="222">
        <f t="shared" si="1274"/>
        <v>0</v>
      </c>
      <c r="FL535" s="222">
        <f t="shared" si="1275"/>
        <v>0</v>
      </c>
      <c r="FM535" s="222">
        <f t="shared" si="1276"/>
        <v>0</v>
      </c>
      <c r="FN535" s="222">
        <f t="shared" si="1277"/>
        <v>0</v>
      </c>
      <c r="FO535" s="222">
        <f t="shared" si="1278"/>
        <v>0</v>
      </c>
      <c r="FP535" s="222">
        <f t="shared" si="1279"/>
        <v>0</v>
      </c>
      <c r="FQ535" s="222">
        <f t="shared" si="1280"/>
        <v>0</v>
      </c>
      <c r="FR535" s="222">
        <f t="shared" si="1281"/>
        <v>0</v>
      </c>
      <c r="FS535" s="222">
        <f t="shared" si="1282"/>
        <v>0</v>
      </c>
      <c r="FT535" s="222">
        <f t="shared" si="1283"/>
        <v>0</v>
      </c>
      <c r="FU535" s="222">
        <f t="shared" si="1284"/>
        <v>0</v>
      </c>
      <c r="FV535" s="222">
        <f t="shared" si="1285"/>
        <v>0</v>
      </c>
      <c r="FW535" s="222">
        <f t="shared" si="1286"/>
        <v>0</v>
      </c>
      <c r="FX535" s="222">
        <f t="shared" si="1287"/>
        <v>0</v>
      </c>
      <c r="FY535" s="222">
        <f t="shared" si="1288"/>
        <v>0</v>
      </c>
      <c r="FZ535" s="222">
        <f t="shared" si="1289"/>
        <v>0</v>
      </c>
      <c r="GA535" s="222">
        <f t="shared" si="1290"/>
        <v>0</v>
      </c>
      <c r="GB535" s="222">
        <f t="shared" si="1291"/>
        <v>0</v>
      </c>
      <c r="GC535" s="222">
        <f t="shared" si="1292"/>
        <v>0</v>
      </c>
      <c r="GD535" s="222">
        <f t="shared" si="1293"/>
        <v>0</v>
      </c>
      <c r="GE535" s="222">
        <f t="shared" si="1294"/>
        <v>0</v>
      </c>
      <c r="GF535" s="222">
        <f t="shared" si="1295"/>
        <v>0</v>
      </c>
      <c r="GG535" s="222">
        <f t="shared" si="1296"/>
        <v>0</v>
      </c>
      <c r="GH535" s="222">
        <f t="shared" si="1297"/>
        <v>0</v>
      </c>
      <c r="GI535" s="222">
        <f t="shared" si="1298"/>
        <v>0</v>
      </c>
      <c r="GJ535" s="222">
        <f t="shared" si="1299"/>
        <v>0</v>
      </c>
      <c r="GK535" s="222">
        <f t="shared" si="1300"/>
        <v>0</v>
      </c>
      <c r="GL535" s="222">
        <f t="shared" si="1301"/>
        <v>0</v>
      </c>
      <c r="GM535" s="222">
        <f t="shared" si="1302"/>
        <v>0</v>
      </c>
      <c r="GN535" s="222">
        <f t="shared" si="1303"/>
        <v>0</v>
      </c>
      <c r="GO535" s="222">
        <f t="shared" si="1304"/>
        <v>0</v>
      </c>
      <c r="GP535" s="222">
        <f t="shared" si="1305"/>
        <v>0</v>
      </c>
      <c r="GQ535" s="222">
        <f t="shared" si="1306"/>
        <v>0</v>
      </c>
      <c r="GR535" s="222">
        <f t="shared" si="1307"/>
        <v>0</v>
      </c>
      <c r="GS535" s="222">
        <f t="shared" si="1308"/>
        <v>0</v>
      </c>
      <c r="GT535" s="222">
        <f t="shared" si="1309"/>
        <v>0</v>
      </c>
      <c r="GU535" s="222">
        <f t="shared" si="1310"/>
        <v>0</v>
      </c>
      <c r="GV535" s="222">
        <f t="shared" si="1311"/>
        <v>0</v>
      </c>
      <c r="GW535" s="222">
        <f t="shared" si="1312"/>
        <v>0</v>
      </c>
      <c r="GX535" s="222">
        <f t="shared" si="1313"/>
        <v>0</v>
      </c>
      <c r="GY535" s="222">
        <f t="shared" si="1314"/>
        <v>0</v>
      </c>
      <c r="GZ535" s="222">
        <f t="shared" si="1315"/>
        <v>0</v>
      </c>
      <c r="HA535" s="222">
        <f t="shared" si="1316"/>
        <v>0</v>
      </c>
      <c r="HB535" s="222">
        <f t="shared" si="1317"/>
        <v>0</v>
      </c>
      <c r="HC535" s="222">
        <f t="shared" si="1318"/>
        <v>0</v>
      </c>
      <c r="HD535" s="222">
        <f t="shared" si="1319"/>
        <v>0</v>
      </c>
      <c r="HE535" s="222">
        <f t="shared" si="1320"/>
        <v>0</v>
      </c>
      <c r="HF535" s="222">
        <f t="shared" si="1321"/>
        <v>0</v>
      </c>
      <c r="HG535" s="222">
        <f t="shared" si="1322"/>
        <v>0</v>
      </c>
      <c r="HH535" s="222">
        <f t="shared" si="1323"/>
        <v>0</v>
      </c>
      <c r="HI535" s="222">
        <f t="shared" si="1324"/>
        <v>0</v>
      </c>
      <c r="HJ535" s="222">
        <f t="shared" si="1325"/>
        <v>0</v>
      </c>
      <c r="HK535" s="222">
        <f t="shared" si="1326"/>
        <v>0</v>
      </c>
      <c r="HL535" s="222">
        <f t="shared" si="1327"/>
        <v>0</v>
      </c>
      <c r="HM535" s="222">
        <f t="shared" si="1328"/>
        <v>0</v>
      </c>
      <c r="HN535" s="222">
        <f t="shared" si="1329"/>
        <v>0</v>
      </c>
      <c r="HO535" s="222">
        <f t="shared" si="1330"/>
        <v>0</v>
      </c>
      <c r="HP535" s="222">
        <f t="shared" si="1331"/>
        <v>0</v>
      </c>
      <c r="HQ535" s="222">
        <f t="shared" si="1332"/>
        <v>0</v>
      </c>
      <c r="HR535" s="222">
        <f t="shared" si="1333"/>
        <v>0</v>
      </c>
      <c r="HS535" s="222">
        <f t="shared" si="1334"/>
        <v>0</v>
      </c>
      <c r="HT535" s="222">
        <f t="shared" si="1335"/>
        <v>0</v>
      </c>
      <c r="HU535" s="222">
        <f t="shared" si="1336"/>
        <v>0</v>
      </c>
      <c r="HV535" s="222">
        <f t="shared" si="1337"/>
        <v>0</v>
      </c>
      <c r="HW535" s="222">
        <f t="shared" si="1338"/>
        <v>0</v>
      </c>
      <c r="HX535" s="222">
        <f t="shared" si="1339"/>
        <v>0</v>
      </c>
      <c r="HY535" s="222">
        <f t="shared" si="1340"/>
        <v>0</v>
      </c>
      <c r="HZ535" s="222">
        <f t="shared" si="1341"/>
        <v>0</v>
      </c>
      <c r="IA535" s="222">
        <f t="shared" si="1342"/>
        <v>0</v>
      </c>
      <c r="IB535" s="222">
        <f t="shared" si="1343"/>
        <v>0</v>
      </c>
      <c r="IC535" s="222">
        <f t="shared" si="1344"/>
        <v>0</v>
      </c>
      <c r="ID535" s="222">
        <f t="shared" si="1345"/>
        <v>0</v>
      </c>
      <c r="IE535" s="222">
        <f t="shared" si="1346"/>
        <v>0</v>
      </c>
      <c r="IF535" s="222">
        <f t="shared" si="1347"/>
        <v>0</v>
      </c>
      <c r="IG535" s="222">
        <f t="shared" si="1348"/>
        <v>0</v>
      </c>
      <c r="IH535" s="222">
        <f t="shared" si="1349"/>
        <v>0</v>
      </c>
      <c r="II535" s="222">
        <f t="shared" si="1350"/>
        <v>0</v>
      </c>
      <c r="IJ535" s="222">
        <f t="shared" si="1351"/>
        <v>0</v>
      </c>
      <c r="IK535" s="222">
        <f t="shared" si="1352"/>
        <v>0</v>
      </c>
      <c r="IL535" s="222">
        <f t="shared" si="1353"/>
        <v>0</v>
      </c>
      <c r="IM535" s="222">
        <f t="shared" si="1354"/>
        <v>0</v>
      </c>
      <c r="IN535" s="222">
        <f t="shared" si="1355"/>
        <v>0</v>
      </c>
      <c r="IO535" s="222">
        <f t="shared" si="1356"/>
        <v>0</v>
      </c>
      <c r="IP535" s="222">
        <f t="shared" si="1357"/>
        <v>0</v>
      </c>
      <c r="IQ535" s="222">
        <f t="shared" si="1358"/>
        <v>0</v>
      </c>
      <c r="IR535" s="222">
        <f t="shared" si="1359"/>
        <v>0</v>
      </c>
      <c r="IS535" s="222">
        <f t="shared" si="1360"/>
        <v>0</v>
      </c>
      <c r="IT535" s="222">
        <f t="shared" si="1361"/>
        <v>0</v>
      </c>
      <c r="IU535" s="222">
        <f t="shared" si="1362"/>
        <v>0</v>
      </c>
      <c r="IV535" s="222">
        <f t="shared" si="1363"/>
        <v>0</v>
      </c>
      <c r="IW535" s="222">
        <f t="shared" si="1364"/>
        <v>0</v>
      </c>
      <c r="IX535" s="222">
        <f t="shared" si="1365"/>
        <v>0</v>
      </c>
      <c r="IY535" s="222">
        <f t="shared" si="1366"/>
        <v>0</v>
      </c>
      <c r="IZ535" s="222">
        <f t="shared" si="1367"/>
        <v>0</v>
      </c>
      <c r="JA535" s="222">
        <f t="shared" si="1368"/>
        <v>0</v>
      </c>
      <c r="JB535" s="222">
        <f t="shared" si="1369"/>
        <v>0</v>
      </c>
    </row>
    <row r="536" spans="2:262">
      <c r="B536" s="230">
        <v>175</v>
      </c>
      <c r="C536" s="229">
        <f t="shared" si="1370"/>
        <v>3.4179687500000026E-3</v>
      </c>
      <c r="D536" s="226">
        <f t="shared" ca="1" si="1113"/>
        <v>23.694545066355793</v>
      </c>
      <c r="E536" s="225">
        <f ca="1">FY361</f>
        <v>-0.30545493364420573</v>
      </c>
      <c r="F536" s="224">
        <v>175</v>
      </c>
      <c r="G536" s="222">
        <f t="shared" si="1114"/>
        <v>0</v>
      </c>
      <c r="H536" s="222">
        <f t="shared" si="1115"/>
        <v>0</v>
      </c>
      <c r="I536" s="222">
        <f t="shared" si="1116"/>
        <v>0</v>
      </c>
      <c r="J536" s="222">
        <f t="shared" si="1117"/>
        <v>0</v>
      </c>
      <c r="K536" s="222">
        <f t="shared" si="1118"/>
        <v>0</v>
      </c>
      <c r="L536" s="222">
        <f t="shared" si="1119"/>
        <v>0</v>
      </c>
      <c r="M536" s="222">
        <f t="shared" si="1120"/>
        <v>0</v>
      </c>
      <c r="N536" s="222">
        <f t="shared" si="1121"/>
        <v>0</v>
      </c>
      <c r="O536" s="222">
        <f t="shared" si="1122"/>
        <v>0</v>
      </c>
      <c r="P536" s="222">
        <f t="shared" si="1123"/>
        <v>0</v>
      </c>
      <c r="Q536" s="222">
        <f t="shared" si="1124"/>
        <v>0</v>
      </c>
      <c r="R536" s="222">
        <f t="shared" si="1125"/>
        <v>0</v>
      </c>
      <c r="S536" s="222">
        <f t="shared" si="1126"/>
        <v>0</v>
      </c>
      <c r="T536" s="222">
        <f t="shared" si="1127"/>
        <v>0</v>
      </c>
      <c r="U536" s="222">
        <f t="shared" si="1128"/>
        <v>0</v>
      </c>
      <c r="V536" s="222">
        <f t="shared" si="1129"/>
        <v>0</v>
      </c>
      <c r="W536" s="222">
        <f t="shared" si="1130"/>
        <v>0</v>
      </c>
      <c r="X536" s="222">
        <f t="shared" si="1131"/>
        <v>0</v>
      </c>
      <c r="Y536" s="222">
        <f t="shared" si="1132"/>
        <v>0</v>
      </c>
      <c r="Z536" s="222">
        <f t="shared" si="1133"/>
        <v>0</v>
      </c>
      <c r="AA536" s="222">
        <f t="shared" si="1134"/>
        <v>0</v>
      </c>
      <c r="AB536" s="222">
        <f t="shared" si="1135"/>
        <v>0</v>
      </c>
      <c r="AC536" s="222">
        <f t="shared" si="1136"/>
        <v>0</v>
      </c>
      <c r="AD536" s="222">
        <f t="shared" si="1137"/>
        <v>0</v>
      </c>
      <c r="AE536" s="222">
        <f t="shared" si="1138"/>
        <v>0</v>
      </c>
      <c r="AF536" s="222">
        <f t="shared" si="1139"/>
        <v>0</v>
      </c>
      <c r="AG536" s="222">
        <f t="shared" si="1140"/>
        <v>0</v>
      </c>
      <c r="AH536" s="222">
        <f t="shared" si="1141"/>
        <v>0</v>
      </c>
      <c r="AI536" s="222">
        <f t="shared" si="1142"/>
        <v>0</v>
      </c>
      <c r="AJ536" s="222">
        <f t="shared" si="1143"/>
        <v>0</v>
      </c>
      <c r="AK536" s="222">
        <f t="shared" si="1144"/>
        <v>0</v>
      </c>
      <c r="AL536" s="222">
        <f t="shared" si="1145"/>
        <v>0</v>
      </c>
      <c r="AM536" s="222">
        <f t="shared" si="1146"/>
        <v>0</v>
      </c>
      <c r="AN536" s="222">
        <f t="shared" si="1147"/>
        <v>0</v>
      </c>
      <c r="AO536" s="222">
        <f t="shared" si="1148"/>
        <v>0</v>
      </c>
      <c r="AP536" s="222">
        <f t="shared" si="1149"/>
        <v>0</v>
      </c>
      <c r="AQ536" s="222">
        <f t="shared" si="1150"/>
        <v>0</v>
      </c>
      <c r="AR536" s="222">
        <f t="shared" si="1151"/>
        <v>0</v>
      </c>
      <c r="AS536" s="222">
        <f t="shared" si="1152"/>
        <v>0</v>
      </c>
      <c r="AT536" s="222">
        <f t="shared" si="1153"/>
        <v>0</v>
      </c>
      <c r="AU536" s="222">
        <f t="shared" si="1154"/>
        <v>0</v>
      </c>
      <c r="AV536" s="222">
        <f t="shared" si="1155"/>
        <v>0</v>
      </c>
      <c r="AW536" s="222">
        <f t="shared" si="1156"/>
        <v>0</v>
      </c>
      <c r="AX536" s="222">
        <f t="shared" si="1157"/>
        <v>0</v>
      </c>
      <c r="AY536" s="222">
        <f t="shared" si="1158"/>
        <v>0</v>
      </c>
      <c r="AZ536" s="222">
        <f t="shared" si="1159"/>
        <v>0</v>
      </c>
      <c r="BA536" s="222">
        <f t="shared" si="1160"/>
        <v>0</v>
      </c>
      <c r="BB536" s="222">
        <f t="shared" si="1161"/>
        <v>0</v>
      </c>
      <c r="BC536" s="222">
        <f t="shared" si="1162"/>
        <v>0</v>
      </c>
      <c r="BD536" s="222">
        <f t="shared" si="1163"/>
        <v>0</v>
      </c>
      <c r="BE536" s="222">
        <f t="shared" si="1164"/>
        <v>0</v>
      </c>
      <c r="BF536" s="222">
        <f t="shared" si="1165"/>
        <v>0</v>
      </c>
      <c r="BG536" s="222">
        <f t="shared" si="1166"/>
        <v>0</v>
      </c>
      <c r="BH536" s="222">
        <f t="shared" si="1167"/>
        <v>0</v>
      </c>
      <c r="BI536" s="222">
        <f t="shared" si="1168"/>
        <v>0</v>
      </c>
      <c r="BJ536" s="222">
        <f t="shared" si="1169"/>
        <v>0</v>
      </c>
      <c r="BK536" s="222">
        <f t="shared" si="1170"/>
        <v>0</v>
      </c>
      <c r="BL536" s="222">
        <f t="shared" si="1171"/>
        <v>0</v>
      </c>
      <c r="BM536" s="222">
        <f t="shared" si="1172"/>
        <v>0</v>
      </c>
      <c r="BN536" s="222">
        <f t="shared" si="1173"/>
        <v>0</v>
      </c>
      <c r="BO536" s="222">
        <f t="shared" si="1174"/>
        <v>0</v>
      </c>
      <c r="BP536" s="222">
        <f t="shared" si="1175"/>
        <v>0</v>
      </c>
      <c r="BQ536" s="222">
        <f t="shared" si="1176"/>
        <v>0</v>
      </c>
      <c r="BR536" s="222">
        <f t="shared" si="1177"/>
        <v>0</v>
      </c>
      <c r="BS536" s="222">
        <f t="shared" si="1178"/>
        <v>0</v>
      </c>
      <c r="BT536" s="222">
        <f t="shared" si="1179"/>
        <v>0</v>
      </c>
      <c r="BU536" s="222">
        <f t="shared" si="1180"/>
        <v>0</v>
      </c>
      <c r="BV536" s="222">
        <f t="shared" si="1181"/>
        <v>0</v>
      </c>
      <c r="BW536" s="222">
        <f t="shared" si="1182"/>
        <v>0</v>
      </c>
      <c r="BX536" s="222">
        <f t="shared" si="1183"/>
        <v>0</v>
      </c>
      <c r="BY536" s="222">
        <f t="shared" si="1184"/>
        <v>0</v>
      </c>
      <c r="BZ536" s="222">
        <f t="shared" si="1185"/>
        <v>0</v>
      </c>
      <c r="CA536" s="222">
        <f t="shared" si="1186"/>
        <v>0</v>
      </c>
      <c r="CB536" s="222">
        <f t="shared" si="1187"/>
        <v>0</v>
      </c>
      <c r="CC536" s="222">
        <f t="shared" si="1188"/>
        <v>0</v>
      </c>
      <c r="CD536" s="222">
        <f t="shared" si="1189"/>
        <v>0</v>
      </c>
      <c r="CE536" s="222">
        <f t="shared" si="1190"/>
        <v>0</v>
      </c>
      <c r="CF536" s="222">
        <f t="shared" si="1191"/>
        <v>0</v>
      </c>
      <c r="CG536" s="222">
        <f t="shared" si="1192"/>
        <v>0</v>
      </c>
      <c r="CH536" s="222">
        <f t="shared" si="1193"/>
        <v>0</v>
      </c>
      <c r="CI536" s="222">
        <f t="shared" si="1194"/>
        <v>0</v>
      </c>
      <c r="CJ536" s="222">
        <f t="shared" si="1195"/>
        <v>0</v>
      </c>
      <c r="CK536" s="222">
        <f t="shared" si="1196"/>
        <v>0</v>
      </c>
      <c r="CL536" s="222">
        <f t="shared" si="1197"/>
        <v>0</v>
      </c>
      <c r="CM536" s="222">
        <f t="shared" si="1198"/>
        <v>0</v>
      </c>
      <c r="CN536" s="222">
        <f t="shared" si="1199"/>
        <v>0</v>
      </c>
      <c r="CO536" s="222">
        <f t="shared" si="1200"/>
        <v>0</v>
      </c>
      <c r="CP536" s="222">
        <f t="shared" si="1201"/>
        <v>0</v>
      </c>
      <c r="CQ536" s="222">
        <f t="shared" si="1202"/>
        <v>0</v>
      </c>
      <c r="CR536" s="222">
        <f t="shared" si="1203"/>
        <v>0</v>
      </c>
      <c r="CS536" s="222">
        <f t="shared" si="1204"/>
        <v>0</v>
      </c>
      <c r="CT536" s="222">
        <f t="shared" si="1205"/>
        <v>0</v>
      </c>
      <c r="CU536" s="222">
        <f t="shared" si="1206"/>
        <v>0</v>
      </c>
      <c r="CV536" s="222">
        <f t="shared" si="1207"/>
        <v>0</v>
      </c>
      <c r="CW536" s="222">
        <f t="shared" si="1208"/>
        <v>0</v>
      </c>
      <c r="CX536" s="222">
        <f t="shared" si="1209"/>
        <v>0</v>
      </c>
      <c r="CY536" s="222">
        <f t="shared" si="1210"/>
        <v>0</v>
      </c>
      <c r="CZ536" s="222">
        <f t="shared" si="1211"/>
        <v>0</v>
      </c>
      <c r="DA536" s="222">
        <f t="shared" si="1212"/>
        <v>0</v>
      </c>
      <c r="DB536" s="222">
        <f t="shared" si="1213"/>
        <v>0</v>
      </c>
      <c r="DC536" s="222">
        <f t="shared" si="1214"/>
        <v>0</v>
      </c>
      <c r="DD536" s="222">
        <f t="shared" si="1215"/>
        <v>0</v>
      </c>
      <c r="DE536" s="222">
        <f t="shared" si="1216"/>
        <v>0</v>
      </c>
      <c r="DF536" s="222">
        <f t="shared" si="1217"/>
        <v>0</v>
      </c>
      <c r="DG536" s="222">
        <f t="shared" si="1218"/>
        <v>0</v>
      </c>
      <c r="DH536" s="222">
        <f t="shared" si="1219"/>
        <v>0</v>
      </c>
      <c r="DI536" s="222">
        <f t="shared" si="1220"/>
        <v>0</v>
      </c>
      <c r="DJ536" s="222">
        <f t="shared" si="1221"/>
        <v>0</v>
      </c>
      <c r="DK536" s="222">
        <f t="shared" si="1222"/>
        <v>0</v>
      </c>
      <c r="DL536" s="222">
        <f t="shared" si="1223"/>
        <v>0</v>
      </c>
      <c r="DM536" s="222">
        <f t="shared" si="1224"/>
        <v>0</v>
      </c>
      <c r="DN536" s="222">
        <f t="shared" si="1225"/>
        <v>0</v>
      </c>
      <c r="DO536" s="222">
        <f t="shared" si="1226"/>
        <v>0</v>
      </c>
      <c r="DP536" s="222">
        <f t="shared" si="1227"/>
        <v>0</v>
      </c>
      <c r="DQ536" s="222">
        <f t="shared" si="1228"/>
        <v>0</v>
      </c>
      <c r="DR536" s="222">
        <f t="shared" si="1229"/>
        <v>0</v>
      </c>
      <c r="DS536" s="222">
        <f t="shared" si="1230"/>
        <v>0</v>
      </c>
      <c r="DT536" s="222">
        <f t="shared" si="1231"/>
        <v>0</v>
      </c>
      <c r="DU536" s="222">
        <f t="shared" si="1232"/>
        <v>0</v>
      </c>
      <c r="DV536" s="222">
        <f t="shared" si="1233"/>
        <v>0</v>
      </c>
      <c r="DW536" s="222">
        <f t="shared" si="1234"/>
        <v>0</v>
      </c>
      <c r="DX536" s="222">
        <f t="shared" si="1235"/>
        <v>0</v>
      </c>
      <c r="DY536" s="222">
        <f t="shared" si="1236"/>
        <v>0</v>
      </c>
      <c r="DZ536" s="222">
        <f t="shared" si="1237"/>
        <v>0</v>
      </c>
      <c r="EA536" s="222">
        <f t="shared" si="1238"/>
        <v>0</v>
      </c>
      <c r="EB536" s="222">
        <f t="shared" si="1239"/>
        <v>0</v>
      </c>
      <c r="EC536" s="222">
        <f t="shared" si="1240"/>
        <v>0</v>
      </c>
      <c r="ED536" s="222">
        <f t="shared" si="1241"/>
        <v>0</v>
      </c>
      <c r="EE536" s="222">
        <f t="shared" si="1242"/>
        <v>0</v>
      </c>
      <c r="EF536" s="222">
        <f t="shared" si="1243"/>
        <v>0</v>
      </c>
      <c r="EG536" s="222">
        <f t="shared" si="1244"/>
        <v>0</v>
      </c>
      <c r="EH536" s="222">
        <f t="shared" si="1245"/>
        <v>0</v>
      </c>
      <c r="EI536" s="222">
        <f t="shared" si="1246"/>
        <v>0</v>
      </c>
      <c r="EJ536" s="222">
        <f t="shared" si="1247"/>
        <v>0</v>
      </c>
      <c r="EK536" s="222">
        <f t="shared" si="1248"/>
        <v>0</v>
      </c>
      <c r="EL536" s="222">
        <f t="shared" si="1249"/>
        <v>0</v>
      </c>
      <c r="EM536" s="222">
        <f t="shared" si="1250"/>
        <v>0</v>
      </c>
      <c r="EN536" s="222">
        <f t="shared" si="1251"/>
        <v>0</v>
      </c>
      <c r="EO536" s="222">
        <f t="shared" si="1252"/>
        <v>0</v>
      </c>
      <c r="EP536" s="222">
        <f t="shared" si="1253"/>
        <v>0</v>
      </c>
      <c r="EQ536" s="222">
        <f t="shared" si="1254"/>
        <v>0</v>
      </c>
      <c r="ER536" s="222">
        <f t="shared" si="1255"/>
        <v>0</v>
      </c>
      <c r="ES536" s="222">
        <f t="shared" si="1256"/>
        <v>0</v>
      </c>
      <c r="ET536" s="222">
        <f t="shared" si="1257"/>
        <v>0</v>
      </c>
      <c r="EU536" s="222">
        <f t="shared" si="1258"/>
        <v>0</v>
      </c>
      <c r="EV536" s="222">
        <f t="shared" si="1259"/>
        <v>0</v>
      </c>
      <c r="EW536" s="222">
        <f t="shared" si="1260"/>
        <v>0</v>
      </c>
      <c r="EX536" s="222">
        <f t="shared" si="1261"/>
        <v>0</v>
      </c>
      <c r="EY536" s="222">
        <f t="shared" si="1262"/>
        <v>0</v>
      </c>
      <c r="EZ536" s="222">
        <f t="shared" si="1263"/>
        <v>0</v>
      </c>
      <c r="FA536" s="222">
        <f t="shared" si="1264"/>
        <v>0</v>
      </c>
      <c r="FB536" s="222">
        <f t="shared" si="1265"/>
        <v>0</v>
      </c>
      <c r="FC536" s="222">
        <f t="shared" si="1266"/>
        <v>0</v>
      </c>
      <c r="FD536" s="222">
        <f t="shared" si="1267"/>
        <v>0</v>
      </c>
      <c r="FE536" s="222">
        <f t="shared" si="1268"/>
        <v>0</v>
      </c>
      <c r="FF536" s="222">
        <f t="shared" si="1269"/>
        <v>0</v>
      </c>
      <c r="FG536" s="222">
        <f t="shared" si="1270"/>
        <v>0</v>
      </c>
      <c r="FH536" s="222">
        <f t="shared" si="1271"/>
        <v>0</v>
      </c>
      <c r="FI536" s="222">
        <f t="shared" si="1272"/>
        <v>0</v>
      </c>
      <c r="FJ536" s="222">
        <f t="shared" si="1273"/>
        <v>0</v>
      </c>
      <c r="FK536" s="222">
        <f t="shared" si="1274"/>
        <v>0</v>
      </c>
      <c r="FL536" s="222">
        <f t="shared" si="1275"/>
        <v>0</v>
      </c>
      <c r="FM536" s="222">
        <f t="shared" si="1276"/>
        <v>0</v>
      </c>
      <c r="FN536" s="222">
        <f t="shared" si="1277"/>
        <v>0</v>
      </c>
      <c r="FO536" s="222">
        <f t="shared" si="1278"/>
        <v>0</v>
      </c>
      <c r="FP536" s="222">
        <f t="shared" si="1279"/>
        <v>0</v>
      </c>
      <c r="FQ536" s="222">
        <f t="shared" si="1280"/>
        <v>0</v>
      </c>
      <c r="FR536" s="222">
        <f t="shared" si="1281"/>
        <v>0</v>
      </c>
      <c r="FS536" s="222">
        <f t="shared" si="1282"/>
        <v>0</v>
      </c>
      <c r="FT536" s="222">
        <f t="shared" si="1283"/>
        <v>0</v>
      </c>
      <c r="FU536" s="222">
        <f t="shared" si="1284"/>
        <v>0</v>
      </c>
      <c r="FV536" s="222">
        <f t="shared" si="1285"/>
        <v>0</v>
      </c>
      <c r="FW536" s="222">
        <f t="shared" si="1286"/>
        <v>0</v>
      </c>
      <c r="FX536" s="222">
        <f t="shared" si="1287"/>
        <v>0</v>
      </c>
      <c r="FY536" s="222">
        <f t="shared" si="1288"/>
        <v>0</v>
      </c>
      <c r="FZ536" s="222">
        <f t="shared" si="1289"/>
        <v>0</v>
      </c>
      <c r="GA536" s="222">
        <f t="shared" si="1290"/>
        <v>0</v>
      </c>
      <c r="GB536" s="222">
        <f t="shared" si="1291"/>
        <v>0</v>
      </c>
      <c r="GC536" s="222">
        <f t="shared" si="1292"/>
        <v>0</v>
      </c>
      <c r="GD536" s="222">
        <f t="shared" si="1293"/>
        <v>0</v>
      </c>
      <c r="GE536" s="222">
        <f t="shared" si="1294"/>
        <v>0</v>
      </c>
      <c r="GF536" s="222">
        <f t="shared" si="1295"/>
        <v>0</v>
      </c>
      <c r="GG536" s="222">
        <f t="shared" si="1296"/>
        <v>0</v>
      </c>
      <c r="GH536" s="222">
        <f t="shared" si="1297"/>
        <v>0</v>
      </c>
      <c r="GI536" s="222">
        <f t="shared" si="1298"/>
        <v>0</v>
      </c>
      <c r="GJ536" s="222">
        <f t="shared" si="1299"/>
        <v>0</v>
      </c>
      <c r="GK536" s="222">
        <f t="shared" si="1300"/>
        <v>0</v>
      </c>
      <c r="GL536" s="222">
        <f t="shared" si="1301"/>
        <v>0</v>
      </c>
      <c r="GM536" s="222">
        <f t="shared" si="1302"/>
        <v>0</v>
      </c>
      <c r="GN536" s="222">
        <f t="shared" si="1303"/>
        <v>0</v>
      </c>
      <c r="GO536" s="222">
        <f t="shared" si="1304"/>
        <v>0</v>
      </c>
      <c r="GP536" s="222">
        <f t="shared" si="1305"/>
        <v>0</v>
      </c>
      <c r="GQ536" s="222">
        <f t="shared" si="1306"/>
        <v>0</v>
      </c>
      <c r="GR536" s="222">
        <f t="shared" si="1307"/>
        <v>0</v>
      </c>
      <c r="GS536" s="222">
        <f t="shared" si="1308"/>
        <v>0</v>
      </c>
      <c r="GT536" s="222">
        <f t="shared" si="1309"/>
        <v>0</v>
      </c>
      <c r="GU536" s="222">
        <f t="shared" si="1310"/>
        <v>0</v>
      </c>
      <c r="GV536" s="222">
        <f t="shared" si="1311"/>
        <v>0</v>
      </c>
      <c r="GW536" s="222">
        <f t="shared" si="1312"/>
        <v>0</v>
      </c>
      <c r="GX536" s="222">
        <f t="shared" si="1313"/>
        <v>0</v>
      </c>
      <c r="GY536" s="222">
        <f t="shared" si="1314"/>
        <v>0</v>
      </c>
      <c r="GZ536" s="222">
        <f t="shared" si="1315"/>
        <v>0</v>
      </c>
      <c r="HA536" s="222">
        <f t="shared" si="1316"/>
        <v>0</v>
      </c>
      <c r="HB536" s="222">
        <f t="shared" si="1317"/>
        <v>0</v>
      </c>
      <c r="HC536" s="222">
        <f t="shared" si="1318"/>
        <v>0</v>
      </c>
      <c r="HD536" s="222">
        <f t="shared" si="1319"/>
        <v>0</v>
      </c>
      <c r="HE536" s="222">
        <f t="shared" si="1320"/>
        <v>0</v>
      </c>
      <c r="HF536" s="222">
        <f t="shared" si="1321"/>
        <v>0</v>
      </c>
      <c r="HG536" s="222">
        <f t="shared" si="1322"/>
        <v>0</v>
      </c>
      <c r="HH536" s="222">
        <f t="shared" si="1323"/>
        <v>0</v>
      </c>
      <c r="HI536" s="222">
        <f t="shared" si="1324"/>
        <v>0</v>
      </c>
      <c r="HJ536" s="222">
        <f t="shared" si="1325"/>
        <v>0</v>
      </c>
      <c r="HK536" s="222">
        <f t="shared" si="1326"/>
        <v>0</v>
      </c>
      <c r="HL536" s="222">
        <f t="shared" si="1327"/>
        <v>0</v>
      </c>
      <c r="HM536" s="222">
        <f t="shared" si="1328"/>
        <v>0</v>
      </c>
      <c r="HN536" s="222">
        <f t="shared" si="1329"/>
        <v>0</v>
      </c>
      <c r="HO536" s="222">
        <f t="shared" si="1330"/>
        <v>0</v>
      </c>
      <c r="HP536" s="222">
        <f t="shared" si="1331"/>
        <v>0</v>
      </c>
      <c r="HQ536" s="222">
        <f t="shared" si="1332"/>
        <v>0</v>
      </c>
      <c r="HR536" s="222">
        <f t="shared" si="1333"/>
        <v>0</v>
      </c>
      <c r="HS536" s="222">
        <f t="shared" si="1334"/>
        <v>0</v>
      </c>
      <c r="HT536" s="222">
        <f t="shared" si="1335"/>
        <v>0</v>
      </c>
      <c r="HU536" s="222">
        <f t="shared" si="1336"/>
        <v>0</v>
      </c>
      <c r="HV536" s="222">
        <f t="shared" si="1337"/>
        <v>0</v>
      </c>
      <c r="HW536" s="222">
        <f t="shared" si="1338"/>
        <v>0</v>
      </c>
      <c r="HX536" s="222">
        <f t="shared" si="1339"/>
        <v>0</v>
      </c>
      <c r="HY536" s="222">
        <f t="shared" si="1340"/>
        <v>0</v>
      </c>
      <c r="HZ536" s="222">
        <f t="shared" si="1341"/>
        <v>0</v>
      </c>
      <c r="IA536" s="222">
        <f t="shared" si="1342"/>
        <v>0</v>
      </c>
      <c r="IB536" s="222">
        <f t="shared" si="1343"/>
        <v>0</v>
      </c>
      <c r="IC536" s="222">
        <f t="shared" si="1344"/>
        <v>0</v>
      </c>
      <c r="ID536" s="222">
        <f t="shared" si="1345"/>
        <v>0</v>
      </c>
      <c r="IE536" s="222">
        <f t="shared" si="1346"/>
        <v>0</v>
      </c>
      <c r="IF536" s="222">
        <f t="shared" si="1347"/>
        <v>0</v>
      </c>
      <c r="IG536" s="222">
        <f t="shared" si="1348"/>
        <v>0</v>
      </c>
      <c r="IH536" s="222">
        <f t="shared" si="1349"/>
        <v>0</v>
      </c>
      <c r="II536" s="222">
        <f t="shared" si="1350"/>
        <v>0</v>
      </c>
      <c r="IJ536" s="222">
        <f t="shared" si="1351"/>
        <v>0</v>
      </c>
      <c r="IK536" s="222">
        <f t="shared" si="1352"/>
        <v>0</v>
      </c>
      <c r="IL536" s="222">
        <f t="shared" si="1353"/>
        <v>0</v>
      </c>
      <c r="IM536" s="222">
        <f t="shared" si="1354"/>
        <v>0</v>
      </c>
      <c r="IN536" s="222">
        <f t="shared" si="1355"/>
        <v>0</v>
      </c>
      <c r="IO536" s="222">
        <f t="shared" si="1356"/>
        <v>0</v>
      </c>
      <c r="IP536" s="222">
        <f t="shared" si="1357"/>
        <v>0</v>
      </c>
      <c r="IQ536" s="222">
        <f t="shared" si="1358"/>
        <v>0</v>
      </c>
      <c r="IR536" s="222">
        <f t="shared" si="1359"/>
        <v>0</v>
      </c>
      <c r="IS536" s="222">
        <f t="shared" si="1360"/>
        <v>0</v>
      </c>
      <c r="IT536" s="222">
        <f t="shared" si="1361"/>
        <v>0</v>
      </c>
      <c r="IU536" s="222">
        <f t="shared" si="1362"/>
        <v>0</v>
      </c>
      <c r="IV536" s="222">
        <f t="shared" si="1363"/>
        <v>0</v>
      </c>
      <c r="IW536" s="222">
        <f t="shared" si="1364"/>
        <v>0</v>
      </c>
      <c r="IX536" s="222">
        <f t="shared" si="1365"/>
        <v>0</v>
      </c>
      <c r="IY536" s="222">
        <f t="shared" si="1366"/>
        <v>0</v>
      </c>
      <c r="IZ536" s="222">
        <f t="shared" si="1367"/>
        <v>0</v>
      </c>
      <c r="JA536" s="222">
        <f t="shared" si="1368"/>
        <v>0</v>
      </c>
      <c r="JB536" s="222">
        <f t="shared" si="1369"/>
        <v>0</v>
      </c>
    </row>
    <row r="537" spans="2:262">
      <c r="B537" s="230">
        <v>176</v>
      </c>
      <c r="C537" s="229">
        <f t="shared" si="1370"/>
        <v>3.4375000000000026E-3</v>
      </c>
      <c r="D537" s="226">
        <f t="shared" ca="1" si="1113"/>
        <v>23.696438207528065</v>
      </c>
      <c r="E537" s="225">
        <f ca="1">FZ361</f>
        <v>-0.30356179247193404</v>
      </c>
      <c r="F537" s="224">
        <v>176</v>
      </c>
      <c r="G537" s="222">
        <f t="shared" si="1114"/>
        <v>0</v>
      </c>
      <c r="H537" s="222">
        <f t="shared" si="1115"/>
        <v>0</v>
      </c>
      <c r="I537" s="222">
        <f t="shared" si="1116"/>
        <v>0</v>
      </c>
      <c r="J537" s="222">
        <f t="shared" si="1117"/>
        <v>0</v>
      </c>
      <c r="K537" s="222">
        <f t="shared" si="1118"/>
        <v>0</v>
      </c>
      <c r="L537" s="222">
        <f t="shared" si="1119"/>
        <v>0</v>
      </c>
      <c r="M537" s="222">
        <f t="shared" si="1120"/>
        <v>0</v>
      </c>
      <c r="N537" s="222">
        <f t="shared" si="1121"/>
        <v>0</v>
      </c>
      <c r="O537" s="222">
        <f t="shared" si="1122"/>
        <v>0</v>
      </c>
      <c r="P537" s="222">
        <f t="shared" si="1123"/>
        <v>0</v>
      </c>
      <c r="Q537" s="222">
        <f t="shared" si="1124"/>
        <v>0</v>
      </c>
      <c r="R537" s="222">
        <f t="shared" si="1125"/>
        <v>0</v>
      </c>
      <c r="S537" s="222">
        <f t="shared" si="1126"/>
        <v>0</v>
      </c>
      <c r="T537" s="222">
        <f t="shared" si="1127"/>
        <v>0</v>
      </c>
      <c r="U537" s="222">
        <f t="shared" si="1128"/>
        <v>0</v>
      </c>
      <c r="V537" s="222">
        <f t="shared" si="1129"/>
        <v>0</v>
      </c>
      <c r="W537" s="222">
        <f t="shared" si="1130"/>
        <v>0</v>
      </c>
      <c r="X537" s="222">
        <f t="shared" si="1131"/>
        <v>0</v>
      </c>
      <c r="Y537" s="222">
        <f t="shared" si="1132"/>
        <v>0</v>
      </c>
      <c r="Z537" s="222">
        <f t="shared" si="1133"/>
        <v>0</v>
      </c>
      <c r="AA537" s="222">
        <f t="shared" si="1134"/>
        <v>0</v>
      </c>
      <c r="AB537" s="222">
        <f t="shared" si="1135"/>
        <v>0</v>
      </c>
      <c r="AC537" s="222">
        <f t="shared" si="1136"/>
        <v>0</v>
      </c>
      <c r="AD537" s="222">
        <f t="shared" si="1137"/>
        <v>0</v>
      </c>
      <c r="AE537" s="222">
        <f t="shared" si="1138"/>
        <v>0</v>
      </c>
      <c r="AF537" s="222">
        <f t="shared" si="1139"/>
        <v>0</v>
      </c>
      <c r="AG537" s="222">
        <f t="shared" si="1140"/>
        <v>0</v>
      </c>
      <c r="AH537" s="222">
        <f t="shared" si="1141"/>
        <v>0</v>
      </c>
      <c r="AI537" s="222">
        <f t="shared" si="1142"/>
        <v>0</v>
      </c>
      <c r="AJ537" s="222">
        <f t="shared" si="1143"/>
        <v>0</v>
      </c>
      <c r="AK537" s="222">
        <f t="shared" si="1144"/>
        <v>0</v>
      </c>
      <c r="AL537" s="222">
        <f t="shared" si="1145"/>
        <v>0</v>
      </c>
      <c r="AM537" s="222">
        <f t="shared" si="1146"/>
        <v>0</v>
      </c>
      <c r="AN537" s="222">
        <f t="shared" si="1147"/>
        <v>0</v>
      </c>
      <c r="AO537" s="222">
        <f t="shared" si="1148"/>
        <v>0</v>
      </c>
      <c r="AP537" s="222">
        <f t="shared" si="1149"/>
        <v>0</v>
      </c>
      <c r="AQ537" s="222">
        <f t="shared" si="1150"/>
        <v>0</v>
      </c>
      <c r="AR537" s="222">
        <f t="shared" si="1151"/>
        <v>0</v>
      </c>
      <c r="AS537" s="222">
        <f t="shared" si="1152"/>
        <v>0</v>
      </c>
      <c r="AT537" s="222">
        <f t="shared" si="1153"/>
        <v>0</v>
      </c>
      <c r="AU537" s="222">
        <f t="shared" si="1154"/>
        <v>0</v>
      </c>
      <c r="AV537" s="222">
        <f t="shared" si="1155"/>
        <v>0</v>
      </c>
      <c r="AW537" s="222">
        <f t="shared" si="1156"/>
        <v>0</v>
      </c>
      <c r="AX537" s="222">
        <f t="shared" si="1157"/>
        <v>0</v>
      </c>
      <c r="AY537" s="222">
        <f t="shared" si="1158"/>
        <v>0</v>
      </c>
      <c r="AZ537" s="222">
        <f t="shared" si="1159"/>
        <v>0</v>
      </c>
      <c r="BA537" s="222">
        <f t="shared" si="1160"/>
        <v>0</v>
      </c>
      <c r="BB537" s="222">
        <f t="shared" si="1161"/>
        <v>0</v>
      </c>
      <c r="BC537" s="222">
        <f t="shared" si="1162"/>
        <v>0</v>
      </c>
      <c r="BD537" s="222">
        <f t="shared" si="1163"/>
        <v>0</v>
      </c>
      <c r="BE537" s="222">
        <f t="shared" si="1164"/>
        <v>0</v>
      </c>
      <c r="BF537" s="222">
        <f t="shared" si="1165"/>
        <v>0</v>
      </c>
      <c r="BG537" s="222">
        <f t="shared" si="1166"/>
        <v>0</v>
      </c>
      <c r="BH537" s="222">
        <f t="shared" si="1167"/>
        <v>0</v>
      </c>
      <c r="BI537" s="222">
        <f t="shared" si="1168"/>
        <v>0</v>
      </c>
      <c r="BJ537" s="222">
        <f t="shared" si="1169"/>
        <v>0</v>
      </c>
      <c r="BK537" s="222">
        <f t="shared" si="1170"/>
        <v>0</v>
      </c>
      <c r="BL537" s="222">
        <f t="shared" si="1171"/>
        <v>0</v>
      </c>
      <c r="BM537" s="222">
        <f t="shared" si="1172"/>
        <v>0</v>
      </c>
      <c r="BN537" s="222">
        <f t="shared" si="1173"/>
        <v>0</v>
      </c>
      <c r="BO537" s="222">
        <f t="shared" si="1174"/>
        <v>0</v>
      </c>
      <c r="BP537" s="222">
        <f t="shared" si="1175"/>
        <v>0</v>
      </c>
      <c r="BQ537" s="222">
        <f t="shared" si="1176"/>
        <v>0</v>
      </c>
      <c r="BR537" s="222">
        <f t="shared" si="1177"/>
        <v>0</v>
      </c>
      <c r="BS537" s="222">
        <f t="shared" si="1178"/>
        <v>0</v>
      </c>
      <c r="BT537" s="222">
        <f t="shared" si="1179"/>
        <v>0</v>
      </c>
      <c r="BU537" s="222">
        <f t="shared" si="1180"/>
        <v>0</v>
      </c>
      <c r="BV537" s="222">
        <f t="shared" si="1181"/>
        <v>0</v>
      </c>
      <c r="BW537" s="222">
        <f t="shared" si="1182"/>
        <v>0</v>
      </c>
      <c r="BX537" s="222">
        <f t="shared" si="1183"/>
        <v>0</v>
      </c>
      <c r="BY537" s="222">
        <f t="shared" si="1184"/>
        <v>0</v>
      </c>
      <c r="BZ537" s="222">
        <f t="shared" si="1185"/>
        <v>0</v>
      </c>
      <c r="CA537" s="222">
        <f t="shared" si="1186"/>
        <v>0</v>
      </c>
      <c r="CB537" s="222">
        <f t="shared" si="1187"/>
        <v>0</v>
      </c>
      <c r="CC537" s="222">
        <f t="shared" si="1188"/>
        <v>0</v>
      </c>
      <c r="CD537" s="222">
        <f t="shared" si="1189"/>
        <v>0</v>
      </c>
      <c r="CE537" s="222">
        <f t="shared" si="1190"/>
        <v>0</v>
      </c>
      <c r="CF537" s="222">
        <f t="shared" si="1191"/>
        <v>0</v>
      </c>
      <c r="CG537" s="222">
        <f t="shared" si="1192"/>
        <v>0</v>
      </c>
      <c r="CH537" s="222">
        <f t="shared" si="1193"/>
        <v>0</v>
      </c>
      <c r="CI537" s="222">
        <f t="shared" si="1194"/>
        <v>0</v>
      </c>
      <c r="CJ537" s="222">
        <f t="shared" si="1195"/>
        <v>0</v>
      </c>
      <c r="CK537" s="222">
        <f t="shared" si="1196"/>
        <v>0</v>
      </c>
      <c r="CL537" s="222">
        <f t="shared" si="1197"/>
        <v>0</v>
      </c>
      <c r="CM537" s="222">
        <f t="shared" si="1198"/>
        <v>0</v>
      </c>
      <c r="CN537" s="222">
        <f t="shared" si="1199"/>
        <v>0</v>
      </c>
      <c r="CO537" s="222">
        <f t="shared" si="1200"/>
        <v>0</v>
      </c>
      <c r="CP537" s="222">
        <f t="shared" si="1201"/>
        <v>0</v>
      </c>
      <c r="CQ537" s="222">
        <f t="shared" si="1202"/>
        <v>0</v>
      </c>
      <c r="CR537" s="222">
        <f t="shared" si="1203"/>
        <v>0</v>
      </c>
      <c r="CS537" s="222">
        <f t="shared" si="1204"/>
        <v>0</v>
      </c>
      <c r="CT537" s="222">
        <f t="shared" si="1205"/>
        <v>0</v>
      </c>
      <c r="CU537" s="222">
        <f t="shared" si="1206"/>
        <v>0</v>
      </c>
      <c r="CV537" s="222">
        <f t="shared" si="1207"/>
        <v>0</v>
      </c>
      <c r="CW537" s="222">
        <f t="shared" si="1208"/>
        <v>0</v>
      </c>
      <c r="CX537" s="222">
        <f t="shared" si="1209"/>
        <v>0</v>
      </c>
      <c r="CY537" s="222">
        <f t="shared" si="1210"/>
        <v>0</v>
      </c>
      <c r="CZ537" s="222">
        <f t="shared" si="1211"/>
        <v>0</v>
      </c>
      <c r="DA537" s="222">
        <f t="shared" si="1212"/>
        <v>0</v>
      </c>
      <c r="DB537" s="222">
        <f t="shared" si="1213"/>
        <v>0</v>
      </c>
      <c r="DC537" s="222">
        <f t="shared" si="1214"/>
        <v>0</v>
      </c>
      <c r="DD537" s="222">
        <f t="shared" si="1215"/>
        <v>0</v>
      </c>
      <c r="DE537" s="222">
        <f t="shared" si="1216"/>
        <v>0</v>
      </c>
      <c r="DF537" s="222">
        <f t="shared" si="1217"/>
        <v>0</v>
      </c>
      <c r="DG537" s="222">
        <f t="shared" si="1218"/>
        <v>0</v>
      </c>
      <c r="DH537" s="222">
        <f t="shared" si="1219"/>
        <v>0</v>
      </c>
      <c r="DI537" s="222">
        <f t="shared" si="1220"/>
        <v>0</v>
      </c>
      <c r="DJ537" s="222">
        <f t="shared" si="1221"/>
        <v>0</v>
      </c>
      <c r="DK537" s="222">
        <f t="shared" si="1222"/>
        <v>0</v>
      </c>
      <c r="DL537" s="222">
        <f t="shared" si="1223"/>
        <v>0</v>
      </c>
      <c r="DM537" s="222">
        <f t="shared" si="1224"/>
        <v>0</v>
      </c>
      <c r="DN537" s="222">
        <f t="shared" si="1225"/>
        <v>0</v>
      </c>
      <c r="DO537" s="222">
        <f t="shared" si="1226"/>
        <v>0</v>
      </c>
      <c r="DP537" s="222">
        <f t="shared" si="1227"/>
        <v>0</v>
      </c>
      <c r="DQ537" s="222">
        <f t="shared" si="1228"/>
        <v>0</v>
      </c>
      <c r="DR537" s="222">
        <f t="shared" si="1229"/>
        <v>0</v>
      </c>
      <c r="DS537" s="222">
        <f t="shared" si="1230"/>
        <v>0</v>
      </c>
      <c r="DT537" s="222">
        <f t="shared" si="1231"/>
        <v>0</v>
      </c>
      <c r="DU537" s="222">
        <f t="shared" si="1232"/>
        <v>0</v>
      </c>
      <c r="DV537" s="222">
        <f t="shared" si="1233"/>
        <v>0</v>
      </c>
      <c r="DW537" s="222">
        <f t="shared" si="1234"/>
        <v>0</v>
      </c>
      <c r="DX537" s="222">
        <f t="shared" si="1235"/>
        <v>0</v>
      </c>
      <c r="DY537" s="222">
        <f t="shared" si="1236"/>
        <v>0</v>
      </c>
      <c r="DZ537" s="222">
        <f t="shared" si="1237"/>
        <v>0</v>
      </c>
      <c r="EA537" s="222">
        <f t="shared" si="1238"/>
        <v>0</v>
      </c>
      <c r="EB537" s="222">
        <f t="shared" si="1239"/>
        <v>0</v>
      </c>
      <c r="EC537" s="222">
        <f t="shared" si="1240"/>
        <v>0</v>
      </c>
      <c r="ED537" s="222">
        <f t="shared" si="1241"/>
        <v>0</v>
      </c>
      <c r="EE537" s="222">
        <f t="shared" si="1242"/>
        <v>0</v>
      </c>
      <c r="EF537" s="222">
        <f t="shared" si="1243"/>
        <v>0</v>
      </c>
      <c r="EG537" s="222">
        <f t="shared" si="1244"/>
        <v>0</v>
      </c>
      <c r="EH537" s="222">
        <f t="shared" si="1245"/>
        <v>0</v>
      </c>
      <c r="EI537" s="222">
        <f t="shared" si="1246"/>
        <v>0</v>
      </c>
      <c r="EJ537" s="222">
        <f t="shared" si="1247"/>
        <v>0</v>
      </c>
      <c r="EK537" s="222">
        <f t="shared" si="1248"/>
        <v>0</v>
      </c>
      <c r="EL537" s="222">
        <f t="shared" si="1249"/>
        <v>0</v>
      </c>
      <c r="EM537" s="222">
        <f t="shared" si="1250"/>
        <v>0</v>
      </c>
      <c r="EN537" s="222">
        <f t="shared" si="1251"/>
        <v>0</v>
      </c>
      <c r="EO537" s="222">
        <f t="shared" si="1252"/>
        <v>0</v>
      </c>
      <c r="EP537" s="222">
        <f t="shared" si="1253"/>
        <v>0</v>
      </c>
      <c r="EQ537" s="222">
        <f t="shared" si="1254"/>
        <v>0</v>
      </c>
      <c r="ER537" s="222">
        <f t="shared" si="1255"/>
        <v>0</v>
      </c>
      <c r="ES537" s="222">
        <f t="shared" si="1256"/>
        <v>0</v>
      </c>
      <c r="ET537" s="222">
        <f t="shared" si="1257"/>
        <v>0</v>
      </c>
      <c r="EU537" s="222">
        <f t="shared" si="1258"/>
        <v>0</v>
      </c>
      <c r="EV537" s="222">
        <f t="shared" si="1259"/>
        <v>0</v>
      </c>
      <c r="EW537" s="222">
        <f t="shared" si="1260"/>
        <v>0</v>
      </c>
      <c r="EX537" s="222">
        <f t="shared" si="1261"/>
        <v>0</v>
      </c>
      <c r="EY537" s="222">
        <f t="shared" si="1262"/>
        <v>0</v>
      </c>
      <c r="EZ537" s="222">
        <f t="shared" si="1263"/>
        <v>0</v>
      </c>
      <c r="FA537" s="222">
        <f t="shared" si="1264"/>
        <v>0</v>
      </c>
      <c r="FB537" s="222">
        <f t="shared" si="1265"/>
        <v>0</v>
      </c>
      <c r="FC537" s="222">
        <f t="shared" si="1266"/>
        <v>0</v>
      </c>
      <c r="FD537" s="222">
        <f t="shared" si="1267"/>
        <v>0</v>
      </c>
      <c r="FE537" s="222">
        <f t="shared" si="1268"/>
        <v>0</v>
      </c>
      <c r="FF537" s="222">
        <f t="shared" si="1269"/>
        <v>0</v>
      </c>
      <c r="FG537" s="222">
        <f t="shared" si="1270"/>
        <v>0</v>
      </c>
      <c r="FH537" s="222">
        <f t="shared" si="1271"/>
        <v>0</v>
      </c>
      <c r="FI537" s="222">
        <f t="shared" si="1272"/>
        <v>0</v>
      </c>
      <c r="FJ537" s="222">
        <f t="shared" si="1273"/>
        <v>0</v>
      </c>
      <c r="FK537" s="222">
        <f t="shared" si="1274"/>
        <v>0</v>
      </c>
      <c r="FL537" s="222">
        <f t="shared" si="1275"/>
        <v>0</v>
      </c>
      <c r="FM537" s="222">
        <f t="shared" si="1276"/>
        <v>0</v>
      </c>
      <c r="FN537" s="222">
        <f t="shared" si="1277"/>
        <v>0</v>
      </c>
      <c r="FO537" s="222">
        <f t="shared" si="1278"/>
        <v>0</v>
      </c>
      <c r="FP537" s="222">
        <f t="shared" si="1279"/>
        <v>0</v>
      </c>
      <c r="FQ537" s="222">
        <f t="shared" si="1280"/>
        <v>0</v>
      </c>
      <c r="FR537" s="222">
        <f t="shared" si="1281"/>
        <v>0</v>
      </c>
      <c r="FS537" s="222">
        <f t="shared" si="1282"/>
        <v>0</v>
      </c>
      <c r="FT537" s="222">
        <f t="shared" si="1283"/>
        <v>0</v>
      </c>
      <c r="FU537" s="222">
        <f t="shared" si="1284"/>
        <v>0</v>
      </c>
      <c r="FV537" s="222">
        <f t="shared" si="1285"/>
        <v>0</v>
      </c>
      <c r="FW537" s="222">
        <f t="shared" si="1286"/>
        <v>0</v>
      </c>
      <c r="FX537" s="222">
        <f t="shared" si="1287"/>
        <v>0</v>
      </c>
      <c r="FY537" s="222">
        <f t="shared" si="1288"/>
        <v>0</v>
      </c>
      <c r="FZ537" s="222">
        <f t="shared" si="1289"/>
        <v>0</v>
      </c>
      <c r="GA537" s="222">
        <f t="shared" si="1290"/>
        <v>0</v>
      </c>
      <c r="GB537" s="222">
        <f t="shared" si="1291"/>
        <v>0</v>
      </c>
      <c r="GC537" s="222">
        <f t="shared" si="1292"/>
        <v>0</v>
      </c>
      <c r="GD537" s="222">
        <f t="shared" si="1293"/>
        <v>0</v>
      </c>
      <c r="GE537" s="222">
        <f t="shared" si="1294"/>
        <v>0</v>
      </c>
      <c r="GF537" s="222">
        <f t="shared" si="1295"/>
        <v>0</v>
      </c>
      <c r="GG537" s="222">
        <f t="shared" si="1296"/>
        <v>0</v>
      </c>
      <c r="GH537" s="222">
        <f t="shared" si="1297"/>
        <v>0</v>
      </c>
      <c r="GI537" s="222">
        <f t="shared" si="1298"/>
        <v>0</v>
      </c>
      <c r="GJ537" s="222">
        <f t="shared" si="1299"/>
        <v>0</v>
      </c>
      <c r="GK537" s="222">
        <f t="shared" si="1300"/>
        <v>0</v>
      </c>
      <c r="GL537" s="222">
        <f t="shared" si="1301"/>
        <v>0</v>
      </c>
      <c r="GM537" s="222">
        <f t="shared" si="1302"/>
        <v>0</v>
      </c>
      <c r="GN537" s="222">
        <f t="shared" si="1303"/>
        <v>0</v>
      </c>
      <c r="GO537" s="222">
        <f t="shared" si="1304"/>
        <v>0</v>
      </c>
      <c r="GP537" s="222">
        <f t="shared" si="1305"/>
        <v>0</v>
      </c>
      <c r="GQ537" s="222">
        <f t="shared" si="1306"/>
        <v>0</v>
      </c>
      <c r="GR537" s="222">
        <f t="shared" si="1307"/>
        <v>0</v>
      </c>
      <c r="GS537" s="222">
        <f t="shared" si="1308"/>
        <v>0</v>
      </c>
      <c r="GT537" s="222">
        <f t="shared" si="1309"/>
        <v>0</v>
      </c>
      <c r="GU537" s="222">
        <f t="shared" si="1310"/>
        <v>0</v>
      </c>
      <c r="GV537" s="222">
        <f t="shared" si="1311"/>
        <v>0</v>
      </c>
      <c r="GW537" s="222">
        <f t="shared" si="1312"/>
        <v>0</v>
      </c>
      <c r="GX537" s="222">
        <f t="shared" si="1313"/>
        <v>0</v>
      </c>
      <c r="GY537" s="222">
        <f t="shared" si="1314"/>
        <v>0</v>
      </c>
      <c r="GZ537" s="222">
        <f t="shared" si="1315"/>
        <v>0</v>
      </c>
      <c r="HA537" s="222">
        <f t="shared" si="1316"/>
        <v>0</v>
      </c>
      <c r="HB537" s="222">
        <f t="shared" si="1317"/>
        <v>0</v>
      </c>
      <c r="HC537" s="222">
        <f t="shared" si="1318"/>
        <v>0</v>
      </c>
      <c r="HD537" s="222">
        <f t="shared" si="1319"/>
        <v>0</v>
      </c>
      <c r="HE537" s="222">
        <f t="shared" si="1320"/>
        <v>0</v>
      </c>
      <c r="HF537" s="222">
        <f t="shared" si="1321"/>
        <v>0</v>
      </c>
      <c r="HG537" s="222">
        <f t="shared" si="1322"/>
        <v>0</v>
      </c>
      <c r="HH537" s="222">
        <f t="shared" si="1323"/>
        <v>0</v>
      </c>
      <c r="HI537" s="222">
        <f t="shared" si="1324"/>
        <v>0</v>
      </c>
      <c r="HJ537" s="222">
        <f t="shared" si="1325"/>
        <v>0</v>
      </c>
      <c r="HK537" s="222">
        <f t="shared" si="1326"/>
        <v>0</v>
      </c>
      <c r="HL537" s="222">
        <f t="shared" si="1327"/>
        <v>0</v>
      </c>
      <c r="HM537" s="222">
        <f t="shared" si="1328"/>
        <v>0</v>
      </c>
      <c r="HN537" s="222">
        <f t="shared" si="1329"/>
        <v>0</v>
      </c>
      <c r="HO537" s="222">
        <f t="shared" si="1330"/>
        <v>0</v>
      </c>
      <c r="HP537" s="222">
        <f t="shared" si="1331"/>
        <v>0</v>
      </c>
      <c r="HQ537" s="222">
        <f t="shared" si="1332"/>
        <v>0</v>
      </c>
      <c r="HR537" s="222">
        <f t="shared" si="1333"/>
        <v>0</v>
      </c>
      <c r="HS537" s="222">
        <f t="shared" si="1334"/>
        <v>0</v>
      </c>
      <c r="HT537" s="222">
        <f t="shared" si="1335"/>
        <v>0</v>
      </c>
      <c r="HU537" s="222">
        <f t="shared" si="1336"/>
        <v>0</v>
      </c>
      <c r="HV537" s="222">
        <f t="shared" si="1337"/>
        <v>0</v>
      </c>
      <c r="HW537" s="222">
        <f t="shared" si="1338"/>
        <v>0</v>
      </c>
      <c r="HX537" s="222">
        <f t="shared" si="1339"/>
        <v>0</v>
      </c>
      <c r="HY537" s="222">
        <f t="shared" si="1340"/>
        <v>0</v>
      </c>
      <c r="HZ537" s="222">
        <f t="shared" si="1341"/>
        <v>0</v>
      </c>
      <c r="IA537" s="222">
        <f t="shared" si="1342"/>
        <v>0</v>
      </c>
      <c r="IB537" s="222">
        <f t="shared" si="1343"/>
        <v>0</v>
      </c>
      <c r="IC537" s="222">
        <f t="shared" si="1344"/>
        <v>0</v>
      </c>
      <c r="ID537" s="222">
        <f t="shared" si="1345"/>
        <v>0</v>
      </c>
      <c r="IE537" s="222">
        <f t="shared" si="1346"/>
        <v>0</v>
      </c>
      <c r="IF537" s="222">
        <f t="shared" si="1347"/>
        <v>0</v>
      </c>
      <c r="IG537" s="222">
        <f t="shared" si="1348"/>
        <v>0</v>
      </c>
      <c r="IH537" s="222">
        <f t="shared" si="1349"/>
        <v>0</v>
      </c>
      <c r="II537" s="222">
        <f t="shared" si="1350"/>
        <v>0</v>
      </c>
      <c r="IJ537" s="222">
        <f t="shared" si="1351"/>
        <v>0</v>
      </c>
      <c r="IK537" s="222">
        <f t="shared" si="1352"/>
        <v>0</v>
      </c>
      <c r="IL537" s="222">
        <f t="shared" si="1353"/>
        <v>0</v>
      </c>
      <c r="IM537" s="222">
        <f t="shared" si="1354"/>
        <v>0</v>
      </c>
      <c r="IN537" s="222">
        <f t="shared" si="1355"/>
        <v>0</v>
      </c>
      <c r="IO537" s="222">
        <f t="shared" si="1356"/>
        <v>0</v>
      </c>
      <c r="IP537" s="222">
        <f t="shared" si="1357"/>
        <v>0</v>
      </c>
      <c r="IQ537" s="222">
        <f t="shared" si="1358"/>
        <v>0</v>
      </c>
      <c r="IR537" s="222">
        <f t="shared" si="1359"/>
        <v>0</v>
      </c>
      <c r="IS537" s="222">
        <f t="shared" si="1360"/>
        <v>0</v>
      </c>
      <c r="IT537" s="222">
        <f t="shared" si="1361"/>
        <v>0</v>
      </c>
      <c r="IU537" s="222">
        <f t="shared" si="1362"/>
        <v>0</v>
      </c>
      <c r="IV537" s="222">
        <f t="shared" si="1363"/>
        <v>0</v>
      </c>
      <c r="IW537" s="222">
        <f t="shared" si="1364"/>
        <v>0</v>
      </c>
      <c r="IX537" s="222">
        <f t="shared" si="1365"/>
        <v>0</v>
      </c>
      <c r="IY537" s="222">
        <f t="shared" si="1366"/>
        <v>0</v>
      </c>
      <c r="IZ537" s="222">
        <f t="shared" si="1367"/>
        <v>0</v>
      </c>
      <c r="JA537" s="222">
        <f t="shared" si="1368"/>
        <v>0</v>
      </c>
      <c r="JB537" s="222">
        <f t="shared" si="1369"/>
        <v>0</v>
      </c>
    </row>
    <row r="538" spans="2:262">
      <c r="B538" s="230">
        <v>177</v>
      </c>
      <c r="C538" s="229">
        <f t="shared" si="1370"/>
        <v>3.4570312500000026E-3</v>
      </c>
      <c r="D538" s="226">
        <f t="shared" ca="1" si="1113"/>
        <v>23.696729810050659</v>
      </c>
      <c r="E538" s="225">
        <f ca="1">GA361</f>
        <v>-0.30327018994933996</v>
      </c>
      <c r="F538" s="224">
        <v>177</v>
      </c>
      <c r="G538" s="222">
        <f t="shared" si="1114"/>
        <v>0</v>
      </c>
      <c r="H538" s="222">
        <f t="shared" si="1115"/>
        <v>0</v>
      </c>
      <c r="I538" s="222">
        <f t="shared" si="1116"/>
        <v>0</v>
      </c>
      <c r="J538" s="222">
        <f t="shared" si="1117"/>
        <v>0</v>
      </c>
      <c r="K538" s="222">
        <f t="shared" si="1118"/>
        <v>0</v>
      </c>
      <c r="L538" s="222">
        <f t="shared" si="1119"/>
        <v>0</v>
      </c>
      <c r="M538" s="222">
        <f t="shared" si="1120"/>
        <v>0</v>
      </c>
      <c r="N538" s="222">
        <f t="shared" si="1121"/>
        <v>0</v>
      </c>
      <c r="O538" s="222">
        <f t="shared" si="1122"/>
        <v>0</v>
      </c>
      <c r="P538" s="222">
        <f t="shared" si="1123"/>
        <v>0</v>
      </c>
      <c r="Q538" s="222">
        <f t="shared" si="1124"/>
        <v>0</v>
      </c>
      <c r="R538" s="222">
        <f t="shared" si="1125"/>
        <v>0</v>
      </c>
      <c r="S538" s="222">
        <f t="shared" si="1126"/>
        <v>0</v>
      </c>
      <c r="T538" s="222">
        <f t="shared" si="1127"/>
        <v>0</v>
      </c>
      <c r="U538" s="222">
        <f t="shared" si="1128"/>
        <v>0</v>
      </c>
      <c r="V538" s="222">
        <f t="shared" si="1129"/>
        <v>0</v>
      </c>
      <c r="W538" s="222">
        <f t="shared" si="1130"/>
        <v>0</v>
      </c>
      <c r="X538" s="222">
        <f t="shared" si="1131"/>
        <v>0</v>
      </c>
      <c r="Y538" s="222">
        <f t="shared" si="1132"/>
        <v>0</v>
      </c>
      <c r="Z538" s="222">
        <f t="shared" si="1133"/>
        <v>0</v>
      </c>
      <c r="AA538" s="222">
        <f t="shared" si="1134"/>
        <v>0</v>
      </c>
      <c r="AB538" s="222">
        <f t="shared" si="1135"/>
        <v>0</v>
      </c>
      <c r="AC538" s="222">
        <f t="shared" si="1136"/>
        <v>0</v>
      </c>
      <c r="AD538" s="222">
        <f t="shared" si="1137"/>
        <v>0</v>
      </c>
      <c r="AE538" s="222">
        <f t="shared" si="1138"/>
        <v>0</v>
      </c>
      <c r="AF538" s="222">
        <f t="shared" si="1139"/>
        <v>0</v>
      </c>
      <c r="AG538" s="222">
        <f t="shared" si="1140"/>
        <v>0</v>
      </c>
      <c r="AH538" s="222">
        <f t="shared" si="1141"/>
        <v>0</v>
      </c>
      <c r="AI538" s="222">
        <f t="shared" si="1142"/>
        <v>0</v>
      </c>
      <c r="AJ538" s="222">
        <f t="shared" si="1143"/>
        <v>0</v>
      </c>
      <c r="AK538" s="222">
        <f t="shared" si="1144"/>
        <v>0</v>
      </c>
      <c r="AL538" s="222">
        <f t="shared" si="1145"/>
        <v>0</v>
      </c>
      <c r="AM538" s="222">
        <f t="shared" si="1146"/>
        <v>0</v>
      </c>
      <c r="AN538" s="222">
        <f t="shared" si="1147"/>
        <v>0</v>
      </c>
      <c r="AO538" s="222">
        <f t="shared" si="1148"/>
        <v>0</v>
      </c>
      <c r="AP538" s="222">
        <f t="shared" si="1149"/>
        <v>0</v>
      </c>
      <c r="AQ538" s="222">
        <f t="shared" si="1150"/>
        <v>0</v>
      </c>
      <c r="AR538" s="222">
        <f t="shared" si="1151"/>
        <v>0</v>
      </c>
      <c r="AS538" s="222">
        <f t="shared" si="1152"/>
        <v>0</v>
      </c>
      <c r="AT538" s="222">
        <f t="shared" si="1153"/>
        <v>0</v>
      </c>
      <c r="AU538" s="222">
        <f t="shared" si="1154"/>
        <v>0</v>
      </c>
      <c r="AV538" s="222">
        <f t="shared" si="1155"/>
        <v>0</v>
      </c>
      <c r="AW538" s="222">
        <f t="shared" si="1156"/>
        <v>0</v>
      </c>
      <c r="AX538" s="222">
        <f t="shared" si="1157"/>
        <v>0</v>
      </c>
      <c r="AY538" s="222">
        <f t="shared" si="1158"/>
        <v>0</v>
      </c>
      <c r="AZ538" s="222">
        <f t="shared" si="1159"/>
        <v>0</v>
      </c>
      <c r="BA538" s="222">
        <f t="shared" si="1160"/>
        <v>0</v>
      </c>
      <c r="BB538" s="222">
        <f t="shared" si="1161"/>
        <v>0</v>
      </c>
      <c r="BC538" s="222">
        <f t="shared" si="1162"/>
        <v>0</v>
      </c>
      <c r="BD538" s="222">
        <f t="shared" si="1163"/>
        <v>0</v>
      </c>
      <c r="BE538" s="222">
        <f t="shared" si="1164"/>
        <v>0</v>
      </c>
      <c r="BF538" s="222">
        <f t="shared" si="1165"/>
        <v>0</v>
      </c>
      <c r="BG538" s="222">
        <f t="shared" si="1166"/>
        <v>0</v>
      </c>
      <c r="BH538" s="222">
        <f t="shared" si="1167"/>
        <v>0</v>
      </c>
      <c r="BI538" s="222">
        <f t="shared" si="1168"/>
        <v>0</v>
      </c>
      <c r="BJ538" s="222">
        <f t="shared" si="1169"/>
        <v>0</v>
      </c>
      <c r="BK538" s="222">
        <f t="shared" si="1170"/>
        <v>0</v>
      </c>
      <c r="BL538" s="222">
        <f t="shared" si="1171"/>
        <v>0</v>
      </c>
      <c r="BM538" s="222">
        <f t="shared" si="1172"/>
        <v>0</v>
      </c>
      <c r="BN538" s="222">
        <f t="shared" si="1173"/>
        <v>0</v>
      </c>
      <c r="BO538" s="222">
        <f t="shared" si="1174"/>
        <v>0</v>
      </c>
      <c r="BP538" s="222">
        <f t="shared" si="1175"/>
        <v>0</v>
      </c>
      <c r="BQ538" s="222">
        <f t="shared" si="1176"/>
        <v>0</v>
      </c>
      <c r="BR538" s="222">
        <f t="shared" si="1177"/>
        <v>0</v>
      </c>
      <c r="BS538" s="222">
        <f t="shared" si="1178"/>
        <v>0</v>
      </c>
      <c r="BT538" s="222">
        <f t="shared" si="1179"/>
        <v>0</v>
      </c>
      <c r="BU538" s="222">
        <f t="shared" si="1180"/>
        <v>0</v>
      </c>
      <c r="BV538" s="222">
        <f t="shared" si="1181"/>
        <v>0</v>
      </c>
      <c r="BW538" s="222">
        <f t="shared" si="1182"/>
        <v>0</v>
      </c>
      <c r="BX538" s="222">
        <f t="shared" si="1183"/>
        <v>0</v>
      </c>
      <c r="BY538" s="222">
        <f t="shared" si="1184"/>
        <v>0</v>
      </c>
      <c r="BZ538" s="222">
        <f t="shared" si="1185"/>
        <v>0</v>
      </c>
      <c r="CA538" s="222">
        <f t="shared" si="1186"/>
        <v>0</v>
      </c>
      <c r="CB538" s="222">
        <f t="shared" si="1187"/>
        <v>0</v>
      </c>
      <c r="CC538" s="222">
        <f t="shared" si="1188"/>
        <v>0</v>
      </c>
      <c r="CD538" s="222">
        <f t="shared" si="1189"/>
        <v>0</v>
      </c>
      <c r="CE538" s="222">
        <f t="shared" si="1190"/>
        <v>0</v>
      </c>
      <c r="CF538" s="222">
        <f t="shared" si="1191"/>
        <v>0</v>
      </c>
      <c r="CG538" s="222">
        <f t="shared" si="1192"/>
        <v>0</v>
      </c>
      <c r="CH538" s="222">
        <f t="shared" si="1193"/>
        <v>0</v>
      </c>
      <c r="CI538" s="222">
        <f t="shared" si="1194"/>
        <v>0</v>
      </c>
      <c r="CJ538" s="222">
        <f t="shared" si="1195"/>
        <v>0</v>
      </c>
      <c r="CK538" s="222">
        <f t="shared" si="1196"/>
        <v>0</v>
      </c>
      <c r="CL538" s="222">
        <f t="shared" si="1197"/>
        <v>0</v>
      </c>
      <c r="CM538" s="222">
        <f t="shared" si="1198"/>
        <v>0</v>
      </c>
      <c r="CN538" s="222">
        <f t="shared" si="1199"/>
        <v>0</v>
      </c>
      <c r="CO538" s="222">
        <f t="shared" si="1200"/>
        <v>0</v>
      </c>
      <c r="CP538" s="222">
        <f t="shared" si="1201"/>
        <v>0</v>
      </c>
      <c r="CQ538" s="222">
        <f t="shared" si="1202"/>
        <v>0</v>
      </c>
      <c r="CR538" s="222">
        <f t="shared" si="1203"/>
        <v>0</v>
      </c>
      <c r="CS538" s="222">
        <f t="shared" si="1204"/>
        <v>0</v>
      </c>
      <c r="CT538" s="222">
        <f t="shared" si="1205"/>
        <v>0</v>
      </c>
      <c r="CU538" s="222">
        <f t="shared" si="1206"/>
        <v>0</v>
      </c>
      <c r="CV538" s="222">
        <f t="shared" si="1207"/>
        <v>0</v>
      </c>
      <c r="CW538" s="222">
        <f t="shared" si="1208"/>
        <v>0</v>
      </c>
      <c r="CX538" s="222">
        <f t="shared" si="1209"/>
        <v>0</v>
      </c>
      <c r="CY538" s="222">
        <f t="shared" si="1210"/>
        <v>0</v>
      </c>
      <c r="CZ538" s="222">
        <f t="shared" si="1211"/>
        <v>0</v>
      </c>
      <c r="DA538" s="222">
        <f t="shared" si="1212"/>
        <v>0</v>
      </c>
      <c r="DB538" s="222">
        <f t="shared" si="1213"/>
        <v>0</v>
      </c>
      <c r="DC538" s="222">
        <f t="shared" si="1214"/>
        <v>0</v>
      </c>
      <c r="DD538" s="222">
        <f t="shared" si="1215"/>
        <v>0</v>
      </c>
      <c r="DE538" s="222">
        <f t="shared" si="1216"/>
        <v>0</v>
      </c>
      <c r="DF538" s="222">
        <f t="shared" si="1217"/>
        <v>0</v>
      </c>
      <c r="DG538" s="222">
        <f t="shared" si="1218"/>
        <v>0</v>
      </c>
      <c r="DH538" s="222">
        <f t="shared" si="1219"/>
        <v>0</v>
      </c>
      <c r="DI538" s="222">
        <f t="shared" si="1220"/>
        <v>0</v>
      </c>
      <c r="DJ538" s="222">
        <f t="shared" si="1221"/>
        <v>0</v>
      </c>
      <c r="DK538" s="222">
        <f t="shared" si="1222"/>
        <v>0</v>
      </c>
      <c r="DL538" s="222">
        <f t="shared" si="1223"/>
        <v>0</v>
      </c>
      <c r="DM538" s="222">
        <f t="shared" si="1224"/>
        <v>0</v>
      </c>
      <c r="DN538" s="222">
        <f t="shared" si="1225"/>
        <v>0</v>
      </c>
      <c r="DO538" s="222">
        <f t="shared" si="1226"/>
        <v>0</v>
      </c>
      <c r="DP538" s="222">
        <f t="shared" si="1227"/>
        <v>0</v>
      </c>
      <c r="DQ538" s="222">
        <f t="shared" si="1228"/>
        <v>0</v>
      </c>
      <c r="DR538" s="222">
        <f t="shared" si="1229"/>
        <v>0</v>
      </c>
      <c r="DS538" s="222">
        <f t="shared" si="1230"/>
        <v>0</v>
      </c>
      <c r="DT538" s="222">
        <f t="shared" si="1231"/>
        <v>0</v>
      </c>
      <c r="DU538" s="222">
        <f t="shared" si="1232"/>
        <v>0</v>
      </c>
      <c r="DV538" s="222">
        <f t="shared" si="1233"/>
        <v>0</v>
      </c>
      <c r="DW538" s="222">
        <f t="shared" si="1234"/>
        <v>0</v>
      </c>
      <c r="DX538" s="222">
        <f t="shared" si="1235"/>
        <v>0</v>
      </c>
      <c r="DY538" s="222">
        <f t="shared" si="1236"/>
        <v>0</v>
      </c>
      <c r="DZ538" s="222">
        <f t="shared" si="1237"/>
        <v>0</v>
      </c>
      <c r="EA538" s="222">
        <f t="shared" si="1238"/>
        <v>0</v>
      </c>
      <c r="EB538" s="222">
        <f t="shared" si="1239"/>
        <v>0</v>
      </c>
      <c r="EC538" s="222">
        <f t="shared" si="1240"/>
        <v>0</v>
      </c>
      <c r="ED538" s="222">
        <f t="shared" si="1241"/>
        <v>0</v>
      </c>
      <c r="EE538" s="222">
        <f t="shared" si="1242"/>
        <v>0</v>
      </c>
      <c r="EF538" s="222">
        <f t="shared" si="1243"/>
        <v>0</v>
      </c>
      <c r="EG538" s="222">
        <f t="shared" si="1244"/>
        <v>0</v>
      </c>
      <c r="EH538" s="222">
        <f t="shared" si="1245"/>
        <v>0</v>
      </c>
      <c r="EI538" s="222">
        <f t="shared" si="1246"/>
        <v>0</v>
      </c>
      <c r="EJ538" s="222">
        <f t="shared" si="1247"/>
        <v>0</v>
      </c>
      <c r="EK538" s="222">
        <f t="shared" si="1248"/>
        <v>0</v>
      </c>
      <c r="EL538" s="222">
        <f t="shared" si="1249"/>
        <v>0</v>
      </c>
      <c r="EM538" s="222">
        <f t="shared" si="1250"/>
        <v>0</v>
      </c>
      <c r="EN538" s="222">
        <f t="shared" si="1251"/>
        <v>0</v>
      </c>
      <c r="EO538" s="222">
        <f t="shared" si="1252"/>
        <v>0</v>
      </c>
      <c r="EP538" s="222">
        <f t="shared" si="1253"/>
        <v>0</v>
      </c>
      <c r="EQ538" s="222">
        <f t="shared" si="1254"/>
        <v>0</v>
      </c>
      <c r="ER538" s="222">
        <f t="shared" si="1255"/>
        <v>0</v>
      </c>
      <c r="ES538" s="222">
        <f t="shared" si="1256"/>
        <v>0</v>
      </c>
      <c r="ET538" s="222">
        <f t="shared" si="1257"/>
        <v>0</v>
      </c>
      <c r="EU538" s="222">
        <f t="shared" si="1258"/>
        <v>0</v>
      </c>
      <c r="EV538" s="222">
        <f t="shared" si="1259"/>
        <v>0</v>
      </c>
      <c r="EW538" s="222">
        <f t="shared" si="1260"/>
        <v>0</v>
      </c>
      <c r="EX538" s="222">
        <f t="shared" si="1261"/>
        <v>0</v>
      </c>
      <c r="EY538" s="222">
        <f t="shared" si="1262"/>
        <v>0</v>
      </c>
      <c r="EZ538" s="222">
        <f t="shared" si="1263"/>
        <v>0</v>
      </c>
      <c r="FA538" s="222">
        <f t="shared" si="1264"/>
        <v>0</v>
      </c>
      <c r="FB538" s="222">
        <f t="shared" si="1265"/>
        <v>0</v>
      </c>
      <c r="FC538" s="222">
        <f t="shared" si="1266"/>
        <v>0</v>
      </c>
      <c r="FD538" s="222">
        <f t="shared" si="1267"/>
        <v>0</v>
      </c>
      <c r="FE538" s="222">
        <f t="shared" si="1268"/>
        <v>0</v>
      </c>
      <c r="FF538" s="222">
        <f t="shared" si="1269"/>
        <v>0</v>
      </c>
      <c r="FG538" s="222">
        <f t="shared" si="1270"/>
        <v>0</v>
      </c>
      <c r="FH538" s="222">
        <f t="shared" si="1271"/>
        <v>0</v>
      </c>
      <c r="FI538" s="222">
        <f t="shared" si="1272"/>
        <v>0</v>
      </c>
      <c r="FJ538" s="222">
        <f t="shared" si="1273"/>
        <v>0</v>
      </c>
      <c r="FK538" s="222">
        <f t="shared" si="1274"/>
        <v>0</v>
      </c>
      <c r="FL538" s="222">
        <f t="shared" si="1275"/>
        <v>0</v>
      </c>
      <c r="FM538" s="222">
        <f t="shared" si="1276"/>
        <v>0</v>
      </c>
      <c r="FN538" s="222">
        <f t="shared" si="1277"/>
        <v>0</v>
      </c>
      <c r="FO538" s="222">
        <f t="shared" si="1278"/>
        <v>0</v>
      </c>
      <c r="FP538" s="222">
        <f t="shared" si="1279"/>
        <v>0</v>
      </c>
      <c r="FQ538" s="222">
        <f t="shared" si="1280"/>
        <v>0</v>
      </c>
      <c r="FR538" s="222">
        <f t="shared" si="1281"/>
        <v>0</v>
      </c>
      <c r="FS538" s="222">
        <f t="shared" si="1282"/>
        <v>0</v>
      </c>
      <c r="FT538" s="222">
        <f t="shared" si="1283"/>
        <v>0</v>
      </c>
      <c r="FU538" s="222">
        <f t="shared" si="1284"/>
        <v>0</v>
      </c>
      <c r="FV538" s="222">
        <f t="shared" si="1285"/>
        <v>0</v>
      </c>
      <c r="FW538" s="222">
        <f t="shared" si="1286"/>
        <v>0</v>
      </c>
      <c r="FX538" s="222">
        <f t="shared" si="1287"/>
        <v>0</v>
      </c>
      <c r="FY538" s="222">
        <f t="shared" si="1288"/>
        <v>0</v>
      </c>
      <c r="FZ538" s="222">
        <f t="shared" si="1289"/>
        <v>0</v>
      </c>
      <c r="GA538" s="222">
        <f t="shared" si="1290"/>
        <v>0</v>
      </c>
      <c r="GB538" s="222">
        <f t="shared" si="1291"/>
        <v>0</v>
      </c>
      <c r="GC538" s="222">
        <f t="shared" si="1292"/>
        <v>0</v>
      </c>
      <c r="GD538" s="222">
        <f t="shared" si="1293"/>
        <v>0</v>
      </c>
      <c r="GE538" s="222">
        <f t="shared" si="1294"/>
        <v>0</v>
      </c>
      <c r="GF538" s="222">
        <f t="shared" si="1295"/>
        <v>0</v>
      </c>
      <c r="GG538" s="222">
        <f t="shared" si="1296"/>
        <v>0</v>
      </c>
      <c r="GH538" s="222">
        <f t="shared" si="1297"/>
        <v>0</v>
      </c>
      <c r="GI538" s="222">
        <f t="shared" si="1298"/>
        <v>0</v>
      </c>
      <c r="GJ538" s="222">
        <f t="shared" si="1299"/>
        <v>0</v>
      </c>
      <c r="GK538" s="222">
        <f t="shared" si="1300"/>
        <v>0</v>
      </c>
      <c r="GL538" s="222">
        <f t="shared" si="1301"/>
        <v>0</v>
      </c>
      <c r="GM538" s="222">
        <f t="shared" si="1302"/>
        <v>0</v>
      </c>
      <c r="GN538" s="222">
        <f t="shared" si="1303"/>
        <v>0</v>
      </c>
      <c r="GO538" s="222">
        <f t="shared" si="1304"/>
        <v>0</v>
      </c>
      <c r="GP538" s="222">
        <f t="shared" si="1305"/>
        <v>0</v>
      </c>
      <c r="GQ538" s="222">
        <f t="shared" si="1306"/>
        <v>0</v>
      </c>
      <c r="GR538" s="222">
        <f t="shared" si="1307"/>
        <v>0</v>
      </c>
      <c r="GS538" s="222">
        <f t="shared" si="1308"/>
        <v>0</v>
      </c>
      <c r="GT538" s="222">
        <f t="shared" si="1309"/>
        <v>0</v>
      </c>
      <c r="GU538" s="222">
        <f t="shared" si="1310"/>
        <v>0</v>
      </c>
      <c r="GV538" s="222">
        <f t="shared" si="1311"/>
        <v>0</v>
      </c>
      <c r="GW538" s="222">
        <f t="shared" si="1312"/>
        <v>0</v>
      </c>
      <c r="GX538" s="222">
        <f t="shared" si="1313"/>
        <v>0</v>
      </c>
      <c r="GY538" s="222">
        <f t="shared" si="1314"/>
        <v>0</v>
      </c>
      <c r="GZ538" s="222">
        <f t="shared" si="1315"/>
        <v>0</v>
      </c>
      <c r="HA538" s="222">
        <f t="shared" si="1316"/>
        <v>0</v>
      </c>
      <c r="HB538" s="222">
        <f t="shared" si="1317"/>
        <v>0</v>
      </c>
      <c r="HC538" s="222">
        <f t="shared" si="1318"/>
        <v>0</v>
      </c>
      <c r="HD538" s="222">
        <f t="shared" si="1319"/>
        <v>0</v>
      </c>
      <c r="HE538" s="222">
        <f t="shared" si="1320"/>
        <v>0</v>
      </c>
      <c r="HF538" s="222">
        <f t="shared" si="1321"/>
        <v>0</v>
      </c>
      <c r="HG538" s="222">
        <f t="shared" si="1322"/>
        <v>0</v>
      </c>
      <c r="HH538" s="222">
        <f t="shared" si="1323"/>
        <v>0</v>
      </c>
      <c r="HI538" s="222">
        <f t="shared" si="1324"/>
        <v>0</v>
      </c>
      <c r="HJ538" s="222">
        <f t="shared" si="1325"/>
        <v>0</v>
      </c>
      <c r="HK538" s="222">
        <f t="shared" si="1326"/>
        <v>0</v>
      </c>
      <c r="HL538" s="222">
        <f t="shared" si="1327"/>
        <v>0</v>
      </c>
      <c r="HM538" s="222">
        <f t="shared" si="1328"/>
        <v>0</v>
      </c>
      <c r="HN538" s="222">
        <f t="shared" si="1329"/>
        <v>0</v>
      </c>
      <c r="HO538" s="222">
        <f t="shared" si="1330"/>
        <v>0</v>
      </c>
      <c r="HP538" s="222">
        <f t="shared" si="1331"/>
        <v>0</v>
      </c>
      <c r="HQ538" s="222">
        <f t="shared" si="1332"/>
        <v>0</v>
      </c>
      <c r="HR538" s="222">
        <f t="shared" si="1333"/>
        <v>0</v>
      </c>
      <c r="HS538" s="222">
        <f t="shared" si="1334"/>
        <v>0</v>
      </c>
      <c r="HT538" s="222">
        <f t="shared" si="1335"/>
        <v>0</v>
      </c>
      <c r="HU538" s="222">
        <f t="shared" si="1336"/>
        <v>0</v>
      </c>
      <c r="HV538" s="222">
        <f t="shared" si="1337"/>
        <v>0</v>
      </c>
      <c r="HW538" s="222">
        <f t="shared" si="1338"/>
        <v>0</v>
      </c>
      <c r="HX538" s="222">
        <f t="shared" si="1339"/>
        <v>0</v>
      </c>
      <c r="HY538" s="222">
        <f t="shared" si="1340"/>
        <v>0</v>
      </c>
      <c r="HZ538" s="222">
        <f t="shared" si="1341"/>
        <v>0</v>
      </c>
      <c r="IA538" s="222">
        <f t="shared" si="1342"/>
        <v>0</v>
      </c>
      <c r="IB538" s="222">
        <f t="shared" si="1343"/>
        <v>0</v>
      </c>
      <c r="IC538" s="222">
        <f t="shared" si="1344"/>
        <v>0</v>
      </c>
      <c r="ID538" s="222">
        <f t="shared" si="1345"/>
        <v>0</v>
      </c>
      <c r="IE538" s="222">
        <f t="shared" si="1346"/>
        <v>0</v>
      </c>
      <c r="IF538" s="222">
        <f t="shared" si="1347"/>
        <v>0</v>
      </c>
      <c r="IG538" s="222">
        <f t="shared" si="1348"/>
        <v>0</v>
      </c>
      <c r="IH538" s="222">
        <f t="shared" si="1349"/>
        <v>0</v>
      </c>
      <c r="II538" s="222">
        <f t="shared" si="1350"/>
        <v>0</v>
      </c>
      <c r="IJ538" s="222">
        <f t="shared" si="1351"/>
        <v>0</v>
      </c>
      <c r="IK538" s="222">
        <f t="shared" si="1352"/>
        <v>0</v>
      </c>
      <c r="IL538" s="222">
        <f t="shared" si="1353"/>
        <v>0</v>
      </c>
      <c r="IM538" s="222">
        <f t="shared" si="1354"/>
        <v>0</v>
      </c>
      <c r="IN538" s="222">
        <f t="shared" si="1355"/>
        <v>0</v>
      </c>
      <c r="IO538" s="222">
        <f t="shared" si="1356"/>
        <v>0</v>
      </c>
      <c r="IP538" s="222">
        <f t="shared" si="1357"/>
        <v>0</v>
      </c>
      <c r="IQ538" s="222">
        <f t="shared" si="1358"/>
        <v>0</v>
      </c>
      <c r="IR538" s="222">
        <f t="shared" si="1359"/>
        <v>0</v>
      </c>
      <c r="IS538" s="222">
        <f t="shared" si="1360"/>
        <v>0</v>
      </c>
      <c r="IT538" s="222">
        <f t="shared" si="1361"/>
        <v>0</v>
      </c>
      <c r="IU538" s="222">
        <f t="shared" si="1362"/>
        <v>0</v>
      </c>
      <c r="IV538" s="222">
        <f t="shared" si="1363"/>
        <v>0</v>
      </c>
      <c r="IW538" s="222">
        <f t="shared" si="1364"/>
        <v>0</v>
      </c>
      <c r="IX538" s="222">
        <f t="shared" si="1365"/>
        <v>0</v>
      </c>
      <c r="IY538" s="222">
        <f t="shared" si="1366"/>
        <v>0</v>
      </c>
      <c r="IZ538" s="222">
        <f t="shared" si="1367"/>
        <v>0</v>
      </c>
      <c r="JA538" s="222">
        <f t="shared" si="1368"/>
        <v>0</v>
      </c>
      <c r="JB538" s="222">
        <f t="shared" si="1369"/>
        <v>0</v>
      </c>
    </row>
    <row r="539" spans="2:262">
      <c r="B539" s="230">
        <v>178</v>
      </c>
      <c r="C539" s="229">
        <f t="shared" si="1370"/>
        <v>3.4765625000000027E-3</v>
      </c>
      <c r="D539" s="226">
        <f t="shared" ca="1" si="1113"/>
        <v>23.699482716906623</v>
      </c>
      <c r="E539" s="225">
        <f ca="1">GB361</f>
        <v>-0.30051728309337694</v>
      </c>
      <c r="F539" s="224">
        <v>178</v>
      </c>
      <c r="G539" s="222">
        <f t="shared" si="1114"/>
        <v>0</v>
      </c>
      <c r="H539" s="222">
        <f t="shared" si="1115"/>
        <v>0</v>
      </c>
      <c r="I539" s="222">
        <f t="shared" si="1116"/>
        <v>0</v>
      </c>
      <c r="J539" s="222">
        <f t="shared" si="1117"/>
        <v>0</v>
      </c>
      <c r="K539" s="222">
        <f t="shared" si="1118"/>
        <v>0</v>
      </c>
      <c r="L539" s="222">
        <f t="shared" si="1119"/>
        <v>0</v>
      </c>
      <c r="M539" s="222">
        <f t="shared" si="1120"/>
        <v>0</v>
      </c>
      <c r="N539" s="222">
        <f t="shared" si="1121"/>
        <v>0</v>
      </c>
      <c r="O539" s="222">
        <f t="shared" si="1122"/>
        <v>0</v>
      </c>
      <c r="P539" s="222">
        <f t="shared" si="1123"/>
        <v>0</v>
      </c>
      <c r="Q539" s="222">
        <f t="shared" si="1124"/>
        <v>0</v>
      </c>
      <c r="R539" s="222">
        <f t="shared" si="1125"/>
        <v>0</v>
      </c>
      <c r="S539" s="222">
        <f t="shared" si="1126"/>
        <v>0</v>
      </c>
      <c r="T539" s="222">
        <f t="shared" si="1127"/>
        <v>0</v>
      </c>
      <c r="U539" s="222">
        <f t="shared" si="1128"/>
        <v>0</v>
      </c>
      <c r="V539" s="222">
        <f t="shared" si="1129"/>
        <v>0</v>
      </c>
      <c r="W539" s="222">
        <f t="shared" si="1130"/>
        <v>0</v>
      </c>
      <c r="X539" s="222">
        <f t="shared" si="1131"/>
        <v>0</v>
      </c>
      <c r="Y539" s="222">
        <f t="shared" si="1132"/>
        <v>0</v>
      </c>
      <c r="Z539" s="222">
        <f t="shared" si="1133"/>
        <v>0</v>
      </c>
      <c r="AA539" s="222">
        <f t="shared" si="1134"/>
        <v>0</v>
      </c>
      <c r="AB539" s="222">
        <f t="shared" si="1135"/>
        <v>0</v>
      </c>
      <c r="AC539" s="222">
        <f t="shared" si="1136"/>
        <v>0</v>
      </c>
      <c r="AD539" s="222">
        <f t="shared" si="1137"/>
        <v>0</v>
      </c>
      <c r="AE539" s="222">
        <f t="shared" si="1138"/>
        <v>0</v>
      </c>
      <c r="AF539" s="222">
        <f t="shared" si="1139"/>
        <v>0</v>
      </c>
      <c r="AG539" s="222">
        <f t="shared" si="1140"/>
        <v>0</v>
      </c>
      <c r="AH539" s="222">
        <f t="shared" si="1141"/>
        <v>0</v>
      </c>
      <c r="AI539" s="222">
        <f t="shared" si="1142"/>
        <v>0</v>
      </c>
      <c r="AJ539" s="222">
        <f t="shared" si="1143"/>
        <v>0</v>
      </c>
      <c r="AK539" s="222">
        <f t="shared" si="1144"/>
        <v>0</v>
      </c>
      <c r="AL539" s="222">
        <f t="shared" si="1145"/>
        <v>0</v>
      </c>
      <c r="AM539" s="222">
        <f t="shared" si="1146"/>
        <v>0</v>
      </c>
      <c r="AN539" s="222">
        <f t="shared" si="1147"/>
        <v>0</v>
      </c>
      <c r="AO539" s="222">
        <f t="shared" si="1148"/>
        <v>0</v>
      </c>
      <c r="AP539" s="222">
        <f t="shared" si="1149"/>
        <v>0</v>
      </c>
      <c r="AQ539" s="222">
        <f t="shared" si="1150"/>
        <v>0</v>
      </c>
      <c r="AR539" s="222">
        <f t="shared" si="1151"/>
        <v>0</v>
      </c>
      <c r="AS539" s="222">
        <f t="shared" si="1152"/>
        <v>0</v>
      </c>
      <c r="AT539" s="222">
        <f t="shared" si="1153"/>
        <v>0</v>
      </c>
      <c r="AU539" s="222">
        <f t="shared" si="1154"/>
        <v>0</v>
      </c>
      <c r="AV539" s="222">
        <f t="shared" si="1155"/>
        <v>0</v>
      </c>
      <c r="AW539" s="222">
        <f t="shared" si="1156"/>
        <v>0</v>
      </c>
      <c r="AX539" s="222">
        <f t="shared" si="1157"/>
        <v>0</v>
      </c>
      <c r="AY539" s="222">
        <f t="shared" si="1158"/>
        <v>0</v>
      </c>
      <c r="AZ539" s="222">
        <f t="shared" si="1159"/>
        <v>0</v>
      </c>
      <c r="BA539" s="222">
        <f t="shared" si="1160"/>
        <v>0</v>
      </c>
      <c r="BB539" s="222">
        <f t="shared" si="1161"/>
        <v>0</v>
      </c>
      <c r="BC539" s="222">
        <f t="shared" si="1162"/>
        <v>0</v>
      </c>
      <c r="BD539" s="222">
        <f t="shared" si="1163"/>
        <v>0</v>
      </c>
      <c r="BE539" s="222">
        <f t="shared" si="1164"/>
        <v>0</v>
      </c>
      <c r="BF539" s="222">
        <f t="shared" si="1165"/>
        <v>0</v>
      </c>
      <c r="BG539" s="222">
        <f t="shared" si="1166"/>
        <v>0</v>
      </c>
      <c r="BH539" s="222">
        <f t="shared" si="1167"/>
        <v>0</v>
      </c>
      <c r="BI539" s="222">
        <f t="shared" si="1168"/>
        <v>0</v>
      </c>
      <c r="BJ539" s="222">
        <f t="shared" si="1169"/>
        <v>0</v>
      </c>
      <c r="BK539" s="222">
        <f t="shared" si="1170"/>
        <v>0</v>
      </c>
      <c r="BL539" s="222">
        <f t="shared" si="1171"/>
        <v>0</v>
      </c>
      <c r="BM539" s="222">
        <f t="shared" si="1172"/>
        <v>0</v>
      </c>
      <c r="BN539" s="222">
        <f t="shared" si="1173"/>
        <v>0</v>
      </c>
      <c r="BO539" s="222">
        <f t="shared" si="1174"/>
        <v>0</v>
      </c>
      <c r="BP539" s="222">
        <f t="shared" si="1175"/>
        <v>0</v>
      </c>
      <c r="BQ539" s="222">
        <f t="shared" si="1176"/>
        <v>0</v>
      </c>
      <c r="BR539" s="222">
        <f t="shared" si="1177"/>
        <v>0</v>
      </c>
      <c r="BS539" s="222">
        <f t="shared" si="1178"/>
        <v>0</v>
      </c>
      <c r="BT539" s="222">
        <f t="shared" si="1179"/>
        <v>0</v>
      </c>
      <c r="BU539" s="222">
        <f t="shared" si="1180"/>
        <v>0</v>
      </c>
      <c r="BV539" s="222">
        <f t="shared" si="1181"/>
        <v>0</v>
      </c>
      <c r="BW539" s="222">
        <f t="shared" si="1182"/>
        <v>0</v>
      </c>
      <c r="BX539" s="222">
        <f t="shared" si="1183"/>
        <v>0</v>
      </c>
      <c r="BY539" s="222">
        <f t="shared" si="1184"/>
        <v>0</v>
      </c>
      <c r="BZ539" s="222">
        <f t="shared" si="1185"/>
        <v>0</v>
      </c>
      <c r="CA539" s="222">
        <f t="shared" si="1186"/>
        <v>0</v>
      </c>
      <c r="CB539" s="222">
        <f t="shared" si="1187"/>
        <v>0</v>
      </c>
      <c r="CC539" s="222">
        <f t="shared" si="1188"/>
        <v>0</v>
      </c>
      <c r="CD539" s="222">
        <f t="shared" si="1189"/>
        <v>0</v>
      </c>
      <c r="CE539" s="222">
        <f t="shared" si="1190"/>
        <v>0</v>
      </c>
      <c r="CF539" s="222">
        <f t="shared" si="1191"/>
        <v>0</v>
      </c>
      <c r="CG539" s="222">
        <f t="shared" si="1192"/>
        <v>0</v>
      </c>
      <c r="CH539" s="222">
        <f t="shared" si="1193"/>
        <v>0</v>
      </c>
      <c r="CI539" s="222">
        <f t="shared" si="1194"/>
        <v>0</v>
      </c>
      <c r="CJ539" s="222">
        <f t="shared" si="1195"/>
        <v>0</v>
      </c>
      <c r="CK539" s="222">
        <f t="shared" si="1196"/>
        <v>0</v>
      </c>
      <c r="CL539" s="222">
        <f t="shared" si="1197"/>
        <v>0</v>
      </c>
      <c r="CM539" s="222">
        <f t="shared" si="1198"/>
        <v>0</v>
      </c>
      <c r="CN539" s="222">
        <f t="shared" si="1199"/>
        <v>0</v>
      </c>
      <c r="CO539" s="222">
        <f t="shared" si="1200"/>
        <v>0</v>
      </c>
      <c r="CP539" s="222">
        <f t="shared" si="1201"/>
        <v>0</v>
      </c>
      <c r="CQ539" s="222">
        <f t="shared" si="1202"/>
        <v>0</v>
      </c>
      <c r="CR539" s="222">
        <f t="shared" si="1203"/>
        <v>0</v>
      </c>
      <c r="CS539" s="222">
        <f t="shared" si="1204"/>
        <v>0</v>
      </c>
      <c r="CT539" s="222">
        <f t="shared" si="1205"/>
        <v>0</v>
      </c>
      <c r="CU539" s="222">
        <f t="shared" si="1206"/>
        <v>0</v>
      </c>
      <c r="CV539" s="222">
        <f t="shared" si="1207"/>
        <v>0</v>
      </c>
      <c r="CW539" s="222">
        <f t="shared" si="1208"/>
        <v>0</v>
      </c>
      <c r="CX539" s="222">
        <f t="shared" si="1209"/>
        <v>0</v>
      </c>
      <c r="CY539" s="222">
        <f t="shared" si="1210"/>
        <v>0</v>
      </c>
      <c r="CZ539" s="222">
        <f t="shared" si="1211"/>
        <v>0</v>
      </c>
      <c r="DA539" s="222">
        <f t="shared" si="1212"/>
        <v>0</v>
      </c>
      <c r="DB539" s="222">
        <f t="shared" si="1213"/>
        <v>0</v>
      </c>
      <c r="DC539" s="222">
        <f t="shared" si="1214"/>
        <v>0</v>
      </c>
      <c r="DD539" s="222">
        <f t="shared" si="1215"/>
        <v>0</v>
      </c>
      <c r="DE539" s="222">
        <f t="shared" si="1216"/>
        <v>0</v>
      </c>
      <c r="DF539" s="222">
        <f t="shared" si="1217"/>
        <v>0</v>
      </c>
      <c r="DG539" s="222">
        <f t="shared" si="1218"/>
        <v>0</v>
      </c>
      <c r="DH539" s="222">
        <f t="shared" si="1219"/>
        <v>0</v>
      </c>
      <c r="DI539" s="222">
        <f t="shared" si="1220"/>
        <v>0</v>
      </c>
      <c r="DJ539" s="222">
        <f t="shared" si="1221"/>
        <v>0</v>
      </c>
      <c r="DK539" s="222">
        <f t="shared" si="1222"/>
        <v>0</v>
      </c>
      <c r="DL539" s="222">
        <f t="shared" si="1223"/>
        <v>0</v>
      </c>
      <c r="DM539" s="222">
        <f t="shared" si="1224"/>
        <v>0</v>
      </c>
      <c r="DN539" s="222">
        <f t="shared" si="1225"/>
        <v>0</v>
      </c>
      <c r="DO539" s="222">
        <f t="shared" si="1226"/>
        <v>0</v>
      </c>
      <c r="DP539" s="222">
        <f t="shared" si="1227"/>
        <v>0</v>
      </c>
      <c r="DQ539" s="222">
        <f t="shared" si="1228"/>
        <v>0</v>
      </c>
      <c r="DR539" s="222">
        <f t="shared" si="1229"/>
        <v>0</v>
      </c>
      <c r="DS539" s="222">
        <f t="shared" si="1230"/>
        <v>0</v>
      </c>
      <c r="DT539" s="222">
        <f t="shared" si="1231"/>
        <v>0</v>
      </c>
      <c r="DU539" s="222">
        <f t="shared" si="1232"/>
        <v>0</v>
      </c>
      <c r="DV539" s="222">
        <f t="shared" si="1233"/>
        <v>0</v>
      </c>
      <c r="DW539" s="222">
        <f t="shared" si="1234"/>
        <v>0</v>
      </c>
      <c r="DX539" s="222">
        <f t="shared" si="1235"/>
        <v>0</v>
      </c>
      <c r="DY539" s="222">
        <f t="shared" si="1236"/>
        <v>0</v>
      </c>
      <c r="DZ539" s="222">
        <f t="shared" si="1237"/>
        <v>0</v>
      </c>
      <c r="EA539" s="222">
        <f t="shared" si="1238"/>
        <v>0</v>
      </c>
      <c r="EB539" s="222">
        <f t="shared" si="1239"/>
        <v>0</v>
      </c>
      <c r="EC539" s="222">
        <f t="shared" si="1240"/>
        <v>0</v>
      </c>
      <c r="ED539" s="222">
        <f t="shared" si="1241"/>
        <v>0</v>
      </c>
      <c r="EE539" s="222">
        <f t="shared" si="1242"/>
        <v>0</v>
      </c>
      <c r="EF539" s="222">
        <f t="shared" si="1243"/>
        <v>0</v>
      </c>
      <c r="EG539" s="222">
        <f t="shared" si="1244"/>
        <v>0</v>
      </c>
      <c r="EH539" s="222">
        <f t="shared" si="1245"/>
        <v>0</v>
      </c>
      <c r="EI539" s="222">
        <f t="shared" si="1246"/>
        <v>0</v>
      </c>
      <c r="EJ539" s="222">
        <f t="shared" si="1247"/>
        <v>0</v>
      </c>
      <c r="EK539" s="222">
        <f t="shared" si="1248"/>
        <v>0</v>
      </c>
      <c r="EL539" s="222">
        <f t="shared" si="1249"/>
        <v>0</v>
      </c>
      <c r="EM539" s="222">
        <f t="shared" si="1250"/>
        <v>0</v>
      </c>
      <c r="EN539" s="222">
        <f t="shared" si="1251"/>
        <v>0</v>
      </c>
      <c r="EO539" s="222">
        <f t="shared" si="1252"/>
        <v>0</v>
      </c>
      <c r="EP539" s="222">
        <f t="shared" si="1253"/>
        <v>0</v>
      </c>
      <c r="EQ539" s="222">
        <f t="shared" si="1254"/>
        <v>0</v>
      </c>
      <c r="ER539" s="222">
        <f t="shared" si="1255"/>
        <v>0</v>
      </c>
      <c r="ES539" s="222">
        <f t="shared" si="1256"/>
        <v>0</v>
      </c>
      <c r="ET539" s="222">
        <f t="shared" si="1257"/>
        <v>0</v>
      </c>
      <c r="EU539" s="222">
        <f t="shared" si="1258"/>
        <v>0</v>
      </c>
      <c r="EV539" s="222">
        <f t="shared" si="1259"/>
        <v>0</v>
      </c>
      <c r="EW539" s="222">
        <f t="shared" si="1260"/>
        <v>0</v>
      </c>
      <c r="EX539" s="222">
        <f t="shared" si="1261"/>
        <v>0</v>
      </c>
      <c r="EY539" s="222">
        <f t="shared" si="1262"/>
        <v>0</v>
      </c>
      <c r="EZ539" s="222">
        <f t="shared" si="1263"/>
        <v>0</v>
      </c>
      <c r="FA539" s="222">
        <f t="shared" si="1264"/>
        <v>0</v>
      </c>
      <c r="FB539" s="222">
        <f t="shared" si="1265"/>
        <v>0</v>
      </c>
      <c r="FC539" s="222">
        <f t="shared" si="1266"/>
        <v>0</v>
      </c>
      <c r="FD539" s="222">
        <f t="shared" si="1267"/>
        <v>0</v>
      </c>
      <c r="FE539" s="222">
        <f t="shared" si="1268"/>
        <v>0</v>
      </c>
      <c r="FF539" s="222">
        <f t="shared" si="1269"/>
        <v>0</v>
      </c>
      <c r="FG539" s="222">
        <f t="shared" si="1270"/>
        <v>0</v>
      </c>
      <c r="FH539" s="222">
        <f t="shared" si="1271"/>
        <v>0</v>
      </c>
      <c r="FI539" s="222">
        <f t="shared" si="1272"/>
        <v>0</v>
      </c>
      <c r="FJ539" s="222">
        <f t="shared" si="1273"/>
        <v>0</v>
      </c>
      <c r="FK539" s="222">
        <f t="shared" si="1274"/>
        <v>0</v>
      </c>
      <c r="FL539" s="222">
        <f t="shared" si="1275"/>
        <v>0</v>
      </c>
      <c r="FM539" s="222">
        <f t="shared" si="1276"/>
        <v>0</v>
      </c>
      <c r="FN539" s="222">
        <f t="shared" si="1277"/>
        <v>0</v>
      </c>
      <c r="FO539" s="222">
        <f t="shared" si="1278"/>
        <v>0</v>
      </c>
      <c r="FP539" s="222">
        <f t="shared" si="1279"/>
        <v>0</v>
      </c>
      <c r="FQ539" s="222">
        <f t="shared" si="1280"/>
        <v>0</v>
      </c>
      <c r="FR539" s="222">
        <f t="shared" si="1281"/>
        <v>0</v>
      </c>
      <c r="FS539" s="222">
        <f t="shared" si="1282"/>
        <v>0</v>
      </c>
      <c r="FT539" s="222">
        <f t="shared" si="1283"/>
        <v>0</v>
      </c>
      <c r="FU539" s="222">
        <f t="shared" si="1284"/>
        <v>0</v>
      </c>
      <c r="FV539" s="222">
        <f t="shared" si="1285"/>
        <v>0</v>
      </c>
      <c r="FW539" s="222">
        <f t="shared" si="1286"/>
        <v>0</v>
      </c>
      <c r="FX539" s="222">
        <f t="shared" si="1287"/>
        <v>0</v>
      </c>
      <c r="FY539" s="222">
        <f t="shared" si="1288"/>
        <v>0</v>
      </c>
      <c r="FZ539" s="222">
        <f t="shared" si="1289"/>
        <v>0</v>
      </c>
      <c r="GA539" s="222">
        <f t="shared" si="1290"/>
        <v>0</v>
      </c>
      <c r="GB539" s="222">
        <f t="shared" si="1291"/>
        <v>0</v>
      </c>
      <c r="GC539" s="222">
        <f t="shared" si="1292"/>
        <v>0</v>
      </c>
      <c r="GD539" s="222">
        <f t="shared" si="1293"/>
        <v>0</v>
      </c>
      <c r="GE539" s="222">
        <f t="shared" si="1294"/>
        <v>0</v>
      </c>
      <c r="GF539" s="222">
        <f t="shared" si="1295"/>
        <v>0</v>
      </c>
      <c r="GG539" s="222">
        <f t="shared" si="1296"/>
        <v>0</v>
      </c>
      <c r="GH539" s="222">
        <f t="shared" si="1297"/>
        <v>0</v>
      </c>
      <c r="GI539" s="222">
        <f t="shared" si="1298"/>
        <v>0</v>
      </c>
      <c r="GJ539" s="222">
        <f t="shared" si="1299"/>
        <v>0</v>
      </c>
      <c r="GK539" s="222">
        <f t="shared" si="1300"/>
        <v>0</v>
      </c>
      <c r="GL539" s="222">
        <f t="shared" si="1301"/>
        <v>0</v>
      </c>
      <c r="GM539" s="222">
        <f t="shared" si="1302"/>
        <v>0</v>
      </c>
      <c r="GN539" s="222">
        <f t="shared" si="1303"/>
        <v>0</v>
      </c>
      <c r="GO539" s="222">
        <f t="shared" si="1304"/>
        <v>0</v>
      </c>
      <c r="GP539" s="222">
        <f t="shared" si="1305"/>
        <v>0</v>
      </c>
      <c r="GQ539" s="222">
        <f t="shared" si="1306"/>
        <v>0</v>
      </c>
      <c r="GR539" s="222">
        <f t="shared" si="1307"/>
        <v>0</v>
      </c>
      <c r="GS539" s="222">
        <f t="shared" si="1308"/>
        <v>0</v>
      </c>
      <c r="GT539" s="222">
        <f t="shared" si="1309"/>
        <v>0</v>
      </c>
      <c r="GU539" s="222">
        <f t="shared" si="1310"/>
        <v>0</v>
      </c>
      <c r="GV539" s="222">
        <f t="shared" si="1311"/>
        <v>0</v>
      </c>
      <c r="GW539" s="222">
        <f t="shared" si="1312"/>
        <v>0</v>
      </c>
      <c r="GX539" s="222">
        <f t="shared" si="1313"/>
        <v>0</v>
      </c>
      <c r="GY539" s="222">
        <f t="shared" si="1314"/>
        <v>0</v>
      </c>
      <c r="GZ539" s="222">
        <f t="shared" si="1315"/>
        <v>0</v>
      </c>
      <c r="HA539" s="222">
        <f t="shared" si="1316"/>
        <v>0</v>
      </c>
      <c r="HB539" s="222">
        <f t="shared" si="1317"/>
        <v>0</v>
      </c>
      <c r="HC539" s="222">
        <f t="shared" si="1318"/>
        <v>0</v>
      </c>
      <c r="HD539" s="222">
        <f t="shared" si="1319"/>
        <v>0</v>
      </c>
      <c r="HE539" s="222">
        <f t="shared" si="1320"/>
        <v>0</v>
      </c>
      <c r="HF539" s="222">
        <f t="shared" si="1321"/>
        <v>0</v>
      </c>
      <c r="HG539" s="222">
        <f t="shared" si="1322"/>
        <v>0</v>
      </c>
      <c r="HH539" s="222">
        <f t="shared" si="1323"/>
        <v>0</v>
      </c>
      <c r="HI539" s="222">
        <f t="shared" si="1324"/>
        <v>0</v>
      </c>
      <c r="HJ539" s="222">
        <f t="shared" si="1325"/>
        <v>0</v>
      </c>
      <c r="HK539" s="222">
        <f t="shared" si="1326"/>
        <v>0</v>
      </c>
      <c r="HL539" s="222">
        <f t="shared" si="1327"/>
        <v>0</v>
      </c>
      <c r="HM539" s="222">
        <f t="shared" si="1328"/>
        <v>0</v>
      </c>
      <c r="HN539" s="222">
        <f t="shared" si="1329"/>
        <v>0</v>
      </c>
      <c r="HO539" s="222">
        <f t="shared" si="1330"/>
        <v>0</v>
      </c>
      <c r="HP539" s="222">
        <f t="shared" si="1331"/>
        <v>0</v>
      </c>
      <c r="HQ539" s="222">
        <f t="shared" si="1332"/>
        <v>0</v>
      </c>
      <c r="HR539" s="222">
        <f t="shared" si="1333"/>
        <v>0</v>
      </c>
      <c r="HS539" s="222">
        <f t="shared" si="1334"/>
        <v>0</v>
      </c>
      <c r="HT539" s="222">
        <f t="shared" si="1335"/>
        <v>0</v>
      </c>
      <c r="HU539" s="222">
        <f t="shared" si="1336"/>
        <v>0</v>
      </c>
      <c r="HV539" s="222">
        <f t="shared" si="1337"/>
        <v>0</v>
      </c>
      <c r="HW539" s="222">
        <f t="shared" si="1338"/>
        <v>0</v>
      </c>
      <c r="HX539" s="222">
        <f t="shared" si="1339"/>
        <v>0</v>
      </c>
      <c r="HY539" s="222">
        <f t="shared" si="1340"/>
        <v>0</v>
      </c>
      <c r="HZ539" s="222">
        <f t="shared" si="1341"/>
        <v>0</v>
      </c>
      <c r="IA539" s="222">
        <f t="shared" si="1342"/>
        <v>0</v>
      </c>
      <c r="IB539" s="222">
        <f t="shared" si="1343"/>
        <v>0</v>
      </c>
      <c r="IC539" s="222">
        <f t="shared" si="1344"/>
        <v>0</v>
      </c>
      <c r="ID539" s="222">
        <f t="shared" si="1345"/>
        <v>0</v>
      </c>
      <c r="IE539" s="222">
        <f t="shared" si="1346"/>
        <v>0</v>
      </c>
      <c r="IF539" s="222">
        <f t="shared" si="1347"/>
        <v>0</v>
      </c>
      <c r="IG539" s="222">
        <f t="shared" si="1348"/>
        <v>0</v>
      </c>
      <c r="IH539" s="222">
        <f t="shared" si="1349"/>
        <v>0</v>
      </c>
      <c r="II539" s="222">
        <f t="shared" si="1350"/>
        <v>0</v>
      </c>
      <c r="IJ539" s="222">
        <f t="shared" si="1351"/>
        <v>0</v>
      </c>
      <c r="IK539" s="222">
        <f t="shared" si="1352"/>
        <v>0</v>
      </c>
      <c r="IL539" s="222">
        <f t="shared" si="1353"/>
        <v>0</v>
      </c>
      <c r="IM539" s="222">
        <f t="shared" si="1354"/>
        <v>0</v>
      </c>
      <c r="IN539" s="222">
        <f t="shared" si="1355"/>
        <v>0</v>
      </c>
      <c r="IO539" s="222">
        <f t="shared" si="1356"/>
        <v>0</v>
      </c>
      <c r="IP539" s="222">
        <f t="shared" si="1357"/>
        <v>0</v>
      </c>
      <c r="IQ539" s="222">
        <f t="shared" si="1358"/>
        <v>0</v>
      </c>
      <c r="IR539" s="222">
        <f t="shared" si="1359"/>
        <v>0</v>
      </c>
      <c r="IS539" s="222">
        <f t="shared" si="1360"/>
        <v>0</v>
      </c>
      <c r="IT539" s="222">
        <f t="shared" si="1361"/>
        <v>0</v>
      </c>
      <c r="IU539" s="222">
        <f t="shared" si="1362"/>
        <v>0</v>
      </c>
      <c r="IV539" s="222">
        <f t="shared" si="1363"/>
        <v>0</v>
      </c>
      <c r="IW539" s="222">
        <f t="shared" si="1364"/>
        <v>0</v>
      </c>
      <c r="IX539" s="222">
        <f t="shared" si="1365"/>
        <v>0</v>
      </c>
      <c r="IY539" s="222">
        <f t="shared" si="1366"/>
        <v>0</v>
      </c>
      <c r="IZ539" s="222">
        <f t="shared" si="1367"/>
        <v>0</v>
      </c>
      <c r="JA539" s="222">
        <f t="shared" si="1368"/>
        <v>0</v>
      </c>
      <c r="JB539" s="222">
        <f t="shared" si="1369"/>
        <v>0</v>
      </c>
    </row>
    <row r="540" spans="2:262">
      <c r="B540" s="230">
        <v>179</v>
      </c>
      <c r="C540" s="229">
        <f t="shared" si="1370"/>
        <v>3.4960937500000027E-3</v>
      </c>
      <c r="D540" s="226">
        <f t="shared" ca="1" si="1113"/>
        <v>23.702203233933385</v>
      </c>
      <c r="E540" s="225">
        <f ca="1">GC361</f>
        <v>-0.29779676606661604</v>
      </c>
      <c r="F540" s="224">
        <v>179</v>
      </c>
      <c r="G540" s="222">
        <f t="shared" si="1114"/>
        <v>0</v>
      </c>
      <c r="H540" s="222">
        <f t="shared" si="1115"/>
        <v>0</v>
      </c>
      <c r="I540" s="222">
        <f t="shared" si="1116"/>
        <v>0</v>
      </c>
      <c r="J540" s="222">
        <f t="shared" si="1117"/>
        <v>0</v>
      </c>
      <c r="K540" s="222">
        <f t="shared" si="1118"/>
        <v>0</v>
      </c>
      <c r="L540" s="222">
        <f t="shared" si="1119"/>
        <v>0</v>
      </c>
      <c r="M540" s="222">
        <f t="shared" si="1120"/>
        <v>0</v>
      </c>
      <c r="N540" s="222">
        <f t="shared" si="1121"/>
        <v>0</v>
      </c>
      <c r="O540" s="222">
        <f t="shared" si="1122"/>
        <v>0</v>
      </c>
      <c r="P540" s="222">
        <f t="shared" si="1123"/>
        <v>0</v>
      </c>
      <c r="Q540" s="222">
        <f t="shared" si="1124"/>
        <v>0</v>
      </c>
      <c r="R540" s="222">
        <f t="shared" si="1125"/>
        <v>0</v>
      </c>
      <c r="S540" s="222">
        <f t="shared" si="1126"/>
        <v>0</v>
      </c>
      <c r="T540" s="222">
        <f t="shared" si="1127"/>
        <v>0</v>
      </c>
      <c r="U540" s="222">
        <f t="shared" si="1128"/>
        <v>0</v>
      </c>
      <c r="V540" s="222">
        <f t="shared" si="1129"/>
        <v>0</v>
      </c>
      <c r="W540" s="222">
        <f t="shared" si="1130"/>
        <v>0</v>
      </c>
      <c r="X540" s="222">
        <f t="shared" si="1131"/>
        <v>0</v>
      </c>
      <c r="Y540" s="222">
        <f t="shared" si="1132"/>
        <v>0</v>
      </c>
      <c r="Z540" s="222">
        <f t="shared" si="1133"/>
        <v>0</v>
      </c>
      <c r="AA540" s="222">
        <f t="shared" si="1134"/>
        <v>0</v>
      </c>
      <c r="AB540" s="222">
        <f t="shared" si="1135"/>
        <v>0</v>
      </c>
      <c r="AC540" s="222">
        <f t="shared" si="1136"/>
        <v>0</v>
      </c>
      <c r="AD540" s="222">
        <f t="shared" si="1137"/>
        <v>0</v>
      </c>
      <c r="AE540" s="222">
        <f t="shared" si="1138"/>
        <v>0</v>
      </c>
      <c r="AF540" s="222">
        <f t="shared" si="1139"/>
        <v>0</v>
      </c>
      <c r="AG540" s="222">
        <f t="shared" si="1140"/>
        <v>0</v>
      </c>
      <c r="AH540" s="222">
        <f t="shared" si="1141"/>
        <v>0</v>
      </c>
      <c r="AI540" s="222">
        <f t="shared" si="1142"/>
        <v>0</v>
      </c>
      <c r="AJ540" s="222">
        <f t="shared" si="1143"/>
        <v>0</v>
      </c>
      <c r="AK540" s="222">
        <f t="shared" si="1144"/>
        <v>0</v>
      </c>
      <c r="AL540" s="222">
        <f t="shared" si="1145"/>
        <v>0</v>
      </c>
      <c r="AM540" s="222">
        <f t="shared" si="1146"/>
        <v>0</v>
      </c>
      <c r="AN540" s="222">
        <f t="shared" si="1147"/>
        <v>0</v>
      </c>
      <c r="AO540" s="222">
        <f t="shared" si="1148"/>
        <v>0</v>
      </c>
      <c r="AP540" s="222">
        <f t="shared" si="1149"/>
        <v>0</v>
      </c>
      <c r="AQ540" s="222">
        <f t="shared" si="1150"/>
        <v>0</v>
      </c>
      <c r="AR540" s="222">
        <f t="shared" si="1151"/>
        <v>0</v>
      </c>
      <c r="AS540" s="222">
        <f t="shared" si="1152"/>
        <v>0</v>
      </c>
      <c r="AT540" s="222">
        <f t="shared" si="1153"/>
        <v>0</v>
      </c>
      <c r="AU540" s="222">
        <f t="shared" si="1154"/>
        <v>0</v>
      </c>
      <c r="AV540" s="222">
        <f t="shared" si="1155"/>
        <v>0</v>
      </c>
      <c r="AW540" s="222">
        <f t="shared" si="1156"/>
        <v>0</v>
      </c>
      <c r="AX540" s="222">
        <f t="shared" si="1157"/>
        <v>0</v>
      </c>
      <c r="AY540" s="222">
        <f t="shared" si="1158"/>
        <v>0</v>
      </c>
      <c r="AZ540" s="222">
        <f t="shared" si="1159"/>
        <v>0</v>
      </c>
      <c r="BA540" s="222">
        <f t="shared" si="1160"/>
        <v>0</v>
      </c>
      <c r="BB540" s="222">
        <f t="shared" si="1161"/>
        <v>0</v>
      </c>
      <c r="BC540" s="222">
        <f t="shared" si="1162"/>
        <v>0</v>
      </c>
      <c r="BD540" s="222">
        <f t="shared" si="1163"/>
        <v>0</v>
      </c>
      <c r="BE540" s="222">
        <f t="shared" si="1164"/>
        <v>0</v>
      </c>
      <c r="BF540" s="222">
        <f t="shared" si="1165"/>
        <v>0</v>
      </c>
      <c r="BG540" s="222">
        <f t="shared" si="1166"/>
        <v>0</v>
      </c>
      <c r="BH540" s="222">
        <f t="shared" si="1167"/>
        <v>0</v>
      </c>
      <c r="BI540" s="222">
        <f t="shared" si="1168"/>
        <v>0</v>
      </c>
      <c r="BJ540" s="222">
        <f t="shared" si="1169"/>
        <v>0</v>
      </c>
      <c r="BK540" s="222">
        <f t="shared" si="1170"/>
        <v>0</v>
      </c>
      <c r="BL540" s="222">
        <f t="shared" si="1171"/>
        <v>0</v>
      </c>
      <c r="BM540" s="222">
        <f t="shared" si="1172"/>
        <v>0</v>
      </c>
      <c r="BN540" s="222">
        <f t="shared" si="1173"/>
        <v>0</v>
      </c>
      <c r="BO540" s="222">
        <f t="shared" si="1174"/>
        <v>0</v>
      </c>
      <c r="BP540" s="222">
        <f t="shared" si="1175"/>
        <v>0</v>
      </c>
      <c r="BQ540" s="222">
        <f t="shared" si="1176"/>
        <v>0</v>
      </c>
      <c r="BR540" s="222">
        <f t="shared" si="1177"/>
        <v>0</v>
      </c>
      <c r="BS540" s="222">
        <f t="shared" si="1178"/>
        <v>0</v>
      </c>
      <c r="BT540" s="222">
        <f t="shared" si="1179"/>
        <v>0</v>
      </c>
      <c r="BU540" s="222">
        <f t="shared" si="1180"/>
        <v>0</v>
      </c>
      <c r="BV540" s="222">
        <f t="shared" si="1181"/>
        <v>0</v>
      </c>
      <c r="BW540" s="222">
        <f t="shared" si="1182"/>
        <v>0</v>
      </c>
      <c r="BX540" s="222">
        <f t="shared" si="1183"/>
        <v>0</v>
      </c>
      <c r="BY540" s="222">
        <f t="shared" si="1184"/>
        <v>0</v>
      </c>
      <c r="BZ540" s="222">
        <f t="shared" si="1185"/>
        <v>0</v>
      </c>
      <c r="CA540" s="222">
        <f t="shared" si="1186"/>
        <v>0</v>
      </c>
      <c r="CB540" s="222">
        <f t="shared" si="1187"/>
        <v>0</v>
      </c>
      <c r="CC540" s="222">
        <f t="shared" si="1188"/>
        <v>0</v>
      </c>
      <c r="CD540" s="222">
        <f t="shared" si="1189"/>
        <v>0</v>
      </c>
      <c r="CE540" s="222">
        <f t="shared" si="1190"/>
        <v>0</v>
      </c>
      <c r="CF540" s="222">
        <f t="shared" si="1191"/>
        <v>0</v>
      </c>
      <c r="CG540" s="222">
        <f t="shared" si="1192"/>
        <v>0</v>
      </c>
      <c r="CH540" s="222">
        <f t="shared" si="1193"/>
        <v>0</v>
      </c>
      <c r="CI540" s="222">
        <f t="shared" si="1194"/>
        <v>0</v>
      </c>
      <c r="CJ540" s="222">
        <f t="shared" si="1195"/>
        <v>0</v>
      </c>
      <c r="CK540" s="222">
        <f t="shared" si="1196"/>
        <v>0</v>
      </c>
      <c r="CL540" s="222">
        <f t="shared" si="1197"/>
        <v>0</v>
      </c>
      <c r="CM540" s="222">
        <f t="shared" si="1198"/>
        <v>0</v>
      </c>
      <c r="CN540" s="222">
        <f t="shared" si="1199"/>
        <v>0</v>
      </c>
      <c r="CO540" s="222">
        <f t="shared" si="1200"/>
        <v>0</v>
      </c>
      <c r="CP540" s="222">
        <f t="shared" si="1201"/>
        <v>0</v>
      </c>
      <c r="CQ540" s="222">
        <f t="shared" si="1202"/>
        <v>0</v>
      </c>
      <c r="CR540" s="222">
        <f t="shared" si="1203"/>
        <v>0</v>
      </c>
      <c r="CS540" s="222">
        <f t="shared" si="1204"/>
        <v>0</v>
      </c>
      <c r="CT540" s="222">
        <f t="shared" si="1205"/>
        <v>0</v>
      </c>
      <c r="CU540" s="222">
        <f t="shared" si="1206"/>
        <v>0</v>
      </c>
      <c r="CV540" s="222">
        <f t="shared" si="1207"/>
        <v>0</v>
      </c>
      <c r="CW540" s="222">
        <f t="shared" si="1208"/>
        <v>0</v>
      </c>
      <c r="CX540" s="222">
        <f t="shared" si="1209"/>
        <v>0</v>
      </c>
      <c r="CY540" s="222">
        <f t="shared" si="1210"/>
        <v>0</v>
      </c>
      <c r="CZ540" s="222">
        <f t="shared" si="1211"/>
        <v>0</v>
      </c>
      <c r="DA540" s="222">
        <f t="shared" si="1212"/>
        <v>0</v>
      </c>
      <c r="DB540" s="222">
        <f t="shared" si="1213"/>
        <v>0</v>
      </c>
      <c r="DC540" s="222">
        <f t="shared" si="1214"/>
        <v>0</v>
      </c>
      <c r="DD540" s="222">
        <f t="shared" si="1215"/>
        <v>0</v>
      </c>
      <c r="DE540" s="222">
        <f t="shared" si="1216"/>
        <v>0</v>
      </c>
      <c r="DF540" s="222">
        <f t="shared" si="1217"/>
        <v>0</v>
      </c>
      <c r="DG540" s="222">
        <f t="shared" si="1218"/>
        <v>0</v>
      </c>
      <c r="DH540" s="222">
        <f t="shared" si="1219"/>
        <v>0</v>
      </c>
      <c r="DI540" s="222">
        <f t="shared" si="1220"/>
        <v>0</v>
      </c>
      <c r="DJ540" s="222">
        <f t="shared" si="1221"/>
        <v>0</v>
      </c>
      <c r="DK540" s="222">
        <f t="shared" si="1222"/>
        <v>0</v>
      </c>
      <c r="DL540" s="222">
        <f t="shared" si="1223"/>
        <v>0</v>
      </c>
      <c r="DM540" s="222">
        <f t="shared" si="1224"/>
        <v>0</v>
      </c>
      <c r="DN540" s="222">
        <f t="shared" si="1225"/>
        <v>0</v>
      </c>
      <c r="DO540" s="222">
        <f t="shared" si="1226"/>
        <v>0</v>
      </c>
      <c r="DP540" s="222">
        <f t="shared" si="1227"/>
        <v>0</v>
      </c>
      <c r="DQ540" s="222">
        <f t="shared" si="1228"/>
        <v>0</v>
      </c>
      <c r="DR540" s="222">
        <f t="shared" si="1229"/>
        <v>0</v>
      </c>
      <c r="DS540" s="222">
        <f t="shared" si="1230"/>
        <v>0</v>
      </c>
      <c r="DT540" s="222">
        <f t="shared" si="1231"/>
        <v>0</v>
      </c>
      <c r="DU540" s="222">
        <f t="shared" si="1232"/>
        <v>0</v>
      </c>
      <c r="DV540" s="222">
        <f t="shared" si="1233"/>
        <v>0</v>
      </c>
      <c r="DW540" s="222">
        <f t="shared" si="1234"/>
        <v>0</v>
      </c>
      <c r="DX540" s="222">
        <f t="shared" si="1235"/>
        <v>0</v>
      </c>
      <c r="DY540" s="222">
        <f t="shared" si="1236"/>
        <v>0</v>
      </c>
      <c r="DZ540" s="222">
        <f t="shared" si="1237"/>
        <v>0</v>
      </c>
      <c r="EA540" s="222">
        <f t="shared" si="1238"/>
        <v>0</v>
      </c>
      <c r="EB540" s="222">
        <f t="shared" si="1239"/>
        <v>0</v>
      </c>
      <c r="EC540" s="222">
        <f t="shared" si="1240"/>
        <v>0</v>
      </c>
      <c r="ED540" s="222">
        <f t="shared" si="1241"/>
        <v>0</v>
      </c>
      <c r="EE540" s="222">
        <f t="shared" si="1242"/>
        <v>0</v>
      </c>
      <c r="EF540" s="222">
        <f t="shared" si="1243"/>
        <v>0</v>
      </c>
      <c r="EG540" s="222">
        <f t="shared" si="1244"/>
        <v>0</v>
      </c>
      <c r="EH540" s="222">
        <f t="shared" si="1245"/>
        <v>0</v>
      </c>
      <c r="EI540" s="222">
        <f t="shared" si="1246"/>
        <v>0</v>
      </c>
      <c r="EJ540" s="222">
        <f t="shared" si="1247"/>
        <v>0</v>
      </c>
      <c r="EK540" s="222">
        <f t="shared" si="1248"/>
        <v>0</v>
      </c>
      <c r="EL540" s="222">
        <f t="shared" si="1249"/>
        <v>0</v>
      </c>
      <c r="EM540" s="222">
        <f t="shared" si="1250"/>
        <v>0</v>
      </c>
      <c r="EN540" s="222">
        <f t="shared" si="1251"/>
        <v>0</v>
      </c>
      <c r="EO540" s="222">
        <f t="shared" si="1252"/>
        <v>0</v>
      </c>
      <c r="EP540" s="222">
        <f t="shared" si="1253"/>
        <v>0</v>
      </c>
      <c r="EQ540" s="222">
        <f t="shared" si="1254"/>
        <v>0</v>
      </c>
      <c r="ER540" s="222">
        <f t="shared" si="1255"/>
        <v>0</v>
      </c>
      <c r="ES540" s="222">
        <f t="shared" si="1256"/>
        <v>0</v>
      </c>
      <c r="ET540" s="222">
        <f t="shared" si="1257"/>
        <v>0</v>
      </c>
      <c r="EU540" s="222">
        <f t="shared" si="1258"/>
        <v>0</v>
      </c>
      <c r="EV540" s="222">
        <f t="shared" si="1259"/>
        <v>0</v>
      </c>
      <c r="EW540" s="222">
        <f t="shared" si="1260"/>
        <v>0</v>
      </c>
      <c r="EX540" s="222">
        <f t="shared" si="1261"/>
        <v>0</v>
      </c>
      <c r="EY540" s="222">
        <f t="shared" si="1262"/>
        <v>0</v>
      </c>
      <c r="EZ540" s="222">
        <f t="shared" si="1263"/>
        <v>0</v>
      </c>
      <c r="FA540" s="222">
        <f t="shared" si="1264"/>
        <v>0</v>
      </c>
      <c r="FB540" s="222">
        <f t="shared" si="1265"/>
        <v>0</v>
      </c>
      <c r="FC540" s="222">
        <f t="shared" si="1266"/>
        <v>0</v>
      </c>
      <c r="FD540" s="222">
        <f t="shared" si="1267"/>
        <v>0</v>
      </c>
      <c r="FE540" s="222">
        <f t="shared" si="1268"/>
        <v>0</v>
      </c>
      <c r="FF540" s="222">
        <f t="shared" si="1269"/>
        <v>0</v>
      </c>
      <c r="FG540" s="222">
        <f t="shared" si="1270"/>
        <v>0</v>
      </c>
      <c r="FH540" s="222">
        <f t="shared" si="1271"/>
        <v>0</v>
      </c>
      <c r="FI540" s="222">
        <f t="shared" si="1272"/>
        <v>0</v>
      </c>
      <c r="FJ540" s="222">
        <f t="shared" si="1273"/>
        <v>0</v>
      </c>
      <c r="FK540" s="222">
        <f t="shared" si="1274"/>
        <v>0</v>
      </c>
      <c r="FL540" s="222">
        <f t="shared" si="1275"/>
        <v>0</v>
      </c>
      <c r="FM540" s="222">
        <f t="shared" si="1276"/>
        <v>0</v>
      </c>
      <c r="FN540" s="222">
        <f t="shared" si="1277"/>
        <v>0</v>
      </c>
      <c r="FO540" s="222">
        <f t="shared" si="1278"/>
        <v>0</v>
      </c>
      <c r="FP540" s="222">
        <f t="shared" si="1279"/>
        <v>0</v>
      </c>
      <c r="FQ540" s="222">
        <f t="shared" si="1280"/>
        <v>0</v>
      </c>
      <c r="FR540" s="222">
        <f t="shared" si="1281"/>
        <v>0</v>
      </c>
      <c r="FS540" s="222">
        <f t="shared" si="1282"/>
        <v>0</v>
      </c>
      <c r="FT540" s="222">
        <f t="shared" si="1283"/>
        <v>0</v>
      </c>
      <c r="FU540" s="222">
        <f t="shared" si="1284"/>
        <v>0</v>
      </c>
      <c r="FV540" s="222">
        <f t="shared" si="1285"/>
        <v>0</v>
      </c>
      <c r="FW540" s="222">
        <f t="shared" si="1286"/>
        <v>0</v>
      </c>
      <c r="FX540" s="222">
        <f t="shared" si="1287"/>
        <v>0</v>
      </c>
      <c r="FY540" s="222">
        <f t="shared" si="1288"/>
        <v>0</v>
      </c>
      <c r="FZ540" s="222">
        <f t="shared" si="1289"/>
        <v>0</v>
      </c>
      <c r="GA540" s="222">
        <f t="shared" si="1290"/>
        <v>0</v>
      </c>
      <c r="GB540" s="222">
        <f t="shared" si="1291"/>
        <v>0</v>
      </c>
      <c r="GC540" s="222">
        <f t="shared" si="1292"/>
        <v>0</v>
      </c>
      <c r="GD540" s="222">
        <f t="shared" si="1293"/>
        <v>0</v>
      </c>
      <c r="GE540" s="222">
        <f t="shared" si="1294"/>
        <v>0</v>
      </c>
      <c r="GF540" s="222">
        <f t="shared" si="1295"/>
        <v>0</v>
      </c>
      <c r="GG540" s="222">
        <f t="shared" si="1296"/>
        <v>0</v>
      </c>
      <c r="GH540" s="222">
        <f t="shared" si="1297"/>
        <v>0</v>
      </c>
      <c r="GI540" s="222">
        <f t="shared" si="1298"/>
        <v>0</v>
      </c>
      <c r="GJ540" s="222">
        <f t="shared" si="1299"/>
        <v>0</v>
      </c>
      <c r="GK540" s="222">
        <f t="shared" si="1300"/>
        <v>0</v>
      </c>
      <c r="GL540" s="222">
        <f t="shared" si="1301"/>
        <v>0</v>
      </c>
      <c r="GM540" s="222">
        <f t="shared" si="1302"/>
        <v>0</v>
      </c>
      <c r="GN540" s="222">
        <f t="shared" si="1303"/>
        <v>0</v>
      </c>
      <c r="GO540" s="222">
        <f t="shared" si="1304"/>
        <v>0</v>
      </c>
      <c r="GP540" s="222">
        <f t="shared" si="1305"/>
        <v>0</v>
      </c>
      <c r="GQ540" s="222">
        <f t="shared" si="1306"/>
        <v>0</v>
      </c>
      <c r="GR540" s="222">
        <f t="shared" si="1307"/>
        <v>0</v>
      </c>
      <c r="GS540" s="222">
        <f t="shared" si="1308"/>
        <v>0</v>
      </c>
      <c r="GT540" s="222">
        <f t="shared" si="1309"/>
        <v>0</v>
      </c>
      <c r="GU540" s="222">
        <f t="shared" si="1310"/>
        <v>0</v>
      </c>
      <c r="GV540" s="222">
        <f t="shared" si="1311"/>
        <v>0</v>
      </c>
      <c r="GW540" s="222">
        <f t="shared" si="1312"/>
        <v>0</v>
      </c>
      <c r="GX540" s="222">
        <f t="shared" si="1313"/>
        <v>0</v>
      </c>
      <c r="GY540" s="222">
        <f t="shared" si="1314"/>
        <v>0</v>
      </c>
      <c r="GZ540" s="222">
        <f t="shared" si="1315"/>
        <v>0</v>
      </c>
      <c r="HA540" s="222">
        <f t="shared" si="1316"/>
        <v>0</v>
      </c>
      <c r="HB540" s="222">
        <f t="shared" si="1317"/>
        <v>0</v>
      </c>
      <c r="HC540" s="222">
        <f t="shared" si="1318"/>
        <v>0</v>
      </c>
      <c r="HD540" s="222">
        <f t="shared" si="1319"/>
        <v>0</v>
      </c>
      <c r="HE540" s="222">
        <f t="shared" si="1320"/>
        <v>0</v>
      </c>
      <c r="HF540" s="222">
        <f t="shared" si="1321"/>
        <v>0</v>
      </c>
      <c r="HG540" s="222">
        <f t="shared" si="1322"/>
        <v>0</v>
      </c>
      <c r="HH540" s="222">
        <f t="shared" si="1323"/>
        <v>0</v>
      </c>
      <c r="HI540" s="222">
        <f t="shared" si="1324"/>
        <v>0</v>
      </c>
      <c r="HJ540" s="222">
        <f t="shared" si="1325"/>
        <v>0</v>
      </c>
      <c r="HK540" s="222">
        <f t="shared" si="1326"/>
        <v>0</v>
      </c>
      <c r="HL540" s="222">
        <f t="shared" si="1327"/>
        <v>0</v>
      </c>
      <c r="HM540" s="222">
        <f t="shared" si="1328"/>
        <v>0</v>
      </c>
      <c r="HN540" s="222">
        <f t="shared" si="1329"/>
        <v>0</v>
      </c>
      <c r="HO540" s="222">
        <f t="shared" si="1330"/>
        <v>0</v>
      </c>
      <c r="HP540" s="222">
        <f t="shared" si="1331"/>
        <v>0</v>
      </c>
      <c r="HQ540" s="222">
        <f t="shared" si="1332"/>
        <v>0</v>
      </c>
      <c r="HR540" s="222">
        <f t="shared" si="1333"/>
        <v>0</v>
      </c>
      <c r="HS540" s="222">
        <f t="shared" si="1334"/>
        <v>0</v>
      </c>
      <c r="HT540" s="222">
        <f t="shared" si="1335"/>
        <v>0</v>
      </c>
      <c r="HU540" s="222">
        <f t="shared" si="1336"/>
        <v>0</v>
      </c>
      <c r="HV540" s="222">
        <f t="shared" si="1337"/>
        <v>0</v>
      </c>
      <c r="HW540" s="222">
        <f t="shared" si="1338"/>
        <v>0</v>
      </c>
      <c r="HX540" s="222">
        <f t="shared" si="1339"/>
        <v>0</v>
      </c>
      <c r="HY540" s="222">
        <f t="shared" si="1340"/>
        <v>0</v>
      </c>
      <c r="HZ540" s="222">
        <f t="shared" si="1341"/>
        <v>0</v>
      </c>
      <c r="IA540" s="222">
        <f t="shared" si="1342"/>
        <v>0</v>
      </c>
      <c r="IB540" s="222">
        <f t="shared" si="1343"/>
        <v>0</v>
      </c>
      <c r="IC540" s="222">
        <f t="shared" si="1344"/>
        <v>0</v>
      </c>
      <c r="ID540" s="222">
        <f t="shared" si="1345"/>
        <v>0</v>
      </c>
      <c r="IE540" s="222">
        <f t="shared" si="1346"/>
        <v>0</v>
      </c>
      <c r="IF540" s="222">
        <f t="shared" si="1347"/>
        <v>0</v>
      </c>
      <c r="IG540" s="222">
        <f t="shared" si="1348"/>
        <v>0</v>
      </c>
      <c r="IH540" s="222">
        <f t="shared" si="1349"/>
        <v>0</v>
      </c>
      <c r="II540" s="222">
        <f t="shared" si="1350"/>
        <v>0</v>
      </c>
      <c r="IJ540" s="222">
        <f t="shared" si="1351"/>
        <v>0</v>
      </c>
      <c r="IK540" s="222">
        <f t="shared" si="1352"/>
        <v>0</v>
      </c>
      <c r="IL540" s="222">
        <f t="shared" si="1353"/>
        <v>0</v>
      </c>
      <c r="IM540" s="222">
        <f t="shared" si="1354"/>
        <v>0</v>
      </c>
      <c r="IN540" s="222">
        <f t="shared" si="1355"/>
        <v>0</v>
      </c>
      <c r="IO540" s="222">
        <f t="shared" si="1356"/>
        <v>0</v>
      </c>
      <c r="IP540" s="222">
        <f t="shared" si="1357"/>
        <v>0</v>
      </c>
      <c r="IQ540" s="222">
        <f t="shared" si="1358"/>
        <v>0</v>
      </c>
      <c r="IR540" s="222">
        <f t="shared" si="1359"/>
        <v>0</v>
      </c>
      <c r="IS540" s="222">
        <f t="shared" si="1360"/>
        <v>0</v>
      </c>
      <c r="IT540" s="222">
        <f t="shared" si="1361"/>
        <v>0</v>
      </c>
      <c r="IU540" s="222">
        <f t="shared" si="1362"/>
        <v>0</v>
      </c>
      <c r="IV540" s="222">
        <f t="shared" si="1363"/>
        <v>0</v>
      </c>
      <c r="IW540" s="222">
        <f t="shared" si="1364"/>
        <v>0</v>
      </c>
      <c r="IX540" s="222">
        <f t="shared" si="1365"/>
        <v>0</v>
      </c>
      <c r="IY540" s="222">
        <f t="shared" si="1366"/>
        <v>0</v>
      </c>
      <c r="IZ540" s="222">
        <f t="shared" si="1367"/>
        <v>0</v>
      </c>
      <c r="JA540" s="222">
        <f t="shared" si="1368"/>
        <v>0</v>
      </c>
      <c r="JB540" s="222">
        <f t="shared" si="1369"/>
        <v>0</v>
      </c>
    </row>
    <row r="541" spans="2:262">
      <c r="B541" s="230">
        <v>180</v>
      </c>
      <c r="C541" s="229">
        <f t="shared" si="1370"/>
        <v>3.5156250000000027E-3</v>
      </c>
      <c r="D541" s="226">
        <f t="shared" ca="1" si="1113"/>
        <v>23.708559872172263</v>
      </c>
      <c r="E541" s="225">
        <f ca="1">GD361</f>
        <v>-0.2914401278277382</v>
      </c>
      <c r="F541" s="224">
        <v>180</v>
      </c>
      <c r="G541" s="222">
        <f t="shared" si="1114"/>
        <v>0</v>
      </c>
      <c r="H541" s="222">
        <f t="shared" si="1115"/>
        <v>0</v>
      </c>
      <c r="I541" s="222">
        <f t="shared" si="1116"/>
        <v>0</v>
      </c>
      <c r="J541" s="222">
        <f t="shared" si="1117"/>
        <v>0</v>
      </c>
      <c r="K541" s="222">
        <f t="shared" si="1118"/>
        <v>0</v>
      </c>
      <c r="L541" s="222">
        <f t="shared" si="1119"/>
        <v>0</v>
      </c>
      <c r="M541" s="222">
        <f t="shared" si="1120"/>
        <v>0</v>
      </c>
      <c r="N541" s="222">
        <f t="shared" si="1121"/>
        <v>0</v>
      </c>
      <c r="O541" s="222">
        <f t="shared" si="1122"/>
        <v>0</v>
      </c>
      <c r="P541" s="222">
        <f t="shared" si="1123"/>
        <v>0</v>
      </c>
      <c r="Q541" s="222">
        <f t="shared" si="1124"/>
        <v>0</v>
      </c>
      <c r="R541" s="222">
        <f t="shared" si="1125"/>
        <v>0</v>
      </c>
      <c r="S541" s="222">
        <f t="shared" si="1126"/>
        <v>0</v>
      </c>
      <c r="T541" s="222">
        <f t="shared" si="1127"/>
        <v>0</v>
      </c>
      <c r="U541" s="222">
        <f t="shared" si="1128"/>
        <v>0</v>
      </c>
      <c r="V541" s="222">
        <f t="shared" si="1129"/>
        <v>0</v>
      </c>
      <c r="W541" s="222">
        <f t="shared" si="1130"/>
        <v>0</v>
      </c>
      <c r="X541" s="222">
        <f t="shared" si="1131"/>
        <v>0</v>
      </c>
      <c r="Y541" s="222">
        <f t="shared" si="1132"/>
        <v>0</v>
      </c>
      <c r="Z541" s="222">
        <f t="shared" si="1133"/>
        <v>0</v>
      </c>
      <c r="AA541" s="222">
        <f t="shared" si="1134"/>
        <v>0</v>
      </c>
      <c r="AB541" s="222">
        <f t="shared" si="1135"/>
        <v>0</v>
      </c>
      <c r="AC541" s="222">
        <f t="shared" si="1136"/>
        <v>0</v>
      </c>
      <c r="AD541" s="222">
        <f t="shared" si="1137"/>
        <v>0</v>
      </c>
      <c r="AE541" s="222">
        <f t="shared" si="1138"/>
        <v>0</v>
      </c>
      <c r="AF541" s="222">
        <f t="shared" si="1139"/>
        <v>0</v>
      </c>
      <c r="AG541" s="222">
        <f t="shared" si="1140"/>
        <v>0</v>
      </c>
      <c r="AH541" s="222">
        <f t="shared" si="1141"/>
        <v>0</v>
      </c>
      <c r="AI541" s="222">
        <f t="shared" si="1142"/>
        <v>0</v>
      </c>
      <c r="AJ541" s="222">
        <f t="shared" si="1143"/>
        <v>0</v>
      </c>
      <c r="AK541" s="222">
        <f t="shared" si="1144"/>
        <v>0</v>
      </c>
      <c r="AL541" s="222">
        <f t="shared" si="1145"/>
        <v>0</v>
      </c>
      <c r="AM541" s="222">
        <f t="shared" si="1146"/>
        <v>0</v>
      </c>
      <c r="AN541" s="222">
        <f t="shared" si="1147"/>
        <v>0</v>
      </c>
      <c r="AO541" s="222">
        <f t="shared" si="1148"/>
        <v>0</v>
      </c>
      <c r="AP541" s="222">
        <f t="shared" si="1149"/>
        <v>0</v>
      </c>
      <c r="AQ541" s="222">
        <f t="shared" si="1150"/>
        <v>0</v>
      </c>
      <c r="AR541" s="222">
        <f t="shared" si="1151"/>
        <v>0</v>
      </c>
      <c r="AS541" s="222">
        <f t="shared" si="1152"/>
        <v>0</v>
      </c>
      <c r="AT541" s="222">
        <f t="shared" si="1153"/>
        <v>0</v>
      </c>
      <c r="AU541" s="222">
        <f t="shared" si="1154"/>
        <v>0</v>
      </c>
      <c r="AV541" s="222">
        <f t="shared" si="1155"/>
        <v>0</v>
      </c>
      <c r="AW541" s="222">
        <f t="shared" si="1156"/>
        <v>0</v>
      </c>
      <c r="AX541" s="222">
        <f t="shared" si="1157"/>
        <v>0</v>
      </c>
      <c r="AY541" s="222">
        <f t="shared" si="1158"/>
        <v>0</v>
      </c>
      <c r="AZ541" s="222">
        <f t="shared" si="1159"/>
        <v>0</v>
      </c>
      <c r="BA541" s="222">
        <f t="shared" si="1160"/>
        <v>0</v>
      </c>
      <c r="BB541" s="222">
        <f t="shared" si="1161"/>
        <v>0</v>
      </c>
      <c r="BC541" s="222">
        <f t="shared" si="1162"/>
        <v>0</v>
      </c>
      <c r="BD541" s="222">
        <f t="shared" si="1163"/>
        <v>0</v>
      </c>
      <c r="BE541" s="222">
        <f t="shared" si="1164"/>
        <v>0</v>
      </c>
      <c r="BF541" s="222">
        <f t="shared" si="1165"/>
        <v>0</v>
      </c>
      <c r="BG541" s="222">
        <f t="shared" si="1166"/>
        <v>0</v>
      </c>
      <c r="BH541" s="222">
        <f t="shared" si="1167"/>
        <v>0</v>
      </c>
      <c r="BI541" s="222">
        <f t="shared" si="1168"/>
        <v>0</v>
      </c>
      <c r="BJ541" s="222">
        <f t="shared" si="1169"/>
        <v>0</v>
      </c>
      <c r="BK541" s="222">
        <f t="shared" si="1170"/>
        <v>0</v>
      </c>
      <c r="BL541" s="222">
        <f t="shared" si="1171"/>
        <v>0</v>
      </c>
      <c r="BM541" s="222">
        <f t="shared" si="1172"/>
        <v>0</v>
      </c>
      <c r="BN541" s="222">
        <f t="shared" si="1173"/>
        <v>0</v>
      </c>
      <c r="BO541" s="222">
        <f t="shared" si="1174"/>
        <v>0</v>
      </c>
      <c r="BP541" s="222">
        <f t="shared" si="1175"/>
        <v>0</v>
      </c>
      <c r="BQ541" s="222">
        <f t="shared" si="1176"/>
        <v>0</v>
      </c>
      <c r="BR541" s="222">
        <f t="shared" si="1177"/>
        <v>0</v>
      </c>
      <c r="BS541" s="222">
        <f t="shared" si="1178"/>
        <v>0</v>
      </c>
      <c r="BT541" s="222">
        <f t="shared" si="1179"/>
        <v>0</v>
      </c>
      <c r="BU541" s="222">
        <f t="shared" si="1180"/>
        <v>0</v>
      </c>
      <c r="BV541" s="222">
        <f t="shared" si="1181"/>
        <v>0</v>
      </c>
      <c r="BW541" s="222">
        <f t="shared" si="1182"/>
        <v>0</v>
      </c>
      <c r="BX541" s="222">
        <f t="shared" si="1183"/>
        <v>0</v>
      </c>
      <c r="BY541" s="222">
        <f t="shared" si="1184"/>
        <v>0</v>
      </c>
      <c r="BZ541" s="222">
        <f t="shared" si="1185"/>
        <v>0</v>
      </c>
      <c r="CA541" s="222">
        <f t="shared" si="1186"/>
        <v>0</v>
      </c>
      <c r="CB541" s="222">
        <f t="shared" si="1187"/>
        <v>0</v>
      </c>
      <c r="CC541" s="222">
        <f t="shared" si="1188"/>
        <v>0</v>
      </c>
      <c r="CD541" s="222">
        <f t="shared" si="1189"/>
        <v>0</v>
      </c>
      <c r="CE541" s="222">
        <f t="shared" si="1190"/>
        <v>0</v>
      </c>
      <c r="CF541" s="222">
        <f t="shared" si="1191"/>
        <v>0</v>
      </c>
      <c r="CG541" s="222">
        <f t="shared" si="1192"/>
        <v>0</v>
      </c>
      <c r="CH541" s="222">
        <f t="shared" si="1193"/>
        <v>0</v>
      </c>
      <c r="CI541" s="222">
        <f t="shared" si="1194"/>
        <v>0</v>
      </c>
      <c r="CJ541" s="222">
        <f t="shared" si="1195"/>
        <v>0</v>
      </c>
      <c r="CK541" s="222">
        <f t="shared" si="1196"/>
        <v>0</v>
      </c>
      <c r="CL541" s="222">
        <f t="shared" si="1197"/>
        <v>0</v>
      </c>
      <c r="CM541" s="222">
        <f t="shared" si="1198"/>
        <v>0</v>
      </c>
      <c r="CN541" s="222">
        <f t="shared" si="1199"/>
        <v>0</v>
      </c>
      <c r="CO541" s="222">
        <f t="shared" si="1200"/>
        <v>0</v>
      </c>
      <c r="CP541" s="222">
        <f t="shared" si="1201"/>
        <v>0</v>
      </c>
      <c r="CQ541" s="222">
        <f t="shared" si="1202"/>
        <v>0</v>
      </c>
      <c r="CR541" s="222">
        <f t="shared" si="1203"/>
        <v>0</v>
      </c>
      <c r="CS541" s="222">
        <f t="shared" si="1204"/>
        <v>0</v>
      </c>
      <c r="CT541" s="222">
        <f t="shared" si="1205"/>
        <v>0</v>
      </c>
      <c r="CU541" s="222">
        <f t="shared" si="1206"/>
        <v>0</v>
      </c>
      <c r="CV541" s="222">
        <f t="shared" si="1207"/>
        <v>0</v>
      </c>
      <c r="CW541" s="222">
        <f t="shared" si="1208"/>
        <v>0</v>
      </c>
      <c r="CX541" s="222">
        <f t="shared" si="1209"/>
        <v>0</v>
      </c>
      <c r="CY541" s="222">
        <f t="shared" si="1210"/>
        <v>0</v>
      </c>
      <c r="CZ541" s="222">
        <f t="shared" si="1211"/>
        <v>0</v>
      </c>
      <c r="DA541" s="222">
        <f t="shared" si="1212"/>
        <v>0</v>
      </c>
      <c r="DB541" s="222">
        <f t="shared" si="1213"/>
        <v>0</v>
      </c>
      <c r="DC541" s="222">
        <f t="shared" si="1214"/>
        <v>0</v>
      </c>
      <c r="DD541" s="222">
        <f t="shared" si="1215"/>
        <v>0</v>
      </c>
      <c r="DE541" s="222">
        <f t="shared" si="1216"/>
        <v>0</v>
      </c>
      <c r="DF541" s="222">
        <f t="shared" si="1217"/>
        <v>0</v>
      </c>
      <c r="DG541" s="222">
        <f t="shared" si="1218"/>
        <v>0</v>
      </c>
      <c r="DH541" s="222">
        <f t="shared" si="1219"/>
        <v>0</v>
      </c>
      <c r="DI541" s="222">
        <f t="shared" si="1220"/>
        <v>0</v>
      </c>
      <c r="DJ541" s="222">
        <f t="shared" si="1221"/>
        <v>0</v>
      </c>
      <c r="DK541" s="222">
        <f t="shared" si="1222"/>
        <v>0</v>
      </c>
      <c r="DL541" s="222">
        <f t="shared" si="1223"/>
        <v>0</v>
      </c>
      <c r="DM541" s="222">
        <f t="shared" si="1224"/>
        <v>0</v>
      </c>
      <c r="DN541" s="222">
        <f t="shared" si="1225"/>
        <v>0</v>
      </c>
      <c r="DO541" s="222">
        <f t="shared" si="1226"/>
        <v>0</v>
      </c>
      <c r="DP541" s="222">
        <f t="shared" si="1227"/>
        <v>0</v>
      </c>
      <c r="DQ541" s="222">
        <f t="shared" si="1228"/>
        <v>0</v>
      </c>
      <c r="DR541" s="222">
        <f t="shared" si="1229"/>
        <v>0</v>
      </c>
      <c r="DS541" s="222">
        <f t="shared" si="1230"/>
        <v>0</v>
      </c>
      <c r="DT541" s="222">
        <f t="shared" si="1231"/>
        <v>0</v>
      </c>
      <c r="DU541" s="222">
        <f t="shared" si="1232"/>
        <v>0</v>
      </c>
      <c r="DV541" s="222">
        <f t="shared" si="1233"/>
        <v>0</v>
      </c>
      <c r="DW541" s="222">
        <f t="shared" si="1234"/>
        <v>0</v>
      </c>
      <c r="DX541" s="222">
        <f t="shared" si="1235"/>
        <v>0</v>
      </c>
      <c r="DY541" s="222">
        <f t="shared" si="1236"/>
        <v>0</v>
      </c>
      <c r="DZ541" s="222">
        <f t="shared" si="1237"/>
        <v>0</v>
      </c>
      <c r="EA541" s="222">
        <f t="shared" si="1238"/>
        <v>0</v>
      </c>
      <c r="EB541" s="222">
        <f t="shared" si="1239"/>
        <v>0</v>
      </c>
      <c r="EC541" s="222">
        <f t="shared" si="1240"/>
        <v>0</v>
      </c>
      <c r="ED541" s="222">
        <f t="shared" si="1241"/>
        <v>0</v>
      </c>
      <c r="EE541" s="222">
        <f t="shared" si="1242"/>
        <v>0</v>
      </c>
      <c r="EF541" s="222">
        <f t="shared" si="1243"/>
        <v>0</v>
      </c>
      <c r="EG541" s="222">
        <f t="shared" si="1244"/>
        <v>0</v>
      </c>
      <c r="EH541" s="222">
        <f t="shared" si="1245"/>
        <v>0</v>
      </c>
      <c r="EI541" s="222">
        <f t="shared" si="1246"/>
        <v>0</v>
      </c>
      <c r="EJ541" s="222">
        <f t="shared" si="1247"/>
        <v>0</v>
      </c>
      <c r="EK541" s="222">
        <f t="shared" si="1248"/>
        <v>0</v>
      </c>
      <c r="EL541" s="222">
        <f t="shared" si="1249"/>
        <v>0</v>
      </c>
      <c r="EM541" s="222">
        <f t="shared" si="1250"/>
        <v>0</v>
      </c>
      <c r="EN541" s="222">
        <f t="shared" si="1251"/>
        <v>0</v>
      </c>
      <c r="EO541" s="222">
        <f t="shared" si="1252"/>
        <v>0</v>
      </c>
      <c r="EP541" s="222">
        <f t="shared" si="1253"/>
        <v>0</v>
      </c>
      <c r="EQ541" s="222">
        <f t="shared" si="1254"/>
        <v>0</v>
      </c>
      <c r="ER541" s="222">
        <f t="shared" si="1255"/>
        <v>0</v>
      </c>
      <c r="ES541" s="222">
        <f t="shared" si="1256"/>
        <v>0</v>
      </c>
      <c r="ET541" s="222">
        <f t="shared" si="1257"/>
        <v>0</v>
      </c>
      <c r="EU541" s="222">
        <f t="shared" si="1258"/>
        <v>0</v>
      </c>
      <c r="EV541" s="222">
        <f t="shared" si="1259"/>
        <v>0</v>
      </c>
      <c r="EW541" s="222">
        <f t="shared" si="1260"/>
        <v>0</v>
      </c>
      <c r="EX541" s="222">
        <f t="shared" si="1261"/>
        <v>0</v>
      </c>
      <c r="EY541" s="222">
        <f t="shared" si="1262"/>
        <v>0</v>
      </c>
      <c r="EZ541" s="222">
        <f t="shared" si="1263"/>
        <v>0</v>
      </c>
      <c r="FA541" s="222">
        <f t="shared" si="1264"/>
        <v>0</v>
      </c>
      <c r="FB541" s="222">
        <f t="shared" si="1265"/>
        <v>0</v>
      </c>
      <c r="FC541" s="222">
        <f t="shared" si="1266"/>
        <v>0</v>
      </c>
      <c r="FD541" s="222">
        <f t="shared" si="1267"/>
        <v>0</v>
      </c>
      <c r="FE541" s="222">
        <f t="shared" si="1268"/>
        <v>0</v>
      </c>
      <c r="FF541" s="222">
        <f t="shared" si="1269"/>
        <v>0</v>
      </c>
      <c r="FG541" s="222">
        <f t="shared" si="1270"/>
        <v>0</v>
      </c>
      <c r="FH541" s="222">
        <f t="shared" si="1271"/>
        <v>0</v>
      </c>
      <c r="FI541" s="222">
        <f t="shared" si="1272"/>
        <v>0</v>
      </c>
      <c r="FJ541" s="222">
        <f t="shared" si="1273"/>
        <v>0</v>
      </c>
      <c r="FK541" s="222">
        <f t="shared" si="1274"/>
        <v>0</v>
      </c>
      <c r="FL541" s="222">
        <f t="shared" si="1275"/>
        <v>0</v>
      </c>
      <c r="FM541" s="222">
        <f t="shared" si="1276"/>
        <v>0</v>
      </c>
      <c r="FN541" s="222">
        <f t="shared" si="1277"/>
        <v>0</v>
      </c>
      <c r="FO541" s="222">
        <f t="shared" si="1278"/>
        <v>0</v>
      </c>
      <c r="FP541" s="222">
        <f t="shared" si="1279"/>
        <v>0</v>
      </c>
      <c r="FQ541" s="222">
        <f t="shared" si="1280"/>
        <v>0</v>
      </c>
      <c r="FR541" s="222">
        <f t="shared" si="1281"/>
        <v>0</v>
      </c>
      <c r="FS541" s="222">
        <f t="shared" si="1282"/>
        <v>0</v>
      </c>
      <c r="FT541" s="222">
        <f t="shared" si="1283"/>
        <v>0</v>
      </c>
      <c r="FU541" s="222">
        <f t="shared" si="1284"/>
        <v>0</v>
      </c>
      <c r="FV541" s="222">
        <f t="shared" si="1285"/>
        <v>0</v>
      </c>
      <c r="FW541" s="222">
        <f t="shared" si="1286"/>
        <v>0</v>
      </c>
      <c r="FX541" s="222">
        <f t="shared" si="1287"/>
        <v>0</v>
      </c>
      <c r="FY541" s="222">
        <f t="shared" si="1288"/>
        <v>0</v>
      </c>
      <c r="FZ541" s="222">
        <f t="shared" si="1289"/>
        <v>0</v>
      </c>
      <c r="GA541" s="222">
        <f t="shared" si="1290"/>
        <v>0</v>
      </c>
      <c r="GB541" s="222">
        <f t="shared" si="1291"/>
        <v>0</v>
      </c>
      <c r="GC541" s="222">
        <f t="shared" si="1292"/>
        <v>0</v>
      </c>
      <c r="GD541" s="222">
        <f t="shared" si="1293"/>
        <v>0</v>
      </c>
      <c r="GE541" s="222">
        <f t="shared" si="1294"/>
        <v>0</v>
      </c>
      <c r="GF541" s="222">
        <f t="shared" si="1295"/>
        <v>0</v>
      </c>
      <c r="GG541" s="222">
        <f t="shared" si="1296"/>
        <v>0</v>
      </c>
      <c r="GH541" s="222">
        <f t="shared" si="1297"/>
        <v>0</v>
      </c>
      <c r="GI541" s="222">
        <f t="shared" si="1298"/>
        <v>0</v>
      </c>
      <c r="GJ541" s="222">
        <f t="shared" si="1299"/>
        <v>0</v>
      </c>
      <c r="GK541" s="222">
        <f t="shared" si="1300"/>
        <v>0</v>
      </c>
      <c r="GL541" s="222">
        <f t="shared" si="1301"/>
        <v>0</v>
      </c>
      <c r="GM541" s="222">
        <f t="shared" si="1302"/>
        <v>0</v>
      </c>
      <c r="GN541" s="222">
        <f t="shared" si="1303"/>
        <v>0</v>
      </c>
      <c r="GO541" s="222">
        <f t="shared" si="1304"/>
        <v>0</v>
      </c>
      <c r="GP541" s="222">
        <f t="shared" si="1305"/>
        <v>0</v>
      </c>
      <c r="GQ541" s="222">
        <f t="shared" si="1306"/>
        <v>0</v>
      </c>
      <c r="GR541" s="222">
        <f t="shared" si="1307"/>
        <v>0</v>
      </c>
      <c r="GS541" s="222">
        <f t="shared" si="1308"/>
        <v>0</v>
      </c>
      <c r="GT541" s="222">
        <f t="shared" si="1309"/>
        <v>0</v>
      </c>
      <c r="GU541" s="222">
        <f t="shared" si="1310"/>
        <v>0</v>
      </c>
      <c r="GV541" s="222">
        <f t="shared" si="1311"/>
        <v>0</v>
      </c>
      <c r="GW541" s="222">
        <f t="shared" si="1312"/>
        <v>0</v>
      </c>
      <c r="GX541" s="222">
        <f t="shared" si="1313"/>
        <v>0</v>
      </c>
      <c r="GY541" s="222">
        <f t="shared" si="1314"/>
        <v>0</v>
      </c>
      <c r="GZ541" s="222">
        <f t="shared" si="1315"/>
        <v>0</v>
      </c>
      <c r="HA541" s="222">
        <f t="shared" si="1316"/>
        <v>0</v>
      </c>
      <c r="HB541" s="222">
        <f t="shared" si="1317"/>
        <v>0</v>
      </c>
      <c r="HC541" s="222">
        <f t="shared" si="1318"/>
        <v>0</v>
      </c>
      <c r="HD541" s="222">
        <f t="shared" si="1319"/>
        <v>0</v>
      </c>
      <c r="HE541" s="222">
        <f t="shared" si="1320"/>
        <v>0</v>
      </c>
      <c r="HF541" s="222">
        <f t="shared" si="1321"/>
        <v>0</v>
      </c>
      <c r="HG541" s="222">
        <f t="shared" si="1322"/>
        <v>0</v>
      </c>
      <c r="HH541" s="222">
        <f t="shared" si="1323"/>
        <v>0</v>
      </c>
      <c r="HI541" s="222">
        <f t="shared" si="1324"/>
        <v>0</v>
      </c>
      <c r="HJ541" s="222">
        <f t="shared" si="1325"/>
        <v>0</v>
      </c>
      <c r="HK541" s="222">
        <f t="shared" si="1326"/>
        <v>0</v>
      </c>
      <c r="HL541" s="222">
        <f t="shared" si="1327"/>
        <v>0</v>
      </c>
      <c r="HM541" s="222">
        <f t="shared" si="1328"/>
        <v>0</v>
      </c>
      <c r="HN541" s="222">
        <f t="shared" si="1329"/>
        <v>0</v>
      </c>
      <c r="HO541" s="222">
        <f t="shared" si="1330"/>
        <v>0</v>
      </c>
      <c r="HP541" s="222">
        <f t="shared" si="1331"/>
        <v>0</v>
      </c>
      <c r="HQ541" s="222">
        <f t="shared" si="1332"/>
        <v>0</v>
      </c>
      <c r="HR541" s="222">
        <f t="shared" si="1333"/>
        <v>0</v>
      </c>
      <c r="HS541" s="222">
        <f t="shared" si="1334"/>
        <v>0</v>
      </c>
      <c r="HT541" s="222">
        <f t="shared" si="1335"/>
        <v>0</v>
      </c>
      <c r="HU541" s="222">
        <f t="shared" si="1336"/>
        <v>0</v>
      </c>
      <c r="HV541" s="222">
        <f t="shared" si="1337"/>
        <v>0</v>
      </c>
      <c r="HW541" s="222">
        <f t="shared" si="1338"/>
        <v>0</v>
      </c>
      <c r="HX541" s="222">
        <f t="shared" si="1339"/>
        <v>0</v>
      </c>
      <c r="HY541" s="222">
        <f t="shared" si="1340"/>
        <v>0</v>
      </c>
      <c r="HZ541" s="222">
        <f t="shared" si="1341"/>
        <v>0</v>
      </c>
      <c r="IA541" s="222">
        <f t="shared" si="1342"/>
        <v>0</v>
      </c>
      <c r="IB541" s="222">
        <f t="shared" si="1343"/>
        <v>0</v>
      </c>
      <c r="IC541" s="222">
        <f t="shared" si="1344"/>
        <v>0</v>
      </c>
      <c r="ID541" s="222">
        <f t="shared" si="1345"/>
        <v>0</v>
      </c>
      <c r="IE541" s="222">
        <f t="shared" si="1346"/>
        <v>0</v>
      </c>
      <c r="IF541" s="222">
        <f t="shared" si="1347"/>
        <v>0</v>
      </c>
      <c r="IG541" s="222">
        <f t="shared" si="1348"/>
        <v>0</v>
      </c>
      <c r="IH541" s="222">
        <f t="shared" si="1349"/>
        <v>0</v>
      </c>
      <c r="II541" s="222">
        <f t="shared" si="1350"/>
        <v>0</v>
      </c>
      <c r="IJ541" s="222">
        <f t="shared" si="1351"/>
        <v>0</v>
      </c>
      <c r="IK541" s="222">
        <f t="shared" si="1352"/>
        <v>0</v>
      </c>
      <c r="IL541" s="222">
        <f t="shared" si="1353"/>
        <v>0</v>
      </c>
      <c r="IM541" s="222">
        <f t="shared" si="1354"/>
        <v>0</v>
      </c>
      <c r="IN541" s="222">
        <f t="shared" si="1355"/>
        <v>0</v>
      </c>
      <c r="IO541" s="222">
        <f t="shared" si="1356"/>
        <v>0</v>
      </c>
      <c r="IP541" s="222">
        <f t="shared" si="1357"/>
        <v>0</v>
      </c>
      <c r="IQ541" s="222">
        <f t="shared" si="1358"/>
        <v>0</v>
      </c>
      <c r="IR541" s="222">
        <f t="shared" si="1359"/>
        <v>0</v>
      </c>
      <c r="IS541" s="222">
        <f t="shared" si="1360"/>
        <v>0</v>
      </c>
      <c r="IT541" s="222">
        <f t="shared" si="1361"/>
        <v>0</v>
      </c>
      <c r="IU541" s="222">
        <f t="shared" si="1362"/>
        <v>0</v>
      </c>
      <c r="IV541" s="222">
        <f t="shared" si="1363"/>
        <v>0</v>
      </c>
      <c r="IW541" s="222">
        <f t="shared" si="1364"/>
        <v>0</v>
      </c>
      <c r="IX541" s="222">
        <f t="shared" si="1365"/>
        <v>0</v>
      </c>
      <c r="IY541" s="222">
        <f t="shared" si="1366"/>
        <v>0</v>
      </c>
      <c r="IZ541" s="222">
        <f t="shared" si="1367"/>
        <v>0</v>
      </c>
      <c r="JA541" s="222">
        <f t="shared" si="1368"/>
        <v>0</v>
      </c>
      <c r="JB541" s="222">
        <f t="shared" si="1369"/>
        <v>0</v>
      </c>
    </row>
    <row r="542" spans="2:262">
      <c r="B542" s="230">
        <v>181</v>
      </c>
      <c r="C542" s="229">
        <f t="shared" si="1370"/>
        <v>3.5351562500000027E-3</v>
      </c>
      <c r="D542" s="226">
        <f t="shared" ca="1" si="1113"/>
        <v>23.713598628942044</v>
      </c>
      <c r="E542" s="225">
        <f ca="1">GE361</f>
        <v>-0.28640137105795388</v>
      </c>
      <c r="F542" s="224">
        <v>181</v>
      </c>
      <c r="G542" s="222">
        <f t="shared" si="1114"/>
        <v>0</v>
      </c>
      <c r="H542" s="222">
        <f t="shared" si="1115"/>
        <v>0</v>
      </c>
      <c r="I542" s="222">
        <f t="shared" si="1116"/>
        <v>0</v>
      </c>
      <c r="J542" s="222">
        <f t="shared" si="1117"/>
        <v>0</v>
      </c>
      <c r="K542" s="222">
        <f t="shared" si="1118"/>
        <v>0</v>
      </c>
      <c r="L542" s="222">
        <f t="shared" si="1119"/>
        <v>0</v>
      </c>
      <c r="M542" s="222">
        <f t="shared" si="1120"/>
        <v>0</v>
      </c>
      <c r="N542" s="222">
        <f t="shared" si="1121"/>
        <v>0</v>
      </c>
      <c r="O542" s="222">
        <f t="shared" si="1122"/>
        <v>0</v>
      </c>
      <c r="P542" s="222">
        <f t="shared" si="1123"/>
        <v>0</v>
      </c>
      <c r="Q542" s="222">
        <f t="shared" si="1124"/>
        <v>0</v>
      </c>
      <c r="R542" s="222">
        <f t="shared" si="1125"/>
        <v>0</v>
      </c>
      <c r="S542" s="222">
        <f t="shared" si="1126"/>
        <v>0</v>
      </c>
      <c r="T542" s="222">
        <f t="shared" si="1127"/>
        <v>0</v>
      </c>
      <c r="U542" s="222">
        <f t="shared" si="1128"/>
        <v>0</v>
      </c>
      <c r="V542" s="222">
        <f t="shared" si="1129"/>
        <v>0</v>
      </c>
      <c r="W542" s="222">
        <f t="shared" si="1130"/>
        <v>0</v>
      </c>
      <c r="X542" s="222">
        <f t="shared" si="1131"/>
        <v>0</v>
      </c>
      <c r="Y542" s="222">
        <f t="shared" si="1132"/>
        <v>0</v>
      </c>
      <c r="Z542" s="222">
        <f t="shared" si="1133"/>
        <v>0</v>
      </c>
      <c r="AA542" s="222">
        <f t="shared" si="1134"/>
        <v>0</v>
      </c>
      <c r="AB542" s="222">
        <f t="shared" si="1135"/>
        <v>0</v>
      </c>
      <c r="AC542" s="222">
        <f t="shared" si="1136"/>
        <v>0</v>
      </c>
      <c r="AD542" s="222">
        <f t="shared" si="1137"/>
        <v>0</v>
      </c>
      <c r="AE542" s="222">
        <f t="shared" si="1138"/>
        <v>0</v>
      </c>
      <c r="AF542" s="222">
        <f t="shared" si="1139"/>
        <v>0</v>
      </c>
      <c r="AG542" s="222">
        <f t="shared" si="1140"/>
        <v>0</v>
      </c>
      <c r="AH542" s="222">
        <f t="shared" si="1141"/>
        <v>0</v>
      </c>
      <c r="AI542" s="222">
        <f t="shared" si="1142"/>
        <v>0</v>
      </c>
      <c r="AJ542" s="222">
        <f t="shared" si="1143"/>
        <v>0</v>
      </c>
      <c r="AK542" s="222">
        <f t="shared" si="1144"/>
        <v>0</v>
      </c>
      <c r="AL542" s="222">
        <f t="shared" si="1145"/>
        <v>0</v>
      </c>
      <c r="AM542" s="222">
        <f t="shared" si="1146"/>
        <v>0</v>
      </c>
      <c r="AN542" s="222">
        <f t="shared" si="1147"/>
        <v>0</v>
      </c>
      <c r="AO542" s="222">
        <f t="shared" si="1148"/>
        <v>0</v>
      </c>
      <c r="AP542" s="222">
        <f t="shared" si="1149"/>
        <v>0</v>
      </c>
      <c r="AQ542" s="222">
        <f t="shared" si="1150"/>
        <v>0</v>
      </c>
      <c r="AR542" s="222">
        <f t="shared" si="1151"/>
        <v>0</v>
      </c>
      <c r="AS542" s="222">
        <f t="shared" si="1152"/>
        <v>0</v>
      </c>
      <c r="AT542" s="222">
        <f t="shared" si="1153"/>
        <v>0</v>
      </c>
      <c r="AU542" s="222">
        <f t="shared" si="1154"/>
        <v>0</v>
      </c>
      <c r="AV542" s="222">
        <f t="shared" si="1155"/>
        <v>0</v>
      </c>
      <c r="AW542" s="222">
        <f t="shared" si="1156"/>
        <v>0</v>
      </c>
      <c r="AX542" s="222">
        <f t="shared" si="1157"/>
        <v>0</v>
      </c>
      <c r="AY542" s="222">
        <f t="shared" si="1158"/>
        <v>0</v>
      </c>
      <c r="AZ542" s="222">
        <f t="shared" si="1159"/>
        <v>0</v>
      </c>
      <c r="BA542" s="222">
        <f t="shared" si="1160"/>
        <v>0</v>
      </c>
      <c r="BB542" s="222">
        <f t="shared" si="1161"/>
        <v>0</v>
      </c>
      <c r="BC542" s="222">
        <f t="shared" si="1162"/>
        <v>0</v>
      </c>
      <c r="BD542" s="222">
        <f t="shared" si="1163"/>
        <v>0</v>
      </c>
      <c r="BE542" s="222">
        <f t="shared" si="1164"/>
        <v>0</v>
      </c>
      <c r="BF542" s="222">
        <f t="shared" si="1165"/>
        <v>0</v>
      </c>
      <c r="BG542" s="222">
        <f t="shared" si="1166"/>
        <v>0</v>
      </c>
      <c r="BH542" s="222">
        <f t="shared" si="1167"/>
        <v>0</v>
      </c>
      <c r="BI542" s="222">
        <f t="shared" si="1168"/>
        <v>0</v>
      </c>
      <c r="BJ542" s="222">
        <f t="shared" si="1169"/>
        <v>0</v>
      </c>
      <c r="BK542" s="222">
        <f t="shared" si="1170"/>
        <v>0</v>
      </c>
      <c r="BL542" s="222">
        <f t="shared" si="1171"/>
        <v>0</v>
      </c>
      <c r="BM542" s="222">
        <f t="shared" si="1172"/>
        <v>0</v>
      </c>
      <c r="BN542" s="222">
        <f t="shared" si="1173"/>
        <v>0</v>
      </c>
      <c r="BO542" s="222">
        <f t="shared" si="1174"/>
        <v>0</v>
      </c>
      <c r="BP542" s="222">
        <f t="shared" si="1175"/>
        <v>0</v>
      </c>
      <c r="BQ542" s="222">
        <f t="shared" si="1176"/>
        <v>0</v>
      </c>
      <c r="BR542" s="222">
        <f t="shared" si="1177"/>
        <v>0</v>
      </c>
      <c r="BS542" s="222">
        <f t="shared" si="1178"/>
        <v>0</v>
      </c>
      <c r="BT542" s="222">
        <f t="shared" si="1179"/>
        <v>0</v>
      </c>
      <c r="BU542" s="222">
        <f t="shared" si="1180"/>
        <v>0</v>
      </c>
      <c r="BV542" s="222">
        <f t="shared" si="1181"/>
        <v>0</v>
      </c>
      <c r="BW542" s="222">
        <f t="shared" si="1182"/>
        <v>0</v>
      </c>
      <c r="BX542" s="222">
        <f t="shared" si="1183"/>
        <v>0</v>
      </c>
      <c r="BY542" s="222">
        <f t="shared" si="1184"/>
        <v>0</v>
      </c>
      <c r="BZ542" s="222">
        <f t="shared" si="1185"/>
        <v>0</v>
      </c>
      <c r="CA542" s="222">
        <f t="shared" si="1186"/>
        <v>0</v>
      </c>
      <c r="CB542" s="222">
        <f t="shared" si="1187"/>
        <v>0</v>
      </c>
      <c r="CC542" s="222">
        <f t="shared" si="1188"/>
        <v>0</v>
      </c>
      <c r="CD542" s="222">
        <f t="shared" si="1189"/>
        <v>0</v>
      </c>
      <c r="CE542" s="222">
        <f t="shared" si="1190"/>
        <v>0</v>
      </c>
      <c r="CF542" s="222">
        <f t="shared" si="1191"/>
        <v>0</v>
      </c>
      <c r="CG542" s="222">
        <f t="shared" si="1192"/>
        <v>0</v>
      </c>
      <c r="CH542" s="222">
        <f t="shared" si="1193"/>
        <v>0</v>
      </c>
      <c r="CI542" s="222">
        <f t="shared" si="1194"/>
        <v>0</v>
      </c>
      <c r="CJ542" s="222">
        <f t="shared" si="1195"/>
        <v>0</v>
      </c>
      <c r="CK542" s="222">
        <f t="shared" si="1196"/>
        <v>0</v>
      </c>
      <c r="CL542" s="222">
        <f t="shared" si="1197"/>
        <v>0</v>
      </c>
      <c r="CM542" s="222">
        <f t="shared" si="1198"/>
        <v>0</v>
      </c>
      <c r="CN542" s="222">
        <f t="shared" si="1199"/>
        <v>0</v>
      </c>
      <c r="CO542" s="222">
        <f t="shared" si="1200"/>
        <v>0</v>
      </c>
      <c r="CP542" s="222">
        <f t="shared" si="1201"/>
        <v>0</v>
      </c>
      <c r="CQ542" s="222">
        <f t="shared" si="1202"/>
        <v>0</v>
      </c>
      <c r="CR542" s="222">
        <f t="shared" si="1203"/>
        <v>0</v>
      </c>
      <c r="CS542" s="222">
        <f t="shared" si="1204"/>
        <v>0</v>
      </c>
      <c r="CT542" s="222">
        <f t="shared" si="1205"/>
        <v>0</v>
      </c>
      <c r="CU542" s="222">
        <f t="shared" si="1206"/>
        <v>0</v>
      </c>
      <c r="CV542" s="222">
        <f t="shared" si="1207"/>
        <v>0</v>
      </c>
      <c r="CW542" s="222">
        <f t="shared" si="1208"/>
        <v>0</v>
      </c>
      <c r="CX542" s="222">
        <f t="shared" si="1209"/>
        <v>0</v>
      </c>
      <c r="CY542" s="222">
        <f t="shared" si="1210"/>
        <v>0</v>
      </c>
      <c r="CZ542" s="222">
        <f t="shared" si="1211"/>
        <v>0</v>
      </c>
      <c r="DA542" s="222">
        <f t="shared" si="1212"/>
        <v>0</v>
      </c>
      <c r="DB542" s="222">
        <f t="shared" si="1213"/>
        <v>0</v>
      </c>
      <c r="DC542" s="222">
        <f t="shared" si="1214"/>
        <v>0</v>
      </c>
      <c r="DD542" s="222">
        <f t="shared" si="1215"/>
        <v>0</v>
      </c>
      <c r="DE542" s="222">
        <f t="shared" si="1216"/>
        <v>0</v>
      </c>
      <c r="DF542" s="222">
        <f t="shared" si="1217"/>
        <v>0</v>
      </c>
      <c r="DG542" s="222">
        <f t="shared" si="1218"/>
        <v>0</v>
      </c>
      <c r="DH542" s="222">
        <f t="shared" si="1219"/>
        <v>0</v>
      </c>
      <c r="DI542" s="222">
        <f t="shared" si="1220"/>
        <v>0</v>
      </c>
      <c r="DJ542" s="222">
        <f t="shared" si="1221"/>
        <v>0</v>
      </c>
      <c r="DK542" s="222">
        <f t="shared" si="1222"/>
        <v>0</v>
      </c>
      <c r="DL542" s="222">
        <f t="shared" si="1223"/>
        <v>0</v>
      </c>
      <c r="DM542" s="222">
        <f t="shared" si="1224"/>
        <v>0</v>
      </c>
      <c r="DN542" s="222">
        <f t="shared" si="1225"/>
        <v>0</v>
      </c>
      <c r="DO542" s="222">
        <f t="shared" si="1226"/>
        <v>0</v>
      </c>
      <c r="DP542" s="222">
        <f t="shared" si="1227"/>
        <v>0</v>
      </c>
      <c r="DQ542" s="222">
        <f t="shared" si="1228"/>
        <v>0</v>
      </c>
      <c r="DR542" s="222">
        <f t="shared" si="1229"/>
        <v>0</v>
      </c>
      <c r="DS542" s="222">
        <f t="shared" si="1230"/>
        <v>0</v>
      </c>
      <c r="DT542" s="222">
        <f t="shared" si="1231"/>
        <v>0</v>
      </c>
      <c r="DU542" s="222">
        <f t="shared" si="1232"/>
        <v>0</v>
      </c>
      <c r="DV542" s="222">
        <f t="shared" si="1233"/>
        <v>0</v>
      </c>
      <c r="DW542" s="222">
        <f t="shared" si="1234"/>
        <v>0</v>
      </c>
      <c r="DX542" s="222">
        <f t="shared" si="1235"/>
        <v>0</v>
      </c>
      <c r="DY542" s="222">
        <f t="shared" si="1236"/>
        <v>0</v>
      </c>
      <c r="DZ542" s="222">
        <f t="shared" si="1237"/>
        <v>0</v>
      </c>
      <c r="EA542" s="222">
        <f t="shared" si="1238"/>
        <v>0</v>
      </c>
      <c r="EB542" s="222">
        <f t="shared" si="1239"/>
        <v>0</v>
      </c>
      <c r="EC542" s="222">
        <f t="shared" si="1240"/>
        <v>0</v>
      </c>
      <c r="ED542" s="222">
        <f t="shared" si="1241"/>
        <v>0</v>
      </c>
      <c r="EE542" s="222">
        <f t="shared" si="1242"/>
        <v>0</v>
      </c>
      <c r="EF542" s="222">
        <f t="shared" si="1243"/>
        <v>0</v>
      </c>
      <c r="EG542" s="222">
        <f t="shared" si="1244"/>
        <v>0</v>
      </c>
      <c r="EH542" s="222">
        <f t="shared" si="1245"/>
        <v>0</v>
      </c>
      <c r="EI542" s="222">
        <f t="shared" si="1246"/>
        <v>0</v>
      </c>
      <c r="EJ542" s="222">
        <f t="shared" si="1247"/>
        <v>0</v>
      </c>
      <c r="EK542" s="222">
        <f t="shared" si="1248"/>
        <v>0</v>
      </c>
      <c r="EL542" s="222">
        <f t="shared" si="1249"/>
        <v>0</v>
      </c>
      <c r="EM542" s="222">
        <f t="shared" si="1250"/>
        <v>0</v>
      </c>
      <c r="EN542" s="222">
        <f t="shared" si="1251"/>
        <v>0</v>
      </c>
      <c r="EO542" s="222">
        <f t="shared" si="1252"/>
        <v>0</v>
      </c>
      <c r="EP542" s="222">
        <f t="shared" si="1253"/>
        <v>0</v>
      </c>
      <c r="EQ542" s="222">
        <f t="shared" si="1254"/>
        <v>0</v>
      </c>
      <c r="ER542" s="222">
        <f t="shared" si="1255"/>
        <v>0</v>
      </c>
      <c r="ES542" s="222">
        <f t="shared" si="1256"/>
        <v>0</v>
      </c>
      <c r="ET542" s="222">
        <f t="shared" si="1257"/>
        <v>0</v>
      </c>
      <c r="EU542" s="222">
        <f t="shared" si="1258"/>
        <v>0</v>
      </c>
      <c r="EV542" s="222">
        <f t="shared" si="1259"/>
        <v>0</v>
      </c>
      <c r="EW542" s="222">
        <f t="shared" si="1260"/>
        <v>0</v>
      </c>
      <c r="EX542" s="222">
        <f t="shared" si="1261"/>
        <v>0</v>
      </c>
      <c r="EY542" s="222">
        <f t="shared" si="1262"/>
        <v>0</v>
      </c>
      <c r="EZ542" s="222">
        <f t="shared" si="1263"/>
        <v>0</v>
      </c>
      <c r="FA542" s="222">
        <f t="shared" si="1264"/>
        <v>0</v>
      </c>
      <c r="FB542" s="222">
        <f t="shared" si="1265"/>
        <v>0</v>
      </c>
      <c r="FC542" s="222">
        <f t="shared" si="1266"/>
        <v>0</v>
      </c>
      <c r="FD542" s="222">
        <f t="shared" si="1267"/>
        <v>0</v>
      </c>
      <c r="FE542" s="222">
        <f t="shared" si="1268"/>
        <v>0</v>
      </c>
      <c r="FF542" s="222">
        <f t="shared" si="1269"/>
        <v>0</v>
      </c>
      <c r="FG542" s="222">
        <f t="shared" si="1270"/>
        <v>0</v>
      </c>
      <c r="FH542" s="222">
        <f t="shared" si="1271"/>
        <v>0</v>
      </c>
      <c r="FI542" s="222">
        <f t="shared" si="1272"/>
        <v>0</v>
      </c>
      <c r="FJ542" s="222">
        <f t="shared" si="1273"/>
        <v>0</v>
      </c>
      <c r="FK542" s="222">
        <f t="shared" si="1274"/>
        <v>0</v>
      </c>
      <c r="FL542" s="222">
        <f t="shared" si="1275"/>
        <v>0</v>
      </c>
      <c r="FM542" s="222">
        <f t="shared" si="1276"/>
        <v>0</v>
      </c>
      <c r="FN542" s="222">
        <f t="shared" si="1277"/>
        <v>0</v>
      </c>
      <c r="FO542" s="222">
        <f t="shared" si="1278"/>
        <v>0</v>
      </c>
      <c r="FP542" s="222">
        <f t="shared" si="1279"/>
        <v>0</v>
      </c>
      <c r="FQ542" s="222">
        <f t="shared" si="1280"/>
        <v>0</v>
      </c>
      <c r="FR542" s="222">
        <f t="shared" si="1281"/>
        <v>0</v>
      </c>
      <c r="FS542" s="222">
        <f t="shared" si="1282"/>
        <v>0</v>
      </c>
      <c r="FT542" s="222">
        <f t="shared" si="1283"/>
        <v>0</v>
      </c>
      <c r="FU542" s="222">
        <f t="shared" si="1284"/>
        <v>0</v>
      </c>
      <c r="FV542" s="222">
        <f t="shared" si="1285"/>
        <v>0</v>
      </c>
      <c r="FW542" s="222">
        <f t="shared" si="1286"/>
        <v>0</v>
      </c>
      <c r="FX542" s="222">
        <f t="shared" si="1287"/>
        <v>0</v>
      </c>
      <c r="FY542" s="222">
        <f t="shared" si="1288"/>
        <v>0</v>
      </c>
      <c r="FZ542" s="222">
        <f t="shared" si="1289"/>
        <v>0</v>
      </c>
      <c r="GA542" s="222">
        <f t="shared" si="1290"/>
        <v>0</v>
      </c>
      <c r="GB542" s="222">
        <f t="shared" si="1291"/>
        <v>0</v>
      </c>
      <c r="GC542" s="222">
        <f t="shared" si="1292"/>
        <v>0</v>
      </c>
      <c r="GD542" s="222">
        <f t="shared" si="1293"/>
        <v>0</v>
      </c>
      <c r="GE542" s="222">
        <f t="shared" si="1294"/>
        <v>0</v>
      </c>
      <c r="GF542" s="222">
        <f t="shared" si="1295"/>
        <v>0</v>
      </c>
      <c r="GG542" s="222">
        <f t="shared" si="1296"/>
        <v>0</v>
      </c>
      <c r="GH542" s="222">
        <f t="shared" si="1297"/>
        <v>0</v>
      </c>
      <c r="GI542" s="222">
        <f t="shared" si="1298"/>
        <v>0</v>
      </c>
      <c r="GJ542" s="222">
        <f t="shared" si="1299"/>
        <v>0</v>
      </c>
      <c r="GK542" s="222">
        <f t="shared" si="1300"/>
        <v>0</v>
      </c>
      <c r="GL542" s="222">
        <f t="shared" si="1301"/>
        <v>0</v>
      </c>
      <c r="GM542" s="222">
        <f t="shared" si="1302"/>
        <v>0</v>
      </c>
      <c r="GN542" s="222">
        <f t="shared" si="1303"/>
        <v>0</v>
      </c>
      <c r="GO542" s="222">
        <f t="shared" si="1304"/>
        <v>0</v>
      </c>
      <c r="GP542" s="222">
        <f t="shared" si="1305"/>
        <v>0</v>
      </c>
      <c r="GQ542" s="222">
        <f t="shared" si="1306"/>
        <v>0</v>
      </c>
      <c r="GR542" s="222">
        <f t="shared" si="1307"/>
        <v>0</v>
      </c>
      <c r="GS542" s="222">
        <f t="shared" si="1308"/>
        <v>0</v>
      </c>
      <c r="GT542" s="222">
        <f t="shared" si="1309"/>
        <v>0</v>
      </c>
      <c r="GU542" s="222">
        <f t="shared" si="1310"/>
        <v>0</v>
      </c>
      <c r="GV542" s="222">
        <f t="shared" si="1311"/>
        <v>0</v>
      </c>
      <c r="GW542" s="222">
        <f t="shared" si="1312"/>
        <v>0</v>
      </c>
      <c r="GX542" s="222">
        <f t="shared" si="1313"/>
        <v>0</v>
      </c>
      <c r="GY542" s="222">
        <f t="shared" si="1314"/>
        <v>0</v>
      </c>
      <c r="GZ542" s="222">
        <f t="shared" si="1315"/>
        <v>0</v>
      </c>
      <c r="HA542" s="222">
        <f t="shared" si="1316"/>
        <v>0</v>
      </c>
      <c r="HB542" s="222">
        <f t="shared" si="1317"/>
        <v>0</v>
      </c>
      <c r="HC542" s="222">
        <f t="shared" si="1318"/>
        <v>0</v>
      </c>
      <c r="HD542" s="222">
        <f t="shared" si="1319"/>
        <v>0</v>
      </c>
      <c r="HE542" s="222">
        <f t="shared" si="1320"/>
        <v>0</v>
      </c>
      <c r="HF542" s="222">
        <f t="shared" si="1321"/>
        <v>0</v>
      </c>
      <c r="HG542" s="222">
        <f t="shared" si="1322"/>
        <v>0</v>
      </c>
      <c r="HH542" s="222">
        <f t="shared" si="1323"/>
        <v>0</v>
      </c>
      <c r="HI542" s="222">
        <f t="shared" si="1324"/>
        <v>0</v>
      </c>
      <c r="HJ542" s="222">
        <f t="shared" si="1325"/>
        <v>0</v>
      </c>
      <c r="HK542" s="222">
        <f t="shared" si="1326"/>
        <v>0</v>
      </c>
      <c r="HL542" s="222">
        <f t="shared" si="1327"/>
        <v>0</v>
      </c>
      <c r="HM542" s="222">
        <f t="shared" si="1328"/>
        <v>0</v>
      </c>
      <c r="HN542" s="222">
        <f t="shared" si="1329"/>
        <v>0</v>
      </c>
      <c r="HO542" s="222">
        <f t="shared" si="1330"/>
        <v>0</v>
      </c>
      <c r="HP542" s="222">
        <f t="shared" si="1331"/>
        <v>0</v>
      </c>
      <c r="HQ542" s="222">
        <f t="shared" si="1332"/>
        <v>0</v>
      </c>
      <c r="HR542" s="222">
        <f t="shared" si="1333"/>
        <v>0</v>
      </c>
      <c r="HS542" s="222">
        <f t="shared" si="1334"/>
        <v>0</v>
      </c>
      <c r="HT542" s="222">
        <f t="shared" si="1335"/>
        <v>0</v>
      </c>
      <c r="HU542" s="222">
        <f t="shared" si="1336"/>
        <v>0</v>
      </c>
      <c r="HV542" s="222">
        <f t="shared" si="1337"/>
        <v>0</v>
      </c>
      <c r="HW542" s="222">
        <f t="shared" si="1338"/>
        <v>0</v>
      </c>
      <c r="HX542" s="222">
        <f t="shared" si="1339"/>
        <v>0</v>
      </c>
      <c r="HY542" s="222">
        <f t="shared" si="1340"/>
        <v>0</v>
      </c>
      <c r="HZ542" s="222">
        <f t="shared" si="1341"/>
        <v>0</v>
      </c>
      <c r="IA542" s="222">
        <f t="shared" si="1342"/>
        <v>0</v>
      </c>
      <c r="IB542" s="222">
        <f t="shared" si="1343"/>
        <v>0</v>
      </c>
      <c r="IC542" s="222">
        <f t="shared" si="1344"/>
        <v>0</v>
      </c>
      <c r="ID542" s="222">
        <f t="shared" si="1345"/>
        <v>0</v>
      </c>
      <c r="IE542" s="222">
        <f t="shared" si="1346"/>
        <v>0</v>
      </c>
      <c r="IF542" s="222">
        <f t="shared" si="1347"/>
        <v>0</v>
      </c>
      <c r="IG542" s="222">
        <f t="shared" si="1348"/>
        <v>0</v>
      </c>
      <c r="IH542" s="222">
        <f t="shared" si="1349"/>
        <v>0</v>
      </c>
      <c r="II542" s="222">
        <f t="shared" si="1350"/>
        <v>0</v>
      </c>
      <c r="IJ542" s="222">
        <f t="shared" si="1351"/>
        <v>0</v>
      </c>
      <c r="IK542" s="222">
        <f t="shared" si="1352"/>
        <v>0</v>
      </c>
      <c r="IL542" s="222">
        <f t="shared" si="1353"/>
        <v>0</v>
      </c>
      <c r="IM542" s="222">
        <f t="shared" si="1354"/>
        <v>0</v>
      </c>
      <c r="IN542" s="222">
        <f t="shared" si="1355"/>
        <v>0</v>
      </c>
      <c r="IO542" s="222">
        <f t="shared" si="1356"/>
        <v>0</v>
      </c>
      <c r="IP542" s="222">
        <f t="shared" si="1357"/>
        <v>0</v>
      </c>
      <c r="IQ542" s="222">
        <f t="shared" si="1358"/>
        <v>0</v>
      </c>
      <c r="IR542" s="222">
        <f t="shared" si="1359"/>
        <v>0</v>
      </c>
      <c r="IS542" s="222">
        <f t="shared" si="1360"/>
        <v>0</v>
      </c>
      <c r="IT542" s="222">
        <f t="shared" si="1361"/>
        <v>0</v>
      </c>
      <c r="IU542" s="222">
        <f t="shared" si="1362"/>
        <v>0</v>
      </c>
      <c r="IV542" s="222">
        <f t="shared" si="1363"/>
        <v>0</v>
      </c>
      <c r="IW542" s="222">
        <f t="shared" si="1364"/>
        <v>0</v>
      </c>
      <c r="IX542" s="222">
        <f t="shared" si="1365"/>
        <v>0</v>
      </c>
      <c r="IY542" s="222">
        <f t="shared" si="1366"/>
        <v>0</v>
      </c>
      <c r="IZ542" s="222">
        <f t="shared" si="1367"/>
        <v>0</v>
      </c>
      <c r="JA542" s="222">
        <f t="shared" si="1368"/>
        <v>0</v>
      </c>
      <c r="JB542" s="222">
        <f t="shared" si="1369"/>
        <v>0</v>
      </c>
    </row>
    <row r="543" spans="2:262">
      <c r="B543" s="230">
        <v>182</v>
      </c>
      <c r="C543" s="229">
        <f t="shared" si="1370"/>
        <v>3.5546875000000027E-3</v>
      </c>
      <c r="D543" s="226">
        <f t="shared" ca="1" si="1113"/>
        <v>23.720368518735</v>
      </c>
      <c r="E543" s="225">
        <f ca="1">GF361</f>
        <v>-0.27963148126499809</v>
      </c>
      <c r="F543" s="224">
        <v>182</v>
      </c>
      <c r="G543" s="222">
        <f t="shared" si="1114"/>
        <v>0</v>
      </c>
      <c r="H543" s="222">
        <f t="shared" si="1115"/>
        <v>0</v>
      </c>
      <c r="I543" s="222">
        <f t="shared" si="1116"/>
        <v>0</v>
      </c>
      <c r="J543" s="222">
        <f t="shared" si="1117"/>
        <v>0</v>
      </c>
      <c r="K543" s="222">
        <f t="shared" si="1118"/>
        <v>0</v>
      </c>
      <c r="L543" s="222">
        <f t="shared" si="1119"/>
        <v>0</v>
      </c>
      <c r="M543" s="222">
        <f t="shared" si="1120"/>
        <v>0</v>
      </c>
      <c r="N543" s="222">
        <f t="shared" si="1121"/>
        <v>0</v>
      </c>
      <c r="O543" s="222">
        <f t="shared" si="1122"/>
        <v>0</v>
      </c>
      <c r="P543" s="222">
        <f t="shared" si="1123"/>
        <v>0</v>
      </c>
      <c r="Q543" s="222">
        <f t="shared" si="1124"/>
        <v>0</v>
      </c>
      <c r="R543" s="222">
        <f t="shared" si="1125"/>
        <v>0</v>
      </c>
      <c r="S543" s="222">
        <f t="shared" si="1126"/>
        <v>0</v>
      </c>
      <c r="T543" s="222">
        <f t="shared" si="1127"/>
        <v>0</v>
      </c>
      <c r="U543" s="222">
        <f t="shared" si="1128"/>
        <v>0</v>
      </c>
      <c r="V543" s="222">
        <f t="shared" si="1129"/>
        <v>0</v>
      </c>
      <c r="W543" s="222">
        <f t="shared" si="1130"/>
        <v>0</v>
      </c>
      <c r="X543" s="222">
        <f t="shared" si="1131"/>
        <v>0</v>
      </c>
      <c r="Y543" s="222">
        <f t="shared" si="1132"/>
        <v>0</v>
      </c>
      <c r="Z543" s="222">
        <f t="shared" si="1133"/>
        <v>0</v>
      </c>
      <c r="AA543" s="222">
        <f t="shared" si="1134"/>
        <v>0</v>
      </c>
      <c r="AB543" s="222">
        <f t="shared" si="1135"/>
        <v>0</v>
      </c>
      <c r="AC543" s="222">
        <f t="shared" si="1136"/>
        <v>0</v>
      </c>
      <c r="AD543" s="222">
        <f t="shared" si="1137"/>
        <v>0</v>
      </c>
      <c r="AE543" s="222">
        <f t="shared" si="1138"/>
        <v>0</v>
      </c>
      <c r="AF543" s="222">
        <f t="shared" si="1139"/>
        <v>0</v>
      </c>
      <c r="AG543" s="222">
        <f t="shared" si="1140"/>
        <v>0</v>
      </c>
      <c r="AH543" s="222">
        <f t="shared" si="1141"/>
        <v>0</v>
      </c>
      <c r="AI543" s="222">
        <f t="shared" si="1142"/>
        <v>0</v>
      </c>
      <c r="AJ543" s="222">
        <f t="shared" si="1143"/>
        <v>0</v>
      </c>
      <c r="AK543" s="222">
        <f t="shared" si="1144"/>
        <v>0</v>
      </c>
      <c r="AL543" s="222">
        <f t="shared" si="1145"/>
        <v>0</v>
      </c>
      <c r="AM543" s="222">
        <f t="shared" si="1146"/>
        <v>0</v>
      </c>
      <c r="AN543" s="222">
        <f t="shared" si="1147"/>
        <v>0</v>
      </c>
      <c r="AO543" s="222">
        <f t="shared" si="1148"/>
        <v>0</v>
      </c>
      <c r="AP543" s="222">
        <f t="shared" si="1149"/>
        <v>0</v>
      </c>
      <c r="AQ543" s="222">
        <f t="shared" si="1150"/>
        <v>0</v>
      </c>
      <c r="AR543" s="222">
        <f t="shared" si="1151"/>
        <v>0</v>
      </c>
      <c r="AS543" s="222">
        <f t="shared" si="1152"/>
        <v>0</v>
      </c>
      <c r="AT543" s="222">
        <f t="shared" si="1153"/>
        <v>0</v>
      </c>
      <c r="AU543" s="222">
        <f t="shared" si="1154"/>
        <v>0</v>
      </c>
      <c r="AV543" s="222">
        <f t="shared" si="1155"/>
        <v>0</v>
      </c>
      <c r="AW543" s="222">
        <f t="shared" si="1156"/>
        <v>0</v>
      </c>
      <c r="AX543" s="222">
        <f t="shared" si="1157"/>
        <v>0</v>
      </c>
      <c r="AY543" s="222">
        <f t="shared" si="1158"/>
        <v>0</v>
      </c>
      <c r="AZ543" s="222">
        <f t="shared" si="1159"/>
        <v>0</v>
      </c>
      <c r="BA543" s="222">
        <f t="shared" si="1160"/>
        <v>0</v>
      </c>
      <c r="BB543" s="222">
        <f t="shared" si="1161"/>
        <v>0</v>
      </c>
      <c r="BC543" s="222">
        <f t="shared" si="1162"/>
        <v>0</v>
      </c>
      <c r="BD543" s="222">
        <f t="shared" si="1163"/>
        <v>0</v>
      </c>
      <c r="BE543" s="222">
        <f t="shared" si="1164"/>
        <v>0</v>
      </c>
      <c r="BF543" s="222">
        <f t="shared" si="1165"/>
        <v>0</v>
      </c>
      <c r="BG543" s="222">
        <f t="shared" si="1166"/>
        <v>0</v>
      </c>
      <c r="BH543" s="222">
        <f t="shared" si="1167"/>
        <v>0</v>
      </c>
      <c r="BI543" s="222">
        <f t="shared" si="1168"/>
        <v>0</v>
      </c>
      <c r="BJ543" s="222">
        <f t="shared" si="1169"/>
        <v>0</v>
      </c>
      <c r="BK543" s="222">
        <f t="shared" si="1170"/>
        <v>0</v>
      </c>
      <c r="BL543" s="222">
        <f t="shared" si="1171"/>
        <v>0</v>
      </c>
      <c r="BM543" s="222">
        <f t="shared" si="1172"/>
        <v>0</v>
      </c>
      <c r="BN543" s="222">
        <f t="shared" si="1173"/>
        <v>0</v>
      </c>
      <c r="BO543" s="222">
        <f t="shared" si="1174"/>
        <v>0</v>
      </c>
      <c r="BP543" s="222">
        <f t="shared" si="1175"/>
        <v>0</v>
      </c>
      <c r="BQ543" s="222">
        <f t="shared" si="1176"/>
        <v>0</v>
      </c>
      <c r="BR543" s="222">
        <f t="shared" si="1177"/>
        <v>0</v>
      </c>
      <c r="BS543" s="222">
        <f t="shared" si="1178"/>
        <v>0</v>
      </c>
      <c r="BT543" s="222">
        <f t="shared" si="1179"/>
        <v>0</v>
      </c>
      <c r="BU543" s="222">
        <f t="shared" si="1180"/>
        <v>0</v>
      </c>
      <c r="BV543" s="222">
        <f t="shared" si="1181"/>
        <v>0</v>
      </c>
      <c r="BW543" s="222">
        <f t="shared" si="1182"/>
        <v>0</v>
      </c>
      <c r="BX543" s="222">
        <f t="shared" si="1183"/>
        <v>0</v>
      </c>
      <c r="BY543" s="222">
        <f t="shared" si="1184"/>
        <v>0</v>
      </c>
      <c r="BZ543" s="222">
        <f t="shared" si="1185"/>
        <v>0</v>
      </c>
      <c r="CA543" s="222">
        <f t="shared" si="1186"/>
        <v>0</v>
      </c>
      <c r="CB543" s="222">
        <f t="shared" si="1187"/>
        <v>0</v>
      </c>
      <c r="CC543" s="222">
        <f t="shared" si="1188"/>
        <v>0</v>
      </c>
      <c r="CD543" s="222">
        <f t="shared" si="1189"/>
        <v>0</v>
      </c>
      <c r="CE543" s="222">
        <f t="shared" si="1190"/>
        <v>0</v>
      </c>
      <c r="CF543" s="222">
        <f t="shared" si="1191"/>
        <v>0</v>
      </c>
      <c r="CG543" s="222">
        <f t="shared" si="1192"/>
        <v>0</v>
      </c>
      <c r="CH543" s="222">
        <f t="shared" si="1193"/>
        <v>0</v>
      </c>
      <c r="CI543" s="222">
        <f t="shared" si="1194"/>
        <v>0</v>
      </c>
      <c r="CJ543" s="222">
        <f t="shared" si="1195"/>
        <v>0</v>
      </c>
      <c r="CK543" s="222">
        <f t="shared" si="1196"/>
        <v>0</v>
      </c>
      <c r="CL543" s="222">
        <f t="shared" si="1197"/>
        <v>0</v>
      </c>
      <c r="CM543" s="222">
        <f t="shared" si="1198"/>
        <v>0</v>
      </c>
      <c r="CN543" s="222">
        <f t="shared" si="1199"/>
        <v>0</v>
      </c>
      <c r="CO543" s="222">
        <f t="shared" si="1200"/>
        <v>0</v>
      </c>
      <c r="CP543" s="222">
        <f t="shared" si="1201"/>
        <v>0</v>
      </c>
      <c r="CQ543" s="222">
        <f t="shared" si="1202"/>
        <v>0</v>
      </c>
      <c r="CR543" s="222">
        <f t="shared" si="1203"/>
        <v>0</v>
      </c>
      <c r="CS543" s="222">
        <f t="shared" si="1204"/>
        <v>0</v>
      </c>
      <c r="CT543" s="222">
        <f t="shared" si="1205"/>
        <v>0</v>
      </c>
      <c r="CU543" s="222">
        <f t="shared" si="1206"/>
        <v>0</v>
      </c>
      <c r="CV543" s="222">
        <f t="shared" si="1207"/>
        <v>0</v>
      </c>
      <c r="CW543" s="222">
        <f t="shared" si="1208"/>
        <v>0</v>
      </c>
      <c r="CX543" s="222">
        <f t="shared" si="1209"/>
        <v>0</v>
      </c>
      <c r="CY543" s="222">
        <f t="shared" si="1210"/>
        <v>0</v>
      </c>
      <c r="CZ543" s="222">
        <f t="shared" si="1211"/>
        <v>0</v>
      </c>
      <c r="DA543" s="222">
        <f t="shared" si="1212"/>
        <v>0</v>
      </c>
      <c r="DB543" s="222">
        <f t="shared" si="1213"/>
        <v>0</v>
      </c>
      <c r="DC543" s="222">
        <f t="shared" si="1214"/>
        <v>0</v>
      </c>
      <c r="DD543" s="222">
        <f t="shared" si="1215"/>
        <v>0</v>
      </c>
      <c r="DE543" s="222">
        <f t="shared" si="1216"/>
        <v>0</v>
      </c>
      <c r="DF543" s="222">
        <f t="shared" si="1217"/>
        <v>0</v>
      </c>
      <c r="DG543" s="222">
        <f t="shared" si="1218"/>
        <v>0</v>
      </c>
      <c r="DH543" s="222">
        <f t="shared" si="1219"/>
        <v>0</v>
      </c>
      <c r="DI543" s="222">
        <f t="shared" si="1220"/>
        <v>0</v>
      </c>
      <c r="DJ543" s="222">
        <f t="shared" si="1221"/>
        <v>0</v>
      </c>
      <c r="DK543" s="222">
        <f t="shared" si="1222"/>
        <v>0</v>
      </c>
      <c r="DL543" s="222">
        <f t="shared" si="1223"/>
        <v>0</v>
      </c>
      <c r="DM543" s="222">
        <f t="shared" si="1224"/>
        <v>0</v>
      </c>
      <c r="DN543" s="222">
        <f t="shared" si="1225"/>
        <v>0</v>
      </c>
      <c r="DO543" s="222">
        <f t="shared" si="1226"/>
        <v>0</v>
      </c>
      <c r="DP543" s="222">
        <f t="shared" si="1227"/>
        <v>0</v>
      </c>
      <c r="DQ543" s="222">
        <f t="shared" si="1228"/>
        <v>0</v>
      </c>
      <c r="DR543" s="222">
        <f t="shared" si="1229"/>
        <v>0</v>
      </c>
      <c r="DS543" s="222">
        <f t="shared" si="1230"/>
        <v>0</v>
      </c>
      <c r="DT543" s="222">
        <f t="shared" si="1231"/>
        <v>0</v>
      </c>
      <c r="DU543" s="222">
        <f t="shared" si="1232"/>
        <v>0</v>
      </c>
      <c r="DV543" s="222">
        <f t="shared" si="1233"/>
        <v>0</v>
      </c>
      <c r="DW543" s="222">
        <f t="shared" si="1234"/>
        <v>0</v>
      </c>
      <c r="DX543" s="222">
        <f t="shared" si="1235"/>
        <v>0</v>
      </c>
      <c r="DY543" s="222">
        <f t="shared" si="1236"/>
        <v>0</v>
      </c>
      <c r="DZ543" s="222">
        <f t="shared" si="1237"/>
        <v>0</v>
      </c>
      <c r="EA543" s="222">
        <f t="shared" si="1238"/>
        <v>0</v>
      </c>
      <c r="EB543" s="222">
        <f t="shared" si="1239"/>
        <v>0</v>
      </c>
      <c r="EC543" s="222">
        <f t="shared" si="1240"/>
        <v>0</v>
      </c>
      <c r="ED543" s="222">
        <f t="shared" si="1241"/>
        <v>0</v>
      </c>
      <c r="EE543" s="222">
        <f t="shared" si="1242"/>
        <v>0</v>
      </c>
      <c r="EF543" s="222">
        <f t="shared" si="1243"/>
        <v>0</v>
      </c>
      <c r="EG543" s="222">
        <f t="shared" si="1244"/>
        <v>0</v>
      </c>
      <c r="EH543" s="222">
        <f t="shared" si="1245"/>
        <v>0</v>
      </c>
      <c r="EI543" s="222">
        <f t="shared" si="1246"/>
        <v>0</v>
      </c>
      <c r="EJ543" s="222">
        <f t="shared" si="1247"/>
        <v>0</v>
      </c>
      <c r="EK543" s="222">
        <f t="shared" si="1248"/>
        <v>0</v>
      </c>
      <c r="EL543" s="222">
        <f t="shared" si="1249"/>
        <v>0</v>
      </c>
      <c r="EM543" s="222">
        <f t="shared" si="1250"/>
        <v>0</v>
      </c>
      <c r="EN543" s="222">
        <f t="shared" si="1251"/>
        <v>0</v>
      </c>
      <c r="EO543" s="222">
        <f t="shared" si="1252"/>
        <v>0</v>
      </c>
      <c r="EP543" s="222">
        <f t="shared" si="1253"/>
        <v>0</v>
      </c>
      <c r="EQ543" s="222">
        <f t="shared" si="1254"/>
        <v>0</v>
      </c>
      <c r="ER543" s="222">
        <f t="shared" si="1255"/>
        <v>0</v>
      </c>
      <c r="ES543" s="222">
        <f t="shared" si="1256"/>
        <v>0</v>
      </c>
      <c r="ET543" s="222">
        <f t="shared" si="1257"/>
        <v>0</v>
      </c>
      <c r="EU543" s="222">
        <f t="shared" si="1258"/>
        <v>0</v>
      </c>
      <c r="EV543" s="222">
        <f t="shared" si="1259"/>
        <v>0</v>
      </c>
      <c r="EW543" s="222">
        <f t="shared" si="1260"/>
        <v>0</v>
      </c>
      <c r="EX543" s="222">
        <f t="shared" si="1261"/>
        <v>0</v>
      </c>
      <c r="EY543" s="222">
        <f t="shared" si="1262"/>
        <v>0</v>
      </c>
      <c r="EZ543" s="222">
        <f t="shared" si="1263"/>
        <v>0</v>
      </c>
      <c r="FA543" s="222">
        <f t="shared" si="1264"/>
        <v>0</v>
      </c>
      <c r="FB543" s="222">
        <f t="shared" si="1265"/>
        <v>0</v>
      </c>
      <c r="FC543" s="222">
        <f t="shared" si="1266"/>
        <v>0</v>
      </c>
      <c r="FD543" s="222">
        <f t="shared" si="1267"/>
        <v>0</v>
      </c>
      <c r="FE543" s="222">
        <f t="shared" si="1268"/>
        <v>0</v>
      </c>
      <c r="FF543" s="222">
        <f t="shared" si="1269"/>
        <v>0</v>
      </c>
      <c r="FG543" s="222">
        <f t="shared" si="1270"/>
        <v>0</v>
      </c>
      <c r="FH543" s="222">
        <f t="shared" si="1271"/>
        <v>0</v>
      </c>
      <c r="FI543" s="222">
        <f t="shared" si="1272"/>
        <v>0</v>
      </c>
      <c r="FJ543" s="222">
        <f t="shared" si="1273"/>
        <v>0</v>
      </c>
      <c r="FK543" s="222">
        <f t="shared" si="1274"/>
        <v>0</v>
      </c>
      <c r="FL543" s="222">
        <f t="shared" si="1275"/>
        <v>0</v>
      </c>
      <c r="FM543" s="222">
        <f t="shared" si="1276"/>
        <v>0</v>
      </c>
      <c r="FN543" s="222">
        <f t="shared" si="1277"/>
        <v>0</v>
      </c>
      <c r="FO543" s="222">
        <f t="shared" si="1278"/>
        <v>0</v>
      </c>
      <c r="FP543" s="222">
        <f t="shared" si="1279"/>
        <v>0</v>
      </c>
      <c r="FQ543" s="222">
        <f t="shared" si="1280"/>
        <v>0</v>
      </c>
      <c r="FR543" s="222">
        <f t="shared" si="1281"/>
        <v>0</v>
      </c>
      <c r="FS543" s="222">
        <f t="shared" si="1282"/>
        <v>0</v>
      </c>
      <c r="FT543" s="222">
        <f t="shared" si="1283"/>
        <v>0</v>
      </c>
      <c r="FU543" s="222">
        <f t="shared" si="1284"/>
        <v>0</v>
      </c>
      <c r="FV543" s="222">
        <f t="shared" si="1285"/>
        <v>0</v>
      </c>
      <c r="FW543" s="222">
        <f t="shared" si="1286"/>
        <v>0</v>
      </c>
      <c r="FX543" s="222">
        <f t="shared" si="1287"/>
        <v>0</v>
      </c>
      <c r="FY543" s="222">
        <f t="shared" si="1288"/>
        <v>0</v>
      </c>
      <c r="FZ543" s="222">
        <f t="shared" si="1289"/>
        <v>0</v>
      </c>
      <c r="GA543" s="222">
        <f t="shared" si="1290"/>
        <v>0</v>
      </c>
      <c r="GB543" s="222">
        <f t="shared" si="1291"/>
        <v>0</v>
      </c>
      <c r="GC543" s="222">
        <f t="shared" si="1292"/>
        <v>0</v>
      </c>
      <c r="GD543" s="222">
        <f t="shared" si="1293"/>
        <v>0</v>
      </c>
      <c r="GE543" s="222">
        <f t="shared" si="1294"/>
        <v>0</v>
      </c>
      <c r="GF543" s="222">
        <f t="shared" si="1295"/>
        <v>0</v>
      </c>
      <c r="GG543" s="222">
        <f t="shared" si="1296"/>
        <v>0</v>
      </c>
      <c r="GH543" s="222">
        <f t="shared" si="1297"/>
        <v>0</v>
      </c>
      <c r="GI543" s="222">
        <f t="shared" si="1298"/>
        <v>0</v>
      </c>
      <c r="GJ543" s="222">
        <f t="shared" si="1299"/>
        <v>0</v>
      </c>
      <c r="GK543" s="222">
        <f t="shared" si="1300"/>
        <v>0</v>
      </c>
      <c r="GL543" s="222">
        <f t="shared" si="1301"/>
        <v>0</v>
      </c>
      <c r="GM543" s="222">
        <f t="shared" si="1302"/>
        <v>0</v>
      </c>
      <c r="GN543" s="222">
        <f t="shared" si="1303"/>
        <v>0</v>
      </c>
      <c r="GO543" s="222">
        <f t="shared" si="1304"/>
        <v>0</v>
      </c>
      <c r="GP543" s="222">
        <f t="shared" si="1305"/>
        <v>0</v>
      </c>
      <c r="GQ543" s="222">
        <f t="shared" si="1306"/>
        <v>0</v>
      </c>
      <c r="GR543" s="222">
        <f t="shared" si="1307"/>
        <v>0</v>
      </c>
      <c r="GS543" s="222">
        <f t="shared" si="1308"/>
        <v>0</v>
      </c>
      <c r="GT543" s="222">
        <f t="shared" si="1309"/>
        <v>0</v>
      </c>
      <c r="GU543" s="222">
        <f t="shared" si="1310"/>
        <v>0</v>
      </c>
      <c r="GV543" s="222">
        <f t="shared" si="1311"/>
        <v>0</v>
      </c>
      <c r="GW543" s="222">
        <f t="shared" si="1312"/>
        <v>0</v>
      </c>
      <c r="GX543" s="222">
        <f t="shared" si="1313"/>
        <v>0</v>
      </c>
      <c r="GY543" s="222">
        <f t="shared" si="1314"/>
        <v>0</v>
      </c>
      <c r="GZ543" s="222">
        <f t="shared" si="1315"/>
        <v>0</v>
      </c>
      <c r="HA543" s="222">
        <f t="shared" si="1316"/>
        <v>0</v>
      </c>
      <c r="HB543" s="222">
        <f t="shared" si="1317"/>
        <v>0</v>
      </c>
      <c r="HC543" s="222">
        <f t="shared" si="1318"/>
        <v>0</v>
      </c>
      <c r="HD543" s="222">
        <f t="shared" si="1319"/>
        <v>0</v>
      </c>
      <c r="HE543" s="222">
        <f t="shared" si="1320"/>
        <v>0</v>
      </c>
      <c r="HF543" s="222">
        <f t="shared" si="1321"/>
        <v>0</v>
      </c>
      <c r="HG543" s="222">
        <f t="shared" si="1322"/>
        <v>0</v>
      </c>
      <c r="HH543" s="222">
        <f t="shared" si="1323"/>
        <v>0</v>
      </c>
      <c r="HI543" s="222">
        <f t="shared" si="1324"/>
        <v>0</v>
      </c>
      <c r="HJ543" s="222">
        <f t="shared" si="1325"/>
        <v>0</v>
      </c>
      <c r="HK543" s="222">
        <f t="shared" si="1326"/>
        <v>0</v>
      </c>
      <c r="HL543" s="222">
        <f t="shared" si="1327"/>
        <v>0</v>
      </c>
      <c r="HM543" s="222">
        <f t="shared" si="1328"/>
        <v>0</v>
      </c>
      <c r="HN543" s="222">
        <f t="shared" si="1329"/>
        <v>0</v>
      </c>
      <c r="HO543" s="222">
        <f t="shared" si="1330"/>
        <v>0</v>
      </c>
      <c r="HP543" s="222">
        <f t="shared" si="1331"/>
        <v>0</v>
      </c>
      <c r="HQ543" s="222">
        <f t="shared" si="1332"/>
        <v>0</v>
      </c>
      <c r="HR543" s="222">
        <f t="shared" si="1333"/>
        <v>0</v>
      </c>
      <c r="HS543" s="222">
        <f t="shared" si="1334"/>
        <v>0</v>
      </c>
      <c r="HT543" s="222">
        <f t="shared" si="1335"/>
        <v>0</v>
      </c>
      <c r="HU543" s="222">
        <f t="shared" si="1336"/>
        <v>0</v>
      </c>
      <c r="HV543" s="222">
        <f t="shared" si="1337"/>
        <v>0</v>
      </c>
      <c r="HW543" s="222">
        <f t="shared" si="1338"/>
        <v>0</v>
      </c>
      <c r="HX543" s="222">
        <f t="shared" si="1339"/>
        <v>0</v>
      </c>
      <c r="HY543" s="222">
        <f t="shared" si="1340"/>
        <v>0</v>
      </c>
      <c r="HZ543" s="222">
        <f t="shared" si="1341"/>
        <v>0</v>
      </c>
      <c r="IA543" s="222">
        <f t="shared" si="1342"/>
        <v>0</v>
      </c>
      <c r="IB543" s="222">
        <f t="shared" si="1343"/>
        <v>0</v>
      </c>
      <c r="IC543" s="222">
        <f t="shared" si="1344"/>
        <v>0</v>
      </c>
      <c r="ID543" s="222">
        <f t="shared" si="1345"/>
        <v>0</v>
      </c>
      <c r="IE543" s="222">
        <f t="shared" si="1346"/>
        <v>0</v>
      </c>
      <c r="IF543" s="222">
        <f t="shared" si="1347"/>
        <v>0</v>
      </c>
      <c r="IG543" s="222">
        <f t="shared" si="1348"/>
        <v>0</v>
      </c>
      <c r="IH543" s="222">
        <f t="shared" si="1349"/>
        <v>0</v>
      </c>
      <c r="II543" s="222">
        <f t="shared" si="1350"/>
        <v>0</v>
      </c>
      <c r="IJ543" s="222">
        <f t="shared" si="1351"/>
        <v>0</v>
      </c>
      <c r="IK543" s="222">
        <f t="shared" si="1352"/>
        <v>0</v>
      </c>
      <c r="IL543" s="222">
        <f t="shared" si="1353"/>
        <v>0</v>
      </c>
      <c r="IM543" s="222">
        <f t="shared" si="1354"/>
        <v>0</v>
      </c>
      <c r="IN543" s="222">
        <f t="shared" si="1355"/>
        <v>0</v>
      </c>
      <c r="IO543" s="222">
        <f t="shared" si="1356"/>
        <v>0</v>
      </c>
      <c r="IP543" s="222">
        <f t="shared" si="1357"/>
        <v>0</v>
      </c>
      <c r="IQ543" s="222">
        <f t="shared" si="1358"/>
        <v>0</v>
      </c>
      <c r="IR543" s="222">
        <f t="shared" si="1359"/>
        <v>0</v>
      </c>
      <c r="IS543" s="222">
        <f t="shared" si="1360"/>
        <v>0</v>
      </c>
      <c r="IT543" s="222">
        <f t="shared" si="1361"/>
        <v>0</v>
      </c>
      <c r="IU543" s="222">
        <f t="shared" si="1362"/>
        <v>0</v>
      </c>
      <c r="IV543" s="222">
        <f t="shared" si="1363"/>
        <v>0</v>
      </c>
      <c r="IW543" s="222">
        <f t="shared" si="1364"/>
        <v>0</v>
      </c>
      <c r="IX543" s="222">
        <f t="shared" si="1365"/>
        <v>0</v>
      </c>
      <c r="IY543" s="222">
        <f t="shared" si="1366"/>
        <v>0</v>
      </c>
      <c r="IZ543" s="222">
        <f t="shared" si="1367"/>
        <v>0</v>
      </c>
      <c r="JA543" s="222">
        <f t="shared" si="1368"/>
        <v>0</v>
      </c>
      <c r="JB543" s="222">
        <f t="shared" si="1369"/>
        <v>0</v>
      </c>
    </row>
    <row r="544" spans="2:262">
      <c r="B544" s="230">
        <v>183</v>
      </c>
      <c r="C544" s="229">
        <f t="shared" si="1370"/>
        <v>3.5742187500000027E-3</v>
      </c>
      <c r="D544" s="226">
        <f t="shared" ca="1" si="1113"/>
        <v>23.723335102031886</v>
      </c>
      <c r="E544" s="225">
        <f ca="1">GG361</f>
        <v>-0.27666489796811278</v>
      </c>
      <c r="F544" s="224">
        <v>183</v>
      </c>
      <c r="G544" s="222">
        <f t="shared" si="1114"/>
        <v>0</v>
      </c>
      <c r="H544" s="222">
        <f t="shared" si="1115"/>
        <v>0</v>
      </c>
      <c r="I544" s="222">
        <f t="shared" si="1116"/>
        <v>0</v>
      </c>
      <c r="J544" s="222">
        <f t="shared" si="1117"/>
        <v>0</v>
      </c>
      <c r="K544" s="222">
        <f t="shared" si="1118"/>
        <v>0</v>
      </c>
      <c r="L544" s="222">
        <f t="shared" si="1119"/>
        <v>0</v>
      </c>
      <c r="M544" s="222">
        <f t="shared" si="1120"/>
        <v>0</v>
      </c>
      <c r="N544" s="222">
        <f t="shared" si="1121"/>
        <v>0</v>
      </c>
      <c r="O544" s="222">
        <f t="shared" si="1122"/>
        <v>0</v>
      </c>
      <c r="P544" s="222">
        <f t="shared" si="1123"/>
        <v>0</v>
      </c>
      <c r="Q544" s="222">
        <f t="shared" si="1124"/>
        <v>0</v>
      </c>
      <c r="R544" s="222">
        <f t="shared" si="1125"/>
        <v>0</v>
      </c>
      <c r="S544" s="222">
        <f t="shared" si="1126"/>
        <v>0</v>
      </c>
      <c r="T544" s="222">
        <f t="shared" si="1127"/>
        <v>0</v>
      </c>
      <c r="U544" s="222">
        <f t="shared" si="1128"/>
        <v>0</v>
      </c>
      <c r="V544" s="222">
        <f t="shared" si="1129"/>
        <v>0</v>
      </c>
      <c r="W544" s="222">
        <f t="shared" si="1130"/>
        <v>0</v>
      </c>
      <c r="X544" s="222">
        <f t="shared" si="1131"/>
        <v>0</v>
      </c>
      <c r="Y544" s="222">
        <f t="shared" si="1132"/>
        <v>0</v>
      </c>
      <c r="Z544" s="222">
        <f t="shared" si="1133"/>
        <v>0</v>
      </c>
      <c r="AA544" s="222">
        <f t="shared" si="1134"/>
        <v>0</v>
      </c>
      <c r="AB544" s="222">
        <f t="shared" si="1135"/>
        <v>0</v>
      </c>
      <c r="AC544" s="222">
        <f t="shared" si="1136"/>
        <v>0</v>
      </c>
      <c r="AD544" s="222">
        <f t="shared" si="1137"/>
        <v>0</v>
      </c>
      <c r="AE544" s="222">
        <f t="shared" si="1138"/>
        <v>0</v>
      </c>
      <c r="AF544" s="222">
        <f t="shared" si="1139"/>
        <v>0</v>
      </c>
      <c r="AG544" s="222">
        <f t="shared" si="1140"/>
        <v>0</v>
      </c>
      <c r="AH544" s="222">
        <f t="shared" si="1141"/>
        <v>0</v>
      </c>
      <c r="AI544" s="222">
        <f t="shared" si="1142"/>
        <v>0</v>
      </c>
      <c r="AJ544" s="222">
        <f t="shared" si="1143"/>
        <v>0</v>
      </c>
      <c r="AK544" s="222">
        <f t="shared" si="1144"/>
        <v>0</v>
      </c>
      <c r="AL544" s="222">
        <f t="shared" si="1145"/>
        <v>0</v>
      </c>
      <c r="AM544" s="222">
        <f t="shared" si="1146"/>
        <v>0</v>
      </c>
      <c r="AN544" s="222">
        <f t="shared" si="1147"/>
        <v>0</v>
      </c>
      <c r="AO544" s="222">
        <f t="shared" si="1148"/>
        <v>0</v>
      </c>
      <c r="AP544" s="222">
        <f t="shared" si="1149"/>
        <v>0</v>
      </c>
      <c r="AQ544" s="222">
        <f t="shared" si="1150"/>
        <v>0</v>
      </c>
      <c r="AR544" s="222">
        <f t="shared" si="1151"/>
        <v>0</v>
      </c>
      <c r="AS544" s="222">
        <f t="shared" si="1152"/>
        <v>0</v>
      </c>
      <c r="AT544" s="222">
        <f t="shared" si="1153"/>
        <v>0</v>
      </c>
      <c r="AU544" s="222">
        <f t="shared" si="1154"/>
        <v>0</v>
      </c>
      <c r="AV544" s="222">
        <f t="shared" si="1155"/>
        <v>0</v>
      </c>
      <c r="AW544" s="222">
        <f t="shared" si="1156"/>
        <v>0</v>
      </c>
      <c r="AX544" s="222">
        <f t="shared" si="1157"/>
        <v>0</v>
      </c>
      <c r="AY544" s="222">
        <f t="shared" si="1158"/>
        <v>0</v>
      </c>
      <c r="AZ544" s="222">
        <f t="shared" si="1159"/>
        <v>0</v>
      </c>
      <c r="BA544" s="222">
        <f t="shared" si="1160"/>
        <v>0</v>
      </c>
      <c r="BB544" s="222">
        <f t="shared" si="1161"/>
        <v>0</v>
      </c>
      <c r="BC544" s="222">
        <f t="shared" si="1162"/>
        <v>0</v>
      </c>
      <c r="BD544" s="222">
        <f t="shared" si="1163"/>
        <v>0</v>
      </c>
      <c r="BE544" s="222">
        <f t="shared" si="1164"/>
        <v>0</v>
      </c>
      <c r="BF544" s="222">
        <f t="shared" si="1165"/>
        <v>0</v>
      </c>
      <c r="BG544" s="222">
        <f t="shared" si="1166"/>
        <v>0</v>
      </c>
      <c r="BH544" s="222">
        <f t="shared" si="1167"/>
        <v>0</v>
      </c>
      <c r="BI544" s="222">
        <f t="shared" si="1168"/>
        <v>0</v>
      </c>
      <c r="BJ544" s="222">
        <f t="shared" si="1169"/>
        <v>0</v>
      </c>
      <c r="BK544" s="222">
        <f t="shared" si="1170"/>
        <v>0</v>
      </c>
      <c r="BL544" s="222">
        <f t="shared" si="1171"/>
        <v>0</v>
      </c>
      <c r="BM544" s="222">
        <f t="shared" si="1172"/>
        <v>0</v>
      </c>
      <c r="BN544" s="222">
        <f t="shared" si="1173"/>
        <v>0</v>
      </c>
      <c r="BO544" s="222">
        <f t="shared" si="1174"/>
        <v>0</v>
      </c>
      <c r="BP544" s="222">
        <f t="shared" si="1175"/>
        <v>0</v>
      </c>
      <c r="BQ544" s="222">
        <f t="shared" si="1176"/>
        <v>0</v>
      </c>
      <c r="BR544" s="222">
        <f t="shared" si="1177"/>
        <v>0</v>
      </c>
      <c r="BS544" s="222">
        <f t="shared" si="1178"/>
        <v>0</v>
      </c>
      <c r="BT544" s="222">
        <f t="shared" si="1179"/>
        <v>0</v>
      </c>
      <c r="BU544" s="222">
        <f t="shared" si="1180"/>
        <v>0</v>
      </c>
      <c r="BV544" s="222">
        <f t="shared" si="1181"/>
        <v>0</v>
      </c>
      <c r="BW544" s="222">
        <f t="shared" si="1182"/>
        <v>0</v>
      </c>
      <c r="BX544" s="222">
        <f t="shared" si="1183"/>
        <v>0</v>
      </c>
      <c r="BY544" s="222">
        <f t="shared" si="1184"/>
        <v>0</v>
      </c>
      <c r="BZ544" s="222">
        <f t="shared" si="1185"/>
        <v>0</v>
      </c>
      <c r="CA544" s="222">
        <f t="shared" si="1186"/>
        <v>0</v>
      </c>
      <c r="CB544" s="222">
        <f t="shared" si="1187"/>
        <v>0</v>
      </c>
      <c r="CC544" s="222">
        <f t="shared" si="1188"/>
        <v>0</v>
      </c>
      <c r="CD544" s="222">
        <f t="shared" si="1189"/>
        <v>0</v>
      </c>
      <c r="CE544" s="222">
        <f t="shared" si="1190"/>
        <v>0</v>
      </c>
      <c r="CF544" s="222">
        <f t="shared" si="1191"/>
        <v>0</v>
      </c>
      <c r="CG544" s="222">
        <f t="shared" si="1192"/>
        <v>0</v>
      </c>
      <c r="CH544" s="222">
        <f t="shared" si="1193"/>
        <v>0</v>
      </c>
      <c r="CI544" s="222">
        <f t="shared" si="1194"/>
        <v>0</v>
      </c>
      <c r="CJ544" s="222">
        <f t="shared" si="1195"/>
        <v>0</v>
      </c>
      <c r="CK544" s="222">
        <f t="shared" si="1196"/>
        <v>0</v>
      </c>
      <c r="CL544" s="222">
        <f t="shared" si="1197"/>
        <v>0</v>
      </c>
      <c r="CM544" s="222">
        <f t="shared" si="1198"/>
        <v>0</v>
      </c>
      <c r="CN544" s="222">
        <f t="shared" si="1199"/>
        <v>0</v>
      </c>
      <c r="CO544" s="222">
        <f t="shared" si="1200"/>
        <v>0</v>
      </c>
      <c r="CP544" s="222">
        <f t="shared" si="1201"/>
        <v>0</v>
      </c>
      <c r="CQ544" s="222">
        <f t="shared" si="1202"/>
        <v>0</v>
      </c>
      <c r="CR544" s="222">
        <f t="shared" si="1203"/>
        <v>0</v>
      </c>
      <c r="CS544" s="222">
        <f t="shared" si="1204"/>
        <v>0</v>
      </c>
      <c r="CT544" s="222">
        <f t="shared" si="1205"/>
        <v>0</v>
      </c>
      <c r="CU544" s="222">
        <f t="shared" si="1206"/>
        <v>0</v>
      </c>
      <c r="CV544" s="222">
        <f t="shared" si="1207"/>
        <v>0</v>
      </c>
      <c r="CW544" s="222">
        <f t="shared" si="1208"/>
        <v>0</v>
      </c>
      <c r="CX544" s="222">
        <f t="shared" si="1209"/>
        <v>0</v>
      </c>
      <c r="CY544" s="222">
        <f t="shared" si="1210"/>
        <v>0</v>
      </c>
      <c r="CZ544" s="222">
        <f t="shared" si="1211"/>
        <v>0</v>
      </c>
      <c r="DA544" s="222">
        <f t="shared" si="1212"/>
        <v>0</v>
      </c>
      <c r="DB544" s="222">
        <f t="shared" si="1213"/>
        <v>0</v>
      </c>
      <c r="DC544" s="222">
        <f t="shared" si="1214"/>
        <v>0</v>
      </c>
      <c r="DD544" s="222">
        <f t="shared" si="1215"/>
        <v>0</v>
      </c>
      <c r="DE544" s="222">
        <f t="shared" si="1216"/>
        <v>0</v>
      </c>
      <c r="DF544" s="222">
        <f t="shared" si="1217"/>
        <v>0</v>
      </c>
      <c r="DG544" s="222">
        <f t="shared" si="1218"/>
        <v>0</v>
      </c>
      <c r="DH544" s="222">
        <f t="shared" si="1219"/>
        <v>0</v>
      </c>
      <c r="DI544" s="222">
        <f t="shared" si="1220"/>
        <v>0</v>
      </c>
      <c r="DJ544" s="222">
        <f t="shared" si="1221"/>
        <v>0</v>
      </c>
      <c r="DK544" s="222">
        <f t="shared" si="1222"/>
        <v>0</v>
      </c>
      <c r="DL544" s="222">
        <f t="shared" si="1223"/>
        <v>0</v>
      </c>
      <c r="DM544" s="222">
        <f t="shared" si="1224"/>
        <v>0</v>
      </c>
      <c r="DN544" s="222">
        <f t="shared" si="1225"/>
        <v>0</v>
      </c>
      <c r="DO544" s="222">
        <f t="shared" si="1226"/>
        <v>0</v>
      </c>
      <c r="DP544" s="222">
        <f t="shared" si="1227"/>
        <v>0</v>
      </c>
      <c r="DQ544" s="222">
        <f t="shared" si="1228"/>
        <v>0</v>
      </c>
      <c r="DR544" s="222">
        <f t="shared" si="1229"/>
        <v>0</v>
      </c>
      <c r="DS544" s="222">
        <f t="shared" si="1230"/>
        <v>0</v>
      </c>
      <c r="DT544" s="222">
        <f t="shared" si="1231"/>
        <v>0</v>
      </c>
      <c r="DU544" s="222">
        <f t="shared" si="1232"/>
        <v>0</v>
      </c>
      <c r="DV544" s="222">
        <f t="shared" si="1233"/>
        <v>0</v>
      </c>
      <c r="DW544" s="222">
        <f t="shared" si="1234"/>
        <v>0</v>
      </c>
      <c r="DX544" s="222">
        <f t="shared" si="1235"/>
        <v>0</v>
      </c>
      <c r="DY544" s="222">
        <f t="shared" si="1236"/>
        <v>0</v>
      </c>
      <c r="DZ544" s="222">
        <f t="shared" si="1237"/>
        <v>0</v>
      </c>
      <c r="EA544" s="222">
        <f t="shared" si="1238"/>
        <v>0</v>
      </c>
      <c r="EB544" s="222">
        <f t="shared" si="1239"/>
        <v>0</v>
      </c>
      <c r="EC544" s="222">
        <f t="shared" si="1240"/>
        <v>0</v>
      </c>
      <c r="ED544" s="222">
        <f t="shared" si="1241"/>
        <v>0</v>
      </c>
      <c r="EE544" s="222">
        <f t="shared" si="1242"/>
        <v>0</v>
      </c>
      <c r="EF544" s="222">
        <f t="shared" si="1243"/>
        <v>0</v>
      </c>
      <c r="EG544" s="222">
        <f t="shared" si="1244"/>
        <v>0</v>
      </c>
      <c r="EH544" s="222">
        <f t="shared" si="1245"/>
        <v>0</v>
      </c>
      <c r="EI544" s="222">
        <f t="shared" si="1246"/>
        <v>0</v>
      </c>
      <c r="EJ544" s="222">
        <f t="shared" si="1247"/>
        <v>0</v>
      </c>
      <c r="EK544" s="222">
        <f t="shared" si="1248"/>
        <v>0</v>
      </c>
      <c r="EL544" s="222">
        <f t="shared" si="1249"/>
        <v>0</v>
      </c>
      <c r="EM544" s="222">
        <f t="shared" si="1250"/>
        <v>0</v>
      </c>
      <c r="EN544" s="222">
        <f t="shared" si="1251"/>
        <v>0</v>
      </c>
      <c r="EO544" s="222">
        <f t="shared" si="1252"/>
        <v>0</v>
      </c>
      <c r="EP544" s="222">
        <f t="shared" si="1253"/>
        <v>0</v>
      </c>
      <c r="EQ544" s="222">
        <f t="shared" si="1254"/>
        <v>0</v>
      </c>
      <c r="ER544" s="222">
        <f t="shared" si="1255"/>
        <v>0</v>
      </c>
      <c r="ES544" s="222">
        <f t="shared" si="1256"/>
        <v>0</v>
      </c>
      <c r="ET544" s="222">
        <f t="shared" si="1257"/>
        <v>0</v>
      </c>
      <c r="EU544" s="222">
        <f t="shared" si="1258"/>
        <v>0</v>
      </c>
      <c r="EV544" s="222">
        <f t="shared" si="1259"/>
        <v>0</v>
      </c>
      <c r="EW544" s="222">
        <f t="shared" si="1260"/>
        <v>0</v>
      </c>
      <c r="EX544" s="222">
        <f t="shared" si="1261"/>
        <v>0</v>
      </c>
      <c r="EY544" s="222">
        <f t="shared" si="1262"/>
        <v>0</v>
      </c>
      <c r="EZ544" s="222">
        <f t="shared" si="1263"/>
        <v>0</v>
      </c>
      <c r="FA544" s="222">
        <f t="shared" si="1264"/>
        <v>0</v>
      </c>
      <c r="FB544" s="222">
        <f t="shared" si="1265"/>
        <v>0</v>
      </c>
      <c r="FC544" s="222">
        <f t="shared" si="1266"/>
        <v>0</v>
      </c>
      <c r="FD544" s="222">
        <f t="shared" si="1267"/>
        <v>0</v>
      </c>
      <c r="FE544" s="222">
        <f t="shared" si="1268"/>
        <v>0</v>
      </c>
      <c r="FF544" s="222">
        <f t="shared" si="1269"/>
        <v>0</v>
      </c>
      <c r="FG544" s="222">
        <f t="shared" si="1270"/>
        <v>0</v>
      </c>
      <c r="FH544" s="222">
        <f t="shared" si="1271"/>
        <v>0</v>
      </c>
      <c r="FI544" s="222">
        <f t="shared" si="1272"/>
        <v>0</v>
      </c>
      <c r="FJ544" s="222">
        <f t="shared" si="1273"/>
        <v>0</v>
      </c>
      <c r="FK544" s="222">
        <f t="shared" si="1274"/>
        <v>0</v>
      </c>
      <c r="FL544" s="222">
        <f t="shared" si="1275"/>
        <v>0</v>
      </c>
      <c r="FM544" s="222">
        <f t="shared" si="1276"/>
        <v>0</v>
      </c>
      <c r="FN544" s="222">
        <f t="shared" si="1277"/>
        <v>0</v>
      </c>
      <c r="FO544" s="222">
        <f t="shared" si="1278"/>
        <v>0</v>
      </c>
      <c r="FP544" s="222">
        <f t="shared" si="1279"/>
        <v>0</v>
      </c>
      <c r="FQ544" s="222">
        <f t="shared" si="1280"/>
        <v>0</v>
      </c>
      <c r="FR544" s="222">
        <f t="shared" si="1281"/>
        <v>0</v>
      </c>
      <c r="FS544" s="222">
        <f t="shared" si="1282"/>
        <v>0</v>
      </c>
      <c r="FT544" s="222">
        <f t="shared" si="1283"/>
        <v>0</v>
      </c>
      <c r="FU544" s="222">
        <f t="shared" si="1284"/>
        <v>0</v>
      </c>
      <c r="FV544" s="222">
        <f t="shared" si="1285"/>
        <v>0</v>
      </c>
      <c r="FW544" s="222">
        <f t="shared" si="1286"/>
        <v>0</v>
      </c>
      <c r="FX544" s="222">
        <f t="shared" si="1287"/>
        <v>0</v>
      </c>
      <c r="FY544" s="222">
        <f t="shared" si="1288"/>
        <v>0</v>
      </c>
      <c r="FZ544" s="222">
        <f t="shared" si="1289"/>
        <v>0</v>
      </c>
      <c r="GA544" s="222">
        <f t="shared" si="1290"/>
        <v>0</v>
      </c>
      <c r="GB544" s="222">
        <f t="shared" si="1291"/>
        <v>0</v>
      </c>
      <c r="GC544" s="222">
        <f t="shared" si="1292"/>
        <v>0</v>
      </c>
      <c r="GD544" s="222">
        <f t="shared" si="1293"/>
        <v>0</v>
      </c>
      <c r="GE544" s="222">
        <f t="shared" si="1294"/>
        <v>0</v>
      </c>
      <c r="GF544" s="222">
        <f t="shared" si="1295"/>
        <v>0</v>
      </c>
      <c r="GG544" s="222">
        <f t="shared" si="1296"/>
        <v>0</v>
      </c>
      <c r="GH544" s="222">
        <f t="shared" si="1297"/>
        <v>0</v>
      </c>
      <c r="GI544" s="222">
        <f t="shared" si="1298"/>
        <v>0</v>
      </c>
      <c r="GJ544" s="222">
        <f t="shared" si="1299"/>
        <v>0</v>
      </c>
      <c r="GK544" s="222">
        <f t="shared" si="1300"/>
        <v>0</v>
      </c>
      <c r="GL544" s="222">
        <f t="shared" si="1301"/>
        <v>0</v>
      </c>
      <c r="GM544" s="222">
        <f t="shared" si="1302"/>
        <v>0</v>
      </c>
      <c r="GN544" s="222">
        <f t="shared" si="1303"/>
        <v>0</v>
      </c>
      <c r="GO544" s="222">
        <f t="shared" si="1304"/>
        <v>0</v>
      </c>
      <c r="GP544" s="222">
        <f t="shared" si="1305"/>
        <v>0</v>
      </c>
      <c r="GQ544" s="222">
        <f t="shared" si="1306"/>
        <v>0</v>
      </c>
      <c r="GR544" s="222">
        <f t="shared" si="1307"/>
        <v>0</v>
      </c>
      <c r="GS544" s="222">
        <f t="shared" si="1308"/>
        <v>0</v>
      </c>
      <c r="GT544" s="222">
        <f t="shared" si="1309"/>
        <v>0</v>
      </c>
      <c r="GU544" s="222">
        <f t="shared" si="1310"/>
        <v>0</v>
      </c>
      <c r="GV544" s="222">
        <f t="shared" si="1311"/>
        <v>0</v>
      </c>
      <c r="GW544" s="222">
        <f t="shared" si="1312"/>
        <v>0</v>
      </c>
      <c r="GX544" s="222">
        <f t="shared" si="1313"/>
        <v>0</v>
      </c>
      <c r="GY544" s="222">
        <f t="shared" si="1314"/>
        <v>0</v>
      </c>
      <c r="GZ544" s="222">
        <f t="shared" si="1315"/>
        <v>0</v>
      </c>
      <c r="HA544" s="222">
        <f t="shared" si="1316"/>
        <v>0</v>
      </c>
      <c r="HB544" s="222">
        <f t="shared" si="1317"/>
        <v>0</v>
      </c>
      <c r="HC544" s="222">
        <f t="shared" si="1318"/>
        <v>0</v>
      </c>
      <c r="HD544" s="222">
        <f t="shared" si="1319"/>
        <v>0</v>
      </c>
      <c r="HE544" s="222">
        <f t="shared" si="1320"/>
        <v>0</v>
      </c>
      <c r="HF544" s="222">
        <f t="shared" si="1321"/>
        <v>0</v>
      </c>
      <c r="HG544" s="222">
        <f t="shared" si="1322"/>
        <v>0</v>
      </c>
      <c r="HH544" s="222">
        <f t="shared" si="1323"/>
        <v>0</v>
      </c>
      <c r="HI544" s="222">
        <f t="shared" si="1324"/>
        <v>0</v>
      </c>
      <c r="HJ544" s="222">
        <f t="shared" si="1325"/>
        <v>0</v>
      </c>
      <c r="HK544" s="222">
        <f t="shared" si="1326"/>
        <v>0</v>
      </c>
      <c r="HL544" s="222">
        <f t="shared" si="1327"/>
        <v>0</v>
      </c>
      <c r="HM544" s="222">
        <f t="shared" si="1328"/>
        <v>0</v>
      </c>
      <c r="HN544" s="222">
        <f t="shared" si="1329"/>
        <v>0</v>
      </c>
      <c r="HO544" s="222">
        <f t="shared" si="1330"/>
        <v>0</v>
      </c>
      <c r="HP544" s="222">
        <f t="shared" si="1331"/>
        <v>0</v>
      </c>
      <c r="HQ544" s="222">
        <f t="shared" si="1332"/>
        <v>0</v>
      </c>
      <c r="HR544" s="222">
        <f t="shared" si="1333"/>
        <v>0</v>
      </c>
      <c r="HS544" s="222">
        <f t="shared" si="1334"/>
        <v>0</v>
      </c>
      <c r="HT544" s="222">
        <f t="shared" si="1335"/>
        <v>0</v>
      </c>
      <c r="HU544" s="222">
        <f t="shared" si="1336"/>
        <v>0</v>
      </c>
      <c r="HV544" s="222">
        <f t="shared" si="1337"/>
        <v>0</v>
      </c>
      <c r="HW544" s="222">
        <f t="shared" si="1338"/>
        <v>0</v>
      </c>
      <c r="HX544" s="222">
        <f t="shared" si="1339"/>
        <v>0</v>
      </c>
      <c r="HY544" s="222">
        <f t="shared" si="1340"/>
        <v>0</v>
      </c>
      <c r="HZ544" s="222">
        <f t="shared" si="1341"/>
        <v>0</v>
      </c>
      <c r="IA544" s="222">
        <f t="shared" si="1342"/>
        <v>0</v>
      </c>
      <c r="IB544" s="222">
        <f t="shared" si="1343"/>
        <v>0</v>
      </c>
      <c r="IC544" s="222">
        <f t="shared" si="1344"/>
        <v>0</v>
      </c>
      <c r="ID544" s="222">
        <f t="shared" si="1345"/>
        <v>0</v>
      </c>
      <c r="IE544" s="222">
        <f t="shared" si="1346"/>
        <v>0</v>
      </c>
      <c r="IF544" s="222">
        <f t="shared" si="1347"/>
        <v>0</v>
      </c>
      <c r="IG544" s="222">
        <f t="shared" si="1348"/>
        <v>0</v>
      </c>
      <c r="IH544" s="222">
        <f t="shared" si="1349"/>
        <v>0</v>
      </c>
      <c r="II544" s="222">
        <f t="shared" si="1350"/>
        <v>0</v>
      </c>
      <c r="IJ544" s="222">
        <f t="shared" si="1351"/>
        <v>0</v>
      </c>
      <c r="IK544" s="222">
        <f t="shared" si="1352"/>
        <v>0</v>
      </c>
      <c r="IL544" s="222">
        <f t="shared" si="1353"/>
        <v>0</v>
      </c>
      <c r="IM544" s="222">
        <f t="shared" si="1354"/>
        <v>0</v>
      </c>
      <c r="IN544" s="222">
        <f t="shared" si="1355"/>
        <v>0</v>
      </c>
      <c r="IO544" s="222">
        <f t="shared" si="1356"/>
        <v>0</v>
      </c>
      <c r="IP544" s="222">
        <f t="shared" si="1357"/>
        <v>0</v>
      </c>
      <c r="IQ544" s="222">
        <f t="shared" si="1358"/>
        <v>0</v>
      </c>
      <c r="IR544" s="222">
        <f t="shared" si="1359"/>
        <v>0</v>
      </c>
      <c r="IS544" s="222">
        <f t="shared" si="1360"/>
        <v>0</v>
      </c>
      <c r="IT544" s="222">
        <f t="shared" si="1361"/>
        <v>0</v>
      </c>
      <c r="IU544" s="222">
        <f t="shared" si="1362"/>
        <v>0</v>
      </c>
      <c r="IV544" s="222">
        <f t="shared" si="1363"/>
        <v>0</v>
      </c>
      <c r="IW544" s="222">
        <f t="shared" si="1364"/>
        <v>0</v>
      </c>
      <c r="IX544" s="222">
        <f t="shared" si="1365"/>
        <v>0</v>
      </c>
      <c r="IY544" s="222">
        <f t="shared" si="1366"/>
        <v>0</v>
      </c>
      <c r="IZ544" s="222">
        <f t="shared" si="1367"/>
        <v>0</v>
      </c>
      <c r="JA544" s="222">
        <f t="shared" si="1368"/>
        <v>0</v>
      </c>
      <c r="JB544" s="222">
        <f t="shared" si="1369"/>
        <v>0</v>
      </c>
    </row>
    <row r="545" spans="2:262">
      <c r="B545" s="230">
        <v>184</v>
      </c>
      <c r="C545" s="229">
        <f t="shared" si="1370"/>
        <v>3.5937500000000028E-3</v>
      </c>
      <c r="D545" s="226">
        <f t="shared" ca="1" si="1113"/>
        <v>23.726679604652436</v>
      </c>
      <c r="E545" s="225">
        <f ca="1">GH361</f>
        <v>-0.27332039534756275</v>
      </c>
      <c r="F545" s="224">
        <v>184</v>
      </c>
      <c r="G545" s="222">
        <f t="shared" si="1114"/>
        <v>0</v>
      </c>
      <c r="H545" s="222">
        <f t="shared" si="1115"/>
        <v>0</v>
      </c>
      <c r="I545" s="222">
        <f t="shared" si="1116"/>
        <v>0</v>
      </c>
      <c r="J545" s="222">
        <f t="shared" si="1117"/>
        <v>0</v>
      </c>
      <c r="K545" s="222">
        <f t="shared" si="1118"/>
        <v>0</v>
      </c>
      <c r="L545" s="222">
        <f t="shared" si="1119"/>
        <v>0</v>
      </c>
      <c r="M545" s="222">
        <f t="shared" si="1120"/>
        <v>0</v>
      </c>
      <c r="N545" s="222">
        <f t="shared" si="1121"/>
        <v>0</v>
      </c>
      <c r="O545" s="222">
        <f t="shared" si="1122"/>
        <v>0</v>
      </c>
      <c r="P545" s="222">
        <f t="shared" si="1123"/>
        <v>0</v>
      </c>
      <c r="Q545" s="222">
        <f t="shared" si="1124"/>
        <v>0</v>
      </c>
      <c r="R545" s="222">
        <f t="shared" si="1125"/>
        <v>0</v>
      </c>
      <c r="S545" s="222">
        <f t="shared" si="1126"/>
        <v>0</v>
      </c>
      <c r="T545" s="222">
        <f t="shared" si="1127"/>
        <v>0</v>
      </c>
      <c r="U545" s="222">
        <f t="shared" si="1128"/>
        <v>0</v>
      </c>
      <c r="V545" s="222">
        <f t="shared" si="1129"/>
        <v>0</v>
      </c>
      <c r="W545" s="222">
        <f t="shared" si="1130"/>
        <v>0</v>
      </c>
      <c r="X545" s="222">
        <f t="shared" si="1131"/>
        <v>0</v>
      </c>
      <c r="Y545" s="222">
        <f t="shared" si="1132"/>
        <v>0</v>
      </c>
      <c r="Z545" s="222">
        <f t="shared" si="1133"/>
        <v>0</v>
      </c>
      <c r="AA545" s="222">
        <f t="shared" si="1134"/>
        <v>0</v>
      </c>
      <c r="AB545" s="222">
        <f t="shared" si="1135"/>
        <v>0</v>
      </c>
      <c r="AC545" s="222">
        <f t="shared" si="1136"/>
        <v>0</v>
      </c>
      <c r="AD545" s="222">
        <f t="shared" si="1137"/>
        <v>0</v>
      </c>
      <c r="AE545" s="222">
        <f t="shared" si="1138"/>
        <v>0</v>
      </c>
      <c r="AF545" s="222">
        <f t="shared" si="1139"/>
        <v>0</v>
      </c>
      <c r="AG545" s="222">
        <f t="shared" si="1140"/>
        <v>0</v>
      </c>
      <c r="AH545" s="222">
        <f t="shared" si="1141"/>
        <v>0</v>
      </c>
      <c r="AI545" s="222">
        <f t="shared" si="1142"/>
        <v>0</v>
      </c>
      <c r="AJ545" s="222">
        <f t="shared" si="1143"/>
        <v>0</v>
      </c>
      <c r="AK545" s="222">
        <f t="shared" si="1144"/>
        <v>0</v>
      </c>
      <c r="AL545" s="222">
        <f t="shared" si="1145"/>
        <v>0</v>
      </c>
      <c r="AM545" s="222">
        <f t="shared" si="1146"/>
        <v>0</v>
      </c>
      <c r="AN545" s="222">
        <f t="shared" si="1147"/>
        <v>0</v>
      </c>
      <c r="AO545" s="222">
        <f t="shared" si="1148"/>
        <v>0</v>
      </c>
      <c r="AP545" s="222">
        <f t="shared" si="1149"/>
        <v>0</v>
      </c>
      <c r="AQ545" s="222">
        <f t="shared" si="1150"/>
        <v>0</v>
      </c>
      <c r="AR545" s="222">
        <f t="shared" si="1151"/>
        <v>0</v>
      </c>
      <c r="AS545" s="222">
        <f t="shared" si="1152"/>
        <v>0</v>
      </c>
      <c r="AT545" s="222">
        <f t="shared" si="1153"/>
        <v>0</v>
      </c>
      <c r="AU545" s="222">
        <f t="shared" si="1154"/>
        <v>0</v>
      </c>
      <c r="AV545" s="222">
        <f t="shared" si="1155"/>
        <v>0</v>
      </c>
      <c r="AW545" s="222">
        <f t="shared" si="1156"/>
        <v>0</v>
      </c>
      <c r="AX545" s="222">
        <f t="shared" si="1157"/>
        <v>0</v>
      </c>
      <c r="AY545" s="222">
        <f t="shared" si="1158"/>
        <v>0</v>
      </c>
      <c r="AZ545" s="222">
        <f t="shared" si="1159"/>
        <v>0</v>
      </c>
      <c r="BA545" s="222">
        <f t="shared" si="1160"/>
        <v>0</v>
      </c>
      <c r="BB545" s="222">
        <f t="shared" si="1161"/>
        <v>0</v>
      </c>
      <c r="BC545" s="222">
        <f t="shared" si="1162"/>
        <v>0</v>
      </c>
      <c r="BD545" s="222">
        <f t="shared" si="1163"/>
        <v>0</v>
      </c>
      <c r="BE545" s="222">
        <f t="shared" si="1164"/>
        <v>0</v>
      </c>
      <c r="BF545" s="222">
        <f t="shared" si="1165"/>
        <v>0</v>
      </c>
      <c r="BG545" s="222">
        <f t="shared" si="1166"/>
        <v>0</v>
      </c>
      <c r="BH545" s="222">
        <f t="shared" si="1167"/>
        <v>0</v>
      </c>
      <c r="BI545" s="222">
        <f t="shared" si="1168"/>
        <v>0</v>
      </c>
      <c r="BJ545" s="222">
        <f t="shared" si="1169"/>
        <v>0</v>
      </c>
      <c r="BK545" s="222">
        <f t="shared" si="1170"/>
        <v>0</v>
      </c>
      <c r="BL545" s="222">
        <f t="shared" si="1171"/>
        <v>0</v>
      </c>
      <c r="BM545" s="222">
        <f t="shared" si="1172"/>
        <v>0</v>
      </c>
      <c r="BN545" s="222">
        <f t="shared" si="1173"/>
        <v>0</v>
      </c>
      <c r="BO545" s="222">
        <f t="shared" si="1174"/>
        <v>0</v>
      </c>
      <c r="BP545" s="222">
        <f t="shared" si="1175"/>
        <v>0</v>
      </c>
      <c r="BQ545" s="222">
        <f t="shared" si="1176"/>
        <v>0</v>
      </c>
      <c r="BR545" s="222">
        <f t="shared" si="1177"/>
        <v>0</v>
      </c>
      <c r="BS545" s="222">
        <f t="shared" si="1178"/>
        <v>0</v>
      </c>
      <c r="BT545" s="222">
        <f t="shared" si="1179"/>
        <v>0</v>
      </c>
      <c r="BU545" s="222">
        <f t="shared" si="1180"/>
        <v>0</v>
      </c>
      <c r="BV545" s="222">
        <f t="shared" si="1181"/>
        <v>0</v>
      </c>
      <c r="BW545" s="222">
        <f t="shared" si="1182"/>
        <v>0</v>
      </c>
      <c r="BX545" s="222">
        <f t="shared" si="1183"/>
        <v>0</v>
      </c>
      <c r="BY545" s="222">
        <f t="shared" si="1184"/>
        <v>0</v>
      </c>
      <c r="BZ545" s="222">
        <f t="shared" si="1185"/>
        <v>0</v>
      </c>
      <c r="CA545" s="222">
        <f t="shared" si="1186"/>
        <v>0</v>
      </c>
      <c r="CB545" s="222">
        <f t="shared" si="1187"/>
        <v>0</v>
      </c>
      <c r="CC545" s="222">
        <f t="shared" si="1188"/>
        <v>0</v>
      </c>
      <c r="CD545" s="222">
        <f t="shared" si="1189"/>
        <v>0</v>
      </c>
      <c r="CE545" s="222">
        <f t="shared" si="1190"/>
        <v>0</v>
      </c>
      <c r="CF545" s="222">
        <f t="shared" si="1191"/>
        <v>0</v>
      </c>
      <c r="CG545" s="222">
        <f t="shared" si="1192"/>
        <v>0</v>
      </c>
      <c r="CH545" s="222">
        <f t="shared" si="1193"/>
        <v>0</v>
      </c>
      <c r="CI545" s="222">
        <f t="shared" si="1194"/>
        <v>0</v>
      </c>
      <c r="CJ545" s="222">
        <f t="shared" si="1195"/>
        <v>0</v>
      </c>
      <c r="CK545" s="222">
        <f t="shared" si="1196"/>
        <v>0</v>
      </c>
      <c r="CL545" s="222">
        <f t="shared" si="1197"/>
        <v>0</v>
      </c>
      <c r="CM545" s="222">
        <f t="shared" si="1198"/>
        <v>0</v>
      </c>
      <c r="CN545" s="222">
        <f t="shared" si="1199"/>
        <v>0</v>
      </c>
      <c r="CO545" s="222">
        <f t="shared" si="1200"/>
        <v>0</v>
      </c>
      <c r="CP545" s="222">
        <f t="shared" si="1201"/>
        <v>0</v>
      </c>
      <c r="CQ545" s="222">
        <f t="shared" si="1202"/>
        <v>0</v>
      </c>
      <c r="CR545" s="222">
        <f t="shared" si="1203"/>
        <v>0</v>
      </c>
      <c r="CS545" s="222">
        <f t="shared" si="1204"/>
        <v>0</v>
      </c>
      <c r="CT545" s="222">
        <f t="shared" si="1205"/>
        <v>0</v>
      </c>
      <c r="CU545" s="222">
        <f t="shared" si="1206"/>
        <v>0</v>
      </c>
      <c r="CV545" s="222">
        <f t="shared" si="1207"/>
        <v>0</v>
      </c>
      <c r="CW545" s="222">
        <f t="shared" si="1208"/>
        <v>0</v>
      </c>
      <c r="CX545" s="222">
        <f t="shared" si="1209"/>
        <v>0</v>
      </c>
      <c r="CY545" s="222">
        <f t="shared" si="1210"/>
        <v>0</v>
      </c>
      <c r="CZ545" s="222">
        <f t="shared" si="1211"/>
        <v>0</v>
      </c>
      <c r="DA545" s="222">
        <f t="shared" si="1212"/>
        <v>0</v>
      </c>
      <c r="DB545" s="222">
        <f t="shared" si="1213"/>
        <v>0</v>
      </c>
      <c r="DC545" s="222">
        <f t="shared" si="1214"/>
        <v>0</v>
      </c>
      <c r="DD545" s="222">
        <f t="shared" si="1215"/>
        <v>0</v>
      </c>
      <c r="DE545" s="222">
        <f t="shared" si="1216"/>
        <v>0</v>
      </c>
      <c r="DF545" s="222">
        <f t="shared" si="1217"/>
        <v>0</v>
      </c>
      <c r="DG545" s="222">
        <f t="shared" si="1218"/>
        <v>0</v>
      </c>
      <c r="DH545" s="222">
        <f t="shared" si="1219"/>
        <v>0</v>
      </c>
      <c r="DI545" s="222">
        <f t="shared" si="1220"/>
        <v>0</v>
      </c>
      <c r="DJ545" s="222">
        <f t="shared" si="1221"/>
        <v>0</v>
      </c>
      <c r="DK545" s="222">
        <f t="shared" si="1222"/>
        <v>0</v>
      </c>
      <c r="DL545" s="222">
        <f t="shared" si="1223"/>
        <v>0</v>
      </c>
      <c r="DM545" s="222">
        <f t="shared" si="1224"/>
        <v>0</v>
      </c>
      <c r="DN545" s="222">
        <f t="shared" si="1225"/>
        <v>0</v>
      </c>
      <c r="DO545" s="222">
        <f t="shared" si="1226"/>
        <v>0</v>
      </c>
      <c r="DP545" s="222">
        <f t="shared" si="1227"/>
        <v>0</v>
      </c>
      <c r="DQ545" s="222">
        <f t="shared" si="1228"/>
        <v>0</v>
      </c>
      <c r="DR545" s="222">
        <f t="shared" si="1229"/>
        <v>0</v>
      </c>
      <c r="DS545" s="222">
        <f t="shared" si="1230"/>
        <v>0</v>
      </c>
      <c r="DT545" s="222">
        <f t="shared" si="1231"/>
        <v>0</v>
      </c>
      <c r="DU545" s="222">
        <f t="shared" si="1232"/>
        <v>0</v>
      </c>
      <c r="DV545" s="222">
        <f t="shared" si="1233"/>
        <v>0</v>
      </c>
      <c r="DW545" s="222">
        <f t="shared" si="1234"/>
        <v>0</v>
      </c>
      <c r="DX545" s="222">
        <f t="shared" si="1235"/>
        <v>0</v>
      </c>
      <c r="DY545" s="222">
        <f t="shared" si="1236"/>
        <v>0</v>
      </c>
      <c r="DZ545" s="222">
        <f t="shared" si="1237"/>
        <v>0</v>
      </c>
      <c r="EA545" s="222">
        <f t="shared" si="1238"/>
        <v>0</v>
      </c>
      <c r="EB545" s="222">
        <f t="shared" si="1239"/>
        <v>0</v>
      </c>
      <c r="EC545" s="222">
        <f t="shared" si="1240"/>
        <v>0</v>
      </c>
      <c r="ED545" s="222">
        <f t="shared" si="1241"/>
        <v>0</v>
      </c>
      <c r="EE545" s="222">
        <f t="shared" si="1242"/>
        <v>0</v>
      </c>
      <c r="EF545" s="222">
        <f t="shared" si="1243"/>
        <v>0</v>
      </c>
      <c r="EG545" s="222">
        <f t="shared" si="1244"/>
        <v>0</v>
      </c>
      <c r="EH545" s="222">
        <f t="shared" si="1245"/>
        <v>0</v>
      </c>
      <c r="EI545" s="222">
        <f t="shared" si="1246"/>
        <v>0</v>
      </c>
      <c r="EJ545" s="222">
        <f t="shared" si="1247"/>
        <v>0</v>
      </c>
      <c r="EK545" s="222">
        <f t="shared" si="1248"/>
        <v>0</v>
      </c>
      <c r="EL545" s="222">
        <f t="shared" si="1249"/>
        <v>0</v>
      </c>
      <c r="EM545" s="222">
        <f t="shared" si="1250"/>
        <v>0</v>
      </c>
      <c r="EN545" s="222">
        <f t="shared" si="1251"/>
        <v>0</v>
      </c>
      <c r="EO545" s="222">
        <f t="shared" si="1252"/>
        <v>0</v>
      </c>
      <c r="EP545" s="222">
        <f t="shared" si="1253"/>
        <v>0</v>
      </c>
      <c r="EQ545" s="222">
        <f t="shared" si="1254"/>
        <v>0</v>
      </c>
      <c r="ER545" s="222">
        <f t="shared" si="1255"/>
        <v>0</v>
      </c>
      <c r="ES545" s="222">
        <f t="shared" si="1256"/>
        <v>0</v>
      </c>
      <c r="ET545" s="222">
        <f t="shared" si="1257"/>
        <v>0</v>
      </c>
      <c r="EU545" s="222">
        <f t="shared" si="1258"/>
        <v>0</v>
      </c>
      <c r="EV545" s="222">
        <f t="shared" si="1259"/>
        <v>0</v>
      </c>
      <c r="EW545" s="222">
        <f t="shared" si="1260"/>
        <v>0</v>
      </c>
      <c r="EX545" s="222">
        <f t="shared" si="1261"/>
        <v>0</v>
      </c>
      <c r="EY545" s="222">
        <f t="shared" si="1262"/>
        <v>0</v>
      </c>
      <c r="EZ545" s="222">
        <f t="shared" si="1263"/>
        <v>0</v>
      </c>
      <c r="FA545" s="222">
        <f t="shared" si="1264"/>
        <v>0</v>
      </c>
      <c r="FB545" s="222">
        <f t="shared" si="1265"/>
        <v>0</v>
      </c>
      <c r="FC545" s="222">
        <f t="shared" si="1266"/>
        <v>0</v>
      </c>
      <c r="FD545" s="222">
        <f t="shared" si="1267"/>
        <v>0</v>
      </c>
      <c r="FE545" s="222">
        <f t="shared" si="1268"/>
        <v>0</v>
      </c>
      <c r="FF545" s="222">
        <f t="shared" si="1269"/>
        <v>0</v>
      </c>
      <c r="FG545" s="222">
        <f t="shared" si="1270"/>
        <v>0</v>
      </c>
      <c r="FH545" s="222">
        <f t="shared" si="1271"/>
        <v>0</v>
      </c>
      <c r="FI545" s="222">
        <f t="shared" si="1272"/>
        <v>0</v>
      </c>
      <c r="FJ545" s="222">
        <f t="shared" si="1273"/>
        <v>0</v>
      </c>
      <c r="FK545" s="222">
        <f t="shared" si="1274"/>
        <v>0</v>
      </c>
      <c r="FL545" s="222">
        <f t="shared" si="1275"/>
        <v>0</v>
      </c>
      <c r="FM545" s="222">
        <f t="shared" si="1276"/>
        <v>0</v>
      </c>
      <c r="FN545" s="222">
        <f t="shared" si="1277"/>
        <v>0</v>
      </c>
      <c r="FO545" s="222">
        <f t="shared" si="1278"/>
        <v>0</v>
      </c>
      <c r="FP545" s="222">
        <f t="shared" si="1279"/>
        <v>0</v>
      </c>
      <c r="FQ545" s="222">
        <f t="shared" si="1280"/>
        <v>0</v>
      </c>
      <c r="FR545" s="222">
        <f t="shared" si="1281"/>
        <v>0</v>
      </c>
      <c r="FS545" s="222">
        <f t="shared" si="1282"/>
        <v>0</v>
      </c>
      <c r="FT545" s="222">
        <f t="shared" si="1283"/>
        <v>0</v>
      </c>
      <c r="FU545" s="222">
        <f t="shared" si="1284"/>
        <v>0</v>
      </c>
      <c r="FV545" s="222">
        <f t="shared" si="1285"/>
        <v>0</v>
      </c>
      <c r="FW545" s="222">
        <f t="shared" si="1286"/>
        <v>0</v>
      </c>
      <c r="FX545" s="222">
        <f t="shared" si="1287"/>
        <v>0</v>
      </c>
      <c r="FY545" s="222">
        <f t="shared" si="1288"/>
        <v>0</v>
      </c>
      <c r="FZ545" s="222">
        <f t="shared" si="1289"/>
        <v>0</v>
      </c>
      <c r="GA545" s="222">
        <f t="shared" si="1290"/>
        <v>0</v>
      </c>
      <c r="GB545" s="222">
        <f t="shared" si="1291"/>
        <v>0</v>
      </c>
      <c r="GC545" s="222">
        <f t="shared" si="1292"/>
        <v>0</v>
      </c>
      <c r="GD545" s="222">
        <f t="shared" si="1293"/>
        <v>0</v>
      </c>
      <c r="GE545" s="222">
        <f t="shared" si="1294"/>
        <v>0</v>
      </c>
      <c r="GF545" s="222">
        <f t="shared" si="1295"/>
        <v>0</v>
      </c>
      <c r="GG545" s="222">
        <f t="shared" si="1296"/>
        <v>0</v>
      </c>
      <c r="GH545" s="222">
        <f t="shared" si="1297"/>
        <v>0</v>
      </c>
      <c r="GI545" s="222">
        <f t="shared" si="1298"/>
        <v>0</v>
      </c>
      <c r="GJ545" s="222">
        <f t="shared" si="1299"/>
        <v>0</v>
      </c>
      <c r="GK545" s="222">
        <f t="shared" si="1300"/>
        <v>0</v>
      </c>
      <c r="GL545" s="222">
        <f t="shared" si="1301"/>
        <v>0</v>
      </c>
      <c r="GM545" s="222">
        <f t="shared" si="1302"/>
        <v>0</v>
      </c>
      <c r="GN545" s="222">
        <f t="shared" si="1303"/>
        <v>0</v>
      </c>
      <c r="GO545" s="222">
        <f t="shared" si="1304"/>
        <v>0</v>
      </c>
      <c r="GP545" s="222">
        <f t="shared" si="1305"/>
        <v>0</v>
      </c>
      <c r="GQ545" s="222">
        <f t="shared" si="1306"/>
        <v>0</v>
      </c>
      <c r="GR545" s="222">
        <f t="shared" si="1307"/>
        <v>0</v>
      </c>
      <c r="GS545" s="222">
        <f t="shared" si="1308"/>
        <v>0</v>
      </c>
      <c r="GT545" s="222">
        <f t="shared" si="1309"/>
        <v>0</v>
      </c>
      <c r="GU545" s="222">
        <f t="shared" si="1310"/>
        <v>0</v>
      </c>
      <c r="GV545" s="222">
        <f t="shared" si="1311"/>
        <v>0</v>
      </c>
      <c r="GW545" s="222">
        <f t="shared" si="1312"/>
        <v>0</v>
      </c>
      <c r="GX545" s="222">
        <f t="shared" si="1313"/>
        <v>0</v>
      </c>
      <c r="GY545" s="222">
        <f t="shared" si="1314"/>
        <v>0</v>
      </c>
      <c r="GZ545" s="222">
        <f t="shared" si="1315"/>
        <v>0</v>
      </c>
      <c r="HA545" s="222">
        <f t="shared" si="1316"/>
        <v>0</v>
      </c>
      <c r="HB545" s="222">
        <f t="shared" si="1317"/>
        <v>0</v>
      </c>
      <c r="HC545" s="222">
        <f t="shared" si="1318"/>
        <v>0</v>
      </c>
      <c r="HD545" s="222">
        <f t="shared" si="1319"/>
        <v>0</v>
      </c>
      <c r="HE545" s="222">
        <f t="shared" si="1320"/>
        <v>0</v>
      </c>
      <c r="HF545" s="222">
        <f t="shared" si="1321"/>
        <v>0</v>
      </c>
      <c r="HG545" s="222">
        <f t="shared" si="1322"/>
        <v>0</v>
      </c>
      <c r="HH545" s="222">
        <f t="shared" si="1323"/>
        <v>0</v>
      </c>
      <c r="HI545" s="222">
        <f t="shared" si="1324"/>
        <v>0</v>
      </c>
      <c r="HJ545" s="222">
        <f t="shared" si="1325"/>
        <v>0</v>
      </c>
      <c r="HK545" s="222">
        <f t="shared" si="1326"/>
        <v>0</v>
      </c>
      <c r="HL545" s="222">
        <f t="shared" si="1327"/>
        <v>0</v>
      </c>
      <c r="HM545" s="222">
        <f t="shared" si="1328"/>
        <v>0</v>
      </c>
      <c r="HN545" s="222">
        <f t="shared" si="1329"/>
        <v>0</v>
      </c>
      <c r="HO545" s="222">
        <f t="shared" si="1330"/>
        <v>0</v>
      </c>
      <c r="HP545" s="222">
        <f t="shared" si="1331"/>
        <v>0</v>
      </c>
      <c r="HQ545" s="222">
        <f t="shared" si="1332"/>
        <v>0</v>
      </c>
      <c r="HR545" s="222">
        <f t="shared" si="1333"/>
        <v>0</v>
      </c>
      <c r="HS545" s="222">
        <f t="shared" si="1334"/>
        <v>0</v>
      </c>
      <c r="HT545" s="222">
        <f t="shared" si="1335"/>
        <v>0</v>
      </c>
      <c r="HU545" s="222">
        <f t="shared" si="1336"/>
        <v>0</v>
      </c>
      <c r="HV545" s="222">
        <f t="shared" si="1337"/>
        <v>0</v>
      </c>
      <c r="HW545" s="222">
        <f t="shared" si="1338"/>
        <v>0</v>
      </c>
      <c r="HX545" s="222">
        <f t="shared" si="1339"/>
        <v>0</v>
      </c>
      <c r="HY545" s="222">
        <f t="shared" si="1340"/>
        <v>0</v>
      </c>
      <c r="HZ545" s="222">
        <f t="shared" si="1341"/>
        <v>0</v>
      </c>
      <c r="IA545" s="222">
        <f t="shared" si="1342"/>
        <v>0</v>
      </c>
      <c r="IB545" s="222">
        <f t="shared" si="1343"/>
        <v>0</v>
      </c>
      <c r="IC545" s="222">
        <f t="shared" si="1344"/>
        <v>0</v>
      </c>
      <c r="ID545" s="222">
        <f t="shared" si="1345"/>
        <v>0</v>
      </c>
      <c r="IE545" s="222">
        <f t="shared" si="1346"/>
        <v>0</v>
      </c>
      <c r="IF545" s="222">
        <f t="shared" si="1347"/>
        <v>0</v>
      </c>
      <c r="IG545" s="222">
        <f t="shared" si="1348"/>
        <v>0</v>
      </c>
      <c r="IH545" s="222">
        <f t="shared" si="1349"/>
        <v>0</v>
      </c>
      <c r="II545" s="222">
        <f t="shared" si="1350"/>
        <v>0</v>
      </c>
      <c r="IJ545" s="222">
        <f t="shared" si="1351"/>
        <v>0</v>
      </c>
      <c r="IK545" s="222">
        <f t="shared" si="1352"/>
        <v>0</v>
      </c>
      <c r="IL545" s="222">
        <f t="shared" si="1353"/>
        <v>0</v>
      </c>
      <c r="IM545" s="222">
        <f t="shared" si="1354"/>
        <v>0</v>
      </c>
      <c r="IN545" s="222">
        <f t="shared" si="1355"/>
        <v>0</v>
      </c>
      <c r="IO545" s="222">
        <f t="shared" si="1356"/>
        <v>0</v>
      </c>
      <c r="IP545" s="222">
        <f t="shared" si="1357"/>
        <v>0</v>
      </c>
      <c r="IQ545" s="222">
        <f t="shared" si="1358"/>
        <v>0</v>
      </c>
      <c r="IR545" s="222">
        <f t="shared" si="1359"/>
        <v>0</v>
      </c>
      <c r="IS545" s="222">
        <f t="shared" si="1360"/>
        <v>0</v>
      </c>
      <c r="IT545" s="222">
        <f t="shared" si="1361"/>
        <v>0</v>
      </c>
      <c r="IU545" s="222">
        <f t="shared" si="1362"/>
        <v>0</v>
      </c>
      <c r="IV545" s="222">
        <f t="shared" si="1363"/>
        <v>0</v>
      </c>
      <c r="IW545" s="222">
        <f t="shared" si="1364"/>
        <v>0</v>
      </c>
      <c r="IX545" s="222">
        <f t="shared" si="1365"/>
        <v>0</v>
      </c>
      <c r="IY545" s="222">
        <f t="shared" si="1366"/>
        <v>0</v>
      </c>
      <c r="IZ545" s="222">
        <f t="shared" si="1367"/>
        <v>0</v>
      </c>
      <c r="JA545" s="222">
        <f t="shared" si="1368"/>
        <v>0</v>
      </c>
      <c r="JB545" s="222">
        <f t="shared" si="1369"/>
        <v>0</v>
      </c>
    </row>
    <row r="546" spans="2:262">
      <c r="B546" s="230">
        <v>185</v>
      </c>
      <c r="C546" s="229">
        <f t="shared" si="1370"/>
        <v>3.6132812500000028E-3</v>
      </c>
      <c r="D546" s="226">
        <f t="shared" ca="1" si="1113"/>
        <v>23.726526747944668</v>
      </c>
      <c r="E546" s="225">
        <f ca="1">GI361</f>
        <v>-0.27347325205533224</v>
      </c>
      <c r="F546" s="224">
        <v>185</v>
      </c>
      <c r="G546" s="222">
        <f t="shared" si="1114"/>
        <v>0</v>
      </c>
      <c r="H546" s="222">
        <f t="shared" si="1115"/>
        <v>0</v>
      </c>
      <c r="I546" s="222">
        <f t="shared" si="1116"/>
        <v>0</v>
      </c>
      <c r="J546" s="222">
        <f t="shared" si="1117"/>
        <v>0</v>
      </c>
      <c r="K546" s="222">
        <f t="shared" si="1118"/>
        <v>0</v>
      </c>
      <c r="L546" s="222">
        <f t="shared" si="1119"/>
        <v>0</v>
      </c>
      <c r="M546" s="222">
        <f t="shared" si="1120"/>
        <v>0</v>
      </c>
      <c r="N546" s="222">
        <f t="shared" si="1121"/>
        <v>0</v>
      </c>
      <c r="O546" s="222">
        <f t="shared" si="1122"/>
        <v>0</v>
      </c>
      <c r="P546" s="222">
        <f t="shared" si="1123"/>
        <v>0</v>
      </c>
      <c r="Q546" s="222">
        <f t="shared" si="1124"/>
        <v>0</v>
      </c>
      <c r="R546" s="222">
        <f t="shared" si="1125"/>
        <v>0</v>
      </c>
      <c r="S546" s="222">
        <f t="shared" si="1126"/>
        <v>0</v>
      </c>
      <c r="T546" s="222">
        <f t="shared" si="1127"/>
        <v>0</v>
      </c>
      <c r="U546" s="222">
        <f t="shared" si="1128"/>
        <v>0</v>
      </c>
      <c r="V546" s="222">
        <f t="shared" si="1129"/>
        <v>0</v>
      </c>
      <c r="W546" s="222">
        <f t="shared" si="1130"/>
        <v>0</v>
      </c>
      <c r="X546" s="222">
        <f t="shared" si="1131"/>
        <v>0</v>
      </c>
      <c r="Y546" s="222">
        <f t="shared" si="1132"/>
        <v>0</v>
      </c>
      <c r="Z546" s="222">
        <f t="shared" si="1133"/>
        <v>0</v>
      </c>
      <c r="AA546" s="222">
        <f t="shared" si="1134"/>
        <v>0</v>
      </c>
      <c r="AB546" s="222">
        <f t="shared" si="1135"/>
        <v>0</v>
      </c>
      <c r="AC546" s="222">
        <f t="shared" si="1136"/>
        <v>0</v>
      </c>
      <c r="AD546" s="222">
        <f t="shared" si="1137"/>
        <v>0</v>
      </c>
      <c r="AE546" s="222">
        <f t="shared" si="1138"/>
        <v>0</v>
      </c>
      <c r="AF546" s="222">
        <f t="shared" si="1139"/>
        <v>0</v>
      </c>
      <c r="AG546" s="222">
        <f t="shared" si="1140"/>
        <v>0</v>
      </c>
      <c r="AH546" s="222">
        <f t="shared" si="1141"/>
        <v>0</v>
      </c>
      <c r="AI546" s="222">
        <f t="shared" si="1142"/>
        <v>0</v>
      </c>
      <c r="AJ546" s="222">
        <f t="shared" si="1143"/>
        <v>0</v>
      </c>
      <c r="AK546" s="222">
        <f t="shared" si="1144"/>
        <v>0</v>
      </c>
      <c r="AL546" s="222">
        <f t="shared" si="1145"/>
        <v>0</v>
      </c>
      <c r="AM546" s="222">
        <f t="shared" si="1146"/>
        <v>0</v>
      </c>
      <c r="AN546" s="222">
        <f t="shared" si="1147"/>
        <v>0</v>
      </c>
      <c r="AO546" s="222">
        <f t="shared" si="1148"/>
        <v>0</v>
      </c>
      <c r="AP546" s="222">
        <f t="shared" si="1149"/>
        <v>0</v>
      </c>
      <c r="AQ546" s="222">
        <f t="shared" si="1150"/>
        <v>0</v>
      </c>
      <c r="AR546" s="222">
        <f t="shared" si="1151"/>
        <v>0</v>
      </c>
      <c r="AS546" s="222">
        <f t="shared" si="1152"/>
        <v>0</v>
      </c>
      <c r="AT546" s="222">
        <f t="shared" si="1153"/>
        <v>0</v>
      </c>
      <c r="AU546" s="222">
        <f t="shared" si="1154"/>
        <v>0</v>
      </c>
      <c r="AV546" s="222">
        <f t="shared" si="1155"/>
        <v>0</v>
      </c>
      <c r="AW546" s="222">
        <f t="shared" si="1156"/>
        <v>0</v>
      </c>
      <c r="AX546" s="222">
        <f t="shared" si="1157"/>
        <v>0</v>
      </c>
      <c r="AY546" s="222">
        <f t="shared" si="1158"/>
        <v>0</v>
      </c>
      <c r="AZ546" s="222">
        <f t="shared" si="1159"/>
        <v>0</v>
      </c>
      <c r="BA546" s="222">
        <f t="shared" si="1160"/>
        <v>0</v>
      </c>
      <c r="BB546" s="222">
        <f t="shared" si="1161"/>
        <v>0</v>
      </c>
      <c r="BC546" s="222">
        <f t="shared" si="1162"/>
        <v>0</v>
      </c>
      <c r="BD546" s="222">
        <f t="shared" si="1163"/>
        <v>0</v>
      </c>
      <c r="BE546" s="222">
        <f t="shared" si="1164"/>
        <v>0</v>
      </c>
      <c r="BF546" s="222">
        <f t="shared" si="1165"/>
        <v>0</v>
      </c>
      <c r="BG546" s="222">
        <f t="shared" si="1166"/>
        <v>0</v>
      </c>
      <c r="BH546" s="222">
        <f t="shared" si="1167"/>
        <v>0</v>
      </c>
      <c r="BI546" s="222">
        <f t="shared" si="1168"/>
        <v>0</v>
      </c>
      <c r="BJ546" s="222">
        <f t="shared" si="1169"/>
        <v>0</v>
      </c>
      <c r="BK546" s="222">
        <f t="shared" si="1170"/>
        <v>0</v>
      </c>
      <c r="BL546" s="222">
        <f t="shared" si="1171"/>
        <v>0</v>
      </c>
      <c r="BM546" s="222">
        <f t="shared" si="1172"/>
        <v>0</v>
      </c>
      <c r="BN546" s="222">
        <f t="shared" si="1173"/>
        <v>0</v>
      </c>
      <c r="BO546" s="222">
        <f t="shared" si="1174"/>
        <v>0</v>
      </c>
      <c r="BP546" s="222">
        <f t="shared" si="1175"/>
        <v>0</v>
      </c>
      <c r="BQ546" s="222">
        <f t="shared" si="1176"/>
        <v>0</v>
      </c>
      <c r="BR546" s="222">
        <f t="shared" si="1177"/>
        <v>0</v>
      </c>
      <c r="BS546" s="222">
        <f t="shared" si="1178"/>
        <v>0</v>
      </c>
      <c r="BT546" s="222">
        <f t="shared" si="1179"/>
        <v>0</v>
      </c>
      <c r="BU546" s="222">
        <f t="shared" si="1180"/>
        <v>0</v>
      </c>
      <c r="BV546" s="222">
        <f t="shared" si="1181"/>
        <v>0</v>
      </c>
      <c r="BW546" s="222">
        <f t="shared" si="1182"/>
        <v>0</v>
      </c>
      <c r="BX546" s="222">
        <f t="shared" si="1183"/>
        <v>0</v>
      </c>
      <c r="BY546" s="222">
        <f t="shared" si="1184"/>
        <v>0</v>
      </c>
      <c r="BZ546" s="222">
        <f t="shared" si="1185"/>
        <v>0</v>
      </c>
      <c r="CA546" s="222">
        <f t="shared" si="1186"/>
        <v>0</v>
      </c>
      <c r="CB546" s="222">
        <f t="shared" si="1187"/>
        <v>0</v>
      </c>
      <c r="CC546" s="222">
        <f t="shared" si="1188"/>
        <v>0</v>
      </c>
      <c r="CD546" s="222">
        <f t="shared" si="1189"/>
        <v>0</v>
      </c>
      <c r="CE546" s="222">
        <f t="shared" si="1190"/>
        <v>0</v>
      </c>
      <c r="CF546" s="222">
        <f t="shared" si="1191"/>
        <v>0</v>
      </c>
      <c r="CG546" s="222">
        <f t="shared" si="1192"/>
        <v>0</v>
      </c>
      <c r="CH546" s="222">
        <f t="shared" si="1193"/>
        <v>0</v>
      </c>
      <c r="CI546" s="222">
        <f t="shared" si="1194"/>
        <v>0</v>
      </c>
      <c r="CJ546" s="222">
        <f t="shared" si="1195"/>
        <v>0</v>
      </c>
      <c r="CK546" s="222">
        <f t="shared" si="1196"/>
        <v>0</v>
      </c>
      <c r="CL546" s="222">
        <f t="shared" si="1197"/>
        <v>0</v>
      </c>
      <c r="CM546" s="222">
        <f t="shared" si="1198"/>
        <v>0</v>
      </c>
      <c r="CN546" s="222">
        <f t="shared" si="1199"/>
        <v>0</v>
      </c>
      <c r="CO546" s="222">
        <f t="shared" si="1200"/>
        <v>0</v>
      </c>
      <c r="CP546" s="222">
        <f t="shared" si="1201"/>
        <v>0</v>
      </c>
      <c r="CQ546" s="222">
        <f t="shared" si="1202"/>
        <v>0</v>
      </c>
      <c r="CR546" s="222">
        <f t="shared" si="1203"/>
        <v>0</v>
      </c>
      <c r="CS546" s="222">
        <f t="shared" si="1204"/>
        <v>0</v>
      </c>
      <c r="CT546" s="222">
        <f t="shared" si="1205"/>
        <v>0</v>
      </c>
      <c r="CU546" s="222">
        <f t="shared" si="1206"/>
        <v>0</v>
      </c>
      <c r="CV546" s="222">
        <f t="shared" si="1207"/>
        <v>0</v>
      </c>
      <c r="CW546" s="222">
        <f t="shared" si="1208"/>
        <v>0</v>
      </c>
      <c r="CX546" s="222">
        <f t="shared" si="1209"/>
        <v>0</v>
      </c>
      <c r="CY546" s="222">
        <f t="shared" si="1210"/>
        <v>0</v>
      </c>
      <c r="CZ546" s="222">
        <f t="shared" si="1211"/>
        <v>0</v>
      </c>
      <c r="DA546" s="222">
        <f t="shared" si="1212"/>
        <v>0</v>
      </c>
      <c r="DB546" s="222">
        <f t="shared" si="1213"/>
        <v>0</v>
      </c>
      <c r="DC546" s="222">
        <f t="shared" si="1214"/>
        <v>0</v>
      </c>
      <c r="DD546" s="222">
        <f t="shared" si="1215"/>
        <v>0</v>
      </c>
      <c r="DE546" s="222">
        <f t="shared" si="1216"/>
        <v>0</v>
      </c>
      <c r="DF546" s="222">
        <f t="shared" si="1217"/>
        <v>0</v>
      </c>
      <c r="DG546" s="222">
        <f t="shared" si="1218"/>
        <v>0</v>
      </c>
      <c r="DH546" s="222">
        <f t="shared" si="1219"/>
        <v>0</v>
      </c>
      <c r="DI546" s="222">
        <f t="shared" si="1220"/>
        <v>0</v>
      </c>
      <c r="DJ546" s="222">
        <f t="shared" si="1221"/>
        <v>0</v>
      </c>
      <c r="DK546" s="222">
        <f t="shared" si="1222"/>
        <v>0</v>
      </c>
      <c r="DL546" s="222">
        <f t="shared" si="1223"/>
        <v>0</v>
      </c>
      <c r="DM546" s="222">
        <f t="shared" si="1224"/>
        <v>0</v>
      </c>
      <c r="DN546" s="222">
        <f t="shared" si="1225"/>
        <v>0</v>
      </c>
      <c r="DO546" s="222">
        <f t="shared" si="1226"/>
        <v>0</v>
      </c>
      <c r="DP546" s="222">
        <f t="shared" si="1227"/>
        <v>0</v>
      </c>
      <c r="DQ546" s="222">
        <f t="shared" si="1228"/>
        <v>0</v>
      </c>
      <c r="DR546" s="222">
        <f t="shared" si="1229"/>
        <v>0</v>
      </c>
      <c r="DS546" s="222">
        <f t="shared" si="1230"/>
        <v>0</v>
      </c>
      <c r="DT546" s="222">
        <f t="shared" si="1231"/>
        <v>0</v>
      </c>
      <c r="DU546" s="222">
        <f t="shared" si="1232"/>
        <v>0</v>
      </c>
      <c r="DV546" s="222">
        <f t="shared" si="1233"/>
        <v>0</v>
      </c>
      <c r="DW546" s="222">
        <f t="shared" si="1234"/>
        <v>0</v>
      </c>
      <c r="DX546" s="222">
        <f t="shared" si="1235"/>
        <v>0</v>
      </c>
      <c r="DY546" s="222">
        <f t="shared" si="1236"/>
        <v>0</v>
      </c>
      <c r="DZ546" s="222">
        <f t="shared" si="1237"/>
        <v>0</v>
      </c>
      <c r="EA546" s="222">
        <f t="shared" si="1238"/>
        <v>0</v>
      </c>
      <c r="EB546" s="222">
        <f t="shared" si="1239"/>
        <v>0</v>
      </c>
      <c r="EC546" s="222">
        <f t="shared" si="1240"/>
        <v>0</v>
      </c>
      <c r="ED546" s="222">
        <f t="shared" si="1241"/>
        <v>0</v>
      </c>
      <c r="EE546" s="222">
        <f t="shared" si="1242"/>
        <v>0</v>
      </c>
      <c r="EF546" s="222">
        <f t="shared" si="1243"/>
        <v>0</v>
      </c>
      <c r="EG546" s="222">
        <f t="shared" si="1244"/>
        <v>0</v>
      </c>
      <c r="EH546" s="222">
        <f t="shared" si="1245"/>
        <v>0</v>
      </c>
      <c r="EI546" s="222">
        <f t="shared" si="1246"/>
        <v>0</v>
      </c>
      <c r="EJ546" s="222">
        <f t="shared" si="1247"/>
        <v>0</v>
      </c>
      <c r="EK546" s="222">
        <f t="shared" si="1248"/>
        <v>0</v>
      </c>
      <c r="EL546" s="222">
        <f t="shared" si="1249"/>
        <v>0</v>
      </c>
      <c r="EM546" s="222">
        <f t="shared" si="1250"/>
        <v>0</v>
      </c>
      <c r="EN546" s="222">
        <f t="shared" si="1251"/>
        <v>0</v>
      </c>
      <c r="EO546" s="222">
        <f t="shared" si="1252"/>
        <v>0</v>
      </c>
      <c r="EP546" s="222">
        <f t="shared" si="1253"/>
        <v>0</v>
      </c>
      <c r="EQ546" s="222">
        <f t="shared" si="1254"/>
        <v>0</v>
      </c>
      <c r="ER546" s="222">
        <f t="shared" si="1255"/>
        <v>0</v>
      </c>
      <c r="ES546" s="222">
        <f t="shared" si="1256"/>
        <v>0</v>
      </c>
      <c r="ET546" s="222">
        <f t="shared" si="1257"/>
        <v>0</v>
      </c>
      <c r="EU546" s="222">
        <f t="shared" si="1258"/>
        <v>0</v>
      </c>
      <c r="EV546" s="222">
        <f t="shared" si="1259"/>
        <v>0</v>
      </c>
      <c r="EW546" s="222">
        <f t="shared" si="1260"/>
        <v>0</v>
      </c>
      <c r="EX546" s="222">
        <f t="shared" si="1261"/>
        <v>0</v>
      </c>
      <c r="EY546" s="222">
        <f t="shared" si="1262"/>
        <v>0</v>
      </c>
      <c r="EZ546" s="222">
        <f t="shared" si="1263"/>
        <v>0</v>
      </c>
      <c r="FA546" s="222">
        <f t="shared" si="1264"/>
        <v>0</v>
      </c>
      <c r="FB546" s="222">
        <f t="shared" si="1265"/>
        <v>0</v>
      </c>
      <c r="FC546" s="222">
        <f t="shared" si="1266"/>
        <v>0</v>
      </c>
      <c r="FD546" s="222">
        <f t="shared" si="1267"/>
        <v>0</v>
      </c>
      <c r="FE546" s="222">
        <f t="shared" si="1268"/>
        <v>0</v>
      </c>
      <c r="FF546" s="222">
        <f t="shared" si="1269"/>
        <v>0</v>
      </c>
      <c r="FG546" s="222">
        <f t="shared" si="1270"/>
        <v>0</v>
      </c>
      <c r="FH546" s="222">
        <f t="shared" si="1271"/>
        <v>0</v>
      </c>
      <c r="FI546" s="222">
        <f t="shared" si="1272"/>
        <v>0</v>
      </c>
      <c r="FJ546" s="222">
        <f t="shared" si="1273"/>
        <v>0</v>
      </c>
      <c r="FK546" s="222">
        <f t="shared" si="1274"/>
        <v>0</v>
      </c>
      <c r="FL546" s="222">
        <f t="shared" si="1275"/>
        <v>0</v>
      </c>
      <c r="FM546" s="222">
        <f t="shared" si="1276"/>
        <v>0</v>
      </c>
      <c r="FN546" s="222">
        <f t="shared" si="1277"/>
        <v>0</v>
      </c>
      <c r="FO546" s="222">
        <f t="shared" si="1278"/>
        <v>0</v>
      </c>
      <c r="FP546" s="222">
        <f t="shared" si="1279"/>
        <v>0</v>
      </c>
      <c r="FQ546" s="222">
        <f t="shared" si="1280"/>
        <v>0</v>
      </c>
      <c r="FR546" s="222">
        <f t="shared" si="1281"/>
        <v>0</v>
      </c>
      <c r="FS546" s="222">
        <f t="shared" si="1282"/>
        <v>0</v>
      </c>
      <c r="FT546" s="222">
        <f t="shared" si="1283"/>
        <v>0</v>
      </c>
      <c r="FU546" s="222">
        <f t="shared" si="1284"/>
        <v>0</v>
      </c>
      <c r="FV546" s="222">
        <f t="shared" si="1285"/>
        <v>0</v>
      </c>
      <c r="FW546" s="222">
        <f t="shared" si="1286"/>
        <v>0</v>
      </c>
      <c r="FX546" s="222">
        <f t="shared" si="1287"/>
        <v>0</v>
      </c>
      <c r="FY546" s="222">
        <f t="shared" si="1288"/>
        <v>0</v>
      </c>
      <c r="FZ546" s="222">
        <f t="shared" si="1289"/>
        <v>0</v>
      </c>
      <c r="GA546" s="222">
        <f t="shared" si="1290"/>
        <v>0</v>
      </c>
      <c r="GB546" s="222">
        <f t="shared" si="1291"/>
        <v>0</v>
      </c>
      <c r="GC546" s="222">
        <f t="shared" si="1292"/>
        <v>0</v>
      </c>
      <c r="GD546" s="222">
        <f t="shared" si="1293"/>
        <v>0</v>
      </c>
      <c r="GE546" s="222">
        <f t="shared" si="1294"/>
        <v>0</v>
      </c>
      <c r="GF546" s="222">
        <f t="shared" si="1295"/>
        <v>0</v>
      </c>
      <c r="GG546" s="222">
        <f t="shared" si="1296"/>
        <v>0</v>
      </c>
      <c r="GH546" s="222">
        <f t="shared" si="1297"/>
        <v>0</v>
      </c>
      <c r="GI546" s="222">
        <f t="shared" si="1298"/>
        <v>0</v>
      </c>
      <c r="GJ546" s="222">
        <f t="shared" si="1299"/>
        <v>0</v>
      </c>
      <c r="GK546" s="222">
        <f t="shared" si="1300"/>
        <v>0</v>
      </c>
      <c r="GL546" s="222">
        <f t="shared" si="1301"/>
        <v>0</v>
      </c>
      <c r="GM546" s="222">
        <f t="shared" si="1302"/>
        <v>0</v>
      </c>
      <c r="GN546" s="222">
        <f t="shared" si="1303"/>
        <v>0</v>
      </c>
      <c r="GO546" s="222">
        <f t="shared" si="1304"/>
        <v>0</v>
      </c>
      <c r="GP546" s="222">
        <f t="shared" si="1305"/>
        <v>0</v>
      </c>
      <c r="GQ546" s="222">
        <f t="shared" si="1306"/>
        <v>0</v>
      </c>
      <c r="GR546" s="222">
        <f t="shared" si="1307"/>
        <v>0</v>
      </c>
      <c r="GS546" s="222">
        <f t="shared" si="1308"/>
        <v>0</v>
      </c>
      <c r="GT546" s="222">
        <f t="shared" si="1309"/>
        <v>0</v>
      </c>
      <c r="GU546" s="222">
        <f t="shared" si="1310"/>
        <v>0</v>
      </c>
      <c r="GV546" s="222">
        <f t="shared" si="1311"/>
        <v>0</v>
      </c>
      <c r="GW546" s="222">
        <f t="shared" si="1312"/>
        <v>0</v>
      </c>
      <c r="GX546" s="222">
        <f t="shared" si="1313"/>
        <v>0</v>
      </c>
      <c r="GY546" s="222">
        <f t="shared" si="1314"/>
        <v>0</v>
      </c>
      <c r="GZ546" s="222">
        <f t="shared" si="1315"/>
        <v>0</v>
      </c>
      <c r="HA546" s="222">
        <f t="shared" si="1316"/>
        <v>0</v>
      </c>
      <c r="HB546" s="222">
        <f t="shared" si="1317"/>
        <v>0</v>
      </c>
      <c r="HC546" s="222">
        <f t="shared" si="1318"/>
        <v>0</v>
      </c>
      <c r="HD546" s="222">
        <f t="shared" si="1319"/>
        <v>0</v>
      </c>
      <c r="HE546" s="222">
        <f t="shared" si="1320"/>
        <v>0</v>
      </c>
      <c r="HF546" s="222">
        <f t="shared" si="1321"/>
        <v>0</v>
      </c>
      <c r="HG546" s="222">
        <f t="shared" si="1322"/>
        <v>0</v>
      </c>
      <c r="HH546" s="222">
        <f t="shared" si="1323"/>
        <v>0</v>
      </c>
      <c r="HI546" s="222">
        <f t="shared" si="1324"/>
        <v>0</v>
      </c>
      <c r="HJ546" s="222">
        <f t="shared" si="1325"/>
        <v>0</v>
      </c>
      <c r="HK546" s="222">
        <f t="shared" si="1326"/>
        <v>0</v>
      </c>
      <c r="HL546" s="222">
        <f t="shared" si="1327"/>
        <v>0</v>
      </c>
      <c r="HM546" s="222">
        <f t="shared" si="1328"/>
        <v>0</v>
      </c>
      <c r="HN546" s="222">
        <f t="shared" si="1329"/>
        <v>0</v>
      </c>
      <c r="HO546" s="222">
        <f t="shared" si="1330"/>
        <v>0</v>
      </c>
      <c r="HP546" s="222">
        <f t="shared" si="1331"/>
        <v>0</v>
      </c>
      <c r="HQ546" s="222">
        <f t="shared" si="1332"/>
        <v>0</v>
      </c>
      <c r="HR546" s="222">
        <f t="shared" si="1333"/>
        <v>0</v>
      </c>
      <c r="HS546" s="222">
        <f t="shared" si="1334"/>
        <v>0</v>
      </c>
      <c r="HT546" s="222">
        <f t="shared" si="1335"/>
        <v>0</v>
      </c>
      <c r="HU546" s="222">
        <f t="shared" si="1336"/>
        <v>0</v>
      </c>
      <c r="HV546" s="222">
        <f t="shared" si="1337"/>
        <v>0</v>
      </c>
      <c r="HW546" s="222">
        <f t="shared" si="1338"/>
        <v>0</v>
      </c>
      <c r="HX546" s="222">
        <f t="shared" si="1339"/>
        <v>0</v>
      </c>
      <c r="HY546" s="222">
        <f t="shared" si="1340"/>
        <v>0</v>
      </c>
      <c r="HZ546" s="222">
        <f t="shared" si="1341"/>
        <v>0</v>
      </c>
      <c r="IA546" s="222">
        <f t="shared" si="1342"/>
        <v>0</v>
      </c>
      <c r="IB546" s="222">
        <f t="shared" si="1343"/>
        <v>0</v>
      </c>
      <c r="IC546" s="222">
        <f t="shared" si="1344"/>
        <v>0</v>
      </c>
      <c r="ID546" s="222">
        <f t="shared" si="1345"/>
        <v>0</v>
      </c>
      <c r="IE546" s="222">
        <f t="shared" si="1346"/>
        <v>0</v>
      </c>
      <c r="IF546" s="222">
        <f t="shared" si="1347"/>
        <v>0</v>
      </c>
      <c r="IG546" s="222">
        <f t="shared" si="1348"/>
        <v>0</v>
      </c>
      <c r="IH546" s="222">
        <f t="shared" si="1349"/>
        <v>0</v>
      </c>
      <c r="II546" s="222">
        <f t="shared" si="1350"/>
        <v>0</v>
      </c>
      <c r="IJ546" s="222">
        <f t="shared" si="1351"/>
        <v>0</v>
      </c>
      <c r="IK546" s="222">
        <f t="shared" si="1352"/>
        <v>0</v>
      </c>
      <c r="IL546" s="222">
        <f t="shared" si="1353"/>
        <v>0</v>
      </c>
      <c r="IM546" s="222">
        <f t="shared" si="1354"/>
        <v>0</v>
      </c>
      <c r="IN546" s="222">
        <f t="shared" si="1355"/>
        <v>0</v>
      </c>
      <c r="IO546" s="222">
        <f t="shared" si="1356"/>
        <v>0</v>
      </c>
      <c r="IP546" s="222">
        <f t="shared" si="1357"/>
        <v>0</v>
      </c>
      <c r="IQ546" s="222">
        <f t="shared" si="1358"/>
        <v>0</v>
      </c>
      <c r="IR546" s="222">
        <f t="shared" si="1359"/>
        <v>0</v>
      </c>
      <c r="IS546" s="222">
        <f t="shared" si="1360"/>
        <v>0</v>
      </c>
      <c r="IT546" s="222">
        <f t="shared" si="1361"/>
        <v>0</v>
      </c>
      <c r="IU546" s="222">
        <f t="shared" si="1362"/>
        <v>0</v>
      </c>
      <c r="IV546" s="222">
        <f t="shared" si="1363"/>
        <v>0</v>
      </c>
      <c r="IW546" s="222">
        <f t="shared" si="1364"/>
        <v>0</v>
      </c>
      <c r="IX546" s="222">
        <f t="shared" si="1365"/>
        <v>0</v>
      </c>
      <c r="IY546" s="222">
        <f t="shared" si="1366"/>
        <v>0</v>
      </c>
      <c r="IZ546" s="222">
        <f t="shared" si="1367"/>
        <v>0</v>
      </c>
      <c r="JA546" s="222">
        <f t="shared" si="1368"/>
        <v>0</v>
      </c>
      <c r="JB546" s="222">
        <f t="shared" si="1369"/>
        <v>0</v>
      </c>
    </row>
    <row r="547" spans="2:262">
      <c r="B547" s="230">
        <v>186</v>
      </c>
      <c r="C547" s="229">
        <f t="shared" si="1370"/>
        <v>3.6328125000000028E-3</v>
      </c>
      <c r="D547" s="226">
        <f t="shared" ca="1" si="1113"/>
        <v>23.728231745591426</v>
      </c>
      <c r="E547" s="225">
        <f ca="1">GJ361</f>
        <v>-0.27176825440857444</v>
      </c>
      <c r="F547" s="224">
        <v>186</v>
      </c>
      <c r="G547" s="222">
        <f t="shared" si="1114"/>
        <v>0</v>
      </c>
      <c r="H547" s="222">
        <f t="shared" si="1115"/>
        <v>0</v>
      </c>
      <c r="I547" s="222">
        <f t="shared" si="1116"/>
        <v>0</v>
      </c>
      <c r="J547" s="222">
        <f t="shared" si="1117"/>
        <v>0</v>
      </c>
      <c r="K547" s="222">
        <f t="shared" si="1118"/>
        <v>0</v>
      </c>
      <c r="L547" s="222">
        <f t="shared" si="1119"/>
        <v>0</v>
      </c>
      <c r="M547" s="222">
        <f t="shared" si="1120"/>
        <v>0</v>
      </c>
      <c r="N547" s="222">
        <f t="shared" si="1121"/>
        <v>0</v>
      </c>
      <c r="O547" s="222">
        <f t="shared" si="1122"/>
        <v>0</v>
      </c>
      <c r="P547" s="222">
        <f t="shared" si="1123"/>
        <v>0</v>
      </c>
      <c r="Q547" s="222">
        <f t="shared" si="1124"/>
        <v>0</v>
      </c>
      <c r="R547" s="222">
        <f t="shared" si="1125"/>
        <v>0</v>
      </c>
      <c r="S547" s="222">
        <f t="shared" si="1126"/>
        <v>0</v>
      </c>
      <c r="T547" s="222">
        <f t="shared" si="1127"/>
        <v>0</v>
      </c>
      <c r="U547" s="222">
        <f t="shared" si="1128"/>
        <v>0</v>
      </c>
      <c r="V547" s="222">
        <f t="shared" si="1129"/>
        <v>0</v>
      </c>
      <c r="W547" s="222">
        <f t="shared" si="1130"/>
        <v>0</v>
      </c>
      <c r="X547" s="222">
        <f t="shared" si="1131"/>
        <v>0</v>
      </c>
      <c r="Y547" s="222">
        <f t="shared" si="1132"/>
        <v>0</v>
      </c>
      <c r="Z547" s="222">
        <f t="shared" si="1133"/>
        <v>0</v>
      </c>
      <c r="AA547" s="222">
        <f t="shared" si="1134"/>
        <v>0</v>
      </c>
      <c r="AB547" s="222">
        <f t="shared" si="1135"/>
        <v>0</v>
      </c>
      <c r="AC547" s="222">
        <f t="shared" si="1136"/>
        <v>0</v>
      </c>
      <c r="AD547" s="222">
        <f t="shared" si="1137"/>
        <v>0</v>
      </c>
      <c r="AE547" s="222">
        <f t="shared" si="1138"/>
        <v>0</v>
      </c>
      <c r="AF547" s="222">
        <f t="shared" si="1139"/>
        <v>0</v>
      </c>
      <c r="AG547" s="222">
        <f t="shared" si="1140"/>
        <v>0</v>
      </c>
      <c r="AH547" s="222">
        <f t="shared" si="1141"/>
        <v>0</v>
      </c>
      <c r="AI547" s="222">
        <f t="shared" si="1142"/>
        <v>0</v>
      </c>
      <c r="AJ547" s="222">
        <f t="shared" si="1143"/>
        <v>0</v>
      </c>
      <c r="AK547" s="222">
        <f t="shared" si="1144"/>
        <v>0</v>
      </c>
      <c r="AL547" s="222">
        <f t="shared" si="1145"/>
        <v>0</v>
      </c>
      <c r="AM547" s="222">
        <f t="shared" si="1146"/>
        <v>0</v>
      </c>
      <c r="AN547" s="222">
        <f t="shared" si="1147"/>
        <v>0</v>
      </c>
      <c r="AO547" s="222">
        <f t="shared" si="1148"/>
        <v>0</v>
      </c>
      <c r="AP547" s="222">
        <f t="shared" si="1149"/>
        <v>0</v>
      </c>
      <c r="AQ547" s="222">
        <f t="shared" si="1150"/>
        <v>0</v>
      </c>
      <c r="AR547" s="222">
        <f t="shared" si="1151"/>
        <v>0</v>
      </c>
      <c r="AS547" s="222">
        <f t="shared" si="1152"/>
        <v>0</v>
      </c>
      <c r="AT547" s="222">
        <f t="shared" si="1153"/>
        <v>0</v>
      </c>
      <c r="AU547" s="222">
        <f t="shared" si="1154"/>
        <v>0</v>
      </c>
      <c r="AV547" s="222">
        <f t="shared" si="1155"/>
        <v>0</v>
      </c>
      <c r="AW547" s="222">
        <f t="shared" si="1156"/>
        <v>0</v>
      </c>
      <c r="AX547" s="222">
        <f t="shared" si="1157"/>
        <v>0</v>
      </c>
      <c r="AY547" s="222">
        <f t="shared" si="1158"/>
        <v>0</v>
      </c>
      <c r="AZ547" s="222">
        <f t="shared" si="1159"/>
        <v>0</v>
      </c>
      <c r="BA547" s="222">
        <f t="shared" si="1160"/>
        <v>0</v>
      </c>
      <c r="BB547" s="222">
        <f t="shared" si="1161"/>
        <v>0</v>
      </c>
      <c r="BC547" s="222">
        <f t="shared" si="1162"/>
        <v>0</v>
      </c>
      <c r="BD547" s="222">
        <f t="shared" si="1163"/>
        <v>0</v>
      </c>
      <c r="BE547" s="222">
        <f t="shared" si="1164"/>
        <v>0</v>
      </c>
      <c r="BF547" s="222">
        <f t="shared" si="1165"/>
        <v>0</v>
      </c>
      <c r="BG547" s="222">
        <f t="shared" si="1166"/>
        <v>0</v>
      </c>
      <c r="BH547" s="222">
        <f t="shared" si="1167"/>
        <v>0</v>
      </c>
      <c r="BI547" s="222">
        <f t="shared" si="1168"/>
        <v>0</v>
      </c>
      <c r="BJ547" s="222">
        <f t="shared" si="1169"/>
        <v>0</v>
      </c>
      <c r="BK547" s="222">
        <f t="shared" si="1170"/>
        <v>0</v>
      </c>
      <c r="BL547" s="222">
        <f t="shared" si="1171"/>
        <v>0</v>
      </c>
      <c r="BM547" s="222">
        <f t="shared" si="1172"/>
        <v>0</v>
      </c>
      <c r="BN547" s="222">
        <f t="shared" si="1173"/>
        <v>0</v>
      </c>
      <c r="BO547" s="222">
        <f t="shared" si="1174"/>
        <v>0</v>
      </c>
      <c r="BP547" s="222">
        <f t="shared" si="1175"/>
        <v>0</v>
      </c>
      <c r="BQ547" s="222">
        <f t="shared" si="1176"/>
        <v>0</v>
      </c>
      <c r="BR547" s="222">
        <f t="shared" si="1177"/>
        <v>0</v>
      </c>
      <c r="BS547" s="222">
        <f t="shared" si="1178"/>
        <v>0</v>
      </c>
      <c r="BT547" s="222">
        <f t="shared" si="1179"/>
        <v>0</v>
      </c>
      <c r="BU547" s="222">
        <f t="shared" si="1180"/>
        <v>0</v>
      </c>
      <c r="BV547" s="222">
        <f t="shared" si="1181"/>
        <v>0</v>
      </c>
      <c r="BW547" s="222">
        <f t="shared" si="1182"/>
        <v>0</v>
      </c>
      <c r="BX547" s="222">
        <f t="shared" si="1183"/>
        <v>0</v>
      </c>
      <c r="BY547" s="222">
        <f t="shared" si="1184"/>
        <v>0</v>
      </c>
      <c r="BZ547" s="222">
        <f t="shared" si="1185"/>
        <v>0</v>
      </c>
      <c r="CA547" s="222">
        <f t="shared" si="1186"/>
        <v>0</v>
      </c>
      <c r="CB547" s="222">
        <f t="shared" si="1187"/>
        <v>0</v>
      </c>
      <c r="CC547" s="222">
        <f t="shared" si="1188"/>
        <v>0</v>
      </c>
      <c r="CD547" s="222">
        <f t="shared" si="1189"/>
        <v>0</v>
      </c>
      <c r="CE547" s="222">
        <f t="shared" si="1190"/>
        <v>0</v>
      </c>
      <c r="CF547" s="222">
        <f t="shared" si="1191"/>
        <v>0</v>
      </c>
      <c r="CG547" s="222">
        <f t="shared" si="1192"/>
        <v>0</v>
      </c>
      <c r="CH547" s="222">
        <f t="shared" si="1193"/>
        <v>0</v>
      </c>
      <c r="CI547" s="222">
        <f t="shared" si="1194"/>
        <v>0</v>
      </c>
      <c r="CJ547" s="222">
        <f t="shared" si="1195"/>
        <v>0</v>
      </c>
      <c r="CK547" s="222">
        <f t="shared" si="1196"/>
        <v>0</v>
      </c>
      <c r="CL547" s="222">
        <f t="shared" si="1197"/>
        <v>0</v>
      </c>
      <c r="CM547" s="222">
        <f t="shared" si="1198"/>
        <v>0</v>
      </c>
      <c r="CN547" s="222">
        <f t="shared" si="1199"/>
        <v>0</v>
      </c>
      <c r="CO547" s="222">
        <f t="shared" si="1200"/>
        <v>0</v>
      </c>
      <c r="CP547" s="222">
        <f t="shared" si="1201"/>
        <v>0</v>
      </c>
      <c r="CQ547" s="222">
        <f t="shared" si="1202"/>
        <v>0</v>
      </c>
      <c r="CR547" s="222">
        <f t="shared" si="1203"/>
        <v>0</v>
      </c>
      <c r="CS547" s="222">
        <f t="shared" si="1204"/>
        <v>0</v>
      </c>
      <c r="CT547" s="222">
        <f t="shared" si="1205"/>
        <v>0</v>
      </c>
      <c r="CU547" s="222">
        <f t="shared" si="1206"/>
        <v>0</v>
      </c>
      <c r="CV547" s="222">
        <f t="shared" si="1207"/>
        <v>0</v>
      </c>
      <c r="CW547" s="222">
        <f t="shared" si="1208"/>
        <v>0</v>
      </c>
      <c r="CX547" s="222">
        <f t="shared" si="1209"/>
        <v>0</v>
      </c>
      <c r="CY547" s="222">
        <f t="shared" si="1210"/>
        <v>0</v>
      </c>
      <c r="CZ547" s="222">
        <f t="shared" si="1211"/>
        <v>0</v>
      </c>
      <c r="DA547" s="222">
        <f t="shared" si="1212"/>
        <v>0</v>
      </c>
      <c r="DB547" s="222">
        <f t="shared" si="1213"/>
        <v>0</v>
      </c>
      <c r="DC547" s="222">
        <f t="shared" si="1214"/>
        <v>0</v>
      </c>
      <c r="DD547" s="222">
        <f t="shared" si="1215"/>
        <v>0</v>
      </c>
      <c r="DE547" s="222">
        <f t="shared" si="1216"/>
        <v>0</v>
      </c>
      <c r="DF547" s="222">
        <f t="shared" si="1217"/>
        <v>0</v>
      </c>
      <c r="DG547" s="222">
        <f t="shared" si="1218"/>
        <v>0</v>
      </c>
      <c r="DH547" s="222">
        <f t="shared" si="1219"/>
        <v>0</v>
      </c>
      <c r="DI547" s="222">
        <f t="shared" si="1220"/>
        <v>0</v>
      </c>
      <c r="DJ547" s="222">
        <f t="shared" si="1221"/>
        <v>0</v>
      </c>
      <c r="DK547" s="222">
        <f t="shared" si="1222"/>
        <v>0</v>
      </c>
      <c r="DL547" s="222">
        <f t="shared" si="1223"/>
        <v>0</v>
      </c>
      <c r="DM547" s="222">
        <f t="shared" si="1224"/>
        <v>0</v>
      </c>
      <c r="DN547" s="222">
        <f t="shared" si="1225"/>
        <v>0</v>
      </c>
      <c r="DO547" s="222">
        <f t="shared" si="1226"/>
        <v>0</v>
      </c>
      <c r="DP547" s="222">
        <f t="shared" si="1227"/>
        <v>0</v>
      </c>
      <c r="DQ547" s="222">
        <f t="shared" si="1228"/>
        <v>0</v>
      </c>
      <c r="DR547" s="222">
        <f t="shared" si="1229"/>
        <v>0</v>
      </c>
      <c r="DS547" s="222">
        <f t="shared" si="1230"/>
        <v>0</v>
      </c>
      <c r="DT547" s="222">
        <f t="shared" si="1231"/>
        <v>0</v>
      </c>
      <c r="DU547" s="222">
        <f t="shared" si="1232"/>
        <v>0</v>
      </c>
      <c r="DV547" s="222">
        <f t="shared" si="1233"/>
        <v>0</v>
      </c>
      <c r="DW547" s="222">
        <f t="shared" si="1234"/>
        <v>0</v>
      </c>
      <c r="DX547" s="222">
        <f t="shared" si="1235"/>
        <v>0</v>
      </c>
      <c r="DY547" s="222">
        <f t="shared" si="1236"/>
        <v>0</v>
      </c>
      <c r="DZ547" s="222">
        <f t="shared" si="1237"/>
        <v>0</v>
      </c>
      <c r="EA547" s="222">
        <f t="shared" si="1238"/>
        <v>0</v>
      </c>
      <c r="EB547" s="222">
        <f t="shared" si="1239"/>
        <v>0</v>
      </c>
      <c r="EC547" s="222">
        <f t="shared" si="1240"/>
        <v>0</v>
      </c>
      <c r="ED547" s="222">
        <f t="shared" si="1241"/>
        <v>0</v>
      </c>
      <c r="EE547" s="222">
        <f t="shared" si="1242"/>
        <v>0</v>
      </c>
      <c r="EF547" s="222">
        <f t="shared" si="1243"/>
        <v>0</v>
      </c>
      <c r="EG547" s="222">
        <f t="shared" si="1244"/>
        <v>0</v>
      </c>
      <c r="EH547" s="222">
        <f t="shared" si="1245"/>
        <v>0</v>
      </c>
      <c r="EI547" s="222">
        <f t="shared" si="1246"/>
        <v>0</v>
      </c>
      <c r="EJ547" s="222">
        <f t="shared" si="1247"/>
        <v>0</v>
      </c>
      <c r="EK547" s="222">
        <f t="shared" si="1248"/>
        <v>0</v>
      </c>
      <c r="EL547" s="222">
        <f t="shared" si="1249"/>
        <v>0</v>
      </c>
      <c r="EM547" s="222">
        <f t="shared" si="1250"/>
        <v>0</v>
      </c>
      <c r="EN547" s="222">
        <f t="shared" si="1251"/>
        <v>0</v>
      </c>
      <c r="EO547" s="222">
        <f t="shared" si="1252"/>
        <v>0</v>
      </c>
      <c r="EP547" s="222">
        <f t="shared" si="1253"/>
        <v>0</v>
      </c>
      <c r="EQ547" s="222">
        <f t="shared" si="1254"/>
        <v>0</v>
      </c>
      <c r="ER547" s="222">
        <f t="shared" si="1255"/>
        <v>0</v>
      </c>
      <c r="ES547" s="222">
        <f t="shared" si="1256"/>
        <v>0</v>
      </c>
      <c r="ET547" s="222">
        <f t="shared" si="1257"/>
        <v>0</v>
      </c>
      <c r="EU547" s="222">
        <f t="shared" si="1258"/>
        <v>0</v>
      </c>
      <c r="EV547" s="222">
        <f t="shared" si="1259"/>
        <v>0</v>
      </c>
      <c r="EW547" s="222">
        <f t="shared" si="1260"/>
        <v>0</v>
      </c>
      <c r="EX547" s="222">
        <f t="shared" si="1261"/>
        <v>0</v>
      </c>
      <c r="EY547" s="222">
        <f t="shared" si="1262"/>
        <v>0</v>
      </c>
      <c r="EZ547" s="222">
        <f t="shared" si="1263"/>
        <v>0</v>
      </c>
      <c r="FA547" s="222">
        <f t="shared" si="1264"/>
        <v>0</v>
      </c>
      <c r="FB547" s="222">
        <f t="shared" si="1265"/>
        <v>0</v>
      </c>
      <c r="FC547" s="222">
        <f t="shared" si="1266"/>
        <v>0</v>
      </c>
      <c r="FD547" s="222">
        <f t="shared" si="1267"/>
        <v>0</v>
      </c>
      <c r="FE547" s="222">
        <f t="shared" si="1268"/>
        <v>0</v>
      </c>
      <c r="FF547" s="222">
        <f t="shared" si="1269"/>
        <v>0</v>
      </c>
      <c r="FG547" s="222">
        <f t="shared" si="1270"/>
        <v>0</v>
      </c>
      <c r="FH547" s="222">
        <f t="shared" si="1271"/>
        <v>0</v>
      </c>
      <c r="FI547" s="222">
        <f t="shared" si="1272"/>
        <v>0</v>
      </c>
      <c r="FJ547" s="222">
        <f t="shared" si="1273"/>
        <v>0</v>
      </c>
      <c r="FK547" s="222">
        <f t="shared" si="1274"/>
        <v>0</v>
      </c>
      <c r="FL547" s="222">
        <f t="shared" si="1275"/>
        <v>0</v>
      </c>
      <c r="FM547" s="222">
        <f t="shared" si="1276"/>
        <v>0</v>
      </c>
      <c r="FN547" s="222">
        <f t="shared" si="1277"/>
        <v>0</v>
      </c>
      <c r="FO547" s="222">
        <f t="shared" si="1278"/>
        <v>0</v>
      </c>
      <c r="FP547" s="222">
        <f t="shared" si="1279"/>
        <v>0</v>
      </c>
      <c r="FQ547" s="222">
        <f t="shared" si="1280"/>
        <v>0</v>
      </c>
      <c r="FR547" s="222">
        <f t="shared" si="1281"/>
        <v>0</v>
      </c>
      <c r="FS547" s="222">
        <f t="shared" si="1282"/>
        <v>0</v>
      </c>
      <c r="FT547" s="222">
        <f t="shared" si="1283"/>
        <v>0</v>
      </c>
      <c r="FU547" s="222">
        <f t="shared" si="1284"/>
        <v>0</v>
      </c>
      <c r="FV547" s="222">
        <f t="shared" si="1285"/>
        <v>0</v>
      </c>
      <c r="FW547" s="222">
        <f t="shared" si="1286"/>
        <v>0</v>
      </c>
      <c r="FX547" s="222">
        <f t="shared" si="1287"/>
        <v>0</v>
      </c>
      <c r="FY547" s="222">
        <f t="shared" si="1288"/>
        <v>0</v>
      </c>
      <c r="FZ547" s="222">
        <f t="shared" si="1289"/>
        <v>0</v>
      </c>
      <c r="GA547" s="222">
        <f t="shared" si="1290"/>
        <v>0</v>
      </c>
      <c r="GB547" s="222">
        <f t="shared" si="1291"/>
        <v>0</v>
      </c>
      <c r="GC547" s="222">
        <f t="shared" si="1292"/>
        <v>0</v>
      </c>
      <c r="GD547" s="222">
        <f t="shared" si="1293"/>
        <v>0</v>
      </c>
      <c r="GE547" s="222">
        <f t="shared" si="1294"/>
        <v>0</v>
      </c>
      <c r="GF547" s="222">
        <f t="shared" si="1295"/>
        <v>0</v>
      </c>
      <c r="GG547" s="222">
        <f t="shared" si="1296"/>
        <v>0</v>
      </c>
      <c r="GH547" s="222">
        <f t="shared" si="1297"/>
        <v>0</v>
      </c>
      <c r="GI547" s="222">
        <f t="shared" si="1298"/>
        <v>0</v>
      </c>
      <c r="GJ547" s="222">
        <f t="shared" si="1299"/>
        <v>0</v>
      </c>
      <c r="GK547" s="222">
        <f t="shared" si="1300"/>
        <v>0</v>
      </c>
      <c r="GL547" s="222">
        <f t="shared" si="1301"/>
        <v>0</v>
      </c>
      <c r="GM547" s="222">
        <f t="shared" si="1302"/>
        <v>0</v>
      </c>
      <c r="GN547" s="222">
        <f t="shared" si="1303"/>
        <v>0</v>
      </c>
      <c r="GO547" s="222">
        <f t="shared" si="1304"/>
        <v>0</v>
      </c>
      <c r="GP547" s="222">
        <f t="shared" si="1305"/>
        <v>0</v>
      </c>
      <c r="GQ547" s="222">
        <f t="shared" si="1306"/>
        <v>0</v>
      </c>
      <c r="GR547" s="222">
        <f t="shared" si="1307"/>
        <v>0</v>
      </c>
      <c r="GS547" s="222">
        <f t="shared" si="1308"/>
        <v>0</v>
      </c>
      <c r="GT547" s="222">
        <f t="shared" si="1309"/>
        <v>0</v>
      </c>
      <c r="GU547" s="222">
        <f t="shared" si="1310"/>
        <v>0</v>
      </c>
      <c r="GV547" s="222">
        <f t="shared" si="1311"/>
        <v>0</v>
      </c>
      <c r="GW547" s="222">
        <f t="shared" si="1312"/>
        <v>0</v>
      </c>
      <c r="GX547" s="222">
        <f t="shared" si="1313"/>
        <v>0</v>
      </c>
      <c r="GY547" s="222">
        <f t="shared" si="1314"/>
        <v>0</v>
      </c>
      <c r="GZ547" s="222">
        <f t="shared" si="1315"/>
        <v>0</v>
      </c>
      <c r="HA547" s="222">
        <f t="shared" si="1316"/>
        <v>0</v>
      </c>
      <c r="HB547" s="222">
        <f t="shared" si="1317"/>
        <v>0</v>
      </c>
      <c r="HC547" s="222">
        <f t="shared" si="1318"/>
        <v>0</v>
      </c>
      <c r="HD547" s="222">
        <f t="shared" si="1319"/>
        <v>0</v>
      </c>
      <c r="HE547" s="222">
        <f t="shared" si="1320"/>
        <v>0</v>
      </c>
      <c r="HF547" s="222">
        <f t="shared" si="1321"/>
        <v>0</v>
      </c>
      <c r="HG547" s="222">
        <f t="shared" si="1322"/>
        <v>0</v>
      </c>
      <c r="HH547" s="222">
        <f t="shared" si="1323"/>
        <v>0</v>
      </c>
      <c r="HI547" s="222">
        <f t="shared" si="1324"/>
        <v>0</v>
      </c>
      <c r="HJ547" s="222">
        <f t="shared" si="1325"/>
        <v>0</v>
      </c>
      <c r="HK547" s="222">
        <f t="shared" si="1326"/>
        <v>0</v>
      </c>
      <c r="HL547" s="222">
        <f t="shared" si="1327"/>
        <v>0</v>
      </c>
      <c r="HM547" s="222">
        <f t="shared" si="1328"/>
        <v>0</v>
      </c>
      <c r="HN547" s="222">
        <f t="shared" si="1329"/>
        <v>0</v>
      </c>
      <c r="HO547" s="222">
        <f t="shared" si="1330"/>
        <v>0</v>
      </c>
      <c r="HP547" s="222">
        <f t="shared" si="1331"/>
        <v>0</v>
      </c>
      <c r="HQ547" s="222">
        <f t="shared" si="1332"/>
        <v>0</v>
      </c>
      <c r="HR547" s="222">
        <f t="shared" si="1333"/>
        <v>0</v>
      </c>
      <c r="HS547" s="222">
        <f t="shared" si="1334"/>
        <v>0</v>
      </c>
      <c r="HT547" s="222">
        <f t="shared" si="1335"/>
        <v>0</v>
      </c>
      <c r="HU547" s="222">
        <f t="shared" si="1336"/>
        <v>0</v>
      </c>
      <c r="HV547" s="222">
        <f t="shared" si="1337"/>
        <v>0</v>
      </c>
      <c r="HW547" s="222">
        <f t="shared" si="1338"/>
        <v>0</v>
      </c>
      <c r="HX547" s="222">
        <f t="shared" si="1339"/>
        <v>0</v>
      </c>
      <c r="HY547" s="222">
        <f t="shared" si="1340"/>
        <v>0</v>
      </c>
      <c r="HZ547" s="222">
        <f t="shared" si="1341"/>
        <v>0</v>
      </c>
      <c r="IA547" s="222">
        <f t="shared" si="1342"/>
        <v>0</v>
      </c>
      <c r="IB547" s="222">
        <f t="shared" si="1343"/>
        <v>0</v>
      </c>
      <c r="IC547" s="222">
        <f t="shared" si="1344"/>
        <v>0</v>
      </c>
      <c r="ID547" s="222">
        <f t="shared" si="1345"/>
        <v>0</v>
      </c>
      <c r="IE547" s="222">
        <f t="shared" si="1346"/>
        <v>0</v>
      </c>
      <c r="IF547" s="222">
        <f t="shared" si="1347"/>
        <v>0</v>
      </c>
      <c r="IG547" s="222">
        <f t="shared" si="1348"/>
        <v>0</v>
      </c>
      <c r="IH547" s="222">
        <f t="shared" si="1349"/>
        <v>0</v>
      </c>
      <c r="II547" s="222">
        <f t="shared" si="1350"/>
        <v>0</v>
      </c>
      <c r="IJ547" s="222">
        <f t="shared" si="1351"/>
        <v>0</v>
      </c>
      <c r="IK547" s="222">
        <f t="shared" si="1352"/>
        <v>0</v>
      </c>
      <c r="IL547" s="222">
        <f t="shared" si="1353"/>
        <v>0</v>
      </c>
      <c r="IM547" s="222">
        <f t="shared" si="1354"/>
        <v>0</v>
      </c>
      <c r="IN547" s="222">
        <f t="shared" si="1355"/>
        <v>0</v>
      </c>
      <c r="IO547" s="222">
        <f t="shared" si="1356"/>
        <v>0</v>
      </c>
      <c r="IP547" s="222">
        <f t="shared" si="1357"/>
        <v>0</v>
      </c>
      <c r="IQ547" s="222">
        <f t="shared" si="1358"/>
        <v>0</v>
      </c>
      <c r="IR547" s="222">
        <f t="shared" si="1359"/>
        <v>0</v>
      </c>
      <c r="IS547" s="222">
        <f t="shared" si="1360"/>
        <v>0</v>
      </c>
      <c r="IT547" s="222">
        <f t="shared" si="1361"/>
        <v>0</v>
      </c>
      <c r="IU547" s="222">
        <f t="shared" si="1362"/>
        <v>0</v>
      </c>
      <c r="IV547" s="222">
        <f t="shared" si="1363"/>
        <v>0</v>
      </c>
      <c r="IW547" s="222">
        <f t="shared" si="1364"/>
        <v>0</v>
      </c>
      <c r="IX547" s="222">
        <f t="shared" si="1365"/>
        <v>0</v>
      </c>
      <c r="IY547" s="222">
        <f t="shared" si="1366"/>
        <v>0</v>
      </c>
      <c r="IZ547" s="222">
        <f t="shared" si="1367"/>
        <v>0</v>
      </c>
      <c r="JA547" s="222">
        <f t="shared" si="1368"/>
        <v>0</v>
      </c>
      <c r="JB547" s="222">
        <f t="shared" si="1369"/>
        <v>0</v>
      </c>
    </row>
    <row r="548" spans="2:262">
      <c r="B548" s="230">
        <v>187</v>
      </c>
      <c r="C548" s="229">
        <f t="shared" si="1370"/>
        <v>3.6523437500000028E-3</v>
      </c>
      <c r="D548" s="226">
        <f t="shared" ca="1" si="1113"/>
        <v>23.728968874909704</v>
      </c>
      <c r="E548" s="225">
        <f ca="1">GK361</f>
        <v>-0.27103112509029675</v>
      </c>
      <c r="F548" s="224">
        <v>187</v>
      </c>
      <c r="G548" s="222">
        <f t="shared" si="1114"/>
        <v>0</v>
      </c>
      <c r="H548" s="222">
        <f t="shared" si="1115"/>
        <v>0</v>
      </c>
      <c r="I548" s="222">
        <f t="shared" si="1116"/>
        <v>0</v>
      </c>
      <c r="J548" s="222">
        <f t="shared" si="1117"/>
        <v>0</v>
      </c>
      <c r="K548" s="222">
        <f t="shared" si="1118"/>
        <v>0</v>
      </c>
      <c r="L548" s="222">
        <f t="shared" si="1119"/>
        <v>0</v>
      </c>
      <c r="M548" s="222">
        <f t="shared" si="1120"/>
        <v>0</v>
      </c>
      <c r="N548" s="222">
        <f t="shared" si="1121"/>
        <v>0</v>
      </c>
      <c r="O548" s="222">
        <f t="shared" si="1122"/>
        <v>0</v>
      </c>
      <c r="P548" s="222">
        <f t="shared" si="1123"/>
        <v>0</v>
      </c>
      <c r="Q548" s="222">
        <f t="shared" si="1124"/>
        <v>0</v>
      </c>
      <c r="R548" s="222">
        <f t="shared" si="1125"/>
        <v>0</v>
      </c>
      <c r="S548" s="222">
        <f t="shared" si="1126"/>
        <v>0</v>
      </c>
      <c r="T548" s="222">
        <f t="shared" si="1127"/>
        <v>0</v>
      </c>
      <c r="U548" s="222">
        <f t="shared" si="1128"/>
        <v>0</v>
      </c>
      <c r="V548" s="222">
        <f t="shared" si="1129"/>
        <v>0</v>
      </c>
      <c r="W548" s="222">
        <f t="shared" si="1130"/>
        <v>0</v>
      </c>
      <c r="X548" s="222">
        <f t="shared" si="1131"/>
        <v>0</v>
      </c>
      <c r="Y548" s="222">
        <f t="shared" si="1132"/>
        <v>0</v>
      </c>
      <c r="Z548" s="222">
        <f t="shared" si="1133"/>
        <v>0</v>
      </c>
      <c r="AA548" s="222">
        <f t="shared" si="1134"/>
        <v>0</v>
      </c>
      <c r="AB548" s="222">
        <f t="shared" si="1135"/>
        <v>0</v>
      </c>
      <c r="AC548" s="222">
        <f t="shared" si="1136"/>
        <v>0</v>
      </c>
      <c r="AD548" s="222">
        <f t="shared" si="1137"/>
        <v>0</v>
      </c>
      <c r="AE548" s="222">
        <f t="shared" si="1138"/>
        <v>0</v>
      </c>
      <c r="AF548" s="222">
        <f t="shared" si="1139"/>
        <v>0</v>
      </c>
      <c r="AG548" s="222">
        <f t="shared" si="1140"/>
        <v>0</v>
      </c>
      <c r="AH548" s="222">
        <f t="shared" si="1141"/>
        <v>0</v>
      </c>
      <c r="AI548" s="222">
        <f t="shared" si="1142"/>
        <v>0</v>
      </c>
      <c r="AJ548" s="222">
        <f t="shared" si="1143"/>
        <v>0</v>
      </c>
      <c r="AK548" s="222">
        <f t="shared" si="1144"/>
        <v>0</v>
      </c>
      <c r="AL548" s="222">
        <f t="shared" si="1145"/>
        <v>0</v>
      </c>
      <c r="AM548" s="222">
        <f t="shared" si="1146"/>
        <v>0</v>
      </c>
      <c r="AN548" s="222">
        <f t="shared" si="1147"/>
        <v>0</v>
      </c>
      <c r="AO548" s="222">
        <f t="shared" si="1148"/>
        <v>0</v>
      </c>
      <c r="AP548" s="222">
        <f t="shared" si="1149"/>
        <v>0</v>
      </c>
      <c r="AQ548" s="222">
        <f t="shared" si="1150"/>
        <v>0</v>
      </c>
      <c r="AR548" s="222">
        <f t="shared" si="1151"/>
        <v>0</v>
      </c>
      <c r="AS548" s="222">
        <f t="shared" si="1152"/>
        <v>0</v>
      </c>
      <c r="AT548" s="222">
        <f t="shared" si="1153"/>
        <v>0</v>
      </c>
      <c r="AU548" s="222">
        <f t="shared" si="1154"/>
        <v>0</v>
      </c>
      <c r="AV548" s="222">
        <f t="shared" si="1155"/>
        <v>0</v>
      </c>
      <c r="AW548" s="222">
        <f t="shared" si="1156"/>
        <v>0</v>
      </c>
      <c r="AX548" s="222">
        <f t="shared" si="1157"/>
        <v>0</v>
      </c>
      <c r="AY548" s="222">
        <f t="shared" si="1158"/>
        <v>0</v>
      </c>
      <c r="AZ548" s="222">
        <f t="shared" si="1159"/>
        <v>0</v>
      </c>
      <c r="BA548" s="222">
        <f t="shared" si="1160"/>
        <v>0</v>
      </c>
      <c r="BB548" s="222">
        <f t="shared" si="1161"/>
        <v>0</v>
      </c>
      <c r="BC548" s="222">
        <f t="shared" si="1162"/>
        <v>0</v>
      </c>
      <c r="BD548" s="222">
        <f t="shared" si="1163"/>
        <v>0</v>
      </c>
      <c r="BE548" s="222">
        <f t="shared" si="1164"/>
        <v>0</v>
      </c>
      <c r="BF548" s="222">
        <f t="shared" si="1165"/>
        <v>0</v>
      </c>
      <c r="BG548" s="222">
        <f t="shared" si="1166"/>
        <v>0</v>
      </c>
      <c r="BH548" s="222">
        <f t="shared" si="1167"/>
        <v>0</v>
      </c>
      <c r="BI548" s="222">
        <f t="shared" si="1168"/>
        <v>0</v>
      </c>
      <c r="BJ548" s="222">
        <f t="shared" si="1169"/>
        <v>0</v>
      </c>
      <c r="BK548" s="222">
        <f t="shared" si="1170"/>
        <v>0</v>
      </c>
      <c r="BL548" s="222">
        <f t="shared" si="1171"/>
        <v>0</v>
      </c>
      <c r="BM548" s="222">
        <f t="shared" si="1172"/>
        <v>0</v>
      </c>
      <c r="BN548" s="222">
        <f t="shared" si="1173"/>
        <v>0</v>
      </c>
      <c r="BO548" s="222">
        <f t="shared" si="1174"/>
        <v>0</v>
      </c>
      <c r="BP548" s="222">
        <f t="shared" si="1175"/>
        <v>0</v>
      </c>
      <c r="BQ548" s="222">
        <f t="shared" si="1176"/>
        <v>0</v>
      </c>
      <c r="BR548" s="222">
        <f t="shared" si="1177"/>
        <v>0</v>
      </c>
      <c r="BS548" s="222">
        <f t="shared" si="1178"/>
        <v>0</v>
      </c>
      <c r="BT548" s="222">
        <f t="shared" si="1179"/>
        <v>0</v>
      </c>
      <c r="BU548" s="222">
        <f t="shared" si="1180"/>
        <v>0</v>
      </c>
      <c r="BV548" s="222">
        <f t="shared" si="1181"/>
        <v>0</v>
      </c>
      <c r="BW548" s="222">
        <f t="shared" si="1182"/>
        <v>0</v>
      </c>
      <c r="BX548" s="222">
        <f t="shared" si="1183"/>
        <v>0</v>
      </c>
      <c r="BY548" s="222">
        <f t="shared" si="1184"/>
        <v>0</v>
      </c>
      <c r="BZ548" s="222">
        <f t="shared" si="1185"/>
        <v>0</v>
      </c>
      <c r="CA548" s="222">
        <f t="shared" si="1186"/>
        <v>0</v>
      </c>
      <c r="CB548" s="222">
        <f t="shared" si="1187"/>
        <v>0</v>
      </c>
      <c r="CC548" s="222">
        <f t="shared" si="1188"/>
        <v>0</v>
      </c>
      <c r="CD548" s="222">
        <f t="shared" si="1189"/>
        <v>0</v>
      </c>
      <c r="CE548" s="222">
        <f t="shared" si="1190"/>
        <v>0</v>
      </c>
      <c r="CF548" s="222">
        <f t="shared" si="1191"/>
        <v>0</v>
      </c>
      <c r="CG548" s="222">
        <f t="shared" si="1192"/>
        <v>0</v>
      </c>
      <c r="CH548" s="222">
        <f t="shared" si="1193"/>
        <v>0</v>
      </c>
      <c r="CI548" s="222">
        <f t="shared" si="1194"/>
        <v>0</v>
      </c>
      <c r="CJ548" s="222">
        <f t="shared" si="1195"/>
        <v>0</v>
      </c>
      <c r="CK548" s="222">
        <f t="shared" si="1196"/>
        <v>0</v>
      </c>
      <c r="CL548" s="222">
        <f t="shared" si="1197"/>
        <v>0</v>
      </c>
      <c r="CM548" s="222">
        <f t="shared" si="1198"/>
        <v>0</v>
      </c>
      <c r="CN548" s="222">
        <f t="shared" si="1199"/>
        <v>0</v>
      </c>
      <c r="CO548" s="222">
        <f t="shared" si="1200"/>
        <v>0</v>
      </c>
      <c r="CP548" s="222">
        <f t="shared" si="1201"/>
        <v>0</v>
      </c>
      <c r="CQ548" s="222">
        <f t="shared" si="1202"/>
        <v>0</v>
      </c>
      <c r="CR548" s="222">
        <f t="shared" si="1203"/>
        <v>0</v>
      </c>
      <c r="CS548" s="222">
        <f t="shared" si="1204"/>
        <v>0</v>
      </c>
      <c r="CT548" s="222">
        <f t="shared" si="1205"/>
        <v>0</v>
      </c>
      <c r="CU548" s="222">
        <f t="shared" si="1206"/>
        <v>0</v>
      </c>
      <c r="CV548" s="222">
        <f t="shared" si="1207"/>
        <v>0</v>
      </c>
      <c r="CW548" s="222">
        <f t="shared" si="1208"/>
        <v>0</v>
      </c>
      <c r="CX548" s="222">
        <f t="shared" si="1209"/>
        <v>0</v>
      </c>
      <c r="CY548" s="222">
        <f t="shared" si="1210"/>
        <v>0</v>
      </c>
      <c r="CZ548" s="222">
        <f t="shared" si="1211"/>
        <v>0</v>
      </c>
      <c r="DA548" s="222">
        <f t="shared" si="1212"/>
        <v>0</v>
      </c>
      <c r="DB548" s="222">
        <f t="shared" si="1213"/>
        <v>0</v>
      </c>
      <c r="DC548" s="222">
        <f t="shared" si="1214"/>
        <v>0</v>
      </c>
      <c r="DD548" s="222">
        <f t="shared" si="1215"/>
        <v>0</v>
      </c>
      <c r="DE548" s="222">
        <f t="shared" si="1216"/>
        <v>0</v>
      </c>
      <c r="DF548" s="222">
        <f t="shared" si="1217"/>
        <v>0</v>
      </c>
      <c r="DG548" s="222">
        <f t="shared" si="1218"/>
        <v>0</v>
      </c>
      <c r="DH548" s="222">
        <f t="shared" si="1219"/>
        <v>0</v>
      </c>
      <c r="DI548" s="222">
        <f t="shared" si="1220"/>
        <v>0</v>
      </c>
      <c r="DJ548" s="222">
        <f t="shared" si="1221"/>
        <v>0</v>
      </c>
      <c r="DK548" s="222">
        <f t="shared" si="1222"/>
        <v>0</v>
      </c>
      <c r="DL548" s="222">
        <f t="shared" si="1223"/>
        <v>0</v>
      </c>
      <c r="DM548" s="222">
        <f t="shared" si="1224"/>
        <v>0</v>
      </c>
      <c r="DN548" s="222">
        <f t="shared" si="1225"/>
        <v>0</v>
      </c>
      <c r="DO548" s="222">
        <f t="shared" si="1226"/>
        <v>0</v>
      </c>
      <c r="DP548" s="222">
        <f t="shared" si="1227"/>
        <v>0</v>
      </c>
      <c r="DQ548" s="222">
        <f t="shared" si="1228"/>
        <v>0</v>
      </c>
      <c r="DR548" s="222">
        <f t="shared" si="1229"/>
        <v>0</v>
      </c>
      <c r="DS548" s="222">
        <f t="shared" si="1230"/>
        <v>0</v>
      </c>
      <c r="DT548" s="222">
        <f t="shared" si="1231"/>
        <v>0</v>
      </c>
      <c r="DU548" s="222">
        <f t="shared" si="1232"/>
        <v>0</v>
      </c>
      <c r="DV548" s="222">
        <f t="shared" si="1233"/>
        <v>0</v>
      </c>
      <c r="DW548" s="222">
        <f t="shared" si="1234"/>
        <v>0</v>
      </c>
      <c r="DX548" s="222">
        <f t="shared" si="1235"/>
        <v>0</v>
      </c>
      <c r="DY548" s="222">
        <f t="shared" si="1236"/>
        <v>0</v>
      </c>
      <c r="DZ548" s="222">
        <f t="shared" si="1237"/>
        <v>0</v>
      </c>
      <c r="EA548" s="222">
        <f t="shared" si="1238"/>
        <v>0</v>
      </c>
      <c r="EB548" s="222">
        <f t="shared" si="1239"/>
        <v>0</v>
      </c>
      <c r="EC548" s="222">
        <f t="shared" si="1240"/>
        <v>0</v>
      </c>
      <c r="ED548" s="222">
        <f t="shared" si="1241"/>
        <v>0</v>
      </c>
      <c r="EE548" s="222">
        <f t="shared" si="1242"/>
        <v>0</v>
      </c>
      <c r="EF548" s="222">
        <f t="shared" si="1243"/>
        <v>0</v>
      </c>
      <c r="EG548" s="222">
        <f t="shared" si="1244"/>
        <v>0</v>
      </c>
      <c r="EH548" s="222">
        <f t="shared" si="1245"/>
        <v>0</v>
      </c>
      <c r="EI548" s="222">
        <f t="shared" si="1246"/>
        <v>0</v>
      </c>
      <c r="EJ548" s="222">
        <f t="shared" si="1247"/>
        <v>0</v>
      </c>
      <c r="EK548" s="222">
        <f t="shared" si="1248"/>
        <v>0</v>
      </c>
      <c r="EL548" s="222">
        <f t="shared" si="1249"/>
        <v>0</v>
      </c>
      <c r="EM548" s="222">
        <f t="shared" si="1250"/>
        <v>0</v>
      </c>
      <c r="EN548" s="222">
        <f t="shared" si="1251"/>
        <v>0</v>
      </c>
      <c r="EO548" s="222">
        <f t="shared" si="1252"/>
        <v>0</v>
      </c>
      <c r="EP548" s="222">
        <f t="shared" si="1253"/>
        <v>0</v>
      </c>
      <c r="EQ548" s="222">
        <f t="shared" si="1254"/>
        <v>0</v>
      </c>
      <c r="ER548" s="222">
        <f t="shared" si="1255"/>
        <v>0</v>
      </c>
      <c r="ES548" s="222">
        <f t="shared" si="1256"/>
        <v>0</v>
      </c>
      <c r="ET548" s="222">
        <f t="shared" si="1257"/>
        <v>0</v>
      </c>
      <c r="EU548" s="222">
        <f t="shared" si="1258"/>
        <v>0</v>
      </c>
      <c r="EV548" s="222">
        <f t="shared" si="1259"/>
        <v>0</v>
      </c>
      <c r="EW548" s="222">
        <f t="shared" si="1260"/>
        <v>0</v>
      </c>
      <c r="EX548" s="222">
        <f t="shared" si="1261"/>
        <v>0</v>
      </c>
      <c r="EY548" s="222">
        <f t="shared" si="1262"/>
        <v>0</v>
      </c>
      <c r="EZ548" s="222">
        <f t="shared" si="1263"/>
        <v>0</v>
      </c>
      <c r="FA548" s="222">
        <f t="shared" si="1264"/>
        <v>0</v>
      </c>
      <c r="FB548" s="222">
        <f t="shared" si="1265"/>
        <v>0</v>
      </c>
      <c r="FC548" s="222">
        <f t="shared" si="1266"/>
        <v>0</v>
      </c>
      <c r="FD548" s="222">
        <f t="shared" si="1267"/>
        <v>0</v>
      </c>
      <c r="FE548" s="222">
        <f t="shared" si="1268"/>
        <v>0</v>
      </c>
      <c r="FF548" s="222">
        <f t="shared" si="1269"/>
        <v>0</v>
      </c>
      <c r="FG548" s="222">
        <f t="shared" si="1270"/>
        <v>0</v>
      </c>
      <c r="FH548" s="222">
        <f t="shared" si="1271"/>
        <v>0</v>
      </c>
      <c r="FI548" s="222">
        <f t="shared" si="1272"/>
        <v>0</v>
      </c>
      <c r="FJ548" s="222">
        <f t="shared" si="1273"/>
        <v>0</v>
      </c>
      <c r="FK548" s="222">
        <f t="shared" si="1274"/>
        <v>0</v>
      </c>
      <c r="FL548" s="222">
        <f t="shared" si="1275"/>
        <v>0</v>
      </c>
      <c r="FM548" s="222">
        <f t="shared" si="1276"/>
        <v>0</v>
      </c>
      <c r="FN548" s="222">
        <f t="shared" si="1277"/>
        <v>0</v>
      </c>
      <c r="FO548" s="222">
        <f t="shared" si="1278"/>
        <v>0</v>
      </c>
      <c r="FP548" s="222">
        <f t="shared" si="1279"/>
        <v>0</v>
      </c>
      <c r="FQ548" s="222">
        <f t="shared" si="1280"/>
        <v>0</v>
      </c>
      <c r="FR548" s="222">
        <f t="shared" si="1281"/>
        <v>0</v>
      </c>
      <c r="FS548" s="222">
        <f t="shared" si="1282"/>
        <v>0</v>
      </c>
      <c r="FT548" s="222">
        <f t="shared" si="1283"/>
        <v>0</v>
      </c>
      <c r="FU548" s="222">
        <f t="shared" si="1284"/>
        <v>0</v>
      </c>
      <c r="FV548" s="222">
        <f t="shared" si="1285"/>
        <v>0</v>
      </c>
      <c r="FW548" s="222">
        <f t="shared" si="1286"/>
        <v>0</v>
      </c>
      <c r="FX548" s="222">
        <f t="shared" si="1287"/>
        <v>0</v>
      </c>
      <c r="FY548" s="222">
        <f t="shared" si="1288"/>
        <v>0</v>
      </c>
      <c r="FZ548" s="222">
        <f t="shared" si="1289"/>
        <v>0</v>
      </c>
      <c r="GA548" s="222">
        <f t="shared" si="1290"/>
        <v>0</v>
      </c>
      <c r="GB548" s="222">
        <f t="shared" si="1291"/>
        <v>0</v>
      </c>
      <c r="GC548" s="222">
        <f t="shared" si="1292"/>
        <v>0</v>
      </c>
      <c r="GD548" s="222">
        <f t="shared" si="1293"/>
        <v>0</v>
      </c>
      <c r="GE548" s="222">
        <f t="shared" si="1294"/>
        <v>0</v>
      </c>
      <c r="GF548" s="222">
        <f t="shared" si="1295"/>
        <v>0</v>
      </c>
      <c r="GG548" s="222">
        <f t="shared" si="1296"/>
        <v>0</v>
      </c>
      <c r="GH548" s="222">
        <f t="shared" si="1297"/>
        <v>0</v>
      </c>
      <c r="GI548" s="222">
        <f t="shared" si="1298"/>
        <v>0</v>
      </c>
      <c r="GJ548" s="222">
        <f t="shared" si="1299"/>
        <v>0</v>
      </c>
      <c r="GK548" s="222">
        <f t="shared" si="1300"/>
        <v>0</v>
      </c>
      <c r="GL548" s="222">
        <f t="shared" si="1301"/>
        <v>0</v>
      </c>
      <c r="GM548" s="222">
        <f t="shared" si="1302"/>
        <v>0</v>
      </c>
      <c r="GN548" s="222">
        <f t="shared" si="1303"/>
        <v>0</v>
      </c>
      <c r="GO548" s="222">
        <f t="shared" si="1304"/>
        <v>0</v>
      </c>
      <c r="GP548" s="222">
        <f t="shared" si="1305"/>
        <v>0</v>
      </c>
      <c r="GQ548" s="222">
        <f t="shared" si="1306"/>
        <v>0</v>
      </c>
      <c r="GR548" s="222">
        <f t="shared" si="1307"/>
        <v>0</v>
      </c>
      <c r="GS548" s="222">
        <f t="shared" si="1308"/>
        <v>0</v>
      </c>
      <c r="GT548" s="222">
        <f t="shared" si="1309"/>
        <v>0</v>
      </c>
      <c r="GU548" s="222">
        <f t="shared" si="1310"/>
        <v>0</v>
      </c>
      <c r="GV548" s="222">
        <f t="shared" si="1311"/>
        <v>0</v>
      </c>
      <c r="GW548" s="222">
        <f t="shared" si="1312"/>
        <v>0</v>
      </c>
      <c r="GX548" s="222">
        <f t="shared" si="1313"/>
        <v>0</v>
      </c>
      <c r="GY548" s="222">
        <f t="shared" si="1314"/>
        <v>0</v>
      </c>
      <c r="GZ548" s="222">
        <f t="shared" si="1315"/>
        <v>0</v>
      </c>
      <c r="HA548" s="222">
        <f t="shared" si="1316"/>
        <v>0</v>
      </c>
      <c r="HB548" s="222">
        <f t="shared" si="1317"/>
        <v>0</v>
      </c>
      <c r="HC548" s="222">
        <f t="shared" si="1318"/>
        <v>0</v>
      </c>
      <c r="HD548" s="222">
        <f t="shared" si="1319"/>
        <v>0</v>
      </c>
      <c r="HE548" s="222">
        <f t="shared" si="1320"/>
        <v>0</v>
      </c>
      <c r="HF548" s="222">
        <f t="shared" si="1321"/>
        <v>0</v>
      </c>
      <c r="HG548" s="222">
        <f t="shared" si="1322"/>
        <v>0</v>
      </c>
      <c r="HH548" s="222">
        <f t="shared" si="1323"/>
        <v>0</v>
      </c>
      <c r="HI548" s="222">
        <f t="shared" si="1324"/>
        <v>0</v>
      </c>
      <c r="HJ548" s="222">
        <f t="shared" si="1325"/>
        <v>0</v>
      </c>
      <c r="HK548" s="222">
        <f t="shared" si="1326"/>
        <v>0</v>
      </c>
      <c r="HL548" s="222">
        <f t="shared" si="1327"/>
        <v>0</v>
      </c>
      <c r="HM548" s="222">
        <f t="shared" si="1328"/>
        <v>0</v>
      </c>
      <c r="HN548" s="222">
        <f t="shared" si="1329"/>
        <v>0</v>
      </c>
      <c r="HO548" s="222">
        <f t="shared" si="1330"/>
        <v>0</v>
      </c>
      <c r="HP548" s="222">
        <f t="shared" si="1331"/>
        <v>0</v>
      </c>
      <c r="HQ548" s="222">
        <f t="shared" si="1332"/>
        <v>0</v>
      </c>
      <c r="HR548" s="222">
        <f t="shared" si="1333"/>
        <v>0</v>
      </c>
      <c r="HS548" s="222">
        <f t="shared" si="1334"/>
        <v>0</v>
      </c>
      <c r="HT548" s="222">
        <f t="shared" si="1335"/>
        <v>0</v>
      </c>
      <c r="HU548" s="222">
        <f t="shared" si="1336"/>
        <v>0</v>
      </c>
      <c r="HV548" s="222">
        <f t="shared" si="1337"/>
        <v>0</v>
      </c>
      <c r="HW548" s="222">
        <f t="shared" si="1338"/>
        <v>0</v>
      </c>
      <c r="HX548" s="222">
        <f t="shared" si="1339"/>
        <v>0</v>
      </c>
      <c r="HY548" s="222">
        <f t="shared" si="1340"/>
        <v>0</v>
      </c>
      <c r="HZ548" s="222">
        <f t="shared" si="1341"/>
        <v>0</v>
      </c>
      <c r="IA548" s="222">
        <f t="shared" si="1342"/>
        <v>0</v>
      </c>
      <c r="IB548" s="222">
        <f t="shared" si="1343"/>
        <v>0</v>
      </c>
      <c r="IC548" s="222">
        <f t="shared" si="1344"/>
        <v>0</v>
      </c>
      <c r="ID548" s="222">
        <f t="shared" si="1345"/>
        <v>0</v>
      </c>
      <c r="IE548" s="222">
        <f t="shared" si="1346"/>
        <v>0</v>
      </c>
      <c r="IF548" s="222">
        <f t="shared" si="1347"/>
        <v>0</v>
      </c>
      <c r="IG548" s="222">
        <f t="shared" si="1348"/>
        <v>0</v>
      </c>
      <c r="IH548" s="222">
        <f t="shared" si="1349"/>
        <v>0</v>
      </c>
      <c r="II548" s="222">
        <f t="shared" si="1350"/>
        <v>0</v>
      </c>
      <c r="IJ548" s="222">
        <f t="shared" si="1351"/>
        <v>0</v>
      </c>
      <c r="IK548" s="222">
        <f t="shared" si="1352"/>
        <v>0</v>
      </c>
      <c r="IL548" s="222">
        <f t="shared" si="1353"/>
        <v>0</v>
      </c>
      <c r="IM548" s="222">
        <f t="shared" si="1354"/>
        <v>0</v>
      </c>
      <c r="IN548" s="222">
        <f t="shared" si="1355"/>
        <v>0</v>
      </c>
      <c r="IO548" s="222">
        <f t="shared" si="1356"/>
        <v>0</v>
      </c>
      <c r="IP548" s="222">
        <f t="shared" si="1357"/>
        <v>0</v>
      </c>
      <c r="IQ548" s="222">
        <f t="shared" si="1358"/>
        <v>0</v>
      </c>
      <c r="IR548" s="222">
        <f t="shared" si="1359"/>
        <v>0</v>
      </c>
      <c r="IS548" s="222">
        <f t="shared" si="1360"/>
        <v>0</v>
      </c>
      <c r="IT548" s="222">
        <f t="shared" si="1361"/>
        <v>0</v>
      </c>
      <c r="IU548" s="222">
        <f t="shared" si="1362"/>
        <v>0</v>
      </c>
      <c r="IV548" s="222">
        <f t="shared" si="1363"/>
        <v>0</v>
      </c>
      <c r="IW548" s="222">
        <f t="shared" si="1364"/>
        <v>0</v>
      </c>
      <c r="IX548" s="222">
        <f t="shared" si="1365"/>
        <v>0</v>
      </c>
      <c r="IY548" s="222">
        <f t="shared" si="1366"/>
        <v>0</v>
      </c>
      <c r="IZ548" s="222">
        <f t="shared" si="1367"/>
        <v>0</v>
      </c>
      <c r="JA548" s="222">
        <f t="shared" si="1368"/>
        <v>0</v>
      </c>
      <c r="JB548" s="222">
        <f t="shared" si="1369"/>
        <v>0</v>
      </c>
    </row>
    <row r="549" spans="2:262">
      <c r="B549" s="230">
        <v>188</v>
      </c>
      <c r="C549" s="229">
        <f t="shared" si="1370"/>
        <v>3.6718750000000028E-3</v>
      </c>
      <c r="D549" s="226">
        <f t="shared" ca="1" si="1113"/>
        <v>23.732715536684633</v>
      </c>
      <c r="E549" s="225">
        <f ca="1">GL361</f>
        <v>-0.26728446331536826</v>
      </c>
      <c r="F549" s="224">
        <v>188</v>
      </c>
      <c r="G549" s="222">
        <f t="shared" si="1114"/>
        <v>0</v>
      </c>
      <c r="H549" s="222">
        <f t="shared" si="1115"/>
        <v>0</v>
      </c>
      <c r="I549" s="222">
        <f t="shared" si="1116"/>
        <v>0</v>
      </c>
      <c r="J549" s="222">
        <f t="shared" si="1117"/>
        <v>0</v>
      </c>
      <c r="K549" s="222">
        <f t="shared" si="1118"/>
        <v>0</v>
      </c>
      <c r="L549" s="222">
        <f t="shared" si="1119"/>
        <v>0</v>
      </c>
      <c r="M549" s="222">
        <f t="shared" si="1120"/>
        <v>0</v>
      </c>
      <c r="N549" s="222">
        <f t="shared" si="1121"/>
        <v>0</v>
      </c>
      <c r="O549" s="222">
        <f t="shared" si="1122"/>
        <v>0</v>
      </c>
      <c r="P549" s="222">
        <f t="shared" si="1123"/>
        <v>0</v>
      </c>
      <c r="Q549" s="222">
        <f t="shared" si="1124"/>
        <v>0</v>
      </c>
      <c r="R549" s="222">
        <f t="shared" si="1125"/>
        <v>0</v>
      </c>
      <c r="S549" s="222">
        <f t="shared" si="1126"/>
        <v>0</v>
      </c>
      <c r="T549" s="222">
        <f t="shared" si="1127"/>
        <v>0</v>
      </c>
      <c r="U549" s="222">
        <f t="shared" si="1128"/>
        <v>0</v>
      </c>
      <c r="V549" s="222">
        <f t="shared" si="1129"/>
        <v>0</v>
      </c>
      <c r="W549" s="222">
        <f t="shared" si="1130"/>
        <v>0</v>
      </c>
      <c r="X549" s="222">
        <f t="shared" si="1131"/>
        <v>0</v>
      </c>
      <c r="Y549" s="222">
        <f t="shared" si="1132"/>
        <v>0</v>
      </c>
      <c r="Z549" s="222">
        <f t="shared" si="1133"/>
        <v>0</v>
      </c>
      <c r="AA549" s="222">
        <f t="shared" si="1134"/>
        <v>0</v>
      </c>
      <c r="AB549" s="222">
        <f t="shared" si="1135"/>
        <v>0</v>
      </c>
      <c r="AC549" s="222">
        <f t="shared" si="1136"/>
        <v>0</v>
      </c>
      <c r="AD549" s="222">
        <f t="shared" si="1137"/>
        <v>0</v>
      </c>
      <c r="AE549" s="222">
        <f t="shared" si="1138"/>
        <v>0</v>
      </c>
      <c r="AF549" s="222">
        <f t="shared" si="1139"/>
        <v>0</v>
      </c>
      <c r="AG549" s="222">
        <f t="shared" si="1140"/>
        <v>0</v>
      </c>
      <c r="AH549" s="222">
        <f t="shared" si="1141"/>
        <v>0</v>
      </c>
      <c r="AI549" s="222">
        <f t="shared" si="1142"/>
        <v>0</v>
      </c>
      <c r="AJ549" s="222">
        <f t="shared" si="1143"/>
        <v>0</v>
      </c>
      <c r="AK549" s="222">
        <f t="shared" si="1144"/>
        <v>0</v>
      </c>
      <c r="AL549" s="222">
        <f t="shared" si="1145"/>
        <v>0</v>
      </c>
      <c r="AM549" s="222">
        <f t="shared" si="1146"/>
        <v>0</v>
      </c>
      <c r="AN549" s="222">
        <f t="shared" si="1147"/>
        <v>0</v>
      </c>
      <c r="AO549" s="222">
        <f t="shared" si="1148"/>
        <v>0</v>
      </c>
      <c r="AP549" s="222">
        <f t="shared" si="1149"/>
        <v>0</v>
      </c>
      <c r="AQ549" s="222">
        <f t="shared" si="1150"/>
        <v>0</v>
      </c>
      <c r="AR549" s="222">
        <f t="shared" si="1151"/>
        <v>0</v>
      </c>
      <c r="AS549" s="222">
        <f t="shared" si="1152"/>
        <v>0</v>
      </c>
      <c r="AT549" s="222">
        <f t="shared" si="1153"/>
        <v>0</v>
      </c>
      <c r="AU549" s="222">
        <f t="shared" si="1154"/>
        <v>0</v>
      </c>
      <c r="AV549" s="222">
        <f t="shared" si="1155"/>
        <v>0</v>
      </c>
      <c r="AW549" s="222">
        <f t="shared" si="1156"/>
        <v>0</v>
      </c>
      <c r="AX549" s="222">
        <f t="shared" si="1157"/>
        <v>0</v>
      </c>
      <c r="AY549" s="222">
        <f t="shared" si="1158"/>
        <v>0</v>
      </c>
      <c r="AZ549" s="222">
        <f t="shared" si="1159"/>
        <v>0</v>
      </c>
      <c r="BA549" s="222">
        <f t="shared" si="1160"/>
        <v>0</v>
      </c>
      <c r="BB549" s="222">
        <f t="shared" si="1161"/>
        <v>0</v>
      </c>
      <c r="BC549" s="222">
        <f t="shared" si="1162"/>
        <v>0</v>
      </c>
      <c r="BD549" s="222">
        <f t="shared" si="1163"/>
        <v>0</v>
      </c>
      <c r="BE549" s="222">
        <f t="shared" si="1164"/>
        <v>0</v>
      </c>
      <c r="BF549" s="222">
        <f t="shared" si="1165"/>
        <v>0</v>
      </c>
      <c r="BG549" s="222">
        <f t="shared" si="1166"/>
        <v>0</v>
      </c>
      <c r="BH549" s="222">
        <f t="shared" si="1167"/>
        <v>0</v>
      </c>
      <c r="BI549" s="222">
        <f t="shared" si="1168"/>
        <v>0</v>
      </c>
      <c r="BJ549" s="222">
        <f t="shared" si="1169"/>
        <v>0</v>
      </c>
      <c r="BK549" s="222">
        <f t="shared" si="1170"/>
        <v>0</v>
      </c>
      <c r="BL549" s="222">
        <f t="shared" si="1171"/>
        <v>0</v>
      </c>
      <c r="BM549" s="222">
        <f t="shared" si="1172"/>
        <v>0</v>
      </c>
      <c r="BN549" s="222">
        <f t="shared" si="1173"/>
        <v>0</v>
      </c>
      <c r="BO549" s="222">
        <f t="shared" si="1174"/>
        <v>0</v>
      </c>
      <c r="BP549" s="222">
        <f t="shared" si="1175"/>
        <v>0</v>
      </c>
      <c r="BQ549" s="222">
        <f t="shared" si="1176"/>
        <v>0</v>
      </c>
      <c r="BR549" s="222">
        <f t="shared" si="1177"/>
        <v>0</v>
      </c>
      <c r="BS549" s="222">
        <f t="shared" si="1178"/>
        <v>0</v>
      </c>
      <c r="BT549" s="222">
        <f t="shared" si="1179"/>
        <v>0</v>
      </c>
      <c r="BU549" s="222">
        <f t="shared" si="1180"/>
        <v>0</v>
      </c>
      <c r="BV549" s="222">
        <f t="shared" si="1181"/>
        <v>0</v>
      </c>
      <c r="BW549" s="222">
        <f t="shared" si="1182"/>
        <v>0</v>
      </c>
      <c r="BX549" s="222">
        <f t="shared" si="1183"/>
        <v>0</v>
      </c>
      <c r="BY549" s="222">
        <f t="shared" si="1184"/>
        <v>0</v>
      </c>
      <c r="BZ549" s="222">
        <f t="shared" si="1185"/>
        <v>0</v>
      </c>
      <c r="CA549" s="222">
        <f t="shared" si="1186"/>
        <v>0</v>
      </c>
      <c r="CB549" s="222">
        <f t="shared" si="1187"/>
        <v>0</v>
      </c>
      <c r="CC549" s="222">
        <f t="shared" si="1188"/>
        <v>0</v>
      </c>
      <c r="CD549" s="222">
        <f t="shared" si="1189"/>
        <v>0</v>
      </c>
      <c r="CE549" s="222">
        <f t="shared" si="1190"/>
        <v>0</v>
      </c>
      <c r="CF549" s="222">
        <f t="shared" si="1191"/>
        <v>0</v>
      </c>
      <c r="CG549" s="222">
        <f t="shared" si="1192"/>
        <v>0</v>
      </c>
      <c r="CH549" s="222">
        <f t="shared" si="1193"/>
        <v>0</v>
      </c>
      <c r="CI549" s="222">
        <f t="shared" si="1194"/>
        <v>0</v>
      </c>
      <c r="CJ549" s="222">
        <f t="shared" si="1195"/>
        <v>0</v>
      </c>
      <c r="CK549" s="222">
        <f t="shared" si="1196"/>
        <v>0</v>
      </c>
      <c r="CL549" s="222">
        <f t="shared" si="1197"/>
        <v>0</v>
      </c>
      <c r="CM549" s="222">
        <f t="shared" si="1198"/>
        <v>0</v>
      </c>
      <c r="CN549" s="222">
        <f t="shared" si="1199"/>
        <v>0</v>
      </c>
      <c r="CO549" s="222">
        <f t="shared" si="1200"/>
        <v>0</v>
      </c>
      <c r="CP549" s="222">
        <f t="shared" si="1201"/>
        <v>0</v>
      </c>
      <c r="CQ549" s="222">
        <f t="shared" si="1202"/>
        <v>0</v>
      </c>
      <c r="CR549" s="222">
        <f t="shared" si="1203"/>
        <v>0</v>
      </c>
      <c r="CS549" s="222">
        <f t="shared" si="1204"/>
        <v>0</v>
      </c>
      <c r="CT549" s="222">
        <f t="shared" si="1205"/>
        <v>0</v>
      </c>
      <c r="CU549" s="222">
        <f t="shared" si="1206"/>
        <v>0</v>
      </c>
      <c r="CV549" s="222">
        <f t="shared" si="1207"/>
        <v>0</v>
      </c>
      <c r="CW549" s="222">
        <f t="shared" si="1208"/>
        <v>0</v>
      </c>
      <c r="CX549" s="222">
        <f t="shared" si="1209"/>
        <v>0</v>
      </c>
      <c r="CY549" s="222">
        <f t="shared" si="1210"/>
        <v>0</v>
      </c>
      <c r="CZ549" s="222">
        <f t="shared" si="1211"/>
        <v>0</v>
      </c>
      <c r="DA549" s="222">
        <f t="shared" si="1212"/>
        <v>0</v>
      </c>
      <c r="DB549" s="222">
        <f t="shared" si="1213"/>
        <v>0</v>
      </c>
      <c r="DC549" s="222">
        <f t="shared" si="1214"/>
        <v>0</v>
      </c>
      <c r="DD549" s="222">
        <f t="shared" si="1215"/>
        <v>0</v>
      </c>
      <c r="DE549" s="222">
        <f t="shared" si="1216"/>
        <v>0</v>
      </c>
      <c r="DF549" s="222">
        <f t="shared" si="1217"/>
        <v>0</v>
      </c>
      <c r="DG549" s="222">
        <f t="shared" si="1218"/>
        <v>0</v>
      </c>
      <c r="DH549" s="222">
        <f t="shared" si="1219"/>
        <v>0</v>
      </c>
      <c r="DI549" s="222">
        <f t="shared" si="1220"/>
        <v>0</v>
      </c>
      <c r="DJ549" s="222">
        <f t="shared" si="1221"/>
        <v>0</v>
      </c>
      <c r="DK549" s="222">
        <f t="shared" si="1222"/>
        <v>0</v>
      </c>
      <c r="DL549" s="222">
        <f t="shared" si="1223"/>
        <v>0</v>
      </c>
      <c r="DM549" s="222">
        <f t="shared" si="1224"/>
        <v>0</v>
      </c>
      <c r="DN549" s="222">
        <f t="shared" si="1225"/>
        <v>0</v>
      </c>
      <c r="DO549" s="222">
        <f t="shared" si="1226"/>
        <v>0</v>
      </c>
      <c r="DP549" s="222">
        <f t="shared" si="1227"/>
        <v>0</v>
      </c>
      <c r="DQ549" s="222">
        <f t="shared" si="1228"/>
        <v>0</v>
      </c>
      <c r="DR549" s="222">
        <f t="shared" si="1229"/>
        <v>0</v>
      </c>
      <c r="DS549" s="222">
        <f t="shared" si="1230"/>
        <v>0</v>
      </c>
      <c r="DT549" s="222">
        <f t="shared" si="1231"/>
        <v>0</v>
      </c>
      <c r="DU549" s="222">
        <f t="shared" si="1232"/>
        <v>0</v>
      </c>
      <c r="DV549" s="222">
        <f t="shared" si="1233"/>
        <v>0</v>
      </c>
      <c r="DW549" s="222">
        <f t="shared" si="1234"/>
        <v>0</v>
      </c>
      <c r="DX549" s="222">
        <f t="shared" si="1235"/>
        <v>0</v>
      </c>
      <c r="DY549" s="222">
        <f t="shared" si="1236"/>
        <v>0</v>
      </c>
      <c r="DZ549" s="222">
        <f t="shared" si="1237"/>
        <v>0</v>
      </c>
      <c r="EA549" s="222">
        <f t="shared" si="1238"/>
        <v>0</v>
      </c>
      <c r="EB549" s="222">
        <f t="shared" si="1239"/>
        <v>0</v>
      </c>
      <c r="EC549" s="222">
        <f t="shared" si="1240"/>
        <v>0</v>
      </c>
      <c r="ED549" s="222">
        <f t="shared" si="1241"/>
        <v>0</v>
      </c>
      <c r="EE549" s="222">
        <f t="shared" si="1242"/>
        <v>0</v>
      </c>
      <c r="EF549" s="222">
        <f t="shared" si="1243"/>
        <v>0</v>
      </c>
      <c r="EG549" s="222">
        <f t="shared" si="1244"/>
        <v>0</v>
      </c>
      <c r="EH549" s="222">
        <f t="shared" si="1245"/>
        <v>0</v>
      </c>
      <c r="EI549" s="222">
        <f t="shared" si="1246"/>
        <v>0</v>
      </c>
      <c r="EJ549" s="222">
        <f t="shared" si="1247"/>
        <v>0</v>
      </c>
      <c r="EK549" s="222">
        <f t="shared" si="1248"/>
        <v>0</v>
      </c>
      <c r="EL549" s="222">
        <f t="shared" si="1249"/>
        <v>0</v>
      </c>
      <c r="EM549" s="222">
        <f t="shared" si="1250"/>
        <v>0</v>
      </c>
      <c r="EN549" s="222">
        <f t="shared" si="1251"/>
        <v>0</v>
      </c>
      <c r="EO549" s="222">
        <f t="shared" si="1252"/>
        <v>0</v>
      </c>
      <c r="EP549" s="222">
        <f t="shared" si="1253"/>
        <v>0</v>
      </c>
      <c r="EQ549" s="222">
        <f t="shared" si="1254"/>
        <v>0</v>
      </c>
      <c r="ER549" s="222">
        <f t="shared" si="1255"/>
        <v>0</v>
      </c>
      <c r="ES549" s="222">
        <f t="shared" si="1256"/>
        <v>0</v>
      </c>
      <c r="ET549" s="222">
        <f t="shared" si="1257"/>
        <v>0</v>
      </c>
      <c r="EU549" s="222">
        <f t="shared" si="1258"/>
        <v>0</v>
      </c>
      <c r="EV549" s="222">
        <f t="shared" si="1259"/>
        <v>0</v>
      </c>
      <c r="EW549" s="222">
        <f t="shared" si="1260"/>
        <v>0</v>
      </c>
      <c r="EX549" s="222">
        <f t="shared" si="1261"/>
        <v>0</v>
      </c>
      <c r="EY549" s="222">
        <f t="shared" si="1262"/>
        <v>0</v>
      </c>
      <c r="EZ549" s="222">
        <f t="shared" si="1263"/>
        <v>0</v>
      </c>
      <c r="FA549" s="222">
        <f t="shared" si="1264"/>
        <v>0</v>
      </c>
      <c r="FB549" s="222">
        <f t="shared" si="1265"/>
        <v>0</v>
      </c>
      <c r="FC549" s="222">
        <f t="shared" si="1266"/>
        <v>0</v>
      </c>
      <c r="FD549" s="222">
        <f t="shared" si="1267"/>
        <v>0</v>
      </c>
      <c r="FE549" s="222">
        <f t="shared" si="1268"/>
        <v>0</v>
      </c>
      <c r="FF549" s="222">
        <f t="shared" si="1269"/>
        <v>0</v>
      </c>
      <c r="FG549" s="222">
        <f t="shared" si="1270"/>
        <v>0</v>
      </c>
      <c r="FH549" s="222">
        <f t="shared" si="1271"/>
        <v>0</v>
      </c>
      <c r="FI549" s="222">
        <f t="shared" si="1272"/>
        <v>0</v>
      </c>
      <c r="FJ549" s="222">
        <f t="shared" si="1273"/>
        <v>0</v>
      </c>
      <c r="FK549" s="222">
        <f t="shared" si="1274"/>
        <v>0</v>
      </c>
      <c r="FL549" s="222">
        <f t="shared" si="1275"/>
        <v>0</v>
      </c>
      <c r="FM549" s="222">
        <f t="shared" si="1276"/>
        <v>0</v>
      </c>
      <c r="FN549" s="222">
        <f t="shared" si="1277"/>
        <v>0</v>
      </c>
      <c r="FO549" s="222">
        <f t="shared" si="1278"/>
        <v>0</v>
      </c>
      <c r="FP549" s="222">
        <f t="shared" si="1279"/>
        <v>0</v>
      </c>
      <c r="FQ549" s="222">
        <f t="shared" si="1280"/>
        <v>0</v>
      </c>
      <c r="FR549" s="222">
        <f t="shared" si="1281"/>
        <v>0</v>
      </c>
      <c r="FS549" s="222">
        <f t="shared" si="1282"/>
        <v>0</v>
      </c>
      <c r="FT549" s="222">
        <f t="shared" si="1283"/>
        <v>0</v>
      </c>
      <c r="FU549" s="222">
        <f t="shared" si="1284"/>
        <v>0</v>
      </c>
      <c r="FV549" s="222">
        <f t="shared" si="1285"/>
        <v>0</v>
      </c>
      <c r="FW549" s="222">
        <f t="shared" si="1286"/>
        <v>0</v>
      </c>
      <c r="FX549" s="222">
        <f t="shared" si="1287"/>
        <v>0</v>
      </c>
      <c r="FY549" s="222">
        <f t="shared" si="1288"/>
        <v>0</v>
      </c>
      <c r="FZ549" s="222">
        <f t="shared" si="1289"/>
        <v>0</v>
      </c>
      <c r="GA549" s="222">
        <f t="shared" si="1290"/>
        <v>0</v>
      </c>
      <c r="GB549" s="222">
        <f t="shared" si="1291"/>
        <v>0</v>
      </c>
      <c r="GC549" s="222">
        <f t="shared" si="1292"/>
        <v>0</v>
      </c>
      <c r="GD549" s="222">
        <f t="shared" si="1293"/>
        <v>0</v>
      </c>
      <c r="GE549" s="222">
        <f t="shared" si="1294"/>
        <v>0</v>
      </c>
      <c r="GF549" s="222">
        <f t="shared" si="1295"/>
        <v>0</v>
      </c>
      <c r="GG549" s="222">
        <f t="shared" si="1296"/>
        <v>0</v>
      </c>
      <c r="GH549" s="222">
        <f t="shared" si="1297"/>
        <v>0</v>
      </c>
      <c r="GI549" s="222">
        <f t="shared" si="1298"/>
        <v>0</v>
      </c>
      <c r="GJ549" s="222">
        <f t="shared" si="1299"/>
        <v>0</v>
      </c>
      <c r="GK549" s="222">
        <f t="shared" si="1300"/>
        <v>0</v>
      </c>
      <c r="GL549" s="222">
        <f t="shared" si="1301"/>
        <v>0</v>
      </c>
      <c r="GM549" s="222">
        <f t="shared" si="1302"/>
        <v>0</v>
      </c>
      <c r="GN549" s="222">
        <f t="shared" si="1303"/>
        <v>0</v>
      </c>
      <c r="GO549" s="222">
        <f t="shared" si="1304"/>
        <v>0</v>
      </c>
      <c r="GP549" s="222">
        <f t="shared" si="1305"/>
        <v>0</v>
      </c>
      <c r="GQ549" s="222">
        <f t="shared" si="1306"/>
        <v>0</v>
      </c>
      <c r="GR549" s="222">
        <f t="shared" si="1307"/>
        <v>0</v>
      </c>
      <c r="GS549" s="222">
        <f t="shared" si="1308"/>
        <v>0</v>
      </c>
      <c r="GT549" s="222">
        <f t="shared" si="1309"/>
        <v>0</v>
      </c>
      <c r="GU549" s="222">
        <f t="shared" si="1310"/>
        <v>0</v>
      </c>
      <c r="GV549" s="222">
        <f t="shared" si="1311"/>
        <v>0</v>
      </c>
      <c r="GW549" s="222">
        <f t="shared" si="1312"/>
        <v>0</v>
      </c>
      <c r="GX549" s="222">
        <f t="shared" si="1313"/>
        <v>0</v>
      </c>
      <c r="GY549" s="222">
        <f t="shared" si="1314"/>
        <v>0</v>
      </c>
      <c r="GZ549" s="222">
        <f t="shared" si="1315"/>
        <v>0</v>
      </c>
      <c r="HA549" s="222">
        <f t="shared" si="1316"/>
        <v>0</v>
      </c>
      <c r="HB549" s="222">
        <f t="shared" si="1317"/>
        <v>0</v>
      </c>
      <c r="HC549" s="222">
        <f t="shared" si="1318"/>
        <v>0</v>
      </c>
      <c r="HD549" s="222">
        <f t="shared" si="1319"/>
        <v>0</v>
      </c>
      <c r="HE549" s="222">
        <f t="shared" si="1320"/>
        <v>0</v>
      </c>
      <c r="HF549" s="222">
        <f t="shared" si="1321"/>
        <v>0</v>
      </c>
      <c r="HG549" s="222">
        <f t="shared" si="1322"/>
        <v>0</v>
      </c>
      <c r="HH549" s="222">
        <f t="shared" si="1323"/>
        <v>0</v>
      </c>
      <c r="HI549" s="222">
        <f t="shared" si="1324"/>
        <v>0</v>
      </c>
      <c r="HJ549" s="222">
        <f t="shared" si="1325"/>
        <v>0</v>
      </c>
      <c r="HK549" s="222">
        <f t="shared" si="1326"/>
        <v>0</v>
      </c>
      <c r="HL549" s="222">
        <f t="shared" si="1327"/>
        <v>0</v>
      </c>
      <c r="HM549" s="222">
        <f t="shared" si="1328"/>
        <v>0</v>
      </c>
      <c r="HN549" s="222">
        <f t="shared" si="1329"/>
        <v>0</v>
      </c>
      <c r="HO549" s="222">
        <f t="shared" si="1330"/>
        <v>0</v>
      </c>
      <c r="HP549" s="222">
        <f t="shared" si="1331"/>
        <v>0</v>
      </c>
      <c r="HQ549" s="222">
        <f t="shared" si="1332"/>
        <v>0</v>
      </c>
      <c r="HR549" s="222">
        <f t="shared" si="1333"/>
        <v>0</v>
      </c>
      <c r="HS549" s="222">
        <f t="shared" si="1334"/>
        <v>0</v>
      </c>
      <c r="HT549" s="222">
        <f t="shared" si="1335"/>
        <v>0</v>
      </c>
      <c r="HU549" s="222">
        <f t="shared" si="1336"/>
        <v>0</v>
      </c>
      <c r="HV549" s="222">
        <f t="shared" si="1337"/>
        <v>0</v>
      </c>
      <c r="HW549" s="222">
        <f t="shared" si="1338"/>
        <v>0</v>
      </c>
      <c r="HX549" s="222">
        <f t="shared" si="1339"/>
        <v>0</v>
      </c>
      <c r="HY549" s="222">
        <f t="shared" si="1340"/>
        <v>0</v>
      </c>
      <c r="HZ549" s="222">
        <f t="shared" si="1341"/>
        <v>0</v>
      </c>
      <c r="IA549" s="222">
        <f t="shared" si="1342"/>
        <v>0</v>
      </c>
      <c r="IB549" s="222">
        <f t="shared" si="1343"/>
        <v>0</v>
      </c>
      <c r="IC549" s="222">
        <f t="shared" si="1344"/>
        <v>0</v>
      </c>
      <c r="ID549" s="222">
        <f t="shared" si="1345"/>
        <v>0</v>
      </c>
      <c r="IE549" s="222">
        <f t="shared" si="1346"/>
        <v>0</v>
      </c>
      <c r="IF549" s="222">
        <f t="shared" si="1347"/>
        <v>0</v>
      </c>
      <c r="IG549" s="222">
        <f t="shared" si="1348"/>
        <v>0</v>
      </c>
      <c r="IH549" s="222">
        <f t="shared" si="1349"/>
        <v>0</v>
      </c>
      <c r="II549" s="222">
        <f t="shared" si="1350"/>
        <v>0</v>
      </c>
      <c r="IJ549" s="222">
        <f t="shared" si="1351"/>
        <v>0</v>
      </c>
      <c r="IK549" s="222">
        <f t="shared" si="1352"/>
        <v>0</v>
      </c>
      <c r="IL549" s="222">
        <f t="shared" si="1353"/>
        <v>0</v>
      </c>
      <c r="IM549" s="222">
        <f t="shared" si="1354"/>
        <v>0</v>
      </c>
      <c r="IN549" s="222">
        <f t="shared" si="1355"/>
        <v>0</v>
      </c>
      <c r="IO549" s="222">
        <f t="shared" si="1356"/>
        <v>0</v>
      </c>
      <c r="IP549" s="222">
        <f t="shared" si="1357"/>
        <v>0</v>
      </c>
      <c r="IQ549" s="222">
        <f t="shared" si="1358"/>
        <v>0</v>
      </c>
      <c r="IR549" s="222">
        <f t="shared" si="1359"/>
        <v>0</v>
      </c>
      <c r="IS549" s="222">
        <f t="shared" si="1360"/>
        <v>0</v>
      </c>
      <c r="IT549" s="222">
        <f t="shared" si="1361"/>
        <v>0</v>
      </c>
      <c r="IU549" s="222">
        <f t="shared" si="1362"/>
        <v>0</v>
      </c>
      <c r="IV549" s="222">
        <f t="shared" si="1363"/>
        <v>0</v>
      </c>
      <c r="IW549" s="222">
        <f t="shared" si="1364"/>
        <v>0</v>
      </c>
      <c r="IX549" s="222">
        <f t="shared" si="1365"/>
        <v>0</v>
      </c>
      <c r="IY549" s="222">
        <f t="shared" si="1366"/>
        <v>0</v>
      </c>
      <c r="IZ549" s="222">
        <f t="shared" si="1367"/>
        <v>0</v>
      </c>
      <c r="JA549" s="222">
        <f t="shared" si="1368"/>
        <v>0</v>
      </c>
      <c r="JB549" s="222">
        <f t="shared" si="1369"/>
        <v>0</v>
      </c>
    </row>
    <row r="550" spans="2:262">
      <c r="B550" s="230">
        <v>189</v>
      </c>
      <c r="C550" s="229">
        <f t="shared" si="1370"/>
        <v>3.6914062500000028E-3</v>
      </c>
      <c r="D550" s="226">
        <f t="shared" ca="1" si="1113"/>
        <v>23.735504101737412</v>
      </c>
      <c r="E550" s="225">
        <f ca="1">GM361</f>
        <v>-0.2644958982625894</v>
      </c>
      <c r="F550" s="224">
        <v>189</v>
      </c>
      <c r="G550" s="222">
        <f t="shared" si="1114"/>
        <v>0</v>
      </c>
      <c r="H550" s="222">
        <f t="shared" si="1115"/>
        <v>0</v>
      </c>
      <c r="I550" s="222">
        <f t="shared" si="1116"/>
        <v>0</v>
      </c>
      <c r="J550" s="222">
        <f t="shared" si="1117"/>
        <v>0</v>
      </c>
      <c r="K550" s="222">
        <f t="shared" si="1118"/>
        <v>0</v>
      </c>
      <c r="L550" s="222">
        <f t="shared" si="1119"/>
        <v>0</v>
      </c>
      <c r="M550" s="222">
        <f t="shared" si="1120"/>
        <v>0</v>
      </c>
      <c r="N550" s="222">
        <f t="shared" si="1121"/>
        <v>0</v>
      </c>
      <c r="O550" s="222">
        <f t="shared" si="1122"/>
        <v>0</v>
      </c>
      <c r="P550" s="222">
        <f t="shared" si="1123"/>
        <v>0</v>
      </c>
      <c r="Q550" s="222">
        <f t="shared" si="1124"/>
        <v>0</v>
      </c>
      <c r="R550" s="222">
        <f t="shared" si="1125"/>
        <v>0</v>
      </c>
      <c r="S550" s="222">
        <f t="shared" si="1126"/>
        <v>0</v>
      </c>
      <c r="T550" s="222">
        <f t="shared" si="1127"/>
        <v>0</v>
      </c>
      <c r="U550" s="222">
        <f t="shared" si="1128"/>
        <v>0</v>
      </c>
      <c r="V550" s="222">
        <f t="shared" si="1129"/>
        <v>0</v>
      </c>
      <c r="W550" s="222">
        <f t="shared" si="1130"/>
        <v>0</v>
      </c>
      <c r="X550" s="222">
        <f t="shared" si="1131"/>
        <v>0</v>
      </c>
      <c r="Y550" s="222">
        <f t="shared" si="1132"/>
        <v>0</v>
      </c>
      <c r="Z550" s="222">
        <f t="shared" si="1133"/>
        <v>0</v>
      </c>
      <c r="AA550" s="222">
        <f t="shared" si="1134"/>
        <v>0</v>
      </c>
      <c r="AB550" s="222">
        <f t="shared" si="1135"/>
        <v>0</v>
      </c>
      <c r="AC550" s="222">
        <f t="shared" si="1136"/>
        <v>0</v>
      </c>
      <c r="AD550" s="222">
        <f t="shared" si="1137"/>
        <v>0</v>
      </c>
      <c r="AE550" s="222">
        <f t="shared" si="1138"/>
        <v>0</v>
      </c>
      <c r="AF550" s="222">
        <f t="shared" si="1139"/>
        <v>0</v>
      </c>
      <c r="AG550" s="222">
        <f t="shared" si="1140"/>
        <v>0</v>
      </c>
      <c r="AH550" s="222">
        <f t="shared" si="1141"/>
        <v>0</v>
      </c>
      <c r="AI550" s="222">
        <f t="shared" si="1142"/>
        <v>0</v>
      </c>
      <c r="AJ550" s="222">
        <f t="shared" si="1143"/>
        <v>0</v>
      </c>
      <c r="AK550" s="222">
        <f t="shared" si="1144"/>
        <v>0</v>
      </c>
      <c r="AL550" s="222">
        <f t="shared" si="1145"/>
        <v>0</v>
      </c>
      <c r="AM550" s="222">
        <f t="shared" si="1146"/>
        <v>0</v>
      </c>
      <c r="AN550" s="222">
        <f t="shared" si="1147"/>
        <v>0</v>
      </c>
      <c r="AO550" s="222">
        <f t="shared" si="1148"/>
        <v>0</v>
      </c>
      <c r="AP550" s="222">
        <f t="shared" si="1149"/>
        <v>0</v>
      </c>
      <c r="AQ550" s="222">
        <f t="shared" si="1150"/>
        <v>0</v>
      </c>
      <c r="AR550" s="222">
        <f t="shared" si="1151"/>
        <v>0</v>
      </c>
      <c r="AS550" s="222">
        <f t="shared" si="1152"/>
        <v>0</v>
      </c>
      <c r="AT550" s="222">
        <f t="shared" si="1153"/>
        <v>0</v>
      </c>
      <c r="AU550" s="222">
        <f t="shared" si="1154"/>
        <v>0</v>
      </c>
      <c r="AV550" s="222">
        <f t="shared" si="1155"/>
        <v>0</v>
      </c>
      <c r="AW550" s="222">
        <f t="shared" si="1156"/>
        <v>0</v>
      </c>
      <c r="AX550" s="222">
        <f t="shared" si="1157"/>
        <v>0</v>
      </c>
      <c r="AY550" s="222">
        <f t="shared" si="1158"/>
        <v>0</v>
      </c>
      <c r="AZ550" s="222">
        <f t="shared" si="1159"/>
        <v>0</v>
      </c>
      <c r="BA550" s="222">
        <f t="shared" si="1160"/>
        <v>0</v>
      </c>
      <c r="BB550" s="222">
        <f t="shared" si="1161"/>
        <v>0</v>
      </c>
      <c r="BC550" s="222">
        <f t="shared" si="1162"/>
        <v>0</v>
      </c>
      <c r="BD550" s="222">
        <f t="shared" si="1163"/>
        <v>0</v>
      </c>
      <c r="BE550" s="222">
        <f t="shared" si="1164"/>
        <v>0</v>
      </c>
      <c r="BF550" s="222">
        <f t="shared" si="1165"/>
        <v>0</v>
      </c>
      <c r="BG550" s="222">
        <f t="shared" si="1166"/>
        <v>0</v>
      </c>
      <c r="BH550" s="222">
        <f t="shared" si="1167"/>
        <v>0</v>
      </c>
      <c r="BI550" s="222">
        <f t="shared" si="1168"/>
        <v>0</v>
      </c>
      <c r="BJ550" s="222">
        <f t="shared" si="1169"/>
        <v>0</v>
      </c>
      <c r="BK550" s="222">
        <f t="shared" si="1170"/>
        <v>0</v>
      </c>
      <c r="BL550" s="222">
        <f t="shared" si="1171"/>
        <v>0</v>
      </c>
      <c r="BM550" s="222">
        <f t="shared" si="1172"/>
        <v>0</v>
      </c>
      <c r="BN550" s="222">
        <f t="shared" si="1173"/>
        <v>0</v>
      </c>
      <c r="BO550" s="222">
        <f t="shared" si="1174"/>
        <v>0</v>
      </c>
      <c r="BP550" s="222">
        <f t="shared" si="1175"/>
        <v>0</v>
      </c>
      <c r="BQ550" s="222">
        <f t="shared" si="1176"/>
        <v>0</v>
      </c>
      <c r="BR550" s="222">
        <f t="shared" si="1177"/>
        <v>0</v>
      </c>
      <c r="BS550" s="222">
        <f t="shared" si="1178"/>
        <v>0</v>
      </c>
      <c r="BT550" s="222">
        <f t="shared" si="1179"/>
        <v>0</v>
      </c>
      <c r="BU550" s="222">
        <f t="shared" si="1180"/>
        <v>0</v>
      </c>
      <c r="BV550" s="222">
        <f t="shared" si="1181"/>
        <v>0</v>
      </c>
      <c r="BW550" s="222">
        <f t="shared" si="1182"/>
        <v>0</v>
      </c>
      <c r="BX550" s="222">
        <f t="shared" si="1183"/>
        <v>0</v>
      </c>
      <c r="BY550" s="222">
        <f t="shared" si="1184"/>
        <v>0</v>
      </c>
      <c r="BZ550" s="222">
        <f t="shared" si="1185"/>
        <v>0</v>
      </c>
      <c r="CA550" s="222">
        <f t="shared" si="1186"/>
        <v>0</v>
      </c>
      <c r="CB550" s="222">
        <f t="shared" si="1187"/>
        <v>0</v>
      </c>
      <c r="CC550" s="222">
        <f t="shared" si="1188"/>
        <v>0</v>
      </c>
      <c r="CD550" s="222">
        <f t="shared" si="1189"/>
        <v>0</v>
      </c>
      <c r="CE550" s="222">
        <f t="shared" si="1190"/>
        <v>0</v>
      </c>
      <c r="CF550" s="222">
        <f t="shared" si="1191"/>
        <v>0</v>
      </c>
      <c r="CG550" s="222">
        <f t="shared" si="1192"/>
        <v>0</v>
      </c>
      <c r="CH550" s="222">
        <f t="shared" si="1193"/>
        <v>0</v>
      </c>
      <c r="CI550" s="222">
        <f t="shared" si="1194"/>
        <v>0</v>
      </c>
      <c r="CJ550" s="222">
        <f t="shared" si="1195"/>
        <v>0</v>
      </c>
      <c r="CK550" s="222">
        <f t="shared" si="1196"/>
        <v>0</v>
      </c>
      <c r="CL550" s="222">
        <f t="shared" si="1197"/>
        <v>0</v>
      </c>
      <c r="CM550" s="222">
        <f t="shared" si="1198"/>
        <v>0</v>
      </c>
      <c r="CN550" s="222">
        <f t="shared" si="1199"/>
        <v>0</v>
      </c>
      <c r="CO550" s="222">
        <f t="shared" si="1200"/>
        <v>0</v>
      </c>
      <c r="CP550" s="222">
        <f t="shared" si="1201"/>
        <v>0</v>
      </c>
      <c r="CQ550" s="222">
        <f t="shared" si="1202"/>
        <v>0</v>
      </c>
      <c r="CR550" s="222">
        <f t="shared" si="1203"/>
        <v>0</v>
      </c>
      <c r="CS550" s="222">
        <f t="shared" si="1204"/>
        <v>0</v>
      </c>
      <c r="CT550" s="222">
        <f t="shared" si="1205"/>
        <v>0</v>
      </c>
      <c r="CU550" s="222">
        <f t="shared" si="1206"/>
        <v>0</v>
      </c>
      <c r="CV550" s="222">
        <f t="shared" si="1207"/>
        <v>0</v>
      </c>
      <c r="CW550" s="222">
        <f t="shared" si="1208"/>
        <v>0</v>
      </c>
      <c r="CX550" s="222">
        <f t="shared" si="1209"/>
        <v>0</v>
      </c>
      <c r="CY550" s="222">
        <f t="shared" si="1210"/>
        <v>0</v>
      </c>
      <c r="CZ550" s="222">
        <f t="shared" si="1211"/>
        <v>0</v>
      </c>
      <c r="DA550" s="222">
        <f t="shared" si="1212"/>
        <v>0</v>
      </c>
      <c r="DB550" s="222">
        <f t="shared" si="1213"/>
        <v>0</v>
      </c>
      <c r="DC550" s="222">
        <f t="shared" si="1214"/>
        <v>0</v>
      </c>
      <c r="DD550" s="222">
        <f t="shared" si="1215"/>
        <v>0</v>
      </c>
      <c r="DE550" s="222">
        <f t="shared" si="1216"/>
        <v>0</v>
      </c>
      <c r="DF550" s="222">
        <f t="shared" si="1217"/>
        <v>0</v>
      </c>
      <c r="DG550" s="222">
        <f t="shared" si="1218"/>
        <v>0</v>
      </c>
      <c r="DH550" s="222">
        <f t="shared" si="1219"/>
        <v>0</v>
      </c>
      <c r="DI550" s="222">
        <f t="shared" si="1220"/>
        <v>0</v>
      </c>
      <c r="DJ550" s="222">
        <f t="shared" si="1221"/>
        <v>0</v>
      </c>
      <c r="DK550" s="222">
        <f t="shared" si="1222"/>
        <v>0</v>
      </c>
      <c r="DL550" s="222">
        <f t="shared" si="1223"/>
        <v>0</v>
      </c>
      <c r="DM550" s="222">
        <f t="shared" si="1224"/>
        <v>0</v>
      </c>
      <c r="DN550" s="222">
        <f t="shared" si="1225"/>
        <v>0</v>
      </c>
      <c r="DO550" s="222">
        <f t="shared" si="1226"/>
        <v>0</v>
      </c>
      <c r="DP550" s="222">
        <f t="shared" si="1227"/>
        <v>0</v>
      </c>
      <c r="DQ550" s="222">
        <f t="shared" si="1228"/>
        <v>0</v>
      </c>
      <c r="DR550" s="222">
        <f t="shared" si="1229"/>
        <v>0</v>
      </c>
      <c r="DS550" s="222">
        <f t="shared" si="1230"/>
        <v>0</v>
      </c>
      <c r="DT550" s="222">
        <f t="shared" si="1231"/>
        <v>0</v>
      </c>
      <c r="DU550" s="222">
        <f t="shared" si="1232"/>
        <v>0</v>
      </c>
      <c r="DV550" s="222">
        <f t="shared" si="1233"/>
        <v>0</v>
      </c>
      <c r="DW550" s="222">
        <f t="shared" si="1234"/>
        <v>0</v>
      </c>
      <c r="DX550" s="222">
        <f t="shared" si="1235"/>
        <v>0</v>
      </c>
      <c r="DY550" s="222">
        <f t="shared" si="1236"/>
        <v>0</v>
      </c>
      <c r="DZ550" s="222">
        <f t="shared" si="1237"/>
        <v>0</v>
      </c>
      <c r="EA550" s="222">
        <f t="shared" si="1238"/>
        <v>0</v>
      </c>
      <c r="EB550" s="222">
        <f t="shared" si="1239"/>
        <v>0</v>
      </c>
      <c r="EC550" s="222">
        <f t="shared" si="1240"/>
        <v>0</v>
      </c>
      <c r="ED550" s="222">
        <f t="shared" si="1241"/>
        <v>0</v>
      </c>
      <c r="EE550" s="222">
        <f t="shared" si="1242"/>
        <v>0</v>
      </c>
      <c r="EF550" s="222">
        <f t="shared" si="1243"/>
        <v>0</v>
      </c>
      <c r="EG550" s="222">
        <f t="shared" si="1244"/>
        <v>0</v>
      </c>
      <c r="EH550" s="222">
        <f t="shared" si="1245"/>
        <v>0</v>
      </c>
      <c r="EI550" s="222">
        <f t="shared" si="1246"/>
        <v>0</v>
      </c>
      <c r="EJ550" s="222">
        <f t="shared" si="1247"/>
        <v>0</v>
      </c>
      <c r="EK550" s="222">
        <f t="shared" si="1248"/>
        <v>0</v>
      </c>
      <c r="EL550" s="222">
        <f t="shared" si="1249"/>
        <v>0</v>
      </c>
      <c r="EM550" s="222">
        <f t="shared" si="1250"/>
        <v>0</v>
      </c>
      <c r="EN550" s="222">
        <f t="shared" si="1251"/>
        <v>0</v>
      </c>
      <c r="EO550" s="222">
        <f t="shared" si="1252"/>
        <v>0</v>
      </c>
      <c r="EP550" s="222">
        <f t="shared" si="1253"/>
        <v>0</v>
      </c>
      <c r="EQ550" s="222">
        <f t="shared" si="1254"/>
        <v>0</v>
      </c>
      <c r="ER550" s="222">
        <f t="shared" si="1255"/>
        <v>0</v>
      </c>
      <c r="ES550" s="222">
        <f t="shared" si="1256"/>
        <v>0</v>
      </c>
      <c r="ET550" s="222">
        <f t="shared" si="1257"/>
        <v>0</v>
      </c>
      <c r="EU550" s="222">
        <f t="shared" si="1258"/>
        <v>0</v>
      </c>
      <c r="EV550" s="222">
        <f t="shared" si="1259"/>
        <v>0</v>
      </c>
      <c r="EW550" s="222">
        <f t="shared" si="1260"/>
        <v>0</v>
      </c>
      <c r="EX550" s="222">
        <f t="shared" si="1261"/>
        <v>0</v>
      </c>
      <c r="EY550" s="222">
        <f t="shared" si="1262"/>
        <v>0</v>
      </c>
      <c r="EZ550" s="222">
        <f t="shared" si="1263"/>
        <v>0</v>
      </c>
      <c r="FA550" s="222">
        <f t="shared" si="1264"/>
        <v>0</v>
      </c>
      <c r="FB550" s="222">
        <f t="shared" si="1265"/>
        <v>0</v>
      </c>
      <c r="FC550" s="222">
        <f t="shared" si="1266"/>
        <v>0</v>
      </c>
      <c r="FD550" s="222">
        <f t="shared" si="1267"/>
        <v>0</v>
      </c>
      <c r="FE550" s="222">
        <f t="shared" si="1268"/>
        <v>0</v>
      </c>
      <c r="FF550" s="222">
        <f t="shared" si="1269"/>
        <v>0</v>
      </c>
      <c r="FG550" s="222">
        <f t="shared" si="1270"/>
        <v>0</v>
      </c>
      <c r="FH550" s="222">
        <f t="shared" si="1271"/>
        <v>0</v>
      </c>
      <c r="FI550" s="222">
        <f t="shared" si="1272"/>
        <v>0</v>
      </c>
      <c r="FJ550" s="222">
        <f t="shared" si="1273"/>
        <v>0</v>
      </c>
      <c r="FK550" s="222">
        <f t="shared" si="1274"/>
        <v>0</v>
      </c>
      <c r="FL550" s="222">
        <f t="shared" si="1275"/>
        <v>0</v>
      </c>
      <c r="FM550" s="222">
        <f t="shared" si="1276"/>
        <v>0</v>
      </c>
      <c r="FN550" s="222">
        <f t="shared" si="1277"/>
        <v>0</v>
      </c>
      <c r="FO550" s="222">
        <f t="shared" si="1278"/>
        <v>0</v>
      </c>
      <c r="FP550" s="222">
        <f t="shared" si="1279"/>
        <v>0</v>
      </c>
      <c r="FQ550" s="222">
        <f t="shared" si="1280"/>
        <v>0</v>
      </c>
      <c r="FR550" s="222">
        <f t="shared" si="1281"/>
        <v>0</v>
      </c>
      <c r="FS550" s="222">
        <f t="shared" si="1282"/>
        <v>0</v>
      </c>
      <c r="FT550" s="222">
        <f t="shared" si="1283"/>
        <v>0</v>
      </c>
      <c r="FU550" s="222">
        <f t="shared" si="1284"/>
        <v>0</v>
      </c>
      <c r="FV550" s="222">
        <f t="shared" si="1285"/>
        <v>0</v>
      </c>
      <c r="FW550" s="222">
        <f t="shared" si="1286"/>
        <v>0</v>
      </c>
      <c r="FX550" s="222">
        <f t="shared" si="1287"/>
        <v>0</v>
      </c>
      <c r="FY550" s="222">
        <f t="shared" si="1288"/>
        <v>0</v>
      </c>
      <c r="FZ550" s="222">
        <f t="shared" si="1289"/>
        <v>0</v>
      </c>
      <c r="GA550" s="222">
        <f t="shared" si="1290"/>
        <v>0</v>
      </c>
      <c r="GB550" s="222">
        <f t="shared" si="1291"/>
        <v>0</v>
      </c>
      <c r="GC550" s="222">
        <f t="shared" si="1292"/>
        <v>0</v>
      </c>
      <c r="GD550" s="222">
        <f t="shared" si="1293"/>
        <v>0</v>
      </c>
      <c r="GE550" s="222">
        <f t="shared" si="1294"/>
        <v>0</v>
      </c>
      <c r="GF550" s="222">
        <f t="shared" si="1295"/>
        <v>0</v>
      </c>
      <c r="GG550" s="222">
        <f t="shared" si="1296"/>
        <v>0</v>
      </c>
      <c r="GH550" s="222">
        <f t="shared" si="1297"/>
        <v>0</v>
      </c>
      <c r="GI550" s="222">
        <f t="shared" si="1298"/>
        <v>0</v>
      </c>
      <c r="GJ550" s="222">
        <f t="shared" si="1299"/>
        <v>0</v>
      </c>
      <c r="GK550" s="222">
        <f t="shared" si="1300"/>
        <v>0</v>
      </c>
      <c r="GL550" s="222">
        <f t="shared" si="1301"/>
        <v>0</v>
      </c>
      <c r="GM550" s="222">
        <f t="shared" si="1302"/>
        <v>0</v>
      </c>
      <c r="GN550" s="222">
        <f t="shared" si="1303"/>
        <v>0</v>
      </c>
      <c r="GO550" s="222">
        <f t="shared" si="1304"/>
        <v>0</v>
      </c>
      <c r="GP550" s="222">
        <f t="shared" si="1305"/>
        <v>0</v>
      </c>
      <c r="GQ550" s="222">
        <f t="shared" si="1306"/>
        <v>0</v>
      </c>
      <c r="GR550" s="222">
        <f t="shared" si="1307"/>
        <v>0</v>
      </c>
      <c r="GS550" s="222">
        <f t="shared" si="1308"/>
        <v>0</v>
      </c>
      <c r="GT550" s="222">
        <f t="shared" si="1309"/>
        <v>0</v>
      </c>
      <c r="GU550" s="222">
        <f t="shared" si="1310"/>
        <v>0</v>
      </c>
      <c r="GV550" s="222">
        <f t="shared" si="1311"/>
        <v>0</v>
      </c>
      <c r="GW550" s="222">
        <f t="shared" si="1312"/>
        <v>0</v>
      </c>
      <c r="GX550" s="222">
        <f t="shared" si="1313"/>
        <v>0</v>
      </c>
      <c r="GY550" s="222">
        <f t="shared" si="1314"/>
        <v>0</v>
      </c>
      <c r="GZ550" s="222">
        <f t="shared" si="1315"/>
        <v>0</v>
      </c>
      <c r="HA550" s="222">
        <f t="shared" si="1316"/>
        <v>0</v>
      </c>
      <c r="HB550" s="222">
        <f t="shared" si="1317"/>
        <v>0</v>
      </c>
      <c r="HC550" s="222">
        <f t="shared" si="1318"/>
        <v>0</v>
      </c>
      <c r="HD550" s="222">
        <f t="shared" si="1319"/>
        <v>0</v>
      </c>
      <c r="HE550" s="222">
        <f t="shared" si="1320"/>
        <v>0</v>
      </c>
      <c r="HF550" s="222">
        <f t="shared" si="1321"/>
        <v>0</v>
      </c>
      <c r="HG550" s="222">
        <f t="shared" si="1322"/>
        <v>0</v>
      </c>
      <c r="HH550" s="222">
        <f t="shared" si="1323"/>
        <v>0</v>
      </c>
      <c r="HI550" s="222">
        <f t="shared" si="1324"/>
        <v>0</v>
      </c>
      <c r="HJ550" s="222">
        <f t="shared" si="1325"/>
        <v>0</v>
      </c>
      <c r="HK550" s="222">
        <f t="shared" si="1326"/>
        <v>0</v>
      </c>
      <c r="HL550" s="222">
        <f t="shared" si="1327"/>
        <v>0</v>
      </c>
      <c r="HM550" s="222">
        <f t="shared" si="1328"/>
        <v>0</v>
      </c>
      <c r="HN550" s="222">
        <f t="shared" si="1329"/>
        <v>0</v>
      </c>
      <c r="HO550" s="222">
        <f t="shared" si="1330"/>
        <v>0</v>
      </c>
      <c r="HP550" s="222">
        <f t="shared" si="1331"/>
        <v>0</v>
      </c>
      <c r="HQ550" s="222">
        <f t="shared" si="1332"/>
        <v>0</v>
      </c>
      <c r="HR550" s="222">
        <f t="shared" si="1333"/>
        <v>0</v>
      </c>
      <c r="HS550" s="222">
        <f t="shared" si="1334"/>
        <v>0</v>
      </c>
      <c r="HT550" s="222">
        <f t="shared" si="1335"/>
        <v>0</v>
      </c>
      <c r="HU550" s="222">
        <f t="shared" si="1336"/>
        <v>0</v>
      </c>
      <c r="HV550" s="222">
        <f t="shared" si="1337"/>
        <v>0</v>
      </c>
      <c r="HW550" s="222">
        <f t="shared" si="1338"/>
        <v>0</v>
      </c>
      <c r="HX550" s="222">
        <f t="shared" si="1339"/>
        <v>0</v>
      </c>
      <c r="HY550" s="222">
        <f t="shared" si="1340"/>
        <v>0</v>
      </c>
      <c r="HZ550" s="222">
        <f t="shared" si="1341"/>
        <v>0</v>
      </c>
      <c r="IA550" s="222">
        <f t="shared" si="1342"/>
        <v>0</v>
      </c>
      <c r="IB550" s="222">
        <f t="shared" si="1343"/>
        <v>0</v>
      </c>
      <c r="IC550" s="222">
        <f t="shared" si="1344"/>
        <v>0</v>
      </c>
      <c r="ID550" s="222">
        <f t="shared" si="1345"/>
        <v>0</v>
      </c>
      <c r="IE550" s="222">
        <f t="shared" si="1346"/>
        <v>0</v>
      </c>
      <c r="IF550" s="222">
        <f t="shared" si="1347"/>
        <v>0</v>
      </c>
      <c r="IG550" s="222">
        <f t="shared" si="1348"/>
        <v>0</v>
      </c>
      <c r="IH550" s="222">
        <f t="shared" si="1349"/>
        <v>0</v>
      </c>
      <c r="II550" s="222">
        <f t="shared" si="1350"/>
        <v>0</v>
      </c>
      <c r="IJ550" s="222">
        <f t="shared" si="1351"/>
        <v>0</v>
      </c>
      <c r="IK550" s="222">
        <f t="shared" si="1352"/>
        <v>0</v>
      </c>
      <c r="IL550" s="222">
        <f t="shared" si="1353"/>
        <v>0</v>
      </c>
      <c r="IM550" s="222">
        <f t="shared" si="1354"/>
        <v>0</v>
      </c>
      <c r="IN550" s="222">
        <f t="shared" si="1355"/>
        <v>0</v>
      </c>
      <c r="IO550" s="222">
        <f t="shared" si="1356"/>
        <v>0</v>
      </c>
      <c r="IP550" s="222">
        <f t="shared" si="1357"/>
        <v>0</v>
      </c>
      <c r="IQ550" s="222">
        <f t="shared" si="1358"/>
        <v>0</v>
      </c>
      <c r="IR550" s="222">
        <f t="shared" si="1359"/>
        <v>0</v>
      </c>
      <c r="IS550" s="222">
        <f t="shared" si="1360"/>
        <v>0</v>
      </c>
      <c r="IT550" s="222">
        <f t="shared" si="1361"/>
        <v>0</v>
      </c>
      <c r="IU550" s="222">
        <f t="shared" si="1362"/>
        <v>0</v>
      </c>
      <c r="IV550" s="222">
        <f t="shared" si="1363"/>
        <v>0</v>
      </c>
      <c r="IW550" s="222">
        <f t="shared" si="1364"/>
        <v>0</v>
      </c>
      <c r="IX550" s="222">
        <f t="shared" si="1365"/>
        <v>0</v>
      </c>
      <c r="IY550" s="222">
        <f t="shared" si="1366"/>
        <v>0</v>
      </c>
      <c r="IZ550" s="222">
        <f t="shared" si="1367"/>
        <v>0</v>
      </c>
      <c r="JA550" s="222">
        <f t="shared" si="1368"/>
        <v>0</v>
      </c>
      <c r="JB550" s="222">
        <f t="shared" si="1369"/>
        <v>0</v>
      </c>
    </row>
    <row r="551" spans="2:262">
      <c r="B551" s="230">
        <v>190</v>
      </c>
      <c r="C551" s="229">
        <f t="shared" si="1370"/>
        <v>3.7109375000000029E-3</v>
      </c>
      <c r="D551" s="226">
        <f t="shared" ca="1" si="1113"/>
        <v>23.738525714734045</v>
      </c>
      <c r="E551" s="225">
        <f ca="1">GN361</f>
        <v>-0.26147428526595601</v>
      </c>
      <c r="F551" s="224">
        <v>190</v>
      </c>
      <c r="G551" s="222">
        <f t="shared" si="1114"/>
        <v>0</v>
      </c>
      <c r="H551" s="222">
        <f t="shared" si="1115"/>
        <v>0</v>
      </c>
      <c r="I551" s="222">
        <f t="shared" si="1116"/>
        <v>0</v>
      </c>
      <c r="J551" s="222">
        <f t="shared" si="1117"/>
        <v>0</v>
      </c>
      <c r="K551" s="222">
        <f t="shared" si="1118"/>
        <v>0</v>
      </c>
      <c r="L551" s="222">
        <f t="shared" si="1119"/>
        <v>0</v>
      </c>
      <c r="M551" s="222">
        <f t="shared" si="1120"/>
        <v>0</v>
      </c>
      <c r="N551" s="222">
        <f t="shared" si="1121"/>
        <v>0</v>
      </c>
      <c r="O551" s="222">
        <f t="shared" si="1122"/>
        <v>0</v>
      </c>
      <c r="P551" s="222">
        <f t="shared" si="1123"/>
        <v>0</v>
      </c>
      <c r="Q551" s="222">
        <f t="shared" si="1124"/>
        <v>0</v>
      </c>
      <c r="R551" s="222">
        <f t="shared" si="1125"/>
        <v>0</v>
      </c>
      <c r="S551" s="222">
        <f t="shared" si="1126"/>
        <v>0</v>
      </c>
      <c r="T551" s="222">
        <f t="shared" si="1127"/>
        <v>0</v>
      </c>
      <c r="U551" s="222">
        <f t="shared" si="1128"/>
        <v>0</v>
      </c>
      <c r="V551" s="222">
        <f t="shared" si="1129"/>
        <v>0</v>
      </c>
      <c r="W551" s="222">
        <f t="shared" si="1130"/>
        <v>0</v>
      </c>
      <c r="X551" s="222">
        <f t="shared" si="1131"/>
        <v>0</v>
      </c>
      <c r="Y551" s="222">
        <f t="shared" si="1132"/>
        <v>0</v>
      </c>
      <c r="Z551" s="222">
        <f t="shared" si="1133"/>
        <v>0</v>
      </c>
      <c r="AA551" s="222">
        <f t="shared" si="1134"/>
        <v>0</v>
      </c>
      <c r="AB551" s="222">
        <f t="shared" si="1135"/>
        <v>0</v>
      </c>
      <c r="AC551" s="222">
        <f t="shared" si="1136"/>
        <v>0</v>
      </c>
      <c r="AD551" s="222">
        <f t="shared" si="1137"/>
        <v>0</v>
      </c>
      <c r="AE551" s="222">
        <f t="shared" si="1138"/>
        <v>0</v>
      </c>
      <c r="AF551" s="222">
        <f t="shared" si="1139"/>
        <v>0</v>
      </c>
      <c r="AG551" s="222">
        <f t="shared" si="1140"/>
        <v>0</v>
      </c>
      <c r="AH551" s="222">
        <f t="shared" si="1141"/>
        <v>0</v>
      </c>
      <c r="AI551" s="222">
        <f t="shared" si="1142"/>
        <v>0</v>
      </c>
      <c r="AJ551" s="222">
        <f t="shared" si="1143"/>
        <v>0</v>
      </c>
      <c r="AK551" s="222">
        <f t="shared" si="1144"/>
        <v>0</v>
      </c>
      <c r="AL551" s="222">
        <f t="shared" si="1145"/>
        <v>0</v>
      </c>
      <c r="AM551" s="222">
        <f t="shared" si="1146"/>
        <v>0</v>
      </c>
      <c r="AN551" s="222">
        <f t="shared" si="1147"/>
        <v>0</v>
      </c>
      <c r="AO551" s="222">
        <f t="shared" si="1148"/>
        <v>0</v>
      </c>
      <c r="AP551" s="222">
        <f t="shared" si="1149"/>
        <v>0</v>
      </c>
      <c r="AQ551" s="222">
        <f t="shared" si="1150"/>
        <v>0</v>
      </c>
      <c r="AR551" s="222">
        <f t="shared" si="1151"/>
        <v>0</v>
      </c>
      <c r="AS551" s="222">
        <f t="shared" si="1152"/>
        <v>0</v>
      </c>
      <c r="AT551" s="222">
        <f t="shared" si="1153"/>
        <v>0</v>
      </c>
      <c r="AU551" s="222">
        <f t="shared" si="1154"/>
        <v>0</v>
      </c>
      <c r="AV551" s="222">
        <f t="shared" si="1155"/>
        <v>0</v>
      </c>
      <c r="AW551" s="222">
        <f t="shared" si="1156"/>
        <v>0</v>
      </c>
      <c r="AX551" s="222">
        <f t="shared" si="1157"/>
        <v>0</v>
      </c>
      <c r="AY551" s="222">
        <f t="shared" si="1158"/>
        <v>0</v>
      </c>
      <c r="AZ551" s="222">
        <f t="shared" si="1159"/>
        <v>0</v>
      </c>
      <c r="BA551" s="222">
        <f t="shared" si="1160"/>
        <v>0</v>
      </c>
      <c r="BB551" s="222">
        <f t="shared" si="1161"/>
        <v>0</v>
      </c>
      <c r="BC551" s="222">
        <f t="shared" si="1162"/>
        <v>0</v>
      </c>
      <c r="BD551" s="222">
        <f t="shared" si="1163"/>
        <v>0</v>
      </c>
      <c r="BE551" s="222">
        <f t="shared" si="1164"/>
        <v>0</v>
      </c>
      <c r="BF551" s="222">
        <f t="shared" si="1165"/>
        <v>0</v>
      </c>
      <c r="BG551" s="222">
        <f t="shared" si="1166"/>
        <v>0</v>
      </c>
      <c r="BH551" s="222">
        <f t="shared" si="1167"/>
        <v>0</v>
      </c>
      <c r="BI551" s="222">
        <f t="shared" si="1168"/>
        <v>0</v>
      </c>
      <c r="BJ551" s="222">
        <f t="shared" si="1169"/>
        <v>0</v>
      </c>
      <c r="BK551" s="222">
        <f t="shared" si="1170"/>
        <v>0</v>
      </c>
      <c r="BL551" s="222">
        <f t="shared" si="1171"/>
        <v>0</v>
      </c>
      <c r="BM551" s="222">
        <f t="shared" si="1172"/>
        <v>0</v>
      </c>
      <c r="BN551" s="222">
        <f t="shared" si="1173"/>
        <v>0</v>
      </c>
      <c r="BO551" s="222">
        <f t="shared" si="1174"/>
        <v>0</v>
      </c>
      <c r="BP551" s="222">
        <f t="shared" si="1175"/>
        <v>0</v>
      </c>
      <c r="BQ551" s="222">
        <f t="shared" si="1176"/>
        <v>0</v>
      </c>
      <c r="BR551" s="222">
        <f t="shared" si="1177"/>
        <v>0</v>
      </c>
      <c r="BS551" s="222">
        <f t="shared" si="1178"/>
        <v>0</v>
      </c>
      <c r="BT551" s="222">
        <f t="shared" si="1179"/>
        <v>0</v>
      </c>
      <c r="BU551" s="222">
        <f t="shared" si="1180"/>
        <v>0</v>
      </c>
      <c r="BV551" s="222">
        <f t="shared" si="1181"/>
        <v>0</v>
      </c>
      <c r="BW551" s="222">
        <f t="shared" si="1182"/>
        <v>0</v>
      </c>
      <c r="BX551" s="222">
        <f t="shared" si="1183"/>
        <v>0</v>
      </c>
      <c r="BY551" s="222">
        <f t="shared" si="1184"/>
        <v>0</v>
      </c>
      <c r="BZ551" s="222">
        <f t="shared" si="1185"/>
        <v>0</v>
      </c>
      <c r="CA551" s="222">
        <f t="shared" si="1186"/>
        <v>0</v>
      </c>
      <c r="CB551" s="222">
        <f t="shared" si="1187"/>
        <v>0</v>
      </c>
      <c r="CC551" s="222">
        <f t="shared" si="1188"/>
        <v>0</v>
      </c>
      <c r="CD551" s="222">
        <f t="shared" si="1189"/>
        <v>0</v>
      </c>
      <c r="CE551" s="222">
        <f t="shared" si="1190"/>
        <v>0</v>
      </c>
      <c r="CF551" s="222">
        <f t="shared" si="1191"/>
        <v>0</v>
      </c>
      <c r="CG551" s="222">
        <f t="shared" si="1192"/>
        <v>0</v>
      </c>
      <c r="CH551" s="222">
        <f t="shared" si="1193"/>
        <v>0</v>
      </c>
      <c r="CI551" s="222">
        <f t="shared" si="1194"/>
        <v>0</v>
      </c>
      <c r="CJ551" s="222">
        <f t="shared" si="1195"/>
        <v>0</v>
      </c>
      <c r="CK551" s="222">
        <f t="shared" si="1196"/>
        <v>0</v>
      </c>
      <c r="CL551" s="222">
        <f t="shared" si="1197"/>
        <v>0</v>
      </c>
      <c r="CM551" s="222">
        <f t="shared" si="1198"/>
        <v>0</v>
      </c>
      <c r="CN551" s="222">
        <f t="shared" si="1199"/>
        <v>0</v>
      </c>
      <c r="CO551" s="222">
        <f t="shared" si="1200"/>
        <v>0</v>
      </c>
      <c r="CP551" s="222">
        <f t="shared" si="1201"/>
        <v>0</v>
      </c>
      <c r="CQ551" s="222">
        <f t="shared" si="1202"/>
        <v>0</v>
      </c>
      <c r="CR551" s="222">
        <f t="shared" si="1203"/>
        <v>0</v>
      </c>
      <c r="CS551" s="222">
        <f t="shared" si="1204"/>
        <v>0</v>
      </c>
      <c r="CT551" s="222">
        <f t="shared" si="1205"/>
        <v>0</v>
      </c>
      <c r="CU551" s="222">
        <f t="shared" si="1206"/>
        <v>0</v>
      </c>
      <c r="CV551" s="222">
        <f t="shared" si="1207"/>
        <v>0</v>
      </c>
      <c r="CW551" s="222">
        <f t="shared" si="1208"/>
        <v>0</v>
      </c>
      <c r="CX551" s="222">
        <f t="shared" si="1209"/>
        <v>0</v>
      </c>
      <c r="CY551" s="222">
        <f t="shared" si="1210"/>
        <v>0</v>
      </c>
      <c r="CZ551" s="222">
        <f t="shared" si="1211"/>
        <v>0</v>
      </c>
      <c r="DA551" s="222">
        <f t="shared" si="1212"/>
        <v>0</v>
      </c>
      <c r="DB551" s="222">
        <f t="shared" si="1213"/>
        <v>0</v>
      </c>
      <c r="DC551" s="222">
        <f t="shared" si="1214"/>
        <v>0</v>
      </c>
      <c r="DD551" s="222">
        <f t="shared" si="1215"/>
        <v>0</v>
      </c>
      <c r="DE551" s="222">
        <f t="shared" si="1216"/>
        <v>0</v>
      </c>
      <c r="DF551" s="222">
        <f t="shared" si="1217"/>
        <v>0</v>
      </c>
      <c r="DG551" s="222">
        <f t="shared" si="1218"/>
        <v>0</v>
      </c>
      <c r="DH551" s="222">
        <f t="shared" si="1219"/>
        <v>0</v>
      </c>
      <c r="DI551" s="222">
        <f t="shared" si="1220"/>
        <v>0</v>
      </c>
      <c r="DJ551" s="222">
        <f t="shared" si="1221"/>
        <v>0</v>
      </c>
      <c r="DK551" s="222">
        <f t="shared" si="1222"/>
        <v>0</v>
      </c>
      <c r="DL551" s="222">
        <f t="shared" si="1223"/>
        <v>0</v>
      </c>
      <c r="DM551" s="222">
        <f t="shared" si="1224"/>
        <v>0</v>
      </c>
      <c r="DN551" s="222">
        <f t="shared" si="1225"/>
        <v>0</v>
      </c>
      <c r="DO551" s="222">
        <f t="shared" si="1226"/>
        <v>0</v>
      </c>
      <c r="DP551" s="222">
        <f t="shared" si="1227"/>
        <v>0</v>
      </c>
      <c r="DQ551" s="222">
        <f t="shared" si="1228"/>
        <v>0</v>
      </c>
      <c r="DR551" s="222">
        <f t="shared" si="1229"/>
        <v>0</v>
      </c>
      <c r="DS551" s="222">
        <f t="shared" si="1230"/>
        <v>0</v>
      </c>
      <c r="DT551" s="222">
        <f t="shared" si="1231"/>
        <v>0</v>
      </c>
      <c r="DU551" s="222">
        <f t="shared" si="1232"/>
        <v>0</v>
      </c>
      <c r="DV551" s="222">
        <f t="shared" si="1233"/>
        <v>0</v>
      </c>
      <c r="DW551" s="222">
        <f t="shared" si="1234"/>
        <v>0</v>
      </c>
      <c r="DX551" s="222">
        <f t="shared" si="1235"/>
        <v>0</v>
      </c>
      <c r="DY551" s="222">
        <f t="shared" si="1236"/>
        <v>0</v>
      </c>
      <c r="DZ551" s="222">
        <f t="shared" si="1237"/>
        <v>0</v>
      </c>
      <c r="EA551" s="222">
        <f t="shared" si="1238"/>
        <v>0</v>
      </c>
      <c r="EB551" s="222">
        <f t="shared" si="1239"/>
        <v>0</v>
      </c>
      <c r="EC551" s="222">
        <f t="shared" si="1240"/>
        <v>0</v>
      </c>
      <c r="ED551" s="222">
        <f t="shared" si="1241"/>
        <v>0</v>
      </c>
      <c r="EE551" s="222">
        <f t="shared" si="1242"/>
        <v>0</v>
      </c>
      <c r="EF551" s="222">
        <f t="shared" si="1243"/>
        <v>0</v>
      </c>
      <c r="EG551" s="222">
        <f t="shared" si="1244"/>
        <v>0</v>
      </c>
      <c r="EH551" s="222">
        <f t="shared" si="1245"/>
        <v>0</v>
      </c>
      <c r="EI551" s="222">
        <f t="shared" si="1246"/>
        <v>0</v>
      </c>
      <c r="EJ551" s="222">
        <f t="shared" si="1247"/>
        <v>0</v>
      </c>
      <c r="EK551" s="222">
        <f t="shared" si="1248"/>
        <v>0</v>
      </c>
      <c r="EL551" s="222">
        <f t="shared" si="1249"/>
        <v>0</v>
      </c>
      <c r="EM551" s="222">
        <f t="shared" si="1250"/>
        <v>0</v>
      </c>
      <c r="EN551" s="222">
        <f t="shared" si="1251"/>
        <v>0</v>
      </c>
      <c r="EO551" s="222">
        <f t="shared" si="1252"/>
        <v>0</v>
      </c>
      <c r="EP551" s="222">
        <f t="shared" si="1253"/>
        <v>0</v>
      </c>
      <c r="EQ551" s="222">
        <f t="shared" si="1254"/>
        <v>0</v>
      </c>
      <c r="ER551" s="222">
        <f t="shared" si="1255"/>
        <v>0</v>
      </c>
      <c r="ES551" s="222">
        <f t="shared" si="1256"/>
        <v>0</v>
      </c>
      <c r="ET551" s="222">
        <f t="shared" si="1257"/>
        <v>0</v>
      </c>
      <c r="EU551" s="222">
        <f t="shared" si="1258"/>
        <v>0</v>
      </c>
      <c r="EV551" s="222">
        <f t="shared" si="1259"/>
        <v>0</v>
      </c>
      <c r="EW551" s="222">
        <f t="shared" si="1260"/>
        <v>0</v>
      </c>
      <c r="EX551" s="222">
        <f t="shared" si="1261"/>
        <v>0</v>
      </c>
      <c r="EY551" s="222">
        <f t="shared" si="1262"/>
        <v>0</v>
      </c>
      <c r="EZ551" s="222">
        <f t="shared" si="1263"/>
        <v>0</v>
      </c>
      <c r="FA551" s="222">
        <f t="shared" si="1264"/>
        <v>0</v>
      </c>
      <c r="FB551" s="222">
        <f t="shared" si="1265"/>
        <v>0</v>
      </c>
      <c r="FC551" s="222">
        <f t="shared" si="1266"/>
        <v>0</v>
      </c>
      <c r="FD551" s="222">
        <f t="shared" si="1267"/>
        <v>0</v>
      </c>
      <c r="FE551" s="222">
        <f t="shared" si="1268"/>
        <v>0</v>
      </c>
      <c r="FF551" s="222">
        <f t="shared" si="1269"/>
        <v>0</v>
      </c>
      <c r="FG551" s="222">
        <f t="shared" si="1270"/>
        <v>0</v>
      </c>
      <c r="FH551" s="222">
        <f t="shared" si="1271"/>
        <v>0</v>
      </c>
      <c r="FI551" s="222">
        <f t="shared" si="1272"/>
        <v>0</v>
      </c>
      <c r="FJ551" s="222">
        <f t="shared" si="1273"/>
        <v>0</v>
      </c>
      <c r="FK551" s="222">
        <f t="shared" si="1274"/>
        <v>0</v>
      </c>
      <c r="FL551" s="222">
        <f t="shared" si="1275"/>
        <v>0</v>
      </c>
      <c r="FM551" s="222">
        <f t="shared" si="1276"/>
        <v>0</v>
      </c>
      <c r="FN551" s="222">
        <f t="shared" si="1277"/>
        <v>0</v>
      </c>
      <c r="FO551" s="222">
        <f t="shared" si="1278"/>
        <v>0</v>
      </c>
      <c r="FP551" s="222">
        <f t="shared" si="1279"/>
        <v>0</v>
      </c>
      <c r="FQ551" s="222">
        <f t="shared" si="1280"/>
        <v>0</v>
      </c>
      <c r="FR551" s="222">
        <f t="shared" si="1281"/>
        <v>0</v>
      </c>
      <c r="FS551" s="222">
        <f t="shared" si="1282"/>
        <v>0</v>
      </c>
      <c r="FT551" s="222">
        <f t="shared" si="1283"/>
        <v>0</v>
      </c>
      <c r="FU551" s="222">
        <f t="shared" si="1284"/>
        <v>0</v>
      </c>
      <c r="FV551" s="222">
        <f t="shared" si="1285"/>
        <v>0</v>
      </c>
      <c r="FW551" s="222">
        <f t="shared" si="1286"/>
        <v>0</v>
      </c>
      <c r="FX551" s="222">
        <f t="shared" si="1287"/>
        <v>0</v>
      </c>
      <c r="FY551" s="222">
        <f t="shared" si="1288"/>
        <v>0</v>
      </c>
      <c r="FZ551" s="222">
        <f t="shared" si="1289"/>
        <v>0</v>
      </c>
      <c r="GA551" s="222">
        <f t="shared" si="1290"/>
        <v>0</v>
      </c>
      <c r="GB551" s="222">
        <f t="shared" si="1291"/>
        <v>0</v>
      </c>
      <c r="GC551" s="222">
        <f t="shared" si="1292"/>
        <v>0</v>
      </c>
      <c r="GD551" s="222">
        <f t="shared" si="1293"/>
        <v>0</v>
      </c>
      <c r="GE551" s="222">
        <f t="shared" si="1294"/>
        <v>0</v>
      </c>
      <c r="GF551" s="222">
        <f t="shared" si="1295"/>
        <v>0</v>
      </c>
      <c r="GG551" s="222">
        <f t="shared" si="1296"/>
        <v>0</v>
      </c>
      <c r="GH551" s="222">
        <f t="shared" si="1297"/>
        <v>0</v>
      </c>
      <c r="GI551" s="222">
        <f t="shared" si="1298"/>
        <v>0</v>
      </c>
      <c r="GJ551" s="222">
        <f t="shared" si="1299"/>
        <v>0</v>
      </c>
      <c r="GK551" s="222">
        <f t="shared" si="1300"/>
        <v>0</v>
      </c>
      <c r="GL551" s="222">
        <f t="shared" si="1301"/>
        <v>0</v>
      </c>
      <c r="GM551" s="222">
        <f t="shared" si="1302"/>
        <v>0</v>
      </c>
      <c r="GN551" s="222">
        <f t="shared" si="1303"/>
        <v>0</v>
      </c>
      <c r="GO551" s="222">
        <f t="shared" si="1304"/>
        <v>0</v>
      </c>
      <c r="GP551" s="222">
        <f t="shared" si="1305"/>
        <v>0</v>
      </c>
      <c r="GQ551" s="222">
        <f t="shared" si="1306"/>
        <v>0</v>
      </c>
      <c r="GR551" s="222">
        <f t="shared" si="1307"/>
        <v>0</v>
      </c>
      <c r="GS551" s="222">
        <f t="shared" si="1308"/>
        <v>0</v>
      </c>
      <c r="GT551" s="222">
        <f t="shared" si="1309"/>
        <v>0</v>
      </c>
      <c r="GU551" s="222">
        <f t="shared" si="1310"/>
        <v>0</v>
      </c>
      <c r="GV551" s="222">
        <f t="shared" si="1311"/>
        <v>0</v>
      </c>
      <c r="GW551" s="222">
        <f t="shared" si="1312"/>
        <v>0</v>
      </c>
      <c r="GX551" s="222">
        <f t="shared" si="1313"/>
        <v>0</v>
      </c>
      <c r="GY551" s="222">
        <f t="shared" si="1314"/>
        <v>0</v>
      </c>
      <c r="GZ551" s="222">
        <f t="shared" si="1315"/>
        <v>0</v>
      </c>
      <c r="HA551" s="222">
        <f t="shared" si="1316"/>
        <v>0</v>
      </c>
      <c r="HB551" s="222">
        <f t="shared" si="1317"/>
        <v>0</v>
      </c>
      <c r="HC551" s="222">
        <f t="shared" si="1318"/>
        <v>0</v>
      </c>
      <c r="HD551" s="222">
        <f t="shared" si="1319"/>
        <v>0</v>
      </c>
      <c r="HE551" s="222">
        <f t="shared" si="1320"/>
        <v>0</v>
      </c>
      <c r="HF551" s="222">
        <f t="shared" si="1321"/>
        <v>0</v>
      </c>
      <c r="HG551" s="222">
        <f t="shared" si="1322"/>
        <v>0</v>
      </c>
      <c r="HH551" s="222">
        <f t="shared" si="1323"/>
        <v>0</v>
      </c>
      <c r="HI551" s="222">
        <f t="shared" si="1324"/>
        <v>0</v>
      </c>
      <c r="HJ551" s="222">
        <f t="shared" si="1325"/>
        <v>0</v>
      </c>
      <c r="HK551" s="222">
        <f t="shared" si="1326"/>
        <v>0</v>
      </c>
      <c r="HL551" s="222">
        <f t="shared" si="1327"/>
        <v>0</v>
      </c>
      <c r="HM551" s="222">
        <f t="shared" si="1328"/>
        <v>0</v>
      </c>
      <c r="HN551" s="222">
        <f t="shared" si="1329"/>
        <v>0</v>
      </c>
      <c r="HO551" s="222">
        <f t="shared" si="1330"/>
        <v>0</v>
      </c>
      <c r="HP551" s="222">
        <f t="shared" si="1331"/>
        <v>0</v>
      </c>
      <c r="HQ551" s="222">
        <f t="shared" si="1332"/>
        <v>0</v>
      </c>
      <c r="HR551" s="222">
        <f t="shared" si="1333"/>
        <v>0</v>
      </c>
      <c r="HS551" s="222">
        <f t="shared" si="1334"/>
        <v>0</v>
      </c>
      <c r="HT551" s="222">
        <f t="shared" si="1335"/>
        <v>0</v>
      </c>
      <c r="HU551" s="222">
        <f t="shared" si="1336"/>
        <v>0</v>
      </c>
      <c r="HV551" s="222">
        <f t="shared" si="1337"/>
        <v>0</v>
      </c>
      <c r="HW551" s="222">
        <f t="shared" si="1338"/>
        <v>0</v>
      </c>
      <c r="HX551" s="222">
        <f t="shared" si="1339"/>
        <v>0</v>
      </c>
      <c r="HY551" s="222">
        <f t="shared" si="1340"/>
        <v>0</v>
      </c>
      <c r="HZ551" s="222">
        <f t="shared" si="1341"/>
        <v>0</v>
      </c>
      <c r="IA551" s="222">
        <f t="shared" si="1342"/>
        <v>0</v>
      </c>
      <c r="IB551" s="222">
        <f t="shared" si="1343"/>
        <v>0</v>
      </c>
      <c r="IC551" s="222">
        <f t="shared" si="1344"/>
        <v>0</v>
      </c>
      <c r="ID551" s="222">
        <f t="shared" si="1345"/>
        <v>0</v>
      </c>
      <c r="IE551" s="222">
        <f t="shared" si="1346"/>
        <v>0</v>
      </c>
      <c r="IF551" s="222">
        <f t="shared" si="1347"/>
        <v>0</v>
      </c>
      <c r="IG551" s="222">
        <f t="shared" si="1348"/>
        <v>0</v>
      </c>
      <c r="IH551" s="222">
        <f t="shared" si="1349"/>
        <v>0</v>
      </c>
      <c r="II551" s="222">
        <f t="shared" si="1350"/>
        <v>0</v>
      </c>
      <c r="IJ551" s="222">
        <f t="shared" si="1351"/>
        <v>0</v>
      </c>
      <c r="IK551" s="222">
        <f t="shared" si="1352"/>
        <v>0</v>
      </c>
      <c r="IL551" s="222">
        <f t="shared" si="1353"/>
        <v>0</v>
      </c>
      <c r="IM551" s="222">
        <f t="shared" si="1354"/>
        <v>0</v>
      </c>
      <c r="IN551" s="222">
        <f t="shared" si="1355"/>
        <v>0</v>
      </c>
      <c r="IO551" s="222">
        <f t="shared" si="1356"/>
        <v>0</v>
      </c>
      <c r="IP551" s="222">
        <f t="shared" si="1357"/>
        <v>0</v>
      </c>
      <c r="IQ551" s="222">
        <f t="shared" si="1358"/>
        <v>0</v>
      </c>
      <c r="IR551" s="222">
        <f t="shared" si="1359"/>
        <v>0</v>
      </c>
      <c r="IS551" s="222">
        <f t="shared" si="1360"/>
        <v>0</v>
      </c>
      <c r="IT551" s="222">
        <f t="shared" si="1361"/>
        <v>0</v>
      </c>
      <c r="IU551" s="222">
        <f t="shared" si="1362"/>
        <v>0</v>
      </c>
      <c r="IV551" s="222">
        <f t="shared" si="1363"/>
        <v>0</v>
      </c>
      <c r="IW551" s="222">
        <f t="shared" si="1364"/>
        <v>0</v>
      </c>
      <c r="IX551" s="222">
        <f t="shared" si="1365"/>
        <v>0</v>
      </c>
      <c r="IY551" s="222">
        <f t="shared" si="1366"/>
        <v>0</v>
      </c>
      <c r="IZ551" s="222">
        <f t="shared" si="1367"/>
        <v>0</v>
      </c>
      <c r="JA551" s="222">
        <f t="shared" si="1368"/>
        <v>0</v>
      </c>
      <c r="JB551" s="222">
        <f t="shared" si="1369"/>
        <v>0</v>
      </c>
    </row>
    <row r="552" spans="2:262">
      <c r="B552" s="230">
        <v>191</v>
      </c>
      <c r="C552" s="229">
        <f t="shared" si="1370"/>
        <v>3.7304687500000029E-3</v>
      </c>
      <c r="D552" s="226">
        <f t="shared" ca="1" si="1113"/>
        <v>23.734797099523327</v>
      </c>
      <c r="E552" s="225">
        <f ca="1">GO361</f>
        <v>-0.26520290047667255</v>
      </c>
      <c r="F552" s="224">
        <v>191</v>
      </c>
      <c r="G552" s="222">
        <f t="shared" si="1114"/>
        <v>0</v>
      </c>
      <c r="H552" s="222">
        <f t="shared" si="1115"/>
        <v>0</v>
      </c>
      <c r="I552" s="222">
        <f t="shared" si="1116"/>
        <v>0</v>
      </c>
      <c r="J552" s="222">
        <f t="shared" si="1117"/>
        <v>0</v>
      </c>
      <c r="K552" s="222">
        <f t="shared" si="1118"/>
        <v>0</v>
      </c>
      <c r="L552" s="222">
        <f t="shared" si="1119"/>
        <v>0</v>
      </c>
      <c r="M552" s="222">
        <f t="shared" si="1120"/>
        <v>0</v>
      </c>
      <c r="N552" s="222">
        <f t="shared" si="1121"/>
        <v>0</v>
      </c>
      <c r="O552" s="222">
        <f t="shared" si="1122"/>
        <v>0</v>
      </c>
      <c r="P552" s="222">
        <f t="shared" si="1123"/>
        <v>0</v>
      </c>
      <c r="Q552" s="222">
        <f t="shared" si="1124"/>
        <v>0</v>
      </c>
      <c r="R552" s="222">
        <f t="shared" si="1125"/>
        <v>0</v>
      </c>
      <c r="S552" s="222">
        <f t="shared" si="1126"/>
        <v>0</v>
      </c>
      <c r="T552" s="222">
        <f t="shared" si="1127"/>
        <v>0</v>
      </c>
      <c r="U552" s="222">
        <f t="shared" si="1128"/>
        <v>0</v>
      </c>
      <c r="V552" s="222">
        <f t="shared" si="1129"/>
        <v>0</v>
      </c>
      <c r="W552" s="222">
        <f t="shared" si="1130"/>
        <v>0</v>
      </c>
      <c r="X552" s="222">
        <f t="shared" si="1131"/>
        <v>0</v>
      </c>
      <c r="Y552" s="222">
        <f t="shared" si="1132"/>
        <v>0</v>
      </c>
      <c r="Z552" s="222">
        <f t="shared" si="1133"/>
        <v>0</v>
      </c>
      <c r="AA552" s="222">
        <f t="shared" si="1134"/>
        <v>0</v>
      </c>
      <c r="AB552" s="222">
        <f t="shared" si="1135"/>
        <v>0</v>
      </c>
      <c r="AC552" s="222">
        <f t="shared" si="1136"/>
        <v>0</v>
      </c>
      <c r="AD552" s="222">
        <f t="shared" si="1137"/>
        <v>0</v>
      </c>
      <c r="AE552" s="222">
        <f t="shared" si="1138"/>
        <v>0</v>
      </c>
      <c r="AF552" s="222">
        <f t="shared" si="1139"/>
        <v>0</v>
      </c>
      <c r="AG552" s="222">
        <f t="shared" si="1140"/>
        <v>0</v>
      </c>
      <c r="AH552" s="222">
        <f t="shared" si="1141"/>
        <v>0</v>
      </c>
      <c r="AI552" s="222">
        <f t="shared" si="1142"/>
        <v>0</v>
      </c>
      <c r="AJ552" s="222">
        <f t="shared" si="1143"/>
        <v>0</v>
      </c>
      <c r="AK552" s="222">
        <f t="shared" si="1144"/>
        <v>0</v>
      </c>
      <c r="AL552" s="222">
        <f t="shared" si="1145"/>
        <v>0</v>
      </c>
      <c r="AM552" s="222">
        <f t="shared" si="1146"/>
        <v>0</v>
      </c>
      <c r="AN552" s="222">
        <f t="shared" si="1147"/>
        <v>0</v>
      </c>
      <c r="AO552" s="222">
        <f t="shared" si="1148"/>
        <v>0</v>
      </c>
      <c r="AP552" s="222">
        <f t="shared" si="1149"/>
        <v>0</v>
      </c>
      <c r="AQ552" s="222">
        <f t="shared" si="1150"/>
        <v>0</v>
      </c>
      <c r="AR552" s="222">
        <f t="shared" si="1151"/>
        <v>0</v>
      </c>
      <c r="AS552" s="222">
        <f t="shared" si="1152"/>
        <v>0</v>
      </c>
      <c r="AT552" s="222">
        <f t="shared" si="1153"/>
        <v>0</v>
      </c>
      <c r="AU552" s="222">
        <f t="shared" si="1154"/>
        <v>0</v>
      </c>
      <c r="AV552" s="222">
        <f t="shared" si="1155"/>
        <v>0</v>
      </c>
      <c r="AW552" s="222">
        <f t="shared" si="1156"/>
        <v>0</v>
      </c>
      <c r="AX552" s="222">
        <f t="shared" si="1157"/>
        <v>0</v>
      </c>
      <c r="AY552" s="222">
        <f t="shared" si="1158"/>
        <v>0</v>
      </c>
      <c r="AZ552" s="222">
        <f t="shared" si="1159"/>
        <v>0</v>
      </c>
      <c r="BA552" s="222">
        <f t="shared" si="1160"/>
        <v>0</v>
      </c>
      <c r="BB552" s="222">
        <f t="shared" si="1161"/>
        <v>0</v>
      </c>
      <c r="BC552" s="222">
        <f t="shared" si="1162"/>
        <v>0</v>
      </c>
      <c r="BD552" s="222">
        <f t="shared" si="1163"/>
        <v>0</v>
      </c>
      <c r="BE552" s="222">
        <f t="shared" si="1164"/>
        <v>0</v>
      </c>
      <c r="BF552" s="222">
        <f t="shared" si="1165"/>
        <v>0</v>
      </c>
      <c r="BG552" s="222">
        <f t="shared" si="1166"/>
        <v>0</v>
      </c>
      <c r="BH552" s="222">
        <f t="shared" si="1167"/>
        <v>0</v>
      </c>
      <c r="BI552" s="222">
        <f t="shared" si="1168"/>
        <v>0</v>
      </c>
      <c r="BJ552" s="222">
        <f t="shared" si="1169"/>
        <v>0</v>
      </c>
      <c r="BK552" s="222">
        <f t="shared" si="1170"/>
        <v>0</v>
      </c>
      <c r="BL552" s="222">
        <f t="shared" si="1171"/>
        <v>0</v>
      </c>
      <c r="BM552" s="222">
        <f t="shared" si="1172"/>
        <v>0</v>
      </c>
      <c r="BN552" s="222">
        <f t="shared" si="1173"/>
        <v>0</v>
      </c>
      <c r="BO552" s="222">
        <f t="shared" si="1174"/>
        <v>0</v>
      </c>
      <c r="BP552" s="222">
        <f t="shared" si="1175"/>
        <v>0</v>
      </c>
      <c r="BQ552" s="222">
        <f t="shared" si="1176"/>
        <v>0</v>
      </c>
      <c r="BR552" s="222">
        <f t="shared" si="1177"/>
        <v>0</v>
      </c>
      <c r="BS552" s="222">
        <f t="shared" si="1178"/>
        <v>0</v>
      </c>
      <c r="BT552" s="222">
        <f t="shared" si="1179"/>
        <v>0</v>
      </c>
      <c r="BU552" s="222">
        <f t="shared" si="1180"/>
        <v>0</v>
      </c>
      <c r="BV552" s="222">
        <f t="shared" si="1181"/>
        <v>0</v>
      </c>
      <c r="BW552" s="222">
        <f t="shared" si="1182"/>
        <v>0</v>
      </c>
      <c r="BX552" s="222">
        <f t="shared" si="1183"/>
        <v>0</v>
      </c>
      <c r="BY552" s="222">
        <f t="shared" si="1184"/>
        <v>0</v>
      </c>
      <c r="BZ552" s="222">
        <f t="shared" si="1185"/>
        <v>0</v>
      </c>
      <c r="CA552" s="222">
        <f t="shared" si="1186"/>
        <v>0</v>
      </c>
      <c r="CB552" s="222">
        <f t="shared" si="1187"/>
        <v>0</v>
      </c>
      <c r="CC552" s="222">
        <f t="shared" si="1188"/>
        <v>0</v>
      </c>
      <c r="CD552" s="222">
        <f t="shared" si="1189"/>
        <v>0</v>
      </c>
      <c r="CE552" s="222">
        <f t="shared" si="1190"/>
        <v>0</v>
      </c>
      <c r="CF552" s="222">
        <f t="shared" si="1191"/>
        <v>0</v>
      </c>
      <c r="CG552" s="222">
        <f t="shared" si="1192"/>
        <v>0</v>
      </c>
      <c r="CH552" s="222">
        <f t="shared" si="1193"/>
        <v>0</v>
      </c>
      <c r="CI552" s="222">
        <f t="shared" si="1194"/>
        <v>0</v>
      </c>
      <c r="CJ552" s="222">
        <f t="shared" si="1195"/>
        <v>0</v>
      </c>
      <c r="CK552" s="222">
        <f t="shared" si="1196"/>
        <v>0</v>
      </c>
      <c r="CL552" s="222">
        <f t="shared" si="1197"/>
        <v>0</v>
      </c>
      <c r="CM552" s="222">
        <f t="shared" si="1198"/>
        <v>0</v>
      </c>
      <c r="CN552" s="222">
        <f t="shared" si="1199"/>
        <v>0</v>
      </c>
      <c r="CO552" s="222">
        <f t="shared" si="1200"/>
        <v>0</v>
      </c>
      <c r="CP552" s="222">
        <f t="shared" si="1201"/>
        <v>0</v>
      </c>
      <c r="CQ552" s="222">
        <f t="shared" si="1202"/>
        <v>0</v>
      </c>
      <c r="CR552" s="222">
        <f t="shared" si="1203"/>
        <v>0</v>
      </c>
      <c r="CS552" s="222">
        <f t="shared" si="1204"/>
        <v>0</v>
      </c>
      <c r="CT552" s="222">
        <f t="shared" si="1205"/>
        <v>0</v>
      </c>
      <c r="CU552" s="222">
        <f t="shared" si="1206"/>
        <v>0</v>
      </c>
      <c r="CV552" s="222">
        <f t="shared" si="1207"/>
        <v>0</v>
      </c>
      <c r="CW552" s="222">
        <f t="shared" si="1208"/>
        <v>0</v>
      </c>
      <c r="CX552" s="222">
        <f t="shared" si="1209"/>
        <v>0</v>
      </c>
      <c r="CY552" s="222">
        <f t="shared" si="1210"/>
        <v>0</v>
      </c>
      <c r="CZ552" s="222">
        <f t="shared" si="1211"/>
        <v>0</v>
      </c>
      <c r="DA552" s="222">
        <f t="shared" si="1212"/>
        <v>0</v>
      </c>
      <c r="DB552" s="222">
        <f t="shared" si="1213"/>
        <v>0</v>
      </c>
      <c r="DC552" s="222">
        <f t="shared" si="1214"/>
        <v>0</v>
      </c>
      <c r="DD552" s="222">
        <f t="shared" si="1215"/>
        <v>0</v>
      </c>
      <c r="DE552" s="222">
        <f t="shared" si="1216"/>
        <v>0</v>
      </c>
      <c r="DF552" s="222">
        <f t="shared" si="1217"/>
        <v>0</v>
      </c>
      <c r="DG552" s="222">
        <f t="shared" si="1218"/>
        <v>0</v>
      </c>
      <c r="DH552" s="222">
        <f t="shared" si="1219"/>
        <v>0</v>
      </c>
      <c r="DI552" s="222">
        <f t="shared" si="1220"/>
        <v>0</v>
      </c>
      <c r="DJ552" s="222">
        <f t="shared" si="1221"/>
        <v>0</v>
      </c>
      <c r="DK552" s="222">
        <f t="shared" si="1222"/>
        <v>0</v>
      </c>
      <c r="DL552" s="222">
        <f t="shared" si="1223"/>
        <v>0</v>
      </c>
      <c r="DM552" s="222">
        <f t="shared" si="1224"/>
        <v>0</v>
      </c>
      <c r="DN552" s="222">
        <f t="shared" si="1225"/>
        <v>0</v>
      </c>
      <c r="DO552" s="222">
        <f t="shared" si="1226"/>
        <v>0</v>
      </c>
      <c r="DP552" s="222">
        <f t="shared" si="1227"/>
        <v>0</v>
      </c>
      <c r="DQ552" s="222">
        <f t="shared" si="1228"/>
        <v>0</v>
      </c>
      <c r="DR552" s="222">
        <f t="shared" si="1229"/>
        <v>0</v>
      </c>
      <c r="DS552" s="222">
        <f t="shared" si="1230"/>
        <v>0</v>
      </c>
      <c r="DT552" s="222">
        <f t="shared" si="1231"/>
        <v>0</v>
      </c>
      <c r="DU552" s="222">
        <f t="shared" si="1232"/>
        <v>0</v>
      </c>
      <c r="DV552" s="222">
        <f t="shared" si="1233"/>
        <v>0</v>
      </c>
      <c r="DW552" s="222">
        <f t="shared" si="1234"/>
        <v>0</v>
      </c>
      <c r="DX552" s="222">
        <f t="shared" si="1235"/>
        <v>0</v>
      </c>
      <c r="DY552" s="222">
        <f t="shared" si="1236"/>
        <v>0</v>
      </c>
      <c r="DZ552" s="222">
        <f t="shared" si="1237"/>
        <v>0</v>
      </c>
      <c r="EA552" s="222">
        <f t="shared" si="1238"/>
        <v>0</v>
      </c>
      <c r="EB552" s="222">
        <f t="shared" si="1239"/>
        <v>0</v>
      </c>
      <c r="EC552" s="222">
        <f t="shared" si="1240"/>
        <v>0</v>
      </c>
      <c r="ED552" s="222">
        <f t="shared" si="1241"/>
        <v>0</v>
      </c>
      <c r="EE552" s="222">
        <f t="shared" si="1242"/>
        <v>0</v>
      </c>
      <c r="EF552" s="222">
        <f t="shared" si="1243"/>
        <v>0</v>
      </c>
      <c r="EG552" s="222">
        <f t="shared" si="1244"/>
        <v>0</v>
      </c>
      <c r="EH552" s="222">
        <f t="shared" si="1245"/>
        <v>0</v>
      </c>
      <c r="EI552" s="222">
        <f t="shared" si="1246"/>
        <v>0</v>
      </c>
      <c r="EJ552" s="222">
        <f t="shared" si="1247"/>
        <v>0</v>
      </c>
      <c r="EK552" s="222">
        <f t="shared" si="1248"/>
        <v>0</v>
      </c>
      <c r="EL552" s="222">
        <f t="shared" si="1249"/>
        <v>0</v>
      </c>
      <c r="EM552" s="222">
        <f t="shared" si="1250"/>
        <v>0</v>
      </c>
      <c r="EN552" s="222">
        <f t="shared" si="1251"/>
        <v>0</v>
      </c>
      <c r="EO552" s="222">
        <f t="shared" si="1252"/>
        <v>0</v>
      </c>
      <c r="EP552" s="222">
        <f t="shared" si="1253"/>
        <v>0</v>
      </c>
      <c r="EQ552" s="222">
        <f t="shared" si="1254"/>
        <v>0</v>
      </c>
      <c r="ER552" s="222">
        <f t="shared" si="1255"/>
        <v>0</v>
      </c>
      <c r="ES552" s="222">
        <f t="shared" si="1256"/>
        <v>0</v>
      </c>
      <c r="ET552" s="222">
        <f t="shared" si="1257"/>
        <v>0</v>
      </c>
      <c r="EU552" s="222">
        <f t="shared" si="1258"/>
        <v>0</v>
      </c>
      <c r="EV552" s="222">
        <f t="shared" si="1259"/>
        <v>0</v>
      </c>
      <c r="EW552" s="222">
        <f t="shared" si="1260"/>
        <v>0</v>
      </c>
      <c r="EX552" s="222">
        <f t="shared" si="1261"/>
        <v>0</v>
      </c>
      <c r="EY552" s="222">
        <f t="shared" si="1262"/>
        <v>0</v>
      </c>
      <c r="EZ552" s="222">
        <f t="shared" si="1263"/>
        <v>0</v>
      </c>
      <c r="FA552" s="222">
        <f t="shared" si="1264"/>
        <v>0</v>
      </c>
      <c r="FB552" s="222">
        <f t="shared" si="1265"/>
        <v>0</v>
      </c>
      <c r="FC552" s="222">
        <f t="shared" si="1266"/>
        <v>0</v>
      </c>
      <c r="FD552" s="222">
        <f t="shared" si="1267"/>
        <v>0</v>
      </c>
      <c r="FE552" s="222">
        <f t="shared" si="1268"/>
        <v>0</v>
      </c>
      <c r="FF552" s="222">
        <f t="shared" si="1269"/>
        <v>0</v>
      </c>
      <c r="FG552" s="222">
        <f t="shared" si="1270"/>
        <v>0</v>
      </c>
      <c r="FH552" s="222">
        <f t="shared" si="1271"/>
        <v>0</v>
      </c>
      <c r="FI552" s="222">
        <f t="shared" si="1272"/>
        <v>0</v>
      </c>
      <c r="FJ552" s="222">
        <f t="shared" si="1273"/>
        <v>0</v>
      </c>
      <c r="FK552" s="222">
        <f t="shared" si="1274"/>
        <v>0</v>
      </c>
      <c r="FL552" s="222">
        <f t="shared" si="1275"/>
        <v>0</v>
      </c>
      <c r="FM552" s="222">
        <f t="shared" si="1276"/>
        <v>0</v>
      </c>
      <c r="FN552" s="222">
        <f t="shared" si="1277"/>
        <v>0</v>
      </c>
      <c r="FO552" s="222">
        <f t="shared" si="1278"/>
        <v>0</v>
      </c>
      <c r="FP552" s="222">
        <f t="shared" si="1279"/>
        <v>0</v>
      </c>
      <c r="FQ552" s="222">
        <f t="shared" si="1280"/>
        <v>0</v>
      </c>
      <c r="FR552" s="222">
        <f t="shared" si="1281"/>
        <v>0</v>
      </c>
      <c r="FS552" s="222">
        <f t="shared" si="1282"/>
        <v>0</v>
      </c>
      <c r="FT552" s="222">
        <f t="shared" si="1283"/>
        <v>0</v>
      </c>
      <c r="FU552" s="222">
        <f t="shared" si="1284"/>
        <v>0</v>
      </c>
      <c r="FV552" s="222">
        <f t="shared" si="1285"/>
        <v>0</v>
      </c>
      <c r="FW552" s="222">
        <f t="shared" si="1286"/>
        <v>0</v>
      </c>
      <c r="FX552" s="222">
        <f t="shared" si="1287"/>
        <v>0</v>
      </c>
      <c r="FY552" s="222">
        <f t="shared" si="1288"/>
        <v>0</v>
      </c>
      <c r="FZ552" s="222">
        <f t="shared" si="1289"/>
        <v>0</v>
      </c>
      <c r="GA552" s="222">
        <f t="shared" si="1290"/>
        <v>0</v>
      </c>
      <c r="GB552" s="222">
        <f t="shared" si="1291"/>
        <v>0</v>
      </c>
      <c r="GC552" s="222">
        <f t="shared" si="1292"/>
        <v>0</v>
      </c>
      <c r="GD552" s="222">
        <f t="shared" si="1293"/>
        <v>0</v>
      </c>
      <c r="GE552" s="222">
        <f t="shared" si="1294"/>
        <v>0</v>
      </c>
      <c r="GF552" s="222">
        <f t="shared" si="1295"/>
        <v>0</v>
      </c>
      <c r="GG552" s="222">
        <f t="shared" si="1296"/>
        <v>0</v>
      </c>
      <c r="GH552" s="222">
        <f t="shared" si="1297"/>
        <v>0</v>
      </c>
      <c r="GI552" s="222">
        <f t="shared" si="1298"/>
        <v>0</v>
      </c>
      <c r="GJ552" s="222">
        <f t="shared" si="1299"/>
        <v>0</v>
      </c>
      <c r="GK552" s="222">
        <f t="shared" si="1300"/>
        <v>0</v>
      </c>
      <c r="GL552" s="222">
        <f t="shared" si="1301"/>
        <v>0</v>
      </c>
      <c r="GM552" s="222">
        <f t="shared" si="1302"/>
        <v>0</v>
      </c>
      <c r="GN552" s="222">
        <f t="shared" si="1303"/>
        <v>0</v>
      </c>
      <c r="GO552" s="222">
        <f t="shared" si="1304"/>
        <v>0</v>
      </c>
      <c r="GP552" s="222">
        <f t="shared" si="1305"/>
        <v>0</v>
      </c>
      <c r="GQ552" s="222">
        <f t="shared" si="1306"/>
        <v>0</v>
      </c>
      <c r="GR552" s="222">
        <f t="shared" si="1307"/>
        <v>0</v>
      </c>
      <c r="GS552" s="222">
        <f t="shared" si="1308"/>
        <v>0</v>
      </c>
      <c r="GT552" s="222">
        <f t="shared" si="1309"/>
        <v>0</v>
      </c>
      <c r="GU552" s="222">
        <f t="shared" si="1310"/>
        <v>0</v>
      </c>
      <c r="GV552" s="222">
        <f t="shared" si="1311"/>
        <v>0</v>
      </c>
      <c r="GW552" s="222">
        <f t="shared" si="1312"/>
        <v>0</v>
      </c>
      <c r="GX552" s="222">
        <f t="shared" si="1313"/>
        <v>0</v>
      </c>
      <c r="GY552" s="222">
        <f t="shared" si="1314"/>
        <v>0</v>
      </c>
      <c r="GZ552" s="222">
        <f t="shared" si="1315"/>
        <v>0</v>
      </c>
      <c r="HA552" s="222">
        <f t="shared" si="1316"/>
        <v>0</v>
      </c>
      <c r="HB552" s="222">
        <f t="shared" si="1317"/>
        <v>0</v>
      </c>
      <c r="HC552" s="222">
        <f t="shared" si="1318"/>
        <v>0</v>
      </c>
      <c r="HD552" s="222">
        <f t="shared" si="1319"/>
        <v>0</v>
      </c>
      <c r="HE552" s="222">
        <f t="shared" si="1320"/>
        <v>0</v>
      </c>
      <c r="HF552" s="222">
        <f t="shared" si="1321"/>
        <v>0</v>
      </c>
      <c r="HG552" s="222">
        <f t="shared" si="1322"/>
        <v>0</v>
      </c>
      <c r="HH552" s="222">
        <f t="shared" si="1323"/>
        <v>0</v>
      </c>
      <c r="HI552" s="222">
        <f t="shared" si="1324"/>
        <v>0</v>
      </c>
      <c r="HJ552" s="222">
        <f t="shared" si="1325"/>
        <v>0</v>
      </c>
      <c r="HK552" s="222">
        <f t="shared" si="1326"/>
        <v>0</v>
      </c>
      <c r="HL552" s="222">
        <f t="shared" si="1327"/>
        <v>0</v>
      </c>
      <c r="HM552" s="222">
        <f t="shared" si="1328"/>
        <v>0</v>
      </c>
      <c r="HN552" s="222">
        <f t="shared" si="1329"/>
        <v>0</v>
      </c>
      <c r="HO552" s="222">
        <f t="shared" si="1330"/>
        <v>0</v>
      </c>
      <c r="HP552" s="222">
        <f t="shared" si="1331"/>
        <v>0</v>
      </c>
      <c r="HQ552" s="222">
        <f t="shared" si="1332"/>
        <v>0</v>
      </c>
      <c r="HR552" s="222">
        <f t="shared" si="1333"/>
        <v>0</v>
      </c>
      <c r="HS552" s="222">
        <f t="shared" si="1334"/>
        <v>0</v>
      </c>
      <c r="HT552" s="222">
        <f t="shared" si="1335"/>
        <v>0</v>
      </c>
      <c r="HU552" s="222">
        <f t="shared" si="1336"/>
        <v>0</v>
      </c>
      <c r="HV552" s="222">
        <f t="shared" si="1337"/>
        <v>0</v>
      </c>
      <c r="HW552" s="222">
        <f t="shared" si="1338"/>
        <v>0</v>
      </c>
      <c r="HX552" s="222">
        <f t="shared" si="1339"/>
        <v>0</v>
      </c>
      <c r="HY552" s="222">
        <f t="shared" si="1340"/>
        <v>0</v>
      </c>
      <c r="HZ552" s="222">
        <f t="shared" si="1341"/>
        <v>0</v>
      </c>
      <c r="IA552" s="222">
        <f t="shared" si="1342"/>
        <v>0</v>
      </c>
      <c r="IB552" s="222">
        <f t="shared" si="1343"/>
        <v>0</v>
      </c>
      <c r="IC552" s="222">
        <f t="shared" si="1344"/>
        <v>0</v>
      </c>
      <c r="ID552" s="222">
        <f t="shared" si="1345"/>
        <v>0</v>
      </c>
      <c r="IE552" s="222">
        <f t="shared" si="1346"/>
        <v>0</v>
      </c>
      <c r="IF552" s="222">
        <f t="shared" si="1347"/>
        <v>0</v>
      </c>
      <c r="IG552" s="222">
        <f t="shared" si="1348"/>
        <v>0</v>
      </c>
      <c r="IH552" s="222">
        <f t="shared" si="1349"/>
        <v>0</v>
      </c>
      <c r="II552" s="222">
        <f t="shared" si="1350"/>
        <v>0</v>
      </c>
      <c r="IJ552" s="222">
        <f t="shared" si="1351"/>
        <v>0</v>
      </c>
      <c r="IK552" s="222">
        <f t="shared" si="1352"/>
        <v>0</v>
      </c>
      <c r="IL552" s="222">
        <f t="shared" si="1353"/>
        <v>0</v>
      </c>
      <c r="IM552" s="222">
        <f t="shared" si="1354"/>
        <v>0</v>
      </c>
      <c r="IN552" s="222">
        <f t="shared" si="1355"/>
        <v>0</v>
      </c>
      <c r="IO552" s="222">
        <f t="shared" si="1356"/>
        <v>0</v>
      </c>
      <c r="IP552" s="222">
        <f t="shared" si="1357"/>
        <v>0</v>
      </c>
      <c r="IQ552" s="222">
        <f t="shared" si="1358"/>
        <v>0</v>
      </c>
      <c r="IR552" s="222">
        <f t="shared" si="1359"/>
        <v>0</v>
      </c>
      <c r="IS552" s="222">
        <f t="shared" si="1360"/>
        <v>0</v>
      </c>
      <c r="IT552" s="222">
        <f t="shared" si="1361"/>
        <v>0</v>
      </c>
      <c r="IU552" s="222">
        <f t="shared" si="1362"/>
        <v>0</v>
      </c>
      <c r="IV552" s="222">
        <f t="shared" si="1363"/>
        <v>0</v>
      </c>
      <c r="IW552" s="222">
        <f t="shared" si="1364"/>
        <v>0</v>
      </c>
      <c r="IX552" s="222">
        <f t="shared" si="1365"/>
        <v>0</v>
      </c>
      <c r="IY552" s="222">
        <f t="shared" si="1366"/>
        <v>0</v>
      </c>
      <c r="IZ552" s="222">
        <f t="shared" si="1367"/>
        <v>0</v>
      </c>
      <c r="JA552" s="222">
        <f t="shared" si="1368"/>
        <v>0</v>
      </c>
      <c r="JB552" s="222">
        <f t="shared" si="1369"/>
        <v>0</v>
      </c>
    </row>
    <row r="553" spans="2:262">
      <c r="B553" s="230">
        <v>192</v>
      </c>
      <c r="C553" s="229">
        <f t="shared" si="1370"/>
        <v>3.7500000000000029E-3</v>
      </c>
      <c r="D553" s="226">
        <f t="shared" ca="1" si="1113"/>
        <v>23.759466588496135</v>
      </c>
      <c r="E553" s="225">
        <f ca="1">GP361</f>
        <v>-0.24053341150386345</v>
      </c>
      <c r="F553" s="224">
        <v>192</v>
      </c>
      <c r="G553" s="222">
        <f t="shared" si="1114"/>
        <v>0</v>
      </c>
      <c r="H553" s="222">
        <f t="shared" si="1115"/>
        <v>0</v>
      </c>
      <c r="I553" s="222">
        <f t="shared" si="1116"/>
        <v>0</v>
      </c>
      <c r="J553" s="222">
        <f t="shared" si="1117"/>
        <v>0</v>
      </c>
      <c r="K553" s="222">
        <f t="shared" si="1118"/>
        <v>0</v>
      </c>
      <c r="L553" s="222">
        <f t="shared" si="1119"/>
        <v>0</v>
      </c>
      <c r="M553" s="222">
        <f t="shared" si="1120"/>
        <v>0</v>
      </c>
      <c r="N553" s="222">
        <f t="shared" si="1121"/>
        <v>0</v>
      </c>
      <c r="O553" s="222">
        <f t="shared" si="1122"/>
        <v>0</v>
      </c>
      <c r="P553" s="222">
        <f t="shared" si="1123"/>
        <v>0</v>
      </c>
      <c r="Q553" s="222">
        <f t="shared" si="1124"/>
        <v>0</v>
      </c>
      <c r="R553" s="222">
        <f t="shared" si="1125"/>
        <v>0</v>
      </c>
      <c r="S553" s="222">
        <f t="shared" si="1126"/>
        <v>0</v>
      </c>
      <c r="T553" s="222">
        <f t="shared" si="1127"/>
        <v>0</v>
      </c>
      <c r="U553" s="222">
        <f t="shared" si="1128"/>
        <v>0</v>
      </c>
      <c r="V553" s="222">
        <f t="shared" si="1129"/>
        <v>0</v>
      </c>
      <c r="W553" s="222">
        <f t="shared" si="1130"/>
        <v>0</v>
      </c>
      <c r="X553" s="222">
        <f t="shared" si="1131"/>
        <v>0</v>
      </c>
      <c r="Y553" s="222">
        <f t="shared" si="1132"/>
        <v>0</v>
      </c>
      <c r="Z553" s="222">
        <f t="shared" si="1133"/>
        <v>0</v>
      </c>
      <c r="AA553" s="222">
        <f t="shared" si="1134"/>
        <v>0</v>
      </c>
      <c r="AB553" s="222">
        <f t="shared" si="1135"/>
        <v>0</v>
      </c>
      <c r="AC553" s="222">
        <f t="shared" si="1136"/>
        <v>0</v>
      </c>
      <c r="AD553" s="222">
        <f t="shared" si="1137"/>
        <v>0</v>
      </c>
      <c r="AE553" s="222">
        <f t="shared" si="1138"/>
        <v>0</v>
      </c>
      <c r="AF553" s="222">
        <f t="shared" si="1139"/>
        <v>0</v>
      </c>
      <c r="AG553" s="222">
        <f t="shared" si="1140"/>
        <v>0</v>
      </c>
      <c r="AH553" s="222">
        <f t="shared" si="1141"/>
        <v>0</v>
      </c>
      <c r="AI553" s="222">
        <f t="shared" si="1142"/>
        <v>0</v>
      </c>
      <c r="AJ553" s="222">
        <f t="shared" si="1143"/>
        <v>0</v>
      </c>
      <c r="AK553" s="222">
        <f t="shared" si="1144"/>
        <v>0</v>
      </c>
      <c r="AL553" s="222">
        <f t="shared" si="1145"/>
        <v>0</v>
      </c>
      <c r="AM553" s="222">
        <f t="shared" si="1146"/>
        <v>0</v>
      </c>
      <c r="AN553" s="222">
        <f t="shared" si="1147"/>
        <v>0</v>
      </c>
      <c r="AO553" s="222">
        <f t="shared" si="1148"/>
        <v>0</v>
      </c>
      <c r="AP553" s="222">
        <f t="shared" si="1149"/>
        <v>0</v>
      </c>
      <c r="AQ553" s="222">
        <f t="shared" si="1150"/>
        <v>0</v>
      </c>
      <c r="AR553" s="222">
        <f t="shared" si="1151"/>
        <v>0</v>
      </c>
      <c r="AS553" s="222">
        <f t="shared" si="1152"/>
        <v>0</v>
      </c>
      <c r="AT553" s="222">
        <f t="shared" si="1153"/>
        <v>0</v>
      </c>
      <c r="AU553" s="222">
        <f t="shared" si="1154"/>
        <v>0</v>
      </c>
      <c r="AV553" s="222">
        <f t="shared" si="1155"/>
        <v>0</v>
      </c>
      <c r="AW553" s="222">
        <f t="shared" si="1156"/>
        <v>0</v>
      </c>
      <c r="AX553" s="222">
        <f t="shared" si="1157"/>
        <v>0</v>
      </c>
      <c r="AY553" s="222">
        <f t="shared" si="1158"/>
        <v>0</v>
      </c>
      <c r="AZ553" s="222">
        <f t="shared" si="1159"/>
        <v>0</v>
      </c>
      <c r="BA553" s="222">
        <f t="shared" si="1160"/>
        <v>0</v>
      </c>
      <c r="BB553" s="222">
        <f t="shared" si="1161"/>
        <v>0</v>
      </c>
      <c r="BC553" s="222">
        <f t="shared" si="1162"/>
        <v>0</v>
      </c>
      <c r="BD553" s="222">
        <f t="shared" si="1163"/>
        <v>0</v>
      </c>
      <c r="BE553" s="222">
        <f t="shared" si="1164"/>
        <v>0</v>
      </c>
      <c r="BF553" s="222">
        <f t="shared" si="1165"/>
        <v>0</v>
      </c>
      <c r="BG553" s="222">
        <f t="shared" si="1166"/>
        <v>0</v>
      </c>
      <c r="BH553" s="222">
        <f t="shared" si="1167"/>
        <v>0</v>
      </c>
      <c r="BI553" s="222">
        <f t="shared" si="1168"/>
        <v>0</v>
      </c>
      <c r="BJ553" s="222">
        <f t="shared" si="1169"/>
        <v>0</v>
      </c>
      <c r="BK553" s="222">
        <f t="shared" si="1170"/>
        <v>0</v>
      </c>
      <c r="BL553" s="222">
        <f t="shared" si="1171"/>
        <v>0</v>
      </c>
      <c r="BM553" s="222">
        <f t="shared" si="1172"/>
        <v>0</v>
      </c>
      <c r="BN553" s="222">
        <f t="shared" si="1173"/>
        <v>0</v>
      </c>
      <c r="BO553" s="222">
        <f t="shared" si="1174"/>
        <v>0</v>
      </c>
      <c r="BP553" s="222">
        <f t="shared" si="1175"/>
        <v>0</v>
      </c>
      <c r="BQ553" s="222">
        <f t="shared" si="1176"/>
        <v>0</v>
      </c>
      <c r="BR553" s="222">
        <f t="shared" si="1177"/>
        <v>0</v>
      </c>
      <c r="BS553" s="222">
        <f t="shared" si="1178"/>
        <v>0</v>
      </c>
      <c r="BT553" s="222">
        <f t="shared" si="1179"/>
        <v>0</v>
      </c>
      <c r="BU553" s="222">
        <f t="shared" si="1180"/>
        <v>0</v>
      </c>
      <c r="BV553" s="222">
        <f t="shared" si="1181"/>
        <v>0</v>
      </c>
      <c r="BW553" s="222">
        <f t="shared" si="1182"/>
        <v>0</v>
      </c>
      <c r="BX553" s="222">
        <f t="shared" si="1183"/>
        <v>0</v>
      </c>
      <c r="BY553" s="222">
        <f t="shared" si="1184"/>
        <v>0</v>
      </c>
      <c r="BZ553" s="222">
        <f t="shared" si="1185"/>
        <v>0</v>
      </c>
      <c r="CA553" s="222">
        <f t="shared" si="1186"/>
        <v>0</v>
      </c>
      <c r="CB553" s="222">
        <f t="shared" si="1187"/>
        <v>0</v>
      </c>
      <c r="CC553" s="222">
        <f t="shared" si="1188"/>
        <v>0</v>
      </c>
      <c r="CD553" s="222">
        <f t="shared" si="1189"/>
        <v>0</v>
      </c>
      <c r="CE553" s="222">
        <f t="shared" si="1190"/>
        <v>0</v>
      </c>
      <c r="CF553" s="222">
        <f t="shared" si="1191"/>
        <v>0</v>
      </c>
      <c r="CG553" s="222">
        <f t="shared" si="1192"/>
        <v>0</v>
      </c>
      <c r="CH553" s="222">
        <f t="shared" si="1193"/>
        <v>0</v>
      </c>
      <c r="CI553" s="222">
        <f t="shared" si="1194"/>
        <v>0</v>
      </c>
      <c r="CJ553" s="222">
        <f t="shared" si="1195"/>
        <v>0</v>
      </c>
      <c r="CK553" s="222">
        <f t="shared" si="1196"/>
        <v>0</v>
      </c>
      <c r="CL553" s="222">
        <f t="shared" si="1197"/>
        <v>0</v>
      </c>
      <c r="CM553" s="222">
        <f t="shared" si="1198"/>
        <v>0</v>
      </c>
      <c r="CN553" s="222">
        <f t="shared" si="1199"/>
        <v>0</v>
      </c>
      <c r="CO553" s="222">
        <f t="shared" si="1200"/>
        <v>0</v>
      </c>
      <c r="CP553" s="222">
        <f t="shared" si="1201"/>
        <v>0</v>
      </c>
      <c r="CQ553" s="222">
        <f t="shared" si="1202"/>
        <v>0</v>
      </c>
      <c r="CR553" s="222">
        <f t="shared" si="1203"/>
        <v>0</v>
      </c>
      <c r="CS553" s="222">
        <f t="shared" si="1204"/>
        <v>0</v>
      </c>
      <c r="CT553" s="222">
        <f t="shared" si="1205"/>
        <v>0</v>
      </c>
      <c r="CU553" s="222">
        <f t="shared" si="1206"/>
        <v>0</v>
      </c>
      <c r="CV553" s="222">
        <f t="shared" si="1207"/>
        <v>0</v>
      </c>
      <c r="CW553" s="222">
        <f t="shared" si="1208"/>
        <v>0</v>
      </c>
      <c r="CX553" s="222">
        <f t="shared" si="1209"/>
        <v>0</v>
      </c>
      <c r="CY553" s="222">
        <f t="shared" si="1210"/>
        <v>0</v>
      </c>
      <c r="CZ553" s="222">
        <f t="shared" si="1211"/>
        <v>0</v>
      </c>
      <c r="DA553" s="222">
        <f t="shared" si="1212"/>
        <v>0</v>
      </c>
      <c r="DB553" s="222">
        <f t="shared" si="1213"/>
        <v>0</v>
      </c>
      <c r="DC553" s="222">
        <f t="shared" si="1214"/>
        <v>0</v>
      </c>
      <c r="DD553" s="222">
        <f t="shared" si="1215"/>
        <v>0</v>
      </c>
      <c r="DE553" s="222">
        <f t="shared" si="1216"/>
        <v>0</v>
      </c>
      <c r="DF553" s="222">
        <f t="shared" si="1217"/>
        <v>0</v>
      </c>
      <c r="DG553" s="222">
        <f t="shared" si="1218"/>
        <v>0</v>
      </c>
      <c r="DH553" s="222">
        <f t="shared" si="1219"/>
        <v>0</v>
      </c>
      <c r="DI553" s="222">
        <f t="shared" si="1220"/>
        <v>0</v>
      </c>
      <c r="DJ553" s="222">
        <f t="shared" si="1221"/>
        <v>0</v>
      </c>
      <c r="DK553" s="222">
        <f t="shared" si="1222"/>
        <v>0</v>
      </c>
      <c r="DL553" s="222">
        <f t="shared" si="1223"/>
        <v>0</v>
      </c>
      <c r="DM553" s="222">
        <f t="shared" si="1224"/>
        <v>0</v>
      </c>
      <c r="DN553" s="222">
        <f t="shared" si="1225"/>
        <v>0</v>
      </c>
      <c r="DO553" s="222">
        <f t="shared" si="1226"/>
        <v>0</v>
      </c>
      <c r="DP553" s="222">
        <f t="shared" si="1227"/>
        <v>0</v>
      </c>
      <c r="DQ553" s="222">
        <f t="shared" si="1228"/>
        <v>0</v>
      </c>
      <c r="DR553" s="222">
        <f t="shared" si="1229"/>
        <v>0</v>
      </c>
      <c r="DS553" s="222">
        <f t="shared" si="1230"/>
        <v>0</v>
      </c>
      <c r="DT553" s="222">
        <f t="shared" si="1231"/>
        <v>0</v>
      </c>
      <c r="DU553" s="222">
        <f t="shared" si="1232"/>
        <v>0</v>
      </c>
      <c r="DV553" s="222">
        <f t="shared" si="1233"/>
        <v>0</v>
      </c>
      <c r="DW553" s="222">
        <f t="shared" si="1234"/>
        <v>0</v>
      </c>
      <c r="DX553" s="222">
        <f t="shared" si="1235"/>
        <v>0</v>
      </c>
      <c r="DY553" s="222">
        <f t="shared" si="1236"/>
        <v>0</v>
      </c>
      <c r="DZ553" s="222">
        <f t="shared" si="1237"/>
        <v>0</v>
      </c>
      <c r="EA553" s="222">
        <f t="shared" si="1238"/>
        <v>0</v>
      </c>
      <c r="EB553" s="222">
        <f t="shared" si="1239"/>
        <v>0</v>
      </c>
      <c r="EC553" s="222">
        <f t="shared" si="1240"/>
        <v>0</v>
      </c>
      <c r="ED553" s="222">
        <f t="shared" si="1241"/>
        <v>0</v>
      </c>
      <c r="EE553" s="222">
        <f t="shared" si="1242"/>
        <v>0</v>
      </c>
      <c r="EF553" s="222">
        <f t="shared" si="1243"/>
        <v>0</v>
      </c>
      <c r="EG553" s="222">
        <f t="shared" si="1244"/>
        <v>0</v>
      </c>
      <c r="EH553" s="222">
        <f t="shared" si="1245"/>
        <v>0</v>
      </c>
      <c r="EI553" s="222">
        <f t="shared" si="1246"/>
        <v>0</v>
      </c>
      <c r="EJ553" s="222">
        <f t="shared" si="1247"/>
        <v>0</v>
      </c>
      <c r="EK553" s="222">
        <f t="shared" si="1248"/>
        <v>0</v>
      </c>
      <c r="EL553" s="222">
        <f t="shared" si="1249"/>
        <v>0</v>
      </c>
      <c r="EM553" s="222">
        <f t="shared" si="1250"/>
        <v>0</v>
      </c>
      <c r="EN553" s="222">
        <f t="shared" si="1251"/>
        <v>0</v>
      </c>
      <c r="EO553" s="222">
        <f t="shared" si="1252"/>
        <v>0</v>
      </c>
      <c r="EP553" s="222">
        <f t="shared" si="1253"/>
        <v>0</v>
      </c>
      <c r="EQ553" s="222">
        <f t="shared" si="1254"/>
        <v>0</v>
      </c>
      <c r="ER553" s="222">
        <f t="shared" si="1255"/>
        <v>0</v>
      </c>
      <c r="ES553" s="222">
        <f t="shared" si="1256"/>
        <v>0</v>
      </c>
      <c r="ET553" s="222">
        <f t="shared" si="1257"/>
        <v>0</v>
      </c>
      <c r="EU553" s="222">
        <f t="shared" si="1258"/>
        <v>0</v>
      </c>
      <c r="EV553" s="222">
        <f t="shared" si="1259"/>
        <v>0</v>
      </c>
      <c r="EW553" s="222">
        <f t="shared" si="1260"/>
        <v>0</v>
      </c>
      <c r="EX553" s="222">
        <f t="shared" si="1261"/>
        <v>0</v>
      </c>
      <c r="EY553" s="222">
        <f t="shared" si="1262"/>
        <v>0</v>
      </c>
      <c r="EZ553" s="222">
        <f t="shared" si="1263"/>
        <v>0</v>
      </c>
      <c r="FA553" s="222">
        <f t="shared" si="1264"/>
        <v>0</v>
      </c>
      <c r="FB553" s="222">
        <f t="shared" si="1265"/>
        <v>0</v>
      </c>
      <c r="FC553" s="222">
        <f t="shared" si="1266"/>
        <v>0</v>
      </c>
      <c r="FD553" s="222">
        <f t="shared" si="1267"/>
        <v>0</v>
      </c>
      <c r="FE553" s="222">
        <f t="shared" si="1268"/>
        <v>0</v>
      </c>
      <c r="FF553" s="222">
        <f t="shared" si="1269"/>
        <v>0</v>
      </c>
      <c r="FG553" s="222">
        <f t="shared" si="1270"/>
        <v>0</v>
      </c>
      <c r="FH553" s="222">
        <f t="shared" si="1271"/>
        <v>0</v>
      </c>
      <c r="FI553" s="222">
        <f t="shared" si="1272"/>
        <v>0</v>
      </c>
      <c r="FJ553" s="222">
        <f t="shared" si="1273"/>
        <v>0</v>
      </c>
      <c r="FK553" s="222">
        <f t="shared" si="1274"/>
        <v>0</v>
      </c>
      <c r="FL553" s="222">
        <f t="shared" si="1275"/>
        <v>0</v>
      </c>
      <c r="FM553" s="222">
        <f t="shared" si="1276"/>
        <v>0</v>
      </c>
      <c r="FN553" s="222">
        <f t="shared" si="1277"/>
        <v>0</v>
      </c>
      <c r="FO553" s="222">
        <f t="shared" si="1278"/>
        <v>0</v>
      </c>
      <c r="FP553" s="222">
        <f t="shared" si="1279"/>
        <v>0</v>
      </c>
      <c r="FQ553" s="222">
        <f t="shared" si="1280"/>
        <v>0</v>
      </c>
      <c r="FR553" s="222">
        <f t="shared" si="1281"/>
        <v>0</v>
      </c>
      <c r="FS553" s="222">
        <f t="shared" si="1282"/>
        <v>0</v>
      </c>
      <c r="FT553" s="222">
        <f t="shared" si="1283"/>
        <v>0</v>
      </c>
      <c r="FU553" s="222">
        <f t="shared" si="1284"/>
        <v>0</v>
      </c>
      <c r="FV553" s="222">
        <f t="shared" si="1285"/>
        <v>0</v>
      </c>
      <c r="FW553" s="222">
        <f t="shared" si="1286"/>
        <v>0</v>
      </c>
      <c r="FX553" s="222">
        <f t="shared" si="1287"/>
        <v>0</v>
      </c>
      <c r="FY553" s="222">
        <f t="shared" si="1288"/>
        <v>0</v>
      </c>
      <c r="FZ553" s="222">
        <f t="shared" si="1289"/>
        <v>0</v>
      </c>
      <c r="GA553" s="222">
        <f t="shared" si="1290"/>
        <v>0</v>
      </c>
      <c r="GB553" s="222">
        <f t="shared" si="1291"/>
        <v>0</v>
      </c>
      <c r="GC553" s="222">
        <f t="shared" si="1292"/>
        <v>0</v>
      </c>
      <c r="GD553" s="222">
        <f t="shared" si="1293"/>
        <v>0</v>
      </c>
      <c r="GE553" s="222">
        <f t="shared" si="1294"/>
        <v>0</v>
      </c>
      <c r="GF553" s="222">
        <f t="shared" si="1295"/>
        <v>0</v>
      </c>
      <c r="GG553" s="222">
        <f t="shared" si="1296"/>
        <v>0</v>
      </c>
      <c r="GH553" s="222">
        <f t="shared" si="1297"/>
        <v>0</v>
      </c>
      <c r="GI553" s="222">
        <f t="shared" si="1298"/>
        <v>0</v>
      </c>
      <c r="GJ553" s="222">
        <f t="shared" si="1299"/>
        <v>0</v>
      </c>
      <c r="GK553" s="222">
        <f t="shared" si="1300"/>
        <v>0</v>
      </c>
      <c r="GL553" s="222">
        <f t="shared" si="1301"/>
        <v>0</v>
      </c>
      <c r="GM553" s="222">
        <f t="shared" si="1302"/>
        <v>0</v>
      </c>
      <c r="GN553" s="222">
        <f t="shared" si="1303"/>
        <v>0</v>
      </c>
      <c r="GO553" s="222">
        <f t="shared" si="1304"/>
        <v>0</v>
      </c>
      <c r="GP553" s="222">
        <f t="shared" si="1305"/>
        <v>0</v>
      </c>
      <c r="GQ553" s="222">
        <f t="shared" si="1306"/>
        <v>0</v>
      </c>
      <c r="GR553" s="222">
        <f t="shared" si="1307"/>
        <v>0</v>
      </c>
      <c r="GS553" s="222">
        <f t="shared" si="1308"/>
        <v>0</v>
      </c>
      <c r="GT553" s="222">
        <f t="shared" si="1309"/>
        <v>0</v>
      </c>
      <c r="GU553" s="222">
        <f t="shared" si="1310"/>
        <v>0</v>
      </c>
      <c r="GV553" s="222">
        <f t="shared" si="1311"/>
        <v>0</v>
      </c>
      <c r="GW553" s="222">
        <f t="shared" si="1312"/>
        <v>0</v>
      </c>
      <c r="GX553" s="222">
        <f t="shared" si="1313"/>
        <v>0</v>
      </c>
      <c r="GY553" s="222">
        <f t="shared" si="1314"/>
        <v>0</v>
      </c>
      <c r="GZ553" s="222">
        <f t="shared" si="1315"/>
        <v>0</v>
      </c>
      <c r="HA553" s="222">
        <f t="shared" si="1316"/>
        <v>0</v>
      </c>
      <c r="HB553" s="222">
        <f t="shared" si="1317"/>
        <v>0</v>
      </c>
      <c r="HC553" s="222">
        <f t="shared" si="1318"/>
        <v>0</v>
      </c>
      <c r="HD553" s="222">
        <f t="shared" si="1319"/>
        <v>0</v>
      </c>
      <c r="HE553" s="222">
        <f t="shared" si="1320"/>
        <v>0</v>
      </c>
      <c r="HF553" s="222">
        <f t="shared" si="1321"/>
        <v>0</v>
      </c>
      <c r="HG553" s="222">
        <f t="shared" si="1322"/>
        <v>0</v>
      </c>
      <c r="HH553" s="222">
        <f t="shared" si="1323"/>
        <v>0</v>
      </c>
      <c r="HI553" s="222">
        <f t="shared" si="1324"/>
        <v>0</v>
      </c>
      <c r="HJ553" s="222">
        <f t="shared" si="1325"/>
        <v>0</v>
      </c>
      <c r="HK553" s="222">
        <f t="shared" si="1326"/>
        <v>0</v>
      </c>
      <c r="HL553" s="222">
        <f t="shared" si="1327"/>
        <v>0</v>
      </c>
      <c r="HM553" s="222">
        <f t="shared" si="1328"/>
        <v>0</v>
      </c>
      <c r="HN553" s="222">
        <f t="shared" si="1329"/>
        <v>0</v>
      </c>
      <c r="HO553" s="222">
        <f t="shared" si="1330"/>
        <v>0</v>
      </c>
      <c r="HP553" s="222">
        <f t="shared" si="1331"/>
        <v>0</v>
      </c>
      <c r="HQ553" s="222">
        <f t="shared" si="1332"/>
        <v>0</v>
      </c>
      <c r="HR553" s="222">
        <f t="shared" si="1333"/>
        <v>0</v>
      </c>
      <c r="HS553" s="222">
        <f t="shared" si="1334"/>
        <v>0</v>
      </c>
      <c r="HT553" s="222">
        <f t="shared" si="1335"/>
        <v>0</v>
      </c>
      <c r="HU553" s="222">
        <f t="shared" si="1336"/>
        <v>0</v>
      </c>
      <c r="HV553" s="222">
        <f t="shared" si="1337"/>
        <v>0</v>
      </c>
      <c r="HW553" s="222">
        <f t="shared" si="1338"/>
        <v>0</v>
      </c>
      <c r="HX553" s="222">
        <f t="shared" si="1339"/>
        <v>0</v>
      </c>
      <c r="HY553" s="222">
        <f t="shared" si="1340"/>
        <v>0</v>
      </c>
      <c r="HZ553" s="222">
        <f t="shared" si="1341"/>
        <v>0</v>
      </c>
      <c r="IA553" s="222">
        <f t="shared" si="1342"/>
        <v>0</v>
      </c>
      <c r="IB553" s="222">
        <f t="shared" si="1343"/>
        <v>0</v>
      </c>
      <c r="IC553" s="222">
        <f t="shared" si="1344"/>
        <v>0</v>
      </c>
      <c r="ID553" s="222">
        <f t="shared" si="1345"/>
        <v>0</v>
      </c>
      <c r="IE553" s="222">
        <f t="shared" si="1346"/>
        <v>0</v>
      </c>
      <c r="IF553" s="222">
        <f t="shared" si="1347"/>
        <v>0</v>
      </c>
      <c r="IG553" s="222">
        <f t="shared" si="1348"/>
        <v>0</v>
      </c>
      <c r="IH553" s="222">
        <f t="shared" si="1349"/>
        <v>0</v>
      </c>
      <c r="II553" s="222">
        <f t="shared" si="1350"/>
        <v>0</v>
      </c>
      <c r="IJ553" s="222">
        <f t="shared" si="1351"/>
        <v>0</v>
      </c>
      <c r="IK553" s="222">
        <f t="shared" si="1352"/>
        <v>0</v>
      </c>
      <c r="IL553" s="222">
        <f t="shared" si="1353"/>
        <v>0</v>
      </c>
      <c r="IM553" s="222">
        <f t="shared" si="1354"/>
        <v>0</v>
      </c>
      <c r="IN553" s="222">
        <f t="shared" si="1355"/>
        <v>0</v>
      </c>
      <c r="IO553" s="222">
        <f t="shared" si="1356"/>
        <v>0</v>
      </c>
      <c r="IP553" s="222">
        <f t="shared" si="1357"/>
        <v>0</v>
      </c>
      <c r="IQ553" s="222">
        <f t="shared" si="1358"/>
        <v>0</v>
      </c>
      <c r="IR553" s="222">
        <f t="shared" si="1359"/>
        <v>0</v>
      </c>
      <c r="IS553" s="222">
        <f t="shared" si="1360"/>
        <v>0</v>
      </c>
      <c r="IT553" s="222">
        <f t="shared" si="1361"/>
        <v>0</v>
      </c>
      <c r="IU553" s="222">
        <f t="shared" si="1362"/>
        <v>0</v>
      </c>
      <c r="IV553" s="222">
        <f t="shared" si="1363"/>
        <v>0</v>
      </c>
      <c r="IW553" s="222">
        <f t="shared" si="1364"/>
        <v>0</v>
      </c>
      <c r="IX553" s="222">
        <f t="shared" si="1365"/>
        <v>0</v>
      </c>
      <c r="IY553" s="222">
        <f t="shared" si="1366"/>
        <v>0</v>
      </c>
      <c r="IZ553" s="222">
        <f t="shared" si="1367"/>
        <v>0</v>
      </c>
      <c r="JA553" s="222">
        <f t="shared" si="1368"/>
        <v>0</v>
      </c>
      <c r="JB553" s="222">
        <f t="shared" si="1369"/>
        <v>0</v>
      </c>
    </row>
    <row r="554" spans="2:262">
      <c r="B554" s="230">
        <v>193</v>
      </c>
      <c r="C554" s="229">
        <f t="shared" si="1370"/>
        <v>3.7695312500000029E-3</v>
      </c>
      <c r="D554" s="226">
        <f t="shared" ref="D554:D617" ca="1" si="1371">Vo_set2+E554</f>
        <v>23.850424891903803</v>
      </c>
      <c r="E554" s="225">
        <f ca="1">GQ361</f>
        <v>-0.14957510809619737</v>
      </c>
      <c r="F554" s="224">
        <v>193</v>
      </c>
      <c r="G554" s="222">
        <f t="shared" ref="G554:G616" si="1372">2*IMREAL(K293)*COS(2*PI()*B293*1/Nt_load2)-2*IMAGINARY(K293)*SIN(2*PI()*B293*1/Nt_load2)</f>
        <v>0</v>
      </c>
      <c r="H554" s="222">
        <f t="shared" ref="H554:H616" si="1373">2*IMREAL(K293)*COS(2*PI()*B293*2/Nt_load2)-2*IMAGINARY(K293)*SIN(2*PI()*B293*2/Nt_load2)</f>
        <v>0</v>
      </c>
      <c r="I554" s="222">
        <f t="shared" ref="I554:I616" si="1374">2*IMREAL(K293)*COS(2*PI()*B293*3/Nt_load2)-2*IMAGINARY(K293)*SIN(2*PI()*B293*3/Nt_load2)</f>
        <v>0</v>
      </c>
      <c r="J554" s="222">
        <f t="shared" ref="J554:J616" si="1375">2*IMREAL(K293)*COS(2*PI()*B293*4/Nt_load2)-2*IMAGINARY(K293)*SIN(2*PI()*B293*4/Nt_load2)</f>
        <v>0</v>
      </c>
      <c r="K554" s="222">
        <f t="shared" ref="K554:K616" si="1376">2*IMREAL(K293)*COS(2*PI()*B293*5/Nt_load2)-2*IMAGINARY(K293)*SIN(2*PI()*B293*5/Nt_load2)</f>
        <v>0</v>
      </c>
      <c r="L554" s="222">
        <f t="shared" ref="L554:L616" si="1377">2*IMREAL(K293)*COS(2*PI()*B293*6/Nt_load2)-2*IMAGINARY(K293)*SIN(2*PI()*B293*6/Nt_load2)</f>
        <v>0</v>
      </c>
      <c r="M554" s="222">
        <f t="shared" ref="M554:M616" si="1378">2*IMREAL(K293)*COS(2*PI()*B293*7/Nt_load2)-2*IMAGINARY(K293)*SIN(2*PI()*B293*7/Nt_load2)</f>
        <v>0</v>
      </c>
      <c r="N554" s="222">
        <f t="shared" ref="N554:N616" si="1379">2*IMREAL(K293)*COS(2*PI()*B293*8/Nt_load2)-2*IMAGINARY(K293)*SIN(2*PI()*B293*8/Nt_load2)</f>
        <v>0</v>
      </c>
      <c r="O554" s="222">
        <f t="shared" ref="O554:O616" si="1380">2*IMREAL(K293)*COS(2*PI()*B293*9/Nt_load2)-2*IMAGINARY(K293)*SIN(2*PI()*B293*9/Nt_load2)</f>
        <v>0</v>
      </c>
      <c r="P554" s="222">
        <f t="shared" ref="P554:P616" si="1381">2*IMREAL(K293)*COS(2*PI()*B293*10/Nt_load2)-2*IMAGINARY(K293)*SIN(2*PI()*B293*10/Nt_load2)</f>
        <v>0</v>
      </c>
      <c r="Q554" s="222">
        <f t="shared" ref="Q554:Q616" si="1382">2*IMREAL(K293)*COS(2*PI()*B293*11/Nt_load2)-2*IMAGINARY(K293)*SIN(2*PI()*B293*11/Nt_load2)</f>
        <v>0</v>
      </c>
      <c r="R554" s="222">
        <f t="shared" ref="R554:R616" si="1383">2*IMREAL(K293)*COS(2*PI()*B293*12/Nt_load2)-2*IMAGINARY(K293)*SIN(2*PI()*B293*12/Nt_load2)</f>
        <v>0</v>
      </c>
      <c r="S554" s="222">
        <f t="shared" ref="S554:S616" si="1384">2*IMREAL(K293)*COS(2*PI()*B293*13/Nt_load2)-2*IMAGINARY(K293)*SIN(2*PI()*B293*13/Nt_load2)</f>
        <v>0</v>
      </c>
      <c r="T554" s="222">
        <f t="shared" ref="T554:T616" si="1385">2*IMREAL(K293)*COS(2*PI()*B293*14/Nt_load2)-2*IMAGINARY(K293)*SIN(2*PI()*B293*14/Nt_load2)</f>
        <v>0</v>
      </c>
      <c r="U554" s="222">
        <f t="shared" ref="U554:U616" si="1386">2*IMREAL(K293)*COS(2*PI()*B293*15/Nt_load2)-2*IMAGINARY(K293)*SIN(2*PI()*B293*15/Nt_load2)</f>
        <v>0</v>
      </c>
      <c r="V554" s="222">
        <f t="shared" ref="V554:V616" si="1387">2*IMREAL(K293)*COS(2*PI()*B293*16/Nt_load2)-2*IMAGINARY(K293)*SIN(2*PI()*B293*16/Nt_load2)</f>
        <v>0</v>
      </c>
      <c r="W554" s="222">
        <f t="shared" ref="W554:W616" si="1388">2*IMREAL(K293)*COS(2*PI()*B293*17/Nt_load2)-2*IMAGINARY(K293)*SIN(2*PI()*B293*17/Nt_load2)</f>
        <v>0</v>
      </c>
      <c r="X554" s="222">
        <f t="shared" ref="X554:X616" si="1389">2*IMREAL(K293)*COS(2*PI()*B293*18/Nt_load2)-2*IMAGINARY(K293)*SIN(2*PI()*B293*18/Nt_load2)</f>
        <v>0</v>
      </c>
      <c r="Y554" s="222">
        <f t="shared" ref="Y554:Y616" si="1390">2*IMREAL(K293)*COS(2*PI()*B293*19/Nt_load2)-2*IMAGINARY(K293)*SIN(2*PI()*B293*19/Nt_load2)</f>
        <v>0</v>
      </c>
      <c r="Z554" s="222">
        <f t="shared" ref="Z554:Z616" si="1391">2*IMREAL(K293)*COS(2*PI()*B293*20/Nt_load2)-2*IMAGINARY(K293)*SIN(2*PI()*B293*20/Nt_load2)</f>
        <v>0</v>
      </c>
      <c r="AA554" s="222">
        <f t="shared" ref="AA554:AA616" si="1392">2*IMREAL(K293)*COS(2*PI()*B293*21/Nt_load2)-2*IMAGINARY(K293)*SIN(2*PI()*B293*21/Nt_load2)</f>
        <v>0</v>
      </c>
      <c r="AB554" s="222">
        <f t="shared" ref="AB554:AB616" si="1393">2*IMREAL(K293)*COS(2*PI()*B293*22/Nt_load2)-2*IMAGINARY(K293)*SIN(2*PI()*B293*22/Nt_load2)</f>
        <v>0</v>
      </c>
      <c r="AC554" s="222">
        <f t="shared" ref="AC554:AC616" si="1394">2*IMREAL(K293)*COS(2*PI()*B293*23/Nt_load2)-2*IMAGINARY(K293)*SIN(2*PI()*B293*23/Nt_load2)</f>
        <v>0</v>
      </c>
      <c r="AD554" s="222">
        <f t="shared" ref="AD554:AD616" si="1395">2*IMREAL(K293)*COS(2*PI()*B293*24/Nt_load2)-2*IMAGINARY(K293)*SIN(2*PI()*B293*24/Nt_load2)</f>
        <v>0</v>
      </c>
      <c r="AE554" s="222">
        <f t="shared" ref="AE554:AE616" si="1396">2*IMREAL(K293)*COS(2*PI()*B293*25/Nt_load2)-2*IMAGINARY(K293)*SIN(2*PI()*B293*25/Nt_load2)</f>
        <v>0</v>
      </c>
      <c r="AF554" s="222">
        <f t="shared" ref="AF554:AF616" si="1397">2*IMREAL(K293)*COS(2*PI()*B293*26/Nt_load2)-2*IMAGINARY(K293)*SIN(2*PI()*B293*26/Nt_load2)</f>
        <v>0</v>
      </c>
      <c r="AG554" s="222">
        <f t="shared" ref="AG554:AG616" si="1398">2*IMREAL(K293)*COS(2*PI()*B293*27/Nt_load2)-2*IMAGINARY(K293)*SIN(2*PI()*B293*27/Nt_load2)</f>
        <v>0</v>
      </c>
      <c r="AH554" s="222">
        <f t="shared" ref="AH554:AH616" si="1399">2*IMREAL(K293)*COS(2*PI()*B293*28/Nt_load2)-2*IMAGINARY(K293)*SIN(2*PI()*B293*28/Nt_load2)</f>
        <v>0</v>
      </c>
      <c r="AI554" s="222">
        <f t="shared" ref="AI554:AI616" si="1400">2*IMREAL(K293)*COS(2*PI()*B293*29/Nt_load2)-2*IMAGINARY(K293)*SIN(2*PI()*B293*29/Nt_load2)</f>
        <v>0</v>
      </c>
      <c r="AJ554" s="222">
        <f t="shared" ref="AJ554:AJ616" si="1401">2*IMREAL(K293)*COS(2*PI()*B293*30/Nt_load2)-2*IMAGINARY(K293)*SIN(2*PI()*B293*30/Nt_load2)</f>
        <v>0</v>
      </c>
      <c r="AK554" s="222">
        <f t="shared" ref="AK554:AK616" si="1402">2*IMREAL(K293)*COS(2*PI()*B293*31/Nt_load2)-2*IMAGINARY(K293)*SIN(2*PI()*B293*31/Nt_load2)</f>
        <v>0</v>
      </c>
      <c r="AL554" s="222">
        <f t="shared" ref="AL554:AL616" si="1403">2*IMREAL(K293)*COS(2*PI()*B293*32/Nt_load2)-2*IMAGINARY(K293)*SIN(2*PI()*B293*32/Nt_load2)</f>
        <v>0</v>
      </c>
      <c r="AM554" s="222">
        <f t="shared" ref="AM554:AM616" si="1404">2*IMREAL(K293)*COS(2*PI()*B293*33/Nt_load2)-2*IMAGINARY(K293)*SIN(2*PI()*B293*33/Nt_load2)</f>
        <v>0</v>
      </c>
      <c r="AN554" s="222">
        <f t="shared" ref="AN554:AN616" si="1405">2*IMREAL(K293)*COS(2*PI()*B293*34/Nt_load2)-2*IMAGINARY(K293)*SIN(2*PI()*B293*34/Nt_load2)</f>
        <v>0</v>
      </c>
      <c r="AO554" s="222">
        <f t="shared" ref="AO554:AO616" si="1406">2*IMREAL(K293)*COS(2*PI()*B293*35/Nt_load2)-2*IMAGINARY(K293)*SIN(2*PI()*B293*35/Nt_load2)</f>
        <v>0</v>
      </c>
      <c r="AP554" s="222">
        <f t="shared" ref="AP554:AP616" si="1407">2*IMREAL(K293)*COS(2*PI()*B293*36/Nt_load2)-2*IMAGINARY(K293)*SIN(2*PI()*B293*36/Nt_load2)</f>
        <v>0</v>
      </c>
      <c r="AQ554" s="222">
        <f t="shared" ref="AQ554:AQ616" si="1408">2*IMREAL(K293)*COS(2*PI()*B293*37/Nt_load2)-2*IMAGINARY(K293)*SIN(2*PI()*B293*37/Nt_load2)</f>
        <v>0</v>
      </c>
      <c r="AR554" s="222">
        <f t="shared" ref="AR554:AR616" si="1409">2*IMREAL(K293)*COS(2*PI()*B293*38/Nt_load2)-2*IMAGINARY(K293)*SIN(2*PI()*B293*38/Nt_load2)</f>
        <v>0</v>
      </c>
      <c r="AS554" s="222">
        <f t="shared" ref="AS554:AS616" si="1410">2*IMREAL(K293)*COS(2*PI()*B293*39/Nt_load2)-2*IMAGINARY(K293)*SIN(2*PI()*B293*39/Nt_load2)</f>
        <v>0</v>
      </c>
      <c r="AT554" s="222">
        <f t="shared" ref="AT554:AT616" si="1411">2*IMREAL(K293)*COS(2*PI()*B293*40/Nt_load2)-2*IMAGINARY(K293)*SIN(2*PI()*B293*40/Nt_load2)</f>
        <v>0</v>
      </c>
      <c r="AU554" s="222">
        <f t="shared" ref="AU554:AU616" si="1412">2*IMREAL(K293)*COS(2*PI()*B293*41/Nt_load2)-2*IMAGINARY(K293)*SIN(2*PI()*B293*41/Nt_load2)</f>
        <v>0</v>
      </c>
      <c r="AV554" s="222">
        <f t="shared" ref="AV554:AV616" si="1413">2*IMREAL(K293)*COS(2*PI()*B293*42/Nt_load2)-2*IMAGINARY(K293)*SIN(2*PI()*B293*42/Nt_load2)</f>
        <v>0</v>
      </c>
      <c r="AW554" s="222">
        <f t="shared" ref="AW554:AW616" si="1414">2*IMREAL(K293)*COS(2*PI()*B293*43/Nt_load2)-2*IMAGINARY(K293)*SIN(2*PI()*B293*43/Nt_load2)</f>
        <v>0</v>
      </c>
      <c r="AX554" s="222">
        <f t="shared" ref="AX554:AX616" si="1415">2*IMREAL(K293)*COS(2*PI()*B293*44/Nt_load2)-2*IMAGINARY(K293)*SIN(2*PI()*B293*44/Nt_load2)</f>
        <v>0</v>
      </c>
      <c r="AY554" s="222">
        <f t="shared" ref="AY554:AY616" si="1416">2*IMREAL(K293)*COS(2*PI()*B293*45/Nt_load2)-2*IMAGINARY(K293)*SIN(2*PI()*B293*45/Nt_load2)</f>
        <v>0</v>
      </c>
      <c r="AZ554" s="222">
        <f t="shared" ref="AZ554:AZ616" si="1417">2*IMREAL(K293)*COS(2*PI()*B293*46/Nt_load2)-2*IMAGINARY(K293)*SIN(2*PI()*B293*46/Nt_load2)</f>
        <v>0</v>
      </c>
      <c r="BA554" s="222">
        <f t="shared" ref="BA554:BA616" si="1418">2*IMREAL(K293)*COS(2*PI()*B293*47/Nt_load2)-2*IMAGINARY(K293)*SIN(2*PI()*B293*47/Nt_load2)</f>
        <v>0</v>
      </c>
      <c r="BB554" s="222">
        <f t="shared" ref="BB554:BB616" si="1419">2*IMREAL(K293)*COS(2*PI()*B293*48/Nt_load2)-2*IMAGINARY(K293)*SIN(2*PI()*B293*48/Nt_load2)</f>
        <v>0</v>
      </c>
      <c r="BC554" s="222">
        <f t="shared" ref="BC554:BC616" si="1420">2*IMREAL(K293)*COS(2*PI()*B293*49/Nt_load2)-2*IMAGINARY(K293)*SIN(2*PI()*B293*49/Nt_load2)</f>
        <v>0</v>
      </c>
      <c r="BD554" s="222">
        <f t="shared" ref="BD554:BD616" si="1421">2*IMREAL(K293)*COS(2*PI()*B293*50/Nt_load2)-2*IMAGINARY(K293)*SIN(2*PI()*B293*50/Nt_load2)</f>
        <v>0</v>
      </c>
      <c r="BE554" s="222">
        <f t="shared" ref="BE554:BE616" si="1422">2*IMREAL(K293)*COS(2*PI()*B293*51/Nt_load2)-2*IMAGINARY(K293)*SIN(2*PI()*B293*51/Nt_load2)</f>
        <v>0</v>
      </c>
      <c r="BF554" s="222">
        <f t="shared" ref="BF554:BF616" si="1423">2*IMREAL(K293)*COS(2*PI()*B293*52/Nt_load2)-2*IMAGINARY(K293)*SIN(2*PI()*B293*52/Nt_load2)</f>
        <v>0</v>
      </c>
      <c r="BG554" s="222">
        <f t="shared" ref="BG554:BG616" si="1424">2*IMREAL(K293)*COS(2*PI()*B293*53/Nt_load2)-2*IMAGINARY(K293)*SIN(2*PI()*B293*53/Nt_load2)</f>
        <v>0</v>
      </c>
      <c r="BH554" s="222">
        <f t="shared" ref="BH554:BH616" si="1425">2*IMREAL(K293)*COS(2*PI()*B293*54/Nt_load2)-2*IMAGINARY(K293)*SIN(2*PI()*B293*54/Nt_load2)</f>
        <v>0</v>
      </c>
      <c r="BI554" s="222">
        <f t="shared" ref="BI554:BI616" si="1426">2*IMREAL(K293)*COS(2*PI()*B293*55/Nt_load2)-2*IMAGINARY(K293)*SIN(2*PI()*B293*55/Nt_load2)</f>
        <v>0</v>
      </c>
      <c r="BJ554" s="222">
        <f t="shared" ref="BJ554:BJ616" si="1427">2*IMREAL(K293)*COS(2*PI()*B293*56/Nt_load2)-2*IMAGINARY(K293)*SIN(2*PI()*B293*56/Nt_load2)</f>
        <v>0</v>
      </c>
      <c r="BK554" s="222">
        <f t="shared" ref="BK554:BK616" si="1428">2*IMREAL(K293)*COS(2*PI()*B293*57/Nt_load2)-2*IMAGINARY(K293)*SIN(2*PI()*B293*57/Nt_load2)</f>
        <v>0</v>
      </c>
      <c r="BL554" s="222">
        <f t="shared" ref="BL554:BL616" si="1429">2*IMREAL(K293)*COS(2*PI()*B293*58/Nt_load2)-2*IMAGINARY(K293)*SIN(2*PI()*B293*58/Nt_load2)</f>
        <v>0</v>
      </c>
      <c r="BM554" s="222">
        <f t="shared" ref="BM554:BM616" si="1430">2*IMREAL(K293)*COS(2*PI()*B293*59/Nt_load2)-2*IMAGINARY(K293)*SIN(2*PI()*B293*59/Nt_load2)</f>
        <v>0</v>
      </c>
      <c r="BN554" s="222">
        <f t="shared" ref="BN554:BN616" si="1431">2*IMREAL(K293)*COS(2*PI()*B293*60/Nt_load2)-2*IMAGINARY(K293)*SIN(2*PI()*B293*60/Nt_load2)</f>
        <v>0</v>
      </c>
      <c r="BO554" s="222">
        <f t="shared" ref="BO554:BO616" si="1432">2*IMREAL(K293)*COS(2*PI()*B293*61/Nt_load2)-2*IMAGINARY(K293)*SIN(2*PI()*B293*61/Nt_load2)</f>
        <v>0</v>
      </c>
      <c r="BP554" s="222">
        <f t="shared" ref="BP554:BP616" si="1433">2*IMREAL(K293)*COS(2*PI()*B293*62/Nt_load2)-2*IMAGINARY(K293)*SIN(2*PI()*B293*62/Nt_load2)</f>
        <v>0</v>
      </c>
      <c r="BQ554" s="222">
        <f t="shared" ref="BQ554:BQ616" si="1434">2*IMREAL(K293)*COS(2*PI()*B293*63/Nt_load2)-2*IMAGINARY(K293)*SIN(2*PI()*B293*63/Nt_load2)</f>
        <v>0</v>
      </c>
      <c r="BR554" s="222">
        <f t="shared" ref="BR554:BR616" si="1435">2*IMREAL(K293)*COS(2*PI()*B293*64/Nt_load2)-2*IMAGINARY(K293)*SIN(2*PI()*B293*64/Nt_load2)</f>
        <v>0</v>
      </c>
      <c r="BS554" s="222">
        <f t="shared" ref="BS554:BS616" si="1436">2*IMREAL(K293)*COS(2*PI()*B293*65/Nt_load2)-2*IMAGINARY(K293)*SIN(2*PI()*B293*65/Nt_load2)</f>
        <v>0</v>
      </c>
      <c r="BT554" s="222">
        <f t="shared" ref="BT554:BT616" si="1437">2*IMREAL(K293)*COS(2*PI()*B293*66/Nt_load2)-2*IMAGINARY(K293)*SIN(2*PI()*B293*66/Nt_load2)</f>
        <v>0</v>
      </c>
      <c r="BU554" s="222">
        <f t="shared" ref="BU554:BU616" si="1438">2*IMREAL(K293)*COS(2*PI()*B293*67/Nt_load2)-2*IMAGINARY(K293)*SIN(2*PI()*B293*67/Nt_load2)</f>
        <v>0</v>
      </c>
      <c r="BV554" s="222">
        <f t="shared" ref="BV554:BV616" si="1439">2*IMREAL(K293)*COS(2*PI()*B293*68/Nt_load2)-2*IMAGINARY(K293)*SIN(2*PI()*B293*68/Nt_load2)</f>
        <v>0</v>
      </c>
      <c r="BW554" s="222">
        <f t="shared" ref="BW554:BW616" si="1440">2*IMREAL(K293)*COS(2*PI()*B293*69/Nt_load2)-2*IMAGINARY(K293)*SIN(2*PI()*B293*69/Nt_load2)</f>
        <v>0</v>
      </c>
      <c r="BX554" s="222">
        <f t="shared" ref="BX554:BX616" si="1441">2*IMREAL(K293)*COS(2*PI()*B293*70/Nt_load2)-2*IMAGINARY(K293)*SIN(2*PI()*B293*70/Nt_load2)</f>
        <v>0</v>
      </c>
      <c r="BY554" s="222">
        <f t="shared" ref="BY554:BY616" si="1442">2*IMREAL(K293)*COS(2*PI()*B293*71/Nt_load2)-2*IMAGINARY(K293)*SIN(2*PI()*B293*71/Nt_load2)</f>
        <v>0</v>
      </c>
      <c r="BZ554" s="222">
        <f t="shared" ref="BZ554:BZ616" si="1443">2*IMREAL(K293)*COS(2*PI()*B293*72/Nt_load2)-2*IMAGINARY(K293)*SIN(2*PI()*B293*72/Nt_load2)</f>
        <v>0</v>
      </c>
      <c r="CA554" s="222">
        <f t="shared" ref="CA554:CA616" si="1444">2*IMREAL(K293)*COS(2*PI()*B293*73/Nt_load2)-2*IMAGINARY(K293)*SIN(2*PI()*B293*73/Nt_load2)</f>
        <v>0</v>
      </c>
      <c r="CB554" s="222">
        <f t="shared" ref="CB554:CB616" si="1445">2*IMREAL(K293)*COS(2*PI()*B293*74/Nt_load2)-2*IMAGINARY(K293)*SIN(2*PI()*B293*74/Nt_load2)</f>
        <v>0</v>
      </c>
      <c r="CC554" s="222">
        <f t="shared" ref="CC554:CC616" si="1446">2*IMREAL(K293)*COS(2*PI()*B293*75/Nt_load2)-2*IMAGINARY(K293)*SIN(2*PI()*B293*75/Nt_load2)</f>
        <v>0</v>
      </c>
      <c r="CD554" s="222">
        <f t="shared" ref="CD554:CD616" si="1447">2*IMREAL(K293)*COS(2*PI()*B293*76/Nt_load2)-2*IMAGINARY(K293)*SIN(2*PI()*B293*76/Nt_load2)</f>
        <v>0</v>
      </c>
      <c r="CE554" s="222">
        <f t="shared" ref="CE554:CE616" si="1448">2*IMREAL(K293)*COS(2*PI()*B293*77/Nt_load2)-2*IMAGINARY(K293)*SIN(2*PI()*B293*77/Nt_load2)</f>
        <v>0</v>
      </c>
      <c r="CF554" s="222">
        <f t="shared" ref="CF554:CF616" si="1449">2*IMREAL(K293)*COS(2*PI()*B293*78/Nt_load2)-2*IMAGINARY(K293)*SIN(2*PI()*B293*78/Nt_load2)</f>
        <v>0</v>
      </c>
      <c r="CG554" s="222">
        <f t="shared" ref="CG554:CG616" si="1450">2*IMREAL(K293)*COS(2*PI()*B293*79/Nt_load2)-2*IMAGINARY(K293)*SIN(2*PI()*B293*79/Nt_load2)</f>
        <v>0</v>
      </c>
      <c r="CH554" s="222">
        <f t="shared" ref="CH554:CH616" si="1451">2*IMREAL(K293)*COS(2*PI()*B293*80/Nt_load2)-2*IMAGINARY(K293)*SIN(2*PI()*B293*80/Nt_load2)</f>
        <v>0</v>
      </c>
      <c r="CI554" s="222">
        <f t="shared" ref="CI554:CI616" si="1452">2*IMREAL(K293)*COS(2*PI()*B293*81/Nt_load2)-2*IMAGINARY(K293)*SIN(2*PI()*B293*81/Nt_load2)</f>
        <v>0</v>
      </c>
      <c r="CJ554" s="222">
        <f t="shared" ref="CJ554:CJ616" si="1453">2*IMREAL(K293)*COS(2*PI()*B293*82/Nt_load2)-2*IMAGINARY(K293)*SIN(2*PI()*B293*82/Nt_load2)</f>
        <v>0</v>
      </c>
      <c r="CK554" s="222">
        <f t="shared" ref="CK554:CK616" si="1454">2*IMREAL(K293)*COS(2*PI()*B293*83/Nt_load2)-2*IMAGINARY(K293)*SIN(2*PI()*B293*83/Nt_load2)</f>
        <v>0</v>
      </c>
      <c r="CL554" s="222">
        <f t="shared" ref="CL554:CL616" si="1455">2*IMREAL(K293)*COS(2*PI()*B293*84/Nt_load2)-2*IMAGINARY(K293)*SIN(2*PI()*B293*84/Nt_load2)</f>
        <v>0</v>
      </c>
      <c r="CM554" s="222">
        <f t="shared" ref="CM554:CM616" si="1456">2*IMREAL(K293)*COS(2*PI()*B293*85/Nt_load2)-2*IMAGINARY(K293)*SIN(2*PI()*B293*85/Nt_load2)</f>
        <v>0</v>
      </c>
      <c r="CN554" s="222">
        <f t="shared" ref="CN554:CN616" si="1457">2*IMREAL(K293)*COS(2*PI()*B293*86/Nt_load2)-2*IMAGINARY(K293)*SIN(2*PI()*B293*86/Nt_load2)</f>
        <v>0</v>
      </c>
      <c r="CO554" s="222">
        <f t="shared" ref="CO554:CO616" si="1458">2*IMREAL(K293)*COS(2*PI()*B293*87/Nt_load2)-2*IMAGINARY(K293)*SIN(2*PI()*B293*87/Nt_load2)</f>
        <v>0</v>
      </c>
      <c r="CP554" s="222">
        <f t="shared" ref="CP554:CP616" si="1459">2*IMREAL(K293)*COS(2*PI()*B293*88/Nt_load2)-2*IMAGINARY(K293)*SIN(2*PI()*B293*88/Nt_load2)</f>
        <v>0</v>
      </c>
      <c r="CQ554" s="222">
        <f t="shared" ref="CQ554:CQ616" si="1460">2*IMREAL(K293)*COS(2*PI()*B293*89/Nt_load2)-2*IMAGINARY(K293)*SIN(2*PI()*B293*89/Nt_load2)</f>
        <v>0</v>
      </c>
      <c r="CR554" s="222">
        <f t="shared" ref="CR554:CR616" si="1461">2*IMREAL(K293)*COS(2*PI()*B293*90/Nt_load2)-2*IMAGINARY(K293)*SIN(2*PI()*B293*90/Nt_load2)</f>
        <v>0</v>
      </c>
      <c r="CS554" s="222">
        <f t="shared" ref="CS554:CS616" si="1462">2*IMREAL(K293)*COS(2*PI()*B293*91/Nt_load2)-2*IMAGINARY(K293)*SIN(2*PI()*B293*91/Nt_load2)</f>
        <v>0</v>
      </c>
      <c r="CT554" s="222">
        <f t="shared" ref="CT554:CT616" si="1463">2*IMREAL(K293)*COS(2*PI()*B293*92/Nt_load2)-2*IMAGINARY(K293)*SIN(2*PI()*B293*92/Nt_load2)</f>
        <v>0</v>
      </c>
      <c r="CU554" s="222">
        <f t="shared" ref="CU554:CU616" si="1464">2*IMREAL(K293)*COS(2*PI()*B293*93/Nt_load2)-2*IMAGINARY(K293)*SIN(2*PI()*B293*93/Nt_load2)</f>
        <v>0</v>
      </c>
      <c r="CV554" s="222">
        <f t="shared" ref="CV554:CV616" si="1465">2*IMREAL(K293)*COS(2*PI()*B293*94/Nt_load2)-2*IMAGINARY(K293)*SIN(2*PI()*B293*94/Nt_load2)</f>
        <v>0</v>
      </c>
      <c r="CW554" s="222">
        <f t="shared" ref="CW554:CW616" si="1466">2*IMREAL(K293)*COS(2*PI()*B293*95/Nt_load2)-2*IMAGINARY(K293)*SIN(2*PI()*B293*95/Nt_load2)</f>
        <v>0</v>
      </c>
      <c r="CX554" s="222">
        <f t="shared" ref="CX554:CX616" si="1467">2*IMREAL(K293)*COS(2*PI()*B293*96/Nt_load2)-2*IMAGINARY(K293)*SIN(2*PI()*B293*96/Nt_load2)</f>
        <v>0</v>
      </c>
      <c r="CY554" s="222">
        <f t="shared" ref="CY554:CY616" si="1468">2*IMREAL(K293)*COS(2*PI()*B293*97/Nt_load2)-2*IMAGINARY(K293)*SIN(2*PI()*B293*97/Nt_load2)</f>
        <v>0</v>
      </c>
      <c r="CZ554" s="222">
        <f t="shared" ref="CZ554:CZ616" si="1469">2*IMREAL(K293)*COS(2*PI()*B293*98/Nt_load2)-2*IMAGINARY(K293)*SIN(2*PI()*B293*98/Nt_load2)</f>
        <v>0</v>
      </c>
      <c r="DA554" s="222">
        <f t="shared" ref="DA554:DA616" si="1470">2*IMREAL(K293)*COS(2*PI()*B293*99/Nt_load2)-2*IMAGINARY(K293)*SIN(2*PI()*B293*99/Nt_load2)</f>
        <v>0</v>
      </c>
      <c r="DB554" s="222">
        <f t="shared" ref="DB554:DB616" si="1471">2*IMREAL(K293)*COS(2*PI()*B293*100/Nt_load2)-2*IMAGINARY(K293)*SIN(2*PI()*B293*100/Nt_load2)</f>
        <v>0</v>
      </c>
      <c r="DC554" s="222">
        <f t="shared" ref="DC554:DC616" si="1472">2*IMREAL(K293)*COS(2*PI()*B293*101/Nt_load2)-2*IMAGINARY(K293)*SIN(2*PI()*B293*101/Nt_load2)</f>
        <v>0</v>
      </c>
      <c r="DD554" s="222">
        <f t="shared" ref="DD554:DD616" si="1473">2*IMREAL(K293)*COS(2*PI()*B293*102/Nt_load2)-2*IMAGINARY(K293)*SIN(2*PI()*B293*102/Nt_load2)</f>
        <v>0</v>
      </c>
      <c r="DE554" s="222">
        <f t="shared" ref="DE554:DE616" si="1474">2*IMREAL(K293)*COS(2*PI()*B293*103/Nt_load2)-2*IMAGINARY(K293)*SIN(2*PI()*B293*103/Nt_load2)</f>
        <v>0</v>
      </c>
      <c r="DF554" s="222">
        <f t="shared" ref="DF554:DF616" si="1475">2*IMREAL(K293)*COS(2*PI()*B293*104/Nt_load2)-2*IMAGINARY(K293)*SIN(2*PI()*B293*104/Nt_load2)</f>
        <v>0</v>
      </c>
      <c r="DG554" s="222">
        <f t="shared" ref="DG554:DG616" si="1476">2*IMREAL(K293)*COS(2*PI()*B293*105/Nt_load2)-2*IMAGINARY(K293)*SIN(2*PI()*B293*105/Nt_load2)</f>
        <v>0</v>
      </c>
      <c r="DH554" s="222">
        <f t="shared" ref="DH554:DH616" si="1477">2*IMREAL(K293)*COS(2*PI()*B293*106/Nt_load2)-2*IMAGINARY(K293)*SIN(2*PI()*B293*106/Nt_load2)</f>
        <v>0</v>
      </c>
      <c r="DI554" s="222">
        <f t="shared" ref="DI554:DI616" si="1478">2*IMREAL(K293)*COS(2*PI()*B293*107/Nt_load2)-2*IMAGINARY(K293)*SIN(2*PI()*B293*107/Nt_load2)</f>
        <v>0</v>
      </c>
      <c r="DJ554" s="222">
        <f t="shared" ref="DJ554:DJ616" si="1479">2*IMREAL(K293)*COS(2*PI()*B293*108/Nt_load2)-2*IMAGINARY(K293)*SIN(2*PI()*B293*108/Nt_load2)</f>
        <v>0</v>
      </c>
      <c r="DK554" s="222">
        <f t="shared" ref="DK554:DK616" si="1480">2*IMREAL(K293)*COS(2*PI()*B293*109/Nt_load2)-2*IMAGINARY(K293)*SIN(2*PI()*B293*109/Nt_load2)</f>
        <v>0</v>
      </c>
      <c r="DL554" s="222">
        <f t="shared" ref="DL554:DL616" si="1481">2*IMREAL(K293)*COS(2*PI()*B293*110/Nt_load2)-2*IMAGINARY(K293)*SIN(2*PI()*B293*110/Nt_load2)</f>
        <v>0</v>
      </c>
      <c r="DM554" s="222">
        <f t="shared" ref="DM554:DM616" si="1482">2*IMREAL(K293)*COS(2*PI()*B293*111/Nt_load2)-2*IMAGINARY(K293)*SIN(2*PI()*B293*111/Nt_load2)</f>
        <v>0</v>
      </c>
      <c r="DN554" s="222">
        <f t="shared" ref="DN554:DN616" si="1483">2*IMREAL(K293)*COS(2*PI()*B293*112/Nt_load2)-2*IMAGINARY(K293)*SIN(2*PI()*B293*112/Nt_load2)</f>
        <v>0</v>
      </c>
      <c r="DO554" s="222">
        <f t="shared" ref="DO554:DO616" si="1484">2*IMREAL(K293)*COS(2*PI()*B293*113/Nt_load2)-2*IMAGINARY(K293)*SIN(2*PI()*B293*113/Nt_load2)</f>
        <v>0</v>
      </c>
      <c r="DP554" s="222">
        <f t="shared" ref="DP554:DP616" si="1485">2*IMREAL(K293)*COS(2*PI()*B293*114/Nt_load2)-2*IMAGINARY(K293)*SIN(2*PI()*B293*114/Nt_load2)</f>
        <v>0</v>
      </c>
      <c r="DQ554" s="222">
        <f t="shared" ref="DQ554:DQ616" si="1486">2*IMREAL(K293)*COS(2*PI()*B293*115/Nt_load2)-2*IMAGINARY(K293)*SIN(2*PI()*B293*115/Nt_load2)</f>
        <v>0</v>
      </c>
      <c r="DR554" s="222">
        <f t="shared" ref="DR554:DR616" si="1487">2*IMREAL(K293)*COS(2*PI()*B293*116/Nt_load2)-2*IMAGINARY(K293)*SIN(2*PI()*B293*116/Nt_load2)</f>
        <v>0</v>
      </c>
      <c r="DS554" s="222">
        <f t="shared" ref="DS554:DS616" si="1488">2*IMREAL(K293)*COS(2*PI()*B293*117/Nt_load2)-2*IMAGINARY(K293)*SIN(2*PI()*B293*117/Nt_load2)</f>
        <v>0</v>
      </c>
      <c r="DT554" s="222">
        <f t="shared" ref="DT554:DT616" si="1489">2*IMREAL(K293)*COS(2*PI()*B293*118/Nt_load2)-2*IMAGINARY(K293)*SIN(2*PI()*B293*118/Nt_load2)</f>
        <v>0</v>
      </c>
      <c r="DU554" s="222">
        <f t="shared" ref="DU554:DU616" si="1490">2*IMREAL(K293)*COS(2*PI()*B293*119/Nt_load2)-2*IMAGINARY(K293)*SIN(2*PI()*B293*119/Nt_load2)</f>
        <v>0</v>
      </c>
      <c r="DV554" s="222">
        <f t="shared" ref="DV554:DV616" si="1491">2*IMREAL(K293)*COS(2*PI()*B293*120/Nt_load2)-2*IMAGINARY(K293)*SIN(2*PI()*B293*120/Nt_load2)</f>
        <v>0</v>
      </c>
      <c r="DW554" s="222">
        <f t="shared" ref="DW554:DW616" si="1492">2*IMREAL(K293)*COS(2*PI()*B293*121/Nt_load2)-2*IMAGINARY(K293)*SIN(2*PI()*B293*121/Nt_load2)</f>
        <v>0</v>
      </c>
      <c r="DX554" s="222">
        <f t="shared" ref="DX554:DX616" si="1493">2*IMREAL(K293)*COS(2*PI()*B293*122/Nt_load2)-2*IMAGINARY(K293)*SIN(2*PI()*B293*122/Nt_load2)</f>
        <v>0</v>
      </c>
      <c r="DY554" s="222">
        <f t="shared" ref="DY554:DY616" si="1494">2*IMREAL(K293)*COS(2*PI()*B293*123/Nt_load2)-2*IMAGINARY(K293)*SIN(2*PI()*B293*123/Nt_load2)</f>
        <v>0</v>
      </c>
      <c r="DZ554" s="222">
        <f t="shared" ref="DZ554:DZ616" si="1495">2*IMREAL(K293)*COS(2*PI()*B293*124/Nt_load2)-2*IMAGINARY(K293)*SIN(2*PI()*B293*124/Nt_load2)</f>
        <v>0</v>
      </c>
      <c r="EA554" s="222">
        <f t="shared" ref="EA554:EA616" si="1496">2*IMREAL(K293)*COS(2*PI()*B293*125/Nt_load2)-2*IMAGINARY(K293)*SIN(2*PI()*B293*125/Nt_load2)</f>
        <v>0</v>
      </c>
      <c r="EB554" s="222">
        <f t="shared" ref="EB554:EB616" si="1497">2*IMREAL(K293)*COS(2*PI()*B293*126/Nt_load2)-2*IMAGINARY(K293)*SIN(2*PI()*B293*126/Nt_load2)</f>
        <v>0</v>
      </c>
      <c r="EC554" s="222">
        <f t="shared" ref="EC554:EC616" si="1498">2*IMREAL(K293)*COS(2*PI()*B293*127/Nt_load2)-2*IMAGINARY(K293)*SIN(2*PI()*B293*127/Nt_load2)</f>
        <v>0</v>
      </c>
      <c r="ED554" s="222">
        <f t="shared" ref="ED554:ED616" si="1499">2*IMREAL(K293)*COS(2*PI()*B293*128/Nt_load2)-2*IMAGINARY(K293)*SIN(2*PI()*B293*128/Nt_load2)</f>
        <v>0</v>
      </c>
      <c r="EE554" s="222">
        <f t="shared" ref="EE554:EE616" si="1500">2*IMREAL(K293)*COS(2*PI()*B293*129/Nt_load2)-2*IMAGINARY(K293)*SIN(2*PI()*B293*129/Nt_load2)</f>
        <v>0</v>
      </c>
      <c r="EF554" s="222">
        <f t="shared" ref="EF554:EF616" si="1501">2*IMREAL(K293)*COS(2*PI()*B293*130/Nt_load2)-2*IMAGINARY(K293)*SIN(2*PI()*B293*130/Nt_load2)</f>
        <v>0</v>
      </c>
      <c r="EG554" s="222">
        <f t="shared" ref="EG554:EG616" si="1502">2*IMREAL(K293)*COS(2*PI()*B293*131/Nt_load2)-2*IMAGINARY(K293)*SIN(2*PI()*B293*131/Nt_load2)</f>
        <v>0</v>
      </c>
      <c r="EH554" s="222">
        <f t="shared" ref="EH554:EH616" si="1503">2*IMREAL(K293)*COS(2*PI()*B293*132/Nt_load2)-2*IMAGINARY(K293)*SIN(2*PI()*B293*132/Nt_load2)</f>
        <v>0</v>
      </c>
      <c r="EI554" s="222">
        <f t="shared" ref="EI554:EI616" si="1504">2*IMREAL(K293)*COS(2*PI()*B293*133/Nt_load2)-2*IMAGINARY(K293)*SIN(2*PI()*B293*133/Nt_load2)</f>
        <v>0</v>
      </c>
      <c r="EJ554" s="222">
        <f t="shared" ref="EJ554:EJ616" si="1505">2*IMREAL(K293)*COS(2*PI()*B293*134/Nt_load2)-2*IMAGINARY(K293)*SIN(2*PI()*B293*134/Nt_load2)</f>
        <v>0</v>
      </c>
      <c r="EK554" s="222">
        <f t="shared" ref="EK554:EK616" si="1506">2*IMREAL(K293)*COS(2*PI()*B293*135/Nt_load2)-2*IMAGINARY(K293)*SIN(2*PI()*B293*135/Nt_load2)</f>
        <v>0</v>
      </c>
      <c r="EL554" s="222">
        <f t="shared" ref="EL554:EL616" si="1507">2*IMREAL(K293)*COS(2*PI()*B293*136/Nt_load2)-2*IMAGINARY(K293)*SIN(2*PI()*B293*136/Nt_load2)</f>
        <v>0</v>
      </c>
      <c r="EM554" s="222">
        <f t="shared" ref="EM554:EM616" si="1508">2*IMREAL(K293)*COS(2*PI()*B293*137/Nt_load2)-2*IMAGINARY(K293)*SIN(2*PI()*B293*137/Nt_load2)</f>
        <v>0</v>
      </c>
      <c r="EN554" s="222">
        <f t="shared" ref="EN554:EN616" si="1509">2*IMREAL(K293)*COS(2*PI()*B293*138/Nt_load2)-2*IMAGINARY(K293)*SIN(2*PI()*B293*138/Nt_load2)</f>
        <v>0</v>
      </c>
      <c r="EO554" s="222">
        <f t="shared" ref="EO554:EO616" si="1510">2*IMREAL(K293)*COS(2*PI()*B293*139/Nt_load2)-2*IMAGINARY(K293)*SIN(2*PI()*B293*139/Nt_load2)</f>
        <v>0</v>
      </c>
      <c r="EP554" s="222">
        <f t="shared" ref="EP554:EP616" si="1511">2*IMREAL(K293)*COS(2*PI()*B293*140/Nt_load2)-2*IMAGINARY(K293)*SIN(2*PI()*B293*140/Nt_load2)</f>
        <v>0</v>
      </c>
      <c r="EQ554" s="222">
        <f t="shared" ref="EQ554:EQ616" si="1512">2*IMREAL(K293)*COS(2*PI()*B293*141/Nt_load2)-2*IMAGINARY(K293)*SIN(2*PI()*B293*141/Nt_load2)</f>
        <v>0</v>
      </c>
      <c r="ER554" s="222">
        <f t="shared" ref="ER554:ER616" si="1513">2*IMREAL(K293)*COS(2*PI()*B293*142/Nt_load2)-2*IMAGINARY(K293)*SIN(2*PI()*B293*142/Nt_load2)</f>
        <v>0</v>
      </c>
      <c r="ES554" s="222">
        <f t="shared" ref="ES554:ES616" si="1514">2*IMREAL(K293)*COS(2*PI()*B293*143/Nt_load2)-2*IMAGINARY(K293)*SIN(2*PI()*B293*143/Nt_load2)</f>
        <v>0</v>
      </c>
      <c r="ET554" s="222">
        <f t="shared" ref="ET554:ET616" si="1515">2*IMREAL(K293)*COS(2*PI()*B293*144/Nt_load2)-2*IMAGINARY(K293)*SIN(2*PI()*B293*144/Nt_load2)</f>
        <v>0</v>
      </c>
      <c r="EU554" s="222">
        <f t="shared" ref="EU554:EU616" si="1516">2*IMREAL(K293)*COS(2*PI()*B293*145/Nt_load2)-2*IMAGINARY(K293)*SIN(2*PI()*B293*145/Nt_load2)</f>
        <v>0</v>
      </c>
      <c r="EV554" s="222">
        <f t="shared" ref="EV554:EV616" si="1517">2*IMREAL(K293)*COS(2*PI()*B293*146/Nt_load2)-2*IMAGINARY(K293)*SIN(2*PI()*B293*146/Nt_load2)</f>
        <v>0</v>
      </c>
      <c r="EW554" s="222">
        <f t="shared" ref="EW554:EW616" si="1518">2*IMREAL(K293)*COS(2*PI()*B293*147/Nt_load2)-2*IMAGINARY(K293)*SIN(2*PI()*B293*147/Nt_load2)</f>
        <v>0</v>
      </c>
      <c r="EX554" s="222">
        <f t="shared" ref="EX554:EX616" si="1519">2*IMREAL(K293)*COS(2*PI()*B293*148/Nt_load2)-2*IMAGINARY(K293)*SIN(2*PI()*B293*148/Nt_load2)</f>
        <v>0</v>
      </c>
      <c r="EY554" s="222">
        <f t="shared" ref="EY554:EY616" si="1520">2*IMREAL(K293)*COS(2*PI()*B293*149/Nt_load2)-2*IMAGINARY(K293)*SIN(2*PI()*B293*149/Nt_load2)</f>
        <v>0</v>
      </c>
      <c r="EZ554" s="222">
        <f t="shared" ref="EZ554:EZ616" si="1521">2*IMREAL(K293)*COS(2*PI()*B293*150/Nt_load2)-2*IMAGINARY(K293)*SIN(2*PI()*B293*150/Nt_load2)</f>
        <v>0</v>
      </c>
      <c r="FA554" s="222">
        <f t="shared" ref="FA554:FA616" si="1522">2*IMREAL(K293)*COS(2*PI()*B293*151/Nt_load2)-2*IMAGINARY(K293)*SIN(2*PI()*B293*151/Nt_load2)</f>
        <v>0</v>
      </c>
      <c r="FB554" s="222">
        <f t="shared" ref="FB554:FB616" si="1523">2*IMREAL(K293)*COS(2*PI()*B293*152/Nt_load2)-2*IMAGINARY(K293)*SIN(2*PI()*B293*152/Nt_load2)</f>
        <v>0</v>
      </c>
      <c r="FC554" s="222">
        <f t="shared" ref="FC554:FC616" si="1524">2*IMREAL(K293)*COS(2*PI()*B293*153/Nt_load2)-2*IMAGINARY(K293)*SIN(2*PI()*B293*153/Nt_load2)</f>
        <v>0</v>
      </c>
      <c r="FD554" s="222">
        <f t="shared" ref="FD554:FD616" si="1525">2*IMREAL(K293)*COS(2*PI()*B293*154/Nt_load2)-2*IMAGINARY(K293)*SIN(2*PI()*B293*154/Nt_load2)</f>
        <v>0</v>
      </c>
      <c r="FE554" s="222">
        <f t="shared" ref="FE554:FE616" si="1526">2*IMREAL(K293)*COS(2*PI()*B293*155/Nt_load2)-2*IMAGINARY(K293)*SIN(2*PI()*B293*155/Nt_load2)</f>
        <v>0</v>
      </c>
      <c r="FF554" s="222">
        <f t="shared" ref="FF554:FF616" si="1527">2*IMREAL(K293)*COS(2*PI()*B293*156/Nt_load2)-2*IMAGINARY(K293)*SIN(2*PI()*B293*156/Nt_load2)</f>
        <v>0</v>
      </c>
      <c r="FG554" s="222">
        <f t="shared" ref="FG554:FG616" si="1528">2*IMREAL(K293)*COS(2*PI()*B293*157/Nt_load2)-2*IMAGINARY(K293)*SIN(2*PI()*B293*157/Nt_load2)</f>
        <v>0</v>
      </c>
      <c r="FH554" s="222">
        <f t="shared" ref="FH554:FH616" si="1529">2*IMREAL(K293)*COS(2*PI()*B293*158/Nt_load2)-2*IMAGINARY(K293)*SIN(2*PI()*B293*158/Nt_load2)</f>
        <v>0</v>
      </c>
      <c r="FI554" s="222">
        <f t="shared" ref="FI554:FI616" si="1530">2*IMREAL(K293)*COS(2*PI()*B293*159/Nt_load2)-2*IMAGINARY(K293)*SIN(2*PI()*B293*159/Nt_load2)</f>
        <v>0</v>
      </c>
      <c r="FJ554" s="222">
        <f t="shared" ref="FJ554:FJ616" si="1531">2*IMREAL(K293)*COS(2*PI()*B293*160/Nt_load2)-2*IMAGINARY(K293)*SIN(2*PI()*B293*160/Nt_load2)</f>
        <v>0</v>
      </c>
      <c r="FK554" s="222">
        <f t="shared" ref="FK554:FK616" si="1532">2*IMREAL(K293)*COS(2*PI()*B293*161/Nt_load2)-2*IMAGINARY(K293)*SIN(2*PI()*B293*161/Nt_load2)</f>
        <v>0</v>
      </c>
      <c r="FL554" s="222">
        <f t="shared" ref="FL554:FL616" si="1533">2*IMREAL(K293)*COS(2*PI()*B293*162/Nt_load2)-2*IMAGINARY(K293)*SIN(2*PI()*B293*162/Nt_load2)</f>
        <v>0</v>
      </c>
      <c r="FM554" s="222">
        <f t="shared" ref="FM554:FM616" si="1534">2*IMREAL(K293)*COS(2*PI()*B293*163/Nt_load2)-2*IMAGINARY(K293)*SIN(2*PI()*B293*163/Nt_load2)</f>
        <v>0</v>
      </c>
      <c r="FN554" s="222">
        <f t="shared" ref="FN554:FN616" si="1535">2*IMREAL(K293)*COS(2*PI()*B293*164/Nt_load2)-2*IMAGINARY(K293)*SIN(2*PI()*B293*164/Nt_load2)</f>
        <v>0</v>
      </c>
      <c r="FO554" s="222">
        <f t="shared" ref="FO554:FO616" si="1536">2*IMREAL(K293)*COS(2*PI()*B293*165/Nt_load2)-2*IMAGINARY(K293)*SIN(2*PI()*B293*165/Nt_load2)</f>
        <v>0</v>
      </c>
      <c r="FP554" s="222">
        <f t="shared" ref="FP554:FP616" si="1537">2*IMREAL(K293)*COS(2*PI()*B293*166/Nt_load2)-2*IMAGINARY(K293)*SIN(2*PI()*B293*166/Nt_load2)</f>
        <v>0</v>
      </c>
      <c r="FQ554" s="222">
        <f t="shared" ref="FQ554:FQ616" si="1538">2*IMREAL(K293)*COS(2*PI()*B293*167/Nt_load2)-2*IMAGINARY(K293)*SIN(2*PI()*B293*167/Nt_load2)</f>
        <v>0</v>
      </c>
      <c r="FR554" s="222">
        <f t="shared" ref="FR554:FR616" si="1539">2*IMREAL(K293)*COS(2*PI()*B293*168/Nt_load2)-2*IMAGINARY(K293)*SIN(2*PI()*B293*168/Nt_load2)</f>
        <v>0</v>
      </c>
      <c r="FS554" s="222">
        <f t="shared" ref="FS554:FS616" si="1540">2*IMREAL(K293)*COS(2*PI()*B293*169/Nt_load2)-2*IMAGINARY(K293)*SIN(2*PI()*B293*169/Nt_load2)</f>
        <v>0</v>
      </c>
      <c r="FT554" s="222">
        <f t="shared" ref="FT554:FT616" si="1541">2*IMREAL(K293)*COS(2*PI()*B293*170/Nt_load2)-2*IMAGINARY(K293)*SIN(2*PI()*B293*170/Nt_load2)</f>
        <v>0</v>
      </c>
      <c r="FU554" s="222">
        <f t="shared" ref="FU554:FU616" si="1542">2*IMREAL(K293)*COS(2*PI()*B293*171/Nt_load2)-2*IMAGINARY(K293)*SIN(2*PI()*B293*171/Nt_load2)</f>
        <v>0</v>
      </c>
      <c r="FV554" s="222">
        <f t="shared" ref="FV554:FV616" si="1543">2*IMREAL(K293)*COS(2*PI()*B293*172/Nt_load2)-2*IMAGINARY(K293)*SIN(2*PI()*B293*172/Nt_load2)</f>
        <v>0</v>
      </c>
      <c r="FW554" s="222">
        <f t="shared" ref="FW554:FW616" si="1544">2*IMREAL(K293)*COS(2*PI()*B293*173/Nt_load2)-2*IMAGINARY(K293)*SIN(2*PI()*B293*173/Nt_load2)</f>
        <v>0</v>
      </c>
      <c r="FX554" s="222">
        <f t="shared" ref="FX554:FX616" si="1545">2*IMREAL(K293)*COS(2*PI()*B293*174/Nt_load2)-2*IMAGINARY(K293)*SIN(2*PI()*B293*174/Nt_load2)</f>
        <v>0</v>
      </c>
      <c r="FY554" s="222">
        <f t="shared" ref="FY554:FY616" si="1546">2*IMREAL(K293)*COS(2*PI()*B293*175/Nt_load2)-2*IMAGINARY(K293)*SIN(2*PI()*B293*175/Nt_load2)</f>
        <v>0</v>
      </c>
      <c r="FZ554" s="222">
        <f t="shared" ref="FZ554:FZ616" si="1547">2*IMREAL(K293)*COS(2*PI()*B293*176/Nt_load2)-2*IMAGINARY(K293)*SIN(2*PI()*B293*176/Nt_load2)</f>
        <v>0</v>
      </c>
      <c r="GA554" s="222">
        <f t="shared" ref="GA554:GA616" si="1548">2*IMREAL(K293)*COS(2*PI()*B293*177/Nt_load2)-2*IMAGINARY(K293)*SIN(2*PI()*B293*177/Nt_load2)</f>
        <v>0</v>
      </c>
      <c r="GB554" s="222">
        <f t="shared" ref="GB554:GB616" si="1549">2*IMREAL(K293)*COS(2*PI()*B293*178/Nt_load2)-2*IMAGINARY(K293)*SIN(2*PI()*B293*178/Nt_load2)</f>
        <v>0</v>
      </c>
      <c r="GC554" s="222">
        <f t="shared" ref="GC554:GC616" si="1550">2*IMREAL(K293)*COS(2*PI()*B293*179/Nt_load2)-2*IMAGINARY(K293)*SIN(2*PI()*B293*179/Nt_load2)</f>
        <v>0</v>
      </c>
      <c r="GD554" s="222">
        <f t="shared" ref="GD554:GD616" si="1551">2*IMREAL(K293)*COS(2*PI()*B293*180/Nt_load2)-2*IMAGINARY(K293)*SIN(2*PI()*B293*180/Nt_load2)</f>
        <v>0</v>
      </c>
      <c r="GE554" s="222">
        <f t="shared" ref="GE554:GE616" si="1552">2*IMREAL(K293)*COS(2*PI()*B293*181/Nt_load2)-2*IMAGINARY(K293)*SIN(2*PI()*B293*181/Nt_load2)</f>
        <v>0</v>
      </c>
      <c r="GF554" s="222">
        <f t="shared" ref="GF554:GF616" si="1553">2*IMREAL(K293)*COS(2*PI()*B293*182/Nt_load2)-2*IMAGINARY(K293)*SIN(2*PI()*B293*182/Nt_load2)</f>
        <v>0</v>
      </c>
      <c r="GG554" s="222">
        <f t="shared" ref="GG554:GG616" si="1554">2*IMREAL(K293)*COS(2*PI()*B293*183/Nt_load2)-2*IMAGINARY(K293)*SIN(2*PI()*B293*183/Nt_load2)</f>
        <v>0</v>
      </c>
      <c r="GH554" s="222">
        <f t="shared" ref="GH554:GH616" si="1555">2*IMREAL(K293)*COS(2*PI()*B293*184/Nt_load2)-2*IMAGINARY(K293)*SIN(2*PI()*B293*184/Nt_load2)</f>
        <v>0</v>
      </c>
      <c r="GI554" s="222">
        <f t="shared" ref="GI554:GI616" si="1556">2*IMREAL(K293)*COS(2*PI()*B293*185/Nt_load2)-2*IMAGINARY(K293)*SIN(2*PI()*B293*185/Nt_load2)</f>
        <v>0</v>
      </c>
      <c r="GJ554" s="222">
        <f t="shared" ref="GJ554:GJ616" si="1557">2*IMREAL(K293)*COS(2*PI()*B293*186/Nt_load2)-2*IMAGINARY(K293)*SIN(2*PI()*B293*186/Nt_load2)</f>
        <v>0</v>
      </c>
      <c r="GK554" s="222">
        <f t="shared" ref="GK554:GK616" si="1558">2*IMREAL(K293)*COS(2*PI()*B293*187/Nt_load2)-2*IMAGINARY(K293)*SIN(2*PI()*B293*187/Nt_load2)</f>
        <v>0</v>
      </c>
      <c r="GL554" s="222">
        <f t="shared" ref="GL554:GL616" si="1559">2*IMREAL(K293)*COS(2*PI()*B293*188/Nt_load2)-2*IMAGINARY(K293)*SIN(2*PI()*B293*188/Nt_load2)</f>
        <v>0</v>
      </c>
      <c r="GM554" s="222">
        <f t="shared" ref="GM554:GM616" si="1560">2*IMREAL(K293)*COS(2*PI()*B293*189/Nt_load2)-2*IMAGINARY(K293)*SIN(2*PI()*B293*189/Nt_load2)</f>
        <v>0</v>
      </c>
      <c r="GN554" s="222">
        <f t="shared" ref="GN554:GN616" si="1561">2*IMREAL(K293)*COS(2*PI()*B293*190/Nt_load2)-2*IMAGINARY(K293)*SIN(2*PI()*B293*190/Nt_load2)</f>
        <v>0</v>
      </c>
      <c r="GO554" s="222">
        <f t="shared" ref="GO554:GO616" si="1562">2*IMREAL(K293)*COS(2*PI()*B293*191/Nt_load2)-2*IMAGINARY(K293)*SIN(2*PI()*B293*191/Nt_load2)</f>
        <v>0</v>
      </c>
      <c r="GP554" s="222">
        <f t="shared" ref="GP554:GP616" si="1563">2*IMREAL(K293)*COS(2*PI()*B293*192/Nt_load2)-2*IMAGINARY(K293)*SIN(2*PI()*B293*192/Nt_load2)</f>
        <v>0</v>
      </c>
      <c r="GQ554" s="222">
        <f t="shared" ref="GQ554:GQ616" si="1564">2*IMREAL(K293)*COS(2*PI()*B293*193/Nt_load2)-2*IMAGINARY(K293)*SIN(2*PI()*B293*193/Nt_load2)</f>
        <v>0</v>
      </c>
      <c r="GR554" s="222">
        <f t="shared" ref="GR554:GR616" si="1565">2*IMREAL(K293)*COS(2*PI()*B293*194/Nt_load2)-2*IMAGINARY(K293)*SIN(2*PI()*B293*194/Nt_load2)</f>
        <v>0</v>
      </c>
      <c r="GS554" s="222">
        <f t="shared" ref="GS554:GS616" si="1566">2*IMREAL(K293)*COS(2*PI()*B293*195/Nt_load2)-2*IMAGINARY(K293)*SIN(2*PI()*B293*195/Nt_load2)</f>
        <v>0</v>
      </c>
      <c r="GT554" s="222">
        <f t="shared" ref="GT554:GT616" si="1567">2*IMREAL(K293)*COS(2*PI()*B293*196/Nt_load2)-2*IMAGINARY(K293)*SIN(2*PI()*B293*196/Nt_load2)</f>
        <v>0</v>
      </c>
      <c r="GU554" s="222">
        <f t="shared" ref="GU554:GU616" si="1568">2*IMREAL(K293)*COS(2*PI()*B293*197/Nt_load2)-2*IMAGINARY(K293)*SIN(2*PI()*B293*197/Nt_load2)</f>
        <v>0</v>
      </c>
      <c r="GV554" s="222">
        <f t="shared" ref="GV554:GV616" si="1569">2*IMREAL(K293)*COS(2*PI()*B293*198/Nt_load2)-2*IMAGINARY(K293)*SIN(2*PI()*B293*198/Nt_load2)</f>
        <v>0</v>
      </c>
      <c r="GW554" s="222">
        <f t="shared" ref="GW554:GW616" si="1570">2*IMREAL(K293)*COS(2*PI()*B293*199/Nt_load2)-2*IMAGINARY(K293)*SIN(2*PI()*B293*199/Nt_load2)</f>
        <v>0</v>
      </c>
      <c r="GX554" s="222">
        <f t="shared" ref="GX554:GX616" si="1571">2*IMREAL(K293)*COS(2*PI()*B293*200/Nt_load2)-2*IMAGINARY(K293)*SIN(2*PI()*B293*200/Nt_load2)</f>
        <v>0</v>
      </c>
      <c r="GY554" s="222">
        <f t="shared" ref="GY554:GY616" si="1572">2*IMREAL(K293)*COS(2*PI()*B293*201/Nt_load2)-2*IMAGINARY(K293)*SIN(2*PI()*B293*201/Nt_load2)</f>
        <v>0</v>
      </c>
      <c r="GZ554" s="222">
        <f t="shared" ref="GZ554:GZ616" si="1573">2*IMREAL(K293)*COS(2*PI()*B293*202/Nt_load2)-2*IMAGINARY(K293)*SIN(2*PI()*B293*202/Nt_load2)</f>
        <v>0</v>
      </c>
      <c r="HA554" s="222">
        <f t="shared" ref="HA554:HA616" si="1574">2*IMREAL(K293)*COS(2*PI()*B293*203/Nt_load2)-2*IMAGINARY(K293)*SIN(2*PI()*B293*203/Nt_load2)</f>
        <v>0</v>
      </c>
      <c r="HB554" s="222">
        <f t="shared" ref="HB554:HB616" si="1575">2*IMREAL(K293)*COS(2*PI()*B293*204/Nt_load2)-2*IMAGINARY(K293)*SIN(2*PI()*B293*204/Nt_load2)</f>
        <v>0</v>
      </c>
      <c r="HC554" s="222">
        <f t="shared" ref="HC554:HC616" si="1576">2*IMREAL(K293)*COS(2*PI()*B293*205/Nt_load2)-2*IMAGINARY(K293)*SIN(2*PI()*B293*205/Nt_load2)</f>
        <v>0</v>
      </c>
      <c r="HD554" s="222">
        <f t="shared" ref="HD554:HD616" si="1577">2*IMREAL(K293)*COS(2*PI()*B293*206/Nt_load2)-2*IMAGINARY(K293)*SIN(2*PI()*B293*206/Nt_load2)</f>
        <v>0</v>
      </c>
      <c r="HE554" s="222">
        <f t="shared" ref="HE554:HE616" si="1578">2*IMREAL(K293)*COS(2*PI()*B293*207/Nt_load2)-2*IMAGINARY(K293)*SIN(2*PI()*B293*207/Nt_load2)</f>
        <v>0</v>
      </c>
      <c r="HF554" s="222">
        <f t="shared" ref="HF554:HF616" si="1579">2*IMREAL(K293)*COS(2*PI()*B293*208/Nt_load2)-2*IMAGINARY(K293)*SIN(2*PI()*B293*208/Nt_load2)</f>
        <v>0</v>
      </c>
      <c r="HG554" s="222">
        <f t="shared" ref="HG554:HG616" si="1580">2*IMREAL(K293)*COS(2*PI()*B293*209/Nt_load2)-2*IMAGINARY(K293)*SIN(2*PI()*B293*209/Nt_load2)</f>
        <v>0</v>
      </c>
      <c r="HH554" s="222">
        <f t="shared" ref="HH554:HH616" si="1581">2*IMREAL(K293)*COS(2*PI()*B293*210/Nt_load2)-2*IMAGINARY(K293)*SIN(2*PI()*B293*210/Nt_load2)</f>
        <v>0</v>
      </c>
      <c r="HI554" s="222">
        <f t="shared" ref="HI554:HI616" si="1582">2*IMREAL(K293)*COS(2*PI()*B293*211/Nt_load2)-2*IMAGINARY(K293)*SIN(2*PI()*B293*211/Nt_load2)</f>
        <v>0</v>
      </c>
      <c r="HJ554" s="222">
        <f t="shared" ref="HJ554:HJ616" si="1583">2*IMREAL(K293)*COS(2*PI()*B293*212/Nt_load2)-2*IMAGINARY(K293)*SIN(2*PI()*B293*212/Nt_load2)</f>
        <v>0</v>
      </c>
      <c r="HK554" s="222">
        <f t="shared" ref="HK554:HK616" si="1584">2*IMREAL(K293)*COS(2*PI()*B293*213/Nt_load2)-2*IMAGINARY(K293)*SIN(2*PI()*B293*213/Nt_load2)</f>
        <v>0</v>
      </c>
      <c r="HL554" s="222">
        <f t="shared" ref="HL554:HL616" si="1585">2*IMREAL(K293)*COS(2*PI()*B293*214/Nt_load2)-2*IMAGINARY(K293)*SIN(2*PI()*B293*214/Nt_load2)</f>
        <v>0</v>
      </c>
      <c r="HM554" s="222">
        <f t="shared" ref="HM554:HM616" si="1586">2*IMREAL(K293)*COS(2*PI()*B293*215/Nt_load2)-2*IMAGINARY(K293)*SIN(2*PI()*B293*215/Nt_load2)</f>
        <v>0</v>
      </c>
      <c r="HN554" s="222">
        <f t="shared" ref="HN554:HN616" si="1587">2*IMREAL(K293)*COS(2*PI()*B293*216/Nt_load2)-2*IMAGINARY(K293)*SIN(2*PI()*B293*216/Nt_load2)</f>
        <v>0</v>
      </c>
      <c r="HO554" s="222">
        <f t="shared" ref="HO554:HO616" si="1588">2*IMREAL(K293)*COS(2*PI()*B293*217/Nt_load2)-2*IMAGINARY(K293)*SIN(2*PI()*B293*217/Nt_load2)</f>
        <v>0</v>
      </c>
      <c r="HP554" s="222">
        <f t="shared" ref="HP554:HP616" si="1589">2*IMREAL(K293)*COS(2*PI()*B293*218/Nt_load2)-2*IMAGINARY(K293)*SIN(2*PI()*B293*218/Nt_load2)</f>
        <v>0</v>
      </c>
      <c r="HQ554" s="222">
        <f t="shared" ref="HQ554:HQ616" si="1590">2*IMREAL(K293)*COS(2*PI()*B293*219/Nt_load2)-2*IMAGINARY(K293)*SIN(2*PI()*B293*219/Nt_load2)</f>
        <v>0</v>
      </c>
      <c r="HR554" s="222">
        <f t="shared" ref="HR554:HR616" si="1591">2*IMREAL(K293)*COS(2*PI()*B293*220/Nt_load2)-2*IMAGINARY(K293)*SIN(2*PI()*B293*220/Nt_load2)</f>
        <v>0</v>
      </c>
      <c r="HS554" s="222">
        <f t="shared" ref="HS554:HS616" si="1592">2*IMREAL(K293)*COS(2*PI()*B293*221/Nt_load2)-2*IMAGINARY(K293)*SIN(2*PI()*B293*221/Nt_load2)</f>
        <v>0</v>
      </c>
      <c r="HT554" s="222">
        <f t="shared" ref="HT554:HT616" si="1593">2*IMREAL(K293)*COS(2*PI()*B293*222/Nt_load2)-2*IMAGINARY(K293)*SIN(2*PI()*B293*222/Nt_load2)</f>
        <v>0</v>
      </c>
      <c r="HU554" s="222">
        <f t="shared" ref="HU554:HU616" si="1594">2*IMREAL(K293)*COS(2*PI()*B293*223/Nt_load2)-2*IMAGINARY(K293)*SIN(2*PI()*B293*223/Nt_load2)</f>
        <v>0</v>
      </c>
      <c r="HV554" s="222">
        <f t="shared" ref="HV554:HV616" si="1595">2*IMREAL(K293)*COS(2*PI()*B293*224/Nt_load2)-2*IMAGINARY(K293)*SIN(2*PI()*B293*224/Nt_load2)</f>
        <v>0</v>
      </c>
      <c r="HW554" s="222">
        <f t="shared" ref="HW554:HW616" si="1596">2*IMREAL(K293)*COS(2*PI()*B293*225/Nt_load2)-2*IMAGINARY(K293)*SIN(2*PI()*B293*225/Nt_load2)</f>
        <v>0</v>
      </c>
      <c r="HX554" s="222">
        <f t="shared" ref="HX554:HX616" si="1597">2*IMREAL(K293)*COS(2*PI()*B293*226/Nt_load2)-2*IMAGINARY(K293)*SIN(2*PI()*B293*226/Nt_load2)</f>
        <v>0</v>
      </c>
      <c r="HY554" s="222">
        <f t="shared" ref="HY554:HY616" si="1598">2*IMREAL(K293)*COS(2*PI()*B293*227/Nt_load2)-2*IMAGINARY(K293)*SIN(2*PI()*B293*227/Nt_load2)</f>
        <v>0</v>
      </c>
      <c r="HZ554" s="222">
        <f t="shared" ref="HZ554:HZ616" si="1599">2*IMREAL(K293)*COS(2*PI()*B293*228/Nt_load2)-2*IMAGINARY(K293)*SIN(2*PI()*B293*228/Nt_load2)</f>
        <v>0</v>
      </c>
      <c r="IA554" s="222">
        <f t="shared" ref="IA554:IA616" si="1600">2*IMREAL(K293)*COS(2*PI()*B293*229/Nt_load2)-2*IMAGINARY(K293)*SIN(2*PI()*B293*229/Nt_load2)</f>
        <v>0</v>
      </c>
      <c r="IB554" s="222">
        <f t="shared" ref="IB554:IB616" si="1601">2*IMREAL(K293)*COS(2*PI()*B293*230/Nt_load2)-2*IMAGINARY(K293)*SIN(2*PI()*B293*230/Nt_load2)</f>
        <v>0</v>
      </c>
      <c r="IC554" s="222">
        <f t="shared" ref="IC554:IC616" si="1602">2*IMREAL(K293)*COS(2*PI()*B293*231/Nt_load2)-2*IMAGINARY(K293)*SIN(2*PI()*B293*231/Nt_load2)</f>
        <v>0</v>
      </c>
      <c r="ID554" s="222">
        <f t="shared" ref="ID554:ID616" si="1603">2*IMREAL(K293)*COS(2*PI()*B293*232/Nt_load2)-2*IMAGINARY(K293)*SIN(2*PI()*B293*232/Nt_load2)</f>
        <v>0</v>
      </c>
      <c r="IE554" s="222">
        <f t="shared" ref="IE554:IE616" si="1604">2*IMREAL(K293)*COS(2*PI()*B293*233/Nt_load2)-2*IMAGINARY(K293)*SIN(2*PI()*B293*223/Nt_load2)</f>
        <v>0</v>
      </c>
      <c r="IF554" s="222">
        <f t="shared" ref="IF554:IF616" si="1605">2*IMREAL(K293)*COS(2*PI()*B293*234/Nt_load2)-2*IMAGINARY(K293)*SIN(2*PI()*B293*234/Nt_load2)</f>
        <v>0</v>
      </c>
      <c r="IG554" s="222">
        <f t="shared" ref="IG554:IG616" si="1606">2*IMREAL(K293)*COS(2*PI()*B293*235/Nt_load2)-2*IMAGINARY(K293)*SIN(2*PI()*B293*235/Nt_load2)</f>
        <v>0</v>
      </c>
      <c r="IH554" s="222">
        <f t="shared" ref="IH554:IH616" si="1607">2*IMREAL(K293)*COS(2*PI()*B293*236/Nt_load2)-2*IMAGINARY(K293)*SIN(2*PI()*B293*236/Nt_load2)</f>
        <v>0</v>
      </c>
      <c r="II554" s="222">
        <f t="shared" ref="II554:II616" si="1608">2*IMREAL(K293)*COS(2*PI()*B293*237/Nt_load2)-2*IMAGINARY(K293)*SIN(2*PI()*B293*237/Nt_load2)</f>
        <v>0</v>
      </c>
      <c r="IJ554" s="222">
        <f t="shared" ref="IJ554:IJ616" si="1609">2*IMREAL(K293)*COS(2*PI()*B293*238/Nt_load2)-2*IMAGINARY(K293)*SIN(2*PI()*B293*238/Nt_load2)</f>
        <v>0</v>
      </c>
      <c r="IK554" s="222">
        <f t="shared" ref="IK554:IK616" si="1610">2*IMREAL(K293)*COS(2*PI()*B293*239/Nt_load2)-2*IMAGINARY(K293)*SIN(2*PI()*B293*239/Nt_load2)</f>
        <v>0</v>
      </c>
      <c r="IL554" s="222">
        <f t="shared" ref="IL554:IL616" si="1611">2*IMREAL(K293)*COS(2*PI()*B293*240/Nt_load2)-2*IMAGINARY(K293)*SIN(2*PI()*B293*240/Nt_load2)</f>
        <v>0</v>
      </c>
      <c r="IM554" s="222">
        <f t="shared" ref="IM554:IM616" si="1612">2*IMREAL(K293)*COS(2*PI()*B293*241/Nt_load2)-2*IMAGINARY(K293)*SIN(2*PI()*B293*241/Nt_load2)</f>
        <v>0</v>
      </c>
      <c r="IN554" s="222">
        <f t="shared" ref="IN554:IN616" si="1613">2*IMREAL(K293)*COS(2*PI()*B293*242/Nt_load2)-2*IMAGINARY(K293)*SIN(2*PI()*B293*242/Nt_load2)</f>
        <v>0</v>
      </c>
      <c r="IO554" s="222">
        <f t="shared" ref="IO554:IO616" si="1614">2*IMREAL(K293)*COS(2*PI()*B293*243/Nt_load2)-2*IMAGINARY(K293)*SIN(2*PI()*B293*243/Nt_load2)</f>
        <v>0</v>
      </c>
      <c r="IP554" s="222">
        <f t="shared" ref="IP554:IP616" si="1615">2*IMREAL(K293)*COS(2*PI()*B293*244/Nt_load2)-2*IMAGINARY(K293)*SIN(2*PI()*B293*244/Nt_load2)</f>
        <v>0</v>
      </c>
      <c r="IQ554" s="222">
        <f t="shared" ref="IQ554:IQ616" si="1616">2*IMREAL(K293)*COS(2*PI()*B293*245/Nt_load2)-2*IMAGINARY(K293)*SIN(2*PI()*B293*245/Nt_load2)</f>
        <v>0</v>
      </c>
      <c r="IR554" s="222">
        <f t="shared" ref="IR554:IR616" si="1617">2*IMREAL(K293)*COS(2*PI()*B293*246/Nt_load2)-2*IMAGINARY(K293)*SIN(2*PI()*B293*246/Nt_load2)</f>
        <v>0</v>
      </c>
      <c r="IS554" s="222">
        <f t="shared" ref="IS554:IS616" si="1618">2*IMREAL(K293)*COS(2*PI()*B293*247/Nt_load2)-2*IMAGINARY(K293)*SIN(2*PI()*B293*247/Nt_load2)</f>
        <v>0</v>
      </c>
      <c r="IT554" s="222">
        <f t="shared" ref="IT554:IT616" si="1619">2*IMREAL(K293)*COS(2*PI()*B293*248/Nt_load2)-2*IMAGINARY(K293)*SIN(2*PI()*B293*248/Nt_load2)</f>
        <v>0</v>
      </c>
      <c r="IU554" s="222">
        <f t="shared" ref="IU554:IU616" si="1620">2*IMREAL(K293)*COS(2*PI()*B293*249/Nt_load2)-2*IMAGINARY(K293)*SIN(2*PI()*B293*249/Nt_load2)</f>
        <v>0</v>
      </c>
      <c r="IV554" s="222">
        <f t="shared" ref="IV554:IV616" si="1621">2*IMREAL(K293)*COS(2*PI()*B293*250/Nt_load2)-2*IMAGINARY(K293)*SIN(2*PI()*B293*250/Nt_load2)</f>
        <v>0</v>
      </c>
      <c r="IW554" s="222">
        <f t="shared" ref="IW554:IW616" si="1622">2*IMREAL(K293)*COS(2*PI()*B293*251/Nt_load2)-2*IMAGINARY(K293)*SIN(2*PI()*B293*251/Nt_load2)</f>
        <v>0</v>
      </c>
      <c r="IX554" s="222">
        <f t="shared" ref="IX554:IX616" si="1623">2*IMREAL(K293)*COS(2*PI()*B293*252/Nt_load2)-2*IMAGINARY(K293)*SIN(2*PI()*B293*252/Nt_load2)</f>
        <v>0</v>
      </c>
      <c r="IY554" s="222">
        <f t="shared" ref="IY554:IY616" si="1624">2*IMREAL(K293)*COS(2*PI()*B293*253/Nt_load2)-2*IMAGINARY(K293)*SIN(2*PI()*B293*253/Nt_load2)</f>
        <v>0</v>
      </c>
      <c r="IZ554" s="222">
        <f t="shared" ref="IZ554:IZ616" si="1625">2*IMREAL(K293)*COS(2*PI()*B293*254/Nt_load2)-2*IMAGINARY(K293)*SIN(2*PI()*B293*254/Nt_load2)</f>
        <v>0</v>
      </c>
      <c r="JA554" s="222">
        <f t="shared" ref="JA554:JA616" si="1626">2*IMREAL(K293)*COS(2*PI()*B293*255/Nt_load2)-2*IMAGINARY(K293)*SIN(2*PI()*B293*255/Nt_load2)</f>
        <v>0</v>
      </c>
      <c r="JB554" s="222">
        <f t="shared" ref="JB554:JB616" si="1627">2*IMREAL(K293)*COS(2*PI()*B293*256/Nt_load2)-2*IMAGINARY(K293)*SIN(2*PI()*B293*256/Nt_load2)</f>
        <v>0</v>
      </c>
    </row>
    <row r="555" spans="2:262">
      <c r="B555" s="230">
        <v>194</v>
      </c>
      <c r="C555" s="229">
        <f t="shared" ref="C555:C617" si="1628">C554+Div_Nt_load2</f>
        <v>3.7890625000000029E-3</v>
      </c>
      <c r="D555" s="226">
        <f t="shared" ca="1" si="1371"/>
        <v>23.949035838136432</v>
      </c>
      <c r="E555" s="225">
        <f ca="1">GR361</f>
        <v>-5.0964161863568343E-2</v>
      </c>
      <c r="F555" s="224">
        <v>194</v>
      </c>
      <c r="G555" s="222">
        <f t="shared" si="1372"/>
        <v>0</v>
      </c>
      <c r="H555" s="222">
        <f t="shared" si="1373"/>
        <v>0</v>
      </c>
      <c r="I555" s="222">
        <f t="shared" si="1374"/>
        <v>0</v>
      </c>
      <c r="J555" s="222">
        <f t="shared" si="1375"/>
        <v>0</v>
      </c>
      <c r="K555" s="222">
        <f t="shared" si="1376"/>
        <v>0</v>
      </c>
      <c r="L555" s="222">
        <f t="shared" si="1377"/>
        <v>0</v>
      </c>
      <c r="M555" s="222">
        <f t="shared" si="1378"/>
        <v>0</v>
      </c>
      <c r="N555" s="222">
        <f t="shared" si="1379"/>
        <v>0</v>
      </c>
      <c r="O555" s="222">
        <f t="shared" si="1380"/>
        <v>0</v>
      </c>
      <c r="P555" s="222">
        <f t="shared" si="1381"/>
        <v>0</v>
      </c>
      <c r="Q555" s="222">
        <f t="shared" si="1382"/>
        <v>0</v>
      </c>
      <c r="R555" s="222">
        <f t="shared" si="1383"/>
        <v>0</v>
      </c>
      <c r="S555" s="222">
        <f t="shared" si="1384"/>
        <v>0</v>
      </c>
      <c r="T555" s="222">
        <f t="shared" si="1385"/>
        <v>0</v>
      </c>
      <c r="U555" s="222">
        <f t="shared" si="1386"/>
        <v>0</v>
      </c>
      <c r="V555" s="222">
        <f t="shared" si="1387"/>
        <v>0</v>
      </c>
      <c r="W555" s="222">
        <f t="shared" si="1388"/>
        <v>0</v>
      </c>
      <c r="X555" s="222">
        <f t="shared" si="1389"/>
        <v>0</v>
      </c>
      <c r="Y555" s="222">
        <f t="shared" si="1390"/>
        <v>0</v>
      </c>
      <c r="Z555" s="222">
        <f t="shared" si="1391"/>
        <v>0</v>
      </c>
      <c r="AA555" s="222">
        <f t="shared" si="1392"/>
        <v>0</v>
      </c>
      <c r="AB555" s="222">
        <f t="shared" si="1393"/>
        <v>0</v>
      </c>
      <c r="AC555" s="222">
        <f t="shared" si="1394"/>
        <v>0</v>
      </c>
      <c r="AD555" s="222">
        <f t="shared" si="1395"/>
        <v>0</v>
      </c>
      <c r="AE555" s="222">
        <f t="shared" si="1396"/>
        <v>0</v>
      </c>
      <c r="AF555" s="222">
        <f t="shared" si="1397"/>
        <v>0</v>
      </c>
      <c r="AG555" s="222">
        <f t="shared" si="1398"/>
        <v>0</v>
      </c>
      <c r="AH555" s="222">
        <f t="shared" si="1399"/>
        <v>0</v>
      </c>
      <c r="AI555" s="222">
        <f t="shared" si="1400"/>
        <v>0</v>
      </c>
      <c r="AJ555" s="222">
        <f t="shared" si="1401"/>
        <v>0</v>
      </c>
      <c r="AK555" s="222">
        <f t="shared" si="1402"/>
        <v>0</v>
      </c>
      <c r="AL555" s="222">
        <f t="shared" si="1403"/>
        <v>0</v>
      </c>
      <c r="AM555" s="222">
        <f t="shared" si="1404"/>
        <v>0</v>
      </c>
      <c r="AN555" s="222">
        <f t="shared" si="1405"/>
        <v>0</v>
      </c>
      <c r="AO555" s="222">
        <f t="shared" si="1406"/>
        <v>0</v>
      </c>
      <c r="AP555" s="222">
        <f t="shared" si="1407"/>
        <v>0</v>
      </c>
      <c r="AQ555" s="222">
        <f t="shared" si="1408"/>
        <v>0</v>
      </c>
      <c r="AR555" s="222">
        <f t="shared" si="1409"/>
        <v>0</v>
      </c>
      <c r="AS555" s="222">
        <f t="shared" si="1410"/>
        <v>0</v>
      </c>
      <c r="AT555" s="222">
        <f t="shared" si="1411"/>
        <v>0</v>
      </c>
      <c r="AU555" s="222">
        <f t="shared" si="1412"/>
        <v>0</v>
      </c>
      <c r="AV555" s="222">
        <f t="shared" si="1413"/>
        <v>0</v>
      </c>
      <c r="AW555" s="222">
        <f t="shared" si="1414"/>
        <v>0</v>
      </c>
      <c r="AX555" s="222">
        <f t="shared" si="1415"/>
        <v>0</v>
      </c>
      <c r="AY555" s="222">
        <f t="shared" si="1416"/>
        <v>0</v>
      </c>
      <c r="AZ555" s="222">
        <f t="shared" si="1417"/>
        <v>0</v>
      </c>
      <c r="BA555" s="222">
        <f t="shared" si="1418"/>
        <v>0</v>
      </c>
      <c r="BB555" s="222">
        <f t="shared" si="1419"/>
        <v>0</v>
      </c>
      <c r="BC555" s="222">
        <f t="shared" si="1420"/>
        <v>0</v>
      </c>
      <c r="BD555" s="222">
        <f t="shared" si="1421"/>
        <v>0</v>
      </c>
      <c r="BE555" s="222">
        <f t="shared" si="1422"/>
        <v>0</v>
      </c>
      <c r="BF555" s="222">
        <f t="shared" si="1423"/>
        <v>0</v>
      </c>
      <c r="BG555" s="222">
        <f t="shared" si="1424"/>
        <v>0</v>
      </c>
      <c r="BH555" s="222">
        <f t="shared" si="1425"/>
        <v>0</v>
      </c>
      <c r="BI555" s="222">
        <f t="shared" si="1426"/>
        <v>0</v>
      </c>
      <c r="BJ555" s="222">
        <f t="shared" si="1427"/>
        <v>0</v>
      </c>
      <c r="BK555" s="222">
        <f t="shared" si="1428"/>
        <v>0</v>
      </c>
      <c r="BL555" s="222">
        <f t="shared" si="1429"/>
        <v>0</v>
      </c>
      <c r="BM555" s="222">
        <f t="shared" si="1430"/>
        <v>0</v>
      </c>
      <c r="BN555" s="222">
        <f t="shared" si="1431"/>
        <v>0</v>
      </c>
      <c r="BO555" s="222">
        <f t="shared" si="1432"/>
        <v>0</v>
      </c>
      <c r="BP555" s="222">
        <f t="shared" si="1433"/>
        <v>0</v>
      </c>
      <c r="BQ555" s="222">
        <f t="shared" si="1434"/>
        <v>0</v>
      </c>
      <c r="BR555" s="222">
        <f t="shared" si="1435"/>
        <v>0</v>
      </c>
      <c r="BS555" s="222">
        <f t="shared" si="1436"/>
        <v>0</v>
      </c>
      <c r="BT555" s="222">
        <f t="shared" si="1437"/>
        <v>0</v>
      </c>
      <c r="BU555" s="222">
        <f t="shared" si="1438"/>
        <v>0</v>
      </c>
      <c r="BV555" s="222">
        <f t="shared" si="1439"/>
        <v>0</v>
      </c>
      <c r="BW555" s="222">
        <f t="shared" si="1440"/>
        <v>0</v>
      </c>
      <c r="BX555" s="222">
        <f t="shared" si="1441"/>
        <v>0</v>
      </c>
      <c r="BY555" s="222">
        <f t="shared" si="1442"/>
        <v>0</v>
      </c>
      <c r="BZ555" s="222">
        <f t="shared" si="1443"/>
        <v>0</v>
      </c>
      <c r="CA555" s="222">
        <f t="shared" si="1444"/>
        <v>0</v>
      </c>
      <c r="CB555" s="222">
        <f t="shared" si="1445"/>
        <v>0</v>
      </c>
      <c r="CC555" s="222">
        <f t="shared" si="1446"/>
        <v>0</v>
      </c>
      <c r="CD555" s="222">
        <f t="shared" si="1447"/>
        <v>0</v>
      </c>
      <c r="CE555" s="222">
        <f t="shared" si="1448"/>
        <v>0</v>
      </c>
      <c r="CF555" s="222">
        <f t="shared" si="1449"/>
        <v>0</v>
      </c>
      <c r="CG555" s="222">
        <f t="shared" si="1450"/>
        <v>0</v>
      </c>
      <c r="CH555" s="222">
        <f t="shared" si="1451"/>
        <v>0</v>
      </c>
      <c r="CI555" s="222">
        <f t="shared" si="1452"/>
        <v>0</v>
      </c>
      <c r="CJ555" s="222">
        <f t="shared" si="1453"/>
        <v>0</v>
      </c>
      <c r="CK555" s="222">
        <f t="shared" si="1454"/>
        <v>0</v>
      </c>
      <c r="CL555" s="222">
        <f t="shared" si="1455"/>
        <v>0</v>
      </c>
      <c r="CM555" s="222">
        <f t="shared" si="1456"/>
        <v>0</v>
      </c>
      <c r="CN555" s="222">
        <f t="shared" si="1457"/>
        <v>0</v>
      </c>
      <c r="CO555" s="222">
        <f t="shared" si="1458"/>
        <v>0</v>
      </c>
      <c r="CP555" s="222">
        <f t="shared" si="1459"/>
        <v>0</v>
      </c>
      <c r="CQ555" s="222">
        <f t="shared" si="1460"/>
        <v>0</v>
      </c>
      <c r="CR555" s="222">
        <f t="shared" si="1461"/>
        <v>0</v>
      </c>
      <c r="CS555" s="222">
        <f t="shared" si="1462"/>
        <v>0</v>
      </c>
      <c r="CT555" s="222">
        <f t="shared" si="1463"/>
        <v>0</v>
      </c>
      <c r="CU555" s="222">
        <f t="shared" si="1464"/>
        <v>0</v>
      </c>
      <c r="CV555" s="222">
        <f t="shared" si="1465"/>
        <v>0</v>
      </c>
      <c r="CW555" s="222">
        <f t="shared" si="1466"/>
        <v>0</v>
      </c>
      <c r="CX555" s="222">
        <f t="shared" si="1467"/>
        <v>0</v>
      </c>
      <c r="CY555" s="222">
        <f t="shared" si="1468"/>
        <v>0</v>
      </c>
      <c r="CZ555" s="222">
        <f t="shared" si="1469"/>
        <v>0</v>
      </c>
      <c r="DA555" s="222">
        <f t="shared" si="1470"/>
        <v>0</v>
      </c>
      <c r="DB555" s="222">
        <f t="shared" si="1471"/>
        <v>0</v>
      </c>
      <c r="DC555" s="222">
        <f t="shared" si="1472"/>
        <v>0</v>
      </c>
      <c r="DD555" s="222">
        <f t="shared" si="1473"/>
        <v>0</v>
      </c>
      <c r="DE555" s="222">
        <f t="shared" si="1474"/>
        <v>0</v>
      </c>
      <c r="DF555" s="222">
        <f t="shared" si="1475"/>
        <v>0</v>
      </c>
      <c r="DG555" s="222">
        <f t="shared" si="1476"/>
        <v>0</v>
      </c>
      <c r="DH555" s="222">
        <f t="shared" si="1477"/>
        <v>0</v>
      </c>
      <c r="DI555" s="222">
        <f t="shared" si="1478"/>
        <v>0</v>
      </c>
      <c r="DJ555" s="222">
        <f t="shared" si="1479"/>
        <v>0</v>
      </c>
      <c r="DK555" s="222">
        <f t="shared" si="1480"/>
        <v>0</v>
      </c>
      <c r="DL555" s="222">
        <f t="shared" si="1481"/>
        <v>0</v>
      </c>
      <c r="DM555" s="222">
        <f t="shared" si="1482"/>
        <v>0</v>
      </c>
      <c r="DN555" s="222">
        <f t="shared" si="1483"/>
        <v>0</v>
      </c>
      <c r="DO555" s="222">
        <f t="shared" si="1484"/>
        <v>0</v>
      </c>
      <c r="DP555" s="222">
        <f t="shared" si="1485"/>
        <v>0</v>
      </c>
      <c r="DQ555" s="222">
        <f t="shared" si="1486"/>
        <v>0</v>
      </c>
      <c r="DR555" s="222">
        <f t="shared" si="1487"/>
        <v>0</v>
      </c>
      <c r="DS555" s="222">
        <f t="shared" si="1488"/>
        <v>0</v>
      </c>
      <c r="DT555" s="222">
        <f t="shared" si="1489"/>
        <v>0</v>
      </c>
      <c r="DU555" s="222">
        <f t="shared" si="1490"/>
        <v>0</v>
      </c>
      <c r="DV555" s="222">
        <f t="shared" si="1491"/>
        <v>0</v>
      </c>
      <c r="DW555" s="222">
        <f t="shared" si="1492"/>
        <v>0</v>
      </c>
      <c r="DX555" s="222">
        <f t="shared" si="1493"/>
        <v>0</v>
      </c>
      <c r="DY555" s="222">
        <f t="shared" si="1494"/>
        <v>0</v>
      </c>
      <c r="DZ555" s="222">
        <f t="shared" si="1495"/>
        <v>0</v>
      </c>
      <c r="EA555" s="222">
        <f t="shared" si="1496"/>
        <v>0</v>
      </c>
      <c r="EB555" s="222">
        <f t="shared" si="1497"/>
        <v>0</v>
      </c>
      <c r="EC555" s="222">
        <f t="shared" si="1498"/>
        <v>0</v>
      </c>
      <c r="ED555" s="222">
        <f t="shared" si="1499"/>
        <v>0</v>
      </c>
      <c r="EE555" s="222">
        <f t="shared" si="1500"/>
        <v>0</v>
      </c>
      <c r="EF555" s="222">
        <f t="shared" si="1501"/>
        <v>0</v>
      </c>
      <c r="EG555" s="222">
        <f t="shared" si="1502"/>
        <v>0</v>
      </c>
      <c r="EH555" s="222">
        <f t="shared" si="1503"/>
        <v>0</v>
      </c>
      <c r="EI555" s="222">
        <f t="shared" si="1504"/>
        <v>0</v>
      </c>
      <c r="EJ555" s="222">
        <f t="shared" si="1505"/>
        <v>0</v>
      </c>
      <c r="EK555" s="222">
        <f t="shared" si="1506"/>
        <v>0</v>
      </c>
      <c r="EL555" s="222">
        <f t="shared" si="1507"/>
        <v>0</v>
      </c>
      <c r="EM555" s="222">
        <f t="shared" si="1508"/>
        <v>0</v>
      </c>
      <c r="EN555" s="222">
        <f t="shared" si="1509"/>
        <v>0</v>
      </c>
      <c r="EO555" s="222">
        <f t="shared" si="1510"/>
        <v>0</v>
      </c>
      <c r="EP555" s="222">
        <f t="shared" si="1511"/>
        <v>0</v>
      </c>
      <c r="EQ555" s="222">
        <f t="shared" si="1512"/>
        <v>0</v>
      </c>
      <c r="ER555" s="222">
        <f t="shared" si="1513"/>
        <v>0</v>
      </c>
      <c r="ES555" s="222">
        <f t="shared" si="1514"/>
        <v>0</v>
      </c>
      <c r="ET555" s="222">
        <f t="shared" si="1515"/>
        <v>0</v>
      </c>
      <c r="EU555" s="222">
        <f t="shared" si="1516"/>
        <v>0</v>
      </c>
      <c r="EV555" s="222">
        <f t="shared" si="1517"/>
        <v>0</v>
      </c>
      <c r="EW555" s="222">
        <f t="shared" si="1518"/>
        <v>0</v>
      </c>
      <c r="EX555" s="222">
        <f t="shared" si="1519"/>
        <v>0</v>
      </c>
      <c r="EY555" s="222">
        <f t="shared" si="1520"/>
        <v>0</v>
      </c>
      <c r="EZ555" s="222">
        <f t="shared" si="1521"/>
        <v>0</v>
      </c>
      <c r="FA555" s="222">
        <f t="shared" si="1522"/>
        <v>0</v>
      </c>
      <c r="FB555" s="222">
        <f t="shared" si="1523"/>
        <v>0</v>
      </c>
      <c r="FC555" s="222">
        <f t="shared" si="1524"/>
        <v>0</v>
      </c>
      <c r="FD555" s="222">
        <f t="shared" si="1525"/>
        <v>0</v>
      </c>
      <c r="FE555" s="222">
        <f t="shared" si="1526"/>
        <v>0</v>
      </c>
      <c r="FF555" s="222">
        <f t="shared" si="1527"/>
        <v>0</v>
      </c>
      <c r="FG555" s="222">
        <f t="shared" si="1528"/>
        <v>0</v>
      </c>
      <c r="FH555" s="222">
        <f t="shared" si="1529"/>
        <v>0</v>
      </c>
      <c r="FI555" s="222">
        <f t="shared" si="1530"/>
        <v>0</v>
      </c>
      <c r="FJ555" s="222">
        <f t="shared" si="1531"/>
        <v>0</v>
      </c>
      <c r="FK555" s="222">
        <f t="shared" si="1532"/>
        <v>0</v>
      </c>
      <c r="FL555" s="222">
        <f t="shared" si="1533"/>
        <v>0</v>
      </c>
      <c r="FM555" s="222">
        <f t="shared" si="1534"/>
        <v>0</v>
      </c>
      <c r="FN555" s="222">
        <f t="shared" si="1535"/>
        <v>0</v>
      </c>
      <c r="FO555" s="222">
        <f t="shared" si="1536"/>
        <v>0</v>
      </c>
      <c r="FP555" s="222">
        <f t="shared" si="1537"/>
        <v>0</v>
      </c>
      <c r="FQ555" s="222">
        <f t="shared" si="1538"/>
        <v>0</v>
      </c>
      <c r="FR555" s="222">
        <f t="shared" si="1539"/>
        <v>0</v>
      </c>
      <c r="FS555" s="222">
        <f t="shared" si="1540"/>
        <v>0</v>
      </c>
      <c r="FT555" s="222">
        <f t="shared" si="1541"/>
        <v>0</v>
      </c>
      <c r="FU555" s="222">
        <f t="shared" si="1542"/>
        <v>0</v>
      </c>
      <c r="FV555" s="222">
        <f t="shared" si="1543"/>
        <v>0</v>
      </c>
      <c r="FW555" s="222">
        <f t="shared" si="1544"/>
        <v>0</v>
      </c>
      <c r="FX555" s="222">
        <f t="shared" si="1545"/>
        <v>0</v>
      </c>
      <c r="FY555" s="222">
        <f t="shared" si="1546"/>
        <v>0</v>
      </c>
      <c r="FZ555" s="222">
        <f t="shared" si="1547"/>
        <v>0</v>
      </c>
      <c r="GA555" s="222">
        <f t="shared" si="1548"/>
        <v>0</v>
      </c>
      <c r="GB555" s="222">
        <f t="shared" si="1549"/>
        <v>0</v>
      </c>
      <c r="GC555" s="222">
        <f t="shared" si="1550"/>
        <v>0</v>
      </c>
      <c r="GD555" s="222">
        <f t="shared" si="1551"/>
        <v>0</v>
      </c>
      <c r="GE555" s="222">
        <f t="shared" si="1552"/>
        <v>0</v>
      </c>
      <c r="GF555" s="222">
        <f t="shared" si="1553"/>
        <v>0</v>
      </c>
      <c r="GG555" s="222">
        <f t="shared" si="1554"/>
        <v>0</v>
      </c>
      <c r="GH555" s="222">
        <f t="shared" si="1555"/>
        <v>0</v>
      </c>
      <c r="GI555" s="222">
        <f t="shared" si="1556"/>
        <v>0</v>
      </c>
      <c r="GJ555" s="222">
        <f t="shared" si="1557"/>
        <v>0</v>
      </c>
      <c r="GK555" s="222">
        <f t="shared" si="1558"/>
        <v>0</v>
      </c>
      <c r="GL555" s="222">
        <f t="shared" si="1559"/>
        <v>0</v>
      </c>
      <c r="GM555" s="222">
        <f t="shared" si="1560"/>
        <v>0</v>
      </c>
      <c r="GN555" s="222">
        <f t="shared" si="1561"/>
        <v>0</v>
      </c>
      <c r="GO555" s="222">
        <f t="shared" si="1562"/>
        <v>0</v>
      </c>
      <c r="GP555" s="222">
        <f t="shared" si="1563"/>
        <v>0</v>
      </c>
      <c r="GQ555" s="222">
        <f t="shared" si="1564"/>
        <v>0</v>
      </c>
      <c r="GR555" s="222">
        <f t="shared" si="1565"/>
        <v>0</v>
      </c>
      <c r="GS555" s="222">
        <f t="shared" si="1566"/>
        <v>0</v>
      </c>
      <c r="GT555" s="222">
        <f t="shared" si="1567"/>
        <v>0</v>
      </c>
      <c r="GU555" s="222">
        <f t="shared" si="1568"/>
        <v>0</v>
      </c>
      <c r="GV555" s="222">
        <f t="shared" si="1569"/>
        <v>0</v>
      </c>
      <c r="GW555" s="222">
        <f t="shared" si="1570"/>
        <v>0</v>
      </c>
      <c r="GX555" s="222">
        <f t="shared" si="1571"/>
        <v>0</v>
      </c>
      <c r="GY555" s="222">
        <f t="shared" si="1572"/>
        <v>0</v>
      </c>
      <c r="GZ555" s="222">
        <f t="shared" si="1573"/>
        <v>0</v>
      </c>
      <c r="HA555" s="222">
        <f t="shared" si="1574"/>
        <v>0</v>
      </c>
      <c r="HB555" s="222">
        <f t="shared" si="1575"/>
        <v>0</v>
      </c>
      <c r="HC555" s="222">
        <f t="shared" si="1576"/>
        <v>0</v>
      </c>
      <c r="HD555" s="222">
        <f t="shared" si="1577"/>
        <v>0</v>
      </c>
      <c r="HE555" s="222">
        <f t="shared" si="1578"/>
        <v>0</v>
      </c>
      <c r="HF555" s="222">
        <f t="shared" si="1579"/>
        <v>0</v>
      </c>
      <c r="HG555" s="222">
        <f t="shared" si="1580"/>
        <v>0</v>
      </c>
      <c r="HH555" s="222">
        <f t="shared" si="1581"/>
        <v>0</v>
      </c>
      <c r="HI555" s="222">
        <f t="shared" si="1582"/>
        <v>0</v>
      </c>
      <c r="HJ555" s="222">
        <f t="shared" si="1583"/>
        <v>0</v>
      </c>
      <c r="HK555" s="222">
        <f t="shared" si="1584"/>
        <v>0</v>
      </c>
      <c r="HL555" s="222">
        <f t="shared" si="1585"/>
        <v>0</v>
      </c>
      <c r="HM555" s="222">
        <f t="shared" si="1586"/>
        <v>0</v>
      </c>
      <c r="HN555" s="222">
        <f t="shared" si="1587"/>
        <v>0</v>
      </c>
      <c r="HO555" s="222">
        <f t="shared" si="1588"/>
        <v>0</v>
      </c>
      <c r="HP555" s="222">
        <f t="shared" si="1589"/>
        <v>0</v>
      </c>
      <c r="HQ555" s="222">
        <f t="shared" si="1590"/>
        <v>0</v>
      </c>
      <c r="HR555" s="222">
        <f t="shared" si="1591"/>
        <v>0</v>
      </c>
      <c r="HS555" s="222">
        <f t="shared" si="1592"/>
        <v>0</v>
      </c>
      <c r="HT555" s="222">
        <f t="shared" si="1593"/>
        <v>0</v>
      </c>
      <c r="HU555" s="222">
        <f t="shared" si="1594"/>
        <v>0</v>
      </c>
      <c r="HV555" s="222">
        <f t="shared" si="1595"/>
        <v>0</v>
      </c>
      <c r="HW555" s="222">
        <f t="shared" si="1596"/>
        <v>0</v>
      </c>
      <c r="HX555" s="222">
        <f t="shared" si="1597"/>
        <v>0</v>
      </c>
      <c r="HY555" s="222">
        <f t="shared" si="1598"/>
        <v>0</v>
      </c>
      <c r="HZ555" s="222">
        <f t="shared" si="1599"/>
        <v>0</v>
      </c>
      <c r="IA555" s="222">
        <f t="shared" si="1600"/>
        <v>0</v>
      </c>
      <c r="IB555" s="222">
        <f t="shared" si="1601"/>
        <v>0</v>
      </c>
      <c r="IC555" s="222">
        <f t="shared" si="1602"/>
        <v>0</v>
      </c>
      <c r="ID555" s="222">
        <f t="shared" si="1603"/>
        <v>0</v>
      </c>
      <c r="IE555" s="222">
        <f t="shared" si="1604"/>
        <v>0</v>
      </c>
      <c r="IF555" s="222">
        <f t="shared" si="1605"/>
        <v>0</v>
      </c>
      <c r="IG555" s="222">
        <f t="shared" si="1606"/>
        <v>0</v>
      </c>
      <c r="IH555" s="222">
        <f t="shared" si="1607"/>
        <v>0</v>
      </c>
      <c r="II555" s="222">
        <f t="shared" si="1608"/>
        <v>0</v>
      </c>
      <c r="IJ555" s="222">
        <f t="shared" si="1609"/>
        <v>0</v>
      </c>
      <c r="IK555" s="222">
        <f t="shared" si="1610"/>
        <v>0</v>
      </c>
      <c r="IL555" s="222">
        <f t="shared" si="1611"/>
        <v>0</v>
      </c>
      <c r="IM555" s="222">
        <f t="shared" si="1612"/>
        <v>0</v>
      </c>
      <c r="IN555" s="222">
        <f t="shared" si="1613"/>
        <v>0</v>
      </c>
      <c r="IO555" s="222">
        <f t="shared" si="1614"/>
        <v>0</v>
      </c>
      <c r="IP555" s="222">
        <f t="shared" si="1615"/>
        <v>0</v>
      </c>
      <c r="IQ555" s="222">
        <f t="shared" si="1616"/>
        <v>0</v>
      </c>
      <c r="IR555" s="222">
        <f t="shared" si="1617"/>
        <v>0</v>
      </c>
      <c r="IS555" s="222">
        <f t="shared" si="1618"/>
        <v>0</v>
      </c>
      <c r="IT555" s="222">
        <f t="shared" si="1619"/>
        <v>0</v>
      </c>
      <c r="IU555" s="222">
        <f t="shared" si="1620"/>
        <v>0</v>
      </c>
      <c r="IV555" s="222">
        <f t="shared" si="1621"/>
        <v>0</v>
      </c>
      <c r="IW555" s="222">
        <f t="shared" si="1622"/>
        <v>0</v>
      </c>
      <c r="IX555" s="222">
        <f t="shared" si="1623"/>
        <v>0</v>
      </c>
      <c r="IY555" s="222">
        <f t="shared" si="1624"/>
        <v>0</v>
      </c>
      <c r="IZ555" s="222">
        <f t="shared" si="1625"/>
        <v>0</v>
      </c>
      <c r="JA555" s="222">
        <f t="shared" si="1626"/>
        <v>0</v>
      </c>
      <c r="JB555" s="222">
        <f t="shared" si="1627"/>
        <v>0</v>
      </c>
    </row>
    <row r="556" spans="2:262">
      <c r="B556" s="230">
        <v>195</v>
      </c>
      <c r="C556" s="229">
        <f t="shared" si="1628"/>
        <v>3.8085937500000029E-3</v>
      </c>
      <c r="D556" s="226">
        <f t="shared" ca="1" si="1371"/>
        <v>24.034283663590706</v>
      </c>
      <c r="E556" s="225">
        <f ca="1">GS361</f>
        <v>3.428366359070624E-2</v>
      </c>
      <c r="F556" s="224">
        <v>195</v>
      </c>
      <c r="G556" s="222">
        <f t="shared" si="1372"/>
        <v>0</v>
      </c>
      <c r="H556" s="222">
        <f t="shared" si="1373"/>
        <v>0</v>
      </c>
      <c r="I556" s="222">
        <f t="shared" si="1374"/>
        <v>0</v>
      </c>
      <c r="J556" s="222">
        <f t="shared" si="1375"/>
        <v>0</v>
      </c>
      <c r="K556" s="222">
        <f t="shared" si="1376"/>
        <v>0</v>
      </c>
      <c r="L556" s="222">
        <f t="shared" si="1377"/>
        <v>0</v>
      </c>
      <c r="M556" s="222">
        <f t="shared" si="1378"/>
        <v>0</v>
      </c>
      <c r="N556" s="222">
        <f t="shared" si="1379"/>
        <v>0</v>
      </c>
      <c r="O556" s="222">
        <f t="shared" si="1380"/>
        <v>0</v>
      </c>
      <c r="P556" s="222">
        <f t="shared" si="1381"/>
        <v>0</v>
      </c>
      <c r="Q556" s="222">
        <f t="shared" si="1382"/>
        <v>0</v>
      </c>
      <c r="R556" s="222">
        <f t="shared" si="1383"/>
        <v>0</v>
      </c>
      <c r="S556" s="222">
        <f t="shared" si="1384"/>
        <v>0</v>
      </c>
      <c r="T556" s="222">
        <f t="shared" si="1385"/>
        <v>0</v>
      </c>
      <c r="U556" s="222">
        <f t="shared" si="1386"/>
        <v>0</v>
      </c>
      <c r="V556" s="222">
        <f t="shared" si="1387"/>
        <v>0</v>
      </c>
      <c r="W556" s="222">
        <f t="shared" si="1388"/>
        <v>0</v>
      </c>
      <c r="X556" s="222">
        <f t="shared" si="1389"/>
        <v>0</v>
      </c>
      <c r="Y556" s="222">
        <f t="shared" si="1390"/>
        <v>0</v>
      </c>
      <c r="Z556" s="222">
        <f t="shared" si="1391"/>
        <v>0</v>
      </c>
      <c r="AA556" s="222">
        <f t="shared" si="1392"/>
        <v>0</v>
      </c>
      <c r="AB556" s="222">
        <f t="shared" si="1393"/>
        <v>0</v>
      </c>
      <c r="AC556" s="222">
        <f t="shared" si="1394"/>
        <v>0</v>
      </c>
      <c r="AD556" s="222">
        <f t="shared" si="1395"/>
        <v>0</v>
      </c>
      <c r="AE556" s="222">
        <f t="shared" si="1396"/>
        <v>0</v>
      </c>
      <c r="AF556" s="222">
        <f t="shared" si="1397"/>
        <v>0</v>
      </c>
      <c r="AG556" s="222">
        <f t="shared" si="1398"/>
        <v>0</v>
      </c>
      <c r="AH556" s="222">
        <f t="shared" si="1399"/>
        <v>0</v>
      </c>
      <c r="AI556" s="222">
        <f t="shared" si="1400"/>
        <v>0</v>
      </c>
      <c r="AJ556" s="222">
        <f t="shared" si="1401"/>
        <v>0</v>
      </c>
      <c r="AK556" s="222">
        <f t="shared" si="1402"/>
        <v>0</v>
      </c>
      <c r="AL556" s="222">
        <f t="shared" si="1403"/>
        <v>0</v>
      </c>
      <c r="AM556" s="222">
        <f t="shared" si="1404"/>
        <v>0</v>
      </c>
      <c r="AN556" s="222">
        <f t="shared" si="1405"/>
        <v>0</v>
      </c>
      <c r="AO556" s="222">
        <f t="shared" si="1406"/>
        <v>0</v>
      </c>
      <c r="AP556" s="222">
        <f t="shared" si="1407"/>
        <v>0</v>
      </c>
      <c r="AQ556" s="222">
        <f t="shared" si="1408"/>
        <v>0</v>
      </c>
      <c r="AR556" s="222">
        <f t="shared" si="1409"/>
        <v>0</v>
      </c>
      <c r="AS556" s="222">
        <f t="shared" si="1410"/>
        <v>0</v>
      </c>
      <c r="AT556" s="222">
        <f t="shared" si="1411"/>
        <v>0</v>
      </c>
      <c r="AU556" s="222">
        <f t="shared" si="1412"/>
        <v>0</v>
      </c>
      <c r="AV556" s="222">
        <f t="shared" si="1413"/>
        <v>0</v>
      </c>
      <c r="AW556" s="222">
        <f t="shared" si="1414"/>
        <v>0</v>
      </c>
      <c r="AX556" s="222">
        <f t="shared" si="1415"/>
        <v>0</v>
      </c>
      <c r="AY556" s="222">
        <f t="shared" si="1416"/>
        <v>0</v>
      </c>
      <c r="AZ556" s="222">
        <f t="shared" si="1417"/>
        <v>0</v>
      </c>
      <c r="BA556" s="222">
        <f t="shared" si="1418"/>
        <v>0</v>
      </c>
      <c r="BB556" s="222">
        <f t="shared" si="1419"/>
        <v>0</v>
      </c>
      <c r="BC556" s="222">
        <f t="shared" si="1420"/>
        <v>0</v>
      </c>
      <c r="BD556" s="222">
        <f t="shared" si="1421"/>
        <v>0</v>
      </c>
      <c r="BE556" s="222">
        <f t="shared" si="1422"/>
        <v>0</v>
      </c>
      <c r="BF556" s="222">
        <f t="shared" si="1423"/>
        <v>0</v>
      </c>
      <c r="BG556" s="222">
        <f t="shared" si="1424"/>
        <v>0</v>
      </c>
      <c r="BH556" s="222">
        <f t="shared" si="1425"/>
        <v>0</v>
      </c>
      <c r="BI556" s="222">
        <f t="shared" si="1426"/>
        <v>0</v>
      </c>
      <c r="BJ556" s="222">
        <f t="shared" si="1427"/>
        <v>0</v>
      </c>
      <c r="BK556" s="222">
        <f t="shared" si="1428"/>
        <v>0</v>
      </c>
      <c r="BL556" s="222">
        <f t="shared" si="1429"/>
        <v>0</v>
      </c>
      <c r="BM556" s="222">
        <f t="shared" si="1430"/>
        <v>0</v>
      </c>
      <c r="BN556" s="222">
        <f t="shared" si="1431"/>
        <v>0</v>
      </c>
      <c r="BO556" s="222">
        <f t="shared" si="1432"/>
        <v>0</v>
      </c>
      <c r="BP556" s="222">
        <f t="shared" si="1433"/>
        <v>0</v>
      </c>
      <c r="BQ556" s="222">
        <f t="shared" si="1434"/>
        <v>0</v>
      </c>
      <c r="BR556" s="222">
        <f t="shared" si="1435"/>
        <v>0</v>
      </c>
      <c r="BS556" s="222">
        <f t="shared" si="1436"/>
        <v>0</v>
      </c>
      <c r="BT556" s="222">
        <f t="shared" si="1437"/>
        <v>0</v>
      </c>
      <c r="BU556" s="222">
        <f t="shared" si="1438"/>
        <v>0</v>
      </c>
      <c r="BV556" s="222">
        <f t="shared" si="1439"/>
        <v>0</v>
      </c>
      <c r="BW556" s="222">
        <f t="shared" si="1440"/>
        <v>0</v>
      </c>
      <c r="BX556" s="222">
        <f t="shared" si="1441"/>
        <v>0</v>
      </c>
      <c r="BY556" s="222">
        <f t="shared" si="1442"/>
        <v>0</v>
      </c>
      <c r="BZ556" s="222">
        <f t="shared" si="1443"/>
        <v>0</v>
      </c>
      <c r="CA556" s="222">
        <f t="shared" si="1444"/>
        <v>0</v>
      </c>
      <c r="CB556" s="222">
        <f t="shared" si="1445"/>
        <v>0</v>
      </c>
      <c r="CC556" s="222">
        <f t="shared" si="1446"/>
        <v>0</v>
      </c>
      <c r="CD556" s="222">
        <f t="shared" si="1447"/>
        <v>0</v>
      </c>
      <c r="CE556" s="222">
        <f t="shared" si="1448"/>
        <v>0</v>
      </c>
      <c r="CF556" s="222">
        <f t="shared" si="1449"/>
        <v>0</v>
      </c>
      <c r="CG556" s="222">
        <f t="shared" si="1450"/>
        <v>0</v>
      </c>
      <c r="CH556" s="222">
        <f t="shared" si="1451"/>
        <v>0</v>
      </c>
      <c r="CI556" s="222">
        <f t="shared" si="1452"/>
        <v>0</v>
      </c>
      <c r="CJ556" s="222">
        <f t="shared" si="1453"/>
        <v>0</v>
      </c>
      <c r="CK556" s="222">
        <f t="shared" si="1454"/>
        <v>0</v>
      </c>
      <c r="CL556" s="222">
        <f t="shared" si="1455"/>
        <v>0</v>
      </c>
      <c r="CM556" s="222">
        <f t="shared" si="1456"/>
        <v>0</v>
      </c>
      <c r="CN556" s="222">
        <f t="shared" si="1457"/>
        <v>0</v>
      </c>
      <c r="CO556" s="222">
        <f t="shared" si="1458"/>
        <v>0</v>
      </c>
      <c r="CP556" s="222">
        <f t="shared" si="1459"/>
        <v>0</v>
      </c>
      <c r="CQ556" s="222">
        <f t="shared" si="1460"/>
        <v>0</v>
      </c>
      <c r="CR556" s="222">
        <f t="shared" si="1461"/>
        <v>0</v>
      </c>
      <c r="CS556" s="222">
        <f t="shared" si="1462"/>
        <v>0</v>
      </c>
      <c r="CT556" s="222">
        <f t="shared" si="1463"/>
        <v>0</v>
      </c>
      <c r="CU556" s="222">
        <f t="shared" si="1464"/>
        <v>0</v>
      </c>
      <c r="CV556" s="222">
        <f t="shared" si="1465"/>
        <v>0</v>
      </c>
      <c r="CW556" s="222">
        <f t="shared" si="1466"/>
        <v>0</v>
      </c>
      <c r="CX556" s="222">
        <f t="shared" si="1467"/>
        <v>0</v>
      </c>
      <c r="CY556" s="222">
        <f t="shared" si="1468"/>
        <v>0</v>
      </c>
      <c r="CZ556" s="222">
        <f t="shared" si="1469"/>
        <v>0</v>
      </c>
      <c r="DA556" s="222">
        <f t="shared" si="1470"/>
        <v>0</v>
      </c>
      <c r="DB556" s="222">
        <f t="shared" si="1471"/>
        <v>0</v>
      </c>
      <c r="DC556" s="222">
        <f t="shared" si="1472"/>
        <v>0</v>
      </c>
      <c r="DD556" s="222">
        <f t="shared" si="1473"/>
        <v>0</v>
      </c>
      <c r="DE556" s="222">
        <f t="shared" si="1474"/>
        <v>0</v>
      </c>
      <c r="DF556" s="222">
        <f t="shared" si="1475"/>
        <v>0</v>
      </c>
      <c r="DG556" s="222">
        <f t="shared" si="1476"/>
        <v>0</v>
      </c>
      <c r="DH556" s="222">
        <f t="shared" si="1477"/>
        <v>0</v>
      </c>
      <c r="DI556" s="222">
        <f t="shared" si="1478"/>
        <v>0</v>
      </c>
      <c r="DJ556" s="222">
        <f t="shared" si="1479"/>
        <v>0</v>
      </c>
      <c r="DK556" s="222">
        <f t="shared" si="1480"/>
        <v>0</v>
      </c>
      <c r="DL556" s="222">
        <f t="shared" si="1481"/>
        <v>0</v>
      </c>
      <c r="DM556" s="222">
        <f t="shared" si="1482"/>
        <v>0</v>
      </c>
      <c r="DN556" s="222">
        <f t="shared" si="1483"/>
        <v>0</v>
      </c>
      <c r="DO556" s="222">
        <f t="shared" si="1484"/>
        <v>0</v>
      </c>
      <c r="DP556" s="222">
        <f t="shared" si="1485"/>
        <v>0</v>
      </c>
      <c r="DQ556" s="222">
        <f t="shared" si="1486"/>
        <v>0</v>
      </c>
      <c r="DR556" s="222">
        <f t="shared" si="1487"/>
        <v>0</v>
      </c>
      <c r="DS556" s="222">
        <f t="shared" si="1488"/>
        <v>0</v>
      </c>
      <c r="DT556" s="222">
        <f t="shared" si="1489"/>
        <v>0</v>
      </c>
      <c r="DU556" s="222">
        <f t="shared" si="1490"/>
        <v>0</v>
      </c>
      <c r="DV556" s="222">
        <f t="shared" si="1491"/>
        <v>0</v>
      </c>
      <c r="DW556" s="222">
        <f t="shared" si="1492"/>
        <v>0</v>
      </c>
      <c r="DX556" s="222">
        <f t="shared" si="1493"/>
        <v>0</v>
      </c>
      <c r="DY556" s="222">
        <f t="shared" si="1494"/>
        <v>0</v>
      </c>
      <c r="DZ556" s="222">
        <f t="shared" si="1495"/>
        <v>0</v>
      </c>
      <c r="EA556" s="222">
        <f t="shared" si="1496"/>
        <v>0</v>
      </c>
      <c r="EB556" s="222">
        <f t="shared" si="1497"/>
        <v>0</v>
      </c>
      <c r="EC556" s="222">
        <f t="shared" si="1498"/>
        <v>0</v>
      </c>
      <c r="ED556" s="222">
        <f t="shared" si="1499"/>
        <v>0</v>
      </c>
      <c r="EE556" s="222">
        <f t="shared" si="1500"/>
        <v>0</v>
      </c>
      <c r="EF556" s="222">
        <f t="shared" si="1501"/>
        <v>0</v>
      </c>
      <c r="EG556" s="222">
        <f t="shared" si="1502"/>
        <v>0</v>
      </c>
      <c r="EH556" s="222">
        <f t="shared" si="1503"/>
        <v>0</v>
      </c>
      <c r="EI556" s="222">
        <f t="shared" si="1504"/>
        <v>0</v>
      </c>
      <c r="EJ556" s="222">
        <f t="shared" si="1505"/>
        <v>0</v>
      </c>
      <c r="EK556" s="222">
        <f t="shared" si="1506"/>
        <v>0</v>
      </c>
      <c r="EL556" s="222">
        <f t="shared" si="1507"/>
        <v>0</v>
      </c>
      <c r="EM556" s="222">
        <f t="shared" si="1508"/>
        <v>0</v>
      </c>
      <c r="EN556" s="222">
        <f t="shared" si="1509"/>
        <v>0</v>
      </c>
      <c r="EO556" s="222">
        <f t="shared" si="1510"/>
        <v>0</v>
      </c>
      <c r="EP556" s="222">
        <f t="shared" si="1511"/>
        <v>0</v>
      </c>
      <c r="EQ556" s="222">
        <f t="shared" si="1512"/>
        <v>0</v>
      </c>
      <c r="ER556" s="222">
        <f t="shared" si="1513"/>
        <v>0</v>
      </c>
      <c r="ES556" s="222">
        <f t="shared" si="1514"/>
        <v>0</v>
      </c>
      <c r="ET556" s="222">
        <f t="shared" si="1515"/>
        <v>0</v>
      </c>
      <c r="EU556" s="222">
        <f t="shared" si="1516"/>
        <v>0</v>
      </c>
      <c r="EV556" s="222">
        <f t="shared" si="1517"/>
        <v>0</v>
      </c>
      <c r="EW556" s="222">
        <f t="shared" si="1518"/>
        <v>0</v>
      </c>
      <c r="EX556" s="222">
        <f t="shared" si="1519"/>
        <v>0</v>
      </c>
      <c r="EY556" s="222">
        <f t="shared" si="1520"/>
        <v>0</v>
      </c>
      <c r="EZ556" s="222">
        <f t="shared" si="1521"/>
        <v>0</v>
      </c>
      <c r="FA556" s="222">
        <f t="shared" si="1522"/>
        <v>0</v>
      </c>
      <c r="FB556" s="222">
        <f t="shared" si="1523"/>
        <v>0</v>
      </c>
      <c r="FC556" s="222">
        <f t="shared" si="1524"/>
        <v>0</v>
      </c>
      <c r="FD556" s="222">
        <f t="shared" si="1525"/>
        <v>0</v>
      </c>
      <c r="FE556" s="222">
        <f t="shared" si="1526"/>
        <v>0</v>
      </c>
      <c r="FF556" s="222">
        <f t="shared" si="1527"/>
        <v>0</v>
      </c>
      <c r="FG556" s="222">
        <f t="shared" si="1528"/>
        <v>0</v>
      </c>
      <c r="FH556" s="222">
        <f t="shared" si="1529"/>
        <v>0</v>
      </c>
      <c r="FI556" s="222">
        <f t="shared" si="1530"/>
        <v>0</v>
      </c>
      <c r="FJ556" s="222">
        <f t="shared" si="1531"/>
        <v>0</v>
      </c>
      <c r="FK556" s="222">
        <f t="shared" si="1532"/>
        <v>0</v>
      </c>
      <c r="FL556" s="222">
        <f t="shared" si="1533"/>
        <v>0</v>
      </c>
      <c r="FM556" s="222">
        <f t="shared" si="1534"/>
        <v>0</v>
      </c>
      <c r="FN556" s="222">
        <f t="shared" si="1535"/>
        <v>0</v>
      </c>
      <c r="FO556" s="222">
        <f t="shared" si="1536"/>
        <v>0</v>
      </c>
      <c r="FP556" s="222">
        <f t="shared" si="1537"/>
        <v>0</v>
      </c>
      <c r="FQ556" s="222">
        <f t="shared" si="1538"/>
        <v>0</v>
      </c>
      <c r="FR556" s="222">
        <f t="shared" si="1539"/>
        <v>0</v>
      </c>
      <c r="FS556" s="222">
        <f t="shared" si="1540"/>
        <v>0</v>
      </c>
      <c r="FT556" s="222">
        <f t="shared" si="1541"/>
        <v>0</v>
      </c>
      <c r="FU556" s="222">
        <f t="shared" si="1542"/>
        <v>0</v>
      </c>
      <c r="FV556" s="222">
        <f t="shared" si="1543"/>
        <v>0</v>
      </c>
      <c r="FW556" s="222">
        <f t="shared" si="1544"/>
        <v>0</v>
      </c>
      <c r="FX556" s="222">
        <f t="shared" si="1545"/>
        <v>0</v>
      </c>
      <c r="FY556" s="222">
        <f t="shared" si="1546"/>
        <v>0</v>
      </c>
      <c r="FZ556" s="222">
        <f t="shared" si="1547"/>
        <v>0</v>
      </c>
      <c r="GA556" s="222">
        <f t="shared" si="1548"/>
        <v>0</v>
      </c>
      <c r="GB556" s="222">
        <f t="shared" si="1549"/>
        <v>0</v>
      </c>
      <c r="GC556" s="222">
        <f t="shared" si="1550"/>
        <v>0</v>
      </c>
      <c r="GD556" s="222">
        <f t="shared" si="1551"/>
        <v>0</v>
      </c>
      <c r="GE556" s="222">
        <f t="shared" si="1552"/>
        <v>0</v>
      </c>
      <c r="GF556" s="222">
        <f t="shared" si="1553"/>
        <v>0</v>
      </c>
      <c r="GG556" s="222">
        <f t="shared" si="1554"/>
        <v>0</v>
      </c>
      <c r="GH556" s="222">
        <f t="shared" si="1555"/>
        <v>0</v>
      </c>
      <c r="GI556" s="222">
        <f t="shared" si="1556"/>
        <v>0</v>
      </c>
      <c r="GJ556" s="222">
        <f t="shared" si="1557"/>
        <v>0</v>
      </c>
      <c r="GK556" s="222">
        <f t="shared" si="1558"/>
        <v>0</v>
      </c>
      <c r="GL556" s="222">
        <f t="shared" si="1559"/>
        <v>0</v>
      </c>
      <c r="GM556" s="222">
        <f t="shared" si="1560"/>
        <v>0</v>
      </c>
      <c r="GN556" s="222">
        <f t="shared" si="1561"/>
        <v>0</v>
      </c>
      <c r="GO556" s="222">
        <f t="shared" si="1562"/>
        <v>0</v>
      </c>
      <c r="GP556" s="222">
        <f t="shared" si="1563"/>
        <v>0</v>
      </c>
      <c r="GQ556" s="222">
        <f t="shared" si="1564"/>
        <v>0</v>
      </c>
      <c r="GR556" s="222">
        <f t="shared" si="1565"/>
        <v>0</v>
      </c>
      <c r="GS556" s="222">
        <f t="shared" si="1566"/>
        <v>0</v>
      </c>
      <c r="GT556" s="222">
        <f t="shared" si="1567"/>
        <v>0</v>
      </c>
      <c r="GU556" s="222">
        <f t="shared" si="1568"/>
        <v>0</v>
      </c>
      <c r="GV556" s="222">
        <f t="shared" si="1569"/>
        <v>0</v>
      </c>
      <c r="GW556" s="222">
        <f t="shared" si="1570"/>
        <v>0</v>
      </c>
      <c r="GX556" s="222">
        <f t="shared" si="1571"/>
        <v>0</v>
      </c>
      <c r="GY556" s="222">
        <f t="shared" si="1572"/>
        <v>0</v>
      </c>
      <c r="GZ556" s="222">
        <f t="shared" si="1573"/>
        <v>0</v>
      </c>
      <c r="HA556" s="222">
        <f t="shared" si="1574"/>
        <v>0</v>
      </c>
      <c r="HB556" s="222">
        <f t="shared" si="1575"/>
        <v>0</v>
      </c>
      <c r="HC556" s="222">
        <f t="shared" si="1576"/>
        <v>0</v>
      </c>
      <c r="HD556" s="222">
        <f t="shared" si="1577"/>
        <v>0</v>
      </c>
      <c r="HE556" s="222">
        <f t="shared" si="1578"/>
        <v>0</v>
      </c>
      <c r="HF556" s="222">
        <f t="shared" si="1579"/>
        <v>0</v>
      </c>
      <c r="HG556" s="222">
        <f t="shared" si="1580"/>
        <v>0</v>
      </c>
      <c r="HH556" s="222">
        <f t="shared" si="1581"/>
        <v>0</v>
      </c>
      <c r="HI556" s="222">
        <f t="shared" si="1582"/>
        <v>0</v>
      </c>
      <c r="HJ556" s="222">
        <f t="shared" si="1583"/>
        <v>0</v>
      </c>
      <c r="HK556" s="222">
        <f t="shared" si="1584"/>
        <v>0</v>
      </c>
      <c r="HL556" s="222">
        <f t="shared" si="1585"/>
        <v>0</v>
      </c>
      <c r="HM556" s="222">
        <f t="shared" si="1586"/>
        <v>0</v>
      </c>
      <c r="HN556" s="222">
        <f t="shared" si="1587"/>
        <v>0</v>
      </c>
      <c r="HO556" s="222">
        <f t="shared" si="1588"/>
        <v>0</v>
      </c>
      <c r="HP556" s="222">
        <f t="shared" si="1589"/>
        <v>0</v>
      </c>
      <c r="HQ556" s="222">
        <f t="shared" si="1590"/>
        <v>0</v>
      </c>
      <c r="HR556" s="222">
        <f t="shared" si="1591"/>
        <v>0</v>
      </c>
      <c r="HS556" s="222">
        <f t="shared" si="1592"/>
        <v>0</v>
      </c>
      <c r="HT556" s="222">
        <f t="shared" si="1593"/>
        <v>0</v>
      </c>
      <c r="HU556" s="222">
        <f t="shared" si="1594"/>
        <v>0</v>
      </c>
      <c r="HV556" s="222">
        <f t="shared" si="1595"/>
        <v>0</v>
      </c>
      <c r="HW556" s="222">
        <f t="shared" si="1596"/>
        <v>0</v>
      </c>
      <c r="HX556" s="222">
        <f t="shared" si="1597"/>
        <v>0</v>
      </c>
      <c r="HY556" s="222">
        <f t="shared" si="1598"/>
        <v>0</v>
      </c>
      <c r="HZ556" s="222">
        <f t="shared" si="1599"/>
        <v>0</v>
      </c>
      <c r="IA556" s="222">
        <f t="shared" si="1600"/>
        <v>0</v>
      </c>
      <c r="IB556" s="222">
        <f t="shared" si="1601"/>
        <v>0</v>
      </c>
      <c r="IC556" s="222">
        <f t="shared" si="1602"/>
        <v>0</v>
      </c>
      <c r="ID556" s="222">
        <f t="shared" si="1603"/>
        <v>0</v>
      </c>
      <c r="IE556" s="222">
        <f t="shared" si="1604"/>
        <v>0</v>
      </c>
      <c r="IF556" s="222">
        <f t="shared" si="1605"/>
        <v>0</v>
      </c>
      <c r="IG556" s="222">
        <f t="shared" si="1606"/>
        <v>0</v>
      </c>
      <c r="IH556" s="222">
        <f t="shared" si="1607"/>
        <v>0</v>
      </c>
      <c r="II556" s="222">
        <f t="shared" si="1608"/>
        <v>0</v>
      </c>
      <c r="IJ556" s="222">
        <f t="shared" si="1609"/>
        <v>0</v>
      </c>
      <c r="IK556" s="222">
        <f t="shared" si="1610"/>
        <v>0</v>
      </c>
      <c r="IL556" s="222">
        <f t="shared" si="1611"/>
        <v>0</v>
      </c>
      <c r="IM556" s="222">
        <f t="shared" si="1612"/>
        <v>0</v>
      </c>
      <c r="IN556" s="222">
        <f t="shared" si="1613"/>
        <v>0</v>
      </c>
      <c r="IO556" s="222">
        <f t="shared" si="1614"/>
        <v>0</v>
      </c>
      <c r="IP556" s="222">
        <f t="shared" si="1615"/>
        <v>0</v>
      </c>
      <c r="IQ556" s="222">
        <f t="shared" si="1616"/>
        <v>0</v>
      </c>
      <c r="IR556" s="222">
        <f t="shared" si="1617"/>
        <v>0</v>
      </c>
      <c r="IS556" s="222">
        <f t="shared" si="1618"/>
        <v>0</v>
      </c>
      <c r="IT556" s="222">
        <f t="shared" si="1619"/>
        <v>0</v>
      </c>
      <c r="IU556" s="222">
        <f t="shared" si="1620"/>
        <v>0</v>
      </c>
      <c r="IV556" s="222">
        <f t="shared" si="1621"/>
        <v>0</v>
      </c>
      <c r="IW556" s="222">
        <f t="shared" si="1622"/>
        <v>0</v>
      </c>
      <c r="IX556" s="222">
        <f t="shared" si="1623"/>
        <v>0</v>
      </c>
      <c r="IY556" s="222">
        <f t="shared" si="1624"/>
        <v>0</v>
      </c>
      <c r="IZ556" s="222">
        <f t="shared" si="1625"/>
        <v>0</v>
      </c>
      <c r="JA556" s="222">
        <f t="shared" si="1626"/>
        <v>0</v>
      </c>
      <c r="JB556" s="222">
        <f t="shared" si="1627"/>
        <v>0</v>
      </c>
    </row>
    <row r="557" spans="2:262">
      <c r="B557" s="230">
        <v>196</v>
      </c>
      <c r="C557" s="229">
        <f t="shared" si="1628"/>
        <v>3.828125000000003E-3</v>
      </c>
      <c r="D557" s="226">
        <f t="shared" ca="1" si="1371"/>
        <v>24.113051278213035</v>
      </c>
      <c r="E557" s="225">
        <f ca="1">GT361</f>
        <v>0.11305127821303596</v>
      </c>
      <c r="F557" s="224">
        <v>196</v>
      </c>
      <c r="G557" s="222">
        <f t="shared" si="1372"/>
        <v>0</v>
      </c>
      <c r="H557" s="222">
        <f t="shared" si="1373"/>
        <v>0</v>
      </c>
      <c r="I557" s="222">
        <f t="shared" si="1374"/>
        <v>0</v>
      </c>
      <c r="J557" s="222">
        <f t="shared" si="1375"/>
        <v>0</v>
      </c>
      <c r="K557" s="222">
        <f t="shared" si="1376"/>
        <v>0</v>
      </c>
      <c r="L557" s="222">
        <f t="shared" si="1377"/>
        <v>0</v>
      </c>
      <c r="M557" s="222">
        <f t="shared" si="1378"/>
        <v>0</v>
      </c>
      <c r="N557" s="222">
        <f t="shared" si="1379"/>
        <v>0</v>
      </c>
      <c r="O557" s="222">
        <f t="shared" si="1380"/>
        <v>0</v>
      </c>
      <c r="P557" s="222">
        <f t="shared" si="1381"/>
        <v>0</v>
      </c>
      <c r="Q557" s="222">
        <f t="shared" si="1382"/>
        <v>0</v>
      </c>
      <c r="R557" s="222">
        <f t="shared" si="1383"/>
        <v>0</v>
      </c>
      <c r="S557" s="222">
        <f t="shared" si="1384"/>
        <v>0</v>
      </c>
      <c r="T557" s="222">
        <f t="shared" si="1385"/>
        <v>0</v>
      </c>
      <c r="U557" s="222">
        <f t="shared" si="1386"/>
        <v>0</v>
      </c>
      <c r="V557" s="222">
        <f t="shared" si="1387"/>
        <v>0</v>
      </c>
      <c r="W557" s="222">
        <f t="shared" si="1388"/>
        <v>0</v>
      </c>
      <c r="X557" s="222">
        <f t="shared" si="1389"/>
        <v>0</v>
      </c>
      <c r="Y557" s="222">
        <f t="shared" si="1390"/>
        <v>0</v>
      </c>
      <c r="Z557" s="222">
        <f t="shared" si="1391"/>
        <v>0</v>
      </c>
      <c r="AA557" s="222">
        <f t="shared" si="1392"/>
        <v>0</v>
      </c>
      <c r="AB557" s="222">
        <f t="shared" si="1393"/>
        <v>0</v>
      </c>
      <c r="AC557" s="222">
        <f t="shared" si="1394"/>
        <v>0</v>
      </c>
      <c r="AD557" s="222">
        <f t="shared" si="1395"/>
        <v>0</v>
      </c>
      <c r="AE557" s="222">
        <f t="shared" si="1396"/>
        <v>0</v>
      </c>
      <c r="AF557" s="222">
        <f t="shared" si="1397"/>
        <v>0</v>
      </c>
      <c r="AG557" s="222">
        <f t="shared" si="1398"/>
        <v>0</v>
      </c>
      <c r="AH557" s="222">
        <f t="shared" si="1399"/>
        <v>0</v>
      </c>
      <c r="AI557" s="222">
        <f t="shared" si="1400"/>
        <v>0</v>
      </c>
      <c r="AJ557" s="222">
        <f t="shared" si="1401"/>
        <v>0</v>
      </c>
      <c r="AK557" s="222">
        <f t="shared" si="1402"/>
        <v>0</v>
      </c>
      <c r="AL557" s="222">
        <f t="shared" si="1403"/>
        <v>0</v>
      </c>
      <c r="AM557" s="222">
        <f t="shared" si="1404"/>
        <v>0</v>
      </c>
      <c r="AN557" s="222">
        <f t="shared" si="1405"/>
        <v>0</v>
      </c>
      <c r="AO557" s="222">
        <f t="shared" si="1406"/>
        <v>0</v>
      </c>
      <c r="AP557" s="222">
        <f t="shared" si="1407"/>
        <v>0</v>
      </c>
      <c r="AQ557" s="222">
        <f t="shared" si="1408"/>
        <v>0</v>
      </c>
      <c r="AR557" s="222">
        <f t="shared" si="1409"/>
        <v>0</v>
      </c>
      <c r="AS557" s="222">
        <f t="shared" si="1410"/>
        <v>0</v>
      </c>
      <c r="AT557" s="222">
        <f t="shared" si="1411"/>
        <v>0</v>
      </c>
      <c r="AU557" s="222">
        <f t="shared" si="1412"/>
        <v>0</v>
      </c>
      <c r="AV557" s="222">
        <f t="shared" si="1413"/>
        <v>0</v>
      </c>
      <c r="AW557" s="222">
        <f t="shared" si="1414"/>
        <v>0</v>
      </c>
      <c r="AX557" s="222">
        <f t="shared" si="1415"/>
        <v>0</v>
      </c>
      <c r="AY557" s="222">
        <f t="shared" si="1416"/>
        <v>0</v>
      </c>
      <c r="AZ557" s="222">
        <f t="shared" si="1417"/>
        <v>0</v>
      </c>
      <c r="BA557" s="222">
        <f t="shared" si="1418"/>
        <v>0</v>
      </c>
      <c r="BB557" s="222">
        <f t="shared" si="1419"/>
        <v>0</v>
      </c>
      <c r="BC557" s="222">
        <f t="shared" si="1420"/>
        <v>0</v>
      </c>
      <c r="BD557" s="222">
        <f t="shared" si="1421"/>
        <v>0</v>
      </c>
      <c r="BE557" s="222">
        <f t="shared" si="1422"/>
        <v>0</v>
      </c>
      <c r="BF557" s="222">
        <f t="shared" si="1423"/>
        <v>0</v>
      </c>
      <c r="BG557" s="222">
        <f t="shared" si="1424"/>
        <v>0</v>
      </c>
      <c r="BH557" s="222">
        <f t="shared" si="1425"/>
        <v>0</v>
      </c>
      <c r="BI557" s="222">
        <f t="shared" si="1426"/>
        <v>0</v>
      </c>
      <c r="BJ557" s="222">
        <f t="shared" si="1427"/>
        <v>0</v>
      </c>
      <c r="BK557" s="222">
        <f t="shared" si="1428"/>
        <v>0</v>
      </c>
      <c r="BL557" s="222">
        <f t="shared" si="1429"/>
        <v>0</v>
      </c>
      <c r="BM557" s="222">
        <f t="shared" si="1430"/>
        <v>0</v>
      </c>
      <c r="BN557" s="222">
        <f t="shared" si="1431"/>
        <v>0</v>
      </c>
      <c r="BO557" s="222">
        <f t="shared" si="1432"/>
        <v>0</v>
      </c>
      <c r="BP557" s="222">
        <f t="shared" si="1433"/>
        <v>0</v>
      </c>
      <c r="BQ557" s="222">
        <f t="shared" si="1434"/>
        <v>0</v>
      </c>
      <c r="BR557" s="222">
        <f t="shared" si="1435"/>
        <v>0</v>
      </c>
      <c r="BS557" s="222">
        <f t="shared" si="1436"/>
        <v>0</v>
      </c>
      <c r="BT557" s="222">
        <f t="shared" si="1437"/>
        <v>0</v>
      </c>
      <c r="BU557" s="222">
        <f t="shared" si="1438"/>
        <v>0</v>
      </c>
      <c r="BV557" s="222">
        <f t="shared" si="1439"/>
        <v>0</v>
      </c>
      <c r="BW557" s="222">
        <f t="shared" si="1440"/>
        <v>0</v>
      </c>
      <c r="BX557" s="222">
        <f t="shared" si="1441"/>
        <v>0</v>
      </c>
      <c r="BY557" s="222">
        <f t="shared" si="1442"/>
        <v>0</v>
      </c>
      <c r="BZ557" s="222">
        <f t="shared" si="1443"/>
        <v>0</v>
      </c>
      <c r="CA557" s="222">
        <f t="shared" si="1444"/>
        <v>0</v>
      </c>
      <c r="CB557" s="222">
        <f t="shared" si="1445"/>
        <v>0</v>
      </c>
      <c r="CC557" s="222">
        <f t="shared" si="1446"/>
        <v>0</v>
      </c>
      <c r="CD557" s="222">
        <f t="shared" si="1447"/>
        <v>0</v>
      </c>
      <c r="CE557" s="222">
        <f t="shared" si="1448"/>
        <v>0</v>
      </c>
      <c r="CF557" s="222">
        <f t="shared" si="1449"/>
        <v>0</v>
      </c>
      <c r="CG557" s="222">
        <f t="shared" si="1450"/>
        <v>0</v>
      </c>
      <c r="CH557" s="222">
        <f t="shared" si="1451"/>
        <v>0</v>
      </c>
      <c r="CI557" s="222">
        <f t="shared" si="1452"/>
        <v>0</v>
      </c>
      <c r="CJ557" s="222">
        <f t="shared" si="1453"/>
        <v>0</v>
      </c>
      <c r="CK557" s="222">
        <f t="shared" si="1454"/>
        <v>0</v>
      </c>
      <c r="CL557" s="222">
        <f t="shared" si="1455"/>
        <v>0</v>
      </c>
      <c r="CM557" s="222">
        <f t="shared" si="1456"/>
        <v>0</v>
      </c>
      <c r="CN557" s="222">
        <f t="shared" si="1457"/>
        <v>0</v>
      </c>
      <c r="CO557" s="222">
        <f t="shared" si="1458"/>
        <v>0</v>
      </c>
      <c r="CP557" s="222">
        <f t="shared" si="1459"/>
        <v>0</v>
      </c>
      <c r="CQ557" s="222">
        <f t="shared" si="1460"/>
        <v>0</v>
      </c>
      <c r="CR557" s="222">
        <f t="shared" si="1461"/>
        <v>0</v>
      </c>
      <c r="CS557" s="222">
        <f t="shared" si="1462"/>
        <v>0</v>
      </c>
      <c r="CT557" s="222">
        <f t="shared" si="1463"/>
        <v>0</v>
      </c>
      <c r="CU557" s="222">
        <f t="shared" si="1464"/>
        <v>0</v>
      </c>
      <c r="CV557" s="222">
        <f t="shared" si="1465"/>
        <v>0</v>
      </c>
      <c r="CW557" s="222">
        <f t="shared" si="1466"/>
        <v>0</v>
      </c>
      <c r="CX557" s="222">
        <f t="shared" si="1467"/>
        <v>0</v>
      </c>
      <c r="CY557" s="222">
        <f t="shared" si="1468"/>
        <v>0</v>
      </c>
      <c r="CZ557" s="222">
        <f t="shared" si="1469"/>
        <v>0</v>
      </c>
      <c r="DA557" s="222">
        <f t="shared" si="1470"/>
        <v>0</v>
      </c>
      <c r="DB557" s="222">
        <f t="shared" si="1471"/>
        <v>0</v>
      </c>
      <c r="DC557" s="222">
        <f t="shared" si="1472"/>
        <v>0</v>
      </c>
      <c r="DD557" s="222">
        <f t="shared" si="1473"/>
        <v>0</v>
      </c>
      <c r="DE557" s="222">
        <f t="shared" si="1474"/>
        <v>0</v>
      </c>
      <c r="DF557" s="222">
        <f t="shared" si="1475"/>
        <v>0</v>
      </c>
      <c r="DG557" s="222">
        <f t="shared" si="1476"/>
        <v>0</v>
      </c>
      <c r="DH557" s="222">
        <f t="shared" si="1477"/>
        <v>0</v>
      </c>
      <c r="DI557" s="222">
        <f t="shared" si="1478"/>
        <v>0</v>
      </c>
      <c r="DJ557" s="222">
        <f t="shared" si="1479"/>
        <v>0</v>
      </c>
      <c r="DK557" s="222">
        <f t="shared" si="1480"/>
        <v>0</v>
      </c>
      <c r="DL557" s="222">
        <f t="shared" si="1481"/>
        <v>0</v>
      </c>
      <c r="DM557" s="222">
        <f t="shared" si="1482"/>
        <v>0</v>
      </c>
      <c r="DN557" s="222">
        <f t="shared" si="1483"/>
        <v>0</v>
      </c>
      <c r="DO557" s="222">
        <f t="shared" si="1484"/>
        <v>0</v>
      </c>
      <c r="DP557" s="222">
        <f t="shared" si="1485"/>
        <v>0</v>
      </c>
      <c r="DQ557" s="222">
        <f t="shared" si="1486"/>
        <v>0</v>
      </c>
      <c r="DR557" s="222">
        <f t="shared" si="1487"/>
        <v>0</v>
      </c>
      <c r="DS557" s="222">
        <f t="shared" si="1488"/>
        <v>0</v>
      </c>
      <c r="DT557" s="222">
        <f t="shared" si="1489"/>
        <v>0</v>
      </c>
      <c r="DU557" s="222">
        <f t="shared" si="1490"/>
        <v>0</v>
      </c>
      <c r="DV557" s="222">
        <f t="shared" si="1491"/>
        <v>0</v>
      </c>
      <c r="DW557" s="222">
        <f t="shared" si="1492"/>
        <v>0</v>
      </c>
      <c r="DX557" s="222">
        <f t="shared" si="1493"/>
        <v>0</v>
      </c>
      <c r="DY557" s="222">
        <f t="shared" si="1494"/>
        <v>0</v>
      </c>
      <c r="DZ557" s="222">
        <f t="shared" si="1495"/>
        <v>0</v>
      </c>
      <c r="EA557" s="222">
        <f t="shared" si="1496"/>
        <v>0</v>
      </c>
      <c r="EB557" s="222">
        <f t="shared" si="1497"/>
        <v>0</v>
      </c>
      <c r="EC557" s="222">
        <f t="shared" si="1498"/>
        <v>0</v>
      </c>
      <c r="ED557" s="222">
        <f t="shared" si="1499"/>
        <v>0</v>
      </c>
      <c r="EE557" s="222">
        <f t="shared" si="1500"/>
        <v>0</v>
      </c>
      <c r="EF557" s="222">
        <f t="shared" si="1501"/>
        <v>0</v>
      </c>
      <c r="EG557" s="222">
        <f t="shared" si="1502"/>
        <v>0</v>
      </c>
      <c r="EH557" s="222">
        <f t="shared" si="1503"/>
        <v>0</v>
      </c>
      <c r="EI557" s="222">
        <f t="shared" si="1504"/>
        <v>0</v>
      </c>
      <c r="EJ557" s="222">
        <f t="shared" si="1505"/>
        <v>0</v>
      </c>
      <c r="EK557" s="222">
        <f t="shared" si="1506"/>
        <v>0</v>
      </c>
      <c r="EL557" s="222">
        <f t="shared" si="1507"/>
        <v>0</v>
      </c>
      <c r="EM557" s="222">
        <f t="shared" si="1508"/>
        <v>0</v>
      </c>
      <c r="EN557" s="222">
        <f t="shared" si="1509"/>
        <v>0</v>
      </c>
      <c r="EO557" s="222">
        <f t="shared" si="1510"/>
        <v>0</v>
      </c>
      <c r="EP557" s="222">
        <f t="shared" si="1511"/>
        <v>0</v>
      </c>
      <c r="EQ557" s="222">
        <f t="shared" si="1512"/>
        <v>0</v>
      </c>
      <c r="ER557" s="222">
        <f t="shared" si="1513"/>
        <v>0</v>
      </c>
      <c r="ES557" s="222">
        <f t="shared" si="1514"/>
        <v>0</v>
      </c>
      <c r="ET557" s="222">
        <f t="shared" si="1515"/>
        <v>0</v>
      </c>
      <c r="EU557" s="222">
        <f t="shared" si="1516"/>
        <v>0</v>
      </c>
      <c r="EV557" s="222">
        <f t="shared" si="1517"/>
        <v>0</v>
      </c>
      <c r="EW557" s="222">
        <f t="shared" si="1518"/>
        <v>0</v>
      </c>
      <c r="EX557" s="222">
        <f t="shared" si="1519"/>
        <v>0</v>
      </c>
      <c r="EY557" s="222">
        <f t="shared" si="1520"/>
        <v>0</v>
      </c>
      <c r="EZ557" s="222">
        <f t="shared" si="1521"/>
        <v>0</v>
      </c>
      <c r="FA557" s="222">
        <f t="shared" si="1522"/>
        <v>0</v>
      </c>
      <c r="FB557" s="222">
        <f t="shared" si="1523"/>
        <v>0</v>
      </c>
      <c r="FC557" s="222">
        <f t="shared" si="1524"/>
        <v>0</v>
      </c>
      <c r="FD557" s="222">
        <f t="shared" si="1525"/>
        <v>0</v>
      </c>
      <c r="FE557" s="222">
        <f t="shared" si="1526"/>
        <v>0</v>
      </c>
      <c r="FF557" s="222">
        <f t="shared" si="1527"/>
        <v>0</v>
      </c>
      <c r="FG557" s="222">
        <f t="shared" si="1528"/>
        <v>0</v>
      </c>
      <c r="FH557" s="222">
        <f t="shared" si="1529"/>
        <v>0</v>
      </c>
      <c r="FI557" s="222">
        <f t="shared" si="1530"/>
        <v>0</v>
      </c>
      <c r="FJ557" s="222">
        <f t="shared" si="1531"/>
        <v>0</v>
      </c>
      <c r="FK557" s="222">
        <f t="shared" si="1532"/>
        <v>0</v>
      </c>
      <c r="FL557" s="222">
        <f t="shared" si="1533"/>
        <v>0</v>
      </c>
      <c r="FM557" s="222">
        <f t="shared" si="1534"/>
        <v>0</v>
      </c>
      <c r="FN557" s="222">
        <f t="shared" si="1535"/>
        <v>0</v>
      </c>
      <c r="FO557" s="222">
        <f t="shared" si="1536"/>
        <v>0</v>
      </c>
      <c r="FP557" s="222">
        <f t="shared" si="1537"/>
        <v>0</v>
      </c>
      <c r="FQ557" s="222">
        <f t="shared" si="1538"/>
        <v>0</v>
      </c>
      <c r="FR557" s="222">
        <f t="shared" si="1539"/>
        <v>0</v>
      </c>
      <c r="FS557" s="222">
        <f t="shared" si="1540"/>
        <v>0</v>
      </c>
      <c r="FT557" s="222">
        <f t="shared" si="1541"/>
        <v>0</v>
      </c>
      <c r="FU557" s="222">
        <f t="shared" si="1542"/>
        <v>0</v>
      </c>
      <c r="FV557" s="222">
        <f t="shared" si="1543"/>
        <v>0</v>
      </c>
      <c r="FW557" s="222">
        <f t="shared" si="1544"/>
        <v>0</v>
      </c>
      <c r="FX557" s="222">
        <f t="shared" si="1545"/>
        <v>0</v>
      </c>
      <c r="FY557" s="222">
        <f t="shared" si="1546"/>
        <v>0</v>
      </c>
      <c r="FZ557" s="222">
        <f t="shared" si="1547"/>
        <v>0</v>
      </c>
      <c r="GA557" s="222">
        <f t="shared" si="1548"/>
        <v>0</v>
      </c>
      <c r="GB557" s="222">
        <f t="shared" si="1549"/>
        <v>0</v>
      </c>
      <c r="GC557" s="222">
        <f t="shared" si="1550"/>
        <v>0</v>
      </c>
      <c r="GD557" s="222">
        <f t="shared" si="1551"/>
        <v>0</v>
      </c>
      <c r="GE557" s="222">
        <f t="shared" si="1552"/>
        <v>0</v>
      </c>
      <c r="GF557" s="222">
        <f t="shared" si="1553"/>
        <v>0</v>
      </c>
      <c r="GG557" s="222">
        <f t="shared" si="1554"/>
        <v>0</v>
      </c>
      <c r="GH557" s="222">
        <f t="shared" si="1555"/>
        <v>0</v>
      </c>
      <c r="GI557" s="222">
        <f t="shared" si="1556"/>
        <v>0</v>
      </c>
      <c r="GJ557" s="222">
        <f t="shared" si="1557"/>
        <v>0</v>
      </c>
      <c r="GK557" s="222">
        <f t="shared" si="1558"/>
        <v>0</v>
      </c>
      <c r="GL557" s="222">
        <f t="shared" si="1559"/>
        <v>0</v>
      </c>
      <c r="GM557" s="222">
        <f t="shared" si="1560"/>
        <v>0</v>
      </c>
      <c r="GN557" s="222">
        <f t="shared" si="1561"/>
        <v>0</v>
      </c>
      <c r="GO557" s="222">
        <f t="shared" si="1562"/>
        <v>0</v>
      </c>
      <c r="GP557" s="222">
        <f t="shared" si="1563"/>
        <v>0</v>
      </c>
      <c r="GQ557" s="222">
        <f t="shared" si="1564"/>
        <v>0</v>
      </c>
      <c r="GR557" s="222">
        <f t="shared" si="1565"/>
        <v>0</v>
      </c>
      <c r="GS557" s="222">
        <f t="shared" si="1566"/>
        <v>0</v>
      </c>
      <c r="GT557" s="222">
        <f t="shared" si="1567"/>
        <v>0</v>
      </c>
      <c r="GU557" s="222">
        <f t="shared" si="1568"/>
        <v>0</v>
      </c>
      <c r="GV557" s="222">
        <f t="shared" si="1569"/>
        <v>0</v>
      </c>
      <c r="GW557" s="222">
        <f t="shared" si="1570"/>
        <v>0</v>
      </c>
      <c r="GX557" s="222">
        <f t="shared" si="1571"/>
        <v>0</v>
      </c>
      <c r="GY557" s="222">
        <f t="shared" si="1572"/>
        <v>0</v>
      </c>
      <c r="GZ557" s="222">
        <f t="shared" si="1573"/>
        <v>0</v>
      </c>
      <c r="HA557" s="222">
        <f t="shared" si="1574"/>
        <v>0</v>
      </c>
      <c r="HB557" s="222">
        <f t="shared" si="1575"/>
        <v>0</v>
      </c>
      <c r="HC557" s="222">
        <f t="shared" si="1576"/>
        <v>0</v>
      </c>
      <c r="HD557" s="222">
        <f t="shared" si="1577"/>
        <v>0</v>
      </c>
      <c r="HE557" s="222">
        <f t="shared" si="1578"/>
        <v>0</v>
      </c>
      <c r="HF557" s="222">
        <f t="shared" si="1579"/>
        <v>0</v>
      </c>
      <c r="HG557" s="222">
        <f t="shared" si="1580"/>
        <v>0</v>
      </c>
      <c r="HH557" s="222">
        <f t="shared" si="1581"/>
        <v>0</v>
      </c>
      <c r="HI557" s="222">
        <f t="shared" si="1582"/>
        <v>0</v>
      </c>
      <c r="HJ557" s="222">
        <f t="shared" si="1583"/>
        <v>0</v>
      </c>
      <c r="HK557" s="222">
        <f t="shared" si="1584"/>
        <v>0</v>
      </c>
      <c r="HL557" s="222">
        <f t="shared" si="1585"/>
        <v>0</v>
      </c>
      <c r="HM557" s="222">
        <f t="shared" si="1586"/>
        <v>0</v>
      </c>
      <c r="HN557" s="222">
        <f t="shared" si="1587"/>
        <v>0</v>
      </c>
      <c r="HO557" s="222">
        <f t="shared" si="1588"/>
        <v>0</v>
      </c>
      <c r="HP557" s="222">
        <f t="shared" si="1589"/>
        <v>0</v>
      </c>
      <c r="HQ557" s="222">
        <f t="shared" si="1590"/>
        <v>0</v>
      </c>
      <c r="HR557" s="222">
        <f t="shared" si="1591"/>
        <v>0</v>
      </c>
      <c r="HS557" s="222">
        <f t="shared" si="1592"/>
        <v>0</v>
      </c>
      <c r="HT557" s="222">
        <f t="shared" si="1593"/>
        <v>0</v>
      </c>
      <c r="HU557" s="222">
        <f t="shared" si="1594"/>
        <v>0</v>
      </c>
      <c r="HV557" s="222">
        <f t="shared" si="1595"/>
        <v>0</v>
      </c>
      <c r="HW557" s="222">
        <f t="shared" si="1596"/>
        <v>0</v>
      </c>
      <c r="HX557" s="222">
        <f t="shared" si="1597"/>
        <v>0</v>
      </c>
      <c r="HY557" s="222">
        <f t="shared" si="1598"/>
        <v>0</v>
      </c>
      <c r="HZ557" s="222">
        <f t="shared" si="1599"/>
        <v>0</v>
      </c>
      <c r="IA557" s="222">
        <f t="shared" si="1600"/>
        <v>0</v>
      </c>
      <c r="IB557" s="222">
        <f t="shared" si="1601"/>
        <v>0</v>
      </c>
      <c r="IC557" s="222">
        <f t="shared" si="1602"/>
        <v>0</v>
      </c>
      <c r="ID557" s="222">
        <f t="shared" si="1603"/>
        <v>0</v>
      </c>
      <c r="IE557" s="222">
        <f t="shared" si="1604"/>
        <v>0</v>
      </c>
      <c r="IF557" s="222">
        <f t="shared" si="1605"/>
        <v>0</v>
      </c>
      <c r="IG557" s="222">
        <f t="shared" si="1606"/>
        <v>0</v>
      </c>
      <c r="IH557" s="222">
        <f t="shared" si="1607"/>
        <v>0</v>
      </c>
      <c r="II557" s="222">
        <f t="shared" si="1608"/>
        <v>0</v>
      </c>
      <c r="IJ557" s="222">
        <f t="shared" si="1609"/>
        <v>0</v>
      </c>
      <c r="IK557" s="222">
        <f t="shared" si="1610"/>
        <v>0</v>
      </c>
      <c r="IL557" s="222">
        <f t="shared" si="1611"/>
        <v>0</v>
      </c>
      <c r="IM557" s="222">
        <f t="shared" si="1612"/>
        <v>0</v>
      </c>
      <c r="IN557" s="222">
        <f t="shared" si="1613"/>
        <v>0</v>
      </c>
      <c r="IO557" s="222">
        <f t="shared" si="1614"/>
        <v>0</v>
      </c>
      <c r="IP557" s="222">
        <f t="shared" si="1615"/>
        <v>0</v>
      </c>
      <c r="IQ557" s="222">
        <f t="shared" si="1616"/>
        <v>0</v>
      </c>
      <c r="IR557" s="222">
        <f t="shared" si="1617"/>
        <v>0</v>
      </c>
      <c r="IS557" s="222">
        <f t="shared" si="1618"/>
        <v>0</v>
      </c>
      <c r="IT557" s="222">
        <f t="shared" si="1619"/>
        <v>0</v>
      </c>
      <c r="IU557" s="222">
        <f t="shared" si="1620"/>
        <v>0</v>
      </c>
      <c r="IV557" s="222">
        <f t="shared" si="1621"/>
        <v>0</v>
      </c>
      <c r="IW557" s="222">
        <f t="shared" si="1622"/>
        <v>0</v>
      </c>
      <c r="IX557" s="222">
        <f t="shared" si="1623"/>
        <v>0</v>
      </c>
      <c r="IY557" s="222">
        <f t="shared" si="1624"/>
        <v>0</v>
      </c>
      <c r="IZ557" s="222">
        <f t="shared" si="1625"/>
        <v>0</v>
      </c>
      <c r="JA557" s="222">
        <f t="shared" si="1626"/>
        <v>0</v>
      </c>
      <c r="JB557" s="222">
        <f t="shared" si="1627"/>
        <v>0</v>
      </c>
    </row>
    <row r="558" spans="2:262">
      <c r="B558" s="230">
        <v>197</v>
      </c>
      <c r="C558" s="229">
        <f t="shared" si="1628"/>
        <v>3.847656250000003E-3</v>
      </c>
      <c r="D558" s="226">
        <f t="shared" ca="1" si="1371"/>
        <v>24.185892263323161</v>
      </c>
      <c r="E558" s="225">
        <f ca="1">GU361</f>
        <v>0.18589226332316011</v>
      </c>
      <c r="F558" s="224">
        <v>197</v>
      </c>
      <c r="G558" s="222">
        <f t="shared" si="1372"/>
        <v>0</v>
      </c>
      <c r="H558" s="222">
        <f t="shared" si="1373"/>
        <v>0</v>
      </c>
      <c r="I558" s="222">
        <f t="shared" si="1374"/>
        <v>0</v>
      </c>
      <c r="J558" s="222">
        <f t="shared" si="1375"/>
        <v>0</v>
      </c>
      <c r="K558" s="222">
        <f t="shared" si="1376"/>
        <v>0</v>
      </c>
      <c r="L558" s="222">
        <f t="shared" si="1377"/>
        <v>0</v>
      </c>
      <c r="M558" s="222">
        <f t="shared" si="1378"/>
        <v>0</v>
      </c>
      <c r="N558" s="222">
        <f t="shared" si="1379"/>
        <v>0</v>
      </c>
      <c r="O558" s="222">
        <f t="shared" si="1380"/>
        <v>0</v>
      </c>
      <c r="P558" s="222">
        <f t="shared" si="1381"/>
        <v>0</v>
      </c>
      <c r="Q558" s="222">
        <f t="shared" si="1382"/>
        <v>0</v>
      </c>
      <c r="R558" s="222">
        <f t="shared" si="1383"/>
        <v>0</v>
      </c>
      <c r="S558" s="222">
        <f t="shared" si="1384"/>
        <v>0</v>
      </c>
      <c r="T558" s="222">
        <f t="shared" si="1385"/>
        <v>0</v>
      </c>
      <c r="U558" s="222">
        <f t="shared" si="1386"/>
        <v>0</v>
      </c>
      <c r="V558" s="222">
        <f t="shared" si="1387"/>
        <v>0</v>
      </c>
      <c r="W558" s="222">
        <f t="shared" si="1388"/>
        <v>0</v>
      </c>
      <c r="X558" s="222">
        <f t="shared" si="1389"/>
        <v>0</v>
      </c>
      <c r="Y558" s="222">
        <f t="shared" si="1390"/>
        <v>0</v>
      </c>
      <c r="Z558" s="222">
        <f t="shared" si="1391"/>
        <v>0</v>
      </c>
      <c r="AA558" s="222">
        <f t="shared" si="1392"/>
        <v>0</v>
      </c>
      <c r="AB558" s="222">
        <f t="shared" si="1393"/>
        <v>0</v>
      </c>
      <c r="AC558" s="222">
        <f t="shared" si="1394"/>
        <v>0</v>
      </c>
      <c r="AD558" s="222">
        <f t="shared" si="1395"/>
        <v>0</v>
      </c>
      <c r="AE558" s="222">
        <f t="shared" si="1396"/>
        <v>0</v>
      </c>
      <c r="AF558" s="222">
        <f t="shared" si="1397"/>
        <v>0</v>
      </c>
      <c r="AG558" s="222">
        <f t="shared" si="1398"/>
        <v>0</v>
      </c>
      <c r="AH558" s="222">
        <f t="shared" si="1399"/>
        <v>0</v>
      </c>
      <c r="AI558" s="222">
        <f t="shared" si="1400"/>
        <v>0</v>
      </c>
      <c r="AJ558" s="222">
        <f t="shared" si="1401"/>
        <v>0</v>
      </c>
      <c r="AK558" s="222">
        <f t="shared" si="1402"/>
        <v>0</v>
      </c>
      <c r="AL558" s="222">
        <f t="shared" si="1403"/>
        <v>0</v>
      </c>
      <c r="AM558" s="222">
        <f t="shared" si="1404"/>
        <v>0</v>
      </c>
      <c r="AN558" s="222">
        <f t="shared" si="1405"/>
        <v>0</v>
      </c>
      <c r="AO558" s="222">
        <f t="shared" si="1406"/>
        <v>0</v>
      </c>
      <c r="AP558" s="222">
        <f t="shared" si="1407"/>
        <v>0</v>
      </c>
      <c r="AQ558" s="222">
        <f t="shared" si="1408"/>
        <v>0</v>
      </c>
      <c r="AR558" s="222">
        <f t="shared" si="1409"/>
        <v>0</v>
      </c>
      <c r="AS558" s="222">
        <f t="shared" si="1410"/>
        <v>0</v>
      </c>
      <c r="AT558" s="222">
        <f t="shared" si="1411"/>
        <v>0</v>
      </c>
      <c r="AU558" s="222">
        <f t="shared" si="1412"/>
        <v>0</v>
      </c>
      <c r="AV558" s="222">
        <f t="shared" si="1413"/>
        <v>0</v>
      </c>
      <c r="AW558" s="222">
        <f t="shared" si="1414"/>
        <v>0</v>
      </c>
      <c r="AX558" s="222">
        <f t="shared" si="1415"/>
        <v>0</v>
      </c>
      <c r="AY558" s="222">
        <f t="shared" si="1416"/>
        <v>0</v>
      </c>
      <c r="AZ558" s="222">
        <f t="shared" si="1417"/>
        <v>0</v>
      </c>
      <c r="BA558" s="222">
        <f t="shared" si="1418"/>
        <v>0</v>
      </c>
      <c r="BB558" s="222">
        <f t="shared" si="1419"/>
        <v>0</v>
      </c>
      <c r="BC558" s="222">
        <f t="shared" si="1420"/>
        <v>0</v>
      </c>
      <c r="BD558" s="222">
        <f t="shared" si="1421"/>
        <v>0</v>
      </c>
      <c r="BE558" s="222">
        <f t="shared" si="1422"/>
        <v>0</v>
      </c>
      <c r="BF558" s="222">
        <f t="shared" si="1423"/>
        <v>0</v>
      </c>
      <c r="BG558" s="222">
        <f t="shared" si="1424"/>
        <v>0</v>
      </c>
      <c r="BH558" s="222">
        <f t="shared" si="1425"/>
        <v>0</v>
      </c>
      <c r="BI558" s="222">
        <f t="shared" si="1426"/>
        <v>0</v>
      </c>
      <c r="BJ558" s="222">
        <f t="shared" si="1427"/>
        <v>0</v>
      </c>
      <c r="BK558" s="222">
        <f t="shared" si="1428"/>
        <v>0</v>
      </c>
      <c r="BL558" s="222">
        <f t="shared" si="1429"/>
        <v>0</v>
      </c>
      <c r="BM558" s="222">
        <f t="shared" si="1430"/>
        <v>0</v>
      </c>
      <c r="BN558" s="222">
        <f t="shared" si="1431"/>
        <v>0</v>
      </c>
      <c r="BO558" s="222">
        <f t="shared" si="1432"/>
        <v>0</v>
      </c>
      <c r="BP558" s="222">
        <f t="shared" si="1433"/>
        <v>0</v>
      </c>
      <c r="BQ558" s="222">
        <f t="shared" si="1434"/>
        <v>0</v>
      </c>
      <c r="BR558" s="222">
        <f t="shared" si="1435"/>
        <v>0</v>
      </c>
      <c r="BS558" s="222">
        <f t="shared" si="1436"/>
        <v>0</v>
      </c>
      <c r="BT558" s="222">
        <f t="shared" si="1437"/>
        <v>0</v>
      </c>
      <c r="BU558" s="222">
        <f t="shared" si="1438"/>
        <v>0</v>
      </c>
      <c r="BV558" s="222">
        <f t="shared" si="1439"/>
        <v>0</v>
      </c>
      <c r="BW558" s="222">
        <f t="shared" si="1440"/>
        <v>0</v>
      </c>
      <c r="BX558" s="222">
        <f t="shared" si="1441"/>
        <v>0</v>
      </c>
      <c r="BY558" s="222">
        <f t="shared" si="1442"/>
        <v>0</v>
      </c>
      <c r="BZ558" s="222">
        <f t="shared" si="1443"/>
        <v>0</v>
      </c>
      <c r="CA558" s="222">
        <f t="shared" si="1444"/>
        <v>0</v>
      </c>
      <c r="CB558" s="222">
        <f t="shared" si="1445"/>
        <v>0</v>
      </c>
      <c r="CC558" s="222">
        <f t="shared" si="1446"/>
        <v>0</v>
      </c>
      <c r="CD558" s="222">
        <f t="shared" si="1447"/>
        <v>0</v>
      </c>
      <c r="CE558" s="222">
        <f t="shared" si="1448"/>
        <v>0</v>
      </c>
      <c r="CF558" s="222">
        <f t="shared" si="1449"/>
        <v>0</v>
      </c>
      <c r="CG558" s="222">
        <f t="shared" si="1450"/>
        <v>0</v>
      </c>
      <c r="CH558" s="222">
        <f t="shared" si="1451"/>
        <v>0</v>
      </c>
      <c r="CI558" s="222">
        <f t="shared" si="1452"/>
        <v>0</v>
      </c>
      <c r="CJ558" s="222">
        <f t="shared" si="1453"/>
        <v>0</v>
      </c>
      <c r="CK558" s="222">
        <f t="shared" si="1454"/>
        <v>0</v>
      </c>
      <c r="CL558" s="222">
        <f t="shared" si="1455"/>
        <v>0</v>
      </c>
      <c r="CM558" s="222">
        <f t="shared" si="1456"/>
        <v>0</v>
      </c>
      <c r="CN558" s="222">
        <f t="shared" si="1457"/>
        <v>0</v>
      </c>
      <c r="CO558" s="222">
        <f t="shared" si="1458"/>
        <v>0</v>
      </c>
      <c r="CP558" s="222">
        <f t="shared" si="1459"/>
        <v>0</v>
      </c>
      <c r="CQ558" s="222">
        <f t="shared" si="1460"/>
        <v>0</v>
      </c>
      <c r="CR558" s="222">
        <f t="shared" si="1461"/>
        <v>0</v>
      </c>
      <c r="CS558" s="222">
        <f t="shared" si="1462"/>
        <v>0</v>
      </c>
      <c r="CT558" s="222">
        <f t="shared" si="1463"/>
        <v>0</v>
      </c>
      <c r="CU558" s="222">
        <f t="shared" si="1464"/>
        <v>0</v>
      </c>
      <c r="CV558" s="222">
        <f t="shared" si="1465"/>
        <v>0</v>
      </c>
      <c r="CW558" s="222">
        <f t="shared" si="1466"/>
        <v>0</v>
      </c>
      <c r="CX558" s="222">
        <f t="shared" si="1467"/>
        <v>0</v>
      </c>
      <c r="CY558" s="222">
        <f t="shared" si="1468"/>
        <v>0</v>
      </c>
      <c r="CZ558" s="222">
        <f t="shared" si="1469"/>
        <v>0</v>
      </c>
      <c r="DA558" s="222">
        <f t="shared" si="1470"/>
        <v>0</v>
      </c>
      <c r="DB558" s="222">
        <f t="shared" si="1471"/>
        <v>0</v>
      </c>
      <c r="DC558" s="222">
        <f t="shared" si="1472"/>
        <v>0</v>
      </c>
      <c r="DD558" s="222">
        <f t="shared" si="1473"/>
        <v>0</v>
      </c>
      <c r="DE558" s="222">
        <f t="shared" si="1474"/>
        <v>0</v>
      </c>
      <c r="DF558" s="222">
        <f t="shared" si="1475"/>
        <v>0</v>
      </c>
      <c r="DG558" s="222">
        <f t="shared" si="1476"/>
        <v>0</v>
      </c>
      <c r="DH558" s="222">
        <f t="shared" si="1477"/>
        <v>0</v>
      </c>
      <c r="DI558" s="222">
        <f t="shared" si="1478"/>
        <v>0</v>
      </c>
      <c r="DJ558" s="222">
        <f t="shared" si="1479"/>
        <v>0</v>
      </c>
      <c r="DK558" s="222">
        <f t="shared" si="1480"/>
        <v>0</v>
      </c>
      <c r="DL558" s="222">
        <f t="shared" si="1481"/>
        <v>0</v>
      </c>
      <c r="DM558" s="222">
        <f t="shared" si="1482"/>
        <v>0</v>
      </c>
      <c r="DN558" s="222">
        <f t="shared" si="1483"/>
        <v>0</v>
      </c>
      <c r="DO558" s="222">
        <f t="shared" si="1484"/>
        <v>0</v>
      </c>
      <c r="DP558" s="222">
        <f t="shared" si="1485"/>
        <v>0</v>
      </c>
      <c r="DQ558" s="222">
        <f t="shared" si="1486"/>
        <v>0</v>
      </c>
      <c r="DR558" s="222">
        <f t="shared" si="1487"/>
        <v>0</v>
      </c>
      <c r="DS558" s="222">
        <f t="shared" si="1488"/>
        <v>0</v>
      </c>
      <c r="DT558" s="222">
        <f t="shared" si="1489"/>
        <v>0</v>
      </c>
      <c r="DU558" s="222">
        <f t="shared" si="1490"/>
        <v>0</v>
      </c>
      <c r="DV558" s="222">
        <f t="shared" si="1491"/>
        <v>0</v>
      </c>
      <c r="DW558" s="222">
        <f t="shared" si="1492"/>
        <v>0</v>
      </c>
      <c r="DX558" s="222">
        <f t="shared" si="1493"/>
        <v>0</v>
      </c>
      <c r="DY558" s="222">
        <f t="shared" si="1494"/>
        <v>0</v>
      </c>
      <c r="DZ558" s="222">
        <f t="shared" si="1495"/>
        <v>0</v>
      </c>
      <c r="EA558" s="222">
        <f t="shared" si="1496"/>
        <v>0</v>
      </c>
      <c r="EB558" s="222">
        <f t="shared" si="1497"/>
        <v>0</v>
      </c>
      <c r="EC558" s="222">
        <f t="shared" si="1498"/>
        <v>0</v>
      </c>
      <c r="ED558" s="222">
        <f t="shared" si="1499"/>
        <v>0</v>
      </c>
      <c r="EE558" s="222">
        <f t="shared" si="1500"/>
        <v>0</v>
      </c>
      <c r="EF558" s="222">
        <f t="shared" si="1501"/>
        <v>0</v>
      </c>
      <c r="EG558" s="222">
        <f t="shared" si="1502"/>
        <v>0</v>
      </c>
      <c r="EH558" s="222">
        <f t="shared" si="1503"/>
        <v>0</v>
      </c>
      <c r="EI558" s="222">
        <f t="shared" si="1504"/>
        <v>0</v>
      </c>
      <c r="EJ558" s="222">
        <f t="shared" si="1505"/>
        <v>0</v>
      </c>
      <c r="EK558" s="222">
        <f t="shared" si="1506"/>
        <v>0</v>
      </c>
      <c r="EL558" s="222">
        <f t="shared" si="1507"/>
        <v>0</v>
      </c>
      <c r="EM558" s="222">
        <f t="shared" si="1508"/>
        <v>0</v>
      </c>
      <c r="EN558" s="222">
        <f t="shared" si="1509"/>
        <v>0</v>
      </c>
      <c r="EO558" s="222">
        <f t="shared" si="1510"/>
        <v>0</v>
      </c>
      <c r="EP558" s="222">
        <f t="shared" si="1511"/>
        <v>0</v>
      </c>
      <c r="EQ558" s="222">
        <f t="shared" si="1512"/>
        <v>0</v>
      </c>
      <c r="ER558" s="222">
        <f t="shared" si="1513"/>
        <v>0</v>
      </c>
      <c r="ES558" s="222">
        <f t="shared" si="1514"/>
        <v>0</v>
      </c>
      <c r="ET558" s="222">
        <f t="shared" si="1515"/>
        <v>0</v>
      </c>
      <c r="EU558" s="222">
        <f t="shared" si="1516"/>
        <v>0</v>
      </c>
      <c r="EV558" s="222">
        <f t="shared" si="1517"/>
        <v>0</v>
      </c>
      <c r="EW558" s="222">
        <f t="shared" si="1518"/>
        <v>0</v>
      </c>
      <c r="EX558" s="222">
        <f t="shared" si="1519"/>
        <v>0</v>
      </c>
      <c r="EY558" s="222">
        <f t="shared" si="1520"/>
        <v>0</v>
      </c>
      <c r="EZ558" s="222">
        <f t="shared" si="1521"/>
        <v>0</v>
      </c>
      <c r="FA558" s="222">
        <f t="shared" si="1522"/>
        <v>0</v>
      </c>
      <c r="FB558" s="222">
        <f t="shared" si="1523"/>
        <v>0</v>
      </c>
      <c r="FC558" s="222">
        <f t="shared" si="1524"/>
        <v>0</v>
      </c>
      <c r="FD558" s="222">
        <f t="shared" si="1525"/>
        <v>0</v>
      </c>
      <c r="FE558" s="222">
        <f t="shared" si="1526"/>
        <v>0</v>
      </c>
      <c r="FF558" s="222">
        <f t="shared" si="1527"/>
        <v>0</v>
      </c>
      <c r="FG558" s="222">
        <f t="shared" si="1528"/>
        <v>0</v>
      </c>
      <c r="FH558" s="222">
        <f t="shared" si="1529"/>
        <v>0</v>
      </c>
      <c r="FI558" s="222">
        <f t="shared" si="1530"/>
        <v>0</v>
      </c>
      <c r="FJ558" s="222">
        <f t="shared" si="1531"/>
        <v>0</v>
      </c>
      <c r="FK558" s="222">
        <f t="shared" si="1532"/>
        <v>0</v>
      </c>
      <c r="FL558" s="222">
        <f t="shared" si="1533"/>
        <v>0</v>
      </c>
      <c r="FM558" s="222">
        <f t="shared" si="1534"/>
        <v>0</v>
      </c>
      <c r="FN558" s="222">
        <f t="shared" si="1535"/>
        <v>0</v>
      </c>
      <c r="FO558" s="222">
        <f t="shared" si="1536"/>
        <v>0</v>
      </c>
      <c r="FP558" s="222">
        <f t="shared" si="1537"/>
        <v>0</v>
      </c>
      <c r="FQ558" s="222">
        <f t="shared" si="1538"/>
        <v>0</v>
      </c>
      <c r="FR558" s="222">
        <f t="shared" si="1539"/>
        <v>0</v>
      </c>
      <c r="FS558" s="222">
        <f t="shared" si="1540"/>
        <v>0</v>
      </c>
      <c r="FT558" s="222">
        <f t="shared" si="1541"/>
        <v>0</v>
      </c>
      <c r="FU558" s="222">
        <f t="shared" si="1542"/>
        <v>0</v>
      </c>
      <c r="FV558" s="222">
        <f t="shared" si="1543"/>
        <v>0</v>
      </c>
      <c r="FW558" s="222">
        <f t="shared" si="1544"/>
        <v>0</v>
      </c>
      <c r="FX558" s="222">
        <f t="shared" si="1545"/>
        <v>0</v>
      </c>
      <c r="FY558" s="222">
        <f t="shared" si="1546"/>
        <v>0</v>
      </c>
      <c r="FZ558" s="222">
        <f t="shared" si="1547"/>
        <v>0</v>
      </c>
      <c r="GA558" s="222">
        <f t="shared" si="1548"/>
        <v>0</v>
      </c>
      <c r="GB558" s="222">
        <f t="shared" si="1549"/>
        <v>0</v>
      </c>
      <c r="GC558" s="222">
        <f t="shared" si="1550"/>
        <v>0</v>
      </c>
      <c r="GD558" s="222">
        <f t="shared" si="1551"/>
        <v>0</v>
      </c>
      <c r="GE558" s="222">
        <f t="shared" si="1552"/>
        <v>0</v>
      </c>
      <c r="GF558" s="222">
        <f t="shared" si="1553"/>
        <v>0</v>
      </c>
      <c r="GG558" s="222">
        <f t="shared" si="1554"/>
        <v>0</v>
      </c>
      <c r="GH558" s="222">
        <f t="shared" si="1555"/>
        <v>0</v>
      </c>
      <c r="GI558" s="222">
        <f t="shared" si="1556"/>
        <v>0</v>
      </c>
      <c r="GJ558" s="222">
        <f t="shared" si="1557"/>
        <v>0</v>
      </c>
      <c r="GK558" s="222">
        <f t="shared" si="1558"/>
        <v>0</v>
      </c>
      <c r="GL558" s="222">
        <f t="shared" si="1559"/>
        <v>0</v>
      </c>
      <c r="GM558" s="222">
        <f t="shared" si="1560"/>
        <v>0</v>
      </c>
      <c r="GN558" s="222">
        <f t="shared" si="1561"/>
        <v>0</v>
      </c>
      <c r="GO558" s="222">
        <f t="shared" si="1562"/>
        <v>0</v>
      </c>
      <c r="GP558" s="222">
        <f t="shared" si="1563"/>
        <v>0</v>
      </c>
      <c r="GQ558" s="222">
        <f t="shared" si="1564"/>
        <v>0</v>
      </c>
      <c r="GR558" s="222">
        <f t="shared" si="1565"/>
        <v>0</v>
      </c>
      <c r="GS558" s="222">
        <f t="shared" si="1566"/>
        <v>0</v>
      </c>
      <c r="GT558" s="222">
        <f t="shared" si="1567"/>
        <v>0</v>
      </c>
      <c r="GU558" s="222">
        <f t="shared" si="1568"/>
        <v>0</v>
      </c>
      <c r="GV558" s="222">
        <f t="shared" si="1569"/>
        <v>0</v>
      </c>
      <c r="GW558" s="222">
        <f t="shared" si="1570"/>
        <v>0</v>
      </c>
      <c r="GX558" s="222">
        <f t="shared" si="1571"/>
        <v>0</v>
      </c>
      <c r="GY558" s="222">
        <f t="shared" si="1572"/>
        <v>0</v>
      </c>
      <c r="GZ558" s="222">
        <f t="shared" si="1573"/>
        <v>0</v>
      </c>
      <c r="HA558" s="222">
        <f t="shared" si="1574"/>
        <v>0</v>
      </c>
      <c r="HB558" s="222">
        <f t="shared" si="1575"/>
        <v>0</v>
      </c>
      <c r="HC558" s="222">
        <f t="shared" si="1576"/>
        <v>0</v>
      </c>
      <c r="HD558" s="222">
        <f t="shared" si="1577"/>
        <v>0</v>
      </c>
      <c r="HE558" s="222">
        <f t="shared" si="1578"/>
        <v>0</v>
      </c>
      <c r="HF558" s="222">
        <f t="shared" si="1579"/>
        <v>0</v>
      </c>
      <c r="HG558" s="222">
        <f t="shared" si="1580"/>
        <v>0</v>
      </c>
      <c r="HH558" s="222">
        <f t="shared" si="1581"/>
        <v>0</v>
      </c>
      <c r="HI558" s="222">
        <f t="shared" si="1582"/>
        <v>0</v>
      </c>
      <c r="HJ558" s="222">
        <f t="shared" si="1583"/>
        <v>0</v>
      </c>
      <c r="HK558" s="222">
        <f t="shared" si="1584"/>
        <v>0</v>
      </c>
      <c r="HL558" s="222">
        <f t="shared" si="1585"/>
        <v>0</v>
      </c>
      <c r="HM558" s="222">
        <f t="shared" si="1586"/>
        <v>0</v>
      </c>
      <c r="HN558" s="222">
        <f t="shared" si="1587"/>
        <v>0</v>
      </c>
      <c r="HO558" s="222">
        <f t="shared" si="1588"/>
        <v>0</v>
      </c>
      <c r="HP558" s="222">
        <f t="shared" si="1589"/>
        <v>0</v>
      </c>
      <c r="HQ558" s="222">
        <f t="shared" si="1590"/>
        <v>0</v>
      </c>
      <c r="HR558" s="222">
        <f t="shared" si="1591"/>
        <v>0</v>
      </c>
      <c r="HS558" s="222">
        <f t="shared" si="1592"/>
        <v>0</v>
      </c>
      <c r="HT558" s="222">
        <f t="shared" si="1593"/>
        <v>0</v>
      </c>
      <c r="HU558" s="222">
        <f t="shared" si="1594"/>
        <v>0</v>
      </c>
      <c r="HV558" s="222">
        <f t="shared" si="1595"/>
        <v>0</v>
      </c>
      <c r="HW558" s="222">
        <f t="shared" si="1596"/>
        <v>0</v>
      </c>
      <c r="HX558" s="222">
        <f t="shared" si="1597"/>
        <v>0</v>
      </c>
      <c r="HY558" s="222">
        <f t="shared" si="1598"/>
        <v>0</v>
      </c>
      <c r="HZ558" s="222">
        <f t="shared" si="1599"/>
        <v>0</v>
      </c>
      <c r="IA558" s="222">
        <f t="shared" si="1600"/>
        <v>0</v>
      </c>
      <c r="IB558" s="222">
        <f t="shared" si="1601"/>
        <v>0</v>
      </c>
      <c r="IC558" s="222">
        <f t="shared" si="1602"/>
        <v>0</v>
      </c>
      <c r="ID558" s="222">
        <f t="shared" si="1603"/>
        <v>0</v>
      </c>
      <c r="IE558" s="222">
        <f t="shared" si="1604"/>
        <v>0</v>
      </c>
      <c r="IF558" s="222">
        <f t="shared" si="1605"/>
        <v>0</v>
      </c>
      <c r="IG558" s="222">
        <f t="shared" si="1606"/>
        <v>0</v>
      </c>
      <c r="IH558" s="222">
        <f t="shared" si="1607"/>
        <v>0</v>
      </c>
      <c r="II558" s="222">
        <f t="shared" si="1608"/>
        <v>0</v>
      </c>
      <c r="IJ558" s="222">
        <f t="shared" si="1609"/>
        <v>0</v>
      </c>
      <c r="IK558" s="222">
        <f t="shared" si="1610"/>
        <v>0</v>
      </c>
      <c r="IL558" s="222">
        <f t="shared" si="1611"/>
        <v>0</v>
      </c>
      <c r="IM558" s="222">
        <f t="shared" si="1612"/>
        <v>0</v>
      </c>
      <c r="IN558" s="222">
        <f t="shared" si="1613"/>
        <v>0</v>
      </c>
      <c r="IO558" s="222">
        <f t="shared" si="1614"/>
        <v>0</v>
      </c>
      <c r="IP558" s="222">
        <f t="shared" si="1615"/>
        <v>0</v>
      </c>
      <c r="IQ558" s="222">
        <f t="shared" si="1616"/>
        <v>0</v>
      </c>
      <c r="IR558" s="222">
        <f t="shared" si="1617"/>
        <v>0</v>
      </c>
      <c r="IS558" s="222">
        <f t="shared" si="1618"/>
        <v>0</v>
      </c>
      <c r="IT558" s="222">
        <f t="shared" si="1619"/>
        <v>0</v>
      </c>
      <c r="IU558" s="222">
        <f t="shared" si="1620"/>
        <v>0</v>
      </c>
      <c r="IV558" s="222">
        <f t="shared" si="1621"/>
        <v>0</v>
      </c>
      <c r="IW558" s="222">
        <f t="shared" si="1622"/>
        <v>0</v>
      </c>
      <c r="IX558" s="222">
        <f t="shared" si="1623"/>
        <v>0</v>
      </c>
      <c r="IY558" s="222">
        <f t="shared" si="1624"/>
        <v>0</v>
      </c>
      <c r="IZ558" s="222">
        <f t="shared" si="1625"/>
        <v>0</v>
      </c>
      <c r="JA558" s="222">
        <f t="shared" si="1626"/>
        <v>0</v>
      </c>
      <c r="JB558" s="222">
        <f t="shared" si="1627"/>
        <v>0</v>
      </c>
    </row>
    <row r="559" spans="2:262">
      <c r="B559" s="230">
        <v>198</v>
      </c>
      <c r="C559" s="229">
        <f t="shared" si="1628"/>
        <v>3.867187500000003E-3</v>
      </c>
      <c r="D559" s="226">
        <f t="shared" ca="1" si="1371"/>
        <v>24.252206073803737</v>
      </c>
      <c r="E559" s="225">
        <f ca="1">GV361</f>
        <v>0.25220607380373811</v>
      </c>
      <c r="F559" s="224">
        <v>198</v>
      </c>
      <c r="G559" s="222">
        <f t="shared" si="1372"/>
        <v>0</v>
      </c>
      <c r="H559" s="222">
        <f t="shared" si="1373"/>
        <v>0</v>
      </c>
      <c r="I559" s="222">
        <f t="shared" si="1374"/>
        <v>0</v>
      </c>
      <c r="J559" s="222">
        <f t="shared" si="1375"/>
        <v>0</v>
      </c>
      <c r="K559" s="222">
        <f t="shared" si="1376"/>
        <v>0</v>
      </c>
      <c r="L559" s="222">
        <f t="shared" si="1377"/>
        <v>0</v>
      </c>
      <c r="M559" s="222">
        <f t="shared" si="1378"/>
        <v>0</v>
      </c>
      <c r="N559" s="222">
        <f t="shared" si="1379"/>
        <v>0</v>
      </c>
      <c r="O559" s="222">
        <f t="shared" si="1380"/>
        <v>0</v>
      </c>
      <c r="P559" s="222">
        <f t="shared" si="1381"/>
        <v>0</v>
      </c>
      <c r="Q559" s="222">
        <f t="shared" si="1382"/>
        <v>0</v>
      </c>
      <c r="R559" s="222">
        <f t="shared" si="1383"/>
        <v>0</v>
      </c>
      <c r="S559" s="222">
        <f t="shared" si="1384"/>
        <v>0</v>
      </c>
      <c r="T559" s="222">
        <f t="shared" si="1385"/>
        <v>0</v>
      </c>
      <c r="U559" s="222">
        <f t="shared" si="1386"/>
        <v>0</v>
      </c>
      <c r="V559" s="222">
        <f t="shared" si="1387"/>
        <v>0</v>
      </c>
      <c r="W559" s="222">
        <f t="shared" si="1388"/>
        <v>0</v>
      </c>
      <c r="X559" s="222">
        <f t="shared" si="1389"/>
        <v>0</v>
      </c>
      <c r="Y559" s="222">
        <f t="shared" si="1390"/>
        <v>0</v>
      </c>
      <c r="Z559" s="222">
        <f t="shared" si="1391"/>
        <v>0</v>
      </c>
      <c r="AA559" s="222">
        <f t="shared" si="1392"/>
        <v>0</v>
      </c>
      <c r="AB559" s="222">
        <f t="shared" si="1393"/>
        <v>0</v>
      </c>
      <c r="AC559" s="222">
        <f t="shared" si="1394"/>
        <v>0</v>
      </c>
      <c r="AD559" s="222">
        <f t="shared" si="1395"/>
        <v>0</v>
      </c>
      <c r="AE559" s="222">
        <f t="shared" si="1396"/>
        <v>0</v>
      </c>
      <c r="AF559" s="222">
        <f t="shared" si="1397"/>
        <v>0</v>
      </c>
      <c r="AG559" s="222">
        <f t="shared" si="1398"/>
        <v>0</v>
      </c>
      <c r="AH559" s="222">
        <f t="shared" si="1399"/>
        <v>0</v>
      </c>
      <c r="AI559" s="222">
        <f t="shared" si="1400"/>
        <v>0</v>
      </c>
      <c r="AJ559" s="222">
        <f t="shared" si="1401"/>
        <v>0</v>
      </c>
      <c r="AK559" s="222">
        <f t="shared" si="1402"/>
        <v>0</v>
      </c>
      <c r="AL559" s="222">
        <f t="shared" si="1403"/>
        <v>0</v>
      </c>
      <c r="AM559" s="222">
        <f t="shared" si="1404"/>
        <v>0</v>
      </c>
      <c r="AN559" s="222">
        <f t="shared" si="1405"/>
        <v>0</v>
      </c>
      <c r="AO559" s="222">
        <f t="shared" si="1406"/>
        <v>0</v>
      </c>
      <c r="AP559" s="222">
        <f t="shared" si="1407"/>
        <v>0</v>
      </c>
      <c r="AQ559" s="222">
        <f t="shared" si="1408"/>
        <v>0</v>
      </c>
      <c r="AR559" s="222">
        <f t="shared" si="1409"/>
        <v>0</v>
      </c>
      <c r="AS559" s="222">
        <f t="shared" si="1410"/>
        <v>0</v>
      </c>
      <c r="AT559" s="222">
        <f t="shared" si="1411"/>
        <v>0</v>
      </c>
      <c r="AU559" s="222">
        <f t="shared" si="1412"/>
        <v>0</v>
      </c>
      <c r="AV559" s="222">
        <f t="shared" si="1413"/>
        <v>0</v>
      </c>
      <c r="AW559" s="222">
        <f t="shared" si="1414"/>
        <v>0</v>
      </c>
      <c r="AX559" s="222">
        <f t="shared" si="1415"/>
        <v>0</v>
      </c>
      <c r="AY559" s="222">
        <f t="shared" si="1416"/>
        <v>0</v>
      </c>
      <c r="AZ559" s="222">
        <f t="shared" si="1417"/>
        <v>0</v>
      </c>
      <c r="BA559" s="222">
        <f t="shared" si="1418"/>
        <v>0</v>
      </c>
      <c r="BB559" s="222">
        <f t="shared" si="1419"/>
        <v>0</v>
      </c>
      <c r="BC559" s="222">
        <f t="shared" si="1420"/>
        <v>0</v>
      </c>
      <c r="BD559" s="222">
        <f t="shared" si="1421"/>
        <v>0</v>
      </c>
      <c r="BE559" s="222">
        <f t="shared" si="1422"/>
        <v>0</v>
      </c>
      <c r="BF559" s="222">
        <f t="shared" si="1423"/>
        <v>0</v>
      </c>
      <c r="BG559" s="222">
        <f t="shared" si="1424"/>
        <v>0</v>
      </c>
      <c r="BH559" s="222">
        <f t="shared" si="1425"/>
        <v>0</v>
      </c>
      <c r="BI559" s="222">
        <f t="shared" si="1426"/>
        <v>0</v>
      </c>
      <c r="BJ559" s="222">
        <f t="shared" si="1427"/>
        <v>0</v>
      </c>
      <c r="BK559" s="222">
        <f t="shared" si="1428"/>
        <v>0</v>
      </c>
      <c r="BL559" s="222">
        <f t="shared" si="1429"/>
        <v>0</v>
      </c>
      <c r="BM559" s="222">
        <f t="shared" si="1430"/>
        <v>0</v>
      </c>
      <c r="BN559" s="222">
        <f t="shared" si="1431"/>
        <v>0</v>
      </c>
      <c r="BO559" s="222">
        <f t="shared" si="1432"/>
        <v>0</v>
      </c>
      <c r="BP559" s="222">
        <f t="shared" si="1433"/>
        <v>0</v>
      </c>
      <c r="BQ559" s="222">
        <f t="shared" si="1434"/>
        <v>0</v>
      </c>
      <c r="BR559" s="222">
        <f t="shared" si="1435"/>
        <v>0</v>
      </c>
      <c r="BS559" s="222">
        <f t="shared" si="1436"/>
        <v>0</v>
      </c>
      <c r="BT559" s="222">
        <f t="shared" si="1437"/>
        <v>0</v>
      </c>
      <c r="BU559" s="222">
        <f t="shared" si="1438"/>
        <v>0</v>
      </c>
      <c r="BV559" s="222">
        <f t="shared" si="1439"/>
        <v>0</v>
      </c>
      <c r="BW559" s="222">
        <f t="shared" si="1440"/>
        <v>0</v>
      </c>
      <c r="BX559" s="222">
        <f t="shared" si="1441"/>
        <v>0</v>
      </c>
      <c r="BY559" s="222">
        <f t="shared" si="1442"/>
        <v>0</v>
      </c>
      <c r="BZ559" s="222">
        <f t="shared" si="1443"/>
        <v>0</v>
      </c>
      <c r="CA559" s="222">
        <f t="shared" si="1444"/>
        <v>0</v>
      </c>
      <c r="CB559" s="222">
        <f t="shared" si="1445"/>
        <v>0</v>
      </c>
      <c r="CC559" s="222">
        <f t="shared" si="1446"/>
        <v>0</v>
      </c>
      <c r="CD559" s="222">
        <f t="shared" si="1447"/>
        <v>0</v>
      </c>
      <c r="CE559" s="222">
        <f t="shared" si="1448"/>
        <v>0</v>
      </c>
      <c r="CF559" s="222">
        <f t="shared" si="1449"/>
        <v>0</v>
      </c>
      <c r="CG559" s="222">
        <f t="shared" si="1450"/>
        <v>0</v>
      </c>
      <c r="CH559" s="222">
        <f t="shared" si="1451"/>
        <v>0</v>
      </c>
      <c r="CI559" s="222">
        <f t="shared" si="1452"/>
        <v>0</v>
      </c>
      <c r="CJ559" s="222">
        <f t="shared" si="1453"/>
        <v>0</v>
      </c>
      <c r="CK559" s="222">
        <f t="shared" si="1454"/>
        <v>0</v>
      </c>
      <c r="CL559" s="222">
        <f t="shared" si="1455"/>
        <v>0</v>
      </c>
      <c r="CM559" s="222">
        <f t="shared" si="1456"/>
        <v>0</v>
      </c>
      <c r="CN559" s="222">
        <f t="shared" si="1457"/>
        <v>0</v>
      </c>
      <c r="CO559" s="222">
        <f t="shared" si="1458"/>
        <v>0</v>
      </c>
      <c r="CP559" s="222">
        <f t="shared" si="1459"/>
        <v>0</v>
      </c>
      <c r="CQ559" s="222">
        <f t="shared" si="1460"/>
        <v>0</v>
      </c>
      <c r="CR559" s="222">
        <f t="shared" si="1461"/>
        <v>0</v>
      </c>
      <c r="CS559" s="222">
        <f t="shared" si="1462"/>
        <v>0</v>
      </c>
      <c r="CT559" s="222">
        <f t="shared" si="1463"/>
        <v>0</v>
      </c>
      <c r="CU559" s="222">
        <f t="shared" si="1464"/>
        <v>0</v>
      </c>
      <c r="CV559" s="222">
        <f t="shared" si="1465"/>
        <v>0</v>
      </c>
      <c r="CW559" s="222">
        <f t="shared" si="1466"/>
        <v>0</v>
      </c>
      <c r="CX559" s="222">
        <f t="shared" si="1467"/>
        <v>0</v>
      </c>
      <c r="CY559" s="222">
        <f t="shared" si="1468"/>
        <v>0</v>
      </c>
      <c r="CZ559" s="222">
        <f t="shared" si="1469"/>
        <v>0</v>
      </c>
      <c r="DA559" s="222">
        <f t="shared" si="1470"/>
        <v>0</v>
      </c>
      <c r="DB559" s="222">
        <f t="shared" si="1471"/>
        <v>0</v>
      </c>
      <c r="DC559" s="222">
        <f t="shared" si="1472"/>
        <v>0</v>
      </c>
      <c r="DD559" s="222">
        <f t="shared" si="1473"/>
        <v>0</v>
      </c>
      <c r="DE559" s="222">
        <f t="shared" si="1474"/>
        <v>0</v>
      </c>
      <c r="DF559" s="222">
        <f t="shared" si="1475"/>
        <v>0</v>
      </c>
      <c r="DG559" s="222">
        <f t="shared" si="1476"/>
        <v>0</v>
      </c>
      <c r="DH559" s="222">
        <f t="shared" si="1477"/>
        <v>0</v>
      </c>
      <c r="DI559" s="222">
        <f t="shared" si="1478"/>
        <v>0</v>
      </c>
      <c r="DJ559" s="222">
        <f t="shared" si="1479"/>
        <v>0</v>
      </c>
      <c r="DK559" s="222">
        <f t="shared" si="1480"/>
        <v>0</v>
      </c>
      <c r="DL559" s="222">
        <f t="shared" si="1481"/>
        <v>0</v>
      </c>
      <c r="DM559" s="222">
        <f t="shared" si="1482"/>
        <v>0</v>
      </c>
      <c r="DN559" s="222">
        <f t="shared" si="1483"/>
        <v>0</v>
      </c>
      <c r="DO559" s="222">
        <f t="shared" si="1484"/>
        <v>0</v>
      </c>
      <c r="DP559" s="222">
        <f t="shared" si="1485"/>
        <v>0</v>
      </c>
      <c r="DQ559" s="222">
        <f t="shared" si="1486"/>
        <v>0</v>
      </c>
      <c r="DR559" s="222">
        <f t="shared" si="1487"/>
        <v>0</v>
      </c>
      <c r="DS559" s="222">
        <f t="shared" si="1488"/>
        <v>0</v>
      </c>
      <c r="DT559" s="222">
        <f t="shared" si="1489"/>
        <v>0</v>
      </c>
      <c r="DU559" s="222">
        <f t="shared" si="1490"/>
        <v>0</v>
      </c>
      <c r="DV559" s="222">
        <f t="shared" si="1491"/>
        <v>0</v>
      </c>
      <c r="DW559" s="222">
        <f t="shared" si="1492"/>
        <v>0</v>
      </c>
      <c r="DX559" s="222">
        <f t="shared" si="1493"/>
        <v>0</v>
      </c>
      <c r="DY559" s="222">
        <f t="shared" si="1494"/>
        <v>0</v>
      </c>
      <c r="DZ559" s="222">
        <f t="shared" si="1495"/>
        <v>0</v>
      </c>
      <c r="EA559" s="222">
        <f t="shared" si="1496"/>
        <v>0</v>
      </c>
      <c r="EB559" s="222">
        <f t="shared" si="1497"/>
        <v>0</v>
      </c>
      <c r="EC559" s="222">
        <f t="shared" si="1498"/>
        <v>0</v>
      </c>
      <c r="ED559" s="222">
        <f t="shared" si="1499"/>
        <v>0</v>
      </c>
      <c r="EE559" s="222">
        <f t="shared" si="1500"/>
        <v>0</v>
      </c>
      <c r="EF559" s="222">
        <f t="shared" si="1501"/>
        <v>0</v>
      </c>
      <c r="EG559" s="222">
        <f t="shared" si="1502"/>
        <v>0</v>
      </c>
      <c r="EH559" s="222">
        <f t="shared" si="1503"/>
        <v>0</v>
      </c>
      <c r="EI559" s="222">
        <f t="shared" si="1504"/>
        <v>0</v>
      </c>
      <c r="EJ559" s="222">
        <f t="shared" si="1505"/>
        <v>0</v>
      </c>
      <c r="EK559" s="222">
        <f t="shared" si="1506"/>
        <v>0</v>
      </c>
      <c r="EL559" s="222">
        <f t="shared" si="1507"/>
        <v>0</v>
      </c>
      <c r="EM559" s="222">
        <f t="shared" si="1508"/>
        <v>0</v>
      </c>
      <c r="EN559" s="222">
        <f t="shared" si="1509"/>
        <v>0</v>
      </c>
      <c r="EO559" s="222">
        <f t="shared" si="1510"/>
        <v>0</v>
      </c>
      <c r="EP559" s="222">
        <f t="shared" si="1511"/>
        <v>0</v>
      </c>
      <c r="EQ559" s="222">
        <f t="shared" si="1512"/>
        <v>0</v>
      </c>
      <c r="ER559" s="222">
        <f t="shared" si="1513"/>
        <v>0</v>
      </c>
      <c r="ES559" s="222">
        <f t="shared" si="1514"/>
        <v>0</v>
      </c>
      <c r="ET559" s="222">
        <f t="shared" si="1515"/>
        <v>0</v>
      </c>
      <c r="EU559" s="222">
        <f t="shared" si="1516"/>
        <v>0</v>
      </c>
      <c r="EV559" s="222">
        <f t="shared" si="1517"/>
        <v>0</v>
      </c>
      <c r="EW559" s="222">
        <f t="shared" si="1518"/>
        <v>0</v>
      </c>
      <c r="EX559" s="222">
        <f t="shared" si="1519"/>
        <v>0</v>
      </c>
      <c r="EY559" s="222">
        <f t="shared" si="1520"/>
        <v>0</v>
      </c>
      <c r="EZ559" s="222">
        <f t="shared" si="1521"/>
        <v>0</v>
      </c>
      <c r="FA559" s="222">
        <f t="shared" si="1522"/>
        <v>0</v>
      </c>
      <c r="FB559" s="222">
        <f t="shared" si="1523"/>
        <v>0</v>
      </c>
      <c r="FC559" s="222">
        <f t="shared" si="1524"/>
        <v>0</v>
      </c>
      <c r="FD559" s="222">
        <f t="shared" si="1525"/>
        <v>0</v>
      </c>
      <c r="FE559" s="222">
        <f t="shared" si="1526"/>
        <v>0</v>
      </c>
      <c r="FF559" s="222">
        <f t="shared" si="1527"/>
        <v>0</v>
      </c>
      <c r="FG559" s="222">
        <f t="shared" si="1528"/>
        <v>0</v>
      </c>
      <c r="FH559" s="222">
        <f t="shared" si="1529"/>
        <v>0</v>
      </c>
      <c r="FI559" s="222">
        <f t="shared" si="1530"/>
        <v>0</v>
      </c>
      <c r="FJ559" s="222">
        <f t="shared" si="1531"/>
        <v>0</v>
      </c>
      <c r="FK559" s="222">
        <f t="shared" si="1532"/>
        <v>0</v>
      </c>
      <c r="FL559" s="222">
        <f t="shared" si="1533"/>
        <v>0</v>
      </c>
      <c r="FM559" s="222">
        <f t="shared" si="1534"/>
        <v>0</v>
      </c>
      <c r="FN559" s="222">
        <f t="shared" si="1535"/>
        <v>0</v>
      </c>
      <c r="FO559" s="222">
        <f t="shared" si="1536"/>
        <v>0</v>
      </c>
      <c r="FP559" s="222">
        <f t="shared" si="1537"/>
        <v>0</v>
      </c>
      <c r="FQ559" s="222">
        <f t="shared" si="1538"/>
        <v>0</v>
      </c>
      <c r="FR559" s="222">
        <f t="shared" si="1539"/>
        <v>0</v>
      </c>
      <c r="FS559" s="222">
        <f t="shared" si="1540"/>
        <v>0</v>
      </c>
      <c r="FT559" s="222">
        <f t="shared" si="1541"/>
        <v>0</v>
      </c>
      <c r="FU559" s="222">
        <f t="shared" si="1542"/>
        <v>0</v>
      </c>
      <c r="FV559" s="222">
        <f t="shared" si="1543"/>
        <v>0</v>
      </c>
      <c r="FW559" s="222">
        <f t="shared" si="1544"/>
        <v>0</v>
      </c>
      <c r="FX559" s="222">
        <f t="shared" si="1545"/>
        <v>0</v>
      </c>
      <c r="FY559" s="222">
        <f t="shared" si="1546"/>
        <v>0</v>
      </c>
      <c r="FZ559" s="222">
        <f t="shared" si="1547"/>
        <v>0</v>
      </c>
      <c r="GA559" s="222">
        <f t="shared" si="1548"/>
        <v>0</v>
      </c>
      <c r="GB559" s="222">
        <f t="shared" si="1549"/>
        <v>0</v>
      </c>
      <c r="GC559" s="222">
        <f t="shared" si="1550"/>
        <v>0</v>
      </c>
      <c r="GD559" s="222">
        <f t="shared" si="1551"/>
        <v>0</v>
      </c>
      <c r="GE559" s="222">
        <f t="shared" si="1552"/>
        <v>0</v>
      </c>
      <c r="GF559" s="222">
        <f t="shared" si="1553"/>
        <v>0</v>
      </c>
      <c r="GG559" s="222">
        <f t="shared" si="1554"/>
        <v>0</v>
      </c>
      <c r="GH559" s="222">
        <f t="shared" si="1555"/>
        <v>0</v>
      </c>
      <c r="GI559" s="222">
        <f t="shared" si="1556"/>
        <v>0</v>
      </c>
      <c r="GJ559" s="222">
        <f t="shared" si="1557"/>
        <v>0</v>
      </c>
      <c r="GK559" s="222">
        <f t="shared" si="1558"/>
        <v>0</v>
      </c>
      <c r="GL559" s="222">
        <f t="shared" si="1559"/>
        <v>0</v>
      </c>
      <c r="GM559" s="222">
        <f t="shared" si="1560"/>
        <v>0</v>
      </c>
      <c r="GN559" s="222">
        <f t="shared" si="1561"/>
        <v>0</v>
      </c>
      <c r="GO559" s="222">
        <f t="shared" si="1562"/>
        <v>0</v>
      </c>
      <c r="GP559" s="222">
        <f t="shared" si="1563"/>
        <v>0</v>
      </c>
      <c r="GQ559" s="222">
        <f t="shared" si="1564"/>
        <v>0</v>
      </c>
      <c r="GR559" s="222">
        <f t="shared" si="1565"/>
        <v>0</v>
      </c>
      <c r="GS559" s="222">
        <f t="shared" si="1566"/>
        <v>0</v>
      </c>
      <c r="GT559" s="222">
        <f t="shared" si="1567"/>
        <v>0</v>
      </c>
      <c r="GU559" s="222">
        <f t="shared" si="1568"/>
        <v>0</v>
      </c>
      <c r="GV559" s="222">
        <f t="shared" si="1569"/>
        <v>0</v>
      </c>
      <c r="GW559" s="222">
        <f t="shared" si="1570"/>
        <v>0</v>
      </c>
      <c r="GX559" s="222">
        <f t="shared" si="1571"/>
        <v>0</v>
      </c>
      <c r="GY559" s="222">
        <f t="shared" si="1572"/>
        <v>0</v>
      </c>
      <c r="GZ559" s="222">
        <f t="shared" si="1573"/>
        <v>0</v>
      </c>
      <c r="HA559" s="222">
        <f t="shared" si="1574"/>
        <v>0</v>
      </c>
      <c r="HB559" s="222">
        <f t="shared" si="1575"/>
        <v>0</v>
      </c>
      <c r="HC559" s="222">
        <f t="shared" si="1576"/>
        <v>0</v>
      </c>
      <c r="HD559" s="222">
        <f t="shared" si="1577"/>
        <v>0</v>
      </c>
      <c r="HE559" s="222">
        <f t="shared" si="1578"/>
        <v>0</v>
      </c>
      <c r="HF559" s="222">
        <f t="shared" si="1579"/>
        <v>0</v>
      </c>
      <c r="HG559" s="222">
        <f t="shared" si="1580"/>
        <v>0</v>
      </c>
      <c r="HH559" s="222">
        <f t="shared" si="1581"/>
        <v>0</v>
      </c>
      <c r="HI559" s="222">
        <f t="shared" si="1582"/>
        <v>0</v>
      </c>
      <c r="HJ559" s="222">
        <f t="shared" si="1583"/>
        <v>0</v>
      </c>
      <c r="HK559" s="222">
        <f t="shared" si="1584"/>
        <v>0</v>
      </c>
      <c r="HL559" s="222">
        <f t="shared" si="1585"/>
        <v>0</v>
      </c>
      <c r="HM559" s="222">
        <f t="shared" si="1586"/>
        <v>0</v>
      </c>
      <c r="HN559" s="222">
        <f t="shared" si="1587"/>
        <v>0</v>
      </c>
      <c r="HO559" s="222">
        <f t="shared" si="1588"/>
        <v>0</v>
      </c>
      <c r="HP559" s="222">
        <f t="shared" si="1589"/>
        <v>0</v>
      </c>
      <c r="HQ559" s="222">
        <f t="shared" si="1590"/>
        <v>0</v>
      </c>
      <c r="HR559" s="222">
        <f t="shared" si="1591"/>
        <v>0</v>
      </c>
      <c r="HS559" s="222">
        <f t="shared" si="1592"/>
        <v>0</v>
      </c>
      <c r="HT559" s="222">
        <f t="shared" si="1593"/>
        <v>0</v>
      </c>
      <c r="HU559" s="222">
        <f t="shared" si="1594"/>
        <v>0</v>
      </c>
      <c r="HV559" s="222">
        <f t="shared" si="1595"/>
        <v>0</v>
      </c>
      <c r="HW559" s="222">
        <f t="shared" si="1596"/>
        <v>0</v>
      </c>
      <c r="HX559" s="222">
        <f t="shared" si="1597"/>
        <v>0</v>
      </c>
      <c r="HY559" s="222">
        <f t="shared" si="1598"/>
        <v>0</v>
      </c>
      <c r="HZ559" s="222">
        <f t="shared" si="1599"/>
        <v>0</v>
      </c>
      <c r="IA559" s="222">
        <f t="shared" si="1600"/>
        <v>0</v>
      </c>
      <c r="IB559" s="222">
        <f t="shared" si="1601"/>
        <v>0</v>
      </c>
      <c r="IC559" s="222">
        <f t="shared" si="1602"/>
        <v>0</v>
      </c>
      <c r="ID559" s="222">
        <f t="shared" si="1603"/>
        <v>0</v>
      </c>
      <c r="IE559" s="222">
        <f t="shared" si="1604"/>
        <v>0</v>
      </c>
      <c r="IF559" s="222">
        <f t="shared" si="1605"/>
        <v>0</v>
      </c>
      <c r="IG559" s="222">
        <f t="shared" si="1606"/>
        <v>0</v>
      </c>
      <c r="IH559" s="222">
        <f t="shared" si="1607"/>
        <v>0</v>
      </c>
      <c r="II559" s="222">
        <f t="shared" si="1608"/>
        <v>0</v>
      </c>
      <c r="IJ559" s="222">
        <f t="shared" si="1609"/>
        <v>0</v>
      </c>
      <c r="IK559" s="222">
        <f t="shared" si="1610"/>
        <v>0</v>
      </c>
      <c r="IL559" s="222">
        <f t="shared" si="1611"/>
        <v>0</v>
      </c>
      <c r="IM559" s="222">
        <f t="shared" si="1612"/>
        <v>0</v>
      </c>
      <c r="IN559" s="222">
        <f t="shared" si="1613"/>
        <v>0</v>
      </c>
      <c r="IO559" s="222">
        <f t="shared" si="1614"/>
        <v>0</v>
      </c>
      <c r="IP559" s="222">
        <f t="shared" si="1615"/>
        <v>0</v>
      </c>
      <c r="IQ559" s="222">
        <f t="shared" si="1616"/>
        <v>0</v>
      </c>
      <c r="IR559" s="222">
        <f t="shared" si="1617"/>
        <v>0</v>
      </c>
      <c r="IS559" s="222">
        <f t="shared" si="1618"/>
        <v>0</v>
      </c>
      <c r="IT559" s="222">
        <f t="shared" si="1619"/>
        <v>0</v>
      </c>
      <c r="IU559" s="222">
        <f t="shared" si="1620"/>
        <v>0</v>
      </c>
      <c r="IV559" s="222">
        <f t="shared" si="1621"/>
        <v>0</v>
      </c>
      <c r="IW559" s="222">
        <f t="shared" si="1622"/>
        <v>0</v>
      </c>
      <c r="IX559" s="222">
        <f t="shared" si="1623"/>
        <v>0</v>
      </c>
      <c r="IY559" s="222">
        <f t="shared" si="1624"/>
        <v>0</v>
      </c>
      <c r="IZ559" s="222">
        <f t="shared" si="1625"/>
        <v>0</v>
      </c>
      <c r="JA559" s="222">
        <f t="shared" si="1626"/>
        <v>0</v>
      </c>
      <c r="JB559" s="222">
        <f t="shared" si="1627"/>
        <v>0</v>
      </c>
    </row>
    <row r="560" spans="2:262">
      <c r="B560" s="230">
        <v>199</v>
      </c>
      <c r="C560" s="229">
        <f t="shared" si="1628"/>
        <v>3.886718750000003E-3</v>
      </c>
      <c r="D560" s="226">
        <f t="shared" ca="1" si="1371"/>
        <v>24.313480111036583</v>
      </c>
      <c r="E560" s="225">
        <f ca="1">GW361</f>
        <v>0.31348011103658163</v>
      </c>
      <c r="F560" s="224">
        <v>199</v>
      </c>
      <c r="G560" s="222">
        <f t="shared" si="1372"/>
        <v>0</v>
      </c>
      <c r="H560" s="222">
        <f t="shared" si="1373"/>
        <v>0</v>
      </c>
      <c r="I560" s="222">
        <f t="shared" si="1374"/>
        <v>0</v>
      </c>
      <c r="J560" s="222">
        <f t="shared" si="1375"/>
        <v>0</v>
      </c>
      <c r="K560" s="222">
        <f t="shared" si="1376"/>
        <v>0</v>
      </c>
      <c r="L560" s="222">
        <f t="shared" si="1377"/>
        <v>0</v>
      </c>
      <c r="M560" s="222">
        <f t="shared" si="1378"/>
        <v>0</v>
      </c>
      <c r="N560" s="222">
        <f t="shared" si="1379"/>
        <v>0</v>
      </c>
      <c r="O560" s="222">
        <f t="shared" si="1380"/>
        <v>0</v>
      </c>
      <c r="P560" s="222">
        <f t="shared" si="1381"/>
        <v>0</v>
      </c>
      <c r="Q560" s="222">
        <f t="shared" si="1382"/>
        <v>0</v>
      </c>
      <c r="R560" s="222">
        <f t="shared" si="1383"/>
        <v>0</v>
      </c>
      <c r="S560" s="222">
        <f t="shared" si="1384"/>
        <v>0</v>
      </c>
      <c r="T560" s="222">
        <f t="shared" si="1385"/>
        <v>0</v>
      </c>
      <c r="U560" s="222">
        <f t="shared" si="1386"/>
        <v>0</v>
      </c>
      <c r="V560" s="222">
        <f t="shared" si="1387"/>
        <v>0</v>
      </c>
      <c r="W560" s="222">
        <f t="shared" si="1388"/>
        <v>0</v>
      </c>
      <c r="X560" s="222">
        <f t="shared" si="1389"/>
        <v>0</v>
      </c>
      <c r="Y560" s="222">
        <f t="shared" si="1390"/>
        <v>0</v>
      </c>
      <c r="Z560" s="222">
        <f t="shared" si="1391"/>
        <v>0</v>
      </c>
      <c r="AA560" s="222">
        <f t="shared" si="1392"/>
        <v>0</v>
      </c>
      <c r="AB560" s="222">
        <f t="shared" si="1393"/>
        <v>0</v>
      </c>
      <c r="AC560" s="222">
        <f t="shared" si="1394"/>
        <v>0</v>
      </c>
      <c r="AD560" s="222">
        <f t="shared" si="1395"/>
        <v>0</v>
      </c>
      <c r="AE560" s="222">
        <f t="shared" si="1396"/>
        <v>0</v>
      </c>
      <c r="AF560" s="222">
        <f t="shared" si="1397"/>
        <v>0</v>
      </c>
      <c r="AG560" s="222">
        <f t="shared" si="1398"/>
        <v>0</v>
      </c>
      <c r="AH560" s="222">
        <f t="shared" si="1399"/>
        <v>0</v>
      </c>
      <c r="AI560" s="222">
        <f t="shared" si="1400"/>
        <v>0</v>
      </c>
      <c r="AJ560" s="222">
        <f t="shared" si="1401"/>
        <v>0</v>
      </c>
      <c r="AK560" s="222">
        <f t="shared" si="1402"/>
        <v>0</v>
      </c>
      <c r="AL560" s="222">
        <f t="shared" si="1403"/>
        <v>0</v>
      </c>
      <c r="AM560" s="222">
        <f t="shared" si="1404"/>
        <v>0</v>
      </c>
      <c r="AN560" s="222">
        <f t="shared" si="1405"/>
        <v>0</v>
      </c>
      <c r="AO560" s="222">
        <f t="shared" si="1406"/>
        <v>0</v>
      </c>
      <c r="AP560" s="222">
        <f t="shared" si="1407"/>
        <v>0</v>
      </c>
      <c r="AQ560" s="222">
        <f t="shared" si="1408"/>
        <v>0</v>
      </c>
      <c r="AR560" s="222">
        <f t="shared" si="1409"/>
        <v>0</v>
      </c>
      <c r="AS560" s="222">
        <f t="shared" si="1410"/>
        <v>0</v>
      </c>
      <c r="AT560" s="222">
        <f t="shared" si="1411"/>
        <v>0</v>
      </c>
      <c r="AU560" s="222">
        <f t="shared" si="1412"/>
        <v>0</v>
      </c>
      <c r="AV560" s="222">
        <f t="shared" si="1413"/>
        <v>0</v>
      </c>
      <c r="AW560" s="222">
        <f t="shared" si="1414"/>
        <v>0</v>
      </c>
      <c r="AX560" s="222">
        <f t="shared" si="1415"/>
        <v>0</v>
      </c>
      <c r="AY560" s="222">
        <f t="shared" si="1416"/>
        <v>0</v>
      </c>
      <c r="AZ560" s="222">
        <f t="shared" si="1417"/>
        <v>0</v>
      </c>
      <c r="BA560" s="222">
        <f t="shared" si="1418"/>
        <v>0</v>
      </c>
      <c r="BB560" s="222">
        <f t="shared" si="1419"/>
        <v>0</v>
      </c>
      <c r="BC560" s="222">
        <f t="shared" si="1420"/>
        <v>0</v>
      </c>
      <c r="BD560" s="222">
        <f t="shared" si="1421"/>
        <v>0</v>
      </c>
      <c r="BE560" s="222">
        <f t="shared" si="1422"/>
        <v>0</v>
      </c>
      <c r="BF560" s="222">
        <f t="shared" si="1423"/>
        <v>0</v>
      </c>
      <c r="BG560" s="222">
        <f t="shared" si="1424"/>
        <v>0</v>
      </c>
      <c r="BH560" s="222">
        <f t="shared" si="1425"/>
        <v>0</v>
      </c>
      <c r="BI560" s="222">
        <f t="shared" si="1426"/>
        <v>0</v>
      </c>
      <c r="BJ560" s="222">
        <f t="shared" si="1427"/>
        <v>0</v>
      </c>
      <c r="BK560" s="222">
        <f t="shared" si="1428"/>
        <v>0</v>
      </c>
      <c r="BL560" s="222">
        <f t="shared" si="1429"/>
        <v>0</v>
      </c>
      <c r="BM560" s="222">
        <f t="shared" si="1430"/>
        <v>0</v>
      </c>
      <c r="BN560" s="222">
        <f t="shared" si="1431"/>
        <v>0</v>
      </c>
      <c r="BO560" s="222">
        <f t="shared" si="1432"/>
        <v>0</v>
      </c>
      <c r="BP560" s="222">
        <f t="shared" si="1433"/>
        <v>0</v>
      </c>
      <c r="BQ560" s="222">
        <f t="shared" si="1434"/>
        <v>0</v>
      </c>
      <c r="BR560" s="222">
        <f t="shared" si="1435"/>
        <v>0</v>
      </c>
      <c r="BS560" s="222">
        <f t="shared" si="1436"/>
        <v>0</v>
      </c>
      <c r="BT560" s="222">
        <f t="shared" si="1437"/>
        <v>0</v>
      </c>
      <c r="BU560" s="222">
        <f t="shared" si="1438"/>
        <v>0</v>
      </c>
      <c r="BV560" s="222">
        <f t="shared" si="1439"/>
        <v>0</v>
      </c>
      <c r="BW560" s="222">
        <f t="shared" si="1440"/>
        <v>0</v>
      </c>
      <c r="BX560" s="222">
        <f t="shared" si="1441"/>
        <v>0</v>
      </c>
      <c r="BY560" s="222">
        <f t="shared" si="1442"/>
        <v>0</v>
      </c>
      <c r="BZ560" s="222">
        <f t="shared" si="1443"/>
        <v>0</v>
      </c>
      <c r="CA560" s="222">
        <f t="shared" si="1444"/>
        <v>0</v>
      </c>
      <c r="CB560" s="222">
        <f t="shared" si="1445"/>
        <v>0</v>
      </c>
      <c r="CC560" s="222">
        <f t="shared" si="1446"/>
        <v>0</v>
      </c>
      <c r="CD560" s="222">
        <f t="shared" si="1447"/>
        <v>0</v>
      </c>
      <c r="CE560" s="222">
        <f t="shared" si="1448"/>
        <v>0</v>
      </c>
      <c r="CF560" s="222">
        <f t="shared" si="1449"/>
        <v>0</v>
      </c>
      <c r="CG560" s="222">
        <f t="shared" si="1450"/>
        <v>0</v>
      </c>
      <c r="CH560" s="222">
        <f t="shared" si="1451"/>
        <v>0</v>
      </c>
      <c r="CI560" s="222">
        <f t="shared" si="1452"/>
        <v>0</v>
      </c>
      <c r="CJ560" s="222">
        <f t="shared" si="1453"/>
        <v>0</v>
      </c>
      <c r="CK560" s="222">
        <f t="shared" si="1454"/>
        <v>0</v>
      </c>
      <c r="CL560" s="222">
        <f t="shared" si="1455"/>
        <v>0</v>
      </c>
      <c r="CM560" s="222">
        <f t="shared" si="1456"/>
        <v>0</v>
      </c>
      <c r="CN560" s="222">
        <f t="shared" si="1457"/>
        <v>0</v>
      </c>
      <c r="CO560" s="222">
        <f t="shared" si="1458"/>
        <v>0</v>
      </c>
      <c r="CP560" s="222">
        <f t="shared" si="1459"/>
        <v>0</v>
      </c>
      <c r="CQ560" s="222">
        <f t="shared" si="1460"/>
        <v>0</v>
      </c>
      <c r="CR560" s="222">
        <f t="shared" si="1461"/>
        <v>0</v>
      </c>
      <c r="CS560" s="222">
        <f t="shared" si="1462"/>
        <v>0</v>
      </c>
      <c r="CT560" s="222">
        <f t="shared" si="1463"/>
        <v>0</v>
      </c>
      <c r="CU560" s="222">
        <f t="shared" si="1464"/>
        <v>0</v>
      </c>
      <c r="CV560" s="222">
        <f t="shared" si="1465"/>
        <v>0</v>
      </c>
      <c r="CW560" s="222">
        <f t="shared" si="1466"/>
        <v>0</v>
      </c>
      <c r="CX560" s="222">
        <f t="shared" si="1467"/>
        <v>0</v>
      </c>
      <c r="CY560" s="222">
        <f t="shared" si="1468"/>
        <v>0</v>
      </c>
      <c r="CZ560" s="222">
        <f t="shared" si="1469"/>
        <v>0</v>
      </c>
      <c r="DA560" s="222">
        <f t="shared" si="1470"/>
        <v>0</v>
      </c>
      <c r="DB560" s="222">
        <f t="shared" si="1471"/>
        <v>0</v>
      </c>
      <c r="DC560" s="222">
        <f t="shared" si="1472"/>
        <v>0</v>
      </c>
      <c r="DD560" s="222">
        <f t="shared" si="1473"/>
        <v>0</v>
      </c>
      <c r="DE560" s="222">
        <f t="shared" si="1474"/>
        <v>0</v>
      </c>
      <c r="DF560" s="222">
        <f t="shared" si="1475"/>
        <v>0</v>
      </c>
      <c r="DG560" s="222">
        <f t="shared" si="1476"/>
        <v>0</v>
      </c>
      <c r="DH560" s="222">
        <f t="shared" si="1477"/>
        <v>0</v>
      </c>
      <c r="DI560" s="222">
        <f t="shared" si="1478"/>
        <v>0</v>
      </c>
      <c r="DJ560" s="222">
        <f t="shared" si="1479"/>
        <v>0</v>
      </c>
      <c r="DK560" s="222">
        <f t="shared" si="1480"/>
        <v>0</v>
      </c>
      <c r="DL560" s="222">
        <f t="shared" si="1481"/>
        <v>0</v>
      </c>
      <c r="DM560" s="222">
        <f t="shared" si="1482"/>
        <v>0</v>
      </c>
      <c r="DN560" s="222">
        <f t="shared" si="1483"/>
        <v>0</v>
      </c>
      <c r="DO560" s="222">
        <f t="shared" si="1484"/>
        <v>0</v>
      </c>
      <c r="DP560" s="222">
        <f t="shared" si="1485"/>
        <v>0</v>
      </c>
      <c r="DQ560" s="222">
        <f t="shared" si="1486"/>
        <v>0</v>
      </c>
      <c r="DR560" s="222">
        <f t="shared" si="1487"/>
        <v>0</v>
      </c>
      <c r="DS560" s="222">
        <f t="shared" si="1488"/>
        <v>0</v>
      </c>
      <c r="DT560" s="222">
        <f t="shared" si="1489"/>
        <v>0</v>
      </c>
      <c r="DU560" s="222">
        <f t="shared" si="1490"/>
        <v>0</v>
      </c>
      <c r="DV560" s="222">
        <f t="shared" si="1491"/>
        <v>0</v>
      </c>
      <c r="DW560" s="222">
        <f t="shared" si="1492"/>
        <v>0</v>
      </c>
      <c r="DX560" s="222">
        <f t="shared" si="1493"/>
        <v>0</v>
      </c>
      <c r="DY560" s="222">
        <f t="shared" si="1494"/>
        <v>0</v>
      </c>
      <c r="DZ560" s="222">
        <f t="shared" si="1495"/>
        <v>0</v>
      </c>
      <c r="EA560" s="222">
        <f t="shared" si="1496"/>
        <v>0</v>
      </c>
      <c r="EB560" s="222">
        <f t="shared" si="1497"/>
        <v>0</v>
      </c>
      <c r="EC560" s="222">
        <f t="shared" si="1498"/>
        <v>0</v>
      </c>
      <c r="ED560" s="222">
        <f t="shared" si="1499"/>
        <v>0</v>
      </c>
      <c r="EE560" s="222">
        <f t="shared" si="1500"/>
        <v>0</v>
      </c>
      <c r="EF560" s="222">
        <f t="shared" si="1501"/>
        <v>0</v>
      </c>
      <c r="EG560" s="222">
        <f t="shared" si="1502"/>
        <v>0</v>
      </c>
      <c r="EH560" s="222">
        <f t="shared" si="1503"/>
        <v>0</v>
      </c>
      <c r="EI560" s="222">
        <f t="shared" si="1504"/>
        <v>0</v>
      </c>
      <c r="EJ560" s="222">
        <f t="shared" si="1505"/>
        <v>0</v>
      </c>
      <c r="EK560" s="222">
        <f t="shared" si="1506"/>
        <v>0</v>
      </c>
      <c r="EL560" s="222">
        <f t="shared" si="1507"/>
        <v>0</v>
      </c>
      <c r="EM560" s="222">
        <f t="shared" si="1508"/>
        <v>0</v>
      </c>
      <c r="EN560" s="222">
        <f t="shared" si="1509"/>
        <v>0</v>
      </c>
      <c r="EO560" s="222">
        <f t="shared" si="1510"/>
        <v>0</v>
      </c>
      <c r="EP560" s="222">
        <f t="shared" si="1511"/>
        <v>0</v>
      </c>
      <c r="EQ560" s="222">
        <f t="shared" si="1512"/>
        <v>0</v>
      </c>
      <c r="ER560" s="222">
        <f t="shared" si="1513"/>
        <v>0</v>
      </c>
      <c r="ES560" s="222">
        <f t="shared" si="1514"/>
        <v>0</v>
      </c>
      <c r="ET560" s="222">
        <f t="shared" si="1515"/>
        <v>0</v>
      </c>
      <c r="EU560" s="222">
        <f t="shared" si="1516"/>
        <v>0</v>
      </c>
      <c r="EV560" s="222">
        <f t="shared" si="1517"/>
        <v>0</v>
      </c>
      <c r="EW560" s="222">
        <f t="shared" si="1518"/>
        <v>0</v>
      </c>
      <c r="EX560" s="222">
        <f t="shared" si="1519"/>
        <v>0</v>
      </c>
      <c r="EY560" s="222">
        <f t="shared" si="1520"/>
        <v>0</v>
      </c>
      <c r="EZ560" s="222">
        <f t="shared" si="1521"/>
        <v>0</v>
      </c>
      <c r="FA560" s="222">
        <f t="shared" si="1522"/>
        <v>0</v>
      </c>
      <c r="FB560" s="222">
        <f t="shared" si="1523"/>
        <v>0</v>
      </c>
      <c r="FC560" s="222">
        <f t="shared" si="1524"/>
        <v>0</v>
      </c>
      <c r="FD560" s="222">
        <f t="shared" si="1525"/>
        <v>0</v>
      </c>
      <c r="FE560" s="222">
        <f t="shared" si="1526"/>
        <v>0</v>
      </c>
      <c r="FF560" s="222">
        <f t="shared" si="1527"/>
        <v>0</v>
      </c>
      <c r="FG560" s="222">
        <f t="shared" si="1528"/>
        <v>0</v>
      </c>
      <c r="FH560" s="222">
        <f t="shared" si="1529"/>
        <v>0</v>
      </c>
      <c r="FI560" s="222">
        <f t="shared" si="1530"/>
        <v>0</v>
      </c>
      <c r="FJ560" s="222">
        <f t="shared" si="1531"/>
        <v>0</v>
      </c>
      <c r="FK560" s="222">
        <f t="shared" si="1532"/>
        <v>0</v>
      </c>
      <c r="FL560" s="222">
        <f t="shared" si="1533"/>
        <v>0</v>
      </c>
      <c r="FM560" s="222">
        <f t="shared" si="1534"/>
        <v>0</v>
      </c>
      <c r="FN560" s="222">
        <f t="shared" si="1535"/>
        <v>0</v>
      </c>
      <c r="FO560" s="222">
        <f t="shared" si="1536"/>
        <v>0</v>
      </c>
      <c r="FP560" s="222">
        <f t="shared" si="1537"/>
        <v>0</v>
      </c>
      <c r="FQ560" s="222">
        <f t="shared" si="1538"/>
        <v>0</v>
      </c>
      <c r="FR560" s="222">
        <f t="shared" si="1539"/>
        <v>0</v>
      </c>
      <c r="FS560" s="222">
        <f t="shared" si="1540"/>
        <v>0</v>
      </c>
      <c r="FT560" s="222">
        <f t="shared" si="1541"/>
        <v>0</v>
      </c>
      <c r="FU560" s="222">
        <f t="shared" si="1542"/>
        <v>0</v>
      </c>
      <c r="FV560" s="222">
        <f t="shared" si="1543"/>
        <v>0</v>
      </c>
      <c r="FW560" s="222">
        <f t="shared" si="1544"/>
        <v>0</v>
      </c>
      <c r="FX560" s="222">
        <f t="shared" si="1545"/>
        <v>0</v>
      </c>
      <c r="FY560" s="222">
        <f t="shared" si="1546"/>
        <v>0</v>
      </c>
      <c r="FZ560" s="222">
        <f t="shared" si="1547"/>
        <v>0</v>
      </c>
      <c r="GA560" s="222">
        <f t="shared" si="1548"/>
        <v>0</v>
      </c>
      <c r="GB560" s="222">
        <f t="shared" si="1549"/>
        <v>0</v>
      </c>
      <c r="GC560" s="222">
        <f t="shared" si="1550"/>
        <v>0</v>
      </c>
      <c r="GD560" s="222">
        <f t="shared" si="1551"/>
        <v>0</v>
      </c>
      <c r="GE560" s="222">
        <f t="shared" si="1552"/>
        <v>0</v>
      </c>
      <c r="GF560" s="222">
        <f t="shared" si="1553"/>
        <v>0</v>
      </c>
      <c r="GG560" s="222">
        <f t="shared" si="1554"/>
        <v>0</v>
      </c>
      <c r="GH560" s="222">
        <f t="shared" si="1555"/>
        <v>0</v>
      </c>
      <c r="GI560" s="222">
        <f t="shared" si="1556"/>
        <v>0</v>
      </c>
      <c r="GJ560" s="222">
        <f t="shared" si="1557"/>
        <v>0</v>
      </c>
      <c r="GK560" s="222">
        <f t="shared" si="1558"/>
        <v>0</v>
      </c>
      <c r="GL560" s="222">
        <f t="shared" si="1559"/>
        <v>0</v>
      </c>
      <c r="GM560" s="222">
        <f t="shared" si="1560"/>
        <v>0</v>
      </c>
      <c r="GN560" s="222">
        <f t="shared" si="1561"/>
        <v>0</v>
      </c>
      <c r="GO560" s="222">
        <f t="shared" si="1562"/>
        <v>0</v>
      </c>
      <c r="GP560" s="222">
        <f t="shared" si="1563"/>
        <v>0</v>
      </c>
      <c r="GQ560" s="222">
        <f t="shared" si="1564"/>
        <v>0</v>
      </c>
      <c r="GR560" s="222">
        <f t="shared" si="1565"/>
        <v>0</v>
      </c>
      <c r="GS560" s="222">
        <f t="shared" si="1566"/>
        <v>0</v>
      </c>
      <c r="GT560" s="222">
        <f t="shared" si="1567"/>
        <v>0</v>
      </c>
      <c r="GU560" s="222">
        <f t="shared" si="1568"/>
        <v>0</v>
      </c>
      <c r="GV560" s="222">
        <f t="shared" si="1569"/>
        <v>0</v>
      </c>
      <c r="GW560" s="222">
        <f t="shared" si="1570"/>
        <v>0</v>
      </c>
      <c r="GX560" s="222">
        <f t="shared" si="1571"/>
        <v>0</v>
      </c>
      <c r="GY560" s="222">
        <f t="shared" si="1572"/>
        <v>0</v>
      </c>
      <c r="GZ560" s="222">
        <f t="shared" si="1573"/>
        <v>0</v>
      </c>
      <c r="HA560" s="222">
        <f t="shared" si="1574"/>
        <v>0</v>
      </c>
      <c r="HB560" s="222">
        <f t="shared" si="1575"/>
        <v>0</v>
      </c>
      <c r="HC560" s="222">
        <f t="shared" si="1576"/>
        <v>0</v>
      </c>
      <c r="HD560" s="222">
        <f t="shared" si="1577"/>
        <v>0</v>
      </c>
      <c r="HE560" s="222">
        <f t="shared" si="1578"/>
        <v>0</v>
      </c>
      <c r="HF560" s="222">
        <f t="shared" si="1579"/>
        <v>0</v>
      </c>
      <c r="HG560" s="222">
        <f t="shared" si="1580"/>
        <v>0</v>
      </c>
      <c r="HH560" s="222">
        <f t="shared" si="1581"/>
        <v>0</v>
      </c>
      <c r="HI560" s="222">
        <f t="shared" si="1582"/>
        <v>0</v>
      </c>
      <c r="HJ560" s="222">
        <f t="shared" si="1583"/>
        <v>0</v>
      </c>
      <c r="HK560" s="222">
        <f t="shared" si="1584"/>
        <v>0</v>
      </c>
      <c r="HL560" s="222">
        <f t="shared" si="1585"/>
        <v>0</v>
      </c>
      <c r="HM560" s="222">
        <f t="shared" si="1586"/>
        <v>0</v>
      </c>
      <c r="HN560" s="222">
        <f t="shared" si="1587"/>
        <v>0</v>
      </c>
      <c r="HO560" s="222">
        <f t="shared" si="1588"/>
        <v>0</v>
      </c>
      <c r="HP560" s="222">
        <f t="shared" si="1589"/>
        <v>0</v>
      </c>
      <c r="HQ560" s="222">
        <f t="shared" si="1590"/>
        <v>0</v>
      </c>
      <c r="HR560" s="222">
        <f t="shared" si="1591"/>
        <v>0</v>
      </c>
      <c r="HS560" s="222">
        <f t="shared" si="1592"/>
        <v>0</v>
      </c>
      <c r="HT560" s="222">
        <f t="shared" si="1593"/>
        <v>0</v>
      </c>
      <c r="HU560" s="222">
        <f t="shared" si="1594"/>
        <v>0</v>
      </c>
      <c r="HV560" s="222">
        <f t="shared" si="1595"/>
        <v>0</v>
      </c>
      <c r="HW560" s="222">
        <f t="shared" si="1596"/>
        <v>0</v>
      </c>
      <c r="HX560" s="222">
        <f t="shared" si="1597"/>
        <v>0</v>
      </c>
      <c r="HY560" s="222">
        <f t="shared" si="1598"/>
        <v>0</v>
      </c>
      <c r="HZ560" s="222">
        <f t="shared" si="1599"/>
        <v>0</v>
      </c>
      <c r="IA560" s="222">
        <f t="shared" si="1600"/>
        <v>0</v>
      </c>
      <c r="IB560" s="222">
        <f t="shared" si="1601"/>
        <v>0</v>
      </c>
      <c r="IC560" s="222">
        <f t="shared" si="1602"/>
        <v>0</v>
      </c>
      <c r="ID560" s="222">
        <f t="shared" si="1603"/>
        <v>0</v>
      </c>
      <c r="IE560" s="222">
        <f t="shared" si="1604"/>
        <v>0</v>
      </c>
      <c r="IF560" s="222">
        <f t="shared" si="1605"/>
        <v>0</v>
      </c>
      <c r="IG560" s="222">
        <f t="shared" si="1606"/>
        <v>0</v>
      </c>
      <c r="IH560" s="222">
        <f t="shared" si="1607"/>
        <v>0</v>
      </c>
      <c r="II560" s="222">
        <f t="shared" si="1608"/>
        <v>0</v>
      </c>
      <c r="IJ560" s="222">
        <f t="shared" si="1609"/>
        <v>0</v>
      </c>
      <c r="IK560" s="222">
        <f t="shared" si="1610"/>
        <v>0</v>
      </c>
      <c r="IL560" s="222">
        <f t="shared" si="1611"/>
        <v>0</v>
      </c>
      <c r="IM560" s="222">
        <f t="shared" si="1612"/>
        <v>0</v>
      </c>
      <c r="IN560" s="222">
        <f t="shared" si="1613"/>
        <v>0</v>
      </c>
      <c r="IO560" s="222">
        <f t="shared" si="1614"/>
        <v>0</v>
      </c>
      <c r="IP560" s="222">
        <f t="shared" si="1615"/>
        <v>0</v>
      </c>
      <c r="IQ560" s="222">
        <f t="shared" si="1616"/>
        <v>0</v>
      </c>
      <c r="IR560" s="222">
        <f t="shared" si="1617"/>
        <v>0</v>
      </c>
      <c r="IS560" s="222">
        <f t="shared" si="1618"/>
        <v>0</v>
      </c>
      <c r="IT560" s="222">
        <f t="shared" si="1619"/>
        <v>0</v>
      </c>
      <c r="IU560" s="222">
        <f t="shared" si="1620"/>
        <v>0</v>
      </c>
      <c r="IV560" s="222">
        <f t="shared" si="1621"/>
        <v>0</v>
      </c>
      <c r="IW560" s="222">
        <f t="shared" si="1622"/>
        <v>0</v>
      </c>
      <c r="IX560" s="222">
        <f t="shared" si="1623"/>
        <v>0</v>
      </c>
      <c r="IY560" s="222">
        <f t="shared" si="1624"/>
        <v>0</v>
      </c>
      <c r="IZ560" s="222">
        <f t="shared" si="1625"/>
        <v>0</v>
      </c>
      <c r="JA560" s="222">
        <f t="shared" si="1626"/>
        <v>0</v>
      </c>
      <c r="JB560" s="222">
        <f t="shared" si="1627"/>
        <v>0</v>
      </c>
    </row>
    <row r="561" spans="2:262">
      <c r="B561" s="230">
        <v>200</v>
      </c>
      <c r="C561" s="229">
        <f t="shared" si="1628"/>
        <v>3.9062500000000026E-3</v>
      </c>
      <c r="D561" s="226">
        <f t="shared" ca="1" si="1371"/>
        <v>24.366497208105763</v>
      </c>
      <c r="E561" s="225">
        <f ca="1">GX361</f>
        <v>0.36649720810576203</v>
      </c>
      <c r="F561" s="224">
        <v>200</v>
      </c>
      <c r="G561" s="222">
        <f t="shared" si="1372"/>
        <v>0</v>
      </c>
      <c r="H561" s="222">
        <f t="shared" si="1373"/>
        <v>0</v>
      </c>
      <c r="I561" s="222">
        <f t="shared" si="1374"/>
        <v>0</v>
      </c>
      <c r="J561" s="222">
        <f t="shared" si="1375"/>
        <v>0</v>
      </c>
      <c r="K561" s="222">
        <f t="shared" si="1376"/>
        <v>0</v>
      </c>
      <c r="L561" s="222">
        <f t="shared" si="1377"/>
        <v>0</v>
      </c>
      <c r="M561" s="222">
        <f t="shared" si="1378"/>
        <v>0</v>
      </c>
      <c r="N561" s="222">
        <f t="shared" si="1379"/>
        <v>0</v>
      </c>
      <c r="O561" s="222">
        <f t="shared" si="1380"/>
        <v>0</v>
      </c>
      <c r="P561" s="222">
        <f t="shared" si="1381"/>
        <v>0</v>
      </c>
      <c r="Q561" s="222">
        <f t="shared" si="1382"/>
        <v>0</v>
      </c>
      <c r="R561" s="222">
        <f t="shared" si="1383"/>
        <v>0</v>
      </c>
      <c r="S561" s="222">
        <f t="shared" si="1384"/>
        <v>0</v>
      </c>
      <c r="T561" s="222">
        <f t="shared" si="1385"/>
        <v>0</v>
      </c>
      <c r="U561" s="222">
        <f t="shared" si="1386"/>
        <v>0</v>
      </c>
      <c r="V561" s="222">
        <f t="shared" si="1387"/>
        <v>0</v>
      </c>
      <c r="W561" s="222">
        <f t="shared" si="1388"/>
        <v>0</v>
      </c>
      <c r="X561" s="222">
        <f t="shared" si="1389"/>
        <v>0</v>
      </c>
      <c r="Y561" s="222">
        <f t="shared" si="1390"/>
        <v>0</v>
      </c>
      <c r="Z561" s="222">
        <f t="shared" si="1391"/>
        <v>0</v>
      </c>
      <c r="AA561" s="222">
        <f t="shared" si="1392"/>
        <v>0</v>
      </c>
      <c r="AB561" s="222">
        <f t="shared" si="1393"/>
        <v>0</v>
      </c>
      <c r="AC561" s="222">
        <f t="shared" si="1394"/>
        <v>0</v>
      </c>
      <c r="AD561" s="222">
        <f t="shared" si="1395"/>
        <v>0</v>
      </c>
      <c r="AE561" s="222">
        <f t="shared" si="1396"/>
        <v>0</v>
      </c>
      <c r="AF561" s="222">
        <f t="shared" si="1397"/>
        <v>0</v>
      </c>
      <c r="AG561" s="222">
        <f t="shared" si="1398"/>
        <v>0</v>
      </c>
      <c r="AH561" s="222">
        <f t="shared" si="1399"/>
        <v>0</v>
      </c>
      <c r="AI561" s="222">
        <f t="shared" si="1400"/>
        <v>0</v>
      </c>
      <c r="AJ561" s="222">
        <f t="shared" si="1401"/>
        <v>0</v>
      </c>
      <c r="AK561" s="222">
        <f t="shared" si="1402"/>
        <v>0</v>
      </c>
      <c r="AL561" s="222">
        <f t="shared" si="1403"/>
        <v>0</v>
      </c>
      <c r="AM561" s="222">
        <f t="shared" si="1404"/>
        <v>0</v>
      </c>
      <c r="AN561" s="222">
        <f t="shared" si="1405"/>
        <v>0</v>
      </c>
      <c r="AO561" s="222">
        <f t="shared" si="1406"/>
        <v>0</v>
      </c>
      <c r="AP561" s="222">
        <f t="shared" si="1407"/>
        <v>0</v>
      </c>
      <c r="AQ561" s="222">
        <f t="shared" si="1408"/>
        <v>0</v>
      </c>
      <c r="AR561" s="222">
        <f t="shared" si="1409"/>
        <v>0</v>
      </c>
      <c r="AS561" s="222">
        <f t="shared" si="1410"/>
        <v>0</v>
      </c>
      <c r="AT561" s="222">
        <f t="shared" si="1411"/>
        <v>0</v>
      </c>
      <c r="AU561" s="222">
        <f t="shared" si="1412"/>
        <v>0</v>
      </c>
      <c r="AV561" s="222">
        <f t="shared" si="1413"/>
        <v>0</v>
      </c>
      <c r="AW561" s="222">
        <f t="shared" si="1414"/>
        <v>0</v>
      </c>
      <c r="AX561" s="222">
        <f t="shared" si="1415"/>
        <v>0</v>
      </c>
      <c r="AY561" s="222">
        <f t="shared" si="1416"/>
        <v>0</v>
      </c>
      <c r="AZ561" s="222">
        <f t="shared" si="1417"/>
        <v>0</v>
      </c>
      <c r="BA561" s="222">
        <f t="shared" si="1418"/>
        <v>0</v>
      </c>
      <c r="BB561" s="222">
        <f t="shared" si="1419"/>
        <v>0</v>
      </c>
      <c r="BC561" s="222">
        <f t="shared" si="1420"/>
        <v>0</v>
      </c>
      <c r="BD561" s="222">
        <f t="shared" si="1421"/>
        <v>0</v>
      </c>
      <c r="BE561" s="222">
        <f t="shared" si="1422"/>
        <v>0</v>
      </c>
      <c r="BF561" s="222">
        <f t="shared" si="1423"/>
        <v>0</v>
      </c>
      <c r="BG561" s="222">
        <f t="shared" si="1424"/>
        <v>0</v>
      </c>
      <c r="BH561" s="222">
        <f t="shared" si="1425"/>
        <v>0</v>
      </c>
      <c r="BI561" s="222">
        <f t="shared" si="1426"/>
        <v>0</v>
      </c>
      <c r="BJ561" s="222">
        <f t="shared" si="1427"/>
        <v>0</v>
      </c>
      <c r="BK561" s="222">
        <f t="shared" si="1428"/>
        <v>0</v>
      </c>
      <c r="BL561" s="222">
        <f t="shared" si="1429"/>
        <v>0</v>
      </c>
      <c r="BM561" s="222">
        <f t="shared" si="1430"/>
        <v>0</v>
      </c>
      <c r="BN561" s="222">
        <f t="shared" si="1431"/>
        <v>0</v>
      </c>
      <c r="BO561" s="222">
        <f t="shared" si="1432"/>
        <v>0</v>
      </c>
      <c r="BP561" s="222">
        <f t="shared" si="1433"/>
        <v>0</v>
      </c>
      <c r="BQ561" s="222">
        <f t="shared" si="1434"/>
        <v>0</v>
      </c>
      <c r="BR561" s="222">
        <f t="shared" si="1435"/>
        <v>0</v>
      </c>
      <c r="BS561" s="222">
        <f t="shared" si="1436"/>
        <v>0</v>
      </c>
      <c r="BT561" s="222">
        <f t="shared" si="1437"/>
        <v>0</v>
      </c>
      <c r="BU561" s="222">
        <f t="shared" si="1438"/>
        <v>0</v>
      </c>
      <c r="BV561" s="222">
        <f t="shared" si="1439"/>
        <v>0</v>
      </c>
      <c r="BW561" s="222">
        <f t="shared" si="1440"/>
        <v>0</v>
      </c>
      <c r="BX561" s="222">
        <f t="shared" si="1441"/>
        <v>0</v>
      </c>
      <c r="BY561" s="222">
        <f t="shared" si="1442"/>
        <v>0</v>
      </c>
      <c r="BZ561" s="222">
        <f t="shared" si="1443"/>
        <v>0</v>
      </c>
      <c r="CA561" s="222">
        <f t="shared" si="1444"/>
        <v>0</v>
      </c>
      <c r="CB561" s="222">
        <f t="shared" si="1445"/>
        <v>0</v>
      </c>
      <c r="CC561" s="222">
        <f t="shared" si="1446"/>
        <v>0</v>
      </c>
      <c r="CD561" s="222">
        <f t="shared" si="1447"/>
        <v>0</v>
      </c>
      <c r="CE561" s="222">
        <f t="shared" si="1448"/>
        <v>0</v>
      </c>
      <c r="CF561" s="222">
        <f t="shared" si="1449"/>
        <v>0</v>
      </c>
      <c r="CG561" s="222">
        <f t="shared" si="1450"/>
        <v>0</v>
      </c>
      <c r="CH561" s="222">
        <f t="shared" si="1451"/>
        <v>0</v>
      </c>
      <c r="CI561" s="222">
        <f t="shared" si="1452"/>
        <v>0</v>
      </c>
      <c r="CJ561" s="222">
        <f t="shared" si="1453"/>
        <v>0</v>
      </c>
      <c r="CK561" s="222">
        <f t="shared" si="1454"/>
        <v>0</v>
      </c>
      <c r="CL561" s="222">
        <f t="shared" si="1455"/>
        <v>0</v>
      </c>
      <c r="CM561" s="222">
        <f t="shared" si="1456"/>
        <v>0</v>
      </c>
      <c r="CN561" s="222">
        <f t="shared" si="1457"/>
        <v>0</v>
      </c>
      <c r="CO561" s="222">
        <f t="shared" si="1458"/>
        <v>0</v>
      </c>
      <c r="CP561" s="222">
        <f t="shared" si="1459"/>
        <v>0</v>
      </c>
      <c r="CQ561" s="222">
        <f t="shared" si="1460"/>
        <v>0</v>
      </c>
      <c r="CR561" s="222">
        <f t="shared" si="1461"/>
        <v>0</v>
      </c>
      <c r="CS561" s="222">
        <f t="shared" si="1462"/>
        <v>0</v>
      </c>
      <c r="CT561" s="222">
        <f t="shared" si="1463"/>
        <v>0</v>
      </c>
      <c r="CU561" s="222">
        <f t="shared" si="1464"/>
        <v>0</v>
      </c>
      <c r="CV561" s="222">
        <f t="shared" si="1465"/>
        <v>0</v>
      </c>
      <c r="CW561" s="222">
        <f t="shared" si="1466"/>
        <v>0</v>
      </c>
      <c r="CX561" s="222">
        <f t="shared" si="1467"/>
        <v>0</v>
      </c>
      <c r="CY561" s="222">
        <f t="shared" si="1468"/>
        <v>0</v>
      </c>
      <c r="CZ561" s="222">
        <f t="shared" si="1469"/>
        <v>0</v>
      </c>
      <c r="DA561" s="222">
        <f t="shared" si="1470"/>
        <v>0</v>
      </c>
      <c r="DB561" s="222">
        <f t="shared" si="1471"/>
        <v>0</v>
      </c>
      <c r="DC561" s="222">
        <f t="shared" si="1472"/>
        <v>0</v>
      </c>
      <c r="DD561" s="222">
        <f t="shared" si="1473"/>
        <v>0</v>
      </c>
      <c r="DE561" s="222">
        <f t="shared" si="1474"/>
        <v>0</v>
      </c>
      <c r="DF561" s="222">
        <f t="shared" si="1475"/>
        <v>0</v>
      </c>
      <c r="DG561" s="222">
        <f t="shared" si="1476"/>
        <v>0</v>
      </c>
      <c r="DH561" s="222">
        <f t="shared" si="1477"/>
        <v>0</v>
      </c>
      <c r="DI561" s="222">
        <f t="shared" si="1478"/>
        <v>0</v>
      </c>
      <c r="DJ561" s="222">
        <f t="shared" si="1479"/>
        <v>0</v>
      </c>
      <c r="DK561" s="222">
        <f t="shared" si="1480"/>
        <v>0</v>
      </c>
      <c r="DL561" s="222">
        <f t="shared" si="1481"/>
        <v>0</v>
      </c>
      <c r="DM561" s="222">
        <f t="shared" si="1482"/>
        <v>0</v>
      </c>
      <c r="DN561" s="222">
        <f t="shared" si="1483"/>
        <v>0</v>
      </c>
      <c r="DO561" s="222">
        <f t="shared" si="1484"/>
        <v>0</v>
      </c>
      <c r="DP561" s="222">
        <f t="shared" si="1485"/>
        <v>0</v>
      </c>
      <c r="DQ561" s="222">
        <f t="shared" si="1486"/>
        <v>0</v>
      </c>
      <c r="DR561" s="222">
        <f t="shared" si="1487"/>
        <v>0</v>
      </c>
      <c r="DS561" s="222">
        <f t="shared" si="1488"/>
        <v>0</v>
      </c>
      <c r="DT561" s="222">
        <f t="shared" si="1489"/>
        <v>0</v>
      </c>
      <c r="DU561" s="222">
        <f t="shared" si="1490"/>
        <v>0</v>
      </c>
      <c r="DV561" s="222">
        <f t="shared" si="1491"/>
        <v>0</v>
      </c>
      <c r="DW561" s="222">
        <f t="shared" si="1492"/>
        <v>0</v>
      </c>
      <c r="DX561" s="222">
        <f t="shared" si="1493"/>
        <v>0</v>
      </c>
      <c r="DY561" s="222">
        <f t="shared" si="1494"/>
        <v>0</v>
      </c>
      <c r="DZ561" s="222">
        <f t="shared" si="1495"/>
        <v>0</v>
      </c>
      <c r="EA561" s="222">
        <f t="shared" si="1496"/>
        <v>0</v>
      </c>
      <c r="EB561" s="222">
        <f t="shared" si="1497"/>
        <v>0</v>
      </c>
      <c r="EC561" s="222">
        <f t="shared" si="1498"/>
        <v>0</v>
      </c>
      <c r="ED561" s="222">
        <f t="shared" si="1499"/>
        <v>0</v>
      </c>
      <c r="EE561" s="222">
        <f t="shared" si="1500"/>
        <v>0</v>
      </c>
      <c r="EF561" s="222">
        <f t="shared" si="1501"/>
        <v>0</v>
      </c>
      <c r="EG561" s="222">
        <f t="shared" si="1502"/>
        <v>0</v>
      </c>
      <c r="EH561" s="222">
        <f t="shared" si="1503"/>
        <v>0</v>
      </c>
      <c r="EI561" s="222">
        <f t="shared" si="1504"/>
        <v>0</v>
      </c>
      <c r="EJ561" s="222">
        <f t="shared" si="1505"/>
        <v>0</v>
      </c>
      <c r="EK561" s="222">
        <f t="shared" si="1506"/>
        <v>0</v>
      </c>
      <c r="EL561" s="222">
        <f t="shared" si="1507"/>
        <v>0</v>
      </c>
      <c r="EM561" s="222">
        <f t="shared" si="1508"/>
        <v>0</v>
      </c>
      <c r="EN561" s="222">
        <f t="shared" si="1509"/>
        <v>0</v>
      </c>
      <c r="EO561" s="222">
        <f t="shared" si="1510"/>
        <v>0</v>
      </c>
      <c r="EP561" s="222">
        <f t="shared" si="1511"/>
        <v>0</v>
      </c>
      <c r="EQ561" s="222">
        <f t="shared" si="1512"/>
        <v>0</v>
      </c>
      <c r="ER561" s="222">
        <f t="shared" si="1513"/>
        <v>0</v>
      </c>
      <c r="ES561" s="222">
        <f t="shared" si="1514"/>
        <v>0</v>
      </c>
      <c r="ET561" s="222">
        <f t="shared" si="1515"/>
        <v>0</v>
      </c>
      <c r="EU561" s="222">
        <f t="shared" si="1516"/>
        <v>0</v>
      </c>
      <c r="EV561" s="222">
        <f t="shared" si="1517"/>
        <v>0</v>
      </c>
      <c r="EW561" s="222">
        <f t="shared" si="1518"/>
        <v>0</v>
      </c>
      <c r="EX561" s="222">
        <f t="shared" si="1519"/>
        <v>0</v>
      </c>
      <c r="EY561" s="222">
        <f t="shared" si="1520"/>
        <v>0</v>
      </c>
      <c r="EZ561" s="222">
        <f t="shared" si="1521"/>
        <v>0</v>
      </c>
      <c r="FA561" s="222">
        <f t="shared" si="1522"/>
        <v>0</v>
      </c>
      <c r="FB561" s="222">
        <f t="shared" si="1523"/>
        <v>0</v>
      </c>
      <c r="FC561" s="222">
        <f t="shared" si="1524"/>
        <v>0</v>
      </c>
      <c r="FD561" s="222">
        <f t="shared" si="1525"/>
        <v>0</v>
      </c>
      <c r="FE561" s="222">
        <f t="shared" si="1526"/>
        <v>0</v>
      </c>
      <c r="FF561" s="222">
        <f t="shared" si="1527"/>
        <v>0</v>
      </c>
      <c r="FG561" s="222">
        <f t="shared" si="1528"/>
        <v>0</v>
      </c>
      <c r="FH561" s="222">
        <f t="shared" si="1529"/>
        <v>0</v>
      </c>
      <c r="FI561" s="222">
        <f t="shared" si="1530"/>
        <v>0</v>
      </c>
      <c r="FJ561" s="222">
        <f t="shared" si="1531"/>
        <v>0</v>
      </c>
      <c r="FK561" s="222">
        <f t="shared" si="1532"/>
        <v>0</v>
      </c>
      <c r="FL561" s="222">
        <f t="shared" si="1533"/>
        <v>0</v>
      </c>
      <c r="FM561" s="222">
        <f t="shared" si="1534"/>
        <v>0</v>
      </c>
      <c r="FN561" s="222">
        <f t="shared" si="1535"/>
        <v>0</v>
      </c>
      <c r="FO561" s="222">
        <f t="shared" si="1536"/>
        <v>0</v>
      </c>
      <c r="FP561" s="222">
        <f t="shared" si="1537"/>
        <v>0</v>
      </c>
      <c r="FQ561" s="222">
        <f t="shared" si="1538"/>
        <v>0</v>
      </c>
      <c r="FR561" s="222">
        <f t="shared" si="1539"/>
        <v>0</v>
      </c>
      <c r="FS561" s="222">
        <f t="shared" si="1540"/>
        <v>0</v>
      </c>
      <c r="FT561" s="222">
        <f t="shared" si="1541"/>
        <v>0</v>
      </c>
      <c r="FU561" s="222">
        <f t="shared" si="1542"/>
        <v>0</v>
      </c>
      <c r="FV561" s="222">
        <f t="shared" si="1543"/>
        <v>0</v>
      </c>
      <c r="FW561" s="222">
        <f t="shared" si="1544"/>
        <v>0</v>
      </c>
      <c r="FX561" s="222">
        <f t="shared" si="1545"/>
        <v>0</v>
      </c>
      <c r="FY561" s="222">
        <f t="shared" si="1546"/>
        <v>0</v>
      </c>
      <c r="FZ561" s="222">
        <f t="shared" si="1547"/>
        <v>0</v>
      </c>
      <c r="GA561" s="222">
        <f t="shared" si="1548"/>
        <v>0</v>
      </c>
      <c r="GB561" s="222">
        <f t="shared" si="1549"/>
        <v>0</v>
      </c>
      <c r="GC561" s="222">
        <f t="shared" si="1550"/>
        <v>0</v>
      </c>
      <c r="GD561" s="222">
        <f t="shared" si="1551"/>
        <v>0</v>
      </c>
      <c r="GE561" s="222">
        <f t="shared" si="1552"/>
        <v>0</v>
      </c>
      <c r="GF561" s="222">
        <f t="shared" si="1553"/>
        <v>0</v>
      </c>
      <c r="GG561" s="222">
        <f t="shared" si="1554"/>
        <v>0</v>
      </c>
      <c r="GH561" s="222">
        <f t="shared" si="1555"/>
        <v>0</v>
      </c>
      <c r="GI561" s="222">
        <f t="shared" si="1556"/>
        <v>0</v>
      </c>
      <c r="GJ561" s="222">
        <f t="shared" si="1557"/>
        <v>0</v>
      </c>
      <c r="GK561" s="222">
        <f t="shared" si="1558"/>
        <v>0</v>
      </c>
      <c r="GL561" s="222">
        <f t="shared" si="1559"/>
        <v>0</v>
      </c>
      <c r="GM561" s="222">
        <f t="shared" si="1560"/>
        <v>0</v>
      </c>
      <c r="GN561" s="222">
        <f t="shared" si="1561"/>
        <v>0</v>
      </c>
      <c r="GO561" s="222">
        <f t="shared" si="1562"/>
        <v>0</v>
      </c>
      <c r="GP561" s="222">
        <f t="shared" si="1563"/>
        <v>0</v>
      </c>
      <c r="GQ561" s="222">
        <f t="shared" si="1564"/>
        <v>0</v>
      </c>
      <c r="GR561" s="222">
        <f t="shared" si="1565"/>
        <v>0</v>
      </c>
      <c r="GS561" s="222">
        <f t="shared" si="1566"/>
        <v>0</v>
      </c>
      <c r="GT561" s="222">
        <f t="shared" si="1567"/>
        <v>0</v>
      </c>
      <c r="GU561" s="222">
        <f t="shared" si="1568"/>
        <v>0</v>
      </c>
      <c r="GV561" s="222">
        <f t="shared" si="1569"/>
        <v>0</v>
      </c>
      <c r="GW561" s="222">
        <f t="shared" si="1570"/>
        <v>0</v>
      </c>
      <c r="GX561" s="222">
        <f t="shared" si="1571"/>
        <v>0</v>
      </c>
      <c r="GY561" s="222">
        <f t="shared" si="1572"/>
        <v>0</v>
      </c>
      <c r="GZ561" s="222">
        <f t="shared" si="1573"/>
        <v>0</v>
      </c>
      <c r="HA561" s="222">
        <f t="shared" si="1574"/>
        <v>0</v>
      </c>
      <c r="HB561" s="222">
        <f t="shared" si="1575"/>
        <v>0</v>
      </c>
      <c r="HC561" s="222">
        <f t="shared" si="1576"/>
        <v>0</v>
      </c>
      <c r="HD561" s="222">
        <f t="shared" si="1577"/>
        <v>0</v>
      </c>
      <c r="HE561" s="222">
        <f t="shared" si="1578"/>
        <v>0</v>
      </c>
      <c r="HF561" s="222">
        <f t="shared" si="1579"/>
        <v>0</v>
      </c>
      <c r="HG561" s="222">
        <f t="shared" si="1580"/>
        <v>0</v>
      </c>
      <c r="HH561" s="222">
        <f t="shared" si="1581"/>
        <v>0</v>
      </c>
      <c r="HI561" s="222">
        <f t="shared" si="1582"/>
        <v>0</v>
      </c>
      <c r="HJ561" s="222">
        <f t="shared" si="1583"/>
        <v>0</v>
      </c>
      <c r="HK561" s="222">
        <f t="shared" si="1584"/>
        <v>0</v>
      </c>
      <c r="HL561" s="222">
        <f t="shared" si="1585"/>
        <v>0</v>
      </c>
      <c r="HM561" s="222">
        <f t="shared" si="1586"/>
        <v>0</v>
      </c>
      <c r="HN561" s="222">
        <f t="shared" si="1587"/>
        <v>0</v>
      </c>
      <c r="HO561" s="222">
        <f t="shared" si="1588"/>
        <v>0</v>
      </c>
      <c r="HP561" s="222">
        <f t="shared" si="1589"/>
        <v>0</v>
      </c>
      <c r="HQ561" s="222">
        <f t="shared" si="1590"/>
        <v>0</v>
      </c>
      <c r="HR561" s="222">
        <f t="shared" si="1591"/>
        <v>0</v>
      </c>
      <c r="HS561" s="222">
        <f t="shared" si="1592"/>
        <v>0</v>
      </c>
      <c r="HT561" s="222">
        <f t="shared" si="1593"/>
        <v>0</v>
      </c>
      <c r="HU561" s="222">
        <f t="shared" si="1594"/>
        <v>0</v>
      </c>
      <c r="HV561" s="222">
        <f t="shared" si="1595"/>
        <v>0</v>
      </c>
      <c r="HW561" s="222">
        <f t="shared" si="1596"/>
        <v>0</v>
      </c>
      <c r="HX561" s="222">
        <f t="shared" si="1597"/>
        <v>0</v>
      </c>
      <c r="HY561" s="222">
        <f t="shared" si="1598"/>
        <v>0</v>
      </c>
      <c r="HZ561" s="222">
        <f t="shared" si="1599"/>
        <v>0</v>
      </c>
      <c r="IA561" s="222">
        <f t="shared" si="1600"/>
        <v>0</v>
      </c>
      <c r="IB561" s="222">
        <f t="shared" si="1601"/>
        <v>0</v>
      </c>
      <c r="IC561" s="222">
        <f t="shared" si="1602"/>
        <v>0</v>
      </c>
      <c r="ID561" s="222">
        <f t="shared" si="1603"/>
        <v>0</v>
      </c>
      <c r="IE561" s="222">
        <f t="shared" si="1604"/>
        <v>0</v>
      </c>
      <c r="IF561" s="222">
        <f t="shared" si="1605"/>
        <v>0</v>
      </c>
      <c r="IG561" s="222">
        <f t="shared" si="1606"/>
        <v>0</v>
      </c>
      <c r="IH561" s="222">
        <f t="shared" si="1607"/>
        <v>0</v>
      </c>
      <c r="II561" s="222">
        <f t="shared" si="1608"/>
        <v>0</v>
      </c>
      <c r="IJ561" s="222">
        <f t="shared" si="1609"/>
        <v>0</v>
      </c>
      <c r="IK561" s="222">
        <f t="shared" si="1610"/>
        <v>0</v>
      </c>
      <c r="IL561" s="222">
        <f t="shared" si="1611"/>
        <v>0</v>
      </c>
      <c r="IM561" s="222">
        <f t="shared" si="1612"/>
        <v>0</v>
      </c>
      <c r="IN561" s="222">
        <f t="shared" si="1613"/>
        <v>0</v>
      </c>
      <c r="IO561" s="222">
        <f t="shared" si="1614"/>
        <v>0</v>
      </c>
      <c r="IP561" s="222">
        <f t="shared" si="1615"/>
        <v>0</v>
      </c>
      <c r="IQ561" s="222">
        <f t="shared" si="1616"/>
        <v>0</v>
      </c>
      <c r="IR561" s="222">
        <f t="shared" si="1617"/>
        <v>0</v>
      </c>
      <c r="IS561" s="222">
        <f t="shared" si="1618"/>
        <v>0</v>
      </c>
      <c r="IT561" s="222">
        <f t="shared" si="1619"/>
        <v>0</v>
      </c>
      <c r="IU561" s="222">
        <f t="shared" si="1620"/>
        <v>0</v>
      </c>
      <c r="IV561" s="222">
        <f t="shared" si="1621"/>
        <v>0</v>
      </c>
      <c r="IW561" s="222">
        <f t="shared" si="1622"/>
        <v>0</v>
      </c>
      <c r="IX561" s="222">
        <f t="shared" si="1623"/>
        <v>0</v>
      </c>
      <c r="IY561" s="222">
        <f t="shared" si="1624"/>
        <v>0</v>
      </c>
      <c r="IZ561" s="222">
        <f t="shared" si="1625"/>
        <v>0</v>
      </c>
      <c r="JA561" s="222">
        <f t="shared" si="1626"/>
        <v>0</v>
      </c>
      <c r="JB561" s="222">
        <f t="shared" si="1627"/>
        <v>0</v>
      </c>
    </row>
    <row r="562" spans="2:262">
      <c r="B562" s="230">
        <v>201</v>
      </c>
      <c r="C562" s="229">
        <f t="shared" si="1628"/>
        <v>3.9257812500000022E-3</v>
      </c>
      <c r="D562" s="226">
        <f t="shared" ca="1" si="1371"/>
        <v>24.413733597104571</v>
      </c>
      <c r="E562" s="225">
        <f ca="1">GY361</f>
        <v>0.4137335971045718</v>
      </c>
      <c r="F562" s="224">
        <v>201</v>
      </c>
      <c r="G562" s="222">
        <f t="shared" si="1372"/>
        <v>0</v>
      </c>
      <c r="H562" s="222">
        <f t="shared" si="1373"/>
        <v>0</v>
      </c>
      <c r="I562" s="222">
        <f t="shared" si="1374"/>
        <v>0</v>
      </c>
      <c r="J562" s="222">
        <f t="shared" si="1375"/>
        <v>0</v>
      </c>
      <c r="K562" s="222">
        <f t="shared" si="1376"/>
        <v>0</v>
      </c>
      <c r="L562" s="222">
        <f t="shared" si="1377"/>
        <v>0</v>
      </c>
      <c r="M562" s="222">
        <f t="shared" si="1378"/>
        <v>0</v>
      </c>
      <c r="N562" s="222">
        <f t="shared" si="1379"/>
        <v>0</v>
      </c>
      <c r="O562" s="222">
        <f t="shared" si="1380"/>
        <v>0</v>
      </c>
      <c r="P562" s="222">
        <f t="shared" si="1381"/>
        <v>0</v>
      </c>
      <c r="Q562" s="222">
        <f t="shared" si="1382"/>
        <v>0</v>
      </c>
      <c r="R562" s="222">
        <f t="shared" si="1383"/>
        <v>0</v>
      </c>
      <c r="S562" s="222">
        <f t="shared" si="1384"/>
        <v>0</v>
      </c>
      <c r="T562" s="222">
        <f t="shared" si="1385"/>
        <v>0</v>
      </c>
      <c r="U562" s="222">
        <f t="shared" si="1386"/>
        <v>0</v>
      </c>
      <c r="V562" s="222">
        <f t="shared" si="1387"/>
        <v>0</v>
      </c>
      <c r="W562" s="222">
        <f t="shared" si="1388"/>
        <v>0</v>
      </c>
      <c r="X562" s="222">
        <f t="shared" si="1389"/>
        <v>0</v>
      </c>
      <c r="Y562" s="222">
        <f t="shared" si="1390"/>
        <v>0</v>
      </c>
      <c r="Z562" s="222">
        <f t="shared" si="1391"/>
        <v>0</v>
      </c>
      <c r="AA562" s="222">
        <f t="shared" si="1392"/>
        <v>0</v>
      </c>
      <c r="AB562" s="222">
        <f t="shared" si="1393"/>
        <v>0</v>
      </c>
      <c r="AC562" s="222">
        <f t="shared" si="1394"/>
        <v>0</v>
      </c>
      <c r="AD562" s="222">
        <f t="shared" si="1395"/>
        <v>0</v>
      </c>
      <c r="AE562" s="222">
        <f t="shared" si="1396"/>
        <v>0</v>
      </c>
      <c r="AF562" s="222">
        <f t="shared" si="1397"/>
        <v>0</v>
      </c>
      <c r="AG562" s="222">
        <f t="shared" si="1398"/>
        <v>0</v>
      </c>
      <c r="AH562" s="222">
        <f t="shared" si="1399"/>
        <v>0</v>
      </c>
      <c r="AI562" s="222">
        <f t="shared" si="1400"/>
        <v>0</v>
      </c>
      <c r="AJ562" s="222">
        <f t="shared" si="1401"/>
        <v>0</v>
      </c>
      <c r="AK562" s="222">
        <f t="shared" si="1402"/>
        <v>0</v>
      </c>
      <c r="AL562" s="222">
        <f t="shared" si="1403"/>
        <v>0</v>
      </c>
      <c r="AM562" s="222">
        <f t="shared" si="1404"/>
        <v>0</v>
      </c>
      <c r="AN562" s="222">
        <f t="shared" si="1405"/>
        <v>0</v>
      </c>
      <c r="AO562" s="222">
        <f t="shared" si="1406"/>
        <v>0</v>
      </c>
      <c r="AP562" s="222">
        <f t="shared" si="1407"/>
        <v>0</v>
      </c>
      <c r="AQ562" s="222">
        <f t="shared" si="1408"/>
        <v>0</v>
      </c>
      <c r="AR562" s="222">
        <f t="shared" si="1409"/>
        <v>0</v>
      </c>
      <c r="AS562" s="222">
        <f t="shared" si="1410"/>
        <v>0</v>
      </c>
      <c r="AT562" s="222">
        <f t="shared" si="1411"/>
        <v>0</v>
      </c>
      <c r="AU562" s="222">
        <f t="shared" si="1412"/>
        <v>0</v>
      </c>
      <c r="AV562" s="222">
        <f t="shared" si="1413"/>
        <v>0</v>
      </c>
      <c r="AW562" s="222">
        <f t="shared" si="1414"/>
        <v>0</v>
      </c>
      <c r="AX562" s="222">
        <f t="shared" si="1415"/>
        <v>0</v>
      </c>
      <c r="AY562" s="222">
        <f t="shared" si="1416"/>
        <v>0</v>
      </c>
      <c r="AZ562" s="222">
        <f t="shared" si="1417"/>
        <v>0</v>
      </c>
      <c r="BA562" s="222">
        <f t="shared" si="1418"/>
        <v>0</v>
      </c>
      <c r="BB562" s="222">
        <f t="shared" si="1419"/>
        <v>0</v>
      </c>
      <c r="BC562" s="222">
        <f t="shared" si="1420"/>
        <v>0</v>
      </c>
      <c r="BD562" s="222">
        <f t="shared" si="1421"/>
        <v>0</v>
      </c>
      <c r="BE562" s="222">
        <f t="shared" si="1422"/>
        <v>0</v>
      </c>
      <c r="BF562" s="222">
        <f t="shared" si="1423"/>
        <v>0</v>
      </c>
      <c r="BG562" s="222">
        <f t="shared" si="1424"/>
        <v>0</v>
      </c>
      <c r="BH562" s="222">
        <f t="shared" si="1425"/>
        <v>0</v>
      </c>
      <c r="BI562" s="222">
        <f t="shared" si="1426"/>
        <v>0</v>
      </c>
      <c r="BJ562" s="222">
        <f t="shared" si="1427"/>
        <v>0</v>
      </c>
      <c r="BK562" s="222">
        <f t="shared" si="1428"/>
        <v>0</v>
      </c>
      <c r="BL562" s="222">
        <f t="shared" si="1429"/>
        <v>0</v>
      </c>
      <c r="BM562" s="222">
        <f t="shared" si="1430"/>
        <v>0</v>
      </c>
      <c r="BN562" s="222">
        <f t="shared" si="1431"/>
        <v>0</v>
      </c>
      <c r="BO562" s="222">
        <f t="shared" si="1432"/>
        <v>0</v>
      </c>
      <c r="BP562" s="222">
        <f t="shared" si="1433"/>
        <v>0</v>
      </c>
      <c r="BQ562" s="222">
        <f t="shared" si="1434"/>
        <v>0</v>
      </c>
      <c r="BR562" s="222">
        <f t="shared" si="1435"/>
        <v>0</v>
      </c>
      <c r="BS562" s="222">
        <f t="shared" si="1436"/>
        <v>0</v>
      </c>
      <c r="BT562" s="222">
        <f t="shared" si="1437"/>
        <v>0</v>
      </c>
      <c r="BU562" s="222">
        <f t="shared" si="1438"/>
        <v>0</v>
      </c>
      <c r="BV562" s="222">
        <f t="shared" si="1439"/>
        <v>0</v>
      </c>
      <c r="BW562" s="222">
        <f t="shared" si="1440"/>
        <v>0</v>
      </c>
      <c r="BX562" s="222">
        <f t="shared" si="1441"/>
        <v>0</v>
      </c>
      <c r="BY562" s="222">
        <f t="shared" si="1442"/>
        <v>0</v>
      </c>
      <c r="BZ562" s="222">
        <f t="shared" si="1443"/>
        <v>0</v>
      </c>
      <c r="CA562" s="222">
        <f t="shared" si="1444"/>
        <v>0</v>
      </c>
      <c r="CB562" s="222">
        <f t="shared" si="1445"/>
        <v>0</v>
      </c>
      <c r="CC562" s="222">
        <f t="shared" si="1446"/>
        <v>0</v>
      </c>
      <c r="CD562" s="222">
        <f t="shared" si="1447"/>
        <v>0</v>
      </c>
      <c r="CE562" s="222">
        <f t="shared" si="1448"/>
        <v>0</v>
      </c>
      <c r="CF562" s="222">
        <f t="shared" si="1449"/>
        <v>0</v>
      </c>
      <c r="CG562" s="222">
        <f t="shared" si="1450"/>
        <v>0</v>
      </c>
      <c r="CH562" s="222">
        <f t="shared" si="1451"/>
        <v>0</v>
      </c>
      <c r="CI562" s="222">
        <f t="shared" si="1452"/>
        <v>0</v>
      </c>
      <c r="CJ562" s="222">
        <f t="shared" si="1453"/>
        <v>0</v>
      </c>
      <c r="CK562" s="222">
        <f t="shared" si="1454"/>
        <v>0</v>
      </c>
      <c r="CL562" s="222">
        <f t="shared" si="1455"/>
        <v>0</v>
      </c>
      <c r="CM562" s="222">
        <f t="shared" si="1456"/>
        <v>0</v>
      </c>
      <c r="CN562" s="222">
        <f t="shared" si="1457"/>
        <v>0</v>
      </c>
      <c r="CO562" s="222">
        <f t="shared" si="1458"/>
        <v>0</v>
      </c>
      <c r="CP562" s="222">
        <f t="shared" si="1459"/>
        <v>0</v>
      </c>
      <c r="CQ562" s="222">
        <f t="shared" si="1460"/>
        <v>0</v>
      </c>
      <c r="CR562" s="222">
        <f t="shared" si="1461"/>
        <v>0</v>
      </c>
      <c r="CS562" s="222">
        <f t="shared" si="1462"/>
        <v>0</v>
      </c>
      <c r="CT562" s="222">
        <f t="shared" si="1463"/>
        <v>0</v>
      </c>
      <c r="CU562" s="222">
        <f t="shared" si="1464"/>
        <v>0</v>
      </c>
      <c r="CV562" s="222">
        <f t="shared" si="1465"/>
        <v>0</v>
      </c>
      <c r="CW562" s="222">
        <f t="shared" si="1466"/>
        <v>0</v>
      </c>
      <c r="CX562" s="222">
        <f t="shared" si="1467"/>
        <v>0</v>
      </c>
      <c r="CY562" s="222">
        <f t="shared" si="1468"/>
        <v>0</v>
      </c>
      <c r="CZ562" s="222">
        <f t="shared" si="1469"/>
        <v>0</v>
      </c>
      <c r="DA562" s="222">
        <f t="shared" si="1470"/>
        <v>0</v>
      </c>
      <c r="DB562" s="222">
        <f t="shared" si="1471"/>
        <v>0</v>
      </c>
      <c r="DC562" s="222">
        <f t="shared" si="1472"/>
        <v>0</v>
      </c>
      <c r="DD562" s="222">
        <f t="shared" si="1473"/>
        <v>0</v>
      </c>
      <c r="DE562" s="222">
        <f t="shared" si="1474"/>
        <v>0</v>
      </c>
      <c r="DF562" s="222">
        <f t="shared" si="1475"/>
        <v>0</v>
      </c>
      <c r="DG562" s="222">
        <f t="shared" si="1476"/>
        <v>0</v>
      </c>
      <c r="DH562" s="222">
        <f t="shared" si="1477"/>
        <v>0</v>
      </c>
      <c r="DI562" s="222">
        <f t="shared" si="1478"/>
        <v>0</v>
      </c>
      <c r="DJ562" s="222">
        <f t="shared" si="1479"/>
        <v>0</v>
      </c>
      <c r="DK562" s="222">
        <f t="shared" si="1480"/>
        <v>0</v>
      </c>
      <c r="DL562" s="222">
        <f t="shared" si="1481"/>
        <v>0</v>
      </c>
      <c r="DM562" s="222">
        <f t="shared" si="1482"/>
        <v>0</v>
      </c>
      <c r="DN562" s="222">
        <f t="shared" si="1483"/>
        <v>0</v>
      </c>
      <c r="DO562" s="222">
        <f t="shared" si="1484"/>
        <v>0</v>
      </c>
      <c r="DP562" s="222">
        <f t="shared" si="1485"/>
        <v>0</v>
      </c>
      <c r="DQ562" s="222">
        <f t="shared" si="1486"/>
        <v>0</v>
      </c>
      <c r="DR562" s="222">
        <f t="shared" si="1487"/>
        <v>0</v>
      </c>
      <c r="DS562" s="222">
        <f t="shared" si="1488"/>
        <v>0</v>
      </c>
      <c r="DT562" s="222">
        <f t="shared" si="1489"/>
        <v>0</v>
      </c>
      <c r="DU562" s="222">
        <f t="shared" si="1490"/>
        <v>0</v>
      </c>
      <c r="DV562" s="222">
        <f t="shared" si="1491"/>
        <v>0</v>
      </c>
      <c r="DW562" s="222">
        <f t="shared" si="1492"/>
        <v>0</v>
      </c>
      <c r="DX562" s="222">
        <f t="shared" si="1493"/>
        <v>0</v>
      </c>
      <c r="DY562" s="222">
        <f t="shared" si="1494"/>
        <v>0</v>
      </c>
      <c r="DZ562" s="222">
        <f t="shared" si="1495"/>
        <v>0</v>
      </c>
      <c r="EA562" s="222">
        <f t="shared" si="1496"/>
        <v>0</v>
      </c>
      <c r="EB562" s="222">
        <f t="shared" si="1497"/>
        <v>0</v>
      </c>
      <c r="EC562" s="222">
        <f t="shared" si="1498"/>
        <v>0</v>
      </c>
      <c r="ED562" s="222">
        <f t="shared" si="1499"/>
        <v>0</v>
      </c>
      <c r="EE562" s="222">
        <f t="shared" si="1500"/>
        <v>0</v>
      </c>
      <c r="EF562" s="222">
        <f t="shared" si="1501"/>
        <v>0</v>
      </c>
      <c r="EG562" s="222">
        <f t="shared" si="1502"/>
        <v>0</v>
      </c>
      <c r="EH562" s="222">
        <f t="shared" si="1503"/>
        <v>0</v>
      </c>
      <c r="EI562" s="222">
        <f t="shared" si="1504"/>
        <v>0</v>
      </c>
      <c r="EJ562" s="222">
        <f t="shared" si="1505"/>
        <v>0</v>
      </c>
      <c r="EK562" s="222">
        <f t="shared" si="1506"/>
        <v>0</v>
      </c>
      <c r="EL562" s="222">
        <f t="shared" si="1507"/>
        <v>0</v>
      </c>
      <c r="EM562" s="222">
        <f t="shared" si="1508"/>
        <v>0</v>
      </c>
      <c r="EN562" s="222">
        <f t="shared" si="1509"/>
        <v>0</v>
      </c>
      <c r="EO562" s="222">
        <f t="shared" si="1510"/>
        <v>0</v>
      </c>
      <c r="EP562" s="222">
        <f t="shared" si="1511"/>
        <v>0</v>
      </c>
      <c r="EQ562" s="222">
        <f t="shared" si="1512"/>
        <v>0</v>
      </c>
      <c r="ER562" s="222">
        <f t="shared" si="1513"/>
        <v>0</v>
      </c>
      <c r="ES562" s="222">
        <f t="shared" si="1514"/>
        <v>0</v>
      </c>
      <c r="ET562" s="222">
        <f t="shared" si="1515"/>
        <v>0</v>
      </c>
      <c r="EU562" s="222">
        <f t="shared" si="1516"/>
        <v>0</v>
      </c>
      <c r="EV562" s="222">
        <f t="shared" si="1517"/>
        <v>0</v>
      </c>
      <c r="EW562" s="222">
        <f t="shared" si="1518"/>
        <v>0</v>
      </c>
      <c r="EX562" s="222">
        <f t="shared" si="1519"/>
        <v>0</v>
      </c>
      <c r="EY562" s="222">
        <f t="shared" si="1520"/>
        <v>0</v>
      </c>
      <c r="EZ562" s="222">
        <f t="shared" si="1521"/>
        <v>0</v>
      </c>
      <c r="FA562" s="222">
        <f t="shared" si="1522"/>
        <v>0</v>
      </c>
      <c r="FB562" s="222">
        <f t="shared" si="1523"/>
        <v>0</v>
      </c>
      <c r="FC562" s="222">
        <f t="shared" si="1524"/>
        <v>0</v>
      </c>
      <c r="FD562" s="222">
        <f t="shared" si="1525"/>
        <v>0</v>
      </c>
      <c r="FE562" s="222">
        <f t="shared" si="1526"/>
        <v>0</v>
      </c>
      <c r="FF562" s="222">
        <f t="shared" si="1527"/>
        <v>0</v>
      </c>
      <c r="FG562" s="222">
        <f t="shared" si="1528"/>
        <v>0</v>
      </c>
      <c r="FH562" s="222">
        <f t="shared" si="1529"/>
        <v>0</v>
      </c>
      <c r="FI562" s="222">
        <f t="shared" si="1530"/>
        <v>0</v>
      </c>
      <c r="FJ562" s="222">
        <f t="shared" si="1531"/>
        <v>0</v>
      </c>
      <c r="FK562" s="222">
        <f t="shared" si="1532"/>
        <v>0</v>
      </c>
      <c r="FL562" s="222">
        <f t="shared" si="1533"/>
        <v>0</v>
      </c>
      <c r="FM562" s="222">
        <f t="shared" si="1534"/>
        <v>0</v>
      </c>
      <c r="FN562" s="222">
        <f t="shared" si="1535"/>
        <v>0</v>
      </c>
      <c r="FO562" s="222">
        <f t="shared" si="1536"/>
        <v>0</v>
      </c>
      <c r="FP562" s="222">
        <f t="shared" si="1537"/>
        <v>0</v>
      </c>
      <c r="FQ562" s="222">
        <f t="shared" si="1538"/>
        <v>0</v>
      </c>
      <c r="FR562" s="222">
        <f t="shared" si="1539"/>
        <v>0</v>
      </c>
      <c r="FS562" s="222">
        <f t="shared" si="1540"/>
        <v>0</v>
      </c>
      <c r="FT562" s="222">
        <f t="shared" si="1541"/>
        <v>0</v>
      </c>
      <c r="FU562" s="222">
        <f t="shared" si="1542"/>
        <v>0</v>
      </c>
      <c r="FV562" s="222">
        <f t="shared" si="1543"/>
        <v>0</v>
      </c>
      <c r="FW562" s="222">
        <f t="shared" si="1544"/>
        <v>0</v>
      </c>
      <c r="FX562" s="222">
        <f t="shared" si="1545"/>
        <v>0</v>
      </c>
      <c r="FY562" s="222">
        <f t="shared" si="1546"/>
        <v>0</v>
      </c>
      <c r="FZ562" s="222">
        <f t="shared" si="1547"/>
        <v>0</v>
      </c>
      <c r="GA562" s="222">
        <f t="shared" si="1548"/>
        <v>0</v>
      </c>
      <c r="GB562" s="222">
        <f t="shared" si="1549"/>
        <v>0</v>
      </c>
      <c r="GC562" s="222">
        <f t="shared" si="1550"/>
        <v>0</v>
      </c>
      <c r="GD562" s="222">
        <f t="shared" si="1551"/>
        <v>0</v>
      </c>
      <c r="GE562" s="222">
        <f t="shared" si="1552"/>
        <v>0</v>
      </c>
      <c r="GF562" s="222">
        <f t="shared" si="1553"/>
        <v>0</v>
      </c>
      <c r="GG562" s="222">
        <f t="shared" si="1554"/>
        <v>0</v>
      </c>
      <c r="GH562" s="222">
        <f t="shared" si="1555"/>
        <v>0</v>
      </c>
      <c r="GI562" s="222">
        <f t="shared" si="1556"/>
        <v>0</v>
      </c>
      <c r="GJ562" s="222">
        <f t="shared" si="1557"/>
        <v>0</v>
      </c>
      <c r="GK562" s="222">
        <f t="shared" si="1558"/>
        <v>0</v>
      </c>
      <c r="GL562" s="222">
        <f t="shared" si="1559"/>
        <v>0</v>
      </c>
      <c r="GM562" s="222">
        <f t="shared" si="1560"/>
        <v>0</v>
      </c>
      <c r="GN562" s="222">
        <f t="shared" si="1561"/>
        <v>0</v>
      </c>
      <c r="GO562" s="222">
        <f t="shared" si="1562"/>
        <v>0</v>
      </c>
      <c r="GP562" s="222">
        <f t="shared" si="1563"/>
        <v>0</v>
      </c>
      <c r="GQ562" s="222">
        <f t="shared" si="1564"/>
        <v>0</v>
      </c>
      <c r="GR562" s="222">
        <f t="shared" si="1565"/>
        <v>0</v>
      </c>
      <c r="GS562" s="222">
        <f t="shared" si="1566"/>
        <v>0</v>
      </c>
      <c r="GT562" s="222">
        <f t="shared" si="1567"/>
        <v>0</v>
      </c>
      <c r="GU562" s="222">
        <f t="shared" si="1568"/>
        <v>0</v>
      </c>
      <c r="GV562" s="222">
        <f t="shared" si="1569"/>
        <v>0</v>
      </c>
      <c r="GW562" s="222">
        <f t="shared" si="1570"/>
        <v>0</v>
      </c>
      <c r="GX562" s="222">
        <f t="shared" si="1571"/>
        <v>0</v>
      </c>
      <c r="GY562" s="222">
        <f t="shared" si="1572"/>
        <v>0</v>
      </c>
      <c r="GZ562" s="222">
        <f t="shared" si="1573"/>
        <v>0</v>
      </c>
      <c r="HA562" s="222">
        <f t="shared" si="1574"/>
        <v>0</v>
      </c>
      <c r="HB562" s="222">
        <f t="shared" si="1575"/>
        <v>0</v>
      </c>
      <c r="HC562" s="222">
        <f t="shared" si="1576"/>
        <v>0</v>
      </c>
      <c r="HD562" s="222">
        <f t="shared" si="1577"/>
        <v>0</v>
      </c>
      <c r="HE562" s="222">
        <f t="shared" si="1578"/>
        <v>0</v>
      </c>
      <c r="HF562" s="222">
        <f t="shared" si="1579"/>
        <v>0</v>
      </c>
      <c r="HG562" s="222">
        <f t="shared" si="1580"/>
        <v>0</v>
      </c>
      <c r="HH562" s="222">
        <f t="shared" si="1581"/>
        <v>0</v>
      </c>
      <c r="HI562" s="222">
        <f t="shared" si="1582"/>
        <v>0</v>
      </c>
      <c r="HJ562" s="222">
        <f t="shared" si="1583"/>
        <v>0</v>
      </c>
      <c r="HK562" s="222">
        <f t="shared" si="1584"/>
        <v>0</v>
      </c>
      <c r="HL562" s="222">
        <f t="shared" si="1585"/>
        <v>0</v>
      </c>
      <c r="HM562" s="222">
        <f t="shared" si="1586"/>
        <v>0</v>
      </c>
      <c r="HN562" s="222">
        <f t="shared" si="1587"/>
        <v>0</v>
      </c>
      <c r="HO562" s="222">
        <f t="shared" si="1588"/>
        <v>0</v>
      </c>
      <c r="HP562" s="222">
        <f t="shared" si="1589"/>
        <v>0</v>
      </c>
      <c r="HQ562" s="222">
        <f t="shared" si="1590"/>
        <v>0</v>
      </c>
      <c r="HR562" s="222">
        <f t="shared" si="1591"/>
        <v>0</v>
      </c>
      <c r="HS562" s="222">
        <f t="shared" si="1592"/>
        <v>0</v>
      </c>
      <c r="HT562" s="222">
        <f t="shared" si="1593"/>
        <v>0</v>
      </c>
      <c r="HU562" s="222">
        <f t="shared" si="1594"/>
        <v>0</v>
      </c>
      <c r="HV562" s="222">
        <f t="shared" si="1595"/>
        <v>0</v>
      </c>
      <c r="HW562" s="222">
        <f t="shared" si="1596"/>
        <v>0</v>
      </c>
      <c r="HX562" s="222">
        <f t="shared" si="1597"/>
        <v>0</v>
      </c>
      <c r="HY562" s="222">
        <f t="shared" si="1598"/>
        <v>0</v>
      </c>
      <c r="HZ562" s="222">
        <f t="shared" si="1599"/>
        <v>0</v>
      </c>
      <c r="IA562" s="222">
        <f t="shared" si="1600"/>
        <v>0</v>
      </c>
      <c r="IB562" s="222">
        <f t="shared" si="1601"/>
        <v>0</v>
      </c>
      <c r="IC562" s="222">
        <f t="shared" si="1602"/>
        <v>0</v>
      </c>
      <c r="ID562" s="222">
        <f t="shared" si="1603"/>
        <v>0</v>
      </c>
      <c r="IE562" s="222">
        <f t="shared" si="1604"/>
        <v>0</v>
      </c>
      <c r="IF562" s="222">
        <f t="shared" si="1605"/>
        <v>0</v>
      </c>
      <c r="IG562" s="222">
        <f t="shared" si="1606"/>
        <v>0</v>
      </c>
      <c r="IH562" s="222">
        <f t="shared" si="1607"/>
        <v>0</v>
      </c>
      <c r="II562" s="222">
        <f t="shared" si="1608"/>
        <v>0</v>
      </c>
      <c r="IJ562" s="222">
        <f t="shared" si="1609"/>
        <v>0</v>
      </c>
      <c r="IK562" s="222">
        <f t="shared" si="1610"/>
        <v>0</v>
      </c>
      <c r="IL562" s="222">
        <f t="shared" si="1611"/>
        <v>0</v>
      </c>
      <c r="IM562" s="222">
        <f t="shared" si="1612"/>
        <v>0</v>
      </c>
      <c r="IN562" s="222">
        <f t="shared" si="1613"/>
        <v>0</v>
      </c>
      <c r="IO562" s="222">
        <f t="shared" si="1614"/>
        <v>0</v>
      </c>
      <c r="IP562" s="222">
        <f t="shared" si="1615"/>
        <v>0</v>
      </c>
      <c r="IQ562" s="222">
        <f t="shared" si="1616"/>
        <v>0</v>
      </c>
      <c r="IR562" s="222">
        <f t="shared" si="1617"/>
        <v>0</v>
      </c>
      <c r="IS562" s="222">
        <f t="shared" si="1618"/>
        <v>0</v>
      </c>
      <c r="IT562" s="222">
        <f t="shared" si="1619"/>
        <v>0</v>
      </c>
      <c r="IU562" s="222">
        <f t="shared" si="1620"/>
        <v>0</v>
      </c>
      <c r="IV562" s="222">
        <f t="shared" si="1621"/>
        <v>0</v>
      </c>
      <c r="IW562" s="222">
        <f t="shared" si="1622"/>
        <v>0</v>
      </c>
      <c r="IX562" s="222">
        <f t="shared" si="1623"/>
        <v>0</v>
      </c>
      <c r="IY562" s="222">
        <f t="shared" si="1624"/>
        <v>0</v>
      </c>
      <c r="IZ562" s="222">
        <f t="shared" si="1625"/>
        <v>0</v>
      </c>
      <c r="JA562" s="222">
        <f t="shared" si="1626"/>
        <v>0</v>
      </c>
      <c r="JB562" s="222">
        <f t="shared" si="1627"/>
        <v>0</v>
      </c>
    </row>
    <row r="563" spans="2:262">
      <c r="B563" s="230">
        <v>202</v>
      </c>
      <c r="C563" s="229">
        <f t="shared" si="1628"/>
        <v>3.9453125000000018E-3</v>
      </c>
      <c r="D563" s="226">
        <f t="shared" ca="1" si="1371"/>
        <v>24.452842380612886</v>
      </c>
      <c r="E563" s="225">
        <f ca="1">GZ361</f>
        <v>0.45284238061288629</v>
      </c>
      <c r="F563" s="224">
        <v>202</v>
      </c>
      <c r="G563" s="222">
        <f t="shared" si="1372"/>
        <v>0</v>
      </c>
      <c r="H563" s="222">
        <f t="shared" si="1373"/>
        <v>0</v>
      </c>
      <c r="I563" s="222">
        <f t="shared" si="1374"/>
        <v>0</v>
      </c>
      <c r="J563" s="222">
        <f t="shared" si="1375"/>
        <v>0</v>
      </c>
      <c r="K563" s="222">
        <f t="shared" si="1376"/>
        <v>0</v>
      </c>
      <c r="L563" s="222">
        <f t="shared" si="1377"/>
        <v>0</v>
      </c>
      <c r="M563" s="222">
        <f t="shared" si="1378"/>
        <v>0</v>
      </c>
      <c r="N563" s="222">
        <f t="shared" si="1379"/>
        <v>0</v>
      </c>
      <c r="O563" s="222">
        <f t="shared" si="1380"/>
        <v>0</v>
      </c>
      <c r="P563" s="222">
        <f t="shared" si="1381"/>
        <v>0</v>
      </c>
      <c r="Q563" s="222">
        <f t="shared" si="1382"/>
        <v>0</v>
      </c>
      <c r="R563" s="222">
        <f t="shared" si="1383"/>
        <v>0</v>
      </c>
      <c r="S563" s="222">
        <f t="shared" si="1384"/>
        <v>0</v>
      </c>
      <c r="T563" s="222">
        <f t="shared" si="1385"/>
        <v>0</v>
      </c>
      <c r="U563" s="222">
        <f t="shared" si="1386"/>
        <v>0</v>
      </c>
      <c r="V563" s="222">
        <f t="shared" si="1387"/>
        <v>0</v>
      </c>
      <c r="W563" s="222">
        <f t="shared" si="1388"/>
        <v>0</v>
      </c>
      <c r="X563" s="222">
        <f t="shared" si="1389"/>
        <v>0</v>
      </c>
      <c r="Y563" s="222">
        <f t="shared" si="1390"/>
        <v>0</v>
      </c>
      <c r="Z563" s="222">
        <f t="shared" si="1391"/>
        <v>0</v>
      </c>
      <c r="AA563" s="222">
        <f t="shared" si="1392"/>
        <v>0</v>
      </c>
      <c r="AB563" s="222">
        <f t="shared" si="1393"/>
        <v>0</v>
      </c>
      <c r="AC563" s="222">
        <f t="shared" si="1394"/>
        <v>0</v>
      </c>
      <c r="AD563" s="222">
        <f t="shared" si="1395"/>
        <v>0</v>
      </c>
      <c r="AE563" s="222">
        <f t="shared" si="1396"/>
        <v>0</v>
      </c>
      <c r="AF563" s="222">
        <f t="shared" si="1397"/>
        <v>0</v>
      </c>
      <c r="AG563" s="222">
        <f t="shared" si="1398"/>
        <v>0</v>
      </c>
      <c r="AH563" s="222">
        <f t="shared" si="1399"/>
        <v>0</v>
      </c>
      <c r="AI563" s="222">
        <f t="shared" si="1400"/>
        <v>0</v>
      </c>
      <c r="AJ563" s="222">
        <f t="shared" si="1401"/>
        <v>0</v>
      </c>
      <c r="AK563" s="222">
        <f t="shared" si="1402"/>
        <v>0</v>
      </c>
      <c r="AL563" s="222">
        <f t="shared" si="1403"/>
        <v>0</v>
      </c>
      <c r="AM563" s="222">
        <f t="shared" si="1404"/>
        <v>0</v>
      </c>
      <c r="AN563" s="222">
        <f t="shared" si="1405"/>
        <v>0</v>
      </c>
      <c r="AO563" s="222">
        <f t="shared" si="1406"/>
        <v>0</v>
      </c>
      <c r="AP563" s="222">
        <f t="shared" si="1407"/>
        <v>0</v>
      </c>
      <c r="AQ563" s="222">
        <f t="shared" si="1408"/>
        <v>0</v>
      </c>
      <c r="AR563" s="222">
        <f t="shared" si="1409"/>
        <v>0</v>
      </c>
      <c r="AS563" s="222">
        <f t="shared" si="1410"/>
        <v>0</v>
      </c>
      <c r="AT563" s="222">
        <f t="shared" si="1411"/>
        <v>0</v>
      </c>
      <c r="AU563" s="222">
        <f t="shared" si="1412"/>
        <v>0</v>
      </c>
      <c r="AV563" s="222">
        <f t="shared" si="1413"/>
        <v>0</v>
      </c>
      <c r="AW563" s="222">
        <f t="shared" si="1414"/>
        <v>0</v>
      </c>
      <c r="AX563" s="222">
        <f t="shared" si="1415"/>
        <v>0</v>
      </c>
      <c r="AY563" s="222">
        <f t="shared" si="1416"/>
        <v>0</v>
      </c>
      <c r="AZ563" s="222">
        <f t="shared" si="1417"/>
        <v>0</v>
      </c>
      <c r="BA563" s="222">
        <f t="shared" si="1418"/>
        <v>0</v>
      </c>
      <c r="BB563" s="222">
        <f t="shared" si="1419"/>
        <v>0</v>
      </c>
      <c r="BC563" s="222">
        <f t="shared" si="1420"/>
        <v>0</v>
      </c>
      <c r="BD563" s="222">
        <f t="shared" si="1421"/>
        <v>0</v>
      </c>
      <c r="BE563" s="222">
        <f t="shared" si="1422"/>
        <v>0</v>
      </c>
      <c r="BF563" s="222">
        <f t="shared" si="1423"/>
        <v>0</v>
      </c>
      <c r="BG563" s="222">
        <f t="shared" si="1424"/>
        <v>0</v>
      </c>
      <c r="BH563" s="222">
        <f t="shared" si="1425"/>
        <v>0</v>
      </c>
      <c r="BI563" s="222">
        <f t="shared" si="1426"/>
        <v>0</v>
      </c>
      <c r="BJ563" s="222">
        <f t="shared" si="1427"/>
        <v>0</v>
      </c>
      <c r="BK563" s="222">
        <f t="shared" si="1428"/>
        <v>0</v>
      </c>
      <c r="BL563" s="222">
        <f t="shared" si="1429"/>
        <v>0</v>
      </c>
      <c r="BM563" s="222">
        <f t="shared" si="1430"/>
        <v>0</v>
      </c>
      <c r="BN563" s="222">
        <f t="shared" si="1431"/>
        <v>0</v>
      </c>
      <c r="BO563" s="222">
        <f t="shared" si="1432"/>
        <v>0</v>
      </c>
      <c r="BP563" s="222">
        <f t="shared" si="1433"/>
        <v>0</v>
      </c>
      <c r="BQ563" s="222">
        <f t="shared" si="1434"/>
        <v>0</v>
      </c>
      <c r="BR563" s="222">
        <f t="shared" si="1435"/>
        <v>0</v>
      </c>
      <c r="BS563" s="222">
        <f t="shared" si="1436"/>
        <v>0</v>
      </c>
      <c r="BT563" s="222">
        <f t="shared" si="1437"/>
        <v>0</v>
      </c>
      <c r="BU563" s="222">
        <f t="shared" si="1438"/>
        <v>0</v>
      </c>
      <c r="BV563" s="222">
        <f t="shared" si="1439"/>
        <v>0</v>
      </c>
      <c r="BW563" s="222">
        <f t="shared" si="1440"/>
        <v>0</v>
      </c>
      <c r="BX563" s="222">
        <f t="shared" si="1441"/>
        <v>0</v>
      </c>
      <c r="BY563" s="222">
        <f t="shared" si="1442"/>
        <v>0</v>
      </c>
      <c r="BZ563" s="222">
        <f t="shared" si="1443"/>
        <v>0</v>
      </c>
      <c r="CA563" s="222">
        <f t="shared" si="1444"/>
        <v>0</v>
      </c>
      <c r="CB563" s="222">
        <f t="shared" si="1445"/>
        <v>0</v>
      </c>
      <c r="CC563" s="222">
        <f t="shared" si="1446"/>
        <v>0</v>
      </c>
      <c r="CD563" s="222">
        <f t="shared" si="1447"/>
        <v>0</v>
      </c>
      <c r="CE563" s="222">
        <f t="shared" si="1448"/>
        <v>0</v>
      </c>
      <c r="CF563" s="222">
        <f t="shared" si="1449"/>
        <v>0</v>
      </c>
      <c r="CG563" s="222">
        <f t="shared" si="1450"/>
        <v>0</v>
      </c>
      <c r="CH563" s="222">
        <f t="shared" si="1451"/>
        <v>0</v>
      </c>
      <c r="CI563" s="222">
        <f t="shared" si="1452"/>
        <v>0</v>
      </c>
      <c r="CJ563" s="222">
        <f t="shared" si="1453"/>
        <v>0</v>
      </c>
      <c r="CK563" s="222">
        <f t="shared" si="1454"/>
        <v>0</v>
      </c>
      <c r="CL563" s="222">
        <f t="shared" si="1455"/>
        <v>0</v>
      </c>
      <c r="CM563" s="222">
        <f t="shared" si="1456"/>
        <v>0</v>
      </c>
      <c r="CN563" s="222">
        <f t="shared" si="1457"/>
        <v>0</v>
      </c>
      <c r="CO563" s="222">
        <f t="shared" si="1458"/>
        <v>0</v>
      </c>
      <c r="CP563" s="222">
        <f t="shared" si="1459"/>
        <v>0</v>
      </c>
      <c r="CQ563" s="222">
        <f t="shared" si="1460"/>
        <v>0</v>
      </c>
      <c r="CR563" s="222">
        <f t="shared" si="1461"/>
        <v>0</v>
      </c>
      <c r="CS563" s="222">
        <f t="shared" si="1462"/>
        <v>0</v>
      </c>
      <c r="CT563" s="222">
        <f t="shared" si="1463"/>
        <v>0</v>
      </c>
      <c r="CU563" s="222">
        <f t="shared" si="1464"/>
        <v>0</v>
      </c>
      <c r="CV563" s="222">
        <f t="shared" si="1465"/>
        <v>0</v>
      </c>
      <c r="CW563" s="222">
        <f t="shared" si="1466"/>
        <v>0</v>
      </c>
      <c r="CX563" s="222">
        <f t="shared" si="1467"/>
        <v>0</v>
      </c>
      <c r="CY563" s="222">
        <f t="shared" si="1468"/>
        <v>0</v>
      </c>
      <c r="CZ563" s="222">
        <f t="shared" si="1469"/>
        <v>0</v>
      </c>
      <c r="DA563" s="222">
        <f t="shared" si="1470"/>
        <v>0</v>
      </c>
      <c r="DB563" s="222">
        <f t="shared" si="1471"/>
        <v>0</v>
      </c>
      <c r="DC563" s="222">
        <f t="shared" si="1472"/>
        <v>0</v>
      </c>
      <c r="DD563" s="222">
        <f t="shared" si="1473"/>
        <v>0</v>
      </c>
      <c r="DE563" s="222">
        <f t="shared" si="1474"/>
        <v>0</v>
      </c>
      <c r="DF563" s="222">
        <f t="shared" si="1475"/>
        <v>0</v>
      </c>
      <c r="DG563" s="222">
        <f t="shared" si="1476"/>
        <v>0</v>
      </c>
      <c r="DH563" s="222">
        <f t="shared" si="1477"/>
        <v>0</v>
      </c>
      <c r="DI563" s="222">
        <f t="shared" si="1478"/>
        <v>0</v>
      </c>
      <c r="DJ563" s="222">
        <f t="shared" si="1479"/>
        <v>0</v>
      </c>
      <c r="DK563" s="222">
        <f t="shared" si="1480"/>
        <v>0</v>
      </c>
      <c r="DL563" s="222">
        <f t="shared" si="1481"/>
        <v>0</v>
      </c>
      <c r="DM563" s="222">
        <f t="shared" si="1482"/>
        <v>0</v>
      </c>
      <c r="DN563" s="222">
        <f t="shared" si="1483"/>
        <v>0</v>
      </c>
      <c r="DO563" s="222">
        <f t="shared" si="1484"/>
        <v>0</v>
      </c>
      <c r="DP563" s="222">
        <f t="shared" si="1485"/>
        <v>0</v>
      </c>
      <c r="DQ563" s="222">
        <f t="shared" si="1486"/>
        <v>0</v>
      </c>
      <c r="DR563" s="222">
        <f t="shared" si="1487"/>
        <v>0</v>
      </c>
      <c r="DS563" s="222">
        <f t="shared" si="1488"/>
        <v>0</v>
      </c>
      <c r="DT563" s="222">
        <f t="shared" si="1489"/>
        <v>0</v>
      </c>
      <c r="DU563" s="222">
        <f t="shared" si="1490"/>
        <v>0</v>
      </c>
      <c r="DV563" s="222">
        <f t="shared" si="1491"/>
        <v>0</v>
      </c>
      <c r="DW563" s="222">
        <f t="shared" si="1492"/>
        <v>0</v>
      </c>
      <c r="DX563" s="222">
        <f t="shared" si="1493"/>
        <v>0</v>
      </c>
      <c r="DY563" s="222">
        <f t="shared" si="1494"/>
        <v>0</v>
      </c>
      <c r="DZ563" s="222">
        <f t="shared" si="1495"/>
        <v>0</v>
      </c>
      <c r="EA563" s="222">
        <f t="shared" si="1496"/>
        <v>0</v>
      </c>
      <c r="EB563" s="222">
        <f t="shared" si="1497"/>
        <v>0</v>
      </c>
      <c r="EC563" s="222">
        <f t="shared" si="1498"/>
        <v>0</v>
      </c>
      <c r="ED563" s="222">
        <f t="shared" si="1499"/>
        <v>0</v>
      </c>
      <c r="EE563" s="222">
        <f t="shared" si="1500"/>
        <v>0</v>
      </c>
      <c r="EF563" s="222">
        <f t="shared" si="1501"/>
        <v>0</v>
      </c>
      <c r="EG563" s="222">
        <f t="shared" si="1502"/>
        <v>0</v>
      </c>
      <c r="EH563" s="222">
        <f t="shared" si="1503"/>
        <v>0</v>
      </c>
      <c r="EI563" s="222">
        <f t="shared" si="1504"/>
        <v>0</v>
      </c>
      <c r="EJ563" s="222">
        <f t="shared" si="1505"/>
        <v>0</v>
      </c>
      <c r="EK563" s="222">
        <f t="shared" si="1506"/>
        <v>0</v>
      </c>
      <c r="EL563" s="222">
        <f t="shared" si="1507"/>
        <v>0</v>
      </c>
      <c r="EM563" s="222">
        <f t="shared" si="1508"/>
        <v>0</v>
      </c>
      <c r="EN563" s="222">
        <f t="shared" si="1509"/>
        <v>0</v>
      </c>
      <c r="EO563" s="222">
        <f t="shared" si="1510"/>
        <v>0</v>
      </c>
      <c r="EP563" s="222">
        <f t="shared" si="1511"/>
        <v>0</v>
      </c>
      <c r="EQ563" s="222">
        <f t="shared" si="1512"/>
        <v>0</v>
      </c>
      <c r="ER563" s="222">
        <f t="shared" si="1513"/>
        <v>0</v>
      </c>
      <c r="ES563" s="222">
        <f t="shared" si="1514"/>
        <v>0</v>
      </c>
      <c r="ET563" s="222">
        <f t="shared" si="1515"/>
        <v>0</v>
      </c>
      <c r="EU563" s="222">
        <f t="shared" si="1516"/>
        <v>0</v>
      </c>
      <c r="EV563" s="222">
        <f t="shared" si="1517"/>
        <v>0</v>
      </c>
      <c r="EW563" s="222">
        <f t="shared" si="1518"/>
        <v>0</v>
      </c>
      <c r="EX563" s="222">
        <f t="shared" si="1519"/>
        <v>0</v>
      </c>
      <c r="EY563" s="222">
        <f t="shared" si="1520"/>
        <v>0</v>
      </c>
      <c r="EZ563" s="222">
        <f t="shared" si="1521"/>
        <v>0</v>
      </c>
      <c r="FA563" s="222">
        <f t="shared" si="1522"/>
        <v>0</v>
      </c>
      <c r="FB563" s="222">
        <f t="shared" si="1523"/>
        <v>0</v>
      </c>
      <c r="FC563" s="222">
        <f t="shared" si="1524"/>
        <v>0</v>
      </c>
      <c r="FD563" s="222">
        <f t="shared" si="1525"/>
        <v>0</v>
      </c>
      <c r="FE563" s="222">
        <f t="shared" si="1526"/>
        <v>0</v>
      </c>
      <c r="FF563" s="222">
        <f t="shared" si="1527"/>
        <v>0</v>
      </c>
      <c r="FG563" s="222">
        <f t="shared" si="1528"/>
        <v>0</v>
      </c>
      <c r="FH563" s="222">
        <f t="shared" si="1529"/>
        <v>0</v>
      </c>
      <c r="FI563" s="222">
        <f t="shared" si="1530"/>
        <v>0</v>
      </c>
      <c r="FJ563" s="222">
        <f t="shared" si="1531"/>
        <v>0</v>
      </c>
      <c r="FK563" s="222">
        <f t="shared" si="1532"/>
        <v>0</v>
      </c>
      <c r="FL563" s="222">
        <f t="shared" si="1533"/>
        <v>0</v>
      </c>
      <c r="FM563" s="222">
        <f t="shared" si="1534"/>
        <v>0</v>
      </c>
      <c r="FN563" s="222">
        <f t="shared" si="1535"/>
        <v>0</v>
      </c>
      <c r="FO563" s="222">
        <f t="shared" si="1536"/>
        <v>0</v>
      </c>
      <c r="FP563" s="222">
        <f t="shared" si="1537"/>
        <v>0</v>
      </c>
      <c r="FQ563" s="222">
        <f t="shared" si="1538"/>
        <v>0</v>
      </c>
      <c r="FR563" s="222">
        <f t="shared" si="1539"/>
        <v>0</v>
      </c>
      <c r="FS563" s="222">
        <f t="shared" si="1540"/>
        <v>0</v>
      </c>
      <c r="FT563" s="222">
        <f t="shared" si="1541"/>
        <v>0</v>
      </c>
      <c r="FU563" s="222">
        <f t="shared" si="1542"/>
        <v>0</v>
      </c>
      <c r="FV563" s="222">
        <f t="shared" si="1543"/>
        <v>0</v>
      </c>
      <c r="FW563" s="222">
        <f t="shared" si="1544"/>
        <v>0</v>
      </c>
      <c r="FX563" s="222">
        <f t="shared" si="1545"/>
        <v>0</v>
      </c>
      <c r="FY563" s="222">
        <f t="shared" si="1546"/>
        <v>0</v>
      </c>
      <c r="FZ563" s="222">
        <f t="shared" si="1547"/>
        <v>0</v>
      </c>
      <c r="GA563" s="222">
        <f t="shared" si="1548"/>
        <v>0</v>
      </c>
      <c r="GB563" s="222">
        <f t="shared" si="1549"/>
        <v>0</v>
      </c>
      <c r="GC563" s="222">
        <f t="shared" si="1550"/>
        <v>0</v>
      </c>
      <c r="GD563" s="222">
        <f t="shared" si="1551"/>
        <v>0</v>
      </c>
      <c r="GE563" s="222">
        <f t="shared" si="1552"/>
        <v>0</v>
      </c>
      <c r="GF563" s="222">
        <f t="shared" si="1553"/>
        <v>0</v>
      </c>
      <c r="GG563" s="222">
        <f t="shared" si="1554"/>
        <v>0</v>
      </c>
      <c r="GH563" s="222">
        <f t="shared" si="1555"/>
        <v>0</v>
      </c>
      <c r="GI563" s="222">
        <f t="shared" si="1556"/>
        <v>0</v>
      </c>
      <c r="GJ563" s="222">
        <f t="shared" si="1557"/>
        <v>0</v>
      </c>
      <c r="GK563" s="222">
        <f t="shared" si="1558"/>
        <v>0</v>
      </c>
      <c r="GL563" s="222">
        <f t="shared" si="1559"/>
        <v>0</v>
      </c>
      <c r="GM563" s="222">
        <f t="shared" si="1560"/>
        <v>0</v>
      </c>
      <c r="GN563" s="222">
        <f t="shared" si="1561"/>
        <v>0</v>
      </c>
      <c r="GO563" s="222">
        <f t="shared" si="1562"/>
        <v>0</v>
      </c>
      <c r="GP563" s="222">
        <f t="shared" si="1563"/>
        <v>0</v>
      </c>
      <c r="GQ563" s="222">
        <f t="shared" si="1564"/>
        <v>0</v>
      </c>
      <c r="GR563" s="222">
        <f t="shared" si="1565"/>
        <v>0</v>
      </c>
      <c r="GS563" s="222">
        <f t="shared" si="1566"/>
        <v>0</v>
      </c>
      <c r="GT563" s="222">
        <f t="shared" si="1567"/>
        <v>0</v>
      </c>
      <c r="GU563" s="222">
        <f t="shared" si="1568"/>
        <v>0</v>
      </c>
      <c r="GV563" s="222">
        <f t="shared" si="1569"/>
        <v>0</v>
      </c>
      <c r="GW563" s="222">
        <f t="shared" si="1570"/>
        <v>0</v>
      </c>
      <c r="GX563" s="222">
        <f t="shared" si="1571"/>
        <v>0</v>
      </c>
      <c r="GY563" s="222">
        <f t="shared" si="1572"/>
        <v>0</v>
      </c>
      <c r="GZ563" s="222">
        <f t="shared" si="1573"/>
        <v>0</v>
      </c>
      <c r="HA563" s="222">
        <f t="shared" si="1574"/>
        <v>0</v>
      </c>
      <c r="HB563" s="222">
        <f t="shared" si="1575"/>
        <v>0</v>
      </c>
      <c r="HC563" s="222">
        <f t="shared" si="1576"/>
        <v>0</v>
      </c>
      <c r="HD563" s="222">
        <f t="shared" si="1577"/>
        <v>0</v>
      </c>
      <c r="HE563" s="222">
        <f t="shared" si="1578"/>
        <v>0</v>
      </c>
      <c r="HF563" s="222">
        <f t="shared" si="1579"/>
        <v>0</v>
      </c>
      <c r="HG563" s="222">
        <f t="shared" si="1580"/>
        <v>0</v>
      </c>
      <c r="HH563" s="222">
        <f t="shared" si="1581"/>
        <v>0</v>
      </c>
      <c r="HI563" s="222">
        <f t="shared" si="1582"/>
        <v>0</v>
      </c>
      <c r="HJ563" s="222">
        <f t="shared" si="1583"/>
        <v>0</v>
      </c>
      <c r="HK563" s="222">
        <f t="shared" si="1584"/>
        <v>0</v>
      </c>
      <c r="HL563" s="222">
        <f t="shared" si="1585"/>
        <v>0</v>
      </c>
      <c r="HM563" s="222">
        <f t="shared" si="1586"/>
        <v>0</v>
      </c>
      <c r="HN563" s="222">
        <f t="shared" si="1587"/>
        <v>0</v>
      </c>
      <c r="HO563" s="222">
        <f t="shared" si="1588"/>
        <v>0</v>
      </c>
      <c r="HP563" s="222">
        <f t="shared" si="1589"/>
        <v>0</v>
      </c>
      <c r="HQ563" s="222">
        <f t="shared" si="1590"/>
        <v>0</v>
      </c>
      <c r="HR563" s="222">
        <f t="shared" si="1591"/>
        <v>0</v>
      </c>
      <c r="HS563" s="222">
        <f t="shared" si="1592"/>
        <v>0</v>
      </c>
      <c r="HT563" s="222">
        <f t="shared" si="1593"/>
        <v>0</v>
      </c>
      <c r="HU563" s="222">
        <f t="shared" si="1594"/>
        <v>0</v>
      </c>
      <c r="HV563" s="222">
        <f t="shared" si="1595"/>
        <v>0</v>
      </c>
      <c r="HW563" s="222">
        <f t="shared" si="1596"/>
        <v>0</v>
      </c>
      <c r="HX563" s="222">
        <f t="shared" si="1597"/>
        <v>0</v>
      </c>
      <c r="HY563" s="222">
        <f t="shared" si="1598"/>
        <v>0</v>
      </c>
      <c r="HZ563" s="222">
        <f t="shared" si="1599"/>
        <v>0</v>
      </c>
      <c r="IA563" s="222">
        <f t="shared" si="1600"/>
        <v>0</v>
      </c>
      <c r="IB563" s="222">
        <f t="shared" si="1601"/>
        <v>0</v>
      </c>
      <c r="IC563" s="222">
        <f t="shared" si="1602"/>
        <v>0</v>
      </c>
      <c r="ID563" s="222">
        <f t="shared" si="1603"/>
        <v>0</v>
      </c>
      <c r="IE563" s="222">
        <f t="shared" si="1604"/>
        <v>0</v>
      </c>
      <c r="IF563" s="222">
        <f t="shared" si="1605"/>
        <v>0</v>
      </c>
      <c r="IG563" s="222">
        <f t="shared" si="1606"/>
        <v>0</v>
      </c>
      <c r="IH563" s="222">
        <f t="shared" si="1607"/>
        <v>0</v>
      </c>
      <c r="II563" s="222">
        <f t="shared" si="1608"/>
        <v>0</v>
      </c>
      <c r="IJ563" s="222">
        <f t="shared" si="1609"/>
        <v>0</v>
      </c>
      <c r="IK563" s="222">
        <f t="shared" si="1610"/>
        <v>0</v>
      </c>
      <c r="IL563" s="222">
        <f t="shared" si="1611"/>
        <v>0</v>
      </c>
      <c r="IM563" s="222">
        <f t="shared" si="1612"/>
        <v>0</v>
      </c>
      <c r="IN563" s="222">
        <f t="shared" si="1613"/>
        <v>0</v>
      </c>
      <c r="IO563" s="222">
        <f t="shared" si="1614"/>
        <v>0</v>
      </c>
      <c r="IP563" s="222">
        <f t="shared" si="1615"/>
        <v>0</v>
      </c>
      <c r="IQ563" s="222">
        <f t="shared" si="1616"/>
        <v>0</v>
      </c>
      <c r="IR563" s="222">
        <f t="shared" si="1617"/>
        <v>0</v>
      </c>
      <c r="IS563" s="222">
        <f t="shared" si="1618"/>
        <v>0</v>
      </c>
      <c r="IT563" s="222">
        <f t="shared" si="1619"/>
        <v>0</v>
      </c>
      <c r="IU563" s="222">
        <f t="shared" si="1620"/>
        <v>0</v>
      </c>
      <c r="IV563" s="222">
        <f t="shared" si="1621"/>
        <v>0</v>
      </c>
      <c r="IW563" s="222">
        <f t="shared" si="1622"/>
        <v>0</v>
      </c>
      <c r="IX563" s="222">
        <f t="shared" si="1623"/>
        <v>0</v>
      </c>
      <c r="IY563" s="222">
        <f t="shared" si="1624"/>
        <v>0</v>
      </c>
      <c r="IZ563" s="222">
        <f t="shared" si="1625"/>
        <v>0</v>
      </c>
      <c r="JA563" s="222">
        <f t="shared" si="1626"/>
        <v>0</v>
      </c>
      <c r="JB563" s="222">
        <f t="shared" si="1627"/>
        <v>0</v>
      </c>
    </row>
    <row r="564" spans="2:262">
      <c r="B564" s="230">
        <v>203</v>
      </c>
      <c r="C564" s="229">
        <f t="shared" si="1628"/>
        <v>3.9648437500000014E-3</v>
      </c>
      <c r="D564" s="226">
        <f t="shared" ca="1" si="1371"/>
        <v>24.487748570370478</v>
      </c>
      <c r="E564" s="225">
        <f ca="1">HA361</f>
        <v>0.48774857037047864</v>
      </c>
      <c r="F564" s="224">
        <v>203</v>
      </c>
      <c r="G564" s="222">
        <f t="shared" si="1372"/>
        <v>0</v>
      </c>
      <c r="H564" s="222">
        <f t="shared" si="1373"/>
        <v>0</v>
      </c>
      <c r="I564" s="222">
        <f t="shared" si="1374"/>
        <v>0</v>
      </c>
      <c r="J564" s="222">
        <f t="shared" si="1375"/>
        <v>0</v>
      </c>
      <c r="K564" s="222">
        <f t="shared" si="1376"/>
        <v>0</v>
      </c>
      <c r="L564" s="222">
        <f t="shared" si="1377"/>
        <v>0</v>
      </c>
      <c r="M564" s="222">
        <f t="shared" si="1378"/>
        <v>0</v>
      </c>
      <c r="N564" s="222">
        <f t="shared" si="1379"/>
        <v>0</v>
      </c>
      <c r="O564" s="222">
        <f t="shared" si="1380"/>
        <v>0</v>
      </c>
      <c r="P564" s="222">
        <f t="shared" si="1381"/>
        <v>0</v>
      </c>
      <c r="Q564" s="222">
        <f t="shared" si="1382"/>
        <v>0</v>
      </c>
      <c r="R564" s="222">
        <f t="shared" si="1383"/>
        <v>0</v>
      </c>
      <c r="S564" s="222">
        <f t="shared" si="1384"/>
        <v>0</v>
      </c>
      <c r="T564" s="222">
        <f t="shared" si="1385"/>
        <v>0</v>
      </c>
      <c r="U564" s="222">
        <f t="shared" si="1386"/>
        <v>0</v>
      </c>
      <c r="V564" s="222">
        <f t="shared" si="1387"/>
        <v>0</v>
      </c>
      <c r="W564" s="222">
        <f t="shared" si="1388"/>
        <v>0</v>
      </c>
      <c r="X564" s="222">
        <f t="shared" si="1389"/>
        <v>0</v>
      </c>
      <c r="Y564" s="222">
        <f t="shared" si="1390"/>
        <v>0</v>
      </c>
      <c r="Z564" s="222">
        <f t="shared" si="1391"/>
        <v>0</v>
      </c>
      <c r="AA564" s="222">
        <f t="shared" si="1392"/>
        <v>0</v>
      </c>
      <c r="AB564" s="222">
        <f t="shared" si="1393"/>
        <v>0</v>
      </c>
      <c r="AC564" s="222">
        <f t="shared" si="1394"/>
        <v>0</v>
      </c>
      <c r="AD564" s="222">
        <f t="shared" si="1395"/>
        <v>0</v>
      </c>
      <c r="AE564" s="222">
        <f t="shared" si="1396"/>
        <v>0</v>
      </c>
      <c r="AF564" s="222">
        <f t="shared" si="1397"/>
        <v>0</v>
      </c>
      <c r="AG564" s="222">
        <f t="shared" si="1398"/>
        <v>0</v>
      </c>
      <c r="AH564" s="222">
        <f t="shared" si="1399"/>
        <v>0</v>
      </c>
      <c r="AI564" s="222">
        <f t="shared" si="1400"/>
        <v>0</v>
      </c>
      <c r="AJ564" s="222">
        <f t="shared" si="1401"/>
        <v>0</v>
      </c>
      <c r="AK564" s="222">
        <f t="shared" si="1402"/>
        <v>0</v>
      </c>
      <c r="AL564" s="222">
        <f t="shared" si="1403"/>
        <v>0</v>
      </c>
      <c r="AM564" s="222">
        <f t="shared" si="1404"/>
        <v>0</v>
      </c>
      <c r="AN564" s="222">
        <f t="shared" si="1405"/>
        <v>0</v>
      </c>
      <c r="AO564" s="222">
        <f t="shared" si="1406"/>
        <v>0</v>
      </c>
      <c r="AP564" s="222">
        <f t="shared" si="1407"/>
        <v>0</v>
      </c>
      <c r="AQ564" s="222">
        <f t="shared" si="1408"/>
        <v>0</v>
      </c>
      <c r="AR564" s="222">
        <f t="shared" si="1409"/>
        <v>0</v>
      </c>
      <c r="AS564" s="222">
        <f t="shared" si="1410"/>
        <v>0</v>
      </c>
      <c r="AT564" s="222">
        <f t="shared" si="1411"/>
        <v>0</v>
      </c>
      <c r="AU564" s="222">
        <f t="shared" si="1412"/>
        <v>0</v>
      </c>
      <c r="AV564" s="222">
        <f t="shared" si="1413"/>
        <v>0</v>
      </c>
      <c r="AW564" s="222">
        <f t="shared" si="1414"/>
        <v>0</v>
      </c>
      <c r="AX564" s="222">
        <f t="shared" si="1415"/>
        <v>0</v>
      </c>
      <c r="AY564" s="222">
        <f t="shared" si="1416"/>
        <v>0</v>
      </c>
      <c r="AZ564" s="222">
        <f t="shared" si="1417"/>
        <v>0</v>
      </c>
      <c r="BA564" s="222">
        <f t="shared" si="1418"/>
        <v>0</v>
      </c>
      <c r="BB564" s="222">
        <f t="shared" si="1419"/>
        <v>0</v>
      </c>
      <c r="BC564" s="222">
        <f t="shared" si="1420"/>
        <v>0</v>
      </c>
      <c r="BD564" s="222">
        <f t="shared" si="1421"/>
        <v>0</v>
      </c>
      <c r="BE564" s="222">
        <f t="shared" si="1422"/>
        <v>0</v>
      </c>
      <c r="BF564" s="222">
        <f t="shared" si="1423"/>
        <v>0</v>
      </c>
      <c r="BG564" s="222">
        <f t="shared" si="1424"/>
        <v>0</v>
      </c>
      <c r="BH564" s="222">
        <f t="shared" si="1425"/>
        <v>0</v>
      </c>
      <c r="BI564" s="222">
        <f t="shared" si="1426"/>
        <v>0</v>
      </c>
      <c r="BJ564" s="222">
        <f t="shared" si="1427"/>
        <v>0</v>
      </c>
      <c r="BK564" s="222">
        <f t="shared" si="1428"/>
        <v>0</v>
      </c>
      <c r="BL564" s="222">
        <f t="shared" si="1429"/>
        <v>0</v>
      </c>
      <c r="BM564" s="222">
        <f t="shared" si="1430"/>
        <v>0</v>
      </c>
      <c r="BN564" s="222">
        <f t="shared" si="1431"/>
        <v>0</v>
      </c>
      <c r="BO564" s="222">
        <f t="shared" si="1432"/>
        <v>0</v>
      </c>
      <c r="BP564" s="222">
        <f t="shared" si="1433"/>
        <v>0</v>
      </c>
      <c r="BQ564" s="222">
        <f t="shared" si="1434"/>
        <v>0</v>
      </c>
      <c r="BR564" s="222">
        <f t="shared" si="1435"/>
        <v>0</v>
      </c>
      <c r="BS564" s="222">
        <f t="shared" si="1436"/>
        <v>0</v>
      </c>
      <c r="BT564" s="222">
        <f t="shared" si="1437"/>
        <v>0</v>
      </c>
      <c r="BU564" s="222">
        <f t="shared" si="1438"/>
        <v>0</v>
      </c>
      <c r="BV564" s="222">
        <f t="shared" si="1439"/>
        <v>0</v>
      </c>
      <c r="BW564" s="222">
        <f t="shared" si="1440"/>
        <v>0</v>
      </c>
      <c r="BX564" s="222">
        <f t="shared" si="1441"/>
        <v>0</v>
      </c>
      <c r="BY564" s="222">
        <f t="shared" si="1442"/>
        <v>0</v>
      </c>
      <c r="BZ564" s="222">
        <f t="shared" si="1443"/>
        <v>0</v>
      </c>
      <c r="CA564" s="222">
        <f t="shared" si="1444"/>
        <v>0</v>
      </c>
      <c r="CB564" s="222">
        <f t="shared" si="1445"/>
        <v>0</v>
      </c>
      <c r="CC564" s="222">
        <f t="shared" si="1446"/>
        <v>0</v>
      </c>
      <c r="CD564" s="222">
        <f t="shared" si="1447"/>
        <v>0</v>
      </c>
      <c r="CE564" s="222">
        <f t="shared" si="1448"/>
        <v>0</v>
      </c>
      <c r="CF564" s="222">
        <f t="shared" si="1449"/>
        <v>0</v>
      </c>
      <c r="CG564" s="222">
        <f t="shared" si="1450"/>
        <v>0</v>
      </c>
      <c r="CH564" s="222">
        <f t="shared" si="1451"/>
        <v>0</v>
      </c>
      <c r="CI564" s="222">
        <f t="shared" si="1452"/>
        <v>0</v>
      </c>
      <c r="CJ564" s="222">
        <f t="shared" si="1453"/>
        <v>0</v>
      </c>
      <c r="CK564" s="222">
        <f t="shared" si="1454"/>
        <v>0</v>
      </c>
      <c r="CL564" s="222">
        <f t="shared" si="1455"/>
        <v>0</v>
      </c>
      <c r="CM564" s="222">
        <f t="shared" si="1456"/>
        <v>0</v>
      </c>
      <c r="CN564" s="222">
        <f t="shared" si="1457"/>
        <v>0</v>
      </c>
      <c r="CO564" s="222">
        <f t="shared" si="1458"/>
        <v>0</v>
      </c>
      <c r="CP564" s="222">
        <f t="shared" si="1459"/>
        <v>0</v>
      </c>
      <c r="CQ564" s="222">
        <f t="shared" si="1460"/>
        <v>0</v>
      </c>
      <c r="CR564" s="222">
        <f t="shared" si="1461"/>
        <v>0</v>
      </c>
      <c r="CS564" s="222">
        <f t="shared" si="1462"/>
        <v>0</v>
      </c>
      <c r="CT564" s="222">
        <f t="shared" si="1463"/>
        <v>0</v>
      </c>
      <c r="CU564" s="222">
        <f t="shared" si="1464"/>
        <v>0</v>
      </c>
      <c r="CV564" s="222">
        <f t="shared" si="1465"/>
        <v>0</v>
      </c>
      <c r="CW564" s="222">
        <f t="shared" si="1466"/>
        <v>0</v>
      </c>
      <c r="CX564" s="222">
        <f t="shared" si="1467"/>
        <v>0</v>
      </c>
      <c r="CY564" s="222">
        <f t="shared" si="1468"/>
        <v>0</v>
      </c>
      <c r="CZ564" s="222">
        <f t="shared" si="1469"/>
        <v>0</v>
      </c>
      <c r="DA564" s="222">
        <f t="shared" si="1470"/>
        <v>0</v>
      </c>
      <c r="DB564" s="222">
        <f t="shared" si="1471"/>
        <v>0</v>
      </c>
      <c r="DC564" s="222">
        <f t="shared" si="1472"/>
        <v>0</v>
      </c>
      <c r="DD564" s="222">
        <f t="shared" si="1473"/>
        <v>0</v>
      </c>
      <c r="DE564" s="222">
        <f t="shared" si="1474"/>
        <v>0</v>
      </c>
      <c r="DF564" s="222">
        <f t="shared" si="1475"/>
        <v>0</v>
      </c>
      <c r="DG564" s="222">
        <f t="shared" si="1476"/>
        <v>0</v>
      </c>
      <c r="DH564" s="222">
        <f t="shared" si="1477"/>
        <v>0</v>
      </c>
      <c r="DI564" s="222">
        <f t="shared" si="1478"/>
        <v>0</v>
      </c>
      <c r="DJ564" s="222">
        <f t="shared" si="1479"/>
        <v>0</v>
      </c>
      <c r="DK564" s="222">
        <f t="shared" si="1480"/>
        <v>0</v>
      </c>
      <c r="DL564" s="222">
        <f t="shared" si="1481"/>
        <v>0</v>
      </c>
      <c r="DM564" s="222">
        <f t="shared" si="1482"/>
        <v>0</v>
      </c>
      <c r="DN564" s="222">
        <f t="shared" si="1483"/>
        <v>0</v>
      </c>
      <c r="DO564" s="222">
        <f t="shared" si="1484"/>
        <v>0</v>
      </c>
      <c r="DP564" s="222">
        <f t="shared" si="1485"/>
        <v>0</v>
      </c>
      <c r="DQ564" s="222">
        <f t="shared" si="1486"/>
        <v>0</v>
      </c>
      <c r="DR564" s="222">
        <f t="shared" si="1487"/>
        <v>0</v>
      </c>
      <c r="DS564" s="222">
        <f t="shared" si="1488"/>
        <v>0</v>
      </c>
      <c r="DT564" s="222">
        <f t="shared" si="1489"/>
        <v>0</v>
      </c>
      <c r="DU564" s="222">
        <f t="shared" si="1490"/>
        <v>0</v>
      </c>
      <c r="DV564" s="222">
        <f t="shared" si="1491"/>
        <v>0</v>
      </c>
      <c r="DW564" s="222">
        <f t="shared" si="1492"/>
        <v>0</v>
      </c>
      <c r="DX564" s="222">
        <f t="shared" si="1493"/>
        <v>0</v>
      </c>
      <c r="DY564" s="222">
        <f t="shared" si="1494"/>
        <v>0</v>
      </c>
      <c r="DZ564" s="222">
        <f t="shared" si="1495"/>
        <v>0</v>
      </c>
      <c r="EA564" s="222">
        <f t="shared" si="1496"/>
        <v>0</v>
      </c>
      <c r="EB564" s="222">
        <f t="shared" si="1497"/>
        <v>0</v>
      </c>
      <c r="EC564" s="222">
        <f t="shared" si="1498"/>
        <v>0</v>
      </c>
      <c r="ED564" s="222">
        <f t="shared" si="1499"/>
        <v>0</v>
      </c>
      <c r="EE564" s="222">
        <f t="shared" si="1500"/>
        <v>0</v>
      </c>
      <c r="EF564" s="222">
        <f t="shared" si="1501"/>
        <v>0</v>
      </c>
      <c r="EG564" s="222">
        <f t="shared" si="1502"/>
        <v>0</v>
      </c>
      <c r="EH564" s="222">
        <f t="shared" si="1503"/>
        <v>0</v>
      </c>
      <c r="EI564" s="222">
        <f t="shared" si="1504"/>
        <v>0</v>
      </c>
      <c r="EJ564" s="222">
        <f t="shared" si="1505"/>
        <v>0</v>
      </c>
      <c r="EK564" s="222">
        <f t="shared" si="1506"/>
        <v>0</v>
      </c>
      <c r="EL564" s="222">
        <f t="shared" si="1507"/>
        <v>0</v>
      </c>
      <c r="EM564" s="222">
        <f t="shared" si="1508"/>
        <v>0</v>
      </c>
      <c r="EN564" s="222">
        <f t="shared" si="1509"/>
        <v>0</v>
      </c>
      <c r="EO564" s="222">
        <f t="shared" si="1510"/>
        <v>0</v>
      </c>
      <c r="EP564" s="222">
        <f t="shared" si="1511"/>
        <v>0</v>
      </c>
      <c r="EQ564" s="222">
        <f t="shared" si="1512"/>
        <v>0</v>
      </c>
      <c r="ER564" s="222">
        <f t="shared" si="1513"/>
        <v>0</v>
      </c>
      <c r="ES564" s="222">
        <f t="shared" si="1514"/>
        <v>0</v>
      </c>
      <c r="ET564" s="222">
        <f t="shared" si="1515"/>
        <v>0</v>
      </c>
      <c r="EU564" s="222">
        <f t="shared" si="1516"/>
        <v>0</v>
      </c>
      <c r="EV564" s="222">
        <f t="shared" si="1517"/>
        <v>0</v>
      </c>
      <c r="EW564" s="222">
        <f t="shared" si="1518"/>
        <v>0</v>
      </c>
      <c r="EX564" s="222">
        <f t="shared" si="1519"/>
        <v>0</v>
      </c>
      <c r="EY564" s="222">
        <f t="shared" si="1520"/>
        <v>0</v>
      </c>
      <c r="EZ564" s="222">
        <f t="shared" si="1521"/>
        <v>0</v>
      </c>
      <c r="FA564" s="222">
        <f t="shared" si="1522"/>
        <v>0</v>
      </c>
      <c r="FB564" s="222">
        <f t="shared" si="1523"/>
        <v>0</v>
      </c>
      <c r="FC564" s="222">
        <f t="shared" si="1524"/>
        <v>0</v>
      </c>
      <c r="FD564" s="222">
        <f t="shared" si="1525"/>
        <v>0</v>
      </c>
      <c r="FE564" s="222">
        <f t="shared" si="1526"/>
        <v>0</v>
      </c>
      <c r="FF564" s="222">
        <f t="shared" si="1527"/>
        <v>0</v>
      </c>
      <c r="FG564" s="222">
        <f t="shared" si="1528"/>
        <v>0</v>
      </c>
      <c r="FH564" s="222">
        <f t="shared" si="1529"/>
        <v>0</v>
      </c>
      <c r="FI564" s="222">
        <f t="shared" si="1530"/>
        <v>0</v>
      </c>
      <c r="FJ564" s="222">
        <f t="shared" si="1531"/>
        <v>0</v>
      </c>
      <c r="FK564" s="222">
        <f t="shared" si="1532"/>
        <v>0</v>
      </c>
      <c r="FL564" s="222">
        <f t="shared" si="1533"/>
        <v>0</v>
      </c>
      <c r="FM564" s="222">
        <f t="shared" si="1534"/>
        <v>0</v>
      </c>
      <c r="FN564" s="222">
        <f t="shared" si="1535"/>
        <v>0</v>
      </c>
      <c r="FO564" s="222">
        <f t="shared" si="1536"/>
        <v>0</v>
      </c>
      <c r="FP564" s="222">
        <f t="shared" si="1537"/>
        <v>0</v>
      </c>
      <c r="FQ564" s="222">
        <f t="shared" si="1538"/>
        <v>0</v>
      </c>
      <c r="FR564" s="222">
        <f t="shared" si="1539"/>
        <v>0</v>
      </c>
      <c r="FS564" s="222">
        <f t="shared" si="1540"/>
        <v>0</v>
      </c>
      <c r="FT564" s="222">
        <f t="shared" si="1541"/>
        <v>0</v>
      </c>
      <c r="FU564" s="222">
        <f t="shared" si="1542"/>
        <v>0</v>
      </c>
      <c r="FV564" s="222">
        <f t="shared" si="1543"/>
        <v>0</v>
      </c>
      <c r="FW564" s="222">
        <f t="shared" si="1544"/>
        <v>0</v>
      </c>
      <c r="FX564" s="222">
        <f t="shared" si="1545"/>
        <v>0</v>
      </c>
      <c r="FY564" s="222">
        <f t="shared" si="1546"/>
        <v>0</v>
      </c>
      <c r="FZ564" s="222">
        <f t="shared" si="1547"/>
        <v>0</v>
      </c>
      <c r="GA564" s="222">
        <f t="shared" si="1548"/>
        <v>0</v>
      </c>
      <c r="GB564" s="222">
        <f t="shared" si="1549"/>
        <v>0</v>
      </c>
      <c r="GC564" s="222">
        <f t="shared" si="1550"/>
        <v>0</v>
      </c>
      <c r="GD564" s="222">
        <f t="shared" si="1551"/>
        <v>0</v>
      </c>
      <c r="GE564" s="222">
        <f t="shared" si="1552"/>
        <v>0</v>
      </c>
      <c r="GF564" s="222">
        <f t="shared" si="1553"/>
        <v>0</v>
      </c>
      <c r="GG564" s="222">
        <f t="shared" si="1554"/>
        <v>0</v>
      </c>
      <c r="GH564" s="222">
        <f t="shared" si="1555"/>
        <v>0</v>
      </c>
      <c r="GI564" s="222">
        <f t="shared" si="1556"/>
        <v>0</v>
      </c>
      <c r="GJ564" s="222">
        <f t="shared" si="1557"/>
        <v>0</v>
      </c>
      <c r="GK564" s="222">
        <f t="shared" si="1558"/>
        <v>0</v>
      </c>
      <c r="GL564" s="222">
        <f t="shared" si="1559"/>
        <v>0</v>
      </c>
      <c r="GM564" s="222">
        <f t="shared" si="1560"/>
        <v>0</v>
      </c>
      <c r="GN564" s="222">
        <f t="shared" si="1561"/>
        <v>0</v>
      </c>
      <c r="GO564" s="222">
        <f t="shared" si="1562"/>
        <v>0</v>
      </c>
      <c r="GP564" s="222">
        <f t="shared" si="1563"/>
        <v>0</v>
      </c>
      <c r="GQ564" s="222">
        <f t="shared" si="1564"/>
        <v>0</v>
      </c>
      <c r="GR564" s="222">
        <f t="shared" si="1565"/>
        <v>0</v>
      </c>
      <c r="GS564" s="222">
        <f t="shared" si="1566"/>
        <v>0</v>
      </c>
      <c r="GT564" s="222">
        <f t="shared" si="1567"/>
        <v>0</v>
      </c>
      <c r="GU564" s="222">
        <f t="shared" si="1568"/>
        <v>0</v>
      </c>
      <c r="GV564" s="222">
        <f t="shared" si="1569"/>
        <v>0</v>
      </c>
      <c r="GW564" s="222">
        <f t="shared" si="1570"/>
        <v>0</v>
      </c>
      <c r="GX564" s="222">
        <f t="shared" si="1571"/>
        <v>0</v>
      </c>
      <c r="GY564" s="222">
        <f t="shared" si="1572"/>
        <v>0</v>
      </c>
      <c r="GZ564" s="222">
        <f t="shared" si="1573"/>
        <v>0</v>
      </c>
      <c r="HA564" s="222">
        <f t="shared" si="1574"/>
        <v>0</v>
      </c>
      <c r="HB564" s="222">
        <f t="shared" si="1575"/>
        <v>0</v>
      </c>
      <c r="HC564" s="222">
        <f t="shared" si="1576"/>
        <v>0</v>
      </c>
      <c r="HD564" s="222">
        <f t="shared" si="1577"/>
        <v>0</v>
      </c>
      <c r="HE564" s="222">
        <f t="shared" si="1578"/>
        <v>0</v>
      </c>
      <c r="HF564" s="222">
        <f t="shared" si="1579"/>
        <v>0</v>
      </c>
      <c r="HG564" s="222">
        <f t="shared" si="1580"/>
        <v>0</v>
      </c>
      <c r="HH564" s="222">
        <f t="shared" si="1581"/>
        <v>0</v>
      </c>
      <c r="HI564" s="222">
        <f t="shared" si="1582"/>
        <v>0</v>
      </c>
      <c r="HJ564" s="222">
        <f t="shared" si="1583"/>
        <v>0</v>
      </c>
      <c r="HK564" s="222">
        <f t="shared" si="1584"/>
        <v>0</v>
      </c>
      <c r="HL564" s="222">
        <f t="shared" si="1585"/>
        <v>0</v>
      </c>
      <c r="HM564" s="222">
        <f t="shared" si="1586"/>
        <v>0</v>
      </c>
      <c r="HN564" s="222">
        <f t="shared" si="1587"/>
        <v>0</v>
      </c>
      <c r="HO564" s="222">
        <f t="shared" si="1588"/>
        <v>0</v>
      </c>
      <c r="HP564" s="222">
        <f t="shared" si="1589"/>
        <v>0</v>
      </c>
      <c r="HQ564" s="222">
        <f t="shared" si="1590"/>
        <v>0</v>
      </c>
      <c r="HR564" s="222">
        <f t="shared" si="1591"/>
        <v>0</v>
      </c>
      <c r="HS564" s="222">
        <f t="shared" si="1592"/>
        <v>0</v>
      </c>
      <c r="HT564" s="222">
        <f t="shared" si="1593"/>
        <v>0</v>
      </c>
      <c r="HU564" s="222">
        <f t="shared" si="1594"/>
        <v>0</v>
      </c>
      <c r="HV564" s="222">
        <f t="shared" si="1595"/>
        <v>0</v>
      </c>
      <c r="HW564" s="222">
        <f t="shared" si="1596"/>
        <v>0</v>
      </c>
      <c r="HX564" s="222">
        <f t="shared" si="1597"/>
        <v>0</v>
      </c>
      <c r="HY564" s="222">
        <f t="shared" si="1598"/>
        <v>0</v>
      </c>
      <c r="HZ564" s="222">
        <f t="shared" si="1599"/>
        <v>0</v>
      </c>
      <c r="IA564" s="222">
        <f t="shared" si="1600"/>
        <v>0</v>
      </c>
      <c r="IB564" s="222">
        <f t="shared" si="1601"/>
        <v>0</v>
      </c>
      <c r="IC564" s="222">
        <f t="shared" si="1602"/>
        <v>0</v>
      </c>
      <c r="ID564" s="222">
        <f t="shared" si="1603"/>
        <v>0</v>
      </c>
      <c r="IE564" s="222">
        <f t="shared" si="1604"/>
        <v>0</v>
      </c>
      <c r="IF564" s="222">
        <f t="shared" si="1605"/>
        <v>0</v>
      </c>
      <c r="IG564" s="222">
        <f t="shared" si="1606"/>
        <v>0</v>
      </c>
      <c r="IH564" s="222">
        <f t="shared" si="1607"/>
        <v>0</v>
      </c>
      <c r="II564" s="222">
        <f t="shared" si="1608"/>
        <v>0</v>
      </c>
      <c r="IJ564" s="222">
        <f t="shared" si="1609"/>
        <v>0</v>
      </c>
      <c r="IK564" s="222">
        <f t="shared" si="1610"/>
        <v>0</v>
      </c>
      <c r="IL564" s="222">
        <f t="shared" si="1611"/>
        <v>0</v>
      </c>
      <c r="IM564" s="222">
        <f t="shared" si="1612"/>
        <v>0</v>
      </c>
      <c r="IN564" s="222">
        <f t="shared" si="1613"/>
        <v>0</v>
      </c>
      <c r="IO564" s="222">
        <f t="shared" si="1614"/>
        <v>0</v>
      </c>
      <c r="IP564" s="222">
        <f t="shared" si="1615"/>
        <v>0</v>
      </c>
      <c r="IQ564" s="222">
        <f t="shared" si="1616"/>
        <v>0</v>
      </c>
      <c r="IR564" s="222">
        <f t="shared" si="1617"/>
        <v>0</v>
      </c>
      <c r="IS564" s="222">
        <f t="shared" si="1618"/>
        <v>0</v>
      </c>
      <c r="IT564" s="222">
        <f t="shared" si="1619"/>
        <v>0</v>
      </c>
      <c r="IU564" s="222">
        <f t="shared" si="1620"/>
        <v>0</v>
      </c>
      <c r="IV564" s="222">
        <f t="shared" si="1621"/>
        <v>0</v>
      </c>
      <c r="IW564" s="222">
        <f t="shared" si="1622"/>
        <v>0</v>
      </c>
      <c r="IX564" s="222">
        <f t="shared" si="1623"/>
        <v>0</v>
      </c>
      <c r="IY564" s="222">
        <f t="shared" si="1624"/>
        <v>0</v>
      </c>
      <c r="IZ564" s="222">
        <f t="shared" si="1625"/>
        <v>0</v>
      </c>
      <c r="JA564" s="222">
        <f t="shared" si="1626"/>
        <v>0</v>
      </c>
      <c r="JB564" s="222">
        <f t="shared" si="1627"/>
        <v>0</v>
      </c>
    </row>
    <row r="565" spans="2:262">
      <c r="B565" s="230">
        <v>204</v>
      </c>
      <c r="C565" s="229">
        <f t="shared" si="1628"/>
        <v>3.9843750000000009E-3</v>
      </c>
      <c r="D565" s="226">
        <f t="shared" ca="1" si="1371"/>
        <v>24.517855123821334</v>
      </c>
      <c r="E565" s="225">
        <f ca="1">HB361</f>
        <v>0.51785512382133447</v>
      </c>
      <c r="F565" s="224">
        <v>204</v>
      </c>
      <c r="G565" s="222">
        <f t="shared" si="1372"/>
        <v>0</v>
      </c>
      <c r="H565" s="222">
        <f t="shared" si="1373"/>
        <v>0</v>
      </c>
      <c r="I565" s="222">
        <f t="shared" si="1374"/>
        <v>0</v>
      </c>
      <c r="J565" s="222">
        <f t="shared" si="1375"/>
        <v>0</v>
      </c>
      <c r="K565" s="222">
        <f t="shared" si="1376"/>
        <v>0</v>
      </c>
      <c r="L565" s="222">
        <f t="shared" si="1377"/>
        <v>0</v>
      </c>
      <c r="M565" s="222">
        <f t="shared" si="1378"/>
        <v>0</v>
      </c>
      <c r="N565" s="222">
        <f t="shared" si="1379"/>
        <v>0</v>
      </c>
      <c r="O565" s="222">
        <f t="shared" si="1380"/>
        <v>0</v>
      </c>
      <c r="P565" s="222">
        <f t="shared" si="1381"/>
        <v>0</v>
      </c>
      <c r="Q565" s="222">
        <f t="shared" si="1382"/>
        <v>0</v>
      </c>
      <c r="R565" s="222">
        <f t="shared" si="1383"/>
        <v>0</v>
      </c>
      <c r="S565" s="222">
        <f t="shared" si="1384"/>
        <v>0</v>
      </c>
      <c r="T565" s="222">
        <f t="shared" si="1385"/>
        <v>0</v>
      </c>
      <c r="U565" s="222">
        <f t="shared" si="1386"/>
        <v>0</v>
      </c>
      <c r="V565" s="222">
        <f t="shared" si="1387"/>
        <v>0</v>
      </c>
      <c r="W565" s="222">
        <f t="shared" si="1388"/>
        <v>0</v>
      </c>
      <c r="X565" s="222">
        <f t="shared" si="1389"/>
        <v>0</v>
      </c>
      <c r="Y565" s="222">
        <f t="shared" si="1390"/>
        <v>0</v>
      </c>
      <c r="Z565" s="222">
        <f t="shared" si="1391"/>
        <v>0</v>
      </c>
      <c r="AA565" s="222">
        <f t="shared" si="1392"/>
        <v>0</v>
      </c>
      <c r="AB565" s="222">
        <f t="shared" si="1393"/>
        <v>0</v>
      </c>
      <c r="AC565" s="222">
        <f t="shared" si="1394"/>
        <v>0</v>
      </c>
      <c r="AD565" s="222">
        <f t="shared" si="1395"/>
        <v>0</v>
      </c>
      <c r="AE565" s="222">
        <f t="shared" si="1396"/>
        <v>0</v>
      </c>
      <c r="AF565" s="222">
        <f t="shared" si="1397"/>
        <v>0</v>
      </c>
      <c r="AG565" s="222">
        <f t="shared" si="1398"/>
        <v>0</v>
      </c>
      <c r="AH565" s="222">
        <f t="shared" si="1399"/>
        <v>0</v>
      </c>
      <c r="AI565" s="222">
        <f t="shared" si="1400"/>
        <v>0</v>
      </c>
      <c r="AJ565" s="222">
        <f t="shared" si="1401"/>
        <v>0</v>
      </c>
      <c r="AK565" s="222">
        <f t="shared" si="1402"/>
        <v>0</v>
      </c>
      <c r="AL565" s="222">
        <f t="shared" si="1403"/>
        <v>0</v>
      </c>
      <c r="AM565" s="222">
        <f t="shared" si="1404"/>
        <v>0</v>
      </c>
      <c r="AN565" s="222">
        <f t="shared" si="1405"/>
        <v>0</v>
      </c>
      <c r="AO565" s="222">
        <f t="shared" si="1406"/>
        <v>0</v>
      </c>
      <c r="AP565" s="222">
        <f t="shared" si="1407"/>
        <v>0</v>
      </c>
      <c r="AQ565" s="222">
        <f t="shared" si="1408"/>
        <v>0</v>
      </c>
      <c r="AR565" s="222">
        <f t="shared" si="1409"/>
        <v>0</v>
      </c>
      <c r="AS565" s="222">
        <f t="shared" si="1410"/>
        <v>0</v>
      </c>
      <c r="AT565" s="222">
        <f t="shared" si="1411"/>
        <v>0</v>
      </c>
      <c r="AU565" s="222">
        <f t="shared" si="1412"/>
        <v>0</v>
      </c>
      <c r="AV565" s="222">
        <f t="shared" si="1413"/>
        <v>0</v>
      </c>
      <c r="AW565" s="222">
        <f t="shared" si="1414"/>
        <v>0</v>
      </c>
      <c r="AX565" s="222">
        <f t="shared" si="1415"/>
        <v>0</v>
      </c>
      <c r="AY565" s="222">
        <f t="shared" si="1416"/>
        <v>0</v>
      </c>
      <c r="AZ565" s="222">
        <f t="shared" si="1417"/>
        <v>0</v>
      </c>
      <c r="BA565" s="222">
        <f t="shared" si="1418"/>
        <v>0</v>
      </c>
      <c r="BB565" s="222">
        <f t="shared" si="1419"/>
        <v>0</v>
      </c>
      <c r="BC565" s="222">
        <f t="shared" si="1420"/>
        <v>0</v>
      </c>
      <c r="BD565" s="222">
        <f t="shared" si="1421"/>
        <v>0</v>
      </c>
      <c r="BE565" s="222">
        <f t="shared" si="1422"/>
        <v>0</v>
      </c>
      <c r="BF565" s="222">
        <f t="shared" si="1423"/>
        <v>0</v>
      </c>
      <c r="BG565" s="222">
        <f t="shared" si="1424"/>
        <v>0</v>
      </c>
      <c r="BH565" s="222">
        <f t="shared" si="1425"/>
        <v>0</v>
      </c>
      <c r="BI565" s="222">
        <f t="shared" si="1426"/>
        <v>0</v>
      </c>
      <c r="BJ565" s="222">
        <f t="shared" si="1427"/>
        <v>0</v>
      </c>
      <c r="BK565" s="222">
        <f t="shared" si="1428"/>
        <v>0</v>
      </c>
      <c r="BL565" s="222">
        <f t="shared" si="1429"/>
        <v>0</v>
      </c>
      <c r="BM565" s="222">
        <f t="shared" si="1430"/>
        <v>0</v>
      </c>
      <c r="BN565" s="222">
        <f t="shared" si="1431"/>
        <v>0</v>
      </c>
      <c r="BO565" s="222">
        <f t="shared" si="1432"/>
        <v>0</v>
      </c>
      <c r="BP565" s="222">
        <f t="shared" si="1433"/>
        <v>0</v>
      </c>
      <c r="BQ565" s="222">
        <f t="shared" si="1434"/>
        <v>0</v>
      </c>
      <c r="BR565" s="222">
        <f t="shared" si="1435"/>
        <v>0</v>
      </c>
      <c r="BS565" s="222">
        <f t="shared" si="1436"/>
        <v>0</v>
      </c>
      <c r="BT565" s="222">
        <f t="shared" si="1437"/>
        <v>0</v>
      </c>
      <c r="BU565" s="222">
        <f t="shared" si="1438"/>
        <v>0</v>
      </c>
      <c r="BV565" s="222">
        <f t="shared" si="1439"/>
        <v>0</v>
      </c>
      <c r="BW565" s="222">
        <f t="shared" si="1440"/>
        <v>0</v>
      </c>
      <c r="BX565" s="222">
        <f t="shared" si="1441"/>
        <v>0</v>
      </c>
      <c r="BY565" s="222">
        <f t="shared" si="1442"/>
        <v>0</v>
      </c>
      <c r="BZ565" s="222">
        <f t="shared" si="1443"/>
        <v>0</v>
      </c>
      <c r="CA565" s="222">
        <f t="shared" si="1444"/>
        <v>0</v>
      </c>
      <c r="CB565" s="222">
        <f t="shared" si="1445"/>
        <v>0</v>
      </c>
      <c r="CC565" s="222">
        <f t="shared" si="1446"/>
        <v>0</v>
      </c>
      <c r="CD565" s="222">
        <f t="shared" si="1447"/>
        <v>0</v>
      </c>
      <c r="CE565" s="222">
        <f t="shared" si="1448"/>
        <v>0</v>
      </c>
      <c r="CF565" s="222">
        <f t="shared" si="1449"/>
        <v>0</v>
      </c>
      <c r="CG565" s="222">
        <f t="shared" si="1450"/>
        <v>0</v>
      </c>
      <c r="CH565" s="222">
        <f t="shared" si="1451"/>
        <v>0</v>
      </c>
      <c r="CI565" s="222">
        <f t="shared" si="1452"/>
        <v>0</v>
      </c>
      <c r="CJ565" s="222">
        <f t="shared" si="1453"/>
        <v>0</v>
      </c>
      <c r="CK565" s="222">
        <f t="shared" si="1454"/>
        <v>0</v>
      </c>
      <c r="CL565" s="222">
        <f t="shared" si="1455"/>
        <v>0</v>
      </c>
      <c r="CM565" s="222">
        <f t="shared" si="1456"/>
        <v>0</v>
      </c>
      <c r="CN565" s="222">
        <f t="shared" si="1457"/>
        <v>0</v>
      </c>
      <c r="CO565" s="222">
        <f t="shared" si="1458"/>
        <v>0</v>
      </c>
      <c r="CP565" s="222">
        <f t="shared" si="1459"/>
        <v>0</v>
      </c>
      <c r="CQ565" s="222">
        <f t="shared" si="1460"/>
        <v>0</v>
      </c>
      <c r="CR565" s="222">
        <f t="shared" si="1461"/>
        <v>0</v>
      </c>
      <c r="CS565" s="222">
        <f t="shared" si="1462"/>
        <v>0</v>
      </c>
      <c r="CT565" s="222">
        <f t="shared" si="1463"/>
        <v>0</v>
      </c>
      <c r="CU565" s="222">
        <f t="shared" si="1464"/>
        <v>0</v>
      </c>
      <c r="CV565" s="222">
        <f t="shared" si="1465"/>
        <v>0</v>
      </c>
      <c r="CW565" s="222">
        <f t="shared" si="1466"/>
        <v>0</v>
      </c>
      <c r="CX565" s="222">
        <f t="shared" si="1467"/>
        <v>0</v>
      </c>
      <c r="CY565" s="222">
        <f t="shared" si="1468"/>
        <v>0</v>
      </c>
      <c r="CZ565" s="222">
        <f t="shared" si="1469"/>
        <v>0</v>
      </c>
      <c r="DA565" s="222">
        <f t="shared" si="1470"/>
        <v>0</v>
      </c>
      <c r="DB565" s="222">
        <f t="shared" si="1471"/>
        <v>0</v>
      </c>
      <c r="DC565" s="222">
        <f t="shared" si="1472"/>
        <v>0</v>
      </c>
      <c r="DD565" s="222">
        <f t="shared" si="1473"/>
        <v>0</v>
      </c>
      <c r="DE565" s="222">
        <f t="shared" si="1474"/>
        <v>0</v>
      </c>
      <c r="DF565" s="222">
        <f t="shared" si="1475"/>
        <v>0</v>
      </c>
      <c r="DG565" s="222">
        <f t="shared" si="1476"/>
        <v>0</v>
      </c>
      <c r="DH565" s="222">
        <f t="shared" si="1477"/>
        <v>0</v>
      </c>
      <c r="DI565" s="222">
        <f t="shared" si="1478"/>
        <v>0</v>
      </c>
      <c r="DJ565" s="222">
        <f t="shared" si="1479"/>
        <v>0</v>
      </c>
      <c r="DK565" s="222">
        <f t="shared" si="1480"/>
        <v>0</v>
      </c>
      <c r="DL565" s="222">
        <f t="shared" si="1481"/>
        <v>0</v>
      </c>
      <c r="DM565" s="222">
        <f t="shared" si="1482"/>
        <v>0</v>
      </c>
      <c r="DN565" s="222">
        <f t="shared" si="1483"/>
        <v>0</v>
      </c>
      <c r="DO565" s="222">
        <f t="shared" si="1484"/>
        <v>0</v>
      </c>
      <c r="DP565" s="222">
        <f t="shared" si="1485"/>
        <v>0</v>
      </c>
      <c r="DQ565" s="222">
        <f t="shared" si="1486"/>
        <v>0</v>
      </c>
      <c r="DR565" s="222">
        <f t="shared" si="1487"/>
        <v>0</v>
      </c>
      <c r="DS565" s="222">
        <f t="shared" si="1488"/>
        <v>0</v>
      </c>
      <c r="DT565" s="222">
        <f t="shared" si="1489"/>
        <v>0</v>
      </c>
      <c r="DU565" s="222">
        <f t="shared" si="1490"/>
        <v>0</v>
      </c>
      <c r="DV565" s="222">
        <f t="shared" si="1491"/>
        <v>0</v>
      </c>
      <c r="DW565" s="222">
        <f t="shared" si="1492"/>
        <v>0</v>
      </c>
      <c r="DX565" s="222">
        <f t="shared" si="1493"/>
        <v>0</v>
      </c>
      <c r="DY565" s="222">
        <f t="shared" si="1494"/>
        <v>0</v>
      </c>
      <c r="DZ565" s="222">
        <f t="shared" si="1495"/>
        <v>0</v>
      </c>
      <c r="EA565" s="222">
        <f t="shared" si="1496"/>
        <v>0</v>
      </c>
      <c r="EB565" s="222">
        <f t="shared" si="1497"/>
        <v>0</v>
      </c>
      <c r="EC565" s="222">
        <f t="shared" si="1498"/>
        <v>0</v>
      </c>
      <c r="ED565" s="222">
        <f t="shared" si="1499"/>
        <v>0</v>
      </c>
      <c r="EE565" s="222">
        <f t="shared" si="1500"/>
        <v>0</v>
      </c>
      <c r="EF565" s="222">
        <f t="shared" si="1501"/>
        <v>0</v>
      </c>
      <c r="EG565" s="222">
        <f t="shared" si="1502"/>
        <v>0</v>
      </c>
      <c r="EH565" s="222">
        <f t="shared" si="1503"/>
        <v>0</v>
      </c>
      <c r="EI565" s="222">
        <f t="shared" si="1504"/>
        <v>0</v>
      </c>
      <c r="EJ565" s="222">
        <f t="shared" si="1505"/>
        <v>0</v>
      </c>
      <c r="EK565" s="222">
        <f t="shared" si="1506"/>
        <v>0</v>
      </c>
      <c r="EL565" s="222">
        <f t="shared" si="1507"/>
        <v>0</v>
      </c>
      <c r="EM565" s="222">
        <f t="shared" si="1508"/>
        <v>0</v>
      </c>
      <c r="EN565" s="222">
        <f t="shared" si="1509"/>
        <v>0</v>
      </c>
      <c r="EO565" s="222">
        <f t="shared" si="1510"/>
        <v>0</v>
      </c>
      <c r="EP565" s="222">
        <f t="shared" si="1511"/>
        <v>0</v>
      </c>
      <c r="EQ565" s="222">
        <f t="shared" si="1512"/>
        <v>0</v>
      </c>
      <c r="ER565" s="222">
        <f t="shared" si="1513"/>
        <v>0</v>
      </c>
      <c r="ES565" s="222">
        <f t="shared" si="1514"/>
        <v>0</v>
      </c>
      <c r="ET565" s="222">
        <f t="shared" si="1515"/>
        <v>0</v>
      </c>
      <c r="EU565" s="222">
        <f t="shared" si="1516"/>
        <v>0</v>
      </c>
      <c r="EV565" s="222">
        <f t="shared" si="1517"/>
        <v>0</v>
      </c>
      <c r="EW565" s="222">
        <f t="shared" si="1518"/>
        <v>0</v>
      </c>
      <c r="EX565" s="222">
        <f t="shared" si="1519"/>
        <v>0</v>
      </c>
      <c r="EY565" s="222">
        <f t="shared" si="1520"/>
        <v>0</v>
      </c>
      <c r="EZ565" s="222">
        <f t="shared" si="1521"/>
        <v>0</v>
      </c>
      <c r="FA565" s="222">
        <f t="shared" si="1522"/>
        <v>0</v>
      </c>
      <c r="FB565" s="222">
        <f t="shared" si="1523"/>
        <v>0</v>
      </c>
      <c r="FC565" s="222">
        <f t="shared" si="1524"/>
        <v>0</v>
      </c>
      <c r="FD565" s="222">
        <f t="shared" si="1525"/>
        <v>0</v>
      </c>
      <c r="FE565" s="222">
        <f t="shared" si="1526"/>
        <v>0</v>
      </c>
      <c r="FF565" s="222">
        <f t="shared" si="1527"/>
        <v>0</v>
      </c>
      <c r="FG565" s="222">
        <f t="shared" si="1528"/>
        <v>0</v>
      </c>
      <c r="FH565" s="222">
        <f t="shared" si="1529"/>
        <v>0</v>
      </c>
      <c r="FI565" s="222">
        <f t="shared" si="1530"/>
        <v>0</v>
      </c>
      <c r="FJ565" s="222">
        <f t="shared" si="1531"/>
        <v>0</v>
      </c>
      <c r="FK565" s="222">
        <f t="shared" si="1532"/>
        <v>0</v>
      </c>
      <c r="FL565" s="222">
        <f t="shared" si="1533"/>
        <v>0</v>
      </c>
      <c r="FM565" s="222">
        <f t="shared" si="1534"/>
        <v>0</v>
      </c>
      <c r="FN565" s="222">
        <f t="shared" si="1535"/>
        <v>0</v>
      </c>
      <c r="FO565" s="222">
        <f t="shared" si="1536"/>
        <v>0</v>
      </c>
      <c r="FP565" s="222">
        <f t="shared" si="1537"/>
        <v>0</v>
      </c>
      <c r="FQ565" s="222">
        <f t="shared" si="1538"/>
        <v>0</v>
      </c>
      <c r="FR565" s="222">
        <f t="shared" si="1539"/>
        <v>0</v>
      </c>
      <c r="FS565" s="222">
        <f t="shared" si="1540"/>
        <v>0</v>
      </c>
      <c r="FT565" s="222">
        <f t="shared" si="1541"/>
        <v>0</v>
      </c>
      <c r="FU565" s="222">
        <f t="shared" si="1542"/>
        <v>0</v>
      </c>
      <c r="FV565" s="222">
        <f t="shared" si="1543"/>
        <v>0</v>
      </c>
      <c r="FW565" s="222">
        <f t="shared" si="1544"/>
        <v>0</v>
      </c>
      <c r="FX565" s="222">
        <f t="shared" si="1545"/>
        <v>0</v>
      </c>
      <c r="FY565" s="222">
        <f t="shared" si="1546"/>
        <v>0</v>
      </c>
      <c r="FZ565" s="222">
        <f t="shared" si="1547"/>
        <v>0</v>
      </c>
      <c r="GA565" s="222">
        <f t="shared" si="1548"/>
        <v>0</v>
      </c>
      <c r="GB565" s="222">
        <f t="shared" si="1549"/>
        <v>0</v>
      </c>
      <c r="GC565" s="222">
        <f t="shared" si="1550"/>
        <v>0</v>
      </c>
      <c r="GD565" s="222">
        <f t="shared" si="1551"/>
        <v>0</v>
      </c>
      <c r="GE565" s="222">
        <f t="shared" si="1552"/>
        <v>0</v>
      </c>
      <c r="GF565" s="222">
        <f t="shared" si="1553"/>
        <v>0</v>
      </c>
      <c r="GG565" s="222">
        <f t="shared" si="1554"/>
        <v>0</v>
      </c>
      <c r="GH565" s="222">
        <f t="shared" si="1555"/>
        <v>0</v>
      </c>
      <c r="GI565" s="222">
        <f t="shared" si="1556"/>
        <v>0</v>
      </c>
      <c r="GJ565" s="222">
        <f t="shared" si="1557"/>
        <v>0</v>
      </c>
      <c r="GK565" s="222">
        <f t="shared" si="1558"/>
        <v>0</v>
      </c>
      <c r="GL565" s="222">
        <f t="shared" si="1559"/>
        <v>0</v>
      </c>
      <c r="GM565" s="222">
        <f t="shared" si="1560"/>
        <v>0</v>
      </c>
      <c r="GN565" s="222">
        <f t="shared" si="1561"/>
        <v>0</v>
      </c>
      <c r="GO565" s="222">
        <f t="shared" si="1562"/>
        <v>0</v>
      </c>
      <c r="GP565" s="222">
        <f t="shared" si="1563"/>
        <v>0</v>
      </c>
      <c r="GQ565" s="222">
        <f t="shared" si="1564"/>
        <v>0</v>
      </c>
      <c r="GR565" s="222">
        <f t="shared" si="1565"/>
        <v>0</v>
      </c>
      <c r="GS565" s="222">
        <f t="shared" si="1566"/>
        <v>0</v>
      </c>
      <c r="GT565" s="222">
        <f t="shared" si="1567"/>
        <v>0</v>
      </c>
      <c r="GU565" s="222">
        <f t="shared" si="1568"/>
        <v>0</v>
      </c>
      <c r="GV565" s="222">
        <f t="shared" si="1569"/>
        <v>0</v>
      </c>
      <c r="GW565" s="222">
        <f t="shared" si="1570"/>
        <v>0</v>
      </c>
      <c r="GX565" s="222">
        <f t="shared" si="1571"/>
        <v>0</v>
      </c>
      <c r="GY565" s="222">
        <f t="shared" si="1572"/>
        <v>0</v>
      </c>
      <c r="GZ565" s="222">
        <f t="shared" si="1573"/>
        <v>0</v>
      </c>
      <c r="HA565" s="222">
        <f t="shared" si="1574"/>
        <v>0</v>
      </c>
      <c r="HB565" s="222">
        <f t="shared" si="1575"/>
        <v>0</v>
      </c>
      <c r="HC565" s="222">
        <f t="shared" si="1576"/>
        <v>0</v>
      </c>
      <c r="HD565" s="222">
        <f t="shared" si="1577"/>
        <v>0</v>
      </c>
      <c r="HE565" s="222">
        <f t="shared" si="1578"/>
        <v>0</v>
      </c>
      <c r="HF565" s="222">
        <f t="shared" si="1579"/>
        <v>0</v>
      </c>
      <c r="HG565" s="222">
        <f t="shared" si="1580"/>
        <v>0</v>
      </c>
      <c r="HH565" s="222">
        <f t="shared" si="1581"/>
        <v>0</v>
      </c>
      <c r="HI565" s="222">
        <f t="shared" si="1582"/>
        <v>0</v>
      </c>
      <c r="HJ565" s="222">
        <f t="shared" si="1583"/>
        <v>0</v>
      </c>
      <c r="HK565" s="222">
        <f t="shared" si="1584"/>
        <v>0</v>
      </c>
      <c r="HL565" s="222">
        <f t="shared" si="1585"/>
        <v>0</v>
      </c>
      <c r="HM565" s="222">
        <f t="shared" si="1586"/>
        <v>0</v>
      </c>
      <c r="HN565" s="222">
        <f t="shared" si="1587"/>
        <v>0</v>
      </c>
      <c r="HO565" s="222">
        <f t="shared" si="1588"/>
        <v>0</v>
      </c>
      <c r="HP565" s="222">
        <f t="shared" si="1589"/>
        <v>0</v>
      </c>
      <c r="HQ565" s="222">
        <f t="shared" si="1590"/>
        <v>0</v>
      </c>
      <c r="HR565" s="222">
        <f t="shared" si="1591"/>
        <v>0</v>
      </c>
      <c r="HS565" s="222">
        <f t="shared" si="1592"/>
        <v>0</v>
      </c>
      <c r="HT565" s="222">
        <f t="shared" si="1593"/>
        <v>0</v>
      </c>
      <c r="HU565" s="222">
        <f t="shared" si="1594"/>
        <v>0</v>
      </c>
      <c r="HV565" s="222">
        <f t="shared" si="1595"/>
        <v>0</v>
      </c>
      <c r="HW565" s="222">
        <f t="shared" si="1596"/>
        <v>0</v>
      </c>
      <c r="HX565" s="222">
        <f t="shared" si="1597"/>
        <v>0</v>
      </c>
      <c r="HY565" s="222">
        <f t="shared" si="1598"/>
        <v>0</v>
      </c>
      <c r="HZ565" s="222">
        <f t="shared" si="1599"/>
        <v>0</v>
      </c>
      <c r="IA565" s="222">
        <f t="shared" si="1600"/>
        <v>0</v>
      </c>
      <c r="IB565" s="222">
        <f t="shared" si="1601"/>
        <v>0</v>
      </c>
      <c r="IC565" s="222">
        <f t="shared" si="1602"/>
        <v>0</v>
      </c>
      <c r="ID565" s="222">
        <f t="shared" si="1603"/>
        <v>0</v>
      </c>
      <c r="IE565" s="222">
        <f t="shared" si="1604"/>
        <v>0</v>
      </c>
      <c r="IF565" s="222">
        <f t="shared" si="1605"/>
        <v>0</v>
      </c>
      <c r="IG565" s="222">
        <f t="shared" si="1606"/>
        <v>0</v>
      </c>
      <c r="IH565" s="222">
        <f t="shared" si="1607"/>
        <v>0</v>
      </c>
      <c r="II565" s="222">
        <f t="shared" si="1608"/>
        <v>0</v>
      </c>
      <c r="IJ565" s="222">
        <f t="shared" si="1609"/>
        <v>0</v>
      </c>
      <c r="IK565" s="222">
        <f t="shared" si="1610"/>
        <v>0</v>
      </c>
      <c r="IL565" s="222">
        <f t="shared" si="1611"/>
        <v>0</v>
      </c>
      <c r="IM565" s="222">
        <f t="shared" si="1612"/>
        <v>0</v>
      </c>
      <c r="IN565" s="222">
        <f t="shared" si="1613"/>
        <v>0</v>
      </c>
      <c r="IO565" s="222">
        <f t="shared" si="1614"/>
        <v>0</v>
      </c>
      <c r="IP565" s="222">
        <f t="shared" si="1615"/>
        <v>0</v>
      </c>
      <c r="IQ565" s="222">
        <f t="shared" si="1616"/>
        <v>0</v>
      </c>
      <c r="IR565" s="222">
        <f t="shared" si="1617"/>
        <v>0</v>
      </c>
      <c r="IS565" s="222">
        <f t="shared" si="1618"/>
        <v>0</v>
      </c>
      <c r="IT565" s="222">
        <f t="shared" si="1619"/>
        <v>0</v>
      </c>
      <c r="IU565" s="222">
        <f t="shared" si="1620"/>
        <v>0</v>
      </c>
      <c r="IV565" s="222">
        <f t="shared" si="1621"/>
        <v>0</v>
      </c>
      <c r="IW565" s="222">
        <f t="shared" si="1622"/>
        <v>0</v>
      </c>
      <c r="IX565" s="222">
        <f t="shared" si="1623"/>
        <v>0</v>
      </c>
      <c r="IY565" s="222">
        <f t="shared" si="1624"/>
        <v>0</v>
      </c>
      <c r="IZ565" s="222">
        <f t="shared" si="1625"/>
        <v>0</v>
      </c>
      <c r="JA565" s="222">
        <f t="shared" si="1626"/>
        <v>0</v>
      </c>
      <c r="JB565" s="222">
        <f t="shared" si="1627"/>
        <v>0</v>
      </c>
    </row>
    <row r="566" spans="2:262">
      <c r="B566" s="230">
        <v>205</v>
      </c>
      <c r="C566" s="229">
        <f t="shared" si="1628"/>
        <v>4.0039062500000005E-3</v>
      </c>
      <c r="D566" s="226">
        <f t="shared" ca="1" si="1371"/>
        <v>24.546377922954878</v>
      </c>
      <c r="E566" s="225">
        <f ca="1">HC361</f>
        <v>0.54637792295487875</v>
      </c>
      <c r="F566" s="224">
        <v>205</v>
      </c>
      <c r="G566" s="222">
        <f t="shared" si="1372"/>
        <v>0</v>
      </c>
      <c r="H566" s="222">
        <f t="shared" si="1373"/>
        <v>0</v>
      </c>
      <c r="I566" s="222">
        <f t="shared" si="1374"/>
        <v>0</v>
      </c>
      <c r="J566" s="222">
        <f t="shared" si="1375"/>
        <v>0</v>
      </c>
      <c r="K566" s="222">
        <f t="shared" si="1376"/>
        <v>0</v>
      </c>
      <c r="L566" s="222">
        <f t="shared" si="1377"/>
        <v>0</v>
      </c>
      <c r="M566" s="222">
        <f t="shared" si="1378"/>
        <v>0</v>
      </c>
      <c r="N566" s="222">
        <f t="shared" si="1379"/>
        <v>0</v>
      </c>
      <c r="O566" s="222">
        <f t="shared" si="1380"/>
        <v>0</v>
      </c>
      <c r="P566" s="222">
        <f t="shared" si="1381"/>
        <v>0</v>
      </c>
      <c r="Q566" s="222">
        <f t="shared" si="1382"/>
        <v>0</v>
      </c>
      <c r="R566" s="222">
        <f t="shared" si="1383"/>
        <v>0</v>
      </c>
      <c r="S566" s="222">
        <f t="shared" si="1384"/>
        <v>0</v>
      </c>
      <c r="T566" s="222">
        <f t="shared" si="1385"/>
        <v>0</v>
      </c>
      <c r="U566" s="222">
        <f t="shared" si="1386"/>
        <v>0</v>
      </c>
      <c r="V566" s="222">
        <f t="shared" si="1387"/>
        <v>0</v>
      </c>
      <c r="W566" s="222">
        <f t="shared" si="1388"/>
        <v>0</v>
      </c>
      <c r="X566" s="222">
        <f t="shared" si="1389"/>
        <v>0</v>
      </c>
      <c r="Y566" s="222">
        <f t="shared" si="1390"/>
        <v>0</v>
      </c>
      <c r="Z566" s="222">
        <f t="shared" si="1391"/>
        <v>0</v>
      </c>
      <c r="AA566" s="222">
        <f t="shared" si="1392"/>
        <v>0</v>
      </c>
      <c r="AB566" s="222">
        <f t="shared" si="1393"/>
        <v>0</v>
      </c>
      <c r="AC566" s="222">
        <f t="shared" si="1394"/>
        <v>0</v>
      </c>
      <c r="AD566" s="222">
        <f t="shared" si="1395"/>
        <v>0</v>
      </c>
      <c r="AE566" s="222">
        <f t="shared" si="1396"/>
        <v>0</v>
      </c>
      <c r="AF566" s="222">
        <f t="shared" si="1397"/>
        <v>0</v>
      </c>
      <c r="AG566" s="222">
        <f t="shared" si="1398"/>
        <v>0</v>
      </c>
      <c r="AH566" s="222">
        <f t="shared" si="1399"/>
        <v>0</v>
      </c>
      <c r="AI566" s="222">
        <f t="shared" si="1400"/>
        <v>0</v>
      </c>
      <c r="AJ566" s="222">
        <f t="shared" si="1401"/>
        <v>0</v>
      </c>
      <c r="AK566" s="222">
        <f t="shared" si="1402"/>
        <v>0</v>
      </c>
      <c r="AL566" s="222">
        <f t="shared" si="1403"/>
        <v>0</v>
      </c>
      <c r="AM566" s="222">
        <f t="shared" si="1404"/>
        <v>0</v>
      </c>
      <c r="AN566" s="222">
        <f t="shared" si="1405"/>
        <v>0</v>
      </c>
      <c r="AO566" s="222">
        <f t="shared" si="1406"/>
        <v>0</v>
      </c>
      <c r="AP566" s="222">
        <f t="shared" si="1407"/>
        <v>0</v>
      </c>
      <c r="AQ566" s="222">
        <f t="shared" si="1408"/>
        <v>0</v>
      </c>
      <c r="AR566" s="222">
        <f t="shared" si="1409"/>
        <v>0</v>
      </c>
      <c r="AS566" s="222">
        <f t="shared" si="1410"/>
        <v>0</v>
      </c>
      <c r="AT566" s="222">
        <f t="shared" si="1411"/>
        <v>0</v>
      </c>
      <c r="AU566" s="222">
        <f t="shared" si="1412"/>
        <v>0</v>
      </c>
      <c r="AV566" s="222">
        <f t="shared" si="1413"/>
        <v>0</v>
      </c>
      <c r="AW566" s="222">
        <f t="shared" si="1414"/>
        <v>0</v>
      </c>
      <c r="AX566" s="222">
        <f t="shared" si="1415"/>
        <v>0</v>
      </c>
      <c r="AY566" s="222">
        <f t="shared" si="1416"/>
        <v>0</v>
      </c>
      <c r="AZ566" s="222">
        <f t="shared" si="1417"/>
        <v>0</v>
      </c>
      <c r="BA566" s="222">
        <f t="shared" si="1418"/>
        <v>0</v>
      </c>
      <c r="BB566" s="222">
        <f t="shared" si="1419"/>
        <v>0</v>
      </c>
      <c r="BC566" s="222">
        <f t="shared" si="1420"/>
        <v>0</v>
      </c>
      <c r="BD566" s="222">
        <f t="shared" si="1421"/>
        <v>0</v>
      </c>
      <c r="BE566" s="222">
        <f t="shared" si="1422"/>
        <v>0</v>
      </c>
      <c r="BF566" s="222">
        <f t="shared" si="1423"/>
        <v>0</v>
      </c>
      <c r="BG566" s="222">
        <f t="shared" si="1424"/>
        <v>0</v>
      </c>
      <c r="BH566" s="222">
        <f t="shared" si="1425"/>
        <v>0</v>
      </c>
      <c r="BI566" s="222">
        <f t="shared" si="1426"/>
        <v>0</v>
      </c>
      <c r="BJ566" s="222">
        <f t="shared" si="1427"/>
        <v>0</v>
      </c>
      <c r="BK566" s="222">
        <f t="shared" si="1428"/>
        <v>0</v>
      </c>
      <c r="BL566" s="222">
        <f t="shared" si="1429"/>
        <v>0</v>
      </c>
      <c r="BM566" s="222">
        <f t="shared" si="1430"/>
        <v>0</v>
      </c>
      <c r="BN566" s="222">
        <f t="shared" si="1431"/>
        <v>0</v>
      </c>
      <c r="BO566" s="222">
        <f t="shared" si="1432"/>
        <v>0</v>
      </c>
      <c r="BP566" s="222">
        <f t="shared" si="1433"/>
        <v>0</v>
      </c>
      <c r="BQ566" s="222">
        <f t="shared" si="1434"/>
        <v>0</v>
      </c>
      <c r="BR566" s="222">
        <f t="shared" si="1435"/>
        <v>0</v>
      </c>
      <c r="BS566" s="222">
        <f t="shared" si="1436"/>
        <v>0</v>
      </c>
      <c r="BT566" s="222">
        <f t="shared" si="1437"/>
        <v>0</v>
      </c>
      <c r="BU566" s="222">
        <f t="shared" si="1438"/>
        <v>0</v>
      </c>
      <c r="BV566" s="222">
        <f t="shared" si="1439"/>
        <v>0</v>
      </c>
      <c r="BW566" s="222">
        <f t="shared" si="1440"/>
        <v>0</v>
      </c>
      <c r="BX566" s="222">
        <f t="shared" si="1441"/>
        <v>0</v>
      </c>
      <c r="BY566" s="222">
        <f t="shared" si="1442"/>
        <v>0</v>
      </c>
      <c r="BZ566" s="222">
        <f t="shared" si="1443"/>
        <v>0</v>
      </c>
      <c r="CA566" s="222">
        <f t="shared" si="1444"/>
        <v>0</v>
      </c>
      <c r="CB566" s="222">
        <f t="shared" si="1445"/>
        <v>0</v>
      </c>
      <c r="CC566" s="222">
        <f t="shared" si="1446"/>
        <v>0</v>
      </c>
      <c r="CD566" s="222">
        <f t="shared" si="1447"/>
        <v>0</v>
      </c>
      <c r="CE566" s="222">
        <f t="shared" si="1448"/>
        <v>0</v>
      </c>
      <c r="CF566" s="222">
        <f t="shared" si="1449"/>
        <v>0</v>
      </c>
      <c r="CG566" s="222">
        <f t="shared" si="1450"/>
        <v>0</v>
      </c>
      <c r="CH566" s="222">
        <f t="shared" si="1451"/>
        <v>0</v>
      </c>
      <c r="CI566" s="222">
        <f t="shared" si="1452"/>
        <v>0</v>
      </c>
      <c r="CJ566" s="222">
        <f t="shared" si="1453"/>
        <v>0</v>
      </c>
      <c r="CK566" s="222">
        <f t="shared" si="1454"/>
        <v>0</v>
      </c>
      <c r="CL566" s="222">
        <f t="shared" si="1455"/>
        <v>0</v>
      </c>
      <c r="CM566" s="222">
        <f t="shared" si="1456"/>
        <v>0</v>
      </c>
      <c r="CN566" s="222">
        <f t="shared" si="1457"/>
        <v>0</v>
      </c>
      <c r="CO566" s="222">
        <f t="shared" si="1458"/>
        <v>0</v>
      </c>
      <c r="CP566" s="222">
        <f t="shared" si="1459"/>
        <v>0</v>
      </c>
      <c r="CQ566" s="222">
        <f t="shared" si="1460"/>
        <v>0</v>
      </c>
      <c r="CR566" s="222">
        <f t="shared" si="1461"/>
        <v>0</v>
      </c>
      <c r="CS566" s="222">
        <f t="shared" si="1462"/>
        <v>0</v>
      </c>
      <c r="CT566" s="222">
        <f t="shared" si="1463"/>
        <v>0</v>
      </c>
      <c r="CU566" s="222">
        <f t="shared" si="1464"/>
        <v>0</v>
      </c>
      <c r="CV566" s="222">
        <f t="shared" si="1465"/>
        <v>0</v>
      </c>
      <c r="CW566" s="222">
        <f t="shared" si="1466"/>
        <v>0</v>
      </c>
      <c r="CX566" s="222">
        <f t="shared" si="1467"/>
        <v>0</v>
      </c>
      <c r="CY566" s="222">
        <f t="shared" si="1468"/>
        <v>0</v>
      </c>
      <c r="CZ566" s="222">
        <f t="shared" si="1469"/>
        <v>0</v>
      </c>
      <c r="DA566" s="222">
        <f t="shared" si="1470"/>
        <v>0</v>
      </c>
      <c r="DB566" s="222">
        <f t="shared" si="1471"/>
        <v>0</v>
      </c>
      <c r="DC566" s="222">
        <f t="shared" si="1472"/>
        <v>0</v>
      </c>
      <c r="DD566" s="222">
        <f t="shared" si="1473"/>
        <v>0</v>
      </c>
      <c r="DE566" s="222">
        <f t="shared" si="1474"/>
        <v>0</v>
      </c>
      <c r="DF566" s="222">
        <f t="shared" si="1475"/>
        <v>0</v>
      </c>
      <c r="DG566" s="222">
        <f t="shared" si="1476"/>
        <v>0</v>
      </c>
      <c r="DH566" s="222">
        <f t="shared" si="1477"/>
        <v>0</v>
      </c>
      <c r="DI566" s="222">
        <f t="shared" si="1478"/>
        <v>0</v>
      </c>
      <c r="DJ566" s="222">
        <f t="shared" si="1479"/>
        <v>0</v>
      </c>
      <c r="DK566" s="222">
        <f t="shared" si="1480"/>
        <v>0</v>
      </c>
      <c r="DL566" s="222">
        <f t="shared" si="1481"/>
        <v>0</v>
      </c>
      <c r="DM566" s="222">
        <f t="shared" si="1482"/>
        <v>0</v>
      </c>
      <c r="DN566" s="222">
        <f t="shared" si="1483"/>
        <v>0</v>
      </c>
      <c r="DO566" s="222">
        <f t="shared" si="1484"/>
        <v>0</v>
      </c>
      <c r="DP566" s="222">
        <f t="shared" si="1485"/>
        <v>0</v>
      </c>
      <c r="DQ566" s="222">
        <f t="shared" si="1486"/>
        <v>0</v>
      </c>
      <c r="DR566" s="222">
        <f t="shared" si="1487"/>
        <v>0</v>
      </c>
      <c r="DS566" s="222">
        <f t="shared" si="1488"/>
        <v>0</v>
      </c>
      <c r="DT566" s="222">
        <f t="shared" si="1489"/>
        <v>0</v>
      </c>
      <c r="DU566" s="222">
        <f t="shared" si="1490"/>
        <v>0</v>
      </c>
      <c r="DV566" s="222">
        <f t="shared" si="1491"/>
        <v>0</v>
      </c>
      <c r="DW566" s="222">
        <f t="shared" si="1492"/>
        <v>0</v>
      </c>
      <c r="DX566" s="222">
        <f t="shared" si="1493"/>
        <v>0</v>
      </c>
      <c r="DY566" s="222">
        <f t="shared" si="1494"/>
        <v>0</v>
      </c>
      <c r="DZ566" s="222">
        <f t="shared" si="1495"/>
        <v>0</v>
      </c>
      <c r="EA566" s="222">
        <f t="shared" si="1496"/>
        <v>0</v>
      </c>
      <c r="EB566" s="222">
        <f t="shared" si="1497"/>
        <v>0</v>
      </c>
      <c r="EC566" s="222">
        <f t="shared" si="1498"/>
        <v>0</v>
      </c>
      <c r="ED566" s="222">
        <f t="shared" si="1499"/>
        <v>0</v>
      </c>
      <c r="EE566" s="222">
        <f t="shared" si="1500"/>
        <v>0</v>
      </c>
      <c r="EF566" s="222">
        <f t="shared" si="1501"/>
        <v>0</v>
      </c>
      <c r="EG566" s="222">
        <f t="shared" si="1502"/>
        <v>0</v>
      </c>
      <c r="EH566" s="222">
        <f t="shared" si="1503"/>
        <v>0</v>
      </c>
      <c r="EI566" s="222">
        <f t="shared" si="1504"/>
        <v>0</v>
      </c>
      <c r="EJ566" s="222">
        <f t="shared" si="1505"/>
        <v>0</v>
      </c>
      <c r="EK566" s="222">
        <f t="shared" si="1506"/>
        <v>0</v>
      </c>
      <c r="EL566" s="222">
        <f t="shared" si="1507"/>
        <v>0</v>
      </c>
      <c r="EM566" s="222">
        <f t="shared" si="1508"/>
        <v>0</v>
      </c>
      <c r="EN566" s="222">
        <f t="shared" si="1509"/>
        <v>0</v>
      </c>
      <c r="EO566" s="222">
        <f t="shared" si="1510"/>
        <v>0</v>
      </c>
      <c r="EP566" s="222">
        <f t="shared" si="1511"/>
        <v>0</v>
      </c>
      <c r="EQ566" s="222">
        <f t="shared" si="1512"/>
        <v>0</v>
      </c>
      <c r="ER566" s="222">
        <f t="shared" si="1513"/>
        <v>0</v>
      </c>
      <c r="ES566" s="222">
        <f t="shared" si="1514"/>
        <v>0</v>
      </c>
      <c r="ET566" s="222">
        <f t="shared" si="1515"/>
        <v>0</v>
      </c>
      <c r="EU566" s="222">
        <f t="shared" si="1516"/>
        <v>0</v>
      </c>
      <c r="EV566" s="222">
        <f t="shared" si="1517"/>
        <v>0</v>
      </c>
      <c r="EW566" s="222">
        <f t="shared" si="1518"/>
        <v>0</v>
      </c>
      <c r="EX566" s="222">
        <f t="shared" si="1519"/>
        <v>0</v>
      </c>
      <c r="EY566" s="222">
        <f t="shared" si="1520"/>
        <v>0</v>
      </c>
      <c r="EZ566" s="222">
        <f t="shared" si="1521"/>
        <v>0</v>
      </c>
      <c r="FA566" s="222">
        <f t="shared" si="1522"/>
        <v>0</v>
      </c>
      <c r="FB566" s="222">
        <f t="shared" si="1523"/>
        <v>0</v>
      </c>
      <c r="FC566" s="222">
        <f t="shared" si="1524"/>
        <v>0</v>
      </c>
      <c r="FD566" s="222">
        <f t="shared" si="1525"/>
        <v>0</v>
      </c>
      <c r="FE566" s="222">
        <f t="shared" si="1526"/>
        <v>0</v>
      </c>
      <c r="FF566" s="222">
        <f t="shared" si="1527"/>
        <v>0</v>
      </c>
      <c r="FG566" s="222">
        <f t="shared" si="1528"/>
        <v>0</v>
      </c>
      <c r="FH566" s="222">
        <f t="shared" si="1529"/>
        <v>0</v>
      </c>
      <c r="FI566" s="222">
        <f t="shared" si="1530"/>
        <v>0</v>
      </c>
      <c r="FJ566" s="222">
        <f t="shared" si="1531"/>
        <v>0</v>
      </c>
      <c r="FK566" s="222">
        <f t="shared" si="1532"/>
        <v>0</v>
      </c>
      <c r="FL566" s="222">
        <f t="shared" si="1533"/>
        <v>0</v>
      </c>
      <c r="FM566" s="222">
        <f t="shared" si="1534"/>
        <v>0</v>
      </c>
      <c r="FN566" s="222">
        <f t="shared" si="1535"/>
        <v>0</v>
      </c>
      <c r="FO566" s="222">
        <f t="shared" si="1536"/>
        <v>0</v>
      </c>
      <c r="FP566" s="222">
        <f t="shared" si="1537"/>
        <v>0</v>
      </c>
      <c r="FQ566" s="222">
        <f t="shared" si="1538"/>
        <v>0</v>
      </c>
      <c r="FR566" s="222">
        <f t="shared" si="1539"/>
        <v>0</v>
      </c>
      <c r="FS566" s="222">
        <f t="shared" si="1540"/>
        <v>0</v>
      </c>
      <c r="FT566" s="222">
        <f t="shared" si="1541"/>
        <v>0</v>
      </c>
      <c r="FU566" s="222">
        <f t="shared" si="1542"/>
        <v>0</v>
      </c>
      <c r="FV566" s="222">
        <f t="shared" si="1543"/>
        <v>0</v>
      </c>
      <c r="FW566" s="222">
        <f t="shared" si="1544"/>
        <v>0</v>
      </c>
      <c r="FX566" s="222">
        <f t="shared" si="1545"/>
        <v>0</v>
      </c>
      <c r="FY566" s="222">
        <f t="shared" si="1546"/>
        <v>0</v>
      </c>
      <c r="FZ566" s="222">
        <f t="shared" si="1547"/>
        <v>0</v>
      </c>
      <c r="GA566" s="222">
        <f t="shared" si="1548"/>
        <v>0</v>
      </c>
      <c r="GB566" s="222">
        <f t="shared" si="1549"/>
        <v>0</v>
      </c>
      <c r="GC566" s="222">
        <f t="shared" si="1550"/>
        <v>0</v>
      </c>
      <c r="GD566" s="222">
        <f t="shared" si="1551"/>
        <v>0</v>
      </c>
      <c r="GE566" s="222">
        <f t="shared" si="1552"/>
        <v>0</v>
      </c>
      <c r="GF566" s="222">
        <f t="shared" si="1553"/>
        <v>0</v>
      </c>
      <c r="GG566" s="222">
        <f t="shared" si="1554"/>
        <v>0</v>
      </c>
      <c r="GH566" s="222">
        <f t="shared" si="1555"/>
        <v>0</v>
      </c>
      <c r="GI566" s="222">
        <f t="shared" si="1556"/>
        <v>0</v>
      </c>
      <c r="GJ566" s="222">
        <f t="shared" si="1557"/>
        <v>0</v>
      </c>
      <c r="GK566" s="222">
        <f t="shared" si="1558"/>
        <v>0</v>
      </c>
      <c r="GL566" s="222">
        <f t="shared" si="1559"/>
        <v>0</v>
      </c>
      <c r="GM566" s="222">
        <f t="shared" si="1560"/>
        <v>0</v>
      </c>
      <c r="GN566" s="222">
        <f t="shared" si="1561"/>
        <v>0</v>
      </c>
      <c r="GO566" s="222">
        <f t="shared" si="1562"/>
        <v>0</v>
      </c>
      <c r="GP566" s="222">
        <f t="shared" si="1563"/>
        <v>0</v>
      </c>
      <c r="GQ566" s="222">
        <f t="shared" si="1564"/>
        <v>0</v>
      </c>
      <c r="GR566" s="222">
        <f t="shared" si="1565"/>
        <v>0</v>
      </c>
      <c r="GS566" s="222">
        <f t="shared" si="1566"/>
        <v>0</v>
      </c>
      <c r="GT566" s="222">
        <f t="shared" si="1567"/>
        <v>0</v>
      </c>
      <c r="GU566" s="222">
        <f t="shared" si="1568"/>
        <v>0</v>
      </c>
      <c r="GV566" s="222">
        <f t="shared" si="1569"/>
        <v>0</v>
      </c>
      <c r="GW566" s="222">
        <f t="shared" si="1570"/>
        <v>0</v>
      </c>
      <c r="GX566" s="222">
        <f t="shared" si="1571"/>
        <v>0</v>
      </c>
      <c r="GY566" s="222">
        <f t="shared" si="1572"/>
        <v>0</v>
      </c>
      <c r="GZ566" s="222">
        <f t="shared" si="1573"/>
        <v>0</v>
      </c>
      <c r="HA566" s="222">
        <f t="shared" si="1574"/>
        <v>0</v>
      </c>
      <c r="HB566" s="222">
        <f t="shared" si="1575"/>
        <v>0</v>
      </c>
      <c r="HC566" s="222">
        <f t="shared" si="1576"/>
        <v>0</v>
      </c>
      <c r="HD566" s="222">
        <f t="shared" si="1577"/>
        <v>0</v>
      </c>
      <c r="HE566" s="222">
        <f t="shared" si="1578"/>
        <v>0</v>
      </c>
      <c r="HF566" s="222">
        <f t="shared" si="1579"/>
        <v>0</v>
      </c>
      <c r="HG566" s="222">
        <f t="shared" si="1580"/>
        <v>0</v>
      </c>
      <c r="HH566" s="222">
        <f t="shared" si="1581"/>
        <v>0</v>
      </c>
      <c r="HI566" s="222">
        <f t="shared" si="1582"/>
        <v>0</v>
      </c>
      <c r="HJ566" s="222">
        <f t="shared" si="1583"/>
        <v>0</v>
      </c>
      <c r="HK566" s="222">
        <f t="shared" si="1584"/>
        <v>0</v>
      </c>
      <c r="HL566" s="222">
        <f t="shared" si="1585"/>
        <v>0</v>
      </c>
      <c r="HM566" s="222">
        <f t="shared" si="1586"/>
        <v>0</v>
      </c>
      <c r="HN566" s="222">
        <f t="shared" si="1587"/>
        <v>0</v>
      </c>
      <c r="HO566" s="222">
        <f t="shared" si="1588"/>
        <v>0</v>
      </c>
      <c r="HP566" s="222">
        <f t="shared" si="1589"/>
        <v>0</v>
      </c>
      <c r="HQ566" s="222">
        <f t="shared" si="1590"/>
        <v>0</v>
      </c>
      <c r="HR566" s="222">
        <f t="shared" si="1591"/>
        <v>0</v>
      </c>
      <c r="HS566" s="222">
        <f t="shared" si="1592"/>
        <v>0</v>
      </c>
      <c r="HT566" s="222">
        <f t="shared" si="1593"/>
        <v>0</v>
      </c>
      <c r="HU566" s="222">
        <f t="shared" si="1594"/>
        <v>0</v>
      </c>
      <c r="HV566" s="222">
        <f t="shared" si="1595"/>
        <v>0</v>
      </c>
      <c r="HW566" s="222">
        <f t="shared" si="1596"/>
        <v>0</v>
      </c>
      <c r="HX566" s="222">
        <f t="shared" si="1597"/>
        <v>0</v>
      </c>
      <c r="HY566" s="222">
        <f t="shared" si="1598"/>
        <v>0</v>
      </c>
      <c r="HZ566" s="222">
        <f t="shared" si="1599"/>
        <v>0</v>
      </c>
      <c r="IA566" s="222">
        <f t="shared" si="1600"/>
        <v>0</v>
      </c>
      <c r="IB566" s="222">
        <f t="shared" si="1601"/>
        <v>0</v>
      </c>
      <c r="IC566" s="222">
        <f t="shared" si="1602"/>
        <v>0</v>
      </c>
      <c r="ID566" s="222">
        <f t="shared" si="1603"/>
        <v>0</v>
      </c>
      <c r="IE566" s="222">
        <f t="shared" si="1604"/>
        <v>0</v>
      </c>
      <c r="IF566" s="222">
        <f t="shared" si="1605"/>
        <v>0</v>
      </c>
      <c r="IG566" s="222">
        <f t="shared" si="1606"/>
        <v>0</v>
      </c>
      <c r="IH566" s="222">
        <f t="shared" si="1607"/>
        <v>0</v>
      </c>
      <c r="II566" s="222">
        <f t="shared" si="1608"/>
        <v>0</v>
      </c>
      <c r="IJ566" s="222">
        <f t="shared" si="1609"/>
        <v>0</v>
      </c>
      <c r="IK566" s="222">
        <f t="shared" si="1610"/>
        <v>0</v>
      </c>
      <c r="IL566" s="222">
        <f t="shared" si="1611"/>
        <v>0</v>
      </c>
      <c r="IM566" s="222">
        <f t="shared" si="1612"/>
        <v>0</v>
      </c>
      <c r="IN566" s="222">
        <f t="shared" si="1613"/>
        <v>0</v>
      </c>
      <c r="IO566" s="222">
        <f t="shared" si="1614"/>
        <v>0</v>
      </c>
      <c r="IP566" s="222">
        <f t="shared" si="1615"/>
        <v>0</v>
      </c>
      <c r="IQ566" s="222">
        <f t="shared" si="1616"/>
        <v>0</v>
      </c>
      <c r="IR566" s="222">
        <f t="shared" si="1617"/>
        <v>0</v>
      </c>
      <c r="IS566" s="222">
        <f t="shared" si="1618"/>
        <v>0</v>
      </c>
      <c r="IT566" s="222">
        <f t="shared" si="1619"/>
        <v>0</v>
      </c>
      <c r="IU566" s="222">
        <f t="shared" si="1620"/>
        <v>0</v>
      </c>
      <c r="IV566" s="222">
        <f t="shared" si="1621"/>
        <v>0</v>
      </c>
      <c r="IW566" s="222">
        <f t="shared" si="1622"/>
        <v>0</v>
      </c>
      <c r="IX566" s="222">
        <f t="shared" si="1623"/>
        <v>0</v>
      </c>
      <c r="IY566" s="222">
        <f t="shared" si="1624"/>
        <v>0</v>
      </c>
      <c r="IZ566" s="222">
        <f t="shared" si="1625"/>
        <v>0</v>
      </c>
      <c r="JA566" s="222">
        <f t="shared" si="1626"/>
        <v>0</v>
      </c>
      <c r="JB566" s="222">
        <f t="shared" si="1627"/>
        <v>0</v>
      </c>
    </row>
    <row r="567" spans="2:262">
      <c r="B567" s="230">
        <v>206</v>
      </c>
      <c r="C567" s="229">
        <f t="shared" si="1628"/>
        <v>4.0234375000000001E-3</v>
      </c>
      <c r="D567" s="226">
        <f t="shared" ca="1" si="1371"/>
        <v>24.572942351970969</v>
      </c>
      <c r="E567" s="225">
        <f ca="1">HD361</f>
        <v>0.5729423519709691</v>
      </c>
      <c r="F567" s="224">
        <v>206</v>
      </c>
      <c r="G567" s="222">
        <f t="shared" si="1372"/>
        <v>0</v>
      </c>
      <c r="H567" s="222">
        <f t="shared" si="1373"/>
        <v>0</v>
      </c>
      <c r="I567" s="222">
        <f t="shared" si="1374"/>
        <v>0</v>
      </c>
      <c r="J567" s="222">
        <f t="shared" si="1375"/>
        <v>0</v>
      </c>
      <c r="K567" s="222">
        <f t="shared" si="1376"/>
        <v>0</v>
      </c>
      <c r="L567" s="222">
        <f t="shared" si="1377"/>
        <v>0</v>
      </c>
      <c r="M567" s="222">
        <f t="shared" si="1378"/>
        <v>0</v>
      </c>
      <c r="N567" s="222">
        <f t="shared" si="1379"/>
        <v>0</v>
      </c>
      <c r="O567" s="222">
        <f t="shared" si="1380"/>
        <v>0</v>
      </c>
      <c r="P567" s="222">
        <f t="shared" si="1381"/>
        <v>0</v>
      </c>
      <c r="Q567" s="222">
        <f t="shared" si="1382"/>
        <v>0</v>
      </c>
      <c r="R567" s="222">
        <f t="shared" si="1383"/>
        <v>0</v>
      </c>
      <c r="S567" s="222">
        <f t="shared" si="1384"/>
        <v>0</v>
      </c>
      <c r="T567" s="222">
        <f t="shared" si="1385"/>
        <v>0</v>
      </c>
      <c r="U567" s="222">
        <f t="shared" si="1386"/>
        <v>0</v>
      </c>
      <c r="V567" s="222">
        <f t="shared" si="1387"/>
        <v>0</v>
      </c>
      <c r="W567" s="222">
        <f t="shared" si="1388"/>
        <v>0</v>
      </c>
      <c r="X567" s="222">
        <f t="shared" si="1389"/>
        <v>0</v>
      </c>
      <c r="Y567" s="222">
        <f t="shared" si="1390"/>
        <v>0</v>
      </c>
      <c r="Z567" s="222">
        <f t="shared" si="1391"/>
        <v>0</v>
      </c>
      <c r="AA567" s="222">
        <f t="shared" si="1392"/>
        <v>0</v>
      </c>
      <c r="AB567" s="222">
        <f t="shared" si="1393"/>
        <v>0</v>
      </c>
      <c r="AC567" s="222">
        <f t="shared" si="1394"/>
        <v>0</v>
      </c>
      <c r="AD567" s="222">
        <f t="shared" si="1395"/>
        <v>0</v>
      </c>
      <c r="AE567" s="222">
        <f t="shared" si="1396"/>
        <v>0</v>
      </c>
      <c r="AF567" s="222">
        <f t="shared" si="1397"/>
        <v>0</v>
      </c>
      <c r="AG567" s="222">
        <f t="shared" si="1398"/>
        <v>0</v>
      </c>
      <c r="AH567" s="222">
        <f t="shared" si="1399"/>
        <v>0</v>
      </c>
      <c r="AI567" s="222">
        <f t="shared" si="1400"/>
        <v>0</v>
      </c>
      <c r="AJ567" s="222">
        <f t="shared" si="1401"/>
        <v>0</v>
      </c>
      <c r="AK567" s="222">
        <f t="shared" si="1402"/>
        <v>0</v>
      </c>
      <c r="AL567" s="222">
        <f t="shared" si="1403"/>
        <v>0</v>
      </c>
      <c r="AM567" s="222">
        <f t="shared" si="1404"/>
        <v>0</v>
      </c>
      <c r="AN567" s="222">
        <f t="shared" si="1405"/>
        <v>0</v>
      </c>
      <c r="AO567" s="222">
        <f t="shared" si="1406"/>
        <v>0</v>
      </c>
      <c r="AP567" s="222">
        <f t="shared" si="1407"/>
        <v>0</v>
      </c>
      <c r="AQ567" s="222">
        <f t="shared" si="1408"/>
        <v>0</v>
      </c>
      <c r="AR567" s="222">
        <f t="shared" si="1409"/>
        <v>0</v>
      </c>
      <c r="AS567" s="222">
        <f t="shared" si="1410"/>
        <v>0</v>
      </c>
      <c r="AT567" s="222">
        <f t="shared" si="1411"/>
        <v>0</v>
      </c>
      <c r="AU567" s="222">
        <f t="shared" si="1412"/>
        <v>0</v>
      </c>
      <c r="AV567" s="222">
        <f t="shared" si="1413"/>
        <v>0</v>
      </c>
      <c r="AW567" s="222">
        <f t="shared" si="1414"/>
        <v>0</v>
      </c>
      <c r="AX567" s="222">
        <f t="shared" si="1415"/>
        <v>0</v>
      </c>
      <c r="AY567" s="222">
        <f t="shared" si="1416"/>
        <v>0</v>
      </c>
      <c r="AZ567" s="222">
        <f t="shared" si="1417"/>
        <v>0</v>
      </c>
      <c r="BA567" s="222">
        <f t="shared" si="1418"/>
        <v>0</v>
      </c>
      <c r="BB567" s="222">
        <f t="shared" si="1419"/>
        <v>0</v>
      </c>
      <c r="BC567" s="222">
        <f t="shared" si="1420"/>
        <v>0</v>
      </c>
      <c r="BD567" s="222">
        <f t="shared" si="1421"/>
        <v>0</v>
      </c>
      <c r="BE567" s="222">
        <f t="shared" si="1422"/>
        <v>0</v>
      </c>
      <c r="BF567" s="222">
        <f t="shared" si="1423"/>
        <v>0</v>
      </c>
      <c r="BG567" s="222">
        <f t="shared" si="1424"/>
        <v>0</v>
      </c>
      <c r="BH567" s="222">
        <f t="shared" si="1425"/>
        <v>0</v>
      </c>
      <c r="BI567" s="222">
        <f t="shared" si="1426"/>
        <v>0</v>
      </c>
      <c r="BJ567" s="222">
        <f t="shared" si="1427"/>
        <v>0</v>
      </c>
      <c r="BK567" s="222">
        <f t="shared" si="1428"/>
        <v>0</v>
      </c>
      <c r="BL567" s="222">
        <f t="shared" si="1429"/>
        <v>0</v>
      </c>
      <c r="BM567" s="222">
        <f t="shared" si="1430"/>
        <v>0</v>
      </c>
      <c r="BN567" s="222">
        <f t="shared" si="1431"/>
        <v>0</v>
      </c>
      <c r="BO567" s="222">
        <f t="shared" si="1432"/>
        <v>0</v>
      </c>
      <c r="BP567" s="222">
        <f t="shared" si="1433"/>
        <v>0</v>
      </c>
      <c r="BQ567" s="222">
        <f t="shared" si="1434"/>
        <v>0</v>
      </c>
      <c r="BR567" s="222">
        <f t="shared" si="1435"/>
        <v>0</v>
      </c>
      <c r="BS567" s="222">
        <f t="shared" si="1436"/>
        <v>0</v>
      </c>
      <c r="BT567" s="222">
        <f t="shared" si="1437"/>
        <v>0</v>
      </c>
      <c r="BU567" s="222">
        <f t="shared" si="1438"/>
        <v>0</v>
      </c>
      <c r="BV567" s="222">
        <f t="shared" si="1439"/>
        <v>0</v>
      </c>
      <c r="BW567" s="222">
        <f t="shared" si="1440"/>
        <v>0</v>
      </c>
      <c r="BX567" s="222">
        <f t="shared" si="1441"/>
        <v>0</v>
      </c>
      <c r="BY567" s="222">
        <f t="shared" si="1442"/>
        <v>0</v>
      </c>
      <c r="BZ567" s="222">
        <f t="shared" si="1443"/>
        <v>0</v>
      </c>
      <c r="CA567" s="222">
        <f t="shared" si="1444"/>
        <v>0</v>
      </c>
      <c r="CB567" s="222">
        <f t="shared" si="1445"/>
        <v>0</v>
      </c>
      <c r="CC567" s="222">
        <f t="shared" si="1446"/>
        <v>0</v>
      </c>
      <c r="CD567" s="222">
        <f t="shared" si="1447"/>
        <v>0</v>
      </c>
      <c r="CE567" s="222">
        <f t="shared" si="1448"/>
        <v>0</v>
      </c>
      <c r="CF567" s="222">
        <f t="shared" si="1449"/>
        <v>0</v>
      </c>
      <c r="CG567" s="222">
        <f t="shared" si="1450"/>
        <v>0</v>
      </c>
      <c r="CH567" s="222">
        <f t="shared" si="1451"/>
        <v>0</v>
      </c>
      <c r="CI567" s="222">
        <f t="shared" si="1452"/>
        <v>0</v>
      </c>
      <c r="CJ567" s="222">
        <f t="shared" si="1453"/>
        <v>0</v>
      </c>
      <c r="CK567" s="222">
        <f t="shared" si="1454"/>
        <v>0</v>
      </c>
      <c r="CL567" s="222">
        <f t="shared" si="1455"/>
        <v>0</v>
      </c>
      <c r="CM567" s="222">
        <f t="shared" si="1456"/>
        <v>0</v>
      </c>
      <c r="CN567" s="222">
        <f t="shared" si="1457"/>
        <v>0</v>
      </c>
      <c r="CO567" s="222">
        <f t="shared" si="1458"/>
        <v>0</v>
      </c>
      <c r="CP567" s="222">
        <f t="shared" si="1459"/>
        <v>0</v>
      </c>
      <c r="CQ567" s="222">
        <f t="shared" si="1460"/>
        <v>0</v>
      </c>
      <c r="CR567" s="222">
        <f t="shared" si="1461"/>
        <v>0</v>
      </c>
      <c r="CS567" s="222">
        <f t="shared" si="1462"/>
        <v>0</v>
      </c>
      <c r="CT567" s="222">
        <f t="shared" si="1463"/>
        <v>0</v>
      </c>
      <c r="CU567" s="222">
        <f t="shared" si="1464"/>
        <v>0</v>
      </c>
      <c r="CV567" s="222">
        <f t="shared" si="1465"/>
        <v>0</v>
      </c>
      <c r="CW567" s="222">
        <f t="shared" si="1466"/>
        <v>0</v>
      </c>
      <c r="CX567" s="222">
        <f t="shared" si="1467"/>
        <v>0</v>
      </c>
      <c r="CY567" s="222">
        <f t="shared" si="1468"/>
        <v>0</v>
      </c>
      <c r="CZ567" s="222">
        <f t="shared" si="1469"/>
        <v>0</v>
      </c>
      <c r="DA567" s="222">
        <f t="shared" si="1470"/>
        <v>0</v>
      </c>
      <c r="DB567" s="222">
        <f t="shared" si="1471"/>
        <v>0</v>
      </c>
      <c r="DC567" s="222">
        <f t="shared" si="1472"/>
        <v>0</v>
      </c>
      <c r="DD567" s="222">
        <f t="shared" si="1473"/>
        <v>0</v>
      </c>
      <c r="DE567" s="222">
        <f t="shared" si="1474"/>
        <v>0</v>
      </c>
      <c r="DF567" s="222">
        <f t="shared" si="1475"/>
        <v>0</v>
      </c>
      <c r="DG567" s="222">
        <f t="shared" si="1476"/>
        <v>0</v>
      </c>
      <c r="DH567" s="222">
        <f t="shared" si="1477"/>
        <v>0</v>
      </c>
      <c r="DI567" s="222">
        <f t="shared" si="1478"/>
        <v>0</v>
      </c>
      <c r="DJ567" s="222">
        <f t="shared" si="1479"/>
        <v>0</v>
      </c>
      <c r="DK567" s="222">
        <f t="shared" si="1480"/>
        <v>0</v>
      </c>
      <c r="DL567" s="222">
        <f t="shared" si="1481"/>
        <v>0</v>
      </c>
      <c r="DM567" s="222">
        <f t="shared" si="1482"/>
        <v>0</v>
      </c>
      <c r="DN567" s="222">
        <f t="shared" si="1483"/>
        <v>0</v>
      </c>
      <c r="DO567" s="222">
        <f t="shared" si="1484"/>
        <v>0</v>
      </c>
      <c r="DP567" s="222">
        <f t="shared" si="1485"/>
        <v>0</v>
      </c>
      <c r="DQ567" s="222">
        <f t="shared" si="1486"/>
        <v>0</v>
      </c>
      <c r="DR567" s="222">
        <f t="shared" si="1487"/>
        <v>0</v>
      </c>
      <c r="DS567" s="222">
        <f t="shared" si="1488"/>
        <v>0</v>
      </c>
      <c r="DT567" s="222">
        <f t="shared" si="1489"/>
        <v>0</v>
      </c>
      <c r="DU567" s="222">
        <f t="shared" si="1490"/>
        <v>0</v>
      </c>
      <c r="DV567" s="222">
        <f t="shared" si="1491"/>
        <v>0</v>
      </c>
      <c r="DW567" s="222">
        <f t="shared" si="1492"/>
        <v>0</v>
      </c>
      <c r="DX567" s="222">
        <f t="shared" si="1493"/>
        <v>0</v>
      </c>
      <c r="DY567" s="222">
        <f t="shared" si="1494"/>
        <v>0</v>
      </c>
      <c r="DZ567" s="222">
        <f t="shared" si="1495"/>
        <v>0</v>
      </c>
      <c r="EA567" s="222">
        <f t="shared" si="1496"/>
        <v>0</v>
      </c>
      <c r="EB567" s="222">
        <f t="shared" si="1497"/>
        <v>0</v>
      </c>
      <c r="EC567" s="222">
        <f t="shared" si="1498"/>
        <v>0</v>
      </c>
      <c r="ED567" s="222">
        <f t="shared" si="1499"/>
        <v>0</v>
      </c>
      <c r="EE567" s="222">
        <f t="shared" si="1500"/>
        <v>0</v>
      </c>
      <c r="EF567" s="222">
        <f t="shared" si="1501"/>
        <v>0</v>
      </c>
      <c r="EG567" s="222">
        <f t="shared" si="1502"/>
        <v>0</v>
      </c>
      <c r="EH567" s="222">
        <f t="shared" si="1503"/>
        <v>0</v>
      </c>
      <c r="EI567" s="222">
        <f t="shared" si="1504"/>
        <v>0</v>
      </c>
      <c r="EJ567" s="222">
        <f t="shared" si="1505"/>
        <v>0</v>
      </c>
      <c r="EK567" s="222">
        <f t="shared" si="1506"/>
        <v>0</v>
      </c>
      <c r="EL567" s="222">
        <f t="shared" si="1507"/>
        <v>0</v>
      </c>
      <c r="EM567" s="222">
        <f t="shared" si="1508"/>
        <v>0</v>
      </c>
      <c r="EN567" s="222">
        <f t="shared" si="1509"/>
        <v>0</v>
      </c>
      <c r="EO567" s="222">
        <f t="shared" si="1510"/>
        <v>0</v>
      </c>
      <c r="EP567" s="222">
        <f t="shared" si="1511"/>
        <v>0</v>
      </c>
      <c r="EQ567" s="222">
        <f t="shared" si="1512"/>
        <v>0</v>
      </c>
      <c r="ER567" s="222">
        <f t="shared" si="1513"/>
        <v>0</v>
      </c>
      <c r="ES567" s="222">
        <f t="shared" si="1514"/>
        <v>0</v>
      </c>
      <c r="ET567" s="222">
        <f t="shared" si="1515"/>
        <v>0</v>
      </c>
      <c r="EU567" s="222">
        <f t="shared" si="1516"/>
        <v>0</v>
      </c>
      <c r="EV567" s="222">
        <f t="shared" si="1517"/>
        <v>0</v>
      </c>
      <c r="EW567" s="222">
        <f t="shared" si="1518"/>
        <v>0</v>
      </c>
      <c r="EX567" s="222">
        <f t="shared" si="1519"/>
        <v>0</v>
      </c>
      <c r="EY567" s="222">
        <f t="shared" si="1520"/>
        <v>0</v>
      </c>
      <c r="EZ567" s="222">
        <f t="shared" si="1521"/>
        <v>0</v>
      </c>
      <c r="FA567" s="222">
        <f t="shared" si="1522"/>
        <v>0</v>
      </c>
      <c r="FB567" s="222">
        <f t="shared" si="1523"/>
        <v>0</v>
      </c>
      <c r="FC567" s="222">
        <f t="shared" si="1524"/>
        <v>0</v>
      </c>
      <c r="FD567" s="222">
        <f t="shared" si="1525"/>
        <v>0</v>
      </c>
      <c r="FE567" s="222">
        <f t="shared" si="1526"/>
        <v>0</v>
      </c>
      <c r="FF567" s="222">
        <f t="shared" si="1527"/>
        <v>0</v>
      </c>
      <c r="FG567" s="222">
        <f t="shared" si="1528"/>
        <v>0</v>
      </c>
      <c r="FH567" s="222">
        <f t="shared" si="1529"/>
        <v>0</v>
      </c>
      <c r="FI567" s="222">
        <f t="shared" si="1530"/>
        <v>0</v>
      </c>
      <c r="FJ567" s="222">
        <f t="shared" si="1531"/>
        <v>0</v>
      </c>
      <c r="FK567" s="222">
        <f t="shared" si="1532"/>
        <v>0</v>
      </c>
      <c r="FL567" s="222">
        <f t="shared" si="1533"/>
        <v>0</v>
      </c>
      <c r="FM567" s="222">
        <f t="shared" si="1534"/>
        <v>0</v>
      </c>
      <c r="FN567" s="222">
        <f t="shared" si="1535"/>
        <v>0</v>
      </c>
      <c r="FO567" s="222">
        <f t="shared" si="1536"/>
        <v>0</v>
      </c>
      <c r="FP567" s="222">
        <f t="shared" si="1537"/>
        <v>0</v>
      </c>
      <c r="FQ567" s="222">
        <f t="shared" si="1538"/>
        <v>0</v>
      </c>
      <c r="FR567" s="222">
        <f t="shared" si="1539"/>
        <v>0</v>
      </c>
      <c r="FS567" s="222">
        <f t="shared" si="1540"/>
        <v>0</v>
      </c>
      <c r="FT567" s="222">
        <f t="shared" si="1541"/>
        <v>0</v>
      </c>
      <c r="FU567" s="222">
        <f t="shared" si="1542"/>
        <v>0</v>
      </c>
      <c r="FV567" s="222">
        <f t="shared" si="1543"/>
        <v>0</v>
      </c>
      <c r="FW567" s="222">
        <f t="shared" si="1544"/>
        <v>0</v>
      </c>
      <c r="FX567" s="222">
        <f t="shared" si="1545"/>
        <v>0</v>
      </c>
      <c r="FY567" s="222">
        <f t="shared" si="1546"/>
        <v>0</v>
      </c>
      <c r="FZ567" s="222">
        <f t="shared" si="1547"/>
        <v>0</v>
      </c>
      <c r="GA567" s="222">
        <f t="shared" si="1548"/>
        <v>0</v>
      </c>
      <c r="GB567" s="222">
        <f t="shared" si="1549"/>
        <v>0</v>
      </c>
      <c r="GC567" s="222">
        <f t="shared" si="1550"/>
        <v>0</v>
      </c>
      <c r="GD567" s="222">
        <f t="shared" si="1551"/>
        <v>0</v>
      </c>
      <c r="GE567" s="222">
        <f t="shared" si="1552"/>
        <v>0</v>
      </c>
      <c r="GF567" s="222">
        <f t="shared" si="1553"/>
        <v>0</v>
      </c>
      <c r="GG567" s="222">
        <f t="shared" si="1554"/>
        <v>0</v>
      </c>
      <c r="GH567" s="222">
        <f t="shared" si="1555"/>
        <v>0</v>
      </c>
      <c r="GI567" s="222">
        <f t="shared" si="1556"/>
        <v>0</v>
      </c>
      <c r="GJ567" s="222">
        <f t="shared" si="1557"/>
        <v>0</v>
      </c>
      <c r="GK567" s="222">
        <f t="shared" si="1558"/>
        <v>0</v>
      </c>
      <c r="GL567" s="222">
        <f t="shared" si="1559"/>
        <v>0</v>
      </c>
      <c r="GM567" s="222">
        <f t="shared" si="1560"/>
        <v>0</v>
      </c>
      <c r="GN567" s="222">
        <f t="shared" si="1561"/>
        <v>0</v>
      </c>
      <c r="GO567" s="222">
        <f t="shared" si="1562"/>
        <v>0</v>
      </c>
      <c r="GP567" s="222">
        <f t="shared" si="1563"/>
        <v>0</v>
      </c>
      <c r="GQ567" s="222">
        <f t="shared" si="1564"/>
        <v>0</v>
      </c>
      <c r="GR567" s="222">
        <f t="shared" si="1565"/>
        <v>0</v>
      </c>
      <c r="GS567" s="222">
        <f t="shared" si="1566"/>
        <v>0</v>
      </c>
      <c r="GT567" s="222">
        <f t="shared" si="1567"/>
        <v>0</v>
      </c>
      <c r="GU567" s="222">
        <f t="shared" si="1568"/>
        <v>0</v>
      </c>
      <c r="GV567" s="222">
        <f t="shared" si="1569"/>
        <v>0</v>
      </c>
      <c r="GW567" s="222">
        <f t="shared" si="1570"/>
        <v>0</v>
      </c>
      <c r="GX567" s="222">
        <f t="shared" si="1571"/>
        <v>0</v>
      </c>
      <c r="GY567" s="222">
        <f t="shared" si="1572"/>
        <v>0</v>
      </c>
      <c r="GZ567" s="222">
        <f t="shared" si="1573"/>
        <v>0</v>
      </c>
      <c r="HA567" s="222">
        <f t="shared" si="1574"/>
        <v>0</v>
      </c>
      <c r="HB567" s="222">
        <f t="shared" si="1575"/>
        <v>0</v>
      </c>
      <c r="HC567" s="222">
        <f t="shared" si="1576"/>
        <v>0</v>
      </c>
      <c r="HD567" s="222">
        <f t="shared" si="1577"/>
        <v>0</v>
      </c>
      <c r="HE567" s="222">
        <f t="shared" si="1578"/>
        <v>0</v>
      </c>
      <c r="HF567" s="222">
        <f t="shared" si="1579"/>
        <v>0</v>
      </c>
      <c r="HG567" s="222">
        <f t="shared" si="1580"/>
        <v>0</v>
      </c>
      <c r="HH567" s="222">
        <f t="shared" si="1581"/>
        <v>0</v>
      </c>
      <c r="HI567" s="222">
        <f t="shared" si="1582"/>
        <v>0</v>
      </c>
      <c r="HJ567" s="222">
        <f t="shared" si="1583"/>
        <v>0</v>
      </c>
      <c r="HK567" s="222">
        <f t="shared" si="1584"/>
        <v>0</v>
      </c>
      <c r="HL567" s="222">
        <f t="shared" si="1585"/>
        <v>0</v>
      </c>
      <c r="HM567" s="222">
        <f t="shared" si="1586"/>
        <v>0</v>
      </c>
      <c r="HN567" s="222">
        <f t="shared" si="1587"/>
        <v>0</v>
      </c>
      <c r="HO567" s="222">
        <f t="shared" si="1588"/>
        <v>0</v>
      </c>
      <c r="HP567" s="222">
        <f t="shared" si="1589"/>
        <v>0</v>
      </c>
      <c r="HQ567" s="222">
        <f t="shared" si="1590"/>
        <v>0</v>
      </c>
      <c r="HR567" s="222">
        <f t="shared" si="1591"/>
        <v>0</v>
      </c>
      <c r="HS567" s="222">
        <f t="shared" si="1592"/>
        <v>0</v>
      </c>
      <c r="HT567" s="222">
        <f t="shared" si="1593"/>
        <v>0</v>
      </c>
      <c r="HU567" s="222">
        <f t="shared" si="1594"/>
        <v>0</v>
      </c>
      <c r="HV567" s="222">
        <f t="shared" si="1595"/>
        <v>0</v>
      </c>
      <c r="HW567" s="222">
        <f t="shared" si="1596"/>
        <v>0</v>
      </c>
      <c r="HX567" s="222">
        <f t="shared" si="1597"/>
        <v>0</v>
      </c>
      <c r="HY567" s="222">
        <f t="shared" si="1598"/>
        <v>0</v>
      </c>
      <c r="HZ567" s="222">
        <f t="shared" si="1599"/>
        <v>0</v>
      </c>
      <c r="IA567" s="222">
        <f t="shared" si="1600"/>
        <v>0</v>
      </c>
      <c r="IB567" s="222">
        <f t="shared" si="1601"/>
        <v>0</v>
      </c>
      <c r="IC567" s="222">
        <f t="shared" si="1602"/>
        <v>0</v>
      </c>
      <c r="ID567" s="222">
        <f t="shared" si="1603"/>
        <v>0</v>
      </c>
      <c r="IE567" s="222">
        <f t="shared" si="1604"/>
        <v>0</v>
      </c>
      <c r="IF567" s="222">
        <f t="shared" si="1605"/>
        <v>0</v>
      </c>
      <c r="IG567" s="222">
        <f t="shared" si="1606"/>
        <v>0</v>
      </c>
      <c r="IH567" s="222">
        <f t="shared" si="1607"/>
        <v>0</v>
      </c>
      <c r="II567" s="222">
        <f t="shared" si="1608"/>
        <v>0</v>
      </c>
      <c r="IJ567" s="222">
        <f t="shared" si="1609"/>
        <v>0</v>
      </c>
      <c r="IK567" s="222">
        <f t="shared" si="1610"/>
        <v>0</v>
      </c>
      <c r="IL567" s="222">
        <f t="shared" si="1611"/>
        <v>0</v>
      </c>
      <c r="IM567" s="222">
        <f t="shared" si="1612"/>
        <v>0</v>
      </c>
      <c r="IN567" s="222">
        <f t="shared" si="1613"/>
        <v>0</v>
      </c>
      <c r="IO567" s="222">
        <f t="shared" si="1614"/>
        <v>0</v>
      </c>
      <c r="IP567" s="222">
        <f t="shared" si="1615"/>
        <v>0</v>
      </c>
      <c r="IQ567" s="222">
        <f t="shared" si="1616"/>
        <v>0</v>
      </c>
      <c r="IR567" s="222">
        <f t="shared" si="1617"/>
        <v>0</v>
      </c>
      <c r="IS567" s="222">
        <f t="shared" si="1618"/>
        <v>0</v>
      </c>
      <c r="IT567" s="222">
        <f t="shared" si="1619"/>
        <v>0</v>
      </c>
      <c r="IU567" s="222">
        <f t="shared" si="1620"/>
        <v>0</v>
      </c>
      <c r="IV567" s="222">
        <f t="shared" si="1621"/>
        <v>0</v>
      </c>
      <c r="IW567" s="222">
        <f t="shared" si="1622"/>
        <v>0</v>
      </c>
      <c r="IX567" s="222">
        <f t="shared" si="1623"/>
        <v>0</v>
      </c>
      <c r="IY567" s="222">
        <f t="shared" si="1624"/>
        <v>0</v>
      </c>
      <c r="IZ567" s="222">
        <f t="shared" si="1625"/>
        <v>0</v>
      </c>
      <c r="JA567" s="222">
        <f t="shared" si="1626"/>
        <v>0</v>
      </c>
      <c r="JB567" s="222">
        <f t="shared" si="1627"/>
        <v>0</v>
      </c>
    </row>
    <row r="568" spans="2:262">
      <c r="B568" s="230">
        <v>207</v>
      </c>
      <c r="C568" s="229">
        <f t="shared" si="1628"/>
        <v>4.0429687499999997E-3</v>
      </c>
      <c r="D568" s="226">
        <f t="shared" ca="1" si="1371"/>
        <v>24.597689374330024</v>
      </c>
      <c r="E568" s="225">
        <f ca="1">HE361</f>
        <v>0.59768937433002267</v>
      </c>
      <c r="F568" s="224">
        <v>207</v>
      </c>
      <c r="G568" s="222">
        <f t="shared" si="1372"/>
        <v>0</v>
      </c>
      <c r="H568" s="222">
        <f t="shared" si="1373"/>
        <v>0</v>
      </c>
      <c r="I568" s="222">
        <f t="shared" si="1374"/>
        <v>0</v>
      </c>
      <c r="J568" s="222">
        <f t="shared" si="1375"/>
        <v>0</v>
      </c>
      <c r="K568" s="222">
        <f t="shared" si="1376"/>
        <v>0</v>
      </c>
      <c r="L568" s="222">
        <f t="shared" si="1377"/>
        <v>0</v>
      </c>
      <c r="M568" s="222">
        <f t="shared" si="1378"/>
        <v>0</v>
      </c>
      <c r="N568" s="222">
        <f t="shared" si="1379"/>
        <v>0</v>
      </c>
      <c r="O568" s="222">
        <f t="shared" si="1380"/>
        <v>0</v>
      </c>
      <c r="P568" s="222">
        <f t="shared" si="1381"/>
        <v>0</v>
      </c>
      <c r="Q568" s="222">
        <f t="shared" si="1382"/>
        <v>0</v>
      </c>
      <c r="R568" s="222">
        <f t="shared" si="1383"/>
        <v>0</v>
      </c>
      <c r="S568" s="222">
        <f t="shared" si="1384"/>
        <v>0</v>
      </c>
      <c r="T568" s="222">
        <f t="shared" si="1385"/>
        <v>0</v>
      </c>
      <c r="U568" s="222">
        <f t="shared" si="1386"/>
        <v>0</v>
      </c>
      <c r="V568" s="222">
        <f t="shared" si="1387"/>
        <v>0</v>
      </c>
      <c r="W568" s="222">
        <f t="shared" si="1388"/>
        <v>0</v>
      </c>
      <c r="X568" s="222">
        <f t="shared" si="1389"/>
        <v>0</v>
      </c>
      <c r="Y568" s="222">
        <f t="shared" si="1390"/>
        <v>0</v>
      </c>
      <c r="Z568" s="222">
        <f t="shared" si="1391"/>
        <v>0</v>
      </c>
      <c r="AA568" s="222">
        <f t="shared" si="1392"/>
        <v>0</v>
      </c>
      <c r="AB568" s="222">
        <f t="shared" si="1393"/>
        <v>0</v>
      </c>
      <c r="AC568" s="222">
        <f t="shared" si="1394"/>
        <v>0</v>
      </c>
      <c r="AD568" s="222">
        <f t="shared" si="1395"/>
        <v>0</v>
      </c>
      <c r="AE568" s="222">
        <f t="shared" si="1396"/>
        <v>0</v>
      </c>
      <c r="AF568" s="222">
        <f t="shared" si="1397"/>
        <v>0</v>
      </c>
      <c r="AG568" s="222">
        <f t="shared" si="1398"/>
        <v>0</v>
      </c>
      <c r="AH568" s="222">
        <f t="shared" si="1399"/>
        <v>0</v>
      </c>
      <c r="AI568" s="222">
        <f t="shared" si="1400"/>
        <v>0</v>
      </c>
      <c r="AJ568" s="222">
        <f t="shared" si="1401"/>
        <v>0</v>
      </c>
      <c r="AK568" s="222">
        <f t="shared" si="1402"/>
        <v>0</v>
      </c>
      <c r="AL568" s="222">
        <f t="shared" si="1403"/>
        <v>0</v>
      </c>
      <c r="AM568" s="222">
        <f t="shared" si="1404"/>
        <v>0</v>
      </c>
      <c r="AN568" s="222">
        <f t="shared" si="1405"/>
        <v>0</v>
      </c>
      <c r="AO568" s="222">
        <f t="shared" si="1406"/>
        <v>0</v>
      </c>
      <c r="AP568" s="222">
        <f t="shared" si="1407"/>
        <v>0</v>
      </c>
      <c r="AQ568" s="222">
        <f t="shared" si="1408"/>
        <v>0</v>
      </c>
      <c r="AR568" s="222">
        <f t="shared" si="1409"/>
        <v>0</v>
      </c>
      <c r="AS568" s="222">
        <f t="shared" si="1410"/>
        <v>0</v>
      </c>
      <c r="AT568" s="222">
        <f t="shared" si="1411"/>
        <v>0</v>
      </c>
      <c r="AU568" s="222">
        <f t="shared" si="1412"/>
        <v>0</v>
      </c>
      <c r="AV568" s="222">
        <f t="shared" si="1413"/>
        <v>0</v>
      </c>
      <c r="AW568" s="222">
        <f t="shared" si="1414"/>
        <v>0</v>
      </c>
      <c r="AX568" s="222">
        <f t="shared" si="1415"/>
        <v>0</v>
      </c>
      <c r="AY568" s="222">
        <f t="shared" si="1416"/>
        <v>0</v>
      </c>
      <c r="AZ568" s="222">
        <f t="shared" si="1417"/>
        <v>0</v>
      </c>
      <c r="BA568" s="222">
        <f t="shared" si="1418"/>
        <v>0</v>
      </c>
      <c r="BB568" s="222">
        <f t="shared" si="1419"/>
        <v>0</v>
      </c>
      <c r="BC568" s="222">
        <f t="shared" si="1420"/>
        <v>0</v>
      </c>
      <c r="BD568" s="222">
        <f t="shared" si="1421"/>
        <v>0</v>
      </c>
      <c r="BE568" s="222">
        <f t="shared" si="1422"/>
        <v>0</v>
      </c>
      <c r="BF568" s="222">
        <f t="shared" si="1423"/>
        <v>0</v>
      </c>
      <c r="BG568" s="222">
        <f t="shared" si="1424"/>
        <v>0</v>
      </c>
      <c r="BH568" s="222">
        <f t="shared" si="1425"/>
        <v>0</v>
      </c>
      <c r="BI568" s="222">
        <f t="shared" si="1426"/>
        <v>0</v>
      </c>
      <c r="BJ568" s="222">
        <f t="shared" si="1427"/>
        <v>0</v>
      </c>
      <c r="BK568" s="222">
        <f t="shared" si="1428"/>
        <v>0</v>
      </c>
      <c r="BL568" s="222">
        <f t="shared" si="1429"/>
        <v>0</v>
      </c>
      <c r="BM568" s="222">
        <f t="shared" si="1430"/>
        <v>0</v>
      </c>
      <c r="BN568" s="222">
        <f t="shared" si="1431"/>
        <v>0</v>
      </c>
      <c r="BO568" s="222">
        <f t="shared" si="1432"/>
        <v>0</v>
      </c>
      <c r="BP568" s="222">
        <f t="shared" si="1433"/>
        <v>0</v>
      </c>
      <c r="BQ568" s="222">
        <f t="shared" si="1434"/>
        <v>0</v>
      </c>
      <c r="BR568" s="222">
        <f t="shared" si="1435"/>
        <v>0</v>
      </c>
      <c r="BS568" s="222">
        <f t="shared" si="1436"/>
        <v>0</v>
      </c>
      <c r="BT568" s="222">
        <f t="shared" si="1437"/>
        <v>0</v>
      </c>
      <c r="BU568" s="222">
        <f t="shared" si="1438"/>
        <v>0</v>
      </c>
      <c r="BV568" s="222">
        <f t="shared" si="1439"/>
        <v>0</v>
      </c>
      <c r="BW568" s="222">
        <f t="shared" si="1440"/>
        <v>0</v>
      </c>
      <c r="BX568" s="222">
        <f t="shared" si="1441"/>
        <v>0</v>
      </c>
      <c r="BY568" s="222">
        <f t="shared" si="1442"/>
        <v>0</v>
      </c>
      <c r="BZ568" s="222">
        <f t="shared" si="1443"/>
        <v>0</v>
      </c>
      <c r="CA568" s="222">
        <f t="shared" si="1444"/>
        <v>0</v>
      </c>
      <c r="CB568" s="222">
        <f t="shared" si="1445"/>
        <v>0</v>
      </c>
      <c r="CC568" s="222">
        <f t="shared" si="1446"/>
        <v>0</v>
      </c>
      <c r="CD568" s="222">
        <f t="shared" si="1447"/>
        <v>0</v>
      </c>
      <c r="CE568" s="222">
        <f t="shared" si="1448"/>
        <v>0</v>
      </c>
      <c r="CF568" s="222">
        <f t="shared" si="1449"/>
        <v>0</v>
      </c>
      <c r="CG568" s="222">
        <f t="shared" si="1450"/>
        <v>0</v>
      </c>
      <c r="CH568" s="222">
        <f t="shared" si="1451"/>
        <v>0</v>
      </c>
      <c r="CI568" s="222">
        <f t="shared" si="1452"/>
        <v>0</v>
      </c>
      <c r="CJ568" s="222">
        <f t="shared" si="1453"/>
        <v>0</v>
      </c>
      <c r="CK568" s="222">
        <f t="shared" si="1454"/>
        <v>0</v>
      </c>
      <c r="CL568" s="222">
        <f t="shared" si="1455"/>
        <v>0</v>
      </c>
      <c r="CM568" s="222">
        <f t="shared" si="1456"/>
        <v>0</v>
      </c>
      <c r="CN568" s="222">
        <f t="shared" si="1457"/>
        <v>0</v>
      </c>
      <c r="CO568" s="222">
        <f t="shared" si="1458"/>
        <v>0</v>
      </c>
      <c r="CP568" s="222">
        <f t="shared" si="1459"/>
        <v>0</v>
      </c>
      <c r="CQ568" s="222">
        <f t="shared" si="1460"/>
        <v>0</v>
      </c>
      <c r="CR568" s="222">
        <f t="shared" si="1461"/>
        <v>0</v>
      </c>
      <c r="CS568" s="222">
        <f t="shared" si="1462"/>
        <v>0</v>
      </c>
      <c r="CT568" s="222">
        <f t="shared" si="1463"/>
        <v>0</v>
      </c>
      <c r="CU568" s="222">
        <f t="shared" si="1464"/>
        <v>0</v>
      </c>
      <c r="CV568" s="222">
        <f t="shared" si="1465"/>
        <v>0</v>
      </c>
      <c r="CW568" s="222">
        <f t="shared" si="1466"/>
        <v>0</v>
      </c>
      <c r="CX568" s="222">
        <f t="shared" si="1467"/>
        <v>0</v>
      </c>
      <c r="CY568" s="222">
        <f t="shared" si="1468"/>
        <v>0</v>
      </c>
      <c r="CZ568" s="222">
        <f t="shared" si="1469"/>
        <v>0</v>
      </c>
      <c r="DA568" s="222">
        <f t="shared" si="1470"/>
        <v>0</v>
      </c>
      <c r="DB568" s="222">
        <f t="shared" si="1471"/>
        <v>0</v>
      </c>
      <c r="DC568" s="222">
        <f t="shared" si="1472"/>
        <v>0</v>
      </c>
      <c r="DD568" s="222">
        <f t="shared" si="1473"/>
        <v>0</v>
      </c>
      <c r="DE568" s="222">
        <f t="shared" si="1474"/>
        <v>0</v>
      </c>
      <c r="DF568" s="222">
        <f t="shared" si="1475"/>
        <v>0</v>
      </c>
      <c r="DG568" s="222">
        <f t="shared" si="1476"/>
        <v>0</v>
      </c>
      <c r="DH568" s="222">
        <f t="shared" si="1477"/>
        <v>0</v>
      </c>
      <c r="DI568" s="222">
        <f t="shared" si="1478"/>
        <v>0</v>
      </c>
      <c r="DJ568" s="222">
        <f t="shared" si="1479"/>
        <v>0</v>
      </c>
      <c r="DK568" s="222">
        <f t="shared" si="1480"/>
        <v>0</v>
      </c>
      <c r="DL568" s="222">
        <f t="shared" si="1481"/>
        <v>0</v>
      </c>
      <c r="DM568" s="222">
        <f t="shared" si="1482"/>
        <v>0</v>
      </c>
      <c r="DN568" s="222">
        <f t="shared" si="1483"/>
        <v>0</v>
      </c>
      <c r="DO568" s="222">
        <f t="shared" si="1484"/>
        <v>0</v>
      </c>
      <c r="DP568" s="222">
        <f t="shared" si="1485"/>
        <v>0</v>
      </c>
      <c r="DQ568" s="222">
        <f t="shared" si="1486"/>
        <v>0</v>
      </c>
      <c r="DR568" s="222">
        <f t="shared" si="1487"/>
        <v>0</v>
      </c>
      <c r="DS568" s="222">
        <f t="shared" si="1488"/>
        <v>0</v>
      </c>
      <c r="DT568" s="222">
        <f t="shared" si="1489"/>
        <v>0</v>
      </c>
      <c r="DU568" s="222">
        <f t="shared" si="1490"/>
        <v>0</v>
      </c>
      <c r="DV568" s="222">
        <f t="shared" si="1491"/>
        <v>0</v>
      </c>
      <c r="DW568" s="222">
        <f t="shared" si="1492"/>
        <v>0</v>
      </c>
      <c r="DX568" s="222">
        <f t="shared" si="1493"/>
        <v>0</v>
      </c>
      <c r="DY568" s="222">
        <f t="shared" si="1494"/>
        <v>0</v>
      </c>
      <c r="DZ568" s="222">
        <f t="shared" si="1495"/>
        <v>0</v>
      </c>
      <c r="EA568" s="222">
        <f t="shared" si="1496"/>
        <v>0</v>
      </c>
      <c r="EB568" s="222">
        <f t="shared" si="1497"/>
        <v>0</v>
      </c>
      <c r="EC568" s="222">
        <f t="shared" si="1498"/>
        <v>0</v>
      </c>
      <c r="ED568" s="222">
        <f t="shared" si="1499"/>
        <v>0</v>
      </c>
      <c r="EE568" s="222">
        <f t="shared" si="1500"/>
        <v>0</v>
      </c>
      <c r="EF568" s="222">
        <f t="shared" si="1501"/>
        <v>0</v>
      </c>
      <c r="EG568" s="222">
        <f t="shared" si="1502"/>
        <v>0</v>
      </c>
      <c r="EH568" s="222">
        <f t="shared" si="1503"/>
        <v>0</v>
      </c>
      <c r="EI568" s="222">
        <f t="shared" si="1504"/>
        <v>0</v>
      </c>
      <c r="EJ568" s="222">
        <f t="shared" si="1505"/>
        <v>0</v>
      </c>
      <c r="EK568" s="222">
        <f t="shared" si="1506"/>
        <v>0</v>
      </c>
      <c r="EL568" s="222">
        <f t="shared" si="1507"/>
        <v>0</v>
      </c>
      <c r="EM568" s="222">
        <f t="shared" si="1508"/>
        <v>0</v>
      </c>
      <c r="EN568" s="222">
        <f t="shared" si="1509"/>
        <v>0</v>
      </c>
      <c r="EO568" s="222">
        <f t="shared" si="1510"/>
        <v>0</v>
      </c>
      <c r="EP568" s="222">
        <f t="shared" si="1511"/>
        <v>0</v>
      </c>
      <c r="EQ568" s="222">
        <f t="shared" si="1512"/>
        <v>0</v>
      </c>
      <c r="ER568" s="222">
        <f t="shared" si="1513"/>
        <v>0</v>
      </c>
      <c r="ES568" s="222">
        <f t="shared" si="1514"/>
        <v>0</v>
      </c>
      <c r="ET568" s="222">
        <f t="shared" si="1515"/>
        <v>0</v>
      </c>
      <c r="EU568" s="222">
        <f t="shared" si="1516"/>
        <v>0</v>
      </c>
      <c r="EV568" s="222">
        <f t="shared" si="1517"/>
        <v>0</v>
      </c>
      <c r="EW568" s="222">
        <f t="shared" si="1518"/>
        <v>0</v>
      </c>
      <c r="EX568" s="222">
        <f t="shared" si="1519"/>
        <v>0</v>
      </c>
      <c r="EY568" s="222">
        <f t="shared" si="1520"/>
        <v>0</v>
      </c>
      <c r="EZ568" s="222">
        <f t="shared" si="1521"/>
        <v>0</v>
      </c>
      <c r="FA568" s="222">
        <f t="shared" si="1522"/>
        <v>0</v>
      </c>
      <c r="FB568" s="222">
        <f t="shared" si="1523"/>
        <v>0</v>
      </c>
      <c r="FC568" s="222">
        <f t="shared" si="1524"/>
        <v>0</v>
      </c>
      <c r="FD568" s="222">
        <f t="shared" si="1525"/>
        <v>0</v>
      </c>
      <c r="FE568" s="222">
        <f t="shared" si="1526"/>
        <v>0</v>
      </c>
      <c r="FF568" s="222">
        <f t="shared" si="1527"/>
        <v>0</v>
      </c>
      <c r="FG568" s="222">
        <f t="shared" si="1528"/>
        <v>0</v>
      </c>
      <c r="FH568" s="222">
        <f t="shared" si="1529"/>
        <v>0</v>
      </c>
      <c r="FI568" s="222">
        <f t="shared" si="1530"/>
        <v>0</v>
      </c>
      <c r="FJ568" s="222">
        <f t="shared" si="1531"/>
        <v>0</v>
      </c>
      <c r="FK568" s="222">
        <f t="shared" si="1532"/>
        <v>0</v>
      </c>
      <c r="FL568" s="222">
        <f t="shared" si="1533"/>
        <v>0</v>
      </c>
      <c r="FM568" s="222">
        <f t="shared" si="1534"/>
        <v>0</v>
      </c>
      <c r="FN568" s="222">
        <f t="shared" si="1535"/>
        <v>0</v>
      </c>
      <c r="FO568" s="222">
        <f t="shared" si="1536"/>
        <v>0</v>
      </c>
      <c r="FP568" s="222">
        <f t="shared" si="1537"/>
        <v>0</v>
      </c>
      <c r="FQ568" s="222">
        <f t="shared" si="1538"/>
        <v>0</v>
      </c>
      <c r="FR568" s="222">
        <f t="shared" si="1539"/>
        <v>0</v>
      </c>
      <c r="FS568" s="222">
        <f t="shared" si="1540"/>
        <v>0</v>
      </c>
      <c r="FT568" s="222">
        <f t="shared" si="1541"/>
        <v>0</v>
      </c>
      <c r="FU568" s="222">
        <f t="shared" si="1542"/>
        <v>0</v>
      </c>
      <c r="FV568" s="222">
        <f t="shared" si="1543"/>
        <v>0</v>
      </c>
      <c r="FW568" s="222">
        <f t="shared" si="1544"/>
        <v>0</v>
      </c>
      <c r="FX568" s="222">
        <f t="shared" si="1545"/>
        <v>0</v>
      </c>
      <c r="FY568" s="222">
        <f t="shared" si="1546"/>
        <v>0</v>
      </c>
      <c r="FZ568" s="222">
        <f t="shared" si="1547"/>
        <v>0</v>
      </c>
      <c r="GA568" s="222">
        <f t="shared" si="1548"/>
        <v>0</v>
      </c>
      <c r="GB568" s="222">
        <f t="shared" si="1549"/>
        <v>0</v>
      </c>
      <c r="GC568" s="222">
        <f t="shared" si="1550"/>
        <v>0</v>
      </c>
      <c r="GD568" s="222">
        <f t="shared" si="1551"/>
        <v>0</v>
      </c>
      <c r="GE568" s="222">
        <f t="shared" si="1552"/>
        <v>0</v>
      </c>
      <c r="GF568" s="222">
        <f t="shared" si="1553"/>
        <v>0</v>
      </c>
      <c r="GG568" s="222">
        <f t="shared" si="1554"/>
        <v>0</v>
      </c>
      <c r="GH568" s="222">
        <f t="shared" si="1555"/>
        <v>0</v>
      </c>
      <c r="GI568" s="222">
        <f t="shared" si="1556"/>
        <v>0</v>
      </c>
      <c r="GJ568" s="222">
        <f t="shared" si="1557"/>
        <v>0</v>
      </c>
      <c r="GK568" s="222">
        <f t="shared" si="1558"/>
        <v>0</v>
      </c>
      <c r="GL568" s="222">
        <f t="shared" si="1559"/>
        <v>0</v>
      </c>
      <c r="GM568" s="222">
        <f t="shared" si="1560"/>
        <v>0</v>
      </c>
      <c r="GN568" s="222">
        <f t="shared" si="1561"/>
        <v>0</v>
      </c>
      <c r="GO568" s="222">
        <f t="shared" si="1562"/>
        <v>0</v>
      </c>
      <c r="GP568" s="222">
        <f t="shared" si="1563"/>
        <v>0</v>
      </c>
      <c r="GQ568" s="222">
        <f t="shared" si="1564"/>
        <v>0</v>
      </c>
      <c r="GR568" s="222">
        <f t="shared" si="1565"/>
        <v>0</v>
      </c>
      <c r="GS568" s="222">
        <f t="shared" si="1566"/>
        <v>0</v>
      </c>
      <c r="GT568" s="222">
        <f t="shared" si="1567"/>
        <v>0</v>
      </c>
      <c r="GU568" s="222">
        <f t="shared" si="1568"/>
        <v>0</v>
      </c>
      <c r="GV568" s="222">
        <f t="shared" si="1569"/>
        <v>0</v>
      </c>
      <c r="GW568" s="222">
        <f t="shared" si="1570"/>
        <v>0</v>
      </c>
      <c r="GX568" s="222">
        <f t="shared" si="1571"/>
        <v>0</v>
      </c>
      <c r="GY568" s="222">
        <f t="shared" si="1572"/>
        <v>0</v>
      </c>
      <c r="GZ568" s="222">
        <f t="shared" si="1573"/>
        <v>0</v>
      </c>
      <c r="HA568" s="222">
        <f t="shared" si="1574"/>
        <v>0</v>
      </c>
      <c r="HB568" s="222">
        <f t="shared" si="1575"/>
        <v>0</v>
      </c>
      <c r="HC568" s="222">
        <f t="shared" si="1576"/>
        <v>0</v>
      </c>
      <c r="HD568" s="222">
        <f t="shared" si="1577"/>
        <v>0</v>
      </c>
      <c r="HE568" s="222">
        <f t="shared" si="1578"/>
        <v>0</v>
      </c>
      <c r="HF568" s="222">
        <f t="shared" si="1579"/>
        <v>0</v>
      </c>
      <c r="HG568" s="222">
        <f t="shared" si="1580"/>
        <v>0</v>
      </c>
      <c r="HH568" s="222">
        <f t="shared" si="1581"/>
        <v>0</v>
      </c>
      <c r="HI568" s="222">
        <f t="shared" si="1582"/>
        <v>0</v>
      </c>
      <c r="HJ568" s="222">
        <f t="shared" si="1583"/>
        <v>0</v>
      </c>
      <c r="HK568" s="222">
        <f t="shared" si="1584"/>
        <v>0</v>
      </c>
      <c r="HL568" s="222">
        <f t="shared" si="1585"/>
        <v>0</v>
      </c>
      <c r="HM568" s="222">
        <f t="shared" si="1586"/>
        <v>0</v>
      </c>
      <c r="HN568" s="222">
        <f t="shared" si="1587"/>
        <v>0</v>
      </c>
      <c r="HO568" s="222">
        <f t="shared" si="1588"/>
        <v>0</v>
      </c>
      <c r="HP568" s="222">
        <f t="shared" si="1589"/>
        <v>0</v>
      </c>
      <c r="HQ568" s="222">
        <f t="shared" si="1590"/>
        <v>0</v>
      </c>
      <c r="HR568" s="222">
        <f t="shared" si="1591"/>
        <v>0</v>
      </c>
      <c r="HS568" s="222">
        <f t="shared" si="1592"/>
        <v>0</v>
      </c>
      <c r="HT568" s="222">
        <f t="shared" si="1593"/>
        <v>0</v>
      </c>
      <c r="HU568" s="222">
        <f t="shared" si="1594"/>
        <v>0</v>
      </c>
      <c r="HV568" s="222">
        <f t="shared" si="1595"/>
        <v>0</v>
      </c>
      <c r="HW568" s="222">
        <f t="shared" si="1596"/>
        <v>0</v>
      </c>
      <c r="HX568" s="222">
        <f t="shared" si="1597"/>
        <v>0</v>
      </c>
      <c r="HY568" s="222">
        <f t="shared" si="1598"/>
        <v>0</v>
      </c>
      <c r="HZ568" s="222">
        <f t="shared" si="1599"/>
        <v>0</v>
      </c>
      <c r="IA568" s="222">
        <f t="shared" si="1600"/>
        <v>0</v>
      </c>
      <c r="IB568" s="222">
        <f t="shared" si="1601"/>
        <v>0</v>
      </c>
      <c r="IC568" s="222">
        <f t="shared" si="1602"/>
        <v>0</v>
      </c>
      <c r="ID568" s="222">
        <f t="shared" si="1603"/>
        <v>0</v>
      </c>
      <c r="IE568" s="222">
        <f t="shared" si="1604"/>
        <v>0</v>
      </c>
      <c r="IF568" s="222">
        <f t="shared" si="1605"/>
        <v>0</v>
      </c>
      <c r="IG568" s="222">
        <f t="shared" si="1606"/>
        <v>0</v>
      </c>
      <c r="IH568" s="222">
        <f t="shared" si="1607"/>
        <v>0</v>
      </c>
      <c r="II568" s="222">
        <f t="shared" si="1608"/>
        <v>0</v>
      </c>
      <c r="IJ568" s="222">
        <f t="shared" si="1609"/>
        <v>0</v>
      </c>
      <c r="IK568" s="222">
        <f t="shared" si="1610"/>
        <v>0</v>
      </c>
      <c r="IL568" s="222">
        <f t="shared" si="1611"/>
        <v>0</v>
      </c>
      <c r="IM568" s="222">
        <f t="shared" si="1612"/>
        <v>0</v>
      </c>
      <c r="IN568" s="222">
        <f t="shared" si="1613"/>
        <v>0</v>
      </c>
      <c r="IO568" s="222">
        <f t="shared" si="1614"/>
        <v>0</v>
      </c>
      <c r="IP568" s="222">
        <f t="shared" si="1615"/>
        <v>0</v>
      </c>
      <c r="IQ568" s="222">
        <f t="shared" si="1616"/>
        <v>0</v>
      </c>
      <c r="IR568" s="222">
        <f t="shared" si="1617"/>
        <v>0</v>
      </c>
      <c r="IS568" s="222">
        <f t="shared" si="1618"/>
        <v>0</v>
      </c>
      <c r="IT568" s="222">
        <f t="shared" si="1619"/>
        <v>0</v>
      </c>
      <c r="IU568" s="222">
        <f t="shared" si="1620"/>
        <v>0</v>
      </c>
      <c r="IV568" s="222">
        <f t="shared" si="1621"/>
        <v>0</v>
      </c>
      <c r="IW568" s="222">
        <f t="shared" si="1622"/>
        <v>0</v>
      </c>
      <c r="IX568" s="222">
        <f t="shared" si="1623"/>
        <v>0</v>
      </c>
      <c r="IY568" s="222">
        <f t="shared" si="1624"/>
        <v>0</v>
      </c>
      <c r="IZ568" s="222">
        <f t="shared" si="1625"/>
        <v>0</v>
      </c>
      <c r="JA568" s="222">
        <f t="shared" si="1626"/>
        <v>0</v>
      </c>
      <c r="JB568" s="222">
        <f t="shared" si="1627"/>
        <v>0</v>
      </c>
    </row>
    <row r="569" spans="2:262">
      <c r="B569" s="230">
        <v>208</v>
      </c>
      <c r="C569" s="229">
        <f t="shared" si="1628"/>
        <v>4.0624999999999993E-3</v>
      </c>
      <c r="D569" s="226">
        <f t="shared" ca="1" si="1371"/>
        <v>24.620213071058309</v>
      </c>
      <c r="E569" s="225">
        <f ca="1">HF361</f>
        <v>0.62021307105830847</v>
      </c>
      <c r="F569" s="224">
        <v>208</v>
      </c>
      <c r="G569" s="222">
        <f t="shared" si="1372"/>
        <v>0</v>
      </c>
      <c r="H569" s="222">
        <f t="shared" si="1373"/>
        <v>0</v>
      </c>
      <c r="I569" s="222">
        <f t="shared" si="1374"/>
        <v>0</v>
      </c>
      <c r="J569" s="222">
        <f t="shared" si="1375"/>
        <v>0</v>
      </c>
      <c r="K569" s="222">
        <f t="shared" si="1376"/>
        <v>0</v>
      </c>
      <c r="L569" s="222">
        <f t="shared" si="1377"/>
        <v>0</v>
      </c>
      <c r="M569" s="222">
        <f t="shared" si="1378"/>
        <v>0</v>
      </c>
      <c r="N569" s="222">
        <f t="shared" si="1379"/>
        <v>0</v>
      </c>
      <c r="O569" s="222">
        <f t="shared" si="1380"/>
        <v>0</v>
      </c>
      <c r="P569" s="222">
        <f t="shared" si="1381"/>
        <v>0</v>
      </c>
      <c r="Q569" s="222">
        <f t="shared" si="1382"/>
        <v>0</v>
      </c>
      <c r="R569" s="222">
        <f t="shared" si="1383"/>
        <v>0</v>
      </c>
      <c r="S569" s="222">
        <f t="shared" si="1384"/>
        <v>0</v>
      </c>
      <c r="T569" s="222">
        <f t="shared" si="1385"/>
        <v>0</v>
      </c>
      <c r="U569" s="222">
        <f t="shared" si="1386"/>
        <v>0</v>
      </c>
      <c r="V569" s="222">
        <f t="shared" si="1387"/>
        <v>0</v>
      </c>
      <c r="W569" s="222">
        <f t="shared" si="1388"/>
        <v>0</v>
      </c>
      <c r="X569" s="222">
        <f t="shared" si="1389"/>
        <v>0</v>
      </c>
      <c r="Y569" s="222">
        <f t="shared" si="1390"/>
        <v>0</v>
      </c>
      <c r="Z569" s="222">
        <f t="shared" si="1391"/>
        <v>0</v>
      </c>
      <c r="AA569" s="222">
        <f t="shared" si="1392"/>
        <v>0</v>
      </c>
      <c r="AB569" s="222">
        <f t="shared" si="1393"/>
        <v>0</v>
      </c>
      <c r="AC569" s="222">
        <f t="shared" si="1394"/>
        <v>0</v>
      </c>
      <c r="AD569" s="222">
        <f t="shared" si="1395"/>
        <v>0</v>
      </c>
      <c r="AE569" s="222">
        <f t="shared" si="1396"/>
        <v>0</v>
      </c>
      <c r="AF569" s="222">
        <f t="shared" si="1397"/>
        <v>0</v>
      </c>
      <c r="AG569" s="222">
        <f t="shared" si="1398"/>
        <v>0</v>
      </c>
      <c r="AH569" s="222">
        <f t="shared" si="1399"/>
        <v>0</v>
      </c>
      <c r="AI569" s="222">
        <f t="shared" si="1400"/>
        <v>0</v>
      </c>
      <c r="AJ569" s="222">
        <f t="shared" si="1401"/>
        <v>0</v>
      </c>
      <c r="AK569" s="222">
        <f t="shared" si="1402"/>
        <v>0</v>
      </c>
      <c r="AL569" s="222">
        <f t="shared" si="1403"/>
        <v>0</v>
      </c>
      <c r="AM569" s="222">
        <f t="shared" si="1404"/>
        <v>0</v>
      </c>
      <c r="AN569" s="222">
        <f t="shared" si="1405"/>
        <v>0</v>
      </c>
      <c r="AO569" s="222">
        <f t="shared" si="1406"/>
        <v>0</v>
      </c>
      <c r="AP569" s="222">
        <f t="shared" si="1407"/>
        <v>0</v>
      </c>
      <c r="AQ569" s="222">
        <f t="shared" si="1408"/>
        <v>0</v>
      </c>
      <c r="AR569" s="222">
        <f t="shared" si="1409"/>
        <v>0</v>
      </c>
      <c r="AS569" s="222">
        <f t="shared" si="1410"/>
        <v>0</v>
      </c>
      <c r="AT569" s="222">
        <f t="shared" si="1411"/>
        <v>0</v>
      </c>
      <c r="AU569" s="222">
        <f t="shared" si="1412"/>
        <v>0</v>
      </c>
      <c r="AV569" s="222">
        <f t="shared" si="1413"/>
        <v>0</v>
      </c>
      <c r="AW569" s="222">
        <f t="shared" si="1414"/>
        <v>0</v>
      </c>
      <c r="AX569" s="222">
        <f t="shared" si="1415"/>
        <v>0</v>
      </c>
      <c r="AY569" s="222">
        <f t="shared" si="1416"/>
        <v>0</v>
      </c>
      <c r="AZ569" s="222">
        <f t="shared" si="1417"/>
        <v>0</v>
      </c>
      <c r="BA569" s="222">
        <f t="shared" si="1418"/>
        <v>0</v>
      </c>
      <c r="BB569" s="222">
        <f t="shared" si="1419"/>
        <v>0</v>
      </c>
      <c r="BC569" s="222">
        <f t="shared" si="1420"/>
        <v>0</v>
      </c>
      <c r="BD569" s="222">
        <f t="shared" si="1421"/>
        <v>0</v>
      </c>
      <c r="BE569" s="222">
        <f t="shared" si="1422"/>
        <v>0</v>
      </c>
      <c r="BF569" s="222">
        <f t="shared" si="1423"/>
        <v>0</v>
      </c>
      <c r="BG569" s="222">
        <f t="shared" si="1424"/>
        <v>0</v>
      </c>
      <c r="BH569" s="222">
        <f t="shared" si="1425"/>
        <v>0</v>
      </c>
      <c r="BI569" s="222">
        <f t="shared" si="1426"/>
        <v>0</v>
      </c>
      <c r="BJ569" s="222">
        <f t="shared" si="1427"/>
        <v>0</v>
      </c>
      <c r="BK569" s="222">
        <f t="shared" si="1428"/>
        <v>0</v>
      </c>
      <c r="BL569" s="222">
        <f t="shared" si="1429"/>
        <v>0</v>
      </c>
      <c r="BM569" s="222">
        <f t="shared" si="1430"/>
        <v>0</v>
      </c>
      <c r="BN569" s="222">
        <f t="shared" si="1431"/>
        <v>0</v>
      </c>
      <c r="BO569" s="222">
        <f t="shared" si="1432"/>
        <v>0</v>
      </c>
      <c r="BP569" s="222">
        <f t="shared" si="1433"/>
        <v>0</v>
      </c>
      <c r="BQ569" s="222">
        <f t="shared" si="1434"/>
        <v>0</v>
      </c>
      <c r="BR569" s="222">
        <f t="shared" si="1435"/>
        <v>0</v>
      </c>
      <c r="BS569" s="222">
        <f t="shared" si="1436"/>
        <v>0</v>
      </c>
      <c r="BT569" s="222">
        <f t="shared" si="1437"/>
        <v>0</v>
      </c>
      <c r="BU569" s="222">
        <f t="shared" si="1438"/>
        <v>0</v>
      </c>
      <c r="BV569" s="222">
        <f t="shared" si="1439"/>
        <v>0</v>
      </c>
      <c r="BW569" s="222">
        <f t="shared" si="1440"/>
        <v>0</v>
      </c>
      <c r="BX569" s="222">
        <f t="shared" si="1441"/>
        <v>0</v>
      </c>
      <c r="BY569" s="222">
        <f t="shared" si="1442"/>
        <v>0</v>
      </c>
      <c r="BZ569" s="222">
        <f t="shared" si="1443"/>
        <v>0</v>
      </c>
      <c r="CA569" s="222">
        <f t="shared" si="1444"/>
        <v>0</v>
      </c>
      <c r="CB569" s="222">
        <f t="shared" si="1445"/>
        <v>0</v>
      </c>
      <c r="CC569" s="222">
        <f t="shared" si="1446"/>
        <v>0</v>
      </c>
      <c r="CD569" s="222">
        <f t="shared" si="1447"/>
        <v>0</v>
      </c>
      <c r="CE569" s="222">
        <f t="shared" si="1448"/>
        <v>0</v>
      </c>
      <c r="CF569" s="222">
        <f t="shared" si="1449"/>
        <v>0</v>
      </c>
      <c r="CG569" s="222">
        <f t="shared" si="1450"/>
        <v>0</v>
      </c>
      <c r="CH569" s="222">
        <f t="shared" si="1451"/>
        <v>0</v>
      </c>
      <c r="CI569" s="222">
        <f t="shared" si="1452"/>
        <v>0</v>
      </c>
      <c r="CJ569" s="222">
        <f t="shared" si="1453"/>
        <v>0</v>
      </c>
      <c r="CK569" s="222">
        <f t="shared" si="1454"/>
        <v>0</v>
      </c>
      <c r="CL569" s="222">
        <f t="shared" si="1455"/>
        <v>0</v>
      </c>
      <c r="CM569" s="222">
        <f t="shared" si="1456"/>
        <v>0</v>
      </c>
      <c r="CN569" s="222">
        <f t="shared" si="1457"/>
        <v>0</v>
      </c>
      <c r="CO569" s="222">
        <f t="shared" si="1458"/>
        <v>0</v>
      </c>
      <c r="CP569" s="222">
        <f t="shared" si="1459"/>
        <v>0</v>
      </c>
      <c r="CQ569" s="222">
        <f t="shared" si="1460"/>
        <v>0</v>
      </c>
      <c r="CR569" s="222">
        <f t="shared" si="1461"/>
        <v>0</v>
      </c>
      <c r="CS569" s="222">
        <f t="shared" si="1462"/>
        <v>0</v>
      </c>
      <c r="CT569" s="222">
        <f t="shared" si="1463"/>
        <v>0</v>
      </c>
      <c r="CU569" s="222">
        <f t="shared" si="1464"/>
        <v>0</v>
      </c>
      <c r="CV569" s="222">
        <f t="shared" si="1465"/>
        <v>0</v>
      </c>
      <c r="CW569" s="222">
        <f t="shared" si="1466"/>
        <v>0</v>
      </c>
      <c r="CX569" s="222">
        <f t="shared" si="1467"/>
        <v>0</v>
      </c>
      <c r="CY569" s="222">
        <f t="shared" si="1468"/>
        <v>0</v>
      </c>
      <c r="CZ569" s="222">
        <f t="shared" si="1469"/>
        <v>0</v>
      </c>
      <c r="DA569" s="222">
        <f t="shared" si="1470"/>
        <v>0</v>
      </c>
      <c r="DB569" s="222">
        <f t="shared" si="1471"/>
        <v>0</v>
      </c>
      <c r="DC569" s="222">
        <f t="shared" si="1472"/>
        <v>0</v>
      </c>
      <c r="DD569" s="222">
        <f t="shared" si="1473"/>
        <v>0</v>
      </c>
      <c r="DE569" s="222">
        <f t="shared" si="1474"/>
        <v>0</v>
      </c>
      <c r="DF569" s="222">
        <f t="shared" si="1475"/>
        <v>0</v>
      </c>
      <c r="DG569" s="222">
        <f t="shared" si="1476"/>
        <v>0</v>
      </c>
      <c r="DH569" s="222">
        <f t="shared" si="1477"/>
        <v>0</v>
      </c>
      <c r="DI569" s="222">
        <f t="shared" si="1478"/>
        <v>0</v>
      </c>
      <c r="DJ569" s="222">
        <f t="shared" si="1479"/>
        <v>0</v>
      </c>
      <c r="DK569" s="222">
        <f t="shared" si="1480"/>
        <v>0</v>
      </c>
      <c r="DL569" s="222">
        <f t="shared" si="1481"/>
        <v>0</v>
      </c>
      <c r="DM569" s="222">
        <f t="shared" si="1482"/>
        <v>0</v>
      </c>
      <c r="DN569" s="222">
        <f t="shared" si="1483"/>
        <v>0</v>
      </c>
      <c r="DO569" s="222">
        <f t="shared" si="1484"/>
        <v>0</v>
      </c>
      <c r="DP569" s="222">
        <f t="shared" si="1485"/>
        <v>0</v>
      </c>
      <c r="DQ569" s="222">
        <f t="shared" si="1486"/>
        <v>0</v>
      </c>
      <c r="DR569" s="222">
        <f t="shared" si="1487"/>
        <v>0</v>
      </c>
      <c r="DS569" s="222">
        <f t="shared" si="1488"/>
        <v>0</v>
      </c>
      <c r="DT569" s="222">
        <f t="shared" si="1489"/>
        <v>0</v>
      </c>
      <c r="DU569" s="222">
        <f t="shared" si="1490"/>
        <v>0</v>
      </c>
      <c r="DV569" s="222">
        <f t="shared" si="1491"/>
        <v>0</v>
      </c>
      <c r="DW569" s="222">
        <f t="shared" si="1492"/>
        <v>0</v>
      </c>
      <c r="DX569" s="222">
        <f t="shared" si="1493"/>
        <v>0</v>
      </c>
      <c r="DY569" s="222">
        <f t="shared" si="1494"/>
        <v>0</v>
      </c>
      <c r="DZ569" s="222">
        <f t="shared" si="1495"/>
        <v>0</v>
      </c>
      <c r="EA569" s="222">
        <f t="shared" si="1496"/>
        <v>0</v>
      </c>
      <c r="EB569" s="222">
        <f t="shared" si="1497"/>
        <v>0</v>
      </c>
      <c r="EC569" s="222">
        <f t="shared" si="1498"/>
        <v>0</v>
      </c>
      <c r="ED569" s="222">
        <f t="shared" si="1499"/>
        <v>0</v>
      </c>
      <c r="EE569" s="222">
        <f t="shared" si="1500"/>
        <v>0</v>
      </c>
      <c r="EF569" s="222">
        <f t="shared" si="1501"/>
        <v>0</v>
      </c>
      <c r="EG569" s="222">
        <f t="shared" si="1502"/>
        <v>0</v>
      </c>
      <c r="EH569" s="222">
        <f t="shared" si="1503"/>
        <v>0</v>
      </c>
      <c r="EI569" s="222">
        <f t="shared" si="1504"/>
        <v>0</v>
      </c>
      <c r="EJ569" s="222">
        <f t="shared" si="1505"/>
        <v>0</v>
      </c>
      <c r="EK569" s="222">
        <f t="shared" si="1506"/>
        <v>0</v>
      </c>
      <c r="EL569" s="222">
        <f t="shared" si="1507"/>
        <v>0</v>
      </c>
      <c r="EM569" s="222">
        <f t="shared" si="1508"/>
        <v>0</v>
      </c>
      <c r="EN569" s="222">
        <f t="shared" si="1509"/>
        <v>0</v>
      </c>
      <c r="EO569" s="222">
        <f t="shared" si="1510"/>
        <v>0</v>
      </c>
      <c r="EP569" s="222">
        <f t="shared" si="1511"/>
        <v>0</v>
      </c>
      <c r="EQ569" s="222">
        <f t="shared" si="1512"/>
        <v>0</v>
      </c>
      <c r="ER569" s="222">
        <f t="shared" si="1513"/>
        <v>0</v>
      </c>
      <c r="ES569" s="222">
        <f t="shared" si="1514"/>
        <v>0</v>
      </c>
      <c r="ET569" s="222">
        <f t="shared" si="1515"/>
        <v>0</v>
      </c>
      <c r="EU569" s="222">
        <f t="shared" si="1516"/>
        <v>0</v>
      </c>
      <c r="EV569" s="222">
        <f t="shared" si="1517"/>
        <v>0</v>
      </c>
      <c r="EW569" s="222">
        <f t="shared" si="1518"/>
        <v>0</v>
      </c>
      <c r="EX569" s="222">
        <f t="shared" si="1519"/>
        <v>0</v>
      </c>
      <c r="EY569" s="222">
        <f t="shared" si="1520"/>
        <v>0</v>
      </c>
      <c r="EZ569" s="222">
        <f t="shared" si="1521"/>
        <v>0</v>
      </c>
      <c r="FA569" s="222">
        <f t="shared" si="1522"/>
        <v>0</v>
      </c>
      <c r="FB569" s="222">
        <f t="shared" si="1523"/>
        <v>0</v>
      </c>
      <c r="FC569" s="222">
        <f t="shared" si="1524"/>
        <v>0</v>
      </c>
      <c r="FD569" s="222">
        <f t="shared" si="1525"/>
        <v>0</v>
      </c>
      <c r="FE569" s="222">
        <f t="shared" si="1526"/>
        <v>0</v>
      </c>
      <c r="FF569" s="222">
        <f t="shared" si="1527"/>
        <v>0</v>
      </c>
      <c r="FG569" s="222">
        <f t="shared" si="1528"/>
        <v>0</v>
      </c>
      <c r="FH569" s="222">
        <f t="shared" si="1529"/>
        <v>0</v>
      </c>
      <c r="FI569" s="222">
        <f t="shared" si="1530"/>
        <v>0</v>
      </c>
      <c r="FJ569" s="222">
        <f t="shared" si="1531"/>
        <v>0</v>
      </c>
      <c r="FK569" s="222">
        <f t="shared" si="1532"/>
        <v>0</v>
      </c>
      <c r="FL569" s="222">
        <f t="shared" si="1533"/>
        <v>0</v>
      </c>
      <c r="FM569" s="222">
        <f t="shared" si="1534"/>
        <v>0</v>
      </c>
      <c r="FN569" s="222">
        <f t="shared" si="1535"/>
        <v>0</v>
      </c>
      <c r="FO569" s="222">
        <f t="shared" si="1536"/>
        <v>0</v>
      </c>
      <c r="FP569" s="222">
        <f t="shared" si="1537"/>
        <v>0</v>
      </c>
      <c r="FQ569" s="222">
        <f t="shared" si="1538"/>
        <v>0</v>
      </c>
      <c r="FR569" s="222">
        <f t="shared" si="1539"/>
        <v>0</v>
      </c>
      <c r="FS569" s="222">
        <f t="shared" si="1540"/>
        <v>0</v>
      </c>
      <c r="FT569" s="222">
        <f t="shared" si="1541"/>
        <v>0</v>
      </c>
      <c r="FU569" s="222">
        <f t="shared" si="1542"/>
        <v>0</v>
      </c>
      <c r="FV569" s="222">
        <f t="shared" si="1543"/>
        <v>0</v>
      </c>
      <c r="FW569" s="222">
        <f t="shared" si="1544"/>
        <v>0</v>
      </c>
      <c r="FX569" s="222">
        <f t="shared" si="1545"/>
        <v>0</v>
      </c>
      <c r="FY569" s="222">
        <f t="shared" si="1546"/>
        <v>0</v>
      </c>
      <c r="FZ569" s="222">
        <f t="shared" si="1547"/>
        <v>0</v>
      </c>
      <c r="GA569" s="222">
        <f t="shared" si="1548"/>
        <v>0</v>
      </c>
      <c r="GB569" s="222">
        <f t="shared" si="1549"/>
        <v>0</v>
      </c>
      <c r="GC569" s="222">
        <f t="shared" si="1550"/>
        <v>0</v>
      </c>
      <c r="GD569" s="222">
        <f t="shared" si="1551"/>
        <v>0</v>
      </c>
      <c r="GE569" s="222">
        <f t="shared" si="1552"/>
        <v>0</v>
      </c>
      <c r="GF569" s="222">
        <f t="shared" si="1553"/>
        <v>0</v>
      </c>
      <c r="GG569" s="222">
        <f t="shared" si="1554"/>
        <v>0</v>
      </c>
      <c r="GH569" s="222">
        <f t="shared" si="1555"/>
        <v>0</v>
      </c>
      <c r="GI569" s="222">
        <f t="shared" si="1556"/>
        <v>0</v>
      </c>
      <c r="GJ569" s="222">
        <f t="shared" si="1557"/>
        <v>0</v>
      </c>
      <c r="GK569" s="222">
        <f t="shared" si="1558"/>
        <v>0</v>
      </c>
      <c r="GL569" s="222">
        <f t="shared" si="1559"/>
        <v>0</v>
      </c>
      <c r="GM569" s="222">
        <f t="shared" si="1560"/>
        <v>0</v>
      </c>
      <c r="GN569" s="222">
        <f t="shared" si="1561"/>
        <v>0</v>
      </c>
      <c r="GO569" s="222">
        <f t="shared" si="1562"/>
        <v>0</v>
      </c>
      <c r="GP569" s="222">
        <f t="shared" si="1563"/>
        <v>0</v>
      </c>
      <c r="GQ569" s="222">
        <f t="shared" si="1564"/>
        <v>0</v>
      </c>
      <c r="GR569" s="222">
        <f t="shared" si="1565"/>
        <v>0</v>
      </c>
      <c r="GS569" s="222">
        <f t="shared" si="1566"/>
        <v>0</v>
      </c>
      <c r="GT569" s="222">
        <f t="shared" si="1567"/>
        <v>0</v>
      </c>
      <c r="GU569" s="222">
        <f t="shared" si="1568"/>
        <v>0</v>
      </c>
      <c r="GV569" s="222">
        <f t="shared" si="1569"/>
        <v>0</v>
      </c>
      <c r="GW569" s="222">
        <f t="shared" si="1570"/>
        <v>0</v>
      </c>
      <c r="GX569" s="222">
        <f t="shared" si="1571"/>
        <v>0</v>
      </c>
      <c r="GY569" s="222">
        <f t="shared" si="1572"/>
        <v>0</v>
      </c>
      <c r="GZ569" s="222">
        <f t="shared" si="1573"/>
        <v>0</v>
      </c>
      <c r="HA569" s="222">
        <f t="shared" si="1574"/>
        <v>0</v>
      </c>
      <c r="HB569" s="222">
        <f t="shared" si="1575"/>
        <v>0</v>
      </c>
      <c r="HC569" s="222">
        <f t="shared" si="1576"/>
        <v>0</v>
      </c>
      <c r="HD569" s="222">
        <f t="shared" si="1577"/>
        <v>0</v>
      </c>
      <c r="HE569" s="222">
        <f t="shared" si="1578"/>
        <v>0</v>
      </c>
      <c r="HF569" s="222">
        <f t="shared" si="1579"/>
        <v>0</v>
      </c>
      <c r="HG569" s="222">
        <f t="shared" si="1580"/>
        <v>0</v>
      </c>
      <c r="HH569" s="222">
        <f t="shared" si="1581"/>
        <v>0</v>
      </c>
      <c r="HI569" s="222">
        <f t="shared" si="1582"/>
        <v>0</v>
      </c>
      <c r="HJ569" s="222">
        <f t="shared" si="1583"/>
        <v>0</v>
      </c>
      <c r="HK569" s="222">
        <f t="shared" si="1584"/>
        <v>0</v>
      </c>
      <c r="HL569" s="222">
        <f t="shared" si="1585"/>
        <v>0</v>
      </c>
      <c r="HM569" s="222">
        <f t="shared" si="1586"/>
        <v>0</v>
      </c>
      <c r="HN569" s="222">
        <f t="shared" si="1587"/>
        <v>0</v>
      </c>
      <c r="HO569" s="222">
        <f t="shared" si="1588"/>
        <v>0</v>
      </c>
      <c r="HP569" s="222">
        <f t="shared" si="1589"/>
        <v>0</v>
      </c>
      <c r="HQ569" s="222">
        <f t="shared" si="1590"/>
        <v>0</v>
      </c>
      <c r="HR569" s="222">
        <f t="shared" si="1591"/>
        <v>0</v>
      </c>
      <c r="HS569" s="222">
        <f t="shared" si="1592"/>
        <v>0</v>
      </c>
      <c r="HT569" s="222">
        <f t="shared" si="1593"/>
        <v>0</v>
      </c>
      <c r="HU569" s="222">
        <f t="shared" si="1594"/>
        <v>0</v>
      </c>
      <c r="HV569" s="222">
        <f t="shared" si="1595"/>
        <v>0</v>
      </c>
      <c r="HW569" s="222">
        <f t="shared" si="1596"/>
        <v>0</v>
      </c>
      <c r="HX569" s="222">
        <f t="shared" si="1597"/>
        <v>0</v>
      </c>
      <c r="HY569" s="222">
        <f t="shared" si="1598"/>
        <v>0</v>
      </c>
      <c r="HZ569" s="222">
        <f t="shared" si="1599"/>
        <v>0</v>
      </c>
      <c r="IA569" s="222">
        <f t="shared" si="1600"/>
        <v>0</v>
      </c>
      <c r="IB569" s="222">
        <f t="shared" si="1601"/>
        <v>0</v>
      </c>
      <c r="IC569" s="222">
        <f t="shared" si="1602"/>
        <v>0</v>
      </c>
      <c r="ID569" s="222">
        <f t="shared" si="1603"/>
        <v>0</v>
      </c>
      <c r="IE569" s="222">
        <f t="shared" si="1604"/>
        <v>0</v>
      </c>
      <c r="IF569" s="222">
        <f t="shared" si="1605"/>
        <v>0</v>
      </c>
      <c r="IG569" s="222">
        <f t="shared" si="1606"/>
        <v>0</v>
      </c>
      <c r="IH569" s="222">
        <f t="shared" si="1607"/>
        <v>0</v>
      </c>
      <c r="II569" s="222">
        <f t="shared" si="1608"/>
        <v>0</v>
      </c>
      <c r="IJ569" s="222">
        <f t="shared" si="1609"/>
        <v>0</v>
      </c>
      <c r="IK569" s="222">
        <f t="shared" si="1610"/>
        <v>0</v>
      </c>
      <c r="IL569" s="222">
        <f t="shared" si="1611"/>
        <v>0</v>
      </c>
      <c r="IM569" s="222">
        <f t="shared" si="1612"/>
        <v>0</v>
      </c>
      <c r="IN569" s="222">
        <f t="shared" si="1613"/>
        <v>0</v>
      </c>
      <c r="IO569" s="222">
        <f t="shared" si="1614"/>
        <v>0</v>
      </c>
      <c r="IP569" s="222">
        <f t="shared" si="1615"/>
        <v>0</v>
      </c>
      <c r="IQ569" s="222">
        <f t="shared" si="1616"/>
        <v>0</v>
      </c>
      <c r="IR569" s="222">
        <f t="shared" si="1617"/>
        <v>0</v>
      </c>
      <c r="IS569" s="222">
        <f t="shared" si="1618"/>
        <v>0</v>
      </c>
      <c r="IT569" s="222">
        <f t="shared" si="1619"/>
        <v>0</v>
      </c>
      <c r="IU569" s="222">
        <f t="shared" si="1620"/>
        <v>0</v>
      </c>
      <c r="IV569" s="222">
        <f t="shared" si="1621"/>
        <v>0</v>
      </c>
      <c r="IW569" s="222">
        <f t="shared" si="1622"/>
        <v>0</v>
      </c>
      <c r="IX569" s="222">
        <f t="shared" si="1623"/>
        <v>0</v>
      </c>
      <c r="IY569" s="222">
        <f t="shared" si="1624"/>
        <v>0</v>
      </c>
      <c r="IZ569" s="222">
        <f t="shared" si="1625"/>
        <v>0</v>
      </c>
      <c r="JA569" s="222">
        <f t="shared" si="1626"/>
        <v>0</v>
      </c>
      <c r="JB569" s="222">
        <f t="shared" si="1627"/>
        <v>0</v>
      </c>
    </row>
    <row r="570" spans="2:262">
      <c r="B570" s="230">
        <v>209</v>
      </c>
      <c r="C570" s="229">
        <f t="shared" si="1628"/>
        <v>4.0820312499999989E-3</v>
      </c>
      <c r="D570" s="226">
        <f t="shared" ca="1" si="1371"/>
        <v>24.638225344312097</v>
      </c>
      <c r="E570" s="225">
        <f ca="1">HG361</f>
        <v>0.63822534431209854</v>
      </c>
      <c r="F570" s="224">
        <v>209</v>
      </c>
      <c r="G570" s="222">
        <f t="shared" si="1372"/>
        <v>0</v>
      </c>
      <c r="H570" s="222">
        <f t="shared" si="1373"/>
        <v>0</v>
      </c>
      <c r="I570" s="222">
        <f t="shared" si="1374"/>
        <v>0</v>
      </c>
      <c r="J570" s="222">
        <f t="shared" si="1375"/>
        <v>0</v>
      </c>
      <c r="K570" s="222">
        <f t="shared" si="1376"/>
        <v>0</v>
      </c>
      <c r="L570" s="222">
        <f t="shared" si="1377"/>
        <v>0</v>
      </c>
      <c r="M570" s="222">
        <f t="shared" si="1378"/>
        <v>0</v>
      </c>
      <c r="N570" s="222">
        <f t="shared" si="1379"/>
        <v>0</v>
      </c>
      <c r="O570" s="222">
        <f t="shared" si="1380"/>
        <v>0</v>
      </c>
      <c r="P570" s="222">
        <f t="shared" si="1381"/>
        <v>0</v>
      </c>
      <c r="Q570" s="222">
        <f t="shared" si="1382"/>
        <v>0</v>
      </c>
      <c r="R570" s="222">
        <f t="shared" si="1383"/>
        <v>0</v>
      </c>
      <c r="S570" s="222">
        <f t="shared" si="1384"/>
        <v>0</v>
      </c>
      <c r="T570" s="222">
        <f t="shared" si="1385"/>
        <v>0</v>
      </c>
      <c r="U570" s="222">
        <f t="shared" si="1386"/>
        <v>0</v>
      </c>
      <c r="V570" s="222">
        <f t="shared" si="1387"/>
        <v>0</v>
      </c>
      <c r="W570" s="222">
        <f t="shared" si="1388"/>
        <v>0</v>
      </c>
      <c r="X570" s="222">
        <f t="shared" si="1389"/>
        <v>0</v>
      </c>
      <c r="Y570" s="222">
        <f t="shared" si="1390"/>
        <v>0</v>
      </c>
      <c r="Z570" s="222">
        <f t="shared" si="1391"/>
        <v>0</v>
      </c>
      <c r="AA570" s="222">
        <f t="shared" si="1392"/>
        <v>0</v>
      </c>
      <c r="AB570" s="222">
        <f t="shared" si="1393"/>
        <v>0</v>
      </c>
      <c r="AC570" s="222">
        <f t="shared" si="1394"/>
        <v>0</v>
      </c>
      <c r="AD570" s="222">
        <f t="shared" si="1395"/>
        <v>0</v>
      </c>
      <c r="AE570" s="222">
        <f t="shared" si="1396"/>
        <v>0</v>
      </c>
      <c r="AF570" s="222">
        <f t="shared" si="1397"/>
        <v>0</v>
      </c>
      <c r="AG570" s="222">
        <f t="shared" si="1398"/>
        <v>0</v>
      </c>
      <c r="AH570" s="222">
        <f t="shared" si="1399"/>
        <v>0</v>
      </c>
      <c r="AI570" s="222">
        <f t="shared" si="1400"/>
        <v>0</v>
      </c>
      <c r="AJ570" s="222">
        <f t="shared" si="1401"/>
        <v>0</v>
      </c>
      <c r="AK570" s="222">
        <f t="shared" si="1402"/>
        <v>0</v>
      </c>
      <c r="AL570" s="222">
        <f t="shared" si="1403"/>
        <v>0</v>
      </c>
      <c r="AM570" s="222">
        <f t="shared" si="1404"/>
        <v>0</v>
      </c>
      <c r="AN570" s="222">
        <f t="shared" si="1405"/>
        <v>0</v>
      </c>
      <c r="AO570" s="222">
        <f t="shared" si="1406"/>
        <v>0</v>
      </c>
      <c r="AP570" s="222">
        <f t="shared" si="1407"/>
        <v>0</v>
      </c>
      <c r="AQ570" s="222">
        <f t="shared" si="1408"/>
        <v>0</v>
      </c>
      <c r="AR570" s="222">
        <f t="shared" si="1409"/>
        <v>0</v>
      </c>
      <c r="AS570" s="222">
        <f t="shared" si="1410"/>
        <v>0</v>
      </c>
      <c r="AT570" s="222">
        <f t="shared" si="1411"/>
        <v>0</v>
      </c>
      <c r="AU570" s="222">
        <f t="shared" si="1412"/>
        <v>0</v>
      </c>
      <c r="AV570" s="222">
        <f t="shared" si="1413"/>
        <v>0</v>
      </c>
      <c r="AW570" s="222">
        <f t="shared" si="1414"/>
        <v>0</v>
      </c>
      <c r="AX570" s="222">
        <f t="shared" si="1415"/>
        <v>0</v>
      </c>
      <c r="AY570" s="222">
        <f t="shared" si="1416"/>
        <v>0</v>
      </c>
      <c r="AZ570" s="222">
        <f t="shared" si="1417"/>
        <v>0</v>
      </c>
      <c r="BA570" s="222">
        <f t="shared" si="1418"/>
        <v>0</v>
      </c>
      <c r="BB570" s="222">
        <f t="shared" si="1419"/>
        <v>0</v>
      </c>
      <c r="BC570" s="222">
        <f t="shared" si="1420"/>
        <v>0</v>
      </c>
      <c r="BD570" s="222">
        <f t="shared" si="1421"/>
        <v>0</v>
      </c>
      <c r="BE570" s="222">
        <f t="shared" si="1422"/>
        <v>0</v>
      </c>
      <c r="BF570" s="222">
        <f t="shared" si="1423"/>
        <v>0</v>
      </c>
      <c r="BG570" s="222">
        <f t="shared" si="1424"/>
        <v>0</v>
      </c>
      <c r="BH570" s="222">
        <f t="shared" si="1425"/>
        <v>0</v>
      </c>
      <c r="BI570" s="222">
        <f t="shared" si="1426"/>
        <v>0</v>
      </c>
      <c r="BJ570" s="222">
        <f t="shared" si="1427"/>
        <v>0</v>
      </c>
      <c r="BK570" s="222">
        <f t="shared" si="1428"/>
        <v>0</v>
      </c>
      <c r="BL570" s="222">
        <f t="shared" si="1429"/>
        <v>0</v>
      </c>
      <c r="BM570" s="222">
        <f t="shared" si="1430"/>
        <v>0</v>
      </c>
      <c r="BN570" s="222">
        <f t="shared" si="1431"/>
        <v>0</v>
      </c>
      <c r="BO570" s="222">
        <f t="shared" si="1432"/>
        <v>0</v>
      </c>
      <c r="BP570" s="222">
        <f t="shared" si="1433"/>
        <v>0</v>
      </c>
      <c r="BQ570" s="222">
        <f t="shared" si="1434"/>
        <v>0</v>
      </c>
      <c r="BR570" s="222">
        <f t="shared" si="1435"/>
        <v>0</v>
      </c>
      <c r="BS570" s="222">
        <f t="shared" si="1436"/>
        <v>0</v>
      </c>
      <c r="BT570" s="222">
        <f t="shared" si="1437"/>
        <v>0</v>
      </c>
      <c r="BU570" s="222">
        <f t="shared" si="1438"/>
        <v>0</v>
      </c>
      <c r="BV570" s="222">
        <f t="shared" si="1439"/>
        <v>0</v>
      </c>
      <c r="BW570" s="222">
        <f t="shared" si="1440"/>
        <v>0</v>
      </c>
      <c r="BX570" s="222">
        <f t="shared" si="1441"/>
        <v>0</v>
      </c>
      <c r="BY570" s="222">
        <f t="shared" si="1442"/>
        <v>0</v>
      </c>
      <c r="BZ570" s="222">
        <f t="shared" si="1443"/>
        <v>0</v>
      </c>
      <c r="CA570" s="222">
        <f t="shared" si="1444"/>
        <v>0</v>
      </c>
      <c r="CB570" s="222">
        <f t="shared" si="1445"/>
        <v>0</v>
      </c>
      <c r="CC570" s="222">
        <f t="shared" si="1446"/>
        <v>0</v>
      </c>
      <c r="CD570" s="222">
        <f t="shared" si="1447"/>
        <v>0</v>
      </c>
      <c r="CE570" s="222">
        <f t="shared" si="1448"/>
        <v>0</v>
      </c>
      <c r="CF570" s="222">
        <f t="shared" si="1449"/>
        <v>0</v>
      </c>
      <c r="CG570" s="222">
        <f t="shared" si="1450"/>
        <v>0</v>
      </c>
      <c r="CH570" s="222">
        <f t="shared" si="1451"/>
        <v>0</v>
      </c>
      <c r="CI570" s="222">
        <f t="shared" si="1452"/>
        <v>0</v>
      </c>
      <c r="CJ570" s="222">
        <f t="shared" si="1453"/>
        <v>0</v>
      </c>
      <c r="CK570" s="222">
        <f t="shared" si="1454"/>
        <v>0</v>
      </c>
      <c r="CL570" s="222">
        <f t="shared" si="1455"/>
        <v>0</v>
      </c>
      <c r="CM570" s="222">
        <f t="shared" si="1456"/>
        <v>0</v>
      </c>
      <c r="CN570" s="222">
        <f t="shared" si="1457"/>
        <v>0</v>
      </c>
      <c r="CO570" s="222">
        <f t="shared" si="1458"/>
        <v>0</v>
      </c>
      <c r="CP570" s="222">
        <f t="shared" si="1459"/>
        <v>0</v>
      </c>
      <c r="CQ570" s="222">
        <f t="shared" si="1460"/>
        <v>0</v>
      </c>
      <c r="CR570" s="222">
        <f t="shared" si="1461"/>
        <v>0</v>
      </c>
      <c r="CS570" s="222">
        <f t="shared" si="1462"/>
        <v>0</v>
      </c>
      <c r="CT570" s="222">
        <f t="shared" si="1463"/>
        <v>0</v>
      </c>
      <c r="CU570" s="222">
        <f t="shared" si="1464"/>
        <v>0</v>
      </c>
      <c r="CV570" s="222">
        <f t="shared" si="1465"/>
        <v>0</v>
      </c>
      <c r="CW570" s="222">
        <f t="shared" si="1466"/>
        <v>0</v>
      </c>
      <c r="CX570" s="222">
        <f t="shared" si="1467"/>
        <v>0</v>
      </c>
      <c r="CY570" s="222">
        <f t="shared" si="1468"/>
        <v>0</v>
      </c>
      <c r="CZ570" s="222">
        <f t="shared" si="1469"/>
        <v>0</v>
      </c>
      <c r="DA570" s="222">
        <f t="shared" si="1470"/>
        <v>0</v>
      </c>
      <c r="DB570" s="222">
        <f t="shared" si="1471"/>
        <v>0</v>
      </c>
      <c r="DC570" s="222">
        <f t="shared" si="1472"/>
        <v>0</v>
      </c>
      <c r="DD570" s="222">
        <f t="shared" si="1473"/>
        <v>0</v>
      </c>
      <c r="DE570" s="222">
        <f t="shared" si="1474"/>
        <v>0</v>
      </c>
      <c r="DF570" s="222">
        <f t="shared" si="1475"/>
        <v>0</v>
      </c>
      <c r="DG570" s="222">
        <f t="shared" si="1476"/>
        <v>0</v>
      </c>
      <c r="DH570" s="222">
        <f t="shared" si="1477"/>
        <v>0</v>
      </c>
      <c r="DI570" s="222">
        <f t="shared" si="1478"/>
        <v>0</v>
      </c>
      <c r="DJ570" s="222">
        <f t="shared" si="1479"/>
        <v>0</v>
      </c>
      <c r="DK570" s="222">
        <f t="shared" si="1480"/>
        <v>0</v>
      </c>
      <c r="DL570" s="222">
        <f t="shared" si="1481"/>
        <v>0</v>
      </c>
      <c r="DM570" s="222">
        <f t="shared" si="1482"/>
        <v>0</v>
      </c>
      <c r="DN570" s="222">
        <f t="shared" si="1483"/>
        <v>0</v>
      </c>
      <c r="DO570" s="222">
        <f t="shared" si="1484"/>
        <v>0</v>
      </c>
      <c r="DP570" s="222">
        <f t="shared" si="1485"/>
        <v>0</v>
      </c>
      <c r="DQ570" s="222">
        <f t="shared" si="1486"/>
        <v>0</v>
      </c>
      <c r="DR570" s="222">
        <f t="shared" si="1487"/>
        <v>0</v>
      </c>
      <c r="DS570" s="222">
        <f t="shared" si="1488"/>
        <v>0</v>
      </c>
      <c r="DT570" s="222">
        <f t="shared" si="1489"/>
        <v>0</v>
      </c>
      <c r="DU570" s="222">
        <f t="shared" si="1490"/>
        <v>0</v>
      </c>
      <c r="DV570" s="222">
        <f t="shared" si="1491"/>
        <v>0</v>
      </c>
      <c r="DW570" s="222">
        <f t="shared" si="1492"/>
        <v>0</v>
      </c>
      <c r="DX570" s="222">
        <f t="shared" si="1493"/>
        <v>0</v>
      </c>
      <c r="DY570" s="222">
        <f t="shared" si="1494"/>
        <v>0</v>
      </c>
      <c r="DZ570" s="222">
        <f t="shared" si="1495"/>
        <v>0</v>
      </c>
      <c r="EA570" s="222">
        <f t="shared" si="1496"/>
        <v>0</v>
      </c>
      <c r="EB570" s="222">
        <f t="shared" si="1497"/>
        <v>0</v>
      </c>
      <c r="EC570" s="222">
        <f t="shared" si="1498"/>
        <v>0</v>
      </c>
      <c r="ED570" s="222">
        <f t="shared" si="1499"/>
        <v>0</v>
      </c>
      <c r="EE570" s="222">
        <f t="shared" si="1500"/>
        <v>0</v>
      </c>
      <c r="EF570" s="222">
        <f t="shared" si="1501"/>
        <v>0</v>
      </c>
      <c r="EG570" s="222">
        <f t="shared" si="1502"/>
        <v>0</v>
      </c>
      <c r="EH570" s="222">
        <f t="shared" si="1503"/>
        <v>0</v>
      </c>
      <c r="EI570" s="222">
        <f t="shared" si="1504"/>
        <v>0</v>
      </c>
      <c r="EJ570" s="222">
        <f t="shared" si="1505"/>
        <v>0</v>
      </c>
      <c r="EK570" s="222">
        <f t="shared" si="1506"/>
        <v>0</v>
      </c>
      <c r="EL570" s="222">
        <f t="shared" si="1507"/>
        <v>0</v>
      </c>
      <c r="EM570" s="222">
        <f t="shared" si="1508"/>
        <v>0</v>
      </c>
      <c r="EN570" s="222">
        <f t="shared" si="1509"/>
        <v>0</v>
      </c>
      <c r="EO570" s="222">
        <f t="shared" si="1510"/>
        <v>0</v>
      </c>
      <c r="EP570" s="222">
        <f t="shared" si="1511"/>
        <v>0</v>
      </c>
      <c r="EQ570" s="222">
        <f t="shared" si="1512"/>
        <v>0</v>
      </c>
      <c r="ER570" s="222">
        <f t="shared" si="1513"/>
        <v>0</v>
      </c>
      <c r="ES570" s="222">
        <f t="shared" si="1514"/>
        <v>0</v>
      </c>
      <c r="ET570" s="222">
        <f t="shared" si="1515"/>
        <v>0</v>
      </c>
      <c r="EU570" s="222">
        <f t="shared" si="1516"/>
        <v>0</v>
      </c>
      <c r="EV570" s="222">
        <f t="shared" si="1517"/>
        <v>0</v>
      </c>
      <c r="EW570" s="222">
        <f t="shared" si="1518"/>
        <v>0</v>
      </c>
      <c r="EX570" s="222">
        <f t="shared" si="1519"/>
        <v>0</v>
      </c>
      <c r="EY570" s="222">
        <f t="shared" si="1520"/>
        <v>0</v>
      </c>
      <c r="EZ570" s="222">
        <f t="shared" si="1521"/>
        <v>0</v>
      </c>
      <c r="FA570" s="222">
        <f t="shared" si="1522"/>
        <v>0</v>
      </c>
      <c r="FB570" s="222">
        <f t="shared" si="1523"/>
        <v>0</v>
      </c>
      <c r="FC570" s="222">
        <f t="shared" si="1524"/>
        <v>0</v>
      </c>
      <c r="FD570" s="222">
        <f t="shared" si="1525"/>
        <v>0</v>
      </c>
      <c r="FE570" s="222">
        <f t="shared" si="1526"/>
        <v>0</v>
      </c>
      <c r="FF570" s="222">
        <f t="shared" si="1527"/>
        <v>0</v>
      </c>
      <c r="FG570" s="222">
        <f t="shared" si="1528"/>
        <v>0</v>
      </c>
      <c r="FH570" s="222">
        <f t="shared" si="1529"/>
        <v>0</v>
      </c>
      <c r="FI570" s="222">
        <f t="shared" si="1530"/>
        <v>0</v>
      </c>
      <c r="FJ570" s="222">
        <f t="shared" si="1531"/>
        <v>0</v>
      </c>
      <c r="FK570" s="222">
        <f t="shared" si="1532"/>
        <v>0</v>
      </c>
      <c r="FL570" s="222">
        <f t="shared" si="1533"/>
        <v>0</v>
      </c>
      <c r="FM570" s="222">
        <f t="shared" si="1534"/>
        <v>0</v>
      </c>
      <c r="FN570" s="222">
        <f t="shared" si="1535"/>
        <v>0</v>
      </c>
      <c r="FO570" s="222">
        <f t="shared" si="1536"/>
        <v>0</v>
      </c>
      <c r="FP570" s="222">
        <f t="shared" si="1537"/>
        <v>0</v>
      </c>
      <c r="FQ570" s="222">
        <f t="shared" si="1538"/>
        <v>0</v>
      </c>
      <c r="FR570" s="222">
        <f t="shared" si="1539"/>
        <v>0</v>
      </c>
      <c r="FS570" s="222">
        <f t="shared" si="1540"/>
        <v>0</v>
      </c>
      <c r="FT570" s="222">
        <f t="shared" si="1541"/>
        <v>0</v>
      </c>
      <c r="FU570" s="222">
        <f t="shared" si="1542"/>
        <v>0</v>
      </c>
      <c r="FV570" s="222">
        <f t="shared" si="1543"/>
        <v>0</v>
      </c>
      <c r="FW570" s="222">
        <f t="shared" si="1544"/>
        <v>0</v>
      </c>
      <c r="FX570" s="222">
        <f t="shared" si="1545"/>
        <v>0</v>
      </c>
      <c r="FY570" s="222">
        <f t="shared" si="1546"/>
        <v>0</v>
      </c>
      <c r="FZ570" s="222">
        <f t="shared" si="1547"/>
        <v>0</v>
      </c>
      <c r="GA570" s="222">
        <f t="shared" si="1548"/>
        <v>0</v>
      </c>
      <c r="GB570" s="222">
        <f t="shared" si="1549"/>
        <v>0</v>
      </c>
      <c r="GC570" s="222">
        <f t="shared" si="1550"/>
        <v>0</v>
      </c>
      <c r="GD570" s="222">
        <f t="shared" si="1551"/>
        <v>0</v>
      </c>
      <c r="GE570" s="222">
        <f t="shared" si="1552"/>
        <v>0</v>
      </c>
      <c r="GF570" s="222">
        <f t="shared" si="1553"/>
        <v>0</v>
      </c>
      <c r="GG570" s="222">
        <f t="shared" si="1554"/>
        <v>0</v>
      </c>
      <c r="GH570" s="222">
        <f t="shared" si="1555"/>
        <v>0</v>
      </c>
      <c r="GI570" s="222">
        <f t="shared" si="1556"/>
        <v>0</v>
      </c>
      <c r="GJ570" s="222">
        <f t="shared" si="1557"/>
        <v>0</v>
      </c>
      <c r="GK570" s="222">
        <f t="shared" si="1558"/>
        <v>0</v>
      </c>
      <c r="GL570" s="222">
        <f t="shared" si="1559"/>
        <v>0</v>
      </c>
      <c r="GM570" s="222">
        <f t="shared" si="1560"/>
        <v>0</v>
      </c>
      <c r="GN570" s="222">
        <f t="shared" si="1561"/>
        <v>0</v>
      </c>
      <c r="GO570" s="222">
        <f t="shared" si="1562"/>
        <v>0</v>
      </c>
      <c r="GP570" s="222">
        <f t="shared" si="1563"/>
        <v>0</v>
      </c>
      <c r="GQ570" s="222">
        <f t="shared" si="1564"/>
        <v>0</v>
      </c>
      <c r="GR570" s="222">
        <f t="shared" si="1565"/>
        <v>0</v>
      </c>
      <c r="GS570" s="222">
        <f t="shared" si="1566"/>
        <v>0</v>
      </c>
      <c r="GT570" s="222">
        <f t="shared" si="1567"/>
        <v>0</v>
      </c>
      <c r="GU570" s="222">
        <f t="shared" si="1568"/>
        <v>0</v>
      </c>
      <c r="GV570" s="222">
        <f t="shared" si="1569"/>
        <v>0</v>
      </c>
      <c r="GW570" s="222">
        <f t="shared" si="1570"/>
        <v>0</v>
      </c>
      <c r="GX570" s="222">
        <f t="shared" si="1571"/>
        <v>0</v>
      </c>
      <c r="GY570" s="222">
        <f t="shared" si="1572"/>
        <v>0</v>
      </c>
      <c r="GZ570" s="222">
        <f t="shared" si="1573"/>
        <v>0</v>
      </c>
      <c r="HA570" s="222">
        <f t="shared" si="1574"/>
        <v>0</v>
      </c>
      <c r="HB570" s="222">
        <f t="shared" si="1575"/>
        <v>0</v>
      </c>
      <c r="HC570" s="222">
        <f t="shared" si="1576"/>
        <v>0</v>
      </c>
      <c r="HD570" s="222">
        <f t="shared" si="1577"/>
        <v>0</v>
      </c>
      <c r="HE570" s="222">
        <f t="shared" si="1578"/>
        <v>0</v>
      </c>
      <c r="HF570" s="222">
        <f t="shared" si="1579"/>
        <v>0</v>
      </c>
      <c r="HG570" s="222">
        <f t="shared" si="1580"/>
        <v>0</v>
      </c>
      <c r="HH570" s="222">
        <f t="shared" si="1581"/>
        <v>0</v>
      </c>
      <c r="HI570" s="222">
        <f t="shared" si="1582"/>
        <v>0</v>
      </c>
      <c r="HJ570" s="222">
        <f t="shared" si="1583"/>
        <v>0</v>
      </c>
      <c r="HK570" s="222">
        <f t="shared" si="1584"/>
        <v>0</v>
      </c>
      <c r="HL570" s="222">
        <f t="shared" si="1585"/>
        <v>0</v>
      </c>
      <c r="HM570" s="222">
        <f t="shared" si="1586"/>
        <v>0</v>
      </c>
      <c r="HN570" s="222">
        <f t="shared" si="1587"/>
        <v>0</v>
      </c>
      <c r="HO570" s="222">
        <f t="shared" si="1588"/>
        <v>0</v>
      </c>
      <c r="HP570" s="222">
        <f t="shared" si="1589"/>
        <v>0</v>
      </c>
      <c r="HQ570" s="222">
        <f t="shared" si="1590"/>
        <v>0</v>
      </c>
      <c r="HR570" s="222">
        <f t="shared" si="1591"/>
        <v>0</v>
      </c>
      <c r="HS570" s="222">
        <f t="shared" si="1592"/>
        <v>0</v>
      </c>
      <c r="HT570" s="222">
        <f t="shared" si="1593"/>
        <v>0</v>
      </c>
      <c r="HU570" s="222">
        <f t="shared" si="1594"/>
        <v>0</v>
      </c>
      <c r="HV570" s="222">
        <f t="shared" si="1595"/>
        <v>0</v>
      </c>
      <c r="HW570" s="222">
        <f t="shared" si="1596"/>
        <v>0</v>
      </c>
      <c r="HX570" s="222">
        <f t="shared" si="1597"/>
        <v>0</v>
      </c>
      <c r="HY570" s="222">
        <f t="shared" si="1598"/>
        <v>0</v>
      </c>
      <c r="HZ570" s="222">
        <f t="shared" si="1599"/>
        <v>0</v>
      </c>
      <c r="IA570" s="222">
        <f t="shared" si="1600"/>
        <v>0</v>
      </c>
      <c r="IB570" s="222">
        <f t="shared" si="1601"/>
        <v>0</v>
      </c>
      <c r="IC570" s="222">
        <f t="shared" si="1602"/>
        <v>0</v>
      </c>
      <c r="ID570" s="222">
        <f t="shared" si="1603"/>
        <v>0</v>
      </c>
      <c r="IE570" s="222">
        <f t="shared" si="1604"/>
        <v>0</v>
      </c>
      <c r="IF570" s="222">
        <f t="shared" si="1605"/>
        <v>0</v>
      </c>
      <c r="IG570" s="222">
        <f t="shared" si="1606"/>
        <v>0</v>
      </c>
      <c r="IH570" s="222">
        <f t="shared" si="1607"/>
        <v>0</v>
      </c>
      <c r="II570" s="222">
        <f t="shared" si="1608"/>
        <v>0</v>
      </c>
      <c r="IJ570" s="222">
        <f t="shared" si="1609"/>
        <v>0</v>
      </c>
      <c r="IK570" s="222">
        <f t="shared" si="1610"/>
        <v>0</v>
      </c>
      <c r="IL570" s="222">
        <f t="shared" si="1611"/>
        <v>0</v>
      </c>
      <c r="IM570" s="222">
        <f t="shared" si="1612"/>
        <v>0</v>
      </c>
      <c r="IN570" s="222">
        <f t="shared" si="1613"/>
        <v>0</v>
      </c>
      <c r="IO570" s="222">
        <f t="shared" si="1614"/>
        <v>0</v>
      </c>
      <c r="IP570" s="222">
        <f t="shared" si="1615"/>
        <v>0</v>
      </c>
      <c r="IQ570" s="222">
        <f t="shared" si="1616"/>
        <v>0</v>
      </c>
      <c r="IR570" s="222">
        <f t="shared" si="1617"/>
        <v>0</v>
      </c>
      <c r="IS570" s="222">
        <f t="shared" si="1618"/>
        <v>0</v>
      </c>
      <c r="IT570" s="222">
        <f t="shared" si="1619"/>
        <v>0</v>
      </c>
      <c r="IU570" s="222">
        <f t="shared" si="1620"/>
        <v>0</v>
      </c>
      <c r="IV570" s="222">
        <f t="shared" si="1621"/>
        <v>0</v>
      </c>
      <c r="IW570" s="222">
        <f t="shared" si="1622"/>
        <v>0</v>
      </c>
      <c r="IX570" s="222">
        <f t="shared" si="1623"/>
        <v>0</v>
      </c>
      <c r="IY570" s="222">
        <f t="shared" si="1624"/>
        <v>0</v>
      </c>
      <c r="IZ570" s="222">
        <f t="shared" si="1625"/>
        <v>0</v>
      </c>
      <c r="JA570" s="222">
        <f t="shared" si="1626"/>
        <v>0</v>
      </c>
      <c r="JB570" s="222">
        <f t="shared" si="1627"/>
        <v>0</v>
      </c>
    </row>
    <row r="571" spans="2:262">
      <c r="B571" s="230">
        <v>210</v>
      </c>
      <c r="C571" s="229">
        <f t="shared" si="1628"/>
        <v>4.1015624999999984E-3</v>
      </c>
      <c r="D571" s="226">
        <f t="shared" ca="1" si="1371"/>
        <v>24.653371500659709</v>
      </c>
      <c r="E571" s="225">
        <f ca="1">HH361</f>
        <v>0.65337150065970984</v>
      </c>
      <c r="F571" s="224">
        <v>210</v>
      </c>
      <c r="G571" s="222">
        <f t="shared" si="1372"/>
        <v>0</v>
      </c>
      <c r="H571" s="222">
        <f t="shared" si="1373"/>
        <v>0</v>
      </c>
      <c r="I571" s="222">
        <f t="shared" si="1374"/>
        <v>0</v>
      </c>
      <c r="J571" s="222">
        <f t="shared" si="1375"/>
        <v>0</v>
      </c>
      <c r="K571" s="222">
        <f t="shared" si="1376"/>
        <v>0</v>
      </c>
      <c r="L571" s="222">
        <f t="shared" si="1377"/>
        <v>0</v>
      </c>
      <c r="M571" s="222">
        <f t="shared" si="1378"/>
        <v>0</v>
      </c>
      <c r="N571" s="222">
        <f t="shared" si="1379"/>
        <v>0</v>
      </c>
      <c r="O571" s="222">
        <f t="shared" si="1380"/>
        <v>0</v>
      </c>
      <c r="P571" s="222">
        <f t="shared" si="1381"/>
        <v>0</v>
      </c>
      <c r="Q571" s="222">
        <f t="shared" si="1382"/>
        <v>0</v>
      </c>
      <c r="R571" s="222">
        <f t="shared" si="1383"/>
        <v>0</v>
      </c>
      <c r="S571" s="222">
        <f t="shared" si="1384"/>
        <v>0</v>
      </c>
      <c r="T571" s="222">
        <f t="shared" si="1385"/>
        <v>0</v>
      </c>
      <c r="U571" s="222">
        <f t="shared" si="1386"/>
        <v>0</v>
      </c>
      <c r="V571" s="222">
        <f t="shared" si="1387"/>
        <v>0</v>
      </c>
      <c r="W571" s="222">
        <f t="shared" si="1388"/>
        <v>0</v>
      </c>
      <c r="X571" s="222">
        <f t="shared" si="1389"/>
        <v>0</v>
      </c>
      <c r="Y571" s="222">
        <f t="shared" si="1390"/>
        <v>0</v>
      </c>
      <c r="Z571" s="222">
        <f t="shared" si="1391"/>
        <v>0</v>
      </c>
      <c r="AA571" s="222">
        <f t="shared" si="1392"/>
        <v>0</v>
      </c>
      <c r="AB571" s="222">
        <f t="shared" si="1393"/>
        <v>0</v>
      </c>
      <c r="AC571" s="222">
        <f t="shared" si="1394"/>
        <v>0</v>
      </c>
      <c r="AD571" s="222">
        <f t="shared" si="1395"/>
        <v>0</v>
      </c>
      <c r="AE571" s="222">
        <f t="shared" si="1396"/>
        <v>0</v>
      </c>
      <c r="AF571" s="222">
        <f t="shared" si="1397"/>
        <v>0</v>
      </c>
      <c r="AG571" s="222">
        <f t="shared" si="1398"/>
        <v>0</v>
      </c>
      <c r="AH571" s="222">
        <f t="shared" si="1399"/>
        <v>0</v>
      </c>
      <c r="AI571" s="222">
        <f t="shared" si="1400"/>
        <v>0</v>
      </c>
      <c r="AJ571" s="222">
        <f t="shared" si="1401"/>
        <v>0</v>
      </c>
      <c r="AK571" s="222">
        <f t="shared" si="1402"/>
        <v>0</v>
      </c>
      <c r="AL571" s="222">
        <f t="shared" si="1403"/>
        <v>0</v>
      </c>
      <c r="AM571" s="222">
        <f t="shared" si="1404"/>
        <v>0</v>
      </c>
      <c r="AN571" s="222">
        <f t="shared" si="1405"/>
        <v>0</v>
      </c>
      <c r="AO571" s="222">
        <f t="shared" si="1406"/>
        <v>0</v>
      </c>
      <c r="AP571" s="222">
        <f t="shared" si="1407"/>
        <v>0</v>
      </c>
      <c r="AQ571" s="222">
        <f t="shared" si="1408"/>
        <v>0</v>
      </c>
      <c r="AR571" s="222">
        <f t="shared" si="1409"/>
        <v>0</v>
      </c>
      <c r="AS571" s="222">
        <f t="shared" si="1410"/>
        <v>0</v>
      </c>
      <c r="AT571" s="222">
        <f t="shared" si="1411"/>
        <v>0</v>
      </c>
      <c r="AU571" s="222">
        <f t="shared" si="1412"/>
        <v>0</v>
      </c>
      <c r="AV571" s="222">
        <f t="shared" si="1413"/>
        <v>0</v>
      </c>
      <c r="AW571" s="222">
        <f t="shared" si="1414"/>
        <v>0</v>
      </c>
      <c r="AX571" s="222">
        <f t="shared" si="1415"/>
        <v>0</v>
      </c>
      <c r="AY571" s="222">
        <f t="shared" si="1416"/>
        <v>0</v>
      </c>
      <c r="AZ571" s="222">
        <f t="shared" si="1417"/>
        <v>0</v>
      </c>
      <c r="BA571" s="222">
        <f t="shared" si="1418"/>
        <v>0</v>
      </c>
      <c r="BB571" s="222">
        <f t="shared" si="1419"/>
        <v>0</v>
      </c>
      <c r="BC571" s="222">
        <f t="shared" si="1420"/>
        <v>0</v>
      </c>
      <c r="BD571" s="222">
        <f t="shared" si="1421"/>
        <v>0</v>
      </c>
      <c r="BE571" s="222">
        <f t="shared" si="1422"/>
        <v>0</v>
      </c>
      <c r="BF571" s="222">
        <f t="shared" si="1423"/>
        <v>0</v>
      </c>
      <c r="BG571" s="222">
        <f t="shared" si="1424"/>
        <v>0</v>
      </c>
      <c r="BH571" s="222">
        <f t="shared" si="1425"/>
        <v>0</v>
      </c>
      <c r="BI571" s="222">
        <f t="shared" si="1426"/>
        <v>0</v>
      </c>
      <c r="BJ571" s="222">
        <f t="shared" si="1427"/>
        <v>0</v>
      </c>
      <c r="BK571" s="222">
        <f t="shared" si="1428"/>
        <v>0</v>
      </c>
      <c r="BL571" s="222">
        <f t="shared" si="1429"/>
        <v>0</v>
      </c>
      <c r="BM571" s="222">
        <f t="shared" si="1430"/>
        <v>0</v>
      </c>
      <c r="BN571" s="222">
        <f t="shared" si="1431"/>
        <v>0</v>
      </c>
      <c r="BO571" s="222">
        <f t="shared" si="1432"/>
        <v>0</v>
      </c>
      <c r="BP571" s="222">
        <f t="shared" si="1433"/>
        <v>0</v>
      </c>
      <c r="BQ571" s="222">
        <f t="shared" si="1434"/>
        <v>0</v>
      </c>
      <c r="BR571" s="222">
        <f t="shared" si="1435"/>
        <v>0</v>
      </c>
      <c r="BS571" s="222">
        <f t="shared" si="1436"/>
        <v>0</v>
      </c>
      <c r="BT571" s="222">
        <f t="shared" si="1437"/>
        <v>0</v>
      </c>
      <c r="BU571" s="222">
        <f t="shared" si="1438"/>
        <v>0</v>
      </c>
      <c r="BV571" s="222">
        <f t="shared" si="1439"/>
        <v>0</v>
      </c>
      <c r="BW571" s="222">
        <f t="shared" si="1440"/>
        <v>0</v>
      </c>
      <c r="BX571" s="222">
        <f t="shared" si="1441"/>
        <v>0</v>
      </c>
      <c r="BY571" s="222">
        <f t="shared" si="1442"/>
        <v>0</v>
      </c>
      <c r="BZ571" s="222">
        <f t="shared" si="1443"/>
        <v>0</v>
      </c>
      <c r="CA571" s="222">
        <f t="shared" si="1444"/>
        <v>0</v>
      </c>
      <c r="CB571" s="222">
        <f t="shared" si="1445"/>
        <v>0</v>
      </c>
      <c r="CC571" s="222">
        <f t="shared" si="1446"/>
        <v>0</v>
      </c>
      <c r="CD571" s="222">
        <f t="shared" si="1447"/>
        <v>0</v>
      </c>
      <c r="CE571" s="222">
        <f t="shared" si="1448"/>
        <v>0</v>
      </c>
      <c r="CF571" s="222">
        <f t="shared" si="1449"/>
        <v>0</v>
      </c>
      <c r="CG571" s="222">
        <f t="shared" si="1450"/>
        <v>0</v>
      </c>
      <c r="CH571" s="222">
        <f t="shared" si="1451"/>
        <v>0</v>
      </c>
      <c r="CI571" s="222">
        <f t="shared" si="1452"/>
        <v>0</v>
      </c>
      <c r="CJ571" s="222">
        <f t="shared" si="1453"/>
        <v>0</v>
      </c>
      <c r="CK571" s="222">
        <f t="shared" si="1454"/>
        <v>0</v>
      </c>
      <c r="CL571" s="222">
        <f t="shared" si="1455"/>
        <v>0</v>
      </c>
      <c r="CM571" s="222">
        <f t="shared" si="1456"/>
        <v>0</v>
      </c>
      <c r="CN571" s="222">
        <f t="shared" si="1457"/>
        <v>0</v>
      </c>
      <c r="CO571" s="222">
        <f t="shared" si="1458"/>
        <v>0</v>
      </c>
      <c r="CP571" s="222">
        <f t="shared" si="1459"/>
        <v>0</v>
      </c>
      <c r="CQ571" s="222">
        <f t="shared" si="1460"/>
        <v>0</v>
      </c>
      <c r="CR571" s="222">
        <f t="shared" si="1461"/>
        <v>0</v>
      </c>
      <c r="CS571" s="222">
        <f t="shared" si="1462"/>
        <v>0</v>
      </c>
      <c r="CT571" s="222">
        <f t="shared" si="1463"/>
        <v>0</v>
      </c>
      <c r="CU571" s="222">
        <f t="shared" si="1464"/>
        <v>0</v>
      </c>
      <c r="CV571" s="222">
        <f t="shared" si="1465"/>
        <v>0</v>
      </c>
      <c r="CW571" s="222">
        <f t="shared" si="1466"/>
        <v>0</v>
      </c>
      <c r="CX571" s="222">
        <f t="shared" si="1467"/>
        <v>0</v>
      </c>
      <c r="CY571" s="222">
        <f t="shared" si="1468"/>
        <v>0</v>
      </c>
      <c r="CZ571" s="222">
        <f t="shared" si="1469"/>
        <v>0</v>
      </c>
      <c r="DA571" s="222">
        <f t="shared" si="1470"/>
        <v>0</v>
      </c>
      <c r="DB571" s="222">
        <f t="shared" si="1471"/>
        <v>0</v>
      </c>
      <c r="DC571" s="222">
        <f t="shared" si="1472"/>
        <v>0</v>
      </c>
      <c r="DD571" s="222">
        <f t="shared" si="1473"/>
        <v>0</v>
      </c>
      <c r="DE571" s="222">
        <f t="shared" si="1474"/>
        <v>0</v>
      </c>
      <c r="DF571" s="222">
        <f t="shared" si="1475"/>
        <v>0</v>
      </c>
      <c r="DG571" s="222">
        <f t="shared" si="1476"/>
        <v>0</v>
      </c>
      <c r="DH571" s="222">
        <f t="shared" si="1477"/>
        <v>0</v>
      </c>
      <c r="DI571" s="222">
        <f t="shared" si="1478"/>
        <v>0</v>
      </c>
      <c r="DJ571" s="222">
        <f t="shared" si="1479"/>
        <v>0</v>
      </c>
      <c r="DK571" s="222">
        <f t="shared" si="1480"/>
        <v>0</v>
      </c>
      <c r="DL571" s="222">
        <f t="shared" si="1481"/>
        <v>0</v>
      </c>
      <c r="DM571" s="222">
        <f t="shared" si="1482"/>
        <v>0</v>
      </c>
      <c r="DN571" s="222">
        <f t="shared" si="1483"/>
        <v>0</v>
      </c>
      <c r="DO571" s="222">
        <f t="shared" si="1484"/>
        <v>0</v>
      </c>
      <c r="DP571" s="222">
        <f t="shared" si="1485"/>
        <v>0</v>
      </c>
      <c r="DQ571" s="222">
        <f t="shared" si="1486"/>
        <v>0</v>
      </c>
      <c r="DR571" s="222">
        <f t="shared" si="1487"/>
        <v>0</v>
      </c>
      <c r="DS571" s="222">
        <f t="shared" si="1488"/>
        <v>0</v>
      </c>
      <c r="DT571" s="222">
        <f t="shared" si="1489"/>
        <v>0</v>
      </c>
      <c r="DU571" s="222">
        <f t="shared" si="1490"/>
        <v>0</v>
      </c>
      <c r="DV571" s="222">
        <f t="shared" si="1491"/>
        <v>0</v>
      </c>
      <c r="DW571" s="222">
        <f t="shared" si="1492"/>
        <v>0</v>
      </c>
      <c r="DX571" s="222">
        <f t="shared" si="1493"/>
        <v>0</v>
      </c>
      <c r="DY571" s="222">
        <f t="shared" si="1494"/>
        <v>0</v>
      </c>
      <c r="DZ571" s="222">
        <f t="shared" si="1495"/>
        <v>0</v>
      </c>
      <c r="EA571" s="222">
        <f t="shared" si="1496"/>
        <v>0</v>
      </c>
      <c r="EB571" s="222">
        <f t="shared" si="1497"/>
        <v>0</v>
      </c>
      <c r="EC571" s="222">
        <f t="shared" si="1498"/>
        <v>0</v>
      </c>
      <c r="ED571" s="222">
        <f t="shared" si="1499"/>
        <v>0</v>
      </c>
      <c r="EE571" s="222">
        <f t="shared" si="1500"/>
        <v>0</v>
      </c>
      <c r="EF571" s="222">
        <f t="shared" si="1501"/>
        <v>0</v>
      </c>
      <c r="EG571" s="222">
        <f t="shared" si="1502"/>
        <v>0</v>
      </c>
      <c r="EH571" s="222">
        <f t="shared" si="1503"/>
        <v>0</v>
      </c>
      <c r="EI571" s="222">
        <f t="shared" si="1504"/>
        <v>0</v>
      </c>
      <c r="EJ571" s="222">
        <f t="shared" si="1505"/>
        <v>0</v>
      </c>
      <c r="EK571" s="222">
        <f t="shared" si="1506"/>
        <v>0</v>
      </c>
      <c r="EL571" s="222">
        <f t="shared" si="1507"/>
        <v>0</v>
      </c>
      <c r="EM571" s="222">
        <f t="shared" si="1508"/>
        <v>0</v>
      </c>
      <c r="EN571" s="222">
        <f t="shared" si="1509"/>
        <v>0</v>
      </c>
      <c r="EO571" s="222">
        <f t="shared" si="1510"/>
        <v>0</v>
      </c>
      <c r="EP571" s="222">
        <f t="shared" si="1511"/>
        <v>0</v>
      </c>
      <c r="EQ571" s="222">
        <f t="shared" si="1512"/>
        <v>0</v>
      </c>
      <c r="ER571" s="222">
        <f t="shared" si="1513"/>
        <v>0</v>
      </c>
      <c r="ES571" s="222">
        <f t="shared" si="1514"/>
        <v>0</v>
      </c>
      <c r="ET571" s="222">
        <f t="shared" si="1515"/>
        <v>0</v>
      </c>
      <c r="EU571" s="222">
        <f t="shared" si="1516"/>
        <v>0</v>
      </c>
      <c r="EV571" s="222">
        <f t="shared" si="1517"/>
        <v>0</v>
      </c>
      <c r="EW571" s="222">
        <f t="shared" si="1518"/>
        <v>0</v>
      </c>
      <c r="EX571" s="222">
        <f t="shared" si="1519"/>
        <v>0</v>
      </c>
      <c r="EY571" s="222">
        <f t="shared" si="1520"/>
        <v>0</v>
      </c>
      <c r="EZ571" s="222">
        <f t="shared" si="1521"/>
        <v>0</v>
      </c>
      <c r="FA571" s="222">
        <f t="shared" si="1522"/>
        <v>0</v>
      </c>
      <c r="FB571" s="222">
        <f t="shared" si="1523"/>
        <v>0</v>
      </c>
      <c r="FC571" s="222">
        <f t="shared" si="1524"/>
        <v>0</v>
      </c>
      <c r="FD571" s="222">
        <f t="shared" si="1525"/>
        <v>0</v>
      </c>
      <c r="FE571" s="222">
        <f t="shared" si="1526"/>
        <v>0</v>
      </c>
      <c r="FF571" s="222">
        <f t="shared" si="1527"/>
        <v>0</v>
      </c>
      <c r="FG571" s="222">
        <f t="shared" si="1528"/>
        <v>0</v>
      </c>
      <c r="FH571" s="222">
        <f t="shared" si="1529"/>
        <v>0</v>
      </c>
      <c r="FI571" s="222">
        <f t="shared" si="1530"/>
        <v>0</v>
      </c>
      <c r="FJ571" s="222">
        <f t="shared" si="1531"/>
        <v>0</v>
      </c>
      <c r="FK571" s="222">
        <f t="shared" si="1532"/>
        <v>0</v>
      </c>
      <c r="FL571" s="222">
        <f t="shared" si="1533"/>
        <v>0</v>
      </c>
      <c r="FM571" s="222">
        <f t="shared" si="1534"/>
        <v>0</v>
      </c>
      <c r="FN571" s="222">
        <f t="shared" si="1535"/>
        <v>0</v>
      </c>
      <c r="FO571" s="222">
        <f t="shared" si="1536"/>
        <v>0</v>
      </c>
      <c r="FP571" s="222">
        <f t="shared" si="1537"/>
        <v>0</v>
      </c>
      <c r="FQ571" s="222">
        <f t="shared" si="1538"/>
        <v>0</v>
      </c>
      <c r="FR571" s="222">
        <f t="shared" si="1539"/>
        <v>0</v>
      </c>
      <c r="FS571" s="222">
        <f t="shared" si="1540"/>
        <v>0</v>
      </c>
      <c r="FT571" s="222">
        <f t="shared" si="1541"/>
        <v>0</v>
      </c>
      <c r="FU571" s="222">
        <f t="shared" si="1542"/>
        <v>0</v>
      </c>
      <c r="FV571" s="222">
        <f t="shared" si="1543"/>
        <v>0</v>
      </c>
      <c r="FW571" s="222">
        <f t="shared" si="1544"/>
        <v>0</v>
      </c>
      <c r="FX571" s="222">
        <f t="shared" si="1545"/>
        <v>0</v>
      </c>
      <c r="FY571" s="222">
        <f t="shared" si="1546"/>
        <v>0</v>
      </c>
      <c r="FZ571" s="222">
        <f t="shared" si="1547"/>
        <v>0</v>
      </c>
      <c r="GA571" s="222">
        <f t="shared" si="1548"/>
        <v>0</v>
      </c>
      <c r="GB571" s="222">
        <f t="shared" si="1549"/>
        <v>0</v>
      </c>
      <c r="GC571" s="222">
        <f t="shared" si="1550"/>
        <v>0</v>
      </c>
      <c r="GD571" s="222">
        <f t="shared" si="1551"/>
        <v>0</v>
      </c>
      <c r="GE571" s="222">
        <f t="shared" si="1552"/>
        <v>0</v>
      </c>
      <c r="GF571" s="222">
        <f t="shared" si="1553"/>
        <v>0</v>
      </c>
      <c r="GG571" s="222">
        <f t="shared" si="1554"/>
        <v>0</v>
      </c>
      <c r="GH571" s="222">
        <f t="shared" si="1555"/>
        <v>0</v>
      </c>
      <c r="GI571" s="222">
        <f t="shared" si="1556"/>
        <v>0</v>
      </c>
      <c r="GJ571" s="222">
        <f t="shared" si="1557"/>
        <v>0</v>
      </c>
      <c r="GK571" s="222">
        <f t="shared" si="1558"/>
        <v>0</v>
      </c>
      <c r="GL571" s="222">
        <f t="shared" si="1559"/>
        <v>0</v>
      </c>
      <c r="GM571" s="222">
        <f t="shared" si="1560"/>
        <v>0</v>
      </c>
      <c r="GN571" s="222">
        <f t="shared" si="1561"/>
        <v>0</v>
      </c>
      <c r="GO571" s="222">
        <f t="shared" si="1562"/>
        <v>0</v>
      </c>
      <c r="GP571" s="222">
        <f t="shared" si="1563"/>
        <v>0</v>
      </c>
      <c r="GQ571" s="222">
        <f t="shared" si="1564"/>
        <v>0</v>
      </c>
      <c r="GR571" s="222">
        <f t="shared" si="1565"/>
        <v>0</v>
      </c>
      <c r="GS571" s="222">
        <f t="shared" si="1566"/>
        <v>0</v>
      </c>
      <c r="GT571" s="222">
        <f t="shared" si="1567"/>
        <v>0</v>
      </c>
      <c r="GU571" s="222">
        <f t="shared" si="1568"/>
        <v>0</v>
      </c>
      <c r="GV571" s="222">
        <f t="shared" si="1569"/>
        <v>0</v>
      </c>
      <c r="GW571" s="222">
        <f t="shared" si="1570"/>
        <v>0</v>
      </c>
      <c r="GX571" s="222">
        <f t="shared" si="1571"/>
        <v>0</v>
      </c>
      <c r="GY571" s="222">
        <f t="shared" si="1572"/>
        <v>0</v>
      </c>
      <c r="GZ571" s="222">
        <f t="shared" si="1573"/>
        <v>0</v>
      </c>
      <c r="HA571" s="222">
        <f t="shared" si="1574"/>
        <v>0</v>
      </c>
      <c r="HB571" s="222">
        <f t="shared" si="1575"/>
        <v>0</v>
      </c>
      <c r="HC571" s="222">
        <f t="shared" si="1576"/>
        <v>0</v>
      </c>
      <c r="HD571" s="222">
        <f t="shared" si="1577"/>
        <v>0</v>
      </c>
      <c r="HE571" s="222">
        <f t="shared" si="1578"/>
        <v>0</v>
      </c>
      <c r="HF571" s="222">
        <f t="shared" si="1579"/>
        <v>0</v>
      </c>
      <c r="HG571" s="222">
        <f t="shared" si="1580"/>
        <v>0</v>
      </c>
      <c r="HH571" s="222">
        <f t="shared" si="1581"/>
        <v>0</v>
      </c>
      <c r="HI571" s="222">
        <f t="shared" si="1582"/>
        <v>0</v>
      </c>
      <c r="HJ571" s="222">
        <f t="shared" si="1583"/>
        <v>0</v>
      </c>
      <c r="HK571" s="222">
        <f t="shared" si="1584"/>
        <v>0</v>
      </c>
      <c r="HL571" s="222">
        <f t="shared" si="1585"/>
        <v>0</v>
      </c>
      <c r="HM571" s="222">
        <f t="shared" si="1586"/>
        <v>0</v>
      </c>
      <c r="HN571" s="222">
        <f t="shared" si="1587"/>
        <v>0</v>
      </c>
      <c r="HO571" s="222">
        <f t="shared" si="1588"/>
        <v>0</v>
      </c>
      <c r="HP571" s="222">
        <f t="shared" si="1589"/>
        <v>0</v>
      </c>
      <c r="HQ571" s="222">
        <f t="shared" si="1590"/>
        <v>0</v>
      </c>
      <c r="HR571" s="222">
        <f t="shared" si="1591"/>
        <v>0</v>
      </c>
      <c r="HS571" s="222">
        <f t="shared" si="1592"/>
        <v>0</v>
      </c>
      <c r="HT571" s="222">
        <f t="shared" si="1593"/>
        <v>0</v>
      </c>
      <c r="HU571" s="222">
        <f t="shared" si="1594"/>
        <v>0</v>
      </c>
      <c r="HV571" s="222">
        <f t="shared" si="1595"/>
        <v>0</v>
      </c>
      <c r="HW571" s="222">
        <f t="shared" si="1596"/>
        <v>0</v>
      </c>
      <c r="HX571" s="222">
        <f t="shared" si="1597"/>
        <v>0</v>
      </c>
      <c r="HY571" s="222">
        <f t="shared" si="1598"/>
        <v>0</v>
      </c>
      <c r="HZ571" s="222">
        <f t="shared" si="1599"/>
        <v>0</v>
      </c>
      <c r="IA571" s="222">
        <f t="shared" si="1600"/>
        <v>0</v>
      </c>
      <c r="IB571" s="222">
        <f t="shared" si="1601"/>
        <v>0</v>
      </c>
      <c r="IC571" s="222">
        <f t="shared" si="1602"/>
        <v>0</v>
      </c>
      <c r="ID571" s="222">
        <f t="shared" si="1603"/>
        <v>0</v>
      </c>
      <c r="IE571" s="222">
        <f t="shared" si="1604"/>
        <v>0</v>
      </c>
      <c r="IF571" s="222">
        <f t="shared" si="1605"/>
        <v>0</v>
      </c>
      <c r="IG571" s="222">
        <f t="shared" si="1606"/>
        <v>0</v>
      </c>
      <c r="IH571" s="222">
        <f t="shared" si="1607"/>
        <v>0</v>
      </c>
      <c r="II571" s="222">
        <f t="shared" si="1608"/>
        <v>0</v>
      </c>
      <c r="IJ571" s="222">
        <f t="shared" si="1609"/>
        <v>0</v>
      </c>
      <c r="IK571" s="222">
        <f t="shared" si="1610"/>
        <v>0</v>
      </c>
      <c r="IL571" s="222">
        <f t="shared" si="1611"/>
        <v>0</v>
      </c>
      <c r="IM571" s="222">
        <f t="shared" si="1612"/>
        <v>0</v>
      </c>
      <c r="IN571" s="222">
        <f t="shared" si="1613"/>
        <v>0</v>
      </c>
      <c r="IO571" s="222">
        <f t="shared" si="1614"/>
        <v>0</v>
      </c>
      <c r="IP571" s="222">
        <f t="shared" si="1615"/>
        <v>0</v>
      </c>
      <c r="IQ571" s="222">
        <f t="shared" si="1616"/>
        <v>0</v>
      </c>
      <c r="IR571" s="222">
        <f t="shared" si="1617"/>
        <v>0</v>
      </c>
      <c r="IS571" s="222">
        <f t="shared" si="1618"/>
        <v>0</v>
      </c>
      <c r="IT571" s="222">
        <f t="shared" si="1619"/>
        <v>0</v>
      </c>
      <c r="IU571" s="222">
        <f t="shared" si="1620"/>
        <v>0</v>
      </c>
      <c r="IV571" s="222">
        <f t="shared" si="1621"/>
        <v>0</v>
      </c>
      <c r="IW571" s="222">
        <f t="shared" si="1622"/>
        <v>0</v>
      </c>
      <c r="IX571" s="222">
        <f t="shared" si="1623"/>
        <v>0</v>
      </c>
      <c r="IY571" s="222">
        <f t="shared" si="1624"/>
        <v>0</v>
      </c>
      <c r="IZ571" s="222">
        <f t="shared" si="1625"/>
        <v>0</v>
      </c>
      <c r="JA571" s="222">
        <f t="shared" si="1626"/>
        <v>0</v>
      </c>
      <c r="JB571" s="222">
        <f t="shared" si="1627"/>
        <v>0</v>
      </c>
    </row>
    <row r="572" spans="2:262">
      <c r="B572" s="230">
        <v>211</v>
      </c>
      <c r="C572" s="229">
        <f t="shared" si="1628"/>
        <v>4.121093749999998E-3</v>
      </c>
      <c r="D572" s="226">
        <f t="shared" ca="1" si="1371"/>
        <v>24.663122109269342</v>
      </c>
      <c r="E572" s="225">
        <f ca="1">HI361</f>
        <v>0.66312210926934145</v>
      </c>
      <c r="F572" s="224">
        <v>211</v>
      </c>
      <c r="G572" s="222">
        <f t="shared" si="1372"/>
        <v>0</v>
      </c>
      <c r="H572" s="222">
        <f t="shared" si="1373"/>
        <v>0</v>
      </c>
      <c r="I572" s="222">
        <f t="shared" si="1374"/>
        <v>0</v>
      </c>
      <c r="J572" s="222">
        <f t="shared" si="1375"/>
        <v>0</v>
      </c>
      <c r="K572" s="222">
        <f t="shared" si="1376"/>
        <v>0</v>
      </c>
      <c r="L572" s="222">
        <f t="shared" si="1377"/>
        <v>0</v>
      </c>
      <c r="M572" s="222">
        <f t="shared" si="1378"/>
        <v>0</v>
      </c>
      <c r="N572" s="222">
        <f t="shared" si="1379"/>
        <v>0</v>
      </c>
      <c r="O572" s="222">
        <f t="shared" si="1380"/>
        <v>0</v>
      </c>
      <c r="P572" s="222">
        <f t="shared" si="1381"/>
        <v>0</v>
      </c>
      <c r="Q572" s="222">
        <f t="shared" si="1382"/>
        <v>0</v>
      </c>
      <c r="R572" s="222">
        <f t="shared" si="1383"/>
        <v>0</v>
      </c>
      <c r="S572" s="222">
        <f t="shared" si="1384"/>
        <v>0</v>
      </c>
      <c r="T572" s="222">
        <f t="shared" si="1385"/>
        <v>0</v>
      </c>
      <c r="U572" s="222">
        <f t="shared" si="1386"/>
        <v>0</v>
      </c>
      <c r="V572" s="222">
        <f t="shared" si="1387"/>
        <v>0</v>
      </c>
      <c r="W572" s="222">
        <f t="shared" si="1388"/>
        <v>0</v>
      </c>
      <c r="X572" s="222">
        <f t="shared" si="1389"/>
        <v>0</v>
      </c>
      <c r="Y572" s="222">
        <f t="shared" si="1390"/>
        <v>0</v>
      </c>
      <c r="Z572" s="222">
        <f t="shared" si="1391"/>
        <v>0</v>
      </c>
      <c r="AA572" s="222">
        <f t="shared" si="1392"/>
        <v>0</v>
      </c>
      <c r="AB572" s="222">
        <f t="shared" si="1393"/>
        <v>0</v>
      </c>
      <c r="AC572" s="222">
        <f t="shared" si="1394"/>
        <v>0</v>
      </c>
      <c r="AD572" s="222">
        <f t="shared" si="1395"/>
        <v>0</v>
      </c>
      <c r="AE572" s="222">
        <f t="shared" si="1396"/>
        <v>0</v>
      </c>
      <c r="AF572" s="222">
        <f t="shared" si="1397"/>
        <v>0</v>
      </c>
      <c r="AG572" s="222">
        <f t="shared" si="1398"/>
        <v>0</v>
      </c>
      <c r="AH572" s="222">
        <f t="shared" si="1399"/>
        <v>0</v>
      </c>
      <c r="AI572" s="222">
        <f t="shared" si="1400"/>
        <v>0</v>
      </c>
      <c r="AJ572" s="222">
        <f t="shared" si="1401"/>
        <v>0</v>
      </c>
      <c r="AK572" s="222">
        <f t="shared" si="1402"/>
        <v>0</v>
      </c>
      <c r="AL572" s="222">
        <f t="shared" si="1403"/>
        <v>0</v>
      </c>
      <c r="AM572" s="222">
        <f t="shared" si="1404"/>
        <v>0</v>
      </c>
      <c r="AN572" s="222">
        <f t="shared" si="1405"/>
        <v>0</v>
      </c>
      <c r="AO572" s="222">
        <f t="shared" si="1406"/>
        <v>0</v>
      </c>
      <c r="AP572" s="222">
        <f t="shared" si="1407"/>
        <v>0</v>
      </c>
      <c r="AQ572" s="222">
        <f t="shared" si="1408"/>
        <v>0</v>
      </c>
      <c r="AR572" s="222">
        <f t="shared" si="1409"/>
        <v>0</v>
      </c>
      <c r="AS572" s="222">
        <f t="shared" si="1410"/>
        <v>0</v>
      </c>
      <c r="AT572" s="222">
        <f t="shared" si="1411"/>
        <v>0</v>
      </c>
      <c r="AU572" s="222">
        <f t="shared" si="1412"/>
        <v>0</v>
      </c>
      <c r="AV572" s="222">
        <f t="shared" si="1413"/>
        <v>0</v>
      </c>
      <c r="AW572" s="222">
        <f t="shared" si="1414"/>
        <v>0</v>
      </c>
      <c r="AX572" s="222">
        <f t="shared" si="1415"/>
        <v>0</v>
      </c>
      <c r="AY572" s="222">
        <f t="shared" si="1416"/>
        <v>0</v>
      </c>
      <c r="AZ572" s="222">
        <f t="shared" si="1417"/>
        <v>0</v>
      </c>
      <c r="BA572" s="222">
        <f t="shared" si="1418"/>
        <v>0</v>
      </c>
      <c r="BB572" s="222">
        <f t="shared" si="1419"/>
        <v>0</v>
      </c>
      <c r="BC572" s="222">
        <f t="shared" si="1420"/>
        <v>0</v>
      </c>
      <c r="BD572" s="222">
        <f t="shared" si="1421"/>
        <v>0</v>
      </c>
      <c r="BE572" s="222">
        <f t="shared" si="1422"/>
        <v>0</v>
      </c>
      <c r="BF572" s="222">
        <f t="shared" si="1423"/>
        <v>0</v>
      </c>
      <c r="BG572" s="222">
        <f t="shared" si="1424"/>
        <v>0</v>
      </c>
      <c r="BH572" s="222">
        <f t="shared" si="1425"/>
        <v>0</v>
      </c>
      <c r="BI572" s="222">
        <f t="shared" si="1426"/>
        <v>0</v>
      </c>
      <c r="BJ572" s="222">
        <f t="shared" si="1427"/>
        <v>0</v>
      </c>
      <c r="BK572" s="222">
        <f t="shared" si="1428"/>
        <v>0</v>
      </c>
      <c r="BL572" s="222">
        <f t="shared" si="1429"/>
        <v>0</v>
      </c>
      <c r="BM572" s="222">
        <f t="shared" si="1430"/>
        <v>0</v>
      </c>
      <c r="BN572" s="222">
        <f t="shared" si="1431"/>
        <v>0</v>
      </c>
      <c r="BO572" s="222">
        <f t="shared" si="1432"/>
        <v>0</v>
      </c>
      <c r="BP572" s="222">
        <f t="shared" si="1433"/>
        <v>0</v>
      </c>
      <c r="BQ572" s="222">
        <f t="shared" si="1434"/>
        <v>0</v>
      </c>
      <c r="BR572" s="222">
        <f t="shared" si="1435"/>
        <v>0</v>
      </c>
      <c r="BS572" s="222">
        <f t="shared" si="1436"/>
        <v>0</v>
      </c>
      <c r="BT572" s="222">
        <f t="shared" si="1437"/>
        <v>0</v>
      </c>
      <c r="BU572" s="222">
        <f t="shared" si="1438"/>
        <v>0</v>
      </c>
      <c r="BV572" s="222">
        <f t="shared" si="1439"/>
        <v>0</v>
      </c>
      <c r="BW572" s="222">
        <f t="shared" si="1440"/>
        <v>0</v>
      </c>
      <c r="BX572" s="222">
        <f t="shared" si="1441"/>
        <v>0</v>
      </c>
      <c r="BY572" s="222">
        <f t="shared" si="1442"/>
        <v>0</v>
      </c>
      <c r="BZ572" s="222">
        <f t="shared" si="1443"/>
        <v>0</v>
      </c>
      <c r="CA572" s="222">
        <f t="shared" si="1444"/>
        <v>0</v>
      </c>
      <c r="CB572" s="222">
        <f t="shared" si="1445"/>
        <v>0</v>
      </c>
      <c r="CC572" s="222">
        <f t="shared" si="1446"/>
        <v>0</v>
      </c>
      <c r="CD572" s="222">
        <f t="shared" si="1447"/>
        <v>0</v>
      </c>
      <c r="CE572" s="222">
        <f t="shared" si="1448"/>
        <v>0</v>
      </c>
      <c r="CF572" s="222">
        <f t="shared" si="1449"/>
        <v>0</v>
      </c>
      <c r="CG572" s="222">
        <f t="shared" si="1450"/>
        <v>0</v>
      </c>
      <c r="CH572" s="222">
        <f t="shared" si="1451"/>
        <v>0</v>
      </c>
      <c r="CI572" s="222">
        <f t="shared" si="1452"/>
        <v>0</v>
      </c>
      <c r="CJ572" s="222">
        <f t="shared" si="1453"/>
        <v>0</v>
      </c>
      <c r="CK572" s="222">
        <f t="shared" si="1454"/>
        <v>0</v>
      </c>
      <c r="CL572" s="222">
        <f t="shared" si="1455"/>
        <v>0</v>
      </c>
      <c r="CM572" s="222">
        <f t="shared" si="1456"/>
        <v>0</v>
      </c>
      <c r="CN572" s="222">
        <f t="shared" si="1457"/>
        <v>0</v>
      </c>
      <c r="CO572" s="222">
        <f t="shared" si="1458"/>
        <v>0</v>
      </c>
      <c r="CP572" s="222">
        <f t="shared" si="1459"/>
        <v>0</v>
      </c>
      <c r="CQ572" s="222">
        <f t="shared" si="1460"/>
        <v>0</v>
      </c>
      <c r="CR572" s="222">
        <f t="shared" si="1461"/>
        <v>0</v>
      </c>
      <c r="CS572" s="222">
        <f t="shared" si="1462"/>
        <v>0</v>
      </c>
      <c r="CT572" s="222">
        <f t="shared" si="1463"/>
        <v>0</v>
      </c>
      <c r="CU572" s="222">
        <f t="shared" si="1464"/>
        <v>0</v>
      </c>
      <c r="CV572" s="222">
        <f t="shared" si="1465"/>
        <v>0</v>
      </c>
      <c r="CW572" s="222">
        <f t="shared" si="1466"/>
        <v>0</v>
      </c>
      <c r="CX572" s="222">
        <f t="shared" si="1467"/>
        <v>0</v>
      </c>
      <c r="CY572" s="222">
        <f t="shared" si="1468"/>
        <v>0</v>
      </c>
      <c r="CZ572" s="222">
        <f t="shared" si="1469"/>
        <v>0</v>
      </c>
      <c r="DA572" s="222">
        <f t="shared" si="1470"/>
        <v>0</v>
      </c>
      <c r="DB572" s="222">
        <f t="shared" si="1471"/>
        <v>0</v>
      </c>
      <c r="DC572" s="222">
        <f t="shared" si="1472"/>
        <v>0</v>
      </c>
      <c r="DD572" s="222">
        <f t="shared" si="1473"/>
        <v>0</v>
      </c>
      <c r="DE572" s="222">
        <f t="shared" si="1474"/>
        <v>0</v>
      </c>
      <c r="DF572" s="222">
        <f t="shared" si="1475"/>
        <v>0</v>
      </c>
      <c r="DG572" s="222">
        <f t="shared" si="1476"/>
        <v>0</v>
      </c>
      <c r="DH572" s="222">
        <f t="shared" si="1477"/>
        <v>0</v>
      </c>
      <c r="DI572" s="222">
        <f t="shared" si="1478"/>
        <v>0</v>
      </c>
      <c r="DJ572" s="222">
        <f t="shared" si="1479"/>
        <v>0</v>
      </c>
      <c r="DK572" s="222">
        <f t="shared" si="1480"/>
        <v>0</v>
      </c>
      <c r="DL572" s="222">
        <f t="shared" si="1481"/>
        <v>0</v>
      </c>
      <c r="DM572" s="222">
        <f t="shared" si="1482"/>
        <v>0</v>
      </c>
      <c r="DN572" s="222">
        <f t="shared" si="1483"/>
        <v>0</v>
      </c>
      <c r="DO572" s="222">
        <f t="shared" si="1484"/>
        <v>0</v>
      </c>
      <c r="DP572" s="222">
        <f t="shared" si="1485"/>
        <v>0</v>
      </c>
      <c r="DQ572" s="222">
        <f t="shared" si="1486"/>
        <v>0</v>
      </c>
      <c r="DR572" s="222">
        <f t="shared" si="1487"/>
        <v>0</v>
      </c>
      <c r="DS572" s="222">
        <f t="shared" si="1488"/>
        <v>0</v>
      </c>
      <c r="DT572" s="222">
        <f t="shared" si="1489"/>
        <v>0</v>
      </c>
      <c r="DU572" s="222">
        <f t="shared" si="1490"/>
        <v>0</v>
      </c>
      <c r="DV572" s="222">
        <f t="shared" si="1491"/>
        <v>0</v>
      </c>
      <c r="DW572" s="222">
        <f t="shared" si="1492"/>
        <v>0</v>
      </c>
      <c r="DX572" s="222">
        <f t="shared" si="1493"/>
        <v>0</v>
      </c>
      <c r="DY572" s="222">
        <f t="shared" si="1494"/>
        <v>0</v>
      </c>
      <c r="DZ572" s="222">
        <f t="shared" si="1495"/>
        <v>0</v>
      </c>
      <c r="EA572" s="222">
        <f t="shared" si="1496"/>
        <v>0</v>
      </c>
      <c r="EB572" s="222">
        <f t="shared" si="1497"/>
        <v>0</v>
      </c>
      <c r="EC572" s="222">
        <f t="shared" si="1498"/>
        <v>0</v>
      </c>
      <c r="ED572" s="222">
        <f t="shared" si="1499"/>
        <v>0</v>
      </c>
      <c r="EE572" s="222">
        <f t="shared" si="1500"/>
        <v>0</v>
      </c>
      <c r="EF572" s="222">
        <f t="shared" si="1501"/>
        <v>0</v>
      </c>
      <c r="EG572" s="222">
        <f t="shared" si="1502"/>
        <v>0</v>
      </c>
      <c r="EH572" s="222">
        <f t="shared" si="1503"/>
        <v>0</v>
      </c>
      <c r="EI572" s="222">
        <f t="shared" si="1504"/>
        <v>0</v>
      </c>
      <c r="EJ572" s="222">
        <f t="shared" si="1505"/>
        <v>0</v>
      </c>
      <c r="EK572" s="222">
        <f t="shared" si="1506"/>
        <v>0</v>
      </c>
      <c r="EL572" s="222">
        <f t="shared" si="1507"/>
        <v>0</v>
      </c>
      <c r="EM572" s="222">
        <f t="shared" si="1508"/>
        <v>0</v>
      </c>
      <c r="EN572" s="222">
        <f t="shared" si="1509"/>
        <v>0</v>
      </c>
      <c r="EO572" s="222">
        <f t="shared" si="1510"/>
        <v>0</v>
      </c>
      <c r="EP572" s="222">
        <f t="shared" si="1511"/>
        <v>0</v>
      </c>
      <c r="EQ572" s="222">
        <f t="shared" si="1512"/>
        <v>0</v>
      </c>
      <c r="ER572" s="222">
        <f t="shared" si="1513"/>
        <v>0</v>
      </c>
      <c r="ES572" s="222">
        <f t="shared" si="1514"/>
        <v>0</v>
      </c>
      <c r="ET572" s="222">
        <f t="shared" si="1515"/>
        <v>0</v>
      </c>
      <c r="EU572" s="222">
        <f t="shared" si="1516"/>
        <v>0</v>
      </c>
      <c r="EV572" s="222">
        <f t="shared" si="1517"/>
        <v>0</v>
      </c>
      <c r="EW572" s="222">
        <f t="shared" si="1518"/>
        <v>0</v>
      </c>
      <c r="EX572" s="222">
        <f t="shared" si="1519"/>
        <v>0</v>
      </c>
      <c r="EY572" s="222">
        <f t="shared" si="1520"/>
        <v>0</v>
      </c>
      <c r="EZ572" s="222">
        <f t="shared" si="1521"/>
        <v>0</v>
      </c>
      <c r="FA572" s="222">
        <f t="shared" si="1522"/>
        <v>0</v>
      </c>
      <c r="FB572" s="222">
        <f t="shared" si="1523"/>
        <v>0</v>
      </c>
      <c r="FC572" s="222">
        <f t="shared" si="1524"/>
        <v>0</v>
      </c>
      <c r="FD572" s="222">
        <f t="shared" si="1525"/>
        <v>0</v>
      </c>
      <c r="FE572" s="222">
        <f t="shared" si="1526"/>
        <v>0</v>
      </c>
      <c r="FF572" s="222">
        <f t="shared" si="1527"/>
        <v>0</v>
      </c>
      <c r="FG572" s="222">
        <f t="shared" si="1528"/>
        <v>0</v>
      </c>
      <c r="FH572" s="222">
        <f t="shared" si="1529"/>
        <v>0</v>
      </c>
      <c r="FI572" s="222">
        <f t="shared" si="1530"/>
        <v>0</v>
      </c>
      <c r="FJ572" s="222">
        <f t="shared" si="1531"/>
        <v>0</v>
      </c>
      <c r="FK572" s="222">
        <f t="shared" si="1532"/>
        <v>0</v>
      </c>
      <c r="FL572" s="222">
        <f t="shared" si="1533"/>
        <v>0</v>
      </c>
      <c r="FM572" s="222">
        <f t="shared" si="1534"/>
        <v>0</v>
      </c>
      <c r="FN572" s="222">
        <f t="shared" si="1535"/>
        <v>0</v>
      </c>
      <c r="FO572" s="222">
        <f t="shared" si="1536"/>
        <v>0</v>
      </c>
      <c r="FP572" s="222">
        <f t="shared" si="1537"/>
        <v>0</v>
      </c>
      <c r="FQ572" s="222">
        <f t="shared" si="1538"/>
        <v>0</v>
      </c>
      <c r="FR572" s="222">
        <f t="shared" si="1539"/>
        <v>0</v>
      </c>
      <c r="FS572" s="222">
        <f t="shared" si="1540"/>
        <v>0</v>
      </c>
      <c r="FT572" s="222">
        <f t="shared" si="1541"/>
        <v>0</v>
      </c>
      <c r="FU572" s="222">
        <f t="shared" si="1542"/>
        <v>0</v>
      </c>
      <c r="FV572" s="222">
        <f t="shared" si="1543"/>
        <v>0</v>
      </c>
      <c r="FW572" s="222">
        <f t="shared" si="1544"/>
        <v>0</v>
      </c>
      <c r="FX572" s="222">
        <f t="shared" si="1545"/>
        <v>0</v>
      </c>
      <c r="FY572" s="222">
        <f t="shared" si="1546"/>
        <v>0</v>
      </c>
      <c r="FZ572" s="222">
        <f t="shared" si="1547"/>
        <v>0</v>
      </c>
      <c r="GA572" s="222">
        <f t="shared" si="1548"/>
        <v>0</v>
      </c>
      <c r="GB572" s="222">
        <f t="shared" si="1549"/>
        <v>0</v>
      </c>
      <c r="GC572" s="222">
        <f t="shared" si="1550"/>
        <v>0</v>
      </c>
      <c r="GD572" s="222">
        <f t="shared" si="1551"/>
        <v>0</v>
      </c>
      <c r="GE572" s="222">
        <f t="shared" si="1552"/>
        <v>0</v>
      </c>
      <c r="GF572" s="222">
        <f t="shared" si="1553"/>
        <v>0</v>
      </c>
      <c r="GG572" s="222">
        <f t="shared" si="1554"/>
        <v>0</v>
      </c>
      <c r="GH572" s="222">
        <f t="shared" si="1555"/>
        <v>0</v>
      </c>
      <c r="GI572" s="222">
        <f t="shared" si="1556"/>
        <v>0</v>
      </c>
      <c r="GJ572" s="222">
        <f t="shared" si="1557"/>
        <v>0</v>
      </c>
      <c r="GK572" s="222">
        <f t="shared" si="1558"/>
        <v>0</v>
      </c>
      <c r="GL572" s="222">
        <f t="shared" si="1559"/>
        <v>0</v>
      </c>
      <c r="GM572" s="222">
        <f t="shared" si="1560"/>
        <v>0</v>
      </c>
      <c r="GN572" s="222">
        <f t="shared" si="1561"/>
        <v>0</v>
      </c>
      <c r="GO572" s="222">
        <f t="shared" si="1562"/>
        <v>0</v>
      </c>
      <c r="GP572" s="222">
        <f t="shared" si="1563"/>
        <v>0</v>
      </c>
      <c r="GQ572" s="222">
        <f t="shared" si="1564"/>
        <v>0</v>
      </c>
      <c r="GR572" s="222">
        <f t="shared" si="1565"/>
        <v>0</v>
      </c>
      <c r="GS572" s="222">
        <f t="shared" si="1566"/>
        <v>0</v>
      </c>
      <c r="GT572" s="222">
        <f t="shared" si="1567"/>
        <v>0</v>
      </c>
      <c r="GU572" s="222">
        <f t="shared" si="1568"/>
        <v>0</v>
      </c>
      <c r="GV572" s="222">
        <f t="shared" si="1569"/>
        <v>0</v>
      </c>
      <c r="GW572" s="222">
        <f t="shared" si="1570"/>
        <v>0</v>
      </c>
      <c r="GX572" s="222">
        <f t="shared" si="1571"/>
        <v>0</v>
      </c>
      <c r="GY572" s="222">
        <f t="shared" si="1572"/>
        <v>0</v>
      </c>
      <c r="GZ572" s="222">
        <f t="shared" si="1573"/>
        <v>0</v>
      </c>
      <c r="HA572" s="222">
        <f t="shared" si="1574"/>
        <v>0</v>
      </c>
      <c r="HB572" s="222">
        <f t="shared" si="1575"/>
        <v>0</v>
      </c>
      <c r="HC572" s="222">
        <f t="shared" si="1576"/>
        <v>0</v>
      </c>
      <c r="HD572" s="222">
        <f t="shared" si="1577"/>
        <v>0</v>
      </c>
      <c r="HE572" s="222">
        <f t="shared" si="1578"/>
        <v>0</v>
      </c>
      <c r="HF572" s="222">
        <f t="shared" si="1579"/>
        <v>0</v>
      </c>
      <c r="HG572" s="222">
        <f t="shared" si="1580"/>
        <v>0</v>
      </c>
      <c r="HH572" s="222">
        <f t="shared" si="1581"/>
        <v>0</v>
      </c>
      <c r="HI572" s="222">
        <f t="shared" si="1582"/>
        <v>0</v>
      </c>
      <c r="HJ572" s="222">
        <f t="shared" si="1583"/>
        <v>0</v>
      </c>
      <c r="HK572" s="222">
        <f t="shared" si="1584"/>
        <v>0</v>
      </c>
      <c r="HL572" s="222">
        <f t="shared" si="1585"/>
        <v>0</v>
      </c>
      <c r="HM572" s="222">
        <f t="shared" si="1586"/>
        <v>0</v>
      </c>
      <c r="HN572" s="222">
        <f t="shared" si="1587"/>
        <v>0</v>
      </c>
      <c r="HO572" s="222">
        <f t="shared" si="1588"/>
        <v>0</v>
      </c>
      <c r="HP572" s="222">
        <f t="shared" si="1589"/>
        <v>0</v>
      </c>
      <c r="HQ572" s="222">
        <f t="shared" si="1590"/>
        <v>0</v>
      </c>
      <c r="HR572" s="222">
        <f t="shared" si="1591"/>
        <v>0</v>
      </c>
      <c r="HS572" s="222">
        <f t="shared" si="1592"/>
        <v>0</v>
      </c>
      <c r="HT572" s="222">
        <f t="shared" si="1593"/>
        <v>0</v>
      </c>
      <c r="HU572" s="222">
        <f t="shared" si="1594"/>
        <v>0</v>
      </c>
      <c r="HV572" s="222">
        <f t="shared" si="1595"/>
        <v>0</v>
      </c>
      <c r="HW572" s="222">
        <f t="shared" si="1596"/>
        <v>0</v>
      </c>
      <c r="HX572" s="222">
        <f t="shared" si="1597"/>
        <v>0</v>
      </c>
      <c r="HY572" s="222">
        <f t="shared" si="1598"/>
        <v>0</v>
      </c>
      <c r="HZ572" s="222">
        <f t="shared" si="1599"/>
        <v>0</v>
      </c>
      <c r="IA572" s="222">
        <f t="shared" si="1600"/>
        <v>0</v>
      </c>
      <c r="IB572" s="222">
        <f t="shared" si="1601"/>
        <v>0</v>
      </c>
      <c r="IC572" s="222">
        <f t="shared" si="1602"/>
        <v>0</v>
      </c>
      <c r="ID572" s="222">
        <f t="shared" si="1603"/>
        <v>0</v>
      </c>
      <c r="IE572" s="222">
        <f t="shared" si="1604"/>
        <v>0</v>
      </c>
      <c r="IF572" s="222">
        <f t="shared" si="1605"/>
        <v>0</v>
      </c>
      <c r="IG572" s="222">
        <f t="shared" si="1606"/>
        <v>0</v>
      </c>
      <c r="IH572" s="222">
        <f t="shared" si="1607"/>
        <v>0</v>
      </c>
      <c r="II572" s="222">
        <f t="shared" si="1608"/>
        <v>0</v>
      </c>
      <c r="IJ572" s="222">
        <f t="shared" si="1609"/>
        <v>0</v>
      </c>
      <c r="IK572" s="222">
        <f t="shared" si="1610"/>
        <v>0</v>
      </c>
      <c r="IL572" s="222">
        <f t="shared" si="1611"/>
        <v>0</v>
      </c>
      <c r="IM572" s="222">
        <f t="shared" si="1612"/>
        <v>0</v>
      </c>
      <c r="IN572" s="222">
        <f t="shared" si="1613"/>
        <v>0</v>
      </c>
      <c r="IO572" s="222">
        <f t="shared" si="1614"/>
        <v>0</v>
      </c>
      <c r="IP572" s="222">
        <f t="shared" si="1615"/>
        <v>0</v>
      </c>
      <c r="IQ572" s="222">
        <f t="shared" si="1616"/>
        <v>0</v>
      </c>
      <c r="IR572" s="222">
        <f t="shared" si="1617"/>
        <v>0</v>
      </c>
      <c r="IS572" s="222">
        <f t="shared" si="1618"/>
        <v>0</v>
      </c>
      <c r="IT572" s="222">
        <f t="shared" si="1619"/>
        <v>0</v>
      </c>
      <c r="IU572" s="222">
        <f t="shared" si="1620"/>
        <v>0</v>
      </c>
      <c r="IV572" s="222">
        <f t="shared" si="1621"/>
        <v>0</v>
      </c>
      <c r="IW572" s="222">
        <f t="shared" si="1622"/>
        <v>0</v>
      </c>
      <c r="IX572" s="222">
        <f t="shared" si="1623"/>
        <v>0</v>
      </c>
      <c r="IY572" s="222">
        <f t="shared" si="1624"/>
        <v>0</v>
      </c>
      <c r="IZ572" s="222">
        <f t="shared" si="1625"/>
        <v>0</v>
      </c>
      <c r="JA572" s="222">
        <f t="shared" si="1626"/>
        <v>0</v>
      </c>
      <c r="JB572" s="222">
        <f t="shared" si="1627"/>
        <v>0</v>
      </c>
    </row>
    <row r="573" spans="2:262">
      <c r="B573" s="230">
        <v>212</v>
      </c>
      <c r="C573" s="229">
        <f t="shared" si="1628"/>
        <v>4.1406249999999976E-3</v>
      </c>
      <c r="D573" s="226">
        <f t="shared" ca="1" si="1371"/>
        <v>24.672198702827249</v>
      </c>
      <c r="E573" s="225">
        <f ca="1">HJ361</f>
        <v>0.6721987028272477</v>
      </c>
      <c r="F573" s="224">
        <v>212</v>
      </c>
      <c r="G573" s="222">
        <f t="shared" si="1372"/>
        <v>0</v>
      </c>
      <c r="H573" s="222">
        <f t="shared" si="1373"/>
        <v>0</v>
      </c>
      <c r="I573" s="222">
        <f t="shared" si="1374"/>
        <v>0</v>
      </c>
      <c r="J573" s="222">
        <f t="shared" si="1375"/>
        <v>0</v>
      </c>
      <c r="K573" s="222">
        <f t="shared" si="1376"/>
        <v>0</v>
      </c>
      <c r="L573" s="222">
        <f t="shared" si="1377"/>
        <v>0</v>
      </c>
      <c r="M573" s="222">
        <f t="shared" si="1378"/>
        <v>0</v>
      </c>
      <c r="N573" s="222">
        <f t="shared" si="1379"/>
        <v>0</v>
      </c>
      <c r="O573" s="222">
        <f t="shared" si="1380"/>
        <v>0</v>
      </c>
      <c r="P573" s="222">
        <f t="shared" si="1381"/>
        <v>0</v>
      </c>
      <c r="Q573" s="222">
        <f t="shared" si="1382"/>
        <v>0</v>
      </c>
      <c r="R573" s="222">
        <f t="shared" si="1383"/>
        <v>0</v>
      </c>
      <c r="S573" s="222">
        <f t="shared" si="1384"/>
        <v>0</v>
      </c>
      <c r="T573" s="222">
        <f t="shared" si="1385"/>
        <v>0</v>
      </c>
      <c r="U573" s="222">
        <f t="shared" si="1386"/>
        <v>0</v>
      </c>
      <c r="V573" s="222">
        <f t="shared" si="1387"/>
        <v>0</v>
      </c>
      <c r="W573" s="222">
        <f t="shared" si="1388"/>
        <v>0</v>
      </c>
      <c r="X573" s="222">
        <f t="shared" si="1389"/>
        <v>0</v>
      </c>
      <c r="Y573" s="222">
        <f t="shared" si="1390"/>
        <v>0</v>
      </c>
      <c r="Z573" s="222">
        <f t="shared" si="1391"/>
        <v>0</v>
      </c>
      <c r="AA573" s="222">
        <f t="shared" si="1392"/>
        <v>0</v>
      </c>
      <c r="AB573" s="222">
        <f t="shared" si="1393"/>
        <v>0</v>
      </c>
      <c r="AC573" s="222">
        <f t="shared" si="1394"/>
        <v>0</v>
      </c>
      <c r="AD573" s="222">
        <f t="shared" si="1395"/>
        <v>0</v>
      </c>
      <c r="AE573" s="222">
        <f t="shared" si="1396"/>
        <v>0</v>
      </c>
      <c r="AF573" s="222">
        <f t="shared" si="1397"/>
        <v>0</v>
      </c>
      <c r="AG573" s="222">
        <f t="shared" si="1398"/>
        <v>0</v>
      </c>
      <c r="AH573" s="222">
        <f t="shared" si="1399"/>
        <v>0</v>
      </c>
      <c r="AI573" s="222">
        <f t="shared" si="1400"/>
        <v>0</v>
      </c>
      <c r="AJ573" s="222">
        <f t="shared" si="1401"/>
        <v>0</v>
      </c>
      <c r="AK573" s="222">
        <f t="shared" si="1402"/>
        <v>0</v>
      </c>
      <c r="AL573" s="222">
        <f t="shared" si="1403"/>
        <v>0</v>
      </c>
      <c r="AM573" s="222">
        <f t="shared" si="1404"/>
        <v>0</v>
      </c>
      <c r="AN573" s="222">
        <f t="shared" si="1405"/>
        <v>0</v>
      </c>
      <c r="AO573" s="222">
        <f t="shared" si="1406"/>
        <v>0</v>
      </c>
      <c r="AP573" s="222">
        <f t="shared" si="1407"/>
        <v>0</v>
      </c>
      <c r="AQ573" s="222">
        <f t="shared" si="1408"/>
        <v>0</v>
      </c>
      <c r="AR573" s="222">
        <f t="shared" si="1409"/>
        <v>0</v>
      </c>
      <c r="AS573" s="222">
        <f t="shared" si="1410"/>
        <v>0</v>
      </c>
      <c r="AT573" s="222">
        <f t="shared" si="1411"/>
        <v>0</v>
      </c>
      <c r="AU573" s="222">
        <f t="shared" si="1412"/>
        <v>0</v>
      </c>
      <c r="AV573" s="222">
        <f t="shared" si="1413"/>
        <v>0</v>
      </c>
      <c r="AW573" s="222">
        <f t="shared" si="1414"/>
        <v>0</v>
      </c>
      <c r="AX573" s="222">
        <f t="shared" si="1415"/>
        <v>0</v>
      </c>
      <c r="AY573" s="222">
        <f t="shared" si="1416"/>
        <v>0</v>
      </c>
      <c r="AZ573" s="222">
        <f t="shared" si="1417"/>
        <v>0</v>
      </c>
      <c r="BA573" s="222">
        <f t="shared" si="1418"/>
        <v>0</v>
      </c>
      <c r="BB573" s="222">
        <f t="shared" si="1419"/>
        <v>0</v>
      </c>
      <c r="BC573" s="222">
        <f t="shared" si="1420"/>
        <v>0</v>
      </c>
      <c r="BD573" s="222">
        <f t="shared" si="1421"/>
        <v>0</v>
      </c>
      <c r="BE573" s="222">
        <f t="shared" si="1422"/>
        <v>0</v>
      </c>
      <c r="BF573" s="222">
        <f t="shared" si="1423"/>
        <v>0</v>
      </c>
      <c r="BG573" s="222">
        <f t="shared" si="1424"/>
        <v>0</v>
      </c>
      <c r="BH573" s="222">
        <f t="shared" si="1425"/>
        <v>0</v>
      </c>
      <c r="BI573" s="222">
        <f t="shared" si="1426"/>
        <v>0</v>
      </c>
      <c r="BJ573" s="222">
        <f t="shared" si="1427"/>
        <v>0</v>
      </c>
      <c r="BK573" s="222">
        <f t="shared" si="1428"/>
        <v>0</v>
      </c>
      <c r="BL573" s="222">
        <f t="shared" si="1429"/>
        <v>0</v>
      </c>
      <c r="BM573" s="222">
        <f t="shared" si="1430"/>
        <v>0</v>
      </c>
      <c r="BN573" s="222">
        <f t="shared" si="1431"/>
        <v>0</v>
      </c>
      <c r="BO573" s="222">
        <f t="shared" si="1432"/>
        <v>0</v>
      </c>
      <c r="BP573" s="222">
        <f t="shared" si="1433"/>
        <v>0</v>
      </c>
      <c r="BQ573" s="222">
        <f t="shared" si="1434"/>
        <v>0</v>
      </c>
      <c r="BR573" s="222">
        <f t="shared" si="1435"/>
        <v>0</v>
      </c>
      <c r="BS573" s="222">
        <f t="shared" si="1436"/>
        <v>0</v>
      </c>
      <c r="BT573" s="222">
        <f t="shared" si="1437"/>
        <v>0</v>
      </c>
      <c r="BU573" s="222">
        <f t="shared" si="1438"/>
        <v>0</v>
      </c>
      <c r="BV573" s="222">
        <f t="shared" si="1439"/>
        <v>0</v>
      </c>
      <c r="BW573" s="222">
        <f t="shared" si="1440"/>
        <v>0</v>
      </c>
      <c r="BX573" s="222">
        <f t="shared" si="1441"/>
        <v>0</v>
      </c>
      <c r="BY573" s="222">
        <f t="shared" si="1442"/>
        <v>0</v>
      </c>
      <c r="BZ573" s="222">
        <f t="shared" si="1443"/>
        <v>0</v>
      </c>
      <c r="CA573" s="222">
        <f t="shared" si="1444"/>
        <v>0</v>
      </c>
      <c r="CB573" s="222">
        <f t="shared" si="1445"/>
        <v>0</v>
      </c>
      <c r="CC573" s="222">
        <f t="shared" si="1446"/>
        <v>0</v>
      </c>
      <c r="CD573" s="222">
        <f t="shared" si="1447"/>
        <v>0</v>
      </c>
      <c r="CE573" s="222">
        <f t="shared" si="1448"/>
        <v>0</v>
      </c>
      <c r="CF573" s="222">
        <f t="shared" si="1449"/>
        <v>0</v>
      </c>
      <c r="CG573" s="222">
        <f t="shared" si="1450"/>
        <v>0</v>
      </c>
      <c r="CH573" s="222">
        <f t="shared" si="1451"/>
        <v>0</v>
      </c>
      <c r="CI573" s="222">
        <f t="shared" si="1452"/>
        <v>0</v>
      </c>
      <c r="CJ573" s="222">
        <f t="shared" si="1453"/>
        <v>0</v>
      </c>
      <c r="CK573" s="222">
        <f t="shared" si="1454"/>
        <v>0</v>
      </c>
      <c r="CL573" s="222">
        <f t="shared" si="1455"/>
        <v>0</v>
      </c>
      <c r="CM573" s="222">
        <f t="shared" si="1456"/>
        <v>0</v>
      </c>
      <c r="CN573" s="222">
        <f t="shared" si="1457"/>
        <v>0</v>
      </c>
      <c r="CO573" s="222">
        <f t="shared" si="1458"/>
        <v>0</v>
      </c>
      <c r="CP573" s="222">
        <f t="shared" si="1459"/>
        <v>0</v>
      </c>
      <c r="CQ573" s="222">
        <f t="shared" si="1460"/>
        <v>0</v>
      </c>
      <c r="CR573" s="222">
        <f t="shared" si="1461"/>
        <v>0</v>
      </c>
      <c r="CS573" s="222">
        <f t="shared" si="1462"/>
        <v>0</v>
      </c>
      <c r="CT573" s="222">
        <f t="shared" si="1463"/>
        <v>0</v>
      </c>
      <c r="CU573" s="222">
        <f t="shared" si="1464"/>
        <v>0</v>
      </c>
      <c r="CV573" s="222">
        <f t="shared" si="1465"/>
        <v>0</v>
      </c>
      <c r="CW573" s="222">
        <f t="shared" si="1466"/>
        <v>0</v>
      </c>
      <c r="CX573" s="222">
        <f t="shared" si="1467"/>
        <v>0</v>
      </c>
      <c r="CY573" s="222">
        <f t="shared" si="1468"/>
        <v>0</v>
      </c>
      <c r="CZ573" s="222">
        <f t="shared" si="1469"/>
        <v>0</v>
      </c>
      <c r="DA573" s="222">
        <f t="shared" si="1470"/>
        <v>0</v>
      </c>
      <c r="DB573" s="222">
        <f t="shared" si="1471"/>
        <v>0</v>
      </c>
      <c r="DC573" s="222">
        <f t="shared" si="1472"/>
        <v>0</v>
      </c>
      <c r="DD573" s="222">
        <f t="shared" si="1473"/>
        <v>0</v>
      </c>
      <c r="DE573" s="222">
        <f t="shared" si="1474"/>
        <v>0</v>
      </c>
      <c r="DF573" s="222">
        <f t="shared" si="1475"/>
        <v>0</v>
      </c>
      <c r="DG573" s="222">
        <f t="shared" si="1476"/>
        <v>0</v>
      </c>
      <c r="DH573" s="222">
        <f t="shared" si="1477"/>
        <v>0</v>
      </c>
      <c r="DI573" s="222">
        <f t="shared" si="1478"/>
        <v>0</v>
      </c>
      <c r="DJ573" s="222">
        <f t="shared" si="1479"/>
        <v>0</v>
      </c>
      <c r="DK573" s="222">
        <f t="shared" si="1480"/>
        <v>0</v>
      </c>
      <c r="DL573" s="222">
        <f t="shared" si="1481"/>
        <v>0</v>
      </c>
      <c r="DM573" s="222">
        <f t="shared" si="1482"/>
        <v>0</v>
      </c>
      <c r="DN573" s="222">
        <f t="shared" si="1483"/>
        <v>0</v>
      </c>
      <c r="DO573" s="222">
        <f t="shared" si="1484"/>
        <v>0</v>
      </c>
      <c r="DP573" s="222">
        <f t="shared" si="1485"/>
        <v>0</v>
      </c>
      <c r="DQ573" s="222">
        <f t="shared" si="1486"/>
        <v>0</v>
      </c>
      <c r="DR573" s="222">
        <f t="shared" si="1487"/>
        <v>0</v>
      </c>
      <c r="DS573" s="222">
        <f t="shared" si="1488"/>
        <v>0</v>
      </c>
      <c r="DT573" s="222">
        <f t="shared" si="1489"/>
        <v>0</v>
      </c>
      <c r="DU573" s="222">
        <f t="shared" si="1490"/>
        <v>0</v>
      </c>
      <c r="DV573" s="222">
        <f t="shared" si="1491"/>
        <v>0</v>
      </c>
      <c r="DW573" s="222">
        <f t="shared" si="1492"/>
        <v>0</v>
      </c>
      <c r="DX573" s="222">
        <f t="shared" si="1493"/>
        <v>0</v>
      </c>
      <c r="DY573" s="222">
        <f t="shared" si="1494"/>
        <v>0</v>
      </c>
      <c r="DZ573" s="222">
        <f t="shared" si="1495"/>
        <v>0</v>
      </c>
      <c r="EA573" s="222">
        <f t="shared" si="1496"/>
        <v>0</v>
      </c>
      <c r="EB573" s="222">
        <f t="shared" si="1497"/>
        <v>0</v>
      </c>
      <c r="EC573" s="222">
        <f t="shared" si="1498"/>
        <v>0</v>
      </c>
      <c r="ED573" s="222">
        <f t="shared" si="1499"/>
        <v>0</v>
      </c>
      <c r="EE573" s="222">
        <f t="shared" si="1500"/>
        <v>0</v>
      </c>
      <c r="EF573" s="222">
        <f t="shared" si="1501"/>
        <v>0</v>
      </c>
      <c r="EG573" s="222">
        <f t="shared" si="1502"/>
        <v>0</v>
      </c>
      <c r="EH573" s="222">
        <f t="shared" si="1503"/>
        <v>0</v>
      </c>
      <c r="EI573" s="222">
        <f t="shared" si="1504"/>
        <v>0</v>
      </c>
      <c r="EJ573" s="222">
        <f t="shared" si="1505"/>
        <v>0</v>
      </c>
      <c r="EK573" s="222">
        <f t="shared" si="1506"/>
        <v>0</v>
      </c>
      <c r="EL573" s="222">
        <f t="shared" si="1507"/>
        <v>0</v>
      </c>
      <c r="EM573" s="222">
        <f t="shared" si="1508"/>
        <v>0</v>
      </c>
      <c r="EN573" s="222">
        <f t="shared" si="1509"/>
        <v>0</v>
      </c>
      <c r="EO573" s="222">
        <f t="shared" si="1510"/>
        <v>0</v>
      </c>
      <c r="EP573" s="222">
        <f t="shared" si="1511"/>
        <v>0</v>
      </c>
      <c r="EQ573" s="222">
        <f t="shared" si="1512"/>
        <v>0</v>
      </c>
      <c r="ER573" s="222">
        <f t="shared" si="1513"/>
        <v>0</v>
      </c>
      <c r="ES573" s="222">
        <f t="shared" si="1514"/>
        <v>0</v>
      </c>
      <c r="ET573" s="222">
        <f t="shared" si="1515"/>
        <v>0</v>
      </c>
      <c r="EU573" s="222">
        <f t="shared" si="1516"/>
        <v>0</v>
      </c>
      <c r="EV573" s="222">
        <f t="shared" si="1517"/>
        <v>0</v>
      </c>
      <c r="EW573" s="222">
        <f t="shared" si="1518"/>
        <v>0</v>
      </c>
      <c r="EX573" s="222">
        <f t="shared" si="1519"/>
        <v>0</v>
      </c>
      <c r="EY573" s="222">
        <f t="shared" si="1520"/>
        <v>0</v>
      </c>
      <c r="EZ573" s="222">
        <f t="shared" si="1521"/>
        <v>0</v>
      </c>
      <c r="FA573" s="222">
        <f t="shared" si="1522"/>
        <v>0</v>
      </c>
      <c r="FB573" s="222">
        <f t="shared" si="1523"/>
        <v>0</v>
      </c>
      <c r="FC573" s="222">
        <f t="shared" si="1524"/>
        <v>0</v>
      </c>
      <c r="FD573" s="222">
        <f t="shared" si="1525"/>
        <v>0</v>
      </c>
      <c r="FE573" s="222">
        <f t="shared" si="1526"/>
        <v>0</v>
      </c>
      <c r="FF573" s="222">
        <f t="shared" si="1527"/>
        <v>0</v>
      </c>
      <c r="FG573" s="222">
        <f t="shared" si="1528"/>
        <v>0</v>
      </c>
      <c r="FH573" s="222">
        <f t="shared" si="1529"/>
        <v>0</v>
      </c>
      <c r="FI573" s="222">
        <f t="shared" si="1530"/>
        <v>0</v>
      </c>
      <c r="FJ573" s="222">
        <f t="shared" si="1531"/>
        <v>0</v>
      </c>
      <c r="FK573" s="222">
        <f t="shared" si="1532"/>
        <v>0</v>
      </c>
      <c r="FL573" s="222">
        <f t="shared" si="1533"/>
        <v>0</v>
      </c>
      <c r="FM573" s="222">
        <f t="shared" si="1534"/>
        <v>0</v>
      </c>
      <c r="FN573" s="222">
        <f t="shared" si="1535"/>
        <v>0</v>
      </c>
      <c r="FO573" s="222">
        <f t="shared" si="1536"/>
        <v>0</v>
      </c>
      <c r="FP573" s="222">
        <f t="shared" si="1537"/>
        <v>0</v>
      </c>
      <c r="FQ573" s="222">
        <f t="shared" si="1538"/>
        <v>0</v>
      </c>
      <c r="FR573" s="222">
        <f t="shared" si="1539"/>
        <v>0</v>
      </c>
      <c r="FS573" s="222">
        <f t="shared" si="1540"/>
        <v>0</v>
      </c>
      <c r="FT573" s="222">
        <f t="shared" si="1541"/>
        <v>0</v>
      </c>
      <c r="FU573" s="222">
        <f t="shared" si="1542"/>
        <v>0</v>
      </c>
      <c r="FV573" s="222">
        <f t="shared" si="1543"/>
        <v>0</v>
      </c>
      <c r="FW573" s="222">
        <f t="shared" si="1544"/>
        <v>0</v>
      </c>
      <c r="FX573" s="222">
        <f t="shared" si="1545"/>
        <v>0</v>
      </c>
      <c r="FY573" s="222">
        <f t="shared" si="1546"/>
        <v>0</v>
      </c>
      <c r="FZ573" s="222">
        <f t="shared" si="1547"/>
        <v>0</v>
      </c>
      <c r="GA573" s="222">
        <f t="shared" si="1548"/>
        <v>0</v>
      </c>
      <c r="GB573" s="222">
        <f t="shared" si="1549"/>
        <v>0</v>
      </c>
      <c r="GC573" s="222">
        <f t="shared" si="1550"/>
        <v>0</v>
      </c>
      <c r="GD573" s="222">
        <f t="shared" si="1551"/>
        <v>0</v>
      </c>
      <c r="GE573" s="222">
        <f t="shared" si="1552"/>
        <v>0</v>
      </c>
      <c r="GF573" s="222">
        <f t="shared" si="1553"/>
        <v>0</v>
      </c>
      <c r="GG573" s="222">
        <f t="shared" si="1554"/>
        <v>0</v>
      </c>
      <c r="GH573" s="222">
        <f t="shared" si="1555"/>
        <v>0</v>
      </c>
      <c r="GI573" s="222">
        <f t="shared" si="1556"/>
        <v>0</v>
      </c>
      <c r="GJ573" s="222">
        <f t="shared" si="1557"/>
        <v>0</v>
      </c>
      <c r="GK573" s="222">
        <f t="shared" si="1558"/>
        <v>0</v>
      </c>
      <c r="GL573" s="222">
        <f t="shared" si="1559"/>
        <v>0</v>
      </c>
      <c r="GM573" s="222">
        <f t="shared" si="1560"/>
        <v>0</v>
      </c>
      <c r="GN573" s="222">
        <f t="shared" si="1561"/>
        <v>0</v>
      </c>
      <c r="GO573" s="222">
        <f t="shared" si="1562"/>
        <v>0</v>
      </c>
      <c r="GP573" s="222">
        <f t="shared" si="1563"/>
        <v>0</v>
      </c>
      <c r="GQ573" s="222">
        <f t="shared" si="1564"/>
        <v>0</v>
      </c>
      <c r="GR573" s="222">
        <f t="shared" si="1565"/>
        <v>0</v>
      </c>
      <c r="GS573" s="222">
        <f t="shared" si="1566"/>
        <v>0</v>
      </c>
      <c r="GT573" s="222">
        <f t="shared" si="1567"/>
        <v>0</v>
      </c>
      <c r="GU573" s="222">
        <f t="shared" si="1568"/>
        <v>0</v>
      </c>
      <c r="GV573" s="222">
        <f t="shared" si="1569"/>
        <v>0</v>
      </c>
      <c r="GW573" s="222">
        <f t="shared" si="1570"/>
        <v>0</v>
      </c>
      <c r="GX573" s="222">
        <f t="shared" si="1571"/>
        <v>0</v>
      </c>
      <c r="GY573" s="222">
        <f t="shared" si="1572"/>
        <v>0</v>
      </c>
      <c r="GZ573" s="222">
        <f t="shared" si="1573"/>
        <v>0</v>
      </c>
      <c r="HA573" s="222">
        <f t="shared" si="1574"/>
        <v>0</v>
      </c>
      <c r="HB573" s="222">
        <f t="shared" si="1575"/>
        <v>0</v>
      </c>
      <c r="HC573" s="222">
        <f t="shared" si="1576"/>
        <v>0</v>
      </c>
      <c r="HD573" s="222">
        <f t="shared" si="1577"/>
        <v>0</v>
      </c>
      <c r="HE573" s="222">
        <f t="shared" si="1578"/>
        <v>0</v>
      </c>
      <c r="HF573" s="222">
        <f t="shared" si="1579"/>
        <v>0</v>
      </c>
      <c r="HG573" s="222">
        <f t="shared" si="1580"/>
        <v>0</v>
      </c>
      <c r="HH573" s="222">
        <f t="shared" si="1581"/>
        <v>0</v>
      </c>
      <c r="HI573" s="222">
        <f t="shared" si="1582"/>
        <v>0</v>
      </c>
      <c r="HJ573" s="222">
        <f t="shared" si="1583"/>
        <v>0</v>
      </c>
      <c r="HK573" s="222">
        <f t="shared" si="1584"/>
        <v>0</v>
      </c>
      <c r="HL573" s="222">
        <f t="shared" si="1585"/>
        <v>0</v>
      </c>
      <c r="HM573" s="222">
        <f t="shared" si="1586"/>
        <v>0</v>
      </c>
      <c r="HN573" s="222">
        <f t="shared" si="1587"/>
        <v>0</v>
      </c>
      <c r="HO573" s="222">
        <f t="shared" si="1588"/>
        <v>0</v>
      </c>
      <c r="HP573" s="222">
        <f t="shared" si="1589"/>
        <v>0</v>
      </c>
      <c r="HQ573" s="222">
        <f t="shared" si="1590"/>
        <v>0</v>
      </c>
      <c r="HR573" s="222">
        <f t="shared" si="1591"/>
        <v>0</v>
      </c>
      <c r="HS573" s="222">
        <f t="shared" si="1592"/>
        <v>0</v>
      </c>
      <c r="HT573" s="222">
        <f t="shared" si="1593"/>
        <v>0</v>
      </c>
      <c r="HU573" s="222">
        <f t="shared" si="1594"/>
        <v>0</v>
      </c>
      <c r="HV573" s="222">
        <f t="shared" si="1595"/>
        <v>0</v>
      </c>
      <c r="HW573" s="222">
        <f t="shared" si="1596"/>
        <v>0</v>
      </c>
      <c r="HX573" s="222">
        <f t="shared" si="1597"/>
        <v>0</v>
      </c>
      <c r="HY573" s="222">
        <f t="shared" si="1598"/>
        <v>0</v>
      </c>
      <c r="HZ573" s="222">
        <f t="shared" si="1599"/>
        <v>0</v>
      </c>
      <c r="IA573" s="222">
        <f t="shared" si="1600"/>
        <v>0</v>
      </c>
      <c r="IB573" s="222">
        <f t="shared" si="1601"/>
        <v>0</v>
      </c>
      <c r="IC573" s="222">
        <f t="shared" si="1602"/>
        <v>0</v>
      </c>
      <c r="ID573" s="222">
        <f t="shared" si="1603"/>
        <v>0</v>
      </c>
      <c r="IE573" s="222">
        <f t="shared" si="1604"/>
        <v>0</v>
      </c>
      <c r="IF573" s="222">
        <f t="shared" si="1605"/>
        <v>0</v>
      </c>
      <c r="IG573" s="222">
        <f t="shared" si="1606"/>
        <v>0</v>
      </c>
      <c r="IH573" s="222">
        <f t="shared" si="1607"/>
        <v>0</v>
      </c>
      <c r="II573" s="222">
        <f t="shared" si="1608"/>
        <v>0</v>
      </c>
      <c r="IJ573" s="222">
        <f t="shared" si="1609"/>
        <v>0</v>
      </c>
      <c r="IK573" s="222">
        <f t="shared" si="1610"/>
        <v>0</v>
      </c>
      <c r="IL573" s="222">
        <f t="shared" si="1611"/>
        <v>0</v>
      </c>
      <c r="IM573" s="222">
        <f t="shared" si="1612"/>
        <v>0</v>
      </c>
      <c r="IN573" s="222">
        <f t="shared" si="1613"/>
        <v>0</v>
      </c>
      <c r="IO573" s="222">
        <f t="shared" si="1614"/>
        <v>0</v>
      </c>
      <c r="IP573" s="222">
        <f t="shared" si="1615"/>
        <v>0</v>
      </c>
      <c r="IQ573" s="222">
        <f t="shared" si="1616"/>
        <v>0</v>
      </c>
      <c r="IR573" s="222">
        <f t="shared" si="1617"/>
        <v>0</v>
      </c>
      <c r="IS573" s="222">
        <f t="shared" si="1618"/>
        <v>0</v>
      </c>
      <c r="IT573" s="222">
        <f t="shared" si="1619"/>
        <v>0</v>
      </c>
      <c r="IU573" s="222">
        <f t="shared" si="1620"/>
        <v>0</v>
      </c>
      <c r="IV573" s="222">
        <f t="shared" si="1621"/>
        <v>0</v>
      </c>
      <c r="IW573" s="222">
        <f t="shared" si="1622"/>
        <v>0</v>
      </c>
      <c r="IX573" s="222">
        <f t="shared" si="1623"/>
        <v>0</v>
      </c>
      <c r="IY573" s="222">
        <f t="shared" si="1624"/>
        <v>0</v>
      </c>
      <c r="IZ573" s="222">
        <f t="shared" si="1625"/>
        <v>0</v>
      </c>
      <c r="JA573" s="222">
        <f t="shared" si="1626"/>
        <v>0</v>
      </c>
      <c r="JB573" s="222">
        <f t="shared" si="1627"/>
        <v>0</v>
      </c>
    </row>
    <row r="574" spans="2:262">
      <c r="B574" s="230">
        <v>213</v>
      </c>
      <c r="C574" s="229">
        <f t="shared" si="1628"/>
        <v>4.1601562499999972E-3</v>
      </c>
      <c r="D574" s="226">
        <f t="shared" ca="1" si="1371"/>
        <v>24.677936431194592</v>
      </c>
      <c r="E574" s="225">
        <f ca="1">HK361</f>
        <v>0.6779364311945919</v>
      </c>
      <c r="F574" s="224">
        <v>213</v>
      </c>
      <c r="G574" s="222">
        <f t="shared" si="1372"/>
        <v>0</v>
      </c>
      <c r="H574" s="222">
        <f t="shared" si="1373"/>
        <v>0</v>
      </c>
      <c r="I574" s="222">
        <f t="shared" si="1374"/>
        <v>0</v>
      </c>
      <c r="J574" s="222">
        <f t="shared" si="1375"/>
        <v>0</v>
      </c>
      <c r="K574" s="222">
        <f t="shared" si="1376"/>
        <v>0</v>
      </c>
      <c r="L574" s="222">
        <f t="shared" si="1377"/>
        <v>0</v>
      </c>
      <c r="M574" s="222">
        <f t="shared" si="1378"/>
        <v>0</v>
      </c>
      <c r="N574" s="222">
        <f t="shared" si="1379"/>
        <v>0</v>
      </c>
      <c r="O574" s="222">
        <f t="shared" si="1380"/>
        <v>0</v>
      </c>
      <c r="P574" s="222">
        <f t="shared" si="1381"/>
        <v>0</v>
      </c>
      <c r="Q574" s="222">
        <f t="shared" si="1382"/>
        <v>0</v>
      </c>
      <c r="R574" s="222">
        <f t="shared" si="1383"/>
        <v>0</v>
      </c>
      <c r="S574" s="222">
        <f t="shared" si="1384"/>
        <v>0</v>
      </c>
      <c r="T574" s="222">
        <f t="shared" si="1385"/>
        <v>0</v>
      </c>
      <c r="U574" s="222">
        <f t="shared" si="1386"/>
        <v>0</v>
      </c>
      <c r="V574" s="222">
        <f t="shared" si="1387"/>
        <v>0</v>
      </c>
      <c r="W574" s="222">
        <f t="shared" si="1388"/>
        <v>0</v>
      </c>
      <c r="X574" s="222">
        <f t="shared" si="1389"/>
        <v>0</v>
      </c>
      <c r="Y574" s="222">
        <f t="shared" si="1390"/>
        <v>0</v>
      </c>
      <c r="Z574" s="222">
        <f t="shared" si="1391"/>
        <v>0</v>
      </c>
      <c r="AA574" s="222">
        <f t="shared" si="1392"/>
        <v>0</v>
      </c>
      <c r="AB574" s="222">
        <f t="shared" si="1393"/>
        <v>0</v>
      </c>
      <c r="AC574" s="222">
        <f t="shared" si="1394"/>
        <v>0</v>
      </c>
      <c r="AD574" s="222">
        <f t="shared" si="1395"/>
        <v>0</v>
      </c>
      <c r="AE574" s="222">
        <f t="shared" si="1396"/>
        <v>0</v>
      </c>
      <c r="AF574" s="222">
        <f t="shared" si="1397"/>
        <v>0</v>
      </c>
      <c r="AG574" s="222">
        <f t="shared" si="1398"/>
        <v>0</v>
      </c>
      <c r="AH574" s="222">
        <f t="shared" si="1399"/>
        <v>0</v>
      </c>
      <c r="AI574" s="222">
        <f t="shared" si="1400"/>
        <v>0</v>
      </c>
      <c r="AJ574" s="222">
        <f t="shared" si="1401"/>
        <v>0</v>
      </c>
      <c r="AK574" s="222">
        <f t="shared" si="1402"/>
        <v>0</v>
      </c>
      <c r="AL574" s="222">
        <f t="shared" si="1403"/>
        <v>0</v>
      </c>
      <c r="AM574" s="222">
        <f t="shared" si="1404"/>
        <v>0</v>
      </c>
      <c r="AN574" s="222">
        <f t="shared" si="1405"/>
        <v>0</v>
      </c>
      <c r="AO574" s="222">
        <f t="shared" si="1406"/>
        <v>0</v>
      </c>
      <c r="AP574" s="222">
        <f t="shared" si="1407"/>
        <v>0</v>
      </c>
      <c r="AQ574" s="222">
        <f t="shared" si="1408"/>
        <v>0</v>
      </c>
      <c r="AR574" s="222">
        <f t="shared" si="1409"/>
        <v>0</v>
      </c>
      <c r="AS574" s="222">
        <f t="shared" si="1410"/>
        <v>0</v>
      </c>
      <c r="AT574" s="222">
        <f t="shared" si="1411"/>
        <v>0</v>
      </c>
      <c r="AU574" s="222">
        <f t="shared" si="1412"/>
        <v>0</v>
      </c>
      <c r="AV574" s="222">
        <f t="shared" si="1413"/>
        <v>0</v>
      </c>
      <c r="AW574" s="222">
        <f t="shared" si="1414"/>
        <v>0</v>
      </c>
      <c r="AX574" s="222">
        <f t="shared" si="1415"/>
        <v>0</v>
      </c>
      <c r="AY574" s="222">
        <f t="shared" si="1416"/>
        <v>0</v>
      </c>
      <c r="AZ574" s="222">
        <f t="shared" si="1417"/>
        <v>0</v>
      </c>
      <c r="BA574" s="222">
        <f t="shared" si="1418"/>
        <v>0</v>
      </c>
      <c r="BB574" s="222">
        <f t="shared" si="1419"/>
        <v>0</v>
      </c>
      <c r="BC574" s="222">
        <f t="shared" si="1420"/>
        <v>0</v>
      </c>
      <c r="BD574" s="222">
        <f t="shared" si="1421"/>
        <v>0</v>
      </c>
      <c r="BE574" s="222">
        <f t="shared" si="1422"/>
        <v>0</v>
      </c>
      <c r="BF574" s="222">
        <f t="shared" si="1423"/>
        <v>0</v>
      </c>
      <c r="BG574" s="222">
        <f t="shared" si="1424"/>
        <v>0</v>
      </c>
      <c r="BH574" s="222">
        <f t="shared" si="1425"/>
        <v>0</v>
      </c>
      <c r="BI574" s="222">
        <f t="shared" si="1426"/>
        <v>0</v>
      </c>
      <c r="BJ574" s="222">
        <f t="shared" si="1427"/>
        <v>0</v>
      </c>
      <c r="BK574" s="222">
        <f t="shared" si="1428"/>
        <v>0</v>
      </c>
      <c r="BL574" s="222">
        <f t="shared" si="1429"/>
        <v>0</v>
      </c>
      <c r="BM574" s="222">
        <f t="shared" si="1430"/>
        <v>0</v>
      </c>
      <c r="BN574" s="222">
        <f t="shared" si="1431"/>
        <v>0</v>
      </c>
      <c r="BO574" s="222">
        <f t="shared" si="1432"/>
        <v>0</v>
      </c>
      <c r="BP574" s="222">
        <f t="shared" si="1433"/>
        <v>0</v>
      </c>
      <c r="BQ574" s="222">
        <f t="shared" si="1434"/>
        <v>0</v>
      </c>
      <c r="BR574" s="222">
        <f t="shared" si="1435"/>
        <v>0</v>
      </c>
      <c r="BS574" s="222">
        <f t="shared" si="1436"/>
        <v>0</v>
      </c>
      <c r="BT574" s="222">
        <f t="shared" si="1437"/>
        <v>0</v>
      </c>
      <c r="BU574" s="222">
        <f t="shared" si="1438"/>
        <v>0</v>
      </c>
      <c r="BV574" s="222">
        <f t="shared" si="1439"/>
        <v>0</v>
      </c>
      <c r="BW574" s="222">
        <f t="shared" si="1440"/>
        <v>0</v>
      </c>
      <c r="BX574" s="222">
        <f t="shared" si="1441"/>
        <v>0</v>
      </c>
      <c r="BY574" s="222">
        <f t="shared" si="1442"/>
        <v>0</v>
      </c>
      <c r="BZ574" s="222">
        <f t="shared" si="1443"/>
        <v>0</v>
      </c>
      <c r="CA574" s="222">
        <f t="shared" si="1444"/>
        <v>0</v>
      </c>
      <c r="CB574" s="222">
        <f t="shared" si="1445"/>
        <v>0</v>
      </c>
      <c r="CC574" s="222">
        <f t="shared" si="1446"/>
        <v>0</v>
      </c>
      <c r="CD574" s="222">
        <f t="shared" si="1447"/>
        <v>0</v>
      </c>
      <c r="CE574" s="222">
        <f t="shared" si="1448"/>
        <v>0</v>
      </c>
      <c r="CF574" s="222">
        <f t="shared" si="1449"/>
        <v>0</v>
      </c>
      <c r="CG574" s="222">
        <f t="shared" si="1450"/>
        <v>0</v>
      </c>
      <c r="CH574" s="222">
        <f t="shared" si="1451"/>
        <v>0</v>
      </c>
      <c r="CI574" s="222">
        <f t="shared" si="1452"/>
        <v>0</v>
      </c>
      <c r="CJ574" s="222">
        <f t="shared" si="1453"/>
        <v>0</v>
      </c>
      <c r="CK574" s="222">
        <f t="shared" si="1454"/>
        <v>0</v>
      </c>
      <c r="CL574" s="222">
        <f t="shared" si="1455"/>
        <v>0</v>
      </c>
      <c r="CM574" s="222">
        <f t="shared" si="1456"/>
        <v>0</v>
      </c>
      <c r="CN574" s="222">
        <f t="shared" si="1457"/>
        <v>0</v>
      </c>
      <c r="CO574" s="222">
        <f t="shared" si="1458"/>
        <v>0</v>
      </c>
      <c r="CP574" s="222">
        <f t="shared" si="1459"/>
        <v>0</v>
      </c>
      <c r="CQ574" s="222">
        <f t="shared" si="1460"/>
        <v>0</v>
      </c>
      <c r="CR574" s="222">
        <f t="shared" si="1461"/>
        <v>0</v>
      </c>
      <c r="CS574" s="222">
        <f t="shared" si="1462"/>
        <v>0</v>
      </c>
      <c r="CT574" s="222">
        <f t="shared" si="1463"/>
        <v>0</v>
      </c>
      <c r="CU574" s="222">
        <f t="shared" si="1464"/>
        <v>0</v>
      </c>
      <c r="CV574" s="222">
        <f t="shared" si="1465"/>
        <v>0</v>
      </c>
      <c r="CW574" s="222">
        <f t="shared" si="1466"/>
        <v>0</v>
      </c>
      <c r="CX574" s="222">
        <f t="shared" si="1467"/>
        <v>0</v>
      </c>
      <c r="CY574" s="222">
        <f t="shared" si="1468"/>
        <v>0</v>
      </c>
      <c r="CZ574" s="222">
        <f t="shared" si="1469"/>
        <v>0</v>
      </c>
      <c r="DA574" s="222">
        <f t="shared" si="1470"/>
        <v>0</v>
      </c>
      <c r="DB574" s="222">
        <f t="shared" si="1471"/>
        <v>0</v>
      </c>
      <c r="DC574" s="222">
        <f t="shared" si="1472"/>
        <v>0</v>
      </c>
      <c r="DD574" s="222">
        <f t="shared" si="1473"/>
        <v>0</v>
      </c>
      <c r="DE574" s="222">
        <f t="shared" si="1474"/>
        <v>0</v>
      </c>
      <c r="DF574" s="222">
        <f t="shared" si="1475"/>
        <v>0</v>
      </c>
      <c r="DG574" s="222">
        <f t="shared" si="1476"/>
        <v>0</v>
      </c>
      <c r="DH574" s="222">
        <f t="shared" si="1477"/>
        <v>0</v>
      </c>
      <c r="DI574" s="222">
        <f t="shared" si="1478"/>
        <v>0</v>
      </c>
      <c r="DJ574" s="222">
        <f t="shared" si="1479"/>
        <v>0</v>
      </c>
      <c r="DK574" s="222">
        <f t="shared" si="1480"/>
        <v>0</v>
      </c>
      <c r="DL574" s="222">
        <f t="shared" si="1481"/>
        <v>0</v>
      </c>
      <c r="DM574" s="222">
        <f t="shared" si="1482"/>
        <v>0</v>
      </c>
      <c r="DN574" s="222">
        <f t="shared" si="1483"/>
        <v>0</v>
      </c>
      <c r="DO574" s="222">
        <f t="shared" si="1484"/>
        <v>0</v>
      </c>
      <c r="DP574" s="222">
        <f t="shared" si="1485"/>
        <v>0</v>
      </c>
      <c r="DQ574" s="222">
        <f t="shared" si="1486"/>
        <v>0</v>
      </c>
      <c r="DR574" s="222">
        <f t="shared" si="1487"/>
        <v>0</v>
      </c>
      <c r="DS574" s="222">
        <f t="shared" si="1488"/>
        <v>0</v>
      </c>
      <c r="DT574" s="222">
        <f t="shared" si="1489"/>
        <v>0</v>
      </c>
      <c r="DU574" s="222">
        <f t="shared" si="1490"/>
        <v>0</v>
      </c>
      <c r="DV574" s="222">
        <f t="shared" si="1491"/>
        <v>0</v>
      </c>
      <c r="DW574" s="222">
        <f t="shared" si="1492"/>
        <v>0</v>
      </c>
      <c r="DX574" s="222">
        <f t="shared" si="1493"/>
        <v>0</v>
      </c>
      <c r="DY574" s="222">
        <f t="shared" si="1494"/>
        <v>0</v>
      </c>
      <c r="DZ574" s="222">
        <f t="shared" si="1495"/>
        <v>0</v>
      </c>
      <c r="EA574" s="222">
        <f t="shared" si="1496"/>
        <v>0</v>
      </c>
      <c r="EB574" s="222">
        <f t="shared" si="1497"/>
        <v>0</v>
      </c>
      <c r="EC574" s="222">
        <f t="shared" si="1498"/>
        <v>0</v>
      </c>
      <c r="ED574" s="222">
        <f t="shared" si="1499"/>
        <v>0</v>
      </c>
      <c r="EE574" s="222">
        <f t="shared" si="1500"/>
        <v>0</v>
      </c>
      <c r="EF574" s="222">
        <f t="shared" si="1501"/>
        <v>0</v>
      </c>
      <c r="EG574" s="222">
        <f t="shared" si="1502"/>
        <v>0</v>
      </c>
      <c r="EH574" s="222">
        <f t="shared" si="1503"/>
        <v>0</v>
      </c>
      <c r="EI574" s="222">
        <f t="shared" si="1504"/>
        <v>0</v>
      </c>
      <c r="EJ574" s="222">
        <f t="shared" si="1505"/>
        <v>0</v>
      </c>
      <c r="EK574" s="222">
        <f t="shared" si="1506"/>
        <v>0</v>
      </c>
      <c r="EL574" s="222">
        <f t="shared" si="1507"/>
        <v>0</v>
      </c>
      <c r="EM574" s="222">
        <f t="shared" si="1508"/>
        <v>0</v>
      </c>
      <c r="EN574" s="222">
        <f t="shared" si="1509"/>
        <v>0</v>
      </c>
      <c r="EO574" s="222">
        <f t="shared" si="1510"/>
        <v>0</v>
      </c>
      <c r="EP574" s="222">
        <f t="shared" si="1511"/>
        <v>0</v>
      </c>
      <c r="EQ574" s="222">
        <f t="shared" si="1512"/>
        <v>0</v>
      </c>
      <c r="ER574" s="222">
        <f t="shared" si="1513"/>
        <v>0</v>
      </c>
      <c r="ES574" s="222">
        <f t="shared" si="1514"/>
        <v>0</v>
      </c>
      <c r="ET574" s="222">
        <f t="shared" si="1515"/>
        <v>0</v>
      </c>
      <c r="EU574" s="222">
        <f t="shared" si="1516"/>
        <v>0</v>
      </c>
      <c r="EV574" s="222">
        <f t="shared" si="1517"/>
        <v>0</v>
      </c>
      <c r="EW574" s="222">
        <f t="shared" si="1518"/>
        <v>0</v>
      </c>
      <c r="EX574" s="222">
        <f t="shared" si="1519"/>
        <v>0</v>
      </c>
      <c r="EY574" s="222">
        <f t="shared" si="1520"/>
        <v>0</v>
      </c>
      <c r="EZ574" s="222">
        <f t="shared" si="1521"/>
        <v>0</v>
      </c>
      <c r="FA574" s="222">
        <f t="shared" si="1522"/>
        <v>0</v>
      </c>
      <c r="FB574" s="222">
        <f t="shared" si="1523"/>
        <v>0</v>
      </c>
      <c r="FC574" s="222">
        <f t="shared" si="1524"/>
        <v>0</v>
      </c>
      <c r="FD574" s="222">
        <f t="shared" si="1525"/>
        <v>0</v>
      </c>
      <c r="FE574" s="222">
        <f t="shared" si="1526"/>
        <v>0</v>
      </c>
      <c r="FF574" s="222">
        <f t="shared" si="1527"/>
        <v>0</v>
      </c>
      <c r="FG574" s="222">
        <f t="shared" si="1528"/>
        <v>0</v>
      </c>
      <c r="FH574" s="222">
        <f t="shared" si="1529"/>
        <v>0</v>
      </c>
      <c r="FI574" s="222">
        <f t="shared" si="1530"/>
        <v>0</v>
      </c>
      <c r="FJ574" s="222">
        <f t="shared" si="1531"/>
        <v>0</v>
      </c>
      <c r="FK574" s="222">
        <f t="shared" si="1532"/>
        <v>0</v>
      </c>
      <c r="FL574" s="222">
        <f t="shared" si="1533"/>
        <v>0</v>
      </c>
      <c r="FM574" s="222">
        <f t="shared" si="1534"/>
        <v>0</v>
      </c>
      <c r="FN574" s="222">
        <f t="shared" si="1535"/>
        <v>0</v>
      </c>
      <c r="FO574" s="222">
        <f t="shared" si="1536"/>
        <v>0</v>
      </c>
      <c r="FP574" s="222">
        <f t="shared" si="1537"/>
        <v>0</v>
      </c>
      <c r="FQ574" s="222">
        <f t="shared" si="1538"/>
        <v>0</v>
      </c>
      <c r="FR574" s="222">
        <f t="shared" si="1539"/>
        <v>0</v>
      </c>
      <c r="FS574" s="222">
        <f t="shared" si="1540"/>
        <v>0</v>
      </c>
      <c r="FT574" s="222">
        <f t="shared" si="1541"/>
        <v>0</v>
      </c>
      <c r="FU574" s="222">
        <f t="shared" si="1542"/>
        <v>0</v>
      </c>
      <c r="FV574" s="222">
        <f t="shared" si="1543"/>
        <v>0</v>
      </c>
      <c r="FW574" s="222">
        <f t="shared" si="1544"/>
        <v>0</v>
      </c>
      <c r="FX574" s="222">
        <f t="shared" si="1545"/>
        <v>0</v>
      </c>
      <c r="FY574" s="222">
        <f t="shared" si="1546"/>
        <v>0</v>
      </c>
      <c r="FZ574" s="222">
        <f t="shared" si="1547"/>
        <v>0</v>
      </c>
      <c r="GA574" s="222">
        <f t="shared" si="1548"/>
        <v>0</v>
      </c>
      <c r="GB574" s="222">
        <f t="shared" si="1549"/>
        <v>0</v>
      </c>
      <c r="GC574" s="222">
        <f t="shared" si="1550"/>
        <v>0</v>
      </c>
      <c r="GD574" s="222">
        <f t="shared" si="1551"/>
        <v>0</v>
      </c>
      <c r="GE574" s="222">
        <f t="shared" si="1552"/>
        <v>0</v>
      </c>
      <c r="GF574" s="222">
        <f t="shared" si="1553"/>
        <v>0</v>
      </c>
      <c r="GG574" s="222">
        <f t="shared" si="1554"/>
        <v>0</v>
      </c>
      <c r="GH574" s="222">
        <f t="shared" si="1555"/>
        <v>0</v>
      </c>
      <c r="GI574" s="222">
        <f t="shared" si="1556"/>
        <v>0</v>
      </c>
      <c r="GJ574" s="222">
        <f t="shared" si="1557"/>
        <v>0</v>
      </c>
      <c r="GK574" s="222">
        <f t="shared" si="1558"/>
        <v>0</v>
      </c>
      <c r="GL574" s="222">
        <f t="shared" si="1559"/>
        <v>0</v>
      </c>
      <c r="GM574" s="222">
        <f t="shared" si="1560"/>
        <v>0</v>
      </c>
      <c r="GN574" s="222">
        <f t="shared" si="1561"/>
        <v>0</v>
      </c>
      <c r="GO574" s="222">
        <f t="shared" si="1562"/>
        <v>0</v>
      </c>
      <c r="GP574" s="222">
        <f t="shared" si="1563"/>
        <v>0</v>
      </c>
      <c r="GQ574" s="222">
        <f t="shared" si="1564"/>
        <v>0</v>
      </c>
      <c r="GR574" s="222">
        <f t="shared" si="1565"/>
        <v>0</v>
      </c>
      <c r="GS574" s="222">
        <f t="shared" si="1566"/>
        <v>0</v>
      </c>
      <c r="GT574" s="222">
        <f t="shared" si="1567"/>
        <v>0</v>
      </c>
      <c r="GU574" s="222">
        <f t="shared" si="1568"/>
        <v>0</v>
      </c>
      <c r="GV574" s="222">
        <f t="shared" si="1569"/>
        <v>0</v>
      </c>
      <c r="GW574" s="222">
        <f t="shared" si="1570"/>
        <v>0</v>
      </c>
      <c r="GX574" s="222">
        <f t="shared" si="1571"/>
        <v>0</v>
      </c>
      <c r="GY574" s="222">
        <f t="shared" si="1572"/>
        <v>0</v>
      </c>
      <c r="GZ574" s="222">
        <f t="shared" si="1573"/>
        <v>0</v>
      </c>
      <c r="HA574" s="222">
        <f t="shared" si="1574"/>
        <v>0</v>
      </c>
      <c r="HB574" s="222">
        <f t="shared" si="1575"/>
        <v>0</v>
      </c>
      <c r="HC574" s="222">
        <f t="shared" si="1576"/>
        <v>0</v>
      </c>
      <c r="HD574" s="222">
        <f t="shared" si="1577"/>
        <v>0</v>
      </c>
      <c r="HE574" s="222">
        <f t="shared" si="1578"/>
        <v>0</v>
      </c>
      <c r="HF574" s="222">
        <f t="shared" si="1579"/>
        <v>0</v>
      </c>
      <c r="HG574" s="222">
        <f t="shared" si="1580"/>
        <v>0</v>
      </c>
      <c r="HH574" s="222">
        <f t="shared" si="1581"/>
        <v>0</v>
      </c>
      <c r="HI574" s="222">
        <f t="shared" si="1582"/>
        <v>0</v>
      </c>
      <c r="HJ574" s="222">
        <f t="shared" si="1583"/>
        <v>0</v>
      </c>
      <c r="HK574" s="222">
        <f t="shared" si="1584"/>
        <v>0</v>
      </c>
      <c r="HL574" s="222">
        <f t="shared" si="1585"/>
        <v>0</v>
      </c>
      <c r="HM574" s="222">
        <f t="shared" si="1586"/>
        <v>0</v>
      </c>
      <c r="HN574" s="222">
        <f t="shared" si="1587"/>
        <v>0</v>
      </c>
      <c r="HO574" s="222">
        <f t="shared" si="1588"/>
        <v>0</v>
      </c>
      <c r="HP574" s="222">
        <f t="shared" si="1589"/>
        <v>0</v>
      </c>
      <c r="HQ574" s="222">
        <f t="shared" si="1590"/>
        <v>0</v>
      </c>
      <c r="HR574" s="222">
        <f t="shared" si="1591"/>
        <v>0</v>
      </c>
      <c r="HS574" s="222">
        <f t="shared" si="1592"/>
        <v>0</v>
      </c>
      <c r="HT574" s="222">
        <f t="shared" si="1593"/>
        <v>0</v>
      </c>
      <c r="HU574" s="222">
        <f t="shared" si="1594"/>
        <v>0</v>
      </c>
      <c r="HV574" s="222">
        <f t="shared" si="1595"/>
        <v>0</v>
      </c>
      <c r="HW574" s="222">
        <f t="shared" si="1596"/>
        <v>0</v>
      </c>
      <c r="HX574" s="222">
        <f t="shared" si="1597"/>
        <v>0</v>
      </c>
      <c r="HY574" s="222">
        <f t="shared" si="1598"/>
        <v>0</v>
      </c>
      <c r="HZ574" s="222">
        <f t="shared" si="1599"/>
        <v>0</v>
      </c>
      <c r="IA574" s="222">
        <f t="shared" si="1600"/>
        <v>0</v>
      </c>
      <c r="IB574" s="222">
        <f t="shared" si="1601"/>
        <v>0</v>
      </c>
      <c r="IC574" s="222">
        <f t="shared" si="1602"/>
        <v>0</v>
      </c>
      <c r="ID574" s="222">
        <f t="shared" si="1603"/>
        <v>0</v>
      </c>
      <c r="IE574" s="222">
        <f t="shared" si="1604"/>
        <v>0</v>
      </c>
      <c r="IF574" s="222">
        <f t="shared" si="1605"/>
        <v>0</v>
      </c>
      <c r="IG574" s="222">
        <f t="shared" si="1606"/>
        <v>0</v>
      </c>
      <c r="IH574" s="222">
        <f t="shared" si="1607"/>
        <v>0</v>
      </c>
      <c r="II574" s="222">
        <f t="shared" si="1608"/>
        <v>0</v>
      </c>
      <c r="IJ574" s="222">
        <f t="shared" si="1609"/>
        <v>0</v>
      </c>
      <c r="IK574" s="222">
        <f t="shared" si="1610"/>
        <v>0</v>
      </c>
      <c r="IL574" s="222">
        <f t="shared" si="1611"/>
        <v>0</v>
      </c>
      <c r="IM574" s="222">
        <f t="shared" si="1612"/>
        <v>0</v>
      </c>
      <c r="IN574" s="222">
        <f t="shared" si="1613"/>
        <v>0</v>
      </c>
      <c r="IO574" s="222">
        <f t="shared" si="1614"/>
        <v>0</v>
      </c>
      <c r="IP574" s="222">
        <f t="shared" si="1615"/>
        <v>0</v>
      </c>
      <c r="IQ574" s="222">
        <f t="shared" si="1616"/>
        <v>0</v>
      </c>
      <c r="IR574" s="222">
        <f t="shared" si="1617"/>
        <v>0</v>
      </c>
      <c r="IS574" s="222">
        <f t="shared" si="1618"/>
        <v>0</v>
      </c>
      <c r="IT574" s="222">
        <f t="shared" si="1619"/>
        <v>0</v>
      </c>
      <c r="IU574" s="222">
        <f t="shared" si="1620"/>
        <v>0</v>
      </c>
      <c r="IV574" s="222">
        <f t="shared" si="1621"/>
        <v>0</v>
      </c>
      <c r="IW574" s="222">
        <f t="shared" si="1622"/>
        <v>0</v>
      </c>
      <c r="IX574" s="222">
        <f t="shared" si="1623"/>
        <v>0</v>
      </c>
      <c r="IY574" s="222">
        <f t="shared" si="1624"/>
        <v>0</v>
      </c>
      <c r="IZ574" s="222">
        <f t="shared" si="1625"/>
        <v>0</v>
      </c>
      <c r="JA574" s="222">
        <f t="shared" si="1626"/>
        <v>0</v>
      </c>
      <c r="JB574" s="222">
        <f t="shared" si="1627"/>
        <v>0</v>
      </c>
    </row>
    <row r="575" spans="2:262">
      <c r="B575" s="230">
        <v>214</v>
      </c>
      <c r="C575" s="229">
        <f t="shared" si="1628"/>
        <v>4.1796874999999968E-3</v>
      </c>
      <c r="D575" s="226">
        <f t="shared" ca="1" si="1371"/>
        <v>24.68603269475043</v>
      </c>
      <c r="E575" s="225">
        <f ca="1">HL361</f>
        <v>0.68603269475042883</v>
      </c>
      <c r="F575" s="224">
        <v>214</v>
      </c>
      <c r="G575" s="222">
        <f t="shared" si="1372"/>
        <v>0</v>
      </c>
      <c r="H575" s="222">
        <f t="shared" si="1373"/>
        <v>0</v>
      </c>
      <c r="I575" s="222">
        <f t="shared" si="1374"/>
        <v>0</v>
      </c>
      <c r="J575" s="222">
        <f t="shared" si="1375"/>
        <v>0</v>
      </c>
      <c r="K575" s="222">
        <f t="shared" si="1376"/>
        <v>0</v>
      </c>
      <c r="L575" s="222">
        <f t="shared" si="1377"/>
        <v>0</v>
      </c>
      <c r="M575" s="222">
        <f t="shared" si="1378"/>
        <v>0</v>
      </c>
      <c r="N575" s="222">
        <f t="shared" si="1379"/>
        <v>0</v>
      </c>
      <c r="O575" s="222">
        <f t="shared" si="1380"/>
        <v>0</v>
      </c>
      <c r="P575" s="222">
        <f t="shared" si="1381"/>
        <v>0</v>
      </c>
      <c r="Q575" s="222">
        <f t="shared" si="1382"/>
        <v>0</v>
      </c>
      <c r="R575" s="222">
        <f t="shared" si="1383"/>
        <v>0</v>
      </c>
      <c r="S575" s="222">
        <f t="shared" si="1384"/>
        <v>0</v>
      </c>
      <c r="T575" s="222">
        <f t="shared" si="1385"/>
        <v>0</v>
      </c>
      <c r="U575" s="222">
        <f t="shared" si="1386"/>
        <v>0</v>
      </c>
      <c r="V575" s="222">
        <f t="shared" si="1387"/>
        <v>0</v>
      </c>
      <c r="W575" s="222">
        <f t="shared" si="1388"/>
        <v>0</v>
      </c>
      <c r="X575" s="222">
        <f t="shared" si="1389"/>
        <v>0</v>
      </c>
      <c r="Y575" s="222">
        <f t="shared" si="1390"/>
        <v>0</v>
      </c>
      <c r="Z575" s="222">
        <f t="shared" si="1391"/>
        <v>0</v>
      </c>
      <c r="AA575" s="222">
        <f t="shared" si="1392"/>
        <v>0</v>
      </c>
      <c r="AB575" s="222">
        <f t="shared" si="1393"/>
        <v>0</v>
      </c>
      <c r="AC575" s="222">
        <f t="shared" si="1394"/>
        <v>0</v>
      </c>
      <c r="AD575" s="222">
        <f t="shared" si="1395"/>
        <v>0</v>
      </c>
      <c r="AE575" s="222">
        <f t="shared" si="1396"/>
        <v>0</v>
      </c>
      <c r="AF575" s="222">
        <f t="shared" si="1397"/>
        <v>0</v>
      </c>
      <c r="AG575" s="222">
        <f t="shared" si="1398"/>
        <v>0</v>
      </c>
      <c r="AH575" s="222">
        <f t="shared" si="1399"/>
        <v>0</v>
      </c>
      <c r="AI575" s="222">
        <f t="shared" si="1400"/>
        <v>0</v>
      </c>
      <c r="AJ575" s="222">
        <f t="shared" si="1401"/>
        <v>0</v>
      </c>
      <c r="AK575" s="222">
        <f t="shared" si="1402"/>
        <v>0</v>
      </c>
      <c r="AL575" s="222">
        <f t="shared" si="1403"/>
        <v>0</v>
      </c>
      <c r="AM575" s="222">
        <f t="shared" si="1404"/>
        <v>0</v>
      </c>
      <c r="AN575" s="222">
        <f t="shared" si="1405"/>
        <v>0</v>
      </c>
      <c r="AO575" s="222">
        <f t="shared" si="1406"/>
        <v>0</v>
      </c>
      <c r="AP575" s="222">
        <f t="shared" si="1407"/>
        <v>0</v>
      </c>
      <c r="AQ575" s="222">
        <f t="shared" si="1408"/>
        <v>0</v>
      </c>
      <c r="AR575" s="222">
        <f t="shared" si="1409"/>
        <v>0</v>
      </c>
      <c r="AS575" s="222">
        <f t="shared" si="1410"/>
        <v>0</v>
      </c>
      <c r="AT575" s="222">
        <f t="shared" si="1411"/>
        <v>0</v>
      </c>
      <c r="AU575" s="222">
        <f t="shared" si="1412"/>
        <v>0</v>
      </c>
      <c r="AV575" s="222">
        <f t="shared" si="1413"/>
        <v>0</v>
      </c>
      <c r="AW575" s="222">
        <f t="shared" si="1414"/>
        <v>0</v>
      </c>
      <c r="AX575" s="222">
        <f t="shared" si="1415"/>
        <v>0</v>
      </c>
      <c r="AY575" s="222">
        <f t="shared" si="1416"/>
        <v>0</v>
      </c>
      <c r="AZ575" s="222">
        <f t="shared" si="1417"/>
        <v>0</v>
      </c>
      <c r="BA575" s="222">
        <f t="shared" si="1418"/>
        <v>0</v>
      </c>
      <c r="BB575" s="222">
        <f t="shared" si="1419"/>
        <v>0</v>
      </c>
      <c r="BC575" s="222">
        <f t="shared" si="1420"/>
        <v>0</v>
      </c>
      <c r="BD575" s="222">
        <f t="shared" si="1421"/>
        <v>0</v>
      </c>
      <c r="BE575" s="222">
        <f t="shared" si="1422"/>
        <v>0</v>
      </c>
      <c r="BF575" s="222">
        <f t="shared" si="1423"/>
        <v>0</v>
      </c>
      <c r="BG575" s="222">
        <f t="shared" si="1424"/>
        <v>0</v>
      </c>
      <c r="BH575" s="222">
        <f t="shared" si="1425"/>
        <v>0</v>
      </c>
      <c r="BI575" s="222">
        <f t="shared" si="1426"/>
        <v>0</v>
      </c>
      <c r="BJ575" s="222">
        <f t="shared" si="1427"/>
        <v>0</v>
      </c>
      <c r="BK575" s="222">
        <f t="shared" si="1428"/>
        <v>0</v>
      </c>
      <c r="BL575" s="222">
        <f t="shared" si="1429"/>
        <v>0</v>
      </c>
      <c r="BM575" s="222">
        <f t="shared" si="1430"/>
        <v>0</v>
      </c>
      <c r="BN575" s="222">
        <f t="shared" si="1431"/>
        <v>0</v>
      </c>
      <c r="BO575" s="222">
        <f t="shared" si="1432"/>
        <v>0</v>
      </c>
      <c r="BP575" s="222">
        <f t="shared" si="1433"/>
        <v>0</v>
      </c>
      <c r="BQ575" s="222">
        <f t="shared" si="1434"/>
        <v>0</v>
      </c>
      <c r="BR575" s="222">
        <f t="shared" si="1435"/>
        <v>0</v>
      </c>
      <c r="BS575" s="222">
        <f t="shared" si="1436"/>
        <v>0</v>
      </c>
      <c r="BT575" s="222">
        <f t="shared" si="1437"/>
        <v>0</v>
      </c>
      <c r="BU575" s="222">
        <f t="shared" si="1438"/>
        <v>0</v>
      </c>
      <c r="BV575" s="222">
        <f t="shared" si="1439"/>
        <v>0</v>
      </c>
      <c r="BW575" s="222">
        <f t="shared" si="1440"/>
        <v>0</v>
      </c>
      <c r="BX575" s="222">
        <f t="shared" si="1441"/>
        <v>0</v>
      </c>
      <c r="BY575" s="222">
        <f t="shared" si="1442"/>
        <v>0</v>
      </c>
      <c r="BZ575" s="222">
        <f t="shared" si="1443"/>
        <v>0</v>
      </c>
      <c r="CA575" s="222">
        <f t="shared" si="1444"/>
        <v>0</v>
      </c>
      <c r="CB575" s="222">
        <f t="shared" si="1445"/>
        <v>0</v>
      </c>
      <c r="CC575" s="222">
        <f t="shared" si="1446"/>
        <v>0</v>
      </c>
      <c r="CD575" s="222">
        <f t="shared" si="1447"/>
        <v>0</v>
      </c>
      <c r="CE575" s="222">
        <f t="shared" si="1448"/>
        <v>0</v>
      </c>
      <c r="CF575" s="222">
        <f t="shared" si="1449"/>
        <v>0</v>
      </c>
      <c r="CG575" s="222">
        <f t="shared" si="1450"/>
        <v>0</v>
      </c>
      <c r="CH575" s="222">
        <f t="shared" si="1451"/>
        <v>0</v>
      </c>
      <c r="CI575" s="222">
        <f t="shared" si="1452"/>
        <v>0</v>
      </c>
      <c r="CJ575" s="222">
        <f t="shared" si="1453"/>
        <v>0</v>
      </c>
      <c r="CK575" s="222">
        <f t="shared" si="1454"/>
        <v>0</v>
      </c>
      <c r="CL575" s="222">
        <f t="shared" si="1455"/>
        <v>0</v>
      </c>
      <c r="CM575" s="222">
        <f t="shared" si="1456"/>
        <v>0</v>
      </c>
      <c r="CN575" s="222">
        <f t="shared" si="1457"/>
        <v>0</v>
      </c>
      <c r="CO575" s="222">
        <f t="shared" si="1458"/>
        <v>0</v>
      </c>
      <c r="CP575" s="222">
        <f t="shared" si="1459"/>
        <v>0</v>
      </c>
      <c r="CQ575" s="222">
        <f t="shared" si="1460"/>
        <v>0</v>
      </c>
      <c r="CR575" s="222">
        <f t="shared" si="1461"/>
        <v>0</v>
      </c>
      <c r="CS575" s="222">
        <f t="shared" si="1462"/>
        <v>0</v>
      </c>
      <c r="CT575" s="222">
        <f t="shared" si="1463"/>
        <v>0</v>
      </c>
      <c r="CU575" s="222">
        <f t="shared" si="1464"/>
        <v>0</v>
      </c>
      <c r="CV575" s="222">
        <f t="shared" si="1465"/>
        <v>0</v>
      </c>
      <c r="CW575" s="222">
        <f t="shared" si="1466"/>
        <v>0</v>
      </c>
      <c r="CX575" s="222">
        <f t="shared" si="1467"/>
        <v>0</v>
      </c>
      <c r="CY575" s="222">
        <f t="shared" si="1468"/>
        <v>0</v>
      </c>
      <c r="CZ575" s="222">
        <f t="shared" si="1469"/>
        <v>0</v>
      </c>
      <c r="DA575" s="222">
        <f t="shared" si="1470"/>
        <v>0</v>
      </c>
      <c r="DB575" s="222">
        <f t="shared" si="1471"/>
        <v>0</v>
      </c>
      <c r="DC575" s="222">
        <f t="shared" si="1472"/>
        <v>0</v>
      </c>
      <c r="DD575" s="222">
        <f t="shared" si="1473"/>
        <v>0</v>
      </c>
      <c r="DE575" s="222">
        <f t="shared" si="1474"/>
        <v>0</v>
      </c>
      <c r="DF575" s="222">
        <f t="shared" si="1475"/>
        <v>0</v>
      </c>
      <c r="DG575" s="222">
        <f t="shared" si="1476"/>
        <v>0</v>
      </c>
      <c r="DH575" s="222">
        <f t="shared" si="1477"/>
        <v>0</v>
      </c>
      <c r="DI575" s="222">
        <f t="shared" si="1478"/>
        <v>0</v>
      </c>
      <c r="DJ575" s="222">
        <f t="shared" si="1479"/>
        <v>0</v>
      </c>
      <c r="DK575" s="222">
        <f t="shared" si="1480"/>
        <v>0</v>
      </c>
      <c r="DL575" s="222">
        <f t="shared" si="1481"/>
        <v>0</v>
      </c>
      <c r="DM575" s="222">
        <f t="shared" si="1482"/>
        <v>0</v>
      </c>
      <c r="DN575" s="222">
        <f t="shared" si="1483"/>
        <v>0</v>
      </c>
      <c r="DO575" s="222">
        <f t="shared" si="1484"/>
        <v>0</v>
      </c>
      <c r="DP575" s="222">
        <f t="shared" si="1485"/>
        <v>0</v>
      </c>
      <c r="DQ575" s="222">
        <f t="shared" si="1486"/>
        <v>0</v>
      </c>
      <c r="DR575" s="222">
        <f t="shared" si="1487"/>
        <v>0</v>
      </c>
      <c r="DS575" s="222">
        <f t="shared" si="1488"/>
        <v>0</v>
      </c>
      <c r="DT575" s="222">
        <f t="shared" si="1489"/>
        <v>0</v>
      </c>
      <c r="DU575" s="222">
        <f t="shared" si="1490"/>
        <v>0</v>
      </c>
      <c r="DV575" s="222">
        <f t="shared" si="1491"/>
        <v>0</v>
      </c>
      <c r="DW575" s="222">
        <f t="shared" si="1492"/>
        <v>0</v>
      </c>
      <c r="DX575" s="222">
        <f t="shared" si="1493"/>
        <v>0</v>
      </c>
      <c r="DY575" s="222">
        <f t="shared" si="1494"/>
        <v>0</v>
      </c>
      <c r="DZ575" s="222">
        <f t="shared" si="1495"/>
        <v>0</v>
      </c>
      <c r="EA575" s="222">
        <f t="shared" si="1496"/>
        <v>0</v>
      </c>
      <c r="EB575" s="222">
        <f t="shared" si="1497"/>
        <v>0</v>
      </c>
      <c r="EC575" s="222">
        <f t="shared" si="1498"/>
        <v>0</v>
      </c>
      <c r="ED575" s="222">
        <f t="shared" si="1499"/>
        <v>0</v>
      </c>
      <c r="EE575" s="222">
        <f t="shared" si="1500"/>
        <v>0</v>
      </c>
      <c r="EF575" s="222">
        <f t="shared" si="1501"/>
        <v>0</v>
      </c>
      <c r="EG575" s="222">
        <f t="shared" si="1502"/>
        <v>0</v>
      </c>
      <c r="EH575" s="222">
        <f t="shared" si="1503"/>
        <v>0</v>
      </c>
      <c r="EI575" s="222">
        <f t="shared" si="1504"/>
        <v>0</v>
      </c>
      <c r="EJ575" s="222">
        <f t="shared" si="1505"/>
        <v>0</v>
      </c>
      <c r="EK575" s="222">
        <f t="shared" si="1506"/>
        <v>0</v>
      </c>
      <c r="EL575" s="222">
        <f t="shared" si="1507"/>
        <v>0</v>
      </c>
      <c r="EM575" s="222">
        <f t="shared" si="1508"/>
        <v>0</v>
      </c>
      <c r="EN575" s="222">
        <f t="shared" si="1509"/>
        <v>0</v>
      </c>
      <c r="EO575" s="222">
        <f t="shared" si="1510"/>
        <v>0</v>
      </c>
      <c r="EP575" s="222">
        <f t="shared" si="1511"/>
        <v>0</v>
      </c>
      <c r="EQ575" s="222">
        <f t="shared" si="1512"/>
        <v>0</v>
      </c>
      <c r="ER575" s="222">
        <f t="shared" si="1513"/>
        <v>0</v>
      </c>
      <c r="ES575" s="222">
        <f t="shared" si="1514"/>
        <v>0</v>
      </c>
      <c r="ET575" s="222">
        <f t="shared" si="1515"/>
        <v>0</v>
      </c>
      <c r="EU575" s="222">
        <f t="shared" si="1516"/>
        <v>0</v>
      </c>
      <c r="EV575" s="222">
        <f t="shared" si="1517"/>
        <v>0</v>
      </c>
      <c r="EW575" s="222">
        <f t="shared" si="1518"/>
        <v>0</v>
      </c>
      <c r="EX575" s="222">
        <f t="shared" si="1519"/>
        <v>0</v>
      </c>
      <c r="EY575" s="222">
        <f t="shared" si="1520"/>
        <v>0</v>
      </c>
      <c r="EZ575" s="222">
        <f t="shared" si="1521"/>
        <v>0</v>
      </c>
      <c r="FA575" s="222">
        <f t="shared" si="1522"/>
        <v>0</v>
      </c>
      <c r="FB575" s="222">
        <f t="shared" si="1523"/>
        <v>0</v>
      </c>
      <c r="FC575" s="222">
        <f t="shared" si="1524"/>
        <v>0</v>
      </c>
      <c r="FD575" s="222">
        <f t="shared" si="1525"/>
        <v>0</v>
      </c>
      <c r="FE575" s="222">
        <f t="shared" si="1526"/>
        <v>0</v>
      </c>
      <c r="FF575" s="222">
        <f t="shared" si="1527"/>
        <v>0</v>
      </c>
      <c r="FG575" s="222">
        <f t="shared" si="1528"/>
        <v>0</v>
      </c>
      <c r="FH575" s="222">
        <f t="shared" si="1529"/>
        <v>0</v>
      </c>
      <c r="FI575" s="222">
        <f t="shared" si="1530"/>
        <v>0</v>
      </c>
      <c r="FJ575" s="222">
        <f t="shared" si="1531"/>
        <v>0</v>
      </c>
      <c r="FK575" s="222">
        <f t="shared" si="1532"/>
        <v>0</v>
      </c>
      <c r="FL575" s="222">
        <f t="shared" si="1533"/>
        <v>0</v>
      </c>
      <c r="FM575" s="222">
        <f t="shared" si="1534"/>
        <v>0</v>
      </c>
      <c r="FN575" s="222">
        <f t="shared" si="1535"/>
        <v>0</v>
      </c>
      <c r="FO575" s="222">
        <f t="shared" si="1536"/>
        <v>0</v>
      </c>
      <c r="FP575" s="222">
        <f t="shared" si="1537"/>
        <v>0</v>
      </c>
      <c r="FQ575" s="222">
        <f t="shared" si="1538"/>
        <v>0</v>
      </c>
      <c r="FR575" s="222">
        <f t="shared" si="1539"/>
        <v>0</v>
      </c>
      <c r="FS575" s="222">
        <f t="shared" si="1540"/>
        <v>0</v>
      </c>
      <c r="FT575" s="222">
        <f t="shared" si="1541"/>
        <v>0</v>
      </c>
      <c r="FU575" s="222">
        <f t="shared" si="1542"/>
        <v>0</v>
      </c>
      <c r="FV575" s="222">
        <f t="shared" si="1543"/>
        <v>0</v>
      </c>
      <c r="FW575" s="222">
        <f t="shared" si="1544"/>
        <v>0</v>
      </c>
      <c r="FX575" s="222">
        <f t="shared" si="1545"/>
        <v>0</v>
      </c>
      <c r="FY575" s="222">
        <f t="shared" si="1546"/>
        <v>0</v>
      </c>
      <c r="FZ575" s="222">
        <f t="shared" si="1547"/>
        <v>0</v>
      </c>
      <c r="GA575" s="222">
        <f t="shared" si="1548"/>
        <v>0</v>
      </c>
      <c r="GB575" s="222">
        <f t="shared" si="1549"/>
        <v>0</v>
      </c>
      <c r="GC575" s="222">
        <f t="shared" si="1550"/>
        <v>0</v>
      </c>
      <c r="GD575" s="222">
        <f t="shared" si="1551"/>
        <v>0</v>
      </c>
      <c r="GE575" s="222">
        <f t="shared" si="1552"/>
        <v>0</v>
      </c>
      <c r="GF575" s="222">
        <f t="shared" si="1553"/>
        <v>0</v>
      </c>
      <c r="GG575" s="222">
        <f t="shared" si="1554"/>
        <v>0</v>
      </c>
      <c r="GH575" s="222">
        <f t="shared" si="1555"/>
        <v>0</v>
      </c>
      <c r="GI575" s="222">
        <f t="shared" si="1556"/>
        <v>0</v>
      </c>
      <c r="GJ575" s="222">
        <f t="shared" si="1557"/>
        <v>0</v>
      </c>
      <c r="GK575" s="222">
        <f t="shared" si="1558"/>
        <v>0</v>
      </c>
      <c r="GL575" s="222">
        <f t="shared" si="1559"/>
        <v>0</v>
      </c>
      <c r="GM575" s="222">
        <f t="shared" si="1560"/>
        <v>0</v>
      </c>
      <c r="GN575" s="222">
        <f t="shared" si="1561"/>
        <v>0</v>
      </c>
      <c r="GO575" s="222">
        <f t="shared" si="1562"/>
        <v>0</v>
      </c>
      <c r="GP575" s="222">
        <f t="shared" si="1563"/>
        <v>0</v>
      </c>
      <c r="GQ575" s="222">
        <f t="shared" si="1564"/>
        <v>0</v>
      </c>
      <c r="GR575" s="222">
        <f t="shared" si="1565"/>
        <v>0</v>
      </c>
      <c r="GS575" s="222">
        <f t="shared" si="1566"/>
        <v>0</v>
      </c>
      <c r="GT575" s="222">
        <f t="shared" si="1567"/>
        <v>0</v>
      </c>
      <c r="GU575" s="222">
        <f t="shared" si="1568"/>
        <v>0</v>
      </c>
      <c r="GV575" s="222">
        <f t="shared" si="1569"/>
        <v>0</v>
      </c>
      <c r="GW575" s="222">
        <f t="shared" si="1570"/>
        <v>0</v>
      </c>
      <c r="GX575" s="222">
        <f t="shared" si="1571"/>
        <v>0</v>
      </c>
      <c r="GY575" s="222">
        <f t="shared" si="1572"/>
        <v>0</v>
      </c>
      <c r="GZ575" s="222">
        <f t="shared" si="1573"/>
        <v>0</v>
      </c>
      <c r="HA575" s="222">
        <f t="shared" si="1574"/>
        <v>0</v>
      </c>
      <c r="HB575" s="222">
        <f t="shared" si="1575"/>
        <v>0</v>
      </c>
      <c r="HC575" s="222">
        <f t="shared" si="1576"/>
        <v>0</v>
      </c>
      <c r="HD575" s="222">
        <f t="shared" si="1577"/>
        <v>0</v>
      </c>
      <c r="HE575" s="222">
        <f t="shared" si="1578"/>
        <v>0</v>
      </c>
      <c r="HF575" s="222">
        <f t="shared" si="1579"/>
        <v>0</v>
      </c>
      <c r="HG575" s="222">
        <f t="shared" si="1580"/>
        <v>0</v>
      </c>
      <c r="HH575" s="222">
        <f t="shared" si="1581"/>
        <v>0</v>
      </c>
      <c r="HI575" s="222">
        <f t="shared" si="1582"/>
        <v>0</v>
      </c>
      <c r="HJ575" s="222">
        <f t="shared" si="1583"/>
        <v>0</v>
      </c>
      <c r="HK575" s="222">
        <f t="shared" si="1584"/>
        <v>0</v>
      </c>
      <c r="HL575" s="222">
        <f t="shared" si="1585"/>
        <v>0</v>
      </c>
      <c r="HM575" s="222">
        <f t="shared" si="1586"/>
        <v>0</v>
      </c>
      <c r="HN575" s="222">
        <f t="shared" si="1587"/>
        <v>0</v>
      </c>
      <c r="HO575" s="222">
        <f t="shared" si="1588"/>
        <v>0</v>
      </c>
      <c r="HP575" s="222">
        <f t="shared" si="1589"/>
        <v>0</v>
      </c>
      <c r="HQ575" s="222">
        <f t="shared" si="1590"/>
        <v>0</v>
      </c>
      <c r="HR575" s="222">
        <f t="shared" si="1591"/>
        <v>0</v>
      </c>
      <c r="HS575" s="222">
        <f t="shared" si="1592"/>
        <v>0</v>
      </c>
      <c r="HT575" s="222">
        <f t="shared" si="1593"/>
        <v>0</v>
      </c>
      <c r="HU575" s="222">
        <f t="shared" si="1594"/>
        <v>0</v>
      </c>
      <c r="HV575" s="222">
        <f t="shared" si="1595"/>
        <v>0</v>
      </c>
      <c r="HW575" s="222">
        <f t="shared" si="1596"/>
        <v>0</v>
      </c>
      <c r="HX575" s="222">
        <f t="shared" si="1597"/>
        <v>0</v>
      </c>
      <c r="HY575" s="222">
        <f t="shared" si="1598"/>
        <v>0</v>
      </c>
      <c r="HZ575" s="222">
        <f t="shared" si="1599"/>
        <v>0</v>
      </c>
      <c r="IA575" s="222">
        <f t="shared" si="1600"/>
        <v>0</v>
      </c>
      <c r="IB575" s="222">
        <f t="shared" si="1601"/>
        <v>0</v>
      </c>
      <c r="IC575" s="222">
        <f t="shared" si="1602"/>
        <v>0</v>
      </c>
      <c r="ID575" s="222">
        <f t="shared" si="1603"/>
        <v>0</v>
      </c>
      <c r="IE575" s="222">
        <f t="shared" si="1604"/>
        <v>0</v>
      </c>
      <c r="IF575" s="222">
        <f t="shared" si="1605"/>
        <v>0</v>
      </c>
      <c r="IG575" s="222">
        <f t="shared" si="1606"/>
        <v>0</v>
      </c>
      <c r="IH575" s="222">
        <f t="shared" si="1607"/>
        <v>0</v>
      </c>
      <c r="II575" s="222">
        <f t="shared" si="1608"/>
        <v>0</v>
      </c>
      <c r="IJ575" s="222">
        <f t="shared" si="1609"/>
        <v>0</v>
      </c>
      <c r="IK575" s="222">
        <f t="shared" si="1610"/>
        <v>0</v>
      </c>
      <c r="IL575" s="222">
        <f t="shared" si="1611"/>
        <v>0</v>
      </c>
      <c r="IM575" s="222">
        <f t="shared" si="1612"/>
        <v>0</v>
      </c>
      <c r="IN575" s="222">
        <f t="shared" si="1613"/>
        <v>0</v>
      </c>
      <c r="IO575" s="222">
        <f t="shared" si="1614"/>
        <v>0</v>
      </c>
      <c r="IP575" s="222">
        <f t="shared" si="1615"/>
        <v>0</v>
      </c>
      <c r="IQ575" s="222">
        <f t="shared" si="1616"/>
        <v>0</v>
      </c>
      <c r="IR575" s="222">
        <f t="shared" si="1617"/>
        <v>0</v>
      </c>
      <c r="IS575" s="222">
        <f t="shared" si="1618"/>
        <v>0</v>
      </c>
      <c r="IT575" s="222">
        <f t="shared" si="1619"/>
        <v>0</v>
      </c>
      <c r="IU575" s="222">
        <f t="shared" si="1620"/>
        <v>0</v>
      </c>
      <c r="IV575" s="222">
        <f t="shared" si="1621"/>
        <v>0</v>
      </c>
      <c r="IW575" s="222">
        <f t="shared" si="1622"/>
        <v>0</v>
      </c>
      <c r="IX575" s="222">
        <f t="shared" si="1623"/>
        <v>0</v>
      </c>
      <c r="IY575" s="222">
        <f t="shared" si="1624"/>
        <v>0</v>
      </c>
      <c r="IZ575" s="222">
        <f t="shared" si="1625"/>
        <v>0</v>
      </c>
      <c r="JA575" s="222">
        <f t="shared" si="1626"/>
        <v>0</v>
      </c>
      <c r="JB575" s="222">
        <f t="shared" si="1627"/>
        <v>0</v>
      </c>
    </row>
    <row r="576" spans="2:262">
      <c r="B576" s="230">
        <v>215</v>
      </c>
      <c r="C576" s="229">
        <f t="shared" si="1628"/>
        <v>4.1992187499999964E-3</v>
      </c>
      <c r="D576" s="226">
        <f t="shared" ca="1" si="1371"/>
        <v>24.692097999562609</v>
      </c>
      <c r="E576" s="225">
        <f ca="1">HM361</f>
        <v>0.69209799956261031</v>
      </c>
      <c r="F576" s="224">
        <v>215</v>
      </c>
      <c r="G576" s="222">
        <f t="shared" si="1372"/>
        <v>0</v>
      </c>
      <c r="H576" s="222">
        <f t="shared" si="1373"/>
        <v>0</v>
      </c>
      <c r="I576" s="222">
        <f t="shared" si="1374"/>
        <v>0</v>
      </c>
      <c r="J576" s="222">
        <f t="shared" si="1375"/>
        <v>0</v>
      </c>
      <c r="K576" s="222">
        <f t="shared" si="1376"/>
        <v>0</v>
      </c>
      <c r="L576" s="222">
        <f t="shared" si="1377"/>
        <v>0</v>
      </c>
      <c r="M576" s="222">
        <f t="shared" si="1378"/>
        <v>0</v>
      </c>
      <c r="N576" s="222">
        <f t="shared" si="1379"/>
        <v>0</v>
      </c>
      <c r="O576" s="222">
        <f t="shared" si="1380"/>
        <v>0</v>
      </c>
      <c r="P576" s="222">
        <f t="shared" si="1381"/>
        <v>0</v>
      </c>
      <c r="Q576" s="222">
        <f t="shared" si="1382"/>
        <v>0</v>
      </c>
      <c r="R576" s="222">
        <f t="shared" si="1383"/>
        <v>0</v>
      </c>
      <c r="S576" s="222">
        <f t="shared" si="1384"/>
        <v>0</v>
      </c>
      <c r="T576" s="222">
        <f t="shared" si="1385"/>
        <v>0</v>
      </c>
      <c r="U576" s="222">
        <f t="shared" si="1386"/>
        <v>0</v>
      </c>
      <c r="V576" s="222">
        <f t="shared" si="1387"/>
        <v>0</v>
      </c>
      <c r="W576" s="222">
        <f t="shared" si="1388"/>
        <v>0</v>
      </c>
      <c r="X576" s="222">
        <f t="shared" si="1389"/>
        <v>0</v>
      </c>
      <c r="Y576" s="222">
        <f t="shared" si="1390"/>
        <v>0</v>
      </c>
      <c r="Z576" s="222">
        <f t="shared" si="1391"/>
        <v>0</v>
      </c>
      <c r="AA576" s="222">
        <f t="shared" si="1392"/>
        <v>0</v>
      </c>
      <c r="AB576" s="222">
        <f t="shared" si="1393"/>
        <v>0</v>
      </c>
      <c r="AC576" s="222">
        <f t="shared" si="1394"/>
        <v>0</v>
      </c>
      <c r="AD576" s="222">
        <f t="shared" si="1395"/>
        <v>0</v>
      </c>
      <c r="AE576" s="222">
        <f t="shared" si="1396"/>
        <v>0</v>
      </c>
      <c r="AF576" s="222">
        <f t="shared" si="1397"/>
        <v>0</v>
      </c>
      <c r="AG576" s="222">
        <f t="shared" si="1398"/>
        <v>0</v>
      </c>
      <c r="AH576" s="222">
        <f t="shared" si="1399"/>
        <v>0</v>
      </c>
      <c r="AI576" s="222">
        <f t="shared" si="1400"/>
        <v>0</v>
      </c>
      <c r="AJ576" s="222">
        <f t="shared" si="1401"/>
        <v>0</v>
      </c>
      <c r="AK576" s="222">
        <f t="shared" si="1402"/>
        <v>0</v>
      </c>
      <c r="AL576" s="222">
        <f t="shared" si="1403"/>
        <v>0</v>
      </c>
      <c r="AM576" s="222">
        <f t="shared" si="1404"/>
        <v>0</v>
      </c>
      <c r="AN576" s="222">
        <f t="shared" si="1405"/>
        <v>0</v>
      </c>
      <c r="AO576" s="222">
        <f t="shared" si="1406"/>
        <v>0</v>
      </c>
      <c r="AP576" s="222">
        <f t="shared" si="1407"/>
        <v>0</v>
      </c>
      <c r="AQ576" s="222">
        <f t="shared" si="1408"/>
        <v>0</v>
      </c>
      <c r="AR576" s="222">
        <f t="shared" si="1409"/>
        <v>0</v>
      </c>
      <c r="AS576" s="222">
        <f t="shared" si="1410"/>
        <v>0</v>
      </c>
      <c r="AT576" s="222">
        <f t="shared" si="1411"/>
        <v>0</v>
      </c>
      <c r="AU576" s="222">
        <f t="shared" si="1412"/>
        <v>0</v>
      </c>
      <c r="AV576" s="222">
        <f t="shared" si="1413"/>
        <v>0</v>
      </c>
      <c r="AW576" s="222">
        <f t="shared" si="1414"/>
        <v>0</v>
      </c>
      <c r="AX576" s="222">
        <f t="shared" si="1415"/>
        <v>0</v>
      </c>
      <c r="AY576" s="222">
        <f t="shared" si="1416"/>
        <v>0</v>
      </c>
      <c r="AZ576" s="222">
        <f t="shared" si="1417"/>
        <v>0</v>
      </c>
      <c r="BA576" s="222">
        <f t="shared" si="1418"/>
        <v>0</v>
      </c>
      <c r="BB576" s="222">
        <f t="shared" si="1419"/>
        <v>0</v>
      </c>
      <c r="BC576" s="222">
        <f t="shared" si="1420"/>
        <v>0</v>
      </c>
      <c r="BD576" s="222">
        <f t="shared" si="1421"/>
        <v>0</v>
      </c>
      <c r="BE576" s="222">
        <f t="shared" si="1422"/>
        <v>0</v>
      </c>
      <c r="BF576" s="222">
        <f t="shared" si="1423"/>
        <v>0</v>
      </c>
      <c r="BG576" s="222">
        <f t="shared" si="1424"/>
        <v>0</v>
      </c>
      <c r="BH576" s="222">
        <f t="shared" si="1425"/>
        <v>0</v>
      </c>
      <c r="BI576" s="222">
        <f t="shared" si="1426"/>
        <v>0</v>
      </c>
      <c r="BJ576" s="222">
        <f t="shared" si="1427"/>
        <v>0</v>
      </c>
      <c r="BK576" s="222">
        <f t="shared" si="1428"/>
        <v>0</v>
      </c>
      <c r="BL576" s="222">
        <f t="shared" si="1429"/>
        <v>0</v>
      </c>
      <c r="BM576" s="222">
        <f t="shared" si="1430"/>
        <v>0</v>
      </c>
      <c r="BN576" s="222">
        <f t="shared" si="1431"/>
        <v>0</v>
      </c>
      <c r="BO576" s="222">
        <f t="shared" si="1432"/>
        <v>0</v>
      </c>
      <c r="BP576" s="222">
        <f t="shared" si="1433"/>
        <v>0</v>
      </c>
      <c r="BQ576" s="222">
        <f t="shared" si="1434"/>
        <v>0</v>
      </c>
      <c r="BR576" s="222">
        <f t="shared" si="1435"/>
        <v>0</v>
      </c>
      <c r="BS576" s="222">
        <f t="shared" si="1436"/>
        <v>0</v>
      </c>
      <c r="BT576" s="222">
        <f t="shared" si="1437"/>
        <v>0</v>
      </c>
      <c r="BU576" s="222">
        <f t="shared" si="1438"/>
        <v>0</v>
      </c>
      <c r="BV576" s="222">
        <f t="shared" si="1439"/>
        <v>0</v>
      </c>
      <c r="BW576" s="222">
        <f t="shared" si="1440"/>
        <v>0</v>
      </c>
      <c r="BX576" s="222">
        <f t="shared" si="1441"/>
        <v>0</v>
      </c>
      <c r="BY576" s="222">
        <f t="shared" si="1442"/>
        <v>0</v>
      </c>
      <c r="BZ576" s="222">
        <f t="shared" si="1443"/>
        <v>0</v>
      </c>
      <c r="CA576" s="222">
        <f t="shared" si="1444"/>
        <v>0</v>
      </c>
      <c r="CB576" s="222">
        <f t="shared" si="1445"/>
        <v>0</v>
      </c>
      <c r="CC576" s="222">
        <f t="shared" si="1446"/>
        <v>0</v>
      </c>
      <c r="CD576" s="222">
        <f t="shared" si="1447"/>
        <v>0</v>
      </c>
      <c r="CE576" s="222">
        <f t="shared" si="1448"/>
        <v>0</v>
      </c>
      <c r="CF576" s="222">
        <f t="shared" si="1449"/>
        <v>0</v>
      </c>
      <c r="CG576" s="222">
        <f t="shared" si="1450"/>
        <v>0</v>
      </c>
      <c r="CH576" s="222">
        <f t="shared" si="1451"/>
        <v>0</v>
      </c>
      <c r="CI576" s="222">
        <f t="shared" si="1452"/>
        <v>0</v>
      </c>
      <c r="CJ576" s="222">
        <f t="shared" si="1453"/>
        <v>0</v>
      </c>
      <c r="CK576" s="222">
        <f t="shared" si="1454"/>
        <v>0</v>
      </c>
      <c r="CL576" s="222">
        <f t="shared" si="1455"/>
        <v>0</v>
      </c>
      <c r="CM576" s="222">
        <f t="shared" si="1456"/>
        <v>0</v>
      </c>
      <c r="CN576" s="222">
        <f t="shared" si="1457"/>
        <v>0</v>
      </c>
      <c r="CO576" s="222">
        <f t="shared" si="1458"/>
        <v>0</v>
      </c>
      <c r="CP576" s="222">
        <f t="shared" si="1459"/>
        <v>0</v>
      </c>
      <c r="CQ576" s="222">
        <f t="shared" si="1460"/>
        <v>0</v>
      </c>
      <c r="CR576" s="222">
        <f t="shared" si="1461"/>
        <v>0</v>
      </c>
      <c r="CS576" s="222">
        <f t="shared" si="1462"/>
        <v>0</v>
      </c>
      <c r="CT576" s="222">
        <f t="shared" si="1463"/>
        <v>0</v>
      </c>
      <c r="CU576" s="222">
        <f t="shared" si="1464"/>
        <v>0</v>
      </c>
      <c r="CV576" s="222">
        <f t="shared" si="1465"/>
        <v>0</v>
      </c>
      <c r="CW576" s="222">
        <f t="shared" si="1466"/>
        <v>0</v>
      </c>
      <c r="CX576" s="222">
        <f t="shared" si="1467"/>
        <v>0</v>
      </c>
      <c r="CY576" s="222">
        <f t="shared" si="1468"/>
        <v>0</v>
      </c>
      <c r="CZ576" s="222">
        <f t="shared" si="1469"/>
        <v>0</v>
      </c>
      <c r="DA576" s="222">
        <f t="shared" si="1470"/>
        <v>0</v>
      </c>
      <c r="DB576" s="222">
        <f t="shared" si="1471"/>
        <v>0</v>
      </c>
      <c r="DC576" s="222">
        <f t="shared" si="1472"/>
        <v>0</v>
      </c>
      <c r="DD576" s="222">
        <f t="shared" si="1473"/>
        <v>0</v>
      </c>
      <c r="DE576" s="222">
        <f t="shared" si="1474"/>
        <v>0</v>
      </c>
      <c r="DF576" s="222">
        <f t="shared" si="1475"/>
        <v>0</v>
      </c>
      <c r="DG576" s="222">
        <f t="shared" si="1476"/>
        <v>0</v>
      </c>
      <c r="DH576" s="222">
        <f t="shared" si="1477"/>
        <v>0</v>
      </c>
      <c r="DI576" s="222">
        <f t="shared" si="1478"/>
        <v>0</v>
      </c>
      <c r="DJ576" s="222">
        <f t="shared" si="1479"/>
        <v>0</v>
      </c>
      <c r="DK576" s="222">
        <f t="shared" si="1480"/>
        <v>0</v>
      </c>
      <c r="DL576" s="222">
        <f t="shared" si="1481"/>
        <v>0</v>
      </c>
      <c r="DM576" s="222">
        <f t="shared" si="1482"/>
        <v>0</v>
      </c>
      <c r="DN576" s="222">
        <f t="shared" si="1483"/>
        <v>0</v>
      </c>
      <c r="DO576" s="222">
        <f t="shared" si="1484"/>
        <v>0</v>
      </c>
      <c r="DP576" s="222">
        <f t="shared" si="1485"/>
        <v>0</v>
      </c>
      <c r="DQ576" s="222">
        <f t="shared" si="1486"/>
        <v>0</v>
      </c>
      <c r="DR576" s="222">
        <f t="shared" si="1487"/>
        <v>0</v>
      </c>
      <c r="DS576" s="222">
        <f t="shared" si="1488"/>
        <v>0</v>
      </c>
      <c r="DT576" s="222">
        <f t="shared" si="1489"/>
        <v>0</v>
      </c>
      <c r="DU576" s="222">
        <f t="shared" si="1490"/>
        <v>0</v>
      </c>
      <c r="DV576" s="222">
        <f t="shared" si="1491"/>
        <v>0</v>
      </c>
      <c r="DW576" s="222">
        <f t="shared" si="1492"/>
        <v>0</v>
      </c>
      <c r="DX576" s="222">
        <f t="shared" si="1493"/>
        <v>0</v>
      </c>
      <c r="DY576" s="222">
        <f t="shared" si="1494"/>
        <v>0</v>
      </c>
      <c r="DZ576" s="222">
        <f t="shared" si="1495"/>
        <v>0</v>
      </c>
      <c r="EA576" s="222">
        <f t="shared" si="1496"/>
        <v>0</v>
      </c>
      <c r="EB576" s="222">
        <f t="shared" si="1497"/>
        <v>0</v>
      </c>
      <c r="EC576" s="222">
        <f t="shared" si="1498"/>
        <v>0</v>
      </c>
      <c r="ED576" s="222">
        <f t="shared" si="1499"/>
        <v>0</v>
      </c>
      <c r="EE576" s="222">
        <f t="shared" si="1500"/>
        <v>0</v>
      </c>
      <c r="EF576" s="222">
        <f t="shared" si="1501"/>
        <v>0</v>
      </c>
      <c r="EG576" s="222">
        <f t="shared" si="1502"/>
        <v>0</v>
      </c>
      <c r="EH576" s="222">
        <f t="shared" si="1503"/>
        <v>0</v>
      </c>
      <c r="EI576" s="222">
        <f t="shared" si="1504"/>
        <v>0</v>
      </c>
      <c r="EJ576" s="222">
        <f t="shared" si="1505"/>
        <v>0</v>
      </c>
      <c r="EK576" s="222">
        <f t="shared" si="1506"/>
        <v>0</v>
      </c>
      <c r="EL576" s="222">
        <f t="shared" si="1507"/>
        <v>0</v>
      </c>
      <c r="EM576" s="222">
        <f t="shared" si="1508"/>
        <v>0</v>
      </c>
      <c r="EN576" s="222">
        <f t="shared" si="1509"/>
        <v>0</v>
      </c>
      <c r="EO576" s="222">
        <f t="shared" si="1510"/>
        <v>0</v>
      </c>
      <c r="EP576" s="222">
        <f t="shared" si="1511"/>
        <v>0</v>
      </c>
      <c r="EQ576" s="222">
        <f t="shared" si="1512"/>
        <v>0</v>
      </c>
      <c r="ER576" s="222">
        <f t="shared" si="1513"/>
        <v>0</v>
      </c>
      <c r="ES576" s="222">
        <f t="shared" si="1514"/>
        <v>0</v>
      </c>
      <c r="ET576" s="222">
        <f t="shared" si="1515"/>
        <v>0</v>
      </c>
      <c r="EU576" s="222">
        <f t="shared" si="1516"/>
        <v>0</v>
      </c>
      <c r="EV576" s="222">
        <f t="shared" si="1517"/>
        <v>0</v>
      </c>
      <c r="EW576" s="222">
        <f t="shared" si="1518"/>
        <v>0</v>
      </c>
      <c r="EX576" s="222">
        <f t="shared" si="1519"/>
        <v>0</v>
      </c>
      <c r="EY576" s="222">
        <f t="shared" si="1520"/>
        <v>0</v>
      </c>
      <c r="EZ576" s="222">
        <f t="shared" si="1521"/>
        <v>0</v>
      </c>
      <c r="FA576" s="222">
        <f t="shared" si="1522"/>
        <v>0</v>
      </c>
      <c r="FB576" s="222">
        <f t="shared" si="1523"/>
        <v>0</v>
      </c>
      <c r="FC576" s="222">
        <f t="shared" si="1524"/>
        <v>0</v>
      </c>
      <c r="FD576" s="222">
        <f t="shared" si="1525"/>
        <v>0</v>
      </c>
      <c r="FE576" s="222">
        <f t="shared" si="1526"/>
        <v>0</v>
      </c>
      <c r="FF576" s="222">
        <f t="shared" si="1527"/>
        <v>0</v>
      </c>
      <c r="FG576" s="222">
        <f t="shared" si="1528"/>
        <v>0</v>
      </c>
      <c r="FH576" s="222">
        <f t="shared" si="1529"/>
        <v>0</v>
      </c>
      <c r="FI576" s="222">
        <f t="shared" si="1530"/>
        <v>0</v>
      </c>
      <c r="FJ576" s="222">
        <f t="shared" si="1531"/>
        <v>0</v>
      </c>
      <c r="FK576" s="222">
        <f t="shared" si="1532"/>
        <v>0</v>
      </c>
      <c r="FL576" s="222">
        <f t="shared" si="1533"/>
        <v>0</v>
      </c>
      <c r="FM576" s="222">
        <f t="shared" si="1534"/>
        <v>0</v>
      </c>
      <c r="FN576" s="222">
        <f t="shared" si="1535"/>
        <v>0</v>
      </c>
      <c r="FO576" s="222">
        <f t="shared" si="1536"/>
        <v>0</v>
      </c>
      <c r="FP576" s="222">
        <f t="shared" si="1537"/>
        <v>0</v>
      </c>
      <c r="FQ576" s="222">
        <f t="shared" si="1538"/>
        <v>0</v>
      </c>
      <c r="FR576" s="222">
        <f t="shared" si="1539"/>
        <v>0</v>
      </c>
      <c r="FS576" s="222">
        <f t="shared" si="1540"/>
        <v>0</v>
      </c>
      <c r="FT576" s="222">
        <f t="shared" si="1541"/>
        <v>0</v>
      </c>
      <c r="FU576" s="222">
        <f t="shared" si="1542"/>
        <v>0</v>
      </c>
      <c r="FV576" s="222">
        <f t="shared" si="1543"/>
        <v>0</v>
      </c>
      <c r="FW576" s="222">
        <f t="shared" si="1544"/>
        <v>0</v>
      </c>
      <c r="FX576" s="222">
        <f t="shared" si="1545"/>
        <v>0</v>
      </c>
      <c r="FY576" s="222">
        <f t="shared" si="1546"/>
        <v>0</v>
      </c>
      <c r="FZ576" s="222">
        <f t="shared" si="1547"/>
        <v>0</v>
      </c>
      <c r="GA576" s="222">
        <f t="shared" si="1548"/>
        <v>0</v>
      </c>
      <c r="GB576" s="222">
        <f t="shared" si="1549"/>
        <v>0</v>
      </c>
      <c r="GC576" s="222">
        <f t="shared" si="1550"/>
        <v>0</v>
      </c>
      <c r="GD576" s="222">
        <f t="shared" si="1551"/>
        <v>0</v>
      </c>
      <c r="GE576" s="222">
        <f t="shared" si="1552"/>
        <v>0</v>
      </c>
      <c r="GF576" s="222">
        <f t="shared" si="1553"/>
        <v>0</v>
      </c>
      <c r="GG576" s="222">
        <f t="shared" si="1554"/>
        <v>0</v>
      </c>
      <c r="GH576" s="222">
        <f t="shared" si="1555"/>
        <v>0</v>
      </c>
      <c r="GI576" s="222">
        <f t="shared" si="1556"/>
        <v>0</v>
      </c>
      <c r="GJ576" s="222">
        <f t="shared" si="1557"/>
        <v>0</v>
      </c>
      <c r="GK576" s="222">
        <f t="shared" si="1558"/>
        <v>0</v>
      </c>
      <c r="GL576" s="222">
        <f t="shared" si="1559"/>
        <v>0</v>
      </c>
      <c r="GM576" s="222">
        <f t="shared" si="1560"/>
        <v>0</v>
      </c>
      <c r="GN576" s="222">
        <f t="shared" si="1561"/>
        <v>0</v>
      </c>
      <c r="GO576" s="222">
        <f t="shared" si="1562"/>
        <v>0</v>
      </c>
      <c r="GP576" s="222">
        <f t="shared" si="1563"/>
        <v>0</v>
      </c>
      <c r="GQ576" s="222">
        <f t="shared" si="1564"/>
        <v>0</v>
      </c>
      <c r="GR576" s="222">
        <f t="shared" si="1565"/>
        <v>0</v>
      </c>
      <c r="GS576" s="222">
        <f t="shared" si="1566"/>
        <v>0</v>
      </c>
      <c r="GT576" s="222">
        <f t="shared" si="1567"/>
        <v>0</v>
      </c>
      <c r="GU576" s="222">
        <f t="shared" si="1568"/>
        <v>0</v>
      </c>
      <c r="GV576" s="222">
        <f t="shared" si="1569"/>
        <v>0</v>
      </c>
      <c r="GW576" s="222">
        <f t="shared" si="1570"/>
        <v>0</v>
      </c>
      <c r="GX576" s="222">
        <f t="shared" si="1571"/>
        <v>0</v>
      </c>
      <c r="GY576" s="222">
        <f t="shared" si="1572"/>
        <v>0</v>
      </c>
      <c r="GZ576" s="222">
        <f t="shared" si="1573"/>
        <v>0</v>
      </c>
      <c r="HA576" s="222">
        <f t="shared" si="1574"/>
        <v>0</v>
      </c>
      <c r="HB576" s="222">
        <f t="shared" si="1575"/>
        <v>0</v>
      </c>
      <c r="HC576" s="222">
        <f t="shared" si="1576"/>
        <v>0</v>
      </c>
      <c r="HD576" s="222">
        <f t="shared" si="1577"/>
        <v>0</v>
      </c>
      <c r="HE576" s="222">
        <f t="shared" si="1578"/>
        <v>0</v>
      </c>
      <c r="HF576" s="222">
        <f t="shared" si="1579"/>
        <v>0</v>
      </c>
      <c r="HG576" s="222">
        <f t="shared" si="1580"/>
        <v>0</v>
      </c>
      <c r="HH576" s="222">
        <f t="shared" si="1581"/>
        <v>0</v>
      </c>
      <c r="HI576" s="222">
        <f t="shared" si="1582"/>
        <v>0</v>
      </c>
      <c r="HJ576" s="222">
        <f t="shared" si="1583"/>
        <v>0</v>
      </c>
      <c r="HK576" s="222">
        <f t="shared" si="1584"/>
        <v>0</v>
      </c>
      <c r="HL576" s="222">
        <f t="shared" si="1585"/>
        <v>0</v>
      </c>
      <c r="HM576" s="222">
        <f t="shared" si="1586"/>
        <v>0</v>
      </c>
      <c r="HN576" s="222">
        <f t="shared" si="1587"/>
        <v>0</v>
      </c>
      <c r="HO576" s="222">
        <f t="shared" si="1588"/>
        <v>0</v>
      </c>
      <c r="HP576" s="222">
        <f t="shared" si="1589"/>
        <v>0</v>
      </c>
      <c r="HQ576" s="222">
        <f t="shared" si="1590"/>
        <v>0</v>
      </c>
      <c r="HR576" s="222">
        <f t="shared" si="1591"/>
        <v>0</v>
      </c>
      <c r="HS576" s="222">
        <f t="shared" si="1592"/>
        <v>0</v>
      </c>
      <c r="HT576" s="222">
        <f t="shared" si="1593"/>
        <v>0</v>
      </c>
      <c r="HU576" s="222">
        <f t="shared" si="1594"/>
        <v>0</v>
      </c>
      <c r="HV576" s="222">
        <f t="shared" si="1595"/>
        <v>0</v>
      </c>
      <c r="HW576" s="222">
        <f t="shared" si="1596"/>
        <v>0</v>
      </c>
      <c r="HX576" s="222">
        <f t="shared" si="1597"/>
        <v>0</v>
      </c>
      <c r="HY576" s="222">
        <f t="shared" si="1598"/>
        <v>0</v>
      </c>
      <c r="HZ576" s="222">
        <f t="shared" si="1599"/>
        <v>0</v>
      </c>
      <c r="IA576" s="222">
        <f t="shared" si="1600"/>
        <v>0</v>
      </c>
      <c r="IB576" s="222">
        <f t="shared" si="1601"/>
        <v>0</v>
      </c>
      <c r="IC576" s="222">
        <f t="shared" si="1602"/>
        <v>0</v>
      </c>
      <c r="ID576" s="222">
        <f t="shared" si="1603"/>
        <v>0</v>
      </c>
      <c r="IE576" s="222">
        <f t="shared" si="1604"/>
        <v>0</v>
      </c>
      <c r="IF576" s="222">
        <f t="shared" si="1605"/>
        <v>0</v>
      </c>
      <c r="IG576" s="222">
        <f t="shared" si="1606"/>
        <v>0</v>
      </c>
      <c r="IH576" s="222">
        <f t="shared" si="1607"/>
        <v>0</v>
      </c>
      <c r="II576" s="222">
        <f t="shared" si="1608"/>
        <v>0</v>
      </c>
      <c r="IJ576" s="222">
        <f t="shared" si="1609"/>
        <v>0</v>
      </c>
      <c r="IK576" s="222">
        <f t="shared" si="1610"/>
        <v>0</v>
      </c>
      <c r="IL576" s="222">
        <f t="shared" si="1611"/>
        <v>0</v>
      </c>
      <c r="IM576" s="222">
        <f t="shared" si="1612"/>
        <v>0</v>
      </c>
      <c r="IN576" s="222">
        <f t="shared" si="1613"/>
        <v>0</v>
      </c>
      <c r="IO576" s="222">
        <f t="shared" si="1614"/>
        <v>0</v>
      </c>
      <c r="IP576" s="222">
        <f t="shared" si="1615"/>
        <v>0</v>
      </c>
      <c r="IQ576" s="222">
        <f t="shared" si="1616"/>
        <v>0</v>
      </c>
      <c r="IR576" s="222">
        <f t="shared" si="1617"/>
        <v>0</v>
      </c>
      <c r="IS576" s="222">
        <f t="shared" si="1618"/>
        <v>0</v>
      </c>
      <c r="IT576" s="222">
        <f t="shared" si="1619"/>
        <v>0</v>
      </c>
      <c r="IU576" s="222">
        <f t="shared" si="1620"/>
        <v>0</v>
      </c>
      <c r="IV576" s="222">
        <f t="shared" si="1621"/>
        <v>0</v>
      </c>
      <c r="IW576" s="222">
        <f t="shared" si="1622"/>
        <v>0</v>
      </c>
      <c r="IX576" s="222">
        <f t="shared" si="1623"/>
        <v>0</v>
      </c>
      <c r="IY576" s="222">
        <f t="shared" si="1624"/>
        <v>0</v>
      </c>
      <c r="IZ576" s="222">
        <f t="shared" si="1625"/>
        <v>0</v>
      </c>
      <c r="JA576" s="222">
        <f t="shared" si="1626"/>
        <v>0</v>
      </c>
      <c r="JB576" s="222">
        <f t="shared" si="1627"/>
        <v>0</v>
      </c>
    </row>
    <row r="577" spans="2:262">
      <c r="B577" s="230">
        <v>216</v>
      </c>
      <c r="C577" s="229">
        <f t="shared" si="1628"/>
        <v>4.2187499999999959E-3</v>
      </c>
      <c r="D577" s="226">
        <f t="shared" ca="1" si="1371"/>
        <v>24.700418926785371</v>
      </c>
      <c r="E577" s="225">
        <f ca="1">HN361</f>
        <v>0.70041892678536999</v>
      </c>
      <c r="F577" s="224">
        <v>216</v>
      </c>
      <c r="G577" s="222">
        <f t="shared" si="1372"/>
        <v>0</v>
      </c>
      <c r="H577" s="222">
        <f t="shared" si="1373"/>
        <v>0</v>
      </c>
      <c r="I577" s="222">
        <f t="shared" si="1374"/>
        <v>0</v>
      </c>
      <c r="J577" s="222">
        <f t="shared" si="1375"/>
        <v>0</v>
      </c>
      <c r="K577" s="222">
        <f t="shared" si="1376"/>
        <v>0</v>
      </c>
      <c r="L577" s="222">
        <f t="shared" si="1377"/>
        <v>0</v>
      </c>
      <c r="M577" s="222">
        <f t="shared" si="1378"/>
        <v>0</v>
      </c>
      <c r="N577" s="222">
        <f t="shared" si="1379"/>
        <v>0</v>
      </c>
      <c r="O577" s="222">
        <f t="shared" si="1380"/>
        <v>0</v>
      </c>
      <c r="P577" s="222">
        <f t="shared" si="1381"/>
        <v>0</v>
      </c>
      <c r="Q577" s="222">
        <f t="shared" si="1382"/>
        <v>0</v>
      </c>
      <c r="R577" s="222">
        <f t="shared" si="1383"/>
        <v>0</v>
      </c>
      <c r="S577" s="222">
        <f t="shared" si="1384"/>
        <v>0</v>
      </c>
      <c r="T577" s="222">
        <f t="shared" si="1385"/>
        <v>0</v>
      </c>
      <c r="U577" s="222">
        <f t="shared" si="1386"/>
        <v>0</v>
      </c>
      <c r="V577" s="222">
        <f t="shared" si="1387"/>
        <v>0</v>
      </c>
      <c r="W577" s="222">
        <f t="shared" si="1388"/>
        <v>0</v>
      </c>
      <c r="X577" s="222">
        <f t="shared" si="1389"/>
        <v>0</v>
      </c>
      <c r="Y577" s="222">
        <f t="shared" si="1390"/>
        <v>0</v>
      </c>
      <c r="Z577" s="222">
        <f t="shared" si="1391"/>
        <v>0</v>
      </c>
      <c r="AA577" s="222">
        <f t="shared" si="1392"/>
        <v>0</v>
      </c>
      <c r="AB577" s="222">
        <f t="shared" si="1393"/>
        <v>0</v>
      </c>
      <c r="AC577" s="222">
        <f t="shared" si="1394"/>
        <v>0</v>
      </c>
      <c r="AD577" s="222">
        <f t="shared" si="1395"/>
        <v>0</v>
      </c>
      <c r="AE577" s="222">
        <f t="shared" si="1396"/>
        <v>0</v>
      </c>
      <c r="AF577" s="222">
        <f t="shared" si="1397"/>
        <v>0</v>
      </c>
      <c r="AG577" s="222">
        <f t="shared" si="1398"/>
        <v>0</v>
      </c>
      <c r="AH577" s="222">
        <f t="shared" si="1399"/>
        <v>0</v>
      </c>
      <c r="AI577" s="222">
        <f t="shared" si="1400"/>
        <v>0</v>
      </c>
      <c r="AJ577" s="222">
        <f t="shared" si="1401"/>
        <v>0</v>
      </c>
      <c r="AK577" s="222">
        <f t="shared" si="1402"/>
        <v>0</v>
      </c>
      <c r="AL577" s="222">
        <f t="shared" si="1403"/>
        <v>0</v>
      </c>
      <c r="AM577" s="222">
        <f t="shared" si="1404"/>
        <v>0</v>
      </c>
      <c r="AN577" s="222">
        <f t="shared" si="1405"/>
        <v>0</v>
      </c>
      <c r="AO577" s="222">
        <f t="shared" si="1406"/>
        <v>0</v>
      </c>
      <c r="AP577" s="222">
        <f t="shared" si="1407"/>
        <v>0</v>
      </c>
      <c r="AQ577" s="222">
        <f t="shared" si="1408"/>
        <v>0</v>
      </c>
      <c r="AR577" s="222">
        <f t="shared" si="1409"/>
        <v>0</v>
      </c>
      <c r="AS577" s="222">
        <f t="shared" si="1410"/>
        <v>0</v>
      </c>
      <c r="AT577" s="222">
        <f t="shared" si="1411"/>
        <v>0</v>
      </c>
      <c r="AU577" s="222">
        <f t="shared" si="1412"/>
        <v>0</v>
      </c>
      <c r="AV577" s="222">
        <f t="shared" si="1413"/>
        <v>0</v>
      </c>
      <c r="AW577" s="222">
        <f t="shared" si="1414"/>
        <v>0</v>
      </c>
      <c r="AX577" s="222">
        <f t="shared" si="1415"/>
        <v>0</v>
      </c>
      <c r="AY577" s="222">
        <f t="shared" si="1416"/>
        <v>0</v>
      </c>
      <c r="AZ577" s="222">
        <f t="shared" si="1417"/>
        <v>0</v>
      </c>
      <c r="BA577" s="222">
        <f t="shared" si="1418"/>
        <v>0</v>
      </c>
      <c r="BB577" s="222">
        <f t="shared" si="1419"/>
        <v>0</v>
      </c>
      <c r="BC577" s="222">
        <f t="shared" si="1420"/>
        <v>0</v>
      </c>
      <c r="BD577" s="222">
        <f t="shared" si="1421"/>
        <v>0</v>
      </c>
      <c r="BE577" s="222">
        <f t="shared" si="1422"/>
        <v>0</v>
      </c>
      <c r="BF577" s="222">
        <f t="shared" si="1423"/>
        <v>0</v>
      </c>
      <c r="BG577" s="222">
        <f t="shared" si="1424"/>
        <v>0</v>
      </c>
      <c r="BH577" s="222">
        <f t="shared" si="1425"/>
        <v>0</v>
      </c>
      <c r="BI577" s="222">
        <f t="shared" si="1426"/>
        <v>0</v>
      </c>
      <c r="BJ577" s="222">
        <f t="shared" si="1427"/>
        <v>0</v>
      </c>
      <c r="BK577" s="222">
        <f t="shared" si="1428"/>
        <v>0</v>
      </c>
      <c r="BL577" s="222">
        <f t="shared" si="1429"/>
        <v>0</v>
      </c>
      <c r="BM577" s="222">
        <f t="shared" si="1430"/>
        <v>0</v>
      </c>
      <c r="BN577" s="222">
        <f t="shared" si="1431"/>
        <v>0</v>
      </c>
      <c r="BO577" s="222">
        <f t="shared" si="1432"/>
        <v>0</v>
      </c>
      <c r="BP577" s="222">
        <f t="shared" si="1433"/>
        <v>0</v>
      </c>
      <c r="BQ577" s="222">
        <f t="shared" si="1434"/>
        <v>0</v>
      </c>
      <c r="BR577" s="222">
        <f t="shared" si="1435"/>
        <v>0</v>
      </c>
      <c r="BS577" s="222">
        <f t="shared" si="1436"/>
        <v>0</v>
      </c>
      <c r="BT577" s="222">
        <f t="shared" si="1437"/>
        <v>0</v>
      </c>
      <c r="BU577" s="222">
        <f t="shared" si="1438"/>
        <v>0</v>
      </c>
      <c r="BV577" s="222">
        <f t="shared" si="1439"/>
        <v>0</v>
      </c>
      <c r="BW577" s="222">
        <f t="shared" si="1440"/>
        <v>0</v>
      </c>
      <c r="BX577" s="222">
        <f t="shared" si="1441"/>
        <v>0</v>
      </c>
      <c r="BY577" s="222">
        <f t="shared" si="1442"/>
        <v>0</v>
      </c>
      <c r="BZ577" s="222">
        <f t="shared" si="1443"/>
        <v>0</v>
      </c>
      <c r="CA577" s="222">
        <f t="shared" si="1444"/>
        <v>0</v>
      </c>
      <c r="CB577" s="222">
        <f t="shared" si="1445"/>
        <v>0</v>
      </c>
      <c r="CC577" s="222">
        <f t="shared" si="1446"/>
        <v>0</v>
      </c>
      <c r="CD577" s="222">
        <f t="shared" si="1447"/>
        <v>0</v>
      </c>
      <c r="CE577" s="222">
        <f t="shared" si="1448"/>
        <v>0</v>
      </c>
      <c r="CF577" s="222">
        <f t="shared" si="1449"/>
        <v>0</v>
      </c>
      <c r="CG577" s="222">
        <f t="shared" si="1450"/>
        <v>0</v>
      </c>
      <c r="CH577" s="222">
        <f t="shared" si="1451"/>
        <v>0</v>
      </c>
      <c r="CI577" s="222">
        <f t="shared" si="1452"/>
        <v>0</v>
      </c>
      <c r="CJ577" s="222">
        <f t="shared" si="1453"/>
        <v>0</v>
      </c>
      <c r="CK577" s="222">
        <f t="shared" si="1454"/>
        <v>0</v>
      </c>
      <c r="CL577" s="222">
        <f t="shared" si="1455"/>
        <v>0</v>
      </c>
      <c r="CM577" s="222">
        <f t="shared" si="1456"/>
        <v>0</v>
      </c>
      <c r="CN577" s="222">
        <f t="shared" si="1457"/>
        <v>0</v>
      </c>
      <c r="CO577" s="222">
        <f t="shared" si="1458"/>
        <v>0</v>
      </c>
      <c r="CP577" s="222">
        <f t="shared" si="1459"/>
        <v>0</v>
      </c>
      <c r="CQ577" s="222">
        <f t="shared" si="1460"/>
        <v>0</v>
      </c>
      <c r="CR577" s="222">
        <f t="shared" si="1461"/>
        <v>0</v>
      </c>
      <c r="CS577" s="222">
        <f t="shared" si="1462"/>
        <v>0</v>
      </c>
      <c r="CT577" s="222">
        <f t="shared" si="1463"/>
        <v>0</v>
      </c>
      <c r="CU577" s="222">
        <f t="shared" si="1464"/>
        <v>0</v>
      </c>
      <c r="CV577" s="222">
        <f t="shared" si="1465"/>
        <v>0</v>
      </c>
      <c r="CW577" s="222">
        <f t="shared" si="1466"/>
        <v>0</v>
      </c>
      <c r="CX577" s="222">
        <f t="shared" si="1467"/>
        <v>0</v>
      </c>
      <c r="CY577" s="222">
        <f t="shared" si="1468"/>
        <v>0</v>
      </c>
      <c r="CZ577" s="222">
        <f t="shared" si="1469"/>
        <v>0</v>
      </c>
      <c r="DA577" s="222">
        <f t="shared" si="1470"/>
        <v>0</v>
      </c>
      <c r="DB577" s="222">
        <f t="shared" si="1471"/>
        <v>0</v>
      </c>
      <c r="DC577" s="222">
        <f t="shared" si="1472"/>
        <v>0</v>
      </c>
      <c r="DD577" s="222">
        <f t="shared" si="1473"/>
        <v>0</v>
      </c>
      <c r="DE577" s="222">
        <f t="shared" si="1474"/>
        <v>0</v>
      </c>
      <c r="DF577" s="222">
        <f t="shared" si="1475"/>
        <v>0</v>
      </c>
      <c r="DG577" s="222">
        <f t="shared" si="1476"/>
        <v>0</v>
      </c>
      <c r="DH577" s="222">
        <f t="shared" si="1477"/>
        <v>0</v>
      </c>
      <c r="DI577" s="222">
        <f t="shared" si="1478"/>
        <v>0</v>
      </c>
      <c r="DJ577" s="222">
        <f t="shared" si="1479"/>
        <v>0</v>
      </c>
      <c r="DK577" s="222">
        <f t="shared" si="1480"/>
        <v>0</v>
      </c>
      <c r="DL577" s="222">
        <f t="shared" si="1481"/>
        <v>0</v>
      </c>
      <c r="DM577" s="222">
        <f t="shared" si="1482"/>
        <v>0</v>
      </c>
      <c r="DN577" s="222">
        <f t="shared" si="1483"/>
        <v>0</v>
      </c>
      <c r="DO577" s="222">
        <f t="shared" si="1484"/>
        <v>0</v>
      </c>
      <c r="DP577" s="222">
        <f t="shared" si="1485"/>
        <v>0</v>
      </c>
      <c r="DQ577" s="222">
        <f t="shared" si="1486"/>
        <v>0</v>
      </c>
      <c r="DR577" s="222">
        <f t="shared" si="1487"/>
        <v>0</v>
      </c>
      <c r="DS577" s="222">
        <f t="shared" si="1488"/>
        <v>0</v>
      </c>
      <c r="DT577" s="222">
        <f t="shared" si="1489"/>
        <v>0</v>
      </c>
      <c r="DU577" s="222">
        <f t="shared" si="1490"/>
        <v>0</v>
      </c>
      <c r="DV577" s="222">
        <f t="shared" si="1491"/>
        <v>0</v>
      </c>
      <c r="DW577" s="222">
        <f t="shared" si="1492"/>
        <v>0</v>
      </c>
      <c r="DX577" s="222">
        <f t="shared" si="1493"/>
        <v>0</v>
      </c>
      <c r="DY577" s="222">
        <f t="shared" si="1494"/>
        <v>0</v>
      </c>
      <c r="DZ577" s="222">
        <f t="shared" si="1495"/>
        <v>0</v>
      </c>
      <c r="EA577" s="222">
        <f t="shared" si="1496"/>
        <v>0</v>
      </c>
      <c r="EB577" s="222">
        <f t="shared" si="1497"/>
        <v>0</v>
      </c>
      <c r="EC577" s="222">
        <f t="shared" si="1498"/>
        <v>0</v>
      </c>
      <c r="ED577" s="222">
        <f t="shared" si="1499"/>
        <v>0</v>
      </c>
      <c r="EE577" s="222">
        <f t="shared" si="1500"/>
        <v>0</v>
      </c>
      <c r="EF577" s="222">
        <f t="shared" si="1501"/>
        <v>0</v>
      </c>
      <c r="EG577" s="222">
        <f t="shared" si="1502"/>
        <v>0</v>
      </c>
      <c r="EH577" s="222">
        <f t="shared" si="1503"/>
        <v>0</v>
      </c>
      <c r="EI577" s="222">
        <f t="shared" si="1504"/>
        <v>0</v>
      </c>
      <c r="EJ577" s="222">
        <f t="shared" si="1505"/>
        <v>0</v>
      </c>
      <c r="EK577" s="222">
        <f t="shared" si="1506"/>
        <v>0</v>
      </c>
      <c r="EL577" s="222">
        <f t="shared" si="1507"/>
        <v>0</v>
      </c>
      <c r="EM577" s="222">
        <f t="shared" si="1508"/>
        <v>0</v>
      </c>
      <c r="EN577" s="222">
        <f t="shared" si="1509"/>
        <v>0</v>
      </c>
      <c r="EO577" s="222">
        <f t="shared" si="1510"/>
        <v>0</v>
      </c>
      <c r="EP577" s="222">
        <f t="shared" si="1511"/>
        <v>0</v>
      </c>
      <c r="EQ577" s="222">
        <f t="shared" si="1512"/>
        <v>0</v>
      </c>
      <c r="ER577" s="222">
        <f t="shared" si="1513"/>
        <v>0</v>
      </c>
      <c r="ES577" s="222">
        <f t="shared" si="1514"/>
        <v>0</v>
      </c>
      <c r="ET577" s="222">
        <f t="shared" si="1515"/>
        <v>0</v>
      </c>
      <c r="EU577" s="222">
        <f t="shared" si="1516"/>
        <v>0</v>
      </c>
      <c r="EV577" s="222">
        <f t="shared" si="1517"/>
        <v>0</v>
      </c>
      <c r="EW577" s="222">
        <f t="shared" si="1518"/>
        <v>0</v>
      </c>
      <c r="EX577" s="222">
        <f t="shared" si="1519"/>
        <v>0</v>
      </c>
      <c r="EY577" s="222">
        <f t="shared" si="1520"/>
        <v>0</v>
      </c>
      <c r="EZ577" s="222">
        <f t="shared" si="1521"/>
        <v>0</v>
      </c>
      <c r="FA577" s="222">
        <f t="shared" si="1522"/>
        <v>0</v>
      </c>
      <c r="FB577" s="222">
        <f t="shared" si="1523"/>
        <v>0</v>
      </c>
      <c r="FC577" s="222">
        <f t="shared" si="1524"/>
        <v>0</v>
      </c>
      <c r="FD577" s="222">
        <f t="shared" si="1525"/>
        <v>0</v>
      </c>
      <c r="FE577" s="222">
        <f t="shared" si="1526"/>
        <v>0</v>
      </c>
      <c r="FF577" s="222">
        <f t="shared" si="1527"/>
        <v>0</v>
      </c>
      <c r="FG577" s="222">
        <f t="shared" si="1528"/>
        <v>0</v>
      </c>
      <c r="FH577" s="222">
        <f t="shared" si="1529"/>
        <v>0</v>
      </c>
      <c r="FI577" s="222">
        <f t="shared" si="1530"/>
        <v>0</v>
      </c>
      <c r="FJ577" s="222">
        <f t="shared" si="1531"/>
        <v>0</v>
      </c>
      <c r="FK577" s="222">
        <f t="shared" si="1532"/>
        <v>0</v>
      </c>
      <c r="FL577" s="222">
        <f t="shared" si="1533"/>
        <v>0</v>
      </c>
      <c r="FM577" s="222">
        <f t="shared" si="1534"/>
        <v>0</v>
      </c>
      <c r="FN577" s="222">
        <f t="shared" si="1535"/>
        <v>0</v>
      </c>
      <c r="FO577" s="222">
        <f t="shared" si="1536"/>
        <v>0</v>
      </c>
      <c r="FP577" s="222">
        <f t="shared" si="1537"/>
        <v>0</v>
      </c>
      <c r="FQ577" s="222">
        <f t="shared" si="1538"/>
        <v>0</v>
      </c>
      <c r="FR577" s="222">
        <f t="shared" si="1539"/>
        <v>0</v>
      </c>
      <c r="FS577" s="222">
        <f t="shared" si="1540"/>
        <v>0</v>
      </c>
      <c r="FT577" s="222">
        <f t="shared" si="1541"/>
        <v>0</v>
      </c>
      <c r="FU577" s="222">
        <f t="shared" si="1542"/>
        <v>0</v>
      </c>
      <c r="FV577" s="222">
        <f t="shared" si="1543"/>
        <v>0</v>
      </c>
      <c r="FW577" s="222">
        <f t="shared" si="1544"/>
        <v>0</v>
      </c>
      <c r="FX577" s="222">
        <f t="shared" si="1545"/>
        <v>0</v>
      </c>
      <c r="FY577" s="222">
        <f t="shared" si="1546"/>
        <v>0</v>
      </c>
      <c r="FZ577" s="222">
        <f t="shared" si="1547"/>
        <v>0</v>
      </c>
      <c r="GA577" s="222">
        <f t="shared" si="1548"/>
        <v>0</v>
      </c>
      <c r="GB577" s="222">
        <f t="shared" si="1549"/>
        <v>0</v>
      </c>
      <c r="GC577" s="222">
        <f t="shared" si="1550"/>
        <v>0</v>
      </c>
      <c r="GD577" s="222">
        <f t="shared" si="1551"/>
        <v>0</v>
      </c>
      <c r="GE577" s="222">
        <f t="shared" si="1552"/>
        <v>0</v>
      </c>
      <c r="GF577" s="222">
        <f t="shared" si="1553"/>
        <v>0</v>
      </c>
      <c r="GG577" s="222">
        <f t="shared" si="1554"/>
        <v>0</v>
      </c>
      <c r="GH577" s="222">
        <f t="shared" si="1555"/>
        <v>0</v>
      </c>
      <c r="GI577" s="222">
        <f t="shared" si="1556"/>
        <v>0</v>
      </c>
      <c r="GJ577" s="222">
        <f t="shared" si="1557"/>
        <v>0</v>
      </c>
      <c r="GK577" s="222">
        <f t="shared" si="1558"/>
        <v>0</v>
      </c>
      <c r="GL577" s="222">
        <f t="shared" si="1559"/>
        <v>0</v>
      </c>
      <c r="GM577" s="222">
        <f t="shared" si="1560"/>
        <v>0</v>
      </c>
      <c r="GN577" s="222">
        <f t="shared" si="1561"/>
        <v>0</v>
      </c>
      <c r="GO577" s="222">
        <f t="shared" si="1562"/>
        <v>0</v>
      </c>
      <c r="GP577" s="222">
        <f t="shared" si="1563"/>
        <v>0</v>
      </c>
      <c r="GQ577" s="222">
        <f t="shared" si="1564"/>
        <v>0</v>
      </c>
      <c r="GR577" s="222">
        <f t="shared" si="1565"/>
        <v>0</v>
      </c>
      <c r="GS577" s="222">
        <f t="shared" si="1566"/>
        <v>0</v>
      </c>
      <c r="GT577" s="222">
        <f t="shared" si="1567"/>
        <v>0</v>
      </c>
      <c r="GU577" s="222">
        <f t="shared" si="1568"/>
        <v>0</v>
      </c>
      <c r="GV577" s="222">
        <f t="shared" si="1569"/>
        <v>0</v>
      </c>
      <c r="GW577" s="222">
        <f t="shared" si="1570"/>
        <v>0</v>
      </c>
      <c r="GX577" s="222">
        <f t="shared" si="1571"/>
        <v>0</v>
      </c>
      <c r="GY577" s="222">
        <f t="shared" si="1572"/>
        <v>0</v>
      </c>
      <c r="GZ577" s="222">
        <f t="shared" si="1573"/>
        <v>0</v>
      </c>
      <c r="HA577" s="222">
        <f t="shared" si="1574"/>
        <v>0</v>
      </c>
      <c r="HB577" s="222">
        <f t="shared" si="1575"/>
        <v>0</v>
      </c>
      <c r="HC577" s="222">
        <f t="shared" si="1576"/>
        <v>0</v>
      </c>
      <c r="HD577" s="222">
        <f t="shared" si="1577"/>
        <v>0</v>
      </c>
      <c r="HE577" s="222">
        <f t="shared" si="1578"/>
        <v>0</v>
      </c>
      <c r="HF577" s="222">
        <f t="shared" si="1579"/>
        <v>0</v>
      </c>
      <c r="HG577" s="222">
        <f t="shared" si="1580"/>
        <v>0</v>
      </c>
      <c r="HH577" s="222">
        <f t="shared" si="1581"/>
        <v>0</v>
      </c>
      <c r="HI577" s="222">
        <f t="shared" si="1582"/>
        <v>0</v>
      </c>
      <c r="HJ577" s="222">
        <f t="shared" si="1583"/>
        <v>0</v>
      </c>
      <c r="HK577" s="222">
        <f t="shared" si="1584"/>
        <v>0</v>
      </c>
      <c r="HL577" s="222">
        <f t="shared" si="1585"/>
        <v>0</v>
      </c>
      <c r="HM577" s="222">
        <f t="shared" si="1586"/>
        <v>0</v>
      </c>
      <c r="HN577" s="222">
        <f t="shared" si="1587"/>
        <v>0</v>
      </c>
      <c r="HO577" s="222">
        <f t="shared" si="1588"/>
        <v>0</v>
      </c>
      <c r="HP577" s="222">
        <f t="shared" si="1589"/>
        <v>0</v>
      </c>
      <c r="HQ577" s="222">
        <f t="shared" si="1590"/>
        <v>0</v>
      </c>
      <c r="HR577" s="222">
        <f t="shared" si="1591"/>
        <v>0</v>
      </c>
      <c r="HS577" s="222">
        <f t="shared" si="1592"/>
        <v>0</v>
      </c>
      <c r="HT577" s="222">
        <f t="shared" si="1593"/>
        <v>0</v>
      </c>
      <c r="HU577" s="222">
        <f t="shared" si="1594"/>
        <v>0</v>
      </c>
      <c r="HV577" s="222">
        <f t="shared" si="1595"/>
        <v>0</v>
      </c>
      <c r="HW577" s="222">
        <f t="shared" si="1596"/>
        <v>0</v>
      </c>
      <c r="HX577" s="222">
        <f t="shared" si="1597"/>
        <v>0</v>
      </c>
      <c r="HY577" s="222">
        <f t="shared" si="1598"/>
        <v>0</v>
      </c>
      <c r="HZ577" s="222">
        <f t="shared" si="1599"/>
        <v>0</v>
      </c>
      <c r="IA577" s="222">
        <f t="shared" si="1600"/>
        <v>0</v>
      </c>
      <c r="IB577" s="222">
        <f t="shared" si="1601"/>
        <v>0</v>
      </c>
      <c r="IC577" s="222">
        <f t="shared" si="1602"/>
        <v>0</v>
      </c>
      <c r="ID577" s="222">
        <f t="shared" si="1603"/>
        <v>0</v>
      </c>
      <c r="IE577" s="222">
        <f t="shared" si="1604"/>
        <v>0</v>
      </c>
      <c r="IF577" s="222">
        <f t="shared" si="1605"/>
        <v>0</v>
      </c>
      <c r="IG577" s="222">
        <f t="shared" si="1606"/>
        <v>0</v>
      </c>
      <c r="IH577" s="222">
        <f t="shared" si="1607"/>
        <v>0</v>
      </c>
      <c r="II577" s="222">
        <f t="shared" si="1608"/>
        <v>0</v>
      </c>
      <c r="IJ577" s="222">
        <f t="shared" si="1609"/>
        <v>0</v>
      </c>
      <c r="IK577" s="222">
        <f t="shared" si="1610"/>
        <v>0</v>
      </c>
      <c r="IL577" s="222">
        <f t="shared" si="1611"/>
        <v>0</v>
      </c>
      <c r="IM577" s="222">
        <f t="shared" si="1612"/>
        <v>0</v>
      </c>
      <c r="IN577" s="222">
        <f t="shared" si="1613"/>
        <v>0</v>
      </c>
      <c r="IO577" s="222">
        <f t="shared" si="1614"/>
        <v>0</v>
      </c>
      <c r="IP577" s="222">
        <f t="shared" si="1615"/>
        <v>0</v>
      </c>
      <c r="IQ577" s="222">
        <f t="shared" si="1616"/>
        <v>0</v>
      </c>
      <c r="IR577" s="222">
        <f t="shared" si="1617"/>
        <v>0</v>
      </c>
      <c r="IS577" s="222">
        <f t="shared" si="1618"/>
        <v>0</v>
      </c>
      <c r="IT577" s="222">
        <f t="shared" si="1619"/>
        <v>0</v>
      </c>
      <c r="IU577" s="222">
        <f t="shared" si="1620"/>
        <v>0</v>
      </c>
      <c r="IV577" s="222">
        <f t="shared" si="1621"/>
        <v>0</v>
      </c>
      <c r="IW577" s="222">
        <f t="shared" si="1622"/>
        <v>0</v>
      </c>
      <c r="IX577" s="222">
        <f t="shared" si="1623"/>
        <v>0</v>
      </c>
      <c r="IY577" s="222">
        <f t="shared" si="1624"/>
        <v>0</v>
      </c>
      <c r="IZ577" s="222">
        <f t="shared" si="1625"/>
        <v>0</v>
      </c>
      <c r="JA577" s="222">
        <f t="shared" si="1626"/>
        <v>0</v>
      </c>
      <c r="JB577" s="222">
        <f t="shared" si="1627"/>
        <v>0</v>
      </c>
    </row>
    <row r="578" spans="2:262">
      <c r="B578" s="230">
        <v>217</v>
      </c>
      <c r="C578" s="229">
        <f t="shared" si="1628"/>
        <v>4.2382812499999955E-3</v>
      </c>
      <c r="D578" s="226">
        <f t="shared" ca="1" si="1371"/>
        <v>24.705247817343547</v>
      </c>
      <c r="E578" s="225">
        <f ca="1">HO361</f>
        <v>0.7052478173435468</v>
      </c>
      <c r="F578" s="224">
        <v>217</v>
      </c>
      <c r="G578" s="222">
        <f t="shared" si="1372"/>
        <v>0</v>
      </c>
      <c r="H578" s="222">
        <f t="shared" si="1373"/>
        <v>0</v>
      </c>
      <c r="I578" s="222">
        <f t="shared" si="1374"/>
        <v>0</v>
      </c>
      <c r="J578" s="222">
        <f t="shared" si="1375"/>
        <v>0</v>
      </c>
      <c r="K578" s="222">
        <f t="shared" si="1376"/>
        <v>0</v>
      </c>
      <c r="L578" s="222">
        <f t="shared" si="1377"/>
        <v>0</v>
      </c>
      <c r="M578" s="222">
        <f t="shared" si="1378"/>
        <v>0</v>
      </c>
      <c r="N578" s="222">
        <f t="shared" si="1379"/>
        <v>0</v>
      </c>
      <c r="O578" s="222">
        <f t="shared" si="1380"/>
        <v>0</v>
      </c>
      <c r="P578" s="222">
        <f t="shared" si="1381"/>
        <v>0</v>
      </c>
      <c r="Q578" s="222">
        <f t="shared" si="1382"/>
        <v>0</v>
      </c>
      <c r="R578" s="222">
        <f t="shared" si="1383"/>
        <v>0</v>
      </c>
      <c r="S578" s="222">
        <f t="shared" si="1384"/>
        <v>0</v>
      </c>
      <c r="T578" s="222">
        <f t="shared" si="1385"/>
        <v>0</v>
      </c>
      <c r="U578" s="222">
        <f t="shared" si="1386"/>
        <v>0</v>
      </c>
      <c r="V578" s="222">
        <f t="shared" si="1387"/>
        <v>0</v>
      </c>
      <c r="W578" s="222">
        <f t="shared" si="1388"/>
        <v>0</v>
      </c>
      <c r="X578" s="222">
        <f t="shared" si="1389"/>
        <v>0</v>
      </c>
      <c r="Y578" s="222">
        <f t="shared" si="1390"/>
        <v>0</v>
      </c>
      <c r="Z578" s="222">
        <f t="shared" si="1391"/>
        <v>0</v>
      </c>
      <c r="AA578" s="222">
        <f t="shared" si="1392"/>
        <v>0</v>
      </c>
      <c r="AB578" s="222">
        <f t="shared" si="1393"/>
        <v>0</v>
      </c>
      <c r="AC578" s="222">
        <f t="shared" si="1394"/>
        <v>0</v>
      </c>
      <c r="AD578" s="222">
        <f t="shared" si="1395"/>
        <v>0</v>
      </c>
      <c r="AE578" s="222">
        <f t="shared" si="1396"/>
        <v>0</v>
      </c>
      <c r="AF578" s="222">
        <f t="shared" si="1397"/>
        <v>0</v>
      </c>
      <c r="AG578" s="222">
        <f t="shared" si="1398"/>
        <v>0</v>
      </c>
      <c r="AH578" s="222">
        <f t="shared" si="1399"/>
        <v>0</v>
      </c>
      <c r="AI578" s="222">
        <f t="shared" si="1400"/>
        <v>0</v>
      </c>
      <c r="AJ578" s="222">
        <f t="shared" si="1401"/>
        <v>0</v>
      </c>
      <c r="AK578" s="222">
        <f t="shared" si="1402"/>
        <v>0</v>
      </c>
      <c r="AL578" s="222">
        <f t="shared" si="1403"/>
        <v>0</v>
      </c>
      <c r="AM578" s="222">
        <f t="shared" si="1404"/>
        <v>0</v>
      </c>
      <c r="AN578" s="222">
        <f t="shared" si="1405"/>
        <v>0</v>
      </c>
      <c r="AO578" s="222">
        <f t="shared" si="1406"/>
        <v>0</v>
      </c>
      <c r="AP578" s="222">
        <f t="shared" si="1407"/>
        <v>0</v>
      </c>
      <c r="AQ578" s="222">
        <f t="shared" si="1408"/>
        <v>0</v>
      </c>
      <c r="AR578" s="222">
        <f t="shared" si="1409"/>
        <v>0</v>
      </c>
      <c r="AS578" s="222">
        <f t="shared" si="1410"/>
        <v>0</v>
      </c>
      <c r="AT578" s="222">
        <f t="shared" si="1411"/>
        <v>0</v>
      </c>
      <c r="AU578" s="222">
        <f t="shared" si="1412"/>
        <v>0</v>
      </c>
      <c r="AV578" s="222">
        <f t="shared" si="1413"/>
        <v>0</v>
      </c>
      <c r="AW578" s="222">
        <f t="shared" si="1414"/>
        <v>0</v>
      </c>
      <c r="AX578" s="222">
        <f t="shared" si="1415"/>
        <v>0</v>
      </c>
      <c r="AY578" s="222">
        <f t="shared" si="1416"/>
        <v>0</v>
      </c>
      <c r="AZ578" s="222">
        <f t="shared" si="1417"/>
        <v>0</v>
      </c>
      <c r="BA578" s="222">
        <f t="shared" si="1418"/>
        <v>0</v>
      </c>
      <c r="BB578" s="222">
        <f t="shared" si="1419"/>
        <v>0</v>
      </c>
      <c r="BC578" s="222">
        <f t="shared" si="1420"/>
        <v>0</v>
      </c>
      <c r="BD578" s="222">
        <f t="shared" si="1421"/>
        <v>0</v>
      </c>
      <c r="BE578" s="222">
        <f t="shared" si="1422"/>
        <v>0</v>
      </c>
      <c r="BF578" s="222">
        <f t="shared" si="1423"/>
        <v>0</v>
      </c>
      <c r="BG578" s="222">
        <f t="shared" si="1424"/>
        <v>0</v>
      </c>
      <c r="BH578" s="222">
        <f t="shared" si="1425"/>
        <v>0</v>
      </c>
      <c r="BI578" s="222">
        <f t="shared" si="1426"/>
        <v>0</v>
      </c>
      <c r="BJ578" s="222">
        <f t="shared" si="1427"/>
        <v>0</v>
      </c>
      <c r="BK578" s="222">
        <f t="shared" si="1428"/>
        <v>0</v>
      </c>
      <c r="BL578" s="222">
        <f t="shared" si="1429"/>
        <v>0</v>
      </c>
      <c r="BM578" s="222">
        <f t="shared" si="1430"/>
        <v>0</v>
      </c>
      <c r="BN578" s="222">
        <f t="shared" si="1431"/>
        <v>0</v>
      </c>
      <c r="BO578" s="222">
        <f t="shared" si="1432"/>
        <v>0</v>
      </c>
      <c r="BP578" s="222">
        <f t="shared" si="1433"/>
        <v>0</v>
      </c>
      <c r="BQ578" s="222">
        <f t="shared" si="1434"/>
        <v>0</v>
      </c>
      <c r="BR578" s="222">
        <f t="shared" si="1435"/>
        <v>0</v>
      </c>
      <c r="BS578" s="222">
        <f t="shared" si="1436"/>
        <v>0</v>
      </c>
      <c r="BT578" s="222">
        <f t="shared" si="1437"/>
        <v>0</v>
      </c>
      <c r="BU578" s="222">
        <f t="shared" si="1438"/>
        <v>0</v>
      </c>
      <c r="BV578" s="222">
        <f t="shared" si="1439"/>
        <v>0</v>
      </c>
      <c r="BW578" s="222">
        <f t="shared" si="1440"/>
        <v>0</v>
      </c>
      <c r="BX578" s="222">
        <f t="shared" si="1441"/>
        <v>0</v>
      </c>
      <c r="BY578" s="222">
        <f t="shared" si="1442"/>
        <v>0</v>
      </c>
      <c r="BZ578" s="222">
        <f t="shared" si="1443"/>
        <v>0</v>
      </c>
      <c r="CA578" s="222">
        <f t="shared" si="1444"/>
        <v>0</v>
      </c>
      <c r="CB578" s="222">
        <f t="shared" si="1445"/>
        <v>0</v>
      </c>
      <c r="CC578" s="222">
        <f t="shared" si="1446"/>
        <v>0</v>
      </c>
      <c r="CD578" s="222">
        <f t="shared" si="1447"/>
        <v>0</v>
      </c>
      <c r="CE578" s="222">
        <f t="shared" si="1448"/>
        <v>0</v>
      </c>
      <c r="CF578" s="222">
        <f t="shared" si="1449"/>
        <v>0</v>
      </c>
      <c r="CG578" s="222">
        <f t="shared" si="1450"/>
        <v>0</v>
      </c>
      <c r="CH578" s="222">
        <f t="shared" si="1451"/>
        <v>0</v>
      </c>
      <c r="CI578" s="222">
        <f t="shared" si="1452"/>
        <v>0</v>
      </c>
      <c r="CJ578" s="222">
        <f t="shared" si="1453"/>
        <v>0</v>
      </c>
      <c r="CK578" s="222">
        <f t="shared" si="1454"/>
        <v>0</v>
      </c>
      <c r="CL578" s="222">
        <f t="shared" si="1455"/>
        <v>0</v>
      </c>
      <c r="CM578" s="222">
        <f t="shared" si="1456"/>
        <v>0</v>
      </c>
      <c r="CN578" s="222">
        <f t="shared" si="1457"/>
        <v>0</v>
      </c>
      <c r="CO578" s="222">
        <f t="shared" si="1458"/>
        <v>0</v>
      </c>
      <c r="CP578" s="222">
        <f t="shared" si="1459"/>
        <v>0</v>
      </c>
      <c r="CQ578" s="222">
        <f t="shared" si="1460"/>
        <v>0</v>
      </c>
      <c r="CR578" s="222">
        <f t="shared" si="1461"/>
        <v>0</v>
      </c>
      <c r="CS578" s="222">
        <f t="shared" si="1462"/>
        <v>0</v>
      </c>
      <c r="CT578" s="222">
        <f t="shared" si="1463"/>
        <v>0</v>
      </c>
      <c r="CU578" s="222">
        <f t="shared" si="1464"/>
        <v>0</v>
      </c>
      <c r="CV578" s="222">
        <f t="shared" si="1465"/>
        <v>0</v>
      </c>
      <c r="CW578" s="222">
        <f t="shared" si="1466"/>
        <v>0</v>
      </c>
      <c r="CX578" s="222">
        <f t="shared" si="1467"/>
        <v>0</v>
      </c>
      <c r="CY578" s="222">
        <f t="shared" si="1468"/>
        <v>0</v>
      </c>
      <c r="CZ578" s="222">
        <f t="shared" si="1469"/>
        <v>0</v>
      </c>
      <c r="DA578" s="222">
        <f t="shared" si="1470"/>
        <v>0</v>
      </c>
      <c r="DB578" s="222">
        <f t="shared" si="1471"/>
        <v>0</v>
      </c>
      <c r="DC578" s="222">
        <f t="shared" si="1472"/>
        <v>0</v>
      </c>
      <c r="DD578" s="222">
        <f t="shared" si="1473"/>
        <v>0</v>
      </c>
      <c r="DE578" s="222">
        <f t="shared" si="1474"/>
        <v>0</v>
      </c>
      <c r="DF578" s="222">
        <f t="shared" si="1475"/>
        <v>0</v>
      </c>
      <c r="DG578" s="222">
        <f t="shared" si="1476"/>
        <v>0</v>
      </c>
      <c r="DH578" s="222">
        <f t="shared" si="1477"/>
        <v>0</v>
      </c>
      <c r="DI578" s="222">
        <f t="shared" si="1478"/>
        <v>0</v>
      </c>
      <c r="DJ578" s="222">
        <f t="shared" si="1479"/>
        <v>0</v>
      </c>
      <c r="DK578" s="222">
        <f t="shared" si="1480"/>
        <v>0</v>
      </c>
      <c r="DL578" s="222">
        <f t="shared" si="1481"/>
        <v>0</v>
      </c>
      <c r="DM578" s="222">
        <f t="shared" si="1482"/>
        <v>0</v>
      </c>
      <c r="DN578" s="222">
        <f t="shared" si="1483"/>
        <v>0</v>
      </c>
      <c r="DO578" s="222">
        <f t="shared" si="1484"/>
        <v>0</v>
      </c>
      <c r="DP578" s="222">
        <f t="shared" si="1485"/>
        <v>0</v>
      </c>
      <c r="DQ578" s="222">
        <f t="shared" si="1486"/>
        <v>0</v>
      </c>
      <c r="DR578" s="222">
        <f t="shared" si="1487"/>
        <v>0</v>
      </c>
      <c r="DS578" s="222">
        <f t="shared" si="1488"/>
        <v>0</v>
      </c>
      <c r="DT578" s="222">
        <f t="shared" si="1489"/>
        <v>0</v>
      </c>
      <c r="DU578" s="222">
        <f t="shared" si="1490"/>
        <v>0</v>
      </c>
      <c r="DV578" s="222">
        <f t="shared" si="1491"/>
        <v>0</v>
      </c>
      <c r="DW578" s="222">
        <f t="shared" si="1492"/>
        <v>0</v>
      </c>
      <c r="DX578" s="222">
        <f t="shared" si="1493"/>
        <v>0</v>
      </c>
      <c r="DY578" s="222">
        <f t="shared" si="1494"/>
        <v>0</v>
      </c>
      <c r="DZ578" s="222">
        <f t="shared" si="1495"/>
        <v>0</v>
      </c>
      <c r="EA578" s="222">
        <f t="shared" si="1496"/>
        <v>0</v>
      </c>
      <c r="EB578" s="222">
        <f t="shared" si="1497"/>
        <v>0</v>
      </c>
      <c r="EC578" s="222">
        <f t="shared" si="1498"/>
        <v>0</v>
      </c>
      <c r="ED578" s="222">
        <f t="shared" si="1499"/>
        <v>0</v>
      </c>
      <c r="EE578" s="222">
        <f t="shared" si="1500"/>
        <v>0</v>
      </c>
      <c r="EF578" s="222">
        <f t="shared" si="1501"/>
        <v>0</v>
      </c>
      <c r="EG578" s="222">
        <f t="shared" si="1502"/>
        <v>0</v>
      </c>
      <c r="EH578" s="222">
        <f t="shared" si="1503"/>
        <v>0</v>
      </c>
      <c r="EI578" s="222">
        <f t="shared" si="1504"/>
        <v>0</v>
      </c>
      <c r="EJ578" s="222">
        <f t="shared" si="1505"/>
        <v>0</v>
      </c>
      <c r="EK578" s="222">
        <f t="shared" si="1506"/>
        <v>0</v>
      </c>
      <c r="EL578" s="222">
        <f t="shared" si="1507"/>
        <v>0</v>
      </c>
      <c r="EM578" s="222">
        <f t="shared" si="1508"/>
        <v>0</v>
      </c>
      <c r="EN578" s="222">
        <f t="shared" si="1509"/>
        <v>0</v>
      </c>
      <c r="EO578" s="222">
        <f t="shared" si="1510"/>
        <v>0</v>
      </c>
      <c r="EP578" s="222">
        <f t="shared" si="1511"/>
        <v>0</v>
      </c>
      <c r="EQ578" s="222">
        <f t="shared" si="1512"/>
        <v>0</v>
      </c>
      <c r="ER578" s="222">
        <f t="shared" si="1513"/>
        <v>0</v>
      </c>
      <c r="ES578" s="222">
        <f t="shared" si="1514"/>
        <v>0</v>
      </c>
      <c r="ET578" s="222">
        <f t="shared" si="1515"/>
        <v>0</v>
      </c>
      <c r="EU578" s="222">
        <f t="shared" si="1516"/>
        <v>0</v>
      </c>
      <c r="EV578" s="222">
        <f t="shared" si="1517"/>
        <v>0</v>
      </c>
      <c r="EW578" s="222">
        <f t="shared" si="1518"/>
        <v>0</v>
      </c>
      <c r="EX578" s="222">
        <f t="shared" si="1519"/>
        <v>0</v>
      </c>
      <c r="EY578" s="222">
        <f t="shared" si="1520"/>
        <v>0</v>
      </c>
      <c r="EZ578" s="222">
        <f t="shared" si="1521"/>
        <v>0</v>
      </c>
      <c r="FA578" s="222">
        <f t="shared" si="1522"/>
        <v>0</v>
      </c>
      <c r="FB578" s="222">
        <f t="shared" si="1523"/>
        <v>0</v>
      </c>
      <c r="FC578" s="222">
        <f t="shared" si="1524"/>
        <v>0</v>
      </c>
      <c r="FD578" s="222">
        <f t="shared" si="1525"/>
        <v>0</v>
      </c>
      <c r="FE578" s="222">
        <f t="shared" si="1526"/>
        <v>0</v>
      </c>
      <c r="FF578" s="222">
        <f t="shared" si="1527"/>
        <v>0</v>
      </c>
      <c r="FG578" s="222">
        <f t="shared" si="1528"/>
        <v>0</v>
      </c>
      <c r="FH578" s="222">
        <f t="shared" si="1529"/>
        <v>0</v>
      </c>
      <c r="FI578" s="222">
        <f t="shared" si="1530"/>
        <v>0</v>
      </c>
      <c r="FJ578" s="222">
        <f t="shared" si="1531"/>
        <v>0</v>
      </c>
      <c r="FK578" s="222">
        <f t="shared" si="1532"/>
        <v>0</v>
      </c>
      <c r="FL578" s="222">
        <f t="shared" si="1533"/>
        <v>0</v>
      </c>
      <c r="FM578" s="222">
        <f t="shared" si="1534"/>
        <v>0</v>
      </c>
      <c r="FN578" s="222">
        <f t="shared" si="1535"/>
        <v>0</v>
      </c>
      <c r="FO578" s="222">
        <f t="shared" si="1536"/>
        <v>0</v>
      </c>
      <c r="FP578" s="222">
        <f t="shared" si="1537"/>
        <v>0</v>
      </c>
      <c r="FQ578" s="222">
        <f t="shared" si="1538"/>
        <v>0</v>
      </c>
      <c r="FR578" s="222">
        <f t="shared" si="1539"/>
        <v>0</v>
      </c>
      <c r="FS578" s="222">
        <f t="shared" si="1540"/>
        <v>0</v>
      </c>
      <c r="FT578" s="222">
        <f t="shared" si="1541"/>
        <v>0</v>
      </c>
      <c r="FU578" s="222">
        <f t="shared" si="1542"/>
        <v>0</v>
      </c>
      <c r="FV578" s="222">
        <f t="shared" si="1543"/>
        <v>0</v>
      </c>
      <c r="FW578" s="222">
        <f t="shared" si="1544"/>
        <v>0</v>
      </c>
      <c r="FX578" s="222">
        <f t="shared" si="1545"/>
        <v>0</v>
      </c>
      <c r="FY578" s="222">
        <f t="shared" si="1546"/>
        <v>0</v>
      </c>
      <c r="FZ578" s="222">
        <f t="shared" si="1547"/>
        <v>0</v>
      </c>
      <c r="GA578" s="222">
        <f t="shared" si="1548"/>
        <v>0</v>
      </c>
      <c r="GB578" s="222">
        <f t="shared" si="1549"/>
        <v>0</v>
      </c>
      <c r="GC578" s="222">
        <f t="shared" si="1550"/>
        <v>0</v>
      </c>
      <c r="GD578" s="222">
        <f t="shared" si="1551"/>
        <v>0</v>
      </c>
      <c r="GE578" s="222">
        <f t="shared" si="1552"/>
        <v>0</v>
      </c>
      <c r="GF578" s="222">
        <f t="shared" si="1553"/>
        <v>0</v>
      </c>
      <c r="GG578" s="222">
        <f t="shared" si="1554"/>
        <v>0</v>
      </c>
      <c r="GH578" s="222">
        <f t="shared" si="1555"/>
        <v>0</v>
      </c>
      <c r="GI578" s="222">
        <f t="shared" si="1556"/>
        <v>0</v>
      </c>
      <c r="GJ578" s="222">
        <f t="shared" si="1557"/>
        <v>0</v>
      </c>
      <c r="GK578" s="222">
        <f t="shared" si="1558"/>
        <v>0</v>
      </c>
      <c r="GL578" s="222">
        <f t="shared" si="1559"/>
        <v>0</v>
      </c>
      <c r="GM578" s="222">
        <f t="shared" si="1560"/>
        <v>0</v>
      </c>
      <c r="GN578" s="222">
        <f t="shared" si="1561"/>
        <v>0</v>
      </c>
      <c r="GO578" s="222">
        <f t="shared" si="1562"/>
        <v>0</v>
      </c>
      <c r="GP578" s="222">
        <f t="shared" si="1563"/>
        <v>0</v>
      </c>
      <c r="GQ578" s="222">
        <f t="shared" si="1564"/>
        <v>0</v>
      </c>
      <c r="GR578" s="222">
        <f t="shared" si="1565"/>
        <v>0</v>
      </c>
      <c r="GS578" s="222">
        <f t="shared" si="1566"/>
        <v>0</v>
      </c>
      <c r="GT578" s="222">
        <f t="shared" si="1567"/>
        <v>0</v>
      </c>
      <c r="GU578" s="222">
        <f t="shared" si="1568"/>
        <v>0</v>
      </c>
      <c r="GV578" s="222">
        <f t="shared" si="1569"/>
        <v>0</v>
      </c>
      <c r="GW578" s="222">
        <f t="shared" si="1570"/>
        <v>0</v>
      </c>
      <c r="GX578" s="222">
        <f t="shared" si="1571"/>
        <v>0</v>
      </c>
      <c r="GY578" s="222">
        <f t="shared" si="1572"/>
        <v>0</v>
      </c>
      <c r="GZ578" s="222">
        <f t="shared" si="1573"/>
        <v>0</v>
      </c>
      <c r="HA578" s="222">
        <f t="shared" si="1574"/>
        <v>0</v>
      </c>
      <c r="HB578" s="222">
        <f t="shared" si="1575"/>
        <v>0</v>
      </c>
      <c r="HC578" s="222">
        <f t="shared" si="1576"/>
        <v>0</v>
      </c>
      <c r="HD578" s="222">
        <f t="shared" si="1577"/>
        <v>0</v>
      </c>
      <c r="HE578" s="222">
        <f t="shared" si="1578"/>
        <v>0</v>
      </c>
      <c r="HF578" s="222">
        <f t="shared" si="1579"/>
        <v>0</v>
      </c>
      <c r="HG578" s="222">
        <f t="shared" si="1580"/>
        <v>0</v>
      </c>
      <c r="HH578" s="222">
        <f t="shared" si="1581"/>
        <v>0</v>
      </c>
      <c r="HI578" s="222">
        <f t="shared" si="1582"/>
        <v>0</v>
      </c>
      <c r="HJ578" s="222">
        <f t="shared" si="1583"/>
        <v>0</v>
      </c>
      <c r="HK578" s="222">
        <f t="shared" si="1584"/>
        <v>0</v>
      </c>
      <c r="HL578" s="222">
        <f t="shared" si="1585"/>
        <v>0</v>
      </c>
      <c r="HM578" s="222">
        <f t="shared" si="1586"/>
        <v>0</v>
      </c>
      <c r="HN578" s="222">
        <f t="shared" si="1587"/>
        <v>0</v>
      </c>
      <c r="HO578" s="222">
        <f t="shared" si="1588"/>
        <v>0</v>
      </c>
      <c r="HP578" s="222">
        <f t="shared" si="1589"/>
        <v>0</v>
      </c>
      <c r="HQ578" s="222">
        <f t="shared" si="1590"/>
        <v>0</v>
      </c>
      <c r="HR578" s="222">
        <f t="shared" si="1591"/>
        <v>0</v>
      </c>
      <c r="HS578" s="222">
        <f t="shared" si="1592"/>
        <v>0</v>
      </c>
      <c r="HT578" s="222">
        <f t="shared" si="1593"/>
        <v>0</v>
      </c>
      <c r="HU578" s="222">
        <f t="shared" si="1594"/>
        <v>0</v>
      </c>
      <c r="HV578" s="222">
        <f t="shared" si="1595"/>
        <v>0</v>
      </c>
      <c r="HW578" s="222">
        <f t="shared" si="1596"/>
        <v>0</v>
      </c>
      <c r="HX578" s="222">
        <f t="shared" si="1597"/>
        <v>0</v>
      </c>
      <c r="HY578" s="222">
        <f t="shared" si="1598"/>
        <v>0</v>
      </c>
      <c r="HZ578" s="222">
        <f t="shared" si="1599"/>
        <v>0</v>
      </c>
      <c r="IA578" s="222">
        <f t="shared" si="1600"/>
        <v>0</v>
      </c>
      <c r="IB578" s="222">
        <f t="shared" si="1601"/>
        <v>0</v>
      </c>
      <c r="IC578" s="222">
        <f t="shared" si="1602"/>
        <v>0</v>
      </c>
      <c r="ID578" s="222">
        <f t="shared" si="1603"/>
        <v>0</v>
      </c>
      <c r="IE578" s="222">
        <f t="shared" si="1604"/>
        <v>0</v>
      </c>
      <c r="IF578" s="222">
        <f t="shared" si="1605"/>
        <v>0</v>
      </c>
      <c r="IG578" s="222">
        <f t="shared" si="1606"/>
        <v>0</v>
      </c>
      <c r="IH578" s="222">
        <f t="shared" si="1607"/>
        <v>0</v>
      </c>
      <c r="II578" s="222">
        <f t="shared" si="1608"/>
        <v>0</v>
      </c>
      <c r="IJ578" s="222">
        <f t="shared" si="1609"/>
        <v>0</v>
      </c>
      <c r="IK578" s="222">
        <f t="shared" si="1610"/>
        <v>0</v>
      </c>
      <c r="IL578" s="222">
        <f t="shared" si="1611"/>
        <v>0</v>
      </c>
      <c r="IM578" s="222">
        <f t="shared" si="1612"/>
        <v>0</v>
      </c>
      <c r="IN578" s="222">
        <f t="shared" si="1613"/>
        <v>0</v>
      </c>
      <c r="IO578" s="222">
        <f t="shared" si="1614"/>
        <v>0</v>
      </c>
      <c r="IP578" s="222">
        <f t="shared" si="1615"/>
        <v>0</v>
      </c>
      <c r="IQ578" s="222">
        <f t="shared" si="1616"/>
        <v>0</v>
      </c>
      <c r="IR578" s="222">
        <f t="shared" si="1617"/>
        <v>0</v>
      </c>
      <c r="IS578" s="222">
        <f t="shared" si="1618"/>
        <v>0</v>
      </c>
      <c r="IT578" s="222">
        <f t="shared" si="1619"/>
        <v>0</v>
      </c>
      <c r="IU578" s="222">
        <f t="shared" si="1620"/>
        <v>0</v>
      </c>
      <c r="IV578" s="222">
        <f t="shared" si="1621"/>
        <v>0</v>
      </c>
      <c r="IW578" s="222">
        <f t="shared" si="1622"/>
        <v>0</v>
      </c>
      <c r="IX578" s="222">
        <f t="shared" si="1623"/>
        <v>0</v>
      </c>
      <c r="IY578" s="222">
        <f t="shared" si="1624"/>
        <v>0</v>
      </c>
      <c r="IZ578" s="222">
        <f t="shared" si="1625"/>
        <v>0</v>
      </c>
      <c r="JA578" s="222">
        <f t="shared" si="1626"/>
        <v>0</v>
      </c>
      <c r="JB578" s="222">
        <f t="shared" si="1627"/>
        <v>0</v>
      </c>
    </row>
    <row r="579" spans="2:262">
      <c r="B579" s="230">
        <v>218</v>
      </c>
      <c r="C579" s="229">
        <f t="shared" si="1628"/>
        <v>4.2578124999999951E-3</v>
      </c>
      <c r="D579" s="226">
        <f t="shared" ca="1" si="1371"/>
        <v>24.709807689994982</v>
      </c>
      <c r="E579" s="225">
        <f ca="1">HP361</f>
        <v>0.70980768999498145</v>
      </c>
      <c r="F579" s="224">
        <v>218</v>
      </c>
      <c r="G579" s="222">
        <f t="shared" si="1372"/>
        <v>0</v>
      </c>
      <c r="H579" s="222">
        <f t="shared" si="1373"/>
        <v>0</v>
      </c>
      <c r="I579" s="222">
        <f t="shared" si="1374"/>
        <v>0</v>
      </c>
      <c r="J579" s="222">
        <f t="shared" si="1375"/>
        <v>0</v>
      </c>
      <c r="K579" s="222">
        <f t="shared" si="1376"/>
        <v>0</v>
      </c>
      <c r="L579" s="222">
        <f t="shared" si="1377"/>
        <v>0</v>
      </c>
      <c r="M579" s="222">
        <f t="shared" si="1378"/>
        <v>0</v>
      </c>
      <c r="N579" s="222">
        <f t="shared" si="1379"/>
        <v>0</v>
      </c>
      <c r="O579" s="222">
        <f t="shared" si="1380"/>
        <v>0</v>
      </c>
      <c r="P579" s="222">
        <f t="shared" si="1381"/>
        <v>0</v>
      </c>
      <c r="Q579" s="222">
        <f t="shared" si="1382"/>
        <v>0</v>
      </c>
      <c r="R579" s="222">
        <f t="shared" si="1383"/>
        <v>0</v>
      </c>
      <c r="S579" s="222">
        <f t="shared" si="1384"/>
        <v>0</v>
      </c>
      <c r="T579" s="222">
        <f t="shared" si="1385"/>
        <v>0</v>
      </c>
      <c r="U579" s="222">
        <f t="shared" si="1386"/>
        <v>0</v>
      </c>
      <c r="V579" s="222">
        <f t="shared" si="1387"/>
        <v>0</v>
      </c>
      <c r="W579" s="222">
        <f t="shared" si="1388"/>
        <v>0</v>
      </c>
      <c r="X579" s="222">
        <f t="shared" si="1389"/>
        <v>0</v>
      </c>
      <c r="Y579" s="222">
        <f t="shared" si="1390"/>
        <v>0</v>
      </c>
      <c r="Z579" s="222">
        <f t="shared" si="1391"/>
        <v>0</v>
      </c>
      <c r="AA579" s="222">
        <f t="shared" si="1392"/>
        <v>0</v>
      </c>
      <c r="AB579" s="222">
        <f t="shared" si="1393"/>
        <v>0</v>
      </c>
      <c r="AC579" s="222">
        <f t="shared" si="1394"/>
        <v>0</v>
      </c>
      <c r="AD579" s="222">
        <f t="shared" si="1395"/>
        <v>0</v>
      </c>
      <c r="AE579" s="222">
        <f t="shared" si="1396"/>
        <v>0</v>
      </c>
      <c r="AF579" s="222">
        <f t="shared" si="1397"/>
        <v>0</v>
      </c>
      <c r="AG579" s="222">
        <f t="shared" si="1398"/>
        <v>0</v>
      </c>
      <c r="AH579" s="222">
        <f t="shared" si="1399"/>
        <v>0</v>
      </c>
      <c r="AI579" s="222">
        <f t="shared" si="1400"/>
        <v>0</v>
      </c>
      <c r="AJ579" s="222">
        <f t="shared" si="1401"/>
        <v>0</v>
      </c>
      <c r="AK579" s="222">
        <f t="shared" si="1402"/>
        <v>0</v>
      </c>
      <c r="AL579" s="222">
        <f t="shared" si="1403"/>
        <v>0</v>
      </c>
      <c r="AM579" s="222">
        <f t="shared" si="1404"/>
        <v>0</v>
      </c>
      <c r="AN579" s="222">
        <f t="shared" si="1405"/>
        <v>0</v>
      </c>
      <c r="AO579" s="222">
        <f t="shared" si="1406"/>
        <v>0</v>
      </c>
      <c r="AP579" s="222">
        <f t="shared" si="1407"/>
        <v>0</v>
      </c>
      <c r="AQ579" s="222">
        <f t="shared" si="1408"/>
        <v>0</v>
      </c>
      <c r="AR579" s="222">
        <f t="shared" si="1409"/>
        <v>0</v>
      </c>
      <c r="AS579" s="222">
        <f t="shared" si="1410"/>
        <v>0</v>
      </c>
      <c r="AT579" s="222">
        <f t="shared" si="1411"/>
        <v>0</v>
      </c>
      <c r="AU579" s="222">
        <f t="shared" si="1412"/>
        <v>0</v>
      </c>
      <c r="AV579" s="222">
        <f t="shared" si="1413"/>
        <v>0</v>
      </c>
      <c r="AW579" s="222">
        <f t="shared" si="1414"/>
        <v>0</v>
      </c>
      <c r="AX579" s="222">
        <f t="shared" si="1415"/>
        <v>0</v>
      </c>
      <c r="AY579" s="222">
        <f t="shared" si="1416"/>
        <v>0</v>
      </c>
      <c r="AZ579" s="222">
        <f t="shared" si="1417"/>
        <v>0</v>
      </c>
      <c r="BA579" s="222">
        <f t="shared" si="1418"/>
        <v>0</v>
      </c>
      <c r="BB579" s="222">
        <f t="shared" si="1419"/>
        <v>0</v>
      </c>
      <c r="BC579" s="222">
        <f t="shared" si="1420"/>
        <v>0</v>
      </c>
      <c r="BD579" s="222">
        <f t="shared" si="1421"/>
        <v>0</v>
      </c>
      <c r="BE579" s="222">
        <f t="shared" si="1422"/>
        <v>0</v>
      </c>
      <c r="BF579" s="222">
        <f t="shared" si="1423"/>
        <v>0</v>
      </c>
      <c r="BG579" s="222">
        <f t="shared" si="1424"/>
        <v>0</v>
      </c>
      <c r="BH579" s="222">
        <f t="shared" si="1425"/>
        <v>0</v>
      </c>
      <c r="BI579" s="222">
        <f t="shared" si="1426"/>
        <v>0</v>
      </c>
      <c r="BJ579" s="222">
        <f t="shared" si="1427"/>
        <v>0</v>
      </c>
      <c r="BK579" s="222">
        <f t="shared" si="1428"/>
        <v>0</v>
      </c>
      <c r="BL579" s="222">
        <f t="shared" si="1429"/>
        <v>0</v>
      </c>
      <c r="BM579" s="222">
        <f t="shared" si="1430"/>
        <v>0</v>
      </c>
      <c r="BN579" s="222">
        <f t="shared" si="1431"/>
        <v>0</v>
      </c>
      <c r="BO579" s="222">
        <f t="shared" si="1432"/>
        <v>0</v>
      </c>
      <c r="BP579" s="222">
        <f t="shared" si="1433"/>
        <v>0</v>
      </c>
      <c r="BQ579" s="222">
        <f t="shared" si="1434"/>
        <v>0</v>
      </c>
      <c r="BR579" s="222">
        <f t="shared" si="1435"/>
        <v>0</v>
      </c>
      <c r="BS579" s="222">
        <f t="shared" si="1436"/>
        <v>0</v>
      </c>
      <c r="BT579" s="222">
        <f t="shared" si="1437"/>
        <v>0</v>
      </c>
      <c r="BU579" s="222">
        <f t="shared" si="1438"/>
        <v>0</v>
      </c>
      <c r="BV579" s="222">
        <f t="shared" si="1439"/>
        <v>0</v>
      </c>
      <c r="BW579" s="222">
        <f t="shared" si="1440"/>
        <v>0</v>
      </c>
      <c r="BX579" s="222">
        <f t="shared" si="1441"/>
        <v>0</v>
      </c>
      <c r="BY579" s="222">
        <f t="shared" si="1442"/>
        <v>0</v>
      </c>
      <c r="BZ579" s="222">
        <f t="shared" si="1443"/>
        <v>0</v>
      </c>
      <c r="CA579" s="222">
        <f t="shared" si="1444"/>
        <v>0</v>
      </c>
      <c r="CB579" s="222">
        <f t="shared" si="1445"/>
        <v>0</v>
      </c>
      <c r="CC579" s="222">
        <f t="shared" si="1446"/>
        <v>0</v>
      </c>
      <c r="CD579" s="222">
        <f t="shared" si="1447"/>
        <v>0</v>
      </c>
      <c r="CE579" s="222">
        <f t="shared" si="1448"/>
        <v>0</v>
      </c>
      <c r="CF579" s="222">
        <f t="shared" si="1449"/>
        <v>0</v>
      </c>
      <c r="CG579" s="222">
        <f t="shared" si="1450"/>
        <v>0</v>
      </c>
      <c r="CH579" s="222">
        <f t="shared" si="1451"/>
        <v>0</v>
      </c>
      <c r="CI579" s="222">
        <f t="shared" si="1452"/>
        <v>0</v>
      </c>
      <c r="CJ579" s="222">
        <f t="shared" si="1453"/>
        <v>0</v>
      </c>
      <c r="CK579" s="222">
        <f t="shared" si="1454"/>
        <v>0</v>
      </c>
      <c r="CL579" s="222">
        <f t="shared" si="1455"/>
        <v>0</v>
      </c>
      <c r="CM579" s="222">
        <f t="shared" si="1456"/>
        <v>0</v>
      </c>
      <c r="CN579" s="222">
        <f t="shared" si="1457"/>
        <v>0</v>
      </c>
      <c r="CO579" s="222">
        <f t="shared" si="1458"/>
        <v>0</v>
      </c>
      <c r="CP579" s="222">
        <f t="shared" si="1459"/>
        <v>0</v>
      </c>
      <c r="CQ579" s="222">
        <f t="shared" si="1460"/>
        <v>0</v>
      </c>
      <c r="CR579" s="222">
        <f t="shared" si="1461"/>
        <v>0</v>
      </c>
      <c r="CS579" s="222">
        <f t="shared" si="1462"/>
        <v>0</v>
      </c>
      <c r="CT579" s="222">
        <f t="shared" si="1463"/>
        <v>0</v>
      </c>
      <c r="CU579" s="222">
        <f t="shared" si="1464"/>
        <v>0</v>
      </c>
      <c r="CV579" s="222">
        <f t="shared" si="1465"/>
        <v>0</v>
      </c>
      <c r="CW579" s="222">
        <f t="shared" si="1466"/>
        <v>0</v>
      </c>
      <c r="CX579" s="222">
        <f t="shared" si="1467"/>
        <v>0</v>
      </c>
      <c r="CY579" s="222">
        <f t="shared" si="1468"/>
        <v>0</v>
      </c>
      <c r="CZ579" s="222">
        <f t="shared" si="1469"/>
        <v>0</v>
      </c>
      <c r="DA579" s="222">
        <f t="shared" si="1470"/>
        <v>0</v>
      </c>
      <c r="DB579" s="222">
        <f t="shared" si="1471"/>
        <v>0</v>
      </c>
      <c r="DC579" s="222">
        <f t="shared" si="1472"/>
        <v>0</v>
      </c>
      <c r="DD579" s="222">
        <f t="shared" si="1473"/>
        <v>0</v>
      </c>
      <c r="DE579" s="222">
        <f t="shared" si="1474"/>
        <v>0</v>
      </c>
      <c r="DF579" s="222">
        <f t="shared" si="1475"/>
        <v>0</v>
      </c>
      <c r="DG579" s="222">
        <f t="shared" si="1476"/>
        <v>0</v>
      </c>
      <c r="DH579" s="222">
        <f t="shared" si="1477"/>
        <v>0</v>
      </c>
      <c r="DI579" s="222">
        <f t="shared" si="1478"/>
        <v>0</v>
      </c>
      <c r="DJ579" s="222">
        <f t="shared" si="1479"/>
        <v>0</v>
      </c>
      <c r="DK579" s="222">
        <f t="shared" si="1480"/>
        <v>0</v>
      </c>
      <c r="DL579" s="222">
        <f t="shared" si="1481"/>
        <v>0</v>
      </c>
      <c r="DM579" s="222">
        <f t="shared" si="1482"/>
        <v>0</v>
      </c>
      <c r="DN579" s="222">
        <f t="shared" si="1483"/>
        <v>0</v>
      </c>
      <c r="DO579" s="222">
        <f t="shared" si="1484"/>
        <v>0</v>
      </c>
      <c r="DP579" s="222">
        <f t="shared" si="1485"/>
        <v>0</v>
      </c>
      <c r="DQ579" s="222">
        <f t="shared" si="1486"/>
        <v>0</v>
      </c>
      <c r="DR579" s="222">
        <f t="shared" si="1487"/>
        <v>0</v>
      </c>
      <c r="DS579" s="222">
        <f t="shared" si="1488"/>
        <v>0</v>
      </c>
      <c r="DT579" s="222">
        <f t="shared" si="1489"/>
        <v>0</v>
      </c>
      <c r="DU579" s="222">
        <f t="shared" si="1490"/>
        <v>0</v>
      </c>
      <c r="DV579" s="222">
        <f t="shared" si="1491"/>
        <v>0</v>
      </c>
      <c r="DW579" s="222">
        <f t="shared" si="1492"/>
        <v>0</v>
      </c>
      <c r="DX579" s="222">
        <f t="shared" si="1493"/>
        <v>0</v>
      </c>
      <c r="DY579" s="222">
        <f t="shared" si="1494"/>
        <v>0</v>
      </c>
      <c r="DZ579" s="222">
        <f t="shared" si="1495"/>
        <v>0</v>
      </c>
      <c r="EA579" s="222">
        <f t="shared" si="1496"/>
        <v>0</v>
      </c>
      <c r="EB579" s="222">
        <f t="shared" si="1497"/>
        <v>0</v>
      </c>
      <c r="EC579" s="222">
        <f t="shared" si="1498"/>
        <v>0</v>
      </c>
      <c r="ED579" s="222">
        <f t="shared" si="1499"/>
        <v>0</v>
      </c>
      <c r="EE579" s="222">
        <f t="shared" si="1500"/>
        <v>0</v>
      </c>
      <c r="EF579" s="222">
        <f t="shared" si="1501"/>
        <v>0</v>
      </c>
      <c r="EG579" s="222">
        <f t="shared" si="1502"/>
        <v>0</v>
      </c>
      <c r="EH579" s="222">
        <f t="shared" si="1503"/>
        <v>0</v>
      </c>
      <c r="EI579" s="222">
        <f t="shared" si="1504"/>
        <v>0</v>
      </c>
      <c r="EJ579" s="222">
        <f t="shared" si="1505"/>
        <v>0</v>
      </c>
      <c r="EK579" s="222">
        <f t="shared" si="1506"/>
        <v>0</v>
      </c>
      <c r="EL579" s="222">
        <f t="shared" si="1507"/>
        <v>0</v>
      </c>
      <c r="EM579" s="222">
        <f t="shared" si="1508"/>
        <v>0</v>
      </c>
      <c r="EN579" s="222">
        <f t="shared" si="1509"/>
        <v>0</v>
      </c>
      <c r="EO579" s="222">
        <f t="shared" si="1510"/>
        <v>0</v>
      </c>
      <c r="EP579" s="222">
        <f t="shared" si="1511"/>
        <v>0</v>
      </c>
      <c r="EQ579" s="222">
        <f t="shared" si="1512"/>
        <v>0</v>
      </c>
      <c r="ER579" s="222">
        <f t="shared" si="1513"/>
        <v>0</v>
      </c>
      <c r="ES579" s="222">
        <f t="shared" si="1514"/>
        <v>0</v>
      </c>
      <c r="ET579" s="222">
        <f t="shared" si="1515"/>
        <v>0</v>
      </c>
      <c r="EU579" s="222">
        <f t="shared" si="1516"/>
        <v>0</v>
      </c>
      <c r="EV579" s="222">
        <f t="shared" si="1517"/>
        <v>0</v>
      </c>
      <c r="EW579" s="222">
        <f t="shared" si="1518"/>
        <v>0</v>
      </c>
      <c r="EX579" s="222">
        <f t="shared" si="1519"/>
        <v>0</v>
      </c>
      <c r="EY579" s="222">
        <f t="shared" si="1520"/>
        <v>0</v>
      </c>
      <c r="EZ579" s="222">
        <f t="shared" si="1521"/>
        <v>0</v>
      </c>
      <c r="FA579" s="222">
        <f t="shared" si="1522"/>
        <v>0</v>
      </c>
      <c r="FB579" s="222">
        <f t="shared" si="1523"/>
        <v>0</v>
      </c>
      <c r="FC579" s="222">
        <f t="shared" si="1524"/>
        <v>0</v>
      </c>
      <c r="FD579" s="222">
        <f t="shared" si="1525"/>
        <v>0</v>
      </c>
      <c r="FE579" s="222">
        <f t="shared" si="1526"/>
        <v>0</v>
      </c>
      <c r="FF579" s="222">
        <f t="shared" si="1527"/>
        <v>0</v>
      </c>
      <c r="FG579" s="222">
        <f t="shared" si="1528"/>
        <v>0</v>
      </c>
      <c r="FH579" s="222">
        <f t="shared" si="1529"/>
        <v>0</v>
      </c>
      <c r="FI579" s="222">
        <f t="shared" si="1530"/>
        <v>0</v>
      </c>
      <c r="FJ579" s="222">
        <f t="shared" si="1531"/>
        <v>0</v>
      </c>
      <c r="FK579" s="222">
        <f t="shared" si="1532"/>
        <v>0</v>
      </c>
      <c r="FL579" s="222">
        <f t="shared" si="1533"/>
        <v>0</v>
      </c>
      <c r="FM579" s="222">
        <f t="shared" si="1534"/>
        <v>0</v>
      </c>
      <c r="FN579" s="222">
        <f t="shared" si="1535"/>
        <v>0</v>
      </c>
      <c r="FO579" s="222">
        <f t="shared" si="1536"/>
        <v>0</v>
      </c>
      <c r="FP579" s="222">
        <f t="shared" si="1537"/>
        <v>0</v>
      </c>
      <c r="FQ579" s="222">
        <f t="shared" si="1538"/>
        <v>0</v>
      </c>
      <c r="FR579" s="222">
        <f t="shared" si="1539"/>
        <v>0</v>
      </c>
      <c r="FS579" s="222">
        <f t="shared" si="1540"/>
        <v>0</v>
      </c>
      <c r="FT579" s="222">
        <f t="shared" si="1541"/>
        <v>0</v>
      </c>
      <c r="FU579" s="222">
        <f t="shared" si="1542"/>
        <v>0</v>
      </c>
      <c r="FV579" s="222">
        <f t="shared" si="1543"/>
        <v>0</v>
      </c>
      <c r="FW579" s="222">
        <f t="shared" si="1544"/>
        <v>0</v>
      </c>
      <c r="FX579" s="222">
        <f t="shared" si="1545"/>
        <v>0</v>
      </c>
      <c r="FY579" s="222">
        <f t="shared" si="1546"/>
        <v>0</v>
      </c>
      <c r="FZ579" s="222">
        <f t="shared" si="1547"/>
        <v>0</v>
      </c>
      <c r="GA579" s="222">
        <f t="shared" si="1548"/>
        <v>0</v>
      </c>
      <c r="GB579" s="222">
        <f t="shared" si="1549"/>
        <v>0</v>
      </c>
      <c r="GC579" s="222">
        <f t="shared" si="1550"/>
        <v>0</v>
      </c>
      <c r="GD579" s="222">
        <f t="shared" si="1551"/>
        <v>0</v>
      </c>
      <c r="GE579" s="222">
        <f t="shared" si="1552"/>
        <v>0</v>
      </c>
      <c r="GF579" s="222">
        <f t="shared" si="1553"/>
        <v>0</v>
      </c>
      <c r="GG579" s="222">
        <f t="shared" si="1554"/>
        <v>0</v>
      </c>
      <c r="GH579" s="222">
        <f t="shared" si="1555"/>
        <v>0</v>
      </c>
      <c r="GI579" s="222">
        <f t="shared" si="1556"/>
        <v>0</v>
      </c>
      <c r="GJ579" s="222">
        <f t="shared" si="1557"/>
        <v>0</v>
      </c>
      <c r="GK579" s="222">
        <f t="shared" si="1558"/>
        <v>0</v>
      </c>
      <c r="GL579" s="222">
        <f t="shared" si="1559"/>
        <v>0</v>
      </c>
      <c r="GM579" s="222">
        <f t="shared" si="1560"/>
        <v>0</v>
      </c>
      <c r="GN579" s="222">
        <f t="shared" si="1561"/>
        <v>0</v>
      </c>
      <c r="GO579" s="222">
        <f t="shared" si="1562"/>
        <v>0</v>
      </c>
      <c r="GP579" s="222">
        <f t="shared" si="1563"/>
        <v>0</v>
      </c>
      <c r="GQ579" s="222">
        <f t="shared" si="1564"/>
        <v>0</v>
      </c>
      <c r="GR579" s="222">
        <f t="shared" si="1565"/>
        <v>0</v>
      </c>
      <c r="GS579" s="222">
        <f t="shared" si="1566"/>
        <v>0</v>
      </c>
      <c r="GT579" s="222">
        <f t="shared" si="1567"/>
        <v>0</v>
      </c>
      <c r="GU579" s="222">
        <f t="shared" si="1568"/>
        <v>0</v>
      </c>
      <c r="GV579" s="222">
        <f t="shared" si="1569"/>
        <v>0</v>
      </c>
      <c r="GW579" s="222">
        <f t="shared" si="1570"/>
        <v>0</v>
      </c>
      <c r="GX579" s="222">
        <f t="shared" si="1571"/>
        <v>0</v>
      </c>
      <c r="GY579" s="222">
        <f t="shared" si="1572"/>
        <v>0</v>
      </c>
      <c r="GZ579" s="222">
        <f t="shared" si="1573"/>
        <v>0</v>
      </c>
      <c r="HA579" s="222">
        <f t="shared" si="1574"/>
        <v>0</v>
      </c>
      <c r="HB579" s="222">
        <f t="shared" si="1575"/>
        <v>0</v>
      </c>
      <c r="HC579" s="222">
        <f t="shared" si="1576"/>
        <v>0</v>
      </c>
      <c r="HD579" s="222">
        <f t="shared" si="1577"/>
        <v>0</v>
      </c>
      <c r="HE579" s="222">
        <f t="shared" si="1578"/>
        <v>0</v>
      </c>
      <c r="HF579" s="222">
        <f t="shared" si="1579"/>
        <v>0</v>
      </c>
      <c r="HG579" s="222">
        <f t="shared" si="1580"/>
        <v>0</v>
      </c>
      <c r="HH579" s="222">
        <f t="shared" si="1581"/>
        <v>0</v>
      </c>
      <c r="HI579" s="222">
        <f t="shared" si="1582"/>
        <v>0</v>
      </c>
      <c r="HJ579" s="222">
        <f t="shared" si="1583"/>
        <v>0</v>
      </c>
      <c r="HK579" s="222">
        <f t="shared" si="1584"/>
        <v>0</v>
      </c>
      <c r="HL579" s="222">
        <f t="shared" si="1585"/>
        <v>0</v>
      </c>
      <c r="HM579" s="222">
        <f t="shared" si="1586"/>
        <v>0</v>
      </c>
      <c r="HN579" s="222">
        <f t="shared" si="1587"/>
        <v>0</v>
      </c>
      <c r="HO579" s="222">
        <f t="shared" si="1588"/>
        <v>0</v>
      </c>
      <c r="HP579" s="222">
        <f t="shared" si="1589"/>
        <v>0</v>
      </c>
      <c r="HQ579" s="222">
        <f t="shared" si="1590"/>
        <v>0</v>
      </c>
      <c r="HR579" s="222">
        <f t="shared" si="1591"/>
        <v>0</v>
      </c>
      <c r="HS579" s="222">
        <f t="shared" si="1592"/>
        <v>0</v>
      </c>
      <c r="HT579" s="222">
        <f t="shared" si="1593"/>
        <v>0</v>
      </c>
      <c r="HU579" s="222">
        <f t="shared" si="1594"/>
        <v>0</v>
      </c>
      <c r="HV579" s="222">
        <f t="shared" si="1595"/>
        <v>0</v>
      </c>
      <c r="HW579" s="222">
        <f t="shared" si="1596"/>
        <v>0</v>
      </c>
      <c r="HX579" s="222">
        <f t="shared" si="1597"/>
        <v>0</v>
      </c>
      <c r="HY579" s="222">
        <f t="shared" si="1598"/>
        <v>0</v>
      </c>
      <c r="HZ579" s="222">
        <f t="shared" si="1599"/>
        <v>0</v>
      </c>
      <c r="IA579" s="222">
        <f t="shared" si="1600"/>
        <v>0</v>
      </c>
      <c r="IB579" s="222">
        <f t="shared" si="1601"/>
        <v>0</v>
      </c>
      <c r="IC579" s="222">
        <f t="shared" si="1602"/>
        <v>0</v>
      </c>
      <c r="ID579" s="222">
        <f t="shared" si="1603"/>
        <v>0</v>
      </c>
      <c r="IE579" s="222">
        <f t="shared" si="1604"/>
        <v>0</v>
      </c>
      <c r="IF579" s="222">
        <f t="shared" si="1605"/>
        <v>0</v>
      </c>
      <c r="IG579" s="222">
        <f t="shared" si="1606"/>
        <v>0</v>
      </c>
      <c r="IH579" s="222">
        <f t="shared" si="1607"/>
        <v>0</v>
      </c>
      <c r="II579" s="222">
        <f t="shared" si="1608"/>
        <v>0</v>
      </c>
      <c r="IJ579" s="222">
        <f t="shared" si="1609"/>
        <v>0</v>
      </c>
      <c r="IK579" s="222">
        <f t="shared" si="1610"/>
        <v>0</v>
      </c>
      <c r="IL579" s="222">
        <f t="shared" si="1611"/>
        <v>0</v>
      </c>
      <c r="IM579" s="222">
        <f t="shared" si="1612"/>
        <v>0</v>
      </c>
      <c r="IN579" s="222">
        <f t="shared" si="1613"/>
        <v>0</v>
      </c>
      <c r="IO579" s="222">
        <f t="shared" si="1614"/>
        <v>0</v>
      </c>
      <c r="IP579" s="222">
        <f t="shared" si="1615"/>
        <v>0</v>
      </c>
      <c r="IQ579" s="222">
        <f t="shared" si="1616"/>
        <v>0</v>
      </c>
      <c r="IR579" s="222">
        <f t="shared" si="1617"/>
        <v>0</v>
      </c>
      <c r="IS579" s="222">
        <f t="shared" si="1618"/>
        <v>0</v>
      </c>
      <c r="IT579" s="222">
        <f t="shared" si="1619"/>
        <v>0</v>
      </c>
      <c r="IU579" s="222">
        <f t="shared" si="1620"/>
        <v>0</v>
      </c>
      <c r="IV579" s="222">
        <f t="shared" si="1621"/>
        <v>0</v>
      </c>
      <c r="IW579" s="222">
        <f t="shared" si="1622"/>
        <v>0</v>
      </c>
      <c r="IX579" s="222">
        <f t="shared" si="1623"/>
        <v>0</v>
      </c>
      <c r="IY579" s="222">
        <f t="shared" si="1624"/>
        <v>0</v>
      </c>
      <c r="IZ579" s="222">
        <f t="shared" si="1625"/>
        <v>0</v>
      </c>
      <c r="JA579" s="222">
        <f t="shared" si="1626"/>
        <v>0</v>
      </c>
      <c r="JB579" s="222">
        <f t="shared" si="1627"/>
        <v>0</v>
      </c>
    </row>
    <row r="580" spans="2:262">
      <c r="B580" s="230">
        <v>219</v>
      </c>
      <c r="C580" s="229">
        <f t="shared" si="1628"/>
        <v>4.2773437499999947E-3</v>
      </c>
      <c r="D580" s="226">
        <f t="shared" ca="1" si="1371"/>
        <v>24.709851095350878</v>
      </c>
      <c r="E580" s="225">
        <f ca="1">HQ361</f>
        <v>0.70985109535087887</v>
      </c>
      <c r="F580" s="224">
        <v>219</v>
      </c>
      <c r="G580" s="222">
        <f t="shared" si="1372"/>
        <v>0</v>
      </c>
      <c r="H580" s="222">
        <f t="shared" si="1373"/>
        <v>0</v>
      </c>
      <c r="I580" s="222">
        <f t="shared" si="1374"/>
        <v>0</v>
      </c>
      <c r="J580" s="222">
        <f t="shared" si="1375"/>
        <v>0</v>
      </c>
      <c r="K580" s="222">
        <f t="shared" si="1376"/>
        <v>0</v>
      </c>
      <c r="L580" s="222">
        <f t="shared" si="1377"/>
        <v>0</v>
      </c>
      <c r="M580" s="222">
        <f t="shared" si="1378"/>
        <v>0</v>
      </c>
      <c r="N580" s="222">
        <f t="shared" si="1379"/>
        <v>0</v>
      </c>
      <c r="O580" s="222">
        <f t="shared" si="1380"/>
        <v>0</v>
      </c>
      <c r="P580" s="222">
        <f t="shared" si="1381"/>
        <v>0</v>
      </c>
      <c r="Q580" s="222">
        <f t="shared" si="1382"/>
        <v>0</v>
      </c>
      <c r="R580" s="222">
        <f t="shared" si="1383"/>
        <v>0</v>
      </c>
      <c r="S580" s="222">
        <f t="shared" si="1384"/>
        <v>0</v>
      </c>
      <c r="T580" s="222">
        <f t="shared" si="1385"/>
        <v>0</v>
      </c>
      <c r="U580" s="222">
        <f t="shared" si="1386"/>
        <v>0</v>
      </c>
      <c r="V580" s="222">
        <f t="shared" si="1387"/>
        <v>0</v>
      </c>
      <c r="W580" s="222">
        <f t="shared" si="1388"/>
        <v>0</v>
      </c>
      <c r="X580" s="222">
        <f t="shared" si="1389"/>
        <v>0</v>
      </c>
      <c r="Y580" s="222">
        <f t="shared" si="1390"/>
        <v>0</v>
      </c>
      <c r="Z580" s="222">
        <f t="shared" si="1391"/>
        <v>0</v>
      </c>
      <c r="AA580" s="222">
        <f t="shared" si="1392"/>
        <v>0</v>
      </c>
      <c r="AB580" s="222">
        <f t="shared" si="1393"/>
        <v>0</v>
      </c>
      <c r="AC580" s="222">
        <f t="shared" si="1394"/>
        <v>0</v>
      </c>
      <c r="AD580" s="222">
        <f t="shared" si="1395"/>
        <v>0</v>
      </c>
      <c r="AE580" s="222">
        <f t="shared" si="1396"/>
        <v>0</v>
      </c>
      <c r="AF580" s="222">
        <f t="shared" si="1397"/>
        <v>0</v>
      </c>
      <c r="AG580" s="222">
        <f t="shared" si="1398"/>
        <v>0</v>
      </c>
      <c r="AH580" s="222">
        <f t="shared" si="1399"/>
        <v>0</v>
      </c>
      <c r="AI580" s="222">
        <f t="shared" si="1400"/>
        <v>0</v>
      </c>
      <c r="AJ580" s="222">
        <f t="shared" si="1401"/>
        <v>0</v>
      </c>
      <c r="AK580" s="222">
        <f t="shared" si="1402"/>
        <v>0</v>
      </c>
      <c r="AL580" s="222">
        <f t="shared" si="1403"/>
        <v>0</v>
      </c>
      <c r="AM580" s="222">
        <f t="shared" si="1404"/>
        <v>0</v>
      </c>
      <c r="AN580" s="222">
        <f t="shared" si="1405"/>
        <v>0</v>
      </c>
      <c r="AO580" s="222">
        <f t="shared" si="1406"/>
        <v>0</v>
      </c>
      <c r="AP580" s="222">
        <f t="shared" si="1407"/>
        <v>0</v>
      </c>
      <c r="AQ580" s="222">
        <f t="shared" si="1408"/>
        <v>0</v>
      </c>
      <c r="AR580" s="222">
        <f t="shared" si="1409"/>
        <v>0</v>
      </c>
      <c r="AS580" s="222">
        <f t="shared" si="1410"/>
        <v>0</v>
      </c>
      <c r="AT580" s="222">
        <f t="shared" si="1411"/>
        <v>0</v>
      </c>
      <c r="AU580" s="222">
        <f t="shared" si="1412"/>
        <v>0</v>
      </c>
      <c r="AV580" s="222">
        <f t="shared" si="1413"/>
        <v>0</v>
      </c>
      <c r="AW580" s="222">
        <f t="shared" si="1414"/>
        <v>0</v>
      </c>
      <c r="AX580" s="222">
        <f t="shared" si="1415"/>
        <v>0</v>
      </c>
      <c r="AY580" s="222">
        <f t="shared" si="1416"/>
        <v>0</v>
      </c>
      <c r="AZ580" s="222">
        <f t="shared" si="1417"/>
        <v>0</v>
      </c>
      <c r="BA580" s="222">
        <f t="shared" si="1418"/>
        <v>0</v>
      </c>
      <c r="BB580" s="222">
        <f t="shared" si="1419"/>
        <v>0</v>
      </c>
      <c r="BC580" s="222">
        <f t="shared" si="1420"/>
        <v>0</v>
      </c>
      <c r="BD580" s="222">
        <f t="shared" si="1421"/>
        <v>0</v>
      </c>
      <c r="BE580" s="222">
        <f t="shared" si="1422"/>
        <v>0</v>
      </c>
      <c r="BF580" s="222">
        <f t="shared" si="1423"/>
        <v>0</v>
      </c>
      <c r="BG580" s="222">
        <f t="shared" si="1424"/>
        <v>0</v>
      </c>
      <c r="BH580" s="222">
        <f t="shared" si="1425"/>
        <v>0</v>
      </c>
      <c r="BI580" s="222">
        <f t="shared" si="1426"/>
        <v>0</v>
      </c>
      <c r="BJ580" s="222">
        <f t="shared" si="1427"/>
        <v>0</v>
      </c>
      <c r="BK580" s="222">
        <f t="shared" si="1428"/>
        <v>0</v>
      </c>
      <c r="BL580" s="222">
        <f t="shared" si="1429"/>
        <v>0</v>
      </c>
      <c r="BM580" s="222">
        <f t="shared" si="1430"/>
        <v>0</v>
      </c>
      <c r="BN580" s="222">
        <f t="shared" si="1431"/>
        <v>0</v>
      </c>
      <c r="BO580" s="222">
        <f t="shared" si="1432"/>
        <v>0</v>
      </c>
      <c r="BP580" s="222">
        <f t="shared" si="1433"/>
        <v>0</v>
      </c>
      <c r="BQ580" s="222">
        <f t="shared" si="1434"/>
        <v>0</v>
      </c>
      <c r="BR580" s="222">
        <f t="shared" si="1435"/>
        <v>0</v>
      </c>
      <c r="BS580" s="222">
        <f t="shared" si="1436"/>
        <v>0</v>
      </c>
      <c r="BT580" s="222">
        <f t="shared" si="1437"/>
        <v>0</v>
      </c>
      <c r="BU580" s="222">
        <f t="shared" si="1438"/>
        <v>0</v>
      </c>
      <c r="BV580" s="222">
        <f t="shared" si="1439"/>
        <v>0</v>
      </c>
      <c r="BW580" s="222">
        <f t="shared" si="1440"/>
        <v>0</v>
      </c>
      <c r="BX580" s="222">
        <f t="shared" si="1441"/>
        <v>0</v>
      </c>
      <c r="BY580" s="222">
        <f t="shared" si="1442"/>
        <v>0</v>
      </c>
      <c r="BZ580" s="222">
        <f t="shared" si="1443"/>
        <v>0</v>
      </c>
      <c r="CA580" s="222">
        <f t="shared" si="1444"/>
        <v>0</v>
      </c>
      <c r="CB580" s="222">
        <f t="shared" si="1445"/>
        <v>0</v>
      </c>
      <c r="CC580" s="222">
        <f t="shared" si="1446"/>
        <v>0</v>
      </c>
      <c r="CD580" s="222">
        <f t="shared" si="1447"/>
        <v>0</v>
      </c>
      <c r="CE580" s="222">
        <f t="shared" si="1448"/>
        <v>0</v>
      </c>
      <c r="CF580" s="222">
        <f t="shared" si="1449"/>
        <v>0</v>
      </c>
      <c r="CG580" s="222">
        <f t="shared" si="1450"/>
        <v>0</v>
      </c>
      <c r="CH580" s="222">
        <f t="shared" si="1451"/>
        <v>0</v>
      </c>
      <c r="CI580" s="222">
        <f t="shared" si="1452"/>
        <v>0</v>
      </c>
      <c r="CJ580" s="222">
        <f t="shared" si="1453"/>
        <v>0</v>
      </c>
      <c r="CK580" s="222">
        <f t="shared" si="1454"/>
        <v>0</v>
      </c>
      <c r="CL580" s="222">
        <f t="shared" si="1455"/>
        <v>0</v>
      </c>
      <c r="CM580" s="222">
        <f t="shared" si="1456"/>
        <v>0</v>
      </c>
      <c r="CN580" s="222">
        <f t="shared" si="1457"/>
        <v>0</v>
      </c>
      <c r="CO580" s="222">
        <f t="shared" si="1458"/>
        <v>0</v>
      </c>
      <c r="CP580" s="222">
        <f t="shared" si="1459"/>
        <v>0</v>
      </c>
      <c r="CQ580" s="222">
        <f t="shared" si="1460"/>
        <v>0</v>
      </c>
      <c r="CR580" s="222">
        <f t="shared" si="1461"/>
        <v>0</v>
      </c>
      <c r="CS580" s="222">
        <f t="shared" si="1462"/>
        <v>0</v>
      </c>
      <c r="CT580" s="222">
        <f t="shared" si="1463"/>
        <v>0</v>
      </c>
      <c r="CU580" s="222">
        <f t="shared" si="1464"/>
        <v>0</v>
      </c>
      <c r="CV580" s="222">
        <f t="shared" si="1465"/>
        <v>0</v>
      </c>
      <c r="CW580" s="222">
        <f t="shared" si="1466"/>
        <v>0</v>
      </c>
      <c r="CX580" s="222">
        <f t="shared" si="1467"/>
        <v>0</v>
      </c>
      <c r="CY580" s="222">
        <f t="shared" si="1468"/>
        <v>0</v>
      </c>
      <c r="CZ580" s="222">
        <f t="shared" si="1469"/>
        <v>0</v>
      </c>
      <c r="DA580" s="222">
        <f t="shared" si="1470"/>
        <v>0</v>
      </c>
      <c r="DB580" s="222">
        <f t="shared" si="1471"/>
        <v>0</v>
      </c>
      <c r="DC580" s="222">
        <f t="shared" si="1472"/>
        <v>0</v>
      </c>
      <c r="DD580" s="222">
        <f t="shared" si="1473"/>
        <v>0</v>
      </c>
      <c r="DE580" s="222">
        <f t="shared" si="1474"/>
        <v>0</v>
      </c>
      <c r="DF580" s="222">
        <f t="shared" si="1475"/>
        <v>0</v>
      </c>
      <c r="DG580" s="222">
        <f t="shared" si="1476"/>
        <v>0</v>
      </c>
      <c r="DH580" s="222">
        <f t="shared" si="1477"/>
        <v>0</v>
      </c>
      <c r="DI580" s="222">
        <f t="shared" si="1478"/>
        <v>0</v>
      </c>
      <c r="DJ580" s="222">
        <f t="shared" si="1479"/>
        <v>0</v>
      </c>
      <c r="DK580" s="222">
        <f t="shared" si="1480"/>
        <v>0</v>
      </c>
      <c r="DL580" s="222">
        <f t="shared" si="1481"/>
        <v>0</v>
      </c>
      <c r="DM580" s="222">
        <f t="shared" si="1482"/>
        <v>0</v>
      </c>
      <c r="DN580" s="222">
        <f t="shared" si="1483"/>
        <v>0</v>
      </c>
      <c r="DO580" s="222">
        <f t="shared" si="1484"/>
        <v>0</v>
      </c>
      <c r="DP580" s="222">
        <f t="shared" si="1485"/>
        <v>0</v>
      </c>
      <c r="DQ580" s="222">
        <f t="shared" si="1486"/>
        <v>0</v>
      </c>
      <c r="DR580" s="222">
        <f t="shared" si="1487"/>
        <v>0</v>
      </c>
      <c r="DS580" s="222">
        <f t="shared" si="1488"/>
        <v>0</v>
      </c>
      <c r="DT580" s="222">
        <f t="shared" si="1489"/>
        <v>0</v>
      </c>
      <c r="DU580" s="222">
        <f t="shared" si="1490"/>
        <v>0</v>
      </c>
      <c r="DV580" s="222">
        <f t="shared" si="1491"/>
        <v>0</v>
      </c>
      <c r="DW580" s="222">
        <f t="shared" si="1492"/>
        <v>0</v>
      </c>
      <c r="DX580" s="222">
        <f t="shared" si="1493"/>
        <v>0</v>
      </c>
      <c r="DY580" s="222">
        <f t="shared" si="1494"/>
        <v>0</v>
      </c>
      <c r="DZ580" s="222">
        <f t="shared" si="1495"/>
        <v>0</v>
      </c>
      <c r="EA580" s="222">
        <f t="shared" si="1496"/>
        <v>0</v>
      </c>
      <c r="EB580" s="222">
        <f t="shared" si="1497"/>
        <v>0</v>
      </c>
      <c r="EC580" s="222">
        <f t="shared" si="1498"/>
        <v>0</v>
      </c>
      <c r="ED580" s="222">
        <f t="shared" si="1499"/>
        <v>0</v>
      </c>
      <c r="EE580" s="222">
        <f t="shared" si="1500"/>
        <v>0</v>
      </c>
      <c r="EF580" s="222">
        <f t="shared" si="1501"/>
        <v>0</v>
      </c>
      <c r="EG580" s="222">
        <f t="shared" si="1502"/>
        <v>0</v>
      </c>
      <c r="EH580" s="222">
        <f t="shared" si="1503"/>
        <v>0</v>
      </c>
      <c r="EI580" s="222">
        <f t="shared" si="1504"/>
        <v>0</v>
      </c>
      <c r="EJ580" s="222">
        <f t="shared" si="1505"/>
        <v>0</v>
      </c>
      <c r="EK580" s="222">
        <f t="shared" si="1506"/>
        <v>0</v>
      </c>
      <c r="EL580" s="222">
        <f t="shared" si="1507"/>
        <v>0</v>
      </c>
      <c r="EM580" s="222">
        <f t="shared" si="1508"/>
        <v>0</v>
      </c>
      <c r="EN580" s="222">
        <f t="shared" si="1509"/>
        <v>0</v>
      </c>
      <c r="EO580" s="222">
        <f t="shared" si="1510"/>
        <v>0</v>
      </c>
      <c r="EP580" s="222">
        <f t="shared" si="1511"/>
        <v>0</v>
      </c>
      <c r="EQ580" s="222">
        <f t="shared" si="1512"/>
        <v>0</v>
      </c>
      <c r="ER580" s="222">
        <f t="shared" si="1513"/>
        <v>0</v>
      </c>
      <c r="ES580" s="222">
        <f t="shared" si="1514"/>
        <v>0</v>
      </c>
      <c r="ET580" s="222">
        <f t="shared" si="1515"/>
        <v>0</v>
      </c>
      <c r="EU580" s="222">
        <f t="shared" si="1516"/>
        <v>0</v>
      </c>
      <c r="EV580" s="222">
        <f t="shared" si="1517"/>
        <v>0</v>
      </c>
      <c r="EW580" s="222">
        <f t="shared" si="1518"/>
        <v>0</v>
      </c>
      <c r="EX580" s="222">
        <f t="shared" si="1519"/>
        <v>0</v>
      </c>
      <c r="EY580" s="222">
        <f t="shared" si="1520"/>
        <v>0</v>
      </c>
      <c r="EZ580" s="222">
        <f t="shared" si="1521"/>
        <v>0</v>
      </c>
      <c r="FA580" s="222">
        <f t="shared" si="1522"/>
        <v>0</v>
      </c>
      <c r="FB580" s="222">
        <f t="shared" si="1523"/>
        <v>0</v>
      </c>
      <c r="FC580" s="222">
        <f t="shared" si="1524"/>
        <v>0</v>
      </c>
      <c r="FD580" s="222">
        <f t="shared" si="1525"/>
        <v>0</v>
      </c>
      <c r="FE580" s="222">
        <f t="shared" si="1526"/>
        <v>0</v>
      </c>
      <c r="FF580" s="222">
        <f t="shared" si="1527"/>
        <v>0</v>
      </c>
      <c r="FG580" s="222">
        <f t="shared" si="1528"/>
        <v>0</v>
      </c>
      <c r="FH580" s="222">
        <f t="shared" si="1529"/>
        <v>0</v>
      </c>
      <c r="FI580" s="222">
        <f t="shared" si="1530"/>
        <v>0</v>
      </c>
      <c r="FJ580" s="222">
        <f t="shared" si="1531"/>
        <v>0</v>
      </c>
      <c r="FK580" s="222">
        <f t="shared" si="1532"/>
        <v>0</v>
      </c>
      <c r="FL580" s="222">
        <f t="shared" si="1533"/>
        <v>0</v>
      </c>
      <c r="FM580" s="222">
        <f t="shared" si="1534"/>
        <v>0</v>
      </c>
      <c r="FN580" s="222">
        <f t="shared" si="1535"/>
        <v>0</v>
      </c>
      <c r="FO580" s="222">
        <f t="shared" si="1536"/>
        <v>0</v>
      </c>
      <c r="FP580" s="222">
        <f t="shared" si="1537"/>
        <v>0</v>
      </c>
      <c r="FQ580" s="222">
        <f t="shared" si="1538"/>
        <v>0</v>
      </c>
      <c r="FR580" s="222">
        <f t="shared" si="1539"/>
        <v>0</v>
      </c>
      <c r="FS580" s="222">
        <f t="shared" si="1540"/>
        <v>0</v>
      </c>
      <c r="FT580" s="222">
        <f t="shared" si="1541"/>
        <v>0</v>
      </c>
      <c r="FU580" s="222">
        <f t="shared" si="1542"/>
        <v>0</v>
      </c>
      <c r="FV580" s="222">
        <f t="shared" si="1543"/>
        <v>0</v>
      </c>
      <c r="FW580" s="222">
        <f t="shared" si="1544"/>
        <v>0</v>
      </c>
      <c r="FX580" s="222">
        <f t="shared" si="1545"/>
        <v>0</v>
      </c>
      <c r="FY580" s="222">
        <f t="shared" si="1546"/>
        <v>0</v>
      </c>
      <c r="FZ580" s="222">
        <f t="shared" si="1547"/>
        <v>0</v>
      </c>
      <c r="GA580" s="222">
        <f t="shared" si="1548"/>
        <v>0</v>
      </c>
      <c r="GB580" s="222">
        <f t="shared" si="1549"/>
        <v>0</v>
      </c>
      <c r="GC580" s="222">
        <f t="shared" si="1550"/>
        <v>0</v>
      </c>
      <c r="GD580" s="222">
        <f t="shared" si="1551"/>
        <v>0</v>
      </c>
      <c r="GE580" s="222">
        <f t="shared" si="1552"/>
        <v>0</v>
      </c>
      <c r="GF580" s="222">
        <f t="shared" si="1553"/>
        <v>0</v>
      </c>
      <c r="GG580" s="222">
        <f t="shared" si="1554"/>
        <v>0</v>
      </c>
      <c r="GH580" s="222">
        <f t="shared" si="1555"/>
        <v>0</v>
      </c>
      <c r="GI580" s="222">
        <f t="shared" si="1556"/>
        <v>0</v>
      </c>
      <c r="GJ580" s="222">
        <f t="shared" si="1557"/>
        <v>0</v>
      </c>
      <c r="GK580" s="222">
        <f t="shared" si="1558"/>
        <v>0</v>
      </c>
      <c r="GL580" s="222">
        <f t="shared" si="1559"/>
        <v>0</v>
      </c>
      <c r="GM580" s="222">
        <f t="shared" si="1560"/>
        <v>0</v>
      </c>
      <c r="GN580" s="222">
        <f t="shared" si="1561"/>
        <v>0</v>
      </c>
      <c r="GO580" s="222">
        <f t="shared" si="1562"/>
        <v>0</v>
      </c>
      <c r="GP580" s="222">
        <f t="shared" si="1563"/>
        <v>0</v>
      </c>
      <c r="GQ580" s="222">
        <f t="shared" si="1564"/>
        <v>0</v>
      </c>
      <c r="GR580" s="222">
        <f t="shared" si="1565"/>
        <v>0</v>
      </c>
      <c r="GS580" s="222">
        <f t="shared" si="1566"/>
        <v>0</v>
      </c>
      <c r="GT580" s="222">
        <f t="shared" si="1567"/>
        <v>0</v>
      </c>
      <c r="GU580" s="222">
        <f t="shared" si="1568"/>
        <v>0</v>
      </c>
      <c r="GV580" s="222">
        <f t="shared" si="1569"/>
        <v>0</v>
      </c>
      <c r="GW580" s="222">
        <f t="shared" si="1570"/>
        <v>0</v>
      </c>
      <c r="GX580" s="222">
        <f t="shared" si="1571"/>
        <v>0</v>
      </c>
      <c r="GY580" s="222">
        <f t="shared" si="1572"/>
        <v>0</v>
      </c>
      <c r="GZ580" s="222">
        <f t="shared" si="1573"/>
        <v>0</v>
      </c>
      <c r="HA580" s="222">
        <f t="shared" si="1574"/>
        <v>0</v>
      </c>
      <c r="HB580" s="222">
        <f t="shared" si="1575"/>
        <v>0</v>
      </c>
      <c r="HC580" s="222">
        <f t="shared" si="1576"/>
        <v>0</v>
      </c>
      <c r="HD580" s="222">
        <f t="shared" si="1577"/>
        <v>0</v>
      </c>
      <c r="HE580" s="222">
        <f t="shared" si="1578"/>
        <v>0</v>
      </c>
      <c r="HF580" s="222">
        <f t="shared" si="1579"/>
        <v>0</v>
      </c>
      <c r="HG580" s="222">
        <f t="shared" si="1580"/>
        <v>0</v>
      </c>
      <c r="HH580" s="222">
        <f t="shared" si="1581"/>
        <v>0</v>
      </c>
      <c r="HI580" s="222">
        <f t="shared" si="1582"/>
        <v>0</v>
      </c>
      <c r="HJ580" s="222">
        <f t="shared" si="1583"/>
        <v>0</v>
      </c>
      <c r="HK580" s="222">
        <f t="shared" si="1584"/>
        <v>0</v>
      </c>
      <c r="HL580" s="222">
        <f t="shared" si="1585"/>
        <v>0</v>
      </c>
      <c r="HM580" s="222">
        <f t="shared" si="1586"/>
        <v>0</v>
      </c>
      <c r="HN580" s="222">
        <f t="shared" si="1587"/>
        <v>0</v>
      </c>
      <c r="HO580" s="222">
        <f t="shared" si="1588"/>
        <v>0</v>
      </c>
      <c r="HP580" s="222">
        <f t="shared" si="1589"/>
        <v>0</v>
      </c>
      <c r="HQ580" s="222">
        <f t="shared" si="1590"/>
        <v>0</v>
      </c>
      <c r="HR580" s="222">
        <f t="shared" si="1591"/>
        <v>0</v>
      </c>
      <c r="HS580" s="222">
        <f t="shared" si="1592"/>
        <v>0</v>
      </c>
      <c r="HT580" s="222">
        <f t="shared" si="1593"/>
        <v>0</v>
      </c>
      <c r="HU580" s="222">
        <f t="shared" si="1594"/>
        <v>0</v>
      </c>
      <c r="HV580" s="222">
        <f t="shared" si="1595"/>
        <v>0</v>
      </c>
      <c r="HW580" s="222">
        <f t="shared" si="1596"/>
        <v>0</v>
      </c>
      <c r="HX580" s="222">
        <f t="shared" si="1597"/>
        <v>0</v>
      </c>
      <c r="HY580" s="222">
        <f t="shared" si="1598"/>
        <v>0</v>
      </c>
      <c r="HZ580" s="222">
        <f t="shared" si="1599"/>
        <v>0</v>
      </c>
      <c r="IA580" s="222">
        <f t="shared" si="1600"/>
        <v>0</v>
      </c>
      <c r="IB580" s="222">
        <f t="shared" si="1601"/>
        <v>0</v>
      </c>
      <c r="IC580" s="222">
        <f t="shared" si="1602"/>
        <v>0</v>
      </c>
      <c r="ID580" s="222">
        <f t="shared" si="1603"/>
        <v>0</v>
      </c>
      <c r="IE580" s="222">
        <f t="shared" si="1604"/>
        <v>0</v>
      </c>
      <c r="IF580" s="222">
        <f t="shared" si="1605"/>
        <v>0</v>
      </c>
      <c r="IG580" s="222">
        <f t="shared" si="1606"/>
        <v>0</v>
      </c>
      <c r="IH580" s="222">
        <f t="shared" si="1607"/>
        <v>0</v>
      </c>
      <c r="II580" s="222">
        <f t="shared" si="1608"/>
        <v>0</v>
      </c>
      <c r="IJ580" s="222">
        <f t="shared" si="1609"/>
        <v>0</v>
      </c>
      <c r="IK580" s="222">
        <f t="shared" si="1610"/>
        <v>0</v>
      </c>
      <c r="IL580" s="222">
        <f t="shared" si="1611"/>
        <v>0</v>
      </c>
      <c r="IM580" s="222">
        <f t="shared" si="1612"/>
        <v>0</v>
      </c>
      <c r="IN580" s="222">
        <f t="shared" si="1613"/>
        <v>0</v>
      </c>
      <c r="IO580" s="222">
        <f t="shared" si="1614"/>
        <v>0</v>
      </c>
      <c r="IP580" s="222">
        <f t="shared" si="1615"/>
        <v>0</v>
      </c>
      <c r="IQ580" s="222">
        <f t="shared" si="1616"/>
        <v>0</v>
      </c>
      <c r="IR580" s="222">
        <f t="shared" si="1617"/>
        <v>0</v>
      </c>
      <c r="IS580" s="222">
        <f t="shared" si="1618"/>
        <v>0</v>
      </c>
      <c r="IT580" s="222">
        <f t="shared" si="1619"/>
        <v>0</v>
      </c>
      <c r="IU580" s="222">
        <f t="shared" si="1620"/>
        <v>0</v>
      </c>
      <c r="IV580" s="222">
        <f t="shared" si="1621"/>
        <v>0</v>
      </c>
      <c r="IW580" s="222">
        <f t="shared" si="1622"/>
        <v>0</v>
      </c>
      <c r="IX580" s="222">
        <f t="shared" si="1623"/>
        <v>0</v>
      </c>
      <c r="IY580" s="222">
        <f t="shared" si="1624"/>
        <v>0</v>
      </c>
      <c r="IZ580" s="222">
        <f t="shared" si="1625"/>
        <v>0</v>
      </c>
      <c r="JA580" s="222">
        <f t="shared" si="1626"/>
        <v>0</v>
      </c>
      <c r="JB580" s="222">
        <f t="shared" si="1627"/>
        <v>0</v>
      </c>
    </row>
    <row r="581" spans="2:262">
      <c r="B581" s="230">
        <v>220</v>
      </c>
      <c r="C581" s="229">
        <f t="shared" si="1628"/>
        <v>4.2968749999999943E-3</v>
      </c>
      <c r="D581" s="226">
        <f t="shared" ca="1" si="1371"/>
        <v>24.708839271714385</v>
      </c>
      <c r="E581" s="225">
        <f ca="1">HR361</f>
        <v>0.70883927171438665</v>
      </c>
      <c r="F581" s="224">
        <v>220</v>
      </c>
      <c r="G581" s="222">
        <f t="shared" si="1372"/>
        <v>0</v>
      </c>
      <c r="H581" s="222">
        <f t="shared" si="1373"/>
        <v>0</v>
      </c>
      <c r="I581" s="222">
        <f t="shared" si="1374"/>
        <v>0</v>
      </c>
      <c r="J581" s="222">
        <f t="shared" si="1375"/>
        <v>0</v>
      </c>
      <c r="K581" s="222">
        <f t="shared" si="1376"/>
        <v>0</v>
      </c>
      <c r="L581" s="222">
        <f t="shared" si="1377"/>
        <v>0</v>
      </c>
      <c r="M581" s="222">
        <f t="shared" si="1378"/>
        <v>0</v>
      </c>
      <c r="N581" s="222">
        <f t="shared" si="1379"/>
        <v>0</v>
      </c>
      <c r="O581" s="222">
        <f t="shared" si="1380"/>
        <v>0</v>
      </c>
      <c r="P581" s="222">
        <f t="shared" si="1381"/>
        <v>0</v>
      </c>
      <c r="Q581" s="222">
        <f t="shared" si="1382"/>
        <v>0</v>
      </c>
      <c r="R581" s="222">
        <f t="shared" si="1383"/>
        <v>0</v>
      </c>
      <c r="S581" s="222">
        <f t="shared" si="1384"/>
        <v>0</v>
      </c>
      <c r="T581" s="222">
        <f t="shared" si="1385"/>
        <v>0</v>
      </c>
      <c r="U581" s="222">
        <f t="shared" si="1386"/>
        <v>0</v>
      </c>
      <c r="V581" s="222">
        <f t="shared" si="1387"/>
        <v>0</v>
      </c>
      <c r="W581" s="222">
        <f t="shared" si="1388"/>
        <v>0</v>
      </c>
      <c r="X581" s="222">
        <f t="shared" si="1389"/>
        <v>0</v>
      </c>
      <c r="Y581" s="222">
        <f t="shared" si="1390"/>
        <v>0</v>
      </c>
      <c r="Z581" s="222">
        <f t="shared" si="1391"/>
        <v>0</v>
      </c>
      <c r="AA581" s="222">
        <f t="shared" si="1392"/>
        <v>0</v>
      </c>
      <c r="AB581" s="222">
        <f t="shared" si="1393"/>
        <v>0</v>
      </c>
      <c r="AC581" s="222">
        <f t="shared" si="1394"/>
        <v>0</v>
      </c>
      <c r="AD581" s="222">
        <f t="shared" si="1395"/>
        <v>0</v>
      </c>
      <c r="AE581" s="222">
        <f t="shared" si="1396"/>
        <v>0</v>
      </c>
      <c r="AF581" s="222">
        <f t="shared" si="1397"/>
        <v>0</v>
      </c>
      <c r="AG581" s="222">
        <f t="shared" si="1398"/>
        <v>0</v>
      </c>
      <c r="AH581" s="222">
        <f t="shared" si="1399"/>
        <v>0</v>
      </c>
      <c r="AI581" s="222">
        <f t="shared" si="1400"/>
        <v>0</v>
      </c>
      <c r="AJ581" s="222">
        <f t="shared" si="1401"/>
        <v>0</v>
      </c>
      <c r="AK581" s="222">
        <f t="shared" si="1402"/>
        <v>0</v>
      </c>
      <c r="AL581" s="222">
        <f t="shared" si="1403"/>
        <v>0</v>
      </c>
      <c r="AM581" s="222">
        <f t="shared" si="1404"/>
        <v>0</v>
      </c>
      <c r="AN581" s="222">
        <f t="shared" si="1405"/>
        <v>0</v>
      </c>
      <c r="AO581" s="222">
        <f t="shared" si="1406"/>
        <v>0</v>
      </c>
      <c r="AP581" s="222">
        <f t="shared" si="1407"/>
        <v>0</v>
      </c>
      <c r="AQ581" s="222">
        <f t="shared" si="1408"/>
        <v>0</v>
      </c>
      <c r="AR581" s="222">
        <f t="shared" si="1409"/>
        <v>0</v>
      </c>
      <c r="AS581" s="222">
        <f t="shared" si="1410"/>
        <v>0</v>
      </c>
      <c r="AT581" s="222">
        <f t="shared" si="1411"/>
        <v>0</v>
      </c>
      <c r="AU581" s="222">
        <f t="shared" si="1412"/>
        <v>0</v>
      </c>
      <c r="AV581" s="222">
        <f t="shared" si="1413"/>
        <v>0</v>
      </c>
      <c r="AW581" s="222">
        <f t="shared" si="1414"/>
        <v>0</v>
      </c>
      <c r="AX581" s="222">
        <f t="shared" si="1415"/>
        <v>0</v>
      </c>
      <c r="AY581" s="222">
        <f t="shared" si="1416"/>
        <v>0</v>
      </c>
      <c r="AZ581" s="222">
        <f t="shared" si="1417"/>
        <v>0</v>
      </c>
      <c r="BA581" s="222">
        <f t="shared" si="1418"/>
        <v>0</v>
      </c>
      <c r="BB581" s="222">
        <f t="shared" si="1419"/>
        <v>0</v>
      </c>
      <c r="BC581" s="222">
        <f t="shared" si="1420"/>
        <v>0</v>
      </c>
      <c r="BD581" s="222">
        <f t="shared" si="1421"/>
        <v>0</v>
      </c>
      <c r="BE581" s="222">
        <f t="shared" si="1422"/>
        <v>0</v>
      </c>
      <c r="BF581" s="222">
        <f t="shared" si="1423"/>
        <v>0</v>
      </c>
      <c r="BG581" s="222">
        <f t="shared" si="1424"/>
        <v>0</v>
      </c>
      <c r="BH581" s="222">
        <f t="shared" si="1425"/>
        <v>0</v>
      </c>
      <c r="BI581" s="222">
        <f t="shared" si="1426"/>
        <v>0</v>
      </c>
      <c r="BJ581" s="222">
        <f t="shared" si="1427"/>
        <v>0</v>
      </c>
      <c r="BK581" s="222">
        <f t="shared" si="1428"/>
        <v>0</v>
      </c>
      <c r="BL581" s="222">
        <f t="shared" si="1429"/>
        <v>0</v>
      </c>
      <c r="BM581" s="222">
        <f t="shared" si="1430"/>
        <v>0</v>
      </c>
      <c r="BN581" s="222">
        <f t="shared" si="1431"/>
        <v>0</v>
      </c>
      <c r="BO581" s="222">
        <f t="shared" si="1432"/>
        <v>0</v>
      </c>
      <c r="BP581" s="222">
        <f t="shared" si="1433"/>
        <v>0</v>
      </c>
      <c r="BQ581" s="222">
        <f t="shared" si="1434"/>
        <v>0</v>
      </c>
      <c r="BR581" s="222">
        <f t="shared" si="1435"/>
        <v>0</v>
      </c>
      <c r="BS581" s="222">
        <f t="shared" si="1436"/>
        <v>0</v>
      </c>
      <c r="BT581" s="222">
        <f t="shared" si="1437"/>
        <v>0</v>
      </c>
      <c r="BU581" s="222">
        <f t="shared" si="1438"/>
        <v>0</v>
      </c>
      <c r="BV581" s="222">
        <f t="shared" si="1439"/>
        <v>0</v>
      </c>
      <c r="BW581" s="222">
        <f t="shared" si="1440"/>
        <v>0</v>
      </c>
      <c r="BX581" s="222">
        <f t="shared" si="1441"/>
        <v>0</v>
      </c>
      <c r="BY581" s="222">
        <f t="shared" si="1442"/>
        <v>0</v>
      </c>
      <c r="BZ581" s="222">
        <f t="shared" si="1443"/>
        <v>0</v>
      </c>
      <c r="CA581" s="222">
        <f t="shared" si="1444"/>
        <v>0</v>
      </c>
      <c r="CB581" s="222">
        <f t="shared" si="1445"/>
        <v>0</v>
      </c>
      <c r="CC581" s="222">
        <f t="shared" si="1446"/>
        <v>0</v>
      </c>
      <c r="CD581" s="222">
        <f t="shared" si="1447"/>
        <v>0</v>
      </c>
      <c r="CE581" s="222">
        <f t="shared" si="1448"/>
        <v>0</v>
      </c>
      <c r="CF581" s="222">
        <f t="shared" si="1449"/>
        <v>0</v>
      </c>
      <c r="CG581" s="222">
        <f t="shared" si="1450"/>
        <v>0</v>
      </c>
      <c r="CH581" s="222">
        <f t="shared" si="1451"/>
        <v>0</v>
      </c>
      <c r="CI581" s="222">
        <f t="shared" si="1452"/>
        <v>0</v>
      </c>
      <c r="CJ581" s="222">
        <f t="shared" si="1453"/>
        <v>0</v>
      </c>
      <c r="CK581" s="222">
        <f t="shared" si="1454"/>
        <v>0</v>
      </c>
      <c r="CL581" s="222">
        <f t="shared" si="1455"/>
        <v>0</v>
      </c>
      <c r="CM581" s="222">
        <f t="shared" si="1456"/>
        <v>0</v>
      </c>
      <c r="CN581" s="222">
        <f t="shared" si="1457"/>
        <v>0</v>
      </c>
      <c r="CO581" s="222">
        <f t="shared" si="1458"/>
        <v>0</v>
      </c>
      <c r="CP581" s="222">
        <f t="shared" si="1459"/>
        <v>0</v>
      </c>
      <c r="CQ581" s="222">
        <f t="shared" si="1460"/>
        <v>0</v>
      </c>
      <c r="CR581" s="222">
        <f t="shared" si="1461"/>
        <v>0</v>
      </c>
      <c r="CS581" s="222">
        <f t="shared" si="1462"/>
        <v>0</v>
      </c>
      <c r="CT581" s="222">
        <f t="shared" si="1463"/>
        <v>0</v>
      </c>
      <c r="CU581" s="222">
        <f t="shared" si="1464"/>
        <v>0</v>
      </c>
      <c r="CV581" s="222">
        <f t="shared" si="1465"/>
        <v>0</v>
      </c>
      <c r="CW581" s="222">
        <f t="shared" si="1466"/>
        <v>0</v>
      </c>
      <c r="CX581" s="222">
        <f t="shared" si="1467"/>
        <v>0</v>
      </c>
      <c r="CY581" s="222">
        <f t="shared" si="1468"/>
        <v>0</v>
      </c>
      <c r="CZ581" s="222">
        <f t="shared" si="1469"/>
        <v>0</v>
      </c>
      <c r="DA581" s="222">
        <f t="shared" si="1470"/>
        <v>0</v>
      </c>
      <c r="DB581" s="222">
        <f t="shared" si="1471"/>
        <v>0</v>
      </c>
      <c r="DC581" s="222">
        <f t="shared" si="1472"/>
        <v>0</v>
      </c>
      <c r="DD581" s="222">
        <f t="shared" si="1473"/>
        <v>0</v>
      </c>
      <c r="DE581" s="222">
        <f t="shared" si="1474"/>
        <v>0</v>
      </c>
      <c r="DF581" s="222">
        <f t="shared" si="1475"/>
        <v>0</v>
      </c>
      <c r="DG581" s="222">
        <f t="shared" si="1476"/>
        <v>0</v>
      </c>
      <c r="DH581" s="222">
        <f t="shared" si="1477"/>
        <v>0</v>
      </c>
      <c r="DI581" s="222">
        <f t="shared" si="1478"/>
        <v>0</v>
      </c>
      <c r="DJ581" s="222">
        <f t="shared" si="1479"/>
        <v>0</v>
      </c>
      <c r="DK581" s="222">
        <f t="shared" si="1480"/>
        <v>0</v>
      </c>
      <c r="DL581" s="222">
        <f t="shared" si="1481"/>
        <v>0</v>
      </c>
      <c r="DM581" s="222">
        <f t="shared" si="1482"/>
        <v>0</v>
      </c>
      <c r="DN581" s="222">
        <f t="shared" si="1483"/>
        <v>0</v>
      </c>
      <c r="DO581" s="222">
        <f t="shared" si="1484"/>
        <v>0</v>
      </c>
      <c r="DP581" s="222">
        <f t="shared" si="1485"/>
        <v>0</v>
      </c>
      <c r="DQ581" s="222">
        <f t="shared" si="1486"/>
        <v>0</v>
      </c>
      <c r="DR581" s="222">
        <f t="shared" si="1487"/>
        <v>0</v>
      </c>
      <c r="DS581" s="222">
        <f t="shared" si="1488"/>
        <v>0</v>
      </c>
      <c r="DT581" s="222">
        <f t="shared" si="1489"/>
        <v>0</v>
      </c>
      <c r="DU581" s="222">
        <f t="shared" si="1490"/>
        <v>0</v>
      </c>
      <c r="DV581" s="222">
        <f t="shared" si="1491"/>
        <v>0</v>
      </c>
      <c r="DW581" s="222">
        <f t="shared" si="1492"/>
        <v>0</v>
      </c>
      <c r="DX581" s="222">
        <f t="shared" si="1493"/>
        <v>0</v>
      </c>
      <c r="DY581" s="222">
        <f t="shared" si="1494"/>
        <v>0</v>
      </c>
      <c r="DZ581" s="222">
        <f t="shared" si="1495"/>
        <v>0</v>
      </c>
      <c r="EA581" s="222">
        <f t="shared" si="1496"/>
        <v>0</v>
      </c>
      <c r="EB581" s="222">
        <f t="shared" si="1497"/>
        <v>0</v>
      </c>
      <c r="EC581" s="222">
        <f t="shared" si="1498"/>
        <v>0</v>
      </c>
      <c r="ED581" s="222">
        <f t="shared" si="1499"/>
        <v>0</v>
      </c>
      <c r="EE581" s="222">
        <f t="shared" si="1500"/>
        <v>0</v>
      </c>
      <c r="EF581" s="222">
        <f t="shared" si="1501"/>
        <v>0</v>
      </c>
      <c r="EG581" s="222">
        <f t="shared" si="1502"/>
        <v>0</v>
      </c>
      <c r="EH581" s="222">
        <f t="shared" si="1503"/>
        <v>0</v>
      </c>
      <c r="EI581" s="222">
        <f t="shared" si="1504"/>
        <v>0</v>
      </c>
      <c r="EJ581" s="222">
        <f t="shared" si="1505"/>
        <v>0</v>
      </c>
      <c r="EK581" s="222">
        <f t="shared" si="1506"/>
        <v>0</v>
      </c>
      <c r="EL581" s="222">
        <f t="shared" si="1507"/>
        <v>0</v>
      </c>
      <c r="EM581" s="222">
        <f t="shared" si="1508"/>
        <v>0</v>
      </c>
      <c r="EN581" s="222">
        <f t="shared" si="1509"/>
        <v>0</v>
      </c>
      <c r="EO581" s="222">
        <f t="shared" si="1510"/>
        <v>0</v>
      </c>
      <c r="EP581" s="222">
        <f t="shared" si="1511"/>
        <v>0</v>
      </c>
      <c r="EQ581" s="222">
        <f t="shared" si="1512"/>
        <v>0</v>
      </c>
      <c r="ER581" s="222">
        <f t="shared" si="1513"/>
        <v>0</v>
      </c>
      <c r="ES581" s="222">
        <f t="shared" si="1514"/>
        <v>0</v>
      </c>
      <c r="ET581" s="222">
        <f t="shared" si="1515"/>
        <v>0</v>
      </c>
      <c r="EU581" s="222">
        <f t="shared" si="1516"/>
        <v>0</v>
      </c>
      <c r="EV581" s="222">
        <f t="shared" si="1517"/>
        <v>0</v>
      </c>
      <c r="EW581" s="222">
        <f t="shared" si="1518"/>
        <v>0</v>
      </c>
      <c r="EX581" s="222">
        <f t="shared" si="1519"/>
        <v>0</v>
      </c>
      <c r="EY581" s="222">
        <f t="shared" si="1520"/>
        <v>0</v>
      </c>
      <c r="EZ581" s="222">
        <f t="shared" si="1521"/>
        <v>0</v>
      </c>
      <c r="FA581" s="222">
        <f t="shared" si="1522"/>
        <v>0</v>
      </c>
      <c r="FB581" s="222">
        <f t="shared" si="1523"/>
        <v>0</v>
      </c>
      <c r="FC581" s="222">
        <f t="shared" si="1524"/>
        <v>0</v>
      </c>
      <c r="FD581" s="222">
        <f t="shared" si="1525"/>
        <v>0</v>
      </c>
      <c r="FE581" s="222">
        <f t="shared" si="1526"/>
        <v>0</v>
      </c>
      <c r="FF581" s="222">
        <f t="shared" si="1527"/>
        <v>0</v>
      </c>
      <c r="FG581" s="222">
        <f t="shared" si="1528"/>
        <v>0</v>
      </c>
      <c r="FH581" s="222">
        <f t="shared" si="1529"/>
        <v>0</v>
      </c>
      <c r="FI581" s="222">
        <f t="shared" si="1530"/>
        <v>0</v>
      </c>
      <c r="FJ581" s="222">
        <f t="shared" si="1531"/>
        <v>0</v>
      </c>
      <c r="FK581" s="222">
        <f t="shared" si="1532"/>
        <v>0</v>
      </c>
      <c r="FL581" s="222">
        <f t="shared" si="1533"/>
        <v>0</v>
      </c>
      <c r="FM581" s="222">
        <f t="shared" si="1534"/>
        <v>0</v>
      </c>
      <c r="FN581" s="222">
        <f t="shared" si="1535"/>
        <v>0</v>
      </c>
      <c r="FO581" s="222">
        <f t="shared" si="1536"/>
        <v>0</v>
      </c>
      <c r="FP581" s="222">
        <f t="shared" si="1537"/>
        <v>0</v>
      </c>
      <c r="FQ581" s="222">
        <f t="shared" si="1538"/>
        <v>0</v>
      </c>
      <c r="FR581" s="222">
        <f t="shared" si="1539"/>
        <v>0</v>
      </c>
      <c r="FS581" s="222">
        <f t="shared" si="1540"/>
        <v>0</v>
      </c>
      <c r="FT581" s="222">
        <f t="shared" si="1541"/>
        <v>0</v>
      </c>
      <c r="FU581" s="222">
        <f t="shared" si="1542"/>
        <v>0</v>
      </c>
      <c r="FV581" s="222">
        <f t="shared" si="1543"/>
        <v>0</v>
      </c>
      <c r="FW581" s="222">
        <f t="shared" si="1544"/>
        <v>0</v>
      </c>
      <c r="FX581" s="222">
        <f t="shared" si="1545"/>
        <v>0</v>
      </c>
      <c r="FY581" s="222">
        <f t="shared" si="1546"/>
        <v>0</v>
      </c>
      <c r="FZ581" s="222">
        <f t="shared" si="1547"/>
        <v>0</v>
      </c>
      <c r="GA581" s="222">
        <f t="shared" si="1548"/>
        <v>0</v>
      </c>
      <c r="GB581" s="222">
        <f t="shared" si="1549"/>
        <v>0</v>
      </c>
      <c r="GC581" s="222">
        <f t="shared" si="1550"/>
        <v>0</v>
      </c>
      <c r="GD581" s="222">
        <f t="shared" si="1551"/>
        <v>0</v>
      </c>
      <c r="GE581" s="222">
        <f t="shared" si="1552"/>
        <v>0</v>
      </c>
      <c r="GF581" s="222">
        <f t="shared" si="1553"/>
        <v>0</v>
      </c>
      <c r="GG581" s="222">
        <f t="shared" si="1554"/>
        <v>0</v>
      </c>
      <c r="GH581" s="222">
        <f t="shared" si="1555"/>
        <v>0</v>
      </c>
      <c r="GI581" s="222">
        <f t="shared" si="1556"/>
        <v>0</v>
      </c>
      <c r="GJ581" s="222">
        <f t="shared" si="1557"/>
        <v>0</v>
      </c>
      <c r="GK581" s="222">
        <f t="shared" si="1558"/>
        <v>0</v>
      </c>
      <c r="GL581" s="222">
        <f t="shared" si="1559"/>
        <v>0</v>
      </c>
      <c r="GM581" s="222">
        <f t="shared" si="1560"/>
        <v>0</v>
      </c>
      <c r="GN581" s="222">
        <f t="shared" si="1561"/>
        <v>0</v>
      </c>
      <c r="GO581" s="222">
        <f t="shared" si="1562"/>
        <v>0</v>
      </c>
      <c r="GP581" s="222">
        <f t="shared" si="1563"/>
        <v>0</v>
      </c>
      <c r="GQ581" s="222">
        <f t="shared" si="1564"/>
        <v>0</v>
      </c>
      <c r="GR581" s="222">
        <f t="shared" si="1565"/>
        <v>0</v>
      </c>
      <c r="GS581" s="222">
        <f t="shared" si="1566"/>
        <v>0</v>
      </c>
      <c r="GT581" s="222">
        <f t="shared" si="1567"/>
        <v>0</v>
      </c>
      <c r="GU581" s="222">
        <f t="shared" si="1568"/>
        <v>0</v>
      </c>
      <c r="GV581" s="222">
        <f t="shared" si="1569"/>
        <v>0</v>
      </c>
      <c r="GW581" s="222">
        <f t="shared" si="1570"/>
        <v>0</v>
      </c>
      <c r="GX581" s="222">
        <f t="shared" si="1571"/>
        <v>0</v>
      </c>
      <c r="GY581" s="222">
        <f t="shared" si="1572"/>
        <v>0</v>
      </c>
      <c r="GZ581" s="222">
        <f t="shared" si="1573"/>
        <v>0</v>
      </c>
      <c r="HA581" s="222">
        <f t="shared" si="1574"/>
        <v>0</v>
      </c>
      <c r="HB581" s="222">
        <f t="shared" si="1575"/>
        <v>0</v>
      </c>
      <c r="HC581" s="222">
        <f t="shared" si="1576"/>
        <v>0</v>
      </c>
      <c r="HD581" s="222">
        <f t="shared" si="1577"/>
        <v>0</v>
      </c>
      <c r="HE581" s="222">
        <f t="shared" si="1578"/>
        <v>0</v>
      </c>
      <c r="HF581" s="222">
        <f t="shared" si="1579"/>
        <v>0</v>
      </c>
      <c r="HG581" s="222">
        <f t="shared" si="1580"/>
        <v>0</v>
      </c>
      <c r="HH581" s="222">
        <f t="shared" si="1581"/>
        <v>0</v>
      </c>
      <c r="HI581" s="222">
        <f t="shared" si="1582"/>
        <v>0</v>
      </c>
      <c r="HJ581" s="222">
        <f t="shared" si="1583"/>
        <v>0</v>
      </c>
      <c r="HK581" s="222">
        <f t="shared" si="1584"/>
        <v>0</v>
      </c>
      <c r="HL581" s="222">
        <f t="shared" si="1585"/>
        <v>0</v>
      </c>
      <c r="HM581" s="222">
        <f t="shared" si="1586"/>
        <v>0</v>
      </c>
      <c r="HN581" s="222">
        <f t="shared" si="1587"/>
        <v>0</v>
      </c>
      <c r="HO581" s="222">
        <f t="shared" si="1588"/>
        <v>0</v>
      </c>
      <c r="HP581" s="222">
        <f t="shared" si="1589"/>
        <v>0</v>
      </c>
      <c r="HQ581" s="222">
        <f t="shared" si="1590"/>
        <v>0</v>
      </c>
      <c r="HR581" s="222">
        <f t="shared" si="1591"/>
        <v>0</v>
      </c>
      <c r="HS581" s="222">
        <f t="shared" si="1592"/>
        <v>0</v>
      </c>
      <c r="HT581" s="222">
        <f t="shared" si="1593"/>
        <v>0</v>
      </c>
      <c r="HU581" s="222">
        <f t="shared" si="1594"/>
        <v>0</v>
      </c>
      <c r="HV581" s="222">
        <f t="shared" si="1595"/>
        <v>0</v>
      </c>
      <c r="HW581" s="222">
        <f t="shared" si="1596"/>
        <v>0</v>
      </c>
      <c r="HX581" s="222">
        <f t="shared" si="1597"/>
        <v>0</v>
      </c>
      <c r="HY581" s="222">
        <f t="shared" si="1598"/>
        <v>0</v>
      </c>
      <c r="HZ581" s="222">
        <f t="shared" si="1599"/>
        <v>0</v>
      </c>
      <c r="IA581" s="222">
        <f t="shared" si="1600"/>
        <v>0</v>
      </c>
      <c r="IB581" s="222">
        <f t="shared" si="1601"/>
        <v>0</v>
      </c>
      <c r="IC581" s="222">
        <f t="shared" si="1602"/>
        <v>0</v>
      </c>
      <c r="ID581" s="222">
        <f t="shared" si="1603"/>
        <v>0</v>
      </c>
      <c r="IE581" s="222">
        <f t="shared" si="1604"/>
        <v>0</v>
      </c>
      <c r="IF581" s="222">
        <f t="shared" si="1605"/>
        <v>0</v>
      </c>
      <c r="IG581" s="222">
        <f t="shared" si="1606"/>
        <v>0</v>
      </c>
      <c r="IH581" s="222">
        <f t="shared" si="1607"/>
        <v>0</v>
      </c>
      <c r="II581" s="222">
        <f t="shared" si="1608"/>
        <v>0</v>
      </c>
      <c r="IJ581" s="222">
        <f t="shared" si="1609"/>
        <v>0</v>
      </c>
      <c r="IK581" s="222">
        <f t="shared" si="1610"/>
        <v>0</v>
      </c>
      <c r="IL581" s="222">
        <f t="shared" si="1611"/>
        <v>0</v>
      </c>
      <c r="IM581" s="222">
        <f t="shared" si="1612"/>
        <v>0</v>
      </c>
      <c r="IN581" s="222">
        <f t="shared" si="1613"/>
        <v>0</v>
      </c>
      <c r="IO581" s="222">
        <f t="shared" si="1614"/>
        <v>0</v>
      </c>
      <c r="IP581" s="222">
        <f t="shared" si="1615"/>
        <v>0</v>
      </c>
      <c r="IQ581" s="222">
        <f t="shared" si="1616"/>
        <v>0</v>
      </c>
      <c r="IR581" s="222">
        <f t="shared" si="1617"/>
        <v>0</v>
      </c>
      <c r="IS581" s="222">
        <f t="shared" si="1618"/>
        <v>0</v>
      </c>
      <c r="IT581" s="222">
        <f t="shared" si="1619"/>
        <v>0</v>
      </c>
      <c r="IU581" s="222">
        <f t="shared" si="1620"/>
        <v>0</v>
      </c>
      <c r="IV581" s="222">
        <f t="shared" si="1621"/>
        <v>0</v>
      </c>
      <c r="IW581" s="222">
        <f t="shared" si="1622"/>
        <v>0</v>
      </c>
      <c r="IX581" s="222">
        <f t="shared" si="1623"/>
        <v>0</v>
      </c>
      <c r="IY581" s="222">
        <f t="shared" si="1624"/>
        <v>0</v>
      </c>
      <c r="IZ581" s="222">
        <f t="shared" si="1625"/>
        <v>0</v>
      </c>
      <c r="JA581" s="222">
        <f t="shared" si="1626"/>
        <v>0</v>
      </c>
      <c r="JB581" s="222">
        <f t="shared" si="1627"/>
        <v>0</v>
      </c>
    </row>
    <row r="582" spans="2:262">
      <c r="B582" s="230">
        <v>221</v>
      </c>
      <c r="C582" s="229">
        <f t="shared" si="1628"/>
        <v>4.3164062499999939E-3</v>
      </c>
      <c r="D582" s="226">
        <f t="shared" ca="1" si="1371"/>
        <v>24.705691004946104</v>
      </c>
      <c r="E582" s="225">
        <f ca="1">HS361</f>
        <v>0.70569100494610226</v>
      </c>
      <c r="F582" s="224">
        <v>221</v>
      </c>
      <c r="G582" s="222">
        <f t="shared" si="1372"/>
        <v>0</v>
      </c>
      <c r="H582" s="222">
        <f t="shared" si="1373"/>
        <v>0</v>
      </c>
      <c r="I582" s="222">
        <f t="shared" si="1374"/>
        <v>0</v>
      </c>
      <c r="J582" s="222">
        <f t="shared" si="1375"/>
        <v>0</v>
      </c>
      <c r="K582" s="222">
        <f t="shared" si="1376"/>
        <v>0</v>
      </c>
      <c r="L582" s="222">
        <f t="shared" si="1377"/>
        <v>0</v>
      </c>
      <c r="M582" s="222">
        <f t="shared" si="1378"/>
        <v>0</v>
      </c>
      <c r="N582" s="222">
        <f t="shared" si="1379"/>
        <v>0</v>
      </c>
      <c r="O582" s="222">
        <f t="shared" si="1380"/>
        <v>0</v>
      </c>
      <c r="P582" s="222">
        <f t="shared" si="1381"/>
        <v>0</v>
      </c>
      <c r="Q582" s="222">
        <f t="shared" si="1382"/>
        <v>0</v>
      </c>
      <c r="R582" s="222">
        <f t="shared" si="1383"/>
        <v>0</v>
      </c>
      <c r="S582" s="222">
        <f t="shared" si="1384"/>
        <v>0</v>
      </c>
      <c r="T582" s="222">
        <f t="shared" si="1385"/>
        <v>0</v>
      </c>
      <c r="U582" s="222">
        <f t="shared" si="1386"/>
        <v>0</v>
      </c>
      <c r="V582" s="222">
        <f t="shared" si="1387"/>
        <v>0</v>
      </c>
      <c r="W582" s="222">
        <f t="shared" si="1388"/>
        <v>0</v>
      </c>
      <c r="X582" s="222">
        <f t="shared" si="1389"/>
        <v>0</v>
      </c>
      <c r="Y582" s="222">
        <f t="shared" si="1390"/>
        <v>0</v>
      </c>
      <c r="Z582" s="222">
        <f t="shared" si="1391"/>
        <v>0</v>
      </c>
      <c r="AA582" s="222">
        <f t="shared" si="1392"/>
        <v>0</v>
      </c>
      <c r="AB582" s="222">
        <f t="shared" si="1393"/>
        <v>0</v>
      </c>
      <c r="AC582" s="222">
        <f t="shared" si="1394"/>
        <v>0</v>
      </c>
      <c r="AD582" s="222">
        <f t="shared" si="1395"/>
        <v>0</v>
      </c>
      <c r="AE582" s="222">
        <f t="shared" si="1396"/>
        <v>0</v>
      </c>
      <c r="AF582" s="222">
        <f t="shared" si="1397"/>
        <v>0</v>
      </c>
      <c r="AG582" s="222">
        <f t="shared" si="1398"/>
        <v>0</v>
      </c>
      <c r="AH582" s="222">
        <f t="shared" si="1399"/>
        <v>0</v>
      </c>
      <c r="AI582" s="222">
        <f t="shared" si="1400"/>
        <v>0</v>
      </c>
      <c r="AJ582" s="222">
        <f t="shared" si="1401"/>
        <v>0</v>
      </c>
      <c r="AK582" s="222">
        <f t="shared" si="1402"/>
        <v>0</v>
      </c>
      <c r="AL582" s="222">
        <f t="shared" si="1403"/>
        <v>0</v>
      </c>
      <c r="AM582" s="222">
        <f t="shared" si="1404"/>
        <v>0</v>
      </c>
      <c r="AN582" s="222">
        <f t="shared" si="1405"/>
        <v>0</v>
      </c>
      <c r="AO582" s="222">
        <f t="shared" si="1406"/>
        <v>0</v>
      </c>
      <c r="AP582" s="222">
        <f t="shared" si="1407"/>
        <v>0</v>
      </c>
      <c r="AQ582" s="222">
        <f t="shared" si="1408"/>
        <v>0</v>
      </c>
      <c r="AR582" s="222">
        <f t="shared" si="1409"/>
        <v>0</v>
      </c>
      <c r="AS582" s="222">
        <f t="shared" si="1410"/>
        <v>0</v>
      </c>
      <c r="AT582" s="222">
        <f t="shared" si="1411"/>
        <v>0</v>
      </c>
      <c r="AU582" s="222">
        <f t="shared" si="1412"/>
        <v>0</v>
      </c>
      <c r="AV582" s="222">
        <f t="shared" si="1413"/>
        <v>0</v>
      </c>
      <c r="AW582" s="222">
        <f t="shared" si="1414"/>
        <v>0</v>
      </c>
      <c r="AX582" s="222">
        <f t="shared" si="1415"/>
        <v>0</v>
      </c>
      <c r="AY582" s="222">
        <f t="shared" si="1416"/>
        <v>0</v>
      </c>
      <c r="AZ582" s="222">
        <f t="shared" si="1417"/>
        <v>0</v>
      </c>
      <c r="BA582" s="222">
        <f t="shared" si="1418"/>
        <v>0</v>
      </c>
      <c r="BB582" s="222">
        <f t="shared" si="1419"/>
        <v>0</v>
      </c>
      <c r="BC582" s="222">
        <f t="shared" si="1420"/>
        <v>0</v>
      </c>
      <c r="BD582" s="222">
        <f t="shared" si="1421"/>
        <v>0</v>
      </c>
      <c r="BE582" s="222">
        <f t="shared" si="1422"/>
        <v>0</v>
      </c>
      <c r="BF582" s="222">
        <f t="shared" si="1423"/>
        <v>0</v>
      </c>
      <c r="BG582" s="222">
        <f t="shared" si="1424"/>
        <v>0</v>
      </c>
      <c r="BH582" s="222">
        <f t="shared" si="1425"/>
        <v>0</v>
      </c>
      <c r="BI582" s="222">
        <f t="shared" si="1426"/>
        <v>0</v>
      </c>
      <c r="BJ582" s="222">
        <f t="shared" si="1427"/>
        <v>0</v>
      </c>
      <c r="BK582" s="222">
        <f t="shared" si="1428"/>
        <v>0</v>
      </c>
      <c r="BL582" s="222">
        <f t="shared" si="1429"/>
        <v>0</v>
      </c>
      <c r="BM582" s="222">
        <f t="shared" si="1430"/>
        <v>0</v>
      </c>
      <c r="BN582" s="222">
        <f t="shared" si="1431"/>
        <v>0</v>
      </c>
      <c r="BO582" s="222">
        <f t="shared" si="1432"/>
        <v>0</v>
      </c>
      <c r="BP582" s="222">
        <f t="shared" si="1433"/>
        <v>0</v>
      </c>
      <c r="BQ582" s="222">
        <f t="shared" si="1434"/>
        <v>0</v>
      </c>
      <c r="BR582" s="222">
        <f t="shared" si="1435"/>
        <v>0</v>
      </c>
      <c r="BS582" s="222">
        <f t="shared" si="1436"/>
        <v>0</v>
      </c>
      <c r="BT582" s="222">
        <f t="shared" si="1437"/>
        <v>0</v>
      </c>
      <c r="BU582" s="222">
        <f t="shared" si="1438"/>
        <v>0</v>
      </c>
      <c r="BV582" s="222">
        <f t="shared" si="1439"/>
        <v>0</v>
      </c>
      <c r="BW582" s="222">
        <f t="shared" si="1440"/>
        <v>0</v>
      </c>
      <c r="BX582" s="222">
        <f t="shared" si="1441"/>
        <v>0</v>
      </c>
      <c r="BY582" s="222">
        <f t="shared" si="1442"/>
        <v>0</v>
      </c>
      <c r="BZ582" s="222">
        <f t="shared" si="1443"/>
        <v>0</v>
      </c>
      <c r="CA582" s="222">
        <f t="shared" si="1444"/>
        <v>0</v>
      </c>
      <c r="CB582" s="222">
        <f t="shared" si="1445"/>
        <v>0</v>
      </c>
      <c r="CC582" s="222">
        <f t="shared" si="1446"/>
        <v>0</v>
      </c>
      <c r="CD582" s="222">
        <f t="shared" si="1447"/>
        <v>0</v>
      </c>
      <c r="CE582" s="222">
        <f t="shared" si="1448"/>
        <v>0</v>
      </c>
      <c r="CF582" s="222">
        <f t="shared" si="1449"/>
        <v>0</v>
      </c>
      <c r="CG582" s="222">
        <f t="shared" si="1450"/>
        <v>0</v>
      </c>
      <c r="CH582" s="222">
        <f t="shared" si="1451"/>
        <v>0</v>
      </c>
      <c r="CI582" s="222">
        <f t="shared" si="1452"/>
        <v>0</v>
      </c>
      <c r="CJ582" s="222">
        <f t="shared" si="1453"/>
        <v>0</v>
      </c>
      <c r="CK582" s="222">
        <f t="shared" si="1454"/>
        <v>0</v>
      </c>
      <c r="CL582" s="222">
        <f t="shared" si="1455"/>
        <v>0</v>
      </c>
      <c r="CM582" s="222">
        <f t="shared" si="1456"/>
        <v>0</v>
      </c>
      <c r="CN582" s="222">
        <f t="shared" si="1457"/>
        <v>0</v>
      </c>
      <c r="CO582" s="222">
        <f t="shared" si="1458"/>
        <v>0</v>
      </c>
      <c r="CP582" s="222">
        <f t="shared" si="1459"/>
        <v>0</v>
      </c>
      <c r="CQ582" s="222">
        <f t="shared" si="1460"/>
        <v>0</v>
      </c>
      <c r="CR582" s="222">
        <f t="shared" si="1461"/>
        <v>0</v>
      </c>
      <c r="CS582" s="222">
        <f t="shared" si="1462"/>
        <v>0</v>
      </c>
      <c r="CT582" s="222">
        <f t="shared" si="1463"/>
        <v>0</v>
      </c>
      <c r="CU582" s="222">
        <f t="shared" si="1464"/>
        <v>0</v>
      </c>
      <c r="CV582" s="222">
        <f t="shared" si="1465"/>
        <v>0</v>
      </c>
      <c r="CW582" s="222">
        <f t="shared" si="1466"/>
        <v>0</v>
      </c>
      <c r="CX582" s="222">
        <f t="shared" si="1467"/>
        <v>0</v>
      </c>
      <c r="CY582" s="222">
        <f t="shared" si="1468"/>
        <v>0</v>
      </c>
      <c r="CZ582" s="222">
        <f t="shared" si="1469"/>
        <v>0</v>
      </c>
      <c r="DA582" s="222">
        <f t="shared" si="1470"/>
        <v>0</v>
      </c>
      <c r="DB582" s="222">
        <f t="shared" si="1471"/>
        <v>0</v>
      </c>
      <c r="DC582" s="222">
        <f t="shared" si="1472"/>
        <v>0</v>
      </c>
      <c r="DD582" s="222">
        <f t="shared" si="1473"/>
        <v>0</v>
      </c>
      <c r="DE582" s="222">
        <f t="shared" si="1474"/>
        <v>0</v>
      </c>
      <c r="DF582" s="222">
        <f t="shared" si="1475"/>
        <v>0</v>
      </c>
      <c r="DG582" s="222">
        <f t="shared" si="1476"/>
        <v>0</v>
      </c>
      <c r="DH582" s="222">
        <f t="shared" si="1477"/>
        <v>0</v>
      </c>
      <c r="DI582" s="222">
        <f t="shared" si="1478"/>
        <v>0</v>
      </c>
      <c r="DJ582" s="222">
        <f t="shared" si="1479"/>
        <v>0</v>
      </c>
      <c r="DK582" s="222">
        <f t="shared" si="1480"/>
        <v>0</v>
      </c>
      <c r="DL582" s="222">
        <f t="shared" si="1481"/>
        <v>0</v>
      </c>
      <c r="DM582" s="222">
        <f t="shared" si="1482"/>
        <v>0</v>
      </c>
      <c r="DN582" s="222">
        <f t="shared" si="1483"/>
        <v>0</v>
      </c>
      <c r="DO582" s="222">
        <f t="shared" si="1484"/>
        <v>0</v>
      </c>
      <c r="DP582" s="222">
        <f t="shared" si="1485"/>
        <v>0</v>
      </c>
      <c r="DQ582" s="222">
        <f t="shared" si="1486"/>
        <v>0</v>
      </c>
      <c r="DR582" s="222">
        <f t="shared" si="1487"/>
        <v>0</v>
      </c>
      <c r="DS582" s="222">
        <f t="shared" si="1488"/>
        <v>0</v>
      </c>
      <c r="DT582" s="222">
        <f t="shared" si="1489"/>
        <v>0</v>
      </c>
      <c r="DU582" s="222">
        <f t="shared" si="1490"/>
        <v>0</v>
      </c>
      <c r="DV582" s="222">
        <f t="shared" si="1491"/>
        <v>0</v>
      </c>
      <c r="DW582" s="222">
        <f t="shared" si="1492"/>
        <v>0</v>
      </c>
      <c r="DX582" s="222">
        <f t="shared" si="1493"/>
        <v>0</v>
      </c>
      <c r="DY582" s="222">
        <f t="shared" si="1494"/>
        <v>0</v>
      </c>
      <c r="DZ582" s="222">
        <f t="shared" si="1495"/>
        <v>0</v>
      </c>
      <c r="EA582" s="222">
        <f t="shared" si="1496"/>
        <v>0</v>
      </c>
      <c r="EB582" s="222">
        <f t="shared" si="1497"/>
        <v>0</v>
      </c>
      <c r="EC582" s="222">
        <f t="shared" si="1498"/>
        <v>0</v>
      </c>
      <c r="ED582" s="222">
        <f t="shared" si="1499"/>
        <v>0</v>
      </c>
      <c r="EE582" s="222">
        <f t="shared" si="1500"/>
        <v>0</v>
      </c>
      <c r="EF582" s="222">
        <f t="shared" si="1501"/>
        <v>0</v>
      </c>
      <c r="EG582" s="222">
        <f t="shared" si="1502"/>
        <v>0</v>
      </c>
      <c r="EH582" s="222">
        <f t="shared" si="1503"/>
        <v>0</v>
      </c>
      <c r="EI582" s="222">
        <f t="shared" si="1504"/>
        <v>0</v>
      </c>
      <c r="EJ582" s="222">
        <f t="shared" si="1505"/>
        <v>0</v>
      </c>
      <c r="EK582" s="222">
        <f t="shared" si="1506"/>
        <v>0</v>
      </c>
      <c r="EL582" s="222">
        <f t="shared" si="1507"/>
        <v>0</v>
      </c>
      <c r="EM582" s="222">
        <f t="shared" si="1508"/>
        <v>0</v>
      </c>
      <c r="EN582" s="222">
        <f t="shared" si="1509"/>
        <v>0</v>
      </c>
      <c r="EO582" s="222">
        <f t="shared" si="1510"/>
        <v>0</v>
      </c>
      <c r="EP582" s="222">
        <f t="shared" si="1511"/>
        <v>0</v>
      </c>
      <c r="EQ582" s="222">
        <f t="shared" si="1512"/>
        <v>0</v>
      </c>
      <c r="ER582" s="222">
        <f t="shared" si="1513"/>
        <v>0</v>
      </c>
      <c r="ES582" s="222">
        <f t="shared" si="1514"/>
        <v>0</v>
      </c>
      <c r="ET582" s="222">
        <f t="shared" si="1515"/>
        <v>0</v>
      </c>
      <c r="EU582" s="222">
        <f t="shared" si="1516"/>
        <v>0</v>
      </c>
      <c r="EV582" s="222">
        <f t="shared" si="1517"/>
        <v>0</v>
      </c>
      <c r="EW582" s="222">
        <f t="shared" si="1518"/>
        <v>0</v>
      </c>
      <c r="EX582" s="222">
        <f t="shared" si="1519"/>
        <v>0</v>
      </c>
      <c r="EY582" s="222">
        <f t="shared" si="1520"/>
        <v>0</v>
      </c>
      <c r="EZ582" s="222">
        <f t="shared" si="1521"/>
        <v>0</v>
      </c>
      <c r="FA582" s="222">
        <f t="shared" si="1522"/>
        <v>0</v>
      </c>
      <c r="FB582" s="222">
        <f t="shared" si="1523"/>
        <v>0</v>
      </c>
      <c r="FC582" s="222">
        <f t="shared" si="1524"/>
        <v>0</v>
      </c>
      <c r="FD582" s="222">
        <f t="shared" si="1525"/>
        <v>0</v>
      </c>
      <c r="FE582" s="222">
        <f t="shared" si="1526"/>
        <v>0</v>
      </c>
      <c r="FF582" s="222">
        <f t="shared" si="1527"/>
        <v>0</v>
      </c>
      <c r="FG582" s="222">
        <f t="shared" si="1528"/>
        <v>0</v>
      </c>
      <c r="FH582" s="222">
        <f t="shared" si="1529"/>
        <v>0</v>
      </c>
      <c r="FI582" s="222">
        <f t="shared" si="1530"/>
        <v>0</v>
      </c>
      <c r="FJ582" s="222">
        <f t="shared" si="1531"/>
        <v>0</v>
      </c>
      <c r="FK582" s="222">
        <f t="shared" si="1532"/>
        <v>0</v>
      </c>
      <c r="FL582" s="222">
        <f t="shared" si="1533"/>
        <v>0</v>
      </c>
      <c r="FM582" s="222">
        <f t="shared" si="1534"/>
        <v>0</v>
      </c>
      <c r="FN582" s="222">
        <f t="shared" si="1535"/>
        <v>0</v>
      </c>
      <c r="FO582" s="222">
        <f t="shared" si="1536"/>
        <v>0</v>
      </c>
      <c r="FP582" s="222">
        <f t="shared" si="1537"/>
        <v>0</v>
      </c>
      <c r="FQ582" s="222">
        <f t="shared" si="1538"/>
        <v>0</v>
      </c>
      <c r="FR582" s="222">
        <f t="shared" si="1539"/>
        <v>0</v>
      </c>
      <c r="FS582" s="222">
        <f t="shared" si="1540"/>
        <v>0</v>
      </c>
      <c r="FT582" s="222">
        <f t="shared" si="1541"/>
        <v>0</v>
      </c>
      <c r="FU582" s="222">
        <f t="shared" si="1542"/>
        <v>0</v>
      </c>
      <c r="FV582" s="222">
        <f t="shared" si="1543"/>
        <v>0</v>
      </c>
      <c r="FW582" s="222">
        <f t="shared" si="1544"/>
        <v>0</v>
      </c>
      <c r="FX582" s="222">
        <f t="shared" si="1545"/>
        <v>0</v>
      </c>
      <c r="FY582" s="222">
        <f t="shared" si="1546"/>
        <v>0</v>
      </c>
      <c r="FZ582" s="222">
        <f t="shared" si="1547"/>
        <v>0</v>
      </c>
      <c r="GA582" s="222">
        <f t="shared" si="1548"/>
        <v>0</v>
      </c>
      <c r="GB582" s="222">
        <f t="shared" si="1549"/>
        <v>0</v>
      </c>
      <c r="GC582" s="222">
        <f t="shared" si="1550"/>
        <v>0</v>
      </c>
      <c r="GD582" s="222">
        <f t="shared" si="1551"/>
        <v>0</v>
      </c>
      <c r="GE582" s="222">
        <f t="shared" si="1552"/>
        <v>0</v>
      </c>
      <c r="GF582" s="222">
        <f t="shared" si="1553"/>
        <v>0</v>
      </c>
      <c r="GG582" s="222">
        <f t="shared" si="1554"/>
        <v>0</v>
      </c>
      <c r="GH582" s="222">
        <f t="shared" si="1555"/>
        <v>0</v>
      </c>
      <c r="GI582" s="222">
        <f t="shared" si="1556"/>
        <v>0</v>
      </c>
      <c r="GJ582" s="222">
        <f t="shared" si="1557"/>
        <v>0</v>
      </c>
      <c r="GK582" s="222">
        <f t="shared" si="1558"/>
        <v>0</v>
      </c>
      <c r="GL582" s="222">
        <f t="shared" si="1559"/>
        <v>0</v>
      </c>
      <c r="GM582" s="222">
        <f t="shared" si="1560"/>
        <v>0</v>
      </c>
      <c r="GN582" s="222">
        <f t="shared" si="1561"/>
        <v>0</v>
      </c>
      <c r="GO582" s="222">
        <f t="shared" si="1562"/>
        <v>0</v>
      </c>
      <c r="GP582" s="222">
        <f t="shared" si="1563"/>
        <v>0</v>
      </c>
      <c r="GQ582" s="222">
        <f t="shared" si="1564"/>
        <v>0</v>
      </c>
      <c r="GR582" s="222">
        <f t="shared" si="1565"/>
        <v>0</v>
      </c>
      <c r="GS582" s="222">
        <f t="shared" si="1566"/>
        <v>0</v>
      </c>
      <c r="GT582" s="222">
        <f t="shared" si="1567"/>
        <v>0</v>
      </c>
      <c r="GU582" s="222">
        <f t="shared" si="1568"/>
        <v>0</v>
      </c>
      <c r="GV582" s="222">
        <f t="shared" si="1569"/>
        <v>0</v>
      </c>
      <c r="GW582" s="222">
        <f t="shared" si="1570"/>
        <v>0</v>
      </c>
      <c r="GX582" s="222">
        <f t="shared" si="1571"/>
        <v>0</v>
      </c>
      <c r="GY582" s="222">
        <f t="shared" si="1572"/>
        <v>0</v>
      </c>
      <c r="GZ582" s="222">
        <f t="shared" si="1573"/>
        <v>0</v>
      </c>
      <c r="HA582" s="222">
        <f t="shared" si="1574"/>
        <v>0</v>
      </c>
      <c r="HB582" s="222">
        <f t="shared" si="1575"/>
        <v>0</v>
      </c>
      <c r="HC582" s="222">
        <f t="shared" si="1576"/>
        <v>0</v>
      </c>
      <c r="HD582" s="222">
        <f t="shared" si="1577"/>
        <v>0</v>
      </c>
      <c r="HE582" s="222">
        <f t="shared" si="1578"/>
        <v>0</v>
      </c>
      <c r="HF582" s="222">
        <f t="shared" si="1579"/>
        <v>0</v>
      </c>
      <c r="HG582" s="222">
        <f t="shared" si="1580"/>
        <v>0</v>
      </c>
      <c r="HH582" s="222">
        <f t="shared" si="1581"/>
        <v>0</v>
      </c>
      <c r="HI582" s="222">
        <f t="shared" si="1582"/>
        <v>0</v>
      </c>
      <c r="HJ582" s="222">
        <f t="shared" si="1583"/>
        <v>0</v>
      </c>
      <c r="HK582" s="222">
        <f t="shared" si="1584"/>
        <v>0</v>
      </c>
      <c r="HL582" s="222">
        <f t="shared" si="1585"/>
        <v>0</v>
      </c>
      <c r="HM582" s="222">
        <f t="shared" si="1586"/>
        <v>0</v>
      </c>
      <c r="HN582" s="222">
        <f t="shared" si="1587"/>
        <v>0</v>
      </c>
      <c r="HO582" s="222">
        <f t="shared" si="1588"/>
        <v>0</v>
      </c>
      <c r="HP582" s="222">
        <f t="shared" si="1589"/>
        <v>0</v>
      </c>
      <c r="HQ582" s="222">
        <f t="shared" si="1590"/>
        <v>0</v>
      </c>
      <c r="HR582" s="222">
        <f t="shared" si="1591"/>
        <v>0</v>
      </c>
      <c r="HS582" s="222">
        <f t="shared" si="1592"/>
        <v>0</v>
      </c>
      <c r="HT582" s="222">
        <f t="shared" si="1593"/>
        <v>0</v>
      </c>
      <c r="HU582" s="222">
        <f t="shared" si="1594"/>
        <v>0</v>
      </c>
      <c r="HV582" s="222">
        <f t="shared" si="1595"/>
        <v>0</v>
      </c>
      <c r="HW582" s="222">
        <f t="shared" si="1596"/>
        <v>0</v>
      </c>
      <c r="HX582" s="222">
        <f t="shared" si="1597"/>
        <v>0</v>
      </c>
      <c r="HY582" s="222">
        <f t="shared" si="1598"/>
        <v>0</v>
      </c>
      <c r="HZ582" s="222">
        <f t="shared" si="1599"/>
        <v>0</v>
      </c>
      <c r="IA582" s="222">
        <f t="shared" si="1600"/>
        <v>0</v>
      </c>
      <c r="IB582" s="222">
        <f t="shared" si="1601"/>
        <v>0</v>
      </c>
      <c r="IC582" s="222">
        <f t="shared" si="1602"/>
        <v>0</v>
      </c>
      <c r="ID582" s="222">
        <f t="shared" si="1603"/>
        <v>0</v>
      </c>
      <c r="IE582" s="222">
        <f t="shared" si="1604"/>
        <v>0</v>
      </c>
      <c r="IF582" s="222">
        <f t="shared" si="1605"/>
        <v>0</v>
      </c>
      <c r="IG582" s="222">
        <f t="shared" si="1606"/>
        <v>0</v>
      </c>
      <c r="IH582" s="222">
        <f t="shared" si="1607"/>
        <v>0</v>
      </c>
      <c r="II582" s="222">
        <f t="shared" si="1608"/>
        <v>0</v>
      </c>
      <c r="IJ582" s="222">
        <f t="shared" si="1609"/>
        <v>0</v>
      </c>
      <c r="IK582" s="222">
        <f t="shared" si="1610"/>
        <v>0</v>
      </c>
      <c r="IL582" s="222">
        <f t="shared" si="1611"/>
        <v>0</v>
      </c>
      <c r="IM582" s="222">
        <f t="shared" si="1612"/>
        <v>0</v>
      </c>
      <c r="IN582" s="222">
        <f t="shared" si="1613"/>
        <v>0</v>
      </c>
      <c r="IO582" s="222">
        <f t="shared" si="1614"/>
        <v>0</v>
      </c>
      <c r="IP582" s="222">
        <f t="shared" si="1615"/>
        <v>0</v>
      </c>
      <c r="IQ582" s="222">
        <f t="shared" si="1616"/>
        <v>0</v>
      </c>
      <c r="IR582" s="222">
        <f t="shared" si="1617"/>
        <v>0</v>
      </c>
      <c r="IS582" s="222">
        <f t="shared" si="1618"/>
        <v>0</v>
      </c>
      <c r="IT582" s="222">
        <f t="shared" si="1619"/>
        <v>0</v>
      </c>
      <c r="IU582" s="222">
        <f t="shared" si="1620"/>
        <v>0</v>
      </c>
      <c r="IV582" s="222">
        <f t="shared" si="1621"/>
        <v>0</v>
      </c>
      <c r="IW582" s="222">
        <f t="shared" si="1622"/>
        <v>0</v>
      </c>
      <c r="IX582" s="222">
        <f t="shared" si="1623"/>
        <v>0</v>
      </c>
      <c r="IY582" s="222">
        <f t="shared" si="1624"/>
        <v>0</v>
      </c>
      <c r="IZ582" s="222">
        <f t="shared" si="1625"/>
        <v>0</v>
      </c>
      <c r="JA582" s="222">
        <f t="shared" si="1626"/>
        <v>0</v>
      </c>
      <c r="JB582" s="222">
        <f t="shared" si="1627"/>
        <v>0</v>
      </c>
    </row>
    <row r="583" spans="2:262">
      <c r="B583" s="230">
        <v>222</v>
      </c>
      <c r="C583" s="229">
        <f t="shared" si="1628"/>
        <v>4.3359374999999934E-3</v>
      </c>
      <c r="D583" s="226">
        <f t="shared" ca="1" si="1371"/>
        <v>24.70302107310091</v>
      </c>
      <c r="E583" s="225">
        <f ca="1">HT361</f>
        <v>0.70302107310090856</v>
      </c>
      <c r="F583" s="224">
        <v>222</v>
      </c>
      <c r="G583" s="222">
        <f t="shared" si="1372"/>
        <v>0</v>
      </c>
      <c r="H583" s="222">
        <f t="shared" si="1373"/>
        <v>0</v>
      </c>
      <c r="I583" s="222">
        <f t="shared" si="1374"/>
        <v>0</v>
      </c>
      <c r="J583" s="222">
        <f t="shared" si="1375"/>
        <v>0</v>
      </c>
      <c r="K583" s="222">
        <f t="shared" si="1376"/>
        <v>0</v>
      </c>
      <c r="L583" s="222">
        <f t="shared" si="1377"/>
        <v>0</v>
      </c>
      <c r="M583" s="222">
        <f t="shared" si="1378"/>
        <v>0</v>
      </c>
      <c r="N583" s="222">
        <f t="shared" si="1379"/>
        <v>0</v>
      </c>
      <c r="O583" s="222">
        <f t="shared" si="1380"/>
        <v>0</v>
      </c>
      <c r="P583" s="222">
        <f t="shared" si="1381"/>
        <v>0</v>
      </c>
      <c r="Q583" s="222">
        <f t="shared" si="1382"/>
        <v>0</v>
      </c>
      <c r="R583" s="222">
        <f t="shared" si="1383"/>
        <v>0</v>
      </c>
      <c r="S583" s="222">
        <f t="shared" si="1384"/>
        <v>0</v>
      </c>
      <c r="T583" s="222">
        <f t="shared" si="1385"/>
        <v>0</v>
      </c>
      <c r="U583" s="222">
        <f t="shared" si="1386"/>
        <v>0</v>
      </c>
      <c r="V583" s="222">
        <f t="shared" si="1387"/>
        <v>0</v>
      </c>
      <c r="W583" s="222">
        <f t="shared" si="1388"/>
        <v>0</v>
      </c>
      <c r="X583" s="222">
        <f t="shared" si="1389"/>
        <v>0</v>
      </c>
      <c r="Y583" s="222">
        <f t="shared" si="1390"/>
        <v>0</v>
      </c>
      <c r="Z583" s="222">
        <f t="shared" si="1391"/>
        <v>0</v>
      </c>
      <c r="AA583" s="222">
        <f t="shared" si="1392"/>
        <v>0</v>
      </c>
      <c r="AB583" s="222">
        <f t="shared" si="1393"/>
        <v>0</v>
      </c>
      <c r="AC583" s="222">
        <f t="shared" si="1394"/>
        <v>0</v>
      </c>
      <c r="AD583" s="222">
        <f t="shared" si="1395"/>
        <v>0</v>
      </c>
      <c r="AE583" s="222">
        <f t="shared" si="1396"/>
        <v>0</v>
      </c>
      <c r="AF583" s="222">
        <f t="shared" si="1397"/>
        <v>0</v>
      </c>
      <c r="AG583" s="222">
        <f t="shared" si="1398"/>
        <v>0</v>
      </c>
      <c r="AH583" s="222">
        <f t="shared" si="1399"/>
        <v>0</v>
      </c>
      <c r="AI583" s="222">
        <f t="shared" si="1400"/>
        <v>0</v>
      </c>
      <c r="AJ583" s="222">
        <f t="shared" si="1401"/>
        <v>0</v>
      </c>
      <c r="AK583" s="222">
        <f t="shared" si="1402"/>
        <v>0</v>
      </c>
      <c r="AL583" s="222">
        <f t="shared" si="1403"/>
        <v>0</v>
      </c>
      <c r="AM583" s="222">
        <f t="shared" si="1404"/>
        <v>0</v>
      </c>
      <c r="AN583" s="222">
        <f t="shared" si="1405"/>
        <v>0</v>
      </c>
      <c r="AO583" s="222">
        <f t="shared" si="1406"/>
        <v>0</v>
      </c>
      <c r="AP583" s="222">
        <f t="shared" si="1407"/>
        <v>0</v>
      </c>
      <c r="AQ583" s="222">
        <f t="shared" si="1408"/>
        <v>0</v>
      </c>
      <c r="AR583" s="222">
        <f t="shared" si="1409"/>
        <v>0</v>
      </c>
      <c r="AS583" s="222">
        <f t="shared" si="1410"/>
        <v>0</v>
      </c>
      <c r="AT583" s="222">
        <f t="shared" si="1411"/>
        <v>0</v>
      </c>
      <c r="AU583" s="222">
        <f t="shared" si="1412"/>
        <v>0</v>
      </c>
      <c r="AV583" s="222">
        <f t="shared" si="1413"/>
        <v>0</v>
      </c>
      <c r="AW583" s="222">
        <f t="shared" si="1414"/>
        <v>0</v>
      </c>
      <c r="AX583" s="222">
        <f t="shared" si="1415"/>
        <v>0</v>
      </c>
      <c r="AY583" s="222">
        <f t="shared" si="1416"/>
        <v>0</v>
      </c>
      <c r="AZ583" s="222">
        <f t="shared" si="1417"/>
        <v>0</v>
      </c>
      <c r="BA583" s="222">
        <f t="shared" si="1418"/>
        <v>0</v>
      </c>
      <c r="BB583" s="222">
        <f t="shared" si="1419"/>
        <v>0</v>
      </c>
      <c r="BC583" s="222">
        <f t="shared" si="1420"/>
        <v>0</v>
      </c>
      <c r="BD583" s="222">
        <f t="shared" si="1421"/>
        <v>0</v>
      </c>
      <c r="BE583" s="222">
        <f t="shared" si="1422"/>
        <v>0</v>
      </c>
      <c r="BF583" s="222">
        <f t="shared" si="1423"/>
        <v>0</v>
      </c>
      <c r="BG583" s="222">
        <f t="shared" si="1424"/>
        <v>0</v>
      </c>
      <c r="BH583" s="222">
        <f t="shared" si="1425"/>
        <v>0</v>
      </c>
      <c r="BI583" s="222">
        <f t="shared" si="1426"/>
        <v>0</v>
      </c>
      <c r="BJ583" s="222">
        <f t="shared" si="1427"/>
        <v>0</v>
      </c>
      <c r="BK583" s="222">
        <f t="shared" si="1428"/>
        <v>0</v>
      </c>
      <c r="BL583" s="222">
        <f t="shared" si="1429"/>
        <v>0</v>
      </c>
      <c r="BM583" s="222">
        <f t="shared" si="1430"/>
        <v>0</v>
      </c>
      <c r="BN583" s="222">
        <f t="shared" si="1431"/>
        <v>0</v>
      </c>
      <c r="BO583" s="222">
        <f t="shared" si="1432"/>
        <v>0</v>
      </c>
      <c r="BP583" s="222">
        <f t="shared" si="1433"/>
        <v>0</v>
      </c>
      <c r="BQ583" s="222">
        <f t="shared" si="1434"/>
        <v>0</v>
      </c>
      <c r="BR583" s="222">
        <f t="shared" si="1435"/>
        <v>0</v>
      </c>
      <c r="BS583" s="222">
        <f t="shared" si="1436"/>
        <v>0</v>
      </c>
      <c r="BT583" s="222">
        <f t="shared" si="1437"/>
        <v>0</v>
      </c>
      <c r="BU583" s="222">
        <f t="shared" si="1438"/>
        <v>0</v>
      </c>
      <c r="BV583" s="222">
        <f t="shared" si="1439"/>
        <v>0</v>
      </c>
      <c r="BW583" s="222">
        <f t="shared" si="1440"/>
        <v>0</v>
      </c>
      <c r="BX583" s="222">
        <f t="shared" si="1441"/>
        <v>0</v>
      </c>
      <c r="BY583" s="222">
        <f t="shared" si="1442"/>
        <v>0</v>
      </c>
      <c r="BZ583" s="222">
        <f t="shared" si="1443"/>
        <v>0</v>
      </c>
      <c r="CA583" s="222">
        <f t="shared" si="1444"/>
        <v>0</v>
      </c>
      <c r="CB583" s="222">
        <f t="shared" si="1445"/>
        <v>0</v>
      </c>
      <c r="CC583" s="222">
        <f t="shared" si="1446"/>
        <v>0</v>
      </c>
      <c r="CD583" s="222">
        <f t="shared" si="1447"/>
        <v>0</v>
      </c>
      <c r="CE583" s="222">
        <f t="shared" si="1448"/>
        <v>0</v>
      </c>
      <c r="CF583" s="222">
        <f t="shared" si="1449"/>
        <v>0</v>
      </c>
      <c r="CG583" s="222">
        <f t="shared" si="1450"/>
        <v>0</v>
      </c>
      <c r="CH583" s="222">
        <f t="shared" si="1451"/>
        <v>0</v>
      </c>
      <c r="CI583" s="222">
        <f t="shared" si="1452"/>
        <v>0</v>
      </c>
      <c r="CJ583" s="222">
        <f t="shared" si="1453"/>
        <v>0</v>
      </c>
      <c r="CK583" s="222">
        <f t="shared" si="1454"/>
        <v>0</v>
      </c>
      <c r="CL583" s="222">
        <f t="shared" si="1455"/>
        <v>0</v>
      </c>
      <c r="CM583" s="222">
        <f t="shared" si="1456"/>
        <v>0</v>
      </c>
      <c r="CN583" s="222">
        <f t="shared" si="1457"/>
        <v>0</v>
      </c>
      <c r="CO583" s="222">
        <f t="shared" si="1458"/>
        <v>0</v>
      </c>
      <c r="CP583" s="222">
        <f t="shared" si="1459"/>
        <v>0</v>
      </c>
      <c r="CQ583" s="222">
        <f t="shared" si="1460"/>
        <v>0</v>
      </c>
      <c r="CR583" s="222">
        <f t="shared" si="1461"/>
        <v>0</v>
      </c>
      <c r="CS583" s="222">
        <f t="shared" si="1462"/>
        <v>0</v>
      </c>
      <c r="CT583" s="222">
        <f t="shared" si="1463"/>
        <v>0</v>
      </c>
      <c r="CU583" s="222">
        <f t="shared" si="1464"/>
        <v>0</v>
      </c>
      <c r="CV583" s="222">
        <f t="shared" si="1465"/>
        <v>0</v>
      </c>
      <c r="CW583" s="222">
        <f t="shared" si="1466"/>
        <v>0</v>
      </c>
      <c r="CX583" s="222">
        <f t="shared" si="1467"/>
        <v>0</v>
      </c>
      <c r="CY583" s="222">
        <f t="shared" si="1468"/>
        <v>0</v>
      </c>
      <c r="CZ583" s="222">
        <f t="shared" si="1469"/>
        <v>0</v>
      </c>
      <c r="DA583" s="222">
        <f t="shared" si="1470"/>
        <v>0</v>
      </c>
      <c r="DB583" s="222">
        <f t="shared" si="1471"/>
        <v>0</v>
      </c>
      <c r="DC583" s="222">
        <f t="shared" si="1472"/>
        <v>0</v>
      </c>
      <c r="DD583" s="222">
        <f t="shared" si="1473"/>
        <v>0</v>
      </c>
      <c r="DE583" s="222">
        <f t="shared" si="1474"/>
        <v>0</v>
      </c>
      <c r="DF583" s="222">
        <f t="shared" si="1475"/>
        <v>0</v>
      </c>
      <c r="DG583" s="222">
        <f t="shared" si="1476"/>
        <v>0</v>
      </c>
      <c r="DH583" s="222">
        <f t="shared" si="1477"/>
        <v>0</v>
      </c>
      <c r="DI583" s="222">
        <f t="shared" si="1478"/>
        <v>0</v>
      </c>
      <c r="DJ583" s="222">
        <f t="shared" si="1479"/>
        <v>0</v>
      </c>
      <c r="DK583" s="222">
        <f t="shared" si="1480"/>
        <v>0</v>
      </c>
      <c r="DL583" s="222">
        <f t="shared" si="1481"/>
        <v>0</v>
      </c>
      <c r="DM583" s="222">
        <f t="shared" si="1482"/>
        <v>0</v>
      </c>
      <c r="DN583" s="222">
        <f t="shared" si="1483"/>
        <v>0</v>
      </c>
      <c r="DO583" s="222">
        <f t="shared" si="1484"/>
        <v>0</v>
      </c>
      <c r="DP583" s="222">
        <f t="shared" si="1485"/>
        <v>0</v>
      </c>
      <c r="DQ583" s="222">
        <f t="shared" si="1486"/>
        <v>0</v>
      </c>
      <c r="DR583" s="222">
        <f t="shared" si="1487"/>
        <v>0</v>
      </c>
      <c r="DS583" s="222">
        <f t="shared" si="1488"/>
        <v>0</v>
      </c>
      <c r="DT583" s="222">
        <f t="shared" si="1489"/>
        <v>0</v>
      </c>
      <c r="DU583" s="222">
        <f t="shared" si="1490"/>
        <v>0</v>
      </c>
      <c r="DV583" s="222">
        <f t="shared" si="1491"/>
        <v>0</v>
      </c>
      <c r="DW583" s="222">
        <f t="shared" si="1492"/>
        <v>0</v>
      </c>
      <c r="DX583" s="222">
        <f t="shared" si="1493"/>
        <v>0</v>
      </c>
      <c r="DY583" s="222">
        <f t="shared" si="1494"/>
        <v>0</v>
      </c>
      <c r="DZ583" s="222">
        <f t="shared" si="1495"/>
        <v>0</v>
      </c>
      <c r="EA583" s="222">
        <f t="shared" si="1496"/>
        <v>0</v>
      </c>
      <c r="EB583" s="222">
        <f t="shared" si="1497"/>
        <v>0</v>
      </c>
      <c r="EC583" s="222">
        <f t="shared" si="1498"/>
        <v>0</v>
      </c>
      <c r="ED583" s="222">
        <f t="shared" si="1499"/>
        <v>0</v>
      </c>
      <c r="EE583" s="222">
        <f t="shared" si="1500"/>
        <v>0</v>
      </c>
      <c r="EF583" s="222">
        <f t="shared" si="1501"/>
        <v>0</v>
      </c>
      <c r="EG583" s="222">
        <f t="shared" si="1502"/>
        <v>0</v>
      </c>
      <c r="EH583" s="222">
        <f t="shared" si="1503"/>
        <v>0</v>
      </c>
      <c r="EI583" s="222">
        <f t="shared" si="1504"/>
        <v>0</v>
      </c>
      <c r="EJ583" s="222">
        <f t="shared" si="1505"/>
        <v>0</v>
      </c>
      <c r="EK583" s="222">
        <f t="shared" si="1506"/>
        <v>0</v>
      </c>
      <c r="EL583" s="222">
        <f t="shared" si="1507"/>
        <v>0</v>
      </c>
      <c r="EM583" s="222">
        <f t="shared" si="1508"/>
        <v>0</v>
      </c>
      <c r="EN583" s="222">
        <f t="shared" si="1509"/>
        <v>0</v>
      </c>
      <c r="EO583" s="222">
        <f t="shared" si="1510"/>
        <v>0</v>
      </c>
      <c r="EP583" s="222">
        <f t="shared" si="1511"/>
        <v>0</v>
      </c>
      <c r="EQ583" s="222">
        <f t="shared" si="1512"/>
        <v>0</v>
      </c>
      <c r="ER583" s="222">
        <f t="shared" si="1513"/>
        <v>0</v>
      </c>
      <c r="ES583" s="222">
        <f t="shared" si="1514"/>
        <v>0</v>
      </c>
      <c r="ET583" s="222">
        <f t="shared" si="1515"/>
        <v>0</v>
      </c>
      <c r="EU583" s="222">
        <f t="shared" si="1516"/>
        <v>0</v>
      </c>
      <c r="EV583" s="222">
        <f t="shared" si="1517"/>
        <v>0</v>
      </c>
      <c r="EW583" s="222">
        <f t="shared" si="1518"/>
        <v>0</v>
      </c>
      <c r="EX583" s="222">
        <f t="shared" si="1519"/>
        <v>0</v>
      </c>
      <c r="EY583" s="222">
        <f t="shared" si="1520"/>
        <v>0</v>
      </c>
      <c r="EZ583" s="222">
        <f t="shared" si="1521"/>
        <v>0</v>
      </c>
      <c r="FA583" s="222">
        <f t="shared" si="1522"/>
        <v>0</v>
      </c>
      <c r="FB583" s="222">
        <f t="shared" si="1523"/>
        <v>0</v>
      </c>
      <c r="FC583" s="222">
        <f t="shared" si="1524"/>
        <v>0</v>
      </c>
      <c r="FD583" s="222">
        <f t="shared" si="1525"/>
        <v>0</v>
      </c>
      <c r="FE583" s="222">
        <f t="shared" si="1526"/>
        <v>0</v>
      </c>
      <c r="FF583" s="222">
        <f t="shared" si="1527"/>
        <v>0</v>
      </c>
      <c r="FG583" s="222">
        <f t="shared" si="1528"/>
        <v>0</v>
      </c>
      <c r="FH583" s="222">
        <f t="shared" si="1529"/>
        <v>0</v>
      </c>
      <c r="FI583" s="222">
        <f t="shared" si="1530"/>
        <v>0</v>
      </c>
      <c r="FJ583" s="222">
        <f t="shared" si="1531"/>
        <v>0</v>
      </c>
      <c r="FK583" s="222">
        <f t="shared" si="1532"/>
        <v>0</v>
      </c>
      <c r="FL583" s="222">
        <f t="shared" si="1533"/>
        <v>0</v>
      </c>
      <c r="FM583" s="222">
        <f t="shared" si="1534"/>
        <v>0</v>
      </c>
      <c r="FN583" s="222">
        <f t="shared" si="1535"/>
        <v>0</v>
      </c>
      <c r="FO583" s="222">
        <f t="shared" si="1536"/>
        <v>0</v>
      </c>
      <c r="FP583" s="222">
        <f t="shared" si="1537"/>
        <v>0</v>
      </c>
      <c r="FQ583" s="222">
        <f t="shared" si="1538"/>
        <v>0</v>
      </c>
      <c r="FR583" s="222">
        <f t="shared" si="1539"/>
        <v>0</v>
      </c>
      <c r="FS583" s="222">
        <f t="shared" si="1540"/>
        <v>0</v>
      </c>
      <c r="FT583" s="222">
        <f t="shared" si="1541"/>
        <v>0</v>
      </c>
      <c r="FU583" s="222">
        <f t="shared" si="1542"/>
        <v>0</v>
      </c>
      <c r="FV583" s="222">
        <f t="shared" si="1543"/>
        <v>0</v>
      </c>
      <c r="FW583" s="222">
        <f t="shared" si="1544"/>
        <v>0</v>
      </c>
      <c r="FX583" s="222">
        <f t="shared" si="1545"/>
        <v>0</v>
      </c>
      <c r="FY583" s="222">
        <f t="shared" si="1546"/>
        <v>0</v>
      </c>
      <c r="FZ583" s="222">
        <f t="shared" si="1547"/>
        <v>0</v>
      </c>
      <c r="GA583" s="222">
        <f t="shared" si="1548"/>
        <v>0</v>
      </c>
      <c r="GB583" s="222">
        <f t="shared" si="1549"/>
        <v>0</v>
      </c>
      <c r="GC583" s="222">
        <f t="shared" si="1550"/>
        <v>0</v>
      </c>
      <c r="GD583" s="222">
        <f t="shared" si="1551"/>
        <v>0</v>
      </c>
      <c r="GE583" s="222">
        <f t="shared" si="1552"/>
        <v>0</v>
      </c>
      <c r="GF583" s="222">
        <f t="shared" si="1553"/>
        <v>0</v>
      </c>
      <c r="GG583" s="222">
        <f t="shared" si="1554"/>
        <v>0</v>
      </c>
      <c r="GH583" s="222">
        <f t="shared" si="1555"/>
        <v>0</v>
      </c>
      <c r="GI583" s="222">
        <f t="shared" si="1556"/>
        <v>0</v>
      </c>
      <c r="GJ583" s="222">
        <f t="shared" si="1557"/>
        <v>0</v>
      </c>
      <c r="GK583" s="222">
        <f t="shared" si="1558"/>
        <v>0</v>
      </c>
      <c r="GL583" s="222">
        <f t="shared" si="1559"/>
        <v>0</v>
      </c>
      <c r="GM583" s="222">
        <f t="shared" si="1560"/>
        <v>0</v>
      </c>
      <c r="GN583" s="222">
        <f t="shared" si="1561"/>
        <v>0</v>
      </c>
      <c r="GO583" s="222">
        <f t="shared" si="1562"/>
        <v>0</v>
      </c>
      <c r="GP583" s="222">
        <f t="shared" si="1563"/>
        <v>0</v>
      </c>
      <c r="GQ583" s="222">
        <f t="shared" si="1564"/>
        <v>0</v>
      </c>
      <c r="GR583" s="222">
        <f t="shared" si="1565"/>
        <v>0</v>
      </c>
      <c r="GS583" s="222">
        <f t="shared" si="1566"/>
        <v>0</v>
      </c>
      <c r="GT583" s="222">
        <f t="shared" si="1567"/>
        <v>0</v>
      </c>
      <c r="GU583" s="222">
        <f t="shared" si="1568"/>
        <v>0</v>
      </c>
      <c r="GV583" s="222">
        <f t="shared" si="1569"/>
        <v>0</v>
      </c>
      <c r="GW583" s="222">
        <f t="shared" si="1570"/>
        <v>0</v>
      </c>
      <c r="GX583" s="222">
        <f t="shared" si="1571"/>
        <v>0</v>
      </c>
      <c r="GY583" s="222">
        <f t="shared" si="1572"/>
        <v>0</v>
      </c>
      <c r="GZ583" s="222">
        <f t="shared" si="1573"/>
        <v>0</v>
      </c>
      <c r="HA583" s="222">
        <f t="shared" si="1574"/>
        <v>0</v>
      </c>
      <c r="HB583" s="222">
        <f t="shared" si="1575"/>
        <v>0</v>
      </c>
      <c r="HC583" s="222">
        <f t="shared" si="1576"/>
        <v>0</v>
      </c>
      <c r="HD583" s="222">
        <f t="shared" si="1577"/>
        <v>0</v>
      </c>
      <c r="HE583" s="222">
        <f t="shared" si="1578"/>
        <v>0</v>
      </c>
      <c r="HF583" s="222">
        <f t="shared" si="1579"/>
        <v>0</v>
      </c>
      <c r="HG583" s="222">
        <f t="shared" si="1580"/>
        <v>0</v>
      </c>
      <c r="HH583" s="222">
        <f t="shared" si="1581"/>
        <v>0</v>
      </c>
      <c r="HI583" s="222">
        <f t="shared" si="1582"/>
        <v>0</v>
      </c>
      <c r="HJ583" s="222">
        <f t="shared" si="1583"/>
        <v>0</v>
      </c>
      <c r="HK583" s="222">
        <f t="shared" si="1584"/>
        <v>0</v>
      </c>
      <c r="HL583" s="222">
        <f t="shared" si="1585"/>
        <v>0</v>
      </c>
      <c r="HM583" s="222">
        <f t="shared" si="1586"/>
        <v>0</v>
      </c>
      <c r="HN583" s="222">
        <f t="shared" si="1587"/>
        <v>0</v>
      </c>
      <c r="HO583" s="222">
        <f t="shared" si="1588"/>
        <v>0</v>
      </c>
      <c r="HP583" s="222">
        <f t="shared" si="1589"/>
        <v>0</v>
      </c>
      <c r="HQ583" s="222">
        <f t="shared" si="1590"/>
        <v>0</v>
      </c>
      <c r="HR583" s="222">
        <f t="shared" si="1591"/>
        <v>0</v>
      </c>
      <c r="HS583" s="222">
        <f t="shared" si="1592"/>
        <v>0</v>
      </c>
      <c r="HT583" s="222">
        <f t="shared" si="1593"/>
        <v>0</v>
      </c>
      <c r="HU583" s="222">
        <f t="shared" si="1594"/>
        <v>0</v>
      </c>
      <c r="HV583" s="222">
        <f t="shared" si="1595"/>
        <v>0</v>
      </c>
      <c r="HW583" s="222">
        <f t="shared" si="1596"/>
        <v>0</v>
      </c>
      <c r="HX583" s="222">
        <f t="shared" si="1597"/>
        <v>0</v>
      </c>
      <c r="HY583" s="222">
        <f t="shared" si="1598"/>
        <v>0</v>
      </c>
      <c r="HZ583" s="222">
        <f t="shared" si="1599"/>
        <v>0</v>
      </c>
      <c r="IA583" s="222">
        <f t="shared" si="1600"/>
        <v>0</v>
      </c>
      <c r="IB583" s="222">
        <f t="shared" si="1601"/>
        <v>0</v>
      </c>
      <c r="IC583" s="222">
        <f t="shared" si="1602"/>
        <v>0</v>
      </c>
      <c r="ID583" s="222">
        <f t="shared" si="1603"/>
        <v>0</v>
      </c>
      <c r="IE583" s="222">
        <f t="shared" si="1604"/>
        <v>0</v>
      </c>
      <c r="IF583" s="222">
        <f t="shared" si="1605"/>
        <v>0</v>
      </c>
      <c r="IG583" s="222">
        <f t="shared" si="1606"/>
        <v>0</v>
      </c>
      <c r="IH583" s="222">
        <f t="shared" si="1607"/>
        <v>0</v>
      </c>
      <c r="II583" s="222">
        <f t="shared" si="1608"/>
        <v>0</v>
      </c>
      <c r="IJ583" s="222">
        <f t="shared" si="1609"/>
        <v>0</v>
      </c>
      <c r="IK583" s="222">
        <f t="shared" si="1610"/>
        <v>0</v>
      </c>
      <c r="IL583" s="222">
        <f t="shared" si="1611"/>
        <v>0</v>
      </c>
      <c r="IM583" s="222">
        <f t="shared" si="1612"/>
        <v>0</v>
      </c>
      <c r="IN583" s="222">
        <f t="shared" si="1613"/>
        <v>0</v>
      </c>
      <c r="IO583" s="222">
        <f t="shared" si="1614"/>
        <v>0</v>
      </c>
      <c r="IP583" s="222">
        <f t="shared" si="1615"/>
        <v>0</v>
      </c>
      <c r="IQ583" s="222">
        <f t="shared" si="1616"/>
        <v>0</v>
      </c>
      <c r="IR583" s="222">
        <f t="shared" si="1617"/>
        <v>0</v>
      </c>
      <c r="IS583" s="222">
        <f t="shared" si="1618"/>
        <v>0</v>
      </c>
      <c r="IT583" s="222">
        <f t="shared" si="1619"/>
        <v>0</v>
      </c>
      <c r="IU583" s="222">
        <f t="shared" si="1620"/>
        <v>0</v>
      </c>
      <c r="IV583" s="222">
        <f t="shared" si="1621"/>
        <v>0</v>
      </c>
      <c r="IW583" s="222">
        <f t="shared" si="1622"/>
        <v>0</v>
      </c>
      <c r="IX583" s="222">
        <f t="shared" si="1623"/>
        <v>0</v>
      </c>
      <c r="IY583" s="222">
        <f t="shared" si="1624"/>
        <v>0</v>
      </c>
      <c r="IZ583" s="222">
        <f t="shared" si="1625"/>
        <v>0</v>
      </c>
      <c r="JA583" s="222">
        <f t="shared" si="1626"/>
        <v>0</v>
      </c>
      <c r="JB583" s="222">
        <f t="shared" si="1627"/>
        <v>0</v>
      </c>
    </row>
    <row r="584" spans="2:262">
      <c r="B584" s="230">
        <v>223</v>
      </c>
      <c r="C584" s="229">
        <f t="shared" si="1628"/>
        <v>4.355468749999993E-3</v>
      </c>
      <c r="D584" s="226">
        <f t="shared" ca="1" si="1371"/>
        <v>24.701567775183978</v>
      </c>
      <c r="E584" s="225">
        <f ca="1">HU361</f>
        <v>0.70156777518397884</v>
      </c>
      <c r="F584" s="224">
        <v>223</v>
      </c>
      <c r="G584" s="222">
        <f t="shared" si="1372"/>
        <v>0</v>
      </c>
      <c r="H584" s="222">
        <f t="shared" si="1373"/>
        <v>0</v>
      </c>
      <c r="I584" s="222">
        <f t="shared" si="1374"/>
        <v>0</v>
      </c>
      <c r="J584" s="222">
        <f t="shared" si="1375"/>
        <v>0</v>
      </c>
      <c r="K584" s="222">
        <f t="shared" si="1376"/>
        <v>0</v>
      </c>
      <c r="L584" s="222">
        <f t="shared" si="1377"/>
        <v>0</v>
      </c>
      <c r="M584" s="222">
        <f t="shared" si="1378"/>
        <v>0</v>
      </c>
      <c r="N584" s="222">
        <f t="shared" si="1379"/>
        <v>0</v>
      </c>
      <c r="O584" s="222">
        <f t="shared" si="1380"/>
        <v>0</v>
      </c>
      <c r="P584" s="222">
        <f t="shared" si="1381"/>
        <v>0</v>
      </c>
      <c r="Q584" s="222">
        <f t="shared" si="1382"/>
        <v>0</v>
      </c>
      <c r="R584" s="222">
        <f t="shared" si="1383"/>
        <v>0</v>
      </c>
      <c r="S584" s="222">
        <f t="shared" si="1384"/>
        <v>0</v>
      </c>
      <c r="T584" s="222">
        <f t="shared" si="1385"/>
        <v>0</v>
      </c>
      <c r="U584" s="222">
        <f t="shared" si="1386"/>
        <v>0</v>
      </c>
      <c r="V584" s="222">
        <f t="shared" si="1387"/>
        <v>0</v>
      </c>
      <c r="W584" s="222">
        <f t="shared" si="1388"/>
        <v>0</v>
      </c>
      <c r="X584" s="222">
        <f t="shared" si="1389"/>
        <v>0</v>
      </c>
      <c r="Y584" s="222">
        <f t="shared" si="1390"/>
        <v>0</v>
      </c>
      <c r="Z584" s="222">
        <f t="shared" si="1391"/>
        <v>0</v>
      </c>
      <c r="AA584" s="222">
        <f t="shared" si="1392"/>
        <v>0</v>
      </c>
      <c r="AB584" s="222">
        <f t="shared" si="1393"/>
        <v>0</v>
      </c>
      <c r="AC584" s="222">
        <f t="shared" si="1394"/>
        <v>0</v>
      </c>
      <c r="AD584" s="222">
        <f t="shared" si="1395"/>
        <v>0</v>
      </c>
      <c r="AE584" s="222">
        <f t="shared" si="1396"/>
        <v>0</v>
      </c>
      <c r="AF584" s="222">
        <f t="shared" si="1397"/>
        <v>0</v>
      </c>
      <c r="AG584" s="222">
        <f t="shared" si="1398"/>
        <v>0</v>
      </c>
      <c r="AH584" s="222">
        <f t="shared" si="1399"/>
        <v>0</v>
      </c>
      <c r="AI584" s="222">
        <f t="shared" si="1400"/>
        <v>0</v>
      </c>
      <c r="AJ584" s="222">
        <f t="shared" si="1401"/>
        <v>0</v>
      </c>
      <c r="AK584" s="222">
        <f t="shared" si="1402"/>
        <v>0</v>
      </c>
      <c r="AL584" s="222">
        <f t="shared" si="1403"/>
        <v>0</v>
      </c>
      <c r="AM584" s="222">
        <f t="shared" si="1404"/>
        <v>0</v>
      </c>
      <c r="AN584" s="222">
        <f t="shared" si="1405"/>
        <v>0</v>
      </c>
      <c r="AO584" s="222">
        <f t="shared" si="1406"/>
        <v>0</v>
      </c>
      <c r="AP584" s="222">
        <f t="shared" si="1407"/>
        <v>0</v>
      </c>
      <c r="AQ584" s="222">
        <f t="shared" si="1408"/>
        <v>0</v>
      </c>
      <c r="AR584" s="222">
        <f t="shared" si="1409"/>
        <v>0</v>
      </c>
      <c r="AS584" s="222">
        <f t="shared" si="1410"/>
        <v>0</v>
      </c>
      <c r="AT584" s="222">
        <f t="shared" si="1411"/>
        <v>0</v>
      </c>
      <c r="AU584" s="222">
        <f t="shared" si="1412"/>
        <v>0</v>
      </c>
      <c r="AV584" s="222">
        <f t="shared" si="1413"/>
        <v>0</v>
      </c>
      <c r="AW584" s="222">
        <f t="shared" si="1414"/>
        <v>0</v>
      </c>
      <c r="AX584" s="222">
        <f t="shared" si="1415"/>
        <v>0</v>
      </c>
      <c r="AY584" s="222">
        <f t="shared" si="1416"/>
        <v>0</v>
      </c>
      <c r="AZ584" s="222">
        <f t="shared" si="1417"/>
        <v>0</v>
      </c>
      <c r="BA584" s="222">
        <f t="shared" si="1418"/>
        <v>0</v>
      </c>
      <c r="BB584" s="222">
        <f t="shared" si="1419"/>
        <v>0</v>
      </c>
      <c r="BC584" s="222">
        <f t="shared" si="1420"/>
        <v>0</v>
      </c>
      <c r="BD584" s="222">
        <f t="shared" si="1421"/>
        <v>0</v>
      </c>
      <c r="BE584" s="222">
        <f t="shared" si="1422"/>
        <v>0</v>
      </c>
      <c r="BF584" s="222">
        <f t="shared" si="1423"/>
        <v>0</v>
      </c>
      <c r="BG584" s="222">
        <f t="shared" si="1424"/>
        <v>0</v>
      </c>
      <c r="BH584" s="222">
        <f t="shared" si="1425"/>
        <v>0</v>
      </c>
      <c r="BI584" s="222">
        <f t="shared" si="1426"/>
        <v>0</v>
      </c>
      <c r="BJ584" s="222">
        <f t="shared" si="1427"/>
        <v>0</v>
      </c>
      <c r="BK584" s="222">
        <f t="shared" si="1428"/>
        <v>0</v>
      </c>
      <c r="BL584" s="222">
        <f t="shared" si="1429"/>
        <v>0</v>
      </c>
      <c r="BM584" s="222">
        <f t="shared" si="1430"/>
        <v>0</v>
      </c>
      <c r="BN584" s="222">
        <f t="shared" si="1431"/>
        <v>0</v>
      </c>
      <c r="BO584" s="222">
        <f t="shared" si="1432"/>
        <v>0</v>
      </c>
      <c r="BP584" s="222">
        <f t="shared" si="1433"/>
        <v>0</v>
      </c>
      <c r="BQ584" s="222">
        <f t="shared" si="1434"/>
        <v>0</v>
      </c>
      <c r="BR584" s="222">
        <f t="shared" si="1435"/>
        <v>0</v>
      </c>
      <c r="BS584" s="222">
        <f t="shared" si="1436"/>
        <v>0</v>
      </c>
      <c r="BT584" s="222">
        <f t="shared" si="1437"/>
        <v>0</v>
      </c>
      <c r="BU584" s="222">
        <f t="shared" si="1438"/>
        <v>0</v>
      </c>
      <c r="BV584" s="222">
        <f t="shared" si="1439"/>
        <v>0</v>
      </c>
      <c r="BW584" s="222">
        <f t="shared" si="1440"/>
        <v>0</v>
      </c>
      <c r="BX584" s="222">
        <f t="shared" si="1441"/>
        <v>0</v>
      </c>
      <c r="BY584" s="222">
        <f t="shared" si="1442"/>
        <v>0</v>
      </c>
      <c r="BZ584" s="222">
        <f t="shared" si="1443"/>
        <v>0</v>
      </c>
      <c r="CA584" s="222">
        <f t="shared" si="1444"/>
        <v>0</v>
      </c>
      <c r="CB584" s="222">
        <f t="shared" si="1445"/>
        <v>0</v>
      </c>
      <c r="CC584" s="222">
        <f t="shared" si="1446"/>
        <v>0</v>
      </c>
      <c r="CD584" s="222">
        <f t="shared" si="1447"/>
        <v>0</v>
      </c>
      <c r="CE584" s="222">
        <f t="shared" si="1448"/>
        <v>0</v>
      </c>
      <c r="CF584" s="222">
        <f t="shared" si="1449"/>
        <v>0</v>
      </c>
      <c r="CG584" s="222">
        <f t="shared" si="1450"/>
        <v>0</v>
      </c>
      <c r="CH584" s="222">
        <f t="shared" si="1451"/>
        <v>0</v>
      </c>
      <c r="CI584" s="222">
        <f t="shared" si="1452"/>
        <v>0</v>
      </c>
      <c r="CJ584" s="222">
        <f t="shared" si="1453"/>
        <v>0</v>
      </c>
      <c r="CK584" s="222">
        <f t="shared" si="1454"/>
        <v>0</v>
      </c>
      <c r="CL584" s="222">
        <f t="shared" si="1455"/>
        <v>0</v>
      </c>
      <c r="CM584" s="222">
        <f t="shared" si="1456"/>
        <v>0</v>
      </c>
      <c r="CN584" s="222">
        <f t="shared" si="1457"/>
        <v>0</v>
      </c>
      <c r="CO584" s="222">
        <f t="shared" si="1458"/>
        <v>0</v>
      </c>
      <c r="CP584" s="222">
        <f t="shared" si="1459"/>
        <v>0</v>
      </c>
      <c r="CQ584" s="222">
        <f t="shared" si="1460"/>
        <v>0</v>
      </c>
      <c r="CR584" s="222">
        <f t="shared" si="1461"/>
        <v>0</v>
      </c>
      <c r="CS584" s="222">
        <f t="shared" si="1462"/>
        <v>0</v>
      </c>
      <c r="CT584" s="222">
        <f t="shared" si="1463"/>
        <v>0</v>
      </c>
      <c r="CU584" s="222">
        <f t="shared" si="1464"/>
        <v>0</v>
      </c>
      <c r="CV584" s="222">
        <f t="shared" si="1465"/>
        <v>0</v>
      </c>
      <c r="CW584" s="222">
        <f t="shared" si="1466"/>
        <v>0</v>
      </c>
      <c r="CX584" s="222">
        <f t="shared" si="1467"/>
        <v>0</v>
      </c>
      <c r="CY584" s="222">
        <f t="shared" si="1468"/>
        <v>0</v>
      </c>
      <c r="CZ584" s="222">
        <f t="shared" si="1469"/>
        <v>0</v>
      </c>
      <c r="DA584" s="222">
        <f t="shared" si="1470"/>
        <v>0</v>
      </c>
      <c r="DB584" s="222">
        <f t="shared" si="1471"/>
        <v>0</v>
      </c>
      <c r="DC584" s="222">
        <f t="shared" si="1472"/>
        <v>0</v>
      </c>
      <c r="DD584" s="222">
        <f t="shared" si="1473"/>
        <v>0</v>
      </c>
      <c r="DE584" s="222">
        <f t="shared" si="1474"/>
        <v>0</v>
      </c>
      <c r="DF584" s="222">
        <f t="shared" si="1475"/>
        <v>0</v>
      </c>
      <c r="DG584" s="222">
        <f t="shared" si="1476"/>
        <v>0</v>
      </c>
      <c r="DH584" s="222">
        <f t="shared" si="1477"/>
        <v>0</v>
      </c>
      <c r="DI584" s="222">
        <f t="shared" si="1478"/>
        <v>0</v>
      </c>
      <c r="DJ584" s="222">
        <f t="shared" si="1479"/>
        <v>0</v>
      </c>
      <c r="DK584" s="222">
        <f t="shared" si="1480"/>
        <v>0</v>
      </c>
      <c r="DL584" s="222">
        <f t="shared" si="1481"/>
        <v>0</v>
      </c>
      <c r="DM584" s="222">
        <f t="shared" si="1482"/>
        <v>0</v>
      </c>
      <c r="DN584" s="222">
        <f t="shared" si="1483"/>
        <v>0</v>
      </c>
      <c r="DO584" s="222">
        <f t="shared" si="1484"/>
        <v>0</v>
      </c>
      <c r="DP584" s="222">
        <f t="shared" si="1485"/>
        <v>0</v>
      </c>
      <c r="DQ584" s="222">
        <f t="shared" si="1486"/>
        <v>0</v>
      </c>
      <c r="DR584" s="222">
        <f t="shared" si="1487"/>
        <v>0</v>
      </c>
      <c r="DS584" s="222">
        <f t="shared" si="1488"/>
        <v>0</v>
      </c>
      <c r="DT584" s="222">
        <f t="shared" si="1489"/>
        <v>0</v>
      </c>
      <c r="DU584" s="222">
        <f t="shared" si="1490"/>
        <v>0</v>
      </c>
      <c r="DV584" s="222">
        <f t="shared" si="1491"/>
        <v>0</v>
      </c>
      <c r="DW584" s="222">
        <f t="shared" si="1492"/>
        <v>0</v>
      </c>
      <c r="DX584" s="222">
        <f t="shared" si="1493"/>
        <v>0</v>
      </c>
      <c r="DY584" s="222">
        <f t="shared" si="1494"/>
        <v>0</v>
      </c>
      <c r="DZ584" s="222">
        <f t="shared" si="1495"/>
        <v>0</v>
      </c>
      <c r="EA584" s="222">
        <f t="shared" si="1496"/>
        <v>0</v>
      </c>
      <c r="EB584" s="222">
        <f t="shared" si="1497"/>
        <v>0</v>
      </c>
      <c r="EC584" s="222">
        <f t="shared" si="1498"/>
        <v>0</v>
      </c>
      <c r="ED584" s="222">
        <f t="shared" si="1499"/>
        <v>0</v>
      </c>
      <c r="EE584" s="222">
        <f t="shared" si="1500"/>
        <v>0</v>
      </c>
      <c r="EF584" s="222">
        <f t="shared" si="1501"/>
        <v>0</v>
      </c>
      <c r="EG584" s="222">
        <f t="shared" si="1502"/>
        <v>0</v>
      </c>
      <c r="EH584" s="222">
        <f t="shared" si="1503"/>
        <v>0</v>
      </c>
      <c r="EI584" s="222">
        <f t="shared" si="1504"/>
        <v>0</v>
      </c>
      <c r="EJ584" s="222">
        <f t="shared" si="1505"/>
        <v>0</v>
      </c>
      <c r="EK584" s="222">
        <f t="shared" si="1506"/>
        <v>0</v>
      </c>
      <c r="EL584" s="222">
        <f t="shared" si="1507"/>
        <v>0</v>
      </c>
      <c r="EM584" s="222">
        <f t="shared" si="1508"/>
        <v>0</v>
      </c>
      <c r="EN584" s="222">
        <f t="shared" si="1509"/>
        <v>0</v>
      </c>
      <c r="EO584" s="222">
        <f t="shared" si="1510"/>
        <v>0</v>
      </c>
      <c r="EP584" s="222">
        <f t="shared" si="1511"/>
        <v>0</v>
      </c>
      <c r="EQ584" s="222">
        <f t="shared" si="1512"/>
        <v>0</v>
      </c>
      <c r="ER584" s="222">
        <f t="shared" si="1513"/>
        <v>0</v>
      </c>
      <c r="ES584" s="222">
        <f t="shared" si="1514"/>
        <v>0</v>
      </c>
      <c r="ET584" s="222">
        <f t="shared" si="1515"/>
        <v>0</v>
      </c>
      <c r="EU584" s="222">
        <f t="shared" si="1516"/>
        <v>0</v>
      </c>
      <c r="EV584" s="222">
        <f t="shared" si="1517"/>
        <v>0</v>
      </c>
      <c r="EW584" s="222">
        <f t="shared" si="1518"/>
        <v>0</v>
      </c>
      <c r="EX584" s="222">
        <f t="shared" si="1519"/>
        <v>0</v>
      </c>
      <c r="EY584" s="222">
        <f t="shared" si="1520"/>
        <v>0</v>
      </c>
      <c r="EZ584" s="222">
        <f t="shared" si="1521"/>
        <v>0</v>
      </c>
      <c r="FA584" s="222">
        <f t="shared" si="1522"/>
        <v>0</v>
      </c>
      <c r="FB584" s="222">
        <f t="shared" si="1523"/>
        <v>0</v>
      </c>
      <c r="FC584" s="222">
        <f t="shared" si="1524"/>
        <v>0</v>
      </c>
      <c r="FD584" s="222">
        <f t="shared" si="1525"/>
        <v>0</v>
      </c>
      <c r="FE584" s="222">
        <f t="shared" si="1526"/>
        <v>0</v>
      </c>
      <c r="FF584" s="222">
        <f t="shared" si="1527"/>
        <v>0</v>
      </c>
      <c r="FG584" s="222">
        <f t="shared" si="1528"/>
        <v>0</v>
      </c>
      <c r="FH584" s="222">
        <f t="shared" si="1529"/>
        <v>0</v>
      </c>
      <c r="FI584" s="222">
        <f t="shared" si="1530"/>
        <v>0</v>
      </c>
      <c r="FJ584" s="222">
        <f t="shared" si="1531"/>
        <v>0</v>
      </c>
      <c r="FK584" s="222">
        <f t="shared" si="1532"/>
        <v>0</v>
      </c>
      <c r="FL584" s="222">
        <f t="shared" si="1533"/>
        <v>0</v>
      </c>
      <c r="FM584" s="222">
        <f t="shared" si="1534"/>
        <v>0</v>
      </c>
      <c r="FN584" s="222">
        <f t="shared" si="1535"/>
        <v>0</v>
      </c>
      <c r="FO584" s="222">
        <f t="shared" si="1536"/>
        <v>0</v>
      </c>
      <c r="FP584" s="222">
        <f t="shared" si="1537"/>
        <v>0</v>
      </c>
      <c r="FQ584" s="222">
        <f t="shared" si="1538"/>
        <v>0</v>
      </c>
      <c r="FR584" s="222">
        <f t="shared" si="1539"/>
        <v>0</v>
      </c>
      <c r="FS584" s="222">
        <f t="shared" si="1540"/>
        <v>0</v>
      </c>
      <c r="FT584" s="222">
        <f t="shared" si="1541"/>
        <v>0</v>
      </c>
      <c r="FU584" s="222">
        <f t="shared" si="1542"/>
        <v>0</v>
      </c>
      <c r="FV584" s="222">
        <f t="shared" si="1543"/>
        <v>0</v>
      </c>
      <c r="FW584" s="222">
        <f t="shared" si="1544"/>
        <v>0</v>
      </c>
      <c r="FX584" s="222">
        <f t="shared" si="1545"/>
        <v>0</v>
      </c>
      <c r="FY584" s="222">
        <f t="shared" si="1546"/>
        <v>0</v>
      </c>
      <c r="FZ584" s="222">
        <f t="shared" si="1547"/>
        <v>0</v>
      </c>
      <c r="GA584" s="222">
        <f t="shared" si="1548"/>
        <v>0</v>
      </c>
      <c r="GB584" s="222">
        <f t="shared" si="1549"/>
        <v>0</v>
      </c>
      <c r="GC584" s="222">
        <f t="shared" si="1550"/>
        <v>0</v>
      </c>
      <c r="GD584" s="222">
        <f t="shared" si="1551"/>
        <v>0</v>
      </c>
      <c r="GE584" s="222">
        <f t="shared" si="1552"/>
        <v>0</v>
      </c>
      <c r="GF584" s="222">
        <f t="shared" si="1553"/>
        <v>0</v>
      </c>
      <c r="GG584" s="222">
        <f t="shared" si="1554"/>
        <v>0</v>
      </c>
      <c r="GH584" s="222">
        <f t="shared" si="1555"/>
        <v>0</v>
      </c>
      <c r="GI584" s="222">
        <f t="shared" si="1556"/>
        <v>0</v>
      </c>
      <c r="GJ584" s="222">
        <f t="shared" si="1557"/>
        <v>0</v>
      </c>
      <c r="GK584" s="222">
        <f t="shared" si="1558"/>
        <v>0</v>
      </c>
      <c r="GL584" s="222">
        <f t="shared" si="1559"/>
        <v>0</v>
      </c>
      <c r="GM584" s="222">
        <f t="shared" si="1560"/>
        <v>0</v>
      </c>
      <c r="GN584" s="222">
        <f t="shared" si="1561"/>
        <v>0</v>
      </c>
      <c r="GO584" s="222">
        <f t="shared" si="1562"/>
        <v>0</v>
      </c>
      <c r="GP584" s="222">
        <f t="shared" si="1563"/>
        <v>0</v>
      </c>
      <c r="GQ584" s="222">
        <f t="shared" si="1564"/>
        <v>0</v>
      </c>
      <c r="GR584" s="222">
        <f t="shared" si="1565"/>
        <v>0</v>
      </c>
      <c r="GS584" s="222">
        <f t="shared" si="1566"/>
        <v>0</v>
      </c>
      <c r="GT584" s="222">
        <f t="shared" si="1567"/>
        <v>0</v>
      </c>
      <c r="GU584" s="222">
        <f t="shared" si="1568"/>
        <v>0</v>
      </c>
      <c r="GV584" s="222">
        <f t="shared" si="1569"/>
        <v>0</v>
      </c>
      <c r="GW584" s="222">
        <f t="shared" si="1570"/>
        <v>0</v>
      </c>
      <c r="GX584" s="222">
        <f t="shared" si="1571"/>
        <v>0</v>
      </c>
      <c r="GY584" s="222">
        <f t="shared" si="1572"/>
        <v>0</v>
      </c>
      <c r="GZ584" s="222">
        <f t="shared" si="1573"/>
        <v>0</v>
      </c>
      <c r="HA584" s="222">
        <f t="shared" si="1574"/>
        <v>0</v>
      </c>
      <c r="HB584" s="222">
        <f t="shared" si="1575"/>
        <v>0</v>
      </c>
      <c r="HC584" s="222">
        <f t="shared" si="1576"/>
        <v>0</v>
      </c>
      <c r="HD584" s="222">
        <f t="shared" si="1577"/>
        <v>0</v>
      </c>
      <c r="HE584" s="222">
        <f t="shared" si="1578"/>
        <v>0</v>
      </c>
      <c r="HF584" s="222">
        <f t="shared" si="1579"/>
        <v>0</v>
      </c>
      <c r="HG584" s="222">
        <f t="shared" si="1580"/>
        <v>0</v>
      </c>
      <c r="HH584" s="222">
        <f t="shared" si="1581"/>
        <v>0</v>
      </c>
      <c r="HI584" s="222">
        <f t="shared" si="1582"/>
        <v>0</v>
      </c>
      <c r="HJ584" s="222">
        <f t="shared" si="1583"/>
        <v>0</v>
      </c>
      <c r="HK584" s="222">
        <f t="shared" si="1584"/>
        <v>0</v>
      </c>
      <c r="HL584" s="222">
        <f t="shared" si="1585"/>
        <v>0</v>
      </c>
      <c r="HM584" s="222">
        <f t="shared" si="1586"/>
        <v>0</v>
      </c>
      <c r="HN584" s="222">
        <f t="shared" si="1587"/>
        <v>0</v>
      </c>
      <c r="HO584" s="222">
        <f t="shared" si="1588"/>
        <v>0</v>
      </c>
      <c r="HP584" s="222">
        <f t="shared" si="1589"/>
        <v>0</v>
      </c>
      <c r="HQ584" s="222">
        <f t="shared" si="1590"/>
        <v>0</v>
      </c>
      <c r="HR584" s="222">
        <f t="shared" si="1591"/>
        <v>0</v>
      </c>
      <c r="HS584" s="222">
        <f t="shared" si="1592"/>
        <v>0</v>
      </c>
      <c r="HT584" s="222">
        <f t="shared" si="1593"/>
        <v>0</v>
      </c>
      <c r="HU584" s="222">
        <f t="shared" si="1594"/>
        <v>0</v>
      </c>
      <c r="HV584" s="222">
        <f t="shared" si="1595"/>
        <v>0</v>
      </c>
      <c r="HW584" s="222">
        <f t="shared" si="1596"/>
        <v>0</v>
      </c>
      <c r="HX584" s="222">
        <f t="shared" si="1597"/>
        <v>0</v>
      </c>
      <c r="HY584" s="222">
        <f t="shared" si="1598"/>
        <v>0</v>
      </c>
      <c r="HZ584" s="222">
        <f t="shared" si="1599"/>
        <v>0</v>
      </c>
      <c r="IA584" s="222">
        <f t="shared" si="1600"/>
        <v>0</v>
      </c>
      <c r="IB584" s="222">
        <f t="shared" si="1601"/>
        <v>0</v>
      </c>
      <c r="IC584" s="222">
        <f t="shared" si="1602"/>
        <v>0</v>
      </c>
      <c r="ID584" s="222">
        <f t="shared" si="1603"/>
        <v>0</v>
      </c>
      <c r="IE584" s="222">
        <f t="shared" si="1604"/>
        <v>0</v>
      </c>
      <c r="IF584" s="222">
        <f t="shared" si="1605"/>
        <v>0</v>
      </c>
      <c r="IG584" s="222">
        <f t="shared" si="1606"/>
        <v>0</v>
      </c>
      <c r="IH584" s="222">
        <f t="shared" si="1607"/>
        <v>0</v>
      </c>
      <c r="II584" s="222">
        <f t="shared" si="1608"/>
        <v>0</v>
      </c>
      <c r="IJ584" s="222">
        <f t="shared" si="1609"/>
        <v>0</v>
      </c>
      <c r="IK584" s="222">
        <f t="shared" si="1610"/>
        <v>0</v>
      </c>
      <c r="IL584" s="222">
        <f t="shared" si="1611"/>
        <v>0</v>
      </c>
      <c r="IM584" s="222">
        <f t="shared" si="1612"/>
        <v>0</v>
      </c>
      <c r="IN584" s="222">
        <f t="shared" si="1613"/>
        <v>0</v>
      </c>
      <c r="IO584" s="222">
        <f t="shared" si="1614"/>
        <v>0</v>
      </c>
      <c r="IP584" s="222">
        <f t="shared" si="1615"/>
        <v>0</v>
      </c>
      <c r="IQ584" s="222">
        <f t="shared" si="1616"/>
        <v>0</v>
      </c>
      <c r="IR584" s="222">
        <f t="shared" si="1617"/>
        <v>0</v>
      </c>
      <c r="IS584" s="222">
        <f t="shared" si="1618"/>
        <v>0</v>
      </c>
      <c r="IT584" s="222">
        <f t="shared" si="1619"/>
        <v>0</v>
      </c>
      <c r="IU584" s="222">
        <f t="shared" si="1620"/>
        <v>0</v>
      </c>
      <c r="IV584" s="222">
        <f t="shared" si="1621"/>
        <v>0</v>
      </c>
      <c r="IW584" s="222">
        <f t="shared" si="1622"/>
        <v>0</v>
      </c>
      <c r="IX584" s="222">
        <f t="shared" si="1623"/>
        <v>0</v>
      </c>
      <c r="IY584" s="222">
        <f t="shared" si="1624"/>
        <v>0</v>
      </c>
      <c r="IZ584" s="222">
        <f t="shared" si="1625"/>
        <v>0</v>
      </c>
      <c r="JA584" s="222">
        <f t="shared" si="1626"/>
        <v>0</v>
      </c>
      <c r="JB584" s="222">
        <f t="shared" si="1627"/>
        <v>0</v>
      </c>
    </row>
    <row r="585" spans="2:262">
      <c r="B585" s="230">
        <v>224</v>
      </c>
      <c r="C585" s="229">
        <f t="shared" si="1628"/>
        <v>4.3749999999999926E-3</v>
      </c>
      <c r="D585" s="226">
        <f t="shared" ca="1" si="1371"/>
        <v>24.700623993497551</v>
      </c>
      <c r="E585" s="225">
        <f ca="1">HV361</f>
        <v>0.70062399349755078</v>
      </c>
      <c r="F585" s="224">
        <v>224</v>
      </c>
      <c r="G585" s="222">
        <f t="shared" si="1372"/>
        <v>0</v>
      </c>
      <c r="H585" s="222">
        <f t="shared" si="1373"/>
        <v>0</v>
      </c>
      <c r="I585" s="222">
        <f t="shared" si="1374"/>
        <v>0</v>
      </c>
      <c r="J585" s="222">
        <f t="shared" si="1375"/>
        <v>0</v>
      </c>
      <c r="K585" s="222">
        <f t="shared" si="1376"/>
        <v>0</v>
      </c>
      <c r="L585" s="222">
        <f t="shared" si="1377"/>
        <v>0</v>
      </c>
      <c r="M585" s="222">
        <f t="shared" si="1378"/>
        <v>0</v>
      </c>
      <c r="N585" s="222">
        <f t="shared" si="1379"/>
        <v>0</v>
      </c>
      <c r="O585" s="222">
        <f t="shared" si="1380"/>
        <v>0</v>
      </c>
      <c r="P585" s="222">
        <f t="shared" si="1381"/>
        <v>0</v>
      </c>
      <c r="Q585" s="222">
        <f t="shared" si="1382"/>
        <v>0</v>
      </c>
      <c r="R585" s="222">
        <f t="shared" si="1383"/>
        <v>0</v>
      </c>
      <c r="S585" s="222">
        <f t="shared" si="1384"/>
        <v>0</v>
      </c>
      <c r="T585" s="222">
        <f t="shared" si="1385"/>
        <v>0</v>
      </c>
      <c r="U585" s="222">
        <f t="shared" si="1386"/>
        <v>0</v>
      </c>
      <c r="V585" s="222">
        <f t="shared" si="1387"/>
        <v>0</v>
      </c>
      <c r="W585" s="222">
        <f t="shared" si="1388"/>
        <v>0</v>
      </c>
      <c r="X585" s="222">
        <f t="shared" si="1389"/>
        <v>0</v>
      </c>
      <c r="Y585" s="222">
        <f t="shared" si="1390"/>
        <v>0</v>
      </c>
      <c r="Z585" s="222">
        <f t="shared" si="1391"/>
        <v>0</v>
      </c>
      <c r="AA585" s="222">
        <f t="shared" si="1392"/>
        <v>0</v>
      </c>
      <c r="AB585" s="222">
        <f t="shared" si="1393"/>
        <v>0</v>
      </c>
      <c r="AC585" s="222">
        <f t="shared" si="1394"/>
        <v>0</v>
      </c>
      <c r="AD585" s="222">
        <f t="shared" si="1395"/>
        <v>0</v>
      </c>
      <c r="AE585" s="222">
        <f t="shared" si="1396"/>
        <v>0</v>
      </c>
      <c r="AF585" s="222">
        <f t="shared" si="1397"/>
        <v>0</v>
      </c>
      <c r="AG585" s="222">
        <f t="shared" si="1398"/>
        <v>0</v>
      </c>
      <c r="AH585" s="222">
        <f t="shared" si="1399"/>
        <v>0</v>
      </c>
      <c r="AI585" s="222">
        <f t="shared" si="1400"/>
        <v>0</v>
      </c>
      <c r="AJ585" s="222">
        <f t="shared" si="1401"/>
        <v>0</v>
      </c>
      <c r="AK585" s="222">
        <f t="shared" si="1402"/>
        <v>0</v>
      </c>
      <c r="AL585" s="222">
        <f t="shared" si="1403"/>
        <v>0</v>
      </c>
      <c r="AM585" s="222">
        <f t="shared" si="1404"/>
        <v>0</v>
      </c>
      <c r="AN585" s="222">
        <f t="shared" si="1405"/>
        <v>0</v>
      </c>
      <c r="AO585" s="222">
        <f t="shared" si="1406"/>
        <v>0</v>
      </c>
      <c r="AP585" s="222">
        <f t="shared" si="1407"/>
        <v>0</v>
      </c>
      <c r="AQ585" s="222">
        <f t="shared" si="1408"/>
        <v>0</v>
      </c>
      <c r="AR585" s="222">
        <f t="shared" si="1409"/>
        <v>0</v>
      </c>
      <c r="AS585" s="222">
        <f t="shared" si="1410"/>
        <v>0</v>
      </c>
      <c r="AT585" s="222">
        <f t="shared" si="1411"/>
        <v>0</v>
      </c>
      <c r="AU585" s="222">
        <f t="shared" si="1412"/>
        <v>0</v>
      </c>
      <c r="AV585" s="222">
        <f t="shared" si="1413"/>
        <v>0</v>
      </c>
      <c r="AW585" s="222">
        <f t="shared" si="1414"/>
        <v>0</v>
      </c>
      <c r="AX585" s="222">
        <f t="shared" si="1415"/>
        <v>0</v>
      </c>
      <c r="AY585" s="222">
        <f t="shared" si="1416"/>
        <v>0</v>
      </c>
      <c r="AZ585" s="222">
        <f t="shared" si="1417"/>
        <v>0</v>
      </c>
      <c r="BA585" s="222">
        <f t="shared" si="1418"/>
        <v>0</v>
      </c>
      <c r="BB585" s="222">
        <f t="shared" si="1419"/>
        <v>0</v>
      </c>
      <c r="BC585" s="222">
        <f t="shared" si="1420"/>
        <v>0</v>
      </c>
      <c r="BD585" s="222">
        <f t="shared" si="1421"/>
        <v>0</v>
      </c>
      <c r="BE585" s="222">
        <f t="shared" si="1422"/>
        <v>0</v>
      </c>
      <c r="BF585" s="222">
        <f t="shared" si="1423"/>
        <v>0</v>
      </c>
      <c r="BG585" s="222">
        <f t="shared" si="1424"/>
        <v>0</v>
      </c>
      <c r="BH585" s="222">
        <f t="shared" si="1425"/>
        <v>0</v>
      </c>
      <c r="BI585" s="222">
        <f t="shared" si="1426"/>
        <v>0</v>
      </c>
      <c r="BJ585" s="222">
        <f t="shared" si="1427"/>
        <v>0</v>
      </c>
      <c r="BK585" s="222">
        <f t="shared" si="1428"/>
        <v>0</v>
      </c>
      <c r="BL585" s="222">
        <f t="shared" si="1429"/>
        <v>0</v>
      </c>
      <c r="BM585" s="222">
        <f t="shared" si="1430"/>
        <v>0</v>
      </c>
      <c r="BN585" s="222">
        <f t="shared" si="1431"/>
        <v>0</v>
      </c>
      <c r="BO585" s="222">
        <f t="shared" si="1432"/>
        <v>0</v>
      </c>
      <c r="BP585" s="222">
        <f t="shared" si="1433"/>
        <v>0</v>
      </c>
      <c r="BQ585" s="222">
        <f t="shared" si="1434"/>
        <v>0</v>
      </c>
      <c r="BR585" s="222">
        <f t="shared" si="1435"/>
        <v>0</v>
      </c>
      <c r="BS585" s="222">
        <f t="shared" si="1436"/>
        <v>0</v>
      </c>
      <c r="BT585" s="222">
        <f t="shared" si="1437"/>
        <v>0</v>
      </c>
      <c r="BU585" s="222">
        <f t="shared" si="1438"/>
        <v>0</v>
      </c>
      <c r="BV585" s="222">
        <f t="shared" si="1439"/>
        <v>0</v>
      </c>
      <c r="BW585" s="222">
        <f t="shared" si="1440"/>
        <v>0</v>
      </c>
      <c r="BX585" s="222">
        <f t="shared" si="1441"/>
        <v>0</v>
      </c>
      <c r="BY585" s="222">
        <f t="shared" si="1442"/>
        <v>0</v>
      </c>
      <c r="BZ585" s="222">
        <f t="shared" si="1443"/>
        <v>0</v>
      </c>
      <c r="CA585" s="222">
        <f t="shared" si="1444"/>
        <v>0</v>
      </c>
      <c r="CB585" s="222">
        <f t="shared" si="1445"/>
        <v>0</v>
      </c>
      <c r="CC585" s="222">
        <f t="shared" si="1446"/>
        <v>0</v>
      </c>
      <c r="CD585" s="222">
        <f t="shared" si="1447"/>
        <v>0</v>
      </c>
      <c r="CE585" s="222">
        <f t="shared" si="1448"/>
        <v>0</v>
      </c>
      <c r="CF585" s="222">
        <f t="shared" si="1449"/>
        <v>0</v>
      </c>
      <c r="CG585" s="222">
        <f t="shared" si="1450"/>
        <v>0</v>
      </c>
      <c r="CH585" s="222">
        <f t="shared" si="1451"/>
        <v>0</v>
      </c>
      <c r="CI585" s="222">
        <f t="shared" si="1452"/>
        <v>0</v>
      </c>
      <c r="CJ585" s="222">
        <f t="shared" si="1453"/>
        <v>0</v>
      </c>
      <c r="CK585" s="222">
        <f t="shared" si="1454"/>
        <v>0</v>
      </c>
      <c r="CL585" s="222">
        <f t="shared" si="1455"/>
        <v>0</v>
      </c>
      <c r="CM585" s="222">
        <f t="shared" si="1456"/>
        <v>0</v>
      </c>
      <c r="CN585" s="222">
        <f t="shared" si="1457"/>
        <v>0</v>
      </c>
      <c r="CO585" s="222">
        <f t="shared" si="1458"/>
        <v>0</v>
      </c>
      <c r="CP585" s="222">
        <f t="shared" si="1459"/>
        <v>0</v>
      </c>
      <c r="CQ585" s="222">
        <f t="shared" si="1460"/>
        <v>0</v>
      </c>
      <c r="CR585" s="222">
        <f t="shared" si="1461"/>
        <v>0</v>
      </c>
      <c r="CS585" s="222">
        <f t="shared" si="1462"/>
        <v>0</v>
      </c>
      <c r="CT585" s="222">
        <f t="shared" si="1463"/>
        <v>0</v>
      </c>
      <c r="CU585" s="222">
        <f t="shared" si="1464"/>
        <v>0</v>
      </c>
      <c r="CV585" s="222">
        <f t="shared" si="1465"/>
        <v>0</v>
      </c>
      <c r="CW585" s="222">
        <f t="shared" si="1466"/>
        <v>0</v>
      </c>
      <c r="CX585" s="222">
        <f t="shared" si="1467"/>
        <v>0</v>
      </c>
      <c r="CY585" s="222">
        <f t="shared" si="1468"/>
        <v>0</v>
      </c>
      <c r="CZ585" s="222">
        <f t="shared" si="1469"/>
        <v>0</v>
      </c>
      <c r="DA585" s="222">
        <f t="shared" si="1470"/>
        <v>0</v>
      </c>
      <c r="DB585" s="222">
        <f t="shared" si="1471"/>
        <v>0</v>
      </c>
      <c r="DC585" s="222">
        <f t="shared" si="1472"/>
        <v>0</v>
      </c>
      <c r="DD585" s="222">
        <f t="shared" si="1473"/>
        <v>0</v>
      </c>
      <c r="DE585" s="222">
        <f t="shared" si="1474"/>
        <v>0</v>
      </c>
      <c r="DF585" s="222">
        <f t="shared" si="1475"/>
        <v>0</v>
      </c>
      <c r="DG585" s="222">
        <f t="shared" si="1476"/>
        <v>0</v>
      </c>
      <c r="DH585" s="222">
        <f t="shared" si="1477"/>
        <v>0</v>
      </c>
      <c r="DI585" s="222">
        <f t="shared" si="1478"/>
        <v>0</v>
      </c>
      <c r="DJ585" s="222">
        <f t="shared" si="1479"/>
        <v>0</v>
      </c>
      <c r="DK585" s="222">
        <f t="shared" si="1480"/>
        <v>0</v>
      </c>
      <c r="DL585" s="222">
        <f t="shared" si="1481"/>
        <v>0</v>
      </c>
      <c r="DM585" s="222">
        <f t="shared" si="1482"/>
        <v>0</v>
      </c>
      <c r="DN585" s="222">
        <f t="shared" si="1483"/>
        <v>0</v>
      </c>
      <c r="DO585" s="222">
        <f t="shared" si="1484"/>
        <v>0</v>
      </c>
      <c r="DP585" s="222">
        <f t="shared" si="1485"/>
        <v>0</v>
      </c>
      <c r="DQ585" s="222">
        <f t="shared" si="1486"/>
        <v>0</v>
      </c>
      <c r="DR585" s="222">
        <f t="shared" si="1487"/>
        <v>0</v>
      </c>
      <c r="DS585" s="222">
        <f t="shared" si="1488"/>
        <v>0</v>
      </c>
      <c r="DT585" s="222">
        <f t="shared" si="1489"/>
        <v>0</v>
      </c>
      <c r="DU585" s="222">
        <f t="shared" si="1490"/>
        <v>0</v>
      </c>
      <c r="DV585" s="222">
        <f t="shared" si="1491"/>
        <v>0</v>
      </c>
      <c r="DW585" s="222">
        <f t="shared" si="1492"/>
        <v>0</v>
      </c>
      <c r="DX585" s="222">
        <f t="shared" si="1493"/>
        <v>0</v>
      </c>
      <c r="DY585" s="222">
        <f t="shared" si="1494"/>
        <v>0</v>
      </c>
      <c r="DZ585" s="222">
        <f t="shared" si="1495"/>
        <v>0</v>
      </c>
      <c r="EA585" s="222">
        <f t="shared" si="1496"/>
        <v>0</v>
      </c>
      <c r="EB585" s="222">
        <f t="shared" si="1497"/>
        <v>0</v>
      </c>
      <c r="EC585" s="222">
        <f t="shared" si="1498"/>
        <v>0</v>
      </c>
      <c r="ED585" s="222">
        <f t="shared" si="1499"/>
        <v>0</v>
      </c>
      <c r="EE585" s="222">
        <f t="shared" si="1500"/>
        <v>0</v>
      </c>
      <c r="EF585" s="222">
        <f t="shared" si="1501"/>
        <v>0</v>
      </c>
      <c r="EG585" s="222">
        <f t="shared" si="1502"/>
        <v>0</v>
      </c>
      <c r="EH585" s="222">
        <f t="shared" si="1503"/>
        <v>0</v>
      </c>
      <c r="EI585" s="222">
        <f t="shared" si="1504"/>
        <v>0</v>
      </c>
      <c r="EJ585" s="222">
        <f t="shared" si="1505"/>
        <v>0</v>
      </c>
      <c r="EK585" s="222">
        <f t="shared" si="1506"/>
        <v>0</v>
      </c>
      <c r="EL585" s="222">
        <f t="shared" si="1507"/>
        <v>0</v>
      </c>
      <c r="EM585" s="222">
        <f t="shared" si="1508"/>
        <v>0</v>
      </c>
      <c r="EN585" s="222">
        <f t="shared" si="1509"/>
        <v>0</v>
      </c>
      <c r="EO585" s="222">
        <f t="shared" si="1510"/>
        <v>0</v>
      </c>
      <c r="EP585" s="222">
        <f t="shared" si="1511"/>
        <v>0</v>
      </c>
      <c r="EQ585" s="222">
        <f t="shared" si="1512"/>
        <v>0</v>
      </c>
      <c r="ER585" s="222">
        <f t="shared" si="1513"/>
        <v>0</v>
      </c>
      <c r="ES585" s="222">
        <f t="shared" si="1514"/>
        <v>0</v>
      </c>
      <c r="ET585" s="222">
        <f t="shared" si="1515"/>
        <v>0</v>
      </c>
      <c r="EU585" s="222">
        <f t="shared" si="1516"/>
        <v>0</v>
      </c>
      <c r="EV585" s="222">
        <f t="shared" si="1517"/>
        <v>0</v>
      </c>
      <c r="EW585" s="222">
        <f t="shared" si="1518"/>
        <v>0</v>
      </c>
      <c r="EX585" s="222">
        <f t="shared" si="1519"/>
        <v>0</v>
      </c>
      <c r="EY585" s="222">
        <f t="shared" si="1520"/>
        <v>0</v>
      </c>
      <c r="EZ585" s="222">
        <f t="shared" si="1521"/>
        <v>0</v>
      </c>
      <c r="FA585" s="222">
        <f t="shared" si="1522"/>
        <v>0</v>
      </c>
      <c r="FB585" s="222">
        <f t="shared" si="1523"/>
        <v>0</v>
      </c>
      <c r="FC585" s="222">
        <f t="shared" si="1524"/>
        <v>0</v>
      </c>
      <c r="FD585" s="222">
        <f t="shared" si="1525"/>
        <v>0</v>
      </c>
      <c r="FE585" s="222">
        <f t="shared" si="1526"/>
        <v>0</v>
      </c>
      <c r="FF585" s="222">
        <f t="shared" si="1527"/>
        <v>0</v>
      </c>
      <c r="FG585" s="222">
        <f t="shared" si="1528"/>
        <v>0</v>
      </c>
      <c r="FH585" s="222">
        <f t="shared" si="1529"/>
        <v>0</v>
      </c>
      <c r="FI585" s="222">
        <f t="shared" si="1530"/>
        <v>0</v>
      </c>
      <c r="FJ585" s="222">
        <f t="shared" si="1531"/>
        <v>0</v>
      </c>
      <c r="FK585" s="222">
        <f t="shared" si="1532"/>
        <v>0</v>
      </c>
      <c r="FL585" s="222">
        <f t="shared" si="1533"/>
        <v>0</v>
      </c>
      <c r="FM585" s="222">
        <f t="shared" si="1534"/>
        <v>0</v>
      </c>
      <c r="FN585" s="222">
        <f t="shared" si="1535"/>
        <v>0</v>
      </c>
      <c r="FO585" s="222">
        <f t="shared" si="1536"/>
        <v>0</v>
      </c>
      <c r="FP585" s="222">
        <f t="shared" si="1537"/>
        <v>0</v>
      </c>
      <c r="FQ585" s="222">
        <f t="shared" si="1538"/>
        <v>0</v>
      </c>
      <c r="FR585" s="222">
        <f t="shared" si="1539"/>
        <v>0</v>
      </c>
      <c r="FS585" s="222">
        <f t="shared" si="1540"/>
        <v>0</v>
      </c>
      <c r="FT585" s="222">
        <f t="shared" si="1541"/>
        <v>0</v>
      </c>
      <c r="FU585" s="222">
        <f t="shared" si="1542"/>
        <v>0</v>
      </c>
      <c r="FV585" s="222">
        <f t="shared" si="1543"/>
        <v>0</v>
      </c>
      <c r="FW585" s="222">
        <f t="shared" si="1544"/>
        <v>0</v>
      </c>
      <c r="FX585" s="222">
        <f t="shared" si="1545"/>
        <v>0</v>
      </c>
      <c r="FY585" s="222">
        <f t="shared" si="1546"/>
        <v>0</v>
      </c>
      <c r="FZ585" s="222">
        <f t="shared" si="1547"/>
        <v>0</v>
      </c>
      <c r="GA585" s="222">
        <f t="shared" si="1548"/>
        <v>0</v>
      </c>
      <c r="GB585" s="222">
        <f t="shared" si="1549"/>
        <v>0</v>
      </c>
      <c r="GC585" s="222">
        <f t="shared" si="1550"/>
        <v>0</v>
      </c>
      <c r="GD585" s="222">
        <f t="shared" si="1551"/>
        <v>0</v>
      </c>
      <c r="GE585" s="222">
        <f t="shared" si="1552"/>
        <v>0</v>
      </c>
      <c r="GF585" s="222">
        <f t="shared" si="1553"/>
        <v>0</v>
      </c>
      <c r="GG585" s="222">
        <f t="shared" si="1554"/>
        <v>0</v>
      </c>
      <c r="GH585" s="222">
        <f t="shared" si="1555"/>
        <v>0</v>
      </c>
      <c r="GI585" s="222">
        <f t="shared" si="1556"/>
        <v>0</v>
      </c>
      <c r="GJ585" s="222">
        <f t="shared" si="1557"/>
        <v>0</v>
      </c>
      <c r="GK585" s="222">
        <f t="shared" si="1558"/>
        <v>0</v>
      </c>
      <c r="GL585" s="222">
        <f t="shared" si="1559"/>
        <v>0</v>
      </c>
      <c r="GM585" s="222">
        <f t="shared" si="1560"/>
        <v>0</v>
      </c>
      <c r="GN585" s="222">
        <f t="shared" si="1561"/>
        <v>0</v>
      </c>
      <c r="GO585" s="222">
        <f t="shared" si="1562"/>
        <v>0</v>
      </c>
      <c r="GP585" s="222">
        <f t="shared" si="1563"/>
        <v>0</v>
      </c>
      <c r="GQ585" s="222">
        <f t="shared" si="1564"/>
        <v>0</v>
      </c>
      <c r="GR585" s="222">
        <f t="shared" si="1565"/>
        <v>0</v>
      </c>
      <c r="GS585" s="222">
        <f t="shared" si="1566"/>
        <v>0</v>
      </c>
      <c r="GT585" s="222">
        <f t="shared" si="1567"/>
        <v>0</v>
      </c>
      <c r="GU585" s="222">
        <f t="shared" si="1568"/>
        <v>0</v>
      </c>
      <c r="GV585" s="222">
        <f t="shared" si="1569"/>
        <v>0</v>
      </c>
      <c r="GW585" s="222">
        <f t="shared" si="1570"/>
        <v>0</v>
      </c>
      <c r="GX585" s="222">
        <f t="shared" si="1571"/>
        <v>0</v>
      </c>
      <c r="GY585" s="222">
        <f t="shared" si="1572"/>
        <v>0</v>
      </c>
      <c r="GZ585" s="222">
        <f t="shared" si="1573"/>
        <v>0</v>
      </c>
      <c r="HA585" s="222">
        <f t="shared" si="1574"/>
        <v>0</v>
      </c>
      <c r="HB585" s="222">
        <f t="shared" si="1575"/>
        <v>0</v>
      </c>
      <c r="HC585" s="222">
        <f t="shared" si="1576"/>
        <v>0</v>
      </c>
      <c r="HD585" s="222">
        <f t="shared" si="1577"/>
        <v>0</v>
      </c>
      <c r="HE585" s="222">
        <f t="shared" si="1578"/>
        <v>0</v>
      </c>
      <c r="HF585" s="222">
        <f t="shared" si="1579"/>
        <v>0</v>
      </c>
      <c r="HG585" s="222">
        <f t="shared" si="1580"/>
        <v>0</v>
      </c>
      <c r="HH585" s="222">
        <f t="shared" si="1581"/>
        <v>0</v>
      </c>
      <c r="HI585" s="222">
        <f t="shared" si="1582"/>
        <v>0</v>
      </c>
      <c r="HJ585" s="222">
        <f t="shared" si="1583"/>
        <v>0</v>
      </c>
      <c r="HK585" s="222">
        <f t="shared" si="1584"/>
        <v>0</v>
      </c>
      <c r="HL585" s="222">
        <f t="shared" si="1585"/>
        <v>0</v>
      </c>
      <c r="HM585" s="222">
        <f t="shared" si="1586"/>
        <v>0</v>
      </c>
      <c r="HN585" s="222">
        <f t="shared" si="1587"/>
        <v>0</v>
      </c>
      <c r="HO585" s="222">
        <f t="shared" si="1588"/>
        <v>0</v>
      </c>
      <c r="HP585" s="222">
        <f t="shared" si="1589"/>
        <v>0</v>
      </c>
      <c r="HQ585" s="222">
        <f t="shared" si="1590"/>
        <v>0</v>
      </c>
      <c r="HR585" s="222">
        <f t="shared" si="1591"/>
        <v>0</v>
      </c>
      <c r="HS585" s="222">
        <f t="shared" si="1592"/>
        <v>0</v>
      </c>
      <c r="HT585" s="222">
        <f t="shared" si="1593"/>
        <v>0</v>
      </c>
      <c r="HU585" s="222">
        <f t="shared" si="1594"/>
        <v>0</v>
      </c>
      <c r="HV585" s="222">
        <f t="shared" si="1595"/>
        <v>0</v>
      </c>
      <c r="HW585" s="222">
        <f t="shared" si="1596"/>
        <v>0</v>
      </c>
      <c r="HX585" s="222">
        <f t="shared" si="1597"/>
        <v>0</v>
      </c>
      <c r="HY585" s="222">
        <f t="shared" si="1598"/>
        <v>0</v>
      </c>
      <c r="HZ585" s="222">
        <f t="shared" si="1599"/>
        <v>0</v>
      </c>
      <c r="IA585" s="222">
        <f t="shared" si="1600"/>
        <v>0</v>
      </c>
      <c r="IB585" s="222">
        <f t="shared" si="1601"/>
        <v>0</v>
      </c>
      <c r="IC585" s="222">
        <f t="shared" si="1602"/>
        <v>0</v>
      </c>
      <c r="ID585" s="222">
        <f t="shared" si="1603"/>
        <v>0</v>
      </c>
      <c r="IE585" s="222">
        <f t="shared" si="1604"/>
        <v>0</v>
      </c>
      <c r="IF585" s="222">
        <f t="shared" si="1605"/>
        <v>0</v>
      </c>
      <c r="IG585" s="222">
        <f t="shared" si="1606"/>
        <v>0</v>
      </c>
      <c r="IH585" s="222">
        <f t="shared" si="1607"/>
        <v>0</v>
      </c>
      <c r="II585" s="222">
        <f t="shared" si="1608"/>
        <v>0</v>
      </c>
      <c r="IJ585" s="222">
        <f t="shared" si="1609"/>
        <v>0</v>
      </c>
      <c r="IK585" s="222">
        <f t="shared" si="1610"/>
        <v>0</v>
      </c>
      <c r="IL585" s="222">
        <f t="shared" si="1611"/>
        <v>0</v>
      </c>
      <c r="IM585" s="222">
        <f t="shared" si="1612"/>
        <v>0</v>
      </c>
      <c r="IN585" s="222">
        <f t="shared" si="1613"/>
        <v>0</v>
      </c>
      <c r="IO585" s="222">
        <f t="shared" si="1614"/>
        <v>0</v>
      </c>
      <c r="IP585" s="222">
        <f t="shared" si="1615"/>
        <v>0</v>
      </c>
      <c r="IQ585" s="222">
        <f t="shared" si="1616"/>
        <v>0</v>
      </c>
      <c r="IR585" s="222">
        <f t="shared" si="1617"/>
        <v>0</v>
      </c>
      <c r="IS585" s="222">
        <f t="shared" si="1618"/>
        <v>0</v>
      </c>
      <c r="IT585" s="222">
        <f t="shared" si="1619"/>
        <v>0</v>
      </c>
      <c r="IU585" s="222">
        <f t="shared" si="1620"/>
        <v>0</v>
      </c>
      <c r="IV585" s="222">
        <f t="shared" si="1621"/>
        <v>0</v>
      </c>
      <c r="IW585" s="222">
        <f t="shared" si="1622"/>
        <v>0</v>
      </c>
      <c r="IX585" s="222">
        <f t="shared" si="1623"/>
        <v>0</v>
      </c>
      <c r="IY585" s="222">
        <f t="shared" si="1624"/>
        <v>0</v>
      </c>
      <c r="IZ585" s="222">
        <f t="shared" si="1625"/>
        <v>0</v>
      </c>
      <c r="JA585" s="222">
        <f t="shared" si="1626"/>
        <v>0</v>
      </c>
      <c r="JB585" s="222">
        <f t="shared" si="1627"/>
        <v>0</v>
      </c>
    </row>
    <row r="586" spans="2:262">
      <c r="B586" s="230">
        <v>225</v>
      </c>
      <c r="C586" s="229">
        <f t="shared" si="1628"/>
        <v>4.3945312499999922E-3</v>
      </c>
      <c r="D586" s="226">
        <f t="shared" ca="1" si="1371"/>
        <v>24.701357068881347</v>
      </c>
      <c r="E586" s="225">
        <f ca="1">HW361</f>
        <v>0.70135706888134652</v>
      </c>
      <c r="F586" s="224">
        <v>225</v>
      </c>
      <c r="G586" s="222">
        <f t="shared" si="1372"/>
        <v>0</v>
      </c>
      <c r="H586" s="222">
        <f t="shared" si="1373"/>
        <v>0</v>
      </c>
      <c r="I586" s="222">
        <f t="shared" si="1374"/>
        <v>0</v>
      </c>
      <c r="J586" s="222">
        <f t="shared" si="1375"/>
        <v>0</v>
      </c>
      <c r="K586" s="222">
        <f t="shared" si="1376"/>
        <v>0</v>
      </c>
      <c r="L586" s="222">
        <f t="shared" si="1377"/>
        <v>0</v>
      </c>
      <c r="M586" s="222">
        <f t="shared" si="1378"/>
        <v>0</v>
      </c>
      <c r="N586" s="222">
        <f t="shared" si="1379"/>
        <v>0</v>
      </c>
      <c r="O586" s="222">
        <f t="shared" si="1380"/>
        <v>0</v>
      </c>
      <c r="P586" s="222">
        <f t="shared" si="1381"/>
        <v>0</v>
      </c>
      <c r="Q586" s="222">
        <f t="shared" si="1382"/>
        <v>0</v>
      </c>
      <c r="R586" s="222">
        <f t="shared" si="1383"/>
        <v>0</v>
      </c>
      <c r="S586" s="222">
        <f t="shared" si="1384"/>
        <v>0</v>
      </c>
      <c r="T586" s="222">
        <f t="shared" si="1385"/>
        <v>0</v>
      </c>
      <c r="U586" s="222">
        <f t="shared" si="1386"/>
        <v>0</v>
      </c>
      <c r="V586" s="222">
        <f t="shared" si="1387"/>
        <v>0</v>
      </c>
      <c r="W586" s="222">
        <f t="shared" si="1388"/>
        <v>0</v>
      </c>
      <c r="X586" s="222">
        <f t="shared" si="1389"/>
        <v>0</v>
      </c>
      <c r="Y586" s="222">
        <f t="shared" si="1390"/>
        <v>0</v>
      </c>
      <c r="Z586" s="222">
        <f t="shared" si="1391"/>
        <v>0</v>
      </c>
      <c r="AA586" s="222">
        <f t="shared" si="1392"/>
        <v>0</v>
      </c>
      <c r="AB586" s="222">
        <f t="shared" si="1393"/>
        <v>0</v>
      </c>
      <c r="AC586" s="222">
        <f t="shared" si="1394"/>
        <v>0</v>
      </c>
      <c r="AD586" s="222">
        <f t="shared" si="1395"/>
        <v>0</v>
      </c>
      <c r="AE586" s="222">
        <f t="shared" si="1396"/>
        <v>0</v>
      </c>
      <c r="AF586" s="222">
        <f t="shared" si="1397"/>
        <v>0</v>
      </c>
      <c r="AG586" s="222">
        <f t="shared" si="1398"/>
        <v>0</v>
      </c>
      <c r="AH586" s="222">
        <f t="shared" si="1399"/>
        <v>0</v>
      </c>
      <c r="AI586" s="222">
        <f t="shared" si="1400"/>
        <v>0</v>
      </c>
      <c r="AJ586" s="222">
        <f t="shared" si="1401"/>
        <v>0</v>
      </c>
      <c r="AK586" s="222">
        <f t="shared" si="1402"/>
        <v>0</v>
      </c>
      <c r="AL586" s="222">
        <f t="shared" si="1403"/>
        <v>0</v>
      </c>
      <c r="AM586" s="222">
        <f t="shared" si="1404"/>
        <v>0</v>
      </c>
      <c r="AN586" s="222">
        <f t="shared" si="1405"/>
        <v>0</v>
      </c>
      <c r="AO586" s="222">
        <f t="shared" si="1406"/>
        <v>0</v>
      </c>
      <c r="AP586" s="222">
        <f t="shared" si="1407"/>
        <v>0</v>
      </c>
      <c r="AQ586" s="222">
        <f t="shared" si="1408"/>
        <v>0</v>
      </c>
      <c r="AR586" s="222">
        <f t="shared" si="1409"/>
        <v>0</v>
      </c>
      <c r="AS586" s="222">
        <f t="shared" si="1410"/>
        <v>0</v>
      </c>
      <c r="AT586" s="222">
        <f t="shared" si="1411"/>
        <v>0</v>
      </c>
      <c r="AU586" s="222">
        <f t="shared" si="1412"/>
        <v>0</v>
      </c>
      <c r="AV586" s="222">
        <f t="shared" si="1413"/>
        <v>0</v>
      </c>
      <c r="AW586" s="222">
        <f t="shared" si="1414"/>
        <v>0</v>
      </c>
      <c r="AX586" s="222">
        <f t="shared" si="1415"/>
        <v>0</v>
      </c>
      <c r="AY586" s="222">
        <f t="shared" si="1416"/>
        <v>0</v>
      </c>
      <c r="AZ586" s="222">
        <f t="shared" si="1417"/>
        <v>0</v>
      </c>
      <c r="BA586" s="222">
        <f t="shared" si="1418"/>
        <v>0</v>
      </c>
      <c r="BB586" s="222">
        <f t="shared" si="1419"/>
        <v>0</v>
      </c>
      <c r="BC586" s="222">
        <f t="shared" si="1420"/>
        <v>0</v>
      </c>
      <c r="BD586" s="222">
        <f t="shared" si="1421"/>
        <v>0</v>
      </c>
      <c r="BE586" s="222">
        <f t="shared" si="1422"/>
        <v>0</v>
      </c>
      <c r="BF586" s="222">
        <f t="shared" si="1423"/>
        <v>0</v>
      </c>
      <c r="BG586" s="222">
        <f t="shared" si="1424"/>
        <v>0</v>
      </c>
      <c r="BH586" s="222">
        <f t="shared" si="1425"/>
        <v>0</v>
      </c>
      <c r="BI586" s="222">
        <f t="shared" si="1426"/>
        <v>0</v>
      </c>
      <c r="BJ586" s="222">
        <f t="shared" si="1427"/>
        <v>0</v>
      </c>
      <c r="BK586" s="222">
        <f t="shared" si="1428"/>
        <v>0</v>
      </c>
      <c r="BL586" s="222">
        <f t="shared" si="1429"/>
        <v>0</v>
      </c>
      <c r="BM586" s="222">
        <f t="shared" si="1430"/>
        <v>0</v>
      </c>
      <c r="BN586" s="222">
        <f t="shared" si="1431"/>
        <v>0</v>
      </c>
      <c r="BO586" s="222">
        <f t="shared" si="1432"/>
        <v>0</v>
      </c>
      <c r="BP586" s="222">
        <f t="shared" si="1433"/>
        <v>0</v>
      </c>
      <c r="BQ586" s="222">
        <f t="shared" si="1434"/>
        <v>0</v>
      </c>
      <c r="BR586" s="222">
        <f t="shared" si="1435"/>
        <v>0</v>
      </c>
      <c r="BS586" s="222">
        <f t="shared" si="1436"/>
        <v>0</v>
      </c>
      <c r="BT586" s="222">
        <f t="shared" si="1437"/>
        <v>0</v>
      </c>
      <c r="BU586" s="222">
        <f t="shared" si="1438"/>
        <v>0</v>
      </c>
      <c r="BV586" s="222">
        <f t="shared" si="1439"/>
        <v>0</v>
      </c>
      <c r="BW586" s="222">
        <f t="shared" si="1440"/>
        <v>0</v>
      </c>
      <c r="BX586" s="222">
        <f t="shared" si="1441"/>
        <v>0</v>
      </c>
      <c r="BY586" s="222">
        <f t="shared" si="1442"/>
        <v>0</v>
      </c>
      <c r="BZ586" s="222">
        <f t="shared" si="1443"/>
        <v>0</v>
      </c>
      <c r="CA586" s="222">
        <f t="shared" si="1444"/>
        <v>0</v>
      </c>
      <c r="CB586" s="222">
        <f t="shared" si="1445"/>
        <v>0</v>
      </c>
      <c r="CC586" s="222">
        <f t="shared" si="1446"/>
        <v>0</v>
      </c>
      <c r="CD586" s="222">
        <f t="shared" si="1447"/>
        <v>0</v>
      </c>
      <c r="CE586" s="222">
        <f t="shared" si="1448"/>
        <v>0</v>
      </c>
      <c r="CF586" s="222">
        <f t="shared" si="1449"/>
        <v>0</v>
      </c>
      <c r="CG586" s="222">
        <f t="shared" si="1450"/>
        <v>0</v>
      </c>
      <c r="CH586" s="222">
        <f t="shared" si="1451"/>
        <v>0</v>
      </c>
      <c r="CI586" s="222">
        <f t="shared" si="1452"/>
        <v>0</v>
      </c>
      <c r="CJ586" s="222">
        <f t="shared" si="1453"/>
        <v>0</v>
      </c>
      <c r="CK586" s="222">
        <f t="shared" si="1454"/>
        <v>0</v>
      </c>
      <c r="CL586" s="222">
        <f t="shared" si="1455"/>
        <v>0</v>
      </c>
      <c r="CM586" s="222">
        <f t="shared" si="1456"/>
        <v>0</v>
      </c>
      <c r="CN586" s="222">
        <f t="shared" si="1457"/>
        <v>0</v>
      </c>
      <c r="CO586" s="222">
        <f t="shared" si="1458"/>
        <v>0</v>
      </c>
      <c r="CP586" s="222">
        <f t="shared" si="1459"/>
        <v>0</v>
      </c>
      <c r="CQ586" s="222">
        <f t="shared" si="1460"/>
        <v>0</v>
      </c>
      <c r="CR586" s="222">
        <f t="shared" si="1461"/>
        <v>0</v>
      </c>
      <c r="CS586" s="222">
        <f t="shared" si="1462"/>
        <v>0</v>
      </c>
      <c r="CT586" s="222">
        <f t="shared" si="1463"/>
        <v>0</v>
      </c>
      <c r="CU586" s="222">
        <f t="shared" si="1464"/>
        <v>0</v>
      </c>
      <c r="CV586" s="222">
        <f t="shared" si="1465"/>
        <v>0</v>
      </c>
      <c r="CW586" s="222">
        <f t="shared" si="1466"/>
        <v>0</v>
      </c>
      <c r="CX586" s="222">
        <f t="shared" si="1467"/>
        <v>0</v>
      </c>
      <c r="CY586" s="222">
        <f t="shared" si="1468"/>
        <v>0</v>
      </c>
      <c r="CZ586" s="222">
        <f t="shared" si="1469"/>
        <v>0</v>
      </c>
      <c r="DA586" s="222">
        <f t="shared" si="1470"/>
        <v>0</v>
      </c>
      <c r="DB586" s="222">
        <f t="shared" si="1471"/>
        <v>0</v>
      </c>
      <c r="DC586" s="222">
        <f t="shared" si="1472"/>
        <v>0</v>
      </c>
      <c r="DD586" s="222">
        <f t="shared" si="1473"/>
        <v>0</v>
      </c>
      <c r="DE586" s="222">
        <f t="shared" si="1474"/>
        <v>0</v>
      </c>
      <c r="DF586" s="222">
        <f t="shared" si="1475"/>
        <v>0</v>
      </c>
      <c r="DG586" s="222">
        <f t="shared" si="1476"/>
        <v>0</v>
      </c>
      <c r="DH586" s="222">
        <f t="shared" si="1477"/>
        <v>0</v>
      </c>
      <c r="DI586" s="222">
        <f t="shared" si="1478"/>
        <v>0</v>
      </c>
      <c r="DJ586" s="222">
        <f t="shared" si="1479"/>
        <v>0</v>
      </c>
      <c r="DK586" s="222">
        <f t="shared" si="1480"/>
        <v>0</v>
      </c>
      <c r="DL586" s="222">
        <f t="shared" si="1481"/>
        <v>0</v>
      </c>
      <c r="DM586" s="222">
        <f t="shared" si="1482"/>
        <v>0</v>
      </c>
      <c r="DN586" s="222">
        <f t="shared" si="1483"/>
        <v>0</v>
      </c>
      <c r="DO586" s="222">
        <f t="shared" si="1484"/>
        <v>0</v>
      </c>
      <c r="DP586" s="222">
        <f t="shared" si="1485"/>
        <v>0</v>
      </c>
      <c r="DQ586" s="222">
        <f t="shared" si="1486"/>
        <v>0</v>
      </c>
      <c r="DR586" s="222">
        <f t="shared" si="1487"/>
        <v>0</v>
      </c>
      <c r="DS586" s="222">
        <f t="shared" si="1488"/>
        <v>0</v>
      </c>
      <c r="DT586" s="222">
        <f t="shared" si="1489"/>
        <v>0</v>
      </c>
      <c r="DU586" s="222">
        <f t="shared" si="1490"/>
        <v>0</v>
      </c>
      <c r="DV586" s="222">
        <f t="shared" si="1491"/>
        <v>0</v>
      </c>
      <c r="DW586" s="222">
        <f t="shared" si="1492"/>
        <v>0</v>
      </c>
      <c r="DX586" s="222">
        <f t="shared" si="1493"/>
        <v>0</v>
      </c>
      <c r="DY586" s="222">
        <f t="shared" si="1494"/>
        <v>0</v>
      </c>
      <c r="DZ586" s="222">
        <f t="shared" si="1495"/>
        <v>0</v>
      </c>
      <c r="EA586" s="222">
        <f t="shared" si="1496"/>
        <v>0</v>
      </c>
      <c r="EB586" s="222">
        <f t="shared" si="1497"/>
        <v>0</v>
      </c>
      <c r="EC586" s="222">
        <f t="shared" si="1498"/>
        <v>0</v>
      </c>
      <c r="ED586" s="222">
        <f t="shared" si="1499"/>
        <v>0</v>
      </c>
      <c r="EE586" s="222">
        <f t="shared" si="1500"/>
        <v>0</v>
      </c>
      <c r="EF586" s="222">
        <f t="shared" si="1501"/>
        <v>0</v>
      </c>
      <c r="EG586" s="222">
        <f t="shared" si="1502"/>
        <v>0</v>
      </c>
      <c r="EH586" s="222">
        <f t="shared" si="1503"/>
        <v>0</v>
      </c>
      <c r="EI586" s="222">
        <f t="shared" si="1504"/>
        <v>0</v>
      </c>
      <c r="EJ586" s="222">
        <f t="shared" si="1505"/>
        <v>0</v>
      </c>
      <c r="EK586" s="222">
        <f t="shared" si="1506"/>
        <v>0</v>
      </c>
      <c r="EL586" s="222">
        <f t="shared" si="1507"/>
        <v>0</v>
      </c>
      <c r="EM586" s="222">
        <f t="shared" si="1508"/>
        <v>0</v>
      </c>
      <c r="EN586" s="222">
        <f t="shared" si="1509"/>
        <v>0</v>
      </c>
      <c r="EO586" s="222">
        <f t="shared" si="1510"/>
        <v>0</v>
      </c>
      <c r="EP586" s="222">
        <f t="shared" si="1511"/>
        <v>0</v>
      </c>
      <c r="EQ586" s="222">
        <f t="shared" si="1512"/>
        <v>0</v>
      </c>
      <c r="ER586" s="222">
        <f t="shared" si="1513"/>
        <v>0</v>
      </c>
      <c r="ES586" s="222">
        <f t="shared" si="1514"/>
        <v>0</v>
      </c>
      <c r="ET586" s="222">
        <f t="shared" si="1515"/>
        <v>0</v>
      </c>
      <c r="EU586" s="222">
        <f t="shared" si="1516"/>
        <v>0</v>
      </c>
      <c r="EV586" s="222">
        <f t="shared" si="1517"/>
        <v>0</v>
      </c>
      <c r="EW586" s="222">
        <f t="shared" si="1518"/>
        <v>0</v>
      </c>
      <c r="EX586" s="222">
        <f t="shared" si="1519"/>
        <v>0</v>
      </c>
      <c r="EY586" s="222">
        <f t="shared" si="1520"/>
        <v>0</v>
      </c>
      <c r="EZ586" s="222">
        <f t="shared" si="1521"/>
        <v>0</v>
      </c>
      <c r="FA586" s="222">
        <f t="shared" si="1522"/>
        <v>0</v>
      </c>
      <c r="FB586" s="222">
        <f t="shared" si="1523"/>
        <v>0</v>
      </c>
      <c r="FC586" s="222">
        <f t="shared" si="1524"/>
        <v>0</v>
      </c>
      <c r="FD586" s="222">
        <f t="shared" si="1525"/>
        <v>0</v>
      </c>
      <c r="FE586" s="222">
        <f t="shared" si="1526"/>
        <v>0</v>
      </c>
      <c r="FF586" s="222">
        <f t="shared" si="1527"/>
        <v>0</v>
      </c>
      <c r="FG586" s="222">
        <f t="shared" si="1528"/>
        <v>0</v>
      </c>
      <c r="FH586" s="222">
        <f t="shared" si="1529"/>
        <v>0</v>
      </c>
      <c r="FI586" s="222">
        <f t="shared" si="1530"/>
        <v>0</v>
      </c>
      <c r="FJ586" s="222">
        <f t="shared" si="1531"/>
        <v>0</v>
      </c>
      <c r="FK586" s="222">
        <f t="shared" si="1532"/>
        <v>0</v>
      </c>
      <c r="FL586" s="222">
        <f t="shared" si="1533"/>
        <v>0</v>
      </c>
      <c r="FM586" s="222">
        <f t="shared" si="1534"/>
        <v>0</v>
      </c>
      <c r="FN586" s="222">
        <f t="shared" si="1535"/>
        <v>0</v>
      </c>
      <c r="FO586" s="222">
        <f t="shared" si="1536"/>
        <v>0</v>
      </c>
      <c r="FP586" s="222">
        <f t="shared" si="1537"/>
        <v>0</v>
      </c>
      <c r="FQ586" s="222">
        <f t="shared" si="1538"/>
        <v>0</v>
      </c>
      <c r="FR586" s="222">
        <f t="shared" si="1539"/>
        <v>0</v>
      </c>
      <c r="FS586" s="222">
        <f t="shared" si="1540"/>
        <v>0</v>
      </c>
      <c r="FT586" s="222">
        <f t="shared" si="1541"/>
        <v>0</v>
      </c>
      <c r="FU586" s="222">
        <f t="shared" si="1542"/>
        <v>0</v>
      </c>
      <c r="FV586" s="222">
        <f t="shared" si="1543"/>
        <v>0</v>
      </c>
      <c r="FW586" s="222">
        <f t="shared" si="1544"/>
        <v>0</v>
      </c>
      <c r="FX586" s="222">
        <f t="shared" si="1545"/>
        <v>0</v>
      </c>
      <c r="FY586" s="222">
        <f t="shared" si="1546"/>
        <v>0</v>
      </c>
      <c r="FZ586" s="222">
        <f t="shared" si="1547"/>
        <v>0</v>
      </c>
      <c r="GA586" s="222">
        <f t="shared" si="1548"/>
        <v>0</v>
      </c>
      <c r="GB586" s="222">
        <f t="shared" si="1549"/>
        <v>0</v>
      </c>
      <c r="GC586" s="222">
        <f t="shared" si="1550"/>
        <v>0</v>
      </c>
      <c r="GD586" s="222">
        <f t="shared" si="1551"/>
        <v>0</v>
      </c>
      <c r="GE586" s="222">
        <f t="shared" si="1552"/>
        <v>0</v>
      </c>
      <c r="GF586" s="222">
        <f t="shared" si="1553"/>
        <v>0</v>
      </c>
      <c r="GG586" s="222">
        <f t="shared" si="1554"/>
        <v>0</v>
      </c>
      <c r="GH586" s="222">
        <f t="shared" si="1555"/>
        <v>0</v>
      </c>
      <c r="GI586" s="222">
        <f t="shared" si="1556"/>
        <v>0</v>
      </c>
      <c r="GJ586" s="222">
        <f t="shared" si="1557"/>
        <v>0</v>
      </c>
      <c r="GK586" s="222">
        <f t="shared" si="1558"/>
        <v>0</v>
      </c>
      <c r="GL586" s="222">
        <f t="shared" si="1559"/>
        <v>0</v>
      </c>
      <c r="GM586" s="222">
        <f t="shared" si="1560"/>
        <v>0</v>
      </c>
      <c r="GN586" s="222">
        <f t="shared" si="1561"/>
        <v>0</v>
      </c>
      <c r="GO586" s="222">
        <f t="shared" si="1562"/>
        <v>0</v>
      </c>
      <c r="GP586" s="222">
        <f t="shared" si="1563"/>
        <v>0</v>
      </c>
      <c r="GQ586" s="222">
        <f t="shared" si="1564"/>
        <v>0</v>
      </c>
      <c r="GR586" s="222">
        <f t="shared" si="1565"/>
        <v>0</v>
      </c>
      <c r="GS586" s="222">
        <f t="shared" si="1566"/>
        <v>0</v>
      </c>
      <c r="GT586" s="222">
        <f t="shared" si="1567"/>
        <v>0</v>
      </c>
      <c r="GU586" s="222">
        <f t="shared" si="1568"/>
        <v>0</v>
      </c>
      <c r="GV586" s="222">
        <f t="shared" si="1569"/>
        <v>0</v>
      </c>
      <c r="GW586" s="222">
        <f t="shared" si="1570"/>
        <v>0</v>
      </c>
      <c r="GX586" s="222">
        <f t="shared" si="1571"/>
        <v>0</v>
      </c>
      <c r="GY586" s="222">
        <f t="shared" si="1572"/>
        <v>0</v>
      </c>
      <c r="GZ586" s="222">
        <f t="shared" si="1573"/>
        <v>0</v>
      </c>
      <c r="HA586" s="222">
        <f t="shared" si="1574"/>
        <v>0</v>
      </c>
      <c r="HB586" s="222">
        <f t="shared" si="1575"/>
        <v>0</v>
      </c>
      <c r="HC586" s="222">
        <f t="shared" si="1576"/>
        <v>0</v>
      </c>
      <c r="HD586" s="222">
        <f t="shared" si="1577"/>
        <v>0</v>
      </c>
      <c r="HE586" s="222">
        <f t="shared" si="1578"/>
        <v>0</v>
      </c>
      <c r="HF586" s="222">
        <f t="shared" si="1579"/>
        <v>0</v>
      </c>
      <c r="HG586" s="222">
        <f t="shared" si="1580"/>
        <v>0</v>
      </c>
      <c r="HH586" s="222">
        <f t="shared" si="1581"/>
        <v>0</v>
      </c>
      <c r="HI586" s="222">
        <f t="shared" si="1582"/>
        <v>0</v>
      </c>
      <c r="HJ586" s="222">
        <f t="shared" si="1583"/>
        <v>0</v>
      </c>
      <c r="HK586" s="222">
        <f t="shared" si="1584"/>
        <v>0</v>
      </c>
      <c r="HL586" s="222">
        <f t="shared" si="1585"/>
        <v>0</v>
      </c>
      <c r="HM586" s="222">
        <f t="shared" si="1586"/>
        <v>0</v>
      </c>
      <c r="HN586" s="222">
        <f t="shared" si="1587"/>
        <v>0</v>
      </c>
      <c r="HO586" s="222">
        <f t="shared" si="1588"/>
        <v>0</v>
      </c>
      <c r="HP586" s="222">
        <f t="shared" si="1589"/>
        <v>0</v>
      </c>
      <c r="HQ586" s="222">
        <f t="shared" si="1590"/>
        <v>0</v>
      </c>
      <c r="HR586" s="222">
        <f t="shared" si="1591"/>
        <v>0</v>
      </c>
      <c r="HS586" s="222">
        <f t="shared" si="1592"/>
        <v>0</v>
      </c>
      <c r="HT586" s="222">
        <f t="shared" si="1593"/>
        <v>0</v>
      </c>
      <c r="HU586" s="222">
        <f t="shared" si="1594"/>
        <v>0</v>
      </c>
      <c r="HV586" s="222">
        <f t="shared" si="1595"/>
        <v>0</v>
      </c>
      <c r="HW586" s="222">
        <f t="shared" si="1596"/>
        <v>0</v>
      </c>
      <c r="HX586" s="222">
        <f t="shared" si="1597"/>
        <v>0</v>
      </c>
      <c r="HY586" s="222">
        <f t="shared" si="1598"/>
        <v>0</v>
      </c>
      <c r="HZ586" s="222">
        <f t="shared" si="1599"/>
        <v>0</v>
      </c>
      <c r="IA586" s="222">
        <f t="shared" si="1600"/>
        <v>0</v>
      </c>
      <c r="IB586" s="222">
        <f t="shared" si="1601"/>
        <v>0</v>
      </c>
      <c r="IC586" s="222">
        <f t="shared" si="1602"/>
        <v>0</v>
      </c>
      <c r="ID586" s="222">
        <f t="shared" si="1603"/>
        <v>0</v>
      </c>
      <c r="IE586" s="222">
        <f t="shared" si="1604"/>
        <v>0</v>
      </c>
      <c r="IF586" s="222">
        <f t="shared" si="1605"/>
        <v>0</v>
      </c>
      <c r="IG586" s="222">
        <f t="shared" si="1606"/>
        <v>0</v>
      </c>
      <c r="IH586" s="222">
        <f t="shared" si="1607"/>
        <v>0</v>
      </c>
      <c r="II586" s="222">
        <f t="shared" si="1608"/>
        <v>0</v>
      </c>
      <c r="IJ586" s="222">
        <f t="shared" si="1609"/>
        <v>0</v>
      </c>
      <c r="IK586" s="222">
        <f t="shared" si="1610"/>
        <v>0</v>
      </c>
      <c r="IL586" s="222">
        <f t="shared" si="1611"/>
        <v>0</v>
      </c>
      <c r="IM586" s="222">
        <f t="shared" si="1612"/>
        <v>0</v>
      </c>
      <c r="IN586" s="222">
        <f t="shared" si="1613"/>
        <v>0</v>
      </c>
      <c r="IO586" s="222">
        <f t="shared" si="1614"/>
        <v>0</v>
      </c>
      <c r="IP586" s="222">
        <f t="shared" si="1615"/>
        <v>0</v>
      </c>
      <c r="IQ586" s="222">
        <f t="shared" si="1616"/>
        <v>0</v>
      </c>
      <c r="IR586" s="222">
        <f t="shared" si="1617"/>
        <v>0</v>
      </c>
      <c r="IS586" s="222">
        <f t="shared" si="1618"/>
        <v>0</v>
      </c>
      <c r="IT586" s="222">
        <f t="shared" si="1619"/>
        <v>0</v>
      </c>
      <c r="IU586" s="222">
        <f t="shared" si="1620"/>
        <v>0</v>
      </c>
      <c r="IV586" s="222">
        <f t="shared" si="1621"/>
        <v>0</v>
      </c>
      <c r="IW586" s="222">
        <f t="shared" si="1622"/>
        <v>0</v>
      </c>
      <c r="IX586" s="222">
        <f t="shared" si="1623"/>
        <v>0</v>
      </c>
      <c r="IY586" s="222">
        <f t="shared" si="1624"/>
        <v>0</v>
      </c>
      <c r="IZ586" s="222">
        <f t="shared" si="1625"/>
        <v>0</v>
      </c>
      <c r="JA586" s="222">
        <f t="shared" si="1626"/>
        <v>0</v>
      </c>
      <c r="JB586" s="222">
        <f t="shared" si="1627"/>
        <v>0</v>
      </c>
    </row>
    <row r="587" spans="2:262">
      <c r="B587" s="230">
        <v>226</v>
      </c>
      <c r="C587" s="229">
        <f t="shared" si="1628"/>
        <v>4.4140624999999918E-3</v>
      </c>
      <c r="D587" s="226">
        <f t="shared" ca="1" si="1371"/>
        <v>24.699662886691222</v>
      </c>
      <c r="E587" s="225">
        <f ca="1">HX361</f>
        <v>0.69966288669122179</v>
      </c>
      <c r="F587" s="224">
        <v>226</v>
      </c>
      <c r="G587" s="222">
        <f t="shared" si="1372"/>
        <v>0</v>
      </c>
      <c r="H587" s="222">
        <f t="shared" si="1373"/>
        <v>0</v>
      </c>
      <c r="I587" s="222">
        <f t="shared" si="1374"/>
        <v>0</v>
      </c>
      <c r="J587" s="222">
        <f t="shared" si="1375"/>
        <v>0</v>
      </c>
      <c r="K587" s="222">
        <f t="shared" si="1376"/>
        <v>0</v>
      </c>
      <c r="L587" s="222">
        <f t="shared" si="1377"/>
        <v>0</v>
      </c>
      <c r="M587" s="222">
        <f t="shared" si="1378"/>
        <v>0</v>
      </c>
      <c r="N587" s="222">
        <f t="shared" si="1379"/>
        <v>0</v>
      </c>
      <c r="O587" s="222">
        <f t="shared" si="1380"/>
        <v>0</v>
      </c>
      <c r="P587" s="222">
        <f t="shared" si="1381"/>
        <v>0</v>
      </c>
      <c r="Q587" s="222">
        <f t="shared" si="1382"/>
        <v>0</v>
      </c>
      <c r="R587" s="222">
        <f t="shared" si="1383"/>
        <v>0</v>
      </c>
      <c r="S587" s="222">
        <f t="shared" si="1384"/>
        <v>0</v>
      </c>
      <c r="T587" s="222">
        <f t="shared" si="1385"/>
        <v>0</v>
      </c>
      <c r="U587" s="222">
        <f t="shared" si="1386"/>
        <v>0</v>
      </c>
      <c r="V587" s="222">
        <f t="shared" si="1387"/>
        <v>0</v>
      </c>
      <c r="W587" s="222">
        <f t="shared" si="1388"/>
        <v>0</v>
      </c>
      <c r="X587" s="222">
        <f t="shared" si="1389"/>
        <v>0</v>
      </c>
      <c r="Y587" s="222">
        <f t="shared" si="1390"/>
        <v>0</v>
      </c>
      <c r="Z587" s="222">
        <f t="shared" si="1391"/>
        <v>0</v>
      </c>
      <c r="AA587" s="222">
        <f t="shared" si="1392"/>
        <v>0</v>
      </c>
      <c r="AB587" s="222">
        <f t="shared" si="1393"/>
        <v>0</v>
      </c>
      <c r="AC587" s="222">
        <f t="shared" si="1394"/>
        <v>0</v>
      </c>
      <c r="AD587" s="222">
        <f t="shared" si="1395"/>
        <v>0</v>
      </c>
      <c r="AE587" s="222">
        <f t="shared" si="1396"/>
        <v>0</v>
      </c>
      <c r="AF587" s="222">
        <f t="shared" si="1397"/>
        <v>0</v>
      </c>
      <c r="AG587" s="222">
        <f t="shared" si="1398"/>
        <v>0</v>
      </c>
      <c r="AH587" s="222">
        <f t="shared" si="1399"/>
        <v>0</v>
      </c>
      <c r="AI587" s="222">
        <f t="shared" si="1400"/>
        <v>0</v>
      </c>
      <c r="AJ587" s="222">
        <f t="shared" si="1401"/>
        <v>0</v>
      </c>
      <c r="AK587" s="222">
        <f t="shared" si="1402"/>
        <v>0</v>
      </c>
      <c r="AL587" s="222">
        <f t="shared" si="1403"/>
        <v>0</v>
      </c>
      <c r="AM587" s="222">
        <f t="shared" si="1404"/>
        <v>0</v>
      </c>
      <c r="AN587" s="222">
        <f t="shared" si="1405"/>
        <v>0</v>
      </c>
      <c r="AO587" s="222">
        <f t="shared" si="1406"/>
        <v>0</v>
      </c>
      <c r="AP587" s="222">
        <f t="shared" si="1407"/>
        <v>0</v>
      </c>
      <c r="AQ587" s="222">
        <f t="shared" si="1408"/>
        <v>0</v>
      </c>
      <c r="AR587" s="222">
        <f t="shared" si="1409"/>
        <v>0</v>
      </c>
      <c r="AS587" s="222">
        <f t="shared" si="1410"/>
        <v>0</v>
      </c>
      <c r="AT587" s="222">
        <f t="shared" si="1411"/>
        <v>0</v>
      </c>
      <c r="AU587" s="222">
        <f t="shared" si="1412"/>
        <v>0</v>
      </c>
      <c r="AV587" s="222">
        <f t="shared" si="1413"/>
        <v>0</v>
      </c>
      <c r="AW587" s="222">
        <f t="shared" si="1414"/>
        <v>0</v>
      </c>
      <c r="AX587" s="222">
        <f t="shared" si="1415"/>
        <v>0</v>
      </c>
      <c r="AY587" s="222">
        <f t="shared" si="1416"/>
        <v>0</v>
      </c>
      <c r="AZ587" s="222">
        <f t="shared" si="1417"/>
        <v>0</v>
      </c>
      <c r="BA587" s="222">
        <f t="shared" si="1418"/>
        <v>0</v>
      </c>
      <c r="BB587" s="222">
        <f t="shared" si="1419"/>
        <v>0</v>
      </c>
      <c r="BC587" s="222">
        <f t="shared" si="1420"/>
        <v>0</v>
      </c>
      <c r="BD587" s="222">
        <f t="shared" si="1421"/>
        <v>0</v>
      </c>
      <c r="BE587" s="222">
        <f t="shared" si="1422"/>
        <v>0</v>
      </c>
      <c r="BF587" s="222">
        <f t="shared" si="1423"/>
        <v>0</v>
      </c>
      <c r="BG587" s="222">
        <f t="shared" si="1424"/>
        <v>0</v>
      </c>
      <c r="BH587" s="222">
        <f t="shared" si="1425"/>
        <v>0</v>
      </c>
      <c r="BI587" s="222">
        <f t="shared" si="1426"/>
        <v>0</v>
      </c>
      <c r="BJ587" s="222">
        <f t="shared" si="1427"/>
        <v>0</v>
      </c>
      <c r="BK587" s="222">
        <f t="shared" si="1428"/>
        <v>0</v>
      </c>
      <c r="BL587" s="222">
        <f t="shared" si="1429"/>
        <v>0</v>
      </c>
      <c r="BM587" s="222">
        <f t="shared" si="1430"/>
        <v>0</v>
      </c>
      <c r="BN587" s="222">
        <f t="shared" si="1431"/>
        <v>0</v>
      </c>
      <c r="BO587" s="222">
        <f t="shared" si="1432"/>
        <v>0</v>
      </c>
      <c r="BP587" s="222">
        <f t="shared" si="1433"/>
        <v>0</v>
      </c>
      <c r="BQ587" s="222">
        <f t="shared" si="1434"/>
        <v>0</v>
      </c>
      <c r="BR587" s="222">
        <f t="shared" si="1435"/>
        <v>0</v>
      </c>
      <c r="BS587" s="222">
        <f t="shared" si="1436"/>
        <v>0</v>
      </c>
      <c r="BT587" s="222">
        <f t="shared" si="1437"/>
        <v>0</v>
      </c>
      <c r="BU587" s="222">
        <f t="shared" si="1438"/>
        <v>0</v>
      </c>
      <c r="BV587" s="222">
        <f t="shared" si="1439"/>
        <v>0</v>
      </c>
      <c r="BW587" s="222">
        <f t="shared" si="1440"/>
        <v>0</v>
      </c>
      <c r="BX587" s="222">
        <f t="shared" si="1441"/>
        <v>0</v>
      </c>
      <c r="BY587" s="222">
        <f t="shared" si="1442"/>
        <v>0</v>
      </c>
      <c r="BZ587" s="222">
        <f t="shared" si="1443"/>
        <v>0</v>
      </c>
      <c r="CA587" s="222">
        <f t="shared" si="1444"/>
        <v>0</v>
      </c>
      <c r="CB587" s="222">
        <f t="shared" si="1445"/>
        <v>0</v>
      </c>
      <c r="CC587" s="222">
        <f t="shared" si="1446"/>
        <v>0</v>
      </c>
      <c r="CD587" s="222">
        <f t="shared" si="1447"/>
        <v>0</v>
      </c>
      <c r="CE587" s="222">
        <f t="shared" si="1448"/>
        <v>0</v>
      </c>
      <c r="CF587" s="222">
        <f t="shared" si="1449"/>
        <v>0</v>
      </c>
      <c r="CG587" s="222">
        <f t="shared" si="1450"/>
        <v>0</v>
      </c>
      <c r="CH587" s="222">
        <f t="shared" si="1451"/>
        <v>0</v>
      </c>
      <c r="CI587" s="222">
        <f t="shared" si="1452"/>
        <v>0</v>
      </c>
      <c r="CJ587" s="222">
        <f t="shared" si="1453"/>
        <v>0</v>
      </c>
      <c r="CK587" s="222">
        <f t="shared" si="1454"/>
        <v>0</v>
      </c>
      <c r="CL587" s="222">
        <f t="shared" si="1455"/>
        <v>0</v>
      </c>
      <c r="CM587" s="222">
        <f t="shared" si="1456"/>
        <v>0</v>
      </c>
      <c r="CN587" s="222">
        <f t="shared" si="1457"/>
        <v>0</v>
      </c>
      <c r="CO587" s="222">
        <f t="shared" si="1458"/>
        <v>0</v>
      </c>
      <c r="CP587" s="222">
        <f t="shared" si="1459"/>
        <v>0</v>
      </c>
      <c r="CQ587" s="222">
        <f t="shared" si="1460"/>
        <v>0</v>
      </c>
      <c r="CR587" s="222">
        <f t="shared" si="1461"/>
        <v>0</v>
      </c>
      <c r="CS587" s="222">
        <f t="shared" si="1462"/>
        <v>0</v>
      </c>
      <c r="CT587" s="222">
        <f t="shared" si="1463"/>
        <v>0</v>
      </c>
      <c r="CU587" s="222">
        <f t="shared" si="1464"/>
        <v>0</v>
      </c>
      <c r="CV587" s="222">
        <f t="shared" si="1465"/>
        <v>0</v>
      </c>
      <c r="CW587" s="222">
        <f t="shared" si="1466"/>
        <v>0</v>
      </c>
      <c r="CX587" s="222">
        <f t="shared" si="1467"/>
        <v>0</v>
      </c>
      <c r="CY587" s="222">
        <f t="shared" si="1468"/>
        <v>0</v>
      </c>
      <c r="CZ587" s="222">
        <f t="shared" si="1469"/>
        <v>0</v>
      </c>
      <c r="DA587" s="222">
        <f t="shared" si="1470"/>
        <v>0</v>
      </c>
      <c r="DB587" s="222">
        <f t="shared" si="1471"/>
        <v>0</v>
      </c>
      <c r="DC587" s="222">
        <f t="shared" si="1472"/>
        <v>0</v>
      </c>
      <c r="DD587" s="222">
        <f t="shared" si="1473"/>
        <v>0</v>
      </c>
      <c r="DE587" s="222">
        <f t="shared" si="1474"/>
        <v>0</v>
      </c>
      <c r="DF587" s="222">
        <f t="shared" si="1475"/>
        <v>0</v>
      </c>
      <c r="DG587" s="222">
        <f t="shared" si="1476"/>
        <v>0</v>
      </c>
      <c r="DH587" s="222">
        <f t="shared" si="1477"/>
        <v>0</v>
      </c>
      <c r="DI587" s="222">
        <f t="shared" si="1478"/>
        <v>0</v>
      </c>
      <c r="DJ587" s="222">
        <f t="shared" si="1479"/>
        <v>0</v>
      </c>
      <c r="DK587" s="222">
        <f t="shared" si="1480"/>
        <v>0</v>
      </c>
      <c r="DL587" s="222">
        <f t="shared" si="1481"/>
        <v>0</v>
      </c>
      <c r="DM587" s="222">
        <f t="shared" si="1482"/>
        <v>0</v>
      </c>
      <c r="DN587" s="222">
        <f t="shared" si="1483"/>
        <v>0</v>
      </c>
      <c r="DO587" s="222">
        <f t="shared" si="1484"/>
        <v>0</v>
      </c>
      <c r="DP587" s="222">
        <f t="shared" si="1485"/>
        <v>0</v>
      </c>
      <c r="DQ587" s="222">
        <f t="shared" si="1486"/>
        <v>0</v>
      </c>
      <c r="DR587" s="222">
        <f t="shared" si="1487"/>
        <v>0</v>
      </c>
      <c r="DS587" s="222">
        <f t="shared" si="1488"/>
        <v>0</v>
      </c>
      <c r="DT587" s="222">
        <f t="shared" si="1489"/>
        <v>0</v>
      </c>
      <c r="DU587" s="222">
        <f t="shared" si="1490"/>
        <v>0</v>
      </c>
      <c r="DV587" s="222">
        <f t="shared" si="1491"/>
        <v>0</v>
      </c>
      <c r="DW587" s="222">
        <f t="shared" si="1492"/>
        <v>0</v>
      </c>
      <c r="DX587" s="222">
        <f t="shared" si="1493"/>
        <v>0</v>
      </c>
      <c r="DY587" s="222">
        <f t="shared" si="1494"/>
        <v>0</v>
      </c>
      <c r="DZ587" s="222">
        <f t="shared" si="1495"/>
        <v>0</v>
      </c>
      <c r="EA587" s="222">
        <f t="shared" si="1496"/>
        <v>0</v>
      </c>
      <c r="EB587" s="222">
        <f t="shared" si="1497"/>
        <v>0</v>
      </c>
      <c r="EC587" s="222">
        <f t="shared" si="1498"/>
        <v>0</v>
      </c>
      <c r="ED587" s="222">
        <f t="shared" si="1499"/>
        <v>0</v>
      </c>
      <c r="EE587" s="222">
        <f t="shared" si="1500"/>
        <v>0</v>
      </c>
      <c r="EF587" s="222">
        <f t="shared" si="1501"/>
        <v>0</v>
      </c>
      <c r="EG587" s="222">
        <f t="shared" si="1502"/>
        <v>0</v>
      </c>
      <c r="EH587" s="222">
        <f t="shared" si="1503"/>
        <v>0</v>
      </c>
      <c r="EI587" s="222">
        <f t="shared" si="1504"/>
        <v>0</v>
      </c>
      <c r="EJ587" s="222">
        <f t="shared" si="1505"/>
        <v>0</v>
      </c>
      <c r="EK587" s="222">
        <f t="shared" si="1506"/>
        <v>0</v>
      </c>
      <c r="EL587" s="222">
        <f t="shared" si="1507"/>
        <v>0</v>
      </c>
      <c r="EM587" s="222">
        <f t="shared" si="1508"/>
        <v>0</v>
      </c>
      <c r="EN587" s="222">
        <f t="shared" si="1509"/>
        <v>0</v>
      </c>
      <c r="EO587" s="222">
        <f t="shared" si="1510"/>
        <v>0</v>
      </c>
      <c r="EP587" s="222">
        <f t="shared" si="1511"/>
        <v>0</v>
      </c>
      <c r="EQ587" s="222">
        <f t="shared" si="1512"/>
        <v>0</v>
      </c>
      <c r="ER587" s="222">
        <f t="shared" si="1513"/>
        <v>0</v>
      </c>
      <c r="ES587" s="222">
        <f t="shared" si="1514"/>
        <v>0</v>
      </c>
      <c r="ET587" s="222">
        <f t="shared" si="1515"/>
        <v>0</v>
      </c>
      <c r="EU587" s="222">
        <f t="shared" si="1516"/>
        <v>0</v>
      </c>
      <c r="EV587" s="222">
        <f t="shared" si="1517"/>
        <v>0</v>
      </c>
      <c r="EW587" s="222">
        <f t="shared" si="1518"/>
        <v>0</v>
      </c>
      <c r="EX587" s="222">
        <f t="shared" si="1519"/>
        <v>0</v>
      </c>
      <c r="EY587" s="222">
        <f t="shared" si="1520"/>
        <v>0</v>
      </c>
      <c r="EZ587" s="222">
        <f t="shared" si="1521"/>
        <v>0</v>
      </c>
      <c r="FA587" s="222">
        <f t="shared" si="1522"/>
        <v>0</v>
      </c>
      <c r="FB587" s="222">
        <f t="shared" si="1523"/>
        <v>0</v>
      </c>
      <c r="FC587" s="222">
        <f t="shared" si="1524"/>
        <v>0</v>
      </c>
      <c r="FD587" s="222">
        <f t="shared" si="1525"/>
        <v>0</v>
      </c>
      <c r="FE587" s="222">
        <f t="shared" si="1526"/>
        <v>0</v>
      </c>
      <c r="FF587" s="222">
        <f t="shared" si="1527"/>
        <v>0</v>
      </c>
      <c r="FG587" s="222">
        <f t="shared" si="1528"/>
        <v>0</v>
      </c>
      <c r="FH587" s="222">
        <f t="shared" si="1529"/>
        <v>0</v>
      </c>
      <c r="FI587" s="222">
        <f t="shared" si="1530"/>
        <v>0</v>
      </c>
      <c r="FJ587" s="222">
        <f t="shared" si="1531"/>
        <v>0</v>
      </c>
      <c r="FK587" s="222">
        <f t="shared" si="1532"/>
        <v>0</v>
      </c>
      <c r="FL587" s="222">
        <f t="shared" si="1533"/>
        <v>0</v>
      </c>
      <c r="FM587" s="222">
        <f t="shared" si="1534"/>
        <v>0</v>
      </c>
      <c r="FN587" s="222">
        <f t="shared" si="1535"/>
        <v>0</v>
      </c>
      <c r="FO587" s="222">
        <f t="shared" si="1536"/>
        <v>0</v>
      </c>
      <c r="FP587" s="222">
        <f t="shared" si="1537"/>
        <v>0</v>
      </c>
      <c r="FQ587" s="222">
        <f t="shared" si="1538"/>
        <v>0</v>
      </c>
      <c r="FR587" s="222">
        <f t="shared" si="1539"/>
        <v>0</v>
      </c>
      <c r="FS587" s="222">
        <f t="shared" si="1540"/>
        <v>0</v>
      </c>
      <c r="FT587" s="222">
        <f t="shared" si="1541"/>
        <v>0</v>
      </c>
      <c r="FU587" s="222">
        <f t="shared" si="1542"/>
        <v>0</v>
      </c>
      <c r="FV587" s="222">
        <f t="shared" si="1543"/>
        <v>0</v>
      </c>
      <c r="FW587" s="222">
        <f t="shared" si="1544"/>
        <v>0</v>
      </c>
      <c r="FX587" s="222">
        <f t="shared" si="1545"/>
        <v>0</v>
      </c>
      <c r="FY587" s="222">
        <f t="shared" si="1546"/>
        <v>0</v>
      </c>
      <c r="FZ587" s="222">
        <f t="shared" si="1547"/>
        <v>0</v>
      </c>
      <c r="GA587" s="222">
        <f t="shared" si="1548"/>
        <v>0</v>
      </c>
      <c r="GB587" s="222">
        <f t="shared" si="1549"/>
        <v>0</v>
      </c>
      <c r="GC587" s="222">
        <f t="shared" si="1550"/>
        <v>0</v>
      </c>
      <c r="GD587" s="222">
        <f t="shared" si="1551"/>
        <v>0</v>
      </c>
      <c r="GE587" s="222">
        <f t="shared" si="1552"/>
        <v>0</v>
      </c>
      <c r="GF587" s="222">
        <f t="shared" si="1553"/>
        <v>0</v>
      </c>
      <c r="GG587" s="222">
        <f t="shared" si="1554"/>
        <v>0</v>
      </c>
      <c r="GH587" s="222">
        <f t="shared" si="1555"/>
        <v>0</v>
      </c>
      <c r="GI587" s="222">
        <f t="shared" si="1556"/>
        <v>0</v>
      </c>
      <c r="GJ587" s="222">
        <f t="shared" si="1557"/>
        <v>0</v>
      </c>
      <c r="GK587" s="222">
        <f t="shared" si="1558"/>
        <v>0</v>
      </c>
      <c r="GL587" s="222">
        <f t="shared" si="1559"/>
        <v>0</v>
      </c>
      <c r="GM587" s="222">
        <f t="shared" si="1560"/>
        <v>0</v>
      </c>
      <c r="GN587" s="222">
        <f t="shared" si="1561"/>
        <v>0</v>
      </c>
      <c r="GO587" s="222">
        <f t="shared" si="1562"/>
        <v>0</v>
      </c>
      <c r="GP587" s="222">
        <f t="shared" si="1563"/>
        <v>0</v>
      </c>
      <c r="GQ587" s="222">
        <f t="shared" si="1564"/>
        <v>0</v>
      </c>
      <c r="GR587" s="222">
        <f t="shared" si="1565"/>
        <v>0</v>
      </c>
      <c r="GS587" s="222">
        <f t="shared" si="1566"/>
        <v>0</v>
      </c>
      <c r="GT587" s="222">
        <f t="shared" si="1567"/>
        <v>0</v>
      </c>
      <c r="GU587" s="222">
        <f t="shared" si="1568"/>
        <v>0</v>
      </c>
      <c r="GV587" s="222">
        <f t="shared" si="1569"/>
        <v>0</v>
      </c>
      <c r="GW587" s="222">
        <f t="shared" si="1570"/>
        <v>0</v>
      </c>
      <c r="GX587" s="222">
        <f t="shared" si="1571"/>
        <v>0</v>
      </c>
      <c r="GY587" s="222">
        <f t="shared" si="1572"/>
        <v>0</v>
      </c>
      <c r="GZ587" s="222">
        <f t="shared" si="1573"/>
        <v>0</v>
      </c>
      <c r="HA587" s="222">
        <f t="shared" si="1574"/>
        <v>0</v>
      </c>
      <c r="HB587" s="222">
        <f t="shared" si="1575"/>
        <v>0</v>
      </c>
      <c r="HC587" s="222">
        <f t="shared" si="1576"/>
        <v>0</v>
      </c>
      <c r="HD587" s="222">
        <f t="shared" si="1577"/>
        <v>0</v>
      </c>
      <c r="HE587" s="222">
        <f t="shared" si="1578"/>
        <v>0</v>
      </c>
      <c r="HF587" s="222">
        <f t="shared" si="1579"/>
        <v>0</v>
      </c>
      <c r="HG587" s="222">
        <f t="shared" si="1580"/>
        <v>0</v>
      </c>
      <c r="HH587" s="222">
        <f t="shared" si="1581"/>
        <v>0</v>
      </c>
      <c r="HI587" s="222">
        <f t="shared" si="1582"/>
        <v>0</v>
      </c>
      <c r="HJ587" s="222">
        <f t="shared" si="1583"/>
        <v>0</v>
      </c>
      <c r="HK587" s="222">
        <f t="shared" si="1584"/>
        <v>0</v>
      </c>
      <c r="HL587" s="222">
        <f t="shared" si="1585"/>
        <v>0</v>
      </c>
      <c r="HM587" s="222">
        <f t="shared" si="1586"/>
        <v>0</v>
      </c>
      <c r="HN587" s="222">
        <f t="shared" si="1587"/>
        <v>0</v>
      </c>
      <c r="HO587" s="222">
        <f t="shared" si="1588"/>
        <v>0</v>
      </c>
      <c r="HP587" s="222">
        <f t="shared" si="1589"/>
        <v>0</v>
      </c>
      <c r="HQ587" s="222">
        <f t="shared" si="1590"/>
        <v>0</v>
      </c>
      <c r="HR587" s="222">
        <f t="shared" si="1591"/>
        <v>0</v>
      </c>
      <c r="HS587" s="222">
        <f t="shared" si="1592"/>
        <v>0</v>
      </c>
      <c r="HT587" s="222">
        <f t="shared" si="1593"/>
        <v>0</v>
      </c>
      <c r="HU587" s="222">
        <f t="shared" si="1594"/>
        <v>0</v>
      </c>
      <c r="HV587" s="222">
        <f t="shared" si="1595"/>
        <v>0</v>
      </c>
      <c r="HW587" s="222">
        <f t="shared" si="1596"/>
        <v>0</v>
      </c>
      <c r="HX587" s="222">
        <f t="shared" si="1597"/>
        <v>0</v>
      </c>
      <c r="HY587" s="222">
        <f t="shared" si="1598"/>
        <v>0</v>
      </c>
      <c r="HZ587" s="222">
        <f t="shared" si="1599"/>
        <v>0</v>
      </c>
      <c r="IA587" s="222">
        <f t="shared" si="1600"/>
        <v>0</v>
      </c>
      <c r="IB587" s="222">
        <f t="shared" si="1601"/>
        <v>0</v>
      </c>
      <c r="IC587" s="222">
        <f t="shared" si="1602"/>
        <v>0</v>
      </c>
      <c r="ID587" s="222">
        <f t="shared" si="1603"/>
        <v>0</v>
      </c>
      <c r="IE587" s="222">
        <f t="shared" si="1604"/>
        <v>0</v>
      </c>
      <c r="IF587" s="222">
        <f t="shared" si="1605"/>
        <v>0</v>
      </c>
      <c r="IG587" s="222">
        <f t="shared" si="1606"/>
        <v>0</v>
      </c>
      <c r="IH587" s="222">
        <f t="shared" si="1607"/>
        <v>0</v>
      </c>
      <c r="II587" s="222">
        <f t="shared" si="1608"/>
        <v>0</v>
      </c>
      <c r="IJ587" s="222">
        <f t="shared" si="1609"/>
        <v>0</v>
      </c>
      <c r="IK587" s="222">
        <f t="shared" si="1610"/>
        <v>0</v>
      </c>
      <c r="IL587" s="222">
        <f t="shared" si="1611"/>
        <v>0</v>
      </c>
      <c r="IM587" s="222">
        <f t="shared" si="1612"/>
        <v>0</v>
      </c>
      <c r="IN587" s="222">
        <f t="shared" si="1613"/>
        <v>0</v>
      </c>
      <c r="IO587" s="222">
        <f t="shared" si="1614"/>
        <v>0</v>
      </c>
      <c r="IP587" s="222">
        <f t="shared" si="1615"/>
        <v>0</v>
      </c>
      <c r="IQ587" s="222">
        <f t="shared" si="1616"/>
        <v>0</v>
      </c>
      <c r="IR587" s="222">
        <f t="shared" si="1617"/>
        <v>0</v>
      </c>
      <c r="IS587" s="222">
        <f t="shared" si="1618"/>
        <v>0</v>
      </c>
      <c r="IT587" s="222">
        <f t="shared" si="1619"/>
        <v>0</v>
      </c>
      <c r="IU587" s="222">
        <f t="shared" si="1620"/>
        <v>0</v>
      </c>
      <c r="IV587" s="222">
        <f t="shared" si="1621"/>
        <v>0</v>
      </c>
      <c r="IW587" s="222">
        <f t="shared" si="1622"/>
        <v>0</v>
      </c>
      <c r="IX587" s="222">
        <f t="shared" si="1623"/>
        <v>0</v>
      </c>
      <c r="IY587" s="222">
        <f t="shared" si="1624"/>
        <v>0</v>
      </c>
      <c r="IZ587" s="222">
        <f t="shared" si="1625"/>
        <v>0</v>
      </c>
      <c r="JA587" s="222">
        <f t="shared" si="1626"/>
        <v>0</v>
      </c>
      <c r="JB587" s="222">
        <f t="shared" si="1627"/>
        <v>0</v>
      </c>
    </row>
    <row r="588" spans="2:262">
      <c r="B588" s="230">
        <v>227</v>
      </c>
      <c r="C588" s="229">
        <f t="shared" si="1628"/>
        <v>4.4335937499999914E-3</v>
      </c>
      <c r="D588" s="226">
        <f t="shared" ca="1" si="1371"/>
        <v>24.698268591046844</v>
      </c>
      <c r="E588" s="225">
        <f ca="1">HY361</f>
        <v>0.69826859104684469</v>
      </c>
      <c r="F588" s="224">
        <v>227</v>
      </c>
      <c r="G588" s="222">
        <f t="shared" si="1372"/>
        <v>0</v>
      </c>
      <c r="H588" s="222">
        <f t="shared" si="1373"/>
        <v>0</v>
      </c>
      <c r="I588" s="222">
        <f t="shared" si="1374"/>
        <v>0</v>
      </c>
      <c r="J588" s="222">
        <f t="shared" si="1375"/>
        <v>0</v>
      </c>
      <c r="K588" s="222">
        <f t="shared" si="1376"/>
        <v>0</v>
      </c>
      <c r="L588" s="222">
        <f t="shared" si="1377"/>
        <v>0</v>
      </c>
      <c r="M588" s="222">
        <f t="shared" si="1378"/>
        <v>0</v>
      </c>
      <c r="N588" s="222">
        <f t="shared" si="1379"/>
        <v>0</v>
      </c>
      <c r="O588" s="222">
        <f t="shared" si="1380"/>
        <v>0</v>
      </c>
      <c r="P588" s="222">
        <f t="shared" si="1381"/>
        <v>0</v>
      </c>
      <c r="Q588" s="222">
        <f t="shared" si="1382"/>
        <v>0</v>
      </c>
      <c r="R588" s="222">
        <f t="shared" si="1383"/>
        <v>0</v>
      </c>
      <c r="S588" s="222">
        <f t="shared" si="1384"/>
        <v>0</v>
      </c>
      <c r="T588" s="222">
        <f t="shared" si="1385"/>
        <v>0</v>
      </c>
      <c r="U588" s="222">
        <f t="shared" si="1386"/>
        <v>0</v>
      </c>
      <c r="V588" s="222">
        <f t="shared" si="1387"/>
        <v>0</v>
      </c>
      <c r="W588" s="222">
        <f t="shared" si="1388"/>
        <v>0</v>
      </c>
      <c r="X588" s="222">
        <f t="shared" si="1389"/>
        <v>0</v>
      </c>
      <c r="Y588" s="222">
        <f t="shared" si="1390"/>
        <v>0</v>
      </c>
      <c r="Z588" s="222">
        <f t="shared" si="1391"/>
        <v>0</v>
      </c>
      <c r="AA588" s="222">
        <f t="shared" si="1392"/>
        <v>0</v>
      </c>
      <c r="AB588" s="222">
        <f t="shared" si="1393"/>
        <v>0</v>
      </c>
      <c r="AC588" s="222">
        <f t="shared" si="1394"/>
        <v>0</v>
      </c>
      <c r="AD588" s="222">
        <f t="shared" si="1395"/>
        <v>0</v>
      </c>
      <c r="AE588" s="222">
        <f t="shared" si="1396"/>
        <v>0</v>
      </c>
      <c r="AF588" s="222">
        <f t="shared" si="1397"/>
        <v>0</v>
      </c>
      <c r="AG588" s="222">
        <f t="shared" si="1398"/>
        <v>0</v>
      </c>
      <c r="AH588" s="222">
        <f t="shared" si="1399"/>
        <v>0</v>
      </c>
      <c r="AI588" s="222">
        <f t="shared" si="1400"/>
        <v>0</v>
      </c>
      <c r="AJ588" s="222">
        <f t="shared" si="1401"/>
        <v>0</v>
      </c>
      <c r="AK588" s="222">
        <f t="shared" si="1402"/>
        <v>0</v>
      </c>
      <c r="AL588" s="222">
        <f t="shared" si="1403"/>
        <v>0</v>
      </c>
      <c r="AM588" s="222">
        <f t="shared" si="1404"/>
        <v>0</v>
      </c>
      <c r="AN588" s="222">
        <f t="shared" si="1405"/>
        <v>0</v>
      </c>
      <c r="AO588" s="222">
        <f t="shared" si="1406"/>
        <v>0</v>
      </c>
      <c r="AP588" s="222">
        <f t="shared" si="1407"/>
        <v>0</v>
      </c>
      <c r="AQ588" s="222">
        <f t="shared" si="1408"/>
        <v>0</v>
      </c>
      <c r="AR588" s="222">
        <f t="shared" si="1409"/>
        <v>0</v>
      </c>
      <c r="AS588" s="222">
        <f t="shared" si="1410"/>
        <v>0</v>
      </c>
      <c r="AT588" s="222">
        <f t="shared" si="1411"/>
        <v>0</v>
      </c>
      <c r="AU588" s="222">
        <f t="shared" si="1412"/>
        <v>0</v>
      </c>
      <c r="AV588" s="222">
        <f t="shared" si="1413"/>
        <v>0</v>
      </c>
      <c r="AW588" s="222">
        <f t="shared" si="1414"/>
        <v>0</v>
      </c>
      <c r="AX588" s="222">
        <f t="shared" si="1415"/>
        <v>0</v>
      </c>
      <c r="AY588" s="222">
        <f t="shared" si="1416"/>
        <v>0</v>
      </c>
      <c r="AZ588" s="222">
        <f t="shared" si="1417"/>
        <v>0</v>
      </c>
      <c r="BA588" s="222">
        <f t="shared" si="1418"/>
        <v>0</v>
      </c>
      <c r="BB588" s="222">
        <f t="shared" si="1419"/>
        <v>0</v>
      </c>
      <c r="BC588" s="222">
        <f t="shared" si="1420"/>
        <v>0</v>
      </c>
      <c r="BD588" s="222">
        <f t="shared" si="1421"/>
        <v>0</v>
      </c>
      <c r="BE588" s="222">
        <f t="shared" si="1422"/>
        <v>0</v>
      </c>
      <c r="BF588" s="222">
        <f t="shared" si="1423"/>
        <v>0</v>
      </c>
      <c r="BG588" s="222">
        <f t="shared" si="1424"/>
        <v>0</v>
      </c>
      <c r="BH588" s="222">
        <f t="shared" si="1425"/>
        <v>0</v>
      </c>
      <c r="BI588" s="222">
        <f t="shared" si="1426"/>
        <v>0</v>
      </c>
      <c r="BJ588" s="222">
        <f t="shared" si="1427"/>
        <v>0</v>
      </c>
      <c r="BK588" s="222">
        <f t="shared" si="1428"/>
        <v>0</v>
      </c>
      <c r="BL588" s="222">
        <f t="shared" si="1429"/>
        <v>0</v>
      </c>
      <c r="BM588" s="222">
        <f t="shared" si="1430"/>
        <v>0</v>
      </c>
      <c r="BN588" s="222">
        <f t="shared" si="1431"/>
        <v>0</v>
      </c>
      <c r="BO588" s="222">
        <f t="shared" si="1432"/>
        <v>0</v>
      </c>
      <c r="BP588" s="222">
        <f t="shared" si="1433"/>
        <v>0</v>
      </c>
      <c r="BQ588" s="222">
        <f t="shared" si="1434"/>
        <v>0</v>
      </c>
      <c r="BR588" s="222">
        <f t="shared" si="1435"/>
        <v>0</v>
      </c>
      <c r="BS588" s="222">
        <f t="shared" si="1436"/>
        <v>0</v>
      </c>
      <c r="BT588" s="222">
        <f t="shared" si="1437"/>
        <v>0</v>
      </c>
      <c r="BU588" s="222">
        <f t="shared" si="1438"/>
        <v>0</v>
      </c>
      <c r="BV588" s="222">
        <f t="shared" si="1439"/>
        <v>0</v>
      </c>
      <c r="BW588" s="222">
        <f t="shared" si="1440"/>
        <v>0</v>
      </c>
      <c r="BX588" s="222">
        <f t="shared" si="1441"/>
        <v>0</v>
      </c>
      <c r="BY588" s="222">
        <f t="shared" si="1442"/>
        <v>0</v>
      </c>
      <c r="BZ588" s="222">
        <f t="shared" si="1443"/>
        <v>0</v>
      </c>
      <c r="CA588" s="222">
        <f t="shared" si="1444"/>
        <v>0</v>
      </c>
      <c r="CB588" s="222">
        <f t="shared" si="1445"/>
        <v>0</v>
      </c>
      <c r="CC588" s="222">
        <f t="shared" si="1446"/>
        <v>0</v>
      </c>
      <c r="CD588" s="222">
        <f t="shared" si="1447"/>
        <v>0</v>
      </c>
      <c r="CE588" s="222">
        <f t="shared" si="1448"/>
        <v>0</v>
      </c>
      <c r="CF588" s="222">
        <f t="shared" si="1449"/>
        <v>0</v>
      </c>
      <c r="CG588" s="222">
        <f t="shared" si="1450"/>
        <v>0</v>
      </c>
      <c r="CH588" s="222">
        <f t="shared" si="1451"/>
        <v>0</v>
      </c>
      <c r="CI588" s="222">
        <f t="shared" si="1452"/>
        <v>0</v>
      </c>
      <c r="CJ588" s="222">
        <f t="shared" si="1453"/>
        <v>0</v>
      </c>
      <c r="CK588" s="222">
        <f t="shared" si="1454"/>
        <v>0</v>
      </c>
      <c r="CL588" s="222">
        <f t="shared" si="1455"/>
        <v>0</v>
      </c>
      <c r="CM588" s="222">
        <f t="shared" si="1456"/>
        <v>0</v>
      </c>
      <c r="CN588" s="222">
        <f t="shared" si="1457"/>
        <v>0</v>
      </c>
      <c r="CO588" s="222">
        <f t="shared" si="1458"/>
        <v>0</v>
      </c>
      <c r="CP588" s="222">
        <f t="shared" si="1459"/>
        <v>0</v>
      </c>
      <c r="CQ588" s="222">
        <f t="shared" si="1460"/>
        <v>0</v>
      </c>
      <c r="CR588" s="222">
        <f t="shared" si="1461"/>
        <v>0</v>
      </c>
      <c r="CS588" s="222">
        <f t="shared" si="1462"/>
        <v>0</v>
      </c>
      <c r="CT588" s="222">
        <f t="shared" si="1463"/>
        <v>0</v>
      </c>
      <c r="CU588" s="222">
        <f t="shared" si="1464"/>
        <v>0</v>
      </c>
      <c r="CV588" s="222">
        <f t="shared" si="1465"/>
        <v>0</v>
      </c>
      <c r="CW588" s="222">
        <f t="shared" si="1466"/>
        <v>0</v>
      </c>
      <c r="CX588" s="222">
        <f t="shared" si="1467"/>
        <v>0</v>
      </c>
      <c r="CY588" s="222">
        <f t="shared" si="1468"/>
        <v>0</v>
      </c>
      <c r="CZ588" s="222">
        <f t="shared" si="1469"/>
        <v>0</v>
      </c>
      <c r="DA588" s="222">
        <f t="shared" si="1470"/>
        <v>0</v>
      </c>
      <c r="DB588" s="222">
        <f t="shared" si="1471"/>
        <v>0</v>
      </c>
      <c r="DC588" s="222">
        <f t="shared" si="1472"/>
        <v>0</v>
      </c>
      <c r="DD588" s="222">
        <f t="shared" si="1473"/>
        <v>0</v>
      </c>
      <c r="DE588" s="222">
        <f t="shared" si="1474"/>
        <v>0</v>
      </c>
      <c r="DF588" s="222">
        <f t="shared" si="1475"/>
        <v>0</v>
      </c>
      <c r="DG588" s="222">
        <f t="shared" si="1476"/>
        <v>0</v>
      </c>
      <c r="DH588" s="222">
        <f t="shared" si="1477"/>
        <v>0</v>
      </c>
      <c r="DI588" s="222">
        <f t="shared" si="1478"/>
        <v>0</v>
      </c>
      <c r="DJ588" s="222">
        <f t="shared" si="1479"/>
        <v>0</v>
      </c>
      <c r="DK588" s="222">
        <f t="shared" si="1480"/>
        <v>0</v>
      </c>
      <c r="DL588" s="222">
        <f t="shared" si="1481"/>
        <v>0</v>
      </c>
      <c r="DM588" s="222">
        <f t="shared" si="1482"/>
        <v>0</v>
      </c>
      <c r="DN588" s="222">
        <f t="shared" si="1483"/>
        <v>0</v>
      </c>
      <c r="DO588" s="222">
        <f t="shared" si="1484"/>
        <v>0</v>
      </c>
      <c r="DP588" s="222">
        <f t="shared" si="1485"/>
        <v>0</v>
      </c>
      <c r="DQ588" s="222">
        <f t="shared" si="1486"/>
        <v>0</v>
      </c>
      <c r="DR588" s="222">
        <f t="shared" si="1487"/>
        <v>0</v>
      </c>
      <c r="DS588" s="222">
        <f t="shared" si="1488"/>
        <v>0</v>
      </c>
      <c r="DT588" s="222">
        <f t="shared" si="1489"/>
        <v>0</v>
      </c>
      <c r="DU588" s="222">
        <f t="shared" si="1490"/>
        <v>0</v>
      </c>
      <c r="DV588" s="222">
        <f t="shared" si="1491"/>
        <v>0</v>
      </c>
      <c r="DW588" s="222">
        <f t="shared" si="1492"/>
        <v>0</v>
      </c>
      <c r="DX588" s="222">
        <f t="shared" si="1493"/>
        <v>0</v>
      </c>
      <c r="DY588" s="222">
        <f t="shared" si="1494"/>
        <v>0</v>
      </c>
      <c r="DZ588" s="222">
        <f t="shared" si="1495"/>
        <v>0</v>
      </c>
      <c r="EA588" s="222">
        <f t="shared" si="1496"/>
        <v>0</v>
      </c>
      <c r="EB588" s="222">
        <f t="shared" si="1497"/>
        <v>0</v>
      </c>
      <c r="EC588" s="222">
        <f t="shared" si="1498"/>
        <v>0</v>
      </c>
      <c r="ED588" s="222">
        <f t="shared" si="1499"/>
        <v>0</v>
      </c>
      <c r="EE588" s="222">
        <f t="shared" si="1500"/>
        <v>0</v>
      </c>
      <c r="EF588" s="222">
        <f t="shared" si="1501"/>
        <v>0</v>
      </c>
      <c r="EG588" s="222">
        <f t="shared" si="1502"/>
        <v>0</v>
      </c>
      <c r="EH588" s="222">
        <f t="shared" si="1503"/>
        <v>0</v>
      </c>
      <c r="EI588" s="222">
        <f t="shared" si="1504"/>
        <v>0</v>
      </c>
      <c r="EJ588" s="222">
        <f t="shared" si="1505"/>
        <v>0</v>
      </c>
      <c r="EK588" s="222">
        <f t="shared" si="1506"/>
        <v>0</v>
      </c>
      <c r="EL588" s="222">
        <f t="shared" si="1507"/>
        <v>0</v>
      </c>
      <c r="EM588" s="222">
        <f t="shared" si="1508"/>
        <v>0</v>
      </c>
      <c r="EN588" s="222">
        <f t="shared" si="1509"/>
        <v>0</v>
      </c>
      <c r="EO588" s="222">
        <f t="shared" si="1510"/>
        <v>0</v>
      </c>
      <c r="EP588" s="222">
        <f t="shared" si="1511"/>
        <v>0</v>
      </c>
      <c r="EQ588" s="222">
        <f t="shared" si="1512"/>
        <v>0</v>
      </c>
      <c r="ER588" s="222">
        <f t="shared" si="1513"/>
        <v>0</v>
      </c>
      <c r="ES588" s="222">
        <f t="shared" si="1514"/>
        <v>0</v>
      </c>
      <c r="ET588" s="222">
        <f t="shared" si="1515"/>
        <v>0</v>
      </c>
      <c r="EU588" s="222">
        <f t="shared" si="1516"/>
        <v>0</v>
      </c>
      <c r="EV588" s="222">
        <f t="shared" si="1517"/>
        <v>0</v>
      </c>
      <c r="EW588" s="222">
        <f t="shared" si="1518"/>
        <v>0</v>
      </c>
      <c r="EX588" s="222">
        <f t="shared" si="1519"/>
        <v>0</v>
      </c>
      <c r="EY588" s="222">
        <f t="shared" si="1520"/>
        <v>0</v>
      </c>
      <c r="EZ588" s="222">
        <f t="shared" si="1521"/>
        <v>0</v>
      </c>
      <c r="FA588" s="222">
        <f t="shared" si="1522"/>
        <v>0</v>
      </c>
      <c r="FB588" s="222">
        <f t="shared" si="1523"/>
        <v>0</v>
      </c>
      <c r="FC588" s="222">
        <f t="shared" si="1524"/>
        <v>0</v>
      </c>
      <c r="FD588" s="222">
        <f t="shared" si="1525"/>
        <v>0</v>
      </c>
      <c r="FE588" s="222">
        <f t="shared" si="1526"/>
        <v>0</v>
      </c>
      <c r="FF588" s="222">
        <f t="shared" si="1527"/>
        <v>0</v>
      </c>
      <c r="FG588" s="222">
        <f t="shared" si="1528"/>
        <v>0</v>
      </c>
      <c r="FH588" s="222">
        <f t="shared" si="1529"/>
        <v>0</v>
      </c>
      <c r="FI588" s="222">
        <f t="shared" si="1530"/>
        <v>0</v>
      </c>
      <c r="FJ588" s="222">
        <f t="shared" si="1531"/>
        <v>0</v>
      </c>
      <c r="FK588" s="222">
        <f t="shared" si="1532"/>
        <v>0</v>
      </c>
      <c r="FL588" s="222">
        <f t="shared" si="1533"/>
        <v>0</v>
      </c>
      <c r="FM588" s="222">
        <f t="shared" si="1534"/>
        <v>0</v>
      </c>
      <c r="FN588" s="222">
        <f t="shared" si="1535"/>
        <v>0</v>
      </c>
      <c r="FO588" s="222">
        <f t="shared" si="1536"/>
        <v>0</v>
      </c>
      <c r="FP588" s="222">
        <f t="shared" si="1537"/>
        <v>0</v>
      </c>
      <c r="FQ588" s="222">
        <f t="shared" si="1538"/>
        <v>0</v>
      </c>
      <c r="FR588" s="222">
        <f t="shared" si="1539"/>
        <v>0</v>
      </c>
      <c r="FS588" s="222">
        <f t="shared" si="1540"/>
        <v>0</v>
      </c>
      <c r="FT588" s="222">
        <f t="shared" si="1541"/>
        <v>0</v>
      </c>
      <c r="FU588" s="222">
        <f t="shared" si="1542"/>
        <v>0</v>
      </c>
      <c r="FV588" s="222">
        <f t="shared" si="1543"/>
        <v>0</v>
      </c>
      <c r="FW588" s="222">
        <f t="shared" si="1544"/>
        <v>0</v>
      </c>
      <c r="FX588" s="222">
        <f t="shared" si="1545"/>
        <v>0</v>
      </c>
      <c r="FY588" s="222">
        <f t="shared" si="1546"/>
        <v>0</v>
      </c>
      <c r="FZ588" s="222">
        <f t="shared" si="1547"/>
        <v>0</v>
      </c>
      <c r="GA588" s="222">
        <f t="shared" si="1548"/>
        <v>0</v>
      </c>
      <c r="GB588" s="222">
        <f t="shared" si="1549"/>
        <v>0</v>
      </c>
      <c r="GC588" s="222">
        <f t="shared" si="1550"/>
        <v>0</v>
      </c>
      <c r="GD588" s="222">
        <f t="shared" si="1551"/>
        <v>0</v>
      </c>
      <c r="GE588" s="222">
        <f t="shared" si="1552"/>
        <v>0</v>
      </c>
      <c r="GF588" s="222">
        <f t="shared" si="1553"/>
        <v>0</v>
      </c>
      <c r="GG588" s="222">
        <f t="shared" si="1554"/>
        <v>0</v>
      </c>
      <c r="GH588" s="222">
        <f t="shared" si="1555"/>
        <v>0</v>
      </c>
      <c r="GI588" s="222">
        <f t="shared" si="1556"/>
        <v>0</v>
      </c>
      <c r="GJ588" s="222">
        <f t="shared" si="1557"/>
        <v>0</v>
      </c>
      <c r="GK588" s="222">
        <f t="shared" si="1558"/>
        <v>0</v>
      </c>
      <c r="GL588" s="222">
        <f t="shared" si="1559"/>
        <v>0</v>
      </c>
      <c r="GM588" s="222">
        <f t="shared" si="1560"/>
        <v>0</v>
      </c>
      <c r="GN588" s="222">
        <f t="shared" si="1561"/>
        <v>0</v>
      </c>
      <c r="GO588" s="222">
        <f t="shared" si="1562"/>
        <v>0</v>
      </c>
      <c r="GP588" s="222">
        <f t="shared" si="1563"/>
        <v>0</v>
      </c>
      <c r="GQ588" s="222">
        <f t="shared" si="1564"/>
        <v>0</v>
      </c>
      <c r="GR588" s="222">
        <f t="shared" si="1565"/>
        <v>0</v>
      </c>
      <c r="GS588" s="222">
        <f t="shared" si="1566"/>
        <v>0</v>
      </c>
      <c r="GT588" s="222">
        <f t="shared" si="1567"/>
        <v>0</v>
      </c>
      <c r="GU588" s="222">
        <f t="shared" si="1568"/>
        <v>0</v>
      </c>
      <c r="GV588" s="222">
        <f t="shared" si="1569"/>
        <v>0</v>
      </c>
      <c r="GW588" s="222">
        <f t="shared" si="1570"/>
        <v>0</v>
      </c>
      <c r="GX588" s="222">
        <f t="shared" si="1571"/>
        <v>0</v>
      </c>
      <c r="GY588" s="222">
        <f t="shared" si="1572"/>
        <v>0</v>
      </c>
      <c r="GZ588" s="222">
        <f t="shared" si="1573"/>
        <v>0</v>
      </c>
      <c r="HA588" s="222">
        <f t="shared" si="1574"/>
        <v>0</v>
      </c>
      <c r="HB588" s="222">
        <f t="shared" si="1575"/>
        <v>0</v>
      </c>
      <c r="HC588" s="222">
        <f t="shared" si="1576"/>
        <v>0</v>
      </c>
      <c r="HD588" s="222">
        <f t="shared" si="1577"/>
        <v>0</v>
      </c>
      <c r="HE588" s="222">
        <f t="shared" si="1578"/>
        <v>0</v>
      </c>
      <c r="HF588" s="222">
        <f t="shared" si="1579"/>
        <v>0</v>
      </c>
      <c r="HG588" s="222">
        <f t="shared" si="1580"/>
        <v>0</v>
      </c>
      <c r="HH588" s="222">
        <f t="shared" si="1581"/>
        <v>0</v>
      </c>
      <c r="HI588" s="222">
        <f t="shared" si="1582"/>
        <v>0</v>
      </c>
      <c r="HJ588" s="222">
        <f t="shared" si="1583"/>
        <v>0</v>
      </c>
      <c r="HK588" s="222">
        <f t="shared" si="1584"/>
        <v>0</v>
      </c>
      <c r="HL588" s="222">
        <f t="shared" si="1585"/>
        <v>0</v>
      </c>
      <c r="HM588" s="222">
        <f t="shared" si="1586"/>
        <v>0</v>
      </c>
      <c r="HN588" s="222">
        <f t="shared" si="1587"/>
        <v>0</v>
      </c>
      <c r="HO588" s="222">
        <f t="shared" si="1588"/>
        <v>0</v>
      </c>
      <c r="HP588" s="222">
        <f t="shared" si="1589"/>
        <v>0</v>
      </c>
      <c r="HQ588" s="222">
        <f t="shared" si="1590"/>
        <v>0</v>
      </c>
      <c r="HR588" s="222">
        <f t="shared" si="1591"/>
        <v>0</v>
      </c>
      <c r="HS588" s="222">
        <f t="shared" si="1592"/>
        <v>0</v>
      </c>
      <c r="HT588" s="222">
        <f t="shared" si="1593"/>
        <v>0</v>
      </c>
      <c r="HU588" s="222">
        <f t="shared" si="1594"/>
        <v>0</v>
      </c>
      <c r="HV588" s="222">
        <f t="shared" si="1595"/>
        <v>0</v>
      </c>
      <c r="HW588" s="222">
        <f t="shared" si="1596"/>
        <v>0</v>
      </c>
      <c r="HX588" s="222">
        <f t="shared" si="1597"/>
        <v>0</v>
      </c>
      <c r="HY588" s="222">
        <f t="shared" si="1598"/>
        <v>0</v>
      </c>
      <c r="HZ588" s="222">
        <f t="shared" si="1599"/>
        <v>0</v>
      </c>
      <c r="IA588" s="222">
        <f t="shared" si="1600"/>
        <v>0</v>
      </c>
      <c r="IB588" s="222">
        <f t="shared" si="1601"/>
        <v>0</v>
      </c>
      <c r="IC588" s="222">
        <f t="shared" si="1602"/>
        <v>0</v>
      </c>
      <c r="ID588" s="222">
        <f t="shared" si="1603"/>
        <v>0</v>
      </c>
      <c r="IE588" s="222">
        <f t="shared" si="1604"/>
        <v>0</v>
      </c>
      <c r="IF588" s="222">
        <f t="shared" si="1605"/>
        <v>0</v>
      </c>
      <c r="IG588" s="222">
        <f t="shared" si="1606"/>
        <v>0</v>
      </c>
      <c r="IH588" s="222">
        <f t="shared" si="1607"/>
        <v>0</v>
      </c>
      <c r="II588" s="222">
        <f t="shared" si="1608"/>
        <v>0</v>
      </c>
      <c r="IJ588" s="222">
        <f t="shared" si="1609"/>
        <v>0</v>
      </c>
      <c r="IK588" s="222">
        <f t="shared" si="1610"/>
        <v>0</v>
      </c>
      <c r="IL588" s="222">
        <f t="shared" si="1611"/>
        <v>0</v>
      </c>
      <c r="IM588" s="222">
        <f t="shared" si="1612"/>
        <v>0</v>
      </c>
      <c r="IN588" s="222">
        <f t="shared" si="1613"/>
        <v>0</v>
      </c>
      <c r="IO588" s="222">
        <f t="shared" si="1614"/>
        <v>0</v>
      </c>
      <c r="IP588" s="222">
        <f t="shared" si="1615"/>
        <v>0</v>
      </c>
      <c r="IQ588" s="222">
        <f t="shared" si="1616"/>
        <v>0</v>
      </c>
      <c r="IR588" s="222">
        <f t="shared" si="1617"/>
        <v>0</v>
      </c>
      <c r="IS588" s="222">
        <f t="shared" si="1618"/>
        <v>0</v>
      </c>
      <c r="IT588" s="222">
        <f t="shared" si="1619"/>
        <v>0</v>
      </c>
      <c r="IU588" s="222">
        <f t="shared" si="1620"/>
        <v>0</v>
      </c>
      <c r="IV588" s="222">
        <f t="shared" si="1621"/>
        <v>0</v>
      </c>
      <c r="IW588" s="222">
        <f t="shared" si="1622"/>
        <v>0</v>
      </c>
      <c r="IX588" s="222">
        <f t="shared" si="1623"/>
        <v>0</v>
      </c>
      <c r="IY588" s="222">
        <f t="shared" si="1624"/>
        <v>0</v>
      </c>
      <c r="IZ588" s="222">
        <f t="shared" si="1625"/>
        <v>0</v>
      </c>
      <c r="JA588" s="222">
        <f t="shared" si="1626"/>
        <v>0</v>
      </c>
      <c r="JB588" s="222">
        <f t="shared" si="1627"/>
        <v>0</v>
      </c>
    </row>
    <row r="589" spans="2:262">
      <c r="B589" s="230">
        <v>228</v>
      </c>
      <c r="C589" s="229">
        <f t="shared" si="1628"/>
        <v>4.4531249999999909E-3</v>
      </c>
      <c r="D589" s="226">
        <f t="shared" ca="1" si="1371"/>
        <v>24.692205094999526</v>
      </c>
      <c r="E589" s="225">
        <f ca="1">HZ361</f>
        <v>0.69220509499952598</v>
      </c>
      <c r="F589" s="224">
        <v>228</v>
      </c>
      <c r="G589" s="222">
        <f t="shared" si="1372"/>
        <v>0</v>
      </c>
      <c r="H589" s="222">
        <f t="shared" si="1373"/>
        <v>0</v>
      </c>
      <c r="I589" s="222">
        <f t="shared" si="1374"/>
        <v>0</v>
      </c>
      <c r="J589" s="222">
        <f t="shared" si="1375"/>
        <v>0</v>
      </c>
      <c r="K589" s="222">
        <f t="shared" si="1376"/>
        <v>0</v>
      </c>
      <c r="L589" s="222">
        <f t="shared" si="1377"/>
        <v>0</v>
      </c>
      <c r="M589" s="222">
        <f t="shared" si="1378"/>
        <v>0</v>
      </c>
      <c r="N589" s="222">
        <f t="shared" si="1379"/>
        <v>0</v>
      </c>
      <c r="O589" s="222">
        <f t="shared" si="1380"/>
        <v>0</v>
      </c>
      <c r="P589" s="222">
        <f t="shared" si="1381"/>
        <v>0</v>
      </c>
      <c r="Q589" s="222">
        <f t="shared" si="1382"/>
        <v>0</v>
      </c>
      <c r="R589" s="222">
        <f t="shared" si="1383"/>
        <v>0</v>
      </c>
      <c r="S589" s="222">
        <f t="shared" si="1384"/>
        <v>0</v>
      </c>
      <c r="T589" s="222">
        <f t="shared" si="1385"/>
        <v>0</v>
      </c>
      <c r="U589" s="222">
        <f t="shared" si="1386"/>
        <v>0</v>
      </c>
      <c r="V589" s="222">
        <f t="shared" si="1387"/>
        <v>0</v>
      </c>
      <c r="W589" s="222">
        <f t="shared" si="1388"/>
        <v>0</v>
      </c>
      <c r="X589" s="222">
        <f t="shared" si="1389"/>
        <v>0</v>
      </c>
      <c r="Y589" s="222">
        <f t="shared" si="1390"/>
        <v>0</v>
      </c>
      <c r="Z589" s="222">
        <f t="shared" si="1391"/>
        <v>0</v>
      </c>
      <c r="AA589" s="222">
        <f t="shared" si="1392"/>
        <v>0</v>
      </c>
      <c r="AB589" s="222">
        <f t="shared" si="1393"/>
        <v>0</v>
      </c>
      <c r="AC589" s="222">
        <f t="shared" si="1394"/>
        <v>0</v>
      </c>
      <c r="AD589" s="222">
        <f t="shared" si="1395"/>
        <v>0</v>
      </c>
      <c r="AE589" s="222">
        <f t="shared" si="1396"/>
        <v>0</v>
      </c>
      <c r="AF589" s="222">
        <f t="shared" si="1397"/>
        <v>0</v>
      </c>
      <c r="AG589" s="222">
        <f t="shared" si="1398"/>
        <v>0</v>
      </c>
      <c r="AH589" s="222">
        <f t="shared" si="1399"/>
        <v>0</v>
      </c>
      <c r="AI589" s="222">
        <f t="shared" si="1400"/>
        <v>0</v>
      </c>
      <c r="AJ589" s="222">
        <f t="shared" si="1401"/>
        <v>0</v>
      </c>
      <c r="AK589" s="222">
        <f t="shared" si="1402"/>
        <v>0</v>
      </c>
      <c r="AL589" s="222">
        <f t="shared" si="1403"/>
        <v>0</v>
      </c>
      <c r="AM589" s="222">
        <f t="shared" si="1404"/>
        <v>0</v>
      </c>
      <c r="AN589" s="222">
        <f t="shared" si="1405"/>
        <v>0</v>
      </c>
      <c r="AO589" s="222">
        <f t="shared" si="1406"/>
        <v>0</v>
      </c>
      <c r="AP589" s="222">
        <f t="shared" si="1407"/>
        <v>0</v>
      </c>
      <c r="AQ589" s="222">
        <f t="shared" si="1408"/>
        <v>0</v>
      </c>
      <c r="AR589" s="222">
        <f t="shared" si="1409"/>
        <v>0</v>
      </c>
      <c r="AS589" s="222">
        <f t="shared" si="1410"/>
        <v>0</v>
      </c>
      <c r="AT589" s="222">
        <f t="shared" si="1411"/>
        <v>0</v>
      </c>
      <c r="AU589" s="222">
        <f t="shared" si="1412"/>
        <v>0</v>
      </c>
      <c r="AV589" s="222">
        <f t="shared" si="1413"/>
        <v>0</v>
      </c>
      <c r="AW589" s="222">
        <f t="shared" si="1414"/>
        <v>0</v>
      </c>
      <c r="AX589" s="222">
        <f t="shared" si="1415"/>
        <v>0</v>
      </c>
      <c r="AY589" s="222">
        <f t="shared" si="1416"/>
        <v>0</v>
      </c>
      <c r="AZ589" s="222">
        <f t="shared" si="1417"/>
        <v>0</v>
      </c>
      <c r="BA589" s="222">
        <f t="shared" si="1418"/>
        <v>0</v>
      </c>
      <c r="BB589" s="222">
        <f t="shared" si="1419"/>
        <v>0</v>
      </c>
      <c r="BC589" s="222">
        <f t="shared" si="1420"/>
        <v>0</v>
      </c>
      <c r="BD589" s="222">
        <f t="shared" si="1421"/>
        <v>0</v>
      </c>
      <c r="BE589" s="222">
        <f t="shared" si="1422"/>
        <v>0</v>
      </c>
      <c r="BF589" s="222">
        <f t="shared" si="1423"/>
        <v>0</v>
      </c>
      <c r="BG589" s="222">
        <f t="shared" si="1424"/>
        <v>0</v>
      </c>
      <c r="BH589" s="222">
        <f t="shared" si="1425"/>
        <v>0</v>
      </c>
      <c r="BI589" s="222">
        <f t="shared" si="1426"/>
        <v>0</v>
      </c>
      <c r="BJ589" s="222">
        <f t="shared" si="1427"/>
        <v>0</v>
      </c>
      <c r="BK589" s="222">
        <f t="shared" si="1428"/>
        <v>0</v>
      </c>
      <c r="BL589" s="222">
        <f t="shared" si="1429"/>
        <v>0</v>
      </c>
      <c r="BM589" s="222">
        <f t="shared" si="1430"/>
        <v>0</v>
      </c>
      <c r="BN589" s="222">
        <f t="shared" si="1431"/>
        <v>0</v>
      </c>
      <c r="BO589" s="222">
        <f t="shared" si="1432"/>
        <v>0</v>
      </c>
      <c r="BP589" s="222">
        <f t="shared" si="1433"/>
        <v>0</v>
      </c>
      <c r="BQ589" s="222">
        <f t="shared" si="1434"/>
        <v>0</v>
      </c>
      <c r="BR589" s="222">
        <f t="shared" si="1435"/>
        <v>0</v>
      </c>
      <c r="BS589" s="222">
        <f t="shared" si="1436"/>
        <v>0</v>
      </c>
      <c r="BT589" s="222">
        <f t="shared" si="1437"/>
        <v>0</v>
      </c>
      <c r="BU589" s="222">
        <f t="shared" si="1438"/>
        <v>0</v>
      </c>
      <c r="BV589" s="222">
        <f t="shared" si="1439"/>
        <v>0</v>
      </c>
      <c r="BW589" s="222">
        <f t="shared" si="1440"/>
        <v>0</v>
      </c>
      <c r="BX589" s="222">
        <f t="shared" si="1441"/>
        <v>0</v>
      </c>
      <c r="BY589" s="222">
        <f t="shared" si="1442"/>
        <v>0</v>
      </c>
      <c r="BZ589" s="222">
        <f t="shared" si="1443"/>
        <v>0</v>
      </c>
      <c r="CA589" s="222">
        <f t="shared" si="1444"/>
        <v>0</v>
      </c>
      <c r="CB589" s="222">
        <f t="shared" si="1445"/>
        <v>0</v>
      </c>
      <c r="CC589" s="222">
        <f t="shared" si="1446"/>
        <v>0</v>
      </c>
      <c r="CD589" s="222">
        <f t="shared" si="1447"/>
        <v>0</v>
      </c>
      <c r="CE589" s="222">
        <f t="shared" si="1448"/>
        <v>0</v>
      </c>
      <c r="CF589" s="222">
        <f t="shared" si="1449"/>
        <v>0</v>
      </c>
      <c r="CG589" s="222">
        <f t="shared" si="1450"/>
        <v>0</v>
      </c>
      <c r="CH589" s="222">
        <f t="shared" si="1451"/>
        <v>0</v>
      </c>
      <c r="CI589" s="222">
        <f t="shared" si="1452"/>
        <v>0</v>
      </c>
      <c r="CJ589" s="222">
        <f t="shared" si="1453"/>
        <v>0</v>
      </c>
      <c r="CK589" s="222">
        <f t="shared" si="1454"/>
        <v>0</v>
      </c>
      <c r="CL589" s="222">
        <f t="shared" si="1455"/>
        <v>0</v>
      </c>
      <c r="CM589" s="222">
        <f t="shared" si="1456"/>
        <v>0</v>
      </c>
      <c r="CN589" s="222">
        <f t="shared" si="1457"/>
        <v>0</v>
      </c>
      <c r="CO589" s="222">
        <f t="shared" si="1458"/>
        <v>0</v>
      </c>
      <c r="CP589" s="222">
        <f t="shared" si="1459"/>
        <v>0</v>
      </c>
      <c r="CQ589" s="222">
        <f t="shared" si="1460"/>
        <v>0</v>
      </c>
      <c r="CR589" s="222">
        <f t="shared" si="1461"/>
        <v>0</v>
      </c>
      <c r="CS589" s="222">
        <f t="shared" si="1462"/>
        <v>0</v>
      </c>
      <c r="CT589" s="222">
        <f t="shared" si="1463"/>
        <v>0</v>
      </c>
      <c r="CU589" s="222">
        <f t="shared" si="1464"/>
        <v>0</v>
      </c>
      <c r="CV589" s="222">
        <f t="shared" si="1465"/>
        <v>0</v>
      </c>
      <c r="CW589" s="222">
        <f t="shared" si="1466"/>
        <v>0</v>
      </c>
      <c r="CX589" s="222">
        <f t="shared" si="1467"/>
        <v>0</v>
      </c>
      <c r="CY589" s="222">
        <f t="shared" si="1468"/>
        <v>0</v>
      </c>
      <c r="CZ589" s="222">
        <f t="shared" si="1469"/>
        <v>0</v>
      </c>
      <c r="DA589" s="222">
        <f t="shared" si="1470"/>
        <v>0</v>
      </c>
      <c r="DB589" s="222">
        <f t="shared" si="1471"/>
        <v>0</v>
      </c>
      <c r="DC589" s="222">
        <f t="shared" si="1472"/>
        <v>0</v>
      </c>
      <c r="DD589" s="222">
        <f t="shared" si="1473"/>
        <v>0</v>
      </c>
      <c r="DE589" s="222">
        <f t="shared" si="1474"/>
        <v>0</v>
      </c>
      <c r="DF589" s="222">
        <f t="shared" si="1475"/>
        <v>0</v>
      </c>
      <c r="DG589" s="222">
        <f t="shared" si="1476"/>
        <v>0</v>
      </c>
      <c r="DH589" s="222">
        <f t="shared" si="1477"/>
        <v>0</v>
      </c>
      <c r="DI589" s="222">
        <f t="shared" si="1478"/>
        <v>0</v>
      </c>
      <c r="DJ589" s="222">
        <f t="shared" si="1479"/>
        <v>0</v>
      </c>
      <c r="DK589" s="222">
        <f t="shared" si="1480"/>
        <v>0</v>
      </c>
      <c r="DL589" s="222">
        <f t="shared" si="1481"/>
        <v>0</v>
      </c>
      <c r="DM589" s="222">
        <f t="shared" si="1482"/>
        <v>0</v>
      </c>
      <c r="DN589" s="222">
        <f t="shared" si="1483"/>
        <v>0</v>
      </c>
      <c r="DO589" s="222">
        <f t="shared" si="1484"/>
        <v>0</v>
      </c>
      <c r="DP589" s="222">
        <f t="shared" si="1485"/>
        <v>0</v>
      </c>
      <c r="DQ589" s="222">
        <f t="shared" si="1486"/>
        <v>0</v>
      </c>
      <c r="DR589" s="222">
        <f t="shared" si="1487"/>
        <v>0</v>
      </c>
      <c r="DS589" s="222">
        <f t="shared" si="1488"/>
        <v>0</v>
      </c>
      <c r="DT589" s="222">
        <f t="shared" si="1489"/>
        <v>0</v>
      </c>
      <c r="DU589" s="222">
        <f t="shared" si="1490"/>
        <v>0</v>
      </c>
      <c r="DV589" s="222">
        <f t="shared" si="1491"/>
        <v>0</v>
      </c>
      <c r="DW589" s="222">
        <f t="shared" si="1492"/>
        <v>0</v>
      </c>
      <c r="DX589" s="222">
        <f t="shared" si="1493"/>
        <v>0</v>
      </c>
      <c r="DY589" s="222">
        <f t="shared" si="1494"/>
        <v>0</v>
      </c>
      <c r="DZ589" s="222">
        <f t="shared" si="1495"/>
        <v>0</v>
      </c>
      <c r="EA589" s="222">
        <f t="shared" si="1496"/>
        <v>0</v>
      </c>
      <c r="EB589" s="222">
        <f t="shared" si="1497"/>
        <v>0</v>
      </c>
      <c r="EC589" s="222">
        <f t="shared" si="1498"/>
        <v>0</v>
      </c>
      <c r="ED589" s="222">
        <f t="shared" si="1499"/>
        <v>0</v>
      </c>
      <c r="EE589" s="222">
        <f t="shared" si="1500"/>
        <v>0</v>
      </c>
      <c r="EF589" s="222">
        <f t="shared" si="1501"/>
        <v>0</v>
      </c>
      <c r="EG589" s="222">
        <f t="shared" si="1502"/>
        <v>0</v>
      </c>
      <c r="EH589" s="222">
        <f t="shared" si="1503"/>
        <v>0</v>
      </c>
      <c r="EI589" s="222">
        <f t="shared" si="1504"/>
        <v>0</v>
      </c>
      <c r="EJ589" s="222">
        <f t="shared" si="1505"/>
        <v>0</v>
      </c>
      <c r="EK589" s="222">
        <f t="shared" si="1506"/>
        <v>0</v>
      </c>
      <c r="EL589" s="222">
        <f t="shared" si="1507"/>
        <v>0</v>
      </c>
      <c r="EM589" s="222">
        <f t="shared" si="1508"/>
        <v>0</v>
      </c>
      <c r="EN589" s="222">
        <f t="shared" si="1509"/>
        <v>0</v>
      </c>
      <c r="EO589" s="222">
        <f t="shared" si="1510"/>
        <v>0</v>
      </c>
      <c r="EP589" s="222">
        <f t="shared" si="1511"/>
        <v>0</v>
      </c>
      <c r="EQ589" s="222">
        <f t="shared" si="1512"/>
        <v>0</v>
      </c>
      <c r="ER589" s="222">
        <f t="shared" si="1513"/>
        <v>0</v>
      </c>
      <c r="ES589" s="222">
        <f t="shared" si="1514"/>
        <v>0</v>
      </c>
      <c r="ET589" s="222">
        <f t="shared" si="1515"/>
        <v>0</v>
      </c>
      <c r="EU589" s="222">
        <f t="shared" si="1516"/>
        <v>0</v>
      </c>
      <c r="EV589" s="222">
        <f t="shared" si="1517"/>
        <v>0</v>
      </c>
      <c r="EW589" s="222">
        <f t="shared" si="1518"/>
        <v>0</v>
      </c>
      <c r="EX589" s="222">
        <f t="shared" si="1519"/>
        <v>0</v>
      </c>
      <c r="EY589" s="222">
        <f t="shared" si="1520"/>
        <v>0</v>
      </c>
      <c r="EZ589" s="222">
        <f t="shared" si="1521"/>
        <v>0</v>
      </c>
      <c r="FA589" s="222">
        <f t="shared" si="1522"/>
        <v>0</v>
      </c>
      <c r="FB589" s="222">
        <f t="shared" si="1523"/>
        <v>0</v>
      </c>
      <c r="FC589" s="222">
        <f t="shared" si="1524"/>
        <v>0</v>
      </c>
      <c r="FD589" s="222">
        <f t="shared" si="1525"/>
        <v>0</v>
      </c>
      <c r="FE589" s="222">
        <f t="shared" si="1526"/>
        <v>0</v>
      </c>
      <c r="FF589" s="222">
        <f t="shared" si="1527"/>
        <v>0</v>
      </c>
      <c r="FG589" s="222">
        <f t="shared" si="1528"/>
        <v>0</v>
      </c>
      <c r="FH589" s="222">
        <f t="shared" si="1529"/>
        <v>0</v>
      </c>
      <c r="FI589" s="222">
        <f t="shared" si="1530"/>
        <v>0</v>
      </c>
      <c r="FJ589" s="222">
        <f t="shared" si="1531"/>
        <v>0</v>
      </c>
      <c r="FK589" s="222">
        <f t="shared" si="1532"/>
        <v>0</v>
      </c>
      <c r="FL589" s="222">
        <f t="shared" si="1533"/>
        <v>0</v>
      </c>
      <c r="FM589" s="222">
        <f t="shared" si="1534"/>
        <v>0</v>
      </c>
      <c r="FN589" s="222">
        <f t="shared" si="1535"/>
        <v>0</v>
      </c>
      <c r="FO589" s="222">
        <f t="shared" si="1536"/>
        <v>0</v>
      </c>
      <c r="FP589" s="222">
        <f t="shared" si="1537"/>
        <v>0</v>
      </c>
      <c r="FQ589" s="222">
        <f t="shared" si="1538"/>
        <v>0</v>
      </c>
      <c r="FR589" s="222">
        <f t="shared" si="1539"/>
        <v>0</v>
      </c>
      <c r="FS589" s="222">
        <f t="shared" si="1540"/>
        <v>0</v>
      </c>
      <c r="FT589" s="222">
        <f t="shared" si="1541"/>
        <v>0</v>
      </c>
      <c r="FU589" s="222">
        <f t="shared" si="1542"/>
        <v>0</v>
      </c>
      <c r="FV589" s="222">
        <f t="shared" si="1543"/>
        <v>0</v>
      </c>
      <c r="FW589" s="222">
        <f t="shared" si="1544"/>
        <v>0</v>
      </c>
      <c r="FX589" s="222">
        <f t="shared" si="1545"/>
        <v>0</v>
      </c>
      <c r="FY589" s="222">
        <f t="shared" si="1546"/>
        <v>0</v>
      </c>
      <c r="FZ589" s="222">
        <f t="shared" si="1547"/>
        <v>0</v>
      </c>
      <c r="GA589" s="222">
        <f t="shared" si="1548"/>
        <v>0</v>
      </c>
      <c r="GB589" s="222">
        <f t="shared" si="1549"/>
        <v>0</v>
      </c>
      <c r="GC589" s="222">
        <f t="shared" si="1550"/>
        <v>0</v>
      </c>
      <c r="GD589" s="222">
        <f t="shared" si="1551"/>
        <v>0</v>
      </c>
      <c r="GE589" s="222">
        <f t="shared" si="1552"/>
        <v>0</v>
      </c>
      <c r="GF589" s="222">
        <f t="shared" si="1553"/>
        <v>0</v>
      </c>
      <c r="GG589" s="222">
        <f t="shared" si="1554"/>
        <v>0</v>
      </c>
      <c r="GH589" s="222">
        <f t="shared" si="1555"/>
        <v>0</v>
      </c>
      <c r="GI589" s="222">
        <f t="shared" si="1556"/>
        <v>0</v>
      </c>
      <c r="GJ589" s="222">
        <f t="shared" si="1557"/>
        <v>0</v>
      </c>
      <c r="GK589" s="222">
        <f t="shared" si="1558"/>
        <v>0</v>
      </c>
      <c r="GL589" s="222">
        <f t="shared" si="1559"/>
        <v>0</v>
      </c>
      <c r="GM589" s="222">
        <f t="shared" si="1560"/>
        <v>0</v>
      </c>
      <c r="GN589" s="222">
        <f t="shared" si="1561"/>
        <v>0</v>
      </c>
      <c r="GO589" s="222">
        <f t="shared" si="1562"/>
        <v>0</v>
      </c>
      <c r="GP589" s="222">
        <f t="shared" si="1563"/>
        <v>0</v>
      </c>
      <c r="GQ589" s="222">
        <f t="shared" si="1564"/>
        <v>0</v>
      </c>
      <c r="GR589" s="222">
        <f t="shared" si="1565"/>
        <v>0</v>
      </c>
      <c r="GS589" s="222">
        <f t="shared" si="1566"/>
        <v>0</v>
      </c>
      <c r="GT589" s="222">
        <f t="shared" si="1567"/>
        <v>0</v>
      </c>
      <c r="GU589" s="222">
        <f t="shared" si="1568"/>
        <v>0</v>
      </c>
      <c r="GV589" s="222">
        <f t="shared" si="1569"/>
        <v>0</v>
      </c>
      <c r="GW589" s="222">
        <f t="shared" si="1570"/>
        <v>0</v>
      </c>
      <c r="GX589" s="222">
        <f t="shared" si="1571"/>
        <v>0</v>
      </c>
      <c r="GY589" s="222">
        <f t="shared" si="1572"/>
        <v>0</v>
      </c>
      <c r="GZ589" s="222">
        <f t="shared" si="1573"/>
        <v>0</v>
      </c>
      <c r="HA589" s="222">
        <f t="shared" si="1574"/>
        <v>0</v>
      </c>
      <c r="HB589" s="222">
        <f t="shared" si="1575"/>
        <v>0</v>
      </c>
      <c r="HC589" s="222">
        <f t="shared" si="1576"/>
        <v>0</v>
      </c>
      <c r="HD589" s="222">
        <f t="shared" si="1577"/>
        <v>0</v>
      </c>
      <c r="HE589" s="222">
        <f t="shared" si="1578"/>
        <v>0</v>
      </c>
      <c r="HF589" s="222">
        <f t="shared" si="1579"/>
        <v>0</v>
      </c>
      <c r="HG589" s="222">
        <f t="shared" si="1580"/>
        <v>0</v>
      </c>
      <c r="HH589" s="222">
        <f t="shared" si="1581"/>
        <v>0</v>
      </c>
      <c r="HI589" s="222">
        <f t="shared" si="1582"/>
        <v>0</v>
      </c>
      <c r="HJ589" s="222">
        <f t="shared" si="1583"/>
        <v>0</v>
      </c>
      <c r="HK589" s="222">
        <f t="shared" si="1584"/>
        <v>0</v>
      </c>
      <c r="HL589" s="222">
        <f t="shared" si="1585"/>
        <v>0</v>
      </c>
      <c r="HM589" s="222">
        <f t="shared" si="1586"/>
        <v>0</v>
      </c>
      <c r="HN589" s="222">
        <f t="shared" si="1587"/>
        <v>0</v>
      </c>
      <c r="HO589" s="222">
        <f t="shared" si="1588"/>
        <v>0</v>
      </c>
      <c r="HP589" s="222">
        <f t="shared" si="1589"/>
        <v>0</v>
      </c>
      <c r="HQ589" s="222">
        <f t="shared" si="1590"/>
        <v>0</v>
      </c>
      <c r="HR589" s="222">
        <f t="shared" si="1591"/>
        <v>0</v>
      </c>
      <c r="HS589" s="222">
        <f t="shared" si="1592"/>
        <v>0</v>
      </c>
      <c r="HT589" s="222">
        <f t="shared" si="1593"/>
        <v>0</v>
      </c>
      <c r="HU589" s="222">
        <f t="shared" si="1594"/>
        <v>0</v>
      </c>
      <c r="HV589" s="222">
        <f t="shared" si="1595"/>
        <v>0</v>
      </c>
      <c r="HW589" s="222">
        <f t="shared" si="1596"/>
        <v>0</v>
      </c>
      <c r="HX589" s="222">
        <f t="shared" si="1597"/>
        <v>0</v>
      </c>
      <c r="HY589" s="222">
        <f t="shared" si="1598"/>
        <v>0</v>
      </c>
      <c r="HZ589" s="222">
        <f t="shared" si="1599"/>
        <v>0</v>
      </c>
      <c r="IA589" s="222">
        <f t="shared" si="1600"/>
        <v>0</v>
      </c>
      <c r="IB589" s="222">
        <f t="shared" si="1601"/>
        <v>0</v>
      </c>
      <c r="IC589" s="222">
        <f t="shared" si="1602"/>
        <v>0</v>
      </c>
      <c r="ID589" s="222">
        <f t="shared" si="1603"/>
        <v>0</v>
      </c>
      <c r="IE589" s="222">
        <f t="shared" si="1604"/>
        <v>0</v>
      </c>
      <c r="IF589" s="222">
        <f t="shared" si="1605"/>
        <v>0</v>
      </c>
      <c r="IG589" s="222">
        <f t="shared" si="1606"/>
        <v>0</v>
      </c>
      <c r="IH589" s="222">
        <f t="shared" si="1607"/>
        <v>0</v>
      </c>
      <c r="II589" s="222">
        <f t="shared" si="1608"/>
        <v>0</v>
      </c>
      <c r="IJ589" s="222">
        <f t="shared" si="1609"/>
        <v>0</v>
      </c>
      <c r="IK589" s="222">
        <f t="shared" si="1610"/>
        <v>0</v>
      </c>
      <c r="IL589" s="222">
        <f t="shared" si="1611"/>
        <v>0</v>
      </c>
      <c r="IM589" s="222">
        <f t="shared" si="1612"/>
        <v>0</v>
      </c>
      <c r="IN589" s="222">
        <f t="shared" si="1613"/>
        <v>0</v>
      </c>
      <c r="IO589" s="222">
        <f t="shared" si="1614"/>
        <v>0</v>
      </c>
      <c r="IP589" s="222">
        <f t="shared" si="1615"/>
        <v>0</v>
      </c>
      <c r="IQ589" s="222">
        <f t="shared" si="1616"/>
        <v>0</v>
      </c>
      <c r="IR589" s="222">
        <f t="shared" si="1617"/>
        <v>0</v>
      </c>
      <c r="IS589" s="222">
        <f t="shared" si="1618"/>
        <v>0</v>
      </c>
      <c r="IT589" s="222">
        <f t="shared" si="1619"/>
        <v>0</v>
      </c>
      <c r="IU589" s="222">
        <f t="shared" si="1620"/>
        <v>0</v>
      </c>
      <c r="IV589" s="222">
        <f t="shared" si="1621"/>
        <v>0</v>
      </c>
      <c r="IW589" s="222">
        <f t="shared" si="1622"/>
        <v>0</v>
      </c>
      <c r="IX589" s="222">
        <f t="shared" si="1623"/>
        <v>0</v>
      </c>
      <c r="IY589" s="222">
        <f t="shared" si="1624"/>
        <v>0</v>
      </c>
      <c r="IZ589" s="222">
        <f t="shared" si="1625"/>
        <v>0</v>
      </c>
      <c r="JA589" s="222">
        <f t="shared" si="1626"/>
        <v>0</v>
      </c>
      <c r="JB589" s="222">
        <f t="shared" si="1627"/>
        <v>0</v>
      </c>
    </row>
    <row r="590" spans="2:262">
      <c r="B590" s="230">
        <v>229</v>
      </c>
      <c r="C590" s="229">
        <f t="shared" si="1628"/>
        <v>4.4726562499999905E-3</v>
      </c>
      <c r="D590" s="226">
        <f t="shared" ca="1" si="1371"/>
        <v>24.687147197049594</v>
      </c>
      <c r="E590" s="225">
        <f ca="1">IA361</f>
        <v>0.68714719704959448</v>
      </c>
      <c r="F590" s="224">
        <v>229</v>
      </c>
      <c r="G590" s="222">
        <f t="shared" si="1372"/>
        <v>0</v>
      </c>
      <c r="H590" s="222">
        <f t="shared" si="1373"/>
        <v>0</v>
      </c>
      <c r="I590" s="222">
        <f t="shared" si="1374"/>
        <v>0</v>
      </c>
      <c r="J590" s="222">
        <f t="shared" si="1375"/>
        <v>0</v>
      </c>
      <c r="K590" s="222">
        <f t="shared" si="1376"/>
        <v>0</v>
      </c>
      <c r="L590" s="222">
        <f t="shared" si="1377"/>
        <v>0</v>
      </c>
      <c r="M590" s="222">
        <f t="shared" si="1378"/>
        <v>0</v>
      </c>
      <c r="N590" s="222">
        <f t="shared" si="1379"/>
        <v>0</v>
      </c>
      <c r="O590" s="222">
        <f t="shared" si="1380"/>
        <v>0</v>
      </c>
      <c r="P590" s="222">
        <f t="shared" si="1381"/>
        <v>0</v>
      </c>
      <c r="Q590" s="222">
        <f t="shared" si="1382"/>
        <v>0</v>
      </c>
      <c r="R590" s="222">
        <f t="shared" si="1383"/>
        <v>0</v>
      </c>
      <c r="S590" s="222">
        <f t="shared" si="1384"/>
        <v>0</v>
      </c>
      <c r="T590" s="222">
        <f t="shared" si="1385"/>
        <v>0</v>
      </c>
      <c r="U590" s="222">
        <f t="shared" si="1386"/>
        <v>0</v>
      </c>
      <c r="V590" s="222">
        <f t="shared" si="1387"/>
        <v>0</v>
      </c>
      <c r="W590" s="222">
        <f t="shared" si="1388"/>
        <v>0</v>
      </c>
      <c r="X590" s="222">
        <f t="shared" si="1389"/>
        <v>0</v>
      </c>
      <c r="Y590" s="222">
        <f t="shared" si="1390"/>
        <v>0</v>
      </c>
      <c r="Z590" s="222">
        <f t="shared" si="1391"/>
        <v>0</v>
      </c>
      <c r="AA590" s="222">
        <f t="shared" si="1392"/>
        <v>0</v>
      </c>
      <c r="AB590" s="222">
        <f t="shared" si="1393"/>
        <v>0</v>
      </c>
      <c r="AC590" s="222">
        <f t="shared" si="1394"/>
        <v>0</v>
      </c>
      <c r="AD590" s="222">
        <f t="shared" si="1395"/>
        <v>0</v>
      </c>
      <c r="AE590" s="222">
        <f t="shared" si="1396"/>
        <v>0</v>
      </c>
      <c r="AF590" s="222">
        <f t="shared" si="1397"/>
        <v>0</v>
      </c>
      <c r="AG590" s="222">
        <f t="shared" si="1398"/>
        <v>0</v>
      </c>
      <c r="AH590" s="222">
        <f t="shared" si="1399"/>
        <v>0</v>
      </c>
      <c r="AI590" s="222">
        <f t="shared" si="1400"/>
        <v>0</v>
      </c>
      <c r="AJ590" s="222">
        <f t="shared" si="1401"/>
        <v>0</v>
      </c>
      <c r="AK590" s="222">
        <f t="shared" si="1402"/>
        <v>0</v>
      </c>
      <c r="AL590" s="222">
        <f t="shared" si="1403"/>
        <v>0</v>
      </c>
      <c r="AM590" s="222">
        <f t="shared" si="1404"/>
        <v>0</v>
      </c>
      <c r="AN590" s="222">
        <f t="shared" si="1405"/>
        <v>0</v>
      </c>
      <c r="AO590" s="222">
        <f t="shared" si="1406"/>
        <v>0</v>
      </c>
      <c r="AP590" s="222">
        <f t="shared" si="1407"/>
        <v>0</v>
      </c>
      <c r="AQ590" s="222">
        <f t="shared" si="1408"/>
        <v>0</v>
      </c>
      <c r="AR590" s="222">
        <f t="shared" si="1409"/>
        <v>0</v>
      </c>
      <c r="AS590" s="222">
        <f t="shared" si="1410"/>
        <v>0</v>
      </c>
      <c r="AT590" s="222">
        <f t="shared" si="1411"/>
        <v>0</v>
      </c>
      <c r="AU590" s="222">
        <f t="shared" si="1412"/>
        <v>0</v>
      </c>
      <c r="AV590" s="222">
        <f t="shared" si="1413"/>
        <v>0</v>
      </c>
      <c r="AW590" s="222">
        <f t="shared" si="1414"/>
        <v>0</v>
      </c>
      <c r="AX590" s="222">
        <f t="shared" si="1415"/>
        <v>0</v>
      </c>
      <c r="AY590" s="222">
        <f t="shared" si="1416"/>
        <v>0</v>
      </c>
      <c r="AZ590" s="222">
        <f t="shared" si="1417"/>
        <v>0</v>
      </c>
      <c r="BA590" s="222">
        <f t="shared" si="1418"/>
        <v>0</v>
      </c>
      <c r="BB590" s="222">
        <f t="shared" si="1419"/>
        <v>0</v>
      </c>
      <c r="BC590" s="222">
        <f t="shared" si="1420"/>
        <v>0</v>
      </c>
      <c r="BD590" s="222">
        <f t="shared" si="1421"/>
        <v>0</v>
      </c>
      <c r="BE590" s="222">
        <f t="shared" si="1422"/>
        <v>0</v>
      </c>
      <c r="BF590" s="222">
        <f t="shared" si="1423"/>
        <v>0</v>
      </c>
      <c r="BG590" s="222">
        <f t="shared" si="1424"/>
        <v>0</v>
      </c>
      <c r="BH590" s="222">
        <f t="shared" si="1425"/>
        <v>0</v>
      </c>
      <c r="BI590" s="222">
        <f t="shared" si="1426"/>
        <v>0</v>
      </c>
      <c r="BJ590" s="222">
        <f t="shared" si="1427"/>
        <v>0</v>
      </c>
      <c r="BK590" s="222">
        <f t="shared" si="1428"/>
        <v>0</v>
      </c>
      <c r="BL590" s="222">
        <f t="shared" si="1429"/>
        <v>0</v>
      </c>
      <c r="BM590" s="222">
        <f t="shared" si="1430"/>
        <v>0</v>
      </c>
      <c r="BN590" s="222">
        <f t="shared" si="1431"/>
        <v>0</v>
      </c>
      <c r="BO590" s="222">
        <f t="shared" si="1432"/>
        <v>0</v>
      </c>
      <c r="BP590" s="222">
        <f t="shared" si="1433"/>
        <v>0</v>
      </c>
      <c r="BQ590" s="222">
        <f t="shared" si="1434"/>
        <v>0</v>
      </c>
      <c r="BR590" s="222">
        <f t="shared" si="1435"/>
        <v>0</v>
      </c>
      <c r="BS590" s="222">
        <f t="shared" si="1436"/>
        <v>0</v>
      </c>
      <c r="BT590" s="222">
        <f t="shared" si="1437"/>
        <v>0</v>
      </c>
      <c r="BU590" s="222">
        <f t="shared" si="1438"/>
        <v>0</v>
      </c>
      <c r="BV590" s="222">
        <f t="shared" si="1439"/>
        <v>0</v>
      </c>
      <c r="BW590" s="222">
        <f t="shared" si="1440"/>
        <v>0</v>
      </c>
      <c r="BX590" s="222">
        <f t="shared" si="1441"/>
        <v>0</v>
      </c>
      <c r="BY590" s="222">
        <f t="shared" si="1442"/>
        <v>0</v>
      </c>
      <c r="BZ590" s="222">
        <f t="shared" si="1443"/>
        <v>0</v>
      </c>
      <c r="CA590" s="222">
        <f t="shared" si="1444"/>
        <v>0</v>
      </c>
      <c r="CB590" s="222">
        <f t="shared" si="1445"/>
        <v>0</v>
      </c>
      <c r="CC590" s="222">
        <f t="shared" si="1446"/>
        <v>0</v>
      </c>
      <c r="CD590" s="222">
        <f t="shared" si="1447"/>
        <v>0</v>
      </c>
      <c r="CE590" s="222">
        <f t="shared" si="1448"/>
        <v>0</v>
      </c>
      <c r="CF590" s="222">
        <f t="shared" si="1449"/>
        <v>0</v>
      </c>
      <c r="CG590" s="222">
        <f t="shared" si="1450"/>
        <v>0</v>
      </c>
      <c r="CH590" s="222">
        <f t="shared" si="1451"/>
        <v>0</v>
      </c>
      <c r="CI590" s="222">
        <f t="shared" si="1452"/>
        <v>0</v>
      </c>
      <c r="CJ590" s="222">
        <f t="shared" si="1453"/>
        <v>0</v>
      </c>
      <c r="CK590" s="222">
        <f t="shared" si="1454"/>
        <v>0</v>
      </c>
      <c r="CL590" s="222">
        <f t="shared" si="1455"/>
        <v>0</v>
      </c>
      <c r="CM590" s="222">
        <f t="shared" si="1456"/>
        <v>0</v>
      </c>
      <c r="CN590" s="222">
        <f t="shared" si="1457"/>
        <v>0</v>
      </c>
      <c r="CO590" s="222">
        <f t="shared" si="1458"/>
        <v>0</v>
      </c>
      <c r="CP590" s="222">
        <f t="shared" si="1459"/>
        <v>0</v>
      </c>
      <c r="CQ590" s="222">
        <f t="shared" si="1460"/>
        <v>0</v>
      </c>
      <c r="CR590" s="222">
        <f t="shared" si="1461"/>
        <v>0</v>
      </c>
      <c r="CS590" s="222">
        <f t="shared" si="1462"/>
        <v>0</v>
      </c>
      <c r="CT590" s="222">
        <f t="shared" si="1463"/>
        <v>0</v>
      </c>
      <c r="CU590" s="222">
        <f t="shared" si="1464"/>
        <v>0</v>
      </c>
      <c r="CV590" s="222">
        <f t="shared" si="1465"/>
        <v>0</v>
      </c>
      <c r="CW590" s="222">
        <f t="shared" si="1466"/>
        <v>0</v>
      </c>
      <c r="CX590" s="222">
        <f t="shared" si="1467"/>
        <v>0</v>
      </c>
      <c r="CY590" s="222">
        <f t="shared" si="1468"/>
        <v>0</v>
      </c>
      <c r="CZ590" s="222">
        <f t="shared" si="1469"/>
        <v>0</v>
      </c>
      <c r="DA590" s="222">
        <f t="shared" si="1470"/>
        <v>0</v>
      </c>
      <c r="DB590" s="222">
        <f t="shared" si="1471"/>
        <v>0</v>
      </c>
      <c r="DC590" s="222">
        <f t="shared" si="1472"/>
        <v>0</v>
      </c>
      <c r="DD590" s="222">
        <f t="shared" si="1473"/>
        <v>0</v>
      </c>
      <c r="DE590" s="222">
        <f t="shared" si="1474"/>
        <v>0</v>
      </c>
      <c r="DF590" s="222">
        <f t="shared" si="1475"/>
        <v>0</v>
      </c>
      <c r="DG590" s="222">
        <f t="shared" si="1476"/>
        <v>0</v>
      </c>
      <c r="DH590" s="222">
        <f t="shared" si="1477"/>
        <v>0</v>
      </c>
      <c r="DI590" s="222">
        <f t="shared" si="1478"/>
        <v>0</v>
      </c>
      <c r="DJ590" s="222">
        <f t="shared" si="1479"/>
        <v>0</v>
      </c>
      <c r="DK590" s="222">
        <f t="shared" si="1480"/>
        <v>0</v>
      </c>
      <c r="DL590" s="222">
        <f t="shared" si="1481"/>
        <v>0</v>
      </c>
      <c r="DM590" s="222">
        <f t="shared" si="1482"/>
        <v>0</v>
      </c>
      <c r="DN590" s="222">
        <f t="shared" si="1483"/>
        <v>0</v>
      </c>
      <c r="DO590" s="222">
        <f t="shared" si="1484"/>
        <v>0</v>
      </c>
      <c r="DP590" s="222">
        <f t="shared" si="1485"/>
        <v>0</v>
      </c>
      <c r="DQ590" s="222">
        <f t="shared" si="1486"/>
        <v>0</v>
      </c>
      <c r="DR590" s="222">
        <f t="shared" si="1487"/>
        <v>0</v>
      </c>
      <c r="DS590" s="222">
        <f t="shared" si="1488"/>
        <v>0</v>
      </c>
      <c r="DT590" s="222">
        <f t="shared" si="1489"/>
        <v>0</v>
      </c>
      <c r="DU590" s="222">
        <f t="shared" si="1490"/>
        <v>0</v>
      </c>
      <c r="DV590" s="222">
        <f t="shared" si="1491"/>
        <v>0</v>
      </c>
      <c r="DW590" s="222">
        <f t="shared" si="1492"/>
        <v>0</v>
      </c>
      <c r="DX590" s="222">
        <f t="shared" si="1493"/>
        <v>0</v>
      </c>
      <c r="DY590" s="222">
        <f t="shared" si="1494"/>
        <v>0</v>
      </c>
      <c r="DZ590" s="222">
        <f t="shared" si="1495"/>
        <v>0</v>
      </c>
      <c r="EA590" s="222">
        <f t="shared" si="1496"/>
        <v>0</v>
      </c>
      <c r="EB590" s="222">
        <f t="shared" si="1497"/>
        <v>0</v>
      </c>
      <c r="EC590" s="222">
        <f t="shared" si="1498"/>
        <v>0</v>
      </c>
      <c r="ED590" s="222">
        <f t="shared" si="1499"/>
        <v>0</v>
      </c>
      <c r="EE590" s="222">
        <f t="shared" si="1500"/>
        <v>0</v>
      </c>
      <c r="EF590" s="222">
        <f t="shared" si="1501"/>
        <v>0</v>
      </c>
      <c r="EG590" s="222">
        <f t="shared" si="1502"/>
        <v>0</v>
      </c>
      <c r="EH590" s="222">
        <f t="shared" si="1503"/>
        <v>0</v>
      </c>
      <c r="EI590" s="222">
        <f t="shared" si="1504"/>
        <v>0</v>
      </c>
      <c r="EJ590" s="222">
        <f t="shared" si="1505"/>
        <v>0</v>
      </c>
      <c r="EK590" s="222">
        <f t="shared" si="1506"/>
        <v>0</v>
      </c>
      <c r="EL590" s="222">
        <f t="shared" si="1507"/>
        <v>0</v>
      </c>
      <c r="EM590" s="222">
        <f t="shared" si="1508"/>
        <v>0</v>
      </c>
      <c r="EN590" s="222">
        <f t="shared" si="1509"/>
        <v>0</v>
      </c>
      <c r="EO590" s="222">
        <f t="shared" si="1510"/>
        <v>0</v>
      </c>
      <c r="EP590" s="222">
        <f t="shared" si="1511"/>
        <v>0</v>
      </c>
      <c r="EQ590" s="222">
        <f t="shared" si="1512"/>
        <v>0</v>
      </c>
      <c r="ER590" s="222">
        <f t="shared" si="1513"/>
        <v>0</v>
      </c>
      <c r="ES590" s="222">
        <f t="shared" si="1514"/>
        <v>0</v>
      </c>
      <c r="ET590" s="222">
        <f t="shared" si="1515"/>
        <v>0</v>
      </c>
      <c r="EU590" s="222">
        <f t="shared" si="1516"/>
        <v>0</v>
      </c>
      <c r="EV590" s="222">
        <f t="shared" si="1517"/>
        <v>0</v>
      </c>
      <c r="EW590" s="222">
        <f t="shared" si="1518"/>
        <v>0</v>
      </c>
      <c r="EX590" s="222">
        <f t="shared" si="1519"/>
        <v>0</v>
      </c>
      <c r="EY590" s="222">
        <f t="shared" si="1520"/>
        <v>0</v>
      </c>
      <c r="EZ590" s="222">
        <f t="shared" si="1521"/>
        <v>0</v>
      </c>
      <c r="FA590" s="222">
        <f t="shared" si="1522"/>
        <v>0</v>
      </c>
      <c r="FB590" s="222">
        <f t="shared" si="1523"/>
        <v>0</v>
      </c>
      <c r="FC590" s="222">
        <f t="shared" si="1524"/>
        <v>0</v>
      </c>
      <c r="FD590" s="222">
        <f t="shared" si="1525"/>
        <v>0</v>
      </c>
      <c r="FE590" s="222">
        <f t="shared" si="1526"/>
        <v>0</v>
      </c>
      <c r="FF590" s="222">
        <f t="shared" si="1527"/>
        <v>0</v>
      </c>
      <c r="FG590" s="222">
        <f t="shared" si="1528"/>
        <v>0</v>
      </c>
      <c r="FH590" s="222">
        <f t="shared" si="1529"/>
        <v>0</v>
      </c>
      <c r="FI590" s="222">
        <f t="shared" si="1530"/>
        <v>0</v>
      </c>
      <c r="FJ590" s="222">
        <f t="shared" si="1531"/>
        <v>0</v>
      </c>
      <c r="FK590" s="222">
        <f t="shared" si="1532"/>
        <v>0</v>
      </c>
      <c r="FL590" s="222">
        <f t="shared" si="1533"/>
        <v>0</v>
      </c>
      <c r="FM590" s="222">
        <f t="shared" si="1534"/>
        <v>0</v>
      </c>
      <c r="FN590" s="222">
        <f t="shared" si="1535"/>
        <v>0</v>
      </c>
      <c r="FO590" s="222">
        <f t="shared" si="1536"/>
        <v>0</v>
      </c>
      <c r="FP590" s="222">
        <f t="shared" si="1537"/>
        <v>0</v>
      </c>
      <c r="FQ590" s="222">
        <f t="shared" si="1538"/>
        <v>0</v>
      </c>
      <c r="FR590" s="222">
        <f t="shared" si="1539"/>
        <v>0</v>
      </c>
      <c r="FS590" s="222">
        <f t="shared" si="1540"/>
        <v>0</v>
      </c>
      <c r="FT590" s="222">
        <f t="shared" si="1541"/>
        <v>0</v>
      </c>
      <c r="FU590" s="222">
        <f t="shared" si="1542"/>
        <v>0</v>
      </c>
      <c r="FV590" s="222">
        <f t="shared" si="1543"/>
        <v>0</v>
      </c>
      <c r="FW590" s="222">
        <f t="shared" si="1544"/>
        <v>0</v>
      </c>
      <c r="FX590" s="222">
        <f t="shared" si="1545"/>
        <v>0</v>
      </c>
      <c r="FY590" s="222">
        <f t="shared" si="1546"/>
        <v>0</v>
      </c>
      <c r="FZ590" s="222">
        <f t="shared" si="1547"/>
        <v>0</v>
      </c>
      <c r="GA590" s="222">
        <f t="shared" si="1548"/>
        <v>0</v>
      </c>
      <c r="GB590" s="222">
        <f t="shared" si="1549"/>
        <v>0</v>
      </c>
      <c r="GC590" s="222">
        <f t="shared" si="1550"/>
        <v>0</v>
      </c>
      <c r="GD590" s="222">
        <f t="shared" si="1551"/>
        <v>0</v>
      </c>
      <c r="GE590" s="222">
        <f t="shared" si="1552"/>
        <v>0</v>
      </c>
      <c r="GF590" s="222">
        <f t="shared" si="1553"/>
        <v>0</v>
      </c>
      <c r="GG590" s="222">
        <f t="shared" si="1554"/>
        <v>0</v>
      </c>
      <c r="GH590" s="222">
        <f t="shared" si="1555"/>
        <v>0</v>
      </c>
      <c r="GI590" s="222">
        <f t="shared" si="1556"/>
        <v>0</v>
      </c>
      <c r="GJ590" s="222">
        <f t="shared" si="1557"/>
        <v>0</v>
      </c>
      <c r="GK590" s="222">
        <f t="shared" si="1558"/>
        <v>0</v>
      </c>
      <c r="GL590" s="222">
        <f t="shared" si="1559"/>
        <v>0</v>
      </c>
      <c r="GM590" s="222">
        <f t="shared" si="1560"/>
        <v>0</v>
      </c>
      <c r="GN590" s="222">
        <f t="shared" si="1561"/>
        <v>0</v>
      </c>
      <c r="GO590" s="222">
        <f t="shared" si="1562"/>
        <v>0</v>
      </c>
      <c r="GP590" s="222">
        <f t="shared" si="1563"/>
        <v>0</v>
      </c>
      <c r="GQ590" s="222">
        <f t="shared" si="1564"/>
        <v>0</v>
      </c>
      <c r="GR590" s="222">
        <f t="shared" si="1565"/>
        <v>0</v>
      </c>
      <c r="GS590" s="222">
        <f t="shared" si="1566"/>
        <v>0</v>
      </c>
      <c r="GT590" s="222">
        <f t="shared" si="1567"/>
        <v>0</v>
      </c>
      <c r="GU590" s="222">
        <f t="shared" si="1568"/>
        <v>0</v>
      </c>
      <c r="GV590" s="222">
        <f t="shared" si="1569"/>
        <v>0</v>
      </c>
      <c r="GW590" s="222">
        <f t="shared" si="1570"/>
        <v>0</v>
      </c>
      <c r="GX590" s="222">
        <f t="shared" si="1571"/>
        <v>0</v>
      </c>
      <c r="GY590" s="222">
        <f t="shared" si="1572"/>
        <v>0</v>
      </c>
      <c r="GZ590" s="222">
        <f t="shared" si="1573"/>
        <v>0</v>
      </c>
      <c r="HA590" s="222">
        <f t="shared" si="1574"/>
        <v>0</v>
      </c>
      <c r="HB590" s="222">
        <f t="shared" si="1575"/>
        <v>0</v>
      </c>
      <c r="HC590" s="222">
        <f t="shared" si="1576"/>
        <v>0</v>
      </c>
      <c r="HD590" s="222">
        <f t="shared" si="1577"/>
        <v>0</v>
      </c>
      <c r="HE590" s="222">
        <f t="shared" si="1578"/>
        <v>0</v>
      </c>
      <c r="HF590" s="222">
        <f t="shared" si="1579"/>
        <v>0</v>
      </c>
      <c r="HG590" s="222">
        <f t="shared" si="1580"/>
        <v>0</v>
      </c>
      <c r="HH590" s="222">
        <f t="shared" si="1581"/>
        <v>0</v>
      </c>
      <c r="HI590" s="222">
        <f t="shared" si="1582"/>
        <v>0</v>
      </c>
      <c r="HJ590" s="222">
        <f t="shared" si="1583"/>
        <v>0</v>
      </c>
      <c r="HK590" s="222">
        <f t="shared" si="1584"/>
        <v>0</v>
      </c>
      <c r="HL590" s="222">
        <f t="shared" si="1585"/>
        <v>0</v>
      </c>
      <c r="HM590" s="222">
        <f t="shared" si="1586"/>
        <v>0</v>
      </c>
      <c r="HN590" s="222">
        <f t="shared" si="1587"/>
        <v>0</v>
      </c>
      <c r="HO590" s="222">
        <f t="shared" si="1588"/>
        <v>0</v>
      </c>
      <c r="HP590" s="222">
        <f t="shared" si="1589"/>
        <v>0</v>
      </c>
      <c r="HQ590" s="222">
        <f t="shared" si="1590"/>
        <v>0</v>
      </c>
      <c r="HR590" s="222">
        <f t="shared" si="1591"/>
        <v>0</v>
      </c>
      <c r="HS590" s="222">
        <f t="shared" si="1592"/>
        <v>0</v>
      </c>
      <c r="HT590" s="222">
        <f t="shared" si="1593"/>
        <v>0</v>
      </c>
      <c r="HU590" s="222">
        <f t="shared" si="1594"/>
        <v>0</v>
      </c>
      <c r="HV590" s="222">
        <f t="shared" si="1595"/>
        <v>0</v>
      </c>
      <c r="HW590" s="222">
        <f t="shared" si="1596"/>
        <v>0</v>
      </c>
      <c r="HX590" s="222">
        <f t="shared" si="1597"/>
        <v>0</v>
      </c>
      <c r="HY590" s="222">
        <f t="shared" si="1598"/>
        <v>0</v>
      </c>
      <c r="HZ590" s="222">
        <f t="shared" si="1599"/>
        <v>0</v>
      </c>
      <c r="IA590" s="222">
        <f t="shared" si="1600"/>
        <v>0</v>
      </c>
      <c r="IB590" s="222">
        <f t="shared" si="1601"/>
        <v>0</v>
      </c>
      <c r="IC590" s="222">
        <f t="shared" si="1602"/>
        <v>0</v>
      </c>
      <c r="ID590" s="222">
        <f t="shared" si="1603"/>
        <v>0</v>
      </c>
      <c r="IE590" s="222">
        <f t="shared" si="1604"/>
        <v>0</v>
      </c>
      <c r="IF590" s="222">
        <f t="shared" si="1605"/>
        <v>0</v>
      </c>
      <c r="IG590" s="222">
        <f t="shared" si="1606"/>
        <v>0</v>
      </c>
      <c r="IH590" s="222">
        <f t="shared" si="1607"/>
        <v>0</v>
      </c>
      <c r="II590" s="222">
        <f t="shared" si="1608"/>
        <v>0</v>
      </c>
      <c r="IJ590" s="222">
        <f t="shared" si="1609"/>
        <v>0</v>
      </c>
      <c r="IK590" s="222">
        <f t="shared" si="1610"/>
        <v>0</v>
      </c>
      <c r="IL590" s="222">
        <f t="shared" si="1611"/>
        <v>0</v>
      </c>
      <c r="IM590" s="222">
        <f t="shared" si="1612"/>
        <v>0</v>
      </c>
      <c r="IN590" s="222">
        <f t="shared" si="1613"/>
        <v>0</v>
      </c>
      <c r="IO590" s="222">
        <f t="shared" si="1614"/>
        <v>0</v>
      </c>
      <c r="IP590" s="222">
        <f t="shared" si="1615"/>
        <v>0</v>
      </c>
      <c r="IQ590" s="222">
        <f t="shared" si="1616"/>
        <v>0</v>
      </c>
      <c r="IR590" s="222">
        <f t="shared" si="1617"/>
        <v>0</v>
      </c>
      <c r="IS590" s="222">
        <f t="shared" si="1618"/>
        <v>0</v>
      </c>
      <c r="IT590" s="222">
        <f t="shared" si="1619"/>
        <v>0</v>
      </c>
      <c r="IU590" s="222">
        <f t="shared" si="1620"/>
        <v>0</v>
      </c>
      <c r="IV590" s="222">
        <f t="shared" si="1621"/>
        <v>0</v>
      </c>
      <c r="IW590" s="222">
        <f t="shared" si="1622"/>
        <v>0</v>
      </c>
      <c r="IX590" s="222">
        <f t="shared" si="1623"/>
        <v>0</v>
      </c>
      <c r="IY590" s="222">
        <f t="shared" si="1624"/>
        <v>0</v>
      </c>
      <c r="IZ590" s="222">
        <f t="shared" si="1625"/>
        <v>0</v>
      </c>
      <c r="JA590" s="222">
        <f t="shared" si="1626"/>
        <v>0</v>
      </c>
      <c r="JB590" s="222">
        <f t="shared" si="1627"/>
        <v>0</v>
      </c>
    </row>
    <row r="591" spans="2:262">
      <c r="B591" s="230">
        <v>230</v>
      </c>
      <c r="C591" s="229">
        <f t="shared" si="1628"/>
        <v>4.4921874999999901E-3</v>
      </c>
      <c r="D591" s="226">
        <f t="shared" ca="1" si="1371"/>
        <v>24.678672879181189</v>
      </c>
      <c r="E591" s="225">
        <f ca="1">IB361</f>
        <v>0.67867287918118957</v>
      </c>
      <c r="F591" s="224">
        <v>230</v>
      </c>
      <c r="G591" s="222">
        <f t="shared" si="1372"/>
        <v>0</v>
      </c>
      <c r="H591" s="222">
        <f t="shared" si="1373"/>
        <v>0</v>
      </c>
      <c r="I591" s="222">
        <f t="shared" si="1374"/>
        <v>0</v>
      </c>
      <c r="J591" s="222">
        <f t="shared" si="1375"/>
        <v>0</v>
      </c>
      <c r="K591" s="222">
        <f t="shared" si="1376"/>
        <v>0</v>
      </c>
      <c r="L591" s="222">
        <f t="shared" si="1377"/>
        <v>0</v>
      </c>
      <c r="M591" s="222">
        <f t="shared" si="1378"/>
        <v>0</v>
      </c>
      <c r="N591" s="222">
        <f t="shared" si="1379"/>
        <v>0</v>
      </c>
      <c r="O591" s="222">
        <f t="shared" si="1380"/>
        <v>0</v>
      </c>
      <c r="P591" s="222">
        <f t="shared" si="1381"/>
        <v>0</v>
      </c>
      <c r="Q591" s="222">
        <f t="shared" si="1382"/>
        <v>0</v>
      </c>
      <c r="R591" s="222">
        <f t="shared" si="1383"/>
        <v>0</v>
      </c>
      <c r="S591" s="222">
        <f t="shared" si="1384"/>
        <v>0</v>
      </c>
      <c r="T591" s="222">
        <f t="shared" si="1385"/>
        <v>0</v>
      </c>
      <c r="U591" s="222">
        <f t="shared" si="1386"/>
        <v>0</v>
      </c>
      <c r="V591" s="222">
        <f t="shared" si="1387"/>
        <v>0</v>
      </c>
      <c r="W591" s="222">
        <f t="shared" si="1388"/>
        <v>0</v>
      </c>
      <c r="X591" s="222">
        <f t="shared" si="1389"/>
        <v>0</v>
      </c>
      <c r="Y591" s="222">
        <f t="shared" si="1390"/>
        <v>0</v>
      </c>
      <c r="Z591" s="222">
        <f t="shared" si="1391"/>
        <v>0</v>
      </c>
      <c r="AA591" s="222">
        <f t="shared" si="1392"/>
        <v>0</v>
      </c>
      <c r="AB591" s="222">
        <f t="shared" si="1393"/>
        <v>0</v>
      </c>
      <c r="AC591" s="222">
        <f t="shared" si="1394"/>
        <v>0</v>
      </c>
      <c r="AD591" s="222">
        <f t="shared" si="1395"/>
        <v>0</v>
      </c>
      <c r="AE591" s="222">
        <f t="shared" si="1396"/>
        <v>0</v>
      </c>
      <c r="AF591" s="222">
        <f t="shared" si="1397"/>
        <v>0</v>
      </c>
      <c r="AG591" s="222">
        <f t="shared" si="1398"/>
        <v>0</v>
      </c>
      <c r="AH591" s="222">
        <f t="shared" si="1399"/>
        <v>0</v>
      </c>
      <c r="AI591" s="222">
        <f t="shared" si="1400"/>
        <v>0</v>
      </c>
      <c r="AJ591" s="222">
        <f t="shared" si="1401"/>
        <v>0</v>
      </c>
      <c r="AK591" s="222">
        <f t="shared" si="1402"/>
        <v>0</v>
      </c>
      <c r="AL591" s="222">
        <f t="shared" si="1403"/>
        <v>0</v>
      </c>
      <c r="AM591" s="222">
        <f t="shared" si="1404"/>
        <v>0</v>
      </c>
      <c r="AN591" s="222">
        <f t="shared" si="1405"/>
        <v>0</v>
      </c>
      <c r="AO591" s="222">
        <f t="shared" si="1406"/>
        <v>0</v>
      </c>
      <c r="AP591" s="222">
        <f t="shared" si="1407"/>
        <v>0</v>
      </c>
      <c r="AQ591" s="222">
        <f t="shared" si="1408"/>
        <v>0</v>
      </c>
      <c r="AR591" s="222">
        <f t="shared" si="1409"/>
        <v>0</v>
      </c>
      <c r="AS591" s="222">
        <f t="shared" si="1410"/>
        <v>0</v>
      </c>
      <c r="AT591" s="222">
        <f t="shared" si="1411"/>
        <v>0</v>
      </c>
      <c r="AU591" s="222">
        <f t="shared" si="1412"/>
        <v>0</v>
      </c>
      <c r="AV591" s="222">
        <f t="shared" si="1413"/>
        <v>0</v>
      </c>
      <c r="AW591" s="222">
        <f t="shared" si="1414"/>
        <v>0</v>
      </c>
      <c r="AX591" s="222">
        <f t="shared" si="1415"/>
        <v>0</v>
      </c>
      <c r="AY591" s="222">
        <f t="shared" si="1416"/>
        <v>0</v>
      </c>
      <c r="AZ591" s="222">
        <f t="shared" si="1417"/>
        <v>0</v>
      </c>
      <c r="BA591" s="222">
        <f t="shared" si="1418"/>
        <v>0</v>
      </c>
      <c r="BB591" s="222">
        <f t="shared" si="1419"/>
        <v>0</v>
      </c>
      <c r="BC591" s="222">
        <f t="shared" si="1420"/>
        <v>0</v>
      </c>
      <c r="BD591" s="222">
        <f t="shared" si="1421"/>
        <v>0</v>
      </c>
      <c r="BE591" s="222">
        <f t="shared" si="1422"/>
        <v>0</v>
      </c>
      <c r="BF591" s="222">
        <f t="shared" si="1423"/>
        <v>0</v>
      </c>
      <c r="BG591" s="222">
        <f t="shared" si="1424"/>
        <v>0</v>
      </c>
      <c r="BH591" s="222">
        <f t="shared" si="1425"/>
        <v>0</v>
      </c>
      <c r="BI591" s="222">
        <f t="shared" si="1426"/>
        <v>0</v>
      </c>
      <c r="BJ591" s="222">
        <f t="shared" si="1427"/>
        <v>0</v>
      </c>
      <c r="BK591" s="222">
        <f t="shared" si="1428"/>
        <v>0</v>
      </c>
      <c r="BL591" s="222">
        <f t="shared" si="1429"/>
        <v>0</v>
      </c>
      <c r="BM591" s="222">
        <f t="shared" si="1430"/>
        <v>0</v>
      </c>
      <c r="BN591" s="222">
        <f t="shared" si="1431"/>
        <v>0</v>
      </c>
      <c r="BO591" s="222">
        <f t="shared" si="1432"/>
        <v>0</v>
      </c>
      <c r="BP591" s="222">
        <f t="shared" si="1433"/>
        <v>0</v>
      </c>
      <c r="BQ591" s="222">
        <f t="shared" si="1434"/>
        <v>0</v>
      </c>
      <c r="BR591" s="222">
        <f t="shared" si="1435"/>
        <v>0</v>
      </c>
      <c r="BS591" s="222">
        <f t="shared" si="1436"/>
        <v>0</v>
      </c>
      <c r="BT591" s="222">
        <f t="shared" si="1437"/>
        <v>0</v>
      </c>
      <c r="BU591" s="222">
        <f t="shared" si="1438"/>
        <v>0</v>
      </c>
      <c r="BV591" s="222">
        <f t="shared" si="1439"/>
        <v>0</v>
      </c>
      <c r="BW591" s="222">
        <f t="shared" si="1440"/>
        <v>0</v>
      </c>
      <c r="BX591" s="222">
        <f t="shared" si="1441"/>
        <v>0</v>
      </c>
      <c r="BY591" s="222">
        <f t="shared" si="1442"/>
        <v>0</v>
      </c>
      <c r="BZ591" s="222">
        <f t="shared" si="1443"/>
        <v>0</v>
      </c>
      <c r="CA591" s="222">
        <f t="shared" si="1444"/>
        <v>0</v>
      </c>
      <c r="CB591" s="222">
        <f t="shared" si="1445"/>
        <v>0</v>
      </c>
      <c r="CC591" s="222">
        <f t="shared" si="1446"/>
        <v>0</v>
      </c>
      <c r="CD591" s="222">
        <f t="shared" si="1447"/>
        <v>0</v>
      </c>
      <c r="CE591" s="222">
        <f t="shared" si="1448"/>
        <v>0</v>
      </c>
      <c r="CF591" s="222">
        <f t="shared" si="1449"/>
        <v>0</v>
      </c>
      <c r="CG591" s="222">
        <f t="shared" si="1450"/>
        <v>0</v>
      </c>
      <c r="CH591" s="222">
        <f t="shared" si="1451"/>
        <v>0</v>
      </c>
      <c r="CI591" s="222">
        <f t="shared" si="1452"/>
        <v>0</v>
      </c>
      <c r="CJ591" s="222">
        <f t="shared" si="1453"/>
        <v>0</v>
      </c>
      <c r="CK591" s="222">
        <f t="shared" si="1454"/>
        <v>0</v>
      </c>
      <c r="CL591" s="222">
        <f t="shared" si="1455"/>
        <v>0</v>
      </c>
      <c r="CM591" s="222">
        <f t="shared" si="1456"/>
        <v>0</v>
      </c>
      <c r="CN591" s="222">
        <f t="shared" si="1457"/>
        <v>0</v>
      </c>
      <c r="CO591" s="222">
        <f t="shared" si="1458"/>
        <v>0</v>
      </c>
      <c r="CP591" s="222">
        <f t="shared" si="1459"/>
        <v>0</v>
      </c>
      <c r="CQ591" s="222">
        <f t="shared" si="1460"/>
        <v>0</v>
      </c>
      <c r="CR591" s="222">
        <f t="shared" si="1461"/>
        <v>0</v>
      </c>
      <c r="CS591" s="222">
        <f t="shared" si="1462"/>
        <v>0</v>
      </c>
      <c r="CT591" s="222">
        <f t="shared" si="1463"/>
        <v>0</v>
      </c>
      <c r="CU591" s="222">
        <f t="shared" si="1464"/>
        <v>0</v>
      </c>
      <c r="CV591" s="222">
        <f t="shared" si="1465"/>
        <v>0</v>
      </c>
      <c r="CW591" s="222">
        <f t="shared" si="1466"/>
        <v>0</v>
      </c>
      <c r="CX591" s="222">
        <f t="shared" si="1467"/>
        <v>0</v>
      </c>
      <c r="CY591" s="222">
        <f t="shared" si="1468"/>
        <v>0</v>
      </c>
      <c r="CZ591" s="222">
        <f t="shared" si="1469"/>
        <v>0</v>
      </c>
      <c r="DA591" s="222">
        <f t="shared" si="1470"/>
        <v>0</v>
      </c>
      <c r="DB591" s="222">
        <f t="shared" si="1471"/>
        <v>0</v>
      </c>
      <c r="DC591" s="222">
        <f t="shared" si="1472"/>
        <v>0</v>
      </c>
      <c r="DD591" s="222">
        <f t="shared" si="1473"/>
        <v>0</v>
      </c>
      <c r="DE591" s="222">
        <f t="shared" si="1474"/>
        <v>0</v>
      </c>
      <c r="DF591" s="222">
        <f t="shared" si="1475"/>
        <v>0</v>
      </c>
      <c r="DG591" s="222">
        <f t="shared" si="1476"/>
        <v>0</v>
      </c>
      <c r="DH591" s="222">
        <f t="shared" si="1477"/>
        <v>0</v>
      </c>
      <c r="DI591" s="222">
        <f t="shared" si="1478"/>
        <v>0</v>
      </c>
      <c r="DJ591" s="222">
        <f t="shared" si="1479"/>
        <v>0</v>
      </c>
      <c r="DK591" s="222">
        <f t="shared" si="1480"/>
        <v>0</v>
      </c>
      <c r="DL591" s="222">
        <f t="shared" si="1481"/>
        <v>0</v>
      </c>
      <c r="DM591" s="222">
        <f t="shared" si="1482"/>
        <v>0</v>
      </c>
      <c r="DN591" s="222">
        <f t="shared" si="1483"/>
        <v>0</v>
      </c>
      <c r="DO591" s="222">
        <f t="shared" si="1484"/>
        <v>0</v>
      </c>
      <c r="DP591" s="222">
        <f t="shared" si="1485"/>
        <v>0</v>
      </c>
      <c r="DQ591" s="222">
        <f t="shared" si="1486"/>
        <v>0</v>
      </c>
      <c r="DR591" s="222">
        <f t="shared" si="1487"/>
        <v>0</v>
      </c>
      <c r="DS591" s="222">
        <f t="shared" si="1488"/>
        <v>0</v>
      </c>
      <c r="DT591" s="222">
        <f t="shared" si="1489"/>
        <v>0</v>
      </c>
      <c r="DU591" s="222">
        <f t="shared" si="1490"/>
        <v>0</v>
      </c>
      <c r="DV591" s="222">
        <f t="shared" si="1491"/>
        <v>0</v>
      </c>
      <c r="DW591" s="222">
        <f t="shared" si="1492"/>
        <v>0</v>
      </c>
      <c r="DX591" s="222">
        <f t="shared" si="1493"/>
        <v>0</v>
      </c>
      <c r="DY591" s="222">
        <f t="shared" si="1494"/>
        <v>0</v>
      </c>
      <c r="DZ591" s="222">
        <f t="shared" si="1495"/>
        <v>0</v>
      </c>
      <c r="EA591" s="222">
        <f t="shared" si="1496"/>
        <v>0</v>
      </c>
      <c r="EB591" s="222">
        <f t="shared" si="1497"/>
        <v>0</v>
      </c>
      <c r="EC591" s="222">
        <f t="shared" si="1498"/>
        <v>0</v>
      </c>
      <c r="ED591" s="222">
        <f t="shared" si="1499"/>
        <v>0</v>
      </c>
      <c r="EE591" s="222">
        <f t="shared" si="1500"/>
        <v>0</v>
      </c>
      <c r="EF591" s="222">
        <f t="shared" si="1501"/>
        <v>0</v>
      </c>
      <c r="EG591" s="222">
        <f t="shared" si="1502"/>
        <v>0</v>
      </c>
      <c r="EH591" s="222">
        <f t="shared" si="1503"/>
        <v>0</v>
      </c>
      <c r="EI591" s="222">
        <f t="shared" si="1504"/>
        <v>0</v>
      </c>
      <c r="EJ591" s="222">
        <f t="shared" si="1505"/>
        <v>0</v>
      </c>
      <c r="EK591" s="222">
        <f t="shared" si="1506"/>
        <v>0</v>
      </c>
      <c r="EL591" s="222">
        <f t="shared" si="1507"/>
        <v>0</v>
      </c>
      <c r="EM591" s="222">
        <f t="shared" si="1508"/>
        <v>0</v>
      </c>
      <c r="EN591" s="222">
        <f t="shared" si="1509"/>
        <v>0</v>
      </c>
      <c r="EO591" s="222">
        <f t="shared" si="1510"/>
        <v>0</v>
      </c>
      <c r="EP591" s="222">
        <f t="shared" si="1511"/>
        <v>0</v>
      </c>
      <c r="EQ591" s="222">
        <f t="shared" si="1512"/>
        <v>0</v>
      </c>
      <c r="ER591" s="222">
        <f t="shared" si="1513"/>
        <v>0</v>
      </c>
      <c r="ES591" s="222">
        <f t="shared" si="1514"/>
        <v>0</v>
      </c>
      <c r="ET591" s="222">
        <f t="shared" si="1515"/>
        <v>0</v>
      </c>
      <c r="EU591" s="222">
        <f t="shared" si="1516"/>
        <v>0</v>
      </c>
      <c r="EV591" s="222">
        <f t="shared" si="1517"/>
        <v>0</v>
      </c>
      <c r="EW591" s="222">
        <f t="shared" si="1518"/>
        <v>0</v>
      </c>
      <c r="EX591" s="222">
        <f t="shared" si="1519"/>
        <v>0</v>
      </c>
      <c r="EY591" s="222">
        <f t="shared" si="1520"/>
        <v>0</v>
      </c>
      <c r="EZ591" s="222">
        <f t="shared" si="1521"/>
        <v>0</v>
      </c>
      <c r="FA591" s="222">
        <f t="shared" si="1522"/>
        <v>0</v>
      </c>
      <c r="FB591" s="222">
        <f t="shared" si="1523"/>
        <v>0</v>
      </c>
      <c r="FC591" s="222">
        <f t="shared" si="1524"/>
        <v>0</v>
      </c>
      <c r="FD591" s="222">
        <f t="shared" si="1525"/>
        <v>0</v>
      </c>
      <c r="FE591" s="222">
        <f t="shared" si="1526"/>
        <v>0</v>
      </c>
      <c r="FF591" s="222">
        <f t="shared" si="1527"/>
        <v>0</v>
      </c>
      <c r="FG591" s="222">
        <f t="shared" si="1528"/>
        <v>0</v>
      </c>
      <c r="FH591" s="222">
        <f t="shared" si="1529"/>
        <v>0</v>
      </c>
      <c r="FI591" s="222">
        <f t="shared" si="1530"/>
        <v>0</v>
      </c>
      <c r="FJ591" s="222">
        <f t="shared" si="1531"/>
        <v>0</v>
      </c>
      <c r="FK591" s="222">
        <f t="shared" si="1532"/>
        <v>0</v>
      </c>
      <c r="FL591" s="222">
        <f t="shared" si="1533"/>
        <v>0</v>
      </c>
      <c r="FM591" s="222">
        <f t="shared" si="1534"/>
        <v>0</v>
      </c>
      <c r="FN591" s="222">
        <f t="shared" si="1535"/>
        <v>0</v>
      </c>
      <c r="FO591" s="222">
        <f t="shared" si="1536"/>
        <v>0</v>
      </c>
      <c r="FP591" s="222">
        <f t="shared" si="1537"/>
        <v>0</v>
      </c>
      <c r="FQ591" s="222">
        <f t="shared" si="1538"/>
        <v>0</v>
      </c>
      <c r="FR591" s="222">
        <f t="shared" si="1539"/>
        <v>0</v>
      </c>
      <c r="FS591" s="222">
        <f t="shared" si="1540"/>
        <v>0</v>
      </c>
      <c r="FT591" s="222">
        <f t="shared" si="1541"/>
        <v>0</v>
      </c>
      <c r="FU591" s="222">
        <f t="shared" si="1542"/>
        <v>0</v>
      </c>
      <c r="FV591" s="222">
        <f t="shared" si="1543"/>
        <v>0</v>
      </c>
      <c r="FW591" s="222">
        <f t="shared" si="1544"/>
        <v>0</v>
      </c>
      <c r="FX591" s="222">
        <f t="shared" si="1545"/>
        <v>0</v>
      </c>
      <c r="FY591" s="222">
        <f t="shared" si="1546"/>
        <v>0</v>
      </c>
      <c r="FZ591" s="222">
        <f t="shared" si="1547"/>
        <v>0</v>
      </c>
      <c r="GA591" s="222">
        <f t="shared" si="1548"/>
        <v>0</v>
      </c>
      <c r="GB591" s="222">
        <f t="shared" si="1549"/>
        <v>0</v>
      </c>
      <c r="GC591" s="222">
        <f t="shared" si="1550"/>
        <v>0</v>
      </c>
      <c r="GD591" s="222">
        <f t="shared" si="1551"/>
        <v>0</v>
      </c>
      <c r="GE591" s="222">
        <f t="shared" si="1552"/>
        <v>0</v>
      </c>
      <c r="GF591" s="222">
        <f t="shared" si="1553"/>
        <v>0</v>
      </c>
      <c r="GG591" s="222">
        <f t="shared" si="1554"/>
        <v>0</v>
      </c>
      <c r="GH591" s="222">
        <f t="shared" si="1555"/>
        <v>0</v>
      </c>
      <c r="GI591" s="222">
        <f t="shared" si="1556"/>
        <v>0</v>
      </c>
      <c r="GJ591" s="222">
        <f t="shared" si="1557"/>
        <v>0</v>
      </c>
      <c r="GK591" s="222">
        <f t="shared" si="1558"/>
        <v>0</v>
      </c>
      <c r="GL591" s="222">
        <f t="shared" si="1559"/>
        <v>0</v>
      </c>
      <c r="GM591" s="222">
        <f t="shared" si="1560"/>
        <v>0</v>
      </c>
      <c r="GN591" s="222">
        <f t="shared" si="1561"/>
        <v>0</v>
      </c>
      <c r="GO591" s="222">
        <f t="shared" si="1562"/>
        <v>0</v>
      </c>
      <c r="GP591" s="222">
        <f t="shared" si="1563"/>
        <v>0</v>
      </c>
      <c r="GQ591" s="222">
        <f t="shared" si="1564"/>
        <v>0</v>
      </c>
      <c r="GR591" s="222">
        <f t="shared" si="1565"/>
        <v>0</v>
      </c>
      <c r="GS591" s="222">
        <f t="shared" si="1566"/>
        <v>0</v>
      </c>
      <c r="GT591" s="222">
        <f t="shared" si="1567"/>
        <v>0</v>
      </c>
      <c r="GU591" s="222">
        <f t="shared" si="1568"/>
        <v>0</v>
      </c>
      <c r="GV591" s="222">
        <f t="shared" si="1569"/>
        <v>0</v>
      </c>
      <c r="GW591" s="222">
        <f t="shared" si="1570"/>
        <v>0</v>
      </c>
      <c r="GX591" s="222">
        <f t="shared" si="1571"/>
        <v>0</v>
      </c>
      <c r="GY591" s="222">
        <f t="shared" si="1572"/>
        <v>0</v>
      </c>
      <c r="GZ591" s="222">
        <f t="shared" si="1573"/>
        <v>0</v>
      </c>
      <c r="HA591" s="222">
        <f t="shared" si="1574"/>
        <v>0</v>
      </c>
      <c r="HB591" s="222">
        <f t="shared" si="1575"/>
        <v>0</v>
      </c>
      <c r="HC591" s="222">
        <f t="shared" si="1576"/>
        <v>0</v>
      </c>
      <c r="HD591" s="222">
        <f t="shared" si="1577"/>
        <v>0</v>
      </c>
      <c r="HE591" s="222">
        <f t="shared" si="1578"/>
        <v>0</v>
      </c>
      <c r="HF591" s="222">
        <f t="shared" si="1579"/>
        <v>0</v>
      </c>
      <c r="HG591" s="222">
        <f t="shared" si="1580"/>
        <v>0</v>
      </c>
      <c r="HH591" s="222">
        <f t="shared" si="1581"/>
        <v>0</v>
      </c>
      <c r="HI591" s="222">
        <f t="shared" si="1582"/>
        <v>0</v>
      </c>
      <c r="HJ591" s="222">
        <f t="shared" si="1583"/>
        <v>0</v>
      </c>
      <c r="HK591" s="222">
        <f t="shared" si="1584"/>
        <v>0</v>
      </c>
      <c r="HL591" s="222">
        <f t="shared" si="1585"/>
        <v>0</v>
      </c>
      <c r="HM591" s="222">
        <f t="shared" si="1586"/>
        <v>0</v>
      </c>
      <c r="HN591" s="222">
        <f t="shared" si="1587"/>
        <v>0</v>
      </c>
      <c r="HO591" s="222">
        <f t="shared" si="1588"/>
        <v>0</v>
      </c>
      <c r="HP591" s="222">
        <f t="shared" si="1589"/>
        <v>0</v>
      </c>
      <c r="HQ591" s="222">
        <f t="shared" si="1590"/>
        <v>0</v>
      </c>
      <c r="HR591" s="222">
        <f t="shared" si="1591"/>
        <v>0</v>
      </c>
      <c r="HS591" s="222">
        <f t="shared" si="1592"/>
        <v>0</v>
      </c>
      <c r="HT591" s="222">
        <f t="shared" si="1593"/>
        <v>0</v>
      </c>
      <c r="HU591" s="222">
        <f t="shared" si="1594"/>
        <v>0</v>
      </c>
      <c r="HV591" s="222">
        <f t="shared" si="1595"/>
        <v>0</v>
      </c>
      <c r="HW591" s="222">
        <f t="shared" si="1596"/>
        <v>0</v>
      </c>
      <c r="HX591" s="222">
        <f t="shared" si="1597"/>
        <v>0</v>
      </c>
      <c r="HY591" s="222">
        <f t="shared" si="1598"/>
        <v>0</v>
      </c>
      <c r="HZ591" s="222">
        <f t="shared" si="1599"/>
        <v>0</v>
      </c>
      <c r="IA591" s="222">
        <f t="shared" si="1600"/>
        <v>0</v>
      </c>
      <c r="IB591" s="222">
        <f t="shared" si="1601"/>
        <v>0</v>
      </c>
      <c r="IC591" s="222">
        <f t="shared" si="1602"/>
        <v>0</v>
      </c>
      <c r="ID591" s="222">
        <f t="shared" si="1603"/>
        <v>0</v>
      </c>
      <c r="IE591" s="222">
        <f t="shared" si="1604"/>
        <v>0</v>
      </c>
      <c r="IF591" s="222">
        <f t="shared" si="1605"/>
        <v>0</v>
      </c>
      <c r="IG591" s="222">
        <f t="shared" si="1606"/>
        <v>0</v>
      </c>
      <c r="IH591" s="222">
        <f t="shared" si="1607"/>
        <v>0</v>
      </c>
      <c r="II591" s="222">
        <f t="shared" si="1608"/>
        <v>0</v>
      </c>
      <c r="IJ591" s="222">
        <f t="shared" si="1609"/>
        <v>0</v>
      </c>
      <c r="IK591" s="222">
        <f t="shared" si="1610"/>
        <v>0</v>
      </c>
      <c r="IL591" s="222">
        <f t="shared" si="1611"/>
        <v>0</v>
      </c>
      <c r="IM591" s="222">
        <f t="shared" si="1612"/>
        <v>0</v>
      </c>
      <c r="IN591" s="222">
        <f t="shared" si="1613"/>
        <v>0</v>
      </c>
      <c r="IO591" s="222">
        <f t="shared" si="1614"/>
        <v>0</v>
      </c>
      <c r="IP591" s="222">
        <f t="shared" si="1615"/>
        <v>0</v>
      </c>
      <c r="IQ591" s="222">
        <f t="shared" si="1616"/>
        <v>0</v>
      </c>
      <c r="IR591" s="222">
        <f t="shared" si="1617"/>
        <v>0</v>
      </c>
      <c r="IS591" s="222">
        <f t="shared" si="1618"/>
        <v>0</v>
      </c>
      <c r="IT591" s="222">
        <f t="shared" si="1619"/>
        <v>0</v>
      </c>
      <c r="IU591" s="222">
        <f t="shared" si="1620"/>
        <v>0</v>
      </c>
      <c r="IV591" s="222">
        <f t="shared" si="1621"/>
        <v>0</v>
      </c>
      <c r="IW591" s="222">
        <f t="shared" si="1622"/>
        <v>0</v>
      </c>
      <c r="IX591" s="222">
        <f t="shared" si="1623"/>
        <v>0</v>
      </c>
      <c r="IY591" s="222">
        <f t="shared" si="1624"/>
        <v>0</v>
      </c>
      <c r="IZ591" s="222">
        <f t="shared" si="1625"/>
        <v>0</v>
      </c>
      <c r="JA591" s="222">
        <f t="shared" si="1626"/>
        <v>0</v>
      </c>
      <c r="JB591" s="222">
        <f t="shared" si="1627"/>
        <v>0</v>
      </c>
    </row>
    <row r="592" spans="2:262">
      <c r="B592" s="230">
        <v>231</v>
      </c>
      <c r="C592" s="229">
        <f t="shared" si="1628"/>
        <v>4.5117187499999897E-3</v>
      </c>
      <c r="D592" s="226">
        <f t="shared" ca="1" si="1371"/>
        <v>24.6738630924518</v>
      </c>
      <c r="E592" s="225">
        <f ca="1">IC361</f>
        <v>0.67386309245179832</v>
      </c>
      <c r="F592" s="224">
        <v>231</v>
      </c>
      <c r="G592" s="222">
        <f t="shared" si="1372"/>
        <v>0</v>
      </c>
      <c r="H592" s="222">
        <f t="shared" si="1373"/>
        <v>0</v>
      </c>
      <c r="I592" s="222">
        <f t="shared" si="1374"/>
        <v>0</v>
      </c>
      <c r="J592" s="222">
        <f t="shared" si="1375"/>
        <v>0</v>
      </c>
      <c r="K592" s="222">
        <f t="shared" si="1376"/>
        <v>0</v>
      </c>
      <c r="L592" s="222">
        <f t="shared" si="1377"/>
        <v>0</v>
      </c>
      <c r="M592" s="222">
        <f t="shared" si="1378"/>
        <v>0</v>
      </c>
      <c r="N592" s="222">
        <f t="shared" si="1379"/>
        <v>0</v>
      </c>
      <c r="O592" s="222">
        <f t="shared" si="1380"/>
        <v>0</v>
      </c>
      <c r="P592" s="222">
        <f t="shared" si="1381"/>
        <v>0</v>
      </c>
      <c r="Q592" s="222">
        <f t="shared" si="1382"/>
        <v>0</v>
      </c>
      <c r="R592" s="222">
        <f t="shared" si="1383"/>
        <v>0</v>
      </c>
      <c r="S592" s="222">
        <f t="shared" si="1384"/>
        <v>0</v>
      </c>
      <c r="T592" s="222">
        <f t="shared" si="1385"/>
        <v>0</v>
      </c>
      <c r="U592" s="222">
        <f t="shared" si="1386"/>
        <v>0</v>
      </c>
      <c r="V592" s="222">
        <f t="shared" si="1387"/>
        <v>0</v>
      </c>
      <c r="W592" s="222">
        <f t="shared" si="1388"/>
        <v>0</v>
      </c>
      <c r="X592" s="222">
        <f t="shared" si="1389"/>
        <v>0</v>
      </c>
      <c r="Y592" s="222">
        <f t="shared" si="1390"/>
        <v>0</v>
      </c>
      <c r="Z592" s="222">
        <f t="shared" si="1391"/>
        <v>0</v>
      </c>
      <c r="AA592" s="222">
        <f t="shared" si="1392"/>
        <v>0</v>
      </c>
      <c r="AB592" s="222">
        <f t="shared" si="1393"/>
        <v>0</v>
      </c>
      <c r="AC592" s="222">
        <f t="shared" si="1394"/>
        <v>0</v>
      </c>
      <c r="AD592" s="222">
        <f t="shared" si="1395"/>
        <v>0</v>
      </c>
      <c r="AE592" s="222">
        <f t="shared" si="1396"/>
        <v>0</v>
      </c>
      <c r="AF592" s="222">
        <f t="shared" si="1397"/>
        <v>0</v>
      </c>
      <c r="AG592" s="222">
        <f t="shared" si="1398"/>
        <v>0</v>
      </c>
      <c r="AH592" s="222">
        <f t="shared" si="1399"/>
        <v>0</v>
      </c>
      <c r="AI592" s="222">
        <f t="shared" si="1400"/>
        <v>0</v>
      </c>
      <c r="AJ592" s="222">
        <f t="shared" si="1401"/>
        <v>0</v>
      </c>
      <c r="AK592" s="222">
        <f t="shared" si="1402"/>
        <v>0</v>
      </c>
      <c r="AL592" s="222">
        <f t="shared" si="1403"/>
        <v>0</v>
      </c>
      <c r="AM592" s="222">
        <f t="shared" si="1404"/>
        <v>0</v>
      </c>
      <c r="AN592" s="222">
        <f t="shared" si="1405"/>
        <v>0</v>
      </c>
      <c r="AO592" s="222">
        <f t="shared" si="1406"/>
        <v>0</v>
      </c>
      <c r="AP592" s="222">
        <f t="shared" si="1407"/>
        <v>0</v>
      </c>
      <c r="AQ592" s="222">
        <f t="shared" si="1408"/>
        <v>0</v>
      </c>
      <c r="AR592" s="222">
        <f t="shared" si="1409"/>
        <v>0</v>
      </c>
      <c r="AS592" s="222">
        <f t="shared" si="1410"/>
        <v>0</v>
      </c>
      <c r="AT592" s="222">
        <f t="shared" si="1411"/>
        <v>0</v>
      </c>
      <c r="AU592" s="222">
        <f t="shared" si="1412"/>
        <v>0</v>
      </c>
      <c r="AV592" s="222">
        <f t="shared" si="1413"/>
        <v>0</v>
      </c>
      <c r="AW592" s="222">
        <f t="shared" si="1414"/>
        <v>0</v>
      </c>
      <c r="AX592" s="222">
        <f t="shared" si="1415"/>
        <v>0</v>
      </c>
      <c r="AY592" s="222">
        <f t="shared" si="1416"/>
        <v>0</v>
      </c>
      <c r="AZ592" s="222">
        <f t="shared" si="1417"/>
        <v>0</v>
      </c>
      <c r="BA592" s="222">
        <f t="shared" si="1418"/>
        <v>0</v>
      </c>
      <c r="BB592" s="222">
        <f t="shared" si="1419"/>
        <v>0</v>
      </c>
      <c r="BC592" s="222">
        <f t="shared" si="1420"/>
        <v>0</v>
      </c>
      <c r="BD592" s="222">
        <f t="shared" si="1421"/>
        <v>0</v>
      </c>
      <c r="BE592" s="222">
        <f t="shared" si="1422"/>
        <v>0</v>
      </c>
      <c r="BF592" s="222">
        <f t="shared" si="1423"/>
        <v>0</v>
      </c>
      <c r="BG592" s="222">
        <f t="shared" si="1424"/>
        <v>0</v>
      </c>
      <c r="BH592" s="222">
        <f t="shared" si="1425"/>
        <v>0</v>
      </c>
      <c r="BI592" s="222">
        <f t="shared" si="1426"/>
        <v>0</v>
      </c>
      <c r="BJ592" s="222">
        <f t="shared" si="1427"/>
        <v>0</v>
      </c>
      <c r="BK592" s="222">
        <f t="shared" si="1428"/>
        <v>0</v>
      </c>
      <c r="BL592" s="222">
        <f t="shared" si="1429"/>
        <v>0</v>
      </c>
      <c r="BM592" s="222">
        <f t="shared" si="1430"/>
        <v>0</v>
      </c>
      <c r="BN592" s="222">
        <f t="shared" si="1431"/>
        <v>0</v>
      </c>
      <c r="BO592" s="222">
        <f t="shared" si="1432"/>
        <v>0</v>
      </c>
      <c r="BP592" s="222">
        <f t="shared" si="1433"/>
        <v>0</v>
      </c>
      <c r="BQ592" s="222">
        <f t="shared" si="1434"/>
        <v>0</v>
      </c>
      <c r="BR592" s="222">
        <f t="shared" si="1435"/>
        <v>0</v>
      </c>
      <c r="BS592" s="222">
        <f t="shared" si="1436"/>
        <v>0</v>
      </c>
      <c r="BT592" s="222">
        <f t="shared" si="1437"/>
        <v>0</v>
      </c>
      <c r="BU592" s="222">
        <f t="shared" si="1438"/>
        <v>0</v>
      </c>
      <c r="BV592" s="222">
        <f t="shared" si="1439"/>
        <v>0</v>
      </c>
      <c r="BW592" s="222">
        <f t="shared" si="1440"/>
        <v>0</v>
      </c>
      <c r="BX592" s="222">
        <f t="shared" si="1441"/>
        <v>0</v>
      </c>
      <c r="BY592" s="222">
        <f t="shared" si="1442"/>
        <v>0</v>
      </c>
      <c r="BZ592" s="222">
        <f t="shared" si="1443"/>
        <v>0</v>
      </c>
      <c r="CA592" s="222">
        <f t="shared" si="1444"/>
        <v>0</v>
      </c>
      <c r="CB592" s="222">
        <f t="shared" si="1445"/>
        <v>0</v>
      </c>
      <c r="CC592" s="222">
        <f t="shared" si="1446"/>
        <v>0</v>
      </c>
      <c r="CD592" s="222">
        <f t="shared" si="1447"/>
        <v>0</v>
      </c>
      <c r="CE592" s="222">
        <f t="shared" si="1448"/>
        <v>0</v>
      </c>
      <c r="CF592" s="222">
        <f t="shared" si="1449"/>
        <v>0</v>
      </c>
      <c r="CG592" s="222">
        <f t="shared" si="1450"/>
        <v>0</v>
      </c>
      <c r="CH592" s="222">
        <f t="shared" si="1451"/>
        <v>0</v>
      </c>
      <c r="CI592" s="222">
        <f t="shared" si="1452"/>
        <v>0</v>
      </c>
      <c r="CJ592" s="222">
        <f t="shared" si="1453"/>
        <v>0</v>
      </c>
      <c r="CK592" s="222">
        <f t="shared" si="1454"/>
        <v>0</v>
      </c>
      <c r="CL592" s="222">
        <f t="shared" si="1455"/>
        <v>0</v>
      </c>
      <c r="CM592" s="222">
        <f t="shared" si="1456"/>
        <v>0</v>
      </c>
      <c r="CN592" s="222">
        <f t="shared" si="1457"/>
        <v>0</v>
      </c>
      <c r="CO592" s="222">
        <f t="shared" si="1458"/>
        <v>0</v>
      </c>
      <c r="CP592" s="222">
        <f t="shared" si="1459"/>
        <v>0</v>
      </c>
      <c r="CQ592" s="222">
        <f t="shared" si="1460"/>
        <v>0</v>
      </c>
      <c r="CR592" s="222">
        <f t="shared" si="1461"/>
        <v>0</v>
      </c>
      <c r="CS592" s="222">
        <f t="shared" si="1462"/>
        <v>0</v>
      </c>
      <c r="CT592" s="222">
        <f t="shared" si="1463"/>
        <v>0</v>
      </c>
      <c r="CU592" s="222">
        <f t="shared" si="1464"/>
        <v>0</v>
      </c>
      <c r="CV592" s="222">
        <f t="shared" si="1465"/>
        <v>0</v>
      </c>
      <c r="CW592" s="222">
        <f t="shared" si="1466"/>
        <v>0</v>
      </c>
      <c r="CX592" s="222">
        <f t="shared" si="1467"/>
        <v>0</v>
      </c>
      <c r="CY592" s="222">
        <f t="shared" si="1468"/>
        <v>0</v>
      </c>
      <c r="CZ592" s="222">
        <f t="shared" si="1469"/>
        <v>0</v>
      </c>
      <c r="DA592" s="222">
        <f t="shared" si="1470"/>
        <v>0</v>
      </c>
      <c r="DB592" s="222">
        <f t="shared" si="1471"/>
        <v>0</v>
      </c>
      <c r="DC592" s="222">
        <f t="shared" si="1472"/>
        <v>0</v>
      </c>
      <c r="DD592" s="222">
        <f t="shared" si="1473"/>
        <v>0</v>
      </c>
      <c r="DE592" s="222">
        <f t="shared" si="1474"/>
        <v>0</v>
      </c>
      <c r="DF592" s="222">
        <f t="shared" si="1475"/>
        <v>0</v>
      </c>
      <c r="DG592" s="222">
        <f t="shared" si="1476"/>
        <v>0</v>
      </c>
      <c r="DH592" s="222">
        <f t="shared" si="1477"/>
        <v>0</v>
      </c>
      <c r="DI592" s="222">
        <f t="shared" si="1478"/>
        <v>0</v>
      </c>
      <c r="DJ592" s="222">
        <f t="shared" si="1479"/>
        <v>0</v>
      </c>
      <c r="DK592" s="222">
        <f t="shared" si="1480"/>
        <v>0</v>
      </c>
      <c r="DL592" s="222">
        <f t="shared" si="1481"/>
        <v>0</v>
      </c>
      <c r="DM592" s="222">
        <f t="shared" si="1482"/>
        <v>0</v>
      </c>
      <c r="DN592" s="222">
        <f t="shared" si="1483"/>
        <v>0</v>
      </c>
      <c r="DO592" s="222">
        <f t="shared" si="1484"/>
        <v>0</v>
      </c>
      <c r="DP592" s="222">
        <f t="shared" si="1485"/>
        <v>0</v>
      </c>
      <c r="DQ592" s="222">
        <f t="shared" si="1486"/>
        <v>0</v>
      </c>
      <c r="DR592" s="222">
        <f t="shared" si="1487"/>
        <v>0</v>
      </c>
      <c r="DS592" s="222">
        <f t="shared" si="1488"/>
        <v>0</v>
      </c>
      <c r="DT592" s="222">
        <f t="shared" si="1489"/>
        <v>0</v>
      </c>
      <c r="DU592" s="222">
        <f t="shared" si="1490"/>
        <v>0</v>
      </c>
      <c r="DV592" s="222">
        <f t="shared" si="1491"/>
        <v>0</v>
      </c>
      <c r="DW592" s="222">
        <f t="shared" si="1492"/>
        <v>0</v>
      </c>
      <c r="DX592" s="222">
        <f t="shared" si="1493"/>
        <v>0</v>
      </c>
      <c r="DY592" s="222">
        <f t="shared" si="1494"/>
        <v>0</v>
      </c>
      <c r="DZ592" s="222">
        <f t="shared" si="1495"/>
        <v>0</v>
      </c>
      <c r="EA592" s="222">
        <f t="shared" si="1496"/>
        <v>0</v>
      </c>
      <c r="EB592" s="222">
        <f t="shared" si="1497"/>
        <v>0</v>
      </c>
      <c r="EC592" s="222">
        <f t="shared" si="1498"/>
        <v>0</v>
      </c>
      <c r="ED592" s="222">
        <f t="shared" si="1499"/>
        <v>0</v>
      </c>
      <c r="EE592" s="222">
        <f t="shared" si="1500"/>
        <v>0</v>
      </c>
      <c r="EF592" s="222">
        <f t="shared" si="1501"/>
        <v>0</v>
      </c>
      <c r="EG592" s="222">
        <f t="shared" si="1502"/>
        <v>0</v>
      </c>
      <c r="EH592" s="222">
        <f t="shared" si="1503"/>
        <v>0</v>
      </c>
      <c r="EI592" s="222">
        <f t="shared" si="1504"/>
        <v>0</v>
      </c>
      <c r="EJ592" s="222">
        <f t="shared" si="1505"/>
        <v>0</v>
      </c>
      <c r="EK592" s="222">
        <f t="shared" si="1506"/>
        <v>0</v>
      </c>
      <c r="EL592" s="222">
        <f t="shared" si="1507"/>
        <v>0</v>
      </c>
      <c r="EM592" s="222">
        <f t="shared" si="1508"/>
        <v>0</v>
      </c>
      <c r="EN592" s="222">
        <f t="shared" si="1509"/>
        <v>0</v>
      </c>
      <c r="EO592" s="222">
        <f t="shared" si="1510"/>
        <v>0</v>
      </c>
      <c r="EP592" s="222">
        <f t="shared" si="1511"/>
        <v>0</v>
      </c>
      <c r="EQ592" s="222">
        <f t="shared" si="1512"/>
        <v>0</v>
      </c>
      <c r="ER592" s="222">
        <f t="shared" si="1513"/>
        <v>0</v>
      </c>
      <c r="ES592" s="222">
        <f t="shared" si="1514"/>
        <v>0</v>
      </c>
      <c r="ET592" s="222">
        <f t="shared" si="1515"/>
        <v>0</v>
      </c>
      <c r="EU592" s="222">
        <f t="shared" si="1516"/>
        <v>0</v>
      </c>
      <c r="EV592" s="222">
        <f t="shared" si="1517"/>
        <v>0</v>
      </c>
      <c r="EW592" s="222">
        <f t="shared" si="1518"/>
        <v>0</v>
      </c>
      <c r="EX592" s="222">
        <f t="shared" si="1519"/>
        <v>0</v>
      </c>
      <c r="EY592" s="222">
        <f t="shared" si="1520"/>
        <v>0</v>
      </c>
      <c r="EZ592" s="222">
        <f t="shared" si="1521"/>
        <v>0</v>
      </c>
      <c r="FA592" s="222">
        <f t="shared" si="1522"/>
        <v>0</v>
      </c>
      <c r="FB592" s="222">
        <f t="shared" si="1523"/>
        <v>0</v>
      </c>
      <c r="FC592" s="222">
        <f t="shared" si="1524"/>
        <v>0</v>
      </c>
      <c r="FD592" s="222">
        <f t="shared" si="1525"/>
        <v>0</v>
      </c>
      <c r="FE592" s="222">
        <f t="shared" si="1526"/>
        <v>0</v>
      </c>
      <c r="FF592" s="222">
        <f t="shared" si="1527"/>
        <v>0</v>
      </c>
      <c r="FG592" s="222">
        <f t="shared" si="1528"/>
        <v>0</v>
      </c>
      <c r="FH592" s="222">
        <f t="shared" si="1529"/>
        <v>0</v>
      </c>
      <c r="FI592" s="222">
        <f t="shared" si="1530"/>
        <v>0</v>
      </c>
      <c r="FJ592" s="222">
        <f t="shared" si="1531"/>
        <v>0</v>
      </c>
      <c r="FK592" s="222">
        <f t="shared" si="1532"/>
        <v>0</v>
      </c>
      <c r="FL592" s="222">
        <f t="shared" si="1533"/>
        <v>0</v>
      </c>
      <c r="FM592" s="222">
        <f t="shared" si="1534"/>
        <v>0</v>
      </c>
      <c r="FN592" s="222">
        <f t="shared" si="1535"/>
        <v>0</v>
      </c>
      <c r="FO592" s="222">
        <f t="shared" si="1536"/>
        <v>0</v>
      </c>
      <c r="FP592" s="222">
        <f t="shared" si="1537"/>
        <v>0</v>
      </c>
      <c r="FQ592" s="222">
        <f t="shared" si="1538"/>
        <v>0</v>
      </c>
      <c r="FR592" s="222">
        <f t="shared" si="1539"/>
        <v>0</v>
      </c>
      <c r="FS592" s="222">
        <f t="shared" si="1540"/>
        <v>0</v>
      </c>
      <c r="FT592" s="222">
        <f t="shared" si="1541"/>
        <v>0</v>
      </c>
      <c r="FU592" s="222">
        <f t="shared" si="1542"/>
        <v>0</v>
      </c>
      <c r="FV592" s="222">
        <f t="shared" si="1543"/>
        <v>0</v>
      </c>
      <c r="FW592" s="222">
        <f t="shared" si="1544"/>
        <v>0</v>
      </c>
      <c r="FX592" s="222">
        <f t="shared" si="1545"/>
        <v>0</v>
      </c>
      <c r="FY592" s="222">
        <f t="shared" si="1546"/>
        <v>0</v>
      </c>
      <c r="FZ592" s="222">
        <f t="shared" si="1547"/>
        <v>0</v>
      </c>
      <c r="GA592" s="222">
        <f t="shared" si="1548"/>
        <v>0</v>
      </c>
      <c r="GB592" s="222">
        <f t="shared" si="1549"/>
        <v>0</v>
      </c>
      <c r="GC592" s="222">
        <f t="shared" si="1550"/>
        <v>0</v>
      </c>
      <c r="GD592" s="222">
        <f t="shared" si="1551"/>
        <v>0</v>
      </c>
      <c r="GE592" s="222">
        <f t="shared" si="1552"/>
        <v>0</v>
      </c>
      <c r="GF592" s="222">
        <f t="shared" si="1553"/>
        <v>0</v>
      </c>
      <c r="GG592" s="222">
        <f t="shared" si="1554"/>
        <v>0</v>
      </c>
      <c r="GH592" s="222">
        <f t="shared" si="1555"/>
        <v>0</v>
      </c>
      <c r="GI592" s="222">
        <f t="shared" si="1556"/>
        <v>0</v>
      </c>
      <c r="GJ592" s="222">
        <f t="shared" si="1557"/>
        <v>0</v>
      </c>
      <c r="GK592" s="222">
        <f t="shared" si="1558"/>
        <v>0</v>
      </c>
      <c r="GL592" s="222">
        <f t="shared" si="1559"/>
        <v>0</v>
      </c>
      <c r="GM592" s="222">
        <f t="shared" si="1560"/>
        <v>0</v>
      </c>
      <c r="GN592" s="222">
        <f t="shared" si="1561"/>
        <v>0</v>
      </c>
      <c r="GO592" s="222">
        <f t="shared" si="1562"/>
        <v>0</v>
      </c>
      <c r="GP592" s="222">
        <f t="shared" si="1563"/>
        <v>0</v>
      </c>
      <c r="GQ592" s="222">
        <f t="shared" si="1564"/>
        <v>0</v>
      </c>
      <c r="GR592" s="222">
        <f t="shared" si="1565"/>
        <v>0</v>
      </c>
      <c r="GS592" s="222">
        <f t="shared" si="1566"/>
        <v>0</v>
      </c>
      <c r="GT592" s="222">
        <f t="shared" si="1567"/>
        <v>0</v>
      </c>
      <c r="GU592" s="222">
        <f t="shared" si="1568"/>
        <v>0</v>
      </c>
      <c r="GV592" s="222">
        <f t="shared" si="1569"/>
        <v>0</v>
      </c>
      <c r="GW592" s="222">
        <f t="shared" si="1570"/>
        <v>0</v>
      </c>
      <c r="GX592" s="222">
        <f t="shared" si="1571"/>
        <v>0</v>
      </c>
      <c r="GY592" s="222">
        <f t="shared" si="1572"/>
        <v>0</v>
      </c>
      <c r="GZ592" s="222">
        <f t="shared" si="1573"/>
        <v>0</v>
      </c>
      <c r="HA592" s="222">
        <f t="shared" si="1574"/>
        <v>0</v>
      </c>
      <c r="HB592" s="222">
        <f t="shared" si="1575"/>
        <v>0</v>
      </c>
      <c r="HC592" s="222">
        <f t="shared" si="1576"/>
        <v>0</v>
      </c>
      <c r="HD592" s="222">
        <f t="shared" si="1577"/>
        <v>0</v>
      </c>
      <c r="HE592" s="222">
        <f t="shared" si="1578"/>
        <v>0</v>
      </c>
      <c r="HF592" s="222">
        <f t="shared" si="1579"/>
        <v>0</v>
      </c>
      <c r="HG592" s="222">
        <f t="shared" si="1580"/>
        <v>0</v>
      </c>
      <c r="HH592" s="222">
        <f t="shared" si="1581"/>
        <v>0</v>
      </c>
      <c r="HI592" s="222">
        <f t="shared" si="1582"/>
        <v>0</v>
      </c>
      <c r="HJ592" s="222">
        <f t="shared" si="1583"/>
        <v>0</v>
      </c>
      <c r="HK592" s="222">
        <f t="shared" si="1584"/>
        <v>0</v>
      </c>
      <c r="HL592" s="222">
        <f t="shared" si="1585"/>
        <v>0</v>
      </c>
      <c r="HM592" s="222">
        <f t="shared" si="1586"/>
        <v>0</v>
      </c>
      <c r="HN592" s="222">
        <f t="shared" si="1587"/>
        <v>0</v>
      </c>
      <c r="HO592" s="222">
        <f t="shared" si="1588"/>
        <v>0</v>
      </c>
      <c r="HP592" s="222">
        <f t="shared" si="1589"/>
        <v>0</v>
      </c>
      <c r="HQ592" s="222">
        <f t="shared" si="1590"/>
        <v>0</v>
      </c>
      <c r="HR592" s="222">
        <f t="shared" si="1591"/>
        <v>0</v>
      </c>
      <c r="HS592" s="222">
        <f t="shared" si="1592"/>
        <v>0</v>
      </c>
      <c r="HT592" s="222">
        <f t="shared" si="1593"/>
        <v>0</v>
      </c>
      <c r="HU592" s="222">
        <f t="shared" si="1594"/>
        <v>0</v>
      </c>
      <c r="HV592" s="222">
        <f t="shared" si="1595"/>
        <v>0</v>
      </c>
      <c r="HW592" s="222">
        <f t="shared" si="1596"/>
        <v>0</v>
      </c>
      <c r="HX592" s="222">
        <f t="shared" si="1597"/>
        <v>0</v>
      </c>
      <c r="HY592" s="222">
        <f t="shared" si="1598"/>
        <v>0</v>
      </c>
      <c r="HZ592" s="222">
        <f t="shared" si="1599"/>
        <v>0</v>
      </c>
      <c r="IA592" s="222">
        <f t="shared" si="1600"/>
        <v>0</v>
      </c>
      <c r="IB592" s="222">
        <f t="shared" si="1601"/>
        <v>0</v>
      </c>
      <c r="IC592" s="222">
        <f t="shared" si="1602"/>
        <v>0</v>
      </c>
      <c r="ID592" s="222">
        <f t="shared" si="1603"/>
        <v>0</v>
      </c>
      <c r="IE592" s="222">
        <f t="shared" si="1604"/>
        <v>0</v>
      </c>
      <c r="IF592" s="222">
        <f t="shared" si="1605"/>
        <v>0</v>
      </c>
      <c r="IG592" s="222">
        <f t="shared" si="1606"/>
        <v>0</v>
      </c>
      <c r="IH592" s="222">
        <f t="shared" si="1607"/>
        <v>0</v>
      </c>
      <c r="II592" s="222">
        <f t="shared" si="1608"/>
        <v>0</v>
      </c>
      <c r="IJ592" s="222">
        <f t="shared" si="1609"/>
        <v>0</v>
      </c>
      <c r="IK592" s="222">
        <f t="shared" si="1610"/>
        <v>0</v>
      </c>
      <c r="IL592" s="222">
        <f t="shared" si="1611"/>
        <v>0</v>
      </c>
      <c r="IM592" s="222">
        <f t="shared" si="1612"/>
        <v>0</v>
      </c>
      <c r="IN592" s="222">
        <f t="shared" si="1613"/>
        <v>0</v>
      </c>
      <c r="IO592" s="222">
        <f t="shared" si="1614"/>
        <v>0</v>
      </c>
      <c r="IP592" s="222">
        <f t="shared" si="1615"/>
        <v>0</v>
      </c>
      <c r="IQ592" s="222">
        <f t="shared" si="1616"/>
        <v>0</v>
      </c>
      <c r="IR592" s="222">
        <f t="shared" si="1617"/>
        <v>0</v>
      </c>
      <c r="IS592" s="222">
        <f t="shared" si="1618"/>
        <v>0</v>
      </c>
      <c r="IT592" s="222">
        <f t="shared" si="1619"/>
        <v>0</v>
      </c>
      <c r="IU592" s="222">
        <f t="shared" si="1620"/>
        <v>0</v>
      </c>
      <c r="IV592" s="222">
        <f t="shared" si="1621"/>
        <v>0</v>
      </c>
      <c r="IW592" s="222">
        <f t="shared" si="1622"/>
        <v>0</v>
      </c>
      <c r="IX592" s="222">
        <f t="shared" si="1623"/>
        <v>0</v>
      </c>
      <c r="IY592" s="222">
        <f t="shared" si="1624"/>
        <v>0</v>
      </c>
      <c r="IZ592" s="222">
        <f t="shared" si="1625"/>
        <v>0</v>
      </c>
      <c r="JA592" s="222">
        <f t="shared" si="1626"/>
        <v>0</v>
      </c>
      <c r="JB592" s="222">
        <f t="shared" si="1627"/>
        <v>0</v>
      </c>
    </row>
    <row r="593" spans="2:262">
      <c r="B593" s="230">
        <v>232</v>
      </c>
      <c r="C593" s="229">
        <f t="shared" si="1628"/>
        <v>4.5312499999999893E-3</v>
      </c>
      <c r="D593" s="226">
        <f t="shared" ca="1" si="1371"/>
        <v>24.667746390750967</v>
      </c>
      <c r="E593" s="225">
        <f ca="1">ID361</f>
        <v>0.66774639075096542</v>
      </c>
      <c r="F593" s="224">
        <v>232</v>
      </c>
      <c r="G593" s="222">
        <f t="shared" si="1372"/>
        <v>0</v>
      </c>
      <c r="H593" s="222">
        <f t="shared" si="1373"/>
        <v>0</v>
      </c>
      <c r="I593" s="222">
        <f t="shared" si="1374"/>
        <v>0</v>
      </c>
      <c r="J593" s="222">
        <f t="shared" si="1375"/>
        <v>0</v>
      </c>
      <c r="K593" s="222">
        <f t="shared" si="1376"/>
        <v>0</v>
      </c>
      <c r="L593" s="222">
        <f t="shared" si="1377"/>
        <v>0</v>
      </c>
      <c r="M593" s="222">
        <f t="shared" si="1378"/>
        <v>0</v>
      </c>
      <c r="N593" s="222">
        <f t="shared" si="1379"/>
        <v>0</v>
      </c>
      <c r="O593" s="222">
        <f t="shared" si="1380"/>
        <v>0</v>
      </c>
      <c r="P593" s="222">
        <f t="shared" si="1381"/>
        <v>0</v>
      </c>
      <c r="Q593" s="222">
        <f t="shared" si="1382"/>
        <v>0</v>
      </c>
      <c r="R593" s="222">
        <f t="shared" si="1383"/>
        <v>0</v>
      </c>
      <c r="S593" s="222">
        <f t="shared" si="1384"/>
        <v>0</v>
      </c>
      <c r="T593" s="222">
        <f t="shared" si="1385"/>
        <v>0</v>
      </c>
      <c r="U593" s="222">
        <f t="shared" si="1386"/>
        <v>0</v>
      </c>
      <c r="V593" s="222">
        <f t="shared" si="1387"/>
        <v>0</v>
      </c>
      <c r="W593" s="222">
        <f t="shared" si="1388"/>
        <v>0</v>
      </c>
      <c r="X593" s="222">
        <f t="shared" si="1389"/>
        <v>0</v>
      </c>
      <c r="Y593" s="222">
        <f t="shared" si="1390"/>
        <v>0</v>
      </c>
      <c r="Z593" s="222">
        <f t="shared" si="1391"/>
        <v>0</v>
      </c>
      <c r="AA593" s="222">
        <f t="shared" si="1392"/>
        <v>0</v>
      </c>
      <c r="AB593" s="222">
        <f t="shared" si="1393"/>
        <v>0</v>
      </c>
      <c r="AC593" s="222">
        <f t="shared" si="1394"/>
        <v>0</v>
      </c>
      <c r="AD593" s="222">
        <f t="shared" si="1395"/>
        <v>0</v>
      </c>
      <c r="AE593" s="222">
        <f t="shared" si="1396"/>
        <v>0</v>
      </c>
      <c r="AF593" s="222">
        <f t="shared" si="1397"/>
        <v>0</v>
      </c>
      <c r="AG593" s="222">
        <f t="shared" si="1398"/>
        <v>0</v>
      </c>
      <c r="AH593" s="222">
        <f t="shared" si="1399"/>
        <v>0</v>
      </c>
      <c r="AI593" s="222">
        <f t="shared" si="1400"/>
        <v>0</v>
      </c>
      <c r="AJ593" s="222">
        <f t="shared" si="1401"/>
        <v>0</v>
      </c>
      <c r="AK593" s="222">
        <f t="shared" si="1402"/>
        <v>0</v>
      </c>
      <c r="AL593" s="222">
        <f t="shared" si="1403"/>
        <v>0</v>
      </c>
      <c r="AM593" s="222">
        <f t="shared" si="1404"/>
        <v>0</v>
      </c>
      <c r="AN593" s="222">
        <f t="shared" si="1405"/>
        <v>0</v>
      </c>
      <c r="AO593" s="222">
        <f t="shared" si="1406"/>
        <v>0</v>
      </c>
      <c r="AP593" s="222">
        <f t="shared" si="1407"/>
        <v>0</v>
      </c>
      <c r="AQ593" s="222">
        <f t="shared" si="1408"/>
        <v>0</v>
      </c>
      <c r="AR593" s="222">
        <f t="shared" si="1409"/>
        <v>0</v>
      </c>
      <c r="AS593" s="222">
        <f t="shared" si="1410"/>
        <v>0</v>
      </c>
      <c r="AT593" s="222">
        <f t="shared" si="1411"/>
        <v>0</v>
      </c>
      <c r="AU593" s="222">
        <f t="shared" si="1412"/>
        <v>0</v>
      </c>
      <c r="AV593" s="222">
        <f t="shared" si="1413"/>
        <v>0</v>
      </c>
      <c r="AW593" s="222">
        <f t="shared" si="1414"/>
        <v>0</v>
      </c>
      <c r="AX593" s="222">
        <f t="shared" si="1415"/>
        <v>0</v>
      </c>
      <c r="AY593" s="222">
        <f t="shared" si="1416"/>
        <v>0</v>
      </c>
      <c r="AZ593" s="222">
        <f t="shared" si="1417"/>
        <v>0</v>
      </c>
      <c r="BA593" s="222">
        <f t="shared" si="1418"/>
        <v>0</v>
      </c>
      <c r="BB593" s="222">
        <f t="shared" si="1419"/>
        <v>0</v>
      </c>
      <c r="BC593" s="222">
        <f t="shared" si="1420"/>
        <v>0</v>
      </c>
      <c r="BD593" s="222">
        <f t="shared" si="1421"/>
        <v>0</v>
      </c>
      <c r="BE593" s="222">
        <f t="shared" si="1422"/>
        <v>0</v>
      </c>
      <c r="BF593" s="222">
        <f t="shared" si="1423"/>
        <v>0</v>
      </c>
      <c r="BG593" s="222">
        <f t="shared" si="1424"/>
        <v>0</v>
      </c>
      <c r="BH593" s="222">
        <f t="shared" si="1425"/>
        <v>0</v>
      </c>
      <c r="BI593" s="222">
        <f t="shared" si="1426"/>
        <v>0</v>
      </c>
      <c r="BJ593" s="222">
        <f t="shared" si="1427"/>
        <v>0</v>
      </c>
      <c r="BK593" s="222">
        <f t="shared" si="1428"/>
        <v>0</v>
      </c>
      <c r="BL593" s="222">
        <f t="shared" si="1429"/>
        <v>0</v>
      </c>
      <c r="BM593" s="222">
        <f t="shared" si="1430"/>
        <v>0</v>
      </c>
      <c r="BN593" s="222">
        <f t="shared" si="1431"/>
        <v>0</v>
      </c>
      <c r="BO593" s="222">
        <f t="shared" si="1432"/>
        <v>0</v>
      </c>
      <c r="BP593" s="222">
        <f t="shared" si="1433"/>
        <v>0</v>
      </c>
      <c r="BQ593" s="222">
        <f t="shared" si="1434"/>
        <v>0</v>
      </c>
      <c r="BR593" s="222">
        <f t="shared" si="1435"/>
        <v>0</v>
      </c>
      <c r="BS593" s="222">
        <f t="shared" si="1436"/>
        <v>0</v>
      </c>
      <c r="BT593" s="222">
        <f t="shared" si="1437"/>
        <v>0</v>
      </c>
      <c r="BU593" s="222">
        <f t="shared" si="1438"/>
        <v>0</v>
      </c>
      <c r="BV593" s="222">
        <f t="shared" si="1439"/>
        <v>0</v>
      </c>
      <c r="BW593" s="222">
        <f t="shared" si="1440"/>
        <v>0</v>
      </c>
      <c r="BX593" s="222">
        <f t="shared" si="1441"/>
        <v>0</v>
      </c>
      <c r="BY593" s="222">
        <f t="shared" si="1442"/>
        <v>0</v>
      </c>
      <c r="BZ593" s="222">
        <f t="shared" si="1443"/>
        <v>0</v>
      </c>
      <c r="CA593" s="222">
        <f t="shared" si="1444"/>
        <v>0</v>
      </c>
      <c r="CB593" s="222">
        <f t="shared" si="1445"/>
        <v>0</v>
      </c>
      <c r="CC593" s="222">
        <f t="shared" si="1446"/>
        <v>0</v>
      </c>
      <c r="CD593" s="222">
        <f t="shared" si="1447"/>
        <v>0</v>
      </c>
      <c r="CE593" s="222">
        <f t="shared" si="1448"/>
        <v>0</v>
      </c>
      <c r="CF593" s="222">
        <f t="shared" si="1449"/>
        <v>0</v>
      </c>
      <c r="CG593" s="222">
        <f t="shared" si="1450"/>
        <v>0</v>
      </c>
      <c r="CH593" s="222">
        <f t="shared" si="1451"/>
        <v>0</v>
      </c>
      <c r="CI593" s="222">
        <f t="shared" si="1452"/>
        <v>0</v>
      </c>
      <c r="CJ593" s="222">
        <f t="shared" si="1453"/>
        <v>0</v>
      </c>
      <c r="CK593" s="222">
        <f t="shared" si="1454"/>
        <v>0</v>
      </c>
      <c r="CL593" s="222">
        <f t="shared" si="1455"/>
        <v>0</v>
      </c>
      <c r="CM593" s="222">
        <f t="shared" si="1456"/>
        <v>0</v>
      </c>
      <c r="CN593" s="222">
        <f t="shared" si="1457"/>
        <v>0</v>
      </c>
      <c r="CO593" s="222">
        <f t="shared" si="1458"/>
        <v>0</v>
      </c>
      <c r="CP593" s="222">
        <f t="shared" si="1459"/>
        <v>0</v>
      </c>
      <c r="CQ593" s="222">
        <f t="shared" si="1460"/>
        <v>0</v>
      </c>
      <c r="CR593" s="222">
        <f t="shared" si="1461"/>
        <v>0</v>
      </c>
      <c r="CS593" s="222">
        <f t="shared" si="1462"/>
        <v>0</v>
      </c>
      <c r="CT593" s="222">
        <f t="shared" si="1463"/>
        <v>0</v>
      </c>
      <c r="CU593" s="222">
        <f t="shared" si="1464"/>
        <v>0</v>
      </c>
      <c r="CV593" s="222">
        <f t="shared" si="1465"/>
        <v>0</v>
      </c>
      <c r="CW593" s="222">
        <f t="shared" si="1466"/>
        <v>0</v>
      </c>
      <c r="CX593" s="222">
        <f t="shared" si="1467"/>
        <v>0</v>
      </c>
      <c r="CY593" s="222">
        <f t="shared" si="1468"/>
        <v>0</v>
      </c>
      <c r="CZ593" s="222">
        <f t="shared" si="1469"/>
        <v>0</v>
      </c>
      <c r="DA593" s="222">
        <f t="shared" si="1470"/>
        <v>0</v>
      </c>
      <c r="DB593" s="222">
        <f t="shared" si="1471"/>
        <v>0</v>
      </c>
      <c r="DC593" s="222">
        <f t="shared" si="1472"/>
        <v>0</v>
      </c>
      <c r="DD593" s="222">
        <f t="shared" si="1473"/>
        <v>0</v>
      </c>
      <c r="DE593" s="222">
        <f t="shared" si="1474"/>
        <v>0</v>
      </c>
      <c r="DF593" s="222">
        <f t="shared" si="1475"/>
        <v>0</v>
      </c>
      <c r="DG593" s="222">
        <f t="shared" si="1476"/>
        <v>0</v>
      </c>
      <c r="DH593" s="222">
        <f t="shared" si="1477"/>
        <v>0</v>
      </c>
      <c r="DI593" s="222">
        <f t="shared" si="1478"/>
        <v>0</v>
      </c>
      <c r="DJ593" s="222">
        <f t="shared" si="1479"/>
        <v>0</v>
      </c>
      <c r="DK593" s="222">
        <f t="shared" si="1480"/>
        <v>0</v>
      </c>
      <c r="DL593" s="222">
        <f t="shared" si="1481"/>
        <v>0</v>
      </c>
      <c r="DM593" s="222">
        <f t="shared" si="1482"/>
        <v>0</v>
      </c>
      <c r="DN593" s="222">
        <f t="shared" si="1483"/>
        <v>0</v>
      </c>
      <c r="DO593" s="222">
        <f t="shared" si="1484"/>
        <v>0</v>
      </c>
      <c r="DP593" s="222">
        <f t="shared" si="1485"/>
        <v>0</v>
      </c>
      <c r="DQ593" s="222">
        <f t="shared" si="1486"/>
        <v>0</v>
      </c>
      <c r="DR593" s="222">
        <f t="shared" si="1487"/>
        <v>0</v>
      </c>
      <c r="DS593" s="222">
        <f t="shared" si="1488"/>
        <v>0</v>
      </c>
      <c r="DT593" s="222">
        <f t="shared" si="1489"/>
        <v>0</v>
      </c>
      <c r="DU593" s="222">
        <f t="shared" si="1490"/>
        <v>0</v>
      </c>
      <c r="DV593" s="222">
        <f t="shared" si="1491"/>
        <v>0</v>
      </c>
      <c r="DW593" s="222">
        <f t="shared" si="1492"/>
        <v>0</v>
      </c>
      <c r="DX593" s="222">
        <f t="shared" si="1493"/>
        <v>0</v>
      </c>
      <c r="DY593" s="222">
        <f t="shared" si="1494"/>
        <v>0</v>
      </c>
      <c r="DZ593" s="222">
        <f t="shared" si="1495"/>
        <v>0</v>
      </c>
      <c r="EA593" s="222">
        <f t="shared" si="1496"/>
        <v>0</v>
      </c>
      <c r="EB593" s="222">
        <f t="shared" si="1497"/>
        <v>0</v>
      </c>
      <c r="EC593" s="222">
        <f t="shared" si="1498"/>
        <v>0</v>
      </c>
      <c r="ED593" s="222">
        <f t="shared" si="1499"/>
        <v>0</v>
      </c>
      <c r="EE593" s="222">
        <f t="shared" si="1500"/>
        <v>0</v>
      </c>
      <c r="EF593" s="222">
        <f t="shared" si="1501"/>
        <v>0</v>
      </c>
      <c r="EG593" s="222">
        <f t="shared" si="1502"/>
        <v>0</v>
      </c>
      <c r="EH593" s="222">
        <f t="shared" si="1503"/>
        <v>0</v>
      </c>
      <c r="EI593" s="222">
        <f t="shared" si="1504"/>
        <v>0</v>
      </c>
      <c r="EJ593" s="222">
        <f t="shared" si="1505"/>
        <v>0</v>
      </c>
      <c r="EK593" s="222">
        <f t="shared" si="1506"/>
        <v>0</v>
      </c>
      <c r="EL593" s="222">
        <f t="shared" si="1507"/>
        <v>0</v>
      </c>
      <c r="EM593" s="222">
        <f t="shared" si="1508"/>
        <v>0</v>
      </c>
      <c r="EN593" s="222">
        <f t="shared" si="1509"/>
        <v>0</v>
      </c>
      <c r="EO593" s="222">
        <f t="shared" si="1510"/>
        <v>0</v>
      </c>
      <c r="EP593" s="222">
        <f t="shared" si="1511"/>
        <v>0</v>
      </c>
      <c r="EQ593" s="222">
        <f t="shared" si="1512"/>
        <v>0</v>
      </c>
      <c r="ER593" s="222">
        <f t="shared" si="1513"/>
        <v>0</v>
      </c>
      <c r="ES593" s="222">
        <f t="shared" si="1514"/>
        <v>0</v>
      </c>
      <c r="ET593" s="222">
        <f t="shared" si="1515"/>
        <v>0</v>
      </c>
      <c r="EU593" s="222">
        <f t="shared" si="1516"/>
        <v>0</v>
      </c>
      <c r="EV593" s="222">
        <f t="shared" si="1517"/>
        <v>0</v>
      </c>
      <c r="EW593" s="222">
        <f t="shared" si="1518"/>
        <v>0</v>
      </c>
      <c r="EX593" s="222">
        <f t="shared" si="1519"/>
        <v>0</v>
      </c>
      <c r="EY593" s="222">
        <f t="shared" si="1520"/>
        <v>0</v>
      </c>
      <c r="EZ593" s="222">
        <f t="shared" si="1521"/>
        <v>0</v>
      </c>
      <c r="FA593" s="222">
        <f t="shared" si="1522"/>
        <v>0</v>
      </c>
      <c r="FB593" s="222">
        <f t="shared" si="1523"/>
        <v>0</v>
      </c>
      <c r="FC593" s="222">
        <f t="shared" si="1524"/>
        <v>0</v>
      </c>
      <c r="FD593" s="222">
        <f t="shared" si="1525"/>
        <v>0</v>
      </c>
      <c r="FE593" s="222">
        <f t="shared" si="1526"/>
        <v>0</v>
      </c>
      <c r="FF593" s="222">
        <f t="shared" si="1527"/>
        <v>0</v>
      </c>
      <c r="FG593" s="222">
        <f t="shared" si="1528"/>
        <v>0</v>
      </c>
      <c r="FH593" s="222">
        <f t="shared" si="1529"/>
        <v>0</v>
      </c>
      <c r="FI593" s="222">
        <f t="shared" si="1530"/>
        <v>0</v>
      </c>
      <c r="FJ593" s="222">
        <f t="shared" si="1531"/>
        <v>0</v>
      </c>
      <c r="FK593" s="222">
        <f t="shared" si="1532"/>
        <v>0</v>
      </c>
      <c r="FL593" s="222">
        <f t="shared" si="1533"/>
        <v>0</v>
      </c>
      <c r="FM593" s="222">
        <f t="shared" si="1534"/>
        <v>0</v>
      </c>
      <c r="FN593" s="222">
        <f t="shared" si="1535"/>
        <v>0</v>
      </c>
      <c r="FO593" s="222">
        <f t="shared" si="1536"/>
        <v>0</v>
      </c>
      <c r="FP593" s="222">
        <f t="shared" si="1537"/>
        <v>0</v>
      </c>
      <c r="FQ593" s="222">
        <f t="shared" si="1538"/>
        <v>0</v>
      </c>
      <c r="FR593" s="222">
        <f t="shared" si="1539"/>
        <v>0</v>
      </c>
      <c r="FS593" s="222">
        <f t="shared" si="1540"/>
        <v>0</v>
      </c>
      <c r="FT593" s="222">
        <f t="shared" si="1541"/>
        <v>0</v>
      </c>
      <c r="FU593" s="222">
        <f t="shared" si="1542"/>
        <v>0</v>
      </c>
      <c r="FV593" s="222">
        <f t="shared" si="1543"/>
        <v>0</v>
      </c>
      <c r="FW593" s="222">
        <f t="shared" si="1544"/>
        <v>0</v>
      </c>
      <c r="FX593" s="222">
        <f t="shared" si="1545"/>
        <v>0</v>
      </c>
      <c r="FY593" s="222">
        <f t="shared" si="1546"/>
        <v>0</v>
      </c>
      <c r="FZ593" s="222">
        <f t="shared" si="1547"/>
        <v>0</v>
      </c>
      <c r="GA593" s="222">
        <f t="shared" si="1548"/>
        <v>0</v>
      </c>
      <c r="GB593" s="222">
        <f t="shared" si="1549"/>
        <v>0</v>
      </c>
      <c r="GC593" s="222">
        <f t="shared" si="1550"/>
        <v>0</v>
      </c>
      <c r="GD593" s="222">
        <f t="shared" si="1551"/>
        <v>0</v>
      </c>
      <c r="GE593" s="222">
        <f t="shared" si="1552"/>
        <v>0</v>
      </c>
      <c r="GF593" s="222">
        <f t="shared" si="1553"/>
        <v>0</v>
      </c>
      <c r="GG593" s="222">
        <f t="shared" si="1554"/>
        <v>0</v>
      </c>
      <c r="GH593" s="222">
        <f t="shared" si="1555"/>
        <v>0</v>
      </c>
      <c r="GI593" s="222">
        <f t="shared" si="1556"/>
        <v>0</v>
      </c>
      <c r="GJ593" s="222">
        <f t="shared" si="1557"/>
        <v>0</v>
      </c>
      <c r="GK593" s="222">
        <f t="shared" si="1558"/>
        <v>0</v>
      </c>
      <c r="GL593" s="222">
        <f t="shared" si="1559"/>
        <v>0</v>
      </c>
      <c r="GM593" s="222">
        <f t="shared" si="1560"/>
        <v>0</v>
      </c>
      <c r="GN593" s="222">
        <f t="shared" si="1561"/>
        <v>0</v>
      </c>
      <c r="GO593" s="222">
        <f t="shared" si="1562"/>
        <v>0</v>
      </c>
      <c r="GP593" s="222">
        <f t="shared" si="1563"/>
        <v>0</v>
      </c>
      <c r="GQ593" s="222">
        <f t="shared" si="1564"/>
        <v>0</v>
      </c>
      <c r="GR593" s="222">
        <f t="shared" si="1565"/>
        <v>0</v>
      </c>
      <c r="GS593" s="222">
        <f t="shared" si="1566"/>
        <v>0</v>
      </c>
      <c r="GT593" s="222">
        <f t="shared" si="1567"/>
        <v>0</v>
      </c>
      <c r="GU593" s="222">
        <f t="shared" si="1568"/>
        <v>0</v>
      </c>
      <c r="GV593" s="222">
        <f t="shared" si="1569"/>
        <v>0</v>
      </c>
      <c r="GW593" s="222">
        <f t="shared" si="1570"/>
        <v>0</v>
      </c>
      <c r="GX593" s="222">
        <f t="shared" si="1571"/>
        <v>0</v>
      </c>
      <c r="GY593" s="222">
        <f t="shared" si="1572"/>
        <v>0</v>
      </c>
      <c r="GZ593" s="222">
        <f t="shared" si="1573"/>
        <v>0</v>
      </c>
      <c r="HA593" s="222">
        <f t="shared" si="1574"/>
        <v>0</v>
      </c>
      <c r="HB593" s="222">
        <f t="shared" si="1575"/>
        <v>0</v>
      </c>
      <c r="HC593" s="222">
        <f t="shared" si="1576"/>
        <v>0</v>
      </c>
      <c r="HD593" s="222">
        <f t="shared" si="1577"/>
        <v>0</v>
      </c>
      <c r="HE593" s="222">
        <f t="shared" si="1578"/>
        <v>0</v>
      </c>
      <c r="HF593" s="222">
        <f t="shared" si="1579"/>
        <v>0</v>
      </c>
      <c r="HG593" s="222">
        <f t="shared" si="1580"/>
        <v>0</v>
      </c>
      <c r="HH593" s="222">
        <f t="shared" si="1581"/>
        <v>0</v>
      </c>
      <c r="HI593" s="222">
        <f t="shared" si="1582"/>
        <v>0</v>
      </c>
      <c r="HJ593" s="222">
        <f t="shared" si="1583"/>
        <v>0</v>
      </c>
      <c r="HK593" s="222">
        <f t="shared" si="1584"/>
        <v>0</v>
      </c>
      <c r="HL593" s="222">
        <f t="shared" si="1585"/>
        <v>0</v>
      </c>
      <c r="HM593" s="222">
        <f t="shared" si="1586"/>
        <v>0</v>
      </c>
      <c r="HN593" s="222">
        <f t="shared" si="1587"/>
        <v>0</v>
      </c>
      <c r="HO593" s="222">
        <f t="shared" si="1588"/>
        <v>0</v>
      </c>
      <c r="HP593" s="222">
        <f t="shared" si="1589"/>
        <v>0</v>
      </c>
      <c r="HQ593" s="222">
        <f t="shared" si="1590"/>
        <v>0</v>
      </c>
      <c r="HR593" s="222">
        <f t="shared" si="1591"/>
        <v>0</v>
      </c>
      <c r="HS593" s="222">
        <f t="shared" si="1592"/>
        <v>0</v>
      </c>
      <c r="HT593" s="222">
        <f t="shared" si="1593"/>
        <v>0</v>
      </c>
      <c r="HU593" s="222">
        <f t="shared" si="1594"/>
        <v>0</v>
      </c>
      <c r="HV593" s="222">
        <f t="shared" si="1595"/>
        <v>0</v>
      </c>
      <c r="HW593" s="222">
        <f t="shared" si="1596"/>
        <v>0</v>
      </c>
      <c r="HX593" s="222">
        <f t="shared" si="1597"/>
        <v>0</v>
      </c>
      <c r="HY593" s="222">
        <f t="shared" si="1598"/>
        <v>0</v>
      </c>
      <c r="HZ593" s="222">
        <f t="shared" si="1599"/>
        <v>0</v>
      </c>
      <c r="IA593" s="222">
        <f t="shared" si="1600"/>
        <v>0</v>
      </c>
      <c r="IB593" s="222">
        <f t="shared" si="1601"/>
        <v>0</v>
      </c>
      <c r="IC593" s="222">
        <f t="shared" si="1602"/>
        <v>0</v>
      </c>
      <c r="ID593" s="222">
        <f t="shared" si="1603"/>
        <v>0</v>
      </c>
      <c r="IE593" s="222">
        <f t="shared" si="1604"/>
        <v>0</v>
      </c>
      <c r="IF593" s="222">
        <f t="shared" si="1605"/>
        <v>0</v>
      </c>
      <c r="IG593" s="222">
        <f t="shared" si="1606"/>
        <v>0</v>
      </c>
      <c r="IH593" s="222">
        <f t="shared" si="1607"/>
        <v>0</v>
      </c>
      <c r="II593" s="222">
        <f t="shared" si="1608"/>
        <v>0</v>
      </c>
      <c r="IJ593" s="222">
        <f t="shared" si="1609"/>
        <v>0</v>
      </c>
      <c r="IK593" s="222">
        <f t="shared" si="1610"/>
        <v>0</v>
      </c>
      <c r="IL593" s="222">
        <f t="shared" si="1611"/>
        <v>0</v>
      </c>
      <c r="IM593" s="222">
        <f t="shared" si="1612"/>
        <v>0</v>
      </c>
      <c r="IN593" s="222">
        <f t="shared" si="1613"/>
        <v>0</v>
      </c>
      <c r="IO593" s="222">
        <f t="shared" si="1614"/>
        <v>0</v>
      </c>
      <c r="IP593" s="222">
        <f t="shared" si="1615"/>
        <v>0</v>
      </c>
      <c r="IQ593" s="222">
        <f t="shared" si="1616"/>
        <v>0</v>
      </c>
      <c r="IR593" s="222">
        <f t="shared" si="1617"/>
        <v>0</v>
      </c>
      <c r="IS593" s="222">
        <f t="shared" si="1618"/>
        <v>0</v>
      </c>
      <c r="IT593" s="222">
        <f t="shared" si="1619"/>
        <v>0</v>
      </c>
      <c r="IU593" s="222">
        <f t="shared" si="1620"/>
        <v>0</v>
      </c>
      <c r="IV593" s="222">
        <f t="shared" si="1621"/>
        <v>0</v>
      </c>
      <c r="IW593" s="222">
        <f t="shared" si="1622"/>
        <v>0</v>
      </c>
      <c r="IX593" s="222">
        <f t="shared" si="1623"/>
        <v>0</v>
      </c>
      <c r="IY593" s="222">
        <f t="shared" si="1624"/>
        <v>0</v>
      </c>
      <c r="IZ593" s="222">
        <f t="shared" si="1625"/>
        <v>0</v>
      </c>
      <c r="JA593" s="222">
        <f t="shared" si="1626"/>
        <v>0</v>
      </c>
      <c r="JB593" s="222">
        <f t="shared" si="1627"/>
        <v>0</v>
      </c>
    </row>
    <row r="594" spans="2:262">
      <c r="B594" s="230">
        <v>233</v>
      </c>
      <c r="C594" s="229">
        <f t="shared" si="1628"/>
        <v>4.5507812499999889E-3</v>
      </c>
      <c r="D594" s="226">
        <f t="shared" ca="1" si="1371"/>
        <v>24.703451753444632</v>
      </c>
      <c r="E594" s="225">
        <f ca="1">IE361</f>
        <v>0.70345175344463229</v>
      </c>
      <c r="F594" s="224">
        <v>233</v>
      </c>
      <c r="G594" s="222">
        <f t="shared" si="1372"/>
        <v>0</v>
      </c>
      <c r="H594" s="222">
        <f t="shared" si="1373"/>
        <v>0</v>
      </c>
      <c r="I594" s="222">
        <f t="shared" si="1374"/>
        <v>0</v>
      </c>
      <c r="J594" s="222">
        <f t="shared" si="1375"/>
        <v>0</v>
      </c>
      <c r="K594" s="222">
        <f t="shared" si="1376"/>
        <v>0</v>
      </c>
      <c r="L594" s="222">
        <f t="shared" si="1377"/>
        <v>0</v>
      </c>
      <c r="M594" s="222">
        <f t="shared" si="1378"/>
        <v>0</v>
      </c>
      <c r="N594" s="222">
        <f t="shared" si="1379"/>
        <v>0</v>
      </c>
      <c r="O594" s="222">
        <f t="shared" si="1380"/>
        <v>0</v>
      </c>
      <c r="P594" s="222">
        <f t="shared" si="1381"/>
        <v>0</v>
      </c>
      <c r="Q594" s="222">
        <f t="shared" si="1382"/>
        <v>0</v>
      </c>
      <c r="R594" s="222">
        <f t="shared" si="1383"/>
        <v>0</v>
      </c>
      <c r="S594" s="222">
        <f t="shared" si="1384"/>
        <v>0</v>
      </c>
      <c r="T594" s="222">
        <f t="shared" si="1385"/>
        <v>0</v>
      </c>
      <c r="U594" s="222">
        <f t="shared" si="1386"/>
        <v>0</v>
      </c>
      <c r="V594" s="222">
        <f t="shared" si="1387"/>
        <v>0</v>
      </c>
      <c r="W594" s="222">
        <f t="shared" si="1388"/>
        <v>0</v>
      </c>
      <c r="X594" s="222">
        <f t="shared" si="1389"/>
        <v>0</v>
      </c>
      <c r="Y594" s="222">
        <f t="shared" si="1390"/>
        <v>0</v>
      </c>
      <c r="Z594" s="222">
        <f t="shared" si="1391"/>
        <v>0</v>
      </c>
      <c r="AA594" s="222">
        <f t="shared" si="1392"/>
        <v>0</v>
      </c>
      <c r="AB594" s="222">
        <f t="shared" si="1393"/>
        <v>0</v>
      </c>
      <c r="AC594" s="222">
        <f t="shared" si="1394"/>
        <v>0</v>
      </c>
      <c r="AD594" s="222">
        <f t="shared" si="1395"/>
        <v>0</v>
      </c>
      <c r="AE594" s="222">
        <f t="shared" si="1396"/>
        <v>0</v>
      </c>
      <c r="AF594" s="222">
        <f t="shared" si="1397"/>
        <v>0</v>
      </c>
      <c r="AG594" s="222">
        <f t="shared" si="1398"/>
        <v>0</v>
      </c>
      <c r="AH594" s="222">
        <f t="shared" si="1399"/>
        <v>0</v>
      </c>
      <c r="AI594" s="222">
        <f t="shared" si="1400"/>
        <v>0</v>
      </c>
      <c r="AJ594" s="222">
        <f t="shared" si="1401"/>
        <v>0</v>
      </c>
      <c r="AK594" s="222">
        <f t="shared" si="1402"/>
        <v>0</v>
      </c>
      <c r="AL594" s="222">
        <f t="shared" si="1403"/>
        <v>0</v>
      </c>
      <c r="AM594" s="222">
        <f t="shared" si="1404"/>
        <v>0</v>
      </c>
      <c r="AN594" s="222">
        <f t="shared" si="1405"/>
        <v>0</v>
      </c>
      <c r="AO594" s="222">
        <f t="shared" si="1406"/>
        <v>0</v>
      </c>
      <c r="AP594" s="222">
        <f t="shared" si="1407"/>
        <v>0</v>
      </c>
      <c r="AQ594" s="222">
        <f t="shared" si="1408"/>
        <v>0</v>
      </c>
      <c r="AR594" s="222">
        <f t="shared" si="1409"/>
        <v>0</v>
      </c>
      <c r="AS594" s="222">
        <f t="shared" si="1410"/>
        <v>0</v>
      </c>
      <c r="AT594" s="222">
        <f t="shared" si="1411"/>
        <v>0</v>
      </c>
      <c r="AU594" s="222">
        <f t="shared" si="1412"/>
        <v>0</v>
      </c>
      <c r="AV594" s="222">
        <f t="shared" si="1413"/>
        <v>0</v>
      </c>
      <c r="AW594" s="222">
        <f t="shared" si="1414"/>
        <v>0</v>
      </c>
      <c r="AX594" s="222">
        <f t="shared" si="1415"/>
        <v>0</v>
      </c>
      <c r="AY594" s="222">
        <f t="shared" si="1416"/>
        <v>0</v>
      </c>
      <c r="AZ594" s="222">
        <f t="shared" si="1417"/>
        <v>0</v>
      </c>
      <c r="BA594" s="222">
        <f t="shared" si="1418"/>
        <v>0</v>
      </c>
      <c r="BB594" s="222">
        <f t="shared" si="1419"/>
        <v>0</v>
      </c>
      <c r="BC594" s="222">
        <f t="shared" si="1420"/>
        <v>0</v>
      </c>
      <c r="BD594" s="222">
        <f t="shared" si="1421"/>
        <v>0</v>
      </c>
      <c r="BE594" s="222">
        <f t="shared" si="1422"/>
        <v>0</v>
      </c>
      <c r="BF594" s="222">
        <f t="shared" si="1423"/>
        <v>0</v>
      </c>
      <c r="BG594" s="222">
        <f t="shared" si="1424"/>
        <v>0</v>
      </c>
      <c r="BH594" s="222">
        <f t="shared" si="1425"/>
        <v>0</v>
      </c>
      <c r="BI594" s="222">
        <f t="shared" si="1426"/>
        <v>0</v>
      </c>
      <c r="BJ594" s="222">
        <f t="shared" si="1427"/>
        <v>0</v>
      </c>
      <c r="BK594" s="222">
        <f t="shared" si="1428"/>
        <v>0</v>
      </c>
      <c r="BL594" s="222">
        <f t="shared" si="1429"/>
        <v>0</v>
      </c>
      <c r="BM594" s="222">
        <f t="shared" si="1430"/>
        <v>0</v>
      </c>
      <c r="BN594" s="222">
        <f t="shared" si="1431"/>
        <v>0</v>
      </c>
      <c r="BO594" s="222">
        <f t="shared" si="1432"/>
        <v>0</v>
      </c>
      <c r="BP594" s="222">
        <f t="shared" si="1433"/>
        <v>0</v>
      </c>
      <c r="BQ594" s="222">
        <f t="shared" si="1434"/>
        <v>0</v>
      </c>
      <c r="BR594" s="222">
        <f t="shared" si="1435"/>
        <v>0</v>
      </c>
      <c r="BS594" s="222">
        <f t="shared" si="1436"/>
        <v>0</v>
      </c>
      <c r="BT594" s="222">
        <f t="shared" si="1437"/>
        <v>0</v>
      </c>
      <c r="BU594" s="222">
        <f t="shared" si="1438"/>
        <v>0</v>
      </c>
      <c r="BV594" s="222">
        <f t="shared" si="1439"/>
        <v>0</v>
      </c>
      <c r="BW594" s="222">
        <f t="shared" si="1440"/>
        <v>0</v>
      </c>
      <c r="BX594" s="222">
        <f t="shared" si="1441"/>
        <v>0</v>
      </c>
      <c r="BY594" s="222">
        <f t="shared" si="1442"/>
        <v>0</v>
      </c>
      <c r="BZ594" s="222">
        <f t="shared" si="1443"/>
        <v>0</v>
      </c>
      <c r="CA594" s="222">
        <f t="shared" si="1444"/>
        <v>0</v>
      </c>
      <c r="CB594" s="222">
        <f t="shared" si="1445"/>
        <v>0</v>
      </c>
      <c r="CC594" s="222">
        <f t="shared" si="1446"/>
        <v>0</v>
      </c>
      <c r="CD594" s="222">
        <f t="shared" si="1447"/>
        <v>0</v>
      </c>
      <c r="CE594" s="222">
        <f t="shared" si="1448"/>
        <v>0</v>
      </c>
      <c r="CF594" s="222">
        <f t="shared" si="1449"/>
        <v>0</v>
      </c>
      <c r="CG594" s="222">
        <f t="shared" si="1450"/>
        <v>0</v>
      </c>
      <c r="CH594" s="222">
        <f t="shared" si="1451"/>
        <v>0</v>
      </c>
      <c r="CI594" s="222">
        <f t="shared" si="1452"/>
        <v>0</v>
      </c>
      <c r="CJ594" s="222">
        <f t="shared" si="1453"/>
        <v>0</v>
      </c>
      <c r="CK594" s="222">
        <f t="shared" si="1454"/>
        <v>0</v>
      </c>
      <c r="CL594" s="222">
        <f t="shared" si="1455"/>
        <v>0</v>
      </c>
      <c r="CM594" s="222">
        <f t="shared" si="1456"/>
        <v>0</v>
      </c>
      <c r="CN594" s="222">
        <f t="shared" si="1457"/>
        <v>0</v>
      </c>
      <c r="CO594" s="222">
        <f t="shared" si="1458"/>
        <v>0</v>
      </c>
      <c r="CP594" s="222">
        <f t="shared" si="1459"/>
        <v>0</v>
      </c>
      <c r="CQ594" s="222">
        <f t="shared" si="1460"/>
        <v>0</v>
      </c>
      <c r="CR594" s="222">
        <f t="shared" si="1461"/>
        <v>0</v>
      </c>
      <c r="CS594" s="222">
        <f t="shared" si="1462"/>
        <v>0</v>
      </c>
      <c r="CT594" s="222">
        <f t="shared" si="1463"/>
        <v>0</v>
      </c>
      <c r="CU594" s="222">
        <f t="shared" si="1464"/>
        <v>0</v>
      </c>
      <c r="CV594" s="222">
        <f t="shared" si="1465"/>
        <v>0</v>
      </c>
      <c r="CW594" s="222">
        <f t="shared" si="1466"/>
        <v>0</v>
      </c>
      <c r="CX594" s="222">
        <f t="shared" si="1467"/>
        <v>0</v>
      </c>
      <c r="CY594" s="222">
        <f t="shared" si="1468"/>
        <v>0</v>
      </c>
      <c r="CZ594" s="222">
        <f t="shared" si="1469"/>
        <v>0</v>
      </c>
      <c r="DA594" s="222">
        <f t="shared" si="1470"/>
        <v>0</v>
      </c>
      <c r="DB594" s="222">
        <f t="shared" si="1471"/>
        <v>0</v>
      </c>
      <c r="DC594" s="222">
        <f t="shared" si="1472"/>
        <v>0</v>
      </c>
      <c r="DD594" s="222">
        <f t="shared" si="1473"/>
        <v>0</v>
      </c>
      <c r="DE594" s="222">
        <f t="shared" si="1474"/>
        <v>0</v>
      </c>
      <c r="DF594" s="222">
        <f t="shared" si="1475"/>
        <v>0</v>
      </c>
      <c r="DG594" s="222">
        <f t="shared" si="1476"/>
        <v>0</v>
      </c>
      <c r="DH594" s="222">
        <f t="shared" si="1477"/>
        <v>0</v>
      </c>
      <c r="DI594" s="222">
        <f t="shared" si="1478"/>
        <v>0</v>
      </c>
      <c r="DJ594" s="222">
        <f t="shared" si="1479"/>
        <v>0</v>
      </c>
      <c r="DK594" s="222">
        <f t="shared" si="1480"/>
        <v>0</v>
      </c>
      <c r="DL594" s="222">
        <f t="shared" si="1481"/>
        <v>0</v>
      </c>
      <c r="DM594" s="222">
        <f t="shared" si="1482"/>
        <v>0</v>
      </c>
      <c r="DN594" s="222">
        <f t="shared" si="1483"/>
        <v>0</v>
      </c>
      <c r="DO594" s="222">
        <f t="shared" si="1484"/>
        <v>0</v>
      </c>
      <c r="DP594" s="222">
        <f t="shared" si="1485"/>
        <v>0</v>
      </c>
      <c r="DQ594" s="222">
        <f t="shared" si="1486"/>
        <v>0</v>
      </c>
      <c r="DR594" s="222">
        <f t="shared" si="1487"/>
        <v>0</v>
      </c>
      <c r="DS594" s="222">
        <f t="shared" si="1488"/>
        <v>0</v>
      </c>
      <c r="DT594" s="222">
        <f t="shared" si="1489"/>
        <v>0</v>
      </c>
      <c r="DU594" s="222">
        <f t="shared" si="1490"/>
        <v>0</v>
      </c>
      <c r="DV594" s="222">
        <f t="shared" si="1491"/>
        <v>0</v>
      </c>
      <c r="DW594" s="222">
        <f t="shared" si="1492"/>
        <v>0</v>
      </c>
      <c r="DX594" s="222">
        <f t="shared" si="1493"/>
        <v>0</v>
      </c>
      <c r="DY594" s="222">
        <f t="shared" si="1494"/>
        <v>0</v>
      </c>
      <c r="DZ594" s="222">
        <f t="shared" si="1495"/>
        <v>0</v>
      </c>
      <c r="EA594" s="222">
        <f t="shared" si="1496"/>
        <v>0</v>
      </c>
      <c r="EB594" s="222">
        <f t="shared" si="1497"/>
        <v>0</v>
      </c>
      <c r="EC594" s="222">
        <f t="shared" si="1498"/>
        <v>0</v>
      </c>
      <c r="ED594" s="222">
        <f t="shared" si="1499"/>
        <v>0</v>
      </c>
      <c r="EE594" s="222">
        <f t="shared" si="1500"/>
        <v>0</v>
      </c>
      <c r="EF594" s="222">
        <f t="shared" si="1501"/>
        <v>0</v>
      </c>
      <c r="EG594" s="222">
        <f t="shared" si="1502"/>
        <v>0</v>
      </c>
      <c r="EH594" s="222">
        <f t="shared" si="1503"/>
        <v>0</v>
      </c>
      <c r="EI594" s="222">
        <f t="shared" si="1504"/>
        <v>0</v>
      </c>
      <c r="EJ594" s="222">
        <f t="shared" si="1505"/>
        <v>0</v>
      </c>
      <c r="EK594" s="222">
        <f t="shared" si="1506"/>
        <v>0</v>
      </c>
      <c r="EL594" s="222">
        <f t="shared" si="1507"/>
        <v>0</v>
      </c>
      <c r="EM594" s="222">
        <f t="shared" si="1508"/>
        <v>0</v>
      </c>
      <c r="EN594" s="222">
        <f t="shared" si="1509"/>
        <v>0</v>
      </c>
      <c r="EO594" s="222">
        <f t="shared" si="1510"/>
        <v>0</v>
      </c>
      <c r="EP594" s="222">
        <f t="shared" si="1511"/>
        <v>0</v>
      </c>
      <c r="EQ594" s="222">
        <f t="shared" si="1512"/>
        <v>0</v>
      </c>
      <c r="ER594" s="222">
        <f t="shared" si="1513"/>
        <v>0</v>
      </c>
      <c r="ES594" s="222">
        <f t="shared" si="1514"/>
        <v>0</v>
      </c>
      <c r="ET594" s="222">
        <f t="shared" si="1515"/>
        <v>0</v>
      </c>
      <c r="EU594" s="222">
        <f t="shared" si="1516"/>
        <v>0</v>
      </c>
      <c r="EV594" s="222">
        <f t="shared" si="1517"/>
        <v>0</v>
      </c>
      <c r="EW594" s="222">
        <f t="shared" si="1518"/>
        <v>0</v>
      </c>
      <c r="EX594" s="222">
        <f t="shared" si="1519"/>
        <v>0</v>
      </c>
      <c r="EY594" s="222">
        <f t="shared" si="1520"/>
        <v>0</v>
      </c>
      <c r="EZ594" s="222">
        <f t="shared" si="1521"/>
        <v>0</v>
      </c>
      <c r="FA594" s="222">
        <f t="shared" si="1522"/>
        <v>0</v>
      </c>
      <c r="FB594" s="222">
        <f t="shared" si="1523"/>
        <v>0</v>
      </c>
      <c r="FC594" s="222">
        <f t="shared" si="1524"/>
        <v>0</v>
      </c>
      <c r="FD594" s="222">
        <f t="shared" si="1525"/>
        <v>0</v>
      </c>
      <c r="FE594" s="222">
        <f t="shared" si="1526"/>
        <v>0</v>
      </c>
      <c r="FF594" s="222">
        <f t="shared" si="1527"/>
        <v>0</v>
      </c>
      <c r="FG594" s="222">
        <f t="shared" si="1528"/>
        <v>0</v>
      </c>
      <c r="FH594" s="222">
        <f t="shared" si="1529"/>
        <v>0</v>
      </c>
      <c r="FI594" s="222">
        <f t="shared" si="1530"/>
        <v>0</v>
      </c>
      <c r="FJ594" s="222">
        <f t="shared" si="1531"/>
        <v>0</v>
      </c>
      <c r="FK594" s="222">
        <f t="shared" si="1532"/>
        <v>0</v>
      </c>
      <c r="FL594" s="222">
        <f t="shared" si="1533"/>
        <v>0</v>
      </c>
      <c r="FM594" s="222">
        <f t="shared" si="1534"/>
        <v>0</v>
      </c>
      <c r="FN594" s="222">
        <f t="shared" si="1535"/>
        <v>0</v>
      </c>
      <c r="FO594" s="222">
        <f t="shared" si="1536"/>
        <v>0</v>
      </c>
      <c r="FP594" s="222">
        <f t="shared" si="1537"/>
        <v>0</v>
      </c>
      <c r="FQ594" s="222">
        <f t="shared" si="1538"/>
        <v>0</v>
      </c>
      <c r="FR594" s="222">
        <f t="shared" si="1539"/>
        <v>0</v>
      </c>
      <c r="FS594" s="222">
        <f t="shared" si="1540"/>
        <v>0</v>
      </c>
      <c r="FT594" s="222">
        <f t="shared" si="1541"/>
        <v>0</v>
      </c>
      <c r="FU594" s="222">
        <f t="shared" si="1542"/>
        <v>0</v>
      </c>
      <c r="FV594" s="222">
        <f t="shared" si="1543"/>
        <v>0</v>
      </c>
      <c r="FW594" s="222">
        <f t="shared" si="1544"/>
        <v>0</v>
      </c>
      <c r="FX594" s="222">
        <f t="shared" si="1545"/>
        <v>0</v>
      </c>
      <c r="FY594" s="222">
        <f t="shared" si="1546"/>
        <v>0</v>
      </c>
      <c r="FZ594" s="222">
        <f t="shared" si="1547"/>
        <v>0</v>
      </c>
      <c r="GA594" s="222">
        <f t="shared" si="1548"/>
        <v>0</v>
      </c>
      <c r="GB594" s="222">
        <f t="shared" si="1549"/>
        <v>0</v>
      </c>
      <c r="GC594" s="222">
        <f t="shared" si="1550"/>
        <v>0</v>
      </c>
      <c r="GD594" s="222">
        <f t="shared" si="1551"/>
        <v>0</v>
      </c>
      <c r="GE594" s="222">
        <f t="shared" si="1552"/>
        <v>0</v>
      </c>
      <c r="GF594" s="222">
        <f t="shared" si="1553"/>
        <v>0</v>
      </c>
      <c r="GG594" s="222">
        <f t="shared" si="1554"/>
        <v>0</v>
      </c>
      <c r="GH594" s="222">
        <f t="shared" si="1555"/>
        <v>0</v>
      </c>
      <c r="GI594" s="222">
        <f t="shared" si="1556"/>
        <v>0</v>
      </c>
      <c r="GJ594" s="222">
        <f t="shared" si="1557"/>
        <v>0</v>
      </c>
      <c r="GK594" s="222">
        <f t="shared" si="1558"/>
        <v>0</v>
      </c>
      <c r="GL594" s="222">
        <f t="shared" si="1559"/>
        <v>0</v>
      </c>
      <c r="GM594" s="222">
        <f t="shared" si="1560"/>
        <v>0</v>
      </c>
      <c r="GN594" s="222">
        <f t="shared" si="1561"/>
        <v>0</v>
      </c>
      <c r="GO594" s="222">
        <f t="shared" si="1562"/>
        <v>0</v>
      </c>
      <c r="GP594" s="222">
        <f t="shared" si="1563"/>
        <v>0</v>
      </c>
      <c r="GQ594" s="222">
        <f t="shared" si="1564"/>
        <v>0</v>
      </c>
      <c r="GR594" s="222">
        <f t="shared" si="1565"/>
        <v>0</v>
      </c>
      <c r="GS594" s="222">
        <f t="shared" si="1566"/>
        <v>0</v>
      </c>
      <c r="GT594" s="222">
        <f t="shared" si="1567"/>
        <v>0</v>
      </c>
      <c r="GU594" s="222">
        <f t="shared" si="1568"/>
        <v>0</v>
      </c>
      <c r="GV594" s="222">
        <f t="shared" si="1569"/>
        <v>0</v>
      </c>
      <c r="GW594" s="222">
        <f t="shared" si="1570"/>
        <v>0</v>
      </c>
      <c r="GX594" s="222">
        <f t="shared" si="1571"/>
        <v>0</v>
      </c>
      <c r="GY594" s="222">
        <f t="shared" si="1572"/>
        <v>0</v>
      </c>
      <c r="GZ594" s="222">
        <f t="shared" si="1573"/>
        <v>0</v>
      </c>
      <c r="HA594" s="222">
        <f t="shared" si="1574"/>
        <v>0</v>
      </c>
      <c r="HB594" s="222">
        <f t="shared" si="1575"/>
        <v>0</v>
      </c>
      <c r="HC594" s="222">
        <f t="shared" si="1576"/>
        <v>0</v>
      </c>
      <c r="HD594" s="222">
        <f t="shared" si="1577"/>
        <v>0</v>
      </c>
      <c r="HE594" s="222">
        <f t="shared" si="1578"/>
        <v>0</v>
      </c>
      <c r="HF594" s="222">
        <f t="shared" si="1579"/>
        <v>0</v>
      </c>
      <c r="HG594" s="222">
        <f t="shared" si="1580"/>
        <v>0</v>
      </c>
      <c r="HH594" s="222">
        <f t="shared" si="1581"/>
        <v>0</v>
      </c>
      <c r="HI594" s="222">
        <f t="shared" si="1582"/>
        <v>0</v>
      </c>
      <c r="HJ594" s="222">
        <f t="shared" si="1583"/>
        <v>0</v>
      </c>
      <c r="HK594" s="222">
        <f t="shared" si="1584"/>
        <v>0</v>
      </c>
      <c r="HL594" s="222">
        <f t="shared" si="1585"/>
        <v>0</v>
      </c>
      <c r="HM594" s="222">
        <f t="shared" si="1586"/>
        <v>0</v>
      </c>
      <c r="HN594" s="222">
        <f t="shared" si="1587"/>
        <v>0</v>
      </c>
      <c r="HO594" s="222">
        <f t="shared" si="1588"/>
        <v>0</v>
      </c>
      <c r="HP594" s="222">
        <f t="shared" si="1589"/>
        <v>0</v>
      </c>
      <c r="HQ594" s="222">
        <f t="shared" si="1590"/>
        <v>0</v>
      </c>
      <c r="HR594" s="222">
        <f t="shared" si="1591"/>
        <v>0</v>
      </c>
      <c r="HS594" s="222">
        <f t="shared" si="1592"/>
        <v>0</v>
      </c>
      <c r="HT594" s="222">
        <f t="shared" si="1593"/>
        <v>0</v>
      </c>
      <c r="HU594" s="222">
        <f t="shared" si="1594"/>
        <v>0</v>
      </c>
      <c r="HV594" s="222">
        <f t="shared" si="1595"/>
        <v>0</v>
      </c>
      <c r="HW594" s="222">
        <f t="shared" si="1596"/>
        <v>0</v>
      </c>
      <c r="HX594" s="222">
        <f t="shared" si="1597"/>
        <v>0</v>
      </c>
      <c r="HY594" s="222">
        <f t="shared" si="1598"/>
        <v>0</v>
      </c>
      <c r="HZ594" s="222">
        <f t="shared" si="1599"/>
        <v>0</v>
      </c>
      <c r="IA594" s="222">
        <f t="shared" si="1600"/>
        <v>0</v>
      </c>
      <c r="IB594" s="222">
        <f t="shared" si="1601"/>
        <v>0</v>
      </c>
      <c r="IC594" s="222">
        <f t="shared" si="1602"/>
        <v>0</v>
      </c>
      <c r="ID594" s="222">
        <f t="shared" si="1603"/>
        <v>0</v>
      </c>
      <c r="IE594" s="222">
        <f t="shared" si="1604"/>
        <v>0</v>
      </c>
      <c r="IF594" s="222">
        <f t="shared" si="1605"/>
        <v>0</v>
      </c>
      <c r="IG594" s="222">
        <f t="shared" si="1606"/>
        <v>0</v>
      </c>
      <c r="IH594" s="222">
        <f t="shared" si="1607"/>
        <v>0</v>
      </c>
      <c r="II594" s="222">
        <f t="shared" si="1608"/>
        <v>0</v>
      </c>
      <c r="IJ594" s="222">
        <f t="shared" si="1609"/>
        <v>0</v>
      </c>
      <c r="IK594" s="222">
        <f t="shared" si="1610"/>
        <v>0</v>
      </c>
      <c r="IL594" s="222">
        <f t="shared" si="1611"/>
        <v>0</v>
      </c>
      <c r="IM594" s="222">
        <f t="shared" si="1612"/>
        <v>0</v>
      </c>
      <c r="IN594" s="222">
        <f t="shared" si="1613"/>
        <v>0</v>
      </c>
      <c r="IO594" s="222">
        <f t="shared" si="1614"/>
        <v>0</v>
      </c>
      <c r="IP594" s="222">
        <f t="shared" si="1615"/>
        <v>0</v>
      </c>
      <c r="IQ594" s="222">
        <f t="shared" si="1616"/>
        <v>0</v>
      </c>
      <c r="IR594" s="222">
        <f t="shared" si="1617"/>
        <v>0</v>
      </c>
      <c r="IS594" s="222">
        <f t="shared" si="1618"/>
        <v>0</v>
      </c>
      <c r="IT594" s="222">
        <f t="shared" si="1619"/>
        <v>0</v>
      </c>
      <c r="IU594" s="222">
        <f t="shared" si="1620"/>
        <v>0</v>
      </c>
      <c r="IV594" s="222">
        <f t="shared" si="1621"/>
        <v>0</v>
      </c>
      <c r="IW594" s="222">
        <f t="shared" si="1622"/>
        <v>0</v>
      </c>
      <c r="IX594" s="222">
        <f t="shared" si="1623"/>
        <v>0</v>
      </c>
      <c r="IY594" s="222">
        <f t="shared" si="1624"/>
        <v>0</v>
      </c>
      <c r="IZ594" s="222">
        <f t="shared" si="1625"/>
        <v>0</v>
      </c>
      <c r="JA594" s="222">
        <f t="shared" si="1626"/>
        <v>0</v>
      </c>
      <c r="JB594" s="222">
        <f t="shared" si="1627"/>
        <v>0</v>
      </c>
    </row>
    <row r="595" spans="2:262">
      <c r="B595" s="230">
        <v>234</v>
      </c>
      <c r="C595" s="229">
        <f t="shared" si="1628"/>
        <v>4.5703124999999884E-3</v>
      </c>
      <c r="D595" s="226">
        <f t="shared" ca="1" si="1371"/>
        <v>24.662045574731039</v>
      </c>
      <c r="E595" s="225">
        <f ca="1">IF361</f>
        <v>0.66204557473103764</v>
      </c>
      <c r="F595" s="224">
        <v>234</v>
      </c>
      <c r="G595" s="222">
        <f t="shared" si="1372"/>
        <v>0</v>
      </c>
      <c r="H595" s="222">
        <f t="shared" si="1373"/>
        <v>0</v>
      </c>
      <c r="I595" s="222">
        <f t="shared" si="1374"/>
        <v>0</v>
      </c>
      <c r="J595" s="222">
        <f t="shared" si="1375"/>
        <v>0</v>
      </c>
      <c r="K595" s="222">
        <f t="shared" si="1376"/>
        <v>0</v>
      </c>
      <c r="L595" s="222">
        <f t="shared" si="1377"/>
        <v>0</v>
      </c>
      <c r="M595" s="222">
        <f t="shared" si="1378"/>
        <v>0</v>
      </c>
      <c r="N595" s="222">
        <f t="shared" si="1379"/>
        <v>0</v>
      </c>
      <c r="O595" s="222">
        <f t="shared" si="1380"/>
        <v>0</v>
      </c>
      <c r="P595" s="222">
        <f t="shared" si="1381"/>
        <v>0</v>
      </c>
      <c r="Q595" s="222">
        <f t="shared" si="1382"/>
        <v>0</v>
      </c>
      <c r="R595" s="222">
        <f t="shared" si="1383"/>
        <v>0</v>
      </c>
      <c r="S595" s="222">
        <f t="shared" si="1384"/>
        <v>0</v>
      </c>
      <c r="T595" s="222">
        <f t="shared" si="1385"/>
        <v>0</v>
      </c>
      <c r="U595" s="222">
        <f t="shared" si="1386"/>
        <v>0</v>
      </c>
      <c r="V595" s="222">
        <f t="shared" si="1387"/>
        <v>0</v>
      </c>
      <c r="W595" s="222">
        <f t="shared" si="1388"/>
        <v>0</v>
      </c>
      <c r="X595" s="222">
        <f t="shared" si="1389"/>
        <v>0</v>
      </c>
      <c r="Y595" s="222">
        <f t="shared" si="1390"/>
        <v>0</v>
      </c>
      <c r="Z595" s="222">
        <f t="shared" si="1391"/>
        <v>0</v>
      </c>
      <c r="AA595" s="222">
        <f t="shared" si="1392"/>
        <v>0</v>
      </c>
      <c r="AB595" s="222">
        <f t="shared" si="1393"/>
        <v>0</v>
      </c>
      <c r="AC595" s="222">
        <f t="shared" si="1394"/>
        <v>0</v>
      </c>
      <c r="AD595" s="222">
        <f t="shared" si="1395"/>
        <v>0</v>
      </c>
      <c r="AE595" s="222">
        <f t="shared" si="1396"/>
        <v>0</v>
      </c>
      <c r="AF595" s="222">
        <f t="shared" si="1397"/>
        <v>0</v>
      </c>
      <c r="AG595" s="222">
        <f t="shared" si="1398"/>
        <v>0</v>
      </c>
      <c r="AH595" s="222">
        <f t="shared" si="1399"/>
        <v>0</v>
      </c>
      <c r="AI595" s="222">
        <f t="shared" si="1400"/>
        <v>0</v>
      </c>
      <c r="AJ595" s="222">
        <f t="shared" si="1401"/>
        <v>0</v>
      </c>
      <c r="AK595" s="222">
        <f t="shared" si="1402"/>
        <v>0</v>
      </c>
      <c r="AL595" s="222">
        <f t="shared" si="1403"/>
        <v>0</v>
      </c>
      <c r="AM595" s="222">
        <f t="shared" si="1404"/>
        <v>0</v>
      </c>
      <c r="AN595" s="222">
        <f t="shared" si="1405"/>
        <v>0</v>
      </c>
      <c r="AO595" s="222">
        <f t="shared" si="1406"/>
        <v>0</v>
      </c>
      <c r="AP595" s="222">
        <f t="shared" si="1407"/>
        <v>0</v>
      </c>
      <c r="AQ595" s="222">
        <f t="shared" si="1408"/>
        <v>0</v>
      </c>
      <c r="AR595" s="222">
        <f t="shared" si="1409"/>
        <v>0</v>
      </c>
      <c r="AS595" s="222">
        <f t="shared" si="1410"/>
        <v>0</v>
      </c>
      <c r="AT595" s="222">
        <f t="shared" si="1411"/>
        <v>0</v>
      </c>
      <c r="AU595" s="222">
        <f t="shared" si="1412"/>
        <v>0</v>
      </c>
      <c r="AV595" s="222">
        <f t="shared" si="1413"/>
        <v>0</v>
      </c>
      <c r="AW595" s="222">
        <f t="shared" si="1414"/>
        <v>0</v>
      </c>
      <c r="AX595" s="222">
        <f t="shared" si="1415"/>
        <v>0</v>
      </c>
      <c r="AY595" s="222">
        <f t="shared" si="1416"/>
        <v>0</v>
      </c>
      <c r="AZ595" s="222">
        <f t="shared" si="1417"/>
        <v>0</v>
      </c>
      <c r="BA595" s="222">
        <f t="shared" si="1418"/>
        <v>0</v>
      </c>
      <c r="BB595" s="222">
        <f t="shared" si="1419"/>
        <v>0</v>
      </c>
      <c r="BC595" s="222">
        <f t="shared" si="1420"/>
        <v>0</v>
      </c>
      <c r="BD595" s="222">
        <f t="shared" si="1421"/>
        <v>0</v>
      </c>
      <c r="BE595" s="222">
        <f t="shared" si="1422"/>
        <v>0</v>
      </c>
      <c r="BF595" s="222">
        <f t="shared" si="1423"/>
        <v>0</v>
      </c>
      <c r="BG595" s="222">
        <f t="shared" si="1424"/>
        <v>0</v>
      </c>
      <c r="BH595" s="222">
        <f t="shared" si="1425"/>
        <v>0</v>
      </c>
      <c r="BI595" s="222">
        <f t="shared" si="1426"/>
        <v>0</v>
      </c>
      <c r="BJ595" s="222">
        <f t="shared" si="1427"/>
        <v>0</v>
      </c>
      <c r="BK595" s="222">
        <f t="shared" si="1428"/>
        <v>0</v>
      </c>
      <c r="BL595" s="222">
        <f t="shared" si="1429"/>
        <v>0</v>
      </c>
      <c r="BM595" s="222">
        <f t="shared" si="1430"/>
        <v>0</v>
      </c>
      <c r="BN595" s="222">
        <f t="shared" si="1431"/>
        <v>0</v>
      </c>
      <c r="BO595" s="222">
        <f t="shared" si="1432"/>
        <v>0</v>
      </c>
      <c r="BP595" s="222">
        <f t="shared" si="1433"/>
        <v>0</v>
      </c>
      <c r="BQ595" s="222">
        <f t="shared" si="1434"/>
        <v>0</v>
      </c>
      <c r="BR595" s="222">
        <f t="shared" si="1435"/>
        <v>0</v>
      </c>
      <c r="BS595" s="222">
        <f t="shared" si="1436"/>
        <v>0</v>
      </c>
      <c r="BT595" s="222">
        <f t="shared" si="1437"/>
        <v>0</v>
      </c>
      <c r="BU595" s="222">
        <f t="shared" si="1438"/>
        <v>0</v>
      </c>
      <c r="BV595" s="222">
        <f t="shared" si="1439"/>
        <v>0</v>
      </c>
      <c r="BW595" s="222">
        <f t="shared" si="1440"/>
        <v>0</v>
      </c>
      <c r="BX595" s="222">
        <f t="shared" si="1441"/>
        <v>0</v>
      </c>
      <c r="BY595" s="222">
        <f t="shared" si="1442"/>
        <v>0</v>
      </c>
      <c r="BZ595" s="222">
        <f t="shared" si="1443"/>
        <v>0</v>
      </c>
      <c r="CA595" s="222">
        <f t="shared" si="1444"/>
        <v>0</v>
      </c>
      <c r="CB595" s="222">
        <f t="shared" si="1445"/>
        <v>0</v>
      </c>
      <c r="CC595" s="222">
        <f t="shared" si="1446"/>
        <v>0</v>
      </c>
      <c r="CD595" s="222">
        <f t="shared" si="1447"/>
        <v>0</v>
      </c>
      <c r="CE595" s="222">
        <f t="shared" si="1448"/>
        <v>0</v>
      </c>
      <c r="CF595" s="222">
        <f t="shared" si="1449"/>
        <v>0</v>
      </c>
      <c r="CG595" s="222">
        <f t="shared" si="1450"/>
        <v>0</v>
      </c>
      <c r="CH595" s="222">
        <f t="shared" si="1451"/>
        <v>0</v>
      </c>
      <c r="CI595" s="222">
        <f t="shared" si="1452"/>
        <v>0</v>
      </c>
      <c r="CJ595" s="222">
        <f t="shared" si="1453"/>
        <v>0</v>
      </c>
      <c r="CK595" s="222">
        <f t="shared" si="1454"/>
        <v>0</v>
      </c>
      <c r="CL595" s="222">
        <f t="shared" si="1455"/>
        <v>0</v>
      </c>
      <c r="CM595" s="222">
        <f t="shared" si="1456"/>
        <v>0</v>
      </c>
      <c r="CN595" s="222">
        <f t="shared" si="1457"/>
        <v>0</v>
      </c>
      <c r="CO595" s="222">
        <f t="shared" si="1458"/>
        <v>0</v>
      </c>
      <c r="CP595" s="222">
        <f t="shared" si="1459"/>
        <v>0</v>
      </c>
      <c r="CQ595" s="222">
        <f t="shared" si="1460"/>
        <v>0</v>
      </c>
      <c r="CR595" s="222">
        <f t="shared" si="1461"/>
        <v>0</v>
      </c>
      <c r="CS595" s="222">
        <f t="shared" si="1462"/>
        <v>0</v>
      </c>
      <c r="CT595" s="222">
        <f t="shared" si="1463"/>
        <v>0</v>
      </c>
      <c r="CU595" s="222">
        <f t="shared" si="1464"/>
        <v>0</v>
      </c>
      <c r="CV595" s="222">
        <f t="shared" si="1465"/>
        <v>0</v>
      </c>
      <c r="CW595" s="222">
        <f t="shared" si="1466"/>
        <v>0</v>
      </c>
      <c r="CX595" s="222">
        <f t="shared" si="1467"/>
        <v>0</v>
      </c>
      <c r="CY595" s="222">
        <f t="shared" si="1468"/>
        <v>0</v>
      </c>
      <c r="CZ595" s="222">
        <f t="shared" si="1469"/>
        <v>0</v>
      </c>
      <c r="DA595" s="222">
        <f t="shared" si="1470"/>
        <v>0</v>
      </c>
      <c r="DB595" s="222">
        <f t="shared" si="1471"/>
        <v>0</v>
      </c>
      <c r="DC595" s="222">
        <f t="shared" si="1472"/>
        <v>0</v>
      </c>
      <c r="DD595" s="222">
        <f t="shared" si="1473"/>
        <v>0</v>
      </c>
      <c r="DE595" s="222">
        <f t="shared" si="1474"/>
        <v>0</v>
      </c>
      <c r="DF595" s="222">
        <f t="shared" si="1475"/>
        <v>0</v>
      </c>
      <c r="DG595" s="222">
        <f t="shared" si="1476"/>
        <v>0</v>
      </c>
      <c r="DH595" s="222">
        <f t="shared" si="1477"/>
        <v>0</v>
      </c>
      <c r="DI595" s="222">
        <f t="shared" si="1478"/>
        <v>0</v>
      </c>
      <c r="DJ595" s="222">
        <f t="shared" si="1479"/>
        <v>0</v>
      </c>
      <c r="DK595" s="222">
        <f t="shared" si="1480"/>
        <v>0</v>
      </c>
      <c r="DL595" s="222">
        <f t="shared" si="1481"/>
        <v>0</v>
      </c>
      <c r="DM595" s="222">
        <f t="shared" si="1482"/>
        <v>0</v>
      </c>
      <c r="DN595" s="222">
        <f t="shared" si="1483"/>
        <v>0</v>
      </c>
      <c r="DO595" s="222">
        <f t="shared" si="1484"/>
        <v>0</v>
      </c>
      <c r="DP595" s="222">
        <f t="shared" si="1485"/>
        <v>0</v>
      </c>
      <c r="DQ595" s="222">
        <f t="shared" si="1486"/>
        <v>0</v>
      </c>
      <c r="DR595" s="222">
        <f t="shared" si="1487"/>
        <v>0</v>
      </c>
      <c r="DS595" s="222">
        <f t="shared" si="1488"/>
        <v>0</v>
      </c>
      <c r="DT595" s="222">
        <f t="shared" si="1489"/>
        <v>0</v>
      </c>
      <c r="DU595" s="222">
        <f t="shared" si="1490"/>
        <v>0</v>
      </c>
      <c r="DV595" s="222">
        <f t="shared" si="1491"/>
        <v>0</v>
      </c>
      <c r="DW595" s="222">
        <f t="shared" si="1492"/>
        <v>0</v>
      </c>
      <c r="DX595" s="222">
        <f t="shared" si="1493"/>
        <v>0</v>
      </c>
      <c r="DY595" s="222">
        <f t="shared" si="1494"/>
        <v>0</v>
      </c>
      <c r="DZ595" s="222">
        <f t="shared" si="1495"/>
        <v>0</v>
      </c>
      <c r="EA595" s="222">
        <f t="shared" si="1496"/>
        <v>0</v>
      </c>
      <c r="EB595" s="222">
        <f t="shared" si="1497"/>
        <v>0</v>
      </c>
      <c r="EC595" s="222">
        <f t="shared" si="1498"/>
        <v>0</v>
      </c>
      <c r="ED595" s="222">
        <f t="shared" si="1499"/>
        <v>0</v>
      </c>
      <c r="EE595" s="222">
        <f t="shared" si="1500"/>
        <v>0</v>
      </c>
      <c r="EF595" s="222">
        <f t="shared" si="1501"/>
        <v>0</v>
      </c>
      <c r="EG595" s="222">
        <f t="shared" si="1502"/>
        <v>0</v>
      </c>
      <c r="EH595" s="222">
        <f t="shared" si="1503"/>
        <v>0</v>
      </c>
      <c r="EI595" s="222">
        <f t="shared" si="1504"/>
        <v>0</v>
      </c>
      <c r="EJ595" s="222">
        <f t="shared" si="1505"/>
        <v>0</v>
      </c>
      <c r="EK595" s="222">
        <f t="shared" si="1506"/>
        <v>0</v>
      </c>
      <c r="EL595" s="222">
        <f t="shared" si="1507"/>
        <v>0</v>
      </c>
      <c r="EM595" s="222">
        <f t="shared" si="1508"/>
        <v>0</v>
      </c>
      <c r="EN595" s="222">
        <f t="shared" si="1509"/>
        <v>0</v>
      </c>
      <c r="EO595" s="222">
        <f t="shared" si="1510"/>
        <v>0</v>
      </c>
      <c r="EP595" s="222">
        <f t="shared" si="1511"/>
        <v>0</v>
      </c>
      <c r="EQ595" s="222">
        <f t="shared" si="1512"/>
        <v>0</v>
      </c>
      <c r="ER595" s="222">
        <f t="shared" si="1513"/>
        <v>0</v>
      </c>
      <c r="ES595" s="222">
        <f t="shared" si="1514"/>
        <v>0</v>
      </c>
      <c r="ET595" s="222">
        <f t="shared" si="1515"/>
        <v>0</v>
      </c>
      <c r="EU595" s="222">
        <f t="shared" si="1516"/>
        <v>0</v>
      </c>
      <c r="EV595" s="222">
        <f t="shared" si="1517"/>
        <v>0</v>
      </c>
      <c r="EW595" s="222">
        <f t="shared" si="1518"/>
        <v>0</v>
      </c>
      <c r="EX595" s="222">
        <f t="shared" si="1519"/>
        <v>0</v>
      </c>
      <c r="EY595" s="222">
        <f t="shared" si="1520"/>
        <v>0</v>
      </c>
      <c r="EZ595" s="222">
        <f t="shared" si="1521"/>
        <v>0</v>
      </c>
      <c r="FA595" s="222">
        <f t="shared" si="1522"/>
        <v>0</v>
      </c>
      <c r="FB595" s="222">
        <f t="shared" si="1523"/>
        <v>0</v>
      </c>
      <c r="FC595" s="222">
        <f t="shared" si="1524"/>
        <v>0</v>
      </c>
      <c r="FD595" s="222">
        <f t="shared" si="1525"/>
        <v>0</v>
      </c>
      <c r="FE595" s="222">
        <f t="shared" si="1526"/>
        <v>0</v>
      </c>
      <c r="FF595" s="222">
        <f t="shared" si="1527"/>
        <v>0</v>
      </c>
      <c r="FG595" s="222">
        <f t="shared" si="1528"/>
        <v>0</v>
      </c>
      <c r="FH595" s="222">
        <f t="shared" si="1529"/>
        <v>0</v>
      </c>
      <c r="FI595" s="222">
        <f t="shared" si="1530"/>
        <v>0</v>
      </c>
      <c r="FJ595" s="222">
        <f t="shared" si="1531"/>
        <v>0</v>
      </c>
      <c r="FK595" s="222">
        <f t="shared" si="1532"/>
        <v>0</v>
      </c>
      <c r="FL595" s="222">
        <f t="shared" si="1533"/>
        <v>0</v>
      </c>
      <c r="FM595" s="222">
        <f t="shared" si="1534"/>
        <v>0</v>
      </c>
      <c r="FN595" s="222">
        <f t="shared" si="1535"/>
        <v>0</v>
      </c>
      <c r="FO595" s="222">
        <f t="shared" si="1536"/>
        <v>0</v>
      </c>
      <c r="FP595" s="222">
        <f t="shared" si="1537"/>
        <v>0</v>
      </c>
      <c r="FQ595" s="222">
        <f t="shared" si="1538"/>
        <v>0</v>
      </c>
      <c r="FR595" s="222">
        <f t="shared" si="1539"/>
        <v>0</v>
      </c>
      <c r="FS595" s="222">
        <f t="shared" si="1540"/>
        <v>0</v>
      </c>
      <c r="FT595" s="222">
        <f t="shared" si="1541"/>
        <v>0</v>
      </c>
      <c r="FU595" s="222">
        <f t="shared" si="1542"/>
        <v>0</v>
      </c>
      <c r="FV595" s="222">
        <f t="shared" si="1543"/>
        <v>0</v>
      </c>
      <c r="FW595" s="222">
        <f t="shared" si="1544"/>
        <v>0</v>
      </c>
      <c r="FX595" s="222">
        <f t="shared" si="1545"/>
        <v>0</v>
      </c>
      <c r="FY595" s="222">
        <f t="shared" si="1546"/>
        <v>0</v>
      </c>
      <c r="FZ595" s="222">
        <f t="shared" si="1547"/>
        <v>0</v>
      </c>
      <c r="GA595" s="222">
        <f t="shared" si="1548"/>
        <v>0</v>
      </c>
      <c r="GB595" s="222">
        <f t="shared" si="1549"/>
        <v>0</v>
      </c>
      <c r="GC595" s="222">
        <f t="shared" si="1550"/>
        <v>0</v>
      </c>
      <c r="GD595" s="222">
        <f t="shared" si="1551"/>
        <v>0</v>
      </c>
      <c r="GE595" s="222">
        <f t="shared" si="1552"/>
        <v>0</v>
      </c>
      <c r="GF595" s="222">
        <f t="shared" si="1553"/>
        <v>0</v>
      </c>
      <c r="GG595" s="222">
        <f t="shared" si="1554"/>
        <v>0</v>
      </c>
      <c r="GH595" s="222">
        <f t="shared" si="1555"/>
        <v>0</v>
      </c>
      <c r="GI595" s="222">
        <f t="shared" si="1556"/>
        <v>0</v>
      </c>
      <c r="GJ595" s="222">
        <f t="shared" si="1557"/>
        <v>0</v>
      </c>
      <c r="GK595" s="222">
        <f t="shared" si="1558"/>
        <v>0</v>
      </c>
      <c r="GL595" s="222">
        <f t="shared" si="1559"/>
        <v>0</v>
      </c>
      <c r="GM595" s="222">
        <f t="shared" si="1560"/>
        <v>0</v>
      </c>
      <c r="GN595" s="222">
        <f t="shared" si="1561"/>
        <v>0</v>
      </c>
      <c r="GO595" s="222">
        <f t="shared" si="1562"/>
        <v>0</v>
      </c>
      <c r="GP595" s="222">
        <f t="shared" si="1563"/>
        <v>0</v>
      </c>
      <c r="GQ595" s="222">
        <f t="shared" si="1564"/>
        <v>0</v>
      </c>
      <c r="GR595" s="222">
        <f t="shared" si="1565"/>
        <v>0</v>
      </c>
      <c r="GS595" s="222">
        <f t="shared" si="1566"/>
        <v>0</v>
      </c>
      <c r="GT595" s="222">
        <f t="shared" si="1567"/>
        <v>0</v>
      </c>
      <c r="GU595" s="222">
        <f t="shared" si="1568"/>
        <v>0</v>
      </c>
      <c r="GV595" s="222">
        <f t="shared" si="1569"/>
        <v>0</v>
      </c>
      <c r="GW595" s="222">
        <f t="shared" si="1570"/>
        <v>0</v>
      </c>
      <c r="GX595" s="222">
        <f t="shared" si="1571"/>
        <v>0</v>
      </c>
      <c r="GY595" s="222">
        <f t="shared" si="1572"/>
        <v>0</v>
      </c>
      <c r="GZ595" s="222">
        <f t="shared" si="1573"/>
        <v>0</v>
      </c>
      <c r="HA595" s="222">
        <f t="shared" si="1574"/>
        <v>0</v>
      </c>
      <c r="HB595" s="222">
        <f t="shared" si="1575"/>
        <v>0</v>
      </c>
      <c r="HC595" s="222">
        <f t="shared" si="1576"/>
        <v>0</v>
      </c>
      <c r="HD595" s="222">
        <f t="shared" si="1577"/>
        <v>0</v>
      </c>
      <c r="HE595" s="222">
        <f t="shared" si="1578"/>
        <v>0</v>
      </c>
      <c r="HF595" s="222">
        <f t="shared" si="1579"/>
        <v>0</v>
      </c>
      <c r="HG595" s="222">
        <f t="shared" si="1580"/>
        <v>0</v>
      </c>
      <c r="HH595" s="222">
        <f t="shared" si="1581"/>
        <v>0</v>
      </c>
      <c r="HI595" s="222">
        <f t="shared" si="1582"/>
        <v>0</v>
      </c>
      <c r="HJ595" s="222">
        <f t="shared" si="1583"/>
        <v>0</v>
      </c>
      <c r="HK595" s="222">
        <f t="shared" si="1584"/>
        <v>0</v>
      </c>
      <c r="HL595" s="222">
        <f t="shared" si="1585"/>
        <v>0</v>
      </c>
      <c r="HM595" s="222">
        <f t="shared" si="1586"/>
        <v>0</v>
      </c>
      <c r="HN595" s="222">
        <f t="shared" si="1587"/>
        <v>0</v>
      </c>
      <c r="HO595" s="222">
        <f t="shared" si="1588"/>
        <v>0</v>
      </c>
      <c r="HP595" s="222">
        <f t="shared" si="1589"/>
        <v>0</v>
      </c>
      <c r="HQ595" s="222">
        <f t="shared" si="1590"/>
        <v>0</v>
      </c>
      <c r="HR595" s="222">
        <f t="shared" si="1591"/>
        <v>0</v>
      </c>
      <c r="HS595" s="222">
        <f t="shared" si="1592"/>
        <v>0</v>
      </c>
      <c r="HT595" s="222">
        <f t="shared" si="1593"/>
        <v>0</v>
      </c>
      <c r="HU595" s="222">
        <f t="shared" si="1594"/>
        <v>0</v>
      </c>
      <c r="HV595" s="222">
        <f t="shared" si="1595"/>
        <v>0</v>
      </c>
      <c r="HW595" s="222">
        <f t="shared" si="1596"/>
        <v>0</v>
      </c>
      <c r="HX595" s="222">
        <f t="shared" si="1597"/>
        <v>0</v>
      </c>
      <c r="HY595" s="222">
        <f t="shared" si="1598"/>
        <v>0</v>
      </c>
      <c r="HZ595" s="222">
        <f t="shared" si="1599"/>
        <v>0</v>
      </c>
      <c r="IA595" s="222">
        <f t="shared" si="1600"/>
        <v>0</v>
      </c>
      <c r="IB595" s="222">
        <f t="shared" si="1601"/>
        <v>0</v>
      </c>
      <c r="IC595" s="222">
        <f t="shared" si="1602"/>
        <v>0</v>
      </c>
      <c r="ID595" s="222">
        <f t="shared" si="1603"/>
        <v>0</v>
      </c>
      <c r="IE595" s="222">
        <f t="shared" si="1604"/>
        <v>0</v>
      </c>
      <c r="IF595" s="222">
        <f t="shared" si="1605"/>
        <v>0</v>
      </c>
      <c r="IG595" s="222">
        <f t="shared" si="1606"/>
        <v>0</v>
      </c>
      <c r="IH595" s="222">
        <f t="shared" si="1607"/>
        <v>0</v>
      </c>
      <c r="II595" s="222">
        <f t="shared" si="1608"/>
        <v>0</v>
      </c>
      <c r="IJ595" s="222">
        <f t="shared" si="1609"/>
        <v>0</v>
      </c>
      <c r="IK595" s="222">
        <f t="shared" si="1610"/>
        <v>0</v>
      </c>
      <c r="IL595" s="222">
        <f t="shared" si="1611"/>
        <v>0</v>
      </c>
      <c r="IM595" s="222">
        <f t="shared" si="1612"/>
        <v>0</v>
      </c>
      <c r="IN595" s="222">
        <f t="shared" si="1613"/>
        <v>0</v>
      </c>
      <c r="IO595" s="222">
        <f t="shared" si="1614"/>
        <v>0</v>
      </c>
      <c r="IP595" s="222">
        <f t="shared" si="1615"/>
        <v>0</v>
      </c>
      <c r="IQ595" s="222">
        <f t="shared" si="1616"/>
        <v>0</v>
      </c>
      <c r="IR595" s="222">
        <f t="shared" si="1617"/>
        <v>0</v>
      </c>
      <c r="IS595" s="222">
        <f t="shared" si="1618"/>
        <v>0</v>
      </c>
      <c r="IT595" s="222">
        <f t="shared" si="1619"/>
        <v>0</v>
      </c>
      <c r="IU595" s="222">
        <f t="shared" si="1620"/>
        <v>0</v>
      </c>
      <c r="IV595" s="222">
        <f t="shared" si="1621"/>
        <v>0</v>
      </c>
      <c r="IW595" s="222">
        <f t="shared" si="1622"/>
        <v>0</v>
      </c>
      <c r="IX595" s="222">
        <f t="shared" si="1623"/>
        <v>0</v>
      </c>
      <c r="IY595" s="222">
        <f t="shared" si="1624"/>
        <v>0</v>
      </c>
      <c r="IZ595" s="222">
        <f t="shared" si="1625"/>
        <v>0</v>
      </c>
      <c r="JA595" s="222">
        <f t="shared" si="1626"/>
        <v>0</v>
      </c>
      <c r="JB595" s="222">
        <f t="shared" si="1627"/>
        <v>0</v>
      </c>
    </row>
    <row r="596" spans="2:262">
      <c r="B596" s="230">
        <v>235</v>
      </c>
      <c r="C596" s="229">
        <f t="shared" si="1628"/>
        <v>4.589843749999988E-3</v>
      </c>
      <c r="D596" s="226">
        <f t="shared" ca="1" si="1371"/>
        <v>24.659692430991779</v>
      </c>
      <c r="E596" s="225">
        <f ca="1">IG361</f>
        <v>0.65969243099177721</v>
      </c>
      <c r="F596" s="224">
        <v>235</v>
      </c>
      <c r="G596" s="222">
        <f t="shared" si="1372"/>
        <v>0</v>
      </c>
      <c r="H596" s="222">
        <f t="shared" si="1373"/>
        <v>0</v>
      </c>
      <c r="I596" s="222">
        <f t="shared" si="1374"/>
        <v>0</v>
      </c>
      <c r="J596" s="222">
        <f t="shared" si="1375"/>
        <v>0</v>
      </c>
      <c r="K596" s="222">
        <f t="shared" si="1376"/>
        <v>0</v>
      </c>
      <c r="L596" s="222">
        <f t="shared" si="1377"/>
        <v>0</v>
      </c>
      <c r="M596" s="222">
        <f t="shared" si="1378"/>
        <v>0</v>
      </c>
      <c r="N596" s="222">
        <f t="shared" si="1379"/>
        <v>0</v>
      </c>
      <c r="O596" s="222">
        <f t="shared" si="1380"/>
        <v>0</v>
      </c>
      <c r="P596" s="222">
        <f t="shared" si="1381"/>
        <v>0</v>
      </c>
      <c r="Q596" s="222">
        <f t="shared" si="1382"/>
        <v>0</v>
      </c>
      <c r="R596" s="222">
        <f t="shared" si="1383"/>
        <v>0</v>
      </c>
      <c r="S596" s="222">
        <f t="shared" si="1384"/>
        <v>0</v>
      </c>
      <c r="T596" s="222">
        <f t="shared" si="1385"/>
        <v>0</v>
      </c>
      <c r="U596" s="222">
        <f t="shared" si="1386"/>
        <v>0</v>
      </c>
      <c r="V596" s="222">
        <f t="shared" si="1387"/>
        <v>0</v>
      </c>
      <c r="W596" s="222">
        <f t="shared" si="1388"/>
        <v>0</v>
      </c>
      <c r="X596" s="222">
        <f t="shared" si="1389"/>
        <v>0</v>
      </c>
      <c r="Y596" s="222">
        <f t="shared" si="1390"/>
        <v>0</v>
      </c>
      <c r="Z596" s="222">
        <f t="shared" si="1391"/>
        <v>0</v>
      </c>
      <c r="AA596" s="222">
        <f t="shared" si="1392"/>
        <v>0</v>
      </c>
      <c r="AB596" s="222">
        <f t="shared" si="1393"/>
        <v>0</v>
      </c>
      <c r="AC596" s="222">
        <f t="shared" si="1394"/>
        <v>0</v>
      </c>
      <c r="AD596" s="222">
        <f t="shared" si="1395"/>
        <v>0</v>
      </c>
      <c r="AE596" s="222">
        <f t="shared" si="1396"/>
        <v>0</v>
      </c>
      <c r="AF596" s="222">
        <f t="shared" si="1397"/>
        <v>0</v>
      </c>
      <c r="AG596" s="222">
        <f t="shared" si="1398"/>
        <v>0</v>
      </c>
      <c r="AH596" s="222">
        <f t="shared" si="1399"/>
        <v>0</v>
      </c>
      <c r="AI596" s="222">
        <f t="shared" si="1400"/>
        <v>0</v>
      </c>
      <c r="AJ596" s="222">
        <f t="shared" si="1401"/>
        <v>0</v>
      </c>
      <c r="AK596" s="222">
        <f t="shared" si="1402"/>
        <v>0</v>
      </c>
      <c r="AL596" s="222">
        <f t="shared" si="1403"/>
        <v>0</v>
      </c>
      <c r="AM596" s="222">
        <f t="shared" si="1404"/>
        <v>0</v>
      </c>
      <c r="AN596" s="222">
        <f t="shared" si="1405"/>
        <v>0</v>
      </c>
      <c r="AO596" s="222">
        <f t="shared" si="1406"/>
        <v>0</v>
      </c>
      <c r="AP596" s="222">
        <f t="shared" si="1407"/>
        <v>0</v>
      </c>
      <c r="AQ596" s="222">
        <f t="shared" si="1408"/>
        <v>0</v>
      </c>
      <c r="AR596" s="222">
        <f t="shared" si="1409"/>
        <v>0</v>
      </c>
      <c r="AS596" s="222">
        <f t="shared" si="1410"/>
        <v>0</v>
      </c>
      <c r="AT596" s="222">
        <f t="shared" si="1411"/>
        <v>0</v>
      </c>
      <c r="AU596" s="222">
        <f t="shared" si="1412"/>
        <v>0</v>
      </c>
      <c r="AV596" s="222">
        <f t="shared" si="1413"/>
        <v>0</v>
      </c>
      <c r="AW596" s="222">
        <f t="shared" si="1414"/>
        <v>0</v>
      </c>
      <c r="AX596" s="222">
        <f t="shared" si="1415"/>
        <v>0</v>
      </c>
      <c r="AY596" s="222">
        <f t="shared" si="1416"/>
        <v>0</v>
      </c>
      <c r="AZ596" s="222">
        <f t="shared" si="1417"/>
        <v>0</v>
      </c>
      <c r="BA596" s="222">
        <f t="shared" si="1418"/>
        <v>0</v>
      </c>
      <c r="BB596" s="222">
        <f t="shared" si="1419"/>
        <v>0</v>
      </c>
      <c r="BC596" s="222">
        <f t="shared" si="1420"/>
        <v>0</v>
      </c>
      <c r="BD596" s="222">
        <f t="shared" si="1421"/>
        <v>0</v>
      </c>
      <c r="BE596" s="222">
        <f t="shared" si="1422"/>
        <v>0</v>
      </c>
      <c r="BF596" s="222">
        <f t="shared" si="1423"/>
        <v>0</v>
      </c>
      <c r="BG596" s="222">
        <f t="shared" si="1424"/>
        <v>0</v>
      </c>
      <c r="BH596" s="222">
        <f t="shared" si="1425"/>
        <v>0</v>
      </c>
      <c r="BI596" s="222">
        <f t="shared" si="1426"/>
        <v>0</v>
      </c>
      <c r="BJ596" s="222">
        <f t="shared" si="1427"/>
        <v>0</v>
      </c>
      <c r="BK596" s="222">
        <f t="shared" si="1428"/>
        <v>0</v>
      </c>
      <c r="BL596" s="222">
        <f t="shared" si="1429"/>
        <v>0</v>
      </c>
      <c r="BM596" s="222">
        <f t="shared" si="1430"/>
        <v>0</v>
      </c>
      <c r="BN596" s="222">
        <f t="shared" si="1431"/>
        <v>0</v>
      </c>
      <c r="BO596" s="222">
        <f t="shared" si="1432"/>
        <v>0</v>
      </c>
      <c r="BP596" s="222">
        <f t="shared" si="1433"/>
        <v>0</v>
      </c>
      <c r="BQ596" s="222">
        <f t="shared" si="1434"/>
        <v>0</v>
      </c>
      <c r="BR596" s="222">
        <f t="shared" si="1435"/>
        <v>0</v>
      </c>
      <c r="BS596" s="222">
        <f t="shared" si="1436"/>
        <v>0</v>
      </c>
      <c r="BT596" s="222">
        <f t="shared" si="1437"/>
        <v>0</v>
      </c>
      <c r="BU596" s="222">
        <f t="shared" si="1438"/>
        <v>0</v>
      </c>
      <c r="BV596" s="222">
        <f t="shared" si="1439"/>
        <v>0</v>
      </c>
      <c r="BW596" s="222">
        <f t="shared" si="1440"/>
        <v>0</v>
      </c>
      <c r="BX596" s="222">
        <f t="shared" si="1441"/>
        <v>0</v>
      </c>
      <c r="BY596" s="222">
        <f t="shared" si="1442"/>
        <v>0</v>
      </c>
      <c r="BZ596" s="222">
        <f t="shared" si="1443"/>
        <v>0</v>
      </c>
      <c r="CA596" s="222">
        <f t="shared" si="1444"/>
        <v>0</v>
      </c>
      <c r="CB596" s="222">
        <f t="shared" si="1445"/>
        <v>0</v>
      </c>
      <c r="CC596" s="222">
        <f t="shared" si="1446"/>
        <v>0</v>
      </c>
      <c r="CD596" s="222">
        <f t="shared" si="1447"/>
        <v>0</v>
      </c>
      <c r="CE596" s="222">
        <f t="shared" si="1448"/>
        <v>0</v>
      </c>
      <c r="CF596" s="222">
        <f t="shared" si="1449"/>
        <v>0</v>
      </c>
      <c r="CG596" s="222">
        <f t="shared" si="1450"/>
        <v>0</v>
      </c>
      <c r="CH596" s="222">
        <f t="shared" si="1451"/>
        <v>0</v>
      </c>
      <c r="CI596" s="222">
        <f t="shared" si="1452"/>
        <v>0</v>
      </c>
      <c r="CJ596" s="222">
        <f t="shared" si="1453"/>
        <v>0</v>
      </c>
      <c r="CK596" s="222">
        <f t="shared" si="1454"/>
        <v>0</v>
      </c>
      <c r="CL596" s="222">
        <f t="shared" si="1455"/>
        <v>0</v>
      </c>
      <c r="CM596" s="222">
        <f t="shared" si="1456"/>
        <v>0</v>
      </c>
      <c r="CN596" s="222">
        <f t="shared" si="1457"/>
        <v>0</v>
      </c>
      <c r="CO596" s="222">
        <f t="shared" si="1458"/>
        <v>0</v>
      </c>
      <c r="CP596" s="222">
        <f t="shared" si="1459"/>
        <v>0</v>
      </c>
      <c r="CQ596" s="222">
        <f t="shared" si="1460"/>
        <v>0</v>
      </c>
      <c r="CR596" s="222">
        <f t="shared" si="1461"/>
        <v>0</v>
      </c>
      <c r="CS596" s="222">
        <f t="shared" si="1462"/>
        <v>0</v>
      </c>
      <c r="CT596" s="222">
        <f t="shared" si="1463"/>
        <v>0</v>
      </c>
      <c r="CU596" s="222">
        <f t="shared" si="1464"/>
        <v>0</v>
      </c>
      <c r="CV596" s="222">
        <f t="shared" si="1465"/>
        <v>0</v>
      </c>
      <c r="CW596" s="222">
        <f t="shared" si="1466"/>
        <v>0</v>
      </c>
      <c r="CX596" s="222">
        <f t="shared" si="1467"/>
        <v>0</v>
      </c>
      <c r="CY596" s="222">
        <f t="shared" si="1468"/>
        <v>0</v>
      </c>
      <c r="CZ596" s="222">
        <f t="shared" si="1469"/>
        <v>0</v>
      </c>
      <c r="DA596" s="222">
        <f t="shared" si="1470"/>
        <v>0</v>
      </c>
      <c r="DB596" s="222">
        <f t="shared" si="1471"/>
        <v>0</v>
      </c>
      <c r="DC596" s="222">
        <f t="shared" si="1472"/>
        <v>0</v>
      </c>
      <c r="DD596" s="222">
        <f t="shared" si="1473"/>
        <v>0</v>
      </c>
      <c r="DE596" s="222">
        <f t="shared" si="1474"/>
        <v>0</v>
      </c>
      <c r="DF596" s="222">
        <f t="shared" si="1475"/>
        <v>0</v>
      </c>
      <c r="DG596" s="222">
        <f t="shared" si="1476"/>
        <v>0</v>
      </c>
      <c r="DH596" s="222">
        <f t="shared" si="1477"/>
        <v>0</v>
      </c>
      <c r="DI596" s="222">
        <f t="shared" si="1478"/>
        <v>0</v>
      </c>
      <c r="DJ596" s="222">
        <f t="shared" si="1479"/>
        <v>0</v>
      </c>
      <c r="DK596" s="222">
        <f t="shared" si="1480"/>
        <v>0</v>
      </c>
      <c r="DL596" s="222">
        <f t="shared" si="1481"/>
        <v>0</v>
      </c>
      <c r="DM596" s="222">
        <f t="shared" si="1482"/>
        <v>0</v>
      </c>
      <c r="DN596" s="222">
        <f t="shared" si="1483"/>
        <v>0</v>
      </c>
      <c r="DO596" s="222">
        <f t="shared" si="1484"/>
        <v>0</v>
      </c>
      <c r="DP596" s="222">
        <f t="shared" si="1485"/>
        <v>0</v>
      </c>
      <c r="DQ596" s="222">
        <f t="shared" si="1486"/>
        <v>0</v>
      </c>
      <c r="DR596" s="222">
        <f t="shared" si="1487"/>
        <v>0</v>
      </c>
      <c r="DS596" s="222">
        <f t="shared" si="1488"/>
        <v>0</v>
      </c>
      <c r="DT596" s="222">
        <f t="shared" si="1489"/>
        <v>0</v>
      </c>
      <c r="DU596" s="222">
        <f t="shared" si="1490"/>
        <v>0</v>
      </c>
      <c r="DV596" s="222">
        <f t="shared" si="1491"/>
        <v>0</v>
      </c>
      <c r="DW596" s="222">
        <f t="shared" si="1492"/>
        <v>0</v>
      </c>
      <c r="DX596" s="222">
        <f t="shared" si="1493"/>
        <v>0</v>
      </c>
      <c r="DY596" s="222">
        <f t="shared" si="1494"/>
        <v>0</v>
      </c>
      <c r="DZ596" s="222">
        <f t="shared" si="1495"/>
        <v>0</v>
      </c>
      <c r="EA596" s="222">
        <f t="shared" si="1496"/>
        <v>0</v>
      </c>
      <c r="EB596" s="222">
        <f t="shared" si="1497"/>
        <v>0</v>
      </c>
      <c r="EC596" s="222">
        <f t="shared" si="1498"/>
        <v>0</v>
      </c>
      <c r="ED596" s="222">
        <f t="shared" si="1499"/>
        <v>0</v>
      </c>
      <c r="EE596" s="222">
        <f t="shared" si="1500"/>
        <v>0</v>
      </c>
      <c r="EF596" s="222">
        <f t="shared" si="1501"/>
        <v>0</v>
      </c>
      <c r="EG596" s="222">
        <f t="shared" si="1502"/>
        <v>0</v>
      </c>
      <c r="EH596" s="222">
        <f t="shared" si="1503"/>
        <v>0</v>
      </c>
      <c r="EI596" s="222">
        <f t="shared" si="1504"/>
        <v>0</v>
      </c>
      <c r="EJ596" s="222">
        <f t="shared" si="1505"/>
        <v>0</v>
      </c>
      <c r="EK596" s="222">
        <f t="shared" si="1506"/>
        <v>0</v>
      </c>
      <c r="EL596" s="222">
        <f t="shared" si="1507"/>
        <v>0</v>
      </c>
      <c r="EM596" s="222">
        <f t="shared" si="1508"/>
        <v>0</v>
      </c>
      <c r="EN596" s="222">
        <f t="shared" si="1509"/>
        <v>0</v>
      </c>
      <c r="EO596" s="222">
        <f t="shared" si="1510"/>
        <v>0</v>
      </c>
      <c r="EP596" s="222">
        <f t="shared" si="1511"/>
        <v>0</v>
      </c>
      <c r="EQ596" s="222">
        <f t="shared" si="1512"/>
        <v>0</v>
      </c>
      <c r="ER596" s="222">
        <f t="shared" si="1513"/>
        <v>0</v>
      </c>
      <c r="ES596" s="222">
        <f t="shared" si="1514"/>
        <v>0</v>
      </c>
      <c r="ET596" s="222">
        <f t="shared" si="1515"/>
        <v>0</v>
      </c>
      <c r="EU596" s="222">
        <f t="shared" si="1516"/>
        <v>0</v>
      </c>
      <c r="EV596" s="222">
        <f t="shared" si="1517"/>
        <v>0</v>
      </c>
      <c r="EW596" s="222">
        <f t="shared" si="1518"/>
        <v>0</v>
      </c>
      <c r="EX596" s="222">
        <f t="shared" si="1519"/>
        <v>0</v>
      </c>
      <c r="EY596" s="222">
        <f t="shared" si="1520"/>
        <v>0</v>
      </c>
      <c r="EZ596" s="222">
        <f t="shared" si="1521"/>
        <v>0</v>
      </c>
      <c r="FA596" s="222">
        <f t="shared" si="1522"/>
        <v>0</v>
      </c>
      <c r="FB596" s="222">
        <f t="shared" si="1523"/>
        <v>0</v>
      </c>
      <c r="FC596" s="222">
        <f t="shared" si="1524"/>
        <v>0</v>
      </c>
      <c r="FD596" s="222">
        <f t="shared" si="1525"/>
        <v>0</v>
      </c>
      <c r="FE596" s="222">
        <f t="shared" si="1526"/>
        <v>0</v>
      </c>
      <c r="FF596" s="222">
        <f t="shared" si="1527"/>
        <v>0</v>
      </c>
      <c r="FG596" s="222">
        <f t="shared" si="1528"/>
        <v>0</v>
      </c>
      <c r="FH596" s="222">
        <f t="shared" si="1529"/>
        <v>0</v>
      </c>
      <c r="FI596" s="222">
        <f t="shared" si="1530"/>
        <v>0</v>
      </c>
      <c r="FJ596" s="222">
        <f t="shared" si="1531"/>
        <v>0</v>
      </c>
      <c r="FK596" s="222">
        <f t="shared" si="1532"/>
        <v>0</v>
      </c>
      <c r="FL596" s="222">
        <f t="shared" si="1533"/>
        <v>0</v>
      </c>
      <c r="FM596" s="222">
        <f t="shared" si="1534"/>
        <v>0</v>
      </c>
      <c r="FN596" s="222">
        <f t="shared" si="1535"/>
        <v>0</v>
      </c>
      <c r="FO596" s="222">
        <f t="shared" si="1536"/>
        <v>0</v>
      </c>
      <c r="FP596" s="222">
        <f t="shared" si="1537"/>
        <v>0</v>
      </c>
      <c r="FQ596" s="222">
        <f t="shared" si="1538"/>
        <v>0</v>
      </c>
      <c r="FR596" s="222">
        <f t="shared" si="1539"/>
        <v>0</v>
      </c>
      <c r="FS596" s="222">
        <f t="shared" si="1540"/>
        <v>0</v>
      </c>
      <c r="FT596" s="222">
        <f t="shared" si="1541"/>
        <v>0</v>
      </c>
      <c r="FU596" s="222">
        <f t="shared" si="1542"/>
        <v>0</v>
      </c>
      <c r="FV596" s="222">
        <f t="shared" si="1543"/>
        <v>0</v>
      </c>
      <c r="FW596" s="222">
        <f t="shared" si="1544"/>
        <v>0</v>
      </c>
      <c r="FX596" s="222">
        <f t="shared" si="1545"/>
        <v>0</v>
      </c>
      <c r="FY596" s="222">
        <f t="shared" si="1546"/>
        <v>0</v>
      </c>
      <c r="FZ596" s="222">
        <f t="shared" si="1547"/>
        <v>0</v>
      </c>
      <c r="GA596" s="222">
        <f t="shared" si="1548"/>
        <v>0</v>
      </c>
      <c r="GB596" s="222">
        <f t="shared" si="1549"/>
        <v>0</v>
      </c>
      <c r="GC596" s="222">
        <f t="shared" si="1550"/>
        <v>0</v>
      </c>
      <c r="GD596" s="222">
        <f t="shared" si="1551"/>
        <v>0</v>
      </c>
      <c r="GE596" s="222">
        <f t="shared" si="1552"/>
        <v>0</v>
      </c>
      <c r="GF596" s="222">
        <f t="shared" si="1553"/>
        <v>0</v>
      </c>
      <c r="GG596" s="222">
        <f t="shared" si="1554"/>
        <v>0</v>
      </c>
      <c r="GH596" s="222">
        <f t="shared" si="1555"/>
        <v>0</v>
      </c>
      <c r="GI596" s="222">
        <f t="shared" si="1556"/>
        <v>0</v>
      </c>
      <c r="GJ596" s="222">
        <f t="shared" si="1557"/>
        <v>0</v>
      </c>
      <c r="GK596" s="222">
        <f t="shared" si="1558"/>
        <v>0</v>
      </c>
      <c r="GL596" s="222">
        <f t="shared" si="1559"/>
        <v>0</v>
      </c>
      <c r="GM596" s="222">
        <f t="shared" si="1560"/>
        <v>0</v>
      </c>
      <c r="GN596" s="222">
        <f t="shared" si="1561"/>
        <v>0</v>
      </c>
      <c r="GO596" s="222">
        <f t="shared" si="1562"/>
        <v>0</v>
      </c>
      <c r="GP596" s="222">
        <f t="shared" si="1563"/>
        <v>0</v>
      </c>
      <c r="GQ596" s="222">
        <f t="shared" si="1564"/>
        <v>0</v>
      </c>
      <c r="GR596" s="222">
        <f t="shared" si="1565"/>
        <v>0</v>
      </c>
      <c r="GS596" s="222">
        <f t="shared" si="1566"/>
        <v>0</v>
      </c>
      <c r="GT596" s="222">
        <f t="shared" si="1567"/>
        <v>0</v>
      </c>
      <c r="GU596" s="222">
        <f t="shared" si="1568"/>
        <v>0</v>
      </c>
      <c r="GV596" s="222">
        <f t="shared" si="1569"/>
        <v>0</v>
      </c>
      <c r="GW596" s="222">
        <f t="shared" si="1570"/>
        <v>0</v>
      </c>
      <c r="GX596" s="222">
        <f t="shared" si="1571"/>
        <v>0</v>
      </c>
      <c r="GY596" s="222">
        <f t="shared" si="1572"/>
        <v>0</v>
      </c>
      <c r="GZ596" s="222">
        <f t="shared" si="1573"/>
        <v>0</v>
      </c>
      <c r="HA596" s="222">
        <f t="shared" si="1574"/>
        <v>0</v>
      </c>
      <c r="HB596" s="222">
        <f t="shared" si="1575"/>
        <v>0</v>
      </c>
      <c r="HC596" s="222">
        <f t="shared" si="1576"/>
        <v>0</v>
      </c>
      <c r="HD596" s="222">
        <f t="shared" si="1577"/>
        <v>0</v>
      </c>
      <c r="HE596" s="222">
        <f t="shared" si="1578"/>
        <v>0</v>
      </c>
      <c r="HF596" s="222">
        <f t="shared" si="1579"/>
        <v>0</v>
      </c>
      <c r="HG596" s="222">
        <f t="shared" si="1580"/>
        <v>0</v>
      </c>
      <c r="HH596" s="222">
        <f t="shared" si="1581"/>
        <v>0</v>
      </c>
      <c r="HI596" s="222">
        <f t="shared" si="1582"/>
        <v>0</v>
      </c>
      <c r="HJ596" s="222">
        <f t="shared" si="1583"/>
        <v>0</v>
      </c>
      <c r="HK596" s="222">
        <f t="shared" si="1584"/>
        <v>0</v>
      </c>
      <c r="HL596" s="222">
        <f t="shared" si="1585"/>
        <v>0</v>
      </c>
      <c r="HM596" s="222">
        <f t="shared" si="1586"/>
        <v>0</v>
      </c>
      <c r="HN596" s="222">
        <f t="shared" si="1587"/>
        <v>0</v>
      </c>
      <c r="HO596" s="222">
        <f t="shared" si="1588"/>
        <v>0</v>
      </c>
      <c r="HP596" s="222">
        <f t="shared" si="1589"/>
        <v>0</v>
      </c>
      <c r="HQ596" s="222">
        <f t="shared" si="1590"/>
        <v>0</v>
      </c>
      <c r="HR596" s="222">
        <f t="shared" si="1591"/>
        <v>0</v>
      </c>
      <c r="HS596" s="222">
        <f t="shared" si="1592"/>
        <v>0</v>
      </c>
      <c r="HT596" s="222">
        <f t="shared" si="1593"/>
        <v>0</v>
      </c>
      <c r="HU596" s="222">
        <f t="shared" si="1594"/>
        <v>0</v>
      </c>
      <c r="HV596" s="222">
        <f t="shared" si="1595"/>
        <v>0</v>
      </c>
      <c r="HW596" s="222">
        <f t="shared" si="1596"/>
        <v>0</v>
      </c>
      <c r="HX596" s="222">
        <f t="shared" si="1597"/>
        <v>0</v>
      </c>
      <c r="HY596" s="222">
        <f t="shared" si="1598"/>
        <v>0</v>
      </c>
      <c r="HZ596" s="222">
        <f t="shared" si="1599"/>
        <v>0</v>
      </c>
      <c r="IA596" s="222">
        <f t="shared" si="1600"/>
        <v>0</v>
      </c>
      <c r="IB596" s="222">
        <f t="shared" si="1601"/>
        <v>0</v>
      </c>
      <c r="IC596" s="222">
        <f t="shared" si="1602"/>
        <v>0</v>
      </c>
      <c r="ID596" s="222">
        <f t="shared" si="1603"/>
        <v>0</v>
      </c>
      <c r="IE596" s="222">
        <f t="shared" si="1604"/>
        <v>0</v>
      </c>
      <c r="IF596" s="222">
        <f t="shared" si="1605"/>
        <v>0</v>
      </c>
      <c r="IG596" s="222">
        <f t="shared" si="1606"/>
        <v>0</v>
      </c>
      <c r="IH596" s="222">
        <f t="shared" si="1607"/>
        <v>0</v>
      </c>
      <c r="II596" s="222">
        <f t="shared" si="1608"/>
        <v>0</v>
      </c>
      <c r="IJ596" s="222">
        <f t="shared" si="1609"/>
        <v>0</v>
      </c>
      <c r="IK596" s="222">
        <f t="shared" si="1610"/>
        <v>0</v>
      </c>
      <c r="IL596" s="222">
        <f t="shared" si="1611"/>
        <v>0</v>
      </c>
      <c r="IM596" s="222">
        <f t="shared" si="1612"/>
        <v>0</v>
      </c>
      <c r="IN596" s="222">
        <f t="shared" si="1613"/>
        <v>0</v>
      </c>
      <c r="IO596" s="222">
        <f t="shared" si="1614"/>
        <v>0</v>
      </c>
      <c r="IP596" s="222">
        <f t="shared" si="1615"/>
        <v>0</v>
      </c>
      <c r="IQ596" s="222">
        <f t="shared" si="1616"/>
        <v>0</v>
      </c>
      <c r="IR596" s="222">
        <f t="shared" si="1617"/>
        <v>0</v>
      </c>
      <c r="IS596" s="222">
        <f t="shared" si="1618"/>
        <v>0</v>
      </c>
      <c r="IT596" s="222">
        <f t="shared" si="1619"/>
        <v>0</v>
      </c>
      <c r="IU596" s="222">
        <f t="shared" si="1620"/>
        <v>0</v>
      </c>
      <c r="IV596" s="222">
        <f t="shared" si="1621"/>
        <v>0</v>
      </c>
      <c r="IW596" s="222">
        <f t="shared" si="1622"/>
        <v>0</v>
      </c>
      <c r="IX596" s="222">
        <f t="shared" si="1623"/>
        <v>0</v>
      </c>
      <c r="IY596" s="222">
        <f t="shared" si="1624"/>
        <v>0</v>
      </c>
      <c r="IZ596" s="222">
        <f t="shared" si="1625"/>
        <v>0</v>
      </c>
      <c r="JA596" s="222">
        <f t="shared" si="1626"/>
        <v>0</v>
      </c>
      <c r="JB596" s="222">
        <f t="shared" si="1627"/>
        <v>0</v>
      </c>
    </row>
    <row r="597" spans="2:262">
      <c r="B597" s="230">
        <v>236</v>
      </c>
      <c r="C597" s="229">
        <f t="shared" si="1628"/>
        <v>4.6093749999999876E-3</v>
      </c>
      <c r="D597" s="226">
        <f t="shared" ca="1" si="1371"/>
        <v>24.654038849433899</v>
      </c>
      <c r="E597" s="225">
        <f ca="1">IH361</f>
        <v>0.65403884943389934</v>
      </c>
      <c r="F597" s="224">
        <v>236</v>
      </c>
      <c r="G597" s="222">
        <f t="shared" si="1372"/>
        <v>0</v>
      </c>
      <c r="H597" s="222">
        <f t="shared" si="1373"/>
        <v>0</v>
      </c>
      <c r="I597" s="222">
        <f t="shared" si="1374"/>
        <v>0</v>
      </c>
      <c r="J597" s="222">
        <f t="shared" si="1375"/>
        <v>0</v>
      </c>
      <c r="K597" s="222">
        <f t="shared" si="1376"/>
        <v>0</v>
      </c>
      <c r="L597" s="222">
        <f t="shared" si="1377"/>
        <v>0</v>
      </c>
      <c r="M597" s="222">
        <f t="shared" si="1378"/>
        <v>0</v>
      </c>
      <c r="N597" s="222">
        <f t="shared" si="1379"/>
        <v>0</v>
      </c>
      <c r="O597" s="222">
        <f t="shared" si="1380"/>
        <v>0</v>
      </c>
      <c r="P597" s="222">
        <f t="shared" si="1381"/>
        <v>0</v>
      </c>
      <c r="Q597" s="222">
        <f t="shared" si="1382"/>
        <v>0</v>
      </c>
      <c r="R597" s="222">
        <f t="shared" si="1383"/>
        <v>0</v>
      </c>
      <c r="S597" s="222">
        <f t="shared" si="1384"/>
        <v>0</v>
      </c>
      <c r="T597" s="222">
        <f t="shared" si="1385"/>
        <v>0</v>
      </c>
      <c r="U597" s="222">
        <f t="shared" si="1386"/>
        <v>0</v>
      </c>
      <c r="V597" s="222">
        <f t="shared" si="1387"/>
        <v>0</v>
      </c>
      <c r="W597" s="222">
        <f t="shared" si="1388"/>
        <v>0</v>
      </c>
      <c r="X597" s="222">
        <f t="shared" si="1389"/>
        <v>0</v>
      </c>
      <c r="Y597" s="222">
        <f t="shared" si="1390"/>
        <v>0</v>
      </c>
      <c r="Z597" s="222">
        <f t="shared" si="1391"/>
        <v>0</v>
      </c>
      <c r="AA597" s="222">
        <f t="shared" si="1392"/>
        <v>0</v>
      </c>
      <c r="AB597" s="222">
        <f t="shared" si="1393"/>
        <v>0</v>
      </c>
      <c r="AC597" s="222">
        <f t="shared" si="1394"/>
        <v>0</v>
      </c>
      <c r="AD597" s="222">
        <f t="shared" si="1395"/>
        <v>0</v>
      </c>
      <c r="AE597" s="222">
        <f t="shared" si="1396"/>
        <v>0</v>
      </c>
      <c r="AF597" s="222">
        <f t="shared" si="1397"/>
        <v>0</v>
      </c>
      <c r="AG597" s="222">
        <f t="shared" si="1398"/>
        <v>0</v>
      </c>
      <c r="AH597" s="222">
        <f t="shared" si="1399"/>
        <v>0</v>
      </c>
      <c r="AI597" s="222">
        <f t="shared" si="1400"/>
        <v>0</v>
      </c>
      <c r="AJ597" s="222">
        <f t="shared" si="1401"/>
        <v>0</v>
      </c>
      <c r="AK597" s="222">
        <f t="shared" si="1402"/>
        <v>0</v>
      </c>
      <c r="AL597" s="222">
        <f t="shared" si="1403"/>
        <v>0</v>
      </c>
      <c r="AM597" s="222">
        <f t="shared" si="1404"/>
        <v>0</v>
      </c>
      <c r="AN597" s="222">
        <f t="shared" si="1405"/>
        <v>0</v>
      </c>
      <c r="AO597" s="222">
        <f t="shared" si="1406"/>
        <v>0</v>
      </c>
      <c r="AP597" s="222">
        <f t="shared" si="1407"/>
        <v>0</v>
      </c>
      <c r="AQ597" s="222">
        <f t="shared" si="1408"/>
        <v>0</v>
      </c>
      <c r="AR597" s="222">
        <f t="shared" si="1409"/>
        <v>0</v>
      </c>
      <c r="AS597" s="222">
        <f t="shared" si="1410"/>
        <v>0</v>
      </c>
      <c r="AT597" s="222">
        <f t="shared" si="1411"/>
        <v>0</v>
      </c>
      <c r="AU597" s="222">
        <f t="shared" si="1412"/>
        <v>0</v>
      </c>
      <c r="AV597" s="222">
        <f t="shared" si="1413"/>
        <v>0</v>
      </c>
      <c r="AW597" s="222">
        <f t="shared" si="1414"/>
        <v>0</v>
      </c>
      <c r="AX597" s="222">
        <f t="shared" si="1415"/>
        <v>0</v>
      </c>
      <c r="AY597" s="222">
        <f t="shared" si="1416"/>
        <v>0</v>
      </c>
      <c r="AZ597" s="222">
        <f t="shared" si="1417"/>
        <v>0</v>
      </c>
      <c r="BA597" s="222">
        <f t="shared" si="1418"/>
        <v>0</v>
      </c>
      <c r="BB597" s="222">
        <f t="shared" si="1419"/>
        <v>0</v>
      </c>
      <c r="BC597" s="222">
        <f t="shared" si="1420"/>
        <v>0</v>
      </c>
      <c r="BD597" s="222">
        <f t="shared" si="1421"/>
        <v>0</v>
      </c>
      <c r="BE597" s="222">
        <f t="shared" si="1422"/>
        <v>0</v>
      </c>
      <c r="BF597" s="222">
        <f t="shared" si="1423"/>
        <v>0</v>
      </c>
      <c r="BG597" s="222">
        <f t="shared" si="1424"/>
        <v>0</v>
      </c>
      <c r="BH597" s="222">
        <f t="shared" si="1425"/>
        <v>0</v>
      </c>
      <c r="BI597" s="222">
        <f t="shared" si="1426"/>
        <v>0</v>
      </c>
      <c r="BJ597" s="222">
        <f t="shared" si="1427"/>
        <v>0</v>
      </c>
      <c r="BK597" s="222">
        <f t="shared" si="1428"/>
        <v>0</v>
      </c>
      <c r="BL597" s="222">
        <f t="shared" si="1429"/>
        <v>0</v>
      </c>
      <c r="BM597" s="222">
        <f t="shared" si="1430"/>
        <v>0</v>
      </c>
      <c r="BN597" s="222">
        <f t="shared" si="1431"/>
        <v>0</v>
      </c>
      <c r="BO597" s="222">
        <f t="shared" si="1432"/>
        <v>0</v>
      </c>
      <c r="BP597" s="222">
        <f t="shared" si="1433"/>
        <v>0</v>
      </c>
      <c r="BQ597" s="222">
        <f t="shared" si="1434"/>
        <v>0</v>
      </c>
      <c r="BR597" s="222">
        <f t="shared" si="1435"/>
        <v>0</v>
      </c>
      <c r="BS597" s="222">
        <f t="shared" si="1436"/>
        <v>0</v>
      </c>
      <c r="BT597" s="222">
        <f t="shared" si="1437"/>
        <v>0</v>
      </c>
      <c r="BU597" s="222">
        <f t="shared" si="1438"/>
        <v>0</v>
      </c>
      <c r="BV597" s="222">
        <f t="shared" si="1439"/>
        <v>0</v>
      </c>
      <c r="BW597" s="222">
        <f t="shared" si="1440"/>
        <v>0</v>
      </c>
      <c r="BX597" s="222">
        <f t="shared" si="1441"/>
        <v>0</v>
      </c>
      <c r="BY597" s="222">
        <f t="shared" si="1442"/>
        <v>0</v>
      </c>
      <c r="BZ597" s="222">
        <f t="shared" si="1443"/>
        <v>0</v>
      </c>
      <c r="CA597" s="222">
        <f t="shared" si="1444"/>
        <v>0</v>
      </c>
      <c r="CB597" s="222">
        <f t="shared" si="1445"/>
        <v>0</v>
      </c>
      <c r="CC597" s="222">
        <f t="shared" si="1446"/>
        <v>0</v>
      </c>
      <c r="CD597" s="222">
        <f t="shared" si="1447"/>
        <v>0</v>
      </c>
      <c r="CE597" s="222">
        <f t="shared" si="1448"/>
        <v>0</v>
      </c>
      <c r="CF597" s="222">
        <f t="shared" si="1449"/>
        <v>0</v>
      </c>
      <c r="CG597" s="222">
        <f t="shared" si="1450"/>
        <v>0</v>
      </c>
      <c r="CH597" s="222">
        <f t="shared" si="1451"/>
        <v>0</v>
      </c>
      <c r="CI597" s="222">
        <f t="shared" si="1452"/>
        <v>0</v>
      </c>
      <c r="CJ597" s="222">
        <f t="shared" si="1453"/>
        <v>0</v>
      </c>
      <c r="CK597" s="222">
        <f t="shared" si="1454"/>
        <v>0</v>
      </c>
      <c r="CL597" s="222">
        <f t="shared" si="1455"/>
        <v>0</v>
      </c>
      <c r="CM597" s="222">
        <f t="shared" si="1456"/>
        <v>0</v>
      </c>
      <c r="CN597" s="222">
        <f t="shared" si="1457"/>
        <v>0</v>
      </c>
      <c r="CO597" s="222">
        <f t="shared" si="1458"/>
        <v>0</v>
      </c>
      <c r="CP597" s="222">
        <f t="shared" si="1459"/>
        <v>0</v>
      </c>
      <c r="CQ597" s="222">
        <f t="shared" si="1460"/>
        <v>0</v>
      </c>
      <c r="CR597" s="222">
        <f t="shared" si="1461"/>
        <v>0</v>
      </c>
      <c r="CS597" s="222">
        <f t="shared" si="1462"/>
        <v>0</v>
      </c>
      <c r="CT597" s="222">
        <f t="shared" si="1463"/>
        <v>0</v>
      </c>
      <c r="CU597" s="222">
        <f t="shared" si="1464"/>
        <v>0</v>
      </c>
      <c r="CV597" s="222">
        <f t="shared" si="1465"/>
        <v>0</v>
      </c>
      <c r="CW597" s="222">
        <f t="shared" si="1466"/>
        <v>0</v>
      </c>
      <c r="CX597" s="222">
        <f t="shared" si="1467"/>
        <v>0</v>
      </c>
      <c r="CY597" s="222">
        <f t="shared" si="1468"/>
        <v>0</v>
      </c>
      <c r="CZ597" s="222">
        <f t="shared" si="1469"/>
        <v>0</v>
      </c>
      <c r="DA597" s="222">
        <f t="shared" si="1470"/>
        <v>0</v>
      </c>
      <c r="DB597" s="222">
        <f t="shared" si="1471"/>
        <v>0</v>
      </c>
      <c r="DC597" s="222">
        <f t="shared" si="1472"/>
        <v>0</v>
      </c>
      <c r="DD597" s="222">
        <f t="shared" si="1473"/>
        <v>0</v>
      </c>
      <c r="DE597" s="222">
        <f t="shared" si="1474"/>
        <v>0</v>
      </c>
      <c r="DF597" s="222">
        <f t="shared" si="1475"/>
        <v>0</v>
      </c>
      <c r="DG597" s="222">
        <f t="shared" si="1476"/>
        <v>0</v>
      </c>
      <c r="DH597" s="222">
        <f t="shared" si="1477"/>
        <v>0</v>
      </c>
      <c r="DI597" s="222">
        <f t="shared" si="1478"/>
        <v>0</v>
      </c>
      <c r="DJ597" s="222">
        <f t="shared" si="1479"/>
        <v>0</v>
      </c>
      <c r="DK597" s="222">
        <f t="shared" si="1480"/>
        <v>0</v>
      </c>
      <c r="DL597" s="222">
        <f t="shared" si="1481"/>
        <v>0</v>
      </c>
      <c r="DM597" s="222">
        <f t="shared" si="1482"/>
        <v>0</v>
      </c>
      <c r="DN597" s="222">
        <f t="shared" si="1483"/>
        <v>0</v>
      </c>
      <c r="DO597" s="222">
        <f t="shared" si="1484"/>
        <v>0</v>
      </c>
      <c r="DP597" s="222">
        <f t="shared" si="1485"/>
        <v>0</v>
      </c>
      <c r="DQ597" s="222">
        <f t="shared" si="1486"/>
        <v>0</v>
      </c>
      <c r="DR597" s="222">
        <f t="shared" si="1487"/>
        <v>0</v>
      </c>
      <c r="DS597" s="222">
        <f t="shared" si="1488"/>
        <v>0</v>
      </c>
      <c r="DT597" s="222">
        <f t="shared" si="1489"/>
        <v>0</v>
      </c>
      <c r="DU597" s="222">
        <f t="shared" si="1490"/>
        <v>0</v>
      </c>
      <c r="DV597" s="222">
        <f t="shared" si="1491"/>
        <v>0</v>
      </c>
      <c r="DW597" s="222">
        <f t="shared" si="1492"/>
        <v>0</v>
      </c>
      <c r="DX597" s="222">
        <f t="shared" si="1493"/>
        <v>0</v>
      </c>
      <c r="DY597" s="222">
        <f t="shared" si="1494"/>
        <v>0</v>
      </c>
      <c r="DZ597" s="222">
        <f t="shared" si="1495"/>
        <v>0</v>
      </c>
      <c r="EA597" s="222">
        <f t="shared" si="1496"/>
        <v>0</v>
      </c>
      <c r="EB597" s="222">
        <f t="shared" si="1497"/>
        <v>0</v>
      </c>
      <c r="EC597" s="222">
        <f t="shared" si="1498"/>
        <v>0</v>
      </c>
      <c r="ED597" s="222">
        <f t="shared" si="1499"/>
        <v>0</v>
      </c>
      <c r="EE597" s="222">
        <f t="shared" si="1500"/>
        <v>0</v>
      </c>
      <c r="EF597" s="222">
        <f t="shared" si="1501"/>
        <v>0</v>
      </c>
      <c r="EG597" s="222">
        <f t="shared" si="1502"/>
        <v>0</v>
      </c>
      <c r="EH597" s="222">
        <f t="shared" si="1503"/>
        <v>0</v>
      </c>
      <c r="EI597" s="222">
        <f t="shared" si="1504"/>
        <v>0</v>
      </c>
      <c r="EJ597" s="222">
        <f t="shared" si="1505"/>
        <v>0</v>
      </c>
      <c r="EK597" s="222">
        <f t="shared" si="1506"/>
        <v>0</v>
      </c>
      <c r="EL597" s="222">
        <f t="shared" si="1507"/>
        <v>0</v>
      </c>
      <c r="EM597" s="222">
        <f t="shared" si="1508"/>
        <v>0</v>
      </c>
      <c r="EN597" s="222">
        <f t="shared" si="1509"/>
        <v>0</v>
      </c>
      <c r="EO597" s="222">
        <f t="shared" si="1510"/>
        <v>0</v>
      </c>
      <c r="EP597" s="222">
        <f t="shared" si="1511"/>
        <v>0</v>
      </c>
      <c r="EQ597" s="222">
        <f t="shared" si="1512"/>
        <v>0</v>
      </c>
      <c r="ER597" s="222">
        <f t="shared" si="1513"/>
        <v>0</v>
      </c>
      <c r="ES597" s="222">
        <f t="shared" si="1514"/>
        <v>0</v>
      </c>
      <c r="ET597" s="222">
        <f t="shared" si="1515"/>
        <v>0</v>
      </c>
      <c r="EU597" s="222">
        <f t="shared" si="1516"/>
        <v>0</v>
      </c>
      <c r="EV597" s="222">
        <f t="shared" si="1517"/>
        <v>0</v>
      </c>
      <c r="EW597" s="222">
        <f t="shared" si="1518"/>
        <v>0</v>
      </c>
      <c r="EX597" s="222">
        <f t="shared" si="1519"/>
        <v>0</v>
      </c>
      <c r="EY597" s="222">
        <f t="shared" si="1520"/>
        <v>0</v>
      </c>
      <c r="EZ597" s="222">
        <f t="shared" si="1521"/>
        <v>0</v>
      </c>
      <c r="FA597" s="222">
        <f t="shared" si="1522"/>
        <v>0</v>
      </c>
      <c r="FB597" s="222">
        <f t="shared" si="1523"/>
        <v>0</v>
      </c>
      <c r="FC597" s="222">
        <f t="shared" si="1524"/>
        <v>0</v>
      </c>
      <c r="FD597" s="222">
        <f t="shared" si="1525"/>
        <v>0</v>
      </c>
      <c r="FE597" s="222">
        <f t="shared" si="1526"/>
        <v>0</v>
      </c>
      <c r="FF597" s="222">
        <f t="shared" si="1527"/>
        <v>0</v>
      </c>
      <c r="FG597" s="222">
        <f t="shared" si="1528"/>
        <v>0</v>
      </c>
      <c r="FH597" s="222">
        <f t="shared" si="1529"/>
        <v>0</v>
      </c>
      <c r="FI597" s="222">
        <f t="shared" si="1530"/>
        <v>0</v>
      </c>
      <c r="FJ597" s="222">
        <f t="shared" si="1531"/>
        <v>0</v>
      </c>
      <c r="FK597" s="222">
        <f t="shared" si="1532"/>
        <v>0</v>
      </c>
      <c r="FL597" s="222">
        <f t="shared" si="1533"/>
        <v>0</v>
      </c>
      <c r="FM597" s="222">
        <f t="shared" si="1534"/>
        <v>0</v>
      </c>
      <c r="FN597" s="222">
        <f t="shared" si="1535"/>
        <v>0</v>
      </c>
      <c r="FO597" s="222">
        <f t="shared" si="1536"/>
        <v>0</v>
      </c>
      <c r="FP597" s="222">
        <f t="shared" si="1537"/>
        <v>0</v>
      </c>
      <c r="FQ597" s="222">
        <f t="shared" si="1538"/>
        <v>0</v>
      </c>
      <c r="FR597" s="222">
        <f t="shared" si="1539"/>
        <v>0</v>
      </c>
      <c r="FS597" s="222">
        <f t="shared" si="1540"/>
        <v>0</v>
      </c>
      <c r="FT597" s="222">
        <f t="shared" si="1541"/>
        <v>0</v>
      </c>
      <c r="FU597" s="222">
        <f t="shared" si="1542"/>
        <v>0</v>
      </c>
      <c r="FV597" s="222">
        <f t="shared" si="1543"/>
        <v>0</v>
      </c>
      <c r="FW597" s="222">
        <f t="shared" si="1544"/>
        <v>0</v>
      </c>
      <c r="FX597" s="222">
        <f t="shared" si="1545"/>
        <v>0</v>
      </c>
      <c r="FY597" s="222">
        <f t="shared" si="1546"/>
        <v>0</v>
      </c>
      <c r="FZ597" s="222">
        <f t="shared" si="1547"/>
        <v>0</v>
      </c>
      <c r="GA597" s="222">
        <f t="shared" si="1548"/>
        <v>0</v>
      </c>
      <c r="GB597" s="222">
        <f t="shared" si="1549"/>
        <v>0</v>
      </c>
      <c r="GC597" s="222">
        <f t="shared" si="1550"/>
        <v>0</v>
      </c>
      <c r="GD597" s="222">
        <f t="shared" si="1551"/>
        <v>0</v>
      </c>
      <c r="GE597" s="222">
        <f t="shared" si="1552"/>
        <v>0</v>
      </c>
      <c r="GF597" s="222">
        <f t="shared" si="1553"/>
        <v>0</v>
      </c>
      <c r="GG597" s="222">
        <f t="shared" si="1554"/>
        <v>0</v>
      </c>
      <c r="GH597" s="222">
        <f t="shared" si="1555"/>
        <v>0</v>
      </c>
      <c r="GI597" s="222">
        <f t="shared" si="1556"/>
        <v>0</v>
      </c>
      <c r="GJ597" s="222">
        <f t="shared" si="1557"/>
        <v>0</v>
      </c>
      <c r="GK597" s="222">
        <f t="shared" si="1558"/>
        <v>0</v>
      </c>
      <c r="GL597" s="222">
        <f t="shared" si="1559"/>
        <v>0</v>
      </c>
      <c r="GM597" s="222">
        <f t="shared" si="1560"/>
        <v>0</v>
      </c>
      <c r="GN597" s="222">
        <f t="shared" si="1561"/>
        <v>0</v>
      </c>
      <c r="GO597" s="222">
        <f t="shared" si="1562"/>
        <v>0</v>
      </c>
      <c r="GP597" s="222">
        <f t="shared" si="1563"/>
        <v>0</v>
      </c>
      <c r="GQ597" s="222">
        <f t="shared" si="1564"/>
        <v>0</v>
      </c>
      <c r="GR597" s="222">
        <f t="shared" si="1565"/>
        <v>0</v>
      </c>
      <c r="GS597" s="222">
        <f t="shared" si="1566"/>
        <v>0</v>
      </c>
      <c r="GT597" s="222">
        <f t="shared" si="1567"/>
        <v>0</v>
      </c>
      <c r="GU597" s="222">
        <f t="shared" si="1568"/>
        <v>0</v>
      </c>
      <c r="GV597" s="222">
        <f t="shared" si="1569"/>
        <v>0</v>
      </c>
      <c r="GW597" s="222">
        <f t="shared" si="1570"/>
        <v>0</v>
      </c>
      <c r="GX597" s="222">
        <f t="shared" si="1571"/>
        <v>0</v>
      </c>
      <c r="GY597" s="222">
        <f t="shared" si="1572"/>
        <v>0</v>
      </c>
      <c r="GZ597" s="222">
        <f t="shared" si="1573"/>
        <v>0</v>
      </c>
      <c r="HA597" s="222">
        <f t="shared" si="1574"/>
        <v>0</v>
      </c>
      <c r="HB597" s="222">
        <f t="shared" si="1575"/>
        <v>0</v>
      </c>
      <c r="HC597" s="222">
        <f t="shared" si="1576"/>
        <v>0</v>
      </c>
      <c r="HD597" s="222">
        <f t="shared" si="1577"/>
        <v>0</v>
      </c>
      <c r="HE597" s="222">
        <f t="shared" si="1578"/>
        <v>0</v>
      </c>
      <c r="HF597" s="222">
        <f t="shared" si="1579"/>
        <v>0</v>
      </c>
      <c r="HG597" s="222">
        <f t="shared" si="1580"/>
        <v>0</v>
      </c>
      <c r="HH597" s="222">
        <f t="shared" si="1581"/>
        <v>0</v>
      </c>
      <c r="HI597" s="222">
        <f t="shared" si="1582"/>
        <v>0</v>
      </c>
      <c r="HJ597" s="222">
        <f t="shared" si="1583"/>
        <v>0</v>
      </c>
      <c r="HK597" s="222">
        <f t="shared" si="1584"/>
        <v>0</v>
      </c>
      <c r="HL597" s="222">
        <f t="shared" si="1585"/>
        <v>0</v>
      </c>
      <c r="HM597" s="222">
        <f t="shared" si="1586"/>
        <v>0</v>
      </c>
      <c r="HN597" s="222">
        <f t="shared" si="1587"/>
        <v>0</v>
      </c>
      <c r="HO597" s="222">
        <f t="shared" si="1588"/>
        <v>0</v>
      </c>
      <c r="HP597" s="222">
        <f t="shared" si="1589"/>
        <v>0</v>
      </c>
      <c r="HQ597" s="222">
        <f t="shared" si="1590"/>
        <v>0</v>
      </c>
      <c r="HR597" s="222">
        <f t="shared" si="1591"/>
        <v>0</v>
      </c>
      <c r="HS597" s="222">
        <f t="shared" si="1592"/>
        <v>0</v>
      </c>
      <c r="HT597" s="222">
        <f t="shared" si="1593"/>
        <v>0</v>
      </c>
      <c r="HU597" s="222">
        <f t="shared" si="1594"/>
        <v>0</v>
      </c>
      <c r="HV597" s="222">
        <f t="shared" si="1595"/>
        <v>0</v>
      </c>
      <c r="HW597" s="222">
        <f t="shared" si="1596"/>
        <v>0</v>
      </c>
      <c r="HX597" s="222">
        <f t="shared" si="1597"/>
        <v>0</v>
      </c>
      <c r="HY597" s="222">
        <f t="shared" si="1598"/>
        <v>0</v>
      </c>
      <c r="HZ597" s="222">
        <f t="shared" si="1599"/>
        <v>0</v>
      </c>
      <c r="IA597" s="222">
        <f t="shared" si="1600"/>
        <v>0</v>
      </c>
      <c r="IB597" s="222">
        <f t="shared" si="1601"/>
        <v>0</v>
      </c>
      <c r="IC597" s="222">
        <f t="shared" si="1602"/>
        <v>0</v>
      </c>
      <c r="ID597" s="222">
        <f t="shared" si="1603"/>
        <v>0</v>
      </c>
      <c r="IE597" s="222">
        <f t="shared" si="1604"/>
        <v>0</v>
      </c>
      <c r="IF597" s="222">
        <f t="shared" si="1605"/>
        <v>0</v>
      </c>
      <c r="IG597" s="222">
        <f t="shared" si="1606"/>
        <v>0</v>
      </c>
      <c r="IH597" s="222">
        <f t="shared" si="1607"/>
        <v>0</v>
      </c>
      <c r="II597" s="222">
        <f t="shared" si="1608"/>
        <v>0</v>
      </c>
      <c r="IJ597" s="222">
        <f t="shared" si="1609"/>
        <v>0</v>
      </c>
      <c r="IK597" s="222">
        <f t="shared" si="1610"/>
        <v>0</v>
      </c>
      <c r="IL597" s="222">
        <f t="shared" si="1611"/>
        <v>0</v>
      </c>
      <c r="IM597" s="222">
        <f t="shared" si="1612"/>
        <v>0</v>
      </c>
      <c r="IN597" s="222">
        <f t="shared" si="1613"/>
        <v>0</v>
      </c>
      <c r="IO597" s="222">
        <f t="shared" si="1614"/>
        <v>0</v>
      </c>
      <c r="IP597" s="222">
        <f t="shared" si="1615"/>
        <v>0</v>
      </c>
      <c r="IQ597" s="222">
        <f t="shared" si="1616"/>
        <v>0</v>
      </c>
      <c r="IR597" s="222">
        <f t="shared" si="1617"/>
        <v>0</v>
      </c>
      <c r="IS597" s="222">
        <f t="shared" si="1618"/>
        <v>0</v>
      </c>
      <c r="IT597" s="222">
        <f t="shared" si="1619"/>
        <v>0</v>
      </c>
      <c r="IU597" s="222">
        <f t="shared" si="1620"/>
        <v>0</v>
      </c>
      <c r="IV597" s="222">
        <f t="shared" si="1621"/>
        <v>0</v>
      </c>
      <c r="IW597" s="222">
        <f t="shared" si="1622"/>
        <v>0</v>
      </c>
      <c r="IX597" s="222">
        <f t="shared" si="1623"/>
        <v>0</v>
      </c>
      <c r="IY597" s="222">
        <f t="shared" si="1624"/>
        <v>0</v>
      </c>
      <c r="IZ597" s="222">
        <f t="shared" si="1625"/>
        <v>0</v>
      </c>
      <c r="JA597" s="222">
        <f t="shared" si="1626"/>
        <v>0</v>
      </c>
      <c r="JB597" s="222">
        <f t="shared" si="1627"/>
        <v>0</v>
      </c>
    </row>
    <row r="598" spans="2:262">
      <c r="B598" s="230">
        <v>237</v>
      </c>
      <c r="C598" s="229">
        <f t="shared" si="1628"/>
        <v>4.6289062499999872E-3</v>
      </c>
      <c r="D598" s="226">
        <f t="shared" ca="1" si="1371"/>
        <v>24.647600116835971</v>
      </c>
      <c r="E598" s="225">
        <f ca="1">II361</f>
        <v>0.64760011683597052</v>
      </c>
      <c r="F598" s="224">
        <v>237</v>
      </c>
      <c r="G598" s="222">
        <f t="shared" si="1372"/>
        <v>0</v>
      </c>
      <c r="H598" s="222">
        <f t="shared" si="1373"/>
        <v>0</v>
      </c>
      <c r="I598" s="222">
        <f t="shared" si="1374"/>
        <v>0</v>
      </c>
      <c r="J598" s="222">
        <f t="shared" si="1375"/>
        <v>0</v>
      </c>
      <c r="K598" s="222">
        <f t="shared" si="1376"/>
        <v>0</v>
      </c>
      <c r="L598" s="222">
        <f t="shared" si="1377"/>
        <v>0</v>
      </c>
      <c r="M598" s="222">
        <f t="shared" si="1378"/>
        <v>0</v>
      </c>
      <c r="N598" s="222">
        <f t="shared" si="1379"/>
        <v>0</v>
      </c>
      <c r="O598" s="222">
        <f t="shared" si="1380"/>
        <v>0</v>
      </c>
      <c r="P598" s="222">
        <f t="shared" si="1381"/>
        <v>0</v>
      </c>
      <c r="Q598" s="222">
        <f t="shared" si="1382"/>
        <v>0</v>
      </c>
      <c r="R598" s="222">
        <f t="shared" si="1383"/>
        <v>0</v>
      </c>
      <c r="S598" s="222">
        <f t="shared" si="1384"/>
        <v>0</v>
      </c>
      <c r="T598" s="222">
        <f t="shared" si="1385"/>
        <v>0</v>
      </c>
      <c r="U598" s="222">
        <f t="shared" si="1386"/>
        <v>0</v>
      </c>
      <c r="V598" s="222">
        <f t="shared" si="1387"/>
        <v>0</v>
      </c>
      <c r="W598" s="222">
        <f t="shared" si="1388"/>
        <v>0</v>
      </c>
      <c r="X598" s="222">
        <f t="shared" si="1389"/>
        <v>0</v>
      </c>
      <c r="Y598" s="222">
        <f t="shared" si="1390"/>
        <v>0</v>
      </c>
      <c r="Z598" s="222">
        <f t="shared" si="1391"/>
        <v>0</v>
      </c>
      <c r="AA598" s="222">
        <f t="shared" si="1392"/>
        <v>0</v>
      </c>
      <c r="AB598" s="222">
        <f t="shared" si="1393"/>
        <v>0</v>
      </c>
      <c r="AC598" s="222">
        <f t="shared" si="1394"/>
        <v>0</v>
      </c>
      <c r="AD598" s="222">
        <f t="shared" si="1395"/>
        <v>0</v>
      </c>
      <c r="AE598" s="222">
        <f t="shared" si="1396"/>
        <v>0</v>
      </c>
      <c r="AF598" s="222">
        <f t="shared" si="1397"/>
        <v>0</v>
      </c>
      <c r="AG598" s="222">
        <f t="shared" si="1398"/>
        <v>0</v>
      </c>
      <c r="AH598" s="222">
        <f t="shared" si="1399"/>
        <v>0</v>
      </c>
      <c r="AI598" s="222">
        <f t="shared" si="1400"/>
        <v>0</v>
      </c>
      <c r="AJ598" s="222">
        <f t="shared" si="1401"/>
        <v>0</v>
      </c>
      <c r="AK598" s="222">
        <f t="shared" si="1402"/>
        <v>0</v>
      </c>
      <c r="AL598" s="222">
        <f t="shared" si="1403"/>
        <v>0</v>
      </c>
      <c r="AM598" s="222">
        <f t="shared" si="1404"/>
        <v>0</v>
      </c>
      <c r="AN598" s="222">
        <f t="shared" si="1405"/>
        <v>0</v>
      </c>
      <c r="AO598" s="222">
        <f t="shared" si="1406"/>
        <v>0</v>
      </c>
      <c r="AP598" s="222">
        <f t="shared" si="1407"/>
        <v>0</v>
      </c>
      <c r="AQ598" s="222">
        <f t="shared" si="1408"/>
        <v>0</v>
      </c>
      <c r="AR598" s="222">
        <f t="shared" si="1409"/>
        <v>0</v>
      </c>
      <c r="AS598" s="222">
        <f t="shared" si="1410"/>
        <v>0</v>
      </c>
      <c r="AT598" s="222">
        <f t="shared" si="1411"/>
        <v>0</v>
      </c>
      <c r="AU598" s="222">
        <f t="shared" si="1412"/>
        <v>0</v>
      </c>
      <c r="AV598" s="222">
        <f t="shared" si="1413"/>
        <v>0</v>
      </c>
      <c r="AW598" s="222">
        <f t="shared" si="1414"/>
        <v>0</v>
      </c>
      <c r="AX598" s="222">
        <f t="shared" si="1415"/>
        <v>0</v>
      </c>
      <c r="AY598" s="222">
        <f t="shared" si="1416"/>
        <v>0</v>
      </c>
      <c r="AZ598" s="222">
        <f t="shared" si="1417"/>
        <v>0</v>
      </c>
      <c r="BA598" s="222">
        <f t="shared" si="1418"/>
        <v>0</v>
      </c>
      <c r="BB598" s="222">
        <f t="shared" si="1419"/>
        <v>0</v>
      </c>
      <c r="BC598" s="222">
        <f t="shared" si="1420"/>
        <v>0</v>
      </c>
      <c r="BD598" s="222">
        <f t="shared" si="1421"/>
        <v>0</v>
      </c>
      <c r="BE598" s="222">
        <f t="shared" si="1422"/>
        <v>0</v>
      </c>
      <c r="BF598" s="222">
        <f t="shared" si="1423"/>
        <v>0</v>
      </c>
      <c r="BG598" s="222">
        <f t="shared" si="1424"/>
        <v>0</v>
      </c>
      <c r="BH598" s="222">
        <f t="shared" si="1425"/>
        <v>0</v>
      </c>
      <c r="BI598" s="222">
        <f t="shared" si="1426"/>
        <v>0</v>
      </c>
      <c r="BJ598" s="222">
        <f t="shared" si="1427"/>
        <v>0</v>
      </c>
      <c r="BK598" s="222">
        <f t="shared" si="1428"/>
        <v>0</v>
      </c>
      <c r="BL598" s="222">
        <f t="shared" si="1429"/>
        <v>0</v>
      </c>
      <c r="BM598" s="222">
        <f t="shared" si="1430"/>
        <v>0</v>
      </c>
      <c r="BN598" s="222">
        <f t="shared" si="1431"/>
        <v>0</v>
      </c>
      <c r="BO598" s="222">
        <f t="shared" si="1432"/>
        <v>0</v>
      </c>
      <c r="BP598" s="222">
        <f t="shared" si="1433"/>
        <v>0</v>
      </c>
      <c r="BQ598" s="222">
        <f t="shared" si="1434"/>
        <v>0</v>
      </c>
      <c r="BR598" s="222">
        <f t="shared" si="1435"/>
        <v>0</v>
      </c>
      <c r="BS598" s="222">
        <f t="shared" si="1436"/>
        <v>0</v>
      </c>
      <c r="BT598" s="222">
        <f t="shared" si="1437"/>
        <v>0</v>
      </c>
      <c r="BU598" s="222">
        <f t="shared" si="1438"/>
        <v>0</v>
      </c>
      <c r="BV598" s="222">
        <f t="shared" si="1439"/>
        <v>0</v>
      </c>
      <c r="BW598" s="222">
        <f t="shared" si="1440"/>
        <v>0</v>
      </c>
      <c r="BX598" s="222">
        <f t="shared" si="1441"/>
        <v>0</v>
      </c>
      <c r="BY598" s="222">
        <f t="shared" si="1442"/>
        <v>0</v>
      </c>
      <c r="BZ598" s="222">
        <f t="shared" si="1443"/>
        <v>0</v>
      </c>
      <c r="CA598" s="222">
        <f t="shared" si="1444"/>
        <v>0</v>
      </c>
      <c r="CB598" s="222">
        <f t="shared" si="1445"/>
        <v>0</v>
      </c>
      <c r="CC598" s="222">
        <f t="shared" si="1446"/>
        <v>0</v>
      </c>
      <c r="CD598" s="222">
        <f t="shared" si="1447"/>
        <v>0</v>
      </c>
      <c r="CE598" s="222">
        <f t="shared" si="1448"/>
        <v>0</v>
      </c>
      <c r="CF598" s="222">
        <f t="shared" si="1449"/>
        <v>0</v>
      </c>
      <c r="CG598" s="222">
        <f t="shared" si="1450"/>
        <v>0</v>
      </c>
      <c r="CH598" s="222">
        <f t="shared" si="1451"/>
        <v>0</v>
      </c>
      <c r="CI598" s="222">
        <f t="shared" si="1452"/>
        <v>0</v>
      </c>
      <c r="CJ598" s="222">
        <f t="shared" si="1453"/>
        <v>0</v>
      </c>
      <c r="CK598" s="222">
        <f t="shared" si="1454"/>
        <v>0</v>
      </c>
      <c r="CL598" s="222">
        <f t="shared" si="1455"/>
        <v>0</v>
      </c>
      <c r="CM598" s="222">
        <f t="shared" si="1456"/>
        <v>0</v>
      </c>
      <c r="CN598" s="222">
        <f t="shared" si="1457"/>
        <v>0</v>
      </c>
      <c r="CO598" s="222">
        <f t="shared" si="1458"/>
        <v>0</v>
      </c>
      <c r="CP598" s="222">
        <f t="shared" si="1459"/>
        <v>0</v>
      </c>
      <c r="CQ598" s="222">
        <f t="shared" si="1460"/>
        <v>0</v>
      </c>
      <c r="CR598" s="222">
        <f t="shared" si="1461"/>
        <v>0</v>
      </c>
      <c r="CS598" s="222">
        <f t="shared" si="1462"/>
        <v>0</v>
      </c>
      <c r="CT598" s="222">
        <f t="shared" si="1463"/>
        <v>0</v>
      </c>
      <c r="CU598" s="222">
        <f t="shared" si="1464"/>
        <v>0</v>
      </c>
      <c r="CV598" s="222">
        <f t="shared" si="1465"/>
        <v>0</v>
      </c>
      <c r="CW598" s="222">
        <f t="shared" si="1466"/>
        <v>0</v>
      </c>
      <c r="CX598" s="222">
        <f t="shared" si="1467"/>
        <v>0</v>
      </c>
      <c r="CY598" s="222">
        <f t="shared" si="1468"/>
        <v>0</v>
      </c>
      <c r="CZ598" s="222">
        <f t="shared" si="1469"/>
        <v>0</v>
      </c>
      <c r="DA598" s="222">
        <f t="shared" si="1470"/>
        <v>0</v>
      </c>
      <c r="DB598" s="222">
        <f t="shared" si="1471"/>
        <v>0</v>
      </c>
      <c r="DC598" s="222">
        <f t="shared" si="1472"/>
        <v>0</v>
      </c>
      <c r="DD598" s="222">
        <f t="shared" si="1473"/>
        <v>0</v>
      </c>
      <c r="DE598" s="222">
        <f t="shared" si="1474"/>
        <v>0</v>
      </c>
      <c r="DF598" s="222">
        <f t="shared" si="1475"/>
        <v>0</v>
      </c>
      <c r="DG598" s="222">
        <f t="shared" si="1476"/>
        <v>0</v>
      </c>
      <c r="DH598" s="222">
        <f t="shared" si="1477"/>
        <v>0</v>
      </c>
      <c r="DI598" s="222">
        <f t="shared" si="1478"/>
        <v>0</v>
      </c>
      <c r="DJ598" s="222">
        <f t="shared" si="1479"/>
        <v>0</v>
      </c>
      <c r="DK598" s="222">
        <f t="shared" si="1480"/>
        <v>0</v>
      </c>
      <c r="DL598" s="222">
        <f t="shared" si="1481"/>
        <v>0</v>
      </c>
      <c r="DM598" s="222">
        <f t="shared" si="1482"/>
        <v>0</v>
      </c>
      <c r="DN598" s="222">
        <f t="shared" si="1483"/>
        <v>0</v>
      </c>
      <c r="DO598" s="222">
        <f t="shared" si="1484"/>
        <v>0</v>
      </c>
      <c r="DP598" s="222">
        <f t="shared" si="1485"/>
        <v>0</v>
      </c>
      <c r="DQ598" s="222">
        <f t="shared" si="1486"/>
        <v>0</v>
      </c>
      <c r="DR598" s="222">
        <f t="shared" si="1487"/>
        <v>0</v>
      </c>
      <c r="DS598" s="222">
        <f t="shared" si="1488"/>
        <v>0</v>
      </c>
      <c r="DT598" s="222">
        <f t="shared" si="1489"/>
        <v>0</v>
      </c>
      <c r="DU598" s="222">
        <f t="shared" si="1490"/>
        <v>0</v>
      </c>
      <c r="DV598" s="222">
        <f t="shared" si="1491"/>
        <v>0</v>
      </c>
      <c r="DW598" s="222">
        <f t="shared" si="1492"/>
        <v>0</v>
      </c>
      <c r="DX598" s="222">
        <f t="shared" si="1493"/>
        <v>0</v>
      </c>
      <c r="DY598" s="222">
        <f t="shared" si="1494"/>
        <v>0</v>
      </c>
      <c r="DZ598" s="222">
        <f t="shared" si="1495"/>
        <v>0</v>
      </c>
      <c r="EA598" s="222">
        <f t="shared" si="1496"/>
        <v>0</v>
      </c>
      <c r="EB598" s="222">
        <f t="shared" si="1497"/>
        <v>0</v>
      </c>
      <c r="EC598" s="222">
        <f t="shared" si="1498"/>
        <v>0</v>
      </c>
      <c r="ED598" s="222">
        <f t="shared" si="1499"/>
        <v>0</v>
      </c>
      <c r="EE598" s="222">
        <f t="shared" si="1500"/>
        <v>0</v>
      </c>
      <c r="EF598" s="222">
        <f t="shared" si="1501"/>
        <v>0</v>
      </c>
      <c r="EG598" s="222">
        <f t="shared" si="1502"/>
        <v>0</v>
      </c>
      <c r="EH598" s="222">
        <f t="shared" si="1503"/>
        <v>0</v>
      </c>
      <c r="EI598" s="222">
        <f t="shared" si="1504"/>
        <v>0</v>
      </c>
      <c r="EJ598" s="222">
        <f t="shared" si="1505"/>
        <v>0</v>
      </c>
      <c r="EK598" s="222">
        <f t="shared" si="1506"/>
        <v>0</v>
      </c>
      <c r="EL598" s="222">
        <f t="shared" si="1507"/>
        <v>0</v>
      </c>
      <c r="EM598" s="222">
        <f t="shared" si="1508"/>
        <v>0</v>
      </c>
      <c r="EN598" s="222">
        <f t="shared" si="1509"/>
        <v>0</v>
      </c>
      <c r="EO598" s="222">
        <f t="shared" si="1510"/>
        <v>0</v>
      </c>
      <c r="EP598" s="222">
        <f t="shared" si="1511"/>
        <v>0</v>
      </c>
      <c r="EQ598" s="222">
        <f t="shared" si="1512"/>
        <v>0</v>
      </c>
      <c r="ER598" s="222">
        <f t="shared" si="1513"/>
        <v>0</v>
      </c>
      <c r="ES598" s="222">
        <f t="shared" si="1514"/>
        <v>0</v>
      </c>
      <c r="ET598" s="222">
        <f t="shared" si="1515"/>
        <v>0</v>
      </c>
      <c r="EU598" s="222">
        <f t="shared" si="1516"/>
        <v>0</v>
      </c>
      <c r="EV598" s="222">
        <f t="shared" si="1517"/>
        <v>0</v>
      </c>
      <c r="EW598" s="222">
        <f t="shared" si="1518"/>
        <v>0</v>
      </c>
      <c r="EX598" s="222">
        <f t="shared" si="1519"/>
        <v>0</v>
      </c>
      <c r="EY598" s="222">
        <f t="shared" si="1520"/>
        <v>0</v>
      </c>
      <c r="EZ598" s="222">
        <f t="shared" si="1521"/>
        <v>0</v>
      </c>
      <c r="FA598" s="222">
        <f t="shared" si="1522"/>
        <v>0</v>
      </c>
      <c r="FB598" s="222">
        <f t="shared" si="1523"/>
        <v>0</v>
      </c>
      <c r="FC598" s="222">
        <f t="shared" si="1524"/>
        <v>0</v>
      </c>
      <c r="FD598" s="222">
        <f t="shared" si="1525"/>
        <v>0</v>
      </c>
      <c r="FE598" s="222">
        <f t="shared" si="1526"/>
        <v>0</v>
      </c>
      <c r="FF598" s="222">
        <f t="shared" si="1527"/>
        <v>0</v>
      </c>
      <c r="FG598" s="222">
        <f t="shared" si="1528"/>
        <v>0</v>
      </c>
      <c r="FH598" s="222">
        <f t="shared" si="1529"/>
        <v>0</v>
      </c>
      <c r="FI598" s="222">
        <f t="shared" si="1530"/>
        <v>0</v>
      </c>
      <c r="FJ598" s="222">
        <f t="shared" si="1531"/>
        <v>0</v>
      </c>
      <c r="FK598" s="222">
        <f t="shared" si="1532"/>
        <v>0</v>
      </c>
      <c r="FL598" s="222">
        <f t="shared" si="1533"/>
        <v>0</v>
      </c>
      <c r="FM598" s="222">
        <f t="shared" si="1534"/>
        <v>0</v>
      </c>
      <c r="FN598" s="222">
        <f t="shared" si="1535"/>
        <v>0</v>
      </c>
      <c r="FO598" s="222">
        <f t="shared" si="1536"/>
        <v>0</v>
      </c>
      <c r="FP598" s="222">
        <f t="shared" si="1537"/>
        <v>0</v>
      </c>
      <c r="FQ598" s="222">
        <f t="shared" si="1538"/>
        <v>0</v>
      </c>
      <c r="FR598" s="222">
        <f t="shared" si="1539"/>
        <v>0</v>
      </c>
      <c r="FS598" s="222">
        <f t="shared" si="1540"/>
        <v>0</v>
      </c>
      <c r="FT598" s="222">
        <f t="shared" si="1541"/>
        <v>0</v>
      </c>
      <c r="FU598" s="222">
        <f t="shared" si="1542"/>
        <v>0</v>
      </c>
      <c r="FV598" s="222">
        <f t="shared" si="1543"/>
        <v>0</v>
      </c>
      <c r="FW598" s="222">
        <f t="shared" si="1544"/>
        <v>0</v>
      </c>
      <c r="FX598" s="222">
        <f t="shared" si="1545"/>
        <v>0</v>
      </c>
      <c r="FY598" s="222">
        <f t="shared" si="1546"/>
        <v>0</v>
      </c>
      <c r="FZ598" s="222">
        <f t="shared" si="1547"/>
        <v>0</v>
      </c>
      <c r="GA598" s="222">
        <f t="shared" si="1548"/>
        <v>0</v>
      </c>
      <c r="GB598" s="222">
        <f t="shared" si="1549"/>
        <v>0</v>
      </c>
      <c r="GC598" s="222">
        <f t="shared" si="1550"/>
        <v>0</v>
      </c>
      <c r="GD598" s="222">
        <f t="shared" si="1551"/>
        <v>0</v>
      </c>
      <c r="GE598" s="222">
        <f t="shared" si="1552"/>
        <v>0</v>
      </c>
      <c r="GF598" s="222">
        <f t="shared" si="1553"/>
        <v>0</v>
      </c>
      <c r="GG598" s="222">
        <f t="shared" si="1554"/>
        <v>0</v>
      </c>
      <c r="GH598" s="222">
        <f t="shared" si="1555"/>
        <v>0</v>
      </c>
      <c r="GI598" s="222">
        <f t="shared" si="1556"/>
        <v>0</v>
      </c>
      <c r="GJ598" s="222">
        <f t="shared" si="1557"/>
        <v>0</v>
      </c>
      <c r="GK598" s="222">
        <f t="shared" si="1558"/>
        <v>0</v>
      </c>
      <c r="GL598" s="222">
        <f t="shared" si="1559"/>
        <v>0</v>
      </c>
      <c r="GM598" s="222">
        <f t="shared" si="1560"/>
        <v>0</v>
      </c>
      <c r="GN598" s="222">
        <f t="shared" si="1561"/>
        <v>0</v>
      </c>
      <c r="GO598" s="222">
        <f t="shared" si="1562"/>
        <v>0</v>
      </c>
      <c r="GP598" s="222">
        <f t="shared" si="1563"/>
        <v>0</v>
      </c>
      <c r="GQ598" s="222">
        <f t="shared" si="1564"/>
        <v>0</v>
      </c>
      <c r="GR598" s="222">
        <f t="shared" si="1565"/>
        <v>0</v>
      </c>
      <c r="GS598" s="222">
        <f t="shared" si="1566"/>
        <v>0</v>
      </c>
      <c r="GT598" s="222">
        <f t="shared" si="1567"/>
        <v>0</v>
      </c>
      <c r="GU598" s="222">
        <f t="shared" si="1568"/>
        <v>0</v>
      </c>
      <c r="GV598" s="222">
        <f t="shared" si="1569"/>
        <v>0</v>
      </c>
      <c r="GW598" s="222">
        <f t="shared" si="1570"/>
        <v>0</v>
      </c>
      <c r="GX598" s="222">
        <f t="shared" si="1571"/>
        <v>0</v>
      </c>
      <c r="GY598" s="222">
        <f t="shared" si="1572"/>
        <v>0</v>
      </c>
      <c r="GZ598" s="222">
        <f t="shared" si="1573"/>
        <v>0</v>
      </c>
      <c r="HA598" s="222">
        <f t="shared" si="1574"/>
        <v>0</v>
      </c>
      <c r="HB598" s="222">
        <f t="shared" si="1575"/>
        <v>0</v>
      </c>
      <c r="HC598" s="222">
        <f t="shared" si="1576"/>
        <v>0</v>
      </c>
      <c r="HD598" s="222">
        <f t="shared" si="1577"/>
        <v>0</v>
      </c>
      <c r="HE598" s="222">
        <f t="shared" si="1578"/>
        <v>0</v>
      </c>
      <c r="HF598" s="222">
        <f t="shared" si="1579"/>
        <v>0</v>
      </c>
      <c r="HG598" s="222">
        <f t="shared" si="1580"/>
        <v>0</v>
      </c>
      <c r="HH598" s="222">
        <f t="shared" si="1581"/>
        <v>0</v>
      </c>
      <c r="HI598" s="222">
        <f t="shared" si="1582"/>
        <v>0</v>
      </c>
      <c r="HJ598" s="222">
        <f t="shared" si="1583"/>
        <v>0</v>
      </c>
      <c r="HK598" s="222">
        <f t="shared" si="1584"/>
        <v>0</v>
      </c>
      <c r="HL598" s="222">
        <f t="shared" si="1585"/>
        <v>0</v>
      </c>
      <c r="HM598" s="222">
        <f t="shared" si="1586"/>
        <v>0</v>
      </c>
      <c r="HN598" s="222">
        <f t="shared" si="1587"/>
        <v>0</v>
      </c>
      <c r="HO598" s="222">
        <f t="shared" si="1588"/>
        <v>0</v>
      </c>
      <c r="HP598" s="222">
        <f t="shared" si="1589"/>
        <v>0</v>
      </c>
      <c r="HQ598" s="222">
        <f t="shared" si="1590"/>
        <v>0</v>
      </c>
      <c r="HR598" s="222">
        <f t="shared" si="1591"/>
        <v>0</v>
      </c>
      <c r="HS598" s="222">
        <f t="shared" si="1592"/>
        <v>0</v>
      </c>
      <c r="HT598" s="222">
        <f t="shared" si="1593"/>
        <v>0</v>
      </c>
      <c r="HU598" s="222">
        <f t="shared" si="1594"/>
        <v>0</v>
      </c>
      <c r="HV598" s="222">
        <f t="shared" si="1595"/>
        <v>0</v>
      </c>
      <c r="HW598" s="222">
        <f t="shared" si="1596"/>
        <v>0</v>
      </c>
      <c r="HX598" s="222">
        <f t="shared" si="1597"/>
        <v>0</v>
      </c>
      <c r="HY598" s="222">
        <f t="shared" si="1598"/>
        <v>0</v>
      </c>
      <c r="HZ598" s="222">
        <f t="shared" si="1599"/>
        <v>0</v>
      </c>
      <c r="IA598" s="222">
        <f t="shared" si="1600"/>
        <v>0</v>
      </c>
      <c r="IB598" s="222">
        <f t="shared" si="1601"/>
        <v>0</v>
      </c>
      <c r="IC598" s="222">
        <f t="shared" si="1602"/>
        <v>0</v>
      </c>
      <c r="ID598" s="222">
        <f t="shared" si="1603"/>
        <v>0</v>
      </c>
      <c r="IE598" s="222">
        <f t="shared" si="1604"/>
        <v>0</v>
      </c>
      <c r="IF598" s="222">
        <f t="shared" si="1605"/>
        <v>0</v>
      </c>
      <c r="IG598" s="222">
        <f t="shared" si="1606"/>
        <v>0</v>
      </c>
      <c r="IH598" s="222">
        <f t="shared" si="1607"/>
        <v>0</v>
      </c>
      <c r="II598" s="222">
        <f t="shared" si="1608"/>
        <v>0</v>
      </c>
      <c r="IJ598" s="222">
        <f t="shared" si="1609"/>
        <v>0</v>
      </c>
      <c r="IK598" s="222">
        <f t="shared" si="1610"/>
        <v>0</v>
      </c>
      <c r="IL598" s="222">
        <f t="shared" si="1611"/>
        <v>0</v>
      </c>
      <c r="IM598" s="222">
        <f t="shared" si="1612"/>
        <v>0</v>
      </c>
      <c r="IN598" s="222">
        <f t="shared" si="1613"/>
        <v>0</v>
      </c>
      <c r="IO598" s="222">
        <f t="shared" si="1614"/>
        <v>0</v>
      </c>
      <c r="IP598" s="222">
        <f t="shared" si="1615"/>
        <v>0</v>
      </c>
      <c r="IQ598" s="222">
        <f t="shared" si="1616"/>
        <v>0</v>
      </c>
      <c r="IR598" s="222">
        <f t="shared" si="1617"/>
        <v>0</v>
      </c>
      <c r="IS598" s="222">
        <f t="shared" si="1618"/>
        <v>0</v>
      </c>
      <c r="IT598" s="222">
        <f t="shared" si="1619"/>
        <v>0</v>
      </c>
      <c r="IU598" s="222">
        <f t="shared" si="1620"/>
        <v>0</v>
      </c>
      <c r="IV598" s="222">
        <f t="shared" si="1621"/>
        <v>0</v>
      </c>
      <c r="IW598" s="222">
        <f t="shared" si="1622"/>
        <v>0</v>
      </c>
      <c r="IX598" s="222">
        <f t="shared" si="1623"/>
        <v>0</v>
      </c>
      <c r="IY598" s="222">
        <f t="shared" si="1624"/>
        <v>0</v>
      </c>
      <c r="IZ598" s="222">
        <f t="shared" si="1625"/>
        <v>0</v>
      </c>
      <c r="JA598" s="222">
        <f t="shared" si="1626"/>
        <v>0</v>
      </c>
      <c r="JB598" s="222">
        <f t="shared" si="1627"/>
        <v>0</v>
      </c>
    </row>
    <row r="599" spans="2:262">
      <c r="B599" s="230">
        <v>238</v>
      </c>
      <c r="C599" s="229">
        <f t="shared" si="1628"/>
        <v>4.6484374999999868E-3</v>
      </c>
      <c r="D599" s="226">
        <f t="shared" ca="1" si="1371"/>
        <v>24.639175994131815</v>
      </c>
      <c r="E599" s="225">
        <f ca="1">IJ361</f>
        <v>0.63917599413181647</v>
      </c>
      <c r="F599" s="224">
        <v>238</v>
      </c>
      <c r="G599" s="222">
        <f t="shared" si="1372"/>
        <v>0</v>
      </c>
      <c r="H599" s="222">
        <f t="shared" si="1373"/>
        <v>0</v>
      </c>
      <c r="I599" s="222">
        <f t="shared" si="1374"/>
        <v>0</v>
      </c>
      <c r="J599" s="222">
        <f t="shared" si="1375"/>
        <v>0</v>
      </c>
      <c r="K599" s="222">
        <f t="shared" si="1376"/>
        <v>0</v>
      </c>
      <c r="L599" s="222">
        <f t="shared" si="1377"/>
        <v>0</v>
      </c>
      <c r="M599" s="222">
        <f t="shared" si="1378"/>
        <v>0</v>
      </c>
      <c r="N599" s="222">
        <f t="shared" si="1379"/>
        <v>0</v>
      </c>
      <c r="O599" s="222">
        <f t="shared" si="1380"/>
        <v>0</v>
      </c>
      <c r="P599" s="222">
        <f t="shared" si="1381"/>
        <v>0</v>
      </c>
      <c r="Q599" s="222">
        <f t="shared" si="1382"/>
        <v>0</v>
      </c>
      <c r="R599" s="222">
        <f t="shared" si="1383"/>
        <v>0</v>
      </c>
      <c r="S599" s="222">
        <f t="shared" si="1384"/>
        <v>0</v>
      </c>
      <c r="T599" s="222">
        <f t="shared" si="1385"/>
        <v>0</v>
      </c>
      <c r="U599" s="222">
        <f t="shared" si="1386"/>
        <v>0</v>
      </c>
      <c r="V599" s="222">
        <f t="shared" si="1387"/>
        <v>0</v>
      </c>
      <c r="W599" s="222">
        <f t="shared" si="1388"/>
        <v>0</v>
      </c>
      <c r="X599" s="222">
        <f t="shared" si="1389"/>
        <v>0</v>
      </c>
      <c r="Y599" s="222">
        <f t="shared" si="1390"/>
        <v>0</v>
      </c>
      <c r="Z599" s="222">
        <f t="shared" si="1391"/>
        <v>0</v>
      </c>
      <c r="AA599" s="222">
        <f t="shared" si="1392"/>
        <v>0</v>
      </c>
      <c r="AB599" s="222">
        <f t="shared" si="1393"/>
        <v>0</v>
      </c>
      <c r="AC599" s="222">
        <f t="shared" si="1394"/>
        <v>0</v>
      </c>
      <c r="AD599" s="222">
        <f t="shared" si="1395"/>
        <v>0</v>
      </c>
      <c r="AE599" s="222">
        <f t="shared" si="1396"/>
        <v>0</v>
      </c>
      <c r="AF599" s="222">
        <f t="shared" si="1397"/>
        <v>0</v>
      </c>
      <c r="AG599" s="222">
        <f t="shared" si="1398"/>
        <v>0</v>
      </c>
      <c r="AH599" s="222">
        <f t="shared" si="1399"/>
        <v>0</v>
      </c>
      <c r="AI599" s="222">
        <f t="shared" si="1400"/>
        <v>0</v>
      </c>
      <c r="AJ599" s="222">
        <f t="shared" si="1401"/>
        <v>0</v>
      </c>
      <c r="AK599" s="222">
        <f t="shared" si="1402"/>
        <v>0</v>
      </c>
      <c r="AL599" s="222">
        <f t="shared" si="1403"/>
        <v>0</v>
      </c>
      <c r="AM599" s="222">
        <f t="shared" si="1404"/>
        <v>0</v>
      </c>
      <c r="AN599" s="222">
        <f t="shared" si="1405"/>
        <v>0</v>
      </c>
      <c r="AO599" s="222">
        <f t="shared" si="1406"/>
        <v>0</v>
      </c>
      <c r="AP599" s="222">
        <f t="shared" si="1407"/>
        <v>0</v>
      </c>
      <c r="AQ599" s="222">
        <f t="shared" si="1408"/>
        <v>0</v>
      </c>
      <c r="AR599" s="222">
        <f t="shared" si="1409"/>
        <v>0</v>
      </c>
      <c r="AS599" s="222">
        <f t="shared" si="1410"/>
        <v>0</v>
      </c>
      <c r="AT599" s="222">
        <f t="shared" si="1411"/>
        <v>0</v>
      </c>
      <c r="AU599" s="222">
        <f t="shared" si="1412"/>
        <v>0</v>
      </c>
      <c r="AV599" s="222">
        <f t="shared" si="1413"/>
        <v>0</v>
      </c>
      <c r="AW599" s="222">
        <f t="shared" si="1414"/>
        <v>0</v>
      </c>
      <c r="AX599" s="222">
        <f t="shared" si="1415"/>
        <v>0</v>
      </c>
      <c r="AY599" s="222">
        <f t="shared" si="1416"/>
        <v>0</v>
      </c>
      <c r="AZ599" s="222">
        <f t="shared" si="1417"/>
        <v>0</v>
      </c>
      <c r="BA599" s="222">
        <f t="shared" si="1418"/>
        <v>0</v>
      </c>
      <c r="BB599" s="222">
        <f t="shared" si="1419"/>
        <v>0</v>
      </c>
      <c r="BC599" s="222">
        <f t="shared" si="1420"/>
        <v>0</v>
      </c>
      <c r="BD599" s="222">
        <f t="shared" si="1421"/>
        <v>0</v>
      </c>
      <c r="BE599" s="222">
        <f t="shared" si="1422"/>
        <v>0</v>
      </c>
      <c r="BF599" s="222">
        <f t="shared" si="1423"/>
        <v>0</v>
      </c>
      <c r="BG599" s="222">
        <f t="shared" si="1424"/>
        <v>0</v>
      </c>
      <c r="BH599" s="222">
        <f t="shared" si="1425"/>
        <v>0</v>
      </c>
      <c r="BI599" s="222">
        <f t="shared" si="1426"/>
        <v>0</v>
      </c>
      <c r="BJ599" s="222">
        <f t="shared" si="1427"/>
        <v>0</v>
      </c>
      <c r="BK599" s="222">
        <f t="shared" si="1428"/>
        <v>0</v>
      </c>
      <c r="BL599" s="222">
        <f t="shared" si="1429"/>
        <v>0</v>
      </c>
      <c r="BM599" s="222">
        <f t="shared" si="1430"/>
        <v>0</v>
      </c>
      <c r="BN599" s="222">
        <f t="shared" si="1431"/>
        <v>0</v>
      </c>
      <c r="BO599" s="222">
        <f t="shared" si="1432"/>
        <v>0</v>
      </c>
      <c r="BP599" s="222">
        <f t="shared" si="1433"/>
        <v>0</v>
      </c>
      <c r="BQ599" s="222">
        <f t="shared" si="1434"/>
        <v>0</v>
      </c>
      <c r="BR599" s="222">
        <f t="shared" si="1435"/>
        <v>0</v>
      </c>
      <c r="BS599" s="222">
        <f t="shared" si="1436"/>
        <v>0</v>
      </c>
      <c r="BT599" s="222">
        <f t="shared" si="1437"/>
        <v>0</v>
      </c>
      <c r="BU599" s="222">
        <f t="shared" si="1438"/>
        <v>0</v>
      </c>
      <c r="BV599" s="222">
        <f t="shared" si="1439"/>
        <v>0</v>
      </c>
      <c r="BW599" s="222">
        <f t="shared" si="1440"/>
        <v>0</v>
      </c>
      <c r="BX599" s="222">
        <f t="shared" si="1441"/>
        <v>0</v>
      </c>
      <c r="BY599" s="222">
        <f t="shared" si="1442"/>
        <v>0</v>
      </c>
      <c r="BZ599" s="222">
        <f t="shared" si="1443"/>
        <v>0</v>
      </c>
      <c r="CA599" s="222">
        <f t="shared" si="1444"/>
        <v>0</v>
      </c>
      <c r="CB599" s="222">
        <f t="shared" si="1445"/>
        <v>0</v>
      </c>
      <c r="CC599" s="222">
        <f t="shared" si="1446"/>
        <v>0</v>
      </c>
      <c r="CD599" s="222">
        <f t="shared" si="1447"/>
        <v>0</v>
      </c>
      <c r="CE599" s="222">
        <f t="shared" si="1448"/>
        <v>0</v>
      </c>
      <c r="CF599" s="222">
        <f t="shared" si="1449"/>
        <v>0</v>
      </c>
      <c r="CG599" s="222">
        <f t="shared" si="1450"/>
        <v>0</v>
      </c>
      <c r="CH599" s="222">
        <f t="shared" si="1451"/>
        <v>0</v>
      </c>
      <c r="CI599" s="222">
        <f t="shared" si="1452"/>
        <v>0</v>
      </c>
      <c r="CJ599" s="222">
        <f t="shared" si="1453"/>
        <v>0</v>
      </c>
      <c r="CK599" s="222">
        <f t="shared" si="1454"/>
        <v>0</v>
      </c>
      <c r="CL599" s="222">
        <f t="shared" si="1455"/>
        <v>0</v>
      </c>
      <c r="CM599" s="222">
        <f t="shared" si="1456"/>
        <v>0</v>
      </c>
      <c r="CN599" s="222">
        <f t="shared" si="1457"/>
        <v>0</v>
      </c>
      <c r="CO599" s="222">
        <f t="shared" si="1458"/>
        <v>0</v>
      </c>
      <c r="CP599" s="222">
        <f t="shared" si="1459"/>
        <v>0</v>
      </c>
      <c r="CQ599" s="222">
        <f t="shared" si="1460"/>
        <v>0</v>
      </c>
      <c r="CR599" s="222">
        <f t="shared" si="1461"/>
        <v>0</v>
      </c>
      <c r="CS599" s="222">
        <f t="shared" si="1462"/>
        <v>0</v>
      </c>
      <c r="CT599" s="222">
        <f t="shared" si="1463"/>
        <v>0</v>
      </c>
      <c r="CU599" s="222">
        <f t="shared" si="1464"/>
        <v>0</v>
      </c>
      <c r="CV599" s="222">
        <f t="shared" si="1465"/>
        <v>0</v>
      </c>
      <c r="CW599" s="222">
        <f t="shared" si="1466"/>
        <v>0</v>
      </c>
      <c r="CX599" s="222">
        <f t="shared" si="1467"/>
        <v>0</v>
      </c>
      <c r="CY599" s="222">
        <f t="shared" si="1468"/>
        <v>0</v>
      </c>
      <c r="CZ599" s="222">
        <f t="shared" si="1469"/>
        <v>0</v>
      </c>
      <c r="DA599" s="222">
        <f t="shared" si="1470"/>
        <v>0</v>
      </c>
      <c r="DB599" s="222">
        <f t="shared" si="1471"/>
        <v>0</v>
      </c>
      <c r="DC599" s="222">
        <f t="shared" si="1472"/>
        <v>0</v>
      </c>
      <c r="DD599" s="222">
        <f t="shared" si="1473"/>
        <v>0</v>
      </c>
      <c r="DE599" s="222">
        <f t="shared" si="1474"/>
        <v>0</v>
      </c>
      <c r="DF599" s="222">
        <f t="shared" si="1475"/>
        <v>0</v>
      </c>
      <c r="DG599" s="222">
        <f t="shared" si="1476"/>
        <v>0</v>
      </c>
      <c r="DH599" s="222">
        <f t="shared" si="1477"/>
        <v>0</v>
      </c>
      <c r="DI599" s="222">
        <f t="shared" si="1478"/>
        <v>0</v>
      </c>
      <c r="DJ599" s="222">
        <f t="shared" si="1479"/>
        <v>0</v>
      </c>
      <c r="DK599" s="222">
        <f t="shared" si="1480"/>
        <v>0</v>
      </c>
      <c r="DL599" s="222">
        <f t="shared" si="1481"/>
        <v>0</v>
      </c>
      <c r="DM599" s="222">
        <f t="shared" si="1482"/>
        <v>0</v>
      </c>
      <c r="DN599" s="222">
        <f t="shared" si="1483"/>
        <v>0</v>
      </c>
      <c r="DO599" s="222">
        <f t="shared" si="1484"/>
        <v>0</v>
      </c>
      <c r="DP599" s="222">
        <f t="shared" si="1485"/>
        <v>0</v>
      </c>
      <c r="DQ599" s="222">
        <f t="shared" si="1486"/>
        <v>0</v>
      </c>
      <c r="DR599" s="222">
        <f t="shared" si="1487"/>
        <v>0</v>
      </c>
      <c r="DS599" s="222">
        <f t="shared" si="1488"/>
        <v>0</v>
      </c>
      <c r="DT599" s="222">
        <f t="shared" si="1489"/>
        <v>0</v>
      </c>
      <c r="DU599" s="222">
        <f t="shared" si="1490"/>
        <v>0</v>
      </c>
      <c r="DV599" s="222">
        <f t="shared" si="1491"/>
        <v>0</v>
      </c>
      <c r="DW599" s="222">
        <f t="shared" si="1492"/>
        <v>0</v>
      </c>
      <c r="DX599" s="222">
        <f t="shared" si="1493"/>
        <v>0</v>
      </c>
      <c r="DY599" s="222">
        <f t="shared" si="1494"/>
        <v>0</v>
      </c>
      <c r="DZ599" s="222">
        <f t="shared" si="1495"/>
        <v>0</v>
      </c>
      <c r="EA599" s="222">
        <f t="shared" si="1496"/>
        <v>0</v>
      </c>
      <c r="EB599" s="222">
        <f t="shared" si="1497"/>
        <v>0</v>
      </c>
      <c r="EC599" s="222">
        <f t="shared" si="1498"/>
        <v>0</v>
      </c>
      <c r="ED599" s="222">
        <f t="shared" si="1499"/>
        <v>0</v>
      </c>
      <c r="EE599" s="222">
        <f t="shared" si="1500"/>
        <v>0</v>
      </c>
      <c r="EF599" s="222">
        <f t="shared" si="1501"/>
        <v>0</v>
      </c>
      <c r="EG599" s="222">
        <f t="shared" si="1502"/>
        <v>0</v>
      </c>
      <c r="EH599" s="222">
        <f t="shared" si="1503"/>
        <v>0</v>
      </c>
      <c r="EI599" s="222">
        <f t="shared" si="1504"/>
        <v>0</v>
      </c>
      <c r="EJ599" s="222">
        <f t="shared" si="1505"/>
        <v>0</v>
      </c>
      <c r="EK599" s="222">
        <f t="shared" si="1506"/>
        <v>0</v>
      </c>
      <c r="EL599" s="222">
        <f t="shared" si="1507"/>
        <v>0</v>
      </c>
      <c r="EM599" s="222">
        <f t="shared" si="1508"/>
        <v>0</v>
      </c>
      <c r="EN599" s="222">
        <f t="shared" si="1509"/>
        <v>0</v>
      </c>
      <c r="EO599" s="222">
        <f t="shared" si="1510"/>
        <v>0</v>
      </c>
      <c r="EP599" s="222">
        <f t="shared" si="1511"/>
        <v>0</v>
      </c>
      <c r="EQ599" s="222">
        <f t="shared" si="1512"/>
        <v>0</v>
      </c>
      <c r="ER599" s="222">
        <f t="shared" si="1513"/>
        <v>0</v>
      </c>
      <c r="ES599" s="222">
        <f t="shared" si="1514"/>
        <v>0</v>
      </c>
      <c r="ET599" s="222">
        <f t="shared" si="1515"/>
        <v>0</v>
      </c>
      <c r="EU599" s="222">
        <f t="shared" si="1516"/>
        <v>0</v>
      </c>
      <c r="EV599" s="222">
        <f t="shared" si="1517"/>
        <v>0</v>
      </c>
      <c r="EW599" s="222">
        <f t="shared" si="1518"/>
        <v>0</v>
      </c>
      <c r="EX599" s="222">
        <f t="shared" si="1519"/>
        <v>0</v>
      </c>
      <c r="EY599" s="222">
        <f t="shared" si="1520"/>
        <v>0</v>
      </c>
      <c r="EZ599" s="222">
        <f t="shared" si="1521"/>
        <v>0</v>
      </c>
      <c r="FA599" s="222">
        <f t="shared" si="1522"/>
        <v>0</v>
      </c>
      <c r="FB599" s="222">
        <f t="shared" si="1523"/>
        <v>0</v>
      </c>
      <c r="FC599" s="222">
        <f t="shared" si="1524"/>
        <v>0</v>
      </c>
      <c r="FD599" s="222">
        <f t="shared" si="1525"/>
        <v>0</v>
      </c>
      <c r="FE599" s="222">
        <f t="shared" si="1526"/>
        <v>0</v>
      </c>
      <c r="FF599" s="222">
        <f t="shared" si="1527"/>
        <v>0</v>
      </c>
      <c r="FG599" s="222">
        <f t="shared" si="1528"/>
        <v>0</v>
      </c>
      <c r="FH599" s="222">
        <f t="shared" si="1529"/>
        <v>0</v>
      </c>
      <c r="FI599" s="222">
        <f t="shared" si="1530"/>
        <v>0</v>
      </c>
      <c r="FJ599" s="222">
        <f t="shared" si="1531"/>
        <v>0</v>
      </c>
      <c r="FK599" s="222">
        <f t="shared" si="1532"/>
        <v>0</v>
      </c>
      <c r="FL599" s="222">
        <f t="shared" si="1533"/>
        <v>0</v>
      </c>
      <c r="FM599" s="222">
        <f t="shared" si="1534"/>
        <v>0</v>
      </c>
      <c r="FN599" s="222">
        <f t="shared" si="1535"/>
        <v>0</v>
      </c>
      <c r="FO599" s="222">
        <f t="shared" si="1536"/>
        <v>0</v>
      </c>
      <c r="FP599" s="222">
        <f t="shared" si="1537"/>
        <v>0</v>
      </c>
      <c r="FQ599" s="222">
        <f t="shared" si="1538"/>
        <v>0</v>
      </c>
      <c r="FR599" s="222">
        <f t="shared" si="1539"/>
        <v>0</v>
      </c>
      <c r="FS599" s="222">
        <f t="shared" si="1540"/>
        <v>0</v>
      </c>
      <c r="FT599" s="222">
        <f t="shared" si="1541"/>
        <v>0</v>
      </c>
      <c r="FU599" s="222">
        <f t="shared" si="1542"/>
        <v>0</v>
      </c>
      <c r="FV599" s="222">
        <f t="shared" si="1543"/>
        <v>0</v>
      </c>
      <c r="FW599" s="222">
        <f t="shared" si="1544"/>
        <v>0</v>
      </c>
      <c r="FX599" s="222">
        <f t="shared" si="1545"/>
        <v>0</v>
      </c>
      <c r="FY599" s="222">
        <f t="shared" si="1546"/>
        <v>0</v>
      </c>
      <c r="FZ599" s="222">
        <f t="shared" si="1547"/>
        <v>0</v>
      </c>
      <c r="GA599" s="222">
        <f t="shared" si="1548"/>
        <v>0</v>
      </c>
      <c r="GB599" s="222">
        <f t="shared" si="1549"/>
        <v>0</v>
      </c>
      <c r="GC599" s="222">
        <f t="shared" si="1550"/>
        <v>0</v>
      </c>
      <c r="GD599" s="222">
        <f t="shared" si="1551"/>
        <v>0</v>
      </c>
      <c r="GE599" s="222">
        <f t="shared" si="1552"/>
        <v>0</v>
      </c>
      <c r="GF599" s="222">
        <f t="shared" si="1553"/>
        <v>0</v>
      </c>
      <c r="GG599" s="222">
        <f t="shared" si="1554"/>
        <v>0</v>
      </c>
      <c r="GH599" s="222">
        <f t="shared" si="1555"/>
        <v>0</v>
      </c>
      <c r="GI599" s="222">
        <f t="shared" si="1556"/>
        <v>0</v>
      </c>
      <c r="GJ599" s="222">
        <f t="shared" si="1557"/>
        <v>0</v>
      </c>
      <c r="GK599" s="222">
        <f t="shared" si="1558"/>
        <v>0</v>
      </c>
      <c r="GL599" s="222">
        <f t="shared" si="1559"/>
        <v>0</v>
      </c>
      <c r="GM599" s="222">
        <f t="shared" si="1560"/>
        <v>0</v>
      </c>
      <c r="GN599" s="222">
        <f t="shared" si="1561"/>
        <v>0</v>
      </c>
      <c r="GO599" s="222">
        <f t="shared" si="1562"/>
        <v>0</v>
      </c>
      <c r="GP599" s="222">
        <f t="shared" si="1563"/>
        <v>0</v>
      </c>
      <c r="GQ599" s="222">
        <f t="shared" si="1564"/>
        <v>0</v>
      </c>
      <c r="GR599" s="222">
        <f t="shared" si="1565"/>
        <v>0</v>
      </c>
      <c r="GS599" s="222">
        <f t="shared" si="1566"/>
        <v>0</v>
      </c>
      <c r="GT599" s="222">
        <f t="shared" si="1567"/>
        <v>0</v>
      </c>
      <c r="GU599" s="222">
        <f t="shared" si="1568"/>
        <v>0</v>
      </c>
      <c r="GV599" s="222">
        <f t="shared" si="1569"/>
        <v>0</v>
      </c>
      <c r="GW599" s="222">
        <f t="shared" si="1570"/>
        <v>0</v>
      </c>
      <c r="GX599" s="222">
        <f t="shared" si="1571"/>
        <v>0</v>
      </c>
      <c r="GY599" s="222">
        <f t="shared" si="1572"/>
        <v>0</v>
      </c>
      <c r="GZ599" s="222">
        <f t="shared" si="1573"/>
        <v>0</v>
      </c>
      <c r="HA599" s="222">
        <f t="shared" si="1574"/>
        <v>0</v>
      </c>
      <c r="HB599" s="222">
        <f t="shared" si="1575"/>
        <v>0</v>
      </c>
      <c r="HC599" s="222">
        <f t="shared" si="1576"/>
        <v>0</v>
      </c>
      <c r="HD599" s="222">
        <f t="shared" si="1577"/>
        <v>0</v>
      </c>
      <c r="HE599" s="222">
        <f t="shared" si="1578"/>
        <v>0</v>
      </c>
      <c r="HF599" s="222">
        <f t="shared" si="1579"/>
        <v>0</v>
      </c>
      <c r="HG599" s="222">
        <f t="shared" si="1580"/>
        <v>0</v>
      </c>
      <c r="HH599" s="222">
        <f t="shared" si="1581"/>
        <v>0</v>
      </c>
      <c r="HI599" s="222">
        <f t="shared" si="1582"/>
        <v>0</v>
      </c>
      <c r="HJ599" s="222">
        <f t="shared" si="1583"/>
        <v>0</v>
      </c>
      <c r="HK599" s="222">
        <f t="shared" si="1584"/>
        <v>0</v>
      </c>
      <c r="HL599" s="222">
        <f t="shared" si="1585"/>
        <v>0</v>
      </c>
      <c r="HM599" s="222">
        <f t="shared" si="1586"/>
        <v>0</v>
      </c>
      <c r="HN599" s="222">
        <f t="shared" si="1587"/>
        <v>0</v>
      </c>
      <c r="HO599" s="222">
        <f t="shared" si="1588"/>
        <v>0</v>
      </c>
      <c r="HP599" s="222">
        <f t="shared" si="1589"/>
        <v>0</v>
      </c>
      <c r="HQ599" s="222">
        <f t="shared" si="1590"/>
        <v>0</v>
      </c>
      <c r="HR599" s="222">
        <f t="shared" si="1591"/>
        <v>0</v>
      </c>
      <c r="HS599" s="222">
        <f t="shared" si="1592"/>
        <v>0</v>
      </c>
      <c r="HT599" s="222">
        <f t="shared" si="1593"/>
        <v>0</v>
      </c>
      <c r="HU599" s="222">
        <f t="shared" si="1594"/>
        <v>0</v>
      </c>
      <c r="HV599" s="222">
        <f t="shared" si="1595"/>
        <v>0</v>
      </c>
      <c r="HW599" s="222">
        <f t="shared" si="1596"/>
        <v>0</v>
      </c>
      <c r="HX599" s="222">
        <f t="shared" si="1597"/>
        <v>0</v>
      </c>
      <c r="HY599" s="222">
        <f t="shared" si="1598"/>
        <v>0</v>
      </c>
      <c r="HZ599" s="222">
        <f t="shared" si="1599"/>
        <v>0</v>
      </c>
      <c r="IA599" s="222">
        <f t="shared" si="1600"/>
        <v>0</v>
      </c>
      <c r="IB599" s="222">
        <f t="shared" si="1601"/>
        <v>0</v>
      </c>
      <c r="IC599" s="222">
        <f t="shared" si="1602"/>
        <v>0</v>
      </c>
      <c r="ID599" s="222">
        <f t="shared" si="1603"/>
        <v>0</v>
      </c>
      <c r="IE599" s="222">
        <f t="shared" si="1604"/>
        <v>0</v>
      </c>
      <c r="IF599" s="222">
        <f t="shared" si="1605"/>
        <v>0</v>
      </c>
      <c r="IG599" s="222">
        <f t="shared" si="1606"/>
        <v>0</v>
      </c>
      <c r="IH599" s="222">
        <f t="shared" si="1607"/>
        <v>0</v>
      </c>
      <c r="II599" s="222">
        <f t="shared" si="1608"/>
        <v>0</v>
      </c>
      <c r="IJ599" s="222">
        <f t="shared" si="1609"/>
        <v>0</v>
      </c>
      <c r="IK599" s="222">
        <f t="shared" si="1610"/>
        <v>0</v>
      </c>
      <c r="IL599" s="222">
        <f t="shared" si="1611"/>
        <v>0</v>
      </c>
      <c r="IM599" s="222">
        <f t="shared" si="1612"/>
        <v>0</v>
      </c>
      <c r="IN599" s="222">
        <f t="shared" si="1613"/>
        <v>0</v>
      </c>
      <c r="IO599" s="222">
        <f t="shared" si="1614"/>
        <v>0</v>
      </c>
      <c r="IP599" s="222">
        <f t="shared" si="1615"/>
        <v>0</v>
      </c>
      <c r="IQ599" s="222">
        <f t="shared" si="1616"/>
        <v>0</v>
      </c>
      <c r="IR599" s="222">
        <f t="shared" si="1617"/>
        <v>0</v>
      </c>
      <c r="IS599" s="222">
        <f t="shared" si="1618"/>
        <v>0</v>
      </c>
      <c r="IT599" s="222">
        <f t="shared" si="1619"/>
        <v>0</v>
      </c>
      <c r="IU599" s="222">
        <f t="shared" si="1620"/>
        <v>0</v>
      </c>
      <c r="IV599" s="222">
        <f t="shared" si="1621"/>
        <v>0</v>
      </c>
      <c r="IW599" s="222">
        <f t="shared" si="1622"/>
        <v>0</v>
      </c>
      <c r="IX599" s="222">
        <f t="shared" si="1623"/>
        <v>0</v>
      </c>
      <c r="IY599" s="222">
        <f t="shared" si="1624"/>
        <v>0</v>
      </c>
      <c r="IZ599" s="222">
        <f t="shared" si="1625"/>
        <v>0</v>
      </c>
      <c r="JA599" s="222">
        <f t="shared" si="1626"/>
        <v>0</v>
      </c>
      <c r="JB599" s="222">
        <f t="shared" si="1627"/>
        <v>0</v>
      </c>
    </row>
    <row r="600" spans="2:262">
      <c r="B600" s="230">
        <v>239</v>
      </c>
      <c r="C600" s="229">
        <f t="shared" si="1628"/>
        <v>4.6679687499999864E-3</v>
      </c>
      <c r="D600" s="226">
        <f t="shared" ca="1" si="1371"/>
        <v>24.630812477594414</v>
      </c>
      <c r="E600" s="225">
        <f ca="1">IK361</f>
        <v>0.63081247759441594</v>
      </c>
      <c r="F600" s="224">
        <v>239</v>
      </c>
      <c r="G600" s="222">
        <f t="shared" si="1372"/>
        <v>0</v>
      </c>
      <c r="H600" s="222">
        <f t="shared" si="1373"/>
        <v>0</v>
      </c>
      <c r="I600" s="222">
        <f t="shared" si="1374"/>
        <v>0</v>
      </c>
      <c r="J600" s="222">
        <f t="shared" si="1375"/>
        <v>0</v>
      </c>
      <c r="K600" s="222">
        <f t="shared" si="1376"/>
        <v>0</v>
      </c>
      <c r="L600" s="222">
        <f t="shared" si="1377"/>
        <v>0</v>
      </c>
      <c r="M600" s="222">
        <f t="shared" si="1378"/>
        <v>0</v>
      </c>
      <c r="N600" s="222">
        <f t="shared" si="1379"/>
        <v>0</v>
      </c>
      <c r="O600" s="222">
        <f t="shared" si="1380"/>
        <v>0</v>
      </c>
      <c r="P600" s="222">
        <f t="shared" si="1381"/>
        <v>0</v>
      </c>
      <c r="Q600" s="222">
        <f t="shared" si="1382"/>
        <v>0</v>
      </c>
      <c r="R600" s="222">
        <f t="shared" si="1383"/>
        <v>0</v>
      </c>
      <c r="S600" s="222">
        <f t="shared" si="1384"/>
        <v>0</v>
      </c>
      <c r="T600" s="222">
        <f t="shared" si="1385"/>
        <v>0</v>
      </c>
      <c r="U600" s="222">
        <f t="shared" si="1386"/>
        <v>0</v>
      </c>
      <c r="V600" s="222">
        <f t="shared" si="1387"/>
        <v>0</v>
      </c>
      <c r="W600" s="222">
        <f t="shared" si="1388"/>
        <v>0</v>
      </c>
      <c r="X600" s="222">
        <f t="shared" si="1389"/>
        <v>0</v>
      </c>
      <c r="Y600" s="222">
        <f t="shared" si="1390"/>
        <v>0</v>
      </c>
      <c r="Z600" s="222">
        <f t="shared" si="1391"/>
        <v>0</v>
      </c>
      <c r="AA600" s="222">
        <f t="shared" si="1392"/>
        <v>0</v>
      </c>
      <c r="AB600" s="222">
        <f t="shared" si="1393"/>
        <v>0</v>
      </c>
      <c r="AC600" s="222">
        <f t="shared" si="1394"/>
        <v>0</v>
      </c>
      <c r="AD600" s="222">
        <f t="shared" si="1395"/>
        <v>0</v>
      </c>
      <c r="AE600" s="222">
        <f t="shared" si="1396"/>
        <v>0</v>
      </c>
      <c r="AF600" s="222">
        <f t="shared" si="1397"/>
        <v>0</v>
      </c>
      <c r="AG600" s="222">
        <f t="shared" si="1398"/>
        <v>0</v>
      </c>
      <c r="AH600" s="222">
        <f t="shared" si="1399"/>
        <v>0</v>
      </c>
      <c r="AI600" s="222">
        <f t="shared" si="1400"/>
        <v>0</v>
      </c>
      <c r="AJ600" s="222">
        <f t="shared" si="1401"/>
        <v>0</v>
      </c>
      <c r="AK600" s="222">
        <f t="shared" si="1402"/>
        <v>0</v>
      </c>
      <c r="AL600" s="222">
        <f t="shared" si="1403"/>
        <v>0</v>
      </c>
      <c r="AM600" s="222">
        <f t="shared" si="1404"/>
        <v>0</v>
      </c>
      <c r="AN600" s="222">
        <f t="shared" si="1405"/>
        <v>0</v>
      </c>
      <c r="AO600" s="222">
        <f t="shared" si="1406"/>
        <v>0</v>
      </c>
      <c r="AP600" s="222">
        <f t="shared" si="1407"/>
        <v>0</v>
      </c>
      <c r="AQ600" s="222">
        <f t="shared" si="1408"/>
        <v>0</v>
      </c>
      <c r="AR600" s="222">
        <f t="shared" si="1409"/>
        <v>0</v>
      </c>
      <c r="AS600" s="222">
        <f t="shared" si="1410"/>
        <v>0</v>
      </c>
      <c r="AT600" s="222">
        <f t="shared" si="1411"/>
        <v>0</v>
      </c>
      <c r="AU600" s="222">
        <f t="shared" si="1412"/>
        <v>0</v>
      </c>
      <c r="AV600" s="222">
        <f t="shared" si="1413"/>
        <v>0</v>
      </c>
      <c r="AW600" s="222">
        <f t="shared" si="1414"/>
        <v>0</v>
      </c>
      <c r="AX600" s="222">
        <f t="shared" si="1415"/>
        <v>0</v>
      </c>
      <c r="AY600" s="222">
        <f t="shared" si="1416"/>
        <v>0</v>
      </c>
      <c r="AZ600" s="222">
        <f t="shared" si="1417"/>
        <v>0</v>
      </c>
      <c r="BA600" s="222">
        <f t="shared" si="1418"/>
        <v>0</v>
      </c>
      <c r="BB600" s="222">
        <f t="shared" si="1419"/>
        <v>0</v>
      </c>
      <c r="BC600" s="222">
        <f t="shared" si="1420"/>
        <v>0</v>
      </c>
      <c r="BD600" s="222">
        <f t="shared" si="1421"/>
        <v>0</v>
      </c>
      <c r="BE600" s="222">
        <f t="shared" si="1422"/>
        <v>0</v>
      </c>
      <c r="BF600" s="222">
        <f t="shared" si="1423"/>
        <v>0</v>
      </c>
      <c r="BG600" s="222">
        <f t="shared" si="1424"/>
        <v>0</v>
      </c>
      <c r="BH600" s="222">
        <f t="shared" si="1425"/>
        <v>0</v>
      </c>
      <c r="BI600" s="222">
        <f t="shared" si="1426"/>
        <v>0</v>
      </c>
      <c r="BJ600" s="222">
        <f t="shared" si="1427"/>
        <v>0</v>
      </c>
      <c r="BK600" s="222">
        <f t="shared" si="1428"/>
        <v>0</v>
      </c>
      <c r="BL600" s="222">
        <f t="shared" si="1429"/>
        <v>0</v>
      </c>
      <c r="BM600" s="222">
        <f t="shared" si="1430"/>
        <v>0</v>
      </c>
      <c r="BN600" s="222">
        <f t="shared" si="1431"/>
        <v>0</v>
      </c>
      <c r="BO600" s="222">
        <f t="shared" si="1432"/>
        <v>0</v>
      </c>
      <c r="BP600" s="222">
        <f t="shared" si="1433"/>
        <v>0</v>
      </c>
      <c r="BQ600" s="222">
        <f t="shared" si="1434"/>
        <v>0</v>
      </c>
      <c r="BR600" s="222">
        <f t="shared" si="1435"/>
        <v>0</v>
      </c>
      <c r="BS600" s="222">
        <f t="shared" si="1436"/>
        <v>0</v>
      </c>
      <c r="BT600" s="222">
        <f t="shared" si="1437"/>
        <v>0</v>
      </c>
      <c r="BU600" s="222">
        <f t="shared" si="1438"/>
        <v>0</v>
      </c>
      <c r="BV600" s="222">
        <f t="shared" si="1439"/>
        <v>0</v>
      </c>
      <c r="BW600" s="222">
        <f t="shared" si="1440"/>
        <v>0</v>
      </c>
      <c r="BX600" s="222">
        <f t="shared" si="1441"/>
        <v>0</v>
      </c>
      <c r="BY600" s="222">
        <f t="shared" si="1442"/>
        <v>0</v>
      </c>
      <c r="BZ600" s="222">
        <f t="shared" si="1443"/>
        <v>0</v>
      </c>
      <c r="CA600" s="222">
        <f t="shared" si="1444"/>
        <v>0</v>
      </c>
      <c r="CB600" s="222">
        <f t="shared" si="1445"/>
        <v>0</v>
      </c>
      <c r="CC600" s="222">
        <f t="shared" si="1446"/>
        <v>0</v>
      </c>
      <c r="CD600" s="222">
        <f t="shared" si="1447"/>
        <v>0</v>
      </c>
      <c r="CE600" s="222">
        <f t="shared" si="1448"/>
        <v>0</v>
      </c>
      <c r="CF600" s="222">
        <f t="shared" si="1449"/>
        <v>0</v>
      </c>
      <c r="CG600" s="222">
        <f t="shared" si="1450"/>
        <v>0</v>
      </c>
      <c r="CH600" s="222">
        <f t="shared" si="1451"/>
        <v>0</v>
      </c>
      <c r="CI600" s="222">
        <f t="shared" si="1452"/>
        <v>0</v>
      </c>
      <c r="CJ600" s="222">
        <f t="shared" si="1453"/>
        <v>0</v>
      </c>
      <c r="CK600" s="222">
        <f t="shared" si="1454"/>
        <v>0</v>
      </c>
      <c r="CL600" s="222">
        <f t="shared" si="1455"/>
        <v>0</v>
      </c>
      <c r="CM600" s="222">
        <f t="shared" si="1456"/>
        <v>0</v>
      </c>
      <c r="CN600" s="222">
        <f t="shared" si="1457"/>
        <v>0</v>
      </c>
      <c r="CO600" s="222">
        <f t="shared" si="1458"/>
        <v>0</v>
      </c>
      <c r="CP600" s="222">
        <f t="shared" si="1459"/>
        <v>0</v>
      </c>
      <c r="CQ600" s="222">
        <f t="shared" si="1460"/>
        <v>0</v>
      </c>
      <c r="CR600" s="222">
        <f t="shared" si="1461"/>
        <v>0</v>
      </c>
      <c r="CS600" s="222">
        <f t="shared" si="1462"/>
        <v>0</v>
      </c>
      <c r="CT600" s="222">
        <f t="shared" si="1463"/>
        <v>0</v>
      </c>
      <c r="CU600" s="222">
        <f t="shared" si="1464"/>
        <v>0</v>
      </c>
      <c r="CV600" s="222">
        <f t="shared" si="1465"/>
        <v>0</v>
      </c>
      <c r="CW600" s="222">
        <f t="shared" si="1466"/>
        <v>0</v>
      </c>
      <c r="CX600" s="222">
        <f t="shared" si="1467"/>
        <v>0</v>
      </c>
      <c r="CY600" s="222">
        <f t="shared" si="1468"/>
        <v>0</v>
      </c>
      <c r="CZ600" s="222">
        <f t="shared" si="1469"/>
        <v>0</v>
      </c>
      <c r="DA600" s="222">
        <f t="shared" si="1470"/>
        <v>0</v>
      </c>
      <c r="DB600" s="222">
        <f t="shared" si="1471"/>
        <v>0</v>
      </c>
      <c r="DC600" s="222">
        <f t="shared" si="1472"/>
        <v>0</v>
      </c>
      <c r="DD600" s="222">
        <f t="shared" si="1473"/>
        <v>0</v>
      </c>
      <c r="DE600" s="222">
        <f t="shared" si="1474"/>
        <v>0</v>
      </c>
      <c r="DF600" s="222">
        <f t="shared" si="1475"/>
        <v>0</v>
      </c>
      <c r="DG600" s="222">
        <f t="shared" si="1476"/>
        <v>0</v>
      </c>
      <c r="DH600" s="222">
        <f t="shared" si="1477"/>
        <v>0</v>
      </c>
      <c r="DI600" s="222">
        <f t="shared" si="1478"/>
        <v>0</v>
      </c>
      <c r="DJ600" s="222">
        <f t="shared" si="1479"/>
        <v>0</v>
      </c>
      <c r="DK600" s="222">
        <f t="shared" si="1480"/>
        <v>0</v>
      </c>
      <c r="DL600" s="222">
        <f t="shared" si="1481"/>
        <v>0</v>
      </c>
      <c r="DM600" s="222">
        <f t="shared" si="1482"/>
        <v>0</v>
      </c>
      <c r="DN600" s="222">
        <f t="shared" si="1483"/>
        <v>0</v>
      </c>
      <c r="DO600" s="222">
        <f t="shared" si="1484"/>
        <v>0</v>
      </c>
      <c r="DP600" s="222">
        <f t="shared" si="1485"/>
        <v>0</v>
      </c>
      <c r="DQ600" s="222">
        <f t="shared" si="1486"/>
        <v>0</v>
      </c>
      <c r="DR600" s="222">
        <f t="shared" si="1487"/>
        <v>0</v>
      </c>
      <c r="DS600" s="222">
        <f t="shared" si="1488"/>
        <v>0</v>
      </c>
      <c r="DT600" s="222">
        <f t="shared" si="1489"/>
        <v>0</v>
      </c>
      <c r="DU600" s="222">
        <f t="shared" si="1490"/>
        <v>0</v>
      </c>
      <c r="DV600" s="222">
        <f t="shared" si="1491"/>
        <v>0</v>
      </c>
      <c r="DW600" s="222">
        <f t="shared" si="1492"/>
        <v>0</v>
      </c>
      <c r="DX600" s="222">
        <f t="shared" si="1493"/>
        <v>0</v>
      </c>
      <c r="DY600" s="222">
        <f t="shared" si="1494"/>
        <v>0</v>
      </c>
      <c r="DZ600" s="222">
        <f t="shared" si="1495"/>
        <v>0</v>
      </c>
      <c r="EA600" s="222">
        <f t="shared" si="1496"/>
        <v>0</v>
      </c>
      <c r="EB600" s="222">
        <f t="shared" si="1497"/>
        <v>0</v>
      </c>
      <c r="EC600" s="222">
        <f t="shared" si="1498"/>
        <v>0</v>
      </c>
      <c r="ED600" s="222">
        <f t="shared" si="1499"/>
        <v>0</v>
      </c>
      <c r="EE600" s="222">
        <f t="shared" si="1500"/>
        <v>0</v>
      </c>
      <c r="EF600" s="222">
        <f t="shared" si="1501"/>
        <v>0</v>
      </c>
      <c r="EG600" s="222">
        <f t="shared" si="1502"/>
        <v>0</v>
      </c>
      <c r="EH600" s="222">
        <f t="shared" si="1503"/>
        <v>0</v>
      </c>
      <c r="EI600" s="222">
        <f t="shared" si="1504"/>
        <v>0</v>
      </c>
      <c r="EJ600" s="222">
        <f t="shared" si="1505"/>
        <v>0</v>
      </c>
      <c r="EK600" s="222">
        <f t="shared" si="1506"/>
        <v>0</v>
      </c>
      <c r="EL600" s="222">
        <f t="shared" si="1507"/>
        <v>0</v>
      </c>
      <c r="EM600" s="222">
        <f t="shared" si="1508"/>
        <v>0</v>
      </c>
      <c r="EN600" s="222">
        <f t="shared" si="1509"/>
        <v>0</v>
      </c>
      <c r="EO600" s="222">
        <f t="shared" si="1510"/>
        <v>0</v>
      </c>
      <c r="EP600" s="222">
        <f t="shared" si="1511"/>
        <v>0</v>
      </c>
      <c r="EQ600" s="222">
        <f t="shared" si="1512"/>
        <v>0</v>
      </c>
      <c r="ER600" s="222">
        <f t="shared" si="1513"/>
        <v>0</v>
      </c>
      <c r="ES600" s="222">
        <f t="shared" si="1514"/>
        <v>0</v>
      </c>
      <c r="ET600" s="222">
        <f t="shared" si="1515"/>
        <v>0</v>
      </c>
      <c r="EU600" s="222">
        <f t="shared" si="1516"/>
        <v>0</v>
      </c>
      <c r="EV600" s="222">
        <f t="shared" si="1517"/>
        <v>0</v>
      </c>
      <c r="EW600" s="222">
        <f t="shared" si="1518"/>
        <v>0</v>
      </c>
      <c r="EX600" s="222">
        <f t="shared" si="1519"/>
        <v>0</v>
      </c>
      <c r="EY600" s="222">
        <f t="shared" si="1520"/>
        <v>0</v>
      </c>
      <c r="EZ600" s="222">
        <f t="shared" si="1521"/>
        <v>0</v>
      </c>
      <c r="FA600" s="222">
        <f t="shared" si="1522"/>
        <v>0</v>
      </c>
      <c r="FB600" s="222">
        <f t="shared" si="1523"/>
        <v>0</v>
      </c>
      <c r="FC600" s="222">
        <f t="shared" si="1524"/>
        <v>0</v>
      </c>
      <c r="FD600" s="222">
        <f t="shared" si="1525"/>
        <v>0</v>
      </c>
      <c r="FE600" s="222">
        <f t="shared" si="1526"/>
        <v>0</v>
      </c>
      <c r="FF600" s="222">
        <f t="shared" si="1527"/>
        <v>0</v>
      </c>
      <c r="FG600" s="222">
        <f t="shared" si="1528"/>
        <v>0</v>
      </c>
      <c r="FH600" s="222">
        <f t="shared" si="1529"/>
        <v>0</v>
      </c>
      <c r="FI600" s="222">
        <f t="shared" si="1530"/>
        <v>0</v>
      </c>
      <c r="FJ600" s="222">
        <f t="shared" si="1531"/>
        <v>0</v>
      </c>
      <c r="FK600" s="222">
        <f t="shared" si="1532"/>
        <v>0</v>
      </c>
      <c r="FL600" s="222">
        <f t="shared" si="1533"/>
        <v>0</v>
      </c>
      <c r="FM600" s="222">
        <f t="shared" si="1534"/>
        <v>0</v>
      </c>
      <c r="FN600" s="222">
        <f t="shared" si="1535"/>
        <v>0</v>
      </c>
      <c r="FO600" s="222">
        <f t="shared" si="1536"/>
        <v>0</v>
      </c>
      <c r="FP600" s="222">
        <f t="shared" si="1537"/>
        <v>0</v>
      </c>
      <c r="FQ600" s="222">
        <f t="shared" si="1538"/>
        <v>0</v>
      </c>
      <c r="FR600" s="222">
        <f t="shared" si="1539"/>
        <v>0</v>
      </c>
      <c r="FS600" s="222">
        <f t="shared" si="1540"/>
        <v>0</v>
      </c>
      <c r="FT600" s="222">
        <f t="shared" si="1541"/>
        <v>0</v>
      </c>
      <c r="FU600" s="222">
        <f t="shared" si="1542"/>
        <v>0</v>
      </c>
      <c r="FV600" s="222">
        <f t="shared" si="1543"/>
        <v>0</v>
      </c>
      <c r="FW600" s="222">
        <f t="shared" si="1544"/>
        <v>0</v>
      </c>
      <c r="FX600" s="222">
        <f t="shared" si="1545"/>
        <v>0</v>
      </c>
      <c r="FY600" s="222">
        <f t="shared" si="1546"/>
        <v>0</v>
      </c>
      <c r="FZ600" s="222">
        <f t="shared" si="1547"/>
        <v>0</v>
      </c>
      <c r="GA600" s="222">
        <f t="shared" si="1548"/>
        <v>0</v>
      </c>
      <c r="GB600" s="222">
        <f t="shared" si="1549"/>
        <v>0</v>
      </c>
      <c r="GC600" s="222">
        <f t="shared" si="1550"/>
        <v>0</v>
      </c>
      <c r="GD600" s="222">
        <f t="shared" si="1551"/>
        <v>0</v>
      </c>
      <c r="GE600" s="222">
        <f t="shared" si="1552"/>
        <v>0</v>
      </c>
      <c r="GF600" s="222">
        <f t="shared" si="1553"/>
        <v>0</v>
      </c>
      <c r="GG600" s="222">
        <f t="shared" si="1554"/>
        <v>0</v>
      </c>
      <c r="GH600" s="222">
        <f t="shared" si="1555"/>
        <v>0</v>
      </c>
      <c r="GI600" s="222">
        <f t="shared" si="1556"/>
        <v>0</v>
      </c>
      <c r="GJ600" s="222">
        <f t="shared" si="1557"/>
        <v>0</v>
      </c>
      <c r="GK600" s="222">
        <f t="shared" si="1558"/>
        <v>0</v>
      </c>
      <c r="GL600" s="222">
        <f t="shared" si="1559"/>
        <v>0</v>
      </c>
      <c r="GM600" s="222">
        <f t="shared" si="1560"/>
        <v>0</v>
      </c>
      <c r="GN600" s="222">
        <f t="shared" si="1561"/>
        <v>0</v>
      </c>
      <c r="GO600" s="222">
        <f t="shared" si="1562"/>
        <v>0</v>
      </c>
      <c r="GP600" s="222">
        <f t="shared" si="1563"/>
        <v>0</v>
      </c>
      <c r="GQ600" s="222">
        <f t="shared" si="1564"/>
        <v>0</v>
      </c>
      <c r="GR600" s="222">
        <f t="shared" si="1565"/>
        <v>0</v>
      </c>
      <c r="GS600" s="222">
        <f t="shared" si="1566"/>
        <v>0</v>
      </c>
      <c r="GT600" s="222">
        <f t="shared" si="1567"/>
        <v>0</v>
      </c>
      <c r="GU600" s="222">
        <f t="shared" si="1568"/>
        <v>0</v>
      </c>
      <c r="GV600" s="222">
        <f t="shared" si="1569"/>
        <v>0</v>
      </c>
      <c r="GW600" s="222">
        <f t="shared" si="1570"/>
        <v>0</v>
      </c>
      <c r="GX600" s="222">
        <f t="shared" si="1571"/>
        <v>0</v>
      </c>
      <c r="GY600" s="222">
        <f t="shared" si="1572"/>
        <v>0</v>
      </c>
      <c r="GZ600" s="222">
        <f t="shared" si="1573"/>
        <v>0</v>
      </c>
      <c r="HA600" s="222">
        <f t="shared" si="1574"/>
        <v>0</v>
      </c>
      <c r="HB600" s="222">
        <f t="shared" si="1575"/>
        <v>0</v>
      </c>
      <c r="HC600" s="222">
        <f t="shared" si="1576"/>
        <v>0</v>
      </c>
      <c r="HD600" s="222">
        <f t="shared" si="1577"/>
        <v>0</v>
      </c>
      <c r="HE600" s="222">
        <f t="shared" si="1578"/>
        <v>0</v>
      </c>
      <c r="HF600" s="222">
        <f t="shared" si="1579"/>
        <v>0</v>
      </c>
      <c r="HG600" s="222">
        <f t="shared" si="1580"/>
        <v>0</v>
      </c>
      <c r="HH600" s="222">
        <f t="shared" si="1581"/>
        <v>0</v>
      </c>
      <c r="HI600" s="222">
        <f t="shared" si="1582"/>
        <v>0</v>
      </c>
      <c r="HJ600" s="222">
        <f t="shared" si="1583"/>
        <v>0</v>
      </c>
      <c r="HK600" s="222">
        <f t="shared" si="1584"/>
        <v>0</v>
      </c>
      <c r="HL600" s="222">
        <f t="shared" si="1585"/>
        <v>0</v>
      </c>
      <c r="HM600" s="222">
        <f t="shared" si="1586"/>
        <v>0</v>
      </c>
      <c r="HN600" s="222">
        <f t="shared" si="1587"/>
        <v>0</v>
      </c>
      <c r="HO600" s="222">
        <f t="shared" si="1588"/>
        <v>0</v>
      </c>
      <c r="HP600" s="222">
        <f t="shared" si="1589"/>
        <v>0</v>
      </c>
      <c r="HQ600" s="222">
        <f t="shared" si="1590"/>
        <v>0</v>
      </c>
      <c r="HR600" s="222">
        <f t="shared" si="1591"/>
        <v>0</v>
      </c>
      <c r="HS600" s="222">
        <f t="shared" si="1592"/>
        <v>0</v>
      </c>
      <c r="HT600" s="222">
        <f t="shared" si="1593"/>
        <v>0</v>
      </c>
      <c r="HU600" s="222">
        <f t="shared" si="1594"/>
        <v>0</v>
      </c>
      <c r="HV600" s="222">
        <f t="shared" si="1595"/>
        <v>0</v>
      </c>
      <c r="HW600" s="222">
        <f t="shared" si="1596"/>
        <v>0</v>
      </c>
      <c r="HX600" s="222">
        <f t="shared" si="1597"/>
        <v>0</v>
      </c>
      <c r="HY600" s="222">
        <f t="shared" si="1598"/>
        <v>0</v>
      </c>
      <c r="HZ600" s="222">
        <f t="shared" si="1599"/>
        <v>0</v>
      </c>
      <c r="IA600" s="222">
        <f t="shared" si="1600"/>
        <v>0</v>
      </c>
      <c r="IB600" s="222">
        <f t="shared" si="1601"/>
        <v>0</v>
      </c>
      <c r="IC600" s="222">
        <f t="shared" si="1602"/>
        <v>0</v>
      </c>
      <c r="ID600" s="222">
        <f t="shared" si="1603"/>
        <v>0</v>
      </c>
      <c r="IE600" s="222">
        <f t="shared" si="1604"/>
        <v>0</v>
      </c>
      <c r="IF600" s="222">
        <f t="shared" si="1605"/>
        <v>0</v>
      </c>
      <c r="IG600" s="222">
        <f t="shared" si="1606"/>
        <v>0</v>
      </c>
      <c r="IH600" s="222">
        <f t="shared" si="1607"/>
        <v>0</v>
      </c>
      <c r="II600" s="222">
        <f t="shared" si="1608"/>
        <v>0</v>
      </c>
      <c r="IJ600" s="222">
        <f t="shared" si="1609"/>
        <v>0</v>
      </c>
      <c r="IK600" s="222">
        <f t="shared" si="1610"/>
        <v>0</v>
      </c>
      <c r="IL600" s="222">
        <f t="shared" si="1611"/>
        <v>0</v>
      </c>
      <c r="IM600" s="222">
        <f t="shared" si="1612"/>
        <v>0</v>
      </c>
      <c r="IN600" s="222">
        <f t="shared" si="1613"/>
        <v>0</v>
      </c>
      <c r="IO600" s="222">
        <f t="shared" si="1614"/>
        <v>0</v>
      </c>
      <c r="IP600" s="222">
        <f t="shared" si="1615"/>
        <v>0</v>
      </c>
      <c r="IQ600" s="222">
        <f t="shared" si="1616"/>
        <v>0</v>
      </c>
      <c r="IR600" s="222">
        <f t="shared" si="1617"/>
        <v>0</v>
      </c>
      <c r="IS600" s="222">
        <f t="shared" si="1618"/>
        <v>0</v>
      </c>
      <c r="IT600" s="222">
        <f t="shared" si="1619"/>
        <v>0</v>
      </c>
      <c r="IU600" s="222">
        <f t="shared" si="1620"/>
        <v>0</v>
      </c>
      <c r="IV600" s="222">
        <f t="shared" si="1621"/>
        <v>0</v>
      </c>
      <c r="IW600" s="222">
        <f t="shared" si="1622"/>
        <v>0</v>
      </c>
      <c r="IX600" s="222">
        <f t="shared" si="1623"/>
        <v>0</v>
      </c>
      <c r="IY600" s="222">
        <f t="shared" si="1624"/>
        <v>0</v>
      </c>
      <c r="IZ600" s="222">
        <f t="shared" si="1625"/>
        <v>0</v>
      </c>
      <c r="JA600" s="222">
        <f t="shared" si="1626"/>
        <v>0</v>
      </c>
      <c r="JB600" s="222">
        <f t="shared" si="1627"/>
        <v>0</v>
      </c>
    </row>
    <row r="601" spans="2:262">
      <c r="B601" s="230">
        <v>240</v>
      </c>
      <c r="C601" s="229">
        <f t="shared" si="1628"/>
        <v>4.6874999999999859E-3</v>
      </c>
      <c r="D601" s="226">
        <f t="shared" ca="1" si="1371"/>
        <v>24.623851243881138</v>
      </c>
      <c r="E601" s="225">
        <f ca="1">IL361</f>
        <v>0.62385124388113899</v>
      </c>
      <c r="F601" s="224">
        <v>240</v>
      </c>
      <c r="G601" s="222">
        <f t="shared" si="1372"/>
        <v>0</v>
      </c>
      <c r="H601" s="222">
        <f t="shared" si="1373"/>
        <v>0</v>
      </c>
      <c r="I601" s="222">
        <f t="shared" si="1374"/>
        <v>0</v>
      </c>
      <c r="J601" s="222">
        <f t="shared" si="1375"/>
        <v>0</v>
      </c>
      <c r="K601" s="222">
        <f t="shared" si="1376"/>
        <v>0</v>
      </c>
      <c r="L601" s="222">
        <f t="shared" si="1377"/>
        <v>0</v>
      </c>
      <c r="M601" s="222">
        <f t="shared" si="1378"/>
        <v>0</v>
      </c>
      <c r="N601" s="222">
        <f t="shared" si="1379"/>
        <v>0</v>
      </c>
      <c r="O601" s="222">
        <f t="shared" si="1380"/>
        <v>0</v>
      </c>
      <c r="P601" s="222">
        <f t="shared" si="1381"/>
        <v>0</v>
      </c>
      <c r="Q601" s="222">
        <f t="shared" si="1382"/>
        <v>0</v>
      </c>
      <c r="R601" s="222">
        <f t="shared" si="1383"/>
        <v>0</v>
      </c>
      <c r="S601" s="222">
        <f t="shared" si="1384"/>
        <v>0</v>
      </c>
      <c r="T601" s="222">
        <f t="shared" si="1385"/>
        <v>0</v>
      </c>
      <c r="U601" s="222">
        <f t="shared" si="1386"/>
        <v>0</v>
      </c>
      <c r="V601" s="222">
        <f t="shared" si="1387"/>
        <v>0</v>
      </c>
      <c r="W601" s="222">
        <f t="shared" si="1388"/>
        <v>0</v>
      </c>
      <c r="X601" s="222">
        <f t="shared" si="1389"/>
        <v>0</v>
      </c>
      <c r="Y601" s="222">
        <f t="shared" si="1390"/>
        <v>0</v>
      </c>
      <c r="Z601" s="222">
        <f t="shared" si="1391"/>
        <v>0</v>
      </c>
      <c r="AA601" s="222">
        <f t="shared" si="1392"/>
        <v>0</v>
      </c>
      <c r="AB601" s="222">
        <f t="shared" si="1393"/>
        <v>0</v>
      </c>
      <c r="AC601" s="222">
        <f t="shared" si="1394"/>
        <v>0</v>
      </c>
      <c r="AD601" s="222">
        <f t="shared" si="1395"/>
        <v>0</v>
      </c>
      <c r="AE601" s="222">
        <f t="shared" si="1396"/>
        <v>0</v>
      </c>
      <c r="AF601" s="222">
        <f t="shared" si="1397"/>
        <v>0</v>
      </c>
      <c r="AG601" s="222">
        <f t="shared" si="1398"/>
        <v>0</v>
      </c>
      <c r="AH601" s="222">
        <f t="shared" si="1399"/>
        <v>0</v>
      </c>
      <c r="AI601" s="222">
        <f t="shared" si="1400"/>
        <v>0</v>
      </c>
      <c r="AJ601" s="222">
        <f t="shared" si="1401"/>
        <v>0</v>
      </c>
      <c r="AK601" s="222">
        <f t="shared" si="1402"/>
        <v>0</v>
      </c>
      <c r="AL601" s="222">
        <f t="shared" si="1403"/>
        <v>0</v>
      </c>
      <c r="AM601" s="222">
        <f t="shared" si="1404"/>
        <v>0</v>
      </c>
      <c r="AN601" s="222">
        <f t="shared" si="1405"/>
        <v>0</v>
      </c>
      <c r="AO601" s="222">
        <f t="shared" si="1406"/>
        <v>0</v>
      </c>
      <c r="AP601" s="222">
        <f t="shared" si="1407"/>
        <v>0</v>
      </c>
      <c r="AQ601" s="222">
        <f t="shared" si="1408"/>
        <v>0</v>
      </c>
      <c r="AR601" s="222">
        <f t="shared" si="1409"/>
        <v>0</v>
      </c>
      <c r="AS601" s="222">
        <f t="shared" si="1410"/>
        <v>0</v>
      </c>
      <c r="AT601" s="222">
        <f t="shared" si="1411"/>
        <v>0</v>
      </c>
      <c r="AU601" s="222">
        <f t="shared" si="1412"/>
        <v>0</v>
      </c>
      <c r="AV601" s="222">
        <f t="shared" si="1413"/>
        <v>0</v>
      </c>
      <c r="AW601" s="222">
        <f t="shared" si="1414"/>
        <v>0</v>
      </c>
      <c r="AX601" s="222">
        <f t="shared" si="1415"/>
        <v>0</v>
      </c>
      <c r="AY601" s="222">
        <f t="shared" si="1416"/>
        <v>0</v>
      </c>
      <c r="AZ601" s="222">
        <f t="shared" si="1417"/>
        <v>0</v>
      </c>
      <c r="BA601" s="222">
        <f t="shared" si="1418"/>
        <v>0</v>
      </c>
      <c r="BB601" s="222">
        <f t="shared" si="1419"/>
        <v>0</v>
      </c>
      <c r="BC601" s="222">
        <f t="shared" si="1420"/>
        <v>0</v>
      </c>
      <c r="BD601" s="222">
        <f t="shared" si="1421"/>
        <v>0</v>
      </c>
      <c r="BE601" s="222">
        <f t="shared" si="1422"/>
        <v>0</v>
      </c>
      <c r="BF601" s="222">
        <f t="shared" si="1423"/>
        <v>0</v>
      </c>
      <c r="BG601" s="222">
        <f t="shared" si="1424"/>
        <v>0</v>
      </c>
      <c r="BH601" s="222">
        <f t="shared" si="1425"/>
        <v>0</v>
      </c>
      <c r="BI601" s="222">
        <f t="shared" si="1426"/>
        <v>0</v>
      </c>
      <c r="BJ601" s="222">
        <f t="shared" si="1427"/>
        <v>0</v>
      </c>
      <c r="BK601" s="222">
        <f t="shared" si="1428"/>
        <v>0</v>
      </c>
      <c r="BL601" s="222">
        <f t="shared" si="1429"/>
        <v>0</v>
      </c>
      <c r="BM601" s="222">
        <f t="shared" si="1430"/>
        <v>0</v>
      </c>
      <c r="BN601" s="222">
        <f t="shared" si="1431"/>
        <v>0</v>
      </c>
      <c r="BO601" s="222">
        <f t="shared" si="1432"/>
        <v>0</v>
      </c>
      <c r="BP601" s="222">
        <f t="shared" si="1433"/>
        <v>0</v>
      </c>
      <c r="BQ601" s="222">
        <f t="shared" si="1434"/>
        <v>0</v>
      </c>
      <c r="BR601" s="222">
        <f t="shared" si="1435"/>
        <v>0</v>
      </c>
      <c r="BS601" s="222">
        <f t="shared" si="1436"/>
        <v>0</v>
      </c>
      <c r="BT601" s="222">
        <f t="shared" si="1437"/>
        <v>0</v>
      </c>
      <c r="BU601" s="222">
        <f t="shared" si="1438"/>
        <v>0</v>
      </c>
      <c r="BV601" s="222">
        <f t="shared" si="1439"/>
        <v>0</v>
      </c>
      <c r="BW601" s="222">
        <f t="shared" si="1440"/>
        <v>0</v>
      </c>
      <c r="BX601" s="222">
        <f t="shared" si="1441"/>
        <v>0</v>
      </c>
      <c r="BY601" s="222">
        <f t="shared" si="1442"/>
        <v>0</v>
      </c>
      <c r="BZ601" s="222">
        <f t="shared" si="1443"/>
        <v>0</v>
      </c>
      <c r="CA601" s="222">
        <f t="shared" si="1444"/>
        <v>0</v>
      </c>
      <c r="CB601" s="222">
        <f t="shared" si="1445"/>
        <v>0</v>
      </c>
      <c r="CC601" s="222">
        <f t="shared" si="1446"/>
        <v>0</v>
      </c>
      <c r="CD601" s="222">
        <f t="shared" si="1447"/>
        <v>0</v>
      </c>
      <c r="CE601" s="222">
        <f t="shared" si="1448"/>
        <v>0</v>
      </c>
      <c r="CF601" s="222">
        <f t="shared" si="1449"/>
        <v>0</v>
      </c>
      <c r="CG601" s="222">
        <f t="shared" si="1450"/>
        <v>0</v>
      </c>
      <c r="CH601" s="222">
        <f t="shared" si="1451"/>
        <v>0</v>
      </c>
      <c r="CI601" s="222">
        <f t="shared" si="1452"/>
        <v>0</v>
      </c>
      <c r="CJ601" s="222">
        <f t="shared" si="1453"/>
        <v>0</v>
      </c>
      <c r="CK601" s="222">
        <f t="shared" si="1454"/>
        <v>0</v>
      </c>
      <c r="CL601" s="222">
        <f t="shared" si="1455"/>
        <v>0</v>
      </c>
      <c r="CM601" s="222">
        <f t="shared" si="1456"/>
        <v>0</v>
      </c>
      <c r="CN601" s="222">
        <f t="shared" si="1457"/>
        <v>0</v>
      </c>
      <c r="CO601" s="222">
        <f t="shared" si="1458"/>
        <v>0</v>
      </c>
      <c r="CP601" s="222">
        <f t="shared" si="1459"/>
        <v>0</v>
      </c>
      <c r="CQ601" s="222">
        <f t="shared" si="1460"/>
        <v>0</v>
      </c>
      <c r="CR601" s="222">
        <f t="shared" si="1461"/>
        <v>0</v>
      </c>
      <c r="CS601" s="222">
        <f t="shared" si="1462"/>
        <v>0</v>
      </c>
      <c r="CT601" s="222">
        <f t="shared" si="1463"/>
        <v>0</v>
      </c>
      <c r="CU601" s="222">
        <f t="shared" si="1464"/>
        <v>0</v>
      </c>
      <c r="CV601" s="222">
        <f t="shared" si="1465"/>
        <v>0</v>
      </c>
      <c r="CW601" s="222">
        <f t="shared" si="1466"/>
        <v>0</v>
      </c>
      <c r="CX601" s="222">
        <f t="shared" si="1467"/>
        <v>0</v>
      </c>
      <c r="CY601" s="222">
        <f t="shared" si="1468"/>
        <v>0</v>
      </c>
      <c r="CZ601" s="222">
        <f t="shared" si="1469"/>
        <v>0</v>
      </c>
      <c r="DA601" s="222">
        <f t="shared" si="1470"/>
        <v>0</v>
      </c>
      <c r="DB601" s="222">
        <f t="shared" si="1471"/>
        <v>0</v>
      </c>
      <c r="DC601" s="222">
        <f t="shared" si="1472"/>
        <v>0</v>
      </c>
      <c r="DD601" s="222">
        <f t="shared" si="1473"/>
        <v>0</v>
      </c>
      <c r="DE601" s="222">
        <f t="shared" si="1474"/>
        <v>0</v>
      </c>
      <c r="DF601" s="222">
        <f t="shared" si="1475"/>
        <v>0</v>
      </c>
      <c r="DG601" s="222">
        <f t="shared" si="1476"/>
        <v>0</v>
      </c>
      <c r="DH601" s="222">
        <f t="shared" si="1477"/>
        <v>0</v>
      </c>
      <c r="DI601" s="222">
        <f t="shared" si="1478"/>
        <v>0</v>
      </c>
      <c r="DJ601" s="222">
        <f t="shared" si="1479"/>
        <v>0</v>
      </c>
      <c r="DK601" s="222">
        <f t="shared" si="1480"/>
        <v>0</v>
      </c>
      <c r="DL601" s="222">
        <f t="shared" si="1481"/>
        <v>0</v>
      </c>
      <c r="DM601" s="222">
        <f t="shared" si="1482"/>
        <v>0</v>
      </c>
      <c r="DN601" s="222">
        <f t="shared" si="1483"/>
        <v>0</v>
      </c>
      <c r="DO601" s="222">
        <f t="shared" si="1484"/>
        <v>0</v>
      </c>
      <c r="DP601" s="222">
        <f t="shared" si="1485"/>
        <v>0</v>
      </c>
      <c r="DQ601" s="222">
        <f t="shared" si="1486"/>
        <v>0</v>
      </c>
      <c r="DR601" s="222">
        <f t="shared" si="1487"/>
        <v>0</v>
      </c>
      <c r="DS601" s="222">
        <f t="shared" si="1488"/>
        <v>0</v>
      </c>
      <c r="DT601" s="222">
        <f t="shared" si="1489"/>
        <v>0</v>
      </c>
      <c r="DU601" s="222">
        <f t="shared" si="1490"/>
        <v>0</v>
      </c>
      <c r="DV601" s="222">
        <f t="shared" si="1491"/>
        <v>0</v>
      </c>
      <c r="DW601" s="222">
        <f t="shared" si="1492"/>
        <v>0</v>
      </c>
      <c r="DX601" s="222">
        <f t="shared" si="1493"/>
        <v>0</v>
      </c>
      <c r="DY601" s="222">
        <f t="shared" si="1494"/>
        <v>0</v>
      </c>
      <c r="DZ601" s="222">
        <f t="shared" si="1495"/>
        <v>0</v>
      </c>
      <c r="EA601" s="222">
        <f t="shared" si="1496"/>
        <v>0</v>
      </c>
      <c r="EB601" s="222">
        <f t="shared" si="1497"/>
        <v>0</v>
      </c>
      <c r="EC601" s="222">
        <f t="shared" si="1498"/>
        <v>0</v>
      </c>
      <c r="ED601" s="222">
        <f t="shared" si="1499"/>
        <v>0</v>
      </c>
      <c r="EE601" s="222">
        <f t="shared" si="1500"/>
        <v>0</v>
      </c>
      <c r="EF601" s="222">
        <f t="shared" si="1501"/>
        <v>0</v>
      </c>
      <c r="EG601" s="222">
        <f t="shared" si="1502"/>
        <v>0</v>
      </c>
      <c r="EH601" s="222">
        <f t="shared" si="1503"/>
        <v>0</v>
      </c>
      <c r="EI601" s="222">
        <f t="shared" si="1504"/>
        <v>0</v>
      </c>
      <c r="EJ601" s="222">
        <f t="shared" si="1505"/>
        <v>0</v>
      </c>
      <c r="EK601" s="222">
        <f t="shared" si="1506"/>
        <v>0</v>
      </c>
      <c r="EL601" s="222">
        <f t="shared" si="1507"/>
        <v>0</v>
      </c>
      <c r="EM601" s="222">
        <f t="shared" si="1508"/>
        <v>0</v>
      </c>
      <c r="EN601" s="222">
        <f t="shared" si="1509"/>
        <v>0</v>
      </c>
      <c r="EO601" s="222">
        <f t="shared" si="1510"/>
        <v>0</v>
      </c>
      <c r="EP601" s="222">
        <f t="shared" si="1511"/>
        <v>0</v>
      </c>
      <c r="EQ601" s="222">
        <f t="shared" si="1512"/>
        <v>0</v>
      </c>
      <c r="ER601" s="222">
        <f t="shared" si="1513"/>
        <v>0</v>
      </c>
      <c r="ES601" s="222">
        <f t="shared" si="1514"/>
        <v>0</v>
      </c>
      <c r="ET601" s="222">
        <f t="shared" si="1515"/>
        <v>0</v>
      </c>
      <c r="EU601" s="222">
        <f t="shared" si="1516"/>
        <v>0</v>
      </c>
      <c r="EV601" s="222">
        <f t="shared" si="1517"/>
        <v>0</v>
      </c>
      <c r="EW601" s="222">
        <f t="shared" si="1518"/>
        <v>0</v>
      </c>
      <c r="EX601" s="222">
        <f t="shared" si="1519"/>
        <v>0</v>
      </c>
      <c r="EY601" s="222">
        <f t="shared" si="1520"/>
        <v>0</v>
      </c>
      <c r="EZ601" s="222">
        <f t="shared" si="1521"/>
        <v>0</v>
      </c>
      <c r="FA601" s="222">
        <f t="shared" si="1522"/>
        <v>0</v>
      </c>
      <c r="FB601" s="222">
        <f t="shared" si="1523"/>
        <v>0</v>
      </c>
      <c r="FC601" s="222">
        <f t="shared" si="1524"/>
        <v>0</v>
      </c>
      <c r="FD601" s="222">
        <f t="shared" si="1525"/>
        <v>0</v>
      </c>
      <c r="FE601" s="222">
        <f t="shared" si="1526"/>
        <v>0</v>
      </c>
      <c r="FF601" s="222">
        <f t="shared" si="1527"/>
        <v>0</v>
      </c>
      <c r="FG601" s="222">
        <f t="shared" si="1528"/>
        <v>0</v>
      </c>
      <c r="FH601" s="222">
        <f t="shared" si="1529"/>
        <v>0</v>
      </c>
      <c r="FI601" s="222">
        <f t="shared" si="1530"/>
        <v>0</v>
      </c>
      <c r="FJ601" s="222">
        <f t="shared" si="1531"/>
        <v>0</v>
      </c>
      <c r="FK601" s="222">
        <f t="shared" si="1532"/>
        <v>0</v>
      </c>
      <c r="FL601" s="222">
        <f t="shared" si="1533"/>
        <v>0</v>
      </c>
      <c r="FM601" s="222">
        <f t="shared" si="1534"/>
        <v>0</v>
      </c>
      <c r="FN601" s="222">
        <f t="shared" si="1535"/>
        <v>0</v>
      </c>
      <c r="FO601" s="222">
        <f t="shared" si="1536"/>
        <v>0</v>
      </c>
      <c r="FP601" s="222">
        <f t="shared" si="1537"/>
        <v>0</v>
      </c>
      <c r="FQ601" s="222">
        <f t="shared" si="1538"/>
        <v>0</v>
      </c>
      <c r="FR601" s="222">
        <f t="shared" si="1539"/>
        <v>0</v>
      </c>
      <c r="FS601" s="222">
        <f t="shared" si="1540"/>
        <v>0</v>
      </c>
      <c r="FT601" s="222">
        <f t="shared" si="1541"/>
        <v>0</v>
      </c>
      <c r="FU601" s="222">
        <f t="shared" si="1542"/>
        <v>0</v>
      </c>
      <c r="FV601" s="222">
        <f t="shared" si="1543"/>
        <v>0</v>
      </c>
      <c r="FW601" s="222">
        <f t="shared" si="1544"/>
        <v>0</v>
      </c>
      <c r="FX601" s="222">
        <f t="shared" si="1545"/>
        <v>0</v>
      </c>
      <c r="FY601" s="222">
        <f t="shared" si="1546"/>
        <v>0</v>
      </c>
      <c r="FZ601" s="222">
        <f t="shared" si="1547"/>
        <v>0</v>
      </c>
      <c r="GA601" s="222">
        <f t="shared" si="1548"/>
        <v>0</v>
      </c>
      <c r="GB601" s="222">
        <f t="shared" si="1549"/>
        <v>0</v>
      </c>
      <c r="GC601" s="222">
        <f t="shared" si="1550"/>
        <v>0</v>
      </c>
      <c r="GD601" s="222">
        <f t="shared" si="1551"/>
        <v>0</v>
      </c>
      <c r="GE601" s="222">
        <f t="shared" si="1552"/>
        <v>0</v>
      </c>
      <c r="GF601" s="222">
        <f t="shared" si="1553"/>
        <v>0</v>
      </c>
      <c r="GG601" s="222">
        <f t="shared" si="1554"/>
        <v>0</v>
      </c>
      <c r="GH601" s="222">
        <f t="shared" si="1555"/>
        <v>0</v>
      </c>
      <c r="GI601" s="222">
        <f t="shared" si="1556"/>
        <v>0</v>
      </c>
      <c r="GJ601" s="222">
        <f t="shared" si="1557"/>
        <v>0</v>
      </c>
      <c r="GK601" s="222">
        <f t="shared" si="1558"/>
        <v>0</v>
      </c>
      <c r="GL601" s="222">
        <f t="shared" si="1559"/>
        <v>0</v>
      </c>
      <c r="GM601" s="222">
        <f t="shared" si="1560"/>
        <v>0</v>
      </c>
      <c r="GN601" s="222">
        <f t="shared" si="1561"/>
        <v>0</v>
      </c>
      <c r="GO601" s="222">
        <f t="shared" si="1562"/>
        <v>0</v>
      </c>
      <c r="GP601" s="222">
        <f t="shared" si="1563"/>
        <v>0</v>
      </c>
      <c r="GQ601" s="222">
        <f t="shared" si="1564"/>
        <v>0</v>
      </c>
      <c r="GR601" s="222">
        <f t="shared" si="1565"/>
        <v>0</v>
      </c>
      <c r="GS601" s="222">
        <f t="shared" si="1566"/>
        <v>0</v>
      </c>
      <c r="GT601" s="222">
        <f t="shared" si="1567"/>
        <v>0</v>
      </c>
      <c r="GU601" s="222">
        <f t="shared" si="1568"/>
        <v>0</v>
      </c>
      <c r="GV601" s="222">
        <f t="shared" si="1569"/>
        <v>0</v>
      </c>
      <c r="GW601" s="222">
        <f t="shared" si="1570"/>
        <v>0</v>
      </c>
      <c r="GX601" s="222">
        <f t="shared" si="1571"/>
        <v>0</v>
      </c>
      <c r="GY601" s="222">
        <f t="shared" si="1572"/>
        <v>0</v>
      </c>
      <c r="GZ601" s="222">
        <f t="shared" si="1573"/>
        <v>0</v>
      </c>
      <c r="HA601" s="222">
        <f t="shared" si="1574"/>
        <v>0</v>
      </c>
      <c r="HB601" s="222">
        <f t="shared" si="1575"/>
        <v>0</v>
      </c>
      <c r="HC601" s="222">
        <f t="shared" si="1576"/>
        <v>0</v>
      </c>
      <c r="HD601" s="222">
        <f t="shared" si="1577"/>
        <v>0</v>
      </c>
      <c r="HE601" s="222">
        <f t="shared" si="1578"/>
        <v>0</v>
      </c>
      <c r="HF601" s="222">
        <f t="shared" si="1579"/>
        <v>0</v>
      </c>
      <c r="HG601" s="222">
        <f t="shared" si="1580"/>
        <v>0</v>
      </c>
      <c r="HH601" s="222">
        <f t="shared" si="1581"/>
        <v>0</v>
      </c>
      <c r="HI601" s="222">
        <f t="shared" si="1582"/>
        <v>0</v>
      </c>
      <c r="HJ601" s="222">
        <f t="shared" si="1583"/>
        <v>0</v>
      </c>
      <c r="HK601" s="222">
        <f t="shared" si="1584"/>
        <v>0</v>
      </c>
      <c r="HL601" s="222">
        <f t="shared" si="1585"/>
        <v>0</v>
      </c>
      <c r="HM601" s="222">
        <f t="shared" si="1586"/>
        <v>0</v>
      </c>
      <c r="HN601" s="222">
        <f t="shared" si="1587"/>
        <v>0</v>
      </c>
      <c r="HO601" s="222">
        <f t="shared" si="1588"/>
        <v>0</v>
      </c>
      <c r="HP601" s="222">
        <f t="shared" si="1589"/>
        <v>0</v>
      </c>
      <c r="HQ601" s="222">
        <f t="shared" si="1590"/>
        <v>0</v>
      </c>
      <c r="HR601" s="222">
        <f t="shared" si="1591"/>
        <v>0</v>
      </c>
      <c r="HS601" s="222">
        <f t="shared" si="1592"/>
        <v>0</v>
      </c>
      <c r="HT601" s="222">
        <f t="shared" si="1593"/>
        <v>0</v>
      </c>
      <c r="HU601" s="222">
        <f t="shared" si="1594"/>
        <v>0</v>
      </c>
      <c r="HV601" s="222">
        <f t="shared" si="1595"/>
        <v>0</v>
      </c>
      <c r="HW601" s="222">
        <f t="shared" si="1596"/>
        <v>0</v>
      </c>
      <c r="HX601" s="222">
        <f t="shared" si="1597"/>
        <v>0</v>
      </c>
      <c r="HY601" s="222">
        <f t="shared" si="1598"/>
        <v>0</v>
      </c>
      <c r="HZ601" s="222">
        <f t="shared" si="1599"/>
        <v>0</v>
      </c>
      <c r="IA601" s="222">
        <f t="shared" si="1600"/>
        <v>0</v>
      </c>
      <c r="IB601" s="222">
        <f t="shared" si="1601"/>
        <v>0</v>
      </c>
      <c r="IC601" s="222">
        <f t="shared" si="1602"/>
        <v>0</v>
      </c>
      <c r="ID601" s="222">
        <f t="shared" si="1603"/>
        <v>0</v>
      </c>
      <c r="IE601" s="222">
        <f t="shared" si="1604"/>
        <v>0</v>
      </c>
      <c r="IF601" s="222">
        <f t="shared" si="1605"/>
        <v>0</v>
      </c>
      <c r="IG601" s="222">
        <f t="shared" si="1606"/>
        <v>0</v>
      </c>
      <c r="IH601" s="222">
        <f t="shared" si="1607"/>
        <v>0</v>
      </c>
      <c r="II601" s="222">
        <f t="shared" si="1608"/>
        <v>0</v>
      </c>
      <c r="IJ601" s="222">
        <f t="shared" si="1609"/>
        <v>0</v>
      </c>
      <c r="IK601" s="222">
        <f t="shared" si="1610"/>
        <v>0</v>
      </c>
      <c r="IL601" s="222">
        <f t="shared" si="1611"/>
        <v>0</v>
      </c>
      <c r="IM601" s="222">
        <f t="shared" si="1612"/>
        <v>0</v>
      </c>
      <c r="IN601" s="222">
        <f t="shared" si="1613"/>
        <v>0</v>
      </c>
      <c r="IO601" s="222">
        <f t="shared" si="1614"/>
        <v>0</v>
      </c>
      <c r="IP601" s="222">
        <f t="shared" si="1615"/>
        <v>0</v>
      </c>
      <c r="IQ601" s="222">
        <f t="shared" si="1616"/>
        <v>0</v>
      </c>
      <c r="IR601" s="222">
        <f t="shared" si="1617"/>
        <v>0</v>
      </c>
      <c r="IS601" s="222">
        <f t="shared" si="1618"/>
        <v>0</v>
      </c>
      <c r="IT601" s="222">
        <f t="shared" si="1619"/>
        <v>0</v>
      </c>
      <c r="IU601" s="222">
        <f t="shared" si="1620"/>
        <v>0</v>
      </c>
      <c r="IV601" s="222">
        <f t="shared" si="1621"/>
        <v>0</v>
      </c>
      <c r="IW601" s="222">
        <f t="shared" si="1622"/>
        <v>0</v>
      </c>
      <c r="IX601" s="222">
        <f t="shared" si="1623"/>
        <v>0</v>
      </c>
      <c r="IY601" s="222">
        <f t="shared" si="1624"/>
        <v>0</v>
      </c>
      <c r="IZ601" s="222">
        <f t="shared" si="1625"/>
        <v>0</v>
      </c>
      <c r="JA601" s="222">
        <f t="shared" si="1626"/>
        <v>0</v>
      </c>
      <c r="JB601" s="222">
        <f t="shared" si="1627"/>
        <v>0</v>
      </c>
    </row>
    <row r="602" spans="2:262">
      <c r="B602" s="230">
        <v>241</v>
      </c>
      <c r="C602" s="229">
        <f t="shared" si="1628"/>
        <v>4.7070312499999855E-3</v>
      </c>
      <c r="D602" s="226">
        <f t="shared" ca="1" si="1371"/>
        <v>24.617978803275122</v>
      </c>
      <c r="E602" s="225">
        <f ca="1">IM361</f>
        <v>0.61797880327512156</v>
      </c>
      <c r="F602" s="224">
        <v>241</v>
      </c>
      <c r="G602" s="222">
        <f t="shared" si="1372"/>
        <v>0</v>
      </c>
      <c r="H602" s="222">
        <f t="shared" si="1373"/>
        <v>0</v>
      </c>
      <c r="I602" s="222">
        <f t="shared" si="1374"/>
        <v>0</v>
      </c>
      <c r="J602" s="222">
        <f t="shared" si="1375"/>
        <v>0</v>
      </c>
      <c r="K602" s="222">
        <f t="shared" si="1376"/>
        <v>0</v>
      </c>
      <c r="L602" s="222">
        <f t="shared" si="1377"/>
        <v>0</v>
      </c>
      <c r="M602" s="222">
        <f t="shared" si="1378"/>
        <v>0</v>
      </c>
      <c r="N602" s="222">
        <f t="shared" si="1379"/>
        <v>0</v>
      </c>
      <c r="O602" s="222">
        <f t="shared" si="1380"/>
        <v>0</v>
      </c>
      <c r="P602" s="222">
        <f t="shared" si="1381"/>
        <v>0</v>
      </c>
      <c r="Q602" s="222">
        <f t="shared" si="1382"/>
        <v>0</v>
      </c>
      <c r="R602" s="222">
        <f t="shared" si="1383"/>
        <v>0</v>
      </c>
      <c r="S602" s="222">
        <f t="shared" si="1384"/>
        <v>0</v>
      </c>
      <c r="T602" s="222">
        <f t="shared" si="1385"/>
        <v>0</v>
      </c>
      <c r="U602" s="222">
        <f t="shared" si="1386"/>
        <v>0</v>
      </c>
      <c r="V602" s="222">
        <f t="shared" si="1387"/>
        <v>0</v>
      </c>
      <c r="W602" s="222">
        <f t="shared" si="1388"/>
        <v>0</v>
      </c>
      <c r="X602" s="222">
        <f t="shared" si="1389"/>
        <v>0</v>
      </c>
      <c r="Y602" s="222">
        <f t="shared" si="1390"/>
        <v>0</v>
      </c>
      <c r="Z602" s="222">
        <f t="shared" si="1391"/>
        <v>0</v>
      </c>
      <c r="AA602" s="222">
        <f t="shared" si="1392"/>
        <v>0</v>
      </c>
      <c r="AB602" s="222">
        <f t="shared" si="1393"/>
        <v>0</v>
      </c>
      <c r="AC602" s="222">
        <f t="shared" si="1394"/>
        <v>0</v>
      </c>
      <c r="AD602" s="222">
        <f t="shared" si="1395"/>
        <v>0</v>
      </c>
      <c r="AE602" s="222">
        <f t="shared" si="1396"/>
        <v>0</v>
      </c>
      <c r="AF602" s="222">
        <f t="shared" si="1397"/>
        <v>0</v>
      </c>
      <c r="AG602" s="222">
        <f t="shared" si="1398"/>
        <v>0</v>
      </c>
      <c r="AH602" s="222">
        <f t="shared" si="1399"/>
        <v>0</v>
      </c>
      <c r="AI602" s="222">
        <f t="shared" si="1400"/>
        <v>0</v>
      </c>
      <c r="AJ602" s="222">
        <f t="shared" si="1401"/>
        <v>0</v>
      </c>
      <c r="AK602" s="222">
        <f t="shared" si="1402"/>
        <v>0</v>
      </c>
      <c r="AL602" s="222">
        <f t="shared" si="1403"/>
        <v>0</v>
      </c>
      <c r="AM602" s="222">
        <f t="shared" si="1404"/>
        <v>0</v>
      </c>
      <c r="AN602" s="222">
        <f t="shared" si="1405"/>
        <v>0</v>
      </c>
      <c r="AO602" s="222">
        <f t="shared" si="1406"/>
        <v>0</v>
      </c>
      <c r="AP602" s="222">
        <f t="shared" si="1407"/>
        <v>0</v>
      </c>
      <c r="AQ602" s="222">
        <f t="shared" si="1408"/>
        <v>0</v>
      </c>
      <c r="AR602" s="222">
        <f t="shared" si="1409"/>
        <v>0</v>
      </c>
      <c r="AS602" s="222">
        <f t="shared" si="1410"/>
        <v>0</v>
      </c>
      <c r="AT602" s="222">
        <f t="shared" si="1411"/>
        <v>0</v>
      </c>
      <c r="AU602" s="222">
        <f t="shared" si="1412"/>
        <v>0</v>
      </c>
      <c r="AV602" s="222">
        <f t="shared" si="1413"/>
        <v>0</v>
      </c>
      <c r="AW602" s="222">
        <f t="shared" si="1414"/>
        <v>0</v>
      </c>
      <c r="AX602" s="222">
        <f t="shared" si="1415"/>
        <v>0</v>
      </c>
      <c r="AY602" s="222">
        <f t="shared" si="1416"/>
        <v>0</v>
      </c>
      <c r="AZ602" s="222">
        <f t="shared" si="1417"/>
        <v>0</v>
      </c>
      <c r="BA602" s="222">
        <f t="shared" si="1418"/>
        <v>0</v>
      </c>
      <c r="BB602" s="222">
        <f t="shared" si="1419"/>
        <v>0</v>
      </c>
      <c r="BC602" s="222">
        <f t="shared" si="1420"/>
        <v>0</v>
      </c>
      <c r="BD602" s="222">
        <f t="shared" si="1421"/>
        <v>0</v>
      </c>
      <c r="BE602" s="222">
        <f t="shared" si="1422"/>
        <v>0</v>
      </c>
      <c r="BF602" s="222">
        <f t="shared" si="1423"/>
        <v>0</v>
      </c>
      <c r="BG602" s="222">
        <f t="shared" si="1424"/>
        <v>0</v>
      </c>
      <c r="BH602" s="222">
        <f t="shared" si="1425"/>
        <v>0</v>
      </c>
      <c r="BI602" s="222">
        <f t="shared" si="1426"/>
        <v>0</v>
      </c>
      <c r="BJ602" s="222">
        <f t="shared" si="1427"/>
        <v>0</v>
      </c>
      <c r="BK602" s="222">
        <f t="shared" si="1428"/>
        <v>0</v>
      </c>
      <c r="BL602" s="222">
        <f t="shared" si="1429"/>
        <v>0</v>
      </c>
      <c r="BM602" s="222">
        <f t="shared" si="1430"/>
        <v>0</v>
      </c>
      <c r="BN602" s="222">
        <f t="shared" si="1431"/>
        <v>0</v>
      </c>
      <c r="BO602" s="222">
        <f t="shared" si="1432"/>
        <v>0</v>
      </c>
      <c r="BP602" s="222">
        <f t="shared" si="1433"/>
        <v>0</v>
      </c>
      <c r="BQ602" s="222">
        <f t="shared" si="1434"/>
        <v>0</v>
      </c>
      <c r="BR602" s="222">
        <f t="shared" si="1435"/>
        <v>0</v>
      </c>
      <c r="BS602" s="222">
        <f t="shared" si="1436"/>
        <v>0</v>
      </c>
      <c r="BT602" s="222">
        <f t="shared" si="1437"/>
        <v>0</v>
      </c>
      <c r="BU602" s="222">
        <f t="shared" si="1438"/>
        <v>0</v>
      </c>
      <c r="BV602" s="222">
        <f t="shared" si="1439"/>
        <v>0</v>
      </c>
      <c r="BW602" s="222">
        <f t="shared" si="1440"/>
        <v>0</v>
      </c>
      <c r="BX602" s="222">
        <f t="shared" si="1441"/>
        <v>0</v>
      </c>
      <c r="BY602" s="222">
        <f t="shared" si="1442"/>
        <v>0</v>
      </c>
      <c r="BZ602" s="222">
        <f t="shared" si="1443"/>
        <v>0</v>
      </c>
      <c r="CA602" s="222">
        <f t="shared" si="1444"/>
        <v>0</v>
      </c>
      <c r="CB602" s="222">
        <f t="shared" si="1445"/>
        <v>0</v>
      </c>
      <c r="CC602" s="222">
        <f t="shared" si="1446"/>
        <v>0</v>
      </c>
      <c r="CD602" s="222">
        <f t="shared" si="1447"/>
        <v>0</v>
      </c>
      <c r="CE602" s="222">
        <f t="shared" si="1448"/>
        <v>0</v>
      </c>
      <c r="CF602" s="222">
        <f t="shared" si="1449"/>
        <v>0</v>
      </c>
      <c r="CG602" s="222">
        <f t="shared" si="1450"/>
        <v>0</v>
      </c>
      <c r="CH602" s="222">
        <f t="shared" si="1451"/>
        <v>0</v>
      </c>
      <c r="CI602" s="222">
        <f t="shared" si="1452"/>
        <v>0</v>
      </c>
      <c r="CJ602" s="222">
        <f t="shared" si="1453"/>
        <v>0</v>
      </c>
      <c r="CK602" s="222">
        <f t="shared" si="1454"/>
        <v>0</v>
      </c>
      <c r="CL602" s="222">
        <f t="shared" si="1455"/>
        <v>0</v>
      </c>
      <c r="CM602" s="222">
        <f t="shared" si="1456"/>
        <v>0</v>
      </c>
      <c r="CN602" s="222">
        <f t="shared" si="1457"/>
        <v>0</v>
      </c>
      <c r="CO602" s="222">
        <f t="shared" si="1458"/>
        <v>0</v>
      </c>
      <c r="CP602" s="222">
        <f t="shared" si="1459"/>
        <v>0</v>
      </c>
      <c r="CQ602" s="222">
        <f t="shared" si="1460"/>
        <v>0</v>
      </c>
      <c r="CR602" s="222">
        <f t="shared" si="1461"/>
        <v>0</v>
      </c>
      <c r="CS602" s="222">
        <f t="shared" si="1462"/>
        <v>0</v>
      </c>
      <c r="CT602" s="222">
        <f t="shared" si="1463"/>
        <v>0</v>
      </c>
      <c r="CU602" s="222">
        <f t="shared" si="1464"/>
        <v>0</v>
      </c>
      <c r="CV602" s="222">
        <f t="shared" si="1465"/>
        <v>0</v>
      </c>
      <c r="CW602" s="222">
        <f t="shared" si="1466"/>
        <v>0</v>
      </c>
      <c r="CX602" s="222">
        <f t="shared" si="1467"/>
        <v>0</v>
      </c>
      <c r="CY602" s="222">
        <f t="shared" si="1468"/>
        <v>0</v>
      </c>
      <c r="CZ602" s="222">
        <f t="shared" si="1469"/>
        <v>0</v>
      </c>
      <c r="DA602" s="222">
        <f t="shared" si="1470"/>
        <v>0</v>
      </c>
      <c r="DB602" s="222">
        <f t="shared" si="1471"/>
        <v>0</v>
      </c>
      <c r="DC602" s="222">
        <f t="shared" si="1472"/>
        <v>0</v>
      </c>
      <c r="DD602" s="222">
        <f t="shared" si="1473"/>
        <v>0</v>
      </c>
      <c r="DE602" s="222">
        <f t="shared" si="1474"/>
        <v>0</v>
      </c>
      <c r="DF602" s="222">
        <f t="shared" si="1475"/>
        <v>0</v>
      </c>
      <c r="DG602" s="222">
        <f t="shared" si="1476"/>
        <v>0</v>
      </c>
      <c r="DH602" s="222">
        <f t="shared" si="1477"/>
        <v>0</v>
      </c>
      <c r="DI602" s="222">
        <f t="shared" si="1478"/>
        <v>0</v>
      </c>
      <c r="DJ602" s="222">
        <f t="shared" si="1479"/>
        <v>0</v>
      </c>
      <c r="DK602" s="222">
        <f t="shared" si="1480"/>
        <v>0</v>
      </c>
      <c r="DL602" s="222">
        <f t="shared" si="1481"/>
        <v>0</v>
      </c>
      <c r="DM602" s="222">
        <f t="shared" si="1482"/>
        <v>0</v>
      </c>
      <c r="DN602" s="222">
        <f t="shared" si="1483"/>
        <v>0</v>
      </c>
      <c r="DO602" s="222">
        <f t="shared" si="1484"/>
        <v>0</v>
      </c>
      <c r="DP602" s="222">
        <f t="shared" si="1485"/>
        <v>0</v>
      </c>
      <c r="DQ602" s="222">
        <f t="shared" si="1486"/>
        <v>0</v>
      </c>
      <c r="DR602" s="222">
        <f t="shared" si="1487"/>
        <v>0</v>
      </c>
      <c r="DS602" s="222">
        <f t="shared" si="1488"/>
        <v>0</v>
      </c>
      <c r="DT602" s="222">
        <f t="shared" si="1489"/>
        <v>0</v>
      </c>
      <c r="DU602" s="222">
        <f t="shared" si="1490"/>
        <v>0</v>
      </c>
      <c r="DV602" s="222">
        <f t="shared" si="1491"/>
        <v>0</v>
      </c>
      <c r="DW602" s="222">
        <f t="shared" si="1492"/>
        <v>0</v>
      </c>
      <c r="DX602" s="222">
        <f t="shared" si="1493"/>
        <v>0</v>
      </c>
      <c r="DY602" s="222">
        <f t="shared" si="1494"/>
        <v>0</v>
      </c>
      <c r="DZ602" s="222">
        <f t="shared" si="1495"/>
        <v>0</v>
      </c>
      <c r="EA602" s="222">
        <f t="shared" si="1496"/>
        <v>0</v>
      </c>
      <c r="EB602" s="222">
        <f t="shared" si="1497"/>
        <v>0</v>
      </c>
      <c r="EC602" s="222">
        <f t="shared" si="1498"/>
        <v>0</v>
      </c>
      <c r="ED602" s="222">
        <f t="shared" si="1499"/>
        <v>0</v>
      </c>
      <c r="EE602" s="222">
        <f t="shared" si="1500"/>
        <v>0</v>
      </c>
      <c r="EF602" s="222">
        <f t="shared" si="1501"/>
        <v>0</v>
      </c>
      <c r="EG602" s="222">
        <f t="shared" si="1502"/>
        <v>0</v>
      </c>
      <c r="EH602" s="222">
        <f t="shared" si="1503"/>
        <v>0</v>
      </c>
      <c r="EI602" s="222">
        <f t="shared" si="1504"/>
        <v>0</v>
      </c>
      <c r="EJ602" s="222">
        <f t="shared" si="1505"/>
        <v>0</v>
      </c>
      <c r="EK602" s="222">
        <f t="shared" si="1506"/>
        <v>0</v>
      </c>
      <c r="EL602" s="222">
        <f t="shared" si="1507"/>
        <v>0</v>
      </c>
      <c r="EM602" s="222">
        <f t="shared" si="1508"/>
        <v>0</v>
      </c>
      <c r="EN602" s="222">
        <f t="shared" si="1509"/>
        <v>0</v>
      </c>
      <c r="EO602" s="222">
        <f t="shared" si="1510"/>
        <v>0</v>
      </c>
      <c r="EP602" s="222">
        <f t="shared" si="1511"/>
        <v>0</v>
      </c>
      <c r="EQ602" s="222">
        <f t="shared" si="1512"/>
        <v>0</v>
      </c>
      <c r="ER602" s="222">
        <f t="shared" si="1513"/>
        <v>0</v>
      </c>
      <c r="ES602" s="222">
        <f t="shared" si="1514"/>
        <v>0</v>
      </c>
      <c r="ET602" s="222">
        <f t="shared" si="1515"/>
        <v>0</v>
      </c>
      <c r="EU602" s="222">
        <f t="shared" si="1516"/>
        <v>0</v>
      </c>
      <c r="EV602" s="222">
        <f t="shared" si="1517"/>
        <v>0</v>
      </c>
      <c r="EW602" s="222">
        <f t="shared" si="1518"/>
        <v>0</v>
      </c>
      <c r="EX602" s="222">
        <f t="shared" si="1519"/>
        <v>0</v>
      </c>
      <c r="EY602" s="222">
        <f t="shared" si="1520"/>
        <v>0</v>
      </c>
      <c r="EZ602" s="222">
        <f t="shared" si="1521"/>
        <v>0</v>
      </c>
      <c r="FA602" s="222">
        <f t="shared" si="1522"/>
        <v>0</v>
      </c>
      <c r="FB602" s="222">
        <f t="shared" si="1523"/>
        <v>0</v>
      </c>
      <c r="FC602" s="222">
        <f t="shared" si="1524"/>
        <v>0</v>
      </c>
      <c r="FD602" s="222">
        <f t="shared" si="1525"/>
        <v>0</v>
      </c>
      <c r="FE602" s="222">
        <f t="shared" si="1526"/>
        <v>0</v>
      </c>
      <c r="FF602" s="222">
        <f t="shared" si="1527"/>
        <v>0</v>
      </c>
      <c r="FG602" s="222">
        <f t="shared" si="1528"/>
        <v>0</v>
      </c>
      <c r="FH602" s="222">
        <f t="shared" si="1529"/>
        <v>0</v>
      </c>
      <c r="FI602" s="222">
        <f t="shared" si="1530"/>
        <v>0</v>
      </c>
      <c r="FJ602" s="222">
        <f t="shared" si="1531"/>
        <v>0</v>
      </c>
      <c r="FK602" s="222">
        <f t="shared" si="1532"/>
        <v>0</v>
      </c>
      <c r="FL602" s="222">
        <f t="shared" si="1533"/>
        <v>0</v>
      </c>
      <c r="FM602" s="222">
        <f t="shared" si="1534"/>
        <v>0</v>
      </c>
      <c r="FN602" s="222">
        <f t="shared" si="1535"/>
        <v>0</v>
      </c>
      <c r="FO602" s="222">
        <f t="shared" si="1536"/>
        <v>0</v>
      </c>
      <c r="FP602" s="222">
        <f t="shared" si="1537"/>
        <v>0</v>
      </c>
      <c r="FQ602" s="222">
        <f t="shared" si="1538"/>
        <v>0</v>
      </c>
      <c r="FR602" s="222">
        <f t="shared" si="1539"/>
        <v>0</v>
      </c>
      <c r="FS602" s="222">
        <f t="shared" si="1540"/>
        <v>0</v>
      </c>
      <c r="FT602" s="222">
        <f t="shared" si="1541"/>
        <v>0</v>
      </c>
      <c r="FU602" s="222">
        <f t="shared" si="1542"/>
        <v>0</v>
      </c>
      <c r="FV602" s="222">
        <f t="shared" si="1543"/>
        <v>0</v>
      </c>
      <c r="FW602" s="222">
        <f t="shared" si="1544"/>
        <v>0</v>
      </c>
      <c r="FX602" s="222">
        <f t="shared" si="1545"/>
        <v>0</v>
      </c>
      <c r="FY602" s="222">
        <f t="shared" si="1546"/>
        <v>0</v>
      </c>
      <c r="FZ602" s="222">
        <f t="shared" si="1547"/>
        <v>0</v>
      </c>
      <c r="GA602" s="222">
        <f t="shared" si="1548"/>
        <v>0</v>
      </c>
      <c r="GB602" s="222">
        <f t="shared" si="1549"/>
        <v>0</v>
      </c>
      <c r="GC602" s="222">
        <f t="shared" si="1550"/>
        <v>0</v>
      </c>
      <c r="GD602" s="222">
        <f t="shared" si="1551"/>
        <v>0</v>
      </c>
      <c r="GE602" s="222">
        <f t="shared" si="1552"/>
        <v>0</v>
      </c>
      <c r="GF602" s="222">
        <f t="shared" si="1553"/>
        <v>0</v>
      </c>
      <c r="GG602" s="222">
        <f t="shared" si="1554"/>
        <v>0</v>
      </c>
      <c r="GH602" s="222">
        <f t="shared" si="1555"/>
        <v>0</v>
      </c>
      <c r="GI602" s="222">
        <f t="shared" si="1556"/>
        <v>0</v>
      </c>
      <c r="GJ602" s="222">
        <f t="shared" si="1557"/>
        <v>0</v>
      </c>
      <c r="GK602" s="222">
        <f t="shared" si="1558"/>
        <v>0</v>
      </c>
      <c r="GL602" s="222">
        <f t="shared" si="1559"/>
        <v>0</v>
      </c>
      <c r="GM602" s="222">
        <f t="shared" si="1560"/>
        <v>0</v>
      </c>
      <c r="GN602" s="222">
        <f t="shared" si="1561"/>
        <v>0</v>
      </c>
      <c r="GO602" s="222">
        <f t="shared" si="1562"/>
        <v>0</v>
      </c>
      <c r="GP602" s="222">
        <f t="shared" si="1563"/>
        <v>0</v>
      </c>
      <c r="GQ602" s="222">
        <f t="shared" si="1564"/>
        <v>0</v>
      </c>
      <c r="GR602" s="222">
        <f t="shared" si="1565"/>
        <v>0</v>
      </c>
      <c r="GS602" s="222">
        <f t="shared" si="1566"/>
        <v>0</v>
      </c>
      <c r="GT602" s="222">
        <f t="shared" si="1567"/>
        <v>0</v>
      </c>
      <c r="GU602" s="222">
        <f t="shared" si="1568"/>
        <v>0</v>
      </c>
      <c r="GV602" s="222">
        <f t="shared" si="1569"/>
        <v>0</v>
      </c>
      <c r="GW602" s="222">
        <f t="shared" si="1570"/>
        <v>0</v>
      </c>
      <c r="GX602" s="222">
        <f t="shared" si="1571"/>
        <v>0</v>
      </c>
      <c r="GY602" s="222">
        <f t="shared" si="1572"/>
        <v>0</v>
      </c>
      <c r="GZ602" s="222">
        <f t="shared" si="1573"/>
        <v>0</v>
      </c>
      <c r="HA602" s="222">
        <f t="shared" si="1574"/>
        <v>0</v>
      </c>
      <c r="HB602" s="222">
        <f t="shared" si="1575"/>
        <v>0</v>
      </c>
      <c r="HC602" s="222">
        <f t="shared" si="1576"/>
        <v>0</v>
      </c>
      <c r="HD602" s="222">
        <f t="shared" si="1577"/>
        <v>0</v>
      </c>
      <c r="HE602" s="222">
        <f t="shared" si="1578"/>
        <v>0</v>
      </c>
      <c r="HF602" s="222">
        <f t="shared" si="1579"/>
        <v>0</v>
      </c>
      <c r="HG602" s="222">
        <f t="shared" si="1580"/>
        <v>0</v>
      </c>
      <c r="HH602" s="222">
        <f t="shared" si="1581"/>
        <v>0</v>
      </c>
      <c r="HI602" s="222">
        <f t="shared" si="1582"/>
        <v>0</v>
      </c>
      <c r="HJ602" s="222">
        <f t="shared" si="1583"/>
        <v>0</v>
      </c>
      <c r="HK602" s="222">
        <f t="shared" si="1584"/>
        <v>0</v>
      </c>
      <c r="HL602" s="222">
        <f t="shared" si="1585"/>
        <v>0</v>
      </c>
      <c r="HM602" s="222">
        <f t="shared" si="1586"/>
        <v>0</v>
      </c>
      <c r="HN602" s="222">
        <f t="shared" si="1587"/>
        <v>0</v>
      </c>
      <c r="HO602" s="222">
        <f t="shared" si="1588"/>
        <v>0</v>
      </c>
      <c r="HP602" s="222">
        <f t="shared" si="1589"/>
        <v>0</v>
      </c>
      <c r="HQ602" s="222">
        <f t="shared" si="1590"/>
        <v>0</v>
      </c>
      <c r="HR602" s="222">
        <f t="shared" si="1591"/>
        <v>0</v>
      </c>
      <c r="HS602" s="222">
        <f t="shared" si="1592"/>
        <v>0</v>
      </c>
      <c r="HT602" s="222">
        <f t="shared" si="1593"/>
        <v>0</v>
      </c>
      <c r="HU602" s="222">
        <f t="shared" si="1594"/>
        <v>0</v>
      </c>
      <c r="HV602" s="222">
        <f t="shared" si="1595"/>
        <v>0</v>
      </c>
      <c r="HW602" s="222">
        <f t="shared" si="1596"/>
        <v>0</v>
      </c>
      <c r="HX602" s="222">
        <f t="shared" si="1597"/>
        <v>0</v>
      </c>
      <c r="HY602" s="222">
        <f t="shared" si="1598"/>
        <v>0</v>
      </c>
      <c r="HZ602" s="222">
        <f t="shared" si="1599"/>
        <v>0</v>
      </c>
      <c r="IA602" s="222">
        <f t="shared" si="1600"/>
        <v>0</v>
      </c>
      <c r="IB602" s="222">
        <f t="shared" si="1601"/>
        <v>0</v>
      </c>
      <c r="IC602" s="222">
        <f t="shared" si="1602"/>
        <v>0</v>
      </c>
      <c r="ID602" s="222">
        <f t="shared" si="1603"/>
        <v>0</v>
      </c>
      <c r="IE602" s="222">
        <f t="shared" si="1604"/>
        <v>0</v>
      </c>
      <c r="IF602" s="222">
        <f t="shared" si="1605"/>
        <v>0</v>
      </c>
      <c r="IG602" s="222">
        <f t="shared" si="1606"/>
        <v>0</v>
      </c>
      <c r="IH602" s="222">
        <f t="shared" si="1607"/>
        <v>0</v>
      </c>
      <c r="II602" s="222">
        <f t="shared" si="1608"/>
        <v>0</v>
      </c>
      <c r="IJ602" s="222">
        <f t="shared" si="1609"/>
        <v>0</v>
      </c>
      <c r="IK602" s="222">
        <f t="shared" si="1610"/>
        <v>0</v>
      </c>
      <c r="IL602" s="222">
        <f t="shared" si="1611"/>
        <v>0</v>
      </c>
      <c r="IM602" s="222">
        <f t="shared" si="1612"/>
        <v>0</v>
      </c>
      <c r="IN602" s="222">
        <f t="shared" si="1613"/>
        <v>0</v>
      </c>
      <c r="IO602" s="222">
        <f t="shared" si="1614"/>
        <v>0</v>
      </c>
      <c r="IP602" s="222">
        <f t="shared" si="1615"/>
        <v>0</v>
      </c>
      <c r="IQ602" s="222">
        <f t="shared" si="1616"/>
        <v>0</v>
      </c>
      <c r="IR602" s="222">
        <f t="shared" si="1617"/>
        <v>0</v>
      </c>
      <c r="IS602" s="222">
        <f t="shared" si="1618"/>
        <v>0</v>
      </c>
      <c r="IT602" s="222">
        <f t="shared" si="1619"/>
        <v>0</v>
      </c>
      <c r="IU602" s="222">
        <f t="shared" si="1620"/>
        <v>0</v>
      </c>
      <c r="IV602" s="222">
        <f t="shared" si="1621"/>
        <v>0</v>
      </c>
      <c r="IW602" s="222">
        <f t="shared" si="1622"/>
        <v>0</v>
      </c>
      <c r="IX602" s="222">
        <f t="shared" si="1623"/>
        <v>0</v>
      </c>
      <c r="IY602" s="222">
        <f t="shared" si="1624"/>
        <v>0</v>
      </c>
      <c r="IZ602" s="222">
        <f t="shared" si="1625"/>
        <v>0</v>
      </c>
      <c r="JA602" s="222">
        <f t="shared" si="1626"/>
        <v>0</v>
      </c>
      <c r="JB602" s="222">
        <f t="shared" si="1627"/>
        <v>0</v>
      </c>
    </row>
    <row r="603" spans="2:262">
      <c r="B603" s="230">
        <v>242</v>
      </c>
      <c r="C603" s="229">
        <f t="shared" si="1628"/>
        <v>4.7265624999999851E-3</v>
      </c>
      <c r="D603" s="226">
        <f t="shared" ca="1" si="1371"/>
        <v>24.614626816338131</v>
      </c>
      <c r="E603" s="225">
        <f ca="1">IN361</f>
        <v>0.61462681633813021</v>
      </c>
      <c r="F603" s="224">
        <v>242</v>
      </c>
      <c r="G603" s="222">
        <f t="shared" si="1372"/>
        <v>0</v>
      </c>
      <c r="H603" s="222">
        <f t="shared" si="1373"/>
        <v>0</v>
      </c>
      <c r="I603" s="222">
        <f t="shared" si="1374"/>
        <v>0</v>
      </c>
      <c r="J603" s="222">
        <f t="shared" si="1375"/>
        <v>0</v>
      </c>
      <c r="K603" s="222">
        <f t="shared" si="1376"/>
        <v>0</v>
      </c>
      <c r="L603" s="222">
        <f t="shared" si="1377"/>
        <v>0</v>
      </c>
      <c r="M603" s="222">
        <f t="shared" si="1378"/>
        <v>0</v>
      </c>
      <c r="N603" s="222">
        <f t="shared" si="1379"/>
        <v>0</v>
      </c>
      <c r="O603" s="222">
        <f t="shared" si="1380"/>
        <v>0</v>
      </c>
      <c r="P603" s="222">
        <f t="shared" si="1381"/>
        <v>0</v>
      </c>
      <c r="Q603" s="222">
        <f t="shared" si="1382"/>
        <v>0</v>
      </c>
      <c r="R603" s="222">
        <f t="shared" si="1383"/>
        <v>0</v>
      </c>
      <c r="S603" s="222">
        <f t="shared" si="1384"/>
        <v>0</v>
      </c>
      <c r="T603" s="222">
        <f t="shared" si="1385"/>
        <v>0</v>
      </c>
      <c r="U603" s="222">
        <f t="shared" si="1386"/>
        <v>0</v>
      </c>
      <c r="V603" s="222">
        <f t="shared" si="1387"/>
        <v>0</v>
      </c>
      <c r="W603" s="222">
        <f t="shared" si="1388"/>
        <v>0</v>
      </c>
      <c r="X603" s="222">
        <f t="shared" si="1389"/>
        <v>0</v>
      </c>
      <c r="Y603" s="222">
        <f t="shared" si="1390"/>
        <v>0</v>
      </c>
      <c r="Z603" s="222">
        <f t="shared" si="1391"/>
        <v>0</v>
      </c>
      <c r="AA603" s="222">
        <f t="shared" si="1392"/>
        <v>0</v>
      </c>
      <c r="AB603" s="222">
        <f t="shared" si="1393"/>
        <v>0</v>
      </c>
      <c r="AC603" s="222">
        <f t="shared" si="1394"/>
        <v>0</v>
      </c>
      <c r="AD603" s="222">
        <f t="shared" si="1395"/>
        <v>0</v>
      </c>
      <c r="AE603" s="222">
        <f t="shared" si="1396"/>
        <v>0</v>
      </c>
      <c r="AF603" s="222">
        <f t="shared" si="1397"/>
        <v>0</v>
      </c>
      <c r="AG603" s="222">
        <f t="shared" si="1398"/>
        <v>0</v>
      </c>
      <c r="AH603" s="222">
        <f t="shared" si="1399"/>
        <v>0</v>
      </c>
      <c r="AI603" s="222">
        <f t="shared" si="1400"/>
        <v>0</v>
      </c>
      <c r="AJ603" s="222">
        <f t="shared" si="1401"/>
        <v>0</v>
      </c>
      <c r="AK603" s="222">
        <f t="shared" si="1402"/>
        <v>0</v>
      </c>
      <c r="AL603" s="222">
        <f t="shared" si="1403"/>
        <v>0</v>
      </c>
      <c r="AM603" s="222">
        <f t="shared" si="1404"/>
        <v>0</v>
      </c>
      <c r="AN603" s="222">
        <f t="shared" si="1405"/>
        <v>0</v>
      </c>
      <c r="AO603" s="222">
        <f t="shared" si="1406"/>
        <v>0</v>
      </c>
      <c r="AP603" s="222">
        <f t="shared" si="1407"/>
        <v>0</v>
      </c>
      <c r="AQ603" s="222">
        <f t="shared" si="1408"/>
        <v>0</v>
      </c>
      <c r="AR603" s="222">
        <f t="shared" si="1409"/>
        <v>0</v>
      </c>
      <c r="AS603" s="222">
        <f t="shared" si="1410"/>
        <v>0</v>
      </c>
      <c r="AT603" s="222">
        <f t="shared" si="1411"/>
        <v>0</v>
      </c>
      <c r="AU603" s="222">
        <f t="shared" si="1412"/>
        <v>0</v>
      </c>
      <c r="AV603" s="222">
        <f t="shared" si="1413"/>
        <v>0</v>
      </c>
      <c r="AW603" s="222">
        <f t="shared" si="1414"/>
        <v>0</v>
      </c>
      <c r="AX603" s="222">
        <f t="shared" si="1415"/>
        <v>0</v>
      </c>
      <c r="AY603" s="222">
        <f t="shared" si="1416"/>
        <v>0</v>
      </c>
      <c r="AZ603" s="222">
        <f t="shared" si="1417"/>
        <v>0</v>
      </c>
      <c r="BA603" s="222">
        <f t="shared" si="1418"/>
        <v>0</v>
      </c>
      <c r="BB603" s="222">
        <f t="shared" si="1419"/>
        <v>0</v>
      </c>
      <c r="BC603" s="222">
        <f t="shared" si="1420"/>
        <v>0</v>
      </c>
      <c r="BD603" s="222">
        <f t="shared" si="1421"/>
        <v>0</v>
      </c>
      <c r="BE603" s="222">
        <f t="shared" si="1422"/>
        <v>0</v>
      </c>
      <c r="BF603" s="222">
        <f t="shared" si="1423"/>
        <v>0</v>
      </c>
      <c r="BG603" s="222">
        <f t="shared" si="1424"/>
        <v>0</v>
      </c>
      <c r="BH603" s="222">
        <f t="shared" si="1425"/>
        <v>0</v>
      </c>
      <c r="BI603" s="222">
        <f t="shared" si="1426"/>
        <v>0</v>
      </c>
      <c r="BJ603" s="222">
        <f t="shared" si="1427"/>
        <v>0</v>
      </c>
      <c r="BK603" s="222">
        <f t="shared" si="1428"/>
        <v>0</v>
      </c>
      <c r="BL603" s="222">
        <f t="shared" si="1429"/>
        <v>0</v>
      </c>
      <c r="BM603" s="222">
        <f t="shared" si="1430"/>
        <v>0</v>
      </c>
      <c r="BN603" s="222">
        <f t="shared" si="1431"/>
        <v>0</v>
      </c>
      <c r="BO603" s="222">
        <f t="shared" si="1432"/>
        <v>0</v>
      </c>
      <c r="BP603" s="222">
        <f t="shared" si="1433"/>
        <v>0</v>
      </c>
      <c r="BQ603" s="222">
        <f t="shared" si="1434"/>
        <v>0</v>
      </c>
      <c r="BR603" s="222">
        <f t="shared" si="1435"/>
        <v>0</v>
      </c>
      <c r="BS603" s="222">
        <f t="shared" si="1436"/>
        <v>0</v>
      </c>
      <c r="BT603" s="222">
        <f t="shared" si="1437"/>
        <v>0</v>
      </c>
      <c r="BU603" s="222">
        <f t="shared" si="1438"/>
        <v>0</v>
      </c>
      <c r="BV603" s="222">
        <f t="shared" si="1439"/>
        <v>0</v>
      </c>
      <c r="BW603" s="222">
        <f t="shared" si="1440"/>
        <v>0</v>
      </c>
      <c r="BX603" s="222">
        <f t="shared" si="1441"/>
        <v>0</v>
      </c>
      <c r="BY603" s="222">
        <f t="shared" si="1442"/>
        <v>0</v>
      </c>
      <c r="BZ603" s="222">
        <f t="shared" si="1443"/>
        <v>0</v>
      </c>
      <c r="CA603" s="222">
        <f t="shared" si="1444"/>
        <v>0</v>
      </c>
      <c r="CB603" s="222">
        <f t="shared" si="1445"/>
        <v>0</v>
      </c>
      <c r="CC603" s="222">
        <f t="shared" si="1446"/>
        <v>0</v>
      </c>
      <c r="CD603" s="222">
        <f t="shared" si="1447"/>
        <v>0</v>
      </c>
      <c r="CE603" s="222">
        <f t="shared" si="1448"/>
        <v>0</v>
      </c>
      <c r="CF603" s="222">
        <f t="shared" si="1449"/>
        <v>0</v>
      </c>
      <c r="CG603" s="222">
        <f t="shared" si="1450"/>
        <v>0</v>
      </c>
      <c r="CH603" s="222">
        <f t="shared" si="1451"/>
        <v>0</v>
      </c>
      <c r="CI603" s="222">
        <f t="shared" si="1452"/>
        <v>0</v>
      </c>
      <c r="CJ603" s="222">
        <f t="shared" si="1453"/>
        <v>0</v>
      </c>
      <c r="CK603" s="222">
        <f t="shared" si="1454"/>
        <v>0</v>
      </c>
      <c r="CL603" s="222">
        <f t="shared" si="1455"/>
        <v>0</v>
      </c>
      <c r="CM603" s="222">
        <f t="shared" si="1456"/>
        <v>0</v>
      </c>
      <c r="CN603" s="222">
        <f t="shared" si="1457"/>
        <v>0</v>
      </c>
      <c r="CO603" s="222">
        <f t="shared" si="1458"/>
        <v>0</v>
      </c>
      <c r="CP603" s="222">
        <f t="shared" si="1459"/>
        <v>0</v>
      </c>
      <c r="CQ603" s="222">
        <f t="shared" si="1460"/>
        <v>0</v>
      </c>
      <c r="CR603" s="222">
        <f t="shared" si="1461"/>
        <v>0</v>
      </c>
      <c r="CS603" s="222">
        <f t="shared" si="1462"/>
        <v>0</v>
      </c>
      <c r="CT603" s="222">
        <f t="shared" si="1463"/>
        <v>0</v>
      </c>
      <c r="CU603" s="222">
        <f t="shared" si="1464"/>
        <v>0</v>
      </c>
      <c r="CV603" s="222">
        <f t="shared" si="1465"/>
        <v>0</v>
      </c>
      <c r="CW603" s="222">
        <f t="shared" si="1466"/>
        <v>0</v>
      </c>
      <c r="CX603" s="222">
        <f t="shared" si="1467"/>
        <v>0</v>
      </c>
      <c r="CY603" s="222">
        <f t="shared" si="1468"/>
        <v>0</v>
      </c>
      <c r="CZ603" s="222">
        <f t="shared" si="1469"/>
        <v>0</v>
      </c>
      <c r="DA603" s="222">
        <f t="shared" si="1470"/>
        <v>0</v>
      </c>
      <c r="DB603" s="222">
        <f t="shared" si="1471"/>
        <v>0</v>
      </c>
      <c r="DC603" s="222">
        <f t="shared" si="1472"/>
        <v>0</v>
      </c>
      <c r="DD603" s="222">
        <f t="shared" si="1473"/>
        <v>0</v>
      </c>
      <c r="DE603" s="222">
        <f t="shared" si="1474"/>
        <v>0</v>
      </c>
      <c r="DF603" s="222">
        <f t="shared" si="1475"/>
        <v>0</v>
      </c>
      <c r="DG603" s="222">
        <f t="shared" si="1476"/>
        <v>0</v>
      </c>
      <c r="DH603" s="222">
        <f t="shared" si="1477"/>
        <v>0</v>
      </c>
      <c r="DI603" s="222">
        <f t="shared" si="1478"/>
        <v>0</v>
      </c>
      <c r="DJ603" s="222">
        <f t="shared" si="1479"/>
        <v>0</v>
      </c>
      <c r="DK603" s="222">
        <f t="shared" si="1480"/>
        <v>0</v>
      </c>
      <c r="DL603" s="222">
        <f t="shared" si="1481"/>
        <v>0</v>
      </c>
      <c r="DM603" s="222">
        <f t="shared" si="1482"/>
        <v>0</v>
      </c>
      <c r="DN603" s="222">
        <f t="shared" si="1483"/>
        <v>0</v>
      </c>
      <c r="DO603" s="222">
        <f t="shared" si="1484"/>
        <v>0</v>
      </c>
      <c r="DP603" s="222">
        <f t="shared" si="1485"/>
        <v>0</v>
      </c>
      <c r="DQ603" s="222">
        <f t="shared" si="1486"/>
        <v>0</v>
      </c>
      <c r="DR603" s="222">
        <f t="shared" si="1487"/>
        <v>0</v>
      </c>
      <c r="DS603" s="222">
        <f t="shared" si="1488"/>
        <v>0</v>
      </c>
      <c r="DT603" s="222">
        <f t="shared" si="1489"/>
        <v>0</v>
      </c>
      <c r="DU603" s="222">
        <f t="shared" si="1490"/>
        <v>0</v>
      </c>
      <c r="DV603" s="222">
        <f t="shared" si="1491"/>
        <v>0</v>
      </c>
      <c r="DW603" s="222">
        <f t="shared" si="1492"/>
        <v>0</v>
      </c>
      <c r="DX603" s="222">
        <f t="shared" si="1493"/>
        <v>0</v>
      </c>
      <c r="DY603" s="222">
        <f t="shared" si="1494"/>
        <v>0</v>
      </c>
      <c r="DZ603" s="222">
        <f t="shared" si="1495"/>
        <v>0</v>
      </c>
      <c r="EA603" s="222">
        <f t="shared" si="1496"/>
        <v>0</v>
      </c>
      <c r="EB603" s="222">
        <f t="shared" si="1497"/>
        <v>0</v>
      </c>
      <c r="EC603" s="222">
        <f t="shared" si="1498"/>
        <v>0</v>
      </c>
      <c r="ED603" s="222">
        <f t="shared" si="1499"/>
        <v>0</v>
      </c>
      <c r="EE603" s="222">
        <f t="shared" si="1500"/>
        <v>0</v>
      </c>
      <c r="EF603" s="222">
        <f t="shared" si="1501"/>
        <v>0</v>
      </c>
      <c r="EG603" s="222">
        <f t="shared" si="1502"/>
        <v>0</v>
      </c>
      <c r="EH603" s="222">
        <f t="shared" si="1503"/>
        <v>0</v>
      </c>
      <c r="EI603" s="222">
        <f t="shared" si="1504"/>
        <v>0</v>
      </c>
      <c r="EJ603" s="222">
        <f t="shared" si="1505"/>
        <v>0</v>
      </c>
      <c r="EK603" s="222">
        <f t="shared" si="1506"/>
        <v>0</v>
      </c>
      <c r="EL603" s="222">
        <f t="shared" si="1507"/>
        <v>0</v>
      </c>
      <c r="EM603" s="222">
        <f t="shared" si="1508"/>
        <v>0</v>
      </c>
      <c r="EN603" s="222">
        <f t="shared" si="1509"/>
        <v>0</v>
      </c>
      <c r="EO603" s="222">
        <f t="shared" si="1510"/>
        <v>0</v>
      </c>
      <c r="EP603" s="222">
        <f t="shared" si="1511"/>
        <v>0</v>
      </c>
      <c r="EQ603" s="222">
        <f t="shared" si="1512"/>
        <v>0</v>
      </c>
      <c r="ER603" s="222">
        <f t="shared" si="1513"/>
        <v>0</v>
      </c>
      <c r="ES603" s="222">
        <f t="shared" si="1514"/>
        <v>0</v>
      </c>
      <c r="ET603" s="222">
        <f t="shared" si="1515"/>
        <v>0</v>
      </c>
      <c r="EU603" s="222">
        <f t="shared" si="1516"/>
        <v>0</v>
      </c>
      <c r="EV603" s="222">
        <f t="shared" si="1517"/>
        <v>0</v>
      </c>
      <c r="EW603" s="222">
        <f t="shared" si="1518"/>
        <v>0</v>
      </c>
      <c r="EX603" s="222">
        <f t="shared" si="1519"/>
        <v>0</v>
      </c>
      <c r="EY603" s="222">
        <f t="shared" si="1520"/>
        <v>0</v>
      </c>
      <c r="EZ603" s="222">
        <f t="shared" si="1521"/>
        <v>0</v>
      </c>
      <c r="FA603" s="222">
        <f t="shared" si="1522"/>
        <v>0</v>
      </c>
      <c r="FB603" s="222">
        <f t="shared" si="1523"/>
        <v>0</v>
      </c>
      <c r="FC603" s="222">
        <f t="shared" si="1524"/>
        <v>0</v>
      </c>
      <c r="FD603" s="222">
        <f t="shared" si="1525"/>
        <v>0</v>
      </c>
      <c r="FE603" s="222">
        <f t="shared" si="1526"/>
        <v>0</v>
      </c>
      <c r="FF603" s="222">
        <f t="shared" si="1527"/>
        <v>0</v>
      </c>
      <c r="FG603" s="222">
        <f t="shared" si="1528"/>
        <v>0</v>
      </c>
      <c r="FH603" s="222">
        <f t="shared" si="1529"/>
        <v>0</v>
      </c>
      <c r="FI603" s="222">
        <f t="shared" si="1530"/>
        <v>0</v>
      </c>
      <c r="FJ603" s="222">
        <f t="shared" si="1531"/>
        <v>0</v>
      </c>
      <c r="FK603" s="222">
        <f t="shared" si="1532"/>
        <v>0</v>
      </c>
      <c r="FL603" s="222">
        <f t="shared" si="1533"/>
        <v>0</v>
      </c>
      <c r="FM603" s="222">
        <f t="shared" si="1534"/>
        <v>0</v>
      </c>
      <c r="FN603" s="222">
        <f t="shared" si="1535"/>
        <v>0</v>
      </c>
      <c r="FO603" s="222">
        <f t="shared" si="1536"/>
        <v>0</v>
      </c>
      <c r="FP603" s="222">
        <f t="shared" si="1537"/>
        <v>0</v>
      </c>
      <c r="FQ603" s="222">
        <f t="shared" si="1538"/>
        <v>0</v>
      </c>
      <c r="FR603" s="222">
        <f t="shared" si="1539"/>
        <v>0</v>
      </c>
      <c r="FS603" s="222">
        <f t="shared" si="1540"/>
        <v>0</v>
      </c>
      <c r="FT603" s="222">
        <f t="shared" si="1541"/>
        <v>0</v>
      </c>
      <c r="FU603" s="222">
        <f t="shared" si="1542"/>
        <v>0</v>
      </c>
      <c r="FV603" s="222">
        <f t="shared" si="1543"/>
        <v>0</v>
      </c>
      <c r="FW603" s="222">
        <f t="shared" si="1544"/>
        <v>0</v>
      </c>
      <c r="FX603" s="222">
        <f t="shared" si="1545"/>
        <v>0</v>
      </c>
      <c r="FY603" s="222">
        <f t="shared" si="1546"/>
        <v>0</v>
      </c>
      <c r="FZ603" s="222">
        <f t="shared" si="1547"/>
        <v>0</v>
      </c>
      <c r="GA603" s="222">
        <f t="shared" si="1548"/>
        <v>0</v>
      </c>
      <c r="GB603" s="222">
        <f t="shared" si="1549"/>
        <v>0</v>
      </c>
      <c r="GC603" s="222">
        <f t="shared" si="1550"/>
        <v>0</v>
      </c>
      <c r="GD603" s="222">
        <f t="shared" si="1551"/>
        <v>0</v>
      </c>
      <c r="GE603" s="222">
        <f t="shared" si="1552"/>
        <v>0</v>
      </c>
      <c r="GF603" s="222">
        <f t="shared" si="1553"/>
        <v>0</v>
      </c>
      <c r="GG603" s="222">
        <f t="shared" si="1554"/>
        <v>0</v>
      </c>
      <c r="GH603" s="222">
        <f t="shared" si="1555"/>
        <v>0</v>
      </c>
      <c r="GI603" s="222">
        <f t="shared" si="1556"/>
        <v>0</v>
      </c>
      <c r="GJ603" s="222">
        <f t="shared" si="1557"/>
        <v>0</v>
      </c>
      <c r="GK603" s="222">
        <f t="shared" si="1558"/>
        <v>0</v>
      </c>
      <c r="GL603" s="222">
        <f t="shared" si="1559"/>
        <v>0</v>
      </c>
      <c r="GM603" s="222">
        <f t="shared" si="1560"/>
        <v>0</v>
      </c>
      <c r="GN603" s="222">
        <f t="shared" si="1561"/>
        <v>0</v>
      </c>
      <c r="GO603" s="222">
        <f t="shared" si="1562"/>
        <v>0</v>
      </c>
      <c r="GP603" s="222">
        <f t="shared" si="1563"/>
        <v>0</v>
      </c>
      <c r="GQ603" s="222">
        <f t="shared" si="1564"/>
        <v>0</v>
      </c>
      <c r="GR603" s="222">
        <f t="shared" si="1565"/>
        <v>0</v>
      </c>
      <c r="GS603" s="222">
        <f t="shared" si="1566"/>
        <v>0</v>
      </c>
      <c r="GT603" s="222">
        <f t="shared" si="1567"/>
        <v>0</v>
      </c>
      <c r="GU603" s="222">
        <f t="shared" si="1568"/>
        <v>0</v>
      </c>
      <c r="GV603" s="222">
        <f t="shared" si="1569"/>
        <v>0</v>
      </c>
      <c r="GW603" s="222">
        <f t="shared" si="1570"/>
        <v>0</v>
      </c>
      <c r="GX603" s="222">
        <f t="shared" si="1571"/>
        <v>0</v>
      </c>
      <c r="GY603" s="222">
        <f t="shared" si="1572"/>
        <v>0</v>
      </c>
      <c r="GZ603" s="222">
        <f t="shared" si="1573"/>
        <v>0</v>
      </c>
      <c r="HA603" s="222">
        <f t="shared" si="1574"/>
        <v>0</v>
      </c>
      <c r="HB603" s="222">
        <f t="shared" si="1575"/>
        <v>0</v>
      </c>
      <c r="HC603" s="222">
        <f t="shared" si="1576"/>
        <v>0</v>
      </c>
      <c r="HD603" s="222">
        <f t="shared" si="1577"/>
        <v>0</v>
      </c>
      <c r="HE603" s="222">
        <f t="shared" si="1578"/>
        <v>0</v>
      </c>
      <c r="HF603" s="222">
        <f t="shared" si="1579"/>
        <v>0</v>
      </c>
      <c r="HG603" s="222">
        <f t="shared" si="1580"/>
        <v>0</v>
      </c>
      <c r="HH603" s="222">
        <f t="shared" si="1581"/>
        <v>0</v>
      </c>
      <c r="HI603" s="222">
        <f t="shared" si="1582"/>
        <v>0</v>
      </c>
      <c r="HJ603" s="222">
        <f t="shared" si="1583"/>
        <v>0</v>
      </c>
      <c r="HK603" s="222">
        <f t="shared" si="1584"/>
        <v>0</v>
      </c>
      <c r="HL603" s="222">
        <f t="shared" si="1585"/>
        <v>0</v>
      </c>
      <c r="HM603" s="222">
        <f t="shared" si="1586"/>
        <v>0</v>
      </c>
      <c r="HN603" s="222">
        <f t="shared" si="1587"/>
        <v>0</v>
      </c>
      <c r="HO603" s="222">
        <f t="shared" si="1588"/>
        <v>0</v>
      </c>
      <c r="HP603" s="222">
        <f t="shared" si="1589"/>
        <v>0</v>
      </c>
      <c r="HQ603" s="222">
        <f t="shared" si="1590"/>
        <v>0</v>
      </c>
      <c r="HR603" s="222">
        <f t="shared" si="1591"/>
        <v>0</v>
      </c>
      <c r="HS603" s="222">
        <f t="shared" si="1592"/>
        <v>0</v>
      </c>
      <c r="HT603" s="222">
        <f t="shared" si="1593"/>
        <v>0</v>
      </c>
      <c r="HU603" s="222">
        <f t="shared" si="1594"/>
        <v>0</v>
      </c>
      <c r="HV603" s="222">
        <f t="shared" si="1595"/>
        <v>0</v>
      </c>
      <c r="HW603" s="222">
        <f t="shared" si="1596"/>
        <v>0</v>
      </c>
      <c r="HX603" s="222">
        <f t="shared" si="1597"/>
        <v>0</v>
      </c>
      <c r="HY603" s="222">
        <f t="shared" si="1598"/>
        <v>0</v>
      </c>
      <c r="HZ603" s="222">
        <f t="shared" si="1599"/>
        <v>0</v>
      </c>
      <c r="IA603" s="222">
        <f t="shared" si="1600"/>
        <v>0</v>
      </c>
      <c r="IB603" s="222">
        <f t="shared" si="1601"/>
        <v>0</v>
      </c>
      <c r="IC603" s="222">
        <f t="shared" si="1602"/>
        <v>0</v>
      </c>
      <c r="ID603" s="222">
        <f t="shared" si="1603"/>
        <v>0</v>
      </c>
      <c r="IE603" s="222">
        <f t="shared" si="1604"/>
        <v>0</v>
      </c>
      <c r="IF603" s="222">
        <f t="shared" si="1605"/>
        <v>0</v>
      </c>
      <c r="IG603" s="222">
        <f t="shared" si="1606"/>
        <v>0</v>
      </c>
      <c r="IH603" s="222">
        <f t="shared" si="1607"/>
        <v>0</v>
      </c>
      <c r="II603" s="222">
        <f t="shared" si="1608"/>
        <v>0</v>
      </c>
      <c r="IJ603" s="222">
        <f t="shared" si="1609"/>
        <v>0</v>
      </c>
      <c r="IK603" s="222">
        <f t="shared" si="1610"/>
        <v>0</v>
      </c>
      <c r="IL603" s="222">
        <f t="shared" si="1611"/>
        <v>0</v>
      </c>
      <c r="IM603" s="222">
        <f t="shared" si="1612"/>
        <v>0</v>
      </c>
      <c r="IN603" s="222">
        <f t="shared" si="1613"/>
        <v>0</v>
      </c>
      <c r="IO603" s="222">
        <f t="shared" si="1614"/>
        <v>0</v>
      </c>
      <c r="IP603" s="222">
        <f t="shared" si="1615"/>
        <v>0</v>
      </c>
      <c r="IQ603" s="222">
        <f t="shared" si="1616"/>
        <v>0</v>
      </c>
      <c r="IR603" s="222">
        <f t="shared" si="1617"/>
        <v>0</v>
      </c>
      <c r="IS603" s="222">
        <f t="shared" si="1618"/>
        <v>0</v>
      </c>
      <c r="IT603" s="222">
        <f t="shared" si="1619"/>
        <v>0</v>
      </c>
      <c r="IU603" s="222">
        <f t="shared" si="1620"/>
        <v>0</v>
      </c>
      <c r="IV603" s="222">
        <f t="shared" si="1621"/>
        <v>0</v>
      </c>
      <c r="IW603" s="222">
        <f t="shared" si="1622"/>
        <v>0</v>
      </c>
      <c r="IX603" s="222">
        <f t="shared" si="1623"/>
        <v>0</v>
      </c>
      <c r="IY603" s="222">
        <f t="shared" si="1624"/>
        <v>0</v>
      </c>
      <c r="IZ603" s="222">
        <f t="shared" si="1625"/>
        <v>0</v>
      </c>
      <c r="JA603" s="222">
        <f t="shared" si="1626"/>
        <v>0</v>
      </c>
      <c r="JB603" s="222">
        <f t="shared" si="1627"/>
        <v>0</v>
      </c>
    </row>
    <row r="604" spans="2:262">
      <c r="B604" s="230">
        <v>243</v>
      </c>
      <c r="C604" s="229">
        <f t="shared" si="1628"/>
        <v>4.7460937499999847E-3</v>
      </c>
      <c r="D604" s="226">
        <f t="shared" ca="1" si="1371"/>
        <v>24.610639038477185</v>
      </c>
      <c r="E604" s="225">
        <f ca="1">IO361</f>
        <v>0.61063903847718448</v>
      </c>
      <c r="F604" s="224">
        <v>243</v>
      </c>
      <c r="G604" s="222">
        <f t="shared" si="1372"/>
        <v>0</v>
      </c>
      <c r="H604" s="222">
        <f t="shared" si="1373"/>
        <v>0</v>
      </c>
      <c r="I604" s="222">
        <f t="shared" si="1374"/>
        <v>0</v>
      </c>
      <c r="J604" s="222">
        <f t="shared" si="1375"/>
        <v>0</v>
      </c>
      <c r="K604" s="222">
        <f t="shared" si="1376"/>
        <v>0</v>
      </c>
      <c r="L604" s="222">
        <f t="shared" si="1377"/>
        <v>0</v>
      </c>
      <c r="M604" s="222">
        <f t="shared" si="1378"/>
        <v>0</v>
      </c>
      <c r="N604" s="222">
        <f t="shared" si="1379"/>
        <v>0</v>
      </c>
      <c r="O604" s="222">
        <f t="shared" si="1380"/>
        <v>0</v>
      </c>
      <c r="P604" s="222">
        <f t="shared" si="1381"/>
        <v>0</v>
      </c>
      <c r="Q604" s="222">
        <f t="shared" si="1382"/>
        <v>0</v>
      </c>
      <c r="R604" s="222">
        <f t="shared" si="1383"/>
        <v>0</v>
      </c>
      <c r="S604" s="222">
        <f t="shared" si="1384"/>
        <v>0</v>
      </c>
      <c r="T604" s="222">
        <f t="shared" si="1385"/>
        <v>0</v>
      </c>
      <c r="U604" s="222">
        <f t="shared" si="1386"/>
        <v>0</v>
      </c>
      <c r="V604" s="222">
        <f t="shared" si="1387"/>
        <v>0</v>
      </c>
      <c r="W604" s="222">
        <f t="shared" si="1388"/>
        <v>0</v>
      </c>
      <c r="X604" s="222">
        <f t="shared" si="1389"/>
        <v>0</v>
      </c>
      <c r="Y604" s="222">
        <f t="shared" si="1390"/>
        <v>0</v>
      </c>
      <c r="Z604" s="222">
        <f t="shared" si="1391"/>
        <v>0</v>
      </c>
      <c r="AA604" s="222">
        <f t="shared" si="1392"/>
        <v>0</v>
      </c>
      <c r="AB604" s="222">
        <f t="shared" si="1393"/>
        <v>0</v>
      </c>
      <c r="AC604" s="222">
        <f t="shared" si="1394"/>
        <v>0</v>
      </c>
      <c r="AD604" s="222">
        <f t="shared" si="1395"/>
        <v>0</v>
      </c>
      <c r="AE604" s="222">
        <f t="shared" si="1396"/>
        <v>0</v>
      </c>
      <c r="AF604" s="222">
        <f t="shared" si="1397"/>
        <v>0</v>
      </c>
      <c r="AG604" s="222">
        <f t="shared" si="1398"/>
        <v>0</v>
      </c>
      <c r="AH604" s="222">
        <f t="shared" si="1399"/>
        <v>0</v>
      </c>
      <c r="AI604" s="222">
        <f t="shared" si="1400"/>
        <v>0</v>
      </c>
      <c r="AJ604" s="222">
        <f t="shared" si="1401"/>
        <v>0</v>
      </c>
      <c r="AK604" s="222">
        <f t="shared" si="1402"/>
        <v>0</v>
      </c>
      <c r="AL604" s="222">
        <f t="shared" si="1403"/>
        <v>0</v>
      </c>
      <c r="AM604" s="222">
        <f t="shared" si="1404"/>
        <v>0</v>
      </c>
      <c r="AN604" s="222">
        <f t="shared" si="1405"/>
        <v>0</v>
      </c>
      <c r="AO604" s="222">
        <f t="shared" si="1406"/>
        <v>0</v>
      </c>
      <c r="AP604" s="222">
        <f t="shared" si="1407"/>
        <v>0</v>
      </c>
      <c r="AQ604" s="222">
        <f t="shared" si="1408"/>
        <v>0</v>
      </c>
      <c r="AR604" s="222">
        <f t="shared" si="1409"/>
        <v>0</v>
      </c>
      <c r="AS604" s="222">
        <f t="shared" si="1410"/>
        <v>0</v>
      </c>
      <c r="AT604" s="222">
        <f t="shared" si="1411"/>
        <v>0</v>
      </c>
      <c r="AU604" s="222">
        <f t="shared" si="1412"/>
        <v>0</v>
      </c>
      <c r="AV604" s="222">
        <f t="shared" si="1413"/>
        <v>0</v>
      </c>
      <c r="AW604" s="222">
        <f t="shared" si="1414"/>
        <v>0</v>
      </c>
      <c r="AX604" s="222">
        <f t="shared" si="1415"/>
        <v>0</v>
      </c>
      <c r="AY604" s="222">
        <f t="shared" si="1416"/>
        <v>0</v>
      </c>
      <c r="AZ604" s="222">
        <f t="shared" si="1417"/>
        <v>0</v>
      </c>
      <c r="BA604" s="222">
        <f t="shared" si="1418"/>
        <v>0</v>
      </c>
      <c r="BB604" s="222">
        <f t="shared" si="1419"/>
        <v>0</v>
      </c>
      <c r="BC604" s="222">
        <f t="shared" si="1420"/>
        <v>0</v>
      </c>
      <c r="BD604" s="222">
        <f t="shared" si="1421"/>
        <v>0</v>
      </c>
      <c r="BE604" s="222">
        <f t="shared" si="1422"/>
        <v>0</v>
      </c>
      <c r="BF604" s="222">
        <f t="shared" si="1423"/>
        <v>0</v>
      </c>
      <c r="BG604" s="222">
        <f t="shared" si="1424"/>
        <v>0</v>
      </c>
      <c r="BH604" s="222">
        <f t="shared" si="1425"/>
        <v>0</v>
      </c>
      <c r="BI604" s="222">
        <f t="shared" si="1426"/>
        <v>0</v>
      </c>
      <c r="BJ604" s="222">
        <f t="shared" si="1427"/>
        <v>0</v>
      </c>
      <c r="BK604" s="222">
        <f t="shared" si="1428"/>
        <v>0</v>
      </c>
      <c r="BL604" s="222">
        <f t="shared" si="1429"/>
        <v>0</v>
      </c>
      <c r="BM604" s="222">
        <f t="shared" si="1430"/>
        <v>0</v>
      </c>
      <c r="BN604" s="222">
        <f t="shared" si="1431"/>
        <v>0</v>
      </c>
      <c r="BO604" s="222">
        <f t="shared" si="1432"/>
        <v>0</v>
      </c>
      <c r="BP604" s="222">
        <f t="shared" si="1433"/>
        <v>0</v>
      </c>
      <c r="BQ604" s="222">
        <f t="shared" si="1434"/>
        <v>0</v>
      </c>
      <c r="BR604" s="222">
        <f t="shared" si="1435"/>
        <v>0</v>
      </c>
      <c r="BS604" s="222">
        <f t="shared" si="1436"/>
        <v>0</v>
      </c>
      <c r="BT604" s="222">
        <f t="shared" si="1437"/>
        <v>0</v>
      </c>
      <c r="BU604" s="222">
        <f t="shared" si="1438"/>
        <v>0</v>
      </c>
      <c r="BV604" s="222">
        <f t="shared" si="1439"/>
        <v>0</v>
      </c>
      <c r="BW604" s="222">
        <f t="shared" si="1440"/>
        <v>0</v>
      </c>
      <c r="BX604" s="222">
        <f t="shared" si="1441"/>
        <v>0</v>
      </c>
      <c r="BY604" s="222">
        <f t="shared" si="1442"/>
        <v>0</v>
      </c>
      <c r="BZ604" s="222">
        <f t="shared" si="1443"/>
        <v>0</v>
      </c>
      <c r="CA604" s="222">
        <f t="shared" si="1444"/>
        <v>0</v>
      </c>
      <c r="CB604" s="222">
        <f t="shared" si="1445"/>
        <v>0</v>
      </c>
      <c r="CC604" s="222">
        <f t="shared" si="1446"/>
        <v>0</v>
      </c>
      <c r="CD604" s="222">
        <f t="shared" si="1447"/>
        <v>0</v>
      </c>
      <c r="CE604" s="222">
        <f t="shared" si="1448"/>
        <v>0</v>
      </c>
      <c r="CF604" s="222">
        <f t="shared" si="1449"/>
        <v>0</v>
      </c>
      <c r="CG604" s="222">
        <f t="shared" si="1450"/>
        <v>0</v>
      </c>
      <c r="CH604" s="222">
        <f t="shared" si="1451"/>
        <v>0</v>
      </c>
      <c r="CI604" s="222">
        <f t="shared" si="1452"/>
        <v>0</v>
      </c>
      <c r="CJ604" s="222">
        <f t="shared" si="1453"/>
        <v>0</v>
      </c>
      <c r="CK604" s="222">
        <f t="shared" si="1454"/>
        <v>0</v>
      </c>
      <c r="CL604" s="222">
        <f t="shared" si="1455"/>
        <v>0</v>
      </c>
      <c r="CM604" s="222">
        <f t="shared" si="1456"/>
        <v>0</v>
      </c>
      <c r="CN604" s="222">
        <f t="shared" si="1457"/>
        <v>0</v>
      </c>
      <c r="CO604" s="222">
        <f t="shared" si="1458"/>
        <v>0</v>
      </c>
      <c r="CP604" s="222">
        <f t="shared" si="1459"/>
        <v>0</v>
      </c>
      <c r="CQ604" s="222">
        <f t="shared" si="1460"/>
        <v>0</v>
      </c>
      <c r="CR604" s="222">
        <f t="shared" si="1461"/>
        <v>0</v>
      </c>
      <c r="CS604" s="222">
        <f t="shared" si="1462"/>
        <v>0</v>
      </c>
      <c r="CT604" s="222">
        <f t="shared" si="1463"/>
        <v>0</v>
      </c>
      <c r="CU604" s="222">
        <f t="shared" si="1464"/>
        <v>0</v>
      </c>
      <c r="CV604" s="222">
        <f t="shared" si="1465"/>
        <v>0</v>
      </c>
      <c r="CW604" s="222">
        <f t="shared" si="1466"/>
        <v>0</v>
      </c>
      <c r="CX604" s="222">
        <f t="shared" si="1467"/>
        <v>0</v>
      </c>
      <c r="CY604" s="222">
        <f t="shared" si="1468"/>
        <v>0</v>
      </c>
      <c r="CZ604" s="222">
        <f t="shared" si="1469"/>
        <v>0</v>
      </c>
      <c r="DA604" s="222">
        <f t="shared" si="1470"/>
        <v>0</v>
      </c>
      <c r="DB604" s="222">
        <f t="shared" si="1471"/>
        <v>0</v>
      </c>
      <c r="DC604" s="222">
        <f t="shared" si="1472"/>
        <v>0</v>
      </c>
      <c r="DD604" s="222">
        <f t="shared" si="1473"/>
        <v>0</v>
      </c>
      <c r="DE604" s="222">
        <f t="shared" si="1474"/>
        <v>0</v>
      </c>
      <c r="DF604" s="222">
        <f t="shared" si="1475"/>
        <v>0</v>
      </c>
      <c r="DG604" s="222">
        <f t="shared" si="1476"/>
        <v>0</v>
      </c>
      <c r="DH604" s="222">
        <f t="shared" si="1477"/>
        <v>0</v>
      </c>
      <c r="DI604" s="222">
        <f t="shared" si="1478"/>
        <v>0</v>
      </c>
      <c r="DJ604" s="222">
        <f t="shared" si="1479"/>
        <v>0</v>
      </c>
      <c r="DK604" s="222">
        <f t="shared" si="1480"/>
        <v>0</v>
      </c>
      <c r="DL604" s="222">
        <f t="shared" si="1481"/>
        <v>0</v>
      </c>
      <c r="DM604" s="222">
        <f t="shared" si="1482"/>
        <v>0</v>
      </c>
      <c r="DN604" s="222">
        <f t="shared" si="1483"/>
        <v>0</v>
      </c>
      <c r="DO604" s="222">
        <f t="shared" si="1484"/>
        <v>0</v>
      </c>
      <c r="DP604" s="222">
        <f t="shared" si="1485"/>
        <v>0</v>
      </c>
      <c r="DQ604" s="222">
        <f t="shared" si="1486"/>
        <v>0</v>
      </c>
      <c r="DR604" s="222">
        <f t="shared" si="1487"/>
        <v>0</v>
      </c>
      <c r="DS604" s="222">
        <f t="shared" si="1488"/>
        <v>0</v>
      </c>
      <c r="DT604" s="222">
        <f t="shared" si="1489"/>
        <v>0</v>
      </c>
      <c r="DU604" s="222">
        <f t="shared" si="1490"/>
        <v>0</v>
      </c>
      <c r="DV604" s="222">
        <f t="shared" si="1491"/>
        <v>0</v>
      </c>
      <c r="DW604" s="222">
        <f t="shared" si="1492"/>
        <v>0</v>
      </c>
      <c r="DX604" s="222">
        <f t="shared" si="1493"/>
        <v>0</v>
      </c>
      <c r="DY604" s="222">
        <f t="shared" si="1494"/>
        <v>0</v>
      </c>
      <c r="DZ604" s="222">
        <f t="shared" si="1495"/>
        <v>0</v>
      </c>
      <c r="EA604" s="222">
        <f t="shared" si="1496"/>
        <v>0</v>
      </c>
      <c r="EB604" s="222">
        <f t="shared" si="1497"/>
        <v>0</v>
      </c>
      <c r="EC604" s="222">
        <f t="shared" si="1498"/>
        <v>0</v>
      </c>
      <c r="ED604" s="222">
        <f t="shared" si="1499"/>
        <v>0</v>
      </c>
      <c r="EE604" s="222">
        <f t="shared" si="1500"/>
        <v>0</v>
      </c>
      <c r="EF604" s="222">
        <f t="shared" si="1501"/>
        <v>0</v>
      </c>
      <c r="EG604" s="222">
        <f t="shared" si="1502"/>
        <v>0</v>
      </c>
      <c r="EH604" s="222">
        <f t="shared" si="1503"/>
        <v>0</v>
      </c>
      <c r="EI604" s="222">
        <f t="shared" si="1504"/>
        <v>0</v>
      </c>
      <c r="EJ604" s="222">
        <f t="shared" si="1505"/>
        <v>0</v>
      </c>
      <c r="EK604" s="222">
        <f t="shared" si="1506"/>
        <v>0</v>
      </c>
      <c r="EL604" s="222">
        <f t="shared" si="1507"/>
        <v>0</v>
      </c>
      <c r="EM604" s="222">
        <f t="shared" si="1508"/>
        <v>0</v>
      </c>
      <c r="EN604" s="222">
        <f t="shared" si="1509"/>
        <v>0</v>
      </c>
      <c r="EO604" s="222">
        <f t="shared" si="1510"/>
        <v>0</v>
      </c>
      <c r="EP604" s="222">
        <f t="shared" si="1511"/>
        <v>0</v>
      </c>
      <c r="EQ604" s="222">
        <f t="shared" si="1512"/>
        <v>0</v>
      </c>
      <c r="ER604" s="222">
        <f t="shared" si="1513"/>
        <v>0</v>
      </c>
      <c r="ES604" s="222">
        <f t="shared" si="1514"/>
        <v>0</v>
      </c>
      <c r="ET604" s="222">
        <f t="shared" si="1515"/>
        <v>0</v>
      </c>
      <c r="EU604" s="222">
        <f t="shared" si="1516"/>
        <v>0</v>
      </c>
      <c r="EV604" s="222">
        <f t="shared" si="1517"/>
        <v>0</v>
      </c>
      <c r="EW604" s="222">
        <f t="shared" si="1518"/>
        <v>0</v>
      </c>
      <c r="EX604" s="222">
        <f t="shared" si="1519"/>
        <v>0</v>
      </c>
      <c r="EY604" s="222">
        <f t="shared" si="1520"/>
        <v>0</v>
      </c>
      <c r="EZ604" s="222">
        <f t="shared" si="1521"/>
        <v>0</v>
      </c>
      <c r="FA604" s="222">
        <f t="shared" si="1522"/>
        <v>0</v>
      </c>
      <c r="FB604" s="222">
        <f t="shared" si="1523"/>
        <v>0</v>
      </c>
      <c r="FC604" s="222">
        <f t="shared" si="1524"/>
        <v>0</v>
      </c>
      <c r="FD604" s="222">
        <f t="shared" si="1525"/>
        <v>0</v>
      </c>
      <c r="FE604" s="222">
        <f t="shared" si="1526"/>
        <v>0</v>
      </c>
      <c r="FF604" s="222">
        <f t="shared" si="1527"/>
        <v>0</v>
      </c>
      <c r="FG604" s="222">
        <f t="shared" si="1528"/>
        <v>0</v>
      </c>
      <c r="FH604" s="222">
        <f t="shared" si="1529"/>
        <v>0</v>
      </c>
      <c r="FI604" s="222">
        <f t="shared" si="1530"/>
        <v>0</v>
      </c>
      <c r="FJ604" s="222">
        <f t="shared" si="1531"/>
        <v>0</v>
      </c>
      <c r="FK604" s="222">
        <f t="shared" si="1532"/>
        <v>0</v>
      </c>
      <c r="FL604" s="222">
        <f t="shared" si="1533"/>
        <v>0</v>
      </c>
      <c r="FM604" s="222">
        <f t="shared" si="1534"/>
        <v>0</v>
      </c>
      <c r="FN604" s="222">
        <f t="shared" si="1535"/>
        <v>0</v>
      </c>
      <c r="FO604" s="222">
        <f t="shared" si="1536"/>
        <v>0</v>
      </c>
      <c r="FP604" s="222">
        <f t="shared" si="1537"/>
        <v>0</v>
      </c>
      <c r="FQ604" s="222">
        <f t="shared" si="1538"/>
        <v>0</v>
      </c>
      <c r="FR604" s="222">
        <f t="shared" si="1539"/>
        <v>0</v>
      </c>
      <c r="FS604" s="222">
        <f t="shared" si="1540"/>
        <v>0</v>
      </c>
      <c r="FT604" s="222">
        <f t="shared" si="1541"/>
        <v>0</v>
      </c>
      <c r="FU604" s="222">
        <f t="shared" si="1542"/>
        <v>0</v>
      </c>
      <c r="FV604" s="222">
        <f t="shared" si="1543"/>
        <v>0</v>
      </c>
      <c r="FW604" s="222">
        <f t="shared" si="1544"/>
        <v>0</v>
      </c>
      <c r="FX604" s="222">
        <f t="shared" si="1545"/>
        <v>0</v>
      </c>
      <c r="FY604" s="222">
        <f t="shared" si="1546"/>
        <v>0</v>
      </c>
      <c r="FZ604" s="222">
        <f t="shared" si="1547"/>
        <v>0</v>
      </c>
      <c r="GA604" s="222">
        <f t="shared" si="1548"/>
        <v>0</v>
      </c>
      <c r="GB604" s="222">
        <f t="shared" si="1549"/>
        <v>0</v>
      </c>
      <c r="GC604" s="222">
        <f t="shared" si="1550"/>
        <v>0</v>
      </c>
      <c r="GD604" s="222">
        <f t="shared" si="1551"/>
        <v>0</v>
      </c>
      <c r="GE604" s="222">
        <f t="shared" si="1552"/>
        <v>0</v>
      </c>
      <c r="GF604" s="222">
        <f t="shared" si="1553"/>
        <v>0</v>
      </c>
      <c r="GG604" s="222">
        <f t="shared" si="1554"/>
        <v>0</v>
      </c>
      <c r="GH604" s="222">
        <f t="shared" si="1555"/>
        <v>0</v>
      </c>
      <c r="GI604" s="222">
        <f t="shared" si="1556"/>
        <v>0</v>
      </c>
      <c r="GJ604" s="222">
        <f t="shared" si="1557"/>
        <v>0</v>
      </c>
      <c r="GK604" s="222">
        <f t="shared" si="1558"/>
        <v>0</v>
      </c>
      <c r="GL604" s="222">
        <f t="shared" si="1559"/>
        <v>0</v>
      </c>
      <c r="GM604" s="222">
        <f t="shared" si="1560"/>
        <v>0</v>
      </c>
      <c r="GN604" s="222">
        <f t="shared" si="1561"/>
        <v>0</v>
      </c>
      <c r="GO604" s="222">
        <f t="shared" si="1562"/>
        <v>0</v>
      </c>
      <c r="GP604" s="222">
        <f t="shared" si="1563"/>
        <v>0</v>
      </c>
      <c r="GQ604" s="222">
        <f t="shared" si="1564"/>
        <v>0</v>
      </c>
      <c r="GR604" s="222">
        <f t="shared" si="1565"/>
        <v>0</v>
      </c>
      <c r="GS604" s="222">
        <f t="shared" si="1566"/>
        <v>0</v>
      </c>
      <c r="GT604" s="222">
        <f t="shared" si="1567"/>
        <v>0</v>
      </c>
      <c r="GU604" s="222">
        <f t="shared" si="1568"/>
        <v>0</v>
      </c>
      <c r="GV604" s="222">
        <f t="shared" si="1569"/>
        <v>0</v>
      </c>
      <c r="GW604" s="222">
        <f t="shared" si="1570"/>
        <v>0</v>
      </c>
      <c r="GX604" s="222">
        <f t="shared" si="1571"/>
        <v>0</v>
      </c>
      <c r="GY604" s="222">
        <f t="shared" si="1572"/>
        <v>0</v>
      </c>
      <c r="GZ604" s="222">
        <f t="shared" si="1573"/>
        <v>0</v>
      </c>
      <c r="HA604" s="222">
        <f t="shared" si="1574"/>
        <v>0</v>
      </c>
      <c r="HB604" s="222">
        <f t="shared" si="1575"/>
        <v>0</v>
      </c>
      <c r="HC604" s="222">
        <f t="shared" si="1576"/>
        <v>0</v>
      </c>
      <c r="HD604" s="222">
        <f t="shared" si="1577"/>
        <v>0</v>
      </c>
      <c r="HE604" s="222">
        <f t="shared" si="1578"/>
        <v>0</v>
      </c>
      <c r="HF604" s="222">
        <f t="shared" si="1579"/>
        <v>0</v>
      </c>
      <c r="HG604" s="222">
        <f t="shared" si="1580"/>
        <v>0</v>
      </c>
      <c r="HH604" s="222">
        <f t="shared" si="1581"/>
        <v>0</v>
      </c>
      <c r="HI604" s="222">
        <f t="shared" si="1582"/>
        <v>0</v>
      </c>
      <c r="HJ604" s="222">
        <f t="shared" si="1583"/>
        <v>0</v>
      </c>
      <c r="HK604" s="222">
        <f t="shared" si="1584"/>
        <v>0</v>
      </c>
      <c r="HL604" s="222">
        <f t="shared" si="1585"/>
        <v>0</v>
      </c>
      <c r="HM604" s="222">
        <f t="shared" si="1586"/>
        <v>0</v>
      </c>
      <c r="HN604" s="222">
        <f t="shared" si="1587"/>
        <v>0</v>
      </c>
      <c r="HO604" s="222">
        <f t="shared" si="1588"/>
        <v>0</v>
      </c>
      <c r="HP604" s="222">
        <f t="shared" si="1589"/>
        <v>0</v>
      </c>
      <c r="HQ604" s="222">
        <f t="shared" si="1590"/>
        <v>0</v>
      </c>
      <c r="HR604" s="222">
        <f t="shared" si="1591"/>
        <v>0</v>
      </c>
      <c r="HS604" s="222">
        <f t="shared" si="1592"/>
        <v>0</v>
      </c>
      <c r="HT604" s="222">
        <f t="shared" si="1593"/>
        <v>0</v>
      </c>
      <c r="HU604" s="222">
        <f t="shared" si="1594"/>
        <v>0</v>
      </c>
      <c r="HV604" s="222">
        <f t="shared" si="1595"/>
        <v>0</v>
      </c>
      <c r="HW604" s="222">
        <f t="shared" si="1596"/>
        <v>0</v>
      </c>
      <c r="HX604" s="222">
        <f t="shared" si="1597"/>
        <v>0</v>
      </c>
      <c r="HY604" s="222">
        <f t="shared" si="1598"/>
        <v>0</v>
      </c>
      <c r="HZ604" s="222">
        <f t="shared" si="1599"/>
        <v>0</v>
      </c>
      <c r="IA604" s="222">
        <f t="shared" si="1600"/>
        <v>0</v>
      </c>
      <c r="IB604" s="222">
        <f t="shared" si="1601"/>
        <v>0</v>
      </c>
      <c r="IC604" s="222">
        <f t="shared" si="1602"/>
        <v>0</v>
      </c>
      <c r="ID604" s="222">
        <f t="shared" si="1603"/>
        <v>0</v>
      </c>
      <c r="IE604" s="222">
        <f t="shared" si="1604"/>
        <v>0</v>
      </c>
      <c r="IF604" s="222">
        <f t="shared" si="1605"/>
        <v>0</v>
      </c>
      <c r="IG604" s="222">
        <f t="shared" si="1606"/>
        <v>0</v>
      </c>
      <c r="IH604" s="222">
        <f t="shared" si="1607"/>
        <v>0</v>
      </c>
      <c r="II604" s="222">
        <f t="shared" si="1608"/>
        <v>0</v>
      </c>
      <c r="IJ604" s="222">
        <f t="shared" si="1609"/>
        <v>0</v>
      </c>
      <c r="IK604" s="222">
        <f t="shared" si="1610"/>
        <v>0</v>
      </c>
      <c r="IL604" s="222">
        <f t="shared" si="1611"/>
        <v>0</v>
      </c>
      <c r="IM604" s="222">
        <f t="shared" si="1612"/>
        <v>0</v>
      </c>
      <c r="IN604" s="222">
        <f t="shared" si="1613"/>
        <v>0</v>
      </c>
      <c r="IO604" s="222">
        <f t="shared" si="1614"/>
        <v>0</v>
      </c>
      <c r="IP604" s="222">
        <f t="shared" si="1615"/>
        <v>0</v>
      </c>
      <c r="IQ604" s="222">
        <f t="shared" si="1616"/>
        <v>0</v>
      </c>
      <c r="IR604" s="222">
        <f t="shared" si="1617"/>
        <v>0</v>
      </c>
      <c r="IS604" s="222">
        <f t="shared" si="1618"/>
        <v>0</v>
      </c>
      <c r="IT604" s="222">
        <f t="shared" si="1619"/>
        <v>0</v>
      </c>
      <c r="IU604" s="222">
        <f t="shared" si="1620"/>
        <v>0</v>
      </c>
      <c r="IV604" s="222">
        <f t="shared" si="1621"/>
        <v>0</v>
      </c>
      <c r="IW604" s="222">
        <f t="shared" si="1622"/>
        <v>0</v>
      </c>
      <c r="IX604" s="222">
        <f t="shared" si="1623"/>
        <v>0</v>
      </c>
      <c r="IY604" s="222">
        <f t="shared" si="1624"/>
        <v>0</v>
      </c>
      <c r="IZ604" s="222">
        <f t="shared" si="1625"/>
        <v>0</v>
      </c>
      <c r="JA604" s="222">
        <f t="shared" si="1626"/>
        <v>0</v>
      </c>
      <c r="JB604" s="222">
        <f t="shared" si="1627"/>
        <v>0</v>
      </c>
    </row>
    <row r="605" spans="2:262">
      <c r="B605" s="230">
        <v>244</v>
      </c>
      <c r="C605" s="229">
        <f t="shared" si="1628"/>
        <v>4.7656249999999843E-3</v>
      </c>
      <c r="D605" s="226">
        <f t="shared" ca="1" si="1371"/>
        <v>24.607127375825876</v>
      </c>
      <c r="E605" s="225">
        <f ca="1">IP361</f>
        <v>0.60712737582587373</v>
      </c>
      <c r="F605" s="224">
        <v>244</v>
      </c>
      <c r="G605" s="222">
        <f t="shared" si="1372"/>
        <v>0</v>
      </c>
      <c r="H605" s="222">
        <f t="shared" si="1373"/>
        <v>0</v>
      </c>
      <c r="I605" s="222">
        <f t="shared" si="1374"/>
        <v>0</v>
      </c>
      <c r="J605" s="222">
        <f t="shared" si="1375"/>
        <v>0</v>
      </c>
      <c r="K605" s="222">
        <f t="shared" si="1376"/>
        <v>0</v>
      </c>
      <c r="L605" s="222">
        <f t="shared" si="1377"/>
        <v>0</v>
      </c>
      <c r="M605" s="222">
        <f t="shared" si="1378"/>
        <v>0</v>
      </c>
      <c r="N605" s="222">
        <f t="shared" si="1379"/>
        <v>0</v>
      </c>
      <c r="O605" s="222">
        <f t="shared" si="1380"/>
        <v>0</v>
      </c>
      <c r="P605" s="222">
        <f t="shared" si="1381"/>
        <v>0</v>
      </c>
      <c r="Q605" s="222">
        <f t="shared" si="1382"/>
        <v>0</v>
      </c>
      <c r="R605" s="222">
        <f t="shared" si="1383"/>
        <v>0</v>
      </c>
      <c r="S605" s="222">
        <f t="shared" si="1384"/>
        <v>0</v>
      </c>
      <c r="T605" s="222">
        <f t="shared" si="1385"/>
        <v>0</v>
      </c>
      <c r="U605" s="222">
        <f t="shared" si="1386"/>
        <v>0</v>
      </c>
      <c r="V605" s="222">
        <f t="shared" si="1387"/>
        <v>0</v>
      </c>
      <c r="W605" s="222">
        <f t="shared" si="1388"/>
        <v>0</v>
      </c>
      <c r="X605" s="222">
        <f t="shared" si="1389"/>
        <v>0</v>
      </c>
      <c r="Y605" s="222">
        <f t="shared" si="1390"/>
        <v>0</v>
      </c>
      <c r="Z605" s="222">
        <f t="shared" si="1391"/>
        <v>0</v>
      </c>
      <c r="AA605" s="222">
        <f t="shared" si="1392"/>
        <v>0</v>
      </c>
      <c r="AB605" s="222">
        <f t="shared" si="1393"/>
        <v>0</v>
      </c>
      <c r="AC605" s="222">
        <f t="shared" si="1394"/>
        <v>0</v>
      </c>
      <c r="AD605" s="222">
        <f t="shared" si="1395"/>
        <v>0</v>
      </c>
      <c r="AE605" s="222">
        <f t="shared" si="1396"/>
        <v>0</v>
      </c>
      <c r="AF605" s="222">
        <f t="shared" si="1397"/>
        <v>0</v>
      </c>
      <c r="AG605" s="222">
        <f t="shared" si="1398"/>
        <v>0</v>
      </c>
      <c r="AH605" s="222">
        <f t="shared" si="1399"/>
        <v>0</v>
      </c>
      <c r="AI605" s="222">
        <f t="shared" si="1400"/>
        <v>0</v>
      </c>
      <c r="AJ605" s="222">
        <f t="shared" si="1401"/>
        <v>0</v>
      </c>
      <c r="AK605" s="222">
        <f t="shared" si="1402"/>
        <v>0</v>
      </c>
      <c r="AL605" s="222">
        <f t="shared" si="1403"/>
        <v>0</v>
      </c>
      <c r="AM605" s="222">
        <f t="shared" si="1404"/>
        <v>0</v>
      </c>
      <c r="AN605" s="222">
        <f t="shared" si="1405"/>
        <v>0</v>
      </c>
      <c r="AO605" s="222">
        <f t="shared" si="1406"/>
        <v>0</v>
      </c>
      <c r="AP605" s="222">
        <f t="shared" si="1407"/>
        <v>0</v>
      </c>
      <c r="AQ605" s="222">
        <f t="shared" si="1408"/>
        <v>0</v>
      </c>
      <c r="AR605" s="222">
        <f t="shared" si="1409"/>
        <v>0</v>
      </c>
      <c r="AS605" s="222">
        <f t="shared" si="1410"/>
        <v>0</v>
      </c>
      <c r="AT605" s="222">
        <f t="shared" si="1411"/>
        <v>0</v>
      </c>
      <c r="AU605" s="222">
        <f t="shared" si="1412"/>
        <v>0</v>
      </c>
      <c r="AV605" s="222">
        <f t="shared" si="1413"/>
        <v>0</v>
      </c>
      <c r="AW605" s="222">
        <f t="shared" si="1414"/>
        <v>0</v>
      </c>
      <c r="AX605" s="222">
        <f t="shared" si="1415"/>
        <v>0</v>
      </c>
      <c r="AY605" s="222">
        <f t="shared" si="1416"/>
        <v>0</v>
      </c>
      <c r="AZ605" s="222">
        <f t="shared" si="1417"/>
        <v>0</v>
      </c>
      <c r="BA605" s="222">
        <f t="shared" si="1418"/>
        <v>0</v>
      </c>
      <c r="BB605" s="222">
        <f t="shared" si="1419"/>
        <v>0</v>
      </c>
      <c r="BC605" s="222">
        <f t="shared" si="1420"/>
        <v>0</v>
      </c>
      <c r="BD605" s="222">
        <f t="shared" si="1421"/>
        <v>0</v>
      </c>
      <c r="BE605" s="222">
        <f t="shared" si="1422"/>
        <v>0</v>
      </c>
      <c r="BF605" s="222">
        <f t="shared" si="1423"/>
        <v>0</v>
      </c>
      <c r="BG605" s="222">
        <f t="shared" si="1424"/>
        <v>0</v>
      </c>
      <c r="BH605" s="222">
        <f t="shared" si="1425"/>
        <v>0</v>
      </c>
      <c r="BI605" s="222">
        <f t="shared" si="1426"/>
        <v>0</v>
      </c>
      <c r="BJ605" s="222">
        <f t="shared" si="1427"/>
        <v>0</v>
      </c>
      <c r="BK605" s="222">
        <f t="shared" si="1428"/>
        <v>0</v>
      </c>
      <c r="BL605" s="222">
        <f t="shared" si="1429"/>
        <v>0</v>
      </c>
      <c r="BM605" s="222">
        <f t="shared" si="1430"/>
        <v>0</v>
      </c>
      <c r="BN605" s="222">
        <f t="shared" si="1431"/>
        <v>0</v>
      </c>
      <c r="BO605" s="222">
        <f t="shared" si="1432"/>
        <v>0</v>
      </c>
      <c r="BP605" s="222">
        <f t="shared" si="1433"/>
        <v>0</v>
      </c>
      <c r="BQ605" s="222">
        <f t="shared" si="1434"/>
        <v>0</v>
      </c>
      <c r="BR605" s="222">
        <f t="shared" si="1435"/>
        <v>0</v>
      </c>
      <c r="BS605" s="222">
        <f t="shared" si="1436"/>
        <v>0</v>
      </c>
      <c r="BT605" s="222">
        <f t="shared" si="1437"/>
        <v>0</v>
      </c>
      <c r="BU605" s="222">
        <f t="shared" si="1438"/>
        <v>0</v>
      </c>
      <c r="BV605" s="222">
        <f t="shared" si="1439"/>
        <v>0</v>
      </c>
      <c r="BW605" s="222">
        <f t="shared" si="1440"/>
        <v>0</v>
      </c>
      <c r="BX605" s="222">
        <f t="shared" si="1441"/>
        <v>0</v>
      </c>
      <c r="BY605" s="222">
        <f t="shared" si="1442"/>
        <v>0</v>
      </c>
      <c r="BZ605" s="222">
        <f t="shared" si="1443"/>
        <v>0</v>
      </c>
      <c r="CA605" s="222">
        <f t="shared" si="1444"/>
        <v>0</v>
      </c>
      <c r="CB605" s="222">
        <f t="shared" si="1445"/>
        <v>0</v>
      </c>
      <c r="CC605" s="222">
        <f t="shared" si="1446"/>
        <v>0</v>
      </c>
      <c r="CD605" s="222">
        <f t="shared" si="1447"/>
        <v>0</v>
      </c>
      <c r="CE605" s="222">
        <f t="shared" si="1448"/>
        <v>0</v>
      </c>
      <c r="CF605" s="222">
        <f t="shared" si="1449"/>
        <v>0</v>
      </c>
      <c r="CG605" s="222">
        <f t="shared" si="1450"/>
        <v>0</v>
      </c>
      <c r="CH605" s="222">
        <f t="shared" si="1451"/>
        <v>0</v>
      </c>
      <c r="CI605" s="222">
        <f t="shared" si="1452"/>
        <v>0</v>
      </c>
      <c r="CJ605" s="222">
        <f t="shared" si="1453"/>
        <v>0</v>
      </c>
      <c r="CK605" s="222">
        <f t="shared" si="1454"/>
        <v>0</v>
      </c>
      <c r="CL605" s="222">
        <f t="shared" si="1455"/>
        <v>0</v>
      </c>
      <c r="CM605" s="222">
        <f t="shared" si="1456"/>
        <v>0</v>
      </c>
      <c r="CN605" s="222">
        <f t="shared" si="1457"/>
        <v>0</v>
      </c>
      <c r="CO605" s="222">
        <f t="shared" si="1458"/>
        <v>0</v>
      </c>
      <c r="CP605" s="222">
        <f t="shared" si="1459"/>
        <v>0</v>
      </c>
      <c r="CQ605" s="222">
        <f t="shared" si="1460"/>
        <v>0</v>
      </c>
      <c r="CR605" s="222">
        <f t="shared" si="1461"/>
        <v>0</v>
      </c>
      <c r="CS605" s="222">
        <f t="shared" si="1462"/>
        <v>0</v>
      </c>
      <c r="CT605" s="222">
        <f t="shared" si="1463"/>
        <v>0</v>
      </c>
      <c r="CU605" s="222">
        <f t="shared" si="1464"/>
        <v>0</v>
      </c>
      <c r="CV605" s="222">
        <f t="shared" si="1465"/>
        <v>0</v>
      </c>
      <c r="CW605" s="222">
        <f t="shared" si="1466"/>
        <v>0</v>
      </c>
      <c r="CX605" s="222">
        <f t="shared" si="1467"/>
        <v>0</v>
      </c>
      <c r="CY605" s="222">
        <f t="shared" si="1468"/>
        <v>0</v>
      </c>
      <c r="CZ605" s="222">
        <f t="shared" si="1469"/>
        <v>0</v>
      </c>
      <c r="DA605" s="222">
        <f t="shared" si="1470"/>
        <v>0</v>
      </c>
      <c r="DB605" s="222">
        <f t="shared" si="1471"/>
        <v>0</v>
      </c>
      <c r="DC605" s="222">
        <f t="shared" si="1472"/>
        <v>0</v>
      </c>
      <c r="DD605" s="222">
        <f t="shared" si="1473"/>
        <v>0</v>
      </c>
      <c r="DE605" s="222">
        <f t="shared" si="1474"/>
        <v>0</v>
      </c>
      <c r="DF605" s="222">
        <f t="shared" si="1475"/>
        <v>0</v>
      </c>
      <c r="DG605" s="222">
        <f t="shared" si="1476"/>
        <v>0</v>
      </c>
      <c r="DH605" s="222">
        <f t="shared" si="1477"/>
        <v>0</v>
      </c>
      <c r="DI605" s="222">
        <f t="shared" si="1478"/>
        <v>0</v>
      </c>
      <c r="DJ605" s="222">
        <f t="shared" si="1479"/>
        <v>0</v>
      </c>
      <c r="DK605" s="222">
        <f t="shared" si="1480"/>
        <v>0</v>
      </c>
      <c r="DL605" s="222">
        <f t="shared" si="1481"/>
        <v>0</v>
      </c>
      <c r="DM605" s="222">
        <f t="shared" si="1482"/>
        <v>0</v>
      </c>
      <c r="DN605" s="222">
        <f t="shared" si="1483"/>
        <v>0</v>
      </c>
      <c r="DO605" s="222">
        <f t="shared" si="1484"/>
        <v>0</v>
      </c>
      <c r="DP605" s="222">
        <f t="shared" si="1485"/>
        <v>0</v>
      </c>
      <c r="DQ605" s="222">
        <f t="shared" si="1486"/>
        <v>0</v>
      </c>
      <c r="DR605" s="222">
        <f t="shared" si="1487"/>
        <v>0</v>
      </c>
      <c r="DS605" s="222">
        <f t="shared" si="1488"/>
        <v>0</v>
      </c>
      <c r="DT605" s="222">
        <f t="shared" si="1489"/>
        <v>0</v>
      </c>
      <c r="DU605" s="222">
        <f t="shared" si="1490"/>
        <v>0</v>
      </c>
      <c r="DV605" s="222">
        <f t="shared" si="1491"/>
        <v>0</v>
      </c>
      <c r="DW605" s="222">
        <f t="shared" si="1492"/>
        <v>0</v>
      </c>
      <c r="DX605" s="222">
        <f t="shared" si="1493"/>
        <v>0</v>
      </c>
      <c r="DY605" s="222">
        <f t="shared" si="1494"/>
        <v>0</v>
      </c>
      <c r="DZ605" s="222">
        <f t="shared" si="1495"/>
        <v>0</v>
      </c>
      <c r="EA605" s="222">
        <f t="shared" si="1496"/>
        <v>0</v>
      </c>
      <c r="EB605" s="222">
        <f t="shared" si="1497"/>
        <v>0</v>
      </c>
      <c r="EC605" s="222">
        <f t="shared" si="1498"/>
        <v>0</v>
      </c>
      <c r="ED605" s="222">
        <f t="shared" si="1499"/>
        <v>0</v>
      </c>
      <c r="EE605" s="222">
        <f t="shared" si="1500"/>
        <v>0</v>
      </c>
      <c r="EF605" s="222">
        <f t="shared" si="1501"/>
        <v>0</v>
      </c>
      <c r="EG605" s="222">
        <f t="shared" si="1502"/>
        <v>0</v>
      </c>
      <c r="EH605" s="222">
        <f t="shared" si="1503"/>
        <v>0</v>
      </c>
      <c r="EI605" s="222">
        <f t="shared" si="1504"/>
        <v>0</v>
      </c>
      <c r="EJ605" s="222">
        <f t="shared" si="1505"/>
        <v>0</v>
      </c>
      <c r="EK605" s="222">
        <f t="shared" si="1506"/>
        <v>0</v>
      </c>
      <c r="EL605" s="222">
        <f t="shared" si="1507"/>
        <v>0</v>
      </c>
      <c r="EM605" s="222">
        <f t="shared" si="1508"/>
        <v>0</v>
      </c>
      <c r="EN605" s="222">
        <f t="shared" si="1509"/>
        <v>0</v>
      </c>
      <c r="EO605" s="222">
        <f t="shared" si="1510"/>
        <v>0</v>
      </c>
      <c r="EP605" s="222">
        <f t="shared" si="1511"/>
        <v>0</v>
      </c>
      <c r="EQ605" s="222">
        <f t="shared" si="1512"/>
        <v>0</v>
      </c>
      <c r="ER605" s="222">
        <f t="shared" si="1513"/>
        <v>0</v>
      </c>
      <c r="ES605" s="222">
        <f t="shared" si="1514"/>
        <v>0</v>
      </c>
      <c r="ET605" s="222">
        <f t="shared" si="1515"/>
        <v>0</v>
      </c>
      <c r="EU605" s="222">
        <f t="shared" si="1516"/>
        <v>0</v>
      </c>
      <c r="EV605" s="222">
        <f t="shared" si="1517"/>
        <v>0</v>
      </c>
      <c r="EW605" s="222">
        <f t="shared" si="1518"/>
        <v>0</v>
      </c>
      <c r="EX605" s="222">
        <f t="shared" si="1519"/>
        <v>0</v>
      </c>
      <c r="EY605" s="222">
        <f t="shared" si="1520"/>
        <v>0</v>
      </c>
      <c r="EZ605" s="222">
        <f t="shared" si="1521"/>
        <v>0</v>
      </c>
      <c r="FA605" s="222">
        <f t="shared" si="1522"/>
        <v>0</v>
      </c>
      <c r="FB605" s="222">
        <f t="shared" si="1523"/>
        <v>0</v>
      </c>
      <c r="FC605" s="222">
        <f t="shared" si="1524"/>
        <v>0</v>
      </c>
      <c r="FD605" s="222">
        <f t="shared" si="1525"/>
        <v>0</v>
      </c>
      <c r="FE605" s="222">
        <f t="shared" si="1526"/>
        <v>0</v>
      </c>
      <c r="FF605" s="222">
        <f t="shared" si="1527"/>
        <v>0</v>
      </c>
      <c r="FG605" s="222">
        <f t="shared" si="1528"/>
        <v>0</v>
      </c>
      <c r="FH605" s="222">
        <f t="shared" si="1529"/>
        <v>0</v>
      </c>
      <c r="FI605" s="222">
        <f t="shared" si="1530"/>
        <v>0</v>
      </c>
      <c r="FJ605" s="222">
        <f t="shared" si="1531"/>
        <v>0</v>
      </c>
      <c r="FK605" s="222">
        <f t="shared" si="1532"/>
        <v>0</v>
      </c>
      <c r="FL605" s="222">
        <f t="shared" si="1533"/>
        <v>0</v>
      </c>
      <c r="FM605" s="222">
        <f t="shared" si="1534"/>
        <v>0</v>
      </c>
      <c r="FN605" s="222">
        <f t="shared" si="1535"/>
        <v>0</v>
      </c>
      <c r="FO605" s="222">
        <f t="shared" si="1536"/>
        <v>0</v>
      </c>
      <c r="FP605" s="222">
        <f t="shared" si="1537"/>
        <v>0</v>
      </c>
      <c r="FQ605" s="222">
        <f t="shared" si="1538"/>
        <v>0</v>
      </c>
      <c r="FR605" s="222">
        <f t="shared" si="1539"/>
        <v>0</v>
      </c>
      <c r="FS605" s="222">
        <f t="shared" si="1540"/>
        <v>0</v>
      </c>
      <c r="FT605" s="222">
        <f t="shared" si="1541"/>
        <v>0</v>
      </c>
      <c r="FU605" s="222">
        <f t="shared" si="1542"/>
        <v>0</v>
      </c>
      <c r="FV605" s="222">
        <f t="shared" si="1543"/>
        <v>0</v>
      </c>
      <c r="FW605" s="222">
        <f t="shared" si="1544"/>
        <v>0</v>
      </c>
      <c r="FX605" s="222">
        <f t="shared" si="1545"/>
        <v>0</v>
      </c>
      <c r="FY605" s="222">
        <f t="shared" si="1546"/>
        <v>0</v>
      </c>
      <c r="FZ605" s="222">
        <f t="shared" si="1547"/>
        <v>0</v>
      </c>
      <c r="GA605" s="222">
        <f t="shared" si="1548"/>
        <v>0</v>
      </c>
      <c r="GB605" s="222">
        <f t="shared" si="1549"/>
        <v>0</v>
      </c>
      <c r="GC605" s="222">
        <f t="shared" si="1550"/>
        <v>0</v>
      </c>
      <c r="GD605" s="222">
        <f t="shared" si="1551"/>
        <v>0</v>
      </c>
      <c r="GE605" s="222">
        <f t="shared" si="1552"/>
        <v>0</v>
      </c>
      <c r="GF605" s="222">
        <f t="shared" si="1553"/>
        <v>0</v>
      </c>
      <c r="GG605" s="222">
        <f t="shared" si="1554"/>
        <v>0</v>
      </c>
      <c r="GH605" s="222">
        <f t="shared" si="1555"/>
        <v>0</v>
      </c>
      <c r="GI605" s="222">
        <f t="shared" si="1556"/>
        <v>0</v>
      </c>
      <c r="GJ605" s="222">
        <f t="shared" si="1557"/>
        <v>0</v>
      </c>
      <c r="GK605" s="222">
        <f t="shared" si="1558"/>
        <v>0</v>
      </c>
      <c r="GL605" s="222">
        <f t="shared" si="1559"/>
        <v>0</v>
      </c>
      <c r="GM605" s="222">
        <f t="shared" si="1560"/>
        <v>0</v>
      </c>
      <c r="GN605" s="222">
        <f t="shared" si="1561"/>
        <v>0</v>
      </c>
      <c r="GO605" s="222">
        <f t="shared" si="1562"/>
        <v>0</v>
      </c>
      <c r="GP605" s="222">
        <f t="shared" si="1563"/>
        <v>0</v>
      </c>
      <c r="GQ605" s="222">
        <f t="shared" si="1564"/>
        <v>0</v>
      </c>
      <c r="GR605" s="222">
        <f t="shared" si="1565"/>
        <v>0</v>
      </c>
      <c r="GS605" s="222">
        <f t="shared" si="1566"/>
        <v>0</v>
      </c>
      <c r="GT605" s="222">
        <f t="shared" si="1567"/>
        <v>0</v>
      </c>
      <c r="GU605" s="222">
        <f t="shared" si="1568"/>
        <v>0</v>
      </c>
      <c r="GV605" s="222">
        <f t="shared" si="1569"/>
        <v>0</v>
      </c>
      <c r="GW605" s="222">
        <f t="shared" si="1570"/>
        <v>0</v>
      </c>
      <c r="GX605" s="222">
        <f t="shared" si="1571"/>
        <v>0</v>
      </c>
      <c r="GY605" s="222">
        <f t="shared" si="1572"/>
        <v>0</v>
      </c>
      <c r="GZ605" s="222">
        <f t="shared" si="1573"/>
        <v>0</v>
      </c>
      <c r="HA605" s="222">
        <f t="shared" si="1574"/>
        <v>0</v>
      </c>
      <c r="HB605" s="222">
        <f t="shared" si="1575"/>
        <v>0</v>
      </c>
      <c r="HC605" s="222">
        <f t="shared" si="1576"/>
        <v>0</v>
      </c>
      <c r="HD605" s="222">
        <f t="shared" si="1577"/>
        <v>0</v>
      </c>
      <c r="HE605" s="222">
        <f t="shared" si="1578"/>
        <v>0</v>
      </c>
      <c r="HF605" s="222">
        <f t="shared" si="1579"/>
        <v>0</v>
      </c>
      <c r="HG605" s="222">
        <f t="shared" si="1580"/>
        <v>0</v>
      </c>
      <c r="HH605" s="222">
        <f t="shared" si="1581"/>
        <v>0</v>
      </c>
      <c r="HI605" s="222">
        <f t="shared" si="1582"/>
        <v>0</v>
      </c>
      <c r="HJ605" s="222">
        <f t="shared" si="1583"/>
        <v>0</v>
      </c>
      <c r="HK605" s="222">
        <f t="shared" si="1584"/>
        <v>0</v>
      </c>
      <c r="HL605" s="222">
        <f t="shared" si="1585"/>
        <v>0</v>
      </c>
      <c r="HM605" s="222">
        <f t="shared" si="1586"/>
        <v>0</v>
      </c>
      <c r="HN605" s="222">
        <f t="shared" si="1587"/>
        <v>0</v>
      </c>
      <c r="HO605" s="222">
        <f t="shared" si="1588"/>
        <v>0</v>
      </c>
      <c r="HP605" s="222">
        <f t="shared" si="1589"/>
        <v>0</v>
      </c>
      <c r="HQ605" s="222">
        <f t="shared" si="1590"/>
        <v>0</v>
      </c>
      <c r="HR605" s="222">
        <f t="shared" si="1591"/>
        <v>0</v>
      </c>
      <c r="HS605" s="222">
        <f t="shared" si="1592"/>
        <v>0</v>
      </c>
      <c r="HT605" s="222">
        <f t="shared" si="1593"/>
        <v>0</v>
      </c>
      <c r="HU605" s="222">
        <f t="shared" si="1594"/>
        <v>0</v>
      </c>
      <c r="HV605" s="222">
        <f t="shared" si="1595"/>
        <v>0</v>
      </c>
      <c r="HW605" s="222">
        <f t="shared" si="1596"/>
        <v>0</v>
      </c>
      <c r="HX605" s="222">
        <f t="shared" si="1597"/>
        <v>0</v>
      </c>
      <c r="HY605" s="222">
        <f t="shared" si="1598"/>
        <v>0</v>
      </c>
      <c r="HZ605" s="222">
        <f t="shared" si="1599"/>
        <v>0</v>
      </c>
      <c r="IA605" s="222">
        <f t="shared" si="1600"/>
        <v>0</v>
      </c>
      <c r="IB605" s="222">
        <f t="shared" si="1601"/>
        <v>0</v>
      </c>
      <c r="IC605" s="222">
        <f t="shared" si="1602"/>
        <v>0</v>
      </c>
      <c r="ID605" s="222">
        <f t="shared" si="1603"/>
        <v>0</v>
      </c>
      <c r="IE605" s="222">
        <f t="shared" si="1604"/>
        <v>0</v>
      </c>
      <c r="IF605" s="222">
        <f t="shared" si="1605"/>
        <v>0</v>
      </c>
      <c r="IG605" s="222">
        <f t="shared" si="1606"/>
        <v>0</v>
      </c>
      <c r="IH605" s="222">
        <f t="shared" si="1607"/>
        <v>0</v>
      </c>
      <c r="II605" s="222">
        <f t="shared" si="1608"/>
        <v>0</v>
      </c>
      <c r="IJ605" s="222">
        <f t="shared" si="1609"/>
        <v>0</v>
      </c>
      <c r="IK605" s="222">
        <f t="shared" si="1610"/>
        <v>0</v>
      </c>
      <c r="IL605" s="222">
        <f t="shared" si="1611"/>
        <v>0</v>
      </c>
      <c r="IM605" s="222">
        <f t="shared" si="1612"/>
        <v>0</v>
      </c>
      <c r="IN605" s="222">
        <f t="shared" si="1613"/>
        <v>0</v>
      </c>
      <c r="IO605" s="222">
        <f t="shared" si="1614"/>
        <v>0</v>
      </c>
      <c r="IP605" s="222">
        <f t="shared" si="1615"/>
        <v>0</v>
      </c>
      <c r="IQ605" s="222">
        <f t="shared" si="1616"/>
        <v>0</v>
      </c>
      <c r="IR605" s="222">
        <f t="shared" si="1617"/>
        <v>0</v>
      </c>
      <c r="IS605" s="222">
        <f t="shared" si="1618"/>
        <v>0</v>
      </c>
      <c r="IT605" s="222">
        <f t="shared" si="1619"/>
        <v>0</v>
      </c>
      <c r="IU605" s="222">
        <f t="shared" si="1620"/>
        <v>0</v>
      </c>
      <c r="IV605" s="222">
        <f t="shared" si="1621"/>
        <v>0</v>
      </c>
      <c r="IW605" s="222">
        <f t="shared" si="1622"/>
        <v>0</v>
      </c>
      <c r="IX605" s="222">
        <f t="shared" si="1623"/>
        <v>0</v>
      </c>
      <c r="IY605" s="222">
        <f t="shared" si="1624"/>
        <v>0</v>
      </c>
      <c r="IZ605" s="222">
        <f t="shared" si="1625"/>
        <v>0</v>
      </c>
      <c r="JA605" s="222">
        <f t="shared" si="1626"/>
        <v>0</v>
      </c>
      <c r="JB605" s="222">
        <f t="shared" si="1627"/>
        <v>0</v>
      </c>
    </row>
    <row r="606" spans="2:262">
      <c r="B606" s="230">
        <v>245</v>
      </c>
      <c r="C606" s="229">
        <f t="shared" si="1628"/>
        <v>4.7851562499999839E-3</v>
      </c>
      <c r="D606" s="226">
        <f t="shared" ca="1" si="1371"/>
        <v>24.600851469527953</v>
      </c>
      <c r="E606" s="225">
        <f ca="1">IQ361</f>
        <v>0.6008514695279541</v>
      </c>
      <c r="F606" s="224">
        <v>245</v>
      </c>
      <c r="G606" s="222">
        <f t="shared" si="1372"/>
        <v>0</v>
      </c>
      <c r="H606" s="222">
        <f t="shared" si="1373"/>
        <v>0</v>
      </c>
      <c r="I606" s="222">
        <f t="shared" si="1374"/>
        <v>0</v>
      </c>
      <c r="J606" s="222">
        <f t="shared" si="1375"/>
        <v>0</v>
      </c>
      <c r="K606" s="222">
        <f t="shared" si="1376"/>
        <v>0</v>
      </c>
      <c r="L606" s="222">
        <f t="shared" si="1377"/>
        <v>0</v>
      </c>
      <c r="M606" s="222">
        <f t="shared" si="1378"/>
        <v>0</v>
      </c>
      <c r="N606" s="222">
        <f t="shared" si="1379"/>
        <v>0</v>
      </c>
      <c r="O606" s="222">
        <f t="shared" si="1380"/>
        <v>0</v>
      </c>
      <c r="P606" s="222">
        <f t="shared" si="1381"/>
        <v>0</v>
      </c>
      <c r="Q606" s="222">
        <f t="shared" si="1382"/>
        <v>0</v>
      </c>
      <c r="R606" s="222">
        <f t="shared" si="1383"/>
        <v>0</v>
      </c>
      <c r="S606" s="222">
        <f t="shared" si="1384"/>
        <v>0</v>
      </c>
      <c r="T606" s="222">
        <f t="shared" si="1385"/>
        <v>0</v>
      </c>
      <c r="U606" s="222">
        <f t="shared" si="1386"/>
        <v>0</v>
      </c>
      <c r="V606" s="222">
        <f t="shared" si="1387"/>
        <v>0</v>
      </c>
      <c r="W606" s="222">
        <f t="shared" si="1388"/>
        <v>0</v>
      </c>
      <c r="X606" s="222">
        <f t="shared" si="1389"/>
        <v>0</v>
      </c>
      <c r="Y606" s="222">
        <f t="shared" si="1390"/>
        <v>0</v>
      </c>
      <c r="Z606" s="222">
        <f t="shared" si="1391"/>
        <v>0</v>
      </c>
      <c r="AA606" s="222">
        <f t="shared" si="1392"/>
        <v>0</v>
      </c>
      <c r="AB606" s="222">
        <f t="shared" si="1393"/>
        <v>0</v>
      </c>
      <c r="AC606" s="222">
        <f t="shared" si="1394"/>
        <v>0</v>
      </c>
      <c r="AD606" s="222">
        <f t="shared" si="1395"/>
        <v>0</v>
      </c>
      <c r="AE606" s="222">
        <f t="shared" si="1396"/>
        <v>0</v>
      </c>
      <c r="AF606" s="222">
        <f t="shared" si="1397"/>
        <v>0</v>
      </c>
      <c r="AG606" s="222">
        <f t="shared" si="1398"/>
        <v>0</v>
      </c>
      <c r="AH606" s="222">
        <f t="shared" si="1399"/>
        <v>0</v>
      </c>
      <c r="AI606" s="222">
        <f t="shared" si="1400"/>
        <v>0</v>
      </c>
      <c r="AJ606" s="222">
        <f t="shared" si="1401"/>
        <v>0</v>
      </c>
      <c r="AK606" s="222">
        <f t="shared" si="1402"/>
        <v>0</v>
      </c>
      <c r="AL606" s="222">
        <f t="shared" si="1403"/>
        <v>0</v>
      </c>
      <c r="AM606" s="222">
        <f t="shared" si="1404"/>
        <v>0</v>
      </c>
      <c r="AN606" s="222">
        <f t="shared" si="1405"/>
        <v>0</v>
      </c>
      <c r="AO606" s="222">
        <f t="shared" si="1406"/>
        <v>0</v>
      </c>
      <c r="AP606" s="222">
        <f t="shared" si="1407"/>
        <v>0</v>
      </c>
      <c r="AQ606" s="222">
        <f t="shared" si="1408"/>
        <v>0</v>
      </c>
      <c r="AR606" s="222">
        <f t="shared" si="1409"/>
        <v>0</v>
      </c>
      <c r="AS606" s="222">
        <f t="shared" si="1410"/>
        <v>0</v>
      </c>
      <c r="AT606" s="222">
        <f t="shared" si="1411"/>
        <v>0</v>
      </c>
      <c r="AU606" s="222">
        <f t="shared" si="1412"/>
        <v>0</v>
      </c>
      <c r="AV606" s="222">
        <f t="shared" si="1413"/>
        <v>0</v>
      </c>
      <c r="AW606" s="222">
        <f t="shared" si="1414"/>
        <v>0</v>
      </c>
      <c r="AX606" s="222">
        <f t="shared" si="1415"/>
        <v>0</v>
      </c>
      <c r="AY606" s="222">
        <f t="shared" si="1416"/>
        <v>0</v>
      </c>
      <c r="AZ606" s="222">
        <f t="shared" si="1417"/>
        <v>0</v>
      </c>
      <c r="BA606" s="222">
        <f t="shared" si="1418"/>
        <v>0</v>
      </c>
      <c r="BB606" s="222">
        <f t="shared" si="1419"/>
        <v>0</v>
      </c>
      <c r="BC606" s="222">
        <f t="shared" si="1420"/>
        <v>0</v>
      </c>
      <c r="BD606" s="222">
        <f t="shared" si="1421"/>
        <v>0</v>
      </c>
      <c r="BE606" s="222">
        <f t="shared" si="1422"/>
        <v>0</v>
      </c>
      <c r="BF606" s="222">
        <f t="shared" si="1423"/>
        <v>0</v>
      </c>
      <c r="BG606" s="222">
        <f t="shared" si="1424"/>
        <v>0</v>
      </c>
      <c r="BH606" s="222">
        <f t="shared" si="1425"/>
        <v>0</v>
      </c>
      <c r="BI606" s="222">
        <f t="shared" si="1426"/>
        <v>0</v>
      </c>
      <c r="BJ606" s="222">
        <f t="shared" si="1427"/>
        <v>0</v>
      </c>
      <c r="BK606" s="222">
        <f t="shared" si="1428"/>
        <v>0</v>
      </c>
      <c r="BL606" s="222">
        <f t="shared" si="1429"/>
        <v>0</v>
      </c>
      <c r="BM606" s="222">
        <f t="shared" si="1430"/>
        <v>0</v>
      </c>
      <c r="BN606" s="222">
        <f t="shared" si="1431"/>
        <v>0</v>
      </c>
      <c r="BO606" s="222">
        <f t="shared" si="1432"/>
        <v>0</v>
      </c>
      <c r="BP606" s="222">
        <f t="shared" si="1433"/>
        <v>0</v>
      </c>
      <c r="BQ606" s="222">
        <f t="shared" si="1434"/>
        <v>0</v>
      </c>
      <c r="BR606" s="222">
        <f t="shared" si="1435"/>
        <v>0</v>
      </c>
      <c r="BS606" s="222">
        <f t="shared" si="1436"/>
        <v>0</v>
      </c>
      <c r="BT606" s="222">
        <f t="shared" si="1437"/>
        <v>0</v>
      </c>
      <c r="BU606" s="222">
        <f t="shared" si="1438"/>
        <v>0</v>
      </c>
      <c r="BV606" s="222">
        <f t="shared" si="1439"/>
        <v>0</v>
      </c>
      <c r="BW606" s="222">
        <f t="shared" si="1440"/>
        <v>0</v>
      </c>
      <c r="BX606" s="222">
        <f t="shared" si="1441"/>
        <v>0</v>
      </c>
      <c r="BY606" s="222">
        <f t="shared" si="1442"/>
        <v>0</v>
      </c>
      <c r="BZ606" s="222">
        <f t="shared" si="1443"/>
        <v>0</v>
      </c>
      <c r="CA606" s="222">
        <f t="shared" si="1444"/>
        <v>0</v>
      </c>
      <c r="CB606" s="222">
        <f t="shared" si="1445"/>
        <v>0</v>
      </c>
      <c r="CC606" s="222">
        <f t="shared" si="1446"/>
        <v>0</v>
      </c>
      <c r="CD606" s="222">
        <f t="shared" si="1447"/>
        <v>0</v>
      </c>
      <c r="CE606" s="222">
        <f t="shared" si="1448"/>
        <v>0</v>
      </c>
      <c r="CF606" s="222">
        <f t="shared" si="1449"/>
        <v>0</v>
      </c>
      <c r="CG606" s="222">
        <f t="shared" si="1450"/>
        <v>0</v>
      </c>
      <c r="CH606" s="222">
        <f t="shared" si="1451"/>
        <v>0</v>
      </c>
      <c r="CI606" s="222">
        <f t="shared" si="1452"/>
        <v>0</v>
      </c>
      <c r="CJ606" s="222">
        <f t="shared" si="1453"/>
        <v>0</v>
      </c>
      <c r="CK606" s="222">
        <f t="shared" si="1454"/>
        <v>0</v>
      </c>
      <c r="CL606" s="222">
        <f t="shared" si="1455"/>
        <v>0</v>
      </c>
      <c r="CM606" s="222">
        <f t="shared" si="1456"/>
        <v>0</v>
      </c>
      <c r="CN606" s="222">
        <f t="shared" si="1457"/>
        <v>0</v>
      </c>
      <c r="CO606" s="222">
        <f t="shared" si="1458"/>
        <v>0</v>
      </c>
      <c r="CP606" s="222">
        <f t="shared" si="1459"/>
        <v>0</v>
      </c>
      <c r="CQ606" s="222">
        <f t="shared" si="1460"/>
        <v>0</v>
      </c>
      <c r="CR606" s="222">
        <f t="shared" si="1461"/>
        <v>0</v>
      </c>
      <c r="CS606" s="222">
        <f t="shared" si="1462"/>
        <v>0</v>
      </c>
      <c r="CT606" s="222">
        <f t="shared" si="1463"/>
        <v>0</v>
      </c>
      <c r="CU606" s="222">
        <f t="shared" si="1464"/>
        <v>0</v>
      </c>
      <c r="CV606" s="222">
        <f t="shared" si="1465"/>
        <v>0</v>
      </c>
      <c r="CW606" s="222">
        <f t="shared" si="1466"/>
        <v>0</v>
      </c>
      <c r="CX606" s="222">
        <f t="shared" si="1467"/>
        <v>0</v>
      </c>
      <c r="CY606" s="222">
        <f t="shared" si="1468"/>
        <v>0</v>
      </c>
      <c r="CZ606" s="222">
        <f t="shared" si="1469"/>
        <v>0</v>
      </c>
      <c r="DA606" s="222">
        <f t="shared" si="1470"/>
        <v>0</v>
      </c>
      <c r="DB606" s="222">
        <f t="shared" si="1471"/>
        <v>0</v>
      </c>
      <c r="DC606" s="222">
        <f t="shared" si="1472"/>
        <v>0</v>
      </c>
      <c r="DD606" s="222">
        <f t="shared" si="1473"/>
        <v>0</v>
      </c>
      <c r="DE606" s="222">
        <f t="shared" si="1474"/>
        <v>0</v>
      </c>
      <c r="DF606" s="222">
        <f t="shared" si="1475"/>
        <v>0</v>
      </c>
      <c r="DG606" s="222">
        <f t="shared" si="1476"/>
        <v>0</v>
      </c>
      <c r="DH606" s="222">
        <f t="shared" si="1477"/>
        <v>0</v>
      </c>
      <c r="DI606" s="222">
        <f t="shared" si="1478"/>
        <v>0</v>
      </c>
      <c r="DJ606" s="222">
        <f t="shared" si="1479"/>
        <v>0</v>
      </c>
      <c r="DK606" s="222">
        <f t="shared" si="1480"/>
        <v>0</v>
      </c>
      <c r="DL606" s="222">
        <f t="shared" si="1481"/>
        <v>0</v>
      </c>
      <c r="DM606" s="222">
        <f t="shared" si="1482"/>
        <v>0</v>
      </c>
      <c r="DN606" s="222">
        <f t="shared" si="1483"/>
        <v>0</v>
      </c>
      <c r="DO606" s="222">
        <f t="shared" si="1484"/>
        <v>0</v>
      </c>
      <c r="DP606" s="222">
        <f t="shared" si="1485"/>
        <v>0</v>
      </c>
      <c r="DQ606" s="222">
        <f t="shared" si="1486"/>
        <v>0</v>
      </c>
      <c r="DR606" s="222">
        <f t="shared" si="1487"/>
        <v>0</v>
      </c>
      <c r="DS606" s="222">
        <f t="shared" si="1488"/>
        <v>0</v>
      </c>
      <c r="DT606" s="222">
        <f t="shared" si="1489"/>
        <v>0</v>
      </c>
      <c r="DU606" s="222">
        <f t="shared" si="1490"/>
        <v>0</v>
      </c>
      <c r="DV606" s="222">
        <f t="shared" si="1491"/>
        <v>0</v>
      </c>
      <c r="DW606" s="222">
        <f t="shared" si="1492"/>
        <v>0</v>
      </c>
      <c r="DX606" s="222">
        <f t="shared" si="1493"/>
        <v>0</v>
      </c>
      <c r="DY606" s="222">
        <f t="shared" si="1494"/>
        <v>0</v>
      </c>
      <c r="DZ606" s="222">
        <f t="shared" si="1495"/>
        <v>0</v>
      </c>
      <c r="EA606" s="222">
        <f t="shared" si="1496"/>
        <v>0</v>
      </c>
      <c r="EB606" s="222">
        <f t="shared" si="1497"/>
        <v>0</v>
      </c>
      <c r="EC606" s="222">
        <f t="shared" si="1498"/>
        <v>0</v>
      </c>
      <c r="ED606" s="222">
        <f t="shared" si="1499"/>
        <v>0</v>
      </c>
      <c r="EE606" s="222">
        <f t="shared" si="1500"/>
        <v>0</v>
      </c>
      <c r="EF606" s="222">
        <f t="shared" si="1501"/>
        <v>0</v>
      </c>
      <c r="EG606" s="222">
        <f t="shared" si="1502"/>
        <v>0</v>
      </c>
      <c r="EH606" s="222">
        <f t="shared" si="1503"/>
        <v>0</v>
      </c>
      <c r="EI606" s="222">
        <f t="shared" si="1504"/>
        <v>0</v>
      </c>
      <c r="EJ606" s="222">
        <f t="shared" si="1505"/>
        <v>0</v>
      </c>
      <c r="EK606" s="222">
        <f t="shared" si="1506"/>
        <v>0</v>
      </c>
      <c r="EL606" s="222">
        <f t="shared" si="1507"/>
        <v>0</v>
      </c>
      <c r="EM606" s="222">
        <f t="shared" si="1508"/>
        <v>0</v>
      </c>
      <c r="EN606" s="222">
        <f t="shared" si="1509"/>
        <v>0</v>
      </c>
      <c r="EO606" s="222">
        <f t="shared" si="1510"/>
        <v>0</v>
      </c>
      <c r="EP606" s="222">
        <f t="shared" si="1511"/>
        <v>0</v>
      </c>
      <c r="EQ606" s="222">
        <f t="shared" si="1512"/>
        <v>0</v>
      </c>
      <c r="ER606" s="222">
        <f t="shared" si="1513"/>
        <v>0</v>
      </c>
      <c r="ES606" s="222">
        <f t="shared" si="1514"/>
        <v>0</v>
      </c>
      <c r="ET606" s="222">
        <f t="shared" si="1515"/>
        <v>0</v>
      </c>
      <c r="EU606" s="222">
        <f t="shared" si="1516"/>
        <v>0</v>
      </c>
      <c r="EV606" s="222">
        <f t="shared" si="1517"/>
        <v>0</v>
      </c>
      <c r="EW606" s="222">
        <f t="shared" si="1518"/>
        <v>0</v>
      </c>
      <c r="EX606" s="222">
        <f t="shared" si="1519"/>
        <v>0</v>
      </c>
      <c r="EY606" s="222">
        <f t="shared" si="1520"/>
        <v>0</v>
      </c>
      <c r="EZ606" s="222">
        <f t="shared" si="1521"/>
        <v>0</v>
      </c>
      <c r="FA606" s="222">
        <f t="shared" si="1522"/>
        <v>0</v>
      </c>
      <c r="FB606" s="222">
        <f t="shared" si="1523"/>
        <v>0</v>
      </c>
      <c r="FC606" s="222">
        <f t="shared" si="1524"/>
        <v>0</v>
      </c>
      <c r="FD606" s="222">
        <f t="shared" si="1525"/>
        <v>0</v>
      </c>
      <c r="FE606" s="222">
        <f t="shared" si="1526"/>
        <v>0</v>
      </c>
      <c r="FF606" s="222">
        <f t="shared" si="1527"/>
        <v>0</v>
      </c>
      <c r="FG606" s="222">
        <f t="shared" si="1528"/>
        <v>0</v>
      </c>
      <c r="FH606" s="222">
        <f t="shared" si="1529"/>
        <v>0</v>
      </c>
      <c r="FI606" s="222">
        <f t="shared" si="1530"/>
        <v>0</v>
      </c>
      <c r="FJ606" s="222">
        <f t="shared" si="1531"/>
        <v>0</v>
      </c>
      <c r="FK606" s="222">
        <f t="shared" si="1532"/>
        <v>0</v>
      </c>
      <c r="FL606" s="222">
        <f t="shared" si="1533"/>
        <v>0</v>
      </c>
      <c r="FM606" s="222">
        <f t="shared" si="1534"/>
        <v>0</v>
      </c>
      <c r="FN606" s="222">
        <f t="shared" si="1535"/>
        <v>0</v>
      </c>
      <c r="FO606" s="222">
        <f t="shared" si="1536"/>
        <v>0</v>
      </c>
      <c r="FP606" s="222">
        <f t="shared" si="1537"/>
        <v>0</v>
      </c>
      <c r="FQ606" s="222">
        <f t="shared" si="1538"/>
        <v>0</v>
      </c>
      <c r="FR606" s="222">
        <f t="shared" si="1539"/>
        <v>0</v>
      </c>
      <c r="FS606" s="222">
        <f t="shared" si="1540"/>
        <v>0</v>
      </c>
      <c r="FT606" s="222">
        <f t="shared" si="1541"/>
        <v>0</v>
      </c>
      <c r="FU606" s="222">
        <f t="shared" si="1542"/>
        <v>0</v>
      </c>
      <c r="FV606" s="222">
        <f t="shared" si="1543"/>
        <v>0</v>
      </c>
      <c r="FW606" s="222">
        <f t="shared" si="1544"/>
        <v>0</v>
      </c>
      <c r="FX606" s="222">
        <f t="shared" si="1545"/>
        <v>0</v>
      </c>
      <c r="FY606" s="222">
        <f t="shared" si="1546"/>
        <v>0</v>
      </c>
      <c r="FZ606" s="222">
        <f t="shared" si="1547"/>
        <v>0</v>
      </c>
      <c r="GA606" s="222">
        <f t="shared" si="1548"/>
        <v>0</v>
      </c>
      <c r="GB606" s="222">
        <f t="shared" si="1549"/>
        <v>0</v>
      </c>
      <c r="GC606" s="222">
        <f t="shared" si="1550"/>
        <v>0</v>
      </c>
      <c r="GD606" s="222">
        <f t="shared" si="1551"/>
        <v>0</v>
      </c>
      <c r="GE606" s="222">
        <f t="shared" si="1552"/>
        <v>0</v>
      </c>
      <c r="GF606" s="222">
        <f t="shared" si="1553"/>
        <v>0</v>
      </c>
      <c r="GG606" s="222">
        <f t="shared" si="1554"/>
        <v>0</v>
      </c>
      <c r="GH606" s="222">
        <f t="shared" si="1555"/>
        <v>0</v>
      </c>
      <c r="GI606" s="222">
        <f t="shared" si="1556"/>
        <v>0</v>
      </c>
      <c r="GJ606" s="222">
        <f t="shared" si="1557"/>
        <v>0</v>
      </c>
      <c r="GK606" s="222">
        <f t="shared" si="1558"/>
        <v>0</v>
      </c>
      <c r="GL606" s="222">
        <f t="shared" si="1559"/>
        <v>0</v>
      </c>
      <c r="GM606" s="222">
        <f t="shared" si="1560"/>
        <v>0</v>
      </c>
      <c r="GN606" s="222">
        <f t="shared" si="1561"/>
        <v>0</v>
      </c>
      <c r="GO606" s="222">
        <f t="shared" si="1562"/>
        <v>0</v>
      </c>
      <c r="GP606" s="222">
        <f t="shared" si="1563"/>
        <v>0</v>
      </c>
      <c r="GQ606" s="222">
        <f t="shared" si="1564"/>
        <v>0</v>
      </c>
      <c r="GR606" s="222">
        <f t="shared" si="1565"/>
        <v>0</v>
      </c>
      <c r="GS606" s="222">
        <f t="shared" si="1566"/>
        <v>0</v>
      </c>
      <c r="GT606" s="222">
        <f t="shared" si="1567"/>
        <v>0</v>
      </c>
      <c r="GU606" s="222">
        <f t="shared" si="1568"/>
        <v>0</v>
      </c>
      <c r="GV606" s="222">
        <f t="shared" si="1569"/>
        <v>0</v>
      </c>
      <c r="GW606" s="222">
        <f t="shared" si="1570"/>
        <v>0</v>
      </c>
      <c r="GX606" s="222">
        <f t="shared" si="1571"/>
        <v>0</v>
      </c>
      <c r="GY606" s="222">
        <f t="shared" si="1572"/>
        <v>0</v>
      </c>
      <c r="GZ606" s="222">
        <f t="shared" si="1573"/>
        <v>0</v>
      </c>
      <c r="HA606" s="222">
        <f t="shared" si="1574"/>
        <v>0</v>
      </c>
      <c r="HB606" s="222">
        <f t="shared" si="1575"/>
        <v>0</v>
      </c>
      <c r="HC606" s="222">
        <f t="shared" si="1576"/>
        <v>0</v>
      </c>
      <c r="HD606" s="222">
        <f t="shared" si="1577"/>
        <v>0</v>
      </c>
      <c r="HE606" s="222">
        <f t="shared" si="1578"/>
        <v>0</v>
      </c>
      <c r="HF606" s="222">
        <f t="shared" si="1579"/>
        <v>0</v>
      </c>
      <c r="HG606" s="222">
        <f t="shared" si="1580"/>
        <v>0</v>
      </c>
      <c r="HH606" s="222">
        <f t="shared" si="1581"/>
        <v>0</v>
      </c>
      <c r="HI606" s="222">
        <f t="shared" si="1582"/>
        <v>0</v>
      </c>
      <c r="HJ606" s="222">
        <f t="shared" si="1583"/>
        <v>0</v>
      </c>
      <c r="HK606" s="222">
        <f t="shared" si="1584"/>
        <v>0</v>
      </c>
      <c r="HL606" s="222">
        <f t="shared" si="1585"/>
        <v>0</v>
      </c>
      <c r="HM606" s="222">
        <f t="shared" si="1586"/>
        <v>0</v>
      </c>
      <c r="HN606" s="222">
        <f t="shared" si="1587"/>
        <v>0</v>
      </c>
      <c r="HO606" s="222">
        <f t="shared" si="1588"/>
        <v>0</v>
      </c>
      <c r="HP606" s="222">
        <f t="shared" si="1589"/>
        <v>0</v>
      </c>
      <c r="HQ606" s="222">
        <f t="shared" si="1590"/>
        <v>0</v>
      </c>
      <c r="HR606" s="222">
        <f t="shared" si="1591"/>
        <v>0</v>
      </c>
      <c r="HS606" s="222">
        <f t="shared" si="1592"/>
        <v>0</v>
      </c>
      <c r="HT606" s="222">
        <f t="shared" si="1593"/>
        <v>0</v>
      </c>
      <c r="HU606" s="222">
        <f t="shared" si="1594"/>
        <v>0</v>
      </c>
      <c r="HV606" s="222">
        <f t="shared" si="1595"/>
        <v>0</v>
      </c>
      <c r="HW606" s="222">
        <f t="shared" si="1596"/>
        <v>0</v>
      </c>
      <c r="HX606" s="222">
        <f t="shared" si="1597"/>
        <v>0</v>
      </c>
      <c r="HY606" s="222">
        <f t="shared" si="1598"/>
        <v>0</v>
      </c>
      <c r="HZ606" s="222">
        <f t="shared" si="1599"/>
        <v>0</v>
      </c>
      <c r="IA606" s="222">
        <f t="shared" si="1600"/>
        <v>0</v>
      </c>
      <c r="IB606" s="222">
        <f t="shared" si="1601"/>
        <v>0</v>
      </c>
      <c r="IC606" s="222">
        <f t="shared" si="1602"/>
        <v>0</v>
      </c>
      <c r="ID606" s="222">
        <f t="shared" si="1603"/>
        <v>0</v>
      </c>
      <c r="IE606" s="222">
        <f t="shared" si="1604"/>
        <v>0</v>
      </c>
      <c r="IF606" s="222">
        <f t="shared" si="1605"/>
        <v>0</v>
      </c>
      <c r="IG606" s="222">
        <f t="shared" si="1606"/>
        <v>0</v>
      </c>
      <c r="IH606" s="222">
        <f t="shared" si="1607"/>
        <v>0</v>
      </c>
      <c r="II606" s="222">
        <f t="shared" si="1608"/>
        <v>0</v>
      </c>
      <c r="IJ606" s="222">
        <f t="shared" si="1609"/>
        <v>0</v>
      </c>
      <c r="IK606" s="222">
        <f t="shared" si="1610"/>
        <v>0</v>
      </c>
      <c r="IL606" s="222">
        <f t="shared" si="1611"/>
        <v>0</v>
      </c>
      <c r="IM606" s="222">
        <f t="shared" si="1612"/>
        <v>0</v>
      </c>
      <c r="IN606" s="222">
        <f t="shared" si="1613"/>
        <v>0</v>
      </c>
      <c r="IO606" s="222">
        <f t="shared" si="1614"/>
        <v>0</v>
      </c>
      <c r="IP606" s="222">
        <f t="shared" si="1615"/>
        <v>0</v>
      </c>
      <c r="IQ606" s="222">
        <f t="shared" si="1616"/>
        <v>0</v>
      </c>
      <c r="IR606" s="222">
        <f t="shared" si="1617"/>
        <v>0</v>
      </c>
      <c r="IS606" s="222">
        <f t="shared" si="1618"/>
        <v>0</v>
      </c>
      <c r="IT606" s="222">
        <f t="shared" si="1619"/>
        <v>0</v>
      </c>
      <c r="IU606" s="222">
        <f t="shared" si="1620"/>
        <v>0</v>
      </c>
      <c r="IV606" s="222">
        <f t="shared" si="1621"/>
        <v>0</v>
      </c>
      <c r="IW606" s="222">
        <f t="shared" si="1622"/>
        <v>0</v>
      </c>
      <c r="IX606" s="222">
        <f t="shared" si="1623"/>
        <v>0</v>
      </c>
      <c r="IY606" s="222">
        <f t="shared" si="1624"/>
        <v>0</v>
      </c>
      <c r="IZ606" s="222">
        <f t="shared" si="1625"/>
        <v>0</v>
      </c>
      <c r="JA606" s="222">
        <f t="shared" si="1626"/>
        <v>0</v>
      </c>
      <c r="JB606" s="222">
        <f t="shared" si="1627"/>
        <v>0</v>
      </c>
    </row>
    <row r="607" spans="2:262">
      <c r="B607" s="230">
        <v>246</v>
      </c>
      <c r="C607" s="229">
        <f t="shared" si="1628"/>
        <v>4.8046874999999835E-3</v>
      </c>
      <c r="D607" s="226">
        <f t="shared" ca="1" si="1371"/>
        <v>24.593576799636928</v>
      </c>
      <c r="E607" s="225">
        <f ca="1">IR361</f>
        <v>0.593576799636928</v>
      </c>
      <c r="F607" s="224">
        <v>246</v>
      </c>
      <c r="G607" s="222">
        <f t="shared" si="1372"/>
        <v>0</v>
      </c>
      <c r="H607" s="222">
        <f t="shared" si="1373"/>
        <v>0</v>
      </c>
      <c r="I607" s="222">
        <f t="shared" si="1374"/>
        <v>0</v>
      </c>
      <c r="J607" s="222">
        <f t="shared" si="1375"/>
        <v>0</v>
      </c>
      <c r="K607" s="222">
        <f t="shared" si="1376"/>
        <v>0</v>
      </c>
      <c r="L607" s="222">
        <f t="shared" si="1377"/>
        <v>0</v>
      </c>
      <c r="M607" s="222">
        <f t="shared" si="1378"/>
        <v>0</v>
      </c>
      <c r="N607" s="222">
        <f t="shared" si="1379"/>
        <v>0</v>
      </c>
      <c r="O607" s="222">
        <f t="shared" si="1380"/>
        <v>0</v>
      </c>
      <c r="P607" s="222">
        <f t="shared" si="1381"/>
        <v>0</v>
      </c>
      <c r="Q607" s="222">
        <f t="shared" si="1382"/>
        <v>0</v>
      </c>
      <c r="R607" s="222">
        <f t="shared" si="1383"/>
        <v>0</v>
      </c>
      <c r="S607" s="222">
        <f t="shared" si="1384"/>
        <v>0</v>
      </c>
      <c r="T607" s="222">
        <f t="shared" si="1385"/>
        <v>0</v>
      </c>
      <c r="U607" s="222">
        <f t="shared" si="1386"/>
        <v>0</v>
      </c>
      <c r="V607" s="222">
        <f t="shared" si="1387"/>
        <v>0</v>
      </c>
      <c r="W607" s="222">
        <f t="shared" si="1388"/>
        <v>0</v>
      </c>
      <c r="X607" s="222">
        <f t="shared" si="1389"/>
        <v>0</v>
      </c>
      <c r="Y607" s="222">
        <f t="shared" si="1390"/>
        <v>0</v>
      </c>
      <c r="Z607" s="222">
        <f t="shared" si="1391"/>
        <v>0</v>
      </c>
      <c r="AA607" s="222">
        <f t="shared" si="1392"/>
        <v>0</v>
      </c>
      <c r="AB607" s="222">
        <f t="shared" si="1393"/>
        <v>0</v>
      </c>
      <c r="AC607" s="222">
        <f t="shared" si="1394"/>
        <v>0</v>
      </c>
      <c r="AD607" s="222">
        <f t="shared" si="1395"/>
        <v>0</v>
      </c>
      <c r="AE607" s="222">
        <f t="shared" si="1396"/>
        <v>0</v>
      </c>
      <c r="AF607" s="222">
        <f t="shared" si="1397"/>
        <v>0</v>
      </c>
      <c r="AG607" s="222">
        <f t="shared" si="1398"/>
        <v>0</v>
      </c>
      <c r="AH607" s="222">
        <f t="shared" si="1399"/>
        <v>0</v>
      </c>
      <c r="AI607" s="222">
        <f t="shared" si="1400"/>
        <v>0</v>
      </c>
      <c r="AJ607" s="222">
        <f t="shared" si="1401"/>
        <v>0</v>
      </c>
      <c r="AK607" s="222">
        <f t="shared" si="1402"/>
        <v>0</v>
      </c>
      <c r="AL607" s="222">
        <f t="shared" si="1403"/>
        <v>0</v>
      </c>
      <c r="AM607" s="222">
        <f t="shared" si="1404"/>
        <v>0</v>
      </c>
      <c r="AN607" s="222">
        <f t="shared" si="1405"/>
        <v>0</v>
      </c>
      <c r="AO607" s="222">
        <f t="shared" si="1406"/>
        <v>0</v>
      </c>
      <c r="AP607" s="222">
        <f t="shared" si="1407"/>
        <v>0</v>
      </c>
      <c r="AQ607" s="222">
        <f t="shared" si="1408"/>
        <v>0</v>
      </c>
      <c r="AR607" s="222">
        <f t="shared" si="1409"/>
        <v>0</v>
      </c>
      <c r="AS607" s="222">
        <f t="shared" si="1410"/>
        <v>0</v>
      </c>
      <c r="AT607" s="222">
        <f t="shared" si="1411"/>
        <v>0</v>
      </c>
      <c r="AU607" s="222">
        <f t="shared" si="1412"/>
        <v>0</v>
      </c>
      <c r="AV607" s="222">
        <f t="shared" si="1413"/>
        <v>0</v>
      </c>
      <c r="AW607" s="222">
        <f t="shared" si="1414"/>
        <v>0</v>
      </c>
      <c r="AX607" s="222">
        <f t="shared" si="1415"/>
        <v>0</v>
      </c>
      <c r="AY607" s="222">
        <f t="shared" si="1416"/>
        <v>0</v>
      </c>
      <c r="AZ607" s="222">
        <f t="shared" si="1417"/>
        <v>0</v>
      </c>
      <c r="BA607" s="222">
        <f t="shared" si="1418"/>
        <v>0</v>
      </c>
      <c r="BB607" s="222">
        <f t="shared" si="1419"/>
        <v>0</v>
      </c>
      <c r="BC607" s="222">
        <f t="shared" si="1420"/>
        <v>0</v>
      </c>
      <c r="BD607" s="222">
        <f t="shared" si="1421"/>
        <v>0</v>
      </c>
      <c r="BE607" s="222">
        <f t="shared" si="1422"/>
        <v>0</v>
      </c>
      <c r="BF607" s="222">
        <f t="shared" si="1423"/>
        <v>0</v>
      </c>
      <c r="BG607" s="222">
        <f t="shared" si="1424"/>
        <v>0</v>
      </c>
      <c r="BH607" s="222">
        <f t="shared" si="1425"/>
        <v>0</v>
      </c>
      <c r="BI607" s="222">
        <f t="shared" si="1426"/>
        <v>0</v>
      </c>
      <c r="BJ607" s="222">
        <f t="shared" si="1427"/>
        <v>0</v>
      </c>
      <c r="BK607" s="222">
        <f t="shared" si="1428"/>
        <v>0</v>
      </c>
      <c r="BL607" s="222">
        <f t="shared" si="1429"/>
        <v>0</v>
      </c>
      <c r="BM607" s="222">
        <f t="shared" si="1430"/>
        <v>0</v>
      </c>
      <c r="BN607" s="222">
        <f t="shared" si="1431"/>
        <v>0</v>
      </c>
      <c r="BO607" s="222">
        <f t="shared" si="1432"/>
        <v>0</v>
      </c>
      <c r="BP607" s="222">
        <f t="shared" si="1433"/>
        <v>0</v>
      </c>
      <c r="BQ607" s="222">
        <f t="shared" si="1434"/>
        <v>0</v>
      </c>
      <c r="BR607" s="222">
        <f t="shared" si="1435"/>
        <v>0</v>
      </c>
      <c r="BS607" s="222">
        <f t="shared" si="1436"/>
        <v>0</v>
      </c>
      <c r="BT607" s="222">
        <f t="shared" si="1437"/>
        <v>0</v>
      </c>
      <c r="BU607" s="222">
        <f t="shared" si="1438"/>
        <v>0</v>
      </c>
      <c r="BV607" s="222">
        <f t="shared" si="1439"/>
        <v>0</v>
      </c>
      <c r="BW607" s="222">
        <f t="shared" si="1440"/>
        <v>0</v>
      </c>
      <c r="BX607" s="222">
        <f t="shared" si="1441"/>
        <v>0</v>
      </c>
      <c r="BY607" s="222">
        <f t="shared" si="1442"/>
        <v>0</v>
      </c>
      <c r="BZ607" s="222">
        <f t="shared" si="1443"/>
        <v>0</v>
      </c>
      <c r="CA607" s="222">
        <f t="shared" si="1444"/>
        <v>0</v>
      </c>
      <c r="CB607" s="222">
        <f t="shared" si="1445"/>
        <v>0</v>
      </c>
      <c r="CC607" s="222">
        <f t="shared" si="1446"/>
        <v>0</v>
      </c>
      <c r="CD607" s="222">
        <f t="shared" si="1447"/>
        <v>0</v>
      </c>
      <c r="CE607" s="222">
        <f t="shared" si="1448"/>
        <v>0</v>
      </c>
      <c r="CF607" s="222">
        <f t="shared" si="1449"/>
        <v>0</v>
      </c>
      <c r="CG607" s="222">
        <f t="shared" si="1450"/>
        <v>0</v>
      </c>
      <c r="CH607" s="222">
        <f t="shared" si="1451"/>
        <v>0</v>
      </c>
      <c r="CI607" s="222">
        <f t="shared" si="1452"/>
        <v>0</v>
      </c>
      <c r="CJ607" s="222">
        <f t="shared" si="1453"/>
        <v>0</v>
      </c>
      <c r="CK607" s="222">
        <f t="shared" si="1454"/>
        <v>0</v>
      </c>
      <c r="CL607" s="222">
        <f t="shared" si="1455"/>
        <v>0</v>
      </c>
      <c r="CM607" s="222">
        <f t="shared" si="1456"/>
        <v>0</v>
      </c>
      <c r="CN607" s="222">
        <f t="shared" si="1457"/>
        <v>0</v>
      </c>
      <c r="CO607" s="222">
        <f t="shared" si="1458"/>
        <v>0</v>
      </c>
      <c r="CP607" s="222">
        <f t="shared" si="1459"/>
        <v>0</v>
      </c>
      <c r="CQ607" s="222">
        <f t="shared" si="1460"/>
        <v>0</v>
      </c>
      <c r="CR607" s="222">
        <f t="shared" si="1461"/>
        <v>0</v>
      </c>
      <c r="CS607" s="222">
        <f t="shared" si="1462"/>
        <v>0</v>
      </c>
      <c r="CT607" s="222">
        <f t="shared" si="1463"/>
        <v>0</v>
      </c>
      <c r="CU607" s="222">
        <f t="shared" si="1464"/>
        <v>0</v>
      </c>
      <c r="CV607" s="222">
        <f t="shared" si="1465"/>
        <v>0</v>
      </c>
      <c r="CW607" s="222">
        <f t="shared" si="1466"/>
        <v>0</v>
      </c>
      <c r="CX607" s="222">
        <f t="shared" si="1467"/>
        <v>0</v>
      </c>
      <c r="CY607" s="222">
        <f t="shared" si="1468"/>
        <v>0</v>
      </c>
      <c r="CZ607" s="222">
        <f t="shared" si="1469"/>
        <v>0</v>
      </c>
      <c r="DA607" s="222">
        <f t="shared" si="1470"/>
        <v>0</v>
      </c>
      <c r="DB607" s="222">
        <f t="shared" si="1471"/>
        <v>0</v>
      </c>
      <c r="DC607" s="222">
        <f t="shared" si="1472"/>
        <v>0</v>
      </c>
      <c r="DD607" s="222">
        <f t="shared" si="1473"/>
        <v>0</v>
      </c>
      <c r="DE607" s="222">
        <f t="shared" si="1474"/>
        <v>0</v>
      </c>
      <c r="DF607" s="222">
        <f t="shared" si="1475"/>
        <v>0</v>
      </c>
      <c r="DG607" s="222">
        <f t="shared" si="1476"/>
        <v>0</v>
      </c>
      <c r="DH607" s="222">
        <f t="shared" si="1477"/>
        <v>0</v>
      </c>
      <c r="DI607" s="222">
        <f t="shared" si="1478"/>
        <v>0</v>
      </c>
      <c r="DJ607" s="222">
        <f t="shared" si="1479"/>
        <v>0</v>
      </c>
      <c r="DK607" s="222">
        <f t="shared" si="1480"/>
        <v>0</v>
      </c>
      <c r="DL607" s="222">
        <f t="shared" si="1481"/>
        <v>0</v>
      </c>
      <c r="DM607" s="222">
        <f t="shared" si="1482"/>
        <v>0</v>
      </c>
      <c r="DN607" s="222">
        <f t="shared" si="1483"/>
        <v>0</v>
      </c>
      <c r="DO607" s="222">
        <f t="shared" si="1484"/>
        <v>0</v>
      </c>
      <c r="DP607" s="222">
        <f t="shared" si="1485"/>
        <v>0</v>
      </c>
      <c r="DQ607" s="222">
        <f t="shared" si="1486"/>
        <v>0</v>
      </c>
      <c r="DR607" s="222">
        <f t="shared" si="1487"/>
        <v>0</v>
      </c>
      <c r="DS607" s="222">
        <f t="shared" si="1488"/>
        <v>0</v>
      </c>
      <c r="DT607" s="222">
        <f t="shared" si="1489"/>
        <v>0</v>
      </c>
      <c r="DU607" s="222">
        <f t="shared" si="1490"/>
        <v>0</v>
      </c>
      <c r="DV607" s="222">
        <f t="shared" si="1491"/>
        <v>0</v>
      </c>
      <c r="DW607" s="222">
        <f t="shared" si="1492"/>
        <v>0</v>
      </c>
      <c r="DX607" s="222">
        <f t="shared" si="1493"/>
        <v>0</v>
      </c>
      <c r="DY607" s="222">
        <f t="shared" si="1494"/>
        <v>0</v>
      </c>
      <c r="DZ607" s="222">
        <f t="shared" si="1495"/>
        <v>0</v>
      </c>
      <c r="EA607" s="222">
        <f t="shared" si="1496"/>
        <v>0</v>
      </c>
      <c r="EB607" s="222">
        <f t="shared" si="1497"/>
        <v>0</v>
      </c>
      <c r="EC607" s="222">
        <f t="shared" si="1498"/>
        <v>0</v>
      </c>
      <c r="ED607" s="222">
        <f t="shared" si="1499"/>
        <v>0</v>
      </c>
      <c r="EE607" s="222">
        <f t="shared" si="1500"/>
        <v>0</v>
      </c>
      <c r="EF607" s="222">
        <f t="shared" si="1501"/>
        <v>0</v>
      </c>
      <c r="EG607" s="222">
        <f t="shared" si="1502"/>
        <v>0</v>
      </c>
      <c r="EH607" s="222">
        <f t="shared" si="1503"/>
        <v>0</v>
      </c>
      <c r="EI607" s="222">
        <f t="shared" si="1504"/>
        <v>0</v>
      </c>
      <c r="EJ607" s="222">
        <f t="shared" si="1505"/>
        <v>0</v>
      </c>
      <c r="EK607" s="222">
        <f t="shared" si="1506"/>
        <v>0</v>
      </c>
      <c r="EL607" s="222">
        <f t="shared" si="1507"/>
        <v>0</v>
      </c>
      <c r="EM607" s="222">
        <f t="shared" si="1508"/>
        <v>0</v>
      </c>
      <c r="EN607" s="222">
        <f t="shared" si="1509"/>
        <v>0</v>
      </c>
      <c r="EO607" s="222">
        <f t="shared" si="1510"/>
        <v>0</v>
      </c>
      <c r="EP607" s="222">
        <f t="shared" si="1511"/>
        <v>0</v>
      </c>
      <c r="EQ607" s="222">
        <f t="shared" si="1512"/>
        <v>0</v>
      </c>
      <c r="ER607" s="222">
        <f t="shared" si="1513"/>
        <v>0</v>
      </c>
      <c r="ES607" s="222">
        <f t="shared" si="1514"/>
        <v>0</v>
      </c>
      <c r="ET607" s="222">
        <f t="shared" si="1515"/>
        <v>0</v>
      </c>
      <c r="EU607" s="222">
        <f t="shared" si="1516"/>
        <v>0</v>
      </c>
      <c r="EV607" s="222">
        <f t="shared" si="1517"/>
        <v>0</v>
      </c>
      <c r="EW607" s="222">
        <f t="shared" si="1518"/>
        <v>0</v>
      </c>
      <c r="EX607" s="222">
        <f t="shared" si="1519"/>
        <v>0</v>
      </c>
      <c r="EY607" s="222">
        <f t="shared" si="1520"/>
        <v>0</v>
      </c>
      <c r="EZ607" s="222">
        <f t="shared" si="1521"/>
        <v>0</v>
      </c>
      <c r="FA607" s="222">
        <f t="shared" si="1522"/>
        <v>0</v>
      </c>
      <c r="FB607" s="222">
        <f t="shared" si="1523"/>
        <v>0</v>
      </c>
      <c r="FC607" s="222">
        <f t="shared" si="1524"/>
        <v>0</v>
      </c>
      <c r="FD607" s="222">
        <f t="shared" si="1525"/>
        <v>0</v>
      </c>
      <c r="FE607" s="222">
        <f t="shared" si="1526"/>
        <v>0</v>
      </c>
      <c r="FF607" s="222">
        <f t="shared" si="1527"/>
        <v>0</v>
      </c>
      <c r="FG607" s="222">
        <f t="shared" si="1528"/>
        <v>0</v>
      </c>
      <c r="FH607" s="222">
        <f t="shared" si="1529"/>
        <v>0</v>
      </c>
      <c r="FI607" s="222">
        <f t="shared" si="1530"/>
        <v>0</v>
      </c>
      <c r="FJ607" s="222">
        <f t="shared" si="1531"/>
        <v>0</v>
      </c>
      <c r="FK607" s="222">
        <f t="shared" si="1532"/>
        <v>0</v>
      </c>
      <c r="FL607" s="222">
        <f t="shared" si="1533"/>
        <v>0</v>
      </c>
      <c r="FM607" s="222">
        <f t="shared" si="1534"/>
        <v>0</v>
      </c>
      <c r="FN607" s="222">
        <f t="shared" si="1535"/>
        <v>0</v>
      </c>
      <c r="FO607" s="222">
        <f t="shared" si="1536"/>
        <v>0</v>
      </c>
      <c r="FP607" s="222">
        <f t="shared" si="1537"/>
        <v>0</v>
      </c>
      <c r="FQ607" s="222">
        <f t="shared" si="1538"/>
        <v>0</v>
      </c>
      <c r="FR607" s="222">
        <f t="shared" si="1539"/>
        <v>0</v>
      </c>
      <c r="FS607" s="222">
        <f t="shared" si="1540"/>
        <v>0</v>
      </c>
      <c r="FT607" s="222">
        <f t="shared" si="1541"/>
        <v>0</v>
      </c>
      <c r="FU607" s="222">
        <f t="shared" si="1542"/>
        <v>0</v>
      </c>
      <c r="FV607" s="222">
        <f t="shared" si="1543"/>
        <v>0</v>
      </c>
      <c r="FW607" s="222">
        <f t="shared" si="1544"/>
        <v>0</v>
      </c>
      <c r="FX607" s="222">
        <f t="shared" si="1545"/>
        <v>0</v>
      </c>
      <c r="FY607" s="222">
        <f t="shared" si="1546"/>
        <v>0</v>
      </c>
      <c r="FZ607" s="222">
        <f t="shared" si="1547"/>
        <v>0</v>
      </c>
      <c r="GA607" s="222">
        <f t="shared" si="1548"/>
        <v>0</v>
      </c>
      <c r="GB607" s="222">
        <f t="shared" si="1549"/>
        <v>0</v>
      </c>
      <c r="GC607" s="222">
        <f t="shared" si="1550"/>
        <v>0</v>
      </c>
      <c r="GD607" s="222">
        <f t="shared" si="1551"/>
        <v>0</v>
      </c>
      <c r="GE607" s="222">
        <f t="shared" si="1552"/>
        <v>0</v>
      </c>
      <c r="GF607" s="222">
        <f t="shared" si="1553"/>
        <v>0</v>
      </c>
      <c r="GG607" s="222">
        <f t="shared" si="1554"/>
        <v>0</v>
      </c>
      <c r="GH607" s="222">
        <f t="shared" si="1555"/>
        <v>0</v>
      </c>
      <c r="GI607" s="222">
        <f t="shared" si="1556"/>
        <v>0</v>
      </c>
      <c r="GJ607" s="222">
        <f t="shared" si="1557"/>
        <v>0</v>
      </c>
      <c r="GK607" s="222">
        <f t="shared" si="1558"/>
        <v>0</v>
      </c>
      <c r="GL607" s="222">
        <f t="shared" si="1559"/>
        <v>0</v>
      </c>
      <c r="GM607" s="222">
        <f t="shared" si="1560"/>
        <v>0</v>
      </c>
      <c r="GN607" s="222">
        <f t="shared" si="1561"/>
        <v>0</v>
      </c>
      <c r="GO607" s="222">
        <f t="shared" si="1562"/>
        <v>0</v>
      </c>
      <c r="GP607" s="222">
        <f t="shared" si="1563"/>
        <v>0</v>
      </c>
      <c r="GQ607" s="222">
        <f t="shared" si="1564"/>
        <v>0</v>
      </c>
      <c r="GR607" s="222">
        <f t="shared" si="1565"/>
        <v>0</v>
      </c>
      <c r="GS607" s="222">
        <f t="shared" si="1566"/>
        <v>0</v>
      </c>
      <c r="GT607" s="222">
        <f t="shared" si="1567"/>
        <v>0</v>
      </c>
      <c r="GU607" s="222">
        <f t="shared" si="1568"/>
        <v>0</v>
      </c>
      <c r="GV607" s="222">
        <f t="shared" si="1569"/>
        <v>0</v>
      </c>
      <c r="GW607" s="222">
        <f t="shared" si="1570"/>
        <v>0</v>
      </c>
      <c r="GX607" s="222">
        <f t="shared" si="1571"/>
        <v>0</v>
      </c>
      <c r="GY607" s="222">
        <f t="shared" si="1572"/>
        <v>0</v>
      </c>
      <c r="GZ607" s="222">
        <f t="shared" si="1573"/>
        <v>0</v>
      </c>
      <c r="HA607" s="222">
        <f t="shared" si="1574"/>
        <v>0</v>
      </c>
      <c r="HB607" s="222">
        <f t="shared" si="1575"/>
        <v>0</v>
      </c>
      <c r="HC607" s="222">
        <f t="shared" si="1576"/>
        <v>0</v>
      </c>
      <c r="HD607" s="222">
        <f t="shared" si="1577"/>
        <v>0</v>
      </c>
      <c r="HE607" s="222">
        <f t="shared" si="1578"/>
        <v>0</v>
      </c>
      <c r="HF607" s="222">
        <f t="shared" si="1579"/>
        <v>0</v>
      </c>
      <c r="HG607" s="222">
        <f t="shared" si="1580"/>
        <v>0</v>
      </c>
      <c r="HH607" s="222">
        <f t="shared" si="1581"/>
        <v>0</v>
      </c>
      <c r="HI607" s="222">
        <f t="shared" si="1582"/>
        <v>0</v>
      </c>
      <c r="HJ607" s="222">
        <f t="shared" si="1583"/>
        <v>0</v>
      </c>
      <c r="HK607" s="222">
        <f t="shared" si="1584"/>
        <v>0</v>
      </c>
      <c r="HL607" s="222">
        <f t="shared" si="1585"/>
        <v>0</v>
      </c>
      <c r="HM607" s="222">
        <f t="shared" si="1586"/>
        <v>0</v>
      </c>
      <c r="HN607" s="222">
        <f t="shared" si="1587"/>
        <v>0</v>
      </c>
      <c r="HO607" s="222">
        <f t="shared" si="1588"/>
        <v>0</v>
      </c>
      <c r="HP607" s="222">
        <f t="shared" si="1589"/>
        <v>0</v>
      </c>
      <c r="HQ607" s="222">
        <f t="shared" si="1590"/>
        <v>0</v>
      </c>
      <c r="HR607" s="222">
        <f t="shared" si="1591"/>
        <v>0</v>
      </c>
      <c r="HS607" s="222">
        <f t="shared" si="1592"/>
        <v>0</v>
      </c>
      <c r="HT607" s="222">
        <f t="shared" si="1593"/>
        <v>0</v>
      </c>
      <c r="HU607" s="222">
        <f t="shared" si="1594"/>
        <v>0</v>
      </c>
      <c r="HV607" s="222">
        <f t="shared" si="1595"/>
        <v>0</v>
      </c>
      <c r="HW607" s="222">
        <f t="shared" si="1596"/>
        <v>0</v>
      </c>
      <c r="HX607" s="222">
        <f t="shared" si="1597"/>
        <v>0</v>
      </c>
      <c r="HY607" s="222">
        <f t="shared" si="1598"/>
        <v>0</v>
      </c>
      <c r="HZ607" s="222">
        <f t="shared" si="1599"/>
        <v>0</v>
      </c>
      <c r="IA607" s="222">
        <f t="shared" si="1600"/>
        <v>0</v>
      </c>
      <c r="IB607" s="222">
        <f t="shared" si="1601"/>
        <v>0</v>
      </c>
      <c r="IC607" s="222">
        <f t="shared" si="1602"/>
        <v>0</v>
      </c>
      <c r="ID607" s="222">
        <f t="shared" si="1603"/>
        <v>0</v>
      </c>
      <c r="IE607" s="222">
        <f t="shared" si="1604"/>
        <v>0</v>
      </c>
      <c r="IF607" s="222">
        <f t="shared" si="1605"/>
        <v>0</v>
      </c>
      <c r="IG607" s="222">
        <f t="shared" si="1606"/>
        <v>0</v>
      </c>
      <c r="IH607" s="222">
        <f t="shared" si="1607"/>
        <v>0</v>
      </c>
      <c r="II607" s="222">
        <f t="shared" si="1608"/>
        <v>0</v>
      </c>
      <c r="IJ607" s="222">
        <f t="shared" si="1609"/>
        <v>0</v>
      </c>
      <c r="IK607" s="222">
        <f t="shared" si="1610"/>
        <v>0</v>
      </c>
      <c r="IL607" s="222">
        <f t="shared" si="1611"/>
        <v>0</v>
      </c>
      <c r="IM607" s="222">
        <f t="shared" si="1612"/>
        <v>0</v>
      </c>
      <c r="IN607" s="222">
        <f t="shared" si="1613"/>
        <v>0</v>
      </c>
      <c r="IO607" s="222">
        <f t="shared" si="1614"/>
        <v>0</v>
      </c>
      <c r="IP607" s="222">
        <f t="shared" si="1615"/>
        <v>0</v>
      </c>
      <c r="IQ607" s="222">
        <f t="shared" si="1616"/>
        <v>0</v>
      </c>
      <c r="IR607" s="222">
        <f t="shared" si="1617"/>
        <v>0</v>
      </c>
      <c r="IS607" s="222">
        <f t="shared" si="1618"/>
        <v>0</v>
      </c>
      <c r="IT607" s="222">
        <f t="shared" si="1619"/>
        <v>0</v>
      </c>
      <c r="IU607" s="222">
        <f t="shared" si="1620"/>
        <v>0</v>
      </c>
      <c r="IV607" s="222">
        <f t="shared" si="1621"/>
        <v>0</v>
      </c>
      <c r="IW607" s="222">
        <f t="shared" si="1622"/>
        <v>0</v>
      </c>
      <c r="IX607" s="222">
        <f t="shared" si="1623"/>
        <v>0</v>
      </c>
      <c r="IY607" s="222">
        <f t="shared" si="1624"/>
        <v>0</v>
      </c>
      <c r="IZ607" s="222">
        <f t="shared" si="1625"/>
        <v>0</v>
      </c>
      <c r="JA607" s="222">
        <f t="shared" si="1626"/>
        <v>0</v>
      </c>
      <c r="JB607" s="222">
        <f t="shared" si="1627"/>
        <v>0</v>
      </c>
    </row>
    <row r="608" spans="2:262">
      <c r="B608" s="230">
        <v>247</v>
      </c>
      <c r="C608" s="229">
        <f t="shared" si="1628"/>
        <v>4.824218749999983E-3</v>
      </c>
      <c r="D608" s="226">
        <f t="shared" ca="1" si="1371"/>
        <v>24.584968915997521</v>
      </c>
      <c r="E608" s="225">
        <f ca="1">IS361</f>
        <v>0.5849689159975231</v>
      </c>
      <c r="F608" s="224">
        <v>247</v>
      </c>
      <c r="G608" s="222">
        <f t="shared" si="1372"/>
        <v>0</v>
      </c>
      <c r="H608" s="222">
        <f t="shared" si="1373"/>
        <v>0</v>
      </c>
      <c r="I608" s="222">
        <f t="shared" si="1374"/>
        <v>0</v>
      </c>
      <c r="J608" s="222">
        <f t="shared" si="1375"/>
        <v>0</v>
      </c>
      <c r="K608" s="222">
        <f t="shared" si="1376"/>
        <v>0</v>
      </c>
      <c r="L608" s="222">
        <f t="shared" si="1377"/>
        <v>0</v>
      </c>
      <c r="M608" s="222">
        <f t="shared" si="1378"/>
        <v>0</v>
      </c>
      <c r="N608" s="222">
        <f t="shared" si="1379"/>
        <v>0</v>
      </c>
      <c r="O608" s="222">
        <f t="shared" si="1380"/>
        <v>0</v>
      </c>
      <c r="P608" s="222">
        <f t="shared" si="1381"/>
        <v>0</v>
      </c>
      <c r="Q608" s="222">
        <f t="shared" si="1382"/>
        <v>0</v>
      </c>
      <c r="R608" s="222">
        <f t="shared" si="1383"/>
        <v>0</v>
      </c>
      <c r="S608" s="222">
        <f t="shared" si="1384"/>
        <v>0</v>
      </c>
      <c r="T608" s="222">
        <f t="shared" si="1385"/>
        <v>0</v>
      </c>
      <c r="U608" s="222">
        <f t="shared" si="1386"/>
        <v>0</v>
      </c>
      <c r="V608" s="222">
        <f t="shared" si="1387"/>
        <v>0</v>
      </c>
      <c r="W608" s="222">
        <f t="shared" si="1388"/>
        <v>0</v>
      </c>
      <c r="X608" s="222">
        <f t="shared" si="1389"/>
        <v>0</v>
      </c>
      <c r="Y608" s="222">
        <f t="shared" si="1390"/>
        <v>0</v>
      </c>
      <c r="Z608" s="222">
        <f t="shared" si="1391"/>
        <v>0</v>
      </c>
      <c r="AA608" s="222">
        <f t="shared" si="1392"/>
        <v>0</v>
      </c>
      <c r="AB608" s="222">
        <f t="shared" si="1393"/>
        <v>0</v>
      </c>
      <c r="AC608" s="222">
        <f t="shared" si="1394"/>
        <v>0</v>
      </c>
      <c r="AD608" s="222">
        <f t="shared" si="1395"/>
        <v>0</v>
      </c>
      <c r="AE608" s="222">
        <f t="shared" si="1396"/>
        <v>0</v>
      </c>
      <c r="AF608" s="222">
        <f t="shared" si="1397"/>
        <v>0</v>
      </c>
      <c r="AG608" s="222">
        <f t="shared" si="1398"/>
        <v>0</v>
      </c>
      <c r="AH608" s="222">
        <f t="shared" si="1399"/>
        <v>0</v>
      </c>
      <c r="AI608" s="222">
        <f t="shared" si="1400"/>
        <v>0</v>
      </c>
      <c r="AJ608" s="222">
        <f t="shared" si="1401"/>
        <v>0</v>
      </c>
      <c r="AK608" s="222">
        <f t="shared" si="1402"/>
        <v>0</v>
      </c>
      <c r="AL608" s="222">
        <f t="shared" si="1403"/>
        <v>0</v>
      </c>
      <c r="AM608" s="222">
        <f t="shared" si="1404"/>
        <v>0</v>
      </c>
      <c r="AN608" s="222">
        <f t="shared" si="1405"/>
        <v>0</v>
      </c>
      <c r="AO608" s="222">
        <f t="shared" si="1406"/>
        <v>0</v>
      </c>
      <c r="AP608" s="222">
        <f t="shared" si="1407"/>
        <v>0</v>
      </c>
      <c r="AQ608" s="222">
        <f t="shared" si="1408"/>
        <v>0</v>
      </c>
      <c r="AR608" s="222">
        <f t="shared" si="1409"/>
        <v>0</v>
      </c>
      <c r="AS608" s="222">
        <f t="shared" si="1410"/>
        <v>0</v>
      </c>
      <c r="AT608" s="222">
        <f t="shared" si="1411"/>
        <v>0</v>
      </c>
      <c r="AU608" s="222">
        <f t="shared" si="1412"/>
        <v>0</v>
      </c>
      <c r="AV608" s="222">
        <f t="shared" si="1413"/>
        <v>0</v>
      </c>
      <c r="AW608" s="222">
        <f t="shared" si="1414"/>
        <v>0</v>
      </c>
      <c r="AX608" s="222">
        <f t="shared" si="1415"/>
        <v>0</v>
      </c>
      <c r="AY608" s="222">
        <f t="shared" si="1416"/>
        <v>0</v>
      </c>
      <c r="AZ608" s="222">
        <f t="shared" si="1417"/>
        <v>0</v>
      </c>
      <c r="BA608" s="222">
        <f t="shared" si="1418"/>
        <v>0</v>
      </c>
      <c r="BB608" s="222">
        <f t="shared" si="1419"/>
        <v>0</v>
      </c>
      <c r="BC608" s="222">
        <f t="shared" si="1420"/>
        <v>0</v>
      </c>
      <c r="BD608" s="222">
        <f t="shared" si="1421"/>
        <v>0</v>
      </c>
      <c r="BE608" s="222">
        <f t="shared" si="1422"/>
        <v>0</v>
      </c>
      <c r="BF608" s="222">
        <f t="shared" si="1423"/>
        <v>0</v>
      </c>
      <c r="BG608" s="222">
        <f t="shared" si="1424"/>
        <v>0</v>
      </c>
      <c r="BH608" s="222">
        <f t="shared" si="1425"/>
        <v>0</v>
      </c>
      <c r="BI608" s="222">
        <f t="shared" si="1426"/>
        <v>0</v>
      </c>
      <c r="BJ608" s="222">
        <f t="shared" si="1427"/>
        <v>0</v>
      </c>
      <c r="BK608" s="222">
        <f t="shared" si="1428"/>
        <v>0</v>
      </c>
      <c r="BL608" s="222">
        <f t="shared" si="1429"/>
        <v>0</v>
      </c>
      <c r="BM608" s="222">
        <f t="shared" si="1430"/>
        <v>0</v>
      </c>
      <c r="BN608" s="222">
        <f t="shared" si="1431"/>
        <v>0</v>
      </c>
      <c r="BO608" s="222">
        <f t="shared" si="1432"/>
        <v>0</v>
      </c>
      <c r="BP608" s="222">
        <f t="shared" si="1433"/>
        <v>0</v>
      </c>
      <c r="BQ608" s="222">
        <f t="shared" si="1434"/>
        <v>0</v>
      </c>
      <c r="BR608" s="222">
        <f t="shared" si="1435"/>
        <v>0</v>
      </c>
      <c r="BS608" s="222">
        <f t="shared" si="1436"/>
        <v>0</v>
      </c>
      <c r="BT608" s="222">
        <f t="shared" si="1437"/>
        <v>0</v>
      </c>
      <c r="BU608" s="222">
        <f t="shared" si="1438"/>
        <v>0</v>
      </c>
      <c r="BV608" s="222">
        <f t="shared" si="1439"/>
        <v>0</v>
      </c>
      <c r="BW608" s="222">
        <f t="shared" si="1440"/>
        <v>0</v>
      </c>
      <c r="BX608" s="222">
        <f t="shared" si="1441"/>
        <v>0</v>
      </c>
      <c r="BY608" s="222">
        <f t="shared" si="1442"/>
        <v>0</v>
      </c>
      <c r="BZ608" s="222">
        <f t="shared" si="1443"/>
        <v>0</v>
      </c>
      <c r="CA608" s="222">
        <f t="shared" si="1444"/>
        <v>0</v>
      </c>
      <c r="CB608" s="222">
        <f t="shared" si="1445"/>
        <v>0</v>
      </c>
      <c r="CC608" s="222">
        <f t="shared" si="1446"/>
        <v>0</v>
      </c>
      <c r="CD608" s="222">
        <f t="shared" si="1447"/>
        <v>0</v>
      </c>
      <c r="CE608" s="222">
        <f t="shared" si="1448"/>
        <v>0</v>
      </c>
      <c r="CF608" s="222">
        <f t="shared" si="1449"/>
        <v>0</v>
      </c>
      <c r="CG608" s="222">
        <f t="shared" si="1450"/>
        <v>0</v>
      </c>
      <c r="CH608" s="222">
        <f t="shared" si="1451"/>
        <v>0</v>
      </c>
      <c r="CI608" s="222">
        <f t="shared" si="1452"/>
        <v>0</v>
      </c>
      <c r="CJ608" s="222">
        <f t="shared" si="1453"/>
        <v>0</v>
      </c>
      <c r="CK608" s="222">
        <f t="shared" si="1454"/>
        <v>0</v>
      </c>
      <c r="CL608" s="222">
        <f t="shared" si="1455"/>
        <v>0</v>
      </c>
      <c r="CM608" s="222">
        <f t="shared" si="1456"/>
        <v>0</v>
      </c>
      <c r="CN608" s="222">
        <f t="shared" si="1457"/>
        <v>0</v>
      </c>
      <c r="CO608" s="222">
        <f t="shared" si="1458"/>
        <v>0</v>
      </c>
      <c r="CP608" s="222">
        <f t="shared" si="1459"/>
        <v>0</v>
      </c>
      <c r="CQ608" s="222">
        <f t="shared" si="1460"/>
        <v>0</v>
      </c>
      <c r="CR608" s="222">
        <f t="shared" si="1461"/>
        <v>0</v>
      </c>
      <c r="CS608" s="222">
        <f t="shared" si="1462"/>
        <v>0</v>
      </c>
      <c r="CT608" s="222">
        <f t="shared" si="1463"/>
        <v>0</v>
      </c>
      <c r="CU608" s="222">
        <f t="shared" si="1464"/>
        <v>0</v>
      </c>
      <c r="CV608" s="222">
        <f t="shared" si="1465"/>
        <v>0</v>
      </c>
      <c r="CW608" s="222">
        <f t="shared" si="1466"/>
        <v>0</v>
      </c>
      <c r="CX608" s="222">
        <f t="shared" si="1467"/>
        <v>0</v>
      </c>
      <c r="CY608" s="222">
        <f t="shared" si="1468"/>
        <v>0</v>
      </c>
      <c r="CZ608" s="222">
        <f t="shared" si="1469"/>
        <v>0</v>
      </c>
      <c r="DA608" s="222">
        <f t="shared" si="1470"/>
        <v>0</v>
      </c>
      <c r="DB608" s="222">
        <f t="shared" si="1471"/>
        <v>0</v>
      </c>
      <c r="DC608" s="222">
        <f t="shared" si="1472"/>
        <v>0</v>
      </c>
      <c r="DD608" s="222">
        <f t="shared" si="1473"/>
        <v>0</v>
      </c>
      <c r="DE608" s="222">
        <f t="shared" si="1474"/>
        <v>0</v>
      </c>
      <c r="DF608" s="222">
        <f t="shared" si="1475"/>
        <v>0</v>
      </c>
      <c r="DG608" s="222">
        <f t="shared" si="1476"/>
        <v>0</v>
      </c>
      <c r="DH608" s="222">
        <f t="shared" si="1477"/>
        <v>0</v>
      </c>
      <c r="DI608" s="222">
        <f t="shared" si="1478"/>
        <v>0</v>
      </c>
      <c r="DJ608" s="222">
        <f t="shared" si="1479"/>
        <v>0</v>
      </c>
      <c r="DK608" s="222">
        <f t="shared" si="1480"/>
        <v>0</v>
      </c>
      <c r="DL608" s="222">
        <f t="shared" si="1481"/>
        <v>0</v>
      </c>
      <c r="DM608" s="222">
        <f t="shared" si="1482"/>
        <v>0</v>
      </c>
      <c r="DN608" s="222">
        <f t="shared" si="1483"/>
        <v>0</v>
      </c>
      <c r="DO608" s="222">
        <f t="shared" si="1484"/>
        <v>0</v>
      </c>
      <c r="DP608" s="222">
        <f t="shared" si="1485"/>
        <v>0</v>
      </c>
      <c r="DQ608" s="222">
        <f t="shared" si="1486"/>
        <v>0</v>
      </c>
      <c r="DR608" s="222">
        <f t="shared" si="1487"/>
        <v>0</v>
      </c>
      <c r="DS608" s="222">
        <f t="shared" si="1488"/>
        <v>0</v>
      </c>
      <c r="DT608" s="222">
        <f t="shared" si="1489"/>
        <v>0</v>
      </c>
      <c r="DU608" s="222">
        <f t="shared" si="1490"/>
        <v>0</v>
      </c>
      <c r="DV608" s="222">
        <f t="shared" si="1491"/>
        <v>0</v>
      </c>
      <c r="DW608" s="222">
        <f t="shared" si="1492"/>
        <v>0</v>
      </c>
      <c r="DX608" s="222">
        <f t="shared" si="1493"/>
        <v>0</v>
      </c>
      <c r="DY608" s="222">
        <f t="shared" si="1494"/>
        <v>0</v>
      </c>
      <c r="DZ608" s="222">
        <f t="shared" si="1495"/>
        <v>0</v>
      </c>
      <c r="EA608" s="222">
        <f t="shared" si="1496"/>
        <v>0</v>
      </c>
      <c r="EB608" s="222">
        <f t="shared" si="1497"/>
        <v>0</v>
      </c>
      <c r="EC608" s="222">
        <f t="shared" si="1498"/>
        <v>0</v>
      </c>
      <c r="ED608" s="222">
        <f t="shared" si="1499"/>
        <v>0</v>
      </c>
      <c r="EE608" s="222">
        <f t="shared" si="1500"/>
        <v>0</v>
      </c>
      <c r="EF608" s="222">
        <f t="shared" si="1501"/>
        <v>0</v>
      </c>
      <c r="EG608" s="222">
        <f t="shared" si="1502"/>
        <v>0</v>
      </c>
      <c r="EH608" s="222">
        <f t="shared" si="1503"/>
        <v>0</v>
      </c>
      <c r="EI608" s="222">
        <f t="shared" si="1504"/>
        <v>0</v>
      </c>
      <c r="EJ608" s="222">
        <f t="shared" si="1505"/>
        <v>0</v>
      </c>
      <c r="EK608" s="222">
        <f t="shared" si="1506"/>
        <v>0</v>
      </c>
      <c r="EL608" s="222">
        <f t="shared" si="1507"/>
        <v>0</v>
      </c>
      <c r="EM608" s="222">
        <f t="shared" si="1508"/>
        <v>0</v>
      </c>
      <c r="EN608" s="222">
        <f t="shared" si="1509"/>
        <v>0</v>
      </c>
      <c r="EO608" s="222">
        <f t="shared" si="1510"/>
        <v>0</v>
      </c>
      <c r="EP608" s="222">
        <f t="shared" si="1511"/>
        <v>0</v>
      </c>
      <c r="EQ608" s="222">
        <f t="shared" si="1512"/>
        <v>0</v>
      </c>
      <c r="ER608" s="222">
        <f t="shared" si="1513"/>
        <v>0</v>
      </c>
      <c r="ES608" s="222">
        <f t="shared" si="1514"/>
        <v>0</v>
      </c>
      <c r="ET608" s="222">
        <f t="shared" si="1515"/>
        <v>0</v>
      </c>
      <c r="EU608" s="222">
        <f t="shared" si="1516"/>
        <v>0</v>
      </c>
      <c r="EV608" s="222">
        <f t="shared" si="1517"/>
        <v>0</v>
      </c>
      <c r="EW608" s="222">
        <f t="shared" si="1518"/>
        <v>0</v>
      </c>
      <c r="EX608" s="222">
        <f t="shared" si="1519"/>
        <v>0</v>
      </c>
      <c r="EY608" s="222">
        <f t="shared" si="1520"/>
        <v>0</v>
      </c>
      <c r="EZ608" s="222">
        <f t="shared" si="1521"/>
        <v>0</v>
      </c>
      <c r="FA608" s="222">
        <f t="shared" si="1522"/>
        <v>0</v>
      </c>
      <c r="FB608" s="222">
        <f t="shared" si="1523"/>
        <v>0</v>
      </c>
      <c r="FC608" s="222">
        <f t="shared" si="1524"/>
        <v>0</v>
      </c>
      <c r="FD608" s="222">
        <f t="shared" si="1525"/>
        <v>0</v>
      </c>
      <c r="FE608" s="222">
        <f t="shared" si="1526"/>
        <v>0</v>
      </c>
      <c r="FF608" s="222">
        <f t="shared" si="1527"/>
        <v>0</v>
      </c>
      <c r="FG608" s="222">
        <f t="shared" si="1528"/>
        <v>0</v>
      </c>
      <c r="FH608" s="222">
        <f t="shared" si="1529"/>
        <v>0</v>
      </c>
      <c r="FI608" s="222">
        <f t="shared" si="1530"/>
        <v>0</v>
      </c>
      <c r="FJ608" s="222">
        <f t="shared" si="1531"/>
        <v>0</v>
      </c>
      <c r="FK608" s="222">
        <f t="shared" si="1532"/>
        <v>0</v>
      </c>
      <c r="FL608" s="222">
        <f t="shared" si="1533"/>
        <v>0</v>
      </c>
      <c r="FM608" s="222">
        <f t="shared" si="1534"/>
        <v>0</v>
      </c>
      <c r="FN608" s="222">
        <f t="shared" si="1535"/>
        <v>0</v>
      </c>
      <c r="FO608" s="222">
        <f t="shared" si="1536"/>
        <v>0</v>
      </c>
      <c r="FP608" s="222">
        <f t="shared" si="1537"/>
        <v>0</v>
      </c>
      <c r="FQ608" s="222">
        <f t="shared" si="1538"/>
        <v>0</v>
      </c>
      <c r="FR608" s="222">
        <f t="shared" si="1539"/>
        <v>0</v>
      </c>
      <c r="FS608" s="222">
        <f t="shared" si="1540"/>
        <v>0</v>
      </c>
      <c r="FT608" s="222">
        <f t="shared" si="1541"/>
        <v>0</v>
      </c>
      <c r="FU608" s="222">
        <f t="shared" si="1542"/>
        <v>0</v>
      </c>
      <c r="FV608" s="222">
        <f t="shared" si="1543"/>
        <v>0</v>
      </c>
      <c r="FW608" s="222">
        <f t="shared" si="1544"/>
        <v>0</v>
      </c>
      <c r="FX608" s="222">
        <f t="shared" si="1545"/>
        <v>0</v>
      </c>
      <c r="FY608" s="222">
        <f t="shared" si="1546"/>
        <v>0</v>
      </c>
      <c r="FZ608" s="222">
        <f t="shared" si="1547"/>
        <v>0</v>
      </c>
      <c r="GA608" s="222">
        <f t="shared" si="1548"/>
        <v>0</v>
      </c>
      <c r="GB608" s="222">
        <f t="shared" si="1549"/>
        <v>0</v>
      </c>
      <c r="GC608" s="222">
        <f t="shared" si="1550"/>
        <v>0</v>
      </c>
      <c r="GD608" s="222">
        <f t="shared" si="1551"/>
        <v>0</v>
      </c>
      <c r="GE608" s="222">
        <f t="shared" si="1552"/>
        <v>0</v>
      </c>
      <c r="GF608" s="222">
        <f t="shared" si="1553"/>
        <v>0</v>
      </c>
      <c r="GG608" s="222">
        <f t="shared" si="1554"/>
        <v>0</v>
      </c>
      <c r="GH608" s="222">
        <f t="shared" si="1555"/>
        <v>0</v>
      </c>
      <c r="GI608" s="222">
        <f t="shared" si="1556"/>
        <v>0</v>
      </c>
      <c r="GJ608" s="222">
        <f t="shared" si="1557"/>
        <v>0</v>
      </c>
      <c r="GK608" s="222">
        <f t="shared" si="1558"/>
        <v>0</v>
      </c>
      <c r="GL608" s="222">
        <f t="shared" si="1559"/>
        <v>0</v>
      </c>
      <c r="GM608" s="222">
        <f t="shared" si="1560"/>
        <v>0</v>
      </c>
      <c r="GN608" s="222">
        <f t="shared" si="1561"/>
        <v>0</v>
      </c>
      <c r="GO608" s="222">
        <f t="shared" si="1562"/>
        <v>0</v>
      </c>
      <c r="GP608" s="222">
        <f t="shared" si="1563"/>
        <v>0</v>
      </c>
      <c r="GQ608" s="222">
        <f t="shared" si="1564"/>
        <v>0</v>
      </c>
      <c r="GR608" s="222">
        <f t="shared" si="1565"/>
        <v>0</v>
      </c>
      <c r="GS608" s="222">
        <f t="shared" si="1566"/>
        <v>0</v>
      </c>
      <c r="GT608" s="222">
        <f t="shared" si="1567"/>
        <v>0</v>
      </c>
      <c r="GU608" s="222">
        <f t="shared" si="1568"/>
        <v>0</v>
      </c>
      <c r="GV608" s="222">
        <f t="shared" si="1569"/>
        <v>0</v>
      </c>
      <c r="GW608" s="222">
        <f t="shared" si="1570"/>
        <v>0</v>
      </c>
      <c r="GX608" s="222">
        <f t="shared" si="1571"/>
        <v>0</v>
      </c>
      <c r="GY608" s="222">
        <f t="shared" si="1572"/>
        <v>0</v>
      </c>
      <c r="GZ608" s="222">
        <f t="shared" si="1573"/>
        <v>0</v>
      </c>
      <c r="HA608" s="222">
        <f t="shared" si="1574"/>
        <v>0</v>
      </c>
      <c r="HB608" s="222">
        <f t="shared" si="1575"/>
        <v>0</v>
      </c>
      <c r="HC608" s="222">
        <f t="shared" si="1576"/>
        <v>0</v>
      </c>
      <c r="HD608" s="222">
        <f t="shared" si="1577"/>
        <v>0</v>
      </c>
      <c r="HE608" s="222">
        <f t="shared" si="1578"/>
        <v>0</v>
      </c>
      <c r="HF608" s="222">
        <f t="shared" si="1579"/>
        <v>0</v>
      </c>
      <c r="HG608" s="222">
        <f t="shared" si="1580"/>
        <v>0</v>
      </c>
      <c r="HH608" s="222">
        <f t="shared" si="1581"/>
        <v>0</v>
      </c>
      <c r="HI608" s="222">
        <f t="shared" si="1582"/>
        <v>0</v>
      </c>
      <c r="HJ608" s="222">
        <f t="shared" si="1583"/>
        <v>0</v>
      </c>
      <c r="HK608" s="222">
        <f t="shared" si="1584"/>
        <v>0</v>
      </c>
      <c r="HL608" s="222">
        <f t="shared" si="1585"/>
        <v>0</v>
      </c>
      <c r="HM608" s="222">
        <f t="shared" si="1586"/>
        <v>0</v>
      </c>
      <c r="HN608" s="222">
        <f t="shared" si="1587"/>
        <v>0</v>
      </c>
      <c r="HO608" s="222">
        <f t="shared" si="1588"/>
        <v>0</v>
      </c>
      <c r="HP608" s="222">
        <f t="shared" si="1589"/>
        <v>0</v>
      </c>
      <c r="HQ608" s="222">
        <f t="shared" si="1590"/>
        <v>0</v>
      </c>
      <c r="HR608" s="222">
        <f t="shared" si="1591"/>
        <v>0</v>
      </c>
      <c r="HS608" s="222">
        <f t="shared" si="1592"/>
        <v>0</v>
      </c>
      <c r="HT608" s="222">
        <f t="shared" si="1593"/>
        <v>0</v>
      </c>
      <c r="HU608" s="222">
        <f t="shared" si="1594"/>
        <v>0</v>
      </c>
      <c r="HV608" s="222">
        <f t="shared" si="1595"/>
        <v>0</v>
      </c>
      <c r="HW608" s="222">
        <f t="shared" si="1596"/>
        <v>0</v>
      </c>
      <c r="HX608" s="222">
        <f t="shared" si="1597"/>
        <v>0</v>
      </c>
      <c r="HY608" s="222">
        <f t="shared" si="1598"/>
        <v>0</v>
      </c>
      <c r="HZ608" s="222">
        <f t="shared" si="1599"/>
        <v>0</v>
      </c>
      <c r="IA608" s="222">
        <f t="shared" si="1600"/>
        <v>0</v>
      </c>
      <c r="IB608" s="222">
        <f t="shared" si="1601"/>
        <v>0</v>
      </c>
      <c r="IC608" s="222">
        <f t="shared" si="1602"/>
        <v>0</v>
      </c>
      <c r="ID608" s="222">
        <f t="shared" si="1603"/>
        <v>0</v>
      </c>
      <c r="IE608" s="222">
        <f t="shared" si="1604"/>
        <v>0</v>
      </c>
      <c r="IF608" s="222">
        <f t="shared" si="1605"/>
        <v>0</v>
      </c>
      <c r="IG608" s="222">
        <f t="shared" si="1606"/>
        <v>0</v>
      </c>
      <c r="IH608" s="222">
        <f t="shared" si="1607"/>
        <v>0</v>
      </c>
      <c r="II608" s="222">
        <f t="shared" si="1608"/>
        <v>0</v>
      </c>
      <c r="IJ608" s="222">
        <f t="shared" si="1609"/>
        <v>0</v>
      </c>
      <c r="IK608" s="222">
        <f t="shared" si="1610"/>
        <v>0</v>
      </c>
      <c r="IL608" s="222">
        <f t="shared" si="1611"/>
        <v>0</v>
      </c>
      <c r="IM608" s="222">
        <f t="shared" si="1612"/>
        <v>0</v>
      </c>
      <c r="IN608" s="222">
        <f t="shared" si="1613"/>
        <v>0</v>
      </c>
      <c r="IO608" s="222">
        <f t="shared" si="1614"/>
        <v>0</v>
      </c>
      <c r="IP608" s="222">
        <f t="shared" si="1615"/>
        <v>0</v>
      </c>
      <c r="IQ608" s="222">
        <f t="shared" si="1616"/>
        <v>0</v>
      </c>
      <c r="IR608" s="222">
        <f t="shared" si="1617"/>
        <v>0</v>
      </c>
      <c r="IS608" s="222">
        <f t="shared" si="1618"/>
        <v>0</v>
      </c>
      <c r="IT608" s="222">
        <f t="shared" si="1619"/>
        <v>0</v>
      </c>
      <c r="IU608" s="222">
        <f t="shared" si="1620"/>
        <v>0</v>
      </c>
      <c r="IV608" s="222">
        <f t="shared" si="1621"/>
        <v>0</v>
      </c>
      <c r="IW608" s="222">
        <f t="shared" si="1622"/>
        <v>0</v>
      </c>
      <c r="IX608" s="222">
        <f t="shared" si="1623"/>
        <v>0</v>
      </c>
      <c r="IY608" s="222">
        <f t="shared" si="1624"/>
        <v>0</v>
      </c>
      <c r="IZ608" s="222">
        <f t="shared" si="1625"/>
        <v>0</v>
      </c>
      <c r="JA608" s="222">
        <f t="shared" si="1626"/>
        <v>0</v>
      </c>
      <c r="JB608" s="222">
        <f t="shared" si="1627"/>
        <v>0</v>
      </c>
    </row>
    <row r="609" spans="1:262">
      <c r="B609" s="230">
        <v>248</v>
      </c>
      <c r="C609" s="229">
        <f t="shared" si="1628"/>
        <v>4.8437499999999826E-3</v>
      </c>
      <c r="D609" s="226">
        <f t="shared" ca="1" si="1371"/>
        <v>24.57613624292657</v>
      </c>
      <c r="E609" s="225">
        <f ca="1">IT361</f>
        <v>0.57613624292657062</v>
      </c>
      <c r="F609" s="224">
        <v>248</v>
      </c>
      <c r="G609" s="222">
        <f t="shared" si="1372"/>
        <v>0</v>
      </c>
      <c r="H609" s="222">
        <f t="shared" si="1373"/>
        <v>0</v>
      </c>
      <c r="I609" s="222">
        <f t="shared" si="1374"/>
        <v>0</v>
      </c>
      <c r="J609" s="222">
        <f t="shared" si="1375"/>
        <v>0</v>
      </c>
      <c r="K609" s="222">
        <f t="shared" si="1376"/>
        <v>0</v>
      </c>
      <c r="L609" s="222">
        <f t="shared" si="1377"/>
        <v>0</v>
      </c>
      <c r="M609" s="222">
        <f t="shared" si="1378"/>
        <v>0</v>
      </c>
      <c r="N609" s="222">
        <f t="shared" si="1379"/>
        <v>0</v>
      </c>
      <c r="O609" s="222">
        <f t="shared" si="1380"/>
        <v>0</v>
      </c>
      <c r="P609" s="222">
        <f t="shared" si="1381"/>
        <v>0</v>
      </c>
      <c r="Q609" s="222">
        <f t="shared" si="1382"/>
        <v>0</v>
      </c>
      <c r="R609" s="222">
        <f t="shared" si="1383"/>
        <v>0</v>
      </c>
      <c r="S609" s="222">
        <f t="shared" si="1384"/>
        <v>0</v>
      </c>
      <c r="T609" s="222">
        <f t="shared" si="1385"/>
        <v>0</v>
      </c>
      <c r="U609" s="222">
        <f t="shared" si="1386"/>
        <v>0</v>
      </c>
      <c r="V609" s="222">
        <f t="shared" si="1387"/>
        <v>0</v>
      </c>
      <c r="W609" s="222">
        <f t="shared" si="1388"/>
        <v>0</v>
      </c>
      <c r="X609" s="222">
        <f t="shared" si="1389"/>
        <v>0</v>
      </c>
      <c r="Y609" s="222">
        <f t="shared" si="1390"/>
        <v>0</v>
      </c>
      <c r="Z609" s="222">
        <f t="shared" si="1391"/>
        <v>0</v>
      </c>
      <c r="AA609" s="222">
        <f t="shared" si="1392"/>
        <v>0</v>
      </c>
      <c r="AB609" s="222">
        <f t="shared" si="1393"/>
        <v>0</v>
      </c>
      <c r="AC609" s="222">
        <f t="shared" si="1394"/>
        <v>0</v>
      </c>
      <c r="AD609" s="222">
        <f t="shared" si="1395"/>
        <v>0</v>
      </c>
      <c r="AE609" s="222">
        <f t="shared" si="1396"/>
        <v>0</v>
      </c>
      <c r="AF609" s="222">
        <f t="shared" si="1397"/>
        <v>0</v>
      </c>
      <c r="AG609" s="222">
        <f t="shared" si="1398"/>
        <v>0</v>
      </c>
      <c r="AH609" s="222">
        <f t="shared" si="1399"/>
        <v>0</v>
      </c>
      <c r="AI609" s="222">
        <f t="shared" si="1400"/>
        <v>0</v>
      </c>
      <c r="AJ609" s="222">
        <f t="shared" si="1401"/>
        <v>0</v>
      </c>
      <c r="AK609" s="222">
        <f t="shared" si="1402"/>
        <v>0</v>
      </c>
      <c r="AL609" s="222">
        <f t="shared" si="1403"/>
        <v>0</v>
      </c>
      <c r="AM609" s="222">
        <f t="shared" si="1404"/>
        <v>0</v>
      </c>
      <c r="AN609" s="222">
        <f t="shared" si="1405"/>
        <v>0</v>
      </c>
      <c r="AO609" s="222">
        <f t="shared" si="1406"/>
        <v>0</v>
      </c>
      <c r="AP609" s="222">
        <f t="shared" si="1407"/>
        <v>0</v>
      </c>
      <c r="AQ609" s="222">
        <f t="shared" si="1408"/>
        <v>0</v>
      </c>
      <c r="AR609" s="222">
        <f t="shared" si="1409"/>
        <v>0</v>
      </c>
      <c r="AS609" s="222">
        <f t="shared" si="1410"/>
        <v>0</v>
      </c>
      <c r="AT609" s="222">
        <f t="shared" si="1411"/>
        <v>0</v>
      </c>
      <c r="AU609" s="222">
        <f t="shared" si="1412"/>
        <v>0</v>
      </c>
      <c r="AV609" s="222">
        <f t="shared" si="1413"/>
        <v>0</v>
      </c>
      <c r="AW609" s="222">
        <f t="shared" si="1414"/>
        <v>0</v>
      </c>
      <c r="AX609" s="222">
        <f t="shared" si="1415"/>
        <v>0</v>
      </c>
      <c r="AY609" s="222">
        <f t="shared" si="1416"/>
        <v>0</v>
      </c>
      <c r="AZ609" s="222">
        <f t="shared" si="1417"/>
        <v>0</v>
      </c>
      <c r="BA609" s="222">
        <f t="shared" si="1418"/>
        <v>0</v>
      </c>
      <c r="BB609" s="222">
        <f t="shared" si="1419"/>
        <v>0</v>
      </c>
      <c r="BC609" s="222">
        <f t="shared" si="1420"/>
        <v>0</v>
      </c>
      <c r="BD609" s="222">
        <f t="shared" si="1421"/>
        <v>0</v>
      </c>
      <c r="BE609" s="222">
        <f t="shared" si="1422"/>
        <v>0</v>
      </c>
      <c r="BF609" s="222">
        <f t="shared" si="1423"/>
        <v>0</v>
      </c>
      <c r="BG609" s="222">
        <f t="shared" si="1424"/>
        <v>0</v>
      </c>
      <c r="BH609" s="222">
        <f t="shared" si="1425"/>
        <v>0</v>
      </c>
      <c r="BI609" s="222">
        <f t="shared" si="1426"/>
        <v>0</v>
      </c>
      <c r="BJ609" s="222">
        <f t="shared" si="1427"/>
        <v>0</v>
      </c>
      <c r="BK609" s="222">
        <f t="shared" si="1428"/>
        <v>0</v>
      </c>
      <c r="BL609" s="222">
        <f t="shared" si="1429"/>
        <v>0</v>
      </c>
      <c r="BM609" s="222">
        <f t="shared" si="1430"/>
        <v>0</v>
      </c>
      <c r="BN609" s="222">
        <f t="shared" si="1431"/>
        <v>0</v>
      </c>
      <c r="BO609" s="222">
        <f t="shared" si="1432"/>
        <v>0</v>
      </c>
      <c r="BP609" s="222">
        <f t="shared" si="1433"/>
        <v>0</v>
      </c>
      <c r="BQ609" s="222">
        <f t="shared" si="1434"/>
        <v>0</v>
      </c>
      <c r="BR609" s="222">
        <f t="shared" si="1435"/>
        <v>0</v>
      </c>
      <c r="BS609" s="222">
        <f t="shared" si="1436"/>
        <v>0</v>
      </c>
      <c r="BT609" s="222">
        <f t="shared" si="1437"/>
        <v>0</v>
      </c>
      <c r="BU609" s="222">
        <f t="shared" si="1438"/>
        <v>0</v>
      </c>
      <c r="BV609" s="222">
        <f t="shared" si="1439"/>
        <v>0</v>
      </c>
      <c r="BW609" s="222">
        <f t="shared" si="1440"/>
        <v>0</v>
      </c>
      <c r="BX609" s="222">
        <f t="shared" si="1441"/>
        <v>0</v>
      </c>
      <c r="BY609" s="222">
        <f t="shared" si="1442"/>
        <v>0</v>
      </c>
      <c r="BZ609" s="222">
        <f t="shared" si="1443"/>
        <v>0</v>
      </c>
      <c r="CA609" s="222">
        <f t="shared" si="1444"/>
        <v>0</v>
      </c>
      <c r="CB609" s="222">
        <f t="shared" si="1445"/>
        <v>0</v>
      </c>
      <c r="CC609" s="222">
        <f t="shared" si="1446"/>
        <v>0</v>
      </c>
      <c r="CD609" s="222">
        <f t="shared" si="1447"/>
        <v>0</v>
      </c>
      <c r="CE609" s="222">
        <f t="shared" si="1448"/>
        <v>0</v>
      </c>
      <c r="CF609" s="222">
        <f t="shared" si="1449"/>
        <v>0</v>
      </c>
      <c r="CG609" s="222">
        <f t="shared" si="1450"/>
        <v>0</v>
      </c>
      <c r="CH609" s="222">
        <f t="shared" si="1451"/>
        <v>0</v>
      </c>
      <c r="CI609" s="222">
        <f t="shared" si="1452"/>
        <v>0</v>
      </c>
      <c r="CJ609" s="222">
        <f t="shared" si="1453"/>
        <v>0</v>
      </c>
      <c r="CK609" s="222">
        <f t="shared" si="1454"/>
        <v>0</v>
      </c>
      <c r="CL609" s="222">
        <f t="shared" si="1455"/>
        <v>0</v>
      </c>
      <c r="CM609" s="222">
        <f t="shared" si="1456"/>
        <v>0</v>
      </c>
      <c r="CN609" s="222">
        <f t="shared" si="1457"/>
        <v>0</v>
      </c>
      <c r="CO609" s="222">
        <f t="shared" si="1458"/>
        <v>0</v>
      </c>
      <c r="CP609" s="222">
        <f t="shared" si="1459"/>
        <v>0</v>
      </c>
      <c r="CQ609" s="222">
        <f t="shared" si="1460"/>
        <v>0</v>
      </c>
      <c r="CR609" s="222">
        <f t="shared" si="1461"/>
        <v>0</v>
      </c>
      <c r="CS609" s="222">
        <f t="shared" si="1462"/>
        <v>0</v>
      </c>
      <c r="CT609" s="222">
        <f t="shared" si="1463"/>
        <v>0</v>
      </c>
      <c r="CU609" s="222">
        <f t="shared" si="1464"/>
        <v>0</v>
      </c>
      <c r="CV609" s="222">
        <f t="shared" si="1465"/>
        <v>0</v>
      </c>
      <c r="CW609" s="222">
        <f t="shared" si="1466"/>
        <v>0</v>
      </c>
      <c r="CX609" s="222">
        <f t="shared" si="1467"/>
        <v>0</v>
      </c>
      <c r="CY609" s="222">
        <f t="shared" si="1468"/>
        <v>0</v>
      </c>
      <c r="CZ609" s="222">
        <f t="shared" si="1469"/>
        <v>0</v>
      </c>
      <c r="DA609" s="222">
        <f t="shared" si="1470"/>
        <v>0</v>
      </c>
      <c r="DB609" s="222">
        <f t="shared" si="1471"/>
        <v>0</v>
      </c>
      <c r="DC609" s="222">
        <f t="shared" si="1472"/>
        <v>0</v>
      </c>
      <c r="DD609" s="222">
        <f t="shared" si="1473"/>
        <v>0</v>
      </c>
      <c r="DE609" s="222">
        <f t="shared" si="1474"/>
        <v>0</v>
      </c>
      <c r="DF609" s="222">
        <f t="shared" si="1475"/>
        <v>0</v>
      </c>
      <c r="DG609" s="222">
        <f t="shared" si="1476"/>
        <v>0</v>
      </c>
      <c r="DH609" s="222">
        <f t="shared" si="1477"/>
        <v>0</v>
      </c>
      <c r="DI609" s="222">
        <f t="shared" si="1478"/>
        <v>0</v>
      </c>
      <c r="DJ609" s="222">
        <f t="shared" si="1479"/>
        <v>0</v>
      </c>
      <c r="DK609" s="222">
        <f t="shared" si="1480"/>
        <v>0</v>
      </c>
      <c r="DL609" s="222">
        <f t="shared" si="1481"/>
        <v>0</v>
      </c>
      <c r="DM609" s="222">
        <f t="shared" si="1482"/>
        <v>0</v>
      </c>
      <c r="DN609" s="222">
        <f t="shared" si="1483"/>
        <v>0</v>
      </c>
      <c r="DO609" s="222">
        <f t="shared" si="1484"/>
        <v>0</v>
      </c>
      <c r="DP609" s="222">
        <f t="shared" si="1485"/>
        <v>0</v>
      </c>
      <c r="DQ609" s="222">
        <f t="shared" si="1486"/>
        <v>0</v>
      </c>
      <c r="DR609" s="222">
        <f t="shared" si="1487"/>
        <v>0</v>
      </c>
      <c r="DS609" s="222">
        <f t="shared" si="1488"/>
        <v>0</v>
      </c>
      <c r="DT609" s="222">
        <f t="shared" si="1489"/>
        <v>0</v>
      </c>
      <c r="DU609" s="222">
        <f t="shared" si="1490"/>
        <v>0</v>
      </c>
      <c r="DV609" s="222">
        <f t="shared" si="1491"/>
        <v>0</v>
      </c>
      <c r="DW609" s="222">
        <f t="shared" si="1492"/>
        <v>0</v>
      </c>
      <c r="DX609" s="222">
        <f t="shared" si="1493"/>
        <v>0</v>
      </c>
      <c r="DY609" s="222">
        <f t="shared" si="1494"/>
        <v>0</v>
      </c>
      <c r="DZ609" s="222">
        <f t="shared" si="1495"/>
        <v>0</v>
      </c>
      <c r="EA609" s="222">
        <f t="shared" si="1496"/>
        <v>0</v>
      </c>
      <c r="EB609" s="222">
        <f t="shared" si="1497"/>
        <v>0</v>
      </c>
      <c r="EC609" s="222">
        <f t="shared" si="1498"/>
        <v>0</v>
      </c>
      <c r="ED609" s="222">
        <f t="shared" si="1499"/>
        <v>0</v>
      </c>
      <c r="EE609" s="222">
        <f t="shared" si="1500"/>
        <v>0</v>
      </c>
      <c r="EF609" s="222">
        <f t="shared" si="1501"/>
        <v>0</v>
      </c>
      <c r="EG609" s="222">
        <f t="shared" si="1502"/>
        <v>0</v>
      </c>
      <c r="EH609" s="222">
        <f t="shared" si="1503"/>
        <v>0</v>
      </c>
      <c r="EI609" s="222">
        <f t="shared" si="1504"/>
        <v>0</v>
      </c>
      <c r="EJ609" s="222">
        <f t="shared" si="1505"/>
        <v>0</v>
      </c>
      <c r="EK609" s="222">
        <f t="shared" si="1506"/>
        <v>0</v>
      </c>
      <c r="EL609" s="222">
        <f t="shared" si="1507"/>
        <v>0</v>
      </c>
      <c r="EM609" s="222">
        <f t="shared" si="1508"/>
        <v>0</v>
      </c>
      <c r="EN609" s="222">
        <f t="shared" si="1509"/>
        <v>0</v>
      </c>
      <c r="EO609" s="222">
        <f t="shared" si="1510"/>
        <v>0</v>
      </c>
      <c r="EP609" s="222">
        <f t="shared" si="1511"/>
        <v>0</v>
      </c>
      <c r="EQ609" s="222">
        <f t="shared" si="1512"/>
        <v>0</v>
      </c>
      <c r="ER609" s="222">
        <f t="shared" si="1513"/>
        <v>0</v>
      </c>
      <c r="ES609" s="222">
        <f t="shared" si="1514"/>
        <v>0</v>
      </c>
      <c r="ET609" s="222">
        <f t="shared" si="1515"/>
        <v>0</v>
      </c>
      <c r="EU609" s="222">
        <f t="shared" si="1516"/>
        <v>0</v>
      </c>
      <c r="EV609" s="222">
        <f t="shared" si="1517"/>
        <v>0</v>
      </c>
      <c r="EW609" s="222">
        <f t="shared" si="1518"/>
        <v>0</v>
      </c>
      <c r="EX609" s="222">
        <f t="shared" si="1519"/>
        <v>0</v>
      </c>
      <c r="EY609" s="222">
        <f t="shared" si="1520"/>
        <v>0</v>
      </c>
      <c r="EZ609" s="222">
        <f t="shared" si="1521"/>
        <v>0</v>
      </c>
      <c r="FA609" s="222">
        <f t="shared" si="1522"/>
        <v>0</v>
      </c>
      <c r="FB609" s="222">
        <f t="shared" si="1523"/>
        <v>0</v>
      </c>
      <c r="FC609" s="222">
        <f t="shared" si="1524"/>
        <v>0</v>
      </c>
      <c r="FD609" s="222">
        <f t="shared" si="1525"/>
        <v>0</v>
      </c>
      <c r="FE609" s="222">
        <f t="shared" si="1526"/>
        <v>0</v>
      </c>
      <c r="FF609" s="222">
        <f t="shared" si="1527"/>
        <v>0</v>
      </c>
      <c r="FG609" s="222">
        <f t="shared" si="1528"/>
        <v>0</v>
      </c>
      <c r="FH609" s="222">
        <f t="shared" si="1529"/>
        <v>0</v>
      </c>
      <c r="FI609" s="222">
        <f t="shared" si="1530"/>
        <v>0</v>
      </c>
      <c r="FJ609" s="222">
        <f t="shared" si="1531"/>
        <v>0</v>
      </c>
      <c r="FK609" s="222">
        <f t="shared" si="1532"/>
        <v>0</v>
      </c>
      <c r="FL609" s="222">
        <f t="shared" si="1533"/>
        <v>0</v>
      </c>
      <c r="FM609" s="222">
        <f t="shared" si="1534"/>
        <v>0</v>
      </c>
      <c r="FN609" s="222">
        <f t="shared" si="1535"/>
        <v>0</v>
      </c>
      <c r="FO609" s="222">
        <f t="shared" si="1536"/>
        <v>0</v>
      </c>
      <c r="FP609" s="222">
        <f t="shared" si="1537"/>
        <v>0</v>
      </c>
      <c r="FQ609" s="222">
        <f t="shared" si="1538"/>
        <v>0</v>
      </c>
      <c r="FR609" s="222">
        <f t="shared" si="1539"/>
        <v>0</v>
      </c>
      <c r="FS609" s="222">
        <f t="shared" si="1540"/>
        <v>0</v>
      </c>
      <c r="FT609" s="222">
        <f t="shared" si="1541"/>
        <v>0</v>
      </c>
      <c r="FU609" s="222">
        <f t="shared" si="1542"/>
        <v>0</v>
      </c>
      <c r="FV609" s="222">
        <f t="shared" si="1543"/>
        <v>0</v>
      </c>
      <c r="FW609" s="222">
        <f t="shared" si="1544"/>
        <v>0</v>
      </c>
      <c r="FX609" s="222">
        <f t="shared" si="1545"/>
        <v>0</v>
      </c>
      <c r="FY609" s="222">
        <f t="shared" si="1546"/>
        <v>0</v>
      </c>
      <c r="FZ609" s="222">
        <f t="shared" si="1547"/>
        <v>0</v>
      </c>
      <c r="GA609" s="222">
        <f t="shared" si="1548"/>
        <v>0</v>
      </c>
      <c r="GB609" s="222">
        <f t="shared" si="1549"/>
        <v>0</v>
      </c>
      <c r="GC609" s="222">
        <f t="shared" si="1550"/>
        <v>0</v>
      </c>
      <c r="GD609" s="222">
        <f t="shared" si="1551"/>
        <v>0</v>
      </c>
      <c r="GE609" s="222">
        <f t="shared" si="1552"/>
        <v>0</v>
      </c>
      <c r="GF609" s="222">
        <f t="shared" si="1553"/>
        <v>0</v>
      </c>
      <c r="GG609" s="222">
        <f t="shared" si="1554"/>
        <v>0</v>
      </c>
      <c r="GH609" s="222">
        <f t="shared" si="1555"/>
        <v>0</v>
      </c>
      <c r="GI609" s="222">
        <f t="shared" si="1556"/>
        <v>0</v>
      </c>
      <c r="GJ609" s="222">
        <f t="shared" si="1557"/>
        <v>0</v>
      </c>
      <c r="GK609" s="222">
        <f t="shared" si="1558"/>
        <v>0</v>
      </c>
      <c r="GL609" s="222">
        <f t="shared" si="1559"/>
        <v>0</v>
      </c>
      <c r="GM609" s="222">
        <f t="shared" si="1560"/>
        <v>0</v>
      </c>
      <c r="GN609" s="222">
        <f t="shared" si="1561"/>
        <v>0</v>
      </c>
      <c r="GO609" s="222">
        <f t="shared" si="1562"/>
        <v>0</v>
      </c>
      <c r="GP609" s="222">
        <f t="shared" si="1563"/>
        <v>0</v>
      </c>
      <c r="GQ609" s="222">
        <f t="shared" si="1564"/>
        <v>0</v>
      </c>
      <c r="GR609" s="222">
        <f t="shared" si="1565"/>
        <v>0</v>
      </c>
      <c r="GS609" s="222">
        <f t="shared" si="1566"/>
        <v>0</v>
      </c>
      <c r="GT609" s="222">
        <f t="shared" si="1567"/>
        <v>0</v>
      </c>
      <c r="GU609" s="222">
        <f t="shared" si="1568"/>
        <v>0</v>
      </c>
      <c r="GV609" s="222">
        <f t="shared" si="1569"/>
        <v>0</v>
      </c>
      <c r="GW609" s="222">
        <f t="shared" si="1570"/>
        <v>0</v>
      </c>
      <c r="GX609" s="222">
        <f t="shared" si="1571"/>
        <v>0</v>
      </c>
      <c r="GY609" s="222">
        <f t="shared" si="1572"/>
        <v>0</v>
      </c>
      <c r="GZ609" s="222">
        <f t="shared" si="1573"/>
        <v>0</v>
      </c>
      <c r="HA609" s="222">
        <f t="shared" si="1574"/>
        <v>0</v>
      </c>
      <c r="HB609" s="222">
        <f t="shared" si="1575"/>
        <v>0</v>
      </c>
      <c r="HC609" s="222">
        <f t="shared" si="1576"/>
        <v>0</v>
      </c>
      <c r="HD609" s="222">
        <f t="shared" si="1577"/>
        <v>0</v>
      </c>
      <c r="HE609" s="222">
        <f t="shared" si="1578"/>
        <v>0</v>
      </c>
      <c r="HF609" s="222">
        <f t="shared" si="1579"/>
        <v>0</v>
      </c>
      <c r="HG609" s="222">
        <f t="shared" si="1580"/>
        <v>0</v>
      </c>
      <c r="HH609" s="222">
        <f t="shared" si="1581"/>
        <v>0</v>
      </c>
      <c r="HI609" s="222">
        <f t="shared" si="1582"/>
        <v>0</v>
      </c>
      <c r="HJ609" s="222">
        <f t="shared" si="1583"/>
        <v>0</v>
      </c>
      <c r="HK609" s="222">
        <f t="shared" si="1584"/>
        <v>0</v>
      </c>
      <c r="HL609" s="222">
        <f t="shared" si="1585"/>
        <v>0</v>
      </c>
      <c r="HM609" s="222">
        <f t="shared" si="1586"/>
        <v>0</v>
      </c>
      <c r="HN609" s="222">
        <f t="shared" si="1587"/>
        <v>0</v>
      </c>
      <c r="HO609" s="222">
        <f t="shared" si="1588"/>
        <v>0</v>
      </c>
      <c r="HP609" s="222">
        <f t="shared" si="1589"/>
        <v>0</v>
      </c>
      <c r="HQ609" s="222">
        <f t="shared" si="1590"/>
        <v>0</v>
      </c>
      <c r="HR609" s="222">
        <f t="shared" si="1591"/>
        <v>0</v>
      </c>
      <c r="HS609" s="222">
        <f t="shared" si="1592"/>
        <v>0</v>
      </c>
      <c r="HT609" s="222">
        <f t="shared" si="1593"/>
        <v>0</v>
      </c>
      <c r="HU609" s="222">
        <f t="shared" si="1594"/>
        <v>0</v>
      </c>
      <c r="HV609" s="222">
        <f t="shared" si="1595"/>
        <v>0</v>
      </c>
      <c r="HW609" s="222">
        <f t="shared" si="1596"/>
        <v>0</v>
      </c>
      <c r="HX609" s="222">
        <f t="shared" si="1597"/>
        <v>0</v>
      </c>
      <c r="HY609" s="222">
        <f t="shared" si="1598"/>
        <v>0</v>
      </c>
      <c r="HZ609" s="222">
        <f t="shared" si="1599"/>
        <v>0</v>
      </c>
      <c r="IA609" s="222">
        <f t="shared" si="1600"/>
        <v>0</v>
      </c>
      <c r="IB609" s="222">
        <f t="shared" si="1601"/>
        <v>0</v>
      </c>
      <c r="IC609" s="222">
        <f t="shared" si="1602"/>
        <v>0</v>
      </c>
      <c r="ID609" s="222">
        <f t="shared" si="1603"/>
        <v>0</v>
      </c>
      <c r="IE609" s="222">
        <f t="shared" si="1604"/>
        <v>0</v>
      </c>
      <c r="IF609" s="222">
        <f t="shared" si="1605"/>
        <v>0</v>
      </c>
      <c r="IG609" s="222">
        <f t="shared" si="1606"/>
        <v>0</v>
      </c>
      <c r="IH609" s="222">
        <f t="shared" si="1607"/>
        <v>0</v>
      </c>
      <c r="II609" s="222">
        <f t="shared" si="1608"/>
        <v>0</v>
      </c>
      <c r="IJ609" s="222">
        <f t="shared" si="1609"/>
        <v>0</v>
      </c>
      <c r="IK609" s="222">
        <f t="shared" si="1610"/>
        <v>0</v>
      </c>
      <c r="IL609" s="222">
        <f t="shared" si="1611"/>
        <v>0</v>
      </c>
      <c r="IM609" s="222">
        <f t="shared" si="1612"/>
        <v>0</v>
      </c>
      <c r="IN609" s="222">
        <f t="shared" si="1613"/>
        <v>0</v>
      </c>
      <c r="IO609" s="222">
        <f t="shared" si="1614"/>
        <v>0</v>
      </c>
      <c r="IP609" s="222">
        <f t="shared" si="1615"/>
        <v>0</v>
      </c>
      <c r="IQ609" s="222">
        <f t="shared" si="1616"/>
        <v>0</v>
      </c>
      <c r="IR609" s="222">
        <f t="shared" si="1617"/>
        <v>0</v>
      </c>
      <c r="IS609" s="222">
        <f t="shared" si="1618"/>
        <v>0</v>
      </c>
      <c r="IT609" s="222">
        <f t="shared" si="1619"/>
        <v>0</v>
      </c>
      <c r="IU609" s="222">
        <f t="shared" si="1620"/>
        <v>0</v>
      </c>
      <c r="IV609" s="222">
        <f t="shared" si="1621"/>
        <v>0</v>
      </c>
      <c r="IW609" s="222">
        <f t="shared" si="1622"/>
        <v>0</v>
      </c>
      <c r="IX609" s="222">
        <f t="shared" si="1623"/>
        <v>0</v>
      </c>
      <c r="IY609" s="222">
        <f t="shared" si="1624"/>
        <v>0</v>
      </c>
      <c r="IZ609" s="222">
        <f t="shared" si="1625"/>
        <v>0</v>
      </c>
      <c r="JA609" s="222">
        <f t="shared" si="1626"/>
        <v>0</v>
      </c>
      <c r="JB609" s="222">
        <f t="shared" si="1627"/>
        <v>0</v>
      </c>
    </row>
    <row r="610" spans="1:262">
      <c r="B610" s="230">
        <v>249</v>
      </c>
      <c r="C610" s="229">
        <f t="shared" si="1628"/>
        <v>4.8632812499999822E-3</v>
      </c>
      <c r="D610" s="226">
        <f t="shared" ca="1" si="1371"/>
        <v>24.570086906249035</v>
      </c>
      <c r="E610" s="225">
        <f ca="1">IU361</f>
        <v>0.57008690624903569</v>
      </c>
      <c r="F610" s="224">
        <v>249</v>
      </c>
      <c r="G610" s="222">
        <f t="shared" si="1372"/>
        <v>0</v>
      </c>
      <c r="H610" s="222">
        <f t="shared" si="1373"/>
        <v>0</v>
      </c>
      <c r="I610" s="222">
        <f t="shared" si="1374"/>
        <v>0</v>
      </c>
      <c r="J610" s="222">
        <f t="shared" si="1375"/>
        <v>0</v>
      </c>
      <c r="K610" s="222">
        <f t="shared" si="1376"/>
        <v>0</v>
      </c>
      <c r="L610" s="222">
        <f t="shared" si="1377"/>
        <v>0</v>
      </c>
      <c r="M610" s="222">
        <f t="shared" si="1378"/>
        <v>0</v>
      </c>
      <c r="N610" s="222">
        <f t="shared" si="1379"/>
        <v>0</v>
      </c>
      <c r="O610" s="222">
        <f t="shared" si="1380"/>
        <v>0</v>
      </c>
      <c r="P610" s="222">
        <f t="shared" si="1381"/>
        <v>0</v>
      </c>
      <c r="Q610" s="222">
        <f t="shared" si="1382"/>
        <v>0</v>
      </c>
      <c r="R610" s="222">
        <f t="shared" si="1383"/>
        <v>0</v>
      </c>
      <c r="S610" s="222">
        <f t="shared" si="1384"/>
        <v>0</v>
      </c>
      <c r="T610" s="222">
        <f t="shared" si="1385"/>
        <v>0</v>
      </c>
      <c r="U610" s="222">
        <f t="shared" si="1386"/>
        <v>0</v>
      </c>
      <c r="V610" s="222">
        <f t="shared" si="1387"/>
        <v>0</v>
      </c>
      <c r="W610" s="222">
        <f t="shared" si="1388"/>
        <v>0</v>
      </c>
      <c r="X610" s="222">
        <f t="shared" si="1389"/>
        <v>0</v>
      </c>
      <c r="Y610" s="222">
        <f t="shared" si="1390"/>
        <v>0</v>
      </c>
      <c r="Z610" s="222">
        <f t="shared" si="1391"/>
        <v>0</v>
      </c>
      <c r="AA610" s="222">
        <f t="shared" si="1392"/>
        <v>0</v>
      </c>
      <c r="AB610" s="222">
        <f t="shared" si="1393"/>
        <v>0</v>
      </c>
      <c r="AC610" s="222">
        <f t="shared" si="1394"/>
        <v>0</v>
      </c>
      <c r="AD610" s="222">
        <f t="shared" si="1395"/>
        <v>0</v>
      </c>
      <c r="AE610" s="222">
        <f t="shared" si="1396"/>
        <v>0</v>
      </c>
      <c r="AF610" s="222">
        <f t="shared" si="1397"/>
        <v>0</v>
      </c>
      <c r="AG610" s="222">
        <f t="shared" si="1398"/>
        <v>0</v>
      </c>
      <c r="AH610" s="222">
        <f t="shared" si="1399"/>
        <v>0</v>
      </c>
      <c r="AI610" s="222">
        <f t="shared" si="1400"/>
        <v>0</v>
      </c>
      <c r="AJ610" s="222">
        <f t="shared" si="1401"/>
        <v>0</v>
      </c>
      <c r="AK610" s="222">
        <f t="shared" si="1402"/>
        <v>0</v>
      </c>
      <c r="AL610" s="222">
        <f t="shared" si="1403"/>
        <v>0</v>
      </c>
      <c r="AM610" s="222">
        <f t="shared" si="1404"/>
        <v>0</v>
      </c>
      <c r="AN610" s="222">
        <f t="shared" si="1405"/>
        <v>0</v>
      </c>
      <c r="AO610" s="222">
        <f t="shared" si="1406"/>
        <v>0</v>
      </c>
      <c r="AP610" s="222">
        <f t="shared" si="1407"/>
        <v>0</v>
      </c>
      <c r="AQ610" s="222">
        <f t="shared" si="1408"/>
        <v>0</v>
      </c>
      <c r="AR610" s="222">
        <f t="shared" si="1409"/>
        <v>0</v>
      </c>
      <c r="AS610" s="222">
        <f t="shared" si="1410"/>
        <v>0</v>
      </c>
      <c r="AT610" s="222">
        <f t="shared" si="1411"/>
        <v>0</v>
      </c>
      <c r="AU610" s="222">
        <f t="shared" si="1412"/>
        <v>0</v>
      </c>
      <c r="AV610" s="222">
        <f t="shared" si="1413"/>
        <v>0</v>
      </c>
      <c r="AW610" s="222">
        <f t="shared" si="1414"/>
        <v>0</v>
      </c>
      <c r="AX610" s="222">
        <f t="shared" si="1415"/>
        <v>0</v>
      </c>
      <c r="AY610" s="222">
        <f t="shared" si="1416"/>
        <v>0</v>
      </c>
      <c r="AZ610" s="222">
        <f t="shared" si="1417"/>
        <v>0</v>
      </c>
      <c r="BA610" s="222">
        <f t="shared" si="1418"/>
        <v>0</v>
      </c>
      <c r="BB610" s="222">
        <f t="shared" si="1419"/>
        <v>0</v>
      </c>
      <c r="BC610" s="222">
        <f t="shared" si="1420"/>
        <v>0</v>
      </c>
      <c r="BD610" s="222">
        <f t="shared" si="1421"/>
        <v>0</v>
      </c>
      <c r="BE610" s="222">
        <f t="shared" si="1422"/>
        <v>0</v>
      </c>
      <c r="BF610" s="222">
        <f t="shared" si="1423"/>
        <v>0</v>
      </c>
      <c r="BG610" s="222">
        <f t="shared" si="1424"/>
        <v>0</v>
      </c>
      <c r="BH610" s="222">
        <f t="shared" si="1425"/>
        <v>0</v>
      </c>
      <c r="BI610" s="222">
        <f t="shared" si="1426"/>
        <v>0</v>
      </c>
      <c r="BJ610" s="222">
        <f t="shared" si="1427"/>
        <v>0</v>
      </c>
      <c r="BK610" s="222">
        <f t="shared" si="1428"/>
        <v>0</v>
      </c>
      <c r="BL610" s="222">
        <f t="shared" si="1429"/>
        <v>0</v>
      </c>
      <c r="BM610" s="222">
        <f t="shared" si="1430"/>
        <v>0</v>
      </c>
      <c r="BN610" s="222">
        <f t="shared" si="1431"/>
        <v>0</v>
      </c>
      <c r="BO610" s="222">
        <f t="shared" si="1432"/>
        <v>0</v>
      </c>
      <c r="BP610" s="222">
        <f t="shared" si="1433"/>
        <v>0</v>
      </c>
      <c r="BQ610" s="222">
        <f t="shared" si="1434"/>
        <v>0</v>
      </c>
      <c r="BR610" s="222">
        <f t="shared" si="1435"/>
        <v>0</v>
      </c>
      <c r="BS610" s="222">
        <f t="shared" si="1436"/>
        <v>0</v>
      </c>
      <c r="BT610" s="222">
        <f t="shared" si="1437"/>
        <v>0</v>
      </c>
      <c r="BU610" s="222">
        <f t="shared" si="1438"/>
        <v>0</v>
      </c>
      <c r="BV610" s="222">
        <f t="shared" si="1439"/>
        <v>0</v>
      </c>
      <c r="BW610" s="222">
        <f t="shared" si="1440"/>
        <v>0</v>
      </c>
      <c r="BX610" s="222">
        <f t="shared" si="1441"/>
        <v>0</v>
      </c>
      <c r="BY610" s="222">
        <f t="shared" si="1442"/>
        <v>0</v>
      </c>
      <c r="BZ610" s="222">
        <f t="shared" si="1443"/>
        <v>0</v>
      </c>
      <c r="CA610" s="222">
        <f t="shared" si="1444"/>
        <v>0</v>
      </c>
      <c r="CB610" s="222">
        <f t="shared" si="1445"/>
        <v>0</v>
      </c>
      <c r="CC610" s="222">
        <f t="shared" si="1446"/>
        <v>0</v>
      </c>
      <c r="CD610" s="222">
        <f t="shared" si="1447"/>
        <v>0</v>
      </c>
      <c r="CE610" s="222">
        <f t="shared" si="1448"/>
        <v>0</v>
      </c>
      <c r="CF610" s="222">
        <f t="shared" si="1449"/>
        <v>0</v>
      </c>
      <c r="CG610" s="222">
        <f t="shared" si="1450"/>
        <v>0</v>
      </c>
      <c r="CH610" s="222">
        <f t="shared" si="1451"/>
        <v>0</v>
      </c>
      <c r="CI610" s="222">
        <f t="shared" si="1452"/>
        <v>0</v>
      </c>
      <c r="CJ610" s="222">
        <f t="shared" si="1453"/>
        <v>0</v>
      </c>
      <c r="CK610" s="222">
        <f t="shared" si="1454"/>
        <v>0</v>
      </c>
      <c r="CL610" s="222">
        <f t="shared" si="1455"/>
        <v>0</v>
      </c>
      <c r="CM610" s="222">
        <f t="shared" si="1456"/>
        <v>0</v>
      </c>
      <c r="CN610" s="222">
        <f t="shared" si="1457"/>
        <v>0</v>
      </c>
      <c r="CO610" s="222">
        <f t="shared" si="1458"/>
        <v>0</v>
      </c>
      <c r="CP610" s="222">
        <f t="shared" si="1459"/>
        <v>0</v>
      </c>
      <c r="CQ610" s="222">
        <f t="shared" si="1460"/>
        <v>0</v>
      </c>
      <c r="CR610" s="222">
        <f t="shared" si="1461"/>
        <v>0</v>
      </c>
      <c r="CS610" s="222">
        <f t="shared" si="1462"/>
        <v>0</v>
      </c>
      <c r="CT610" s="222">
        <f t="shared" si="1463"/>
        <v>0</v>
      </c>
      <c r="CU610" s="222">
        <f t="shared" si="1464"/>
        <v>0</v>
      </c>
      <c r="CV610" s="222">
        <f t="shared" si="1465"/>
        <v>0</v>
      </c>
      <c r="CW610" s="222">
        <f t="shared" si="1466"/>
        <v>0</v>
      </c>
      <c r="CX610" s="222">
        <f t="shared" si="1467"/>
        <v>0</v>
      </c>
      <c r="CY610" s="222">
        <f t="shared" si="1468"/>
        <v>0</v>
      </c>
      <c r="CZ610" s="222">
        <f t="shared" si="1469"/>
        <v>0</v>
      </c>
      <c r="DA610" s="222">
        <f t="shared" si="1470"/>
        <v>0</v>
      </c>
      <c r="DB610" s="222">
        <f t="shared" si="1471"/>
        <v>0</v>
      </c>
      <c r="DC610" s="222">
        <f t="shared" si="1472"/>
        <v>0</v>
      </c>
      <c r="DD610" s="222">
        <f t="shared" si="1473"/>
        <v>0</v>
      </c>
      <c r="DE610" s="222">
        <f t="shared" si="1474"/>
        <v>0</v>
      </c>
      <c r="DF610" s="222">
        <f t="shared" si="1475"/>
        <v>0</v>
      </c>
      <c r="DG610" s="222">
        <f t="shared" si="1476"/>
        <v>0</v>
      </c>
      <c r="DH610" s="222">
        <f t="shared" si="1477"/>
        <v>0</v>
      </c>
      <c r="DI610" s="222">
        <f t="shared" si="1478"/>
        <v>0</v>
      </c>
      <c r="DJ610" s="222">
        <f t="shared" si="1479"/>
        <v>0</v>
      </c>
      <c r="DK610" s="222">
        <f t="shared" si="1480"/>
        <v>0</v>
      </c>
      <c r="DL610" s="222">
        <f t="shared" si="1481"/>
        <v>0</v>
      </c>
      <c r="DM610" s="222">
        <f t="shared" si="1482"/>
        <v>0</v>
      </c>
      <c r="DN610" s="222">
        <f t="shared" si="1483"/>
        <v>0</v>
      </c>
      <c r="DO610" s="222">
        <f t="shared" si="1484"/>
        <v>0</v>
      </c>
      <c r="DP610" s="222">
        <f t="shared" si="1485"/>
        <v>0</v>
      </c>
      <c r="DQ610" s="222">
        <f t="shared" si="1486"/>
        <v>0</v>
      </c>
      <c r="DR610" s="222">
        <f t="shared" si="1487"/>
        <v>0</v>
      </c>
      <c r="DS610" s="222">
        <f t="shared" si="1488"/>
        <v>0</v>
      </c>
      <c r="DT610" s="222">
        <f t="shared" si="1489"/>
        <v>0</v>
      </c>
      <c r="DU610" s="222">
        <f t="shared" si="1490"/>
        <v>0</v>
      </c>
      <c r="DV610" s="222">
        <f t="shared" si="1491"/>
        <v>0</v>
      </c>
      <c r="DW610" s="222">
        <f t="shared" si="1492"/>
        <v>0</v>
      </c>
      <c r="DX610" s="222">
        <f t="shared" si="1493"/>
        <v>0</v>
      </c>
      <c r="DY610" s="222">
        <f t="shared" si="1494"/>
        <v>0</v>
      </c>
      <c r="DZ610" s="222">
        <f t="shared" si="1495"/>
        <v>0</v>
      </c>
      <c r="EA610" s="222">
        <f t="shared" si="1496"/>
        <v>0</v>
      </c>
      <c r="EB610" s="222">
        <f t="shared" si="1497"/>
        <v>0</v>
      </c>
      <c r="EC610" s="222">
        <f t="shared" si="1498"/>
        <v>0</v>
      </c>
      <c r="ED610" s="222">
        <f t="shared" si="1499"/>
        <v>0</v>
      </c>
      <c r="EE610" s="222">
        <f t="shared" si="1500"/>
        <v>0</v>
      </c>
      <c r="EF610" s="222">
        <f t="shared" si="1501"/>
        <v>0</v>
      </c>
      <c r="EG610" s="222">
        <f t="shared" si="1502"/>
        <v>0</v>
      </c>
      <c r="EH610" s="222">
        <f t="shared" si="1503"/>
        <v>0</v>
      </c>
      <c r="EI610" s="222">
        <f t="shared" si="1504"/>
        <v>0</v>
      </c>
      <c r="EJ610" s="222">
        <f t="shared" si="1505"/>
        <v>0</v>
      </c>
      <c r="EK610" s="222">
        <f t="shared" si="1506"/>
        <v>0</v>
      </c>
      <c r="EL610" s="222">
        <f t="shared" si="1507"/>
        <v>0</v>
      </c>
      <c r="EM610" s="222">
        <f t="shared" si="1508"/>
        <v>0</v>
      </c>
      <c r="EN610" s="222">
        <f t="shared" si="1509"/>
        <v>0</v>
      </c>
      <c r="EO610" s="222">
        <f t="shared" si="1510"/>
        <v>0</v>
      </c>
      <c r="EP610" s="222">
        <f t="shared" si="1511"/>
        <v>0</v>
      </c>
      <c r="EQ610" s="222">
        <f t="shared" si="1512"/>
        <v>0</v>
      </c>
      <c r="ER610" s="222">
        <f t="shared" si="1513"/>
        <v>0</v>
      </c>
      <c r="ES610" s="222">
        <f t="shared" si="1514"/>
        <v>0</v>
      </c>
      <c r="ET610" s="222">
        <f t="shared" si="1515"/>
        <v>0</v>
      </c>
      <c r="EU610" s="222">
        <f t="shared" si="1516"/>
        <v>0</v>
      </c>
      <c r="EV610" s="222">
        <f t="shared" si="1517"/>
        <v>0</v>
      </c>
      <c r="EW610" s="222">
        <f t="shared" si="1518"/>
        <v>0</v>
      </c>
      <c r="EX610" s="222">
        <f t="shared" si="1519"/>
        <v>0</v>
      </c>
      <c r="EY610" s="222">
        <f t="shared" si="1520"/>
        <v>0</v>
      </c>
      <c r="EZ610" s="222">
        <f t="shared" si="1521"/>
        <v>0</v>
      </c>
      <c r="FA610" s="222">
        <f t="shared" si="1522"/>
        <v>0</v>
      </c>
      <c r="FB610" s="222">
        <f t="shared" si="1523"/>
        <v>0</v>
      </c>
      <c r="FC610" s="222">
        <f t="shared" si="1524"/>
        <v>0</v>
      </c>
      <c r="FD610" s="222">
        <f t="shared" si="1525"/>
        <v>0</v>
      </c>
      <c r="FE610" s="222">
        <f t="shared" si="1526"/>
        <v>0</v>
      </c>
      <c r="FF610" s="222">
        <f t="shared" si="1527"/>
        <v>0</v>
      </c>
      <c r="FG610" s="222">
        <f t="shared" si="1528"/>
        <v>0</v>
      </c>
      <c r="FH610" s="222">
        <f t="shared" si="1529"/>
        <v>0</v>
      </c>
      <c r="FI610" s="222">
        <f t="shared" si="1530"/>
        <v>0</v>
      </c>
      <c r="FJ610" s="222">
        <f t="shared" si="1531"/>
        <v>0</v>
      </c>
      <c r="FK610" s="222">
        <f t="shared" si="1532"/>
        <v>0</v>
      </c>
      <c r="FL610" s="222">
        <f t="shared" si="1533"/>
        <v>0</v>
      </c>
      <c r="FM610" s="222">
        <f t="shared" si="1534"/>
        <v>0</v>
      </c>
      <c r="FN610" s="222">
        <f t="shared" si="1535"/>
        <v>0</v>
      </c>
      <c r="FO610" s="222">
        <f t="shared" si="1536"/>
        <v>0</v>
      </c>
      <c r="FP610" s="222">
        <f t="shared" si="1537"/>
        <v>0</v>
      </c>
      <c r="FQ610" s="222">
        <f t="shared" si="1538"/>
        <v>0</v>
      </c>
      <c r="FR610" s="222">
        <f t="shared" si="1539"/>
        <v>0</v>
      </c>
      <c r="FS610" s="222">
        <f t="shared" si="1540"/>
        <v>0</v>
      </c>
      <c r="FT610" s="222">
        <f t="shared" si="1541"/>
        <v>0</v>
      </c>
      <c r="FU610" s="222">
        <f t="shared" si="1542"/>
        <v>0</v>
      </c>
      <c r="FV610" s="222">
        <f t="shared" si="1543"/>
        <v>0</v>
      </c>
      <c r="FW610" s="222">
        <f t="shared" si="1544"/>
        <v>0</v>
      </c>
      <c r="FX610" s="222">
        <f t="shared" si="1545"/>
        <v>0</v>
      </c>
      <c r="FY610" s="222">
        <f t="shared" si="1546"/>
        <v>0</v>
      </c>
      <c r="FZ610" s="222">
        <f t="shared" si="1547"/>
        <v>0</v>
      </c>
      <c r="GA610" s="222">
        <f t="shared" si="1548"/>
        <v>0</v>
      </c>
      <c r="GB610" s="222">
        <f t="shared" si="1549"/>
        <v>0</v>
      </c>
      <c r="GC610" s="222">
        <f t="shared" si="1550"/>
        <v>0</v>
      </c>
      <c r="GD610" s="222">
        <f t="shared" si="1551"/>
        <v>0</v>
      </c>
      <c r="GE610" s="222">
        <f t="shared" si="1552"/>
        <v>0</v>
      </c>
      <c r="GF610" s="222">
        <f t="shared" si="1553"/>
        <v>0</v>
      </c>
      <c r="GG610" s="222">
        <f t="shared" si="1554"/>
        <v>0</v>
      </c>
      <c r="GH610" s="222">
        <f t="shared" si="1555"/>
        <v>0</v>
      </c>
      <c r="GI610" s="222">
        <f t="shared" si="1556"/>
        <v>0</v>
      </c>
      <c r="GJ610" s="222">
        <f t="shared" si="1557"/>
        <v>0</v>
      </c>
      <c r="GK610" s="222">
        <f t="shared" si="1558"/>
        <v>0</v>
      </c>
      <c r="GL610" s="222">
        <f t="shared" si="1559"/>
        <v>0</v>
      </c>
      <c r="GM610" s="222">
        <f t="shared" si="1560"/>
        <v>0</v>
      </c>
      <c r="GN610" s="222">
        <f t="shared" si="1561"/>
        <v>0</v>
      </c>
      <c r="GO610" s="222">
        <f t="shared" si="1562"/>
        <v>0</v>
      </c>
      <c r="GP610" s="222">
        <f t="shared" si="1563"/>
        <v>0</v>
      </c>
      <c r="GQ610" s="222">
        <f t="shared" si="1564"/>
        <v>0</v>
      </c>
      <c r="GR610" s="222">
        <f t="shared" si="1565"/>
        <v>0</v>
      </c>
      <c r="GS610" s="222">
        <f t="shared" si="1566"/>
        <v>0</v>
      </c>
      <c r="GT610" s="222">
        <f t="shared" si="1567"/>
        <v>0</v>
      </c>
      <c r="GU610" s="222">
        <f t="shared" si="1568"/>
        <v>0</v>
      </c>
      <c r="GV610" s="222">
        <f t="shared" si="1569"/>
        <v>0</v>
      </c>
      <c r="GW610" s="222">
        <f t="shared" si="1570"/>
        <v>0</v>
      </c>
      <c r="GX610" s="222">
        <f t="shared" si="1571"/>
        <v>0</v>
      </c>
      <c r="GY610" s="222">
        <f t="shared" si="1572"/>
        <v>0</v>
      </c>
      <c r="GZ610" s="222">
        <f t="shared" si="1573"/>
        <v>0</v>
      </c>
      <c r="HA610" s="222">
        <f t="shared" si="1574"/>
        <v>0</v>
      </c>
      <c r="HB610" s="222">
        <f t="shared" si="1575"/>
        <v>0</v>
      </c>
      <c r="HC610" s="222">
        <f t="shared" si="1576"/>
        <v>0</v>
      </c>
      <c r="HD610" s="222">
        <f t="shared" si="1577"/>
        <v>0</v>
      </c>
      <c r="HE610" s="222">
        <f t="shared" si="1578"/>
        <v>0</v>
      </c>
      <c r="HF610" s="222">
        <f t="shared" si="1579"/>
        <v>0</v>
      </c>
      <c r="HG610" s="222">
        <f t="shared" si="1580"/>
        <v>0</v>
      </c>
      <c r="HH610" s="222">
        <f t="shared" si="1581"/>
        <v>0</v>
      </c>
      <c r="HI610" s="222">
        <f t="shared" si="1582"/>
        <v>0</v>
      </c>
      <c r="HJ610" s="222">
        <f t="shared" si="1583"/>
        <v>0</v>
      </c>
      <c r="HK610" s="222">
        <f t="shared" si="1584"/>
        <v>0</v>
      </c>
      <c r="HL610" s="222">
        <f t="shared" si="1585"/>
        <v>0</v>
      </c>
      <c r="HM610" s="222">
        <f t="shared" si="1586"/>
        <v>0</v>
      </c>
      <c r="HN610" s="222">
        <f t="shared" si="1587"/>
        <v>0</v>
      </c>
      <c r="HO610" s="222">
        <f t="shared" si="1588"/>
        <v>0</v>
      </c>
      <c r="HP610" s="222">
        <f t="shared" si="1589"/>
        <v>0</v>
      </c>
      <c r="HQ610" s="222">
        <f t="shared" si="1590"/>
        <v>0</v>
      </c>
      <c r="HR610" s="222">
        <f t="shared" si="1591"/>
        <v>0</v>
      </c>
      <c r="HS610" s="222">
        <f t="shared" si="1592"/>
        <v>0</v>
      </c>
      <c r="HT610" s="222">
        <f t="shared" si="1593"/>
        <v>0</v>
      </c>
      <c r="HU610" s="222">
        <f t="shared" si="1594"/>
        <v>0</v>
      </c>
      <c r="HV610" s="222">
        <f t="shared" si="1595"/>
        <v>0</v>
      </c>
      <c r="HW610" s="222">
        <f t="shared" si="1596"/>
        <v>0</v>
      </c>
      <c r="HX610" s="222">
        <f t="shared" si="1597"/>
        <v>0</v>
      </c>
      <c r="HY610" s="222">
        <f t="shared" si="1598"/>
        <v>0</v>
      </c>
      <c r="HZ610" s="222">
        <f t="shared" si="1599"/>
        <v>0</v>
      </c>
      <c r="IA610" s="222">
        <f t="shared" si="1600"/>
        <v>0</v>
      </c>
      <c r="IB610" s="222">
        <f t="shared" si="1601"/>
        <v>0</v>
      </c>
      <c r="IC610" s="222">
        <f t="shared" si="1602"/>
        <v>0</v>
      </c>
      <c r="ID610" s="222">
        <f t="shared" si="1603"/>
        <v>0</v>
      </c>
      <c r="IE610" s="222">
        <f t="shared" si="1604"/>
        <v>0</v>
      </c>
      <c r="IF610" s="222">
        <f t="shared" si="1605"/>
        <v>0</v>
      </c>
      <c r="IG610" s="222">
        <f t="shared" si="1606"/>
        <v>0</v>
      </c>
      <c r="IH610" s="222">
        <f t="shared" si="1607"/>
        <v>0</v>
      </c>
      <c r="II610" s="222">
        <f t="shared" si="1608"/>
        <v>0</v>
      </c>
      <c r="IJ610" s="222">
        <f t="shared" si="1609"/>
        <v>0</v>
      </c>
      <c r="IK610" s="222">
        <f t="shared" si="1610"/>
        <v>0</v>
      </c>
      <c r="IL610" s="222">
        <f t="shared" si="1611"/>
        <v>0</v>
      </c>
      <c r="IM610" s="222">
        <f t="shared" si="1612"/>
        <v>0</v>
      </c>
      <c r="IN610" s="222">
        <f t="shared" si="1613"/>
        <v>0</v>
      </c>
      <c r="IO610" s="222">
        <f t="shared" si="1614"/>
        <v>0</v>
      </c>
      <c r="IP610" s="222">
        <f t="shared" si="1615"/>
        <v>0</v>
      </c>
      <c r="IQ610" s="222">
        <f t="shared" si="1616"/>
        <v>0</v>
      </c>
      <c r="IR610" s="222">
        <f t="shared" si="1617"/>
        <v>0</v>
      </c>
      <c r="IS610" s="222">
        <f t="shared" si="1618"/>
        <v>0</v>
      </c>
      <c r="IT610" s="222">
        <f t="shared" si="1619"/>
        <v>0</v>
      </c>
      <c r="IU610" s="222">
        <f t="shared" si="1620"/>
        <v>0</v>
      </c>
      <c r="IV610" s="222">
        <f t="shared" si="1621"/>
        <v>0</v>
      </c>
      <c r="IW610" s="222">
        <f t="shared" si="1622"/>
        <v>0</v>
      </c>
      <c r="IX610" s="222">
        <f t="shared" si="1623"/>
        <v>0</v>
      </c>
      <c r="IY610" s="222">
        <f t="shared" si="1624"/>
        <v>0</v>
      </c>
      <c r="IZ610" s="222">
        <f t="shared" si="1625"/>
        <v>0</v>
      </c>
      <c r="JA610" s="222">
        <f t="shared" si="1626"/>
        <v>0</v>
      </c>
      <c r="JB610" s="222">
        <f t="shared" si="1627"/>
        <v>0</v>
      </c>
    </row>
    <row r="611" spans="1:262">
      <c r="B611" s="230">
        <v>250</v>
      </c>
      <c r="C611" s="229">
        <f t="shared" si="1628"/>
        <v>4.8828124999999818E-3</v>
      </c>
      <c r="D611" s="226">
        <f t="shared" ca="1" si="1371"/>
        <v>24.563322347841755</v>
      </c>
      <c r="E611" s="225">
        <f ca="1">IV361</f>
        <v>0.5633223478417565</v>
      </c>
      <c r="F611" s="224">
        <v>250</v>
      </c>
      <c r="G611" s="222">
        <f t="shared" si="1372"/>
        <v>0</v>
      </c>
      <c r="H611" s="222">
        <f t="shared" si="1373"/>
        <v>0</v>
      </c>
      <c r="I611" s="222">
        <f t="shared" si="1374"/>
        <v>0</v>
      </c>
      <c r="J611" s="222">
        <f t="shared" si="1375"/>
        <v>0</v>
      </c>
      <c r="K611" s="222">
        <f t="shared" si="1376"/>
        <v>0</v>
      </c>
      <c r="L611" s="222">
        <f t="shared" si="1377"/>
        <v>0</v>
      </c>
      <c r="M611" s="222">
        <f t="shared" si="1378"/>
        <v>0</v>
      </c>
      <c r="N611" s="222">
        <f t="shared" si="1379"/>
        <v>0</v>
      </c>
      <c r="O611" s="222">
        <f t="shared" si="1380"/>
        <v>0</v>
      </c>
      <c r="P611" s="222">
        <f t="shared" si="1381"/>
        <v>0</v>
      </c>
      <c r="Q611" s="222">
        <f t="shared" si="1382"/>
        <v>0</v>
      </c>
      <c r="R611" s="222">
        <f t="shared" si="1383"/>
        <v>0</v>
      </c>
      <c r="S611" s="222">
        <f t="shared" si="1384"/>
        <v>0</v>
      </c>
      <c r="T611" s="222">
        <f t="shared" si="1385"/>
        <v>0</v>
      </c>
      <c r="U611" s="222">
        <f t="shared" si="1386"/>
        <v>0</v>
      </c>
      <c r="V611" s="222">
        <f t="shared" si="1387"/>
        <v>0</v>
      </c>
      <c r="W611" s="222">
        <f t="shared" si="1388"/>
        <v>0</v>
      </c>
      <c r="X611" s="222">
        <f t="shared" si="1389"/>
        <v>0</v>
      </c>
      <c r="Y611" s="222">
        <f t="shared" si="1390"/>
        <v>0</v>
      </c>
      <c r="Z611" s="222">
        <f t="shared" si="1391"/>
        <v>0</v>
      </c>
      <c r="AA611" s="222">
        <f t="shared" si="1392"/>
        <v>0</v>
      </c>
      <c r="AB611" s="222">
        <f t="shared" si="1393"/>
        <v>0</v>
      </c>
      <c r="AC611" s="222">
        <f t="shared" si="1394"/>
        <v>0</v>
      </c>
      <c r="AD611" s="222">
        <f t="shared" si="1395"/>
        <v>0</v>
      </c>
      <c r="AE611" s="222">
        <f t="shared" si="1396"/>
        <v>0</v>
      </c>
      <c r="AF611" s="222">
        <f t="shared" si="1397"/>
        <v>0</v>
      </c>
      <c r="AG611" s="222">
        <f t="shared" si="1398"/>
        <v>0</v>
      </c>
      <c r="AH611" s="222">
        <f t="shared" si="1399"/>
        <v>0</v>
      </c>
      <c r="AI611" s="222">
        <f t="shared" si="1400"/>
        <v>0</v>
      </c>
      <c r="AJ611" s="222">
        <f t="shared" si="1401"/>
        <v>0</v>
      </c>
      <c r="AK611" s="222">
        <f t="shared" si="1402"/>
        <v>0</v>
      </c>
      <c r="AL611" s="222">
        <f t="shared" si="1403"/>
        <v>0</v>
      </c>
      <c r="AM611" s="222">
        <f t="shared" si="1404"/>
        <v>0</v>
      </c>
      <c r="AN611" s="222">
        <f t="shared" si="1405"/>
        <v>0</v>
      </c>
      <c r="AO611" s="222">
        <f t="shared" si="1406"/>
        <v>0</v>
      </c>
      <c r="AP611" s="222">
        <f t="shared" si="1407"/>
        <v>0</v>
      </c>
      <c r="AQ611" s="222">
        <f t="shared" si="1408"/>
        <v>0</v>
      </c>
      <c r="AR611" s="222">
        <f t="shared" si="1409"/>
        <v>0</v>
      </c>
      <c r="AS611" s="222">
        <f t="shared" si="1410"/>
        <v>0</v>
      </c>
      <c r="AT611" s="222">
        <f t="shared" si="1411"/>
        <v>0</v>
      </c>
      <c r="AU611" s="222">
        <f t="shared" si="1412"/>
        <v>0</v>
      </c>
      <c r="AV611" s="222">
        <f t="shared" si="1413"/>
        <v>0</v>
      </c>
      <c r="AW611" s="222">
        <f t="shared" si="1414"/>
        <v>0</v>
      </c>
      <c r="AX611" s="222">
        <f t="shared" si="1415"/>
        <v>0</v>
      </c>
      <c r="AY611" s="222">
        <f t="shared" si="1416"/>
        <v>0</v>
      </c>
      <c r="AZ611" s="222">
        <f t="shared" si="1417"/>
        <v>0</v>
      </c>
      <c r="BA611" s="222">
        <f t="shared" si="1418"/>
        <v>0</v>
      </c>
      <c r="BB611" s="222">
        <f t="shared" si="1419"/>
        <v>0</v>
      </c>
      <c r="BC611" s="222">
        <f t="shared" si="1420"/>
        <v>0</v>
      </c>
      <c r="BD611" s="222">
        <f t="shared" si="1421"/>
        <v>0</v>
      </c>
      <c r="BE611" s="222">
        <f t="shared" si="1422"/>
        <v>0</v>
      </c>
      <c r="BF611" s="222">
        <f t="shared" si="1423"/>
        <v>0</v>
      </c>
      <c r="BG611" s="222">
        <f t="shared" si="1424"/>
        <v>0</v>
      </c>
      <c r="BH611" s="222">
        <f t="shared" si="1425"/>
        <v>0</v>
      </c>
      <c r="BI611" s="222">
        <f t="shared" si="1426"/>
        <v>0</v>
      </c>
      <c r="BJ611" s="222">
        <f t="shared" si="1427"/>
        <v>0</v>
      </c>
      <c r="BK611" s="222">
        <f t="shared" si="1428"/>
        <v>0</v>
      </c>
      <c r="BL611" s="222">
        <f t="shared" si="1429"/>
        <v>0</v>
      </c>
      <c r="BM611" s="222">
        <f t="shared" si="1430"/>
        <v>0</v>
      </c>
      <c r="BN611" s="222">
        <f t="shared" si="1431"/>
        <v>0</v>
      </c>
      <c r="BO611" s="222">
        <f t="shared" si="1432"/>
        <v>0</v>
      </c>
      <c r="BP611" s="222">
        <f t="shared" si="1433"/>
        <v>0</v>
      </c>
      <c r="BQ611" s="222">
        <f t="shared" si="1434"/>
        <v>0</v>
      </c>
      <c r="BR611" s="222">
        <f t="shared" si="1435"/>
        <v>0</v>
      </c>
      <c r="BS611" s="222">
        <f t="shared" si="1436"/>
        <v>0</v>
      </c>
      <c r="BT611" s="222">
        <f t="shared" si="1437"/>
        <v>0</v>
      </c>
      <c r="BU611" s="222">
        <f t="shared" si="1438"/>
        <v>0</v>
      </c>
      <c r="BV611" s="222">
        <f t="shared" si="1439"/>
        <v>0</v>
      </c>
      <c r="BW611" s="222">
        <f t="shared" si="1440"/>
        <v>0</v>
      </c>
      <c r="BX611" s="222">
        <f t="shared" si="1441"/>
        <v>0</v>
      </c>
      <c r="BY611" s="222">
        <f t="shared" si="1442"/>
        <v>0</v>
      </c>
      <c r="BZ611" s="222">
        <f t="shared" si="1443"/>
        <v>0</v>
      </c>
      <c r="CA611" s="222">
        <f t="shared" si="1444"/>
        <v>0</v>
      </c>
      <c r="CB611" s="222">
        <f t="shared" si="1445"/>
        <v>0</v>
      </c>
      <c r="CC611" s="222">
        <f t="shared" si="1446"/>
        <v>0</v>
      </c>
      <c r="CD611" s="222">
        <f t="shared" si="1447"/>
        <v>0</v>
      </c>
      <c r="CE611" s="222">
        <f t="shared" si="1448"/>
        <v>0</v>
      </c>
      <c r="CF611" s="222">
        <f t="shared" si="1449"/>
        <v>0</v>
      </c>
      <c r="CG611" s="222">
        <f t="shared" si="1450"/>
        <v>0</v>
      </c>
      <c r="CH611" s="222">
        <f t="shared" si="1451"/>
        <v>0</v>
      </c>
      <c r="CI611" s="222">
        <f t="shared" si="1452"/>
        <v>0</v>
      </c>
      <c r="CJ611" s="222">
        <f t="shared" si="1453"/>
        <v>0</v>
      </c>
      <c r="CK611" s="222">
        <f t="shared" si="1454"/>
        <v>0</v>
      </c>
      <c r="CL611" s="222">
        <f t="shared" si="1455"/>
        <v>0</v>
      </c>
      <c r="CM611" s="222">
        <f t="shared" si="1456"/>
        <v>0</v>
      </c>
      <c r="CN611" s="222">
        <f t="shared" si="1457"/>
        <v>0</v>
      </c>
      <c r="CO611" s="222">
        <f t="shared" si="1458"/>
        <v>0</v>
      </c>
      <c r="CP611" s="222">
        <f t="shared" si="1459"/>
        <v>0</v>
      </c>
      <c r="CQ611" s="222">
        <f t="shared" si="1460"/>
        <v>0</v>
      </c>
      <c r="CR611" s="222">
        <f t="shared" si="1461"/>
        <v>0</v>
      </c>
      <c r="CS611" s="222">
        <f t="shared" si="1462"/>
        <v>0</v>
      </c>
      <c r="CT611" s="222">
        <f t="shared" si="1463"/>
        <v>0</v>
      </c>
      <c r="CU611" s="222">
        <f t="shared" si="1464"/>
        <v>0</v>
      </c>
      <c r="CV611" s="222">
        <f t="shared" si="1465"/>
        <v>0</v>
      </c>
      <c r="CW611" s="222">
        <f t="shared" si="1466"/>
        <v>0</v>
      </c>
      <c r="CX611" s="222">
        <f t="shared" si="1467"/>
        <v>0</v>
      </c>
      <c r="CY611" s="222">
        <f t="shared" si="1468"/>
        <v>0</v>
      </c>
      <c r="CZ611" s="222">
        <f t="shared" si="1469"/>
        <v>0</v>
      </c>
      <c r="DA611" s="222">
        <f t="shared" si="1470"/>
        <v>0</v>
      </c>
      <c r="DB611" s="222">
        <f t="shared" si="1471"/>
        <v>0</v>
      </c>
      <c r="DC611" s="222">
        <f t="shared" si="1472"/>
        <v>0</v>
      </c>
      <c r="DD611" s="222">
        <f t="shared" si="1473"/>
        <v>0</v>
      </c>
      <c r="DE611" s="222">
        <f t="shared" si="1474"/>
        <v>0</v>
      </c>
      <c r="DF611" s="222">
        <f t="shared" si="1475"/>
        <v>0</v>
      </c>
      <c r="DG611" s="222">
        <f t="shared" si="1476"/>
        <v>0</v>
      </c>
      <c r="DH611" s="222">
        <f t="shared" si="1477"/>
        <v>0</v>
      </c>
      <c r="DI611" s="222">
        <f t="shared" si="1478"/>
        <v>0</v>
      </c>
      <c r="DJ611" s="222">
        <f t="shared" si="1479"/>
        <v>0</v>
      </c>
      <c r="DK611" s="222">
        <f t="shared" si="1480"/>
        <v>0</v>
      </c>
      <c r="DL611" s="222">
        <f t="shared" si="1481"/>
        <v>0</v>
      </c>
      <c r="DM611" s="222">
        <f t="shared" si="1482"/>
        <v>0</v>
      </c>
      <c r="DN611" s="222">
        <f t="shared" si="1483"/>
        <v>0</v>
      </c>
      <c r="DO611" s="222">
        <f t="shared" si="1484"/>
        <v>0</v>
      </c>
      <c r="DP611" s="222">
        <f t="shared" si="1485"/>
        <v>0</v>
      </c>
      <c r="DQ611" s="222">
        <f t="shared" si="1486"/>
        <v>0</v>
      </c>
      <c r="DR611" s="222">
        <f t="shared" si="1487"/>
        <v>0</v>
      </c>
      <c r="DS611" s="222">
        <f t="shared" si="1488"/>
        <v>0</v>
      </c>
      <c r="DT611" s="222">
        <f t="shared" si="1489"/>
        <v>0</v>
      </c>
      <c r="DU611" s="222">
        <f t="shared" si="1490"/>
        <v>0</v>
      </c>
      <c r="DV611" s="222">
        <f t="shared" si="1491"/>
        <v>0</v>
      </c>
      <c r="DW611" s="222">
        <f t="shared" si="1492"/>
        <v>0</v>
      </c>
      <c r="DX611" s="222">
        <f t="shared" si="1493"/>
        <v>0</v>
      </c>
      <c r="DY611" s="222">
        <f t="shared" si="1494"/>
        <v>0</v>
      </c>
      <c r="DZ611" s="222">
        <f t="shared" si="1495"/>
        <v>0</v>
      </c>
      <c r="EA611" s="222">
        <f t="shared" si="1496"/>
        <v>0</v>
      </c>
      <c r="EB611" s="222">
        <f t="shared" si="1497"/>
        <v>0</v>
      </c>
      <c r="EC611" s="222">
        <f t="shared" si="1498"/>
        <v>0</v>
      </c>
      <c r="ED611" s="222">
        <f t="shared" si="1499"/>
        <v>0</v>
      </c>
      <c r="EE611" s="222">
        <f t="shared" si="1500"/>
        <v>0</v>
      </c>
      <c r="EF611" s="222">
        <f t="shared" si="1501"/>
        <v>0</v>
      </c>
      <c r="EG611" s="222">
        <f t="shared" si="1502"/>
        <v>0</v>
      </c>
      <c r="EH611" s="222">
        <f t="shared" si="1503"/>
        <v>0</v>
      </c>
      <c r="EI611" s="222">
        <f t="shared" si="1504"/>
        <v>0</v>
      </c>
      <c r="EJ611" s="222">
        <f t="shared" si="1505"/>
        <v>0</v>
      </c>
      <c r="EK611" s="222">
        <f t="shared" si="1506"/>
        <v>0</v>
      </c>
      <c r="EL611" s="222">
        <f t="shared" si="1507"/>
        <v>0</v>
      </c>
      <c r="EM611" s="222">
        <f t="shared" si="1508"/>
        <v>0</v>
      </c>
      <c r="EN611" s="222">
        <f t="shared" si="1509"/>
        <v>0</v>
      </c>
      <c r="EO611" s="222">
        <f t="shared" si="1510"/>
        <v>0</v>
      </c>
      <c r="EP611" s="222">
        <f t="shared" si="1511"/>
        <v>0</v>
      </c>
      <c r="EQ611" s="222">
        <f t="shared" si="1512"/>
        <v>0</v>
      </c>
      <c r="ER611" s="222">
        <f t="shared" si="1513"/>
        <v>0</v>
      </c>
      <c r="ES611" s="222">
        <f t="shared" si="1514"/>
        <v>0</v>
      </c>
      <c r="ET611" s="222">
        <f t="shared" si="1515"/>
        <v>0</v>
      </c>
      <c r="EU611" s="222">
        <f t="shared" si="1516"/>
        <v>0</v>
      </c>
      <c r="EV611" s="222">
        <f t="shared" si="1517"/>
        <v>0</v>
      </c>
      <c r="EW611" s="222">
        <f t="shared" si="1518"/>
        <v>0</v>
      </c>
      <c r="EX611" s="222">
        <f t="shared" si="1519"/>
        <v>0</v>
      </c>
      <c r="EY611" s="222">
        <f t="shared" si="1520"/>
        <v>0</v>
      </c>
      <c r="EZ611" s="222">
        <f t="shared" si="1521"/>
        <v>0</v>
      </c>
      <c r="FA611" s="222">
        <f t="shared" si="1522"/>
        <v>0</v>
      </c>
      <c r="FB611" s="222">
        <f t="shared" si="1523"/>
        <v>0</v>
      </c>
      <c r="FC611" s="222">
        <f t="shared" si="1524"/>
        <v>0</v>
      </c>
      <c r="FD611" s="222">
        <f t="shared" si="1525"/>
        <v>0</v>
      </c>
      <c r="FE611" s="222">
        <f t="shared" si="1526"/>
        <v>0</v>
      </c>
      <c r="FF611" s="222">
        <f t="shared" si="1527"/>
        <v>0</v>
      </c>
      <c r="FG611" s="222">
        <f t="shared" si="1528"/>
        <v>0</v>
      </c>
      <c r="FH611" s="222">
        <f t="shared" si="1529"/>
        <v>0</v>
      </c>
      <c r="FI611" s="222">
        <f t="shared" si="1530"/>
        <v>0</v>
      </c>
      <c r="FJ611" s="222">
        <f t="shared" si="1531"/>
        <v>0</v>
      </c>
      <c r="FK611" s="222">
        <f t="shared" si="1532"/>
        <v>0</v>
      </c>
      <c r="FL611" s="222">
        <f t="shared" si="1533"/>
        <v>0</v>
      </c>
      <c r="FM611" s="222">
        <f t="shared" si="1534"/>
        <v>0</v>
      </c>
      <c r="FN611" s="222">
        <f t="shared" si="1535"/>
        <v>0</v>
      </c>
      <c r="FO611" s="222">
        <f t="shared" si="1536"/>
        <v>0</v>
      </c>
      <c r="FP611" s="222">
        <f t="shared" si="1537"/>
        <v>0</v>
      </c>
      <c r="FQ611" s="222">
        <f t="shared" si="1538"/>
        <v>0</v>
      </c>
      <c r="FR611" s="222">
        <f t="shared" si="1539"/>
        <v>0</v>
      </c>
      <c r="FS611" s="222">
        <f t="shared" si="1540"/>
        <v>0</v>
      </c>
      <c r="FT611" s="222">
        <f t="shared" si="1541"/>
        <v>0</v>
      </c>
      <c r="FU611" s="222">
        <f t="shared" si="1542"/>
        <v>0</v>
      </c>
      <c r="FV611" s="222">
        <f t="shared" si="1543"/>
        <v>0</v>
      </c>
      <c r="FW611" s="222">
        <f t="shared" si="1544"/>
        <v>0</v>
      </c>
      <c r="FX611" s="222">
        <f t="shared" si="1545"/>
        <v>0</v>
      </c>
      <c r="FY611" s="222">
        <f t="shared" si="1546"/>
        <v>0</v>
      </c>
      <c r="FZ611" s="222">
        <f t="shared" si="1547"/>
        <v>0</v>
      </c>
      <c r="GA611" s="222">
        <f t="shared" si="1548"/>
        <v>0</v>
      </c>
      <c r="GB611" s="222">
        <f t="shared" si="1549"/>
        <v>0</v>
      </c>
      <c r="GC611" s="222">
        <f t="shared" si="1550"/>
        <v>0</v>
      </c>
      <c r="GD611" s="222">
        <f t="shared" si="1551"/>
        <v>0</v>
      </c>
      <c r="GE611" s="222">
        <f t="shared" si="1552"/>
        <v>0</v>
      </c>
      <c r="GF611" s="222">
        <f t="shared" si="1553"/>
        <v>0</v>
      </c>
      <c r="GG611" s="222">
        <f t="shared" si="1554"/>
        <v>0</v>
      </c>
      <c r="GH611" s="222">
        <f t="shared" si="1555"/>
        <v>0</v>
      </c>
      <c r="GI611" s="222">
        <f t="shared" si="1556"/>
        <v>0</v>
      </c>
      <c r="GJ611" s="222">
        <f t="shared" si="1557"/>
        <v>0</v>
      </c>
      <c r="GK611" s="222">
        <f t="shared" si="1558"/>
        <v>0</v>
      </c>
      <c r="GL611" s="222">
        <f t="shared" si="1559"/>
        <v>0</v>
      </c>
      <c r="GM611" s="222">
        <f t="shared" si="1560"/>
        <v>0</v>
      </c>
      <c r="GN611" s="222">
        <f t="shared" si="1561"/>
        <v>0</v>
      </c>
      <c r="GO611" s="222">
        <f t="shared" si="1562"/>
        <v>0</v>
      </c>
      <c r="GP611" s="222">
        <f t="shared" si="1563"/>
        <v>0</v>
      </c>
      <c r="GQ611" s="222">
        <f t="shared" si="1564"/>
        <v>0</v>
      </c>
      <c r="GR611" s="222">
        <f t="shared" si="1565"/>
        <v>0</v>
      </c>
      <c r="GS611" s="222">
        <f t="shared" si="1566"/>
        <v>0</v>
      </c>
      <c r="GT611" s="222">
        <f t="shared" si="1567"/>
        <v>0</v>
      </c>
      <c r="GU611" s="222">
        <f t="shared" si="1568"/>
        <v>0</v>
      </c>
      <c r="GV611" s="222">
        <f t="shared" si="1569"/>
        <v>0</v>
      </c>
      <c r="GW611" s="222">
        <f t="shared" si="1570"/>
        <v>0</v>
      </c>
      <c r="GX611" s="222">
        <f t="shared" si="1571"/>
        <v>0</v>
      </c>
      <c r="GY611" s="222">
        <f t="shared" si="1572"/>
        <v>0</v>
      </c>
      <c r="GZ611" s="222">
        <f t="shared" si="1573"/>
        <v>0</v>
      </c>
      <c r="HA611" s="222">
        <f t="shared" si="1574"/>
        <v>0</v>
      </c>
      <c r="HB611" s="222">
        <f t="shared" si="1575"/>
        <v>0</v>
      </c>
      <c r="HC611" s="222">
        <f t="shared" si="1576"/>
        <v>0</v>
      </c>
      <c r="HD611" s="222">
        <f t="shared" si="1577"/>
        <v>0</v>
      </c>
      <c r="HE611" s="222">
        <f t="shared" si="1578"/>
        <v>0</v>
      </c>
      <c r="HF611" s="222">
        <f t="shared" si="1579"/>
        <v>0</v>
      </c>
      <c r="HG611" s="222">
        <f t="shared" si="1580"/>
        <v>0</v>
      </c>
      <c r="HH611" s="222">
        <f t="shared" si="1581"/>
        <v>0</v>
      </c>
      <c r="HI611" s="222">
        <f t="shared" si="1582"/>
        <v>0</v>
      </c>
      <c r="HJ611" s="222">
        <f t="shared" si="1583"/>
        <v>0</v>
      </c>
      <c r="HK611" s="222">
        <f t="shared" si="1584"/>
        <v>0</v>
      </c>
      <c r="HL611" s="222">
        <f t="shared" si="1585"/>
        <v>0</v>
      </c>
      <c r="HM611" s="222">
        <f t="shared" si="1586"/>
        <v>0</v>
      </c>
      <c r="HN611" s="222">
        <f t="shared" si="1587"/>
        <v>0</v>
      </c>
      <c r="HO611" s="222">
        <f t="shared" si="1588"/>
        <v>0</v>
      </c>
      <c r="HP611" s="222">
        <f t="shared" si="1589"/>
        <v>0</v>
      </c>
      <c r="HQ611" s="222">
        <f t="shared" si="1590"/>
        <v>0</v>
      </c>
      <c r="HR611" s="222">
        <f t="shared" si="1591"/>
        <v>0</v>
      </c>
      <c r="HS611" s="222">
        <f t="shared" si="1592"/>
        <v>0</v>
      </c>
      <c r="HT611" s="222">
        <f t="shared" si="1593"/>
        <v>0</v>
      </c>
      <c r="HU611" s="222">
        <f t="shared" si="1594"/>
        <v>0</v>
      </c>
      <c r="HV611" s="222">
        <f t="shared" si="1595"/>
        <v>0</v>
      </c>
      <c r="HW611" s="222">
        <f t="shared" si="1596"/>
        <v>0</v>
      </c>
      <c r="HX611" s="222">
        <f t="shared" si="1597"/>
        <v>0</v>
      </c>
      <c r="HY611" s="222">
        <f t="shared" si="1598"/>
        <v>0</v>
      </c>
      <c r="HZ611" s="222">
        <f t="shared" si="1599"/>
        <v>0</v>
      </c>
      <c r="IA611" s="222">
        <f t="shared" si="1600"/>
        <v>0</v>
      </c>
      <c r="IB611" s="222">
        <f t="shared" si="1601"/>
        <v>0</v>
      </c>
      <c r="IC611" s="222">
        <f t="shared" si="1602"/>
        <v>0</v>
      </c>
      <c r="ID611" s="222">
        <f t="shared" si="1603"/>
        <v>0</v>
      </c>
      <c r="IE611" s="222">
        <f t="shared" si="1604"/>
        <v>0</v>
      </c>
      <c r="IF611" s="222">
        <f t="shared" si="1605"/>
        <v>0</v>
      </c>
      <c r="IG611" s="222">
        <f t="shared" si="1606"/>
        <v>0</v>
      </c>
      <c r="IH611" s="222">
        <f t="shared" si="1607"/>
        <v>0</v>
      </c>
      <c r="II611" s="222">
        <f t="shared" si="1608"/>
        <v>0</v>
      </c>
      <c r="IJ611" s="222">
        <f t="shared" si="1609"/>
        <v>0</v>
      </c>
      <c r="IK611" s="222">
        <f t="shared" si="1610"/>
        <v>0</v>
      </c>
      <c r="IL611" s="222">
        <f t="shared" si="1611"/>
        <v>0</v>
      </c>
      <c r="IM611" s="222">
        <f t="shared" si="1612"/>
        <v>0</v>
      </c>
      <c r="IN611" s="222">
        <f t="shared" si="1613"/>
        <v>0</v>
      </c>
      <c r="IO611" s="222">
        <f t="shared" si="1614"/>
        <v>0</v>
      </c>
      <c r="IP611" s="222">
        <f t="shared" si="1615"/>
        <v>0</v>
      </c>
      <c r="IQ611" s="222">
        <f t="shared" si="1616"/>
        <v>0</v>
      </c>
      <c r="IR611" s="222">
        <f t="shared" si="1617"/>
        <v>0</v>
      </c>
      <c r="IS611" s="222">
        <f t="shared" si="1618"/>
        <v>0</v>
      </c>
      <c r="IT611" s="222">
        <f t="shared" si="1619"/>
        <v>0</v>
      </c>
      <c r="IU611" s="222">
        <f t="shared" si="1620"/>
        <v>0</v>
      </c>
      <c r="IV611" s="222">
        <f t="shared" si="1621"/>
        <v>0</v>
      </c>
      <c r="IW611" s="222">
        <f t="shared" si="1622"/>
        <v>0</v>
      </c>
      <c r="IX611" s="222">
        <f t="shared" si="1623"/>
        <v>0</v>
      </c>
      <c r="IY611" s="222">
        <f t="shared" si="1624"/>
        <v>0</v>
      </c>
      <c r="IZ611" s="222">
        <f t="shared" si="1625"/>
        <v>0</v>
      </c>
      <c r="JA611" s="222">
        <f t="shared" si="1626"/>
        <v>0</v>
      </c>
      <c r="JB611" s="222">
        <f t="shared" si="1627"/>
        <v>0</v>
      </c>
    </row>
    <row r="612" spans="1:262">
      <c r="B612" s="230">
        <v>251</v>
      </c>
      <c r="C612" s="229">
        <f t="shared" si="1628"/>
        <v>4.9023437499999814E-3</v>
      </c>
      <c r="D612" s="226">
        <f t="shared" ca="1" si="1371"/>
        <v>24.562308872803374</v>
      </c>
      <c r="E612" s="225">
        <f ca="1">IW361</f>
        <v>0.56230887280337571</v>
      </c>
      <c r="F612" s="224">
        <v>251</v>
      </c>
      <c r="G612" s="222">
        <f t="shared" si="1372"/>
        <v>0</v>
      </c>
      <c r="H612" s="222">
        <f t="shared" si="1373"/>
        <v>0</v>
      </c>
      <c r="I612" s="222">
        <f t="shared" si="1374"/>
        <v>0</v>
      </c>
      <c r="J612" s="222">
        <f t="shared" si="1375"/>
        <v>0</v>
      </c>
      <c r="K612" s="222">
        <f t="shared" si="1376"/>
        <v>0</v>
      </c>
      <c r="L612" s="222">
        <f t="shared" si="1377"/>
        <v>0</v>
      </c>
      <c r="M612" s="222">
        <f t="shared" si="1378"/>
        <v>0</v>
      </c>
      <c r="N612" s="222">
        <f t="shared" si="1379"/>
        <v>0</v>
      </c>
      <c r="O612" s="222">
        <f t="shared" si="1380"/>
        <v>0</v>
      </c>
      <c r="P612" s="222">
        <f t="shared" si="1381"/>
        <v>0</v>
      </c>
      <c r="Q612" s="222">
        <f t="shared" si="1382"/>
        <v>0</v>
      </c>
      <c r="R612" s="222">
        <f t="shared" si="1383"/>
        <v>0</v>
      </c>
      <c r="S612" s="222">
        <f t="shared" si="1384"/>
        <v>0</v>
      </c>
      <c r="T612" s="222">
        <f t="shared" si="1385"/>
        <v>0</v>
      </c>
      <c r="U612" s="222">
        <f t="shared" si="1386"/>
        <v>0</v>
      </c>
      <c r="V612" s="222">
        <f t="shared" si="1387"/>
        <v>0</v>
      </c>
      <c r="W612" s="222">
        <f t="shared" si="1388"/>
        <v>0</v>
      </c>
      <c r="X612" s="222">
        <f t="shared" si="1389"/>
        <v>0</v>
      </c>
      <c r="Y612" s="222">
        <f t="shared" si="1390"/>
        <v>0</v>
      </c>
      <c r="Z612" s="222">
        <f t="shared" si="1391"/>
        <v>0</v>
      </c>
      <c r="AA612" s="222">
        <f t="shared" si="1392"/>
        <v>0</v>
      </c>
      <c r="AB612" s="222">
        <f t="shared" si="1393"/>
        <v>0</v>
      </c>
      <c r="AC612" s="222">
        <f t="shared" si="1394"/>
        <v>0</v>
      </c>
      <c r="AD612" s="222">
        <f t="shared" si="1395"/>
        <v>0</v>
      </c>
      <c r="AE612" s="222">
        <f t="shared" si="1396"/>
        <v>0</v>
      </c>
      <c r="AF612" s="222">
        <f t="shared" si="1397"/>
        <v>0</v>
      </c>
      <c r="AG612" s="222">
        <f t="shared" si="1398"/>
        <v>0</v>
      </c>
      <c r="AH612" s="222">
        <f t="shared" si="1399"/>
        <v>0</v>
      </c>
      <c r="AI612" s="222">
        <f t="shared" si="1400"/>
        <v>0</v>
      </c>
      <c r="AJ612" s="222">
        <f t="shared" si="1401"/>
        <v>0</v>
      </c>
      <c r="AK612" s="222">
        <f t="shared" si="1402"/>
        <v>0</v>
      </c>
      <c r="AL612" s="222">
        <f t="shared" si="1403"/>
        <v>0</v>
      </c>
      <c r="AM612" s="222">
        <f t="shared" si="1404"/>
        <v>0</v>
      </c>
      <c r="AN612" s="222">
        <f t="shared" si="1405"/>
        <v>0</v>
      </c>
      <c r="AO612" s="222">
        <f t="shared" si="1406"/>
        <v>0</v>
      </c>
      <c r="AP612" s="222">
        <f t="shared" si="1407"/>
        <v>0</v>
      </c>
      <c r="AQ612" s="222">
        <f t="shared" si="1408"/>
        <v>0</v>
      </c>
      <c r="AR612" s="222">
        <f t="shared" si="1409"/>
        <v>0</v>
      </c>
      <c r="AS612" s="222">
        <f t="shared" si="1410"/>
        <v>0</v>
      </c>
      <c r="AT612" s="222">
        <f t="shared" si="1411"/>
        <v>0</v>
      </c>
      <c r="AU612" s="222">
        <f t="shared" si="1412"/>
        <v>0</v>
      </c>
      <c r="AV612" s="222">
        <f t="shared" si="1413"/>
        <v>0</v>
      </c>
      <c r="AW612" s="222">
        <f t="shared" si="1414"/>
        <v>0</v>
      </c>
      <c r="AX612" s="222">
        <f t="shared" si="1415"/>
        <v>0</v>
      </c>
      <c r="AY612" s="222">
        <f t="shared" si="1416"/>
        <v>0</v>
      </c>
      <c r="AZ612" s="222">
        <f t="shared" si="1417"/>
        <v>0</v>
      </c>
      <c r="BA612" s="222">
        <f t="shared" si="1418"/>
        <v>0</v>
      </c>
      <c r="BB612" s="222">
        <f t="shared" si="1419"/>
        <v>0</v>
      </c>
      <c r="BC612" s="222">
        <f t="shared" si="1420"/>
        <v>0</v>
      </c>
      <c r="BD612" s="222">
        <f t="shared" si="1421"/>
        <v>0</v>
      </c>
      <c r="BE612" s="222">
        <f t="shared" si="1422"/>
        <v>0</v>
      </c>
      <c r="BF612" s="222">
        <f t="shared" si="1423"/>
        <v>0</v>
      </c>
      <c r="BG612" s="222">
        <f t="shared" si="1424"/>
        <v>0</v>
      </c>
      <c r="BH612" s="222">
        <f t="shared" si="1425"/>
        <v>0</v>
      </c>
      <c r="BI612" s="222">
        <f t="shared" si="1426"/>
        <v>0</v>
      </c>
      <c r="BJ612" s="222">
        <f t="shared" si="1427"/>
        <v>0</v>
      </c>
      <c r="BK612" s="222">
        <f t="shared" si="1428"/>
        <v>0</v>
      </c>
      <c r="BL612" s="222">
        <f t="shared" si="1429"/>
        <v>0</v>
      </c>
      <c r="BM612" s="222">
        <f t="shared" si="1430"/>
        <v>0</v>
      </c>
      <c r="BN612" s="222">
        <f t="shared" si="1431"/>
        <v>0</v>
      </c>
      <c r="BO612" s="222">
        <f t="shared" si="1432"/>
        <v>0</v>
      </c>
      <c r="BP612" s="222">
        <f t="shared" si="1433"/>
        <v>0</v>
      </c>
      <c r="BQ612" s="222">
        <f t="shared" si="1434"/>
        <v>0</v>
      </c>
      <c r="BR612" s="222">
        <f t="shared" si="1435"/>
        <v>0</v>
      </c>
      <c r="BS612" s="222">
        <f t="shared" si="1436"/>
        <v>0</v>
      </c>
      <c r="BT612" s="222">
        <f t="shared" si="1437"/>
        <v>0</v>
      </c>
      <c r="BU612" s="222">
        <f t="shared" si="1438"/>
        <v>0</v>
      </c>
      <c r="BV612" s="222">
        <f t="shared" si="1439"/>
        <v>0</v>
      </c>
      <c r="BW612" s="222">
        <f t="shared" si="1440"/>
        <v>0</v>
      </c>
      <c r="BX612" s="222">
        <f t="shared" si="1441"/>
        <v>0</v>
      </c>
      <c r="BY612" s="222">
        <f t="shared" si="1442"/>
        <v>0</v>
      </c>
      <c r="BZ612" s="222">
        <f t="shared" si="1443"/>
        <v>0</v>
      </c>
      <c r="CA612" s="222">
        <f t="shared" si="1444"/>
        <v>0</v>
      </c>
      <c r="CB612" s="222">
        <f t="shared" si="1445"/>
        <v>0</v>
      </c>
      <c r="CC612" s="222">
        <f t="shared" si="1446"/>
        <v>0</v>
      </c>
      <c r="CD612" s="222">
        <f t="shared" si="1447"/>
        <v>0</v>
      </c>
      <c r="CE612" s="222">
        <f t="shared" si="1448"/>
        <v>0</v>
      </c>
      <c r="CF612" s="222">
        <f t="shared" si="1449"/>
        <v>0</v>
      </c>
      <c r="CG612" s="222">
        <f t="shared" si="1450"/>
        <v>0</v>
      </c>
      <c r="CH612" s="222">
        <f t="shared" si="1451"/>
        <v>0</v>
      </c>
      <c r="CI612" s="222">
        <f t="shared" si="1452"/>
        <v>0</v>
      </c>
      <c r="CJ612" s="222">
        <f t="shared" si="1453"/>
        <v>0</v>
      </c>
      <c r="CK612" s="222">
        <f t="shared" si="1454"/>
        <v>0</v>
      </c>
      <c r="CL612" s="222">
        <f t="shared" si="1455"/>
        <v>0</v>
      </c>
      <c r="CM612" s="222">
        <f t="shared" si="1456"/>
        <v>0</v>
      </c>
      <c r="CN612" s="222">
        <f t="shared" si="1457"/>
        <v>0</v>
      </c>
      <c r="CO612" s="222">
        <f t="shared" si="1458"/>
        <v>0</v>
      </c>
      <c r="CP612" s="222">
        <f t="shared" si="1459"/>
        <v>0</v>
      </c>
      <c r="CQ612" s="222">
        <f t="shared" si="1460"/>
        <v>0</v>
      </c>
      <c r="CR612" s="222">
        <f t="shared" si="1461"/>
        <v>0</v>
      </c>
      <c r="CS612" s="222">
        <f t="shared" si="1462"/>
        <v>0</v>
      </c>
      <c r="CT612" s="222">
        <f t="shared" si="1463"/>
        <v>0</v>
      </c>
      <c r="CU612" s="222">
        <f t="shared" si="1464"/>
        <v>0</v>
      </c>
      <c r="CV612" s="222">
        <f t="shared" si="1465"/>
        <v>0</v>
      </c>
      <c r="CW612" s="222">
        <f t="shared" si="1466"/>
        <v>0</v>
      </c>
      <c r="CX612" s="222">
        <f t="shared" si="1467"/>
        <v>0</v>
      </c>
      <c r="CY612" s="222">
        <f t="shared" si="1468"/>
        <v>0</v>
      </c>
      <c r="CZ612" s="222">
        <f t="shared" si="1469"/>
        <v>0</v>
      </c>
      <c r="DA612" s="222">
        <f t="shared" si="1470"/>
        <v>0</v>
      </c>
      <c r="DB612" s="222">
        <f t="shared" si="1471"/>
        <v>0</v>
      </c>
      <c r="DC612" s="222">
        <f t="shared" si="1472"/>
        <v>0</v>
      </c>
      <c r="DD612" s="222">
        <f t="shared" si="1473"/>
        <v>0</v>
      </c>
      <c r="DE612" s="222">
        <f t="shared" si="1474"/>
        <v>0</v>
      </c>
      <c r="DF612" s="222">
        <f t="shared" si="1475"/>
        <v>0</v>
      </c>
      <c r="DG612" s="222">
        <f t="shared" si="1476"/>
        <v>0</v>
      </c>
      <c r="DH612" s="222">
        <f t="shared" si="1477"/>
        <v>0</v>
      </c>
      <c r="DI612" s="222">
        <f t="shared" si="1478"/>
        <v>0</v>
      </c>
      <c r="DJ612" s="222">
        <f t="shared" si="1479"/>
        <v>0</v>
      </c>
      <c r="DK612" s="222">
        <f t="shared" si="1480"/>
        <v>0</v>
      </c>
      <c r="DL612" s="222">
        <f t="shared" si="1481"/>
        <v>0</v>
      </c>
      <c r="DM612" s="222">
        <f t="shared" si="1482"/>
        <v>0</v>
      </c>
      <c r="DN612" s="222">
        <f t="shared" si="1483"/>
        <v>0</v>
      </c>
      <c r="DO612" s="222">
        <f t="shared" si="1484"/>
        <v>0</v>
      </c>
      <c r="DP612" s="222">
        <f t="shared" si="1485"/>
        <v>0</v>
      </c>
      <c r="DQ612" s="222">
        <f t="shared" si="1486"/>
        <v>0</v>
      </c>
      <c r="DR612" s="222">
        <f t="shared" si="1487"/>
        <v>0</v>
      </c>
      <c r="DS612" s="222">
        <f t="shared" si="1488"/>
        <v>0</v>
      </c>
      <c r="DT612" s="222">
        <f t="shared" si="1489"/>
        <v>0</v>
      </c>
      <c r="DU612" s="222">
        <f t="shared" si="1490"/>
        <v>0</v>
      </c>
      <c r="DV612" s="222">
        <f t="shared" si="1491"/>
        <v>0</v>
      </c>
      <c r="DW612" s="222">
        <f t="shared" si="1492"/>
        <v>0</v>
      </c>
      <c r="DX612" s="222">
        <f t="shared" si="1493"/>
        <v>0</v>
      </c>
      <c r="DY612" s="222">
        <f t="shared" si="1494"/>
        <v>0</v>
      </c>
      <c r="DZ612" s="222">
        <f t="shared" si="1495"/>
        <v>0</v>
      </c>
      <c r="EA612" s="222">
        <f t="shared" si="1496"/>
        <v>0</v>
      </c>
      <c r="EB612" s="222">
        <f t="shared" si="1497"/>
        <v>0</v>
      </c>
      <c r="EC612" s="222">
        <f t="shared" si="1498"/>
        <v>0</v>
      </c>
      <c r="ED612" s="222">
        <f t="shared" si="1499"/>
        <v>0</v>
      </c>
      <c r="EE612" s="222">
        <f t="shared" si="1500"/>
        <v>0</v>
      </c>
      <c r="EF612" s="222">
        <f t="shared" si="1501"/>
        <v>0</v>
      </c>
      <c r="EG612" s="222">
        <f t="shared" si="1502"/>
        <v>0</v>
      </c>
      <c r="EH612" s="222">
        <f t="shared" si="1503"/>
        <v>0</v>
      </c>
      <c r="EI612" s="222">
        <f t="shared" si="1504"/>
        <v>0</v>
      </c>
      <c r="EJ612" s="222">
        <f t="shared" si="1505"/>
        <v>0</v>
      </c>
      <c r="EK612" s="222">
        <f t="shared" si="1506"/>
        <v>0</v>
      </c>
      <c r="EL612" s="222">
        <f t="shared" si="1507"/>
        <v>0</v>
      </c>
      <c r="EM612" s="222">
        <f t="shared" si="1508"/>
        <v>0</v>
      </c>
      <c r="EN612" s="222">
        <f t="shared" si="1509"/>
        <v>0</v>
      </c>
      <c r="EO612" s="222">
        <f t="shared" si="1510"/>
        <v>0</v>
      </c>
      <c r="EP612" s="222">
        <f t="shared" si="1511"/>
        <v>0</v>
      </c>
      <c r="EQ612" s="222">
        <f t="shared" si="1512"/>
        <v>0</v>
      </c>
      <c r="ER612" s="222">
        <f t="shared" si="1513"/>
        <v>0</v>
      </c>
      <c r="ES612" s="222">
        <f t="shared" si="1514"/>
        <v>0</v>
      </c>
      <c r="ET612" s="222">
        <f t="shared" si="1515"/>
        <v>0</v>
      </c>
      <c r="EU612" s="222">
        <f t="shared" si="1516"/>
        <v>0</v>
      </c>
      <c r="EV612" s="222">
        <f t="shared" si="1517"/>
        <v>0</v>
      </c>
      <c r="EW612" s="222">
        <f t="shared" si="1518"/>
        <v>0</v>
      </c>
      <c r="EX612" s="222">
        <f t="shared" si="1519"/>
        <v>0</v>
      </c>
      <c r="EY612" s="222">
        <f t="shared" si="1520"/>
        <v>0</v>
      </c>
      <c r="EZ612" s="222">
        <f t="shared" si="1521"/>
        <v>0</v>
      </c>
      <c r="FA612" s="222">
        <f t="shared" si="1522"/>
        <v>0</v>
      </c>
      <c r="FB612" s="222">
        <f t="shared" si="1523"/>
        <v>0</v>
      </c>
      <c r="FC612" s="222">
        <f t="shared" si="1524"/>
        <v>0</v>
      </c>
      <c r="FD612" s="222">
        <f t="shared" si="1525"/>
        <v>0</v>
      </c>
      <c r="FE612" s="222">
        <f t="shared" si="1526"/>
        <v>0</v>
      </c>
      <c r="FF612" s="222">
        <f t="shared" si="1527"/>
        <v>0</v>
      </c>
      <c r="FG612" s="222">
        <f t="shared" si="1528"/>
        <v>0</v>
      </c>
      <c r="FH612" s="222">
        <f t="shared" si="1529"/>
        <v>0</v>
      </c>
      <c r="FI612" s="222">
        <f t="shared" si="1530"/>
        <v>0</v>
      </c>
      <c r="FJ612" s="222">
        <f t="shared" si="1531"/>
        <v>0</v>
      </c>
      <c r="FK612" s="222">
        <f t="shared" si="1532"/>
        <v>0</v>
      </c>
      <c r="FL612" s="222">
        <f t="shared" si="1533"/>
        <v>0</v>
      </c>
      <c r="FM612" s="222">
        <f t="shared" si="1534"/>
        <v>0</v>
      </c>
      <c r="FN612" s="222">
        <f t="shared" si="1535"/>
        <v>0</v>
      </c>
      <c r="FO612" s="222">
        <f t="shared" si="1536"/>
        <v>0</v>
      </c>
      <c r="FP612" s="222">
        <f t="shared" si="1537"/>
        <v>0</v>
      </c>
      <c r="FQ612" s="222">
        <f t="shared" si="1538"/>
        <v>0</v>
      </c>
      <c r="FR612" s="222">
        <f t="shared" si="1539"/>
        <v>0</v>
      </c>
      <c r="FS612" s="222">
        <f t="shared" si="1540"/>
        <v>0</v>
      </c>
      <c r="FT612" s="222">
        <f t="shared" si="1541"/>
        <v>0</v>
      </c>
      <c r="FU612" s="222">
        <f t="shared" si="1542"/>
        <v>0</v>
      </c>
      <c r="FV612" s="222">
        <f t="shared" si="1543"/>
        <v>0</v>
      </c>
      <c r="FW612" s="222">
        <f t="shared" si="1544"/>
        <v>0</v>
      </c>
      <c r="FX612" s="222">
        <f t="shared" si="1545"/>
        <v>0</v>
      </c>
      <c r="FY612" s="222">
        <f t="shared" si="1546"/>
        <v>0</v>
      </c>
      <c r="FZ612" s="222">
        <f t="shared" si="1547"/>
        <v>0</v>
      </c>
      <c r="GA612" s="222">
        <f t="shared" si="1548"/>
        <v>0</v>
      </c>
      <c r="GB612" s="222">
        <f t="shared" si="1549"/>
        <v>0</v>
      </c>
      <c r="GC612" s="222">
        <f t="shared" si="1550"/>
        <v>0</v>
      </c>
      <c r="GD612" s="222">
        <f t="shared" si="1551"/>
        <v>0</v>
      </c>
      <c r="GE612" s="222">
        <f t="shared" si="1552"/>
        <v>0</v>
      </c>
      <c r="GF612" s="222">
        <f t="shared" si="1553"/>
        <v>0</v>
      </c>
      <c r="GG612" s="222">
        <f t="shared" si="1554"/>
        <v>0</v>
      </c>
      <c r="GH612" s="222">
        <f t="shared" si="1555"/>
        <v>0</v>
      </c>
      <c r="GI612" s="222">
        <f t="shared" si="1556"/>
        <v>0</v>
      </c>
      <c r="GJ612" s="222">
        <f t="shared" si="1557"/>
        <v>0</v>
      </c>
      <c r="GK612" s="222">
        <f t="shared" si="1558"/>
        <v>0</v>
      </c>
      <c r="GL612" s="222">
        <f t="shared" si="1559"/>
        <v>0</v>
      </c>
      <c r="GM612" s="222">
        <f t="shared" si="1560"/>
        <v>0</v>
      </c>
      <c r="GN612" s="222">
        <f t="shared" si="1561"/>
        <v>0</v>
      </c>
      <c r="GO612" s="222">
        <f t="shared" si="1562"/>
        <v>0</v>
      </c>
      <c r="GP612" s="222">
        <f t="shared" si="1563"/>
        <v>0</v>
      </c>
      <c r="GQ612" s="222">
        <f t="shared" si="1564"/>
        <v>0</v>
      </c>
      <c r="GR612" s="222">
        <f t="shared" si="1565"/>
        <v>0</v>
      </c>
      <c r="GS612" s="222">
        <f t="shared" si="1566"/>
        <v>0</v>
      </c>
      <c r="GT612" s="222">
        <f t="shared" si="1567"/>
        <v>0</v>
      </c>
      <c r="GU612" s="222">
        <f t="shared" si="1568"/>
        <v>0</v>
      </c>
      <c r="GV612" s="222">
        <f t="shared" si="1569"/>
        <v>0</v>
      </c>
      <c r="GW612" s="222">
        <f t="shared" si="1570"/>
        <v>0</v>
      </c>
      <c r="GX612" s="222">
        <f t="shared" si="1571"/>
        <v>0</v>
      </c>
      <c r="GY612" s="222">
        <f t="shared" si="1572"/>
        <v>0</v>
      </c>
      <c r="GZ612" s="222">
        <f t="shared" si="1573"/>
        <v>0</v>
      </c>
      <c r="HA612" s="222">
        <f t="shared" si="1574"/>
        <v>0</v>
      </c>
      <c r="HB612" s="222">
        <f t="shared" si="1575"/>
        <v>0</v>
      </c>
      <c r="HC612" s="222">
        <f t="shared" si="1576"/>
        <v>0</v>
      </c>
      <c r="HD612" s="222">
        <f t="shared" si="1577"/>
        <v>0</v>
      </c>
      <c r="HE612" s="222">
        <f t="shared" si="1578"/>
        <v>0</v>
      </c>
      <c r="HF612" s="222">
        <f t="shared" si="1579"/>
        <v>0</v>
      </c>
      <c r="HG612" s="222">
        <f t="shared" si="1580"/>
        <v>0</v>
      </c>
      <c r="HH612" s="222">
        <f t="shared" si="1581"/>
        <v>0</v>
      </c>
      <c r="HI612" s="222">
        <f t="shared" si="1582"/>
        <v>0</v>
      </c>
      <c r="HJ612" s="222">
        <f t="shared" si="1583"/>
        <v>0</v>
      </c>
      <c r="HK612" s="222">
        <f t="shared" si="1584"/>
        <v>0</v>
      </c>
      <c r="HL612" s="222">
        <f t="shared" si="1585"/>
        <v>0</v>
      </c>
      <c r="HM612" s="222">
        <f t="shared" si="1586"/>
        <v>0</v>
      </c>
      <c r="HN612" s="222">
        <f t="shared" si="1587"/>
        <v>0</v>
      </c>
      <c r="HO612" s="222">
        <f t="shared" si="1588"/>
        <v>0</v>
      </c>
      <c r="HP612" s="222">
        <f t="shared" si="1589"/>
        <v>0</v>
      </c>
      <c r="HQ612" s="222">
        <f t="shared" si="1590"/>
        <v>0</v>
      </c>
      <c r="HR612" s="222">
        <f t="shared" si="1591"/>
        <v>0</v>
      </c>
      <c r="HS612" s="222">
        <f t="shared" si="1592"/>
        <v>0</v>
      </c>
      <c r="HT612" s="222">
        <f t="shared" si="1593"/>
        <v>0</v>
      </c>
      <c r="HU612" s="222">
        <f t="shared" si="1594"/>
        <v>0</v>
      </c>
      <c r="HV612" s="222">
        <f t="shared" si="1595"/>
        <v>0</v>
      </c>
      <c r="HW612" s="222">
        <f t="shared" si="1596"/>
        <v>0</v>
      </c>
      <c r="HX612" s="222">
        <f t="shared" si="1597"/>
        <v>0</v>
      </c>
      <c r="HY612" s="222">
        <f t="shared" si="1598"/>
        <v>0</v>
      </c>
      <c r="HZ612" s="222">
        <f t="shared" si="1599"/>
        <v>0</v>
      </c>
      <c r="IA612" s="222">
        <f t="shared" si="1600"/>
        <v>0</v>
      </c>
      <c r="IB612" s="222">
        <f t="shared" si="1601"/>
        <v>0</v>
      </c>
      <c r="IC612" s="222">
        <f t="shared" si="1602"/>
        <v>0</v>
      </c>
      <c r="ID612" s="222">
        <f t="shared" si="1603"/>
        <v>0</v>
      </c>
      <c r="IE612" s="222">
        <f t="shared" si="1604"/>
        <v>0</v>
      </c>
      <c r="IF612" s="222">
        <f t="shared" si="1605"/>
        <v>0</v>
      </c>
      <c r="IG612" s="222">
        <f t="shared" si="1606"/>
        <v>0</v>
      </c>
      <c r="IH612" s="222">
        <f t="shared" si="1607"/>
        <v>0</v>
      </c>
      <c r="II612" s="222">
        <f t="shared" si="1608"/>
        <v>0</v>
      </c>
      <c r="IJ612" s="222">
        <f t="shared" si="1609"/>
        <v>0</v>
      </c>
      <c r="IK612" s="222">
        <f t="shared" si="1610"/>
        <v>0</v>
      </c>
      <c r="IL612" s="222">
        <f t="shared" si="1611"/>
        <v>0</v>
      </c>
      <c r="IM612" s="222">
        <f t="shared" si="1612"/>
        <v>0</v>
      </c>
      <c r="IN612" s="222">
        <f t="shared" si="1613"/>
        <v>0</v>
      </c>
      <c r="IO612" s="222">
        <f t="shared" si="1614"/>
        <v>0</v>
      </c>
      <c r="IP612" s="222">
        <f t="shared" si="1615"/>
        <v>0</v>
      </c>
      <c r="IQ612" s="222">
        <f t="shared" si="1616"/>
        <v>0</v>
      </c>
      <c r="IR612" s="222">
        <f t="shared" si="1617"/>
        <v>0</v>
      </c>
      <c r="IS612" s="222">
        <f t="shared" si="1618"/>
        <v>0</v>
      </c>
      <c r="IT612" s="222">
        <f t="shared" si="1619"/>
        <v>0</v>
      </c>
      <c r="IU612" s="222">
        <f t="shared" si="1620"/>
        <v>0</v>
      </c>
      <c r="IV612" s="222">
        <f t="shared" si="1621"/>
        <v>0</v>
      </c>
      <c r="IW612" s="222">
        <f t="shared" si="1622"/>
        <v>0</v>
      </c>
      <c r="IX612" s="222">
        <f t="shared" si="1623"/>
        <v>0</v>
      </c>
      <c r="IY612" s="222">
        <f t="shared" si="1624"/>
        <v>0</v>
      </c>
      <c r="IZ612" s="222">
        <f t="shared" si="1625"/>
        <v>0</v>
      </c>
      <c r="JA612" s="222">
        <f t="shared" si="1626"/>
        <v>0</v>
      </c>
      <c r="JB612" s="222">
        <f t="shared" si="1627"/>
        <v>0</v>
      </c>
    </row>
    <row r="613" spans="1:262">
      <c r="B613" s="230">
        <v>252</v>
      </c>
      <c r="C613" s="229">
        <f t="shared" si="1628"/>
        <v>4.921874999999981E-3</v>
      </c>
      <c r="D613" s="226">
        <f t="shared" ca="1" si="1371"/>
        <v>24.555762241942691</v>
      </c>
      <c r="E613" s="225">
        <f ca="1">IX361</f>
        <v>0.55576224194269197</v>
      </c>
      <c r="F613" s="224">
        <v>252</v>
      </c>
      <c r="G613" s="222">
        <f t="shared" si="1372"/>
        <v>0</v>
      </c>
      <c r="H613" s="222">
        <f t="shared" si="1373"/>
        <v>0</v>
      </c>
      <c r="I613" s="222">
        <f t="shared" si="1374"/>
        <v>0</v>
      </c>
      <c r="J613" s="222">
        <f t="shared" si="1375"/>
        <v>0</v>
      </c>
      <c r="K613" s="222">
        <f t="shared" si="1376"/>
        <v>0</v>
      </c>
      <c r="L613" s="222">
        <f t="shared" si="1377"/>
        <v>0</v>
      </c>
      <c r="M613" s="222">
        <f t="shared" si="1378"/>
        <v>0</v>
      </c>
      <c r="N613" s="222">
        <f t="shared" si="1379"/>
        <v>0</v>
      </c>
      <c r="O613" s="222">
        <f t="shared" si="1380"/>
        <v>0</v>
      </c>
      <c r="P613" s="222">
        <f t="shared" si="1381"/>
        <v>0</v>
      </c>
      <c r="Q613" s="222">
        <f t="shared" si="1382"/>
        <v>0</v>
      </c>
      <c r="R613" s="222">
        <f t="shared" si="1383"/>
        <v>0</v>
      </c>
      <c r="S613" s="222">
        <f t="shared" si="1384"/>
        <v>0</v>
      </c>
      <c r="T613" s="222">
        <f t="shared" si="1385"/>
        <v>0</v>
      </c>
      <c r="U613" s="222">
        <f t="shared" si="1386"/>
        <v>0</v>
      </c>
      <c r="V613" s="222">
        <f t="shared" si="1387"/>
        <v>0</v>
      </c>
      <c r="W613" s="222">
        <f t="shared" si="1388"/>
        <v>0</v>
      </c>
      <c r="X613" s="222">
        <f t="shared" si="1389"/>
        <v>0</v>
      </c>
      <c r="Y613" s="222">
        <f t="shared" si="1390"/>
        <v>0</v>
      </c>
      <c r="Z613" s="222">
        <f t="shared" si="1391"/>
        <v>0</v>
      </c>
      <c r="AA613" s="222">
        <f t="shared" si="1392"/>
        <v>0</v>
      </c>
      <c r="AB613" s="222">
        <f t="shared" si="1393"/>
        <v>0</v>
      </c>
      <c r="AC613" s="222">
        <f t="shared" si="1394"/>
        <v>0</v>
      </c>
      <c r="AD613" s="222">
        <f t="shared" si="1395"/>
        <v>0</v>
      </c>
      <c r="AE613" s="222">
        <f t="shared" si="1396"/>
        <v>0</v>
      </c>
      <c r="AF613" s="222">
        <f t="shared" si="1397"/>
        <v>0</v>
      </c>
      <c r="AG613" s="222">
        <f t="shared" si="1398"/>
        <v>0</v>
      </c>
      <c r="AH613" s="222">
        <f t="shared" si="1399"/>
        <v>0</v>
      </c>
      <c r="AI613" s="222">
        <f t="shared" si="1400"/>
        <v>0</v>
      </c>
      <c r="AJ613" s="222">
        <f t="shared" si="1401"/>
        <v>0</v>
      </c>
      <c r="AK613" s="222">
        <f t="shared" si="1402"/>
        <v>0</v>
      </c>
      <c r="AL613" s="222">
        <f t="shared" si="1403"/>
        <v>0</v>
      </c>
      <c r="AM613" s="222">
        <f t="shared" si="1404"/>
        <v>0</v>
      </c>
      <c r="AN613" s="222">
        <f t="shared" si="1405"/>
        <v>0</v>
      </c>
      <c r="AO613" s="222">
        <f t="shared" si="1406"/>
        <v>0</v>
      </c>
      <c r="AP613" s="222">
        <f t="shared" si="1407"/>
        <v>0</v>
      </c>
      <c r="AQ613" s="222">
        <f t="shared" si="1408"/>
        <v>0</v>
      </c>
      <c r="AR613" s="222">
        <f t="shared" si="1409"/>
        <v>0</v>
      </c>
      <c r="AS613" s="222">
        <f t="shared" si="1410"/>
        <v>0</v>
      </c>
      <c r="AT613" s="222">
        <f t="shared" si="1411"/>
        <v>0</v>
      </c>
      <c r="AU613" s="222">
        <f t="shared" si="1412"/>
        <v>0</v>
      </c>
      <c r="AV613" s="222">
        <f t="shared" si="1413"/>
        <v>0</v>
      </c>
      <c r="AW613" s="222">
        <f t="shared" si="1414"/>
        <v>0</v>
      </c>
      <c r="AX613" s="222">
        <f t="shared" si="1415"/>
        <v>0</v>
      </c>
      <c r="AY613" s="222">
        <f t="shared" si="1416"/>
        <v>0</v>
      </c>
      <c r="AZ613" s="222">
        <f t="shared" si="1417"/>
        <v>0</v>
      </c>
      <c r="BA613" s="222">
        <f t="shared" si="1418"/>
        <v>0</v>
      </c>
      <c r="BB613" s="222">
        <f t="shared" si="1419"/>
        <v>0</v>
      </c>
      <c r="BC613" s="222">
        <f t="shared" si="1420"/>
        <v>0</v>
      </c>
      <c r="BD613" s="222">
        <f t="shared" si="1421"/>
        <v>0</v>
      </c>
      <c r="BE613" s="222">
        <f t="shared" si="1422"/>
        <v>0</v>
      </c>
      <c r="BF613" s="222">
        <f t="shared" si="1423"/>
        <v>0</v>
      </c>
      <c r="BG613" s="222">
        <f t="shared" si="1424"/>
        <v>0</v>
      </c>
      <c r="BH613" s="222">
        <f t="shared" si="1425"/>
        <v>0</v>
      </c>
      <c r="BI613" s="222">
        <f t="shared" si="1426"/>
        <v>0</v>
      </c>
      <c r="BJ613" s="222">
        <f t="shared" si="1427"/>
        <v>0</v>
      </c>
      <c r="BK613" s="222">
        <f t="shared" si="1428"/>
        <v>0</v>
      </c>
      <c r="BL613" s="222">
        <f t="shared" si="1429"/>
        <v>0</v>
      </c>
      <c r="BM613" s="222">
        <f t="shared" si="1430"/>
        <v>0</v>
      </c>
      <c r="BN613" s="222">
        <f t="shared" si="1431"/>
        <v>0</v>
      </c>
      <c r="BO613" s="222">
        <f t="shared" si="1432"/>
        <v>0</v>
      </c>
      <c r="BP613" s="222">
        <f t="shared" si="1433"/>
        <v>0</v>
      </c>
      <c r="BQ613" s="222">
        <f t="shared" si="1434"/>
        <v>0</v>
      </c>
      <c r="BR613" s="222">
        <f t="shared" si="1435"/>
        <v>0</v>
      </c>
      <c r="BS613" s="222">
        <f t="shared" si="1436"/>
        <v>0</v>
      </c>
      <c r="BT613" s="222">
        <f t="shared" si="1437"/>
        <v>0</v>
      </c>
      <c r="BU613" s="222">
        <f t="shared" si="1438"/>
        <v>0</v>
      </c>
      <c r="BV613" s="222">
        <f t="shared" si="1439"/>
        <v>0</v>
      </c>
      <c r="BW613" s="222">
        <f t="shared" si="1440"/>
        <v>0</v>
      </c>
      <c r="BX613" s="222">
        <f t="shared" si="1441"/>
        <v>0</v>
      </c>
      <c r="BY613" s="222">
        <f t="shared" si="1442"/>
        <v>0</v>
      </c>
      <c r="BZ613" s="222">
        <f t="shared" si="1443"/>
        <v>0</v>
      </c>
      <c r="CA613" s="222">
        <f t="shared" si="1444"/>
        <v>0</v>
      </c>
      <c r="CB613" s="222">
        <f t="shared" si="1445"/>
        <v>0</v>
      </c>
      <c r="CC613" s="222">
        <f t="shared" si="1446"/>
        <v>0</v>
      </c>
      <c r="CD613" s="222">
        <f t="shared" si="1447"/>
        <v>0</v>
      </c>
      <c r="CE613" s="222">
        <f t="shared" si="1448"/>
        <v>0</v>
      </c>
      <c r="CF613" s="222">
        <f t="shared" si="1449"/>
        <v>0</v>
      </c>
      <c r="CG613" s="222">
        <f t="shared" si="1450"/>
        <v>0</v>
      </c>
      <c r="CH613" s="222">
        <f t="shared" si="1451"/>
        <v>0</v>
      </c>
      <c r="CI613" s="222">
        <f t="shared" si="1452"/>
        <v>0</v>
      </c>
      <c r="CJ613" s="222">
        <f t="shared" si="1453"/>
        <v>0</v>
      </c>
      <c r="CK613" s="222">
        <f t="shared" si="1454"/>
        <v>0</v>
      </c>
      <c r="CL613" s="222">
        <f t="shared" si="1455"/>
        <v>0</v>
      </c>
      <c r="CM613" s="222">
        <f t="shared" si="1456"/>
        <v>0</v>
      </c>
      <c r="CN613" s="222">
        <f t="shared" si="1457"/>
        <v>0</v>
      </c>
      <c r="CO613" s="222">
        <f t="shared" si="1458"/>
        <v>0</v>
      </c>
      <c r="CP613" s="222">
        <f t="shared" si="1459"/>
        <v>0</v>
      </c>
      <c r="CQ613" s="222">
        <f t="shared" si="1460"/>
        <v>0</v>
      </c>
      <c r="CR613" s="222">
        <f t="shared" si="1461"/>
        <v>0</v>
      </c>
      <c r="CS613" s="222">
        <f t="shared" si="1462"/>
        <v>0</v>
      </c>
      <c r="CT613" s="222">
        <f t="shared" si="1463"/>
        <v>0</v>
      </c>
      <c r="CU613" s="222">
        <f t="shared" si="1464"/>
        <v>0</v>
      </c>
      <c r="CV613" s="222">
        <f t="shared" si="1465"/>
        <v>0</v>
      </c>
      <c r="CW613" s="222">
        <f t="shared" si="1466"/>
        <v>0</v>
      </c>
      <c r="CX613" s="222">
        <f t="shared" si="1467"/>
        <v>0</v>
      </c>
      <c r="CY613" s="222">
        <f t="shared" si="1468"/>
        <v>0</v>
      </c>
      <c r="CZ613" s="222">
        <f t="shared" si="1469"/>
        <v>0</v>
      </c>
      <c r="DA613" s="222">
        <f t="shared" si="1470"/>
        <v>0</v>
      </c>
      <c r="DB613" s="222">
        <f t="shared" si="1471"/>
        <v>0</v>
      </c>
      <c r="DC613" s="222">
        <f t="shared" si="1472"/>
        <v>0</v>
      </c>
      <c r="DD613" s="222">
        <f t="shared" si="1473"/>
        <v>0</v>
      </c>
      <c r="DE613" s="222">
        <f t="shared" si="1474"/>
        <v>0</v>
      </c>
      <c r="DF613" s="222">
        <f t="shared" si="1475"/>
        <v>0</v>
      </c>
      <c r="DG613" s="222">
        <f t="shared" si="1476"/>
        <v>0</v>
      </c>
      <c r="DH613" s="222">
        <f t="shared" si="1477"/>
        <v>0</v>
      </c>
      <c r="DI613" s="222">
        <f t="shared" si="1478"/>
        <v>0</v>
      </c>
      <c r="DJ613" s="222">
        <f t="shared" si="1479"/>
        <v>0</v>
      </c>
      <c r="DK613" s="222">
        <f t="shared" si="1480"/>
        <v>0</v>
      </c>
      <c r="DL613" s="222">
        <f t="shared" si="1481"/>
        <v>0</v>
      </c>
      <c r="DM613" s="222">
        <f t="shared" si="1482"/>
        <v>0</v>
      </c>
      <c r="DN613" s="222">
        <f t="shared" si="1483"/>
        <v>0</v>
      </c>
      <c r="DO613" s="222">
        <f t="shared" si="1484"/>
        <v>0</v>
      </c>
      <c r="DP613" s="222">
        <f t="shared" si="1485"/>
        <v>0</v>
      </c>
      <c r="DQ613" s="222">
        <f t="shared" si="1486"/>
        <v>0</v>
      </c>
      <c r="DR613" s="222">
        <f t="shared" si="1487"/>
        <v>0</v>
      </c>
      <c r="DS613" s="222">
        <f t="shared" si="1488"/>
        <v>0</v>
      </c>
      <c r="DT613" s="222">
        <f t="shared" si="1489"/>
        <v>0</v>
      </c>
      <c r="DU613" s="222">
        <f t="shared" si="1490"/>
        <v>0</v>
      </c>
      <c r="DV613" s="222">
        <f t="shared" si="1491"/>
        <v>0</v>
      </c>
      <c r="DW613" s="222">
        <f t="shared" si="1492"/>
        <v>0</v>
      </c>
      <c r="DX613" s="222">
        <f t="shared" si="1493"/>
        <v>0</v>
      </c>
      <c r="DY613" s="222">
        <f t="shared" si="1494"/>
        <v>0</v>
      </c>
      <c r="DZ613" s="222">
        <f t="shared" si="1495"/>
        <v>0</v>
      </c>
      <c r="EA613" s="222">
        <f t="shared" si="1496"/>
        <v>0</v>
      </c>
      <c r="EB613" s="222">
        <f t="shared" si="1497"/>
        <v>0</v>
      </c>
      <c r="EC613" s="222">
        <f t="shared" si="1498"/>
        <v>0</v>
      </c>
      <c r="ED613" s="222">
        <f t="shared" si="1499"/>
        <v>0</v>
      </c>
      <c r="EE613" s="222">
        <f t="shared" si="1500"/>
        <v>0</v>
      </c>
      <c r="EF613" s="222">
        <f t="shared" si="1501"/>
        <v>0</v>
      </c>
      <c r="EG613" s="222">
        <f t="shared" si="1502"/>
        <v>0</v>
      </c>
      <c r="EH613" s="222">
        <f t="shared" si="1503"/>
        <v>0</v>
      </c>
      <c r="EI613" s="222">
        <f t="shared" si="1504"/>
        <v>0</v>
      </c>
      <c r="EJ613" s="222">
        <f t="shared" si="1505"/>
        <v>0</v>
      </c>
      <c r="EK613" s="222">
        <f t="shared" si="1506"/>
        <v>0</v>
      </c>
      <c r="EL613" s="222">
        <f t="shared" si="1507"/>
        <v>0</v>
      </c>
      <c r="EM613" s="222">
        <f t="shared" si="1508"/>
        <v>0</v>
      </c>
      <c r="EN613" s="222">
        <f t="shared" si="1509"/>
        <v>0</v>
      </c>
      <c r="EO613" s="222">
        <f t="shared" si="1510"/>
        <v>0</v>
      </c>
      <c r="EP613" s="222">
        <f t="shared" si="1511"/>
        <v>0</v>
      </c>
      <c r="EQ613" s="222">
        <f t="shared" si="1512"/>
        <v>0</v>
      </c>
      <c r="ER613" s="222">
        <f t="shared" si="1513"/>
        <v>0</v>
      </c>
      <c r="ES613" s="222">
        <f t="shared" si="1514"/>
        <v>0</v>
      </c>
      <c r="ET613" s="222">
        <f t="shared" si="1515"/>
        <v>0</v>
      </c>
      <c r="EU613" s="222">
        <f t="shared" si="1516"/>
        <v>0</v>
      </c>
      <c r="EV613" s="222">
        <f t="shared" si="1517"/>
        <v>0</v>
      </c>
      <c r="EW613" s="222">
        <f t="shared" si="1518"/>
        <v>0</v>
      </c>
      <c r="EX613" s="222">
        <f t="shared" si="1519"/>
        <v>0</v>
      </c>
      <c r="EY613" s="222">
        <f t="shared" si="1520"/>
        <v>0</v>
      </c>
      <c r="EZ613" s="222">
        <f t="shared" si="1521"/>
        <v>0</v>
      </c>
      <c r="FA613" s="222">
        <f t="shared" si="1522"/>
        <v>0</v>
      </c>
      <c r="FB613" s="222">
        <f t="shared" si="1523"/>
        <v>0</v>
      </c>
      <c r="FC613" s="222">
        <f t="shared" si="1524"/>
        <v>0</v>
      </c>
      <c r="FD613" s="222">
        <f t="shared" si="1525"/>
        <v>0</v>
      </c>
      <c r="FE613" s="222">
        <f t="shared" si="1526"/>
        <v>0</v>
      </c>
      <c r="FF613" s="222">
        <f t="shared" si="1527"/>
        <v>0</v>
      </c>
      <c r="FG613" s="222">
        <f t="shared" si="1528"/>
        <v>0</v>
      </c>
      <c r="FH613" s="222">
        <f t="shared" si="1529"/>
        <v>0</v>
      </c>
      <c r="FI613" s="222">
        <f t="shared" si="1530"/>
        <v>0</v>
      </c>
      <c r="FJ613" s="222">
        <f t="shared" si="1531"/>
        <v>0</v>
      </c>
      <c r="FK613" s="222">
        <f t="shared" si="1532"/>
        <v>0</v>
      </c>
      <c r="FL613" s="222">
        <f t="shared" si="1533"/>
        <v>0</v>
      </c>
      <c r="FM613" s="222">
        <f t="shared" si="1534"/>
        <v>0</v>
      </c>
      <c r="FN613" s="222">
        <f t="shared" si="1535"/>
        <v>0</v>
      </c>
      <c r="FO613" s="222">
        <f t="shared" si="1536"/>
        <v>0</v>
      </c>
      <c r="FP613" s="222">
        <f t="shared" si="1537"/>
        <v>0</v>
      </c>
      <c r="FQ613" s="222">
        <f t="shared" si="1538"/>
        <v>0</v>
      </c>
      <c r="FR613" s="222">
        <f t="shared" si="1539"/>
        <v>0</v>
      </c>
      <c r="FS613" s="222">
        <f t="shared" si="1540"/>
        <v>0</v>
      </c>
      <c r="FT613" s="222">
        <f t="shared" si="1541"/>
        <v>0</v>
      </c>
      <c r="FU613" s="222">
        <f t="shared" si="1542"/>
        <v>0</v>
      </c>
      <c r="FV613" s="222">
        <f t="shared" si="1543"/>
        <v>0</v>
      </c>
      <c r="FW613" s="222">
        <f t="shared" si="1544"/>
        <v>0</v>
      </c>
      <c r="FX613" s="222">
        <f t="shared" si="1545"/>
        <v>0</v>
      </c>
      <c r="FY613" s="222">
        <f t="shared" si="1546"/>
        <v>0</v>
      </c>
      <c r="FZ613" s="222">
        <f t="shared" si="1547"/>
        <v>0</v>
      </c>
      <c r="GA613" s="222">
        <f t="shared" si="1548"/>
        <v>0</v>
      </c>
      <c r="GB613" s="222">
        <f t="shared" si="1549"/>
        <v>0</v>
      </c>
      <c r="GC613" s="222">
        <f t="shared" si="1550"/>
        <v>0</v>
      </c>
      <c r="GD613" s="222">
        <f t="shared" si="1551"/>
        <v>0</v>
      </c>
      <c r="GE613" s="222">
        <f t="shared" si="1552"/>
        <v>0</v>
      </c>
      <c r="GF613" s="222">
        <f t="shared" si="1553"/>
        <v>0</v>
      </c>
      <c r="GG613" s="222">
        <f t="shared" si="1554"/>
        <v>0</v>
      </c>
      <c r="GH613" s="222">
        <f t="shared" si="1555"/>
        <v>0</v>
      </c>
      <c r="GI613" s="222">
        <f t="shared" si="1556"/>
        <v>0</v>
      </c>
      <c r="GJ613" s="222">
        <f t="shared" si="1557"/>
        <v>0</v>
      </c>
      <c r="GK613" s="222">
        <f t="shared" si="1558"/>
        <v>0</v>
      </c>
      <c r="GL613" s="222">
        <f t="shared" si="1559"/>
        <v>0</v>
      </c>
      <c r="GM613" s="222">
        <f t="shared" si="1560"/>
        <v>0</v>
      </c>
      <c r="GN613" s="222">
        <f t="shared" si="1561"/>
        <v>0</v>
      </c>
      <c r="GO613" s="222">
        <f t="shared" si="1562"/>
        <v>0</v>
      </c>
      <c r="GP613" s="222">
        <f t="shared" si="1563"/>
        <v>0</v>
      </c>
      <c r="GQ613" s="222">
        <f t="shared" si="1564"/>
        <v>0</v>
      </c>
      <c r="GR613" s="222">
        <f t="shared" si="1565"/>
        <v>0</v>
      </c>
      <c r="GS613" s="222">
        <f t="shared" si="1566"/>
        <v>0</v>
      </c>
      <c r="GT613" s="222">
        <f t="shared" si="1567"/>
        <v>0</v>
      </c>
      <c r="GU613" s="222">
        <f t="shared" si="1568"/>
        <v>0</v>
      </c>
      <c r="GV613" s="222">
        <f t="shared" si="1569"/>
        <v>0</v>
      </c>
      <c r="GW613" s="222">
        <f t="shared" si="1570"/>
        <v>0</v>
      </c>
      <c r="GX613" s="222">
        <f t="shared" si="1571"/>
        <v>0</v>
      </c>
      <c r="GY613" s="222">
        <f t="shared" si="1572"/>
        <v>0</v>
      </c>
      <c r="GZ613" s="222">
        <f t="shared" si="1573"/>
        <v>0</v>
      </c>
      <c r="HA613" s="222">
        <f t="shared" si="1574"/>
        <v>0</v>
      </c>
      <c r="HB613" s="222">
        <f t="shared" si="1575"/>
        <v>0</v>
      </c>
      <c r="HC613" s="222">
        <f t="shared" si="1576"/>
        <v>0</v>
      </c>
      <c r="HD613" s="222">
        <f t="shared" si="1577"/>
        <v>0</v>
      </c>
      <c r="HE613" s="222">
        <f t="shared" si="1578"/>
        <v>0</v>
      </c>
      <c r="HF613" s="222">
        <f t="shared" si="1579"/>
        <v>0</v>
      </c>
      <c r="HG613" s="222">
        <f t="shared" si="1580"/>
        <v>0</v>
      </c>
      <c r="HH613" s="222">
        <f t="shared" si="1581"/>
        <v>0</v>
      </c>
      <c r="HI613" s="222">
        <f t="shared" si="1582"/>
        <v>0</v>
      </c>
      <c r="HJ613" s="222">
        <f t="shared" si="1583"/>
        <v>0</v>
      </c>
      <c r="HK613" s="222">
        <f t="shared" si="1584"/>
        <v>0</v>
      </c>
      <c r="HL613" s="222">
        <f t="shared" si="1585"/>
        <v>0</v>
      </c>
      <c r="HM613" s="222">
        <f t="shared" si="1586"/>
        <v>0</v>
      </c>
      <c r="HN613" s="222">
        <f t="shared" si="1587"/>
        <v>0</v>
      </c>
      <c r="HO613" s="222">
        <f t="shared" si="1588"/>
        <v>0</v>
      </c>
      <c r="HP613" s="222">
        <f t="shared" si="1589"/>
        <v>0</v>
      </c>
      <c r="HQ613" s="222">
        <f t="shared" si="1590"/>
        <v>0</v>
      </c>
      <c r="HR613" s="222">
        <f t="shared" si="1591"/>
        <v>0</v>
      </c>
      <c r="HS613" s="222">
        <f t="shared" si="1592"/>
        <v>0</v>
      </c>
      <c r="HT613" s="222">
        <f t="shared" si="1593"/>
        <v>0</v>
      </c>
      <c r="HU613" s="222">
        <f t="shared" si="1594"/>
        <v>0</v>
      </c>
      <c r="HV613" s="222">
        <f t="shared" si="1595"/>
        <v>0</v>
      </c>
      <c r="HW613" s="222">
        <f t="shared" si="1596"/>
        <v>0</v>
      </c>
      <c r="HX613" s="222">
        <f t="shared" si="1597"/>
        <v>0</v>
      </c>
      <c r="HY613" s="222">
        <f t="shared" si="1598"/>
        <v>0</v>
      </c>
      <c r="HZ613" s="222">
        <f t="shared" si="1599"/>
        <v>0</v>
      </c>
      <c r="IA613" s="222">
        <f t="shared" si="1600"/>
        <v>0</v>
      </c>
      <c r="IB613" s="222">
        <f t="shared" si="1601"/>
        <v>0</v>
      </c>
      <c r="IC613" s="222">
        <f t="shared" si="1602"/>
        <v>0</v>
      </c>
      <c r="ID613" s="222">
        <f t="shared" si="1603"/>
        <v>0</v>
      </c>
      <c r="IE613" s="222">
        <f t="shared" si="1604"/>
        <v>0</v>
      </c>
      <c r="IF613" s="222">
        <f t="shared" si="1605"/>
        <v>0</v>
      </c>
      <c r="IG613" s="222">
        <f t="shared" si="1606"/>
        <v>0</v>
      </c>
      <c r="IH613" s="222">
        <f t="shared" si="1607"/>
        <v>0</v>
      </c>
      <c r="II613" s="222">
        <f t="shared" si="1608"/>
        <v>0</v>
      </c>
      <c r="IJ613" s="222">
        <f t="shared" si="1609"/>
        <v>0</v>
      </c>
      <c r="IK613" s="222">
        <f t="shared" si="1610"/>
        <v>0</v>
      </c>
      <c r="IL613" s="222">
        <f t="shared" si="1611"/>
        <v>0</v>
      </c>
      <c r="IM613" s="222">
        <f t="shared" si="1612"/>
        <v>0</v>
      </c>
      <c r="IN613" s="222">
        <f t="shared" si="1613"/>
        <v>0</v>
      </c>
      <c r="IO613" s="222">
        <f t="shared" si="1614"/>
        <v>0</v>
      </c>
      <c r="IP613" s="222">
        <f t="shared" si="1615"/>
        <v>0</v>
      </c>
      <c r="IQ613" s="222">
        <f t="shared" si="1616"/>
        <v>0</v>
      </c>
      <c r="IR613" s="222">
        <f t="shared" si="1617"/>
        <v>0</v>
      </c>
      <c r="IS613" s="222">
        <f t="shared" si="1618"/>
        <v>0</v>
      </c>
      <c r="IT613" s="222">
        <f t="shared" si="1619"/>
        <v>0</v>
      </c>
      <c r="IU613" s="222">
        <f t="shared" si="1620"/>
        <v>0</v>
      </c>
      <c r="IV613" s="222">
        <f t="shared" si="1621"/>
        <v>0</v>
      </c>
      <c r="IW613" s="222">
        <f t="shared" si="1622"/>
        <v>0</v>
      </c>
      <c r="IX613" s="222">
        <f t="shared" si="1623"/>
        <v>0</v>
      </c>
      <c r="IY613" s="222">
        <f t="shared" si="1624"/>
        <v>0</v>
      </c>
      <c r="IZ613" s="222">
        <f t="shared" si="1625"/>
        <v>0</v>
      </c>
      <c r="JA613" s="222">
        <f t="shared" si="1626"/>
        <v>0</v>
      </c>
      <c r="JB613" s="222">
        <f t="shared" si="1627"/>
        <v>0</v>
      </c>
    </row>
    <row r="614" spans="1:262">
      <c r="B614" s="230">
        <v>253</v>
      </c>
      <c r="C614" s="229">
        <f t="shared" si="1628"/>
        <v>4.9414062499999805E-3</v>
      </c>
      <c r="D614" s="226">
        <f t="shared" ca="1" si="1371"/>
        <v>24.55752876011482</v>
      </c>
      <c r="E614" s="225">
        <f ca="1">IY361</f>
        <v>0.55752876011482089</v>
      </c>
      <c r="F614" s="224">
        <v>253</v>
      </c>
      <c r="G614" s="222">
        <f t="shared" si="1372"/>
        <v>0</v>
      </c>
      <c r="H614" s="222">
        <f t="shared" si="1373"/>
        <v>0</v>
      </c>
      <c r="I614" s="222">
        <f t="shared" si="1374"/>
        <v>0</v>
      </c>
      <c r="J614" s="222">
        <f t="shared" si="1375"/>
        <v>0</v>
      </c>
      <c r="K614" s="222">
        <f t="shared" si="1376"/>
        <v>0</v>
      </c>
      <c r="L614" s="222">
        <f t="shared" si="1377"/>
        <v>0</v>
      </c>
      <c r="M614" s="222">
        <f t="shared" si="1378"/>
        <v>0</v>
      </c>
      <c r="N614" s="222">
        <f t="shared" si="1379"/>
        <v>0</v>
      </c>
      <c r="O614" s="222">
        <f t="shared" si="1380"/>
        <v>0</v>
      </c>
      <c r="P614" s="222">
        <f t="shared" si="1381"/>
        <v>0</v>
      </c>
      <c r="Q614" s="222">
        <f t="shared" si="1382"/>
        <v>0</v>
      </c>
      <c r="R614" s="222">
        <f t="shared" si="1383"/>
        <v>0</v>
      </c>
      <c r="S614" s="222">
        <f t="shared" si="1384"/>
        <v>0</v>
      </c>
      <c r="T614" s="222">
        <f t="shared" si="1385"/>
        <v>0</v>
      </c>
      <c r="U614" s="222">
        <f t="shared" si="1386"/>
        <v>0</v>
      </c>
      <c r="V614" s="222">
        <f t="shared" si="1387"/>
        <v>0</v>
      </c>
      <c r="W614" s="222">
        <f t="shared" si="1388"/>
        <v>0</v>
      </c>
      <c r="X614" s="222">
        <f t="shared" si="1389"/>
        <v>0</v>
      </c>
      <c r="Y614" s="222">
        <f t="shared" si="1390"/>
        <v>0</v>
      </c>
      <c r="Z614" s="222">
        <f t="shared" si="1391"/>
        <v>0</v>
      </c>
      <c r="AA614" s="222">
        <f t="shared" si="1392"/>
        <v>0</v>
      </c>
      <c r="AB614" s="222">
        <f t="shared" si="1393"/>
        <v>0</v>
      </c>
      <c r="AC614" s="222">
        <f t="shared" si="1394"/>
        <v>0</v>
      </c>
      <c r="AD614" s="222">
        <f t="shared" si="1395"/>
        <v>0</v>
      </c>
      <c r="AE614" s="222">
        <f t="shared" si="1396"/>
        <v>0</v>
      </c>
      <c r="AF614" s="222">
        <f t="shared" si="1397"/>
        <v>0</v>
      </c>
      <c r="AG614" s="222">
        <f t="shared" si="1398"/>
        <v>0</v>
      </c>
      <c r="AH614" s="222">
        <f t="shared" si="1399"/>
        <v>0</v>
      </c>
      <c r="AI614" s="222">
        <f t="shared" si="1400"/>
        <v>0</v>
      </c>
      <c r="AJ614" s="222">
        <f t="shared" si="1401"/>
        <v>0</v>
      </c>
      <c r="AK614" s="222">
        <f t="shared" si="1402"/>
        <v>0</v>
      </c>
      <c r="AL614" s="222">
        <f t="shared" si="1403"/>
        <v>0</v>
      </c>
      <c r="AM614" s="222">
        <f t="shared" si="1404"/>
        <v>0</v>
      </c>
      <c r="AN614" s="222">
        <f t="shared" si="1405"/>
        <v>0</v>
      </c>
      <c r="AO614" s="222">
        <f t="shared" si="1406"/>
        <v>0</v>
      </c>
      <c r="AP614" s="222">
        <f t="shared" si="1407"/>
        <v>0</v>
      </c>
      <c r="AQ614" s="222">
        <f t="shared" si="1408"/>
        <v>0</v>
      </c>
      <c r="AR614" s="222">
        <f t="shared" si="1409"/>
        <v>0</v>
      </c>
      <c r="AS614" s="222">
        <f t="shared" si="1410"/>
        <v>0</v>
      </c>
      <c r="AT614" s="222">
        <f t="shared" si="1411"/>
        <v>0</v>
      </c>
      <c r="AU614" s="222">
        <f t="shared" si="1412"/>
        <v>0</v>
      </c>
      <c r="AV614" s="222">
        <f t="shared" si="1413"/>
        <v>0</v>
      </c>
      <c r="AW614" s="222">
        <f t="shared" si="1414"/>
        <v>0</v>
      </c>
      <c r="AX614" s="222">
        <f t="shared" si="1415"/>
        <v>0</v>
      </c>
      <c r="AY614" s="222">
        <f t="shared" si="1416"/>
        <v>0</v>
      </c>
      <c r="AZ614" s="222">
        <f t="shared" si="1417"/>
        <v>0</v>
      </c>
      <c r="BA614" s="222">
        <f t="shared" si="1418"/>
        <v>0</v>
      </c>
      <c r="BB614" s="222">
        <f t="shared" si="1419"/>
        <v>0</v>
      </c>
      <c r="BC614" s="222">
        <f t="shared" si="1420"/>
        <v>0</v>
      </c>
      <c r="BD614" s="222">
        <f t="shared" si="1421"/>
        <v>0</v>
      </c>
      <c r="BE614" s="222">
        <f t="shared" si="1422"/>
        <v>0</v>
      </c>
      <c r="BF614" s="222">
        <f t="shared" si="1423"/>
        <v>0</v>
      </c>
      <c r="BG614" s="222">
        <f t="shared" si="1424"/>
        <v>0</v>
      </c>
      <c r="BH614" s="222">
        <f t="shared" si="1425"/>
        <v>0</v>
      </c>
      <c r="BI614" s="222">
        <f t="shared" si="1426"/>
        <v>0</v>
      </c>
      <c r="BJ614" s="222">
        <f t="shared" si="1427"/>
        <v>0</v>
      </c>
      <c r="BK614" s="222">
        <f t="shared" si="1428"/>
        <v>0</v>
      </c>
      <c r="BL614" s="222">
        <f t="shared" si="1429"/>
        <v>0</v>
      </c>
      <c r="BM614" s="222">
        <f t="shared" si="1430"/>
        <v>0</v>
      </c>
      <c r="BN614" s="222">
        <f t="shared" si="1431"/>
        <v>0</v>
      </c>
      <c r="BO614" s="222">
        <f t="shared" si="1432"/>
        <v>0</v>
      </c>
      <c r="BP614" s="222">
        <f t="shared" si="1433"/>
        <v>0</v>
      </c>
      <c r="BQ614" s="222">
        <f t="shared" si="1434"/>
        <v>0</v>
      </c>
      <c r="BR614" s="222">
        <f t="shared" si="1435"/>
        <v>0</v>
      </c>
      <c r="BS614" s="222">
        <f t="shared" si="1436"/>
        <v>0</v>
      </c>
      <c r="BT614" s="222">
        <f t="shared" si="1437"/>
        <v>0</v>
      </c>
      <c r="BU614" s="222">
        <f t="shared" si="1438"/>
        <v>0</v>
      </c>
      <c r="BV614" s="222">
        <f t="shared" si="1439"/>
        <v>0</v>
      </c>
      <c r="BW614" s="222">
        <f t="shared" si="1440"/>
        <v>0</v>
      </c>
      <c r="BX614" s="222">
        <f t="shared" si="1441"/>
        <v>0</v>
      </c>
      <c r="BY614" s="222">
        <f t="shared" si="1442"/>
        <v>0</v>
      </c>
      <c r="BZ614" s="222">
        <f t="shared" si="1443"/>
        <v>0</v>
      </c>
      <c r="CA614" s="222">
        <f t="shared" si="1444"/>
        <v>0</v>
      </c>
      <c r="CB614" s="222">
        <f t="shared" si="1445"/>
        <v>0</v>
      </c>
      <c r="CC614" s="222">
        <f t="shared" si="1446"/>
        <v>0</v>
      </c>
      <c r="CD614" s="222">
        <f t="shared" si="1447"/>
        <v>0</v>
      </c>
      <c r="CE614" s="222">
        <f t="shared" si="1448"/>
        <v>0</v>
      </c>
      <c r="CF614" s="222">
        <f t="shared" si="1449"/>
        <v>0</v>
      </c>
      <c r="CG614" s="222">
        <f t="shared" si="1450"/>
        <v>0</v>
      </c>
      <c r="CH614" s="222">
        <f t="shared" si="1451"/>
        <v>0</v>
      </c>
      <c r="CI614" s="222">
        <f t="shared" si="1452"/>
        <v>0</v>
      </c>
      <c r="CJ614" s="222">
        <f t="shared" si="1453"/>
        <v>0</v>
      </c>
      <c r="CK614" s="222">
        <f t="shared" si="1454"/>
        <v>0</v>
      </c>
      <c r="CL614" s="222">
        <f t="shared" si="1455"/>
        <v>0</v>
      </c>
      <c r="CM614" s="222">
        <f t="shared" si="1456"/>
        <v>0</v>
      </c>
      <c r="CN614" s="222">
        <f t="shared" si="1457"/>
        <v>0</v>
      </c>
      <c r="CO614" s="222">
        <f t="shared" si="1458"/>
        <v>0</v>
      </c>
      <c r="CP614" s="222">
        <f t="shared" si="1459"/>
        <v>0</v>
      </c>
      <c r="CQ614" s="222">
        <f t="shared" si="1460"/>
        <v>0</v>
      </c>
      <c r="CR614" s="222">
        <f t="shared" si="1461"/>
        <v>0</v>
      </c>
      <c r="CS614" s="222">
        <f t="shared" si="1462"/>
        <v>0</v>
      </c>
      <c r="CT614" s="222">
        <f t="shared" si="1463"/>
        <v>0</v>
      </c>
      <c r="CU614" s="222">
        <f t="shared" si="1464"/>
        <v>0</v>
      </c>
      <c r="CV614" s="222">
        <f t="shared" si="1465"/>
        <v>0</v>
      </c>
      <c r="CW614" s="222">
        <f t="shared" si="1466"/>
        <v>0</v>
      </c>
      <c r="CX614" s="222">
        <f t="shared" si="1467"/>
        <v>0</v>
      </c>
      <c r="CY614" s="222">
        <f t="shared" si="1468"/>
        <v>0</v>
      </c>
      <c r="CZ614" s="222">
        <f t="shared" si="1469"/>
        <v>0</v>
      </c>
      <c r="DA614" s="222">
        <f t="shared" si="1470"/>
        <v>0</v>
      </c>
      <c r="DB614" s="222">
        <f t="shared" si="1471"/>
        <v>0</v>
      </c>
      <c r="DC614" s="222">
        <f t="shared" si="1472"/>
        <v>0</v>
      </c>
      <c r="DD614" s="222">
        <f t="shared" si="1473"/>
        <v>0</v>
      </c>
      <c r="DE614" s="222">
        <f t="shared" si="1474"/>
        <v>0</v>
      </c>
      <c r="DF614" s="222">
        <f t="shared" si="1475"/>
        <v>0</v>
      </c>
      <c r="DG614" s="222">
        <f t="shared" si="1476"/>
        <v>0</v>
      </c>
      <c r="DH614" s="222">
        <f t="shared" si="1477"/>
        <v>0</v>
      </c>
      <c r="DI614" s="222">
        <f t="shared" si="1478"/>
        <v>0</v>
      </c>
      <c r="DJ614" s="222">
        <f t="shared" si="1479"/>
        <v>0</v>
      </c>
      <c r="DK614" s="222">
        <f t="shared" si="1480"/>
        <v>0</v>
      </c>
      <c r="DL614" s="222">
        <f t="shared" si="1481"/>
        <v>0</v>
      </c>
      <c r="DM614" s="222">
        <f t="shared" si="1482"/>
        <v>0</v>
      </c>
      <c r="DN614" s="222">
        <f t="shared" si="1483"/>
        <v>0</v>
      </c>
      <c r="DO614" s="222">
        <f t="shared" si="1484"/>
        <v>0</v>
      </c>
      <c r="DP614" s="222">
        <f t="shared" si="1485"/>
        <v>0</v>
      </c>
      <c r="DQ614" s="222">
        <f t="shared" si="1486"/>
        <v>0</v>
      </c>
      <c r="DR614" s="222">
        <f t="shared" si="1487"/>
        <v>0</v>
      </c>
      <c r="DS614" s="222">
        <f t="shared" si="1488"/>
        <v>0</v>
      </c>
      <c r="DT614" s="222">
        <f t="shared" si="1489"/>
        <v>0</v>
      </c>
      <c r="DU614" s="222">
        <f t="shared" si="1490"/>
        <v>0</v>
      </c>
      <c r="DV614" s="222">
        <f t="shared" si="1491"/>
        <v>0</v>
      </c>
      <c r="DW614" s="222">
        <f t="shared" si="1492"/>
        <v>0</v>
      </c>
      <c r="DX614" s="222">
        <f t="shared" si="1493"/>
        <v>0</v>
      </c>
      <c r="DY614" s="222">
        <f t="shared" si="1494"/>
        <v>0</v>
      </c>
      <c r="DZ614" s="222">
        <f t="shared" si="1495"/>
        <v>0</v>
      </c>
      <c r="EA614" s="222">
        <f t="shared" si="1496"/>
        <v>0</v>
      </c>
      <c r="EB614" s="222">
        <f t="shared" si="1497"/>
        <v>0</v>
      </c>
      <c r="EC614" s="222">
        <f t="shared" si="1498"/>
        <v>0</v>
      </c>
      <c r="ED614" s="222">
        <f t="shared" si="1499"/>
        <v>0</v>
      </c>
      <c r="EE614" s="222">
        <f t="shared" si="1500"/>
        <v>0</v>
      </c>
      <c r="EF614" s="222">
        <f t="shared" si="1501"/>
        <v>0</v>
      </c>
      <c r="EG614" s="222">
        <f t="shared" si="1502"/>
        <v>0</v>
      </c>
      <c r="EH614" s="222">
        <f t="shared" si="1503"/>
        <v>0</v>
      </c>
      <c r="EI614" s="222">
        <f t="shared" si="1504"/>
        <v>0</v>
      </c>
      <c r="EJ614" s="222">
        <f t="shared" si="1505"/>
        <v>0</v>
      </c>
      <c r="EK614" s="222">
        <f t="shared" si="1506"/>
        <v>0</v>
      </c>
      <c r="EL614" s="222">
        <f t="shared" si="1507"/>
        <v>0</v>
      </c>
      <c r="EM614" s="222">
        <f t="shared" si="1508"/>
        <v>0</v>
      </c>
      <c r="EN614" s="222">
        <f t="shared" si="1509"/>
        <v>0</v>
      </c>
      <c r="EO614" s="222">
        <f t="shared" si="1510"/>
        <v>0</v>
      </c>
      <c r="EP614" s="222">
        <f t="shared" si="1511"/>
        <v>0</v>
      </c>
      <c r="EQ614" s="222">
        <f t="shared" si="1512"/>
        <v>0</v>
      </c>
      <c r="ER614" s="222">
        <f t="shared" si="1513"/>
        <v>0</v>
      </c>
      <c r="ES614" s="222">
        <f t="shared" si="1514"/>
        <v>0</v>
      </c>
      <c r="ET614" s="222">
        <f t="shared" si="1515"/>
        <v>0</v>
      </c>
      <c r="EU614" s="222">
        <f t="shared" si="1516"/>
        <v>0</v>
      </c>
      <c r="EV614" s="222">
        <f t="shared" si="1517"/>
        <v>0</v>
      </c>
      <c r="EW614" s="222">
        <f t="shared" si="1518"/>
        <v>0</v>
      </c>
      <c r="EX614" s="222">
        <f t="shared" si="1519"/>
        <v>0</v>
      </c>
      <c r="EY614" s="222">
        <f t="shared" si="1520"/>
        <v>0</v>
      </c>
      <c r="EZ614" s="222">
        <f t="shared" si="1521"/>
        <v>0</v>
      </c>
      <c r="FA614" s="222">
        <f t="shared" si="1522"/>
        <v>0</v>
      </c>
      <c r="FB614" s="222">
        <f t="shared" si="1523"/>
        <v>0</v>
      </c>
      <c r="FC614" s="222">
        <f t="shared" si="1524"/>
        <v>0</v>
      </c>
      <c r="FD614" s="222">
        <f t="shared" si="1525"/>
        <v>0</v>
      </c>
      <c r="FE614" s="222">
        <f t="shared" si="1526"/>
        <v>0</v>
      </c>
      <c r="FF614" s="222">
        <f t="shared" si="1527"/>
        <v>0</v>
      </c>
      <c r="FG614" s="222">
        <f t="shared" si="1528"/>
        <v>0</v>
      </c>
      <c r="FH614" s="222">
        <f t="shared" si="1529"/>
        <v>0</v>
      </c>
      <c r="FI614" s="222">
        <f t="shared" si="1530"/>
        <v>0</v>
      </c>
      <c r="FJ614" s="222">
        <f t="shared" si="1531"/>
        <v>0</v>
      </c>
      <c r="FK614" s="222">
        <f t="shared" si="1532"/>
        <v>0</v>
      </c>
      <c r="FL614" s="222">
        <f t="shared" si="1533"/>
        <v>0</v>
      </c>
      <c r="FM614" s="222">
        <f t="shared" si="1534"/>
        <v>0</v>
      </c>
      <c r="FN614" s="222">
        <f t="shared" si="1535"/>
        <v>0</v>
      </c>
      <c r="FO614" s="222">
        <f t="shared" si="1536"/>
        <v>0</v>
      </c>
      <c r="FP614" s="222">
        <f t="shared" si="1537"/>
        <v>0</v>
      </c>
      <c r="FQ614" s="222">
        <f t="shared" si="1538"/>
        <v>0</v>
      </c>
      <c r="FR614" s="222">
        <f t="shared" si="1539"/>
        <v>0</v>
      </c>
      <c r="FS614" s="222">
        <f t="shared" si="1540"/>
        <v>0</v>
      </c>
      <c r="FT614" s="222">
        <f t="shared" si="1541"/>
        <v>0</v>
      </c>
      <c r="FU614" s="222">
        <f t="shared" si="1542"/>
        <v>0</v>
      </c>
      <c r="FV614" s="222">
        <f t="shared" si="1543"/>
        <v>0</v>
      </c>
      <c r="FW614" s="222">
        <f t="shared" si="1544"/>
        <v>0</v>
      </c>
      <c r="FX614" s="222">
        <f t="shared" si="1545"/>
        <v>0</v>
      </c>
      <c r="FY614" s="222">
        <f t="shared" si="1546"/>
        <v>0</v>
      </c>
      <c r="FZ614" s="222">
        <f t="shared" si="1547"/>
        <v>0</v>
      </c>
      <c r="GA614" s="222">
        <f t="shared" si="1548"/>
        <v>0</v>
      </c>
      <c r="GB614" s="222">
        <f t="shared" si="1549"/>
        <v>0</v>
      </c>
      <c r="GC614" s="222">
        <f t="shared" si="1550"/>
        <v>0</v>
      </c>
      <c r="GD614" s="222">
        <f t="shared" si="1551"/>
        <v>0</v>
      </c>
      <c r="GE614" s="222">
        <f t="shared" si="1552"/>
        <v>0</v>
      </c>
      <c r="GF614" s="222">
        <f t="shared" si="1553"/>
        <v>0</v>
      </c>
      <c r="GG614" s="222">
        <f t="shared" si="1554"/>
        <v>0</v>
      </c>
      <c r="GH614" s="222">
        <f t="shared" si="1555"/>
        <v>0</v>
      </c>
      <c r="GI614" s="222">
        <f t="shared" si="1556"/>
        <v>0</v>
      </c>
      <c r="GJ614" s="222">
        <f t="shared" si="1557"/>
        <v>0</v>
      </c>
      <c r="GK614" s="222">
        <f t="shared" si="1558"/>
        <v>0</v>
      </c>
      <c r="GL614" s="222">
        <f t="shared" si="1559"/>
        <v>0</v>
      </c>
      <c r="GM614" s="222">
        <f t="shared" si="1560"/>
        <v>0</v>
      </c>
      <c r="GN614" s="222">
        <f t="shared" si="1561"/>
        <v>0</v>
      </c>
      <c r="GO614" s="222">
        <f t="shared" si="1562"/>
        <v>0</v>
      </c>
      <c r="GP614" s="222">
        <f t="shared" si="1563"/>
        <v>0</v>
      </c>
      <c r="GQ614" s="222">
        <f t="shared" si="1564"/>
        <v>0</v>
      </c>
      <c r="GR614" s="222">
        <f t="shared" si="1565"/>
        <v>0</v>
      </c>
      <c r="GS614" s="222">
        <f t="shared" si="1566"/>
        <v>0</v>
      </c>
      <c r="GT614" s="222">
        <f t="shared" si="1567"/>
        <v>0</v>
      </c>
      <c r="GU614" s="222">
        <f t="shared" si="1568"/>
        <v>0</v>
      </c>
      <c r="GV614" s="222">
        <f t="shared" si="1569"/>
        <v>0</v>
      </c>
      <c r="GW614" s="222">
        <f t="shared" si="1570"/>
        <v>0</v>
      </c>
      <c r="GX614" s="222">
        <f t="shared" si="1571"/>
        <v>0</v>
      </c>
      <c r="GY614" s="222">
        <f t="shared" si="1572"/>
        <v>0</v>
      </c>
      <c r="GZ614" s="222">
        <f t="shared" si="1573"/>
        <v>0</v>
      </c>
      <c r="HA614" s="222">
        <f t="shared" si="1574"/>
        <v>0</v>
      </c>
      <c r="HB614" s="222">
        <f t="shared" si="1575"/>
        <v>0</v>
      </c>
      <c r="HC614" s="222">
        <f t="shared" si="1576"/>
        <v>0</v>
      </c>
      <c r="HD614" s="222">
        <f t="shared" si="1577"/>
        <v>0</v>
      </c>
      <c r="HE614" s="222">
        <f t="shared" si="1578"/>
        <v>0</v>
      </c>
      <c r="HF614" s="222">
        <f t="shared" si="1579"/>
        <v>0</v>
      </c>
      <c r="HG614" s="222">
        <f t="shared" si="1580"/>
        <v>0</v>
      </c>
      <c r="HH614" s="222">
        <f t="shared" si="1581"/>
        <v>0</v>
      </c>
      <c r="HI614" s="222">
        <f t="shared" si="1582"/>
        <v>0</v>
      </c>
      <c r="HJ614" s="222">
        <f t="shared" si="1583"/>
        <v>0</v>
      </c>
      <c r="HK614" s="222">
        <f t="shared" si="1584"/>
        <v>0</v>
      </c>
      <c r="HL614" s="222">
        <f t="shared" si="1585"/>
        <v>0</v>
      </c>
      <c r="HM614" s="222">
        <f t="shared" si="1586"/>
        <v>0</v>
      </c>
      <c r="HN614" s="222">
        <f t="shared" si="1587"/>
        <v>0</v>
      </c>
      <c r="HO614" s="222">
        <f t="shared" si="1588"/>
        <v>0</v>
      </c>
      <c r="HP614" s="222">
        <f t="shared" si="1589"/>
        <v>0</v>
      </c>
      <c r="HQ614" s="222">
        <f t="shared" si="1590"/>
        <v>0</v>
      </c>
      <c r="HR614" s="222">
        <f t="shared" si="1591"/>
        <v>0</v>
      </c>
      <c r="HS614" s="222">
        <f t="shared" si="1592"/>
        <v>0</v>
      </c>
      <c r="HT614" s="222">
        <f t="shared" si="1593"/>
        <v>0</v>
      </c>
      <c r="HU614" s="222">
        <f t="shared" si="1594"/>
        <v>0</v>
      </c>
      <c r="HV614" s="222">
        <f t="shared" si="1595"/>
        <v>0</v>
      </c>
      <c r="HW614" s="222">
        <f t="shared" si="1596"/>
        <v>0</v>
      </c>
      <c r="HX614" s="222">
        <f t="shared" si="1597"/>
        <v>0</v>
      </c>
      <c r="HY614" s="222">
        <f t="shared" si="1598"/>
        <v>0</v>
      </c>
      <c r="HZ614" s="222">
        <f t="shared" si="1599"/>
        <v>0</v>
      </c>
      <c r="IA614" s="222">
        <f t="shared" si="1600"/>
        <v>0</v>
      </c>
      <c r="IB614" s="222">
        <f t="shared" si="1601"/>
        <v>0</v>
      </c>
      <c r="IC614" s="222">
        <f t="shared" si="1602"/>
        <v>0</v>
      </c>
      <c r="ID614" s="222">
        <f t="shared" si="1603"/>
        <v>0</v>
      </c>
      <c r="IE614" s="222">
        <f t="shared" si="1604"/>
        <v>0</v>
      </c>
      <c r="IF614" s="222">
        <f t="shared" si="1605"/>
        <v>0</v>
      </c>
      <c r="IG614" s="222">
        <f t="shared" si="1606"/>
        <v>0</v>
      </c>
      <c r="IH614" s="222">
        <f t="shared" si="1607"/>
        <v>0</v>
      </c>
      <c r="II614" s="222">
        <f t="shared" si="1608"/>
        <v>0</v>
      </c>
      <c r="IJ614" s="222">
        <f t="shared" si="1609"/>
        <v>0</v>
      </c>
      <c r="IK614" s="222">
        <f t="shared" si="1610"/>
        <v>0</v>
      </c>
      <c r="IL614" s="222">
        <f t="shared" si="1611"/>
        <v>0</v>
      </c>
      <c r="IM614" s="222">
        <f t="shared" si="1612"/>
        <v>0</v>
      </c>
      <c r="IN614" s="222">
        <f t="shared" si="1613"/>
        <v>0</v>
      </c>
      <c r="IO614" s="222">
        <f t="shared" si="1614"/>
        <v>0</v>
      </c>
      <c r="IP614" s="222">
        <f t="shared" si="1615"/>
        <v>0</v>
      </c>
      <c r="IQ614" s="222">
        <f t="shared" si="1616"/>
        <v>0</v>
      </c>
      <c r="IR614" s="222">
        <f t="shared" si="1617"/>
        <v>0</v>
      </c>
      <c r="IS614" s="222">
        <f t="shared" si="1618"/>
        <v>0</v>
      </c>
      <c r="IT614" s="222">
        <f t="shared" si="1619"/>
        <v>0</v>
      </c>
      <c r="IU614" s="222">
        <f t="shared" si="1620"/>
        <v>0</v>
      </c>
      <c r="IV614" s="222">
        <f t="shared" si="1621"/>
        <v>0</v>
      </c>
      <c r="IW614" s="222">
        <f t="shared" si="1622"/>
        <v>0</v>
      </c>
      <c r="IX614" s="222">
        <f t="shared" si="1623"/>
        <v>0</v>
      </c>
      <c r="IY614" s="222">
        <f t="shared" si="1624"/>
        <v>0</v>
      </c>
      <c r="IZ614" s="222">
        <f t="shared" si="1625"/>
        <v>0</v>
      </c>
      <c r="JA614" s="222">
        <f t="shared" si="1626"/>
        <v>0</v>
      </c>
      <c r="JB614" s="222">
        <f t="shared" si="1627"/>
        <v>0</v>
      </c>
    </row>
    <row r="615" spans="1:262">
      <c r="B615" s="230">
        <v>254</v>
      </c>
      <c r="C615" s="229">
        <f t="shared" si="1628"/>
        <v>4.9609374999999801E-3</v>
      </c>
      <c r="D615" s="226">
        <f t="shared" ca="1" si="1371"/>
        <v>24.546024193830664</v>
      </c>
      <c r="E615" s="225">
        <f ca="1">IZ361</f>
        <v>0.54602419383066358</v>
      </c>
      <c r="F615" s="224">
        <v>254</v>
      </c>
      <c r="G615" s="222">
        <f t="shared" si="1372"/>
        <v>0</v>
      </c>
      <c r="H615" s="222">
        <f t="shared" si="1373"/>
        <v>0</v>
      </c>
      <c r="I615" s="222">
        <f t="shared" si="1374"/>
        <v>0</v>
      </c>
      <c r="J615" s="222">
        <f t="shared" si="1375"/>
        <v>0</v>
      </c>
      <c r="K615" s="222">
        <f t="shared" si="1376"/>
        <v>0</v>
      </c>
      <c r="L615" s="222">
        <f t="shared" si="1377"/>
        <v>0</v>
      </c>
      <c r="M615" s="222">
        <f t="shared" si="1378"/>
        <v>0</v>
      </c>
      <c r="N615" s="222">
        <f t="shared" si="1379"/>
        <v>0</v>
      </c>
      <c r="O615" s="222">
        <f t="shared" si="1380"/>
        <v>0</v>
      </c>
      <c r="P615" s="222">
        <f t="shared" si="1381"/>
        <v>0</v>
      </c>
      <c r="Q615" s="222">
        <f t="shared" si="1382"/>
        <v>0</v>
      </c>
      <c r="R615" s="222">
        <f t="shared" si="1383"/>
        <v>0</v>
      </c>
      <c r="S615" s="222">
        <f t="shared" si="1384"/>
        <v>0</v>
      </c>
      <c r="T615" s="222">
        <f t="shared" si="1385"/>
        <v>0</v>
      </c>
      <c r="U615" s="222">
        <f t="shared" si="1386"/>
        <v>0</v>
      </c>
      <c r="V615" s="222">
        <f t="shared" si="1387"/>
        <v>0</v>
      </c>
      <c r="W615" s="222">
        <f t="shared" si="1388"/>
        <v>0</v>
      </c>
      <c r="X615" s="222">
        <f t="shared" si="1389"/>
        <v>0</v>
      </c>
      <c r="Y615" s="222">
        <f t="shared" si="1390"/>
        <v>0</v>
      </c>
      <c r="Z615" s="222">
        <f t="shared" si="1391"/>
        <v>0</v>
      </c>
      <c r="AA615" s="222">
        <f t="shared" si="1392"/>
        <v>0</v>
      </c>
      <c r="AB615" s="222">
        <f t="shared" si="1393"/>
        <v>0</v>
      </c>
      <c r="AC615" s="222">
        <f t="shared" si="1394"/>
        <v>0</v>
      </c>
      <c r="AD615" s="222">
        <f t="shared" si="1395"/>
        <v>0</v>
      </c>
      <c r="AE615" s="222">
        <f t="shared" si="1396"/>
        <v>0</v>
      </c>
      <c r="AF615" s="222">
        <f t="shared" si="1397"/>
        <v>0</v>
      </c>
      <c r="AG615" s="222">
        <f t="shared" si="1398"/>
        <v>0</v>
      </c>
      <c r="AH615" s="222">
        <f t="shared" si="1399"/>
        <v>0</v>
      </c>
      <c r="AI615" s="222">
        <f t="shared" si="1400"/>
        <v>0</v>
      </c>
      <c r="AJ615" s="222">
        <f t="shared" si="1401"/>
        <v>0</v>
      </c>
      <c r="AK615" s="222">
        <f t="shared" si="1402"/>
        <v>0</v>
      </c>
      <c r="AL615" s="222">
        <f t="shared" si="1403"/>
        <v>0</v>
      </c>
      <c r="AM615" s="222">
        <f t="shared" si="1404"/>
        <v>0</v>
      </c>
      <c r="AN615" s="222">
        <f t="shared" si="1405"/>
        <v>0</v>
      </c>
      <c r="AO615" s="222">
        <f t="shared" si="1406"/>
        <v>0</v>
      </c>
      <c r="AP615" s="222">
        <f t="shared" si="1407"/>
        <v>0</v>
      </c>
      <c r="AQ615" s="222">
        <f t="shared" si="1408"/>
        <v>0</v>
      </c>
      <c r="AR615" s="222">
        <f t="shared" si="1409"/>
        <v>0</v>
      </c>
      <c r="AS615" s="222">
        <f t="shared" si="1410"/>
        <v>0</v>
      </c>
      <c r="AT615" s="222">
        <f t="shared" si="1411"/>
        <v>0</v>
      </c>
      <c r="AU615" s="222">
        <f t="shared" si="1412"/>
        <v>0</v>
      </c>
      <c r="AV615" s="222">
        <f t="shared" si="1413"/>
        <v>0</v>
      </c>
      <c r="AW615" s="222">
        <f t="shared" si="1414"/>
        <v>0</v>
      </c>
      <c r="AX615" s="222">
        <f t="shared" si="1415"/>
        <v>0</v>
      </c>
      <c r="AY615" s="222">
        <f t="shared" si="1416"/>
        <v>0</v>
      </c>
      <c r="AZ615" s="222">
        <f t="shared" si="1417"/>
        <v>0</v>
      </c>
      <c r="BA615" s="222">
        <f t="shared" si="1418"/>
        <v>0</v>
      </c>
      <c r="BB615" s="222">
        <f t="shared" si="1419"/>
        <v>0</v>
      </c>
      <c r="BC615" s="222">
        <f t="shared" si="1420"/>
        <v>0</v>
      </c>
      <c r="BD615" s="222">
        <f t="shared" si="1421"/>
        <v>0</v>
      </c>
      <c r="BE615" s="222">
        <f t="shared" si="1422"/>
        <v>0</v>
      </c>
      <c r="BF615" s="222">
        <f t="shared" si="1423"/>
        <v>0</v>
      </c>
      <c r="BG615" s="222">
        <f t="shared" si="1424"/>
        <v>0</v>
      </c>
      <c r="BH615" s="222">
        <f t="shared" si="1425"/>
        <v>0</v>
      </c>
      <c r="BI615" s="222">
        <f t="shared" si="1426"/>
        <v>0</v>
      </c>
      <c r="BJ615" s="222">
        <f t="shared" si="1427"/>
        <v>0</v>
      </c>
      <c r="BK615" s="222">
        <f t="shared" si="1428"/>
        <v>0</v>
      </c>
      <c r="BL615" s="222">
        <f t="shared" si="1429"/>
        <v>0</v>
      </c>
      <c r="BM615" s="222">
        <f t="shared" si="1430"/>
        <v>0</v>
      </c>
      <c r="BN615" s="222">
        <f t="shared" si="1431"/>
        <v>0</v>
      </c>
      <c r="BO615" s="222">
        <f t="shared" si="1432"/>
        <v>0</v>
      </c>
      <c r="BP615" s="222">
        <f t="shared" si="1433"/>
        <v>0</v>
      </c>
      <c r="BQ615" s="222">
        <f t="shared" si="1434"/>
        <v>0</v>
      </c>
      <c r="BR615" s="222">
        <f t="shared" si="1435"/>
        <v>0</v>
      </c>
      <c r="BS615" s="222">
        <f t="shared" si="1436"/>
        <v>0</v>
      </c>
      <c r="BT615" s="222">
        <f t="shared" si="1437"/>
        <v>0</v>
      </c>
      <c r="BU615" s="222">
        <f t="shared" si="1438"/>
        <v>0</v>
      </c>
      <c r="BV615" s="222">
        <f t="shared" si="1439"/>
        <v>0</v>
      </c>
      <c r="BW615" s="222">
        <f t="shared" si="1440"/>
        <v>0</v>
      </c>
      <c r="BX615" s="222">
        <f t="shared" si="1441"/>
        <v>0</v>
      </c>
      <c r="BY615" s="222">
        <f t="shared" si="1442"/>
        <v>0</v>
      </c>
      <c r="BZ615" s="222">
        <f t="shared" si="1443"/>
        <v>0</v>
      </c>
      <c r="CA615" s="222">
        <f t="shared" si="1444"/>
        <v>0</v>
      </c>
      <c r="CB615" s="222">
        <f t="shared" si="1445"/>
        <v>0</v>
      </c>
      <c r="CC615" s="222">
        <f t="shared" si="1446"/>
        <v>0</v>
      </c>
      <c r="CD615" s="222">
        <f t="shared" si="1447"/>
        <v>0</v>
      </c>
      <c r="CE615" s="222">
        <f t="shared" si="1448"/>
        <v>0</v>
      </c>
      <c r="CF615" s="222">
        <f t="shared" si="1449"/>
        <v>0</v>
      </c>
      <c r="CG615" s="222">
        <f t="shared" si="1450"/>
        <v>0</v>
      </c>
      <c r="CH615" s="222">
        <f t="shared" si="1451"/>
        <v>0</v>
      </c>
      <c r="CI615" s="222">
        <f t="shared" si="1452"/>
        <v>0</v>
      </c>
      <c r="CJ615" s="222">
        <f t="shared" si="1453"/>
        <v>0</v>
      </c>
      <c r="CK615" s="222">
        <f t="shared" si="1454"/>
        <v>0</v>
      </c>
      <c r="CL615" s="222">
        <f t="shared" si="1455"/>
        <v>0</v>
      </c>
      <c r="CM615" s="222">
        <f t="shared" si="1456"/>
        <v>0</v>
      </c>
      <c r="CN615" s="222">
        <f t="shared" si="1457"/>
        <v>0</v>
      </c>
      <c r="CO615" s="222">
        <f t="shared" si="1458"/>
        <v>0</v>
      </c>
      <c r="CP615" s="222">
        <f t="shared" si="1459"/>
        <v>0</v>
      </c>
      <c r="CQ615" s="222">
        <f t="shared" si="1460"/>
        <v>0</v>
      </c>
      <c r="CR615" s="222">
        <f t="shared" si="1461"/>
        <v>0</v>
      </c>
      <c r="CS615" s="222">
        <f t="shared" si="1462"/>
        <v>0</v>
      </c>
      <c r="CT615" s="222">
        <f t="shared" si="1463"/>
        <v>0</v>
      </c>
      <c r="CU615" s="222">
        <f t="shared" si="1464"/>
        <v>0</v>
      </c>
      <c r="CV615" s="222">
        <f t="shared" si="1465"/>
        <v>0</v>
      </c>
      <c r="CW615" s="222">
        <f t="shared" si="1466"/>
        <v>0</v>
      </c>
      <c r="CX615" s="222">
        <f t="shared" si="1467"/>
        <v>0</v>
      </c>
      <c r="CY615" s="222">
        <f t="shared" si="1468"/>
        <v>0</v>
      </c>
      <c r="CZ615" s="222">
        <f t="shared" si="1469"/>
        <v>0</v>
      </c>
      <c r="DA615" s="222">
        <f t="shared" si="1470"/>
        <v>0</v>
      </c>
      <c r="DB615" s="222">
        <f t="shared" si="1471"/>
        <v>0</v>
      </c>
      <c r="DC615" s="222">
        <f t="shared" si="1472"/>
        <v>0</v>
      </c>
      <c r="DD615" s="222">
        <f t="shared" si="1473"/>
        <v>0</v>
      </c>
      <c r="DE615" s="222">
        <f t="shared" si="1474"/>
        <v>0</v>
      </c>
      <c r="DF615" s="222">
        <f t="shared" si="1475"/>
        <v>0</v>
      </c>
      <c r="DG615" s="222">
        <f t="shared" si="1476"/>
        <v>0</v>
      </c>
      <c r="DH615" s="222">
        <f t="shared" si="1477"/>
        <v>0</v>
      </c>
      <c r="DI615" s="222">
        <f t="shared" si="1478"/>
        <v>0</v>
      </c>
      <c r="DJ615" s="222">
        <f t="shared" si="1479"/>
        <v>0</v>
      </c>
      <c r="DK615" s="222">
        <f t="shared" si="1480"/>
        <v>0</v>
      </c>
      <c r="DL615" s="222">
        <f t="shared" si="1481"/>
        <v>0</v>
      </c>
      <c r="DM615" s="222">
        <f t="shared" si="1482"/>
        <v>0</v>
      </c>
      <c r="DN615" s="222">
        <f t="shared" si="1483"/>
        <v>0</v>
      </c>
      <c r="DO615" s="222">
        <f t="shared" si="1484"/>
        <v>0</v>
      </c>
      <c r="DP615" s="222">
        <f t="shared" si="1485"/>
        <v>0</v>
      </c>
      <c r="DQ615" s="222">
        <f t="shared" si="1486"/>
        <v>0</v>
      </c>
      <c r="DR615" s="222">
        <f t="shared" si="1487"/>
        <v>0</v>
      </c>
      <c r="DS615" s="222">
        <f t="shared" si="1488"/>
        <v>0</v>
      </c>
      <c r="DT615" s="222">
        <f t="shared" si="1489"/>
        <v>0</v>
      </c>
      <c r="DU615" s="222">
        <f t="shared" si="1490"/>
        <v>0</v>
      </c>
      <c r="DV615" s="222">
        <f t="shared" si="1491"/>
        <v>0</v>
      </c>
      <c r="DW615" s="222">
        <f t="shared" si="1492"/>
        <v>0</v>
      </c>
      <c r="DX615" s="222">
        <f t="shared" si="1493"/>
        <v>0</v>
      </c>
      <c r="DY615" s="222">
        <f t="shared" si="1494"/>
        <v>0</v>
      </c>
      <c r="DZ615" s="222">
        <f t="shared" si="1495"/>
        <v>0</v>
      </c>
      <c r="EA615" s="222">
        <f t="shared" si="1496"/>
        <v>0</v>
      </c>
      <c r="EB615" s="222">
        <f t="shared" si="1497"/>
        <v>0</v>
      </c>
      <c r="EC615" s="222">
        <f t="shared" si="1498"/>
        <v>0</v>
      </c>
      <c r="ED615" s="222">
        <f t="shared" si="1499"/>
        <v>0</v>
      </c>
      <c r="EE615" s="222">
        <f t="shared" si="1500"/>
        <v>0</v>
      </c>
      <c r="EF615" s="222">
        <f t="shared" si="1501"/>
        <v>0</v>
      </c>
      <c r="EG615" s="222">
        <f t="shared" si="1502"/>
        <v>0</v>
      </c>
      <c r="EH615" s="222">
        <f t="shared" si="1503"/>
        <v>0</v>
      </c>
      <c r="EI615" s="222">
        <f t="shared" si="1504"/>
        <v>0</v>
      </c>
      <c r="EJ615" s="222">
        <f t="shared" si="1505"/>
        <v>0</v>
      </c>
      <c r="EK615" s="222">
        <f t="shared" si="1506"/>
        <v>0</v>
      </c>
      <c r="EL615" s="222">
        <f t="shared" si="1507"/>
        <v>0</v>
      </c>
      <c r="EM615" s="222">
        <f t="shared" si="1508"/>
        <v>0</v>
      </c>
      <c r="EN615" s="222">
        <f t="shared" si="1509"/>
        <v>0</v>
      </c>
      <c r="EO615" s="222">
        <f t="shared" si="1510"/>
        <v>0</v>
      </c>
      <c r="EP615" s="222">
        <f t="shared" si="1511"/>
        <v>0</v>
      </c>
      <c r="EQ615" s="222">
        <f t="shared" si="1512"/>
        <v>0</v>
      </c>
      <c r="ER615" s="222">
        <f t="shared" si="1513"/>
        <v>0</v>
      </c>
      <c r="ES615" s="222">
        <f t="shared" si="1514"/>
        <v>0</v>
      </c>
      <c r="ET615" s="222">
        <f t="shared" si="1515"/>
        <v>0</v>
      </c>
      <c r="EU615" s="222">
        <f t="shared" si="1516"/>
        <v>0</v>
      </c>
      <c r="EV615" s="222">
        <f t="shared" si="1517"/>
        <v>0</v>
      </c>
      <c r="EW615" s="222">
        <f t="shared" si="1518"/>
        <v>0</v>
      </c>
      <c r="EX615" s="222">
        <f t="shared" si="1519"/>
        <v>0</v>
      </c>
      <c r="EY615" s="222">
        <f t="shared" si="1520"/>
        <v>0</v>
      </c>
      <c r="EZ615" s="222">
        <f t="shared" si="1521"/>
        <v>0</v>
      </c>
      <c r="FA615" s="222">
        <f t="shared" si="1522"/>
        <v>0</v>
      </c>
      <c r="FB615" s="222">
        <f t="shared" si="1523"/>
        <v>0</v>
      </c>
      <c r="FC615" s="222">
        <f t="shared" si="1524"/>
        <v>0</v>
      </c>
      <c r="FD615" s="222">
        <f t="shared" si="1525"/>
        <v>0</v>
      </c>
      <c r="FE615" s="222">
        <f t="shared" si="1526"/>
        <v>0</v>
      </c>
      <c r="FF615" s="222">
        <f t="shared" si="1527"/>
        <v>0</v>
      </c>
      <c r="FG615" s="222">
        <f t="shared" si="1528"/>
        <v>0</v>
      </c>
      <c r="FH615" s="222">
        <f t="shared" si="1529"/>
        <v>0</v>
      </c>
      <c r="FI615" s="222">
        <f t="shared" si="1530"/>
        <v>0</v>
      </c>
      <c r="FJ615" s="222">
        <f t="shared" si="1531"/>
        <v>0</v>
      </c>
      <c r="FK615" s="222">
        <f t="shared" si="1532"/>
        <v>0</v>
      </c>
      <c r="FL615" s="222">
        <f t="shared" si="1533"/>
        <v>0</v>
      </c>
      <c r="FM615" s="222">
        <f t="shared" si="1534"/>
        <v>0</v>
      </c>
      <c r="FN615" s="222">
        <f t="shared" si="1535"/>
        <v>0</v>
      </c>
      <c r="FO615" s="222">
        <f t="shared" si="1536"/>
        <v>0</v>
      </c>
      <c r="FP615" s="222">
        <f t="shared" si="1537"/>
        <v>0</v>
      </c>
      <c r="FQ615" s="222">
        <f t="shared" si="1538"/>
        <v>0</v>
      </c>
      <c r="FR615" s="222">
        <f t="shared" si="1539"/>
        <v>0</v>
      </c>
      <c r="FS615" s="222">
        <f t="shared" si="1540"/>
        <v>0</v>
      </c>
      <c r="FT615" s="222">
        <f t="shared" si="1541"/>
        <v>0</v>
      </c>
      <c r="FU615" s="222">
        <f t="shared" si="1542"/>
        <v>0</v>
      </c>
      <c r="FV615" s="222">
        <f t="shared" si="1543"/>
        <v>0</v>
      </c>
      <c r="FW615" s="222">
        <f t="shared" si="1544"/>
        <v>0</v>
      </c>
      <c r="FX615" s="222">
        <f t="shared" si="1545"/>
        <v>0</v>
      </c>
      <c r="FY615" s="222">
        <f t="shared" si="1546"/>
        <v>0</v>
      </c>
      <c r="FZ615" s="222">
        <f t="shared" si="1547"/>
        <v>0</v>
      </c>
      <c r="GA615" s="222">
        <f t="shared" si="1548"/>
        <v>0</v>
      </c>
      <c r="GB615" s="222">
        <f t="shared" si="1549"/>
        <v>0</v>
      </c>
      <c r="GC615" s="222">
        <f t="shared" si="1550"/>
        <v>0</v>
      </c>
      <c r="GD615" s="222">
        <f t="shared" si="1551"/>
        <v>0</v>
      </c>
      <c r="GE615" s="222">
        <f t="shared" si="1552"/>
        <v>0</v>
      </c>
      <c r="GF615" s="222">
        <f t="shared" si="1553"/>
        <v>0</v>
      </c>
      <c r="GG615" s="222">
        <f t="shared" si="1554"/>
        <v>0</v>
      </c>
      <c r="GH615" s="222">
        <f t="shared" si="1555"/>
        <v>0</v>
      </c>
      <c r="GI615" s="222">
        <f t="shared" si="1556"/>
        <v>0</v>
      </c>
      <c r="GJ615" s="222">
        <f t="shared" si="1557"/>
        <v>0</v>
      </c>
      <c r="GK615" s="222">
        <f t="shared" si="1558"/>
        <v>0</v>
      </c>
      <c r="GL615" s="222">
        <f t="shared" si="1559"/>
        <v>0</v>
      </c>
      <c r="GM615" s="222">
        <f t="shared" si="1560"/>
        <v>0</v>
      </c>
      <c r="GN615" s="222">
        <f t="shared" si="1561"/>
        <v>0</v>
      </c>
      <c r="GO615" s="222">
        <f t="shared" si="1562"/>
        <v>0</v>
      </c>
      <c r="GP615" s="222">
        <f t="shared" si="1563"/>
        <v>0</v>
      </c>
      <c r="GQ615" s="222">
        <f t="shared" si="1564"/>
        <v>0</v>
      </c>
      <c r="GR615" s="222">
        <f t="shared" si="1565"/>
        <v>0</v>
      </c>
      <c r="GS615" s="222">
        <f t="shared" si="1566"/>
        <v>0</v>
      </c>
      <c r="GT615" s="222">
        <f t="shared" si="1567"/>
        <v>0</v>
      </c>
      <c r="GU615" s="222">
        <f t="shared" si="1568"/>
        <v>0</v>
      </c>
      <c r="GV615" s="222">
        <f t="shared" si="1569"/>
        <v>0</v>
      </c>
      <c r="GW615" s="222">
        <f t="shared" si="1570"/>
        <v>0</v>
      </c>
      <c r="GX615" s="222">
        <f t="shared" si="1571"/>
        <v>0</v>
      </c>
      <c r="GY615" s="222">
        <f t="shared" si="1572"/>
        <v>0</v>
      </c>
      <c r="GZ615" s="222">
        <f t="shared" si="1573"/>
        <v>0</v>
      </c>
      <c r="HA615" s="222">
        <f t="shared" si="1574"/>
        <v>0</v>
      </c>
      <c r="HB615" s="222">
        <f t="shared" si="1575"/>
        <v>0</v>
      </c>
      <c r="HC615" s="222">
        <f t="shared" si="1576"/>
        <v>0</v>
      </c>
      <c r="HD615" s="222">
        <f t="shared" si="1577"/>
        <v>0</v>
      </c>
      <c r="HE615" s="222">
        <f t="shared" si="1578"/>
        <v>0</v>
      </c>
      <c r="HF615" s="222">
        <f t="shared" si="1579"/>
        <v>0</v>
      </c>
      <c r="HG615" s="222">
        <f t="shared" si="1580"/>
        <v>0</v>
      </c>
      <c r="HH615" s="222">
        <f t="shared" si="1581"/>
        <v>0</v>
      </c>
      <c r="HI615" s="222">
        <f t="shared" si="1582"/>
        <v>0</v>
      </c>
      <c r="HJ615" s="222">
        <f t="shared" si="1583"/>
        <v>0</v>
      </c>
      <c r="HK615" s="222">
        <f t="shared" si="1584"/>
        <v>0</v>
      </c>
      <c r="HL615" s="222">
        <f t="shared" si="1585"/>
        <v>0</v>
      </c>
      <c r="HM615" s="222">
        <f t="shared" si="1586"/>
        <v>0</v>
      </c>
      <c r="HN615" s="222">
        <f t="shared" si="1587"/>
        <v>0</v>
      </c>
      <c r="HO615" s="222">
        <f t="shared" si="1588"/>
        <v>0</v>
      </c>
      <c r="HP615" s="222">
        <f t="shared" si="1589"/>
        <v>0</v>
      </c>
      <c r="HQ615" s="222">
        <f t="shared" si="1590"/>
        <v>0</v>
      </c>
      <c r="HR615" s="222">
        <f t="shared" si="1591"/>
        <v>0</v>
      </c>
      <c r="HS615" s="222">
        <f t="shared" si="1592"/>
        <v>0</v>
      </c>
      <c r="HT615" s="222">
        <f t="shared" si="1593"/>
        <v>0</v>
      </c>
      <c r="HU615" s="222">
        <f t="shared" si="1594"/>
        <v>0</v>
      </c>
      <c r="HV615" s="222">
        <f t="shared" si="1595"/>
        <v>0</v>
      </c>
      <c r="HW615" s="222">
        <f t="shared" si="1596"/>
        <v>0</v>
      </c>
      <c r="HX615" s="222">
        <f t="shared" si="1597"/>
        <v>0</v>
      </c>
      <c r="HY615" s="222">
        <f t="shared" si="1598"/>
        <v>0</v>
      </c>
      <c r="HZ615" s="222">
        <f t="shared" si="1599"/>
        <v>0</v>
      </c>
      <c r="IA615" s="222">
        <f t="shared" si="1600"/>
        <v>0</v>
      </c>
      <c r="IB615" s="222">
        <f t="shared" si="1601"/>
        <v>0</v>
      </c>
      <c r="IC615" s="222">
        <f t="shared" si="1602"/>
        <v>0</v>
      </c>
      <c r="ID615" s="222">
        <f t="shared" si="1603"/>
        <v>0</v>
      </c>
      <c r="IE615" s="222">
        <f t="shared" si="1604"/>
        <v>0</v>
      </c>
      <c r="IF615" s="222">
        <f t="shared" si="1605"/>
        <v>0</v>
      </c>
      <c r="IG615" s="222">
        <f t="shared" si="1606"/>
        <v>0</v>
      </c>
      <c r="IH615" s="222">
        <f t="shared" si="1607"/>
        <v>0</v>
      </c>
      <c r="II615" s="222">
        <f t="shared" si="1608"/>
        <v>0</v>
      </c>
      <c r="IJ615" s="222">
        <f t="shared" si="1609"/>
        <v>0</v>
      </c>
      <c r="IK615" s="222">
        <f t="shared" si="1610"/>
        <v>0</v>
      </c>
      <c r="IL615" s="222">
        <f t="shared" si="1611"/>
        <v>0</v>
      </c>
      <c r="IM615" s="222">
        <f t="shared" si="1612"/>
        <v>0</v>
      </c>
      <c r="IN615" s="222">
        <f t="shared" si="1613"/>
        <v>0</v>
      </c>
      <c r="IO615" s="222">
        <f t="shared" si="1614"/>
        <v>0</v>
      </c>
      <c r="IP615" s="222">
        <f t="shared" si="1615"/>
        <v>0</v>
      </c>
      <c r="IQ615" s="222">
        <f t="shared" si="1616"/>
        <v>0</v>
      </c>
      <c r="IR615" s="222">
        <f t="shared" si="1617"/>
        <v>0</v>
      </c>
      <c r="IS615" s="222">
        <f t="shared" si="1618"/>
        <v>0</v>
      </c>
      <c r="IT615" s="222">
        <f t="shared" si="1619"/>
        <v>0</v>
      </c>
      <c r="IU615" s="222">
        <f t="shared" si="1620"/>
        <v>0</v>
      </c>
      <c r="IV615" s="222">
        <f t="shared" si="1621"/>
        <v>0</v>
      </c>
      <c r="IW615" s="222">
        <f t="shared" si="1622"/>
        <v>0</v>
      </c>
      <c r="IX615" s="222">
        <f t="shared" si="1623"/>
        <v>0</v>
      </c>
      <c r="IY615" s="222">
        <f t="shared" si="1624"/>
        <v>0</v>
      </c>
      <c r="IZ615" s="222">
        <f t="shared" si="1625"/>
        <v>0</v>
      </c>
      <c r="JA615" s="222">
        <f t="shared" si="1626"/>
        <v>0</v>
      </c>
      <c r="JB615" s="222">
        <f t="shared" si="1627"/>
        <v>0</v>
      </c>
    </row>
    <row r="616" spans="1:262">
      <c r="B616" s="230">
        <v>255</v>
      </c>
      <c r="C616" s="229">
        <f t="shared" si="1628"/>
        <v>4.9804687499999797E-3</v>
      </c>
      <c r="D616" s="226">
        <f t="shared" ca="1" si="1371"/>
        <v>24.554670360771901</v>
      </c>
      <c r="E616" s="225">
        <f ca="1">JA361</f>
        <v>0.55467036077190079</v>
      </c>
      <c r="F616" s="224">
        <v>255</v>
      </c>
      <c r="G616" s="222">
        <f t="shared" si="1372"/>
        <v>0</v>
      </c>
      <c r="H616" s="222">
        <f t="shared" si="1373"/>
        <v>0</v>
      </c>
      <c r="I616" s="222">
        <f t="shared" si="1374"/>
        <v>0</v>
      </c>
      <c r="J616" s="222">
        <f t="shared" si="1375"/>
        <v>0</v>
      </c>
      <c r="K616" s="222">
        <f t="shared" si="1376"/>
        <v>0</v>
      </c>
      <c r="L616" s="222">
        <f t="shared" si="1377"/>
        <v>0</v>
      </c>
      <c r="M616" s="222">
        <f t="shared" si="1378"/>
        <v>0</v>
      </c>
      <c r="N616" s="222">
        <f t="shared" si="1379"/>
        <v>0</v>
      </c>
      <c r="O616" s="222">
        <f t="shared" si="1380"/>
        <v>0</v>
      </c>
      <c r="P616" s="222">
        <f t="shared" si="1381"/>
        <v>0</v>
      </c>
      <c r="Q616" s="222">
        <f t="shared" si="1382"/>
        <v>0</v>
      </c>
      <c r="R616" s="222">
        <f t="shared" si="1383"/>
        <v>0</v>
      </c>
      <c r="S616" s="222">
        <f t="shared" si="1384"/>
        <v>0</v>
      </c>
      <c r="T616" s="222">
        <f t="shared" si="1385"/>
        <v>0</v>
      </c>
      <c r="U616" s="222">
        <f t="shared" si="1386"/>
        <v>0</v>
      </c>
      <c r="V616" s="222">
        <f t="shared" si="1387"/>
        <v>0</v>
      </c>
      <c r="W616" s="222">
        <f t="shared" si="1388"/>
        <v>0</v>
      </c>
      <c r="X616" s="222">
        <f t="shared" si="1389"/>
        <v>0</v>
      </c>
      <c r="Y616" s="222">
        <f t="shared" si="1390"/>
        <v>0</v>
      </c>
      <c r="Z616" s="222">
        <f t="shared" si="1391"/>
        <v>0</v>
      </c>
      <c r="AA616" s="222">
        <f t="shared" si="1392"/>
        <v>0</v>
      </c>
      <c r="AB616" s="222">
        <f t="shared" si="1393"/>
        <v>0</v>
      </c>
      <c r="AC616" s="222">
        <f t="shared" si="1394"/>
        <v>0</v>
      </c>
      <c r="AD616" s="222">
        <f t="shared" si="1395"/>
        <v>0</v>
      </c>
      <c r="AE616" s="222">
        <f t="shared" si="1396"/>
        <v>0</v>
      </c>
      <c r="AF616" s="222">
        <f t="shared" si="1397"/>
        <v>0</v>
      </c>
      <c r="AG616" s="222">
        <f t="shared" si="1398"/>
        <v>0</v>
      </c>
      <c r="AH616" s="222">
        <f t="shared" si="1399"/>
        <v>0</v>
      </c>
      <c r="AI616" s="222">
        <f t="shared" si="1400"/>
        <v>0</v>
      </c>
      <c r="AJ616" s="222">
        <f t="shared" si="1401"/>
        <v>0</v>
      </c>
      <c r="AK616" s="222">
        <f t="shared" si="1402"/>
        <v>0</v>
      </c>
      <c r="AL616" s="222">
        <f t="shared" si="1403"/>
        <v>0</v>
      </c>
      <c r="AM616" s="222">
        <f t="shared" si="1404"/>
        <v>0</v>
      </c>
      <c r="AN616" s="222">
        <f t="shared" si="1405"/>
        <v>0</v>
      </c>
      <c r="AO616" s="222">
        <f t="shared" si="1406"/>
        <v>0</v>
      </c>
      <c r="AP616" s="222">
        <f t="shared" si="1407"/>
        <v>0</v>
      </c>
      <c r="AQ616" s="222">
        <f t="shared" si="1408"/>
        <v>0</v>
      </c>
      <c r="AR616" s="222">
        <f t="shared" si="1409"/>
        <v>0</v>
      </c>
      <c r="AS616" s="222">
        <f t="shared" si="1410"/>
        <v>0</v>
      </c>
      <c r="AT616" s="222">
        <f t="shared" si="1411"/>
        <v>0</v>
      </c>
      <c r="AU616" s="222">
        <f t="shared" si="1412"/>
        <v>0</v>
      </c>
      <c r="AV616" s="222">
        <f t="shared" si="1413"/>
        <v>0</v>
      </c>
      <c r="AW616" s="222">
        <f t="shared" si="1414"/>
        <v>0</v>
      </c>
      <c r="AX616" s="222">
        <f t="shared" si="1415"/>
        <v>0</v>
      </c>
      <c r="AY616" s="222">
        <f t="shared" si="1416"/>
        <v>0</v>
      </c>
      <c r="AZ616" s="222">
        <f t="shared" si="1417"/>
        <v>0</v>
      </c>
      <c r="BA616" s="222">
        <f t="shared" si="1418"/>
        <v>0</v>
      </c>
      <c r="BB616" s="222">
        <f t="shared" si="1419"/>
        <v>0</v>
      </c>
      <c r="BC616" s="222">
        <f t="shared" si="1420"/>
        <v>0</v>
      </c>
      <c r="BD616" s="222">
        <f t="shared" si="1421"/>
        <v>0</v>
      </c>
      <c r="BE616" s="222">
        <f t="shared" si="1422"/>
        <v>0</v>
      </c>
      <c r="BF616" s="222">
        <f t="shared" si="1423"/>
        <v>0</v>
      </c>
      <c r="BG616" s="222">
        <f t="shared" si="1424"/>
        <v>0</v>
      </c>
      <c r="BH616" s="222">
        <f t="shared" si="1425"/>
        <v>0</v>
      </c>
      <c r="BI616" s="222">
        <f t="shared" si="1426"/>
        <v>0</v>
      </c>
      <c r="BJ616" s="222">
        <f t="shared" si="1427"/>
        <v>0</v>
      </c>
      <c r="BK616" s="222">
        <f t="shared" si="1428"/>
        <v>0</v>
      </c>
      <c r="BL616" s="222">
        <f t="shared" si="1429"/>
        <v>0</v>
      </c>
      <c r="BM616" s="222">
        <f t="shared" si="1430"/>
        <v>0</v>
      </c>
      <c r="BN616" s="222">
        <f t="shared" si="1431"/>
        <v>0</v>
      </c>
      <c r="BO616" s="222">
        <f t="shared" si="1432"/>
        <v>0</v>
      </c>
      <c r="BP616" s="222">
        <f t="shared" si="1433"/>
        <v>0</v>
      </c>
      <c r="BQ616" s="222">
        <f t="shared" si="1434"/>
        <v>0</v>
      </c>
      <c r="BR616" s="222">
        <f t="shared" si="1435"/>
        <v>0</v>
      </c>
      <c r="BS616" s="222">
        <f t="shared" si="1436"/>
        <v>0</v>
      </c>
      <c r="BT616" s="222">
        <f t="shared" si="1437"/>
        <v>0</v>
      </c>
      <c r="BU616" s="222">
        <f t="shared" si="1438"/>
        <v>0</v>
      </c>
      <c r="BV616" s="222">
        <f t="shared" si="1439"/>
        <v>0</v>
      </c>
      <c r="BW616" s="222">
        <f t="shared" si="1440"/>
        <v>0</v>
      </c>
      <c r="BX616" s="222">
        <f t="shared" si="1441"/>
        <v>0</v>
      </c>
      <c r="BY616" s="222">
        <f t="shared" si="1442"/>
        <v>0</v>
      </c>
      <c r="BZ616" s="222">
        <f t="shared" si="1443"/>
        <v>0</v>
      </c>
      <c r="CA616" s="222">
        <f t="shared" si="1444"/>
        <v>0</v>
      </c>
      <c r="CB616" s="222">
        <f t="shared" si="1445"/>
        <v>0</v>
      </c>
      <c r="CC616" s="222">
        <f t="shared" si="1446"/>
        <v>0</v>
      </c>
      <c r="CD616" s="222">
        <f t="shared" si="1447"/>
        <v>0</v>
      </c>
      <c r="CE616" s="222">
        <f t="shared" si="1448"/>
        <v>0</v>
      </c>
      <c r="CF616" s="222">
        <f t="shared" si="1449"/>
        <v>0</v>
      </c>
      <c r="CG616" s="222">
        <f t="shared" si="1450"/>
        <v>0</v>
      </c>
      <c r="CH616" s="222">
        <f t="shared" si="1451"/>
        <v>0</v>
      </c>
      <c r="CI616" s="222">
        <f t="shared" si="1452"/>
        <v>0</v>
      </c>
      <c r="CJ616" s="222">
        <f t="shared" si="1453"/>
        <v>0</v>
      </c>
      <c r="CK616" s="222">
        <f t="shared" si="1454"/>
        <v>0</v>
      </c>
      <c r="CL616" s="222">
        <f t="shared" si="1455"/>
        <v>0</v>
      </c>
      <c r="CM616" s="222">
        <f t="shared" si="1456"/>
        <v>0</v>
      </c>
      <c r="CN616" s="222">
        <f t="shared" si="1457"/>
        <v>0</v>
      </c>
      <c r="CO616" s="222">
        <f t="shared" si="1458"/>
        <v>0</v>
      </c>
      <c r="CP616" s="222">
        <f t="shared" si="1459"/>
        <v>0</v>
      </c>
      <c r="CQ616" s="222">
        <f t="shared" si="1460"/>
        <v>0</v>
      </c>
      <c r="CR616" s="222">
        <f t="shared" si="1461"/>
        <v>0</v>
      </c>
      <c r="CS616" s="222">
        <f t="shared" si="1462"/>
        <v>0</v>
      </c>
      <c r="CT616" s="222">
        <f t="shared" si="1463"/>
        <v>0</v>
      </c>
      <c r="CU616" s="222">
        <f t="shared" si="1464"/>
        <v>0</v>
      </c>
      <c r="CV616" s="222">
        <f t="shared" si="1465"/>
        <v>0</v>
      </c>
      <c r="CW616" s="222">
        <f t="shared" si="1466"/>
        <v>0</v>
      </c>
      <c r="CX616" s="222">
        <f t="shared" si="1467"/>
        <v>0</v>
      </c>
      <c r="CY616" s="222">
        <f t="shared" si="1468"/>
        <v>0</v>
      </c>
      <c r="CZ616" s="222">
        <f t="shared" si="1469"/>
        <v>0</v>
      </c>
      <c r="DA616" s="222">
        <f t="shared" si="1470"/>
        <v>0</v>
      </c>
      <c r="DB616" s="222">
        <f t="shared" si="1471"/>
        <v>0</v>
      </c>
      <c r="DC616" s="222">
        <f t="shared" si="1472"/>
        <v>0</v>
      </c>
      <c r="DD616" s="222">
        <f t="shared" si="1473"/>
        <v>0</v>
      </c>
      <c r="DE616" s="222">
        <f t="shared" si="1474"/>
        <v>0</v>
      </c>
      <c r="DF616" s="222">
        <f t="shared" si="1475"/>
        <v>0</v>
      </c>
      <c r="DG616" s="222">
        <f t="shared" si="1476"/>
        <v>0</v>
      </c>
      <c r="DH616" s="222">
        <f t="shared" si="1477"/>
        <v>0</v>
      </c>
      <c r="DI616" s="222">
        <f t="shared" si="1478"/>
        <v>0</v>
      </c>
      <c r="DJ616" s="222">
        <f t="shared" si="1479"/>
        <v>0</v>
      </c>
      <c r="DK616" s="222">
        <f t="shared" si="1480"/>
        <v>0</v>
      </c>
      <c r="DL616" s="222">
        <f t="shared" si="1481"/>
        <v>0</v>
      </c>
      <c r="DM616" s="222">
        <f t="shared" si="1482"/>
        <v>0</v>
      </c>
      <c r="DN616" s="222">
        <f t="shared" si="1483"/>
        <v>0</v>
      </c>
      <c r="DO616" s="222">
        <f t="shared" si="1484"/>
        <v>0</v>
      </c>
      <c r="DP616" s="222">
        <f t="shared" si="1485"/>
        <v>0</v>
      </c>
      <c r="DQ616" s="222">
        <f t="shared" si="1486"/>
        <v>0</v>
      </c>
      <c r="DR616" s="222">
        <f t="shared" si="1487"/>
        <v>0</v>
      </c>
      <c r="DS616" s="222">
        <f t="shared" si="1488"/>
        <v>0</v>
      </c>
      <c r="DT616" s="222">
        <f t="shared" si="1489"/>
        <v>0</v>
      </c>
      <c r="DU616" s="222">
        <f t="shared" si="1490"/>
        <v>0</v>
      </c>
      <c r="DV616" s="222">
        <f t="shared" si="1491"/>
        <v>0</v>
      </c>
      <c r="DW616" s="222">
        <f t="shared" si="1492"/>
        <v>0</v>
      </c>
      <c r="DX616" s="222">
        <f t="shared" si="1493"/>
        <v>0</v>
      </c>
      <c r="DY616" s="222">
        <f t="shared" si="1494"/>
        <v>0</v>
      </c>
      <c r="DZ616" s="222">
        <f t="shared" si="1495"/>
        <v>0</v>
      </c>
      <c r="EA616" s="222">
        <f t="shared" si="1496"/>
        <v>0</v>
      </c>
      <c r="EB616" s="222">
        <f t="shared" si="1497"/>
        <v>0</v>
      </c>
      <c r="EC616" s="222">
        <f t="shared" si="1498"/>
        <v>0</v>
      </c>
      <c r="ED616" s="222">
        <f t="shared" si="1499"/>
        <v>0</v>
      </c>
      <c r="EE616" s="222">
        <f t="shared" si="1500"/>
        <v>0</v>
      </c>
      <c r="EF616" s="222">
        <f t="shared" si="1501"/>
        <v>0</v>
      </c>
      <c r="EG616" s="222">
        <f t="shared" si="1502"/>
        <v>0</v>
      </c>
      <c r="EH616" s="222">
        <f t="shared" si="1503"/>
        <v>0</v>
      </c>
      <c r="EI616" s="222">
        <f t="shared" si="1504"/>
        <v>0</v>
      </c>
      <c r="EJ616" s="222">
        <f t="shared" si="1505"/>
        <v>0</v>
      </c>
      <c r="EK616" s="222">
        <f t="shared" si="1506"/>
        <v>0</v>
      </c>
      <c r="EL616" s="222">
        <f t="shared" si="1507"/>
        <v>0</v>
      </c>
      <c r="EM616" s="222">
        <f t="shared" si="1508"/>
        <v>0</v>
      </c>
      <c r="EN616" s="222">
        <f t="shared" si="1509"/>
        <v>0</v>
      </c>
      <c r="EO616" s="222">
        <f t="shared" si="1510"/>
        <v>0</v>
      </c>
      <c r="EP616" s="222">
        <f t="shared" si="1511"/>
        <v>0</v>
      </c>
      <c r="EQ616" s="222">
        <f t="shared" si="1512"/>
        <v>0</v>
      </c>
      <c r="ER616" s="222">
        <f t="shared" si="1513"/>
        <v>0</v>
      </c>
      <c r="ES616" s="222">
        <f t="shared" si="1514"/>
        <v>0</v>
      </c>
      <c r="ET616" s="222">
        <f t="shared" si="1515"/>
        <v>0</v>
      </c>
      <c r="EU616" s="222">
        <f t="shared" si="1516"/>
        <v>0</v>
      </c>
      <c r="EV616" s="222">
        <f t="shared" si="1517"/>
        <v>0</v>
      </c>
      <c r="EW616" s="222">
        <f t="shared" si="1518"/>
        <v>0</v>
      </c>
      <c r="EX616" s="222">
        <f t="shared" si="1519"/>
        <v>0</v>
      </c>
      <c r="EY616" s="222">
        <f t="shared" si="1520"/>
        <v>0</v>
      </c>
      <c r="EZ616" s="222">
        <f t="shared" si="1521"/>
        <v>0</v>
      </c>
      <c r="FA616" s="222">
        <f t="shared" si="1522"/>
        <v>0</v>
      </c>
      <c r="FB616" s="222">
        <f t="shared" si="1523"/>
        <v>0</v>
      </c>
      <c r="FC616" s="222">
        <f t="shared" si="1524"/>
        <v>0</v>
      </c>
      <c r="FD616" s="222">
        <f t="shared" si="1525"/>
        <v>0</v>
      </c>
      <c r="FE616" s="222">
        <f t="shared" si="1526"/>
        <v>0</v>
      </c>
      <c r="FF616" s="222">
        <f t="shared" si="1527"/>
        <v>0</v>
      </c>
      <c r="FG616" s="222">
        <f t="shared" si="1528"/>
        <v>0</v>
      </c>
      <c r="FH616" s="222">
        <f t="shared" si="1529"/>
        <v>0</v>
      </c>
      <c r="FI616" s="222">
        <f t="shared" si="1530"/>
        <v>0</v>
      </c>
      <c r="FJ616" s="222">
        <f t="shared" si="1531"/>
        <v>0</v>
      </c>
      <c r="FK616" s="222">
        <f t="shared" si="1532"/>
        <v>0</v>
      </c>
      <c r="FL616" s="222">
        <f t="shared" si="1533"/>
        <v>0</v>
      </c>
      <c r="FM616" s="222">
        <f t="shared" si="1534"/>
        <v>0</v>
      </c>
      <c r="FN616" s="222">
        <f t="shared" si="1535"/>
        <v>0</v>
      </c>
      <c r="FO616" s="222">
        <f t="shared" si="1536"/>
        <v>0</v>
      </c>
      <c r="FP616" s="222">
        <f t="shared" si="1537"/>
        <v>0</v>
      </c>
      <c r="FQ616" s="222">
        <f t="shared" si="1538"/>
        <v>0</v>
      </c>
      <c r="FR616" s="222">
        <f t="shared" si="1539"/>
        <v>0</v>
      </c>
      <c r="FS616" s="222">
        <f t="shared" si="1540"/>
        <v>0</v>
      </c>
      <c r="FT616" s="222">
        <f t="shared" si="1541"/>
        <v>0</v>
      </c>
      <c r="FU616" s="222">
        <f t="shared" si="1542"/>
        <v>0</v>
      </c>
      <c r="FV616" s="222">
        <f t="shared" si="1543"/>
        <v>0</v>
      </c>
      <c r="FW616" s="222">
        <f t="shared" si="1544"/>
        <v>0</v>
      </c>
      <c r="FX616" s="222">
        <f t="shared" si="1545"/>
        <v>0</v>
      </c>
      <c r="FY616" s="222">
        <f t="shared" si="1546"/>
        <v>0</v>
      </c>
      <c r="FZ616" s="222">
        <f t="shared" si="1547"/>
        <v>0</v>
      </c>
      <c r="GA616" s="222">
        <f t="shared" si="1548"/>
        <v>0</v>
      </c>
      <c r="GB616" s="222">
        <f t="shared" si="1549"/>
        <v>0</v>
      </c>
      <c r="GC616" s="222">
        <f t="shared" si="1550"/>
        <v>0</v>
      </c>
      <c r="GD616" s="222">
        <f t="shared" si="1551"/>
        <v>0</v>
      </c>
      <c r="GE616" s="222">
        <f t="shared" si="1552"/>
        <v>0</v>
      </c>
      <c r="GF616" s="222">
        <f t="shared" si="1553"/>
        <v>0</v>
      </c>
      <c r="GG616" s="222">
        <f t="shared" si="1554"/>
        <v>0</v>
      </c>
      <c r="GH616" s="222">
        <f t="shared" si="1555"/>
        <v>0</v>
      </c>
      <c r="GI616" s="222">
        <f t="shared" si="1556"/>
        <v>0</v>
      </c>
      <c r="GJ616" s="222">
        <f t="shared" si="1557"/>
        <v>0</v>
      </c>
      <c r="GK616" s="222">
        <f t="shared" si="1558"/>
        <v>0</v>
      </c>
      <c r="GL616" s="222">
        <f t="shared" si="1559"/>
        <v>0</v>
      </c>
      <c r="GM616" s="222">
        <f t="shared" si="1560"/>
        <v>0</v>
      </c>
      <c r="GN616" s="222">
        <f t="shared" si="1561"/>
        <v>0</v>
      </c>
      <c r="GO616" s="222">
        <f t="shared" si="1562"/>
        <v>0</v>
      </c>
      <c r="GP616" s="222">
        <f t="shared" si="1563"/>
        <v>0</v>
      </c>
      <c r="GQ616" s="222">
        <f t="shared" si="1564"/>
        <v>0</v>
      </c>
      <c r="GR616" s="222">
        <f t="shared" si="1565"/>
        <v>0</v>
      </c>
      <c r="GS616" s="222">
        <f t="shared" si="1566"/>
        <v>0</v>
      </c>
      <c r="GT616" s="222">
        <f t="shared" si="1567"/>
        <v>0</v>
      </c>
      <c r="GU616" s="222">
        <f t="shared" si="1568"/>
        <v>0</v>
      </c>
      <c r="GV616" s="222">
        <f t="shared" si="1569"/>
        <v>0</v>
      </c>
      <c r="GW616" s="222">
        <f t="shared" si="1570"/>
        <v>0</v>
      </c>
      <c r="GX616" s="222">
        <f t="shared" si="1571"/>
        <v>0</v>
      </c>
      <c r="GY616" s="222">
        <f t="shared" si="1572"/>
        <v>0</v>
      </c>
      <c r="GZ616" s="222">
        <f t="shared" si="1573"/>
        <v>0</v>
      </c>
      <c r="HA616" s="222">
        <f t="shared" si="1574"/>
        <v>0</v>
      </c>
      <c r="HB616" s="222">
        <f t="shared" si="1575"/>
        <v>0</v>
      </c>
      <c r="HC616" s="222">
        <f t="shared" si="1576"/>
        <v>0</v>
      </c>
      <c r="HD616" s="222">
        <f t="shared" si="1577"/>
        <v>0</v>
      </c>
      <c r="HE616" s="222">
        <f t="shared" si="1578"/>
        <v>0</v>
      </c>
      <c r="HF616" s="222">
        <f t="shared" si="1579"/>
        <v>0</v>
      </c>
      <c r="HG616" s="222">
        <f t="shared" si="1580"/>
        <v>0</v>
      </c>
      <c r="HH616" s="222">
        <f t="shared" si="1581"/>
        <v>0</v>
      </c>
      <c r="HI616" s="222">
        <f t="shared" si="1582"/>
        <v>0</v>
      </c>
      <c r="HJ616" s="222">
        <f t="shared" si="1583"/>
        <v>0</v>
      </c>
      <c r="HK616" s="222">
        <f t="shared" si="1584"/>
        <v>0</v>
      </c>
      <c r="HL616" s="222">
        <f t="shared" si="1585"/>
        <v>0</v>
      </c>
      <c r="HM616" s="222">
        <f t="shared" si="1586"/>
        <v>0</v>
      </c>
      <c r="HN616" s="222">
        <f t="shared" si="1587"/>
        <v>0</v>
      </c>
      <c r="HO616" s="222">
        <f t="shared" si="1588"/>
        <v>0</v>
      </c>
      <c r="HP616" s="222">
        <f t="shared" si="1589"/>
        <v>0</v>
      </c>
      <c r="HQ616" s="222">
        <f t="shared" si="1590"/>
        <v>0</v>
      </c>
      <c r="HR616" s="222">
        <f t="shared" si="1591"/>
        <v>0</v>
      </c>
      <c r="HS616" s="222">
        <f t="shared" si="1592"/>
        <v>0</v>
      </c>
      <c r="HT616" s="222">
        <f t="shared" si="1593"/>
        <v>0</v>
      </c>
      <c r="HU616" s="222">
        <f t="shared" si="1594"/>
        <v>0</v>
      </c>
      <c r="HV616" s="222">
        <f t="shared" si="1595"/>
        <v>0</v>
      </c>
      <c r="HW616" s="222">
        <f t="shared" si="1596"/>
        <v>0</v>
      </c>
      <c r="HX616" s="222">
        <f t="shared" si="1597"/>
        <v>0</v>
      </c>
      <c r="HY616" s="222">
        <f t="shared" si="1598"/>
        <v>0</v>
      </c>
      <c r="HZ616" s="222">
        <f t="shared" si="1599"/>
        <v>0</v>
      </c>
      <c r="IA616" s="222">
        <f t="shared" si="1600"/>
        <v>0</v>
      </c>
      <c r="IB616" s="222">
        <f t="shared" si="1601"/>
        <v>0</v>
      </c>
      <c r="IC616" s="222">
        <f t="shared" si="1602"/>
        <v>0</v>
      </c>
      <c r="ID616" s="222">
        <f t="shared" si="1603"/>
        <v>0</v>
      </c>
      <c r="IE616" s="222">
        <f t="shared" si="1604"/>
        <v>0</v>
      </c>
      <c r="IF616" s="222">
        <f t="shared" si="1605"/>
        <v>0</v>
      </c>
      <c r="IG616" s="222">
        <f t="shared" si="1606"/>
        <v>0</v>
      </c>
      <c r="IH616" s="222">
        <f t="shared" si="1607"/>
        <v>0</v>
      </c>
      <c r="II616" s="222">
        <f t="shared" si="1608"/>
        <v>0</v>
      </c>
      <c r="IJ616" s="222">
        <f t="shared" si="1609"/>
        <v>0</v>
      </c>
      <c r="IK616" s="222">
        <f t="shared" si="1610"/>
        <v>0</v>
      </c>
      <c r="IL616" s="222">
        <f t="shared" si="1611"/>
        <v>0</v>
      </c>
      <c r="IM616" s="222">
        <f t="shared" si="1612"/>
        <v>0</v>
      </c>
      <c r="IN616" s="222">
        <f t="shared" si="1613"/>
        <v>0</v>
      </c>
      <c r="IO616" s="222">
        <f t="shared" si="1614"/>
        <v>0</v>
      </c>
      <c r="IP616" s="222">
        <f t="shared" si="1615"/>
        <v>0</v>
      </c>
      <c r="IQ616" s="222">
        <f t="shared" si="1616"/>
        <v>0</v>
      </c>
      <c r="IR616" s="222">
        <f t="shared" si="1617"/>
        <v>0</v>
      </c>
      <c r="IS616" s="222">
        <f t="shared" si="1618"/>
        <v>0</v>
      </c>
      <c r="IT616" s="222">
        <f t="shared" si="1619"/>
        <v>0</v>
      </c>
      <c r="IU616" s="222">
        <f t="shared" si="1620"/>
        <v>0</v>
      </c>
      <c r="IV616" s="222">
        <f t="shared" si="1621"/>
        <v>0</v>
      </c>
      <c r="IW616" s="222">
        <f t="shared" si="1622"/>
        <v>0</v>
      </c>
      <c r="IX616" s="222">
        <f t="shared" si="1623"/>
        <v>0</v>
      </c>
      <c r="IY616" s="222">
        <f t="shared" si="1624"/>
        <v>0</v>
      </c>
      <c r="IZ616" s="222">
        <f t="shared" si="1625"/>
        <v>0</v>
      </c>
      <c r="JA616" s="222">
        <f t="shared" si="1626"/>
        <v>0</v>
      </c>
      <c r="JB616" s="222">
        <f t="shared" si="1627"/>
        <v>0</v>
      </c>
    </row>
    <row r="617" spans="1:262" s="223" customFormat="1">
      <c r="B617" s="228">
        <v>256</v>
      </c>
      <c r="C617" s="227">
        <f t="shared" si="1628"/>
        <v>4.9999999999999793E-3</v>
      </c>
      <c r="D617" s="226">
        <f t="shared" ca="1" si="1371"/>
        <v>24.491638867318425</v>
      </c>
      <c r="E617" s="225">
        <f ca="1">JB361</f>
        <v>0.49163886731842382</v>
      </c>
      <c r="F617" s="224">
        <v>256</v>
      </c>
    </row>
    <row r="619" spans="1:262">
      <c r="J619" s="222">
        <f>B626</f>
        <v>1</v>
      </c>
      <c r="N619" s="295" t="s">
        <v>888</v>
      </c>
      <c r="O619" s="295" t="s">
        <v>889</v>
      </c>
    </row>
    <row r="620" spans="1:262">
      <c r="K620" s="222">
        <f>Nt_input</f>
        <v>64</v>
      </c>
      <c r="N620" s="295" t="s">
        <v>780</v>
      </c>
      <c r="O620" s="295" t="s">
        <v>780</v>
      </c>
      <c r="P620" s="222">
        <f>PI()</f>
        <v>3.1415926535897931</v>
      </c>
    </row>
    <row r="624" spans="1:262">
      <c r="A624" s="267" t="s">
        <v>890</v>
      </c>
      <c r="B624" s="266" t="s">
        <v>891</v>
      </c>
      <c r="C624" s="264" t="s">
        <v>810</v>
      </c>
      <c r="D624" s="265" t="s">
        <v>811</v>
      </c>
      <c r="E624" s="264" t="s">
        <v>812</v>
      </c>
      <c r="F624" s="246" t="s">
        <v>813</v>
      </c>
      <c r="G624" s="246" t="s">
        <v>814</v>
      </c>
      <c r="H624" s="246" t="s">
        <v>892</v>
      </c>
      <c r="I624" s="246" t="s">
        <v>893</v>
      </c>
      <c r="J624" s="264" t="s">
        <v>817</v>
      </c>
      <c r="K624" s="264" t="s">
        <v>894</v>
      </c>
      <c r="L624" s="176"/>
      <c r="M624" s="246" t="s">
        <v>895</v>
      </c>
      <c r="N624" s="246" t="s">
        <v>896</v>
      </c>
      <c r="O624" s="260" t="s">
        <v>820</v>
      </c>
      <c r="P624" s="260" t="s">
        <v>821</v>
      </c>
      <c r="Q624" s="261" t="s">
        <v>822</v>
      </c>
      <c r="R624" s="260" t="s">
        <v>823</v>
      </c>
      <c r="S624" s="261" t="s">
        <v>824</v>
      </c>
      <c r="T624" s="260" t="s">
        <v>825</v>
      </c>
      <c r="U624" s="260" t="s">
        <v>826</v>
      </c>
      <c r="V624" s="261" t="s">
        <v>827</v>
      </c>
      <c r="W624" s="261" t="s">
        <v>828</v>
      </c>
      <c r="X624" s="261" t="s">
        <v>829</v>
      </c>
      <c r="Y624" s="260" t="s">
        <v>830</v>
      </c>
      <c r="Z624" s="260" t="s">
        <v>831</v>
      </c>
      <c r="AA624" s="261" t="s">
        <v>832</v>
      </c>
      <c r="AB624" s="260" t="s">
        <v>833</v>
      </c>
      <c r="AC624" s="261" t="s">
        <v>834</v>
      </c>
      <c r="AD624" s="260" t="s">
        <v>835</v>
      </c>
      <c r="AE624" s="260" t="s">
        <v>836</v>
      </c>
      <c r="AF624" s="261" t="s">
        <v>837</v>
      </c>
      <c r="AG624" s="261" t="s">
        <v>838</v>
      </c>
      <c r="AH624" s="261" t="s">
        <v>839</v>
      </c>
      <c r="AI624" s="260" t="s">
        <v>840</v>
      </c>
      <c r="AJ624" s="260" t="s">
        <v>841</v>
      </c>
      <c r="AK624" s="261" t="s">
        <v>842</v>
      </c>
      <c r="AL624" s="260" t="s">
        <v>843</v>
      </c>
      <c r="AM624" s="261" t="s">
        <v>844</v>
      </c>
      <c r="AN624" s="260" t="s">
        <v>845</v>
      </c>
      <c r="AO624" s="260" t="s">
        <v>846</v>
      </c>
      <c r="AP624" s="261" t="s">
        <v>847</v>
      </c>
      <c r="AQ624" s="261" t="s">
        <v>848</v>
      </c>
      <c r="AR624" s="261" t="s">
        <v>849</v>
      </c>
      <c r="AS624" s="260" t="s">
        <v>850</v>
      </c>
      <c r="AT624" s="260" t="s">
        <v>851</v>
      </c>
      <c r="AU624" s="261" t="s">
        <v>852</v>
      </c>
      <c r="AV624" s="324" t="s">
        <v>853</v>
      </c>
      <c r="AW624" s="261" t="s">
        <v>854</v>
      </c>
      <c r="AX624" s="260" t="s">
        <v>855</v>
      </c>
      <c r="AY624" s="260" t="s">
        <v>856</v>
      </c>
      <c r="AZ624" s="261" t="s">
        <v>857</v>
      </c>
      <c r="BA624" s="261" t="s">
        <v>858</v>
      </c>
      <c r="BB624" s="261" t="s">
        <v>859</v>
      </c>
      <c r="BC624" s="260" t="s">
        <v>860</v>
      </c>
      <c r="BD624" s="260" t="s">
        <v>861</v>
      </c>
      <c r="BE624" s="261" t="s">
        <v>862</v>
      </c>
      <c r="BF624" s="260" t="s">
        <v>863</v>
      </c>
      <c r="BG624" s="261" t="s">
        <v>864</v>
      </c>
      <c r="BH624" s="260" t="s">
        <v>865</v>
      </c>
      <c r="BI624" s="260" t="s">
        <v>866</v>
      </c>
      <c r="BJ624" s="261" t="s">
        <v>867</v>
      </c>
      <c r="BK624" s="261" t="s">
        <v>868</v>
      </c>
      <c r="BL624" s="261" t="s">
        <v>869</v>
      </c>
      <c r="BM624" s="325"/>
      <c r="BN624" s="325"/>
      <c r="BO624" s="326"/>
      <c r="BP624" s="325"/>
      <c r="BQ624" s="326"/>
      <c r="BR624" s="325"/>
      <c r="BS624" s="325"/>
      <c r="BT624" s="326"/>
      <c r="BU624" s="326"/>
      <c r="BV624" s="326"/>
      <c r="BW624" s="260"/>
      <c r="BX624" s="260"/>
      <c r="BY624" s="261"/>
      <c r="BZ624" s="260"/>
    </row>
    <row r="625" spans="1:86" s="327" customFormat="1" ht="46.5" customHeight="1">
      <c r="A625" s="327">
        <v>0</v>
      </c>
      <c r="B625" s="328">
        <v>0</v>
      </c>
      <c r="C625" s="328">
        <v>0</v>
      </c>
      <c r="D625" s="328">
        <v>0</v>
      </c>
      <c r="N625" s="329">
        <v>0</v>
      </c>
      <c r="O625" s="330" t="str">
        <f t="shared" ref="O625:BL625" si="1629">IMSUM(O626:O689)</f>
        <v>2,54514725267496E-13-160i</v>
      </c>
      <c r="P625" s="330" t="str">
        <f t="shared" si="1629"/>
        <v>-9,54275720943531E-14-2,76167977375554E-15i</v>
      </c>
      <c r="Q625" s="330" t="str">
        <f t="shared" si="1629"/>
        <v>1,02580704347544E-13-4,44089209850756E-16i</v>
      </c>
      <c r="R625" s="330" t="str">
        <f t="shared" si="1629"/>
        <v>3,0630662936626E-13+2,31481500634353E-14i</v>
      </c>
      <c r="S625" s="330" t="str">
        <f t="shared" si="1629"/>
        <v>1,97060683743144E-13+1,5562273691927E-12i</v>
      </c>
      <c r="T625" s="330" t="str">
        <f t="shared" si="1629"/>
        <v>1,06355462631269E-13+1,774136393351E-13i</v>
      </c>
      <c r="U625" s="330" t="str">
        <f t="shared" si="1629"/>
        <v>4,43698897067969E-15+8,9539486936019E-14i</v>
      </c>
      <c r="V625" s="330" t="str">
        <f t="shared" si="1629"/>
        <v>-3,420081058636E-13-5,8120175339127E-14i</v>
      </c>
      <c r="W625" s="330" t="str">
        <f t="shared" si="1629"/>
        <v>8,3060945274549E-13+5,58220136781528E-13i</v>
      </c>
      <c r="X625" s="330" t="str">
        <f t="shared" si="1629"/>
        <v>-2,38479808817305E-13+2,91933144325184E-13i</v>
      </c>
      <c r="Y625" s="330" t="str">
        <f t="shared" si="1629"/>
        <v>-5,22676520120502E-14-2,96318525272453E-13i</v>
      </c>
      <c r="Z625" s="330" t="str">
        <f t="shared" si="1629"/>
        <v>1,69360619278747E-13-6,19504447740837E-13i</v>
      </c>
      <c r="AA625" s="330" t="str">
        <f t="shared" si="1629"/>
        <v>9,64744777121052E-14-1,29896093881143E-13i</v>
      </c>
      <c r="AB625" s="330" t="str">
        <f t="shared" si="1629"/>
        <v>1,48599448718256E-13+5,72653036101656E-13i</v>
      </c>
      <c r="AC625" s="330" t="str">
        <f t="shared" si="1629"/>
        <v>-8,09669171986105E-14-1,31283872661925E-13i</v>
      </c>
      <c r="AD625" s="330" t="str">
        <f t="shared" si="1629"/>
        <v>-4,42452130157728E-13-2,75890421619287E-14i</v>
      </c>
      <c r="AE625" s="330" t="str">
        <f t="shared" si="1629"/>
        <v>-1,61562169892493E-13+9,02056207507935E-14i</v>
      </c>
      <c r="AF625" s="330" t="str">
        <f t="shared" si="1629"/>
        <v>5,81780717351377E-13+2,34162689238814E-12i</v>
      </c>
      <c r="AG625" s="330" t="str">
        <f t="shared" si="1629"/>
        <v>-1,11250288495346E-12+1,15446541215647E-12i</v>
      </c>
      <c r="AH625" s="330" t="str">
        <f t="shared" si="1629"/>
        <v>-2,28040199570789E-12+6,54976073377607E-13i</v>
      </c>
      <c r="AI625" s="330" t="str">
        <f t="shared" si="1629"/>
        <v>6,04801929024457E-12+4,88531437525808E-12i</v>
      </c>
      <c r="AJ625" s="330" t="str">
        <f t="shared" si="1629"/>
        <v>1,21510006917402E-13-1,37223565843671E-13i</v>
      </c>
      <c r="AK625" s="330" t="str">
        <f t="shared" si="1629"/>
        <v>-1,88575283860404E-13-1,09278697202342E-11i</v>
      </c>
      <c r="AL625" s="330" t="str">
        <f t="shared" si="1629"/>
        <v>5,18290575388103E-12+2,95907742753343E-12i</v>
      </c>
      <c r="AM625" s="330" t="str">
        <f t="shared" si="1629"/>
        <v>7,24527642742556E-13+1,00214281317789E-12i</v>
      </c>
      <c r="AN625" s="330" t="str">
        <f t="shared" si="1629"/>
        <v>-5,63516290921773E-12+4,50639525695351E-12i</v>
      </c>
      <c r="AO625" s="330" t="str">
        <f t="shared" si="1629"/>
        <v>2,3380147644303E-12-3,64100416483382E-12i</v>
      </c>
      <c r="AP625" s="330" t="str">
        <f t="shared" si="1629"/>
        <v>2,40257423331225E-12-8,15042477952936E-13i</v>
      </c>
      <c r="AQ625" s="330" t="str">
        <f t="shared" si="1629"/>
        <v>2,41528628694421E-12+3,23019389014689E-12i</v>
      </c>
      <c r="AR625" s="330" t="str">
        <f t="shared" si="1629"/>
        <v>-7,18595755816454E-13-1,97543370550336E-12i</v>
      </c>
      <c r="AS625" s="330" t="str">
        <f t="shared" si="1629"/>
        <v>1,37450771250935E-12+2,86017737272104E-12i</v>
      </c>
      <c r="AT625" s="330" t="str">
        <f t="shared" si="1629"/>
        <v>2,87508732099706E-14-1,42868852501662E-12i</v>
      </c>
      <c r="AU625" s="330" t="str">
        <f t="shared" si="1629"/>
        <v>-1,65058561436837E-11+9,39096023167002E-13i</v>
      </c>
      <c r="AV625" s="330" t="str">
        <f t="shared" si="1629"/>
        <v>3,81710938898716E-12+4,16564005512043E-12i</v>
      </c>
      <c r="AW625" s="330" t="str">
        <f t="shared" si="1629"/>
        <v>3,88539027340595E-14+4,02428090850996E-13i</v>
      </c>
      <c r="AX625" s="330" t="str">
        <f t="shared" si="1629"/>
        <v>4,03254816691567E-12-2,19854690008958E-12i</v>
      </c>
      <c r="AY625" s="330" t="str">
        <f t="shared" si="1629"/>
        <v>-6,8645683755364E-12-1,96107019512227E-12i</v>
      </c>
      <c r="AZ625" s="330" t="str">
        <f t="shared" si="1629"/>
        <v>-2,32025900229194E-12+8,24451618086646E-13i</v>
      </c>
      <c r="BA625" s="330" t="str">
        <f t="shared" si="1629"/>
        <v>-1,12055200188199E-12-2,92960100622963E-12i</v>
      </c>
      <c r="BB625" s="330" t="str">
        <f t="shared" si="1629"/>
        <v>2,01599457613777E-12+7,49955653134301E-13i</v>
      </c>
      <c r="BC625" s="330" t="str">
        <f t="shared" si="1629"/>
        <v>1,48980437361668E-12-1,17289511436525E-12i</v>
      </c>
      <c r="BD625" s="330" t="str">
        <f t="shared" si="1629"/>
        <v>-2,5324226222978E-12-1,88543625156968E-12i</v>
      </c>
      <c r="BE625" s="330" t="str">
        <f t="shared" si="1629"/>
        <v>1,52197308575519E-12+1,59794399934299E-12i</v>
      </c>
      <c r="BF625" s="330" t="str">
        <f t="shared" si="1629"/>
        <v>-3,87888072356235E-13+2,66603406018362E-12i</v>
      </c>
      <c r="BG625" s="330" t="str">
        <f t="shared" si="1629"/>
        <v>-6,21605935127723E-12-5,19145837429846E-12i</v>
      </c>
      <c r="BH625" s="330" t="str">
        <f t="shared" si="1629"/>
        <v>-5,93320965275312E-13+3,91364718410614E-12i</v>
      </c>
      <c r="BI625" s="330" t="str">
        <f t="shared" si="1629"/>
        <v>-2,24345281935046E-13-2,55512278002357E-12i</v>
      </c>
      <c r="BJ625" s="330" t="str">
        <f t="shared" si="1629"/>
        <v>-4,27923930483146E-12+2,21506146758088E-12i</v>
      </c>
      <c r="BK625" s="330" t="str">
        <f t="shared" si="1629"/>
        <v>4,28755945677817E-12-2,27712293465743E-12i</v>
      </c>
      <c r="BL625" s="330" t="str">
        <f t="shared" si="1629"/>
        <v>2,35594486627799E-12+3,02707858779173E-12i</v>
      </c>
      <c r="BM625" s="331"/>
      <c r="BN625" s="331"/>
      <c r="BO625" s="331"/>
      <c r="BP625" s="331"/>
      <c r="BQ625" s="331"/>
      <c r="BR625" s="331"/>
      <c r="BS625" s="331"/>
      <c r="BT625" s="331"/>
      <c r="BU625" s="331"/>
      <c r="BV625" s="331"/>
      <c r="BW625" s="330"/>
      <c r="BX625" s="330"/>
      <c r="BY625" s="330"/>
      <c r="BZ625" s="330"/>
    </row>
    <row r="626" spans="1:86">
      <c r="A626" s="227">
        <f t="shared" ref="A626:A657" si="1630">A625+Div_Nt_input</f>
        <v>3.1250000000000001E-4</v>
      </c>
      <c r="B626" s="228">
        <v>1</v>
      </c>
      <c r="C626" s="228">
        <f t="shared" ref="C626:C657" si="1631">C625+Fline</f>
        <v>50</v>
      </c>
      <c r="D626" s="228">
        <f>2*PI()*C626</f>
        <v>314.15926535897933</v>
      </c>
      <c r="E626" s="227" t="str">
        <f>COMPLEX(0,D626)</f>
        <v>314,159265358979i</v>
      </c>
      <c r="F626" s="227" t="str">
        <f t="shared" ref="F626:F657" si="1632">IF(freq_ratio2&gt;1,IMPRODUCT(Kth_2/(2/rload2-Kfeed2/Gdc_ccm2),IMDIV(COMPLEX(1,Rc_2*Coutput2*microF2*miliOhm2*D626),IMSUM(1,IMPRODUCT(E626,1/omega1_2),IMPRODUCT(E626,E626,1/omega2_2),IMPRODUCT(E626,E626,E626,1/omega3_2)))),IMPRODUCT(Kth_2/(2/rload2-Kfeed2/Gdc_dcm2),(IMDIV(COMPLEX(1,Rc_2*Coutput2*microF2*miliOhm2*D626),IMSUM(1,IMDIV(E626,omegat2),IMDIV(IMPRODUCT(E626,E626),omegapole0^2*(1-2*Gdc_dcm2/(Kfeed2*rload2))))))))</f>
        <v>2,88444195358516-7,38079483021286i</v>
      </c>
      <c r="G626" s="227" t="str">
        <f t="shared" ref="G626:G657" si="1633">IMPRODUCT(IMPRODUCT(-currentransferratio2*RFB_2/(Rfeedforward2),IMDIV(COMPLEX(1,(Rfeedforward2*kiliOhm2+q_Rz_Cz_2*Rzero2)*q_Rz_Cz_2*Czero2*nanoF2*D626),IMPRODUCT(COMPLEX(1,q_Rz_Cz_2*Rzero2*Czero2*nanoF2*D626),COMPLEX(1,D626/(2*PI()*F_roll2*kilihertz2))))),IMSUM(feedtype2,IMDIV(COMPLEX(1,Rvolt2*Cvolt2*nanoF2*kiliOhm2*D626),IMPRODUCT(Rupper2*kiliOhm2*(Cvolt2*nanoF2+Cforward2*picoF2),COMPLEX(1,Rvolt2*Cvolt2*Cforward2*picoF2*nanoF2*kiliOhm2*D626/(Cvolt2*nanoF2+Cforward2*picoF2)),E626))))</f>
        <v>-2,71641197391643+4,67571839287264i</v>
      </c>
      <c r="H626" s="227" t="str">
        <f t="shared" ref="H626:H657" si="1634">IF(freq_ratio2&gt;1,IMPRODUCT(I35,IMDIV((IMPRODUCT(COMPLEX(1,Rc_2*Coutput2*microF2*miliOhm2*D626),COMPLEX(1,(effectiveL2*Requiv2*Kfeed2*0.5*Metccm2)*D626/(ratio2*(Xequiv2^2+Requiv2^2)*(Kfeed2*Metccm2*0.5/ratio2-Kinput2*Gdc_ccm2))))),IMSUM(1,IMPRODUCT(E626,1/omega1_2),IMPRODUCT(E626,E626,1/omega2_2),IMPRODUCT(E626,E626,E626,1/omega3_2)))),IMPRODUCT(I35,(IMDIV(COMPLEX(1,Rc_2*Coutput2*microF2*miliOhm2*D626),IMSUM(1,IMDIV(E626,omegat2),IMDIV(IMPRODUCT(E626,E626),omegapole0^2*(1-2*Gdc_dcm2/(Kfeed2*rload2))))))))</f>
        <v>0,0426737368348835-0,109194811781631i</v>
      </c>
      <c r="I626" s="227" t="str">
        <f>IMDIV(H626,IMSUM(1,IMPRODUCT(F626,G626,-1)))</f>
        <v>0,00143860844439376+0,00237386676877762i</v>
      </c>
      <c r="J626" s="223" t="str">
        <f>IMPRODUCT(1/Nt_input,O625)</f>
        <v>3,97679258230462E-15-2,5i</v>
      </c>
      <c r="K626" s="246" t="str">
        <f>IMPRODUCT(I626,J626)</f>
        <v>0,00593466692194406-0,00359652111098439i</v>
      </c>
      <c r="L626" s="222">
        <f>20*LOG(IMABS(K626))</f>
        <v>-43.173564882231197</v>
      </c>
      <c r="M626" s="222">
        <f t="shared" ref="M626:M657" si="1635">N626+Vinput2</f>
        <v>48.4900857016478</v>
      </c>
      <c r="N626" s="224">
        <f t="shared" ref="N626:N657" si="1636">0.5*Vinac*SIN(2*PI()*Fline*A626)</f>
        <v>0.49008570164780302</v>
      </c>
      <c r="O626" s="223" t="str">
        <f t="shared" ref="O626:O657" si="1637">IMPRODUCT(N626,IMEXP(COMPLEX(0,-2*PI()*1*B626/Nt_input)))</f>
        <v>0,487725805040321-0,0480367989919239i</v>
      </c>
      <c r="P626" s="332" t="str">
        <f t="shared" ref="P626:P657" si="1638">IMPRODUCT(N626,IMEXP(COMPLEX(0,-2*PI()*2*B626/Nt_input)))</f>
        <v>0,480668842312254-0,0956109773499699i</v>
      </c>
      <c r="Q626" s="223" t="str">
        <f t="shared" ref="Q626" si="1639">IMPRODUCT(N626,IMEXP(COMPLEX(0,-2*PI()*3*B626/Nt_input)))</f>
        <v>0,468982775872404-0,142264369729859i</v>
      </c>
      <c r="R626" s="223" t="str">
        <f t="shared" ref="R626" si="1640">IMPRODUCT(N626,IMEXP(COMPLEX(0,-2*PI()*4*B626/Nt_input)))</f>
        <v>0,452780148928838-0,187547678459635i</v>
      </c>
      <c r="S626" s="223" t="str">
        <f t="shared" ref="S626" si="1641">IMPRODUCT(N626,IMEXP(COMPLEX(0,-2*PI()*5*B626/Nt_input)))</f>
        <v>0,432217001636281-0,231024800521853i</v>
      </c>
      <c r="T626" s="223" t="str">
        <f t="shared" ref="T626" si="1642">IMPRODUCT(N626,IMEXP(COMPLEX(0,-2*PI()*6*B626/Nt_input)))</f>
        <v>0,40749136834412-0,272277027464045i</v>
      </c>
      <c r="U626" s="223" t="str">
        <f t="shared" ref="U626" si="1643">IMPRODUCT(N626,IMEXP(COMPLEX(0,-2*PI()*7*B626/Nt_input)))</f>
        <v>0,378841370417363-0,310907077789994i</v>
      </c>
      <c r="V626" s="223" t="str">
        <f t="shared" ref="V626" si="1644">IMPRODUCT(N626,IMEXP(COMPLEX(0,-2*PI()*8*B626/Nt_input)))</f>
        <v>0,346542922997729-0,346542922997728i</v>
      </c>
      <c r="W626" s="223" t="str">
        <f t="shared" ref="W626" si="1645">IMPRODUCT(N626,IMEXP(COMPLEX(0,-2*PI()*9*B626/Nt_input)))</f>
        <v>0,310907077789995-0,378841370417363i</v>
      </c>
      <c r="X626" s="223" t="str">
        <f t="shared" ref="X626" si="1646">IMPRODUCT(N626,IMEXP(COMPLEX(0,-2*PI()*10*B626/Nt_input)))</f>
        <v>0,272277027464046-0,40749136834412i</v>
      </c>
      <c r="Y626" s="223" t="str">
        <f t="shared" ref="Y626" si="1647">IMPRODUCT(N626,IMEXP(COMPLEX(0,-2*PI()*11*B626/Nt_input)))</f>
        <v>0,231024800521854-0,432217001636281i</v>
      </c>
      <c r="Z626" s="223" t="str">
        <f t="shared" ref="Z626" si="1648">IMPRODUCT(N626,IMEXP(COMPLEX(0,-2*PI()*12*B626/Nt_input)))</f>
        <v>0,187547678459636-0,452780148928838i</v>
      </c>
      <c r="AA626" s="223" t="str">
        <f t="shared" ref="AA626" si="1649">IMPRODUCT(N626,IMEXP(COMPLEX(0,-2*PI()*13*B626/Nt_input)))</f>
        <v>0,142264369729861-0,468982775872403i</v>
      </c>
      <c r="AB626" s="223" t="str">
        <f t="shared" ref="AB626" si="1650">IMPRODUCT(N626,IMEXP(COMPLEX(0,-2*PI()*14*B626/Nt_input)))</f>
        <v>0,0956109773499724-0,480668842312254i</v>
      </c>
      <c r="AC626" s="223" t="str">
        <f t="shared" ref="AC626" si="1651">IMPRODUCT(N626,IMEXP(COMPLEX(0,-2*PI()*15*B626/Nt_input)))</f>
        <v>0,0480367989919217-0,487725805040321i</v>
      </c>
      <c r="AD626" s="223" t="str">
        <f t="shared" ref="AD626" si="1652">IMPRODUCT(N626,IMEXP(COMPLEX(0,-2*PI()*16*B626/Nt_input)))</f>
        <v>-1,71111278902136E-15-0,490085701647803i</v>
      </c>
      <c r="AE626" s="223" t="str">
        <f t="shared" ref="AE626" si="1653">IMPRODUCT(N626,IMEXP(COMPLEX(0,-2*PI()*17*B626/Nt_input)))</f>
        <v>-0,048036798991925-0,487725805040321i</v>
      </c>
      <c r="AF626" s="223" t="str">
        <f t="shared" ref="AF626" si="1654">IMPRODUCT(N626,IMEXP(COMPLEX(0,-2*PI()*18*B626/Nt_input)))</f>
        <v>-0,0956109773499704-0,480668842312254i</v>
      </c>
      <c r="AG626" s="223" t="str">
        <f t="shared" ref="AG626" si="1655">IMPRODUCT(N626,IMEXP(COMPLEX(0,-2*PI()*19*B626/Nt_input)))</f>
        <v>-0,14226436972986-0,468982775872404i</v>
      </c>
      <c r="AH626" s="223" t="str">
        <f t="shared" ref="AH626" si="1656">IMPRODUCT(N626,IMEXP(COMPLEX(0,-2*PI()*20*B626/Nt_input)))</f>
        <v>-0,187547678459634-0,452780148928838i</v>
      </c>
      <c r="AI626" s="223" t="str">
        <f t="shared" ref="AI626" si="1657">IMPRODUCT(N626,IMEXP(COMPLEX(0,-2*PI()*21*B626/Nt_input)))</f>
        <v>-0,231024800521853-0,432217001636282i</v>
      </c>
      <c r="AJ626" s="223" t="str">
        <f t="shared" ref="AJ626" si="1658">IMPRODUCT(N626,IMEXP(COMPLEX(0,-2*PI()*22*B626/Nt_input)))</f>
        <v>-0,272277027464044-0,40749136834412i</v>
      </c>
      <c r="AK626" s="223" t="str">
        <f t="shared" ref="AK626" si="1659">IMPRODUCT(N626,IMEXP(COMPLEX(0,-2*PI()*23*B626/Nt_input)))</f>
        <v>-0,310907077789993-0,378841370417364i</v>
      </c>
      <c r="AL626" s="223" t="str">
        <f t="shared" ref="AL626" si="1660">IMPRODUCT(N626,IMEXP(COMPLEX(0,-2*PI()*24*B626/Nt_input)))</f>
        <v>-0,346542922997727-0,34654292299773i</v>
      </c>
      <c r="AM626" s="223" t="str">
        <f t="shared" ref="AM626" si="1661">IMPRODUCT(N626,IMEXP(COMPLEX(0,-2*PI()*25*B626/Nt_input)))</f>
        <v>-0,378841370417365-0,310907077789993i</v>
      </c>
      <c r="AN626" s="223" t="str">
        <f t="shared" ref="AN626" si="1662">IMPRODUCT(N626,IMEXP(COMPLEX(0,-2*PI()*26*B626/Nt_input)))</f>
        <v>-0,40749136834412-0,272277027464044i</v>
      </c>
      <c r="AO626" s="223" t="str">
        <f t="shared" ref="AO626" si="1663">IMPRODUCT(N626,IMEXP(COMPLEX(0,-2*PI()*27*B626/Nt_input)))</f>
        <v>-0,432217001636282-0,231024800521853i</v>
      </c>
      <c r="AP626" s="223" t="str">
        <f t="shared" ref="AP626" si="1664">IMPRODUCT(N626,IMEXP(COMPLEX(0,-2*PI()*28*B626/Nt_input)))</f>
        <v>-0,452780148928838-0,187547678459634i</v>
      </c>
      <c r="AQ626" s="223" t="str">
        <f t="shared" ref="AQ626" si="1665">IMPRODUCT(N626,IMEXP(COMPLEX(0,-2*PI()*29*B626/Nt_input)))</f>
        <v>-0,468982775872404-0,142264369729859i</v>
      </c>
      <c r="AR626" s="223" t="str">
        <f t="shared" ref="AR626" si="1666">IMPRODUCT(N626,IMEXP(COMPLEX(0,-2*PI()*30*B626/Nt_input)))</f>
        <v>-0,480668842312254-0,0956109773499704i</v>
      </c>
      <c r="AS626" s="223" t="str">
        <f t="shared" ref="AS626" si="1667">IMPRODUCT(N626,IMEXP(COMPLEX(0,-2*PI()*31*B626/Nt_input)))</f>
        <v>-0,487725805040321-0,0480367989919249i</v>
      </c>
      <c r="AT626" s="223" t="str">
        <f t="shared" ref="AT626" si="1668">IMPRODUCT(N626,IMEXP(COMPLEX(0,-2*PI()*32*B626/Nt_input)))</f>
        <v>-0,490085701647803-1,58353517803977E-15i</v>
      </c>
      <c r="AU626" s="223" t="str">
        <f t="shared" ref="AU626" si="1669">IMPRODUCT(N626,IMEXP(COMPLEX(0,-2*PI()*33*B626/Nt_input)))</f>
        <v>-0,487725805040321+0,0480367989919217i</v>
      </c>
      <c r="AV626" s="223" t="str">
        <f t="shared" ref="AV626" si="1670">IMPRODUCT(N626,IMEXP(COMPLEX(0,-2*PI()*34*B626/Nt_input)))</f>
        <v>-0,480668842312254+0,0956109773499724i</v>
      </c>
      <c r="AW626" s="223" t="str">
        <f t="shared" ref="AW626" si="1671">IMPRODUCT(N626,IMEXP(COMPLEX(0,-2*PI()*35*B626/Nt_input)))</f>
        <v>-0,468982775872403+0,142264369729861i</v>
      </c>
      <c r="AX626" s="223" t="str">
        <f t="shared" ref="AX626" si="1672">IMPRODUCT(N626,IMEXP(COMPLEX(0,-2*PI()*36*B626/Nt_input)))</f>
        <v>-0,452780148928838+0,187547678459636i</v>
      </c>
      <c r="AY626" s="223" t="str">
        <f t="shared" ref="AY626" si="1673">IMPRODUCT(N626,IMEXP(COMPLEX(0,-2*PI()*37*B626/Nt_input)))</f>
        <v>-0,432217001636281+0,231024800521854i</v>
      </c>
      <c r="AZ626" s="223" t="str">
        <f t="shared" ref="AZ626" si="1674">IMPRODUCT(N626,IMEXP(COMPLEX(0,-2*PI()*38*B626/Nt_input)))</f>
        <v>-0,40749136834412+0,272277027464046i</v>
      </c>
      <c r="BA626" s="223" t="str">
        <f t="shared" ref="BA626" si="1675">IMPRODUCT(N626,IMEXP(COMPLEX(0,-2*PI()*39*B626/Nt_input)))</f>
        <v>-0,378841370417363+0,310907077789994i</v>
      </c>
      <c r="BB626" s="223" t="str">
        <f t="shared" ref="BB626" si="1676">IMPRODUCT(N626,IMEXP(COMPLEX(0,-2*PI()*40*B626/Nt_input)))</f>
        <v>-0,346542922997729+0,346542922997728i</v>
      </c>
      <c r="BC626" s="223" t="str">
        <f t="shared" ref="BC626" si="1677">IMPRODUCT(N626,IMEXP(COMPLEX(0,-2*PI()*41*B626/Nt_input)))</f>
        <v>-0,310907077789995+0,378841370417363i</v>
      </c>
      <c r="BD626" s="223" t="str">
        <f t="shared" ref="BD626" si="1678">IMPRODUCT(N626,IMEXP(COMPLEX(0,-2*PI()*42*B626/Nt_input)))</f>
        <v>-0,272277027464047+0,407491368344119i</v>
      </c>
      <c r="BE626" s="223" t="str">
        <f t="shared" ref="BE626" si="1679">IMPRODUCT(N626,IMEXP(COMPLEX(0,-2*PI()*43*B626/Nt_input)))</f>
        <v>-0,231024800521856+0,43221700163628i</v>
      </c>
      <c r="BF626" s="223" t="str">
        <f t="shared" ref="BF626" si="1680">IMPRODUCT(N626,IMEXP(COMPLEX(0,-2*PI()*44*B626/Nt_input)))</f>
        <v>-0,187547678459632+0,452780148928839i</v>
      </c>
      <c r="BG626" s="223" t="str">
        <f t="shared" ref="BG626" si="1681">IMPRODUCT(N626,IMEXP(COMPLEX(0,-2*PI()*45*B626/Nt_input)))</f>
        <v>-0,142264369729858+0,468982775872404i</v>
      </c>
      <c r="BH626" s="223" t="str">
        <f t="shared" ref="BH626" si="1682">IMPRODUCT(N626,IMEXP(COMPLEX(0,-2*PI()*46*B626/Nt_input)))</f>
        <v>-0,0956109773499689+0,480668842312255i</v>
      </c>
      <c r="BI626" s="223" t="str">
        <f t="shared" ref="BI626" si="1683">IMPRODUCT(N626,IMEXP(COMPLEX(0,-2*PI()*47*B626/Nt_input)))</f>
        <v>-0,0480367989919234+0,487725805040321i</v>
      </c>
      <c r="BJ626" s="223" t="str">
        <f t="shared" ref="BJ626" si="1684">IMPRODUCT(N626,IMEXP(COMPLEX(0,-2*PI()*48*B626/Nt_input)))</f>
        <v>-9,00641610219919E-17+0,490085701647803i</v>
      </c>
      <c r="BK626" s="223" t="str">
        <f t="shared" ref="BK626" si="1685">IMPRODUCT(N626,IMEXP(COMPLEX(0,-2*PI()*49*B626/Nt_input)))</f>
        <v>0,0480367989919236+0,487725805040321i</v>
      </c>
      <c r="BL626" s="223" t="str">
        <f t="shared" ref="BL626" si="1686">IMPRODUCT(N626,IMEXP(COMPLEX(0,-2*PI()*50*B626/Nt_input)))</f>
        <v>0,0956109773499694+0,480668842312255i</v>
      </c>
      <c r="BM626" s="176"/>
      <c r="BN626" s="176"/>
      <c r="BO626" s="176"/>
      <c r="BP626" s="176"/>
      <c r="BQ626" s="176"/>
      <c r="BR626" s="176"/>
      <c r="BS626" s="176"/>
      <c r="BT626" s="176"/>
      <c r="BU626" s="176"/>
      <c r="BV626" s="176"/>
      <c r="BW626" s="223"/>
      <c r="BX626" s="223"/>
      <c r="BY626" s="223"/>
      <c r="BZ626" s="223"/>
      <c r="CH626" s="222">
        <f>20*LOG(IMABS(J626))</f>
        <v>7.9588001734407516</v>
      </c>
    </row>
    <row r="627" spans="1:86">
      <c r="A627" s="227">
        <f t="shared" si="1630"/>
        <v>6.2500000000000001E-4</v>
      </c>
      <c r="B627" s="228">
        <v>2</v>
      </c>
      <c r="C627" s="228">
        <f t="shared" si="1631"/>
        <v>100</v>
      </c>
      <c r="D627" s="228">
        <f>2*PI()*C627</f>
        <v>628.31853071795865</v>
      </c>
      <c r="E627" s="227" t="str">
        <f t="shared" ref="E627:E689" si="1687">COMPLEX(0,D627)</f>
        <v>628,318530717959i</v>
      </c>
      <c r="F627" s="227" t="str">
        <f t="shared" si="1632"/>
        <v>0,867674973692936-4,06918700019194i</v>
      </c>
      <c r="G627" s="227" t="str">
        <f t="shared" si="1633"/>
        <v>-2,71697145649282+2,31061038587941i</v>
      </c>
      <c r="H627" s="227" t="str">
        <f t="shared" si="1634"/>
        <v>0,0128367753906661-0,0602013900686364i</v>
      </c>
      <c r="I627" s="227" t="str">
        <f t="shared" ref="I627:I689" si="1688">IMDIV(H627,IMSUM(1,IMPRODUCT(F627,G627,-1)))</f>
        <v>0,0034215316586476+0,00256643106031649i</v>
      </c>
      <c r="J627" s="223" t="str">
        <f>IMPRODUCT(1/Nt_input,P625)</f>
        <v>-1,49105581397427E-15-4,31512464649303E-17i</v>
      </c>
      <c r="K627" s="246" t="str">
        <f t="shared" ref="K627:K689" si="1689">IMPRODUCT(I627,J627)</f>
        <v>-4,99094997310456E-18-3,97433530953892E-18i</v>
      </c>
      <c r="L627" s="222">
        <f t="shared" ref="L627:L689" si="1690">20*LOG(IMABS(K627))</f>
        <v>-343.90353064735314</v>
      </c>
      <c r="M627" s="222">
        <f t="shared" si="1635"/>
        <v>48.97545161008064</v>
      </c>
      <c r="N627" s="224">
        <f t="shared" si="1636"/>
        <v>0.97545161008064118</v>
      </c>
      <c r="O627" s="223" t="str">
        <f t="shared" si="1637"/>
        <v>0,956708580912724-0,190301168721783i</v>
      </c>
      <c r="P627" s="223" t="str">
        <f t="shared" si="1638"/>
        <v>0,901199777508685-0,373289170251713i</v>
      </c>
      <c r="Q627" s="223" t="str">
        <f t="shared" ref="Q627:Q689" si="1691">IMPRODUCT(N627,IMEXP(COMPLEX(0,-2*PI()*3*B627/Nt_input)))</f>
        <v>0,811058372053644-0,541931878311848i</v>
      </c>
      <c r="R627" s="223" t="str">
        <f t="shared" ref="R627:R689" si="1692">IMPRODUCT(N627,IMEXP(COMPLEX(0,-2*PI()*4*B627/Nt_input)))</f>
        <v>0,689748448207358-0,689748448207357i</v>
      </c>
      <c r="S627" s="223" t="str">
        <f t="shared" ref="S627:S689" si="1693">IMPRODUCT(N627,IMEXP(COMPLEX(0,-2*PI()*5*B627/Nt_input)))</f>
        <v>0,541931878311849-0,811058372053644i</v>
      </c>
      <c r="T627" s="223" t="str">
        <f t="shared" ref="T627:T689" si="1694">IMPRODUCT(N627,IMEXP(COMPLEX(0,-2*PI()*6*B627/Nt_input)))</f>
        <v>0,373289170251715-0,901199777508684i</v>
      </c>
      <c r="U627" s="223" t="str">
        <f t="shared" ref="U627:U689" si="1695">IMPRODUCT(N627,IMEXP(COMPLEX(0,-2*PI()*7*B627/Nt_input)))</f>
        <v>0,190301168721788-0,956708580912724i</v>
      </c>
      <c r="V627" s="223" t="str">
        <f t="shared" ref="V627:V689" si="1696">IMPRODUCT(N627,IMEXP(COMPLEX(0,-2*PI()*8*B627/Nt_input)))</f>
        <v>-3,40574662649505E-15-0,975451610080641i</v>
      </c>
      <c r="W627" s="223" t="str">
        <f t="shared" ref="W627:W689" si="1697">IMPRODUCT(N627,IMEXP(COMPLEX(0,-2*PI()*9*B627/Nt_input)))</f>
        <v>-0,190301168721784-0,956708580912724i</v>
      </c>
      <c r="X627" s="223" t="str">
        <f t="shared" ref="X627:X689" si="1698">IMPRODUCT(N627,IMEXP(COMPLEX(0,-2*PI()*10*B627/Nt_input)))</f>
        <v>-0,373289170251712-0,901199777508685i</v>
      </c>
      <c r="Y627" s="223" t="str">
        <f t="shared" ref="Y627:Y689" si="1699">IMPRODUCT(N627,IMEXP(COMPLEX(0,-2*PI()*11*B627/Nt_input)))</f>
        <v>-0,541931878311846-0,811058372053646i</v>
      </c>
      <c r="Z627" s="223" t="str">
        <f t="shared" ref="Z627:Z689" si="1700">IMPRODUCT(N627,IMEXP(COMPLEX(0,-2*PI()*12*B627/Nt_input)))</f>
        <v>-0,689748448207354-0,689748448207361i</v>
      </c>
      <c r="AA627" s="223" t="str">
        <f t="shared" ref="AA627:AA689" si="1701">IMPRODUCT(N627,IMEXP(COMPLEX(0,-2*PI()*13*B627/Nt_input)))</f>
        <v>-0,811058372053646-0,541931878311846i</v>
      </c>
      <c r="AB627" s="223" t="str">
        <f t="shared" ref="AB627:AB689" si="1702">IMPRODUCT(N627,IMEXP(COMPLEX(0,-2*PI()*14*B627/Nt_input)))</f>
        <v>-0,901199777508685-0,373289170251712i</v>
      </c>
      <c r="AC627" s="223" t="str">
        <f t="shared" ref="AC627:AC689" si="1703">IMPRODUCT(N627,IMEXP(COMPLEX(0,-2*PI()*15*B627/Nt_input)))</f>
        <v>-0,956708580912724-0,190301168721784i</v>
      </c>
      <c r="AD627" s="223" t="str">
        <f t="shared" ref="AD627:AD689" si="1704">IMPRODUCT(N627,IMEXP(COMPLEX(0,-2*PI()*16*B627/Nt_input)))</f>
        <v>-0,975451610080641-3,15182004666663E-15i</v>
      </c>
      <c r="AE627" s="223" t="str">
        <f t="shared" ref="AE627:AE689" si="1705">IMPRODUCT(N627,IMEXP(COMPLEX(0,-2*PI()*17*B627/Nt_input)))</f>
        <v>-0,956708580912724+0,190301168721788i</v>
      </c>
      <c r="AF627" s="223" t="str">
        <f t="shared" ref="AF627:AF689" si="1706">IMPRODUCT(N627,IMEXP(COMPLEX(0,-2*PI()*18*B627/Nt_input)))</f>
        <v>-0,901199777508684+0,373289170251715i</v>
      </c>
      <c r="AG627" s="223" t="str">
        <f t="shared" ref="AG627:AG689" si="1707">IMPRODUCT(N627,IMEXP(COMPLEX(0,-2*PI()*19*B627/Nt_input)))</f>
        <v>-0,811058372053644+0,541931878311849i</v>
      </c>
      <c r="AH627" s="223" t="str">
        <f t="shared" ref="AH627:AH689" si="1708">IMPRODUCT(N627,IMEXP(COMPLEX(0,-2*PI()*20*B627/Nt_input)))</f>
        <v>-0,689748448207359+0,689748448207356i</v>
      </c>
      <c r="AI627" s="223" t="str">
        <f t="shared" ref="AI627:AI689" si="1709">IMPRODUCT(N627,IMEXP(COMPLEX(0,-2*PI()*21*B627/Nt_input)))</f>
        <v>-0,541931878311851+0,811058372053642i</v>
      </c>
      <c r="AJ627" s="223" t="str">
        <f t="shared" ref="AJ627:AJ689" si="1710">IMPRODUCT(N627,IMEXP(COMPLEX(0,-2*PI()*22*B627/Nt_input)))</f>
        <v>-0,373289170251708+0,901199777508687i</v>
      </c>
      <c r="AK627" s="223" t="str">
        <f t="shared" ref="AK627:AK689" si="1711">IMPRODUCT(N627,IMEXP(COMPLEX(0,-2*PI()*23*B627/Nt_input)))</f>
        <v>-0,190301168721781+0,956708580912725i</v>
      </c>
      <c r="AL627" s="223" t="str">
        <f t="shared" ref="AL627:AL689" si="1712">IMPRODUCT(N627,IMEXP(COMPLEX(0,-2*PI()*24*B627/Nt_input)))</f>
        <v>-1,79260954939263E-16+0,975451610080641i</v>
      </c>
      <c r="AM627" s="223" t="str">
        <f t="shared" ref="AM627:AM689" si="1713">IMPRODUCT(N627,IMEXP(COMPLEX(0,-2*PI()*25*B627/Nt_input)))</f>
        <v>0,190301168721782+0,956708580912725i</v>
      </c>
      <c r="AN627" s="223" t="str">
        <f t="shared" ref="AN627:AN689" si="1714">IMPRODUCT(N627,IMEXP(COMPLEX(0,-2*PI()*26*B627/Nt_input)))</f>
        <v>0,373289170251709+0,901199777508686i</v>
      </c>
      <c r="AO627" s="223" t="str">
        <f t="shared" ref="AO627:AO689" si="1715">IMPRODUCT(N627,IMEXP(COMPLEX(0,-2*PI()*27*B627/Nt_input)))</f>
        <v>0,541931878311852+0,811058372053642i</v>
      </c>
      <c r="AP627" s="223" t="str">
        <f t="shared" ref="AP627:AP689" si="1716">IMPRODUCT(N627,IMEXP(COMPLEX(0,-2*PI()*28*B627/Nt_input)))</f>
        <v>0,689748448207359+0,689748448207356i</v>
      </c>
      <c r="AQ627" s="223" t="str">
        <f t="shared" ref="AQ627:AQ689" si="1717">IMPRODUCT(N627,IMEXP(COMPLEX(0,-2*PI()*29*B627/Nt_input)))</f>
        <v>0,811058372053644+0,541931878311848i</v>
      </c>
      <c r="AR627" s="223" t="str">
        <f t="shared" ref="AR627:AR689" si="1718">IMPRODUCT(N627,IMEXP(COMPLEX(0,-2*PI()*30*B627/Nt_input)))</f>
        <v>0,901199777508684+0,373289170251715i</v>
      </c>
      <c r="AS627" s="223" t="str">
        <f t="shared" ref="AS627:AS689" si="1719">IMPRODUCT(N627,IMEXP(COMPLEX(0,-2*PI()*31*B627/Nt_input)))</f>
        <v>0,956708580912724+0,190301168721787i</v>
      </c>
      <c r="AT627" s="223" t="str">
        <f t="shared" ref="AT627:AT689" si="1720">IMPRODUCT(N627,IMEXP(COMPLEX(0,-2*PI()*32*B627/Nt_input)))</f>
        <v>0,975451610080641-3,22648567155578E-15i</v>
      </c>
      <c r="AU627" s="223" t="str">
        <f t="shared" ref="AU627:AU689" si="1721">IMPRODUCT(N627,IMEXP(COMPLEX(0,-2*PI()*33*B627/Nt_input)))</f>
        <v>0,956708580912724-0,190301168721785i</v>
      </c>
      <c r="AV627" s="223" t="str">
        <f t="shared" ref="AV627:AV689" si="1722">IMPRODUCT(N627,IMEXP(COMPLEX(0,-2*PI()*34*B627/Nt_input)))</f>
        <v>0,901199777508685-0,373289170251712i</v>
      </c>
      <c r="AW627" s="223" t="str">
        <f t="shared" ref="AW627:AW689" si="1723">IMPRODUCT(N627,IMEXP(COMPLEX(0,-2*PI()*35*B627/Nt_input)))</f>
        <v>0,811058372053645-0,541931878311846i</v>
      </c>
      <c r="AX627" s="223" t="str">
        <f t="shared" ref="AX627:AX689" si="1724">IMPRODUCT(N627,IMEXP(COMPLEX(0,-2*PI()*36*B627/Nt_input)))</f>
        <v>0,689748448207361-0,689748448207354i</v>
      </c>
      <c r="AY627" s="223" t="str">
        <f t="shared" ref="AY627:AY689" si="1725">IMPRODUCT(N627,IMEXP(COMPLEX(0,-2*PI()*37*B627/Nt_input)))</f>
        <v>0,541931878311845-0,811058372053646i</v>
      </c>
      <c r="AZ627" s="223" t="str">
        <f t="shared" ref="AZ627:AZ689" si="1726">IMPRODUCT(N627,IMEXP(COMPLEX(0,-2*PI()*38*B627/Nt_input)))</f>
        <v>0,373289170251712-0,901199777508685i</v>
      </c>
      <c r="BA627" s="223" t="str">
        <f t="shared" ref="BA627:BA689" si="1727">IMPRODUCT(N627,IMEXP(COMPLEX(0,-2*PI()*39*B627/Nt_input)))</f>
        <v>0,190301168721785-0,956708580912724i</v>
      </c>
      <c r="BB627" s="223" t="str">
        <f t="shared" ref="BB627:BB689" si="1728">IMPRODUCT(N627,IMEXP(COMPLEX(0,-2*PI()*40*B627/Nt_input)))</f>
        <v>2,8978934668382E-15-0,975451610080641i</v>
      </c>
      <c r="BC627" s="223" t="str">
        <f t="shared" ref="BC627:BC689" si="1729">IMPRODUCT(N627,IMEXP(COMPLEX(0,-2*PI()*41*B627/Nt_input)))</f>
        <v>-0,190301168721779-0,956708580912725i</v>
      </c>
      <c r="BD627" s="223" t="str">
        <f t="shared" ref="BD627:BD689" si="1730">IMPRODUCT(N627,IMEXP(COMPLEX(0,-2*PI()*42*B627/Nt_input)))</f>
        <v>-0,373289170251715-0,901199777508684i</v>
      </c>
      <c r="BE627" s="223" t="str">
        <f t="shared" ref="BE627:BE689" si="1731">IMPRODUCT(N627,IMEXP(COMPLEX(0,-2*PI()*43*B627/Nt_input)))</f>
        <v>-0,541931878311849-0,811058372053644i</v>
      </c>
      <c r="BF627" s="223" t="str">
        <f t="shared" ref="BF627:BF689" si="1732">IMPRODUCT(N627,IMEXP(COMPLEX(0,-2*PI()*44*B627/Nt_input)))</f>
        <v>-0,689748448207357-0,689748448207358i</v>
      </c>
      <c r="BG627" s="223" t="str">
        <f t="shared" ref="BG627:BG689" si="1733">IMPRODUCT(N627,IMEXP(COMPLEX(0,-2*PI()*45*B627/Nt_input)))</f>
        <v>-0,811058372053642-0,541931878311851i</v>
      </c>
      <c r="BH627" s="223" t="str">
        <f t="shared" ref="BH627:BH689" si="1734">IMPRODUCT(N627,IMEXP(COMPLEX(0,-2*PI()*46*B627/Nt_input)))</f>
        <v>-0,901199777508682-0,373289170251718i</v>
      </c>
      <c r="BI627" s="223" t="str">
        <f t="shared" ref="BI627:BI689" si="1735">IMPRODUCT(N627,IMEXP(COMPLEX(0,-2*PI()*47*B627/Nt_input)))</f>
        <v>-0,956708580912725-0,190301168721781i</v>
      </c>
      <c r="BJ627" s="223" t="str">
        <f t="shared" ref="BJ627:BJ689" si="1736">IMPRODUCT(N627,IMEXP(COMPLEX(0,-2*PI()*48*B627/Nt_input)))</f>
        <v>-0,975451610080641-3,58521909878527E-16i</v>
      </c>
      <c r="BK627" s="223" t="str">
        <f t="shared" ref="BK627:BK689" si="1737">IMPRODUCT(N627,IMEXP(COMPLEX(0,-2*PI()*49*B627/Nt_input)))</f>
        <v>-0,956708580912725+0,190301168721782i</v>
      </c>
      <c r="BL627" s="223" t="str">
        <f t="shared" ref="BL627:BL689" si="1738">IMPRODUCT(N627,IMEXP(COMPLEX(0,-2*PI()*50*B627/Nt_input)))</f>
        <v>-0,901199777508686+0,37328917025171i</v>
      </c>
      <c r="BM627" s="176"/>
      <c r="BN627" s="176"/>
      <c r="BO627" s="176"/>
      <c r="BP627" s="176"/>
      <c r="BQ627" s="176"/>
      <c r="BR627" s="176"/>
      <c r="BS627" s="176"/>
      <c r="BT627" s="176"/>
      <c r="BU627" s="176"/>
      <c r="BV627" s="176"/>
      <c r="BW627" s="223"/>
      <c r="BX627" s="223"/>
      <c r="BY627" s="223"/>
      <c r="BZ627" s="223"/>
      <c r="CH627" s="222">
        <f t="shared" ref="CH627:CH689" si="1739">20*LOG(IMABS(J627))</f>
        <v>-296.52648617830772</v>
      </c>
    </row>
    <row r="628" spans="1:86">
      <c r="A628" s="227">
        <f>A627+Div_Nt_input</f>
        <v>9.3749999999999997E-4</v>
      </c>
      <c r="B628" s="228">
        <v>3</v>
      </c>
      <c r="C628" s="228">
        <f t="shared" si="1631"/>
        <v>150</v>
      </c>
      <c r="D628" s="228">
        <f t="shared" ref="D628:D689" si="1740">2*PI()*C628</f>
        <v>942.47779607693792</v>
      </c>
      <c r="E628" s="227" t="str">
        <f t="shared" si="1687"/>
        <v>942,477796076938i</v>
      </c>
      <c r="F628" s="227" t="str">
        <f t="shared" si="1632"/>
        <v>0,447644829166157-2,76383059846744i</v>
      </c>
      <c r="G628" s="227" t="str">
        <f t="shared" si="1633"/>
        <v>-2,71790358827442+1,51014794929884i</v>
      </c>
      <c r="H628" s="227" t="str">
        <f t="shared" si="1634"/>
        <v>0,00662265975281273-0,0408893579808751i</v>
      </c>
      <c r="I628" s="227" t="str">
        <f t="shared" si="1688"/>
        <v>0,00454112012540036+0,00189430499756274i</v>
      </c>
      <c r="J628" s="223" t="str">
        <f>IMPRODUCT(1/Nt_input,Q625)</f>
        <v>1,60282350543037E-15-6,93889390391806E-18i</v>
      </c>
      <c r="K628" s="246" t="str">
        <f t="shared" si="1689"/>
        <v>7,29175845937436E-18+3,00472622579268E-18i</v>
      </c>
      <c r="L628" s="222">
        <f t="shared" si="1690"/>
        <v>-342.0622273426012</v>
      </c>
      <c r="M628" s="222">
        <f t="shared" si="1635"/>
        <v>49.45142338627231</v>
      </c>
      <c r="N628" s="224">
        <f t="shared" si="1636"/>
        <v>1.4514233862723116</v>
      </c>
      <c r="O628" s="223" t="str">
        <f t="shared" si="1637"/>
        <v>1,38892558254901-0,421325969243636i</v>
      </c>
      <c r="P628" s="223" t="str">
        <f t="shared" si="1638"/>
        <v>1,20681444027069-0,806367628921408i</v>
      </c>
      <c r="Q628" s="223" t="str">
        <f t="shared" si="1691"/>
        <v>0,920773248729212-1,12196544984364i</v>
      </c>
      <c r="R628" s="223" t="str">
        <f t="shared" si="1692"/>
        <v>0,555435683273653-1,34094035958521i</v>
      </c>
      <c r="S628" s="223" t="str">
        <f t="shared" si="1693"/>
        <v>0,142264369729853-1,44443438595305i</v>
      </c>
      <c r="T628" s="223" t="str">
        <f t="shared" si="1694"/>
        <v>-0,283158655809606-1,42353469288889i</v>
      </c>
      <c r="U628" s="223" t="str">
        <f t="shared" si="1695"/>
        <v>-0,684196248041705-1,28004114792605i</v>
      </c>
      <c r="V628" s="223" t="str">
        <f t="shared" si="1696"/>
        <v>-1,02631131880589-1,0263113188059i</v>
      </c>
      <c r="W628" s="223" t="str">
        <f t="shared" si="1697"/>
        <v>-1,28004114792605-0,684196248041705i</v>
      </c>
      <c r="X628" s="223" t="str">
        <f t="shared" si="1698"/>
        <v>-1,42353469288889-0,283158655809606i</v>
      </c>
      <c r="Y628" s="223" t="str">
        <f t="shared" si="1699"/>
        <v>-1,44443438595305+0,142264369729853i</v>
      </c>
      <c r="Z628" s="223" t="str">
        <f t="shared" si="1700"/>
        <v>-1,34094035958521+0,555435683273653i</v>
      </c>
      <c r="AA628" s="223" t="str">
        <f t="shared" si="1701"/>
        <v>-1,12196544984364+0,920773248729211i</v>
      </c>
      <c r="AB628" s="223" t="str">
        <f t="shared" si="1702"/>
        <v>-0,806367628921412+1,20681444027068i</v>
      </c>
      <c r="AC628" s="223" t="str">
        <f t="shared" si="1703"/>
        <v>-0,421325969243632+1,38892558254901i</v>
      </c>
      <c r="AD628" s="223" t="str">
        <f t="shared" si="1704"/>
        <v>-2,66731367866464E-16+1,45142338627231i</v>
      </c>
      <c r="AE628" s="223" t="str">
        <f t="shared" si="1705"/>
        <v>0,421325969243632+1,38892558254901i</v>
      </c>
      <c r="AF628" s="223" t="str">
        <f t="shared" si="1706"/>
        <v>0,806367628921414+1,20681444027068i</v>
      </c>
      <c r="AG628" s="223" t="str">
        <f t="shared" si="1707"/>
        <v>1,12196544984364+0,920773248729211i</v>
      </c>
      <c r="AH628" s="223" t="str">
        <f t="shared" si="1708"/>
        <v>1,34094035958521+0,555435683273653i</v>
      </c>
      <c r="AI628" s="223" t="str">
        <f t="shared" si="1709"/>
        <v>1,44443438595305+0,142264369729853i</v>
      </c>
      <c r="AJ628" s="223" t="str">
        <f t="shared" si="1710"/>
        <v>1,42353469288889-0,283158655809607i</v>
      </c>
      <c r="AK628" s="223" t="str">
        <f t="shared" si="1711"/>
        <v>1,28004114792605-0,684196248041705i</v>
      </c>
      <c r="AL628" s="223" t="str">
        <f t="shared" si="1712"/>
        <v>1,0263113188059-1,02631131880589i</v>
      </c>
      <c r="AM628" s="223" t="str">
        <f t="shared" si="1713"/>
        <v>0,684196248041705-1,28004114792605i</v>
      </c>
      <c r="AN628" s="223" t="str">
        <f t="shared" si="1714"/>
        <v>0,283158655809607-1,42353469288889i</v>
      </c>
      <c r="AO628" s="223" t="str">
        <f t="shared" si="1715"/>
        <v>-0,142264369729853-1,44443438595305i</v>
      </c>
      <c r="AP628" s="223" t="str">
        <f t="shared" si="1716"/>
        <v>-0,555435683273653-1,34094035958521i</v>
      </c>
      <c r="AQ628" s="223" t="str">
        <f t="shared" si="1717"/>
        <v>-0,920773248729211-1,12196544984364i</v>
      </c>
      <c r="AR628" s="223" t="str">
        <f t="shared" si="1718"/>
        <v>-1,20681444027068-0,806367628921412i</v>
      </c>
      <c r="AS628" s="223" t="str">
        <f t="shared" si="1719"/>
        <v>-1,38892558254901-0,421325969243631i</v>
      </c>
      <c r="AT628" s="223" t="str">
        <f t="shared" si="1720"/>
        <v>-1,45142338627231-5,33462735732928E-16i</v>
      </c>
      <c r="AU628" s="223" t="str">
        <f t="shared" si="1721"/>
        <v>-1,38892558254901+0,421325969243632i</v>
      </c>
      <c r="AV628" s="223" t="str">
        <f t="shared" si="1722"/>
        <v>-1,20681444027066+0,80636762892145i</v>
      </c>
      <c r="AW628" s="223" t="str">
        <f t="shared" si="1723"/>
        <v>-0,920773248729221+1,12196544984363i</v>
      </c>
      <c r="AX628" s="223" t="str">
        <f t="shared" si="1724"/>
        <v>-0,555435683273586+1,34094035958524i</v>
      </c>
      <c r="AY628" s="223" t="str">
        <f t="shared" si="1725"/>
        <v>-0,142264369729852+1,44443438595305i</v>
      </c>
      <c r="AZ628" s="223" t="str">
        <f t="shared" si="1726"/>
        <v>0,283158655809551+1,42353469288891i</v>
      </c>
      <c r="BA628" s="223" t="str">
        <f t="shared" si="1727"/>
        <v>0,684196248041732+1,28004114792603i</v>
      </c>
      <c r="BB628" s="223" t="str">
        <f t="shared" si="1728"/>
        <v>1,02631131880587+1,02631131880592i</v>
      </c>
      <c r="BC628" s="223" t="str">
        <f t="shared" si="1729"/>
        <v>1,28004114792607+0,684196248041667i</v>
      </c>
      <c r="BD628" s="223" t="str">
        <f t="shared" si="1730"/>
        <v>1,42353469288889+0,28315865580962i</v>
      </c>
      <c r="BE628" s="223" t="str">
        <f t="shared" si="1731"/>
        <v>1,44443438595304-0,142264369729925i</v>
      </c>
      <c r="BF628" s="223" t="str">
        <f t="shared" si="1732"/>
        <v>1,34094035958521-0,555435683273654i</v>
      </c>
      <c r="BG628" s="223" t="str">
        <f t="shared" si="1733"/>
        <v>1,12196544984367-0,920773248729167i</v>
      </c>
      <c r="BH628" s="223" t="str">
        <f t="shared" si="1734"/>
        <v>0,806367628921388-1,2068144402707i</v>
      </c>
      <c r="BI628" s="223" t="str">
        <f t="shared" si="1735"/>
        <v>0,421325969243673-1,38892558254899i</v>
      </c>
      <c r="BJ628" s="223" t="str">
        <f t="shared" si="1736"/>
        <v>-4,30299855005956E-14-1,45142338627231i</v>
      </c>
      <c r="BK628" s="223" t="str">
        <f t="shared" si="1737"/>
        <v>-0,42132596924362-1,38892558254901i</v>
      </c>
      <c r="BL628" s="223" t="str">
        <f t="shared" si="1738"/>
        <v>-0,80636762892146-1,20681444027065i</v>
      </c>
      <c r="BM628" s="176"/>
      <c r="BN628" s="176"/>
      <c r="BO628" s="176"/>
      <c r="BP628" s="176"/>
      <c r="BQ628" s="176"/>
      <c r="BR628" s="176"/>
      <c r="BS628" s="176"/>
      <c r="BT628" s="176"/>
      <c r="BU628" s="176"/>
      <c r="BV628" s="176"/>
      <c r="BW628" s="223"/>
      <c r="BX628" s="223"/>
      <c r="BY628" s="223"/>
      <c r="BZ628" s="223"/>
      <c r="CH628" s="222">
        <f t="shared" si="1739"/>
        <v>-295.90220455172675</v>
      </c>
    </row>
    <row r="629" spans="1:86">
      <c r="A629" s="227">
        <f t="shared" si="1630"/>
        <v>1.25E-3</v>
      </c>
      <c r="B629" s="228">
        <v>4</v>
      </c>
      <c r="C629" s="228">
        <f t="shared" si="1631"/>
        <v>200</v>
      </c>
      <c r="D629" s="228">
        <f t="shared" si="1740"/>
        <v>1256.6370614359173</v>
      </c>
      <c r="E629" s="227" t="str">
        <f t="shared" si="1687"/>
        <v>1256,63706143592i</v>
      </c>
      <c r="F629" s="333" t="str">
        <f t="shared" si="1632"/>
        <v>0,296687693134705-2,08524661067849i</v>
      </c>
      <c r="G629" s="227" t="str">
        <f t="shared" si="1633"/>
        <v>-2,71920786091552+1,10086655521369i</v>
      </c>
      <c r="H629" s="227" t="str">
        <f t="shared" si="1634"/>
        <v>0,0043893317122373-0,0308500800265105i</v>
      </c>
      <c r="I629" s="227" t="str">
        <f t="shared" si="1688"/>
        <v>0,00505117042222817+0,00114368021242238i</v>
      </c>
      <c r="J629" s="223" t="str">
        <f>IMPRODUCT(1/Nt_input,R625)</f>
        <v>4,78604108384781E-15+3,61689844741177E-16i</v>
      </c>
      <c r="K629" s="246" t="str">
        <f t="shared" si="1689"/>
        <v>2,37614516438363E-17+7,30065752921423E-18i</v>
      </c>
      <c r="L629" s="222">
        <f t="shared" si="1690"/>
        <v>-332.09077457939549</v>
      </c>
      <c r="M629" s="222">
        <f t="shared" si="1635"/>
        <v>49.91341716182545</v>
      </c>
      <c r="N629" s="224">
        <f t="shared" si="1636"/>
        <v>1.913417161825449</v>
      </c>
      <c r="O629" s="223" t="str">
        <f t="shared" si="1637"/>
        <v>1,76776695296637-0,732233047033632i</v>
      </c>
      <c r="P629" s="223" t="str">
        <f t="shared" si="1638"/>
        <v>1,35299025036549-1,35299025036549i</v>
      </c>
      <c r="Q629" s="223" t="str">
        <f t="shared" si="1691"/>
        <v>0,732233047033635-1,76776695296637i</v>
      </c>
      <c r="R629" s="223" t="str">
        <f t="shared" si="1692"/>
        <v>-6,6806123200986E-15-1,91341716182545i</v>
      </c>
      <c r="S629" s="223" t="str">
        <f t="shared" si="1693"/>
        <v>-0,73223304703363-1,76776695296637i</v>
      </c>
      <c r="T629" s="223" t="str">
        <f t="shared" si="1694"/>
        <v>-1,35299025036549-1,3529902503655i</v>
      </c>
      <c r="U629" s="223" t="str">
        <f t="shared" si="1695"/>
        <v>-1,76776695296637-0,73223304703363i</v>
      </c>
      <c r="V629" s="223" t="str">
        <f t="shared" si="1696"/>
        <v>-1,91341716182545-6,1825174165009E-15i</v>
      </c>
      <c r="W629" s="223" t="str">
        <f t="shared" si="1697"/>
        <v>-1,76776695296637+0,732233047033635i</v>
      </c>
      <c r="X629" s="223" t="str">
        <f t="shared" si="1698"/>
        <v>-1,3529902503655+1,35299025036549i</v>
      </c>
      <c r="Y629" s="223" t="str">
        <f t="shared" si="1699"/>
        <v>-0,732233047033622+1,76776695296637i</v>
      </c>
      <c r="Z629" s="223" t="str">
        <f t="shared" si="1700"/>
        <v>-3,51633011910913E-16+1,91341716182545i</v>
      </c>
      <c r="AA629" s="223" t="str">
        <f t="shared" si="1701"/>
        <v>0,732233047033624+1,76776695296637i</v>
      </c>
      <c r="AB629" s="223" t="str">
        <f t="shared" si="1702"/>
        <v>1,3529902503655+1,35299025036549i</v>
      </c>
      <c r="AC629" s="223" t="str">
        <f t="shared" si="1703"/>
        <v>1,76776695296637+0,732233047033635i</v>
      </c>
      <c r="AD629" s="223" t="str">
        <f t="shared" si="1704"/>
        <v>1,91341716182545-6,32897930818769E-15i</v>
      </c>
      <c r="AE629" s="223" t="str">
        <f t="shared" si="1705"/>
        <v>1,76776695296637-0,73223304703363i</v>
      </c>
      <c r="AF629" s="223" t="str">
        <f t="shared" si="1706"/>
        <v>1,3529902503655-1,35299025036549i</v>
      </c>
      <c r="AG629" s="223" t="str">
        <f t="shared" si="1707"/>
        <v>0,73223304703363-1,76776695296637i</v>
      </c>
      <c r="AH629" s="223" t="str">
        <f t="shared" si="1708"/>
        <v>5,6844225129032E-15-1,91341716182545i</v>
      </c>
      <c r="AI629" s="223" t="str">
        <f t="shared" si="1709"/>
        <v>-0,732233047033635-1,76776695296637i</v>
      </c>
      <c r="AJ629" s="223" t="str">
        <f t="shared" si="1710"/>
        <v>-1,35299025036549-1,35299025036549i</v>
      </c>
      <c r="AK629" s="223" t="str">
        <f t="shared" si="1711"/>
        <v>-1,76776695296636-0,732233047033641i</v>
      </c>
      <c r="AL629" s="223" t="str">
        <f t="shared" si="1712"/>
        <v>-1,91341716182545-7,03266023821826E-16i</v>
      </c>
      <c r="AM629" s="223" t="str">
        <f t="shared" si="1713"/>
        <v>-1,76776695296637+0,732233047033626i</v>
      </c>
      <c r="AN629" s="223" t="str">
        <f t="shared" si="1714"/>
        <v>-1,35299025036553+1,35299025036546i</v>
      </c>
      <c r="AO629" s="223" t="str">
        <f t="shared" si="1715"/>
        <v>-0,732233047033547+1,7677669529664i</v>
      </c>
      <c r="AP629" s="223" t="str">
        <f t="shared" si="1716"/>
        <v>4,67642862406902E-14+1,91341716182545i</v>
      </c>
      <c r="AQ629" s="223" t="str">
        <f t="shared" si="1717"/>
        <v>0,732233047033632+1,76776695296637i</v>
      </c>
      <c r="AR629" s="223" t="str">
        <f t="shared" si="1718"/>
        <v>1,35299025036546+1,35299025036553i</v>
      </c>
      <c r="AS629" s="223" t="str">
        <f t="shared" si="1719"/>
        <v>1,76776695296633+0,732233047033718i</v>
      </c>
      <c r="AT629" s="223" t="str">
        <f t="shared" si="1720"/>
        <v>1,91341716182545-5,34448985607889E-14i</v>
      </c>
      <c r="AU629" s="223" t="str">
        <f t="shared" si="1721"/>
        <v>1,76776695296637-0,732233047033637i</v>
      </c>
      <c r="AV629" s="223" t="str">
        <f t="shared" si="1722"/>
        <v>1,35299025036552-1,35299025036546i</v>
      </c>
      <c r="AW629" s="223" t="str">
        <f t="shared" si="1723"/>
        <v>0,732233047033712-1,76776695296633i</v>
      </c>
      <c r="AX629" s="223" t="str">
        <f t="shared" si="1724"/>
        <v>-5,6726599218853E-14-1,91341716182545i</v>
      </c>
      <c r="AY629" s="223" t="str">
        <f t="shared" si="1725"/>
        <v>-0,732233047033643-1,76776695296636i</v>
      </c>
      <c r="AZ629" s="223" t="str">
        <f t="shared" si="1726"/>
        <v>-1,35299025036547-1,35299025036552i</v>
      </c>
      <c r="BA629" s="223" t="str">
        <f t="shared" si="1727"/>
        <v>-1,76776695296634-0,732233047033704i</v>
      </c>
      <c r="BB629" s="223" t="str">
        <f t="shared" si="1728"/>
        <v>-1,91341716182545+6,34072115389514E-14i</v>
      </c>
      <c r="BC629" s="223" t="str">
        <f t="shared" si="1729"/>
        <v>-1,76776695296636+0,732233047033647i</v>
      </c>
      <c r="BD629" s="223" t="str">
        <f t="shared" si="1730"/>
        <v>-1,35299025036551+1,35299025036547i</v>
      </c>
      <c r="BE629" s="223" t="str">
        <f t="shared" si="1731"/>
        <v>-0,732233047033702+1,76776695296634i</v>
      </c>
      <c r="BF629" s="223" t="str">
        <f t="shared" si="1732"/>
        <v>7,00878238590501E-14+1,91341716182545i</v>
      </c>
      <c r="BG629" s="223" t="str">
        <f t="shared" si="1733"/>
        <v>0,732233047033657+1,76776695296636i</v>
      </c>
      <c r="BH629" s="223" t="str">
        <f t="shared" si="1734"/>
        <v>1,35299025036548+1,35299025036551i</v>
      </c>
      <c r="BI629" s="223" t="str">
        <f t="shared" si="1735"/>
        <v>1,76776695296634+0,732233047033693i</v>
      </c>
      <c r="BJ629" s="223" t="str">
        <f t="shared" si="1736"/>
        <v>1,91341716182545-8,01673478411831E-14i</v>
      </c>
      <c r="BK629" s="223" t="str">
        <f t="shared" si="1737"/>
        <v>1,76776695296636-0,732233047033658i</v>
      </c>
      <c r="BL629" s="223" t="str">
        <f t="shared" si="1738"/>
        <v>1,3529902503655-1,35299025036548i</v>
      </c>
      <c r="BM629" s="176"/>
      <c r="BN629" s="176"/>
      <c r="BO629" s="176"/>
      <c r="BP629" s="176"/>
      <c r="BQ629" s="176"/>
      <c r="BR629" s="176"/>
      <c r="BS629" s="176"/>
      <c r="BT629" s="176"/>
      <c r="BU629" s="176"/>
      <c r="BV629" s="176"/>
      <c r="BW629" s="223"/>
      <c r="BX629" s="223"/>
      <c r="BY629" s="223"/>
      <c r="BZ629" s="223"/>
      <c r="CH629" s="222">
        <f t="shared" si="1739"/>
        <v>-286.37573911792151</v>
      </c>
    </row>
    <row r="630" spans="1:86">
      <c r="A630" s="227">
        <f t="shared" si="1630"/>
        <v>1.5625000000000001E-3</v>
      </c>
      <c r="B630" s="228">
        <v>5</v>
      </c>
      <c r="C630" s="228">
        <f t="shared" si="1631"/>
        <v>250</v>
      </c>
      <c r="D630" s="228">
        <f t="shared" si="1740"/>
        <v>1570.7963267948965</v>
      </c>
      <c r="E630" s="227" t="str">
        <f t="shared" si="1687"/>
        <v>1570,7963267949i</v>
      </c>
      <c r="F630" s="227" t="str">
        <f t="shared" si="1632"/>
        <v>0,226048582609524-1,67161431281397i</v>
      </c>
      <c r="G630" s="227" t="str">
        <f t="shared" si="1633"/>
        <v>-2,72088356357637+0,848079559067659i</v>
      </c>
      <c r="H630" s="227" t="str">
        <f t="shared" si="1634"/>
        <v>0,00334426481149587-0,0247306170213566i</v>
      </c>
      <c r="I630" s="227" t="str">
        <f t="shared" si="1688"/>
        <v>0,00523775535362117+0,000487425468111836i</v>
      </c>
      <c r="J630" s="223" t="str">
        <f>IMPRODUCT(1/Nt_input,S625)</f>
        <v>3,07907318348663E-15+2,43160526436359E-14i</v>
      </c>
      <c r="K630" s="246" t="str">
        <f t="shared" si="1689"/>
        <v>4,2751687085422E-18+1,2886235360095E-16i</v>
      </c>
      <c r="L630" s="222">
        <f t="shared" si="1690"/>
        <v>-317.79270132500773</v>
      </c>
      <c r="M630" s="222">
        <f t="shared" si="1635"/>
        <v>50.356983684129986</v>
      </c>
      <c r="N630" s="224">
        <f t="shared" si="1636"/>
        <v>2.3569836841299887</v>
      </c>
      <c r="O630" s="223" t="str">
        <f t="shared" si="1637"/>
        <v>2,07867403075636-1,11107441745099i</v>
      </c>
      <c r="P630" s="223" t="str">
        <f t="shared" si="1638"/>
        <v>1,3094699746155-1,95976031004699i</v>
      </c>
      <c r="Q630" s="223" t="str">
        <f t="shared" si="1691"/>
        <v>0,231024800521843-2,34563416346173i</v>
      </c>
      <c r="R630" s="223" t="str">
        <f t="shared" si="1692"/>
        <v>-0,901978606271377-2,17756898423074i</v>
      </c>
      <c r="S630" s="223" t="str">
        <f t="shared" si="1693"/>
        <v>-1,8219730262379-1,49525462009534i</v>
      </c>
      <c r="T630" s="223" t="str">
        <f t="shared" si="1694"/>
        <v>-2,31169490354527-0,459824705923682i</v>
      </c>
      <c r="U630" s="223" t="str">
        <f t="shared" si="1695"/>
        <v>-2,25549275800669+0,684196248041716i</v>
      </c>
      <c r="V630" s="223" t="str">
        <f t="shared" si="1696"/>
        <v>-1,66663914619437+1,66663914619436i</v>
      </c>
      <c r="W630" s="223" t="str">
        <f t="shared" si="1697"/>
        <v>-0,6841962480417+2,25549275800669i</v>
      </c>
      <c r="X630" s="223" t="str">
        <f t="shared" si="1698"/>
        <v>0,459824705923677+2,31169490354527i</v>
      </c>
      <c r="Y630" s="223" t="str">
        <f t="shared" si="1699"/>
        <v>1,49525462009536+1,82197302623789i</v>
      </c>
      <c r="Z630" s="223" t="str">
        <f t="shared" si="1700"/>
        <v>2,17756898423074+0,901978606271384i</v>
      </c>
      <c r="AA630" s="223" t="str">
        <f t="shared" si="1701"/>
        <v>2,34563416346173-0,231024800521859i</v>
      </c>
      <c r="AB630" s="223" t="str">
        <f t="shared" si="1702"/>
        <v>1,95976031004699-1,30946997461549i</v>
      </c>
      <c r="AC630" s="223" t="str">
        <f t="shared" si="1703"/>
        <v>1,11107441745099-2,07867403075637i</v>
      </c>
      <c r="AD630" s="223" t="str">
        <f t="shared" si="1704"/>
        <v>7,00217986120283E-15-2,35698368412999i</v>
      </c>
      <c r="AE630" s="223" t="str">
        <f t="shared" si="1705"/>
        <v>-1,111074417451-2,07867403075636i</v>
      </c>
      <c r="AF630" s="223" t="str">
        <f t="shared" si="1706"/>
        <v>-1,95976031004698-1,3094699746155i</v>
      </c>
      <c r="AG630" s="223" t="str">
        <f t="shared" si="1707"/>
        <v>-2,34563416346173-0,23102480052185i</v>
      </c>
      <c r="AH630" s="223" t="str">
        <f t="shared" si="1708"/>
        <v>-2,17756898423075+0,901978606271372i</v>
      </c>
      <c r="AI630" s="223" t="str">
        <f t="shared" si="1709"/>
        <v>-1,49525462009537+1,82197302623788i</v>
      </c>
      <c r="AJ630" s="223" t="str">
        <f t="shared" si="1710"/>
        <v>-0,459824705923712+2,31169490354526i</v>
      </c>
      <c r="AK630" s="223" t="str">
        <f t="shared" si="1711"/>
        <v>0,684196248041664+2,2554927580067i</v>
      </c>
      <c r="AL630" s="223" t="str">
        <f t="shared" si="1712"/>
        <v>1,66663914619433+1,66663914619441i</v>
      </c>
      <c r="AM630" s="223" t="str">
        <f t="shared" si="1713"/>
        <v>2,25549275800667+0,684196248041775i</v>
      </c>
      <c r="AN630" s="223" t="str">
        <f t="shared" si="1714"/>
        <v>2,31169490354529-0,459824705923599i</v>
      </c>
      <c r="AO630" s="223" t="str">
        <f t="shared" si="1715"/>
        <v>1,82197302623796-1,49525462009528i</v>
      </c>
      <c r="AP630" s="223" t="str">
        <f t="shared" si="1716"/>
        <v>0,901978606271478-2,1775689842307i</v>
      </c>
      <c r="AQ630" s="223" t="str">
        <f t="shared" si="1717"/>
        <v>-0,231024800521968-2,34563416346172i</v>
      </c>
      <c r="AR630" s="223" t="str">
        <f t="shared" si="1718"/>
        <v>-1,30946997461558-1,95976031004693i</v>
      </c>
      <c r="AS630" s="223" t="str">
        <f t="shared" si="1719"/>
        <v>-2,07867403075641-1,11107441745092i</v>
      </c>
      <c r="AT630" s="223" t="str">
        <f t="shared" si="1720"/>
        <v>-2,35698368412999+7,81062102060945E-14i</v>
      </c>
      <c r="AU630" s="223" t="str">
        <f t="shared" si="1721"/>
        <v>-2,07867403075633+1,11107441745106i</v>
      </c>
      <c r="AV630" s="223" t="str">
        <f t="shared" si="1722"/>
        <v>-1,30946997461545+1,95976031004702i</v>
      </c>
      <c r="AW630" s="223" t="str">
        <f t="shared" si="1723"/>
        <v>-0,231024800521809+2,34563416346174i</v>
      </c>
      <c r="AX630" s="223" t="str">
        <f t="shared" si="1724"/>
        <v>0,90197860627141+2,17756898423073i</v>
      </c>
      <c r="AY630" s="223" t="str">
        <f t="shared" si="1725"/>
        <v>1,82197302623791+1,49525462009534i</v>
      </c>
      <c r="AZ630" s="223" t="str">
        <f t="shared" si="1726"/>
        <v>2,31169490354527+0,459824705923672i</v>
      </c>
      <c r="BA630" s="223" t="str">
        <f t="shared" si="1727"/>
        <v>2,25549275800669-0,684196248041704i</v>
      </c>
      <c r="BB630" s="223" t="str">
        <f t="shared" si="1728"/>
        <v>1,66663914619438-1,66663914619436i</v>
      </c>
      <c r="BC630" s="223" t="str">
        <f t="shared" si="1729"/>
        <v>0,684196248041735-2,25549275800668i</v>
      </c>
      <c r="BD630" s="223" t="str">
        <f t="shared" si="1730"/>
        <v>-0,459824705923639-2,31169490354528i</v>
      </c>
      <c r="BE630" s="223" t="str">
        <f t="shared" si="1731"/>
        <v>-1,49525462009531-1,82197302623793i</v>
      </c>
      <c r="BF630" s="223" t="str">
        <f t="shared" si="1732"/>
        <v>-2,17756898423072-0,90197860627144i</v>
      </c>
      <c r="BG630" s="223" t="str">
        <f t="shared" si="1733"/>
        <v>-2,34563416346174+0,231024800521776i</v>
      </c>
      <c r="BH630" s="223" t="str">
        <f t="shared" si="1734"/>
        <v>-1,95976031004704+1,30946997461542i</v>
      </c>
      <c r="BI630" s="223" t="str">
        <f t="shared" si="1735"/>
        <v>-1,11107441745109+2,07867403075632i</v>
      </c>
      <c r="BJ630" s="223" t="str">
        <f t="shared" si="1736"/>
        <v>-1,15210531555938E-13+2,35698368412999i</v>
      </c>
      <c r="BK630" s="223" t="str">
        <f t="shared" si="1737"/>
        <v>1,11107441745109+2,07867403075631i</v>
      </c>
      <c r="BL630" s="223" t="str">
        <f t="shared" si="1738"/>
        <v>1,95976031004704+1,30946997461542i</v>
      </c>
      <c r="BM630" s="176"/>
      <c r="BN630" s="176"/>
      <c r="BO630" s="176"/>
      <c r="BP630" s="176"/>
      <c r="BQ630" s="176"/>
      <c r="BR630" s="176"/>
      <c r="BS630" s="176"/>
      <c r="BT630" s="176"/>
      <c r="BU630" s="176"/>
      <c r="BV630" s="176"/>
      <c r="BW630" s="223"/>
      <c r="BX630" s="223"/>
      <c r="BY630" s="223"/>
      <c r="BZ630" s="223"/>
      <c r="CH630" s="222">
        <f t="shared" si="1739"/>
        <v>-272.21305419646495</v>
      </c>
    </row>
    <row r="631" spans="1:86">
      <c r="A631" s="227">
        <f t="shared" si="1630"/>
        <v>1.8750000000000001E-3</v>
      </c>
      <c r="B631" s="228">
        <v>6</v>
      </c>
      <c r="C631" s="228">
        <f t="shared" si="1631"/>
        <v>300</v>
      </c>
      <c r="D631" s="228">
        <f t="shared" si="1740"/>
        <v>1884.9555921538758</v>
      </c>
      <c r="E631" s="227" t="str">
        <f t="shared" si="1687"/>
        <v>1884,95559215388i</v>
      </c>
      <c r="F631" s="227" t="str">
        <f t="shared" si="1632"/>
        <v>0,187419548414083-1,39349719283807i</v>
      </c>
      <c r="G631" s="227" t="str">
        <f t="shared" si="1633"/>
        <v>-2,72292978376562+0,673563274475061i</v>
      </c>
      <c r="H631" s="227" t="str">
        <f t="shared" si="1634"/>
        <v>0,00277276943527827-0,020616026754641i</v>
      </c>
      <c r="I631" s="227" t="str">
        <f t="shared" si="1688"/>
        <v>0,00524983479835952-0,0000583260883340177i</v>
      </c>
      <c r="J631" s="223" t="str">
        <f>IMPRODUCT(1/Nt_input,T625)</f>
        <v>1,66180410361358E-15+2,77208811461094E-15i</v>
      </c>
      <c r="K631" s="246" t="str">
        <f t="shared" si="1689"/>
        <v>8,8858820674497E-18+1,44560781152621E-17i</v>
      </c>
      <c r="L631" s="222">
        <f t="shared" si="1690"/>
        <v>-335.4070238187947</v>
      </c>
      <c r="M631" s="222">
        <f t="shared" si="1635"/>
        <v>50.777851165098014</v>
      </c>
      <c r="N631" s="224">
        <f t="shared" si="1636"/>
        <v>2.7778511650980113</v>
      </c>
      <c r="O631" s="223" t="str">
        <f t="shared" si="1637"/>
        <v>2,30969883127822-1,54329141908727i</v>
      </c>
      <c r="P631" s="223" t="str">
        <f t="shared" si="1638"/>
        <v>1,06303761845908-2,56639983579668i</v>
      </c>
      <c r="Q631" s="223" t="str">
        <f t="shared" si="1691"/>
        <v>-0,54193187831185-2,72447553387909i</v>
      </c>
      <c r="R631" s="223" t="str">
        <f t="shared" si="1692"/>
        <v>-1,96423739596775-1,96423739596777i</v>
      </c>
      <c r="S631" s="223" t="str">
        <f t="shared" si="1693"/>
        <v>-2,72447553387909-0,54193187831185i</v>
      </c>
      <c r="T631" s="223" t="str">
        <f t="shared" si="1694"/>
        <v>-2,56639983579668+1,06303761845908i</v>
      </c>
      <c r="U631" s="223" t="str">
        <f t="shared" si="1695"/>
        <v>-1,54329141908728+2,30969883127821i</v>
      </c>
      <c r="V631" s="223" t="str">
        <f t="shared" si="1696"/>
        <v>-5,10492009432891E-16+2,77785116509801i</v>
      </c>
      <c r="W631" s="223" t="str">
        <f t="shared" si="1697"/>
        <v>1,54329141908729+2,30969883127821i</v>
      </c>
      <c r="X631" s="223" t="str">
        <f t="shared" si="1698"/>
        <v>2,56639983579668+1,06303761845908i</v>
      </c>
      <c r="Y631" s="223" t="str">
        <f t="shared" si="1699"/>
        <v>2,72447553387909-0,541931878311853i</v>
      </c>
      <c r="Z631" s="223" t="str">
        <f t="shared" si="1700"/>
        <v>1,96423739596777-1,96423739596775i</v>
      </c>
      <c r="AA631" s="223" t="str">
        <f t="shared" si="1701"/>
        <v>0,541931878311853-2,72447553387909i</v>
      </c>
      <c r="AB631" s="223" t="str">
        <f t="shared" si="1702"/>
        <v>-1,06303761845908-2,56639983579668i</v>
      </c>
      <c r="AC631" s="223" t="str">
        <f t="shared" si="1703"/>
        <v>-2,30969883127821-1,54329141908728i</v>
      </c>
      <c r="AD631" s="223" t="str">
        <f t="shared" si="1704"/>
        <v>-2,77785116509801-1,02098401886578E-15i</v>
      </c>
      <c r="AE631" s="223" t="str">
        <f t="shared" si="1705"/>
        <v>-2,30969883127816+1,54329141908736i</v>
      </c>
      <c r="AF631" s="223" t="str">
        <f t="shared" si="1706"/>
        <v>-1,06303761845895+2,56639983579673i</v>
      </c>
      <c r="AG631" s="223" t="str">
        <f t="shared" si="1707"/>
        <v>0,541931878311745+2,72447553387911i</v>
      </c>
      <c r="AH631" s="223" t="str">
        <f t="shared" si="1708"/>
        <v>1,96423739596771+1,9642373959678i</v>
      </c>
      <c r="AI631" s="223" t="str">
        <f t="shared" si="1709"/>
        <v>2,72447553387909+0,541931878311878i</v>
      </c>
      <c r="AJ631" s="223" t="str">
        <f t="shared" si="1710"/>
        <v>2,56639983579668-1,06303761845908i</v>
      </c>
      <c r="AK631" s="223" t="str">
        <f t="shared" si="1711"/>
        <v>1,54329141908724-2,30969883127824i</v>
      </c>
      <c r="AL631" s="223" t="str">
        <f t="shared" si="1712"/>
        <v>-8,23542575429841E-14-2,77785116509801i</v>
      </c>
      <c r="AM631" s="223" t="str">
        <f t="shared" si="1713"/>
        <v>-1,54329141908738-2,30969883127815i</v>
      </c>
      <c r="AN631" s="223" t="str">
        <f t="shared" si="1714"/>
        <v>-2,56639983579664-1,06303761845918i</v>
      </c>
      <c r="AO631" s="223" t="str">
        <f t="shared" si="1715"/>
        <v>-2,72447553387911+0,541931878311772i</v>
      </c>
      <c r="AP631" s="223" t="str">
        <f t="shared" si="1716"/>
        <v>-1,96423739596778+1,96423739596773i</v>
      </c>
      <c r="AQ631" s="223" t="str">
        <f t="shared" si="1717"/>
        <v>-0,541931878311853+2,72447553387909i</v>
      </c>
      <c r="AR631" s="223" t="str">
        <f t="shared" si="1718"/>
        <v>1,06303761845911+2,56639983579667i</v>
      </c>
      <c r="AS631" s="223" t="str">
        <f t="shared" si="1719"/>
        <v>2,30969883127826+1,54329141908722i</v>
      </c>
      <c r="AT631" s="223" t="str">
        <f t="shared" si="1720"/>
        <v>2,77785116509801-1,16384949945256E-13i</v>
      </c>
      <c r="AU631" s="223" t="str">
        <f t="shared" si="1721"/>
        <v>2,30969883127829-1,54329141908717i</v>
      </c>
      <c r="AV631" s="223" t="str">
        <f t="shared" si="1722"/>
        <v>1,06303761845915-2,56639983579665i</v>
      </c>
      <c r="AW631" s="223" t="str">
        <f t="shared" si="1723"/>
        <v>-0,5419318783118-2,7244755338791i</v>
      </c>
      <c r="AX631" s="223" t="str">
        <f t="shared" si="1724"/>
        <v>-1,96423739596775-1,96423739596777i</v>
      </c>
      <c r="AY631" s="223" t="str">
        <f t="shared" si="1725"/>
        <v>-2,7244755338791-0,54193187831182i</v>
      </c>
      <c r="AZ631" s="223" t="str">
        <f t="shared" si="1726"/>
        <v>-2,56639983579666+1,06303761845913i</v>
      </c>
      <c r="BA631" s="223" t="str">
        <f t="shared" si="1727"/>
        <v>-1,54329141908719+2,30969883127828i</v>
      </c>
      <c r="BB631" s="223" t="str">
        <f t="shared" si="1728"/>
        <v>-1,35782742778025E-13+2,77785116509801i</v>
      </c>
      <c r="BC631" s="223" t="str">
        <f t="shared" si="1729"/>
        <v>1,54329141908719+2,30969883127827i</v>
      </c>
      <c r="BD631" s="223" t="str">
        <f t="shared" si="1730"/>
        <v>2,56639983579666+1,06303761845912i</v>
      </c>
      <c r="BE631" s="223" t="str">
        <f t="shared" si="1731"/>
        <v>2,7244755338791-0,541931878311825i</v>
      </c>
      <c r="BF631" s="223" t="str">
        <f t="shared" si="1732"/>
        <v>1,96423739596774-1,96423739596777i</v>
      </c>
      <c r="BG631" s="223" t="str">
        <f t="shared" si="1733"/>
        <v>0,541931878311795-2,7244755338791i</v>
      </c>
      <c r="BH631" s="223" t="str">
        <f t="shared" si="1734"/>
        <v>-1,06303761845916-2,56639983579665i</v>
      </c>
      <c r="BI631" s="223" t="str">
        <f t="shared" si="1735"/>
        <v>-2,30969883127829-1,54329141908717i</v>
      </c>
      <c r="BJ631" s="223" t="str">
        <f t="shared" si="1736"/>
        <v>-2,77785116509801-1,11620960207669E-13i</v>
      </c>
      <c r="BK631" s="223" t="str">
        <f t="shared" si="1737"/>
        <v>-2,30969883127826+1,54329141908722i</v>
      </c>
      <c r="BL631" s="223" t="str">
        <f t="shared" si="1738"/>
        <v>-1,0630376184591+2,56639983579667i</v>
      </c>
      <c r="BM631" s="176"/>
      <c r="BN631" s="176"/>
      <c r="BO631" s="176"/>
      <c r="BP631" s="176"/>
      <c r="BQ631" s="176"/>
      <c r="BR631" s="176"/>
      <c r="BS631" s="176"/>
      <c r="BT631" s="176"/>
      <c r="BU631" s="176"/>
      <c r="BV631" s="176"/>
      <c r="BW631" s="223"/>
      <c r="BX631" s="223"/>
      <c r="BY631" s="223"/>
      <c r="BZ631" s="223"/>
      <c r="CH631" s="222">
        <f t="shared" si="1739"/>
        <v>-289.81047259741172</v>
      </c>
    </row>
    <row r="632" spans="1:86">
      <c r="A632" s="227">
        <f t="shared" si="1630"/>
        <v>2.1875000000000002E-3</v>
      </c>
      <c r="B632" s="228">
        <v>7</v>
      </c>
      <c r="C632" s="228">
        <f t="shared" si="1631"/>
        <v>350</v>
      </c>
      <c r="D632" s="228">
        <f t="shared" si="1740"/>
        <v>2199.114857512855</v>
      </c>
      <c r="E632" s="227" t="str">
        <f t="shared" si="1687"/>
        <v>2199,11485751285i</v>
      </c>
      <c r="F632" s="227" t="str">
        <f t="shared" si="1632"/>
        <v>0,163991713333023-1,19372538469873i</v>
      </c>
      <c r="G632" s="227" t="str">
        <f t="shared" si="1633"/>
        <v>-2,72534540841988+0,543797692782584i</v>
      </c>
      <c r="H632" s="227" t="str">
        <f t="shared" si="1634"/>
        <v>0,00242616746340721-0,01766051241088i</v>
      </c>
      <c r="I632" s="227" t="str">
        <f t="shared" si="1688"/>
        <v>0,005162768351361-0,000506398201150065i</v>
      </c>
      <c r="J632" s="223" t="str">
        <f>IMPRODUCT(1/Nt_input,U625)</f>
        <v>6,93279526668702E-17+1,3990544833753E-15i</v>
      </c>
      <c r="K632" s="246" t="str">
        <f t="shared" si="1689"/>
        <v>1,06640283358536E-18+7,18788665807979E-18i</v>
      </c>
      <c r="L632" s="222">
        <f t="shared" si="1690"/>
        <v>-342.77341981265204</v>
      </c>
      <c r="M632" s="222">
        <f t="shared" si="1635"/>
        <v>51.171966420818229</v>
      </c>
      <c r="N632" s="224">
        <f t="shared" si="1636"/>
        <v>3.1719664208182281</v>
      </c>
      <c r="O632" s="223" t="str">
        <f t="shared" si="1637"/>
        <v>2,45196320100808-2,01227419495968i</v>
      </c>
      <c r="P632" s="223" t="str">
        <f t="shared" si="1638"/>
        <v>0,618819950461789-3,11101797547184i</v>
      </c>
      <c r="Q632" s="223" t="str">
        <f t="shared" si="1691"/>
        <v>-1,49525462009535-2,79742463631854i</v>
      </c>
      <c r="R632" s="223" t="str">
        <f t="shared" si="1692"/>
        <v>-2,93051485400704-1,21385899726553i</v>
      </c>
      <c r="S632" s="223" t="str">
        <f t="shared" si="1693"/>
        <v>-3,03538261166909+0,920773248729223i</v>
      </c>
      <c r="T632" s="223" t="str">
        <f t="shared" si="1694"/>
        <v>-1,76225012354435+2,63739369015442i</v>
      </c>
      <c r="U632" s="223" t="str">
        <f t="shared" si="1695"/>
        <v>0,310907077789993+3,15669253551538i</v>
      </c>
      <c r="V632" s="223" t="str">
        <f t="shared" si="1696"/>
        <v>2,2429189658566+2,24291896585659i</v>
      </c>
      <c r="W632" s="223" t="str">
        <f t="shared" si="1697"/>
        <v>3,15669253551538+0,31090707778998i</v>
      </c>
      <c r="X632" s="223" t="str">
        <f t="shared" si="1698"/>
        <v>2,63739369015443-1,76225012354433i</v>
      </c>
      <c r="Y632" s="223" t="str">
        <f t="shared" si="1699"/>
        <v>0,920773248729214-3,03538261166909i</v>
      </c>
      <c r="Z632" s="223" t="str">
        <f t="shared" si="1700"/>
        <v>-1,21385899726554-2,93051485400704i</v>
      </c>
      <c r="AA632" s="223" t="str">
        <f t="shared" si="1701"/>
        <v>-2,79742463631854-1,49525462009534i</v>
      </c>
      <c r="AB632" s="223" t="str">
        <f t="shared" si="1702"/>
        <v>-3,11101797547184+0,61881995046177i</v>
      </c>
      <c r="AC632" s="223" t="str">
        <f t="shared" si="1703"/>
        <v>-2,0122741949597+2,45196320100806i</v>
      </c>
      <c r="AD632" s="223" t="str">
        <f t="shared" si="1704"/>
        <v>7,75234740277369E-14+3,17196642081823i</v>
      </c>
      <c r="AE632" s="223" t="str">
        <f t="shared" si="1705"/>
        <v>2,01227419495957+2,45196320100817i</v>
      </c>
      <c r="AF632" s="223" t="str">
        <f t="shared" si="1706"/>
        <v>3,11101797547183+0,618819950461808i</v>
      </c>
      <c r="AG632" s="223" t="str">
        <f t="shared" si="1707"/>
        <v>2,7974246363185-1,49525462009542i</v>
      </c>
      <c r="AH632" s="223" t="str">
        <f t="shared" si="1708"/>
        <v>1,21385899726566-2,93051485400699i</v>
      </c>
      <c r="AI632" s="223" t="str">
        <f t="shared" si="1709"/>
        <v>-0,920773248729175-3,0353826116691i</v>
      </c>
      <c r="AJ632" s="223" t="str">
        <f t="shared" si="1710"/>
        <v>-2,63739369015446-1,76225012354429i</v>
      </c>
      <c r="AK632" s="223" t="str">
        <f t="shared" si="1711"/>
        <v>-3,15669253551539+0,310907077789846i</v>
      </c>
      <c r="AL632" s="223" t="str">
        <f t="shared" si="1712"/>
        <v>-2,24291896585662+2,24291896585656i</v>
      </c>
      <c r="AM632" s="223" t="str">
        <f t="shared" si="1713"/>
        <v>-0,310907077789934+3,15669253551538i</v>
      </c>
      <c r="AN632" s="223" t="str">
        <f t="shared" si="1714"/>
        <v>1,76225012354448+2,63739369015433i</v>
      </c>
      <c r="AO632" s="223" t="str">
        <f t="shared" si="1715"/>
        <v>3,03538261166907+0,920773248729264i</v>
      </c>
      <c r="AP632" s="223" t="str">
        <f t="shared" si="1716"/>
        <v>2,93051485400703-1,21385899726557i</v>
      </c>
      <c r="AQ632" s="223" t="str">
        <f t="shared" si="1717"/>
        <v>1,49525462009549-2,79742463631846i</v>
      </c>
      <c r="AR632" s="223" t="str">
        <f t="shared" si="1718"/>
        <v>-0,618819950461719-3,11101797547185i</v>
      </c>
      <c r="AS632" s="223" t="str">
        <f t="shared" si="1719"/>
        <v>-2,45196320100811-2,01227419495964i</v>
      </c>
      <c r="AT632" s="223" t="str">
        <f t="shared" si="1720"/>
        <v>-3,17196642081823+1,55046948055474E-13i</v>
      </c>
      <c r="AU632" s="223" t="str">
        <f t="shared" si="1721"/>
        <v>-2,45196320100812+2,01227419495963i</v>
      </c>
      <c r="AV632" s="223" t="str">
        <f t="shared" si="1722"/>
        <v>-0,618819950461735+3,11101797547184i</v>
      </c>
      <c r="AW632" s="223" t="str">
        <f t="shared" si="1723"/>
        <v>1,49525462009548+2,79742463631847i</v>
      </c>
      <c r="AX632" s="223" t="str">
        <f t="shared" si="1724"/>
        <v>2,93051485400702+1,21385899726559i</v>
      </c>
      <c r="AY632" s="223" t="str">
        <f t="shared" si="1725"/>
        <v>3,03538261166908-0,920773248729248i</v>
      </c>
      <c r="AZ632" s="223" t="str">
        <f t="shared" si="1726"/>
        <v>1,76225012354422-2,6373936901545i</v>
      </c>
      <c r="BA632" s="223" t="str">
        <f t="shared" si="1727"/>
        <v>-0,310907077789917-3,15669253551538i</v>
      </c>
      <c r="BB632" s="223" t="str">
        <f t="shared" si="1728"/>
        <v>-2,24291896585661-2,24291896585657i</v>
      </c>
      <c r="BC632" s="223" t="str">
        <f t="shared" si="1729"/>
        <v>-3,15669253551539-0,310907077789862i</v>
      </c>
      <c r="BD632" s="223" t="str">
        <f t="shared" si="1730"/>
        <v>-2,63739369015447+1,76225012354427i</v>
      </c>
      <c r="BE632" s="223" t="str">
        <f t="shared" si="1731"/>
        <v>-0,920773248729185+3,0353826116691i</v>
      </c>
      <c r="BF632" s="223" t="str">
        <f t="shared" si="1732"/>
        <v>1,21385899726564+2,930514854007i</v>
      </c>
      <c r="BG632" s="223" t="str">
        <f t="shared" si="1733"/>
        <v>2,7974246363185+1,49525462009543i</v>
      </c>
      <c r="BH632" s="223" t="str">
        <f t="shared" si="1734"/>
        <v>3,11101797547183-0,618819950461789i</v>
      </c>
      <c r="BI632" s="223" t="str">
        <f t="shared" si="1735"/>
        <v>2,0122741949596-2,45196320100815i</v>
      </c>
      <c r="BJ632" s="223" t="str">
        <f t="shared" si="1736"/>
        <v>8,85985999369877E-14-3,17196642081823i</v>
      </c>
      <c r="BK632" s="223" t="str">
        <f t="shared" si="1737"/>
        <v>-2,01227419495968-2,45196320100807i</v>
      </c>
      <c r="BL632" s="223" t="str">
        <f t="shared" si="1738"/>
        <v>-3,11101797547186-0,618819950461656i</v>
      </c>
      <c r="BM632" s="176"/>
      <c r="BN632" s="176"/>
      <c r="BO632" s="176"/>
      <c r="BP632" s="176"/>
      <c r="BQ632" s="176"/>
      <c r="BR632" s="176"/>
      <c r="BS632" s="176"/>
      <c r="BT632" s="176"/>
      <c r="BU632" s="176"/>
      <c r="BV632" s="176"/>
      <c r="BW632" s="223"/>
      <c r="BX632" s="223"/>
      <c r="BY632" s="223"/>
      <c r="BZ632" s="223"/>
      <c r="CH632" s="222">
        <f t="shared" si="1739"/>
        <v>-297.07265623434739</v>
      </c>
    </row>
    <row r="633" spans="1:86">
      <c r="A633" s="227">
        <f t="shared" si="1630"/>
        <v>2.5000000000000001E-3</v>
      </c>
      <c r="B633" s="228">
        <v>8</v>
      </c>
      <c r="C633" s="228">
        <f t="shared" si="1631"/>
        <v>400</v>
      </c>
      <c r="D633" s="228">
        <f t="shared" si="1740"/>
        <v>2513.2741228718346</v>
      </c>
      <c r="E633" s="227" t="str">
        <f t="shared" si="1687"/>
        <v>2513,27412287183i</v>
      </c>
      <c r="F633" s="227" t="str">
        <f t="shared" si="1632"/>
        <v>0,148687008654901-1,04325545581687i</v>
      </c>
      <c r="G633" s="227" t="str">
        <f t="shared" si="1633"/>
        <v>-2,72812912521863+0,442026658272159i</v>
      </c>
      <c r="H633" s="227" t="str">
        <f t="shared" si="1634"/>
        <v>0,00219974275100904-0,0154343923328915i</v>
      </c>
      <c r="I633" s="227" t="str">
        <f t="shared" si="1688"/>
        <v>0,00501765883601124-0,000872085099648227i</v>
      </c>
      <c r="J633" s="223" t="str">
        <f>IMPRODUCT(1/Nt_input,V625)</f>
        <v>-5,34387665411875E-15-9,08127739673859E-16i</v>
      </c>
      <c r="K633" s="246" t="str">
        <f t="shared" si="1689"/>
        <v>-2,76057145824399E-17+1,03640027213532E-19i</v>
      </c>
      <c r="L633" s="222">
        <f t="shared" si="1690"/>
        <v>-331.1799589183895</v>
      </c>
      <c r="M633" s="222">
        <f t="shared" si="1635"/>
        <v>51.535533905932738</v>
      </c>
      <c r="N633" s="224">
        <f t="shared" si="1636"/>
        <v>3.5355339059327373</v>
      </c>
      <c r="O633" s="223" t="str">
        <f t="shared" si="1637"/>
        <v>2,5-2,5i</v>
      </c>
      <c r="P633" s="223" t="str">
        <f t="shared" si="1638"/>
        <v>-1,23441619743637E-14-3,53553390593274i</v>
      </c>
      <c r="Q633" s="223" t="str">
        <f t="shared" si="1691"/>
        <v>-2,49999999999999-2,50000000000001i</v>
      </c>
      <c r="R633" s="223" t="str">
        <f t="shared" si="1692"/>
        <v>-3,53553390593274-1,14238026009995E-14i</v>
      </c>
      <c r="S633" s="223" t="str">
        <f t="shared" si="1693"/>
        <v>-2,5+2,49999999999999i</v>
      </c>
      <c r="T633" s="223" t="str">
        <f t="shared" si="1694"/>
        <v>-6,4973308531958E-16+3,53553390593274i</v>
      </c>
      <c r="U633" s="223" t="str">
        <f t="shared" si="1695"/>
        <v>2,5+2,49999999999999i</v>
      </c>
      <c r="V633" s="223" t="str">
        <f t="shared" si="1696"/>
        <v>3,53553390593274-1,16944288890441E-14i</v>
      </c>
      <c r="W633" s="223" t="str">
        <f t="shared" si="1697"/>
        <v>2,50000000000001-2,49999999999999i</v>
      </c>
      <c r="X633" s="223" t="str">
        <f t="shared" si="1698"/>
        <v>1,05034432276353E-14-3,53553390593274i</v>
      </c>
      <c r="Y633" s="223" t="str">
        <f t="shared" si="1699"/>
        <v>-2,5-2,5i</v>
      </c>
      <c r="Z633" s="223" t="str">
        <f t="shared" si="1700"/>
        <v>-3,53553390593274-1,29946617063916E-15i</v>
      </c>
      <c r="AA633" s="223" t="str">
        <f t="shared" si="1701"/>
        <v>-2,50000000000007+2,49999999999993i</v>
      </c>
      <c r="AB633" s="223" t="str">
        <f t="shared" si="1702"/>
        <v>8,64091338205457E-14+3,53553390593274i</v>
      </c>
      <c r="AC633" s="223" t="str">
        <f t="shared" si="1703"/>
        <v>2,49999999999994+2,50000000000006i</v>
      </c>
      <c r="AD633" s="223" t="str">
        <f t="shared" si="1704"/>
        <v>3,53553390593274-9,87532957949095E-14i</v>
      </c>
      <c r="AE633" s="223" t="str">
        <f t="shared" si="1705"/>
        <v>2,50000000000005-2,49999999999995i</v>
      </c>
      <c r="AF633" s="223" t="str">
        <f t="shared" si="1706"/>
        <v>-1,04817087934538E-13-3,53553390593274i</v>
      </c>
      <c r="AG633" s="223" t="str">
        <f t="shared" si="1707"/>
        <v>-2,49999999999996-2,50000000000004i</v>
      </c>
      <c r="AH633" s="223" t="str">
        <f t="shared" si="1708"/>
        <v>-3,53553390593274+1,17161249908901E-13i</v>
      </c>
      <c r="AI633" s="223" t="str">
        <f t="shared" si="1709"/>
        <v>-2,50000000000003+2,49999999999997i</v>
      </c>
      <c r="AJ633" s="223" t="str">
        <f t="shared" si="1710"/>
        <v>1,29505411883265E-13+3,53553390593274i</v>
      </c>
      <c r="AK633" s="223" t="str">
        <f t="shared" si="1711"/>
        <v>2,49999999999997+2,50000000000003i</v>
      </c>
      <c r="AL633" s="223" t="str">
        <f t="shared" si="1712"/>
        <v>3,53553390593274-1,48129943692364E-13i</v>
      </c>
      <c r="AM633" s="223" t="str">
        <f t="shared" si="1713"/>
        <v>2,50000000000002-2,49999999999998i</v>
      </c>
      <c r="AN633" s="223" t="str">
        <f t="shared" si="1714"/>
        <v>-1,54193735831993E-13-3,53553390593274i</v>
      </c>
      <c r="AO633" s="223" t="str">
        <f t="shared" si="1715"/>
        <v>-2,49999999999999-2,50000000000001i</v>
      </c>
      <c r="AP633" s="223" t="str">
        <f t="shared" si="1716"/>
        <v>-3,53553390593274+1,72818267641091E-13i</v>
      </c>
      <c r="AQ633" s="223" t="str">
        <f t="shared" si="1717"/>
        <v>-2,5+2,5i</v>
      </c>
      <c r="AR633" s="223" t="str">
        <f t="shared" si="1718"/>
        <v>-1,72818650964446E-13+3,53553390593274i</v>
      </c>
      <c r="AS633" s="223" t="str">
        <f t="shared" si="1719"/>
        <v>2,5+2,49999999999999i</v>
      </c>
      <c r="AT633" s="223" t="str">
        <f t="shared" si="1720"/>
        <v>3,53553390593274+1,66754858824817E-13i</v>
      </c>
      <c r="AU633" s="223" t="str">
        <f t="shared" si="1721"/>
        <v>2,49999999999998-2,50000000000002i</v>
      </c>
      <c r="AV633" s="223" t="str">
        <f t="shared" si="1722"/>
        <v>1,48130327015718E-13-3,53553390593274i</v>
      </c>
      <c r="AW633" s="223" t="str">
        <f t="shared" si="1723"/>
        <v>-2,50000000000002-2,49999999999998i</v>
      </c>
      <c r="AX633" s="223" t="str">
        <f t="shared" si="1724"/>
        <v>-3,53553390593274-1,4206653487609E-13i</v>
      </c>
      <c r="AY633" s="223" t="str">
        <f t="shared" si="1725"/>
        <v>-2,49999999999997+2,50000000000003i</v>
      </c>
      <c r="AZ633" s="223" t="str">
        <f t="shared" si="1726"/>
        <v>-1,23442003066991E-13+3,53553390593274i</v>
      </c>
      <c r="BA633" s="223" t="str">
        <f t="shared" si="1727"/>
        <v>2,50000000000004+2,49999999999996i</v>
      </c>
      <c r="BB633" s="223" t="str">
        <f t="shared" si="1728"/>
        <v>3,53553390593274+1,17378210927362E-13i</v>
      </c>
      <c r="BC633" s="223" t="str">
        <f t="shared" si="1729"/>
        <v>2,49999999999996-2,50000000000004i</v>
      </c>
      <c r="BD633" s="223" t="str">
        <f t="shared" si="1730"/>
        <v>9,87536791182635E-14-3,53553390593274i</v>
      </c>
      <c r="BE633" s="223" t="str">
        <f t="shared" si="1731"/>
        <v>-2,50000000000007-2,49999999999993i</v>
      </c>
      <c r="BF633" s="223" t="str">
        <f t="shared" si="1732"/>
        <v>-3,53553390593274-9,2689886978635E-14i</v>
      </c>
      <c r="BG633" s="223" t="str">
        <f t="shared" si="1733"/>
        <v>-2,49999999999993+2,50000000000007i</v>
      </c>
      <c r="BH633" s="223" t="str">
        <f t="shared" si="1734"/>
        <v>-8,66260948390065E-14+3,53553390593274i</v>
      </c>
      <c r="BI633" s="223" t="str">
        <f t="shared" si="1735"/>
        <v>2,50000000000007+2,49999999999993i</v>
      </c>
      <c r="BJ633" s="223" t="str">
        <f t="shared" si="1736"/>
        <v>3,53553390593274+5,54408233604373E-14i</v>
      </c>
      <c r="BK633" s="223" t="str">
        <f t="shared" si="1737"/>
        <v>2,49999999999992-2,50000000000008i</v>
      </c>
      <c r="BL633" s="223" t="str">
        <f t="shared" si="1738"/>
        <v>4,93770312208088E-14-3,53553390593274i</v>
      </c>
      <c r="BM633" s="176"/>
      <c r="BN633" s="176"/>
      <c r="BO633" s="176"/>
      <c r="BP633" s="176"/>
      <c r="BQ633" s="176"/>
      <c r="BR633" s="176"/>
      <c r="BS633" s="176"/>
      <c r="BT633" s="176"/>
      <c r="BU633" s="176"/>
      <c r="BV633" s="176"/>
      <c r="BW633" s="223"/>
      <c r="BX633" s="223"/>
      <c r="BY633" s="223"/>
      <c r="BZ633" s="223"/>
      <c r="CH633" s="222">
        <f t="shared" si="1739"/>
        <v>-285.31922877617603</v>
      </c>
    </row>
    <row r="634" spans="1:86">
      <c r="A634" s="227">
        <f t="shared" si="1630"/>
        <v>2.8124999999999999E-3</v>
      </c>
      <c r="B634" s="228">
        <v>9</v>
      </c>
      <c r="C634" s="228">
        <f t="shared" si="1631"/>
        <v>450</v>
      </c>
      <c r="D634" s="228">
        <f t="shared" si="1740"/>
        <v>2827.4333882308138</v>
      </c>
      <c r="E634" s="227" t="str">
        <f t="shared" si="1687"/>
        <v>2827,43338823081i</v>
      </c>
      <c r="F634" s="227" t="str">
        <f t="shared" si="1632"/>
        <v>0,138107871980603-0,925798197106567i</v>
      </c>
      <c r="G634" s="227" t="str">
        <f t="shared" si="1633"/>
        <v>-2,73127942413121+0,358944589112666i</v>
      </c>
      <c r="H634" s="227" t="str">
        <f t="shared" si="1634"/>
        <v>0,00204323022565967-0,0136966766054801i</v>
      </c>
      <c r="I634" s="227" t="str">
        <f t="shared" si="1688"/>
        <v>0,00483889628793315-0,00116862642372674i</v>
      </c>
      <c r="J634" s="223" t="str">
        <f>IMPRODUCT(1/Nt_input,W625)</f>
        <v>1,29782726991483E-14+8,72218963721138E-15i</v>
      </c>
      <c r="K634" s="246" t="str">
        <f t="shared" si="1689"/>
        <v>7,29934968704936E-17+2,70390186475951E-17i</v>
      </c>
      <c r="L634" s="222">
        <f t="shared" si="1690"/>
        <v>-322.1758764268821</v>
      </c>
      <c r="M634" s="222">
        <f t="shared" si="1635"/>
        <v>51.865052266813684</v>
      </c>
      <c r="N634" s="224">
        <f t="shared" si="1636"/>
        <v>3.8650522668136849</v>
      </c>
      <c r="O634" s="223" t="str">
        <f t="shared" si="1637"/>
        <v>2,45196320100808-2,98772580504032i</v>
      </c>
      <c r="P634" s="223" t="str">
        <f t="shared" si="1638"/>
        <v>-0,754034291341851-3,79078637128i</v>
      </c>
      <c r="Q634" s="223" t="str">
        <f t="shared" si="1691"/>
        <v>-3,4086717819208-1,82197302623789i</v>
      </c>
      <c r="R634" s="223" t="str">
        <f t="shared" si="1692"/>
        <v>-3,57084268139551+1,47909146773474i</v>
      </c>
      <c r="S634" s="223" t="str">
        <f t="shared" si="1693"/>
        <v>-1,12196544984363+3,69862441382723i</v>
      </c>
      <c r="T634" s="223" t="str">
        <f t="shared" si="1694"/>
        <v>2,14730798850664+3,21367350981664i</v>
      </c>
      <c r="U634" s="223" t="str">
        <f t="shared" si="1695"/>
        <v>3,84644098372273+0,378841370417346i</v>
      </c>
      <c r="V634" s="223" t="str">
        <f t="shared" si="1696"/>
        <v>2,73300466750441-2,73300466750438i</v>
      </c>
      <c r="W634" s="223" t="str">
        <f t="shared" si="1697"/>
        <v>-0,378841370417347-3,84644098372273i</v>
      </c>
      <c r="X634" s="223" t="str">
        <f t="shared" si="1698"/>
        <v>-3,21367350981664-2,14730798850663i</v>
      </c>
      <c r="Y634" s="223" t="str">
        <f t="shared" si="1699"/>
        <v>-3,69862441382723+1,12196544984363i</v>
      </c>
      <c r="Z634" s="223" t="str">
        <f t="shared" si="1700"/>
        <v>-1,47909146773456+3,57084268139559i</v>
      </c>
      <c r="AA634" s="223" t="str">
        <f t="shared" si="1701"/>
        <v>1,82197302623796+3,40867178192077i</v>
      </c>
      <c r="AB634" s="223" t="str">
        <f t="shared" si="1702"/>
        <v>3,79078637127999+0,75403429134189i</v>
      </c>
      <c r="AC634" s="223" t="str">
        <f t="shared" si="1703"/>
        <v>2,98772580504042-2,45196320100796i</v>
      </c>
      <c r="AD634" s="223" t="str">
        <f t="shared" si="1704"/>
        <v>-1,14586236223724E-13-3,86505226681368i</v>
      </c>
      <c r="AE634" s="223" t="str">
        <f t="shared" si="1705"/>
        <v>-2,98772580504032-2,45196320100807i</v>
      </c>
      <c r="AF634" s="223" t="str">
        <f t="shared" si="1706"/>
        <v>-3,79078637128002+0,754034291341743i</v>
      </c>
      <c r="AG634" s="223" t="str">
        <f t="shared" si="1707"/>
        <v>-1,82197302623775+3,40867178192088i</v>
      </c>
      <c r="AH634" s="223" t="str">
        <f t="shared" si="1708"/>
        <v>1,47909146773478+3,57084268139549i</v>
      </c>
      <c r="AI634" s="223" t="str">
        <f t="shared" si="1709"/>
        <v>3,6986244138272+1,1219654498437i</v>
      </c>
      <c r="AJ634" s="223" t="str">
        <f t="shared" si="1710"/>
        <v>3,21367350981674-2,14730798850647i</v>
      </c>
      <c r="AK634" s="223" t="str">
        <f t="shared" si="1711"/>
        <v>0,378841370417262-3,84644098372274i</v>
      </c>
      <c r="AL634" s="223" t="str">
        <f t="shared" si="1712"/>
        <v>-2,73300466750438-2,73300466750441i</v>
      </c>
      <c r="AM634" s="223" t="str">
        <f t="shared" si="1713"/>
        <v>-3,84644098372274+0,378841370417236i</v>
      </c>
      <c r="AN634" s="223" t="str">
        <f t="shared" si="1714"/>
        <v>-2,1473079885065+3,21367350981673i</v>
      </c>
      <c r="AO634" s="223" t="str">
        <f t="shared" si="1715"/>
        <v>1,12196544984366+3,69862441382722i</v>
      </c>
      <c r="AP634" s="223" t="str">
        <f t="shared" si="1716"/>
        <v>3,57084268139549+1,47909146773481i</v>
      </c>
      <c r="AQ634" s="223" t="str">
        <f t="shared" si="1717"/>
        <v>3,40867178192071-1,82197302623807i</v>
      </c>
      <c r="AR634" s="223" t="str">
        <f t="shared" si="1718"/>
        <v>0,754034291341774-3,79078637128001i</v>
      </c>
      <c r="AS634" s="223" t="str">
        <f t="shared" si="1719"/>
        <v>-2,45196320100805-2,98772580504034i</v>
      </c>
      <c r="AT634" s="223" t="str">
        <f t="shared" si="1720"/>
        <v>-3,86505226681368-1,55307401165012E-13i</v>
      </c>
      <c r="AU634" s="223" t="str">
        <f t="shared" si="1721"/>
        <v>-2,45196320100798+2,9877258050404i</v>
      </c>
      <c r="AV634" s="223" t="str">
        <f t="shared" si="1722"/>
        <v>0,754034291341863+3,79078637128i</v>
      </c>
      <c r="AW634" s="223" t="str">
        <f t="shared" si="1723"/>
        <v>3,40867178192075+1,82197302623799i</v>
      </c>
      <c r="AX634" s="223" t="str">
        <f t="shared" si="1724"/>
        <v>3,57084268139545-1,47909146773489i</v>
      </c>
      <c r="AY634" s="223" t="str">
        <f t="shared" si="1725"/>
        <v>1,12196544984359-3,69862441382723i</v>
      </c>
      <c r="AZ634" s="223" t="str">
        <f t="shared" si="1726"/>
        <v>-2,14730798850657-3,21367350981668i</v>
      </c>
      <c r="BA634" s="223" t="str">
        <f t="shared" si="1727"/>
        <v>-3,84644098372272-0,378841370417531i</v>
      </c>
      <c r="BB634" s="223" t="str">
        <f t="shared" si="1728"/>
        <v>-2,73300466750432+2,73300466750447i</v>
      </c>
      <c r="BC634" s="223" t="str">
        <f t="shared" si="1729"/>
        <v>0,378841370417363+3,84644098372273i</v>
      </c>
      <c r="BD634" s="223" t="str">
        <f t="shared" si="1730"/>
        <v>3,21367350981657+2,14730798850673i</v>
      </c>
      <c r="BE634" s="223" t="str">
        <f t="shared" si="1731"/>
        <v>3,69862441382718-1,12196544984377i</v>
      </c>
      <c r="BF634" s="223" t="str">
        <f t="shared" si="1732"/>
        <v>1,4790914677347-3,57084268139553i</v>
      </c>
      <c r="BG634" s="223" t="str">
        <f t="shared" si="1733"/>
        <v>-1,82197302623783-3,40867178192084i</v>
      </c>
      <c r="BH634" s="223" t="str">
        <f t="shared" si="1734"/>
        <v>-3,79078637127996-0,754034291342025i</v>
      </c>
      <c r="BI634" s="223" t="str">
        <f t="shared" si="1735"/>
        <v>-2,98772580504028+2,45196320100813i</v>
      </c>
      <c r="BJ634" s="223" t="str">
        <f t="shared" si="1736"/>
        <v>-4,07211649412873E-14+3,86505226681368i</v>
      </c>
      <c r="BK634" s="223" t="str">
        <f t="shared" si="1737"/>
        <v>2,98772580504023+2,45196320100819i</v>
      </c>
      <c r="BL634" s="223" t="str">
        <f t="shared" si="1738"/>
        <v>3,79078637127998-0,754034291341975i</v>
      </c>
      <c r="BM634" s="176"/>
      <c r="BN634" s="176"/>
      <c r="BO634" s="176"/>
      <c r="BP634" s="176"/>
      <c r="BQ634" s="176"/>
      <c r="BR634" s="176"/>
      <c r="BS634" s="176"/>
      <c r="BT634" s="176"/>
      <c r="BU634" s="176"/>
      <c r="BV634" s="176"/>
      <c r="BW634" s="223"/>
      <c r="BX634" s="223"/>
      <c r="BY634" s="223"/>
      <c r="BZ634" s="223"/>
      <c r="CH634" s="222">
        <f t="shared" si="1739"/>
        <v>-276.11699547896939</v>
      </c>
    </row>
    <row r="635" spans="1:86">
      <c r="A635" s="227">
        <f t="shared" si="1630"/>
        <v>3.1249999999999997E-3</v>
      </c>
      <c r="B635" s="228">
        <v>10</v>
      </c>
      <c r="C635" s="228">
        <f t="shared" si="1631"/>
        <v>500</v>
      </c>
      <c r="D635" s="228">
        <f t="shared" si="1740"/>
        <v>3141.5926535897929</v>
      </c>
      <c r="E635" s="227" t="str">
        <f t="shared" si="1687"/>
        <v>3141,59265358979i</v>
      </c>
      <c r="F635" s="227" t="str">
        <f t="shared" si="1632"/>
        <v>0,130459402012411-0,831519886235849i</v>
      </c>
      <c r="G635" s="227" t="str">
        <f t="shared" si="1633"/>
        <v>-2,73479459919279+0,288971162089874i</v>
      </c>
      <c r="H635" s="227" t="str">
        <f t="shared" si="1634"/>
        <v>0,00193007530700843-0,0123018806996954i</v>
      </c>
      <c r="I635" s="227" t="str">
        <f t="shared" si="1688"/>
        <v>0,00464195086276314-0,00140701105361183i</v>
      </c>
      <c r="J635" s="223" t="str">
        <f>IMPRODUCT(1/Nt_input,X625)</f>
        <v>-3,72624701277039E-15+4,561455380081E-15i</v>
      </c>
      <c r="K635" s="246" t="str">
        <f t="shared" si="1689"/>
        <v>-1,0879037395467E-17+2,64169224724786E-17i</v>
      </c>
      <c r="L635" s="222">
        <f t="shared" si="1690"/>
        <v>-330.88199553197626</v>
      </c>
      <c r="M635" s="222">
        <f t="shared" si="1635"/>
        <v>52.157348061512728</v>
      </c>
      <c r="N635" s="224">
        <f t="shared" si="1636"/>
        <v>4.1573480615127263</v>
      </c>
      <c r="O635" s="223" t="str">
        <f t="shared" si="1637"/>
        <v>2,30969883127822-3,45670858091272i</v>
      </c>
      <c r="P635" s="223" t="str">
        <f t="shared" si="1638"/>
        <v>-1,59094822571604-3,84088878355708i</v>
      </c>
      <c r="Q635" s="223" t="str">
        <f t="shared" si="1691"/>
        <v>-4,07746578424458-0,811058372053647i</v>
      </c>
      <c r="R635" s="223" t="str">
        <f t="shared" si="1692"/>
        <v>-2,9396890060484+2,93968900604839i</v>
      </c>
      <c r="S635" s="223" t="str">
        <f t="shared" si="1693"/>
        <v>0,811058372053639+4,07746578424459i</v>
      </c>
      <c r="T635" s="223" t="str">
        <f t="shared" si="1694"/>
        <v>3,84088878355708+1,59094822571605i</v>
      </c>
      <c r="U635" s="223" t="str">
        <f t="shared" si="1695"/>
        <v>3,45670858091273-2,30969883127821i</v>
      </c>
      <c r="V635" s="223" t="str">
        <f t="shared" si="1696"/>
        <v>1,23507426327732E-14-4,15734806151273i</v>
      </c>
      <c r="W635" s="223" t="str">
        <f t="shared" si="1697"/>
        <v>-3,45670858091272-2,30969883127823i</v>
      </c>
      <c r="X635" s="223" t="str">
        <f t="shared" si="1698"/>
        <v>-3,84088878355709+1,59094822571603i</v>
      </c>
      <c r="Y635" s="223" t="str">
        <f t="shared" si="1699"/>
        <v>-0,811058372053701+4,07746578424458i</v>
      </c>
      <c r="Z635" s="223" t="str">
        <f t="shared" si="1700"/>
        <v>2,93968900604832+2,93968900604847i</v>
      </c>
      <c r="AA635" s="223" t="str">
        <f t="shared" si="1701"/>
        <v>4,07746578424461-0,811058372053502i</v>
      </c>
      <c r="AB635" s="223" t="str">
        <f t="shared" si="1702"/>
        <v>1,59094822571622-3,84088878355701i</v>
      </c>
      <c r="AC635" s="223" t="str">
        <f t="shared" si="1703"/>
        <v>-2,30969883127837-3,45670858091262i</v>
      </c>
      <c r="AD635" s="223" t="str">
        <f t="shared" si="1704"/>
        <v>-4,15734806151273+1,37767055316835E-13i</v>
      </c>
      <c r="AE635" s="223" t="str">
        <f t="shared" si="1705"/>
        <v>-2,30969883127813+3,45670858091278i</v>
      </c>
      <c r="AF635" s="223" t="str">
        <f t="shared" si="1706"/>
        <v>1,5909482257161+3,84088878355706i</v>
      </c>
      <c r="AG635" s="223" t="str">
        <f t="shared" si="1707"/>
        <v>4,07746578424459+0,811058372053631i</v>
      </c>
      <c r="AH635" s="223" t="str">
        <f t="shared" si="1708"/>
        <v>2,93968900604842-2,93968900604838i</v>
      </c>
      <c r="AI635" s="223" t="str">
        <f t="shared" si="1709"/>
        <v>-0,811058372053573-4,0774657842446i</v>
      </c>
      <c r="AJ635" s="223" t="str">
        <f t="shared" si="1710"/>
        <v>-3,84088878355704-1,59094822571615i</v>
      </c>
      <c r="AK635" s="223" t="str">
        <f t="shared" si="1711"/>
        <v>-3,45670858091282+2,30969883127808i</v>
      </c>
      <c r="AL635" s="223" t="str">
        <f t="shared" si="1712"/>
        <v>-2,03213235312118E-13+4,15734806151273i</v>
      </c>
      <c r="AM635" s="223" t="str">
        <f t="shared" si="1713"/>
        <v>3,45670858091282+2,30969883127808i</v>
      </c>
      <c r="AN635" s="223" t="str">
        <f t="shared" si="1714"/>
        <v>3,84088878355703-1,59094822571616i</v>
      </c>
      <c r="AO635" s="223" t="str">
        <f t="shared" si="1715"/>
        <v>0,811058372053564-4,0774657842446i</v>
      </c>
      <c r="AP635" s="223" t="str">
        <f t="shared" si="1716"/>
        <v>-2,93968900604842-2,93968900604837i</v>
      </c>
      <c r="AQ635" s="223" t="str">
        <f t="shared" si="1717"/>
        <v>-4,07746578424459+0,811058372053639i</v>
      </c>
      <c r="AR635" s="223" t="str">
        <f t="shared" si="1718"/>
        <v>-1,59094822571609+3,84088878355706i</v>
      </c>
      <c r="AS635" s="223" t="str">
        <f t="shared" si="1719"/>
        <v>2,30969883127814+3,45670858091278i</v>
      </c>
      <c r="AT635" s="223" t="str">
        <f t="shared" si="1720"/>
        <v>4,15734806151273+1,38022174485119E-13i</v>
      </c>
      <c r="AU635" s="223" t="str">
        <f t="shared" si="1721"/>
        <v>2,30969883127836-3,45670858091263i</v>
      </c>
      <c r="AV635" s="223" t="str">
        <f t="shared" si="1722"/>
        <v>-1,59094822571623-3,840888783557i</v>
      </c>
      <c r="AW635" s="223" t="str">
        <f t="shared" si="1723"/>
        <v>-4,07746578424462-0,81105837205349i</v>
      </c>
      <c r="AX635" s="223" t="str">
        <f t="shared" si="1724"/>
        <v>-2,93968900604832+2,93968900604848i</v>
      </c>
      <c r="AY635" s="223" t="str">
        <f t="shared" si="1725"/>
        <v>0,811058372053714+4,07746578424457i</v>
      </c>
      <c r="AZ635" s="223" t="str">
        <f t="shared" si="1726"/>
        <v>3,84088878355709+1,59094822571601i</v>
      </c>
      <c r="BA635" s="223" t="str">
        <f t="shared" si="1727"/>
        <v>3,45670858091273-2,3096988312782i</v>
      </c>
      <c r="BB635" s="223" t="str">
        <f t="shared" si="1728"/>
        <v>5,8061246332448E-14-4,15734806151273i</v>
      </c>
      <c r="BC635" s="223" t="str">
        <f t="shared" si="1729"/>
        <v>-3,45670858091267-2,3096988312783i</v>
      </c>
      <c r="BD635" s="223" t="str">
        <f t="shared" si="1730"/>
        <v>-3,84088878355714+1,59094822571591i</v>
      </c>
      <c r="BE635" s="223" t="str">
        <f t="shared" si="1731"/>
        <v>-0,81105837205383+4,07746578424455i</v>
      </c>
      <c r="BF635" s="223" t="str">
        <f t="shared" si="1732"/>
        <v>2,93968900604852+2,93968900604827i</v>
      </c>
      <c r="BG635" s="223" t="str">
        <f t="shared" si="1733"/>
        <v>4,07746578424456-0,811058372053781i</v>
      </c>
      <c r="BH635" s="223" t="str">
        <f t="shared" si="1734"/>
        <v>1,59094822571596-3,84088878355712i</v>
      </c>
      <c r="BI635" s="223" t="str">
        <f t="shared" si="1735"/>
        <v>-2,30969883127826-3,45670858091269i</v>
      </c>
      <c r="BJ635" s="223" t="str">
        <f t="shared" si="1736"/>
        <v>-4,15734806151273+7,12981449455151E-15i</v>
      </c>
      <c r="BK635" s="223" t="str">
        <f t="shared" si="1737"/>
        <v>-2,30969883127825+3,4567085809127i</v>
      </c>
      <c r="BL635" s="223" t="str">
        <f t="shared" si="1738"/>
        <v>1,59094822571597+3,84088878355711i</v>
      </c>
      <c r="BM635" s="176"/>
      <c r="BN635" s="176"/>
      <c r="BO635" s="176"/>
      <c r="BP635" s="176"/>
      <c r="BQ635" s="176"/>
      <c r="BR635" s="176"/>
      <c r="BS635" s="176"/>
      <c r="BT635" s="176"/>
      <c r="BU635" s="176"/>
      <c r="BV635" s="176"/>
      <c r="BW635" s="223"/>
      <c r="BX635" s="223"/>
      <c r="BY635" s="223"/>
      <c r="BZ635" s="223"/>
      <c r="CH635" s="222">
        <f t="shared" si="1739"/>
        <v>-284.59773266345746</v>
      </c>
    </row>
    <row r="636" spans="1:86">
      <c r="A636" s="227">
        <f t="shared" si="1630"/>
        <v>3.4374999999999996E-3</v>
      </c>
      <c r="B636" s="228">
        <v>11</v>
      </c>
      <c r="C636" s="228">
        <f t="shared" si="1631"/>
        <v>550</v>
      </c>
      <c r="D636" s="228">
        <f t="shared" si="1740"/>
        <v>3455.7519189487725</v>
      </c>
      <c r="E636" s="227" t="str">
        <f t="shared" si="1687"/>
        <v>3455,75191894877i</v>
      </c>
      <c r="F636" s="227" t="str">
        <f t="shared" si="1632"/>
        <v>0,124721234145664-0,754136367587677i</v>
      </c>
      <c r="G636" s="227" t="str">
        <f t="shared" si="1633"/>
        <v>-2,73867275050553+0,228557984220754i</v>
      </c>
      <c r="H636" s="227" t="str">
        <f t="shared" si="1634"/>
        <v>0,00184518226031163-0,0111570339795022i</v>
      </c>
      <c r="I636" s="227" t="str">
        <f t="shared" si="1688"/>
        <v>0,00443705778926659-0,00159642459735909i</v>
      </c>
      <c r="J636" s="223" t="str">
        <f>IMPRODUCT(1/Nt_input,Y625)</f>
        <v>-8,16682062688284E-16-4,62997695738208E-15i</v>
      </c>
      <c r="K636" s="246" t="str">
        <f t="shared" si="1689"/>
        <v>-1,10150746075759E-17-1,92397039897794E-17i</v>
      </c>
      <c r="L636" s="222">
        <f t="shared" si="1690"/>
        <v>-333.08478175935602</v>
      </c>
      <c r="M636" s="222">
        <f t="shared" si="1635"/>
        <v>52.409606321741776</v>
      </c>
      <c r="N636" s="224">
        <f t="shared" si="1636"/>
        <v>4.4096063217417747</v>
      </c>
      <c r="O636" s="223" t="str">
        <f t="shared" si="1637"/>
        <v>2,07867403075637-3,888925582549i</v>
      </c>
      <c r="P636" s="223" t="str">
        <f t="shared" si="1638"/>
        <v>-2,44984601169478-3,66645365874549i</v>
      </c>
      <c r="Q636" s="223" t="str">
        <f t="shared" si="1691"/>
        <v>-4,38837286203458+0,432217001636262i</v>
      </c>
      <c r="R636" s="223" t="str">
        <f t="shared" si="1692"/>
        <v>-1,68748328258292+4,07394502708962i</v>
      </c>
      <c r="S636" s="223" t="str">
        <f t="shared" si="1693"/>
        <v>2,79742463631855+3,40867178192079i</v>
      </c>
      <c r="T636" s="223" t="str">
        <f t="shared" si="1694"/>
        <v>4,32487697273736-0,860271517272965i</v>
      </c>
      <c r="U636" s="223" t="str">
        <f t="shared" si="1695"/>
        <v>1,28004114792605-4,21973015397444i</v>
      </c>
      <c r="V636" s="223" t="str">
        <f t="shared" si="1696"/>
        <v>-3,11806253246668-3,11806253246668i</v>
      </c>
      <c r="W636" s="223" t="str">
        <f t="shared" si="1697"/>
        <v>-4,21973015397445+1,28004114792603i</v>
      </c>
      <c r="X636" s="223" t="str">
        <f t="shared" si="1698"/>
        <v>-0,860271517273018+4,32487697273735i</v>
      </c>
      <c r="Y636" s="223" t="str">
        <f t="shared" si="1699"/>
        <v>3,40867178192079+2,79742463631856i</v>
      </c>
      <c r="Z636" s="223" t="str">
        <f t="shared" si="1700"/>
        <v>4,0739450270896-1,68748328258295i</v>
      </c>
      <c r="AA636" s="223" t="str">
        <f t="shared" si="1701"/>
        <v>0,432217001636227-4,38837286203458i</v>
      </c>
      <c r="AB636" s="223" t="str">
        <f t="shared" si="1702"/>
        <v>-3,66645365874553-2,44984601169472i</v>
      </c>
      <c r="AC636" s="223" t="str">
        <f t="shared" si="1703"/>
        <v>-3,88892558254894+2,07867403075648i</v>
      </c>
      <c r="AD636" s="223" t="str">
        <f t="shared" si="1704"/>
        <v>1,6152238901795E-13+4,40960632174177i</v>
      </c>
      <c r="AE636" s="223" t="str">
        <f t="shared" si="1705"/>
        <v>3,8889255825491+2,07867403075618i</v>
      </c>
      <c r="AF636" s="223" t="str">
        <f t="shared" si="1706"/>
        <v>3,6664536587456-2,44984601169462i</v>
      </c>
      <c r="AG636" s="223" t="str">
        <f t="shared" si="1707"/>
        <v>-0,432217001636113-4,3883728620346i</v>
      </c>
      <c r="AH636" s="223" t="str">
        <f t="shared" si="1708"/>
        <v>-4,07394502708956-1,68748328258306i</v>
      </c>
      <c r="AI636" s="223" t="str">
        <f t="shared" si="1709"/>
        <v>-3,40867178192086+2,79742463631846i</v>
      </c>
      <c r="AJ636" s="223" t="str">
        <f t="shared" si="1710"/>
        <v>0,860271517272913+4,32487697273738i</v>
      </c>
      <c r="AK636" s="223" t="str">
        <f t="shared" si="1711"/>
        <v>4,21973015397444+1,28004114792606i</v>
      </c>
      <c r="AL636" s="223" t="str">
        <f t="shared" si="1712"/>
        <v>3,11806253246666-3,1180625324667i</v>
      </c>
      <c r="AM636" s="223" t="str">
        <f t="shared" si="1713"/>
        <v>-1,28004114792611-4,21973015397443i</v>
      </c>
      <c r="AN636" s="223" t="str">
        <f t="shared" si="1714"/>
        <v>-4,32487697273738-0,860271517272851i</v>
      </c>
      <c r="AO636" s="223" t="str">
        <f t="shared" si="1715"/>
        <v>-2,79742463631843+3,40867178192089i</v>
      </c>
      <c r="AP636" s="223" t="str">
        <f t="shared" si="1716"/>
        <v>1,6874832825831+4,07394502708954i</v>
      </c>
      <c r="AQ636" s="223" t="str">
        <f t="shared" si="1717"/>
        <v>4,3883728620346+0,432217001636067i</v>
      </c>
      <c r="AR636" s="223" t="str">
        <f t="shared" si="1718"/>
        <v>2,44984601169494-3,66645365874539i</v>
      </c>
      <c r="AS636" s="223" t="str">
        <f t="shared" si="1719"/>
        <v>-2,07867403075623-3,88892558254908i</v>
      </c>
      <c r="AT636" s="223" t="str">
        <f t="shared" si="1720"/>
        <v>-4,40960632174177-1,15605145490661E-13i</v>
      </c>
      <c r="AU636" s="223" t="str">
        <f t="shared" si="1721"/>
        <v>-2,07867403075644+3,88892558254897i</v>
      </c>
      <c r="AV636" s="223" t="str">
        <f t="shared" si="1722"/>
        <v>2,44984601169477+3,6664536587455i</v>
      </c>
      <c r="AW636" s="223" t="str">
        <f t="shared" si="1723"/>
        <v>4,38837286203458-0,432217001636289i</v>
      </c>
      <c r="AX636" s="223" t="str">
        <f t="shared" si="1724"/>
        <v>1,68748328258291-4,07394502708962i</v>
      </c>
      <c r="AY636" s="223" t="str">
        <f t="shared" si="1725"/>
        <v>-2,79742463631859-3,40867178192076i</v>
      </c>
      <c r="AZ636" s="223" t="str">
        <f t="shared" si="1726"/>
        <v>-4,32487697273734+0,860271517273054i</v>
      </c>
      <c r="BA636" s="223" t="str">
        <f t="shared" si="1727"/>
        <v>-1,28004114792589+4,21973015397449i</v>
      </c>
      <c r="BB636" s="223" t="str">
        <f t="shared" si="1728"/>
        <v>3,11806253246681+3,11806253246654i</v>
      </c>
      <c r="BC636" s="223" t="str">
        <f t="shared" si="1729"/>
        <v>4,21973015397451-1,28004114792584i</v>
      </c>
      <c r="BD636" s="223" t="str">
        <f t="shared" si="1730"/>
        <v>0,860271517273137-4,32487697273733i</v>
      </c>
      <c r="BE636" s="223" t="str">
        <f t="shared" si="1731"/>
        <v>-3,40867178192072-2,79742463631863i</v>
      </c>
      <c r="BF636" s="223" t="str">
        <f t="shared" si="1732"/>
        <v>-4,07394502708964+1,68748328258285i</v>
      </c>
      <c r="BG636" s="223" t="str">
        <f t="shared" si="1733"/>
        <v>-0,432217001636342+4,38837286203457i</v>
      </c>
      <c r="BH636" s="223" t="str">
        <f t="shared" si="1734"/>
        <v>3,66645365874547+2,44984601169481i</v>
      </c>
      <c r="BI636" s="223" t="str">
        <f t="shared" si="1735"/>
        <v>3,88892558254901-2,07867403075636i</v>
      </c>
      <c r="BJ636" s="223" t="str">
        <f t="shared" si="1736"/>
        <v>-6,15833122246657E-14-4,40960632174177i</v>
      </c>
      <c r="BK636" s="223" t="str">
        <f t="shared" si="1737"/>
        <v>-3,88892558254905-2,07867403075628i</v>
      </c>
      <c r="BL636" s="223" t="str">
        <f t="shared" si="1738"/>
        <v>-3,66645365874542+2,44984601169489i</v>
      </c>
      <c r="BM636" s="176"/>
      <c r="BN636" s="176"/>
      <c r="BO636" s="176"/>
      <c r="BP636" s="176"/>
      <c r="BQ636" s="176"/>
      <c r="BR636" s="176"/>
      <c r="BS636" s="176"/>
      <c r="BT636" s="176"/>
      <c r="BU636" s="176"/>
      <c r="BV636" s="176"/>
      <c r="BW636" s="223"/>
      <c r="BX636" s="223"/>
      <c r="BY636" s="223"/>
      <c r="BZ636" s="223"/>
      <c r="CH636" s="222">
        <f t="shared" si="1739"/>
        <v>-286.55535882708114</v>
      </c>
    </row>
    <row r="637" spans="1:86">
      <c r="A637" s="227">
        <f t="shared" si="1630"/>
        <v>3.7499999999999994E-3</v>
      </c>
      <c r="B637" s="228">
        <v>12</v>
      </c>
      <c r="C637" s="228">
        <f t="shared" si="1631"/>
        <v>600</v>
      </c>
      <c r="D637" s="228">
        <f t="shared" si="1740"/>
        <v>3769.9111843077517</v>
      </c>
      <c r="E637" s="227" t="str">
        <f t="shared" si="1687"/>
        <v>3769,91118430775i</v>
      </c>
      <c r="F637" s="227" t="str">
        <f t="shared" si="1632"/>
        <v>0,120278698566777-0,689445653791647i</v>
      </c>
      <c r="G637" s="227" t="str">
        <f t="shared" si="1633"/>
        <v>-2,74291178646029+0,175341925627024i</v>
      </c>
      <c r="H637" s="227" t="str">
        <f t="shared" si="1634"/>
        <v>0,0017794573827708-0,0101999703461844i</v>
      </c>
      <c r="I637" s="227" t="str">
        <f t="shared" si="1688"/>
        <v>0,00423111766082857-0,00174464370781142i</v>
      </c>
      <c r="J637" s="223" t="str">
        <f>IMPRODUCT(1/Nt_input,Z625)</f>
        <v>2,64625967623042E-15-9,67975699595058E-15i</v>
      </c>
      <c r="K637" s="246" t="str">
        <f t="shared" si="1689"/>
        <v>-5,69109108489173E-18-4,55729710714659E-17i</v>
      </c>
      <c r="L637" s="222">
        <f t="shared" si="1690"/>
        <v>-326.75864898436851</v>
      </c>
      <c r="M637" s="222">
        <f t="shared" si="1635"/>
        <v>52.61939766255643</v>
      </c>
      <c r="N637" s="224">
        <f t="shared" si="1636"/>
        <v>4.619397662556433</v>
      </c>
      <c r="O637" s="223" t="str">
        <f t="shared" si="1637"/>
        <v>1,76776695296638-4,26776695296636i</v>
      </c>
      <c r="P637" s="223" t="str">
        <f t="shared" si="1638"/>
        <v>-3,26640741219092-3,26640741219096i</v>
      </c>
      <c r="Q637" s="223" t="str">
        <f t="shared" si="1691"/>
        <v>-4,26776695296636+1,76776695296638i</v>
      </c>
      <c r="R637" s="223" t="str">
        <f t="shared" si="1692"/>
        <v>-8,48917186333426E-16+4,61939766255643i</v>
      </c>
      <c r="S637" s="223" t="str">
        <f t="shared" si="1693"/>
        <v>4,26776695296636+1,76776695296638i</v>
      </c>
      <c r="T637" s="223" t="str">
        <f t="shared" si="1694"/>
        <v>3,26640741219096-3,26640741219092i</v>
      </c>
      <c r="U637" s="223" t="str">
        <f t="shared" si="1695"/>
        <v>-1,76776695296638-4,26776695296636i</v>
      </c>
      <c r="V637" s="223" t="str">
        <f t="shared" si="1696"/>
        <v>-4,61939766255643-1,69783437266685E-15i</v>
      </c>
      <c r="W637" s="223" t="str">
        <f t="shared" si="1697"/>
        <v>-1,76776695296617+4,26776695296645i</v>
      </c>
      <c r="X637" s="223" t="str">
        <f t="shared" si="1698"/>
        <v>3,26640741219086+3,26640741219102i</v>
      </c>
      <c r="Y637" s="223" t="str">
        <f t="shared" si="1699"/>
        <v>4,26776695296636-1,76776695296638i</v>
      </c>
      <c r="Z637" s="223" t="str">
        <f t="shared" si="1700"/>
        <v>-1,36950125181458E-13-4,61939766255643i</v>
      </c>
      <c r="AA637" s="223" t="str">
        <f t="shared" si="1701"/>
        <v>-4,2677669529663-1,76776695296654i</v>
      </c>
      <c r="AB637" s="223" t="str">
        <f t="shared" si="1702"/>
        <v>-3,26640741219098+3,2664074121909i</v>
      </c>
      <c r="AC637" s="223" t="str">
        <f t="shared" si="1703"/>
        <v>1,76776695296643+4,26776695296634i</v>
      </c>
      <c r="AD637" s="223" t="str">
        <f t="shared" si="1704"/>
        <v>4,61939766255643-1,93541098417666E-13i</v>
      </c>
      <c r="AE637" s="223" t="str">
        <f t="shared" si="1705"/>
        <v>1,76776695296651-4,26776695296631i</v>
      </c>
      <c r="AF637" s="223" t="str">
        <f t="shared" si="1706"/>
        <v>-3,26640741219092-3,26640741219096i</v>
      </c>
      <c r="AG637" s="223" t="str">
        <f t="shared" si="1707"/>
        <v>-4,26776695296633+1,76776695296647i</v>
      </c>
      <c r="AH637" s="223" t="str">
        <f t="shared" si="1708"/>
        <v>-2,25798448990042E-13+4,61939766255643i</v>
      </c>
      <c r="AI637" s="223" t="str">
        <f t="shared" si="1709"/>
        <v>4,26776695296633+1,76776695296646i</v>
      </c>
      <c r="AJ637" s="223" t="str">
        <f t="shared" si="1710"/>
        <v>3,26640741219092-3,26640741219096i</v>
      </c>
      <c r="AK637" s="223" t="str">
        <f t="shared" si="1711"/>
        <v>-1,76776695296652-4,2677669529663i</v>
      </c>
      <c r="AL637" s="223" t="str">
        <f t="shared" si="1712"/>
        <v>-4,61939766255643-1,85618873017417E-13i</v>
      </c>
      <c r="AM637" s="223" t="str">
        <f t="shared" si="1713"/>
        <v>-1,76776695296642+4,26776695296635i</v>
      </c>
      <c r="AN637" s="223" t="str">
        <f t="shared" si="1714"/>
        <v>3,26640741219099+3,26640741219089i</v>
      </c>
      <c r="AO637" s="223" t="str">
        <f t="shared" si="1715"/>
        <v>4,26776695296629-1,76776695296655i</v>
      </c>
      <c r="AP637" s="223" t="str">
        <f t="shared" si="1716"/>
        <v>1,29027899781209E-13-4,61939766255643i</v>
      </c>
      <c r="AQ637" s="223" t="str">
        <f t="shared" si="1717"/>
        <v>-4,26776695296636-1,76776695296638i</v>
      </c>
      <c r="AR637" s="223" t="str">
        <f t="shared" si="1718"/>
        <v>-3,26640741219085+3,26640741219103i</v>
      </c>
      <c r="AS637" s="223" t="str">
        <f t="shared" si="1719"/>
        <v>1,76776695296617+4,26776695296645i</v>
      </c>
      <c r="AT637" s="223" t="str">
        <f t="shared" si="1720"/>
        <v>4,61939766255643+7,24369265450004E-14i</v>
      </c>
      <c r="AU637" s="223" t="str">
        <f t="shared" si="1721"/>
        <v>1,76776695296633-4,26776695296638i</v>
      </c>
      <c r="AV637" s="223" t="str">
        <f t="shared" si="1722"/>
        <v>-3,26640741219105-3,26640741219083i</v>
      </c>
      <c r="AW637" s="223" t="str">
        <f t="shared" si="1723"/>
        <v>-4,26776695296643+1,76776695296622i</v>
      </c>
      <c r="AX637" s="223" t="str">
        <f t="shared" si="1724"/>
        <v>-4,86687478359591E-14+4,61939766255643i</v>
      </c>
      <c r="AY637" s="223" t="str">
        <f t="shared" si="1725"/>
        <v>4,26776695296641+1,76776695296628i</v>
      </c>
      <c r="AZ637" s="223" t="str">
        <f t="shared" si="1726"/>
        <v>3,26640741219112-3,26640741219076i</v>
      </c>
      <c r="BA637" s="223" t="str">
        <f t="shared" si="1727"/>
        <v>-1,76776695296627-4,26776695296641i</v>
      </c>
      <c r="BB637" s="223" t="str">
        <f t="shared" si="1728"/>
        <v>-4,61939766255643+7,92222540024904E-15i</v>
      </c>
      <c r="BC637" s="223" t="str">
        <f t="shared" si="1729"/>
        <v>-1,76776695296626+4,26776695296642i</v>
      </c>
      <c r="BD637" s="223" t="str">
        <f t="shared" si="1730"/>
        <v>3,2664074121908+3,26640741219108i</v>
      </c>
      <c r="BE637" s="223" t="str">
        <f t="shared" si="1731"/>
        <v>4,2677669529664-1,7677669529663i</v>
      </c>
      <c r="BF637" s="223" t="str">
        <f t="shared" si="1732"/>
        <v>-6,4513198636457E-14-4,61939766255643i</v>
      </c>
      <c r="BG637" s="223" t="str">
        <f t="shared" si="1733"/>
        <v>-4,26776695296643-1,7677669529662i</v>
      </c>
      <c r="BH637" s="223" t="str">
        <f t="shared" si="1734"/>
        <v>-3,26640741219106+3,26640741219082i</v>
      </c>
      <c r="BI637" s="223" t="str">
        <f t="shared" si="1735"/>
        <v>1,76776695296635+4,26776695296638i</v>
      </c>
      <c r="BJ637" s="223" t="str">
        <f t="shared" si="1736"/>
        <v>4,61939766255643-8,82813773454987E-14i</v>
      </c>
      <c r="BK637" s="223" t="str">
        <f t="shared" si="1737"/>
        <v>1,76776695296658-4,26776695296628i</v>
      </c>
      <c r="BL637" s="223" t="str">
        <f t="shared" si="1738"/>
        <v>-3,26640741219086-3,26640741219102i</v>
      </c>
      <c r="BM637" s="176"/>
      <c r="BN637" s="176"/>
      <c r="BO637" s="176"/>
      <c r="BP637" s="176"/>
      <c r="BQ637" s="176"/>
      <c r="BR637" s="176"/>
      <c r="BS637" s="176"/>
      <c r="BT637" s="176"/>
      <c r="BU637" s="176"/>
      <c r="BV637" s="176"/>
      <c r="BW637" s="223"/>
      <c r="BX637" s="223"/>
      <c r="BY637" s="223"/>
      <c r="BZ637" s="223"/>
      <c r="CH637" s="222">
        <f t="shared" si="1739"/>
        <v>-279.96968865697613</v>
      </c>
    </row>
    <row r="638" spans="1:86">
      <c r="A638" s="227">
        <f t="shared" si="1630"/>
        <v>4.0624999999999993E-3</v>
      </c>
      <c r="B638" s="228">
        <v>13</v>
      </c>
      <c r="C638" s="228">
        <f t="shared" si="1631"/>
        <v>650</v>
      </c>
      <c r="D638" s="228">
        <f t="shared" si="1740"/>
        <v>4084.0704496667308</v>
      </c>
      <c r="E638" s="227" t="str">
        <f t="shared" si="1687"/>
        <v>4084,07044966673i</v>
      </c>
      <c r="F638" s="227" t="str">
        <f t="shared" si="1632"/>
        <v>0,116743705217088-0,634532282153313i</v>
      </c>
      <c r="G638" s="227" t="str">
        <f t="shared" si="1633"/>
        <v>-2,74750942617441+0,127689219202337i</v>
      </c>
      <c r="H638" s="227" t="str">
        <f t="shared" si="1634"/>
        <v>0,00172715909480206-0,0093875571280582i</v>
      </c>
      <c r="I638" s="227" t="str">
        <f t="shared" si="1688"/>
        <v>0,00402877553564344-0,00185830563139846i</v>
      </c>
      <c r="J638" s="223" t="str">
        <f>IMPRODUCT(1/Nt_input,AA625)</f>
        <v>1,50741371425164E-15-2,02962646689286E-15i</v>
      </c>
      <c r="K638" s="246" t="str">
        <f t="shared" si="1689"/>
        <v>2,30136520100806E-18-1,09781448503535E-17i</v>
      </c>
      <c r="L638" s="222">
        <f t="shared" si="1690"/>
        <v>-339.00264312123204</v>
      </c>
      <c r="M638" s="222">
        <f t="shared" si="1635"/>
        <v>52.784701678661044</v>
      </c>
      <c r="N638" s="224">
        <f t="shared" si="1636"/>
        <v>4.7847016786610439</v>
      </c>
      <c r="O638" s="223" t="str">
        <f t="shared" si="1637"/>
        <v>1,38892558254902-4,57867403075636i</v>
      </c>
      <c r="P638" s="223" t="str">
        <f t="shared" si="1638"/>
        <v>-3,97833404973964-2,65823782654299i</v>
      </c>
      <c r="Q638" s="223" t="str">
        <f t="shared" si="1691"/>
        <v>-3,69862441382722+3,03538261166908i</v>
      </c>
      <c r="R638" s="223" t="str">
        <f t="shared" si="1692"/>
        <v>1,831026061233+4,42048795008734i</v>
      </c>
      <c r="S638" s="223" t="str">
        <f t="shared" si="1693"/>
        <v>4,76166203228629-0,468982775872414i</v>
      </c>
      <c r="T638" s="223" t="str">
        <f t="shared" si="1694"/>
        <v>0,933448991241101-4,69276497755138i</v>
      </c>
      <c r="U638" s="223" t="str">
        <f t="shared" si="1695"/>
        <v>-4,21973015397444-2,25549275800671i</v>
      </c>
      <c r="V638" s="223" t="str">
        <f t="shared" si="1696"/>
        <v>-3,38329500293597+3,38329500293579i</v>
      </c>
      <c r="W638" s="223" t="str">
        <f t="shared" si="1697"/>
        <v>2,25549275800677+4,2197301539744i</v>
      </c>
      <c r="X638" s="223" t="str">
        <f t="shared" si="1698"/>
        <v>4,69276497755141-0,933448991240929i</v>
      </c>
      <c r="Y638" s="223" t="str">
        <f t="shared" si="1699"/>
        <v>0,468982775872345-4,7616620322863i</v>
      </c>
      <c r="Z638" s="223" t="str">
        <f t="shared" si="1700"/>
        <v>-4,42048795008726-1,8310260612332i</v>
      </c>
      <c r="AA638" s="223" t="str">
        <f t="shared" si="1701"/>
        <v>-3,03538261166908+3,69862441382723i</v>
      </c>
      <c r="AB638" s="223" t="str">
        <f t="shared" si="1702"/>
        <v>2,6582378265428+3,97833404973977i</v>
      </c>
      <c r="AC638" s="223" t="str">
        <f t="shared" si="1703"/>
        <v>4,57867403075636-1,388925582549i</v>
      </c>
      <c r="AD638" s="223" t="str">
        <f t="shared" si="1704"/>
        <v>-2,08673158369759E-13-4,78470167866104i</v>
      </c>
      <c r="AE638" s="223" t="str">
        <f t="shared" si="1705"/>
        <v>-4,57867403075635-1,38892558254905i</v>
      </c>
      <c r="AF638" s="223" t="str">
        <f t="shared" si="1706"/>
        <v>-2,65823782654284+3,97833404973974i</v>
      </c>
      <c r="AG638" s="223" t="str">
        <f t="shared" si="1707"/>
        <v>3,03538261166903+3,69862441382727i</v>
      </c>
      <c r="AH638" s="223" t="str">
        <f t="shared" si="1708"/>
        <v>4,42048795008728-1,83102606123315i</v>
      </c>
      <c r="AI638" s="223" t="str">
        <f t="shared" si="1709"/>
        <v>-0,468982775872287-4,7616620322863i</v>
      </c>
      <c r="AJ638" s="223" t="str">
        <f t="shared" si="1710"/>
        <v>-4,6927649775514-0,933448991240976i</v>
      </c>
      <c r="AK638" s="223" t="str">
        <f t="shared" si="1711"/>
        <v>-2,25549275800682+4,21973015397438i</v>
      </c>
      <c r="AL638" s="223" t="str">
        <f t="shared" si="1712"/>
        <v>3,38329500293594+3,38329500293583i</v>
      </c>
      <c r="AM638" s="223" t="str">
        <f t="shared" si="1713"/>
        <v>4,21973015397453-2,25549275800653i</v>
      </c>
      <c r="AN638" s="223" t="str">
        <f t="shared" si="1714"/>
        <v>-0,933448991241125-4,69276497755137i</v>
      </c>
      <c r="AO638" s="223" t="str">
        <f t="shared" si="1715"/>
        <v>-4,76166203228627-0,468982775872611i</v>
      </c>
      <c r="AP638" s="223" t="str">
        <f t="shared" si="1716"/>
        <v>-1,83102606123299+4,42048795008734i</v>
      </c>
      <c r="AQ638" s="223" t="str">
        <f t="shared" si="1717"/>
        <v>3,69862441382706+3,03538261166928i</v>
      </c>
      <c r="AR638" s="223" t="str">
        <f t="shared" si="1718"/>
        <v>3,97833404973964-2,65823782654298i</v>
      </c>
      <c r="AS638" s="223" t="str">
        <f t="shared" si="1719"/>
        <v>-1,38892558254918-4,57867403075631i</v>
      </c>
      <c r="AT638" s="223" t="str">
        <f t="shared" si="1720"/>
        <v>-4,78470167866104-5,86165861377297E-14i</v>
      </c>
      <c r="AU638" s="223" t="str">
        <f t="shared" si="1721"/>
        <v>-1,38892558254884+4,57867403075641i</v>
      </c>
      <c r="AV638" s="223" t="str">
        <f t="shared" si="1722"/>
        <v>3,97833404973958+2,65823782654308i</v>
      </c>
      <c r="AW638" s="223" t="str">
        <f t="shared" si="1723"/>
        <v>3,69862441382714-3,03538261166919i</v>
      </c>
      <c r="AX638" s="223" t="str">
        <f t="shared" si="1724"/>
        <v>-1,83102606123292-4,42048795008737i</v>
      </c>
      <c r="AY638" s="223" t="str">
        <f t="shared" si="1725"/>
        <v>-4,76166203228628+0,468982775872495i</v>
      </c>
      <c r="AZ638" s="223" t="str">
        <f t="shared" si="1726"/>
        <v>-0,93344899124124+4,69276497755135i</v>
      </c>
      <c r="BA638" s="223" t="str">
        <f t="shared" si="1727"/>
        <v>4,21973015397447+2,25549275800664i</v>
      </c>
      <c r="BB638" s="223" t="str">
        <f t="shared" si="1728"/>
        <v>3,38329500293602-3,38329500293574i</v>
      </c>
      <c r="BC638" s="223" t="str">
        <f t="shared" si="1729"/>
        <v>-2,25549275800672-4,21973015397443i</v>
      </c>
      <c r="BD638" s="223" t="str">
        <f t="shared" si="1730"/>
        <v>-4,69276497755143+0,933448991240862i</v>
      </c>
      <c r="BE638" s="223" t="str">
        <f t="shared" si="1731"/>
        <v>-0,468982775872404+4,76166203228629i</v>
      </c>
      <c r="BF638" s="223" t="str">
        <f t="shared" si="1732"/>
        <v>4,42048795008724+1,83102606123324i</v>
      </c>
      <c r="BG638" s="223" t="str">
        <f t="shared" si="1733"/>
        <v>3,03538261166912-3,69862441382719i</v>
      </c>
      <c r="BH638" s="223" t="str">
        <f t="shared" si="1734"/>
        <v>-2,65823782654316-3,97833404973953i</v>
      </c>
      <c r="BI638" s="223" t="str">
        <f t="shared" si="1735"/>
        <v>-4,57867403075639+1,38892558254893i</v>
      </c>
      <c r="BJ638" s="223" t="str">
        <f t="shared" si="1736"/>
        <v>1,50056572232028E-13+4,78470167866104i</v>
      </c>
      <c r="BK638" s="223" t="str">
        <f t="shared" si="1737"/>
        <v>4,57867403075633+1,38892558254909i</v>
      </c>
      <c r="BL638" s="223" t="str">
        <f t="shared" si="1738"/>
        <v>2,65823782654291-3,9783340497397i</v>
      </c>
      <c r="BM638" s="176"/>
      <c r="BN638" s="176"/>
      <c r="BO638" s="176"/>
      <c r="BP638" s="176"/>
      <c r="BQ638" s="176"/>
      <c r="BR638" s="176"/>
      <c r="BS638" s="176"/>
      <c r="BT638" s="176"/>
      <c r="BU638" s="176"/>
      <c r="BV638" s="176"/>
      <c r="BW638" s="223"/>
      <c r="BX638" s="223"/>
      <c r="BY638" s="223"/>
      <c r="BZ638" s="223"/>
      <c r="CH638" s="222">
        <f t="shared" si="1739"/>
        <v>-291.9438499645413</v>
      </c>
    </row>
    <row r="639" spans="1:86">
      <c r="A639" s="227">
        <f t="shared" si="1630"/>
        <v>4.3749999999999995E-3</v>
      </c>
      <c r="B639" s="228">
        <v>14</v>
      </c>
      <c r="C639" s="228">
        <f t="shared" si="1631"/>
        <v>700</v>
      </c>
      <c r="D639" s="228">
        <f t="shared" si="1740"/>
        <v>4398.22971502571</v>
      </c>
      <c r="E639" s="227" t="str">
        <f t="shared" si="1687"/>
        <v>4398,22971502571i</v>
      </c>
      <c r="F639" s="227" t="str">
        <f t="shared" si="1632"/>
        <v>0,113861517395934-0,58731034647193i</v>
      </c>
      <c r="G639" s="227" t="str">
        <f t="shared" si="1633"/>
        <v>-2,75246320214046+0,084434943735851i</v>
      </c>
      <c r="H639" s="227" t="str">
        <f t="shared" si="1634"/>
        <v>0,00168451870662029-0,00868893448682375i</v>
      </c>
      <c r="I639" s="227" t="str">
        <f t="shared" si="1688"/>
        <v>0,00383309292546464-0,00194308994124895i</v>
      </c>
      <c r="J639" s="223" t="str">
        <f>IMPRODUCT(1/Nt_input,AB625)</f>
        <v>2,32186638622275E-15+8,94770368908838E-15i</v>
      </c>
      <c r="K639" s="246" t="str">
        <f t="shared" si="1689"/>
        <v>2,62861226544483E-17+2,97857844898051E-17i</v>
      </c>
      <c r="L639" s="222">
        <f t="shared" si="1690"/>
        <v>-328.01850839212426</v>
      </c>
      <c r="M639" s="222">
        <f t="shared" si="1635"/>
        <v>52.903926402016154</v>
      </c>
      <c r="N639" s="224">
        <f t="shared" si="1636"/>
        <v>4.9039264020161522</v>
      </c>
      <c r="O639" s="223" t="str">
        <f t="shared" si="1637"/>
        <v>0,956708580912748-4,80969883127821i</v>
      </c>
      <c r="P639" s="223" t="str">
        <f t="shared" si="1638"/>
        <v>-4,53063723176444-1,87665138758932i</v>
      </c>
      <c r="Q639" s="223" t="str">
        <f t="shared" si="1691"/>
        <v>-2,72447553387911+4,07746578424457i</v>
      </c>
      <c r="R639" s="223" t="str">
        <f t="shared" si="1692"/>
        <v>3,46759961330538+3,46759961330536i</v>
      </c>
      <c r="S639" s="223" t="str">
        <f t="shared" si="1693"/>
        <v>4,07746578424459-2,72447553387908i</v>
      </c>
      <c r="T639" s="223" t="str">
        <f t="shared" si="1694"/>
        <v>-1,87665138758934-4,53063723176444i</v>
      </c>
      <c r="U639" s="223" t="str">
        <f t="shared" si="1695"/>
        <v>-4,80969883127822+0,956708580912718i</v>
      </c>
      <c r="V639" s="223" t="str">
        <f t="shared" si="1696"/>
        <v>1,19852911608871E-13+4,90392640201615i</v>
      </c>
      <c r="W639" s="223" t="str">
        <f t="shared" si="1697"/>
        <v>4,8096988312782+0,956708580912777i</v>
      </c>
      <c r="X639" s="223" t="str">
        <f t="shared" si="1698"/>
        <v>1,87665138758953-4,53063723176435i</v>
      </c>
      <c r="Y639" s="223" t="str">
        <f t="shared" si="1699"/>
        <v>-4,07746578424464-2,72447553387901i</v>
      </c>
      <c r="Z639" s="223" t="str">
        <f t="shared" si="1700"/>
        <v>-3,46759961330542+3,46759961330532i</v>
      </c>
      <c r="AA639" s="223" t="str">
        <f t="shared" si="1701"/>
        <v>2,72447553387931+4,07746578424444i</v>
      </c>
      <c r="AB639" s="223" t="str">
        <f t="shared" si="1702"/>
        <v>4,53063723176441-1,8766513875894i</v>
      </c>
      <c r="AC639" s="223" t="str">
        <f t="shared" si="1703"/>
        <v>-0,95670858091264-4,80969883127823i</v>
      </c>
      <c r="AD639" s="223" t="str">
        <f t="shared" si="1704"/>
        <v>-4,90392640201615+2,39705823217741E-13i</v>
      </c>
      <c r="AE639" s="223" t="str">
        <f t="shared" si="1705"/>
        <v>-0,956708580912664+4,80969883127823i</v>
      </c>
      <c r="AF639" s="223" t="str">
        <f t="shared" si="1706"/>
        <v>4,5306372317644+1,87665138758942i</v>
      </c>
      <c r="AG639" s="223" t="str">
        <f t="shared" si="1707"/>
        <v>2,72447553387891-4,07746578424471i</v>
      </c>
      <c r="AH639" s="223" t="str">
        <f t="shared" si="1708"/>
        <v>-3,4675996133054-3,46759961330534i</v>
      </c>
      <c r="AI639" s="223" t="str">
        <f t="shared" si="1709"/>
        <v>-4,07746578424465+2,72447553387899i</v>
      </c>
      <c r="AJ639" s="223" t="str">
        <f t="shared" si="1710"/>
        <v>1,8766513875895+4,53063723176437i</v>
      </c>
      <c r="AK639" s="223" t="str">
        <f t="shared" si="1711"/>
        <v>4,80969883127821-0,956708580912748i</v>
      </c>
      <c r="AL639" s="223" t="str">
        <f t="shared" si="1712"/>
        <v>1,36975287809189E-13-4,90392640201615i</v>
      </c>
      <c r="AM639" s="223" t="str">
        <f t="shared" si="1713"/>
        <v>-4,80969883127825-0,956708580912542i</v>
      </c>
      <c r="AN639" s="223" t="str">
        <f t="shared" si="1714"/>
        <v>-1,8766513875893+4,53063723176445i</v>
      </c>
      <c r="AO639" s="223" t="str">
        <f t="shared" si="1715"/>
        <v>4,07746578424449+2,72447553387923i</v>
      </c>
      <c r="AP639" s="223" t="str">
        <f t="shared" si="1716"/>
        <v>3,46759961330526-3,46759961330548i</v>
      </c>
      <c r="AQ639" s="223" t="str">
        <f t="shared" si="1717"/>
        <v>-2,72447553387909-4,07746578424459i</v>
      </c>
      <c r="AR639" s="223" t="str">
        <f t="shared" si="1718"/>
        <v>-4,5306372317645+1,87665138758917i</v>
      </c>
      <c r="AS639" s="223" t="str">
        <f t="shared" si="1719"/>
        <v>0,956708580912875+4,80969883127818i</v>
      </c>
      <c r="AT639" s="223" t="str">
        <f t="shared" si="1720"/>
        <v>4,90392640201615+4,32557458127294E-14i</v>
      </c>
      <c r="AU639" s="223" t="str">
        <f t="shared" si="1721"/>
        <v>0,956708580912924-4,80969883127818i</v>
      </c>
      <c r="AV639" s="223" t="str">
        <f t="shared" si="1722"/>
        <v>-4,53063723176448-1,87665138758921i</v>
      </c>
      <c r="AW639" s="223" t="str">
        <f t="shared" si="1723"/>
        <v>-2,72447553387913+4,07746578424456i</v>
      </c>
      <c r="AX639" s="223" t="str">
        <f t="shared" si="1724"/>
        <v>3,46759961330522+3,46759961330551i</v>
      </c>
      <c r="AY639" s="223" t="str">
        <f t="shared" si="1725"/>
        <v>4,07746578424452-2,72447553387919i</v>
      </c>
      <c r="AZ639" s="223" t="str">
        <f t="shared" si="1726"/>
        <v>-1,87665138758925-4,53063723176447i</v>
      </c>
      <c r="BA639" s="223" t="str">
        <f t="shared" si="1727"/>
        <v>-4,80969883127826+0,956708580912488i</v>
      </c>
      <c r="BB639" s="223" t="str">
        <f t="shared" si="1728"/>
        <v>8,53082890002781E-14+4,90392640201615i</v>
      </c>
      <c r="BC639" s="223" t="str">
        <f t="shared" si="1729"/>
        <v>4,8096988312782+0,956708580912802i</v>
      </c>
      <c r="BD639" s="223" t="str">
        <f t="shared" si="1730"/>
        <v>1,8766513875891-4,53063723176453i</v>
      </c>
      <c r="BE639" s="223" t="str">
        <f t="shared" si="1731"/>
        <v>-4,07746578424463-2,72447553387902i</v>
      </c>
      <c r="BF639" s="223" t="str">
        <f t="shared" si="1732"/>
        <v>-3,46759961330545+3,46759961330529i</v>
      </c>
      <c r="BG639" s="223" t="str">
        <f t="shared" si="1733"/>
        <v>2,72447553387927+4,07746578424447i</v>
      </c>
      <c r="BH639" s="223" t="str">
        <f t="shared" si="1734"/>
        <v>4,53063723176442-1,87665138758937i</v>
      </c>
      <c r="BI639" s="223" t="str">
        <f t="shared" si="1735"/>
        <v>-0,956708580912581-4,80969883127824i</v>
      </c>
      <c r="BJ639" s="223" t="str">
        <f t="shared" si="1736"/>
        <v>-4,90392640201615+2,13872323813285E-13i</v>
      </c>
      <c r="BK639" s="223" t="str">
        <f t="shared" si="1737"/>
        <v>-0,956708580912708+4,80969883127822i</v>
      </c>
      <c r="BL639" s="223" t="str">
        <f t="shared" si="1738"/>
        <v>4,5306372317644+1,87665138758943i</v>
      </c>
      <c r="BM639" s="176"/>
      <c r="BN639" s="176"/>
      <c r="BO639" s="176"/>
      <c r="BP639" s="176"/>
      <c r="BQ639" s="176"/>
      <c r="BR639" s="176"/>
      <c r="BS639" s="176"/>
      <c r="BT639" s="176"/>
      <c r="BU639" s="176"/>
      <c r="BV639" s="176"/>
      <c r="BW639" s="223"/>
      <c r="BX639" s="223"/>
      <c r="BY639" s="223"/>
      <c r="BZ639" s="223"/>
      <c r="CH639" s="222">
        <f t="shared" si="1739"/>
        <v>-280.68275405808373</v>
      </c>
    </row>
    <row r="640" spans="1:86">
      <c r="A640" s="227">
        <f t="shared" si="1630"/>
        <v>4.6874999999999998E-3</v>
      </c>
      <c r="B640" s="228">
        <v>15</v>
      </c>
      <c r="C640" s="228">
        <f t="shared" si="1631"/>
        <v>750</v>
      </c>
      <c r="D640" s="228">
        <f t="shared" si="1740"/>
        <v>4712.3889803846896</v>
      </c>
      <c r="E640" s="227" t="str">
        <f t="shared" si="1687"/>
        <v>4712,38898038469i</v>
      </c>
      <c r="F640" s="227" t="str">
        <f t="shared" si="1632"/>
        <v>0,111459385777898-0,546248263013387i</v>
      </c>
      <c r="G640" s="227" t="str">
        <f t="shared" si="1633"/>
        <v>-2,75777046307973+0,0447267116058557i</v>
      </c>
      <c r="H640" s="227" t="str">
        <f t="shared" si="1634"/>
        <v>0,00164898048669411-0,00808144348107689i</v>
      </c>
      <c r="I640" s="227" t="str">
        <f t="shared" si="1688"/>
        <v>0,00364599891715358-0,00200385049330128i</v>
      </c>
      <c r="J640" s="223" t="str">
        <f>IMPRODUCT(1/Nt_input,AC625)</f>
        <v>-1,26510808122829E-15-2,05131051034258E-15i</v>
      </c>
      <c r="K640" s="246" t="str">
        <f t="shared" si="1689"/>
        <v>-8,72310227230467E-18-4,94398844680606E-18i</v>
      </c>
      <c r="L640" s="222">
        <f t="shared" si="1690"/>
        <v>-339.97680406568685</v>
      </c>
      <c r="M640" s="222">
        <f t="shared" si="1635"/>
        <v>52.975923633360985</v>
      </c>
      <c r="N640" s="224">
        <f t="shared" si="1636"/>
        <v>4.9759236333609849</v>
      </c>
      <c r="O640" s="223" t="str">
        <f t="shared" si="1637"/>
        <v>0,487725805040298-4,95196320100808i</v>
      </c>
      <c r="P640" s="223" t="str">
        <f t="shared" si="1638"/>
        <v>-4,88031265601101-0,970754543960061i</v>
      </c>
      <c r="Q640" s="223" t="str">
        <f t="shared" si="1691"/>
        <v>-1,44443438595303+4,7616620322863i</v>
      </c>
      <c r="R640" s="223" t="str">
        <f t="shared" si="1692"/>
        <v>4,59715400020141+1,90420353520116i</v>
      </c>
      <c r="S640" s="223" t="str">
        <f t="shared" si="1693"/>
        <v>2,34563416346172-4,38837286203459i</v>
      </c>
      <c r="T640" s="223" t="str">
        <f t="shared" si="1694"/>
        <v>-4,13732929427772-2,76447505247412i</v>
      </c>
      <c r="U640" s="223" t="str">
        <f t="shared" si="1695"/>
        <v>-3,15669253551541+3,8464409837227i</v>
      </c>
      <c r="V640" s="223" t="str">
        <f t="shared" si="1696"/>
        <v>3,51850934381587+3,51850934381604i</v>
      </c>
      <c r="W640" s="223" t="str">
        <f t="shared" si="1697"/>
        <v>3,84644098372286-3,15669253551522i</v>
      </c>
      <c r="X640" s="223" t="str">
        <f t="shared" si="1698"/>
        <v>-2,76447505247429-4,13732929427761i</v>
      </c>
      <c r="Y640" s="223" t="str">
        <f t="shared" si="1699"/>
        <v>-4,38837286203451+2,34563416346186i</v>
      </c>
      <c r="Z640" s="223" t="str">
        <f t="shared" si="1700"/>
        <v>1,90420353520122+4,59715400020138i</v>
      </c>
      <c r="AA640" s="223" t="str">
        <f t="shared" si="1701"/>
        <v>4,76166203228629-1,44443438595304i</v>
      </c>
      <c r="AB640" s="223" t="str">
        <f t="shared" si="1702"/>
        <v>-0,970754543959972-4,88031265601103i</v>
      </c>
      <c r="AC640" s="223" t="str">
        <f t="shared" si="1703"/>
        <v>-4,95196320100809+0,487725805040157i</v>
      </c>
      <c r="AD640" s="223" t="str">
        <f t="shared" si="1704"/>
        <v>-2,43225615281628E-13+4,97592363336098i</v>
      </c>
      <c r="AE640" s="223" t="str">
        <f t="shared" si="1705"/>
        <v>4,95196320100809+0,487725805040148i</v>
      </c>
      <c r="AF640" s="223" t="str">
        <f t="shared" si="1706"/>
        <v>0,970754543959962-4,88031265601103i</v>
      </c>
      <c r="AG640" s="223" t="str">
        <f t="shared" si="1707"/>
        <v>-4,7616620322863-1,44443438595303i</v>
      </c>
      <c r="AH640" s="223" t="str">
        <f t="shared" si="1708"/>
        <v>-1,90420353520121+4,59715400020139i</v>
      </c>
      <c r="AI640" s="223" t="str">
        <f t="shared" si="1709"/>
        <v>4,38837286203452+2,34563416346185i</v>
      </c>
      <c r="AJ640" s="223" t="str">
        <f t="shared" si="1710"/>
        <v>2,76447505247428-4,13732929427762i</v>
      </c>
      <c r="AK640" s="223" t="str">
        <f t="shared" si="1711"/>
        <v>-3,84644098372287-3,15669253551521i</v>
      </c>
      <c r="AL640" s="223" t="str">
        <f t="shared" si="1712"/>
        <v>-3,51850934381586+3,51850934381605i</v>
      </c>
      <c r="AM640" s="223" t="str">
        <f t="shared" si="1713"/>
        <v>3,15669253551542+3,84644098372269i</v>
      </c>
      <c r="AN640" s="223" t="str">
        <f t="shared" si="1714"/>
        <v>4,13732929427774-2,76447505247409i</v>
      </c>
      <c r="AO640" s="223" t="str">
        <f t="shared" si="1715"/>
        <v>-2,34563416346165-4,38837286203463i</v>
      </c>
      <c r="AP640" s="223" t="str">
        <f t="shared" si="1716"/>
        <v>-4,59715400020148+1,90420353520099i</v>
      </c>
      <c r="AQ640" s="223" t="str">
        <f t="shared" si="1717"/>
        <v>1,44443438595328+4,76166203228622i</v>
      </c>
      <c r="AR640" s="223" t="str">
        <f t="shared" si="1718"/>
        <v>4,88031265601098-0,97075454396022i</v>
      </c>
      <c r="AS640" s="223" t="str">
        <f t="shared" si="1719"/>
        <v>-0,487725805040407-4,95196320100807i</v>
      </c>
      <c r="AT640" s="223" t="str">
        <f t="shared" si="1720"/>
        <v>-4,97592363336098+8,53366423017501E-15i</v>
      </c>
      <c r="AU640" s="223" t="str">
        <f t="shared" si="1721"/>
        <v>-0,48772580504039+4,95196320100807i</v>
      </c>
      <c r="AV640" s="223" t="str">
        <f t="shared" si="1722"/>
        <v>4,88031265601099+0,9707545439602i</v>
      </c>
      <c r="AW640" s="223" t="str">
        <f t="shared" si="1723"/>
        <v>1,44443438595326-4,76166203228623i</v>
      </c>
      <c r="AX640" s="223" t="str">
        <f t="shared" si="1724"/>
        <v>-4,59715400020148-1,90420353520097i</v>
      </c>
      <c r="AY640" s="223" t="str">
        <f t="shared" si="1725"/>
        <v>-2,34563416346163+4,38837286203464i</v>
      </c>
      <c r="AZ640" s="223" t="str">
        <f t="shared" si="1726"/>
        <v>4,13732929427775+2,76447505247408i</v>
      </c>
      <c r="BA640" s="223" t="str">
        <f t="shared" si="1727"/>
        <v>3,15669253551541-3,8464409837227i</v>
      </c>
      <c r="BB640" s="223" t="str">
        <f t="shared" si="1728"/>
        <v>-3,51850934381587-3,51850934381604i</v>
      </c>
      <c r="BC640" s="223" t="str">
        <f t="shared" si="1729"/>
        <v>-3,84644098372286+3,15669253551522i</v>
      </c>
      <c r="BD640" s="223" t="str">
        <f t="shared" si="1730"/>
        <v>2,76447505247429+4,13732929427761i</v>
      </c>
      <c r="BE640" s="223" t="str">
        <f t="shared" si="1731"/>
        <v>4,38837286203452-2,34563416346185i</v>
      </c>
      <c r="BF640" s="223" t="str">
        <f t="shared" si="1732"/>
        <v>-1,90420353520124-4,59715400020137i</v>
      </c>
      <c r="BG640" s="223" t="str">
        <f t="shared" si="1733"/>
        <v>-4,76166203228629+1,44443438595306i</v>
      </c>
      <c r="BH640" s="223" t="str">
        <f t="shared" si="1734"/>
        <v>0,970754543959996+4,88031265601103i</v>
      </c>
      <c r="BI640" s="223" t="str">
        <f t="shared" si="1735"/>
        <v>4,95196320100809-0,487725805040182i</v>
      </c>
      <c r="BJ640" s="223" t="str">
        <f t="shared" si="1736"/>
        <v>2,17013919094545E-13-4,97592363336098i</v>
      </c>
      <c r="BK640" s="223" t="str">
        <f t="shared" si="1737"/>
        <v>-4,9519632010081-0,487725805040122i</v>
      </c>
      <c r="BL640" s="223" t="str">
        <f t="shared" si="1738"/>
        <v>-0,970754543959937+4,88031265601104i</v>
      </c>
      <c r="BM640" s="176"/>
      <c r="BN640" s="176"/>
      <c r="BO640" s="176"/>
      <c r="BP640" s="176"/>
      <c r="BQ640" s="176"/>
      <c r="BR640" s="176"/>
      <c r="BS640" s="176"/>
      <c r="BT640" s="176"/>
      <c r="BU640" s="176"/>
      <c r="BV640" s="176"/>
      <c r="BW640" s="223"/>
      <c r="BX640" s="223"/>
      <c r="BY640" s="223"/>
      <c r="BZ640" s="223"/>
      <c r="CH640" s="222">
        <f t="shared" si="1739"/>
        <v>-292.35945482080183</v>
      </c>
    </row>
    <row r="641" spans="1:86">
      <c r="A641" s="227">
        <f t="shared" si="1630"/>
        <v>5.0000000000000001E-3</v>
      </c>
      <c r="B641" s="228">
        <v>16</v>
      </c>
      <c r="C641" s="228">
        <f t="shared" si="1631"/>
        <v>800</v>
      </c>
      <c r="D641" s="228">
        <f t="shared" si="1740"/>
        <v>5026.5482457436692</v>
      </c>
      <c r="E641" s="227" t="str">
        <f t="shared" si="1687"/>
        <v>5026,54824574367i</v>
      </c>
      <c r="F641" s="227" t="str">
        <f t="shared" si="1632"/>
        <v>0,109416865555745-0,510196237696705i</v>
      </c>
      <c r="G641" s="227" t="str">
        <f t="shared" si="1633"/>
        <v>-2,76342837699534+0,00792697160431133i</v>
      </c>
      <c r="H641" s="227" t="str">
        <f t="shared" si="1634"/>
        <v>0,00161876252015409-0,00754807353795274i</v>
      </c>
      <c r="I641" s="227" t="str">
        <f t="shared" si="1688"/>
        <v>0,00346860915709669-0,00204472108094568i</v>
      </c>
      <c r="J641" s="223" t="str">
        <f>IMPRODUCT(1/Nt_input,AD625)</f>
        <v>-6,9133145337145E-15-4,31078783780136E-16i</v>
      </c>
      <c r="K641" s="246" t="str">
        <f t="shared" si="1689"/>
        <v>-2,48610219742754E-17+1,26405561494443E-17i</v>
      </c>
      <c r="L641" s="222">
        <f t="shared" si="1690"/>
        <v>-331.0910186968548</v>
      </c>
      <c r="M641" s="222">
        <f t="shared" si="1635"/>
        <v>53</v>
      </c>
      <c r="N641" s="224">
        <f t="shared" si="1636"/>
        <v>5</v>
      </c>
      <c r="O641" s="223" t="str">
        <f t="shared" si="1637"/>
        <v>-1,74572812802753E-14-5i</v>
      </c>
      <c r="P641" s="223" t="str">
        <f t="shared" si="1638"/>
        <v>-5-1,61556965722065E-14i</v>
      </c>
      <c r="Q641" s="223" t="str">
        <f t="shared" si="1691"/>
        <v>-9,18861341181465E-16+5i</v>
      </c>
      <c r="R641" s="223" t="str">
        <f t="shared" si="1692"/>
        <v>5-1,65384199390939E-14i</v>
      </c>
      <c r="S641" s="223" t="str">
        <f t="shared" si="1693"/>
        <v>1,48541118641377E-14-5i</v>
      </c>
      <c r="T641" s="223" t="str">
        <f t="shared" si="1694"/>
        <v>-5-1,83772268236293E-15i</v>
      </c>
      <c r="U641" s="223" t="str">
        <f t="shared" si="1695"/>
        <v>1,22200968961927E-13+5i</v>
      </c>
      <c r="V641" s="223" t="str">
        <f t="shared" si="1696"/>
        <v>5-1,39658250242203E-13i</v>
      </c>
      <c r="W641" s="223" t="str">
        <f t="shared" si="1697"/>
        <v>-1,48233747325477E-13-5i</v>
      </c>
      <c r="X641" s="223" t="str">
        <f t="shared" si="1698"/>
        <v>-5+1,65691028605752E-13i</v>
      </c>
      <c r="Y641" s="223" t="str">
        <f t="shared" si="1699"/>
        <v>1,83148309886027E-13+5i</v>
      </c>
      <c r="Z641" s="223" t="str">
        <f t="shared" si="1700"/>
        <v>5-2,09487375363304E-13i</v>
      </c>
      <c r="AA641" s="223" t="str">
        <f t="shared" si="1701"/>
        <v>-2,18062872446579E-13-5i</v>
      </c>
      <c r="AB641" s="223" t="str">
        <f t="shared" si="1702"/>
        <v>-5+2,44401937923855E-13i</v>
      </c>
      <c r="AC641" s="223" t="str">
        <f t="shared" si="1703"/>
        <v>-2,44402480024941E-13+5i</v>
      </c>
      <c r="AD641" s="223" t="str">
        <f t="shared" si="1704"/>
        <v>5+2,35826982941667E-13i</v>
      </c>
      <c r="AE641" s="223" t="str">
        <f t="shared" si="1705"/>
        <v>2,0948791746439E-13-5i</v>
      </c>
      <c r="AF641" s="223" t="str">
        <f t="shared" si="1706"/>
        <v>-5-2,00912420381116E-13i</v>
      </c>
      <c r="AG641" s="223" t="str">
        <f t="shared" si="1707"/>
        <v>-1,74573354903839E-13+5i</v>
      </c>
      <c r="AH641" s="223" t="str">
        <f t="shared" si="1708"/>
        <v>5+1,65997857820566E-13i</v>
      </c>
      <c r="AI641" s="223" t="str">
        <f t="shared" si="1709"/>
        <v>1,39658792343289E-13-5i</v>
      </c>
      <c r="AJ641" s="223" t="str">
        <f t="shared" si="1710"/>
        <v>-5-1,31083295260015E-13i</v>
      </c>
      <c r="AK641" s="223" t="str">
        <f t="shared" si="1711"/>
        <v>-1,22507798176741E-13+5i</v>
      </c>
      <c r="AL641" s="223" t="str">
        <f t="shared" si="1712"/>
        <v>5+7,84051643054615E-14i</v>
      </c>
      <c r="AM641" s="223" t="str">
        <f t="shared" si="1713"/>
        <v>6,98296672221875E-14-5i</v>
      </c>
      <c r="AN641" s="223" t="str">
        <f t="shared" si="1714"/>
        <v>-5-6,12541701389135E-14i</v>
      </c>
      <c r="AO641" s="223" t="str">
        <f t="shared" si="1715"/>
        <v>-5,26786730556395E-14+5i</v>
      </c>
      <c r="AP641" s="223" t="str">
        <f t="shared" si="1716"/>
        <v>5+4,41031759723653E-14i</v>
      </c>
      <c r="AQ641" s="223" t="str">
        <f t="shared" si="1717"/>
        <v>5,4210108624275E-19-5i</v>
      </c>
      <c r="AR641" s="223" t="str">
        <f t="shared" si="1718"/>
        <v>-5+8,57495498218785E-15i</v>
      </c>
      <c r="AS641" s="223" t="str">
        <f t="shared" si="1719"/>
        <v>1,71504520654619E-14+5i</v>
      </c>
      <c r="AT641" s="223" t="str">
        <f t="shared" si="1720"/>
        <v>5-2,5725949148736E-14i</v>
      </c>
      <c r="AU641" s="223" t="str">
        <f t="shared" si="1721"/>
        <v>-6,9828583020015E-14-5i</v>
      </c>
      <c r="AV641" s="223" t="str">
        <f t="shared" si="1722"/>
        <v>-5+7,84040801032895E-14i</v>
      </c>
      <c r="AW641" s="223" t="str">
        <f t="shared" si="1723"/>
        <v>8,69795771865635E-14+5i</v>
      </c>
      <c r="AX641" s="223" t="str">
        <f t="shared" si="1724"/>
        <v>5-9,55550742698375E-14i</v>
      </c>
      <c r="AY641" s="223" t="str">
        <f t="shared" si="1725"/>
        <v>-1,39657708141117E-13-5i</v>
      </c>
      <c r="AZ641" s="223" t="str">
        <f t="shared" si="1726"/>
        <v>-5+1,48233205224391E-13i</v>
      </c>
      <c r="BA641" s="223" t="str">
        <f t="shared" si="1727"/>
        <v>1,56808702307664E-13+5i</v>
      </c>
      <c r="BB641" s="223" t="str">
        <f t="shared" si="1728"/>
        <v>5-1,65384199390939E-13i</v>
      </c>
      <c r="BC641" s="223" t="str">
        <f t="shared" si="1729"/>
        <v>-1,73959696474213E-13-5i</v>
      </c>
      <c r="BD641" s="223" t="str">
        <f t="shared" si="1730"/>
        <v>-5+2,18062330345492E-13i</v>
      </c>
      <c r="BE641" s="223" t="str">
        <f t="shared" si="1731"/>
        <v>2,62164964216771E-13+5i</v>
      </c>
      <c r="BF641" s="223" t="str">
        <f t="shared" si="1732"/>
        <v>5+2,6216659052003E-13i</v>
      </c>
      <c r="BG641" s="223" t="str">
        <f t="shared" si="1733"/>
        <v>2,18063956648751E-13-5i</v>
      </c>
      <c r="BH641" s="223" t="str">
        <f t="shared" si="1734"/>
        <v>-5-2,45015596353481E-13i</v>
      </c>
      <c r="BI641" s="223" t="str">
        <f t="shared" si="1735"/>
        <v>-2,00912962482202E-13+5i</v>
      </c>
      <c r="BJ641" s="223" t="str">
        <f t="shared" si="1736"/>
        <v>5+1,56810328610924E-13i</v>
      </c>
      <c r="BK641" s="223" t="str">
        <f t="shared" si="1737"/>
        <v>1,83761968315655E-13-5i</v>
      </c>
      <c r="BL641" s="223" t="str">
        <f t="shared" si="1738"/>
        <v>-5-1,39659334444376E-13i</v>
      </c>
      <c r="BM641" s="176"/>
      <c r="BN641" s="176"/>
      <c r="BO641" s="176"/>
      <c r="BP641" s="176"/>
      <c r="BQ641" s="176"/>
      <c r="BR641" s="176"/>
      <c r="BS641" s="176"/>
      <c r="BT641" s="176"/>
      <c r="BU641" s="176"/>
      <c r="BV641" s="176"/>
      <c r="BW641" s="223"/>
      <c r="BX641" s="223"/>
      <c r="BY641" s="223"/>
      <c r="BZ641" s="223"/>
      <c r="CH641" s="222">
        <f t="shared" si="1739"/>
        <v>-283.18942048595596</v>
      </c>
    </row>
    <row r="642" spans="1:86">
      <c r="A642" s="227">
        <f t="shared" si="1630"/>
        <v>5.3125000000000004E-3</v>
      </c>
      <c r="B642" s="228">
        <v>17</v>
      </c>
      <c r="C642" s="228">
        <f t="shared" si="1631"/>
        <v>850</v>
      </c>
      <c r="D642" s="228">
        <f t="shared" si="1740"/>
        <v>5340.7075111026479</v>
      </c>
      <c r="E642" s="227" t="str">
        <f t="shared" si="1687"/>
        <v>5340,70751110265i</v>
      </c>
      <c r="F642" s="227" t="str">
        <f t="shared" si="1632"/>
        <v>0,107647954823064-0,478274364629064i</v>
      </c>
      <c r="G642" s="227" t="str">
        <f t="shared" si="1633"/>
        <v>-2,76943393441767-0,0264502086893826i</v>
      </c>
      <c r="H642" s="227" t="str">
        <f t="shared" si="1634"/>
        <v>0,00159259245595952-0,00707580693231974i</v>
      </c>
      <c r="I642" s="227" t="str">
        <f t="shared" si="1688"/>
        <v>0,00330145833660889-0,00206920666179052i</v>
      </c>
      <c r="J642" s="223" t="str">
        <f>IMPRODUCT(1/Nt_input,AE625)</f>
        <v>-2,5244089045702E-15+1,40946282423115E-15i</v>
      </c>
      <c r="K642" s="246" t="str">
        <f t="shared" si="1689"/>
        <v>-5,41776095755783E-18+9,87680651361821E-18i</v>
      </c>
      <c r="L642" s="222">
        <f t="shared" si="1690"/>
        <v>-338.96526602829914</v>
      </c>
      <c r="M642" s="222">
        <f t="shared" si="1635"/>
        <v>52.975923633360985</v>
      </c>
      <c r="N642" s="224">
        <f t="shared" si="1636"/>
        <v>4.9759236333609849</v>
      </c>
      <c r="O642" s="223" t="str">
        <f t="shared" si="1637"/>
        <v>-0,487725805040332-4,95196320100808i</v>
      </c>
      <c r="P642" s="223" t="str">
        <f t="shared" si="1638"/>
        <v>-4,88031265601101+0,970754543960081i</v>
      </c>
      <c r="Q642" s="223" t="str">
        <f t="shared" si="1691"/>
        <v>1,44443438595303+4,7616620322863i</v>
      </c>
      <c r="R642" s="223" t="str">
        <f t="shared" si="1692"/>
        <v>4,59715400020141-1,90420353520115i</v>
      </c>
      <c r="S642" s="223" t="str">
        <f t="shared" si="1693"/>
        <v>-2,34563416346174-4,38837286203458i</v>
      </c>
      <c r="T642" s="223" t="str">
        <f t="shared" si="1694"/>
        <v>-4,13732929427763+2,76447505247425i</v>
      </c>
      <c r="U642" s="223" t="str">
        <f t="shared" si="1695"/>
        <v>3,15669253551521+3,84644098372287i</v>
      </c>
      <c r="V642" s="223" t="str">
        <f t="shared" si="1696"/>
        <v>3,51850934381603-3,51850934381588i</v>
      </c>
      <c r="W642" s="223" t="str">
        <f t="shared" si="1697"/>
        <v>-3,84644098372274-3,15669253551537i</v>
      </c>
      <c r="X642" s="223" t="str">
        <f t="shared" si="1698"/>
        <v>-2,76447505247401+4,1373292942778i</v>
      </c>
      <c r="Y642" s="223" t="str">
        <f t="shared" si="1699"/>
        <v>4,38837286203469+2,34563416346152i</v>
      </c>
      <c r="Z642" s="223" t="str">
        <f t="shared" si="1700"/>
        <v>1,9042035352013-4,59715400020135i</v>
      </c>
      <c r="AA642" s="223" t="str">
        <f t="shared" si="1701"/>
        <v>-4,76166203228628-1,44443438595309i</v>
      </c>
      <c r="AB642" s="223" t="str">
        <f t="shared" si="1702"/>
        <v>-0,970754543959996+4,88031265601103i</v>
      </c>
      <c r="AC642" s="223" t="str">
        <f t="shared" si="1703"/>
        <v>4,95196320100809+0,487725805040148i</v>
      </c>
      <c r="AD642" s="223" t="str">
        <f t="shared" si="1704"/>
        <v>2,08479175882927E-13-4,97592363336098i</v>
      </c>
      <c r="AE642" s="223" t="str">
        <f t="shared" si="1705"/>
        <v>-4,95196320100809+0,487725805040226i</v>
      </c>
      <c r="AF642" s="223" t="str">
        <f t="shared" si="1706"/>
        <v>0,970754543960076+4,88031265601101i</v>
      </c>
      <c r="AG642" s="223" t="str">
        <f t="shared" si="1707"/>
        <v>4,76166203228625-1,44443438595317i</v>
      </c>
      <c r="AH642" s="223" t="str">
        <f t="shared" si="1708"/>
        <v>-1,90420353520138-4,59715400020132i</v>
      </c>
      <c r="AI642" s="223" t="str">
        <f t="shared" si="1709"/>
        <v>-4,38837286203465+2,34563416346159i</v>
      </c>
      <c r="AJ642" s="223" t="str">
        <f t="shared" si="1710"/>
        <v>2,76447505247409+4,13732929427774i</v>
      </c>
      <c r="AK642" s="223" t="str">
        <f t="shared" si="1711"/>
        <v>3,84644098372269-3,15669253551543i</v>
      </c>
      <c r="AL642" s="223" t="str">
        <f t="shared" si="1712"/>
        <v>-3,51850934381607-3,51850934381584i</v>
      </c>
      <c r="AM642" s="223" t="str">
        <f t="shared" si="1713"/>
        <v>-3,15669253551553+3,8464409837226i</v>
      </c>
      <c r="AN642" s="223" t="str">
        <f t="shared" si="1714"/>
        <v>4,13732929427767+2,7644750524742i</v>
      </c>
      <c r="AO642" s="223" t="str">
        <f t="shared" si="1715"/>
        <v>2,34563416346171-4,38837286203459i</v>
      </c>
      <c r="AP642" s="223" t="str">
        <f t="shared" si="1716"/>
        <v>-4,59715400020146-1,90420353520104i</v>
      </c>
      <c r="AQ642" s="223" t="str">
        <f t="shared" si="1717"/>
        <v>-1,4444343859528+4,76166203228637i</v>
      </c>
      <c r="AR642" s="223" t="str">
        <f t="shared" si="1718"/>
        <v>4,88031265601099+0,9707545439602i</v>
      </c>
      <c r="AS642" s="223" t="str">
        <f t="shared" si="1719"/>
        <v>0,487725805040373-4,95196320100807i</v>
      </c>
      <c r="AT642" s="223" t="str">
        <f t="shared" si="1720"/>
        <v>-4,97592363336098+7,80265430275772E-14i</v>
      </c>
      <c r="AU642" s="223" t="str">
        <f t="shared" si="1721"/>
        <v>0,487725805040493+4,95196320100806i</v>
      </c>
      <c r="AV642" s="223" t="str">
        <f t="shared" si="1722"/>
        <v>4,88031265601105-0,970754543959872i</v>
      </c>
      <c r="AW642" s="223" t="str">
        <f t="shared" si="1723"/>
        <v>-1,44443438595295-4,76166203228632i</v>
      </c>
      <c r="AX642" s="223" t="str">
        <f t="shared" si="1724"/>
        <v>-4,5971540002014+1,90420353520118i</v>
      </c>
      <c r="AY642" s="223" t="str">
        <f t="shared" si="1725"/>
        <v>2,34563416346185+4,38837286203452i</v>
      </c>
      <c r="AZ642" s="223" t="str">
        <f t="shared" si="1726"/>
        <v>4,13732929427788-2,76447505247388i</v>
      </c>
      <c r="BA642" s="223" t="str">
        <f t="shared" si="1727"/>
        <v>-3,15669253551524-3,84644098372284i</v>
      </c>
      <c r="BB642" s="223" t="str">
        <f t="shared" si="1728"/>
        <v>-3,51850934381596+3,51850934381595i</v>
      </c>
      <c r="BC642" s="223" t="str">
        <f t="shared" si="1729"/>
        <v>3,84644098372279+3,15669253551531i</v>
      </c>
      <c r="BD642" s="223" t="str">
        <f t="shared" si="1730"/>
        <v>2,76447505247396-4,13732929427783i</v>
      </c>
      <c r="BE642" s="223" t="str">
        <f t="shared" si="1731"/>
        <v>-4,38837286203448-2,34563416346192i</v>
      </c>
      <c r="BF642" s="223" t="str">
        <f t="shared" si="1732"/>
        <v>-1,9042035352012+4,59715400020139i</v>
      </c>
      <c r="BG642" s="223" t="str">
        <f t="shared" si="1733"/>
        <v>4,7616620322863+1,444434385953i</v>
      </c>
      <c r="BH642" s="223" t="str">
        <f t="shared" si="1734"/>
        <v>0,970754543959922-4,88031265601104i</v>
      </c>
      <c r="BI642" s="223" t="str">
        <f t="shared" si="1735"/>
        <v>-4,9519632010081-0,487725805040088i</v>
      </c>
      <c r="BJ642" s="223" t="str">
        <f t="shared" si="1736"/>
        <v>-1,65808696769167E-13+4,97592363336098i</v>
      </c>
      <c r="BK642" s="223" t="str">
        <f t="shared" si="1737"/>
        <v>4,95196320100808-0,487725805040321i</v>
      </c>
      <c r="BL642" s="223" t="str">
        <f t="shared" si="1738"/>
        <v>-0,970754543960151-4,880312656011i</v>
      </c>
      <c r="BM642" s="176"/>
      <c r="BN642" s="176"/>
      <c r="BO642" s="176"/>
      <c r="BP642" s="176"/>
      <c r="BQ642" s="176"/>
      <c r="BR642" s="176"/>
      <c r="BS642" s="176"/>
      <c r="BT642" s="176"/>
      <c r="BU642" s="176"/>
      <c r="BV642" s="176"/>
      <c r="BW642" s="223"/>
      <c r="BX642" s="223"/>
      <c r="BY642" s="223"/>
      <c r="BZ642" s="223"/>
      <c r="CH642" s="222">
        <f t="shared" si="1739"/>
        <v>-290.77833944956916</v>
      </c>
    </row>
    <row r="643" spans="1:86">
      <c r="A643" s="227">
        <f t="shared" si="1630"/>
        <v>5.6250000000000007E-3</v>
      </c>
      <c r="B643" s="228">
        <v>18</v>
      </c>
      <c r="C643" s="228">
        <f t="shared" si="1631"/>
        <v>900</v>
      </c>
      <c r="D643" s="228">
        <f t="shared" si="1740"/>
        <v>5654.8667764616275</v>
      </c>
      <c r="E643" s="227" t="str">
        <f t="shared" si="1687"/>
        <v>5654,86677646163i</v>
      </c>
      <c r="F643" s="227" t="str">
        <f t="shared" si="1632"/>
        <v>0,106089965127299-0,449797883818533i</v>
      </c>
      <c r="G643" s="227" t="str">
        <f t="shared" si="1633"/>
        <v>-2,77578395183596-0,0587812896388748i</v>
      </c>
      <c r="H643" s="227" t="str">
        <f t="shared" si="1634"/>
        <v>0,00156954285283406-0,00665451301562927i</v>
      </c>
      <c r="I643" s="227" t="str">
        <f t="shared" si="1688"/>
        <v>0,00314467202578851-0,00208026524470038i</v>
      </c>
      <c r="J643" s="223" t="str">
        <f>IMPRODUCT(1/Nt_input,AF625)</f>
        <v>9,09032370861527E-15+3,65879201935647E-14i</v>
      </c>
      <c r="K643" s="246" t="str">
        <f t="shared" si="1689"/>
        <v>1,04698665426388E-16+9,61467246403772E-17i</v>
      </c>
      <c r="L643" s="222">
        <f t="shared" si="1690"/>
        <v>-316.94519582543614</v>
      </c>
      <c r="M643" s="222">
        <f t="shared" si="1635"/>
        <v>52.903926402016154</v>
      </c>
      <c r="N643" s="224">
        <f t="shared" si="1636"/>
        <v>4.9039264020161522</v>
      </c>
      <c r="O643" s="223" t="str">
        <f t="shared" si="1637"/>
        <v>-0,956708580912728-4,80969883127821i</v>
      </c>
      <c r="P643" s="223" t="str">
        <f t="shared" si="1638"/>
        <v>-4,53063723176444+1,87665138758934i</v>
      </c>
      <c r="Q643" s="223" t="str">
        <f t="shared" si="1691"/>
        <v>2,72447553387911+4,07746578424457i</v>
      </c>
      <c r="R643" s="223" t="str">
        <f t="shared" si="1692"/>
        <v>3,46759961330539-3,46759961330535i</v>
      </c>
      <c r="S643" s="223" t="str">
        <f t="shared" si="1693"/>
        <v>-4,07746578424457-2,72447553387911i</v>
      </c>
      <c r="T643" s="223" t="str">
        <f t="shared" si="1694"/>
        <v>-1,87665138758911+4,53063723176453i</v>
      </c>
      <c r="U643" s="223" t="str">
        <f t="shared" si="1695"/>
        <v>4,8096988312782+0,956708580912777i</v>
      </c>
      <c r="V643" s="223" t="str">
        <f t="shared" si="1696"/>
        <v>-1,4538547743584E-13-4,90392640201615i</v>
      </c>
      <c r="W643" s="223" t="str">
        <f t="shared" si="1697"/>
        <v>-4,80969883127824+0,956708580912591i</v>
      </c>
      <c r="X643" s="223" t="str">
        <f t="shared" si="1698"/>
        <v>1,87665138758939+4,53063723176441i</v>
      </c>
      <c r="Y643" s="223" t="str">
        <f t="shared" si="1699"/>
        <v>4,07746578424471-2,72447553387891i</v>
      </c>
      <c r="Z643" s="223" t="str">
        <f t="shared" si="1700"/>
        <v>-3,46759961330535-3,46759961330539i</v>
      </c>
      <c r="AA643" s="223" t="str">
        <f t="shared" si="1701"/>
        <v>-2,72447553387894+4,07746578424469i</v>
      </c>
      <c r="AB643" s="223" t="str">
        <f t="shared" si="1702"/>
        <v>4,5306372317644+1,87665138758942i</v>
      </c>
      <c r="AC643" s="223" t="str">
        <f t="shared" si="1703"/>
        <v>0,95670858091263-4,80969883127823i</v>
      </c>
      <c r="AD643" s="223" t="str">
        <f t="shared" si="1704"/>
        <v>-4,90392640201615-1,97051944559985E-13i</v>
      </c>
      <c r="AE643" s="223" t="str">
        <f t="shared" si="1705"/>
        <v>0,956708580912743+4,80969883127821i</v>
      </c>
      <c r="AF643" s="223" t="str">
        <f t="shared" si="1706"/>
        <v>4,53063723176436-1,87665138758952i</v>
      </c>
      <c r="AG643" s="223" t="str">
        <f t="shared" si="1707"/>
        <v>-2,72447553387903-4,07746578424463i</v>
      </c>
      <c r="AH643" s="223" t="str">
        <f t="shared" si="1708"/>
        <v>-3,46759961330527+3,46759961330546i</v>
      </c>
      <c r="AI643" s="223" t="str">
        <f t="shared" si="1709"/>
        <v>4,07746578424449+2,72447553387923i</v>
      </c>
      <c r="AJ643" s="223" t="str">
        <f t="shared" si="1710"/>
        <v>1,87665138758929-4,53063723176446i</v>
      </c>
      <c r="AK643" s="223" t="str">
        <f t="shared" si="1711"/>
        <v>-4,80969883127817-0,956708580912949i</v>
      </c>
      <c r="AL643" s="223" t="str">
        <f t="shared" si="1712"/>
        <v>-5,16664671241455E-14+4,90392640201615i</v>
      </c>
      <c r="AM643" s="223" t="str">
        <f t="shared" si="1713"/>
        <v>4,80969883127818-0,956708580912885i</v>
      </c>
      <c r="AN643" s="223" t="str">
        <f t="shared" si="1714"/>
        <v>-1,87665138758922-4,53063723176448i</v>
      </c>
      <c r="AO643" s="223" t="str">
        <f t="shared" si="1715"/>
        <v>-4,07746578424454+2,72447553387915i</v>
      </c>
      <c r="AP643" s="223" t="str">
        <f t="shared" si="1716"/>
        <v>3,46759961330522+3,46759961330551i</v>
      </c>
      <c r="AQ643" s="223" t="str">
        <f t="shared" si="1717"/>
        <v>2,72447553387912-4,07746578424457i</v>
      </c>
      <c r="AR643" s="223" t="str">
        <f t="shared" si="1718"/>
        <v>-4,53063723176451-1,87665138758915i</v>
      </c>
      <c r="AS643" s="223" t="str">
        <f t="shared" si="1719"/>
        <v>-0,956708580912807+4,8096988312782i</v>
      </c>
      <c r="AT643" s="223" t="str">
        <f t="shared" si="1720"/>
        <v>4,90392640201615-9,37190103116941E-14i</v>
      </c>
      <c r="AU643" s="223" t="str">
        <f t="shared" si="1721"/>
        <v>-0,956708580912547-4,80969883127825i</v>
      </c>
      <c r="AV643" s="223" t="str">
        <f t="shared" si="1722"/>
        <v>-4,53063723176443+1,87665138758936i</v>
      </c>
      <c r="AW643" s="223" t="str">
        <f t="shared" si="1723"/>
        <v>2,72447553387887+4,07746578424474i</v>
      </c>
      <c r="AX643" s="223" t="str">
        <f t="shared" si="1724"/>
        <v>3,46759961330541-3,46759961330533i</v>
      </c>
      <c r="AY643" s="223" t="str">
        <f t="shared" si="1725"/>
        <v>-4,07746578424465-2,72447553387899i</v>
      </c>
      <c r="AZ643" s="223" t="str">
        <f t="shared" si="1726"/>
        <v>-1,87665138758947+4,53063723176438i</v>
      </c>
      <c r="BA643" s="223" t="str">
        <f t="shared" si="1727"/>
        <v>4,80969883127823+0,956708580912664i</v>
      </c>
      <c r="BB643" s="223" t="str">
        <f t="shared" si="1728"/>
        <v>2,13873918867583E-13-4,90392640201615i</v>
      </c>
      <c r="BC643" s="223" t="str">
        <f t="shared" si="1729"/>
        <v>-4,80969883127821+0,956708580912723i</v>
      </c>
      <c r="BD643" s="223" t="str">
        <f t="shared" si="1730"/>
        <v>1,87665138758946+4,53063723176438i</v>
      </c>
      <c r="BE643" s="223" t="str">
        <f t="shared" si="1731"/>
        <v>4,07746578424466-2,72447553387898i</v>
      </c>
      <c r="BF643" s="223" t="str">
        <f t="shared" si="1732"/>
        <v>-3,46759961330543-3,46759961330531i</v>
      </c>
      <c r="BG643" s="223" t="str">
        <f t="shared" si="1733"/>
        <v>-2,72447553387925+4,07746578424448i</v>
      </c>
      <c r="BH643" s="223" t="str">
        <f t="shared" si="1734"/>
        <v>4,53063723176445+1,8766513875893i</v>
      </c>
      <c r="BI643" s="223" t="str">
        <f t="shared" si="1735"/>
        <v>0,956708580912556-4,80969883127825i</v>
      </c>
      <c r="BJ643" s="223" t="str">
        <f t="shared" si="1736"/>
        <v>-4,90392640201615-1,03332934248291E-13i</v>
      </c>
      <c r="BK643" s="223" t="str">
        <f t="shared" si="1737"/>
        <v>0,956708580912831+4,80969883127819i</v>
      </c>
      <c r="BL643" s="223" t="str">
        <f t="shared" si="1738"/>
        <v>4,5306372317645-1,87665138758918i</v>
      </c>
      <c r="BM643" s="176"/>
      <c r="BN643" s="176"/>
      <c r="BO643" s="176"/>
      <c r="BP643" s="176"/>
      <c r="BQ643" s="176"/>
      <c r="BR643" s="176"/>
      <c r="BS643" s="176"/>
      <c r="BT643" s="176"/>
      <c r="BU643" s="176"/>
      <c r="BV643" s="176"/>
      <c r="BW643" s="223"/>
      <c r="BX643" s="223"/>
      <c r="BY643" s="223"/>
      <c r="BZ643" s="223"/>
      <c r="CH643" s="222">
        <f t="shared" si="1739"/>
        <v>-268.47311222209959</v>
      </c>
    </row>
    <row r="644" spans="1:86">
      <c r="A644" s="227">
        <f t="shared" si="1630"/>
        <v>5.9375000000000009E-3</v>
      </c>
      <c r="B644" s="228">
        <v>19</v>
      </c>
      <c r="C644" s="228">
        <f t="shared" si="1631"/>
        <v>950</v>
      </c>
      <c r="D644" s="228">
        <f t="shared" si="1740"/>
        <v>5969.0260418206071</v>
      </c>
      <c r="E644" s="227" t="str">
        <f t="shared" si="1687"/>
        <v>5969,02604182061i</v>
      </c>
      <c r="F644" s="227" t="str">
        <f t="shared" si="1632"/>
        <v>0,104696373189313-0,42422596249338i</v>
      </c>
      <c r="G644" s="227" t="str">
        <f t="shared" si="1633"/>
        <v>-2,78247507530859-0,0893620982871947i</v>
      </c>
      <c r="H644" s="227" t="str">
        <f t="shared" si="1634"/>
        <v>0,00154892542437692-0,00627619046362381i</v>
      </c>
      <c r="I644" s="227" t="str">
        <f t="shared" si="1688"/>
        <v>0,00299809408320876-0,00208038218591634i</v>
      </c>
      <c r="J644" s="223" t="str">
        <f>IMPRODUCT(1/Nt_input,AG625)</f>
        <v>-1,73828575773978E-14+1,80385220649448E-14i</v>
      </c>
      <c r="K644" s="246" t="str">
        <f t="shared" si="1689"/>
        <v>-1,45884224878869E-17+9,02441735170809E-17i</v>
      </c>
      <c r="L644" s="222">
        <f t="shared" si="1690"/>
        <v>-320.77958280459097</v>
      </c>
      <c r="M644" s="222">
        <f t="shared" si="1635"/>
        <v>52.784701678661044</v>
      </c>
      <c r="N644" s="224">
        <f t="shared" si="1636"/>
        <v>4.7847016786610439</v>
      </c>
      <c r="O644" s="223" t="str">
        <f t="shared" si="1637"/>
        <v>-1,38892558254901-4,57867403075636i</v>
      </c>
      <c r="P644" s="223" t="str">
        <f t="shared" si="1638"/>
        <v>-3,97833404973963+2,658237826543i</v>
      </c>
      <c r="Q644" s="223" t="str">
        <f t="shared" si="1691"/>
        <v>3,69862441382723+3,03538261166908i</v>
      </c>
      <c r="R644" s="223" t="str">
        <f t="shared" si="1692"/>
        <v>1,83102606123301-4,42048795008734i</v>
      </c>
      <c r="S644" s="223" t="str">
        <f t="shared" si="1693"/>
        <v>-4,76166203228629-0,468982775872396i</v>
      </c>
      <c r="T644" s="223" t="str">
        <f t="shared" si="1694"/>
        <v>0,933448991240914+4,69276497755142i</v>
      </c>
      <c r="U644" s="223" t="str">
        <f t="shared" si="1695"/>
        <v>4,21973015397439-2,25549275800679i</v>
      </c>
      <c r="V644" s="223" t="str">
        <f t="shared" si="1696"/>
        <v>-3,38329500293582-3,38329500293594i</v>
      </c>
      <c r="W644" s="223" t="str">
        <f t="shared" si="1697"/>
        <v>-2,25549275800651+4,21973015397454i</v>
      </c>
      <c r="X644" s="223" t="str">
        <f t="shared" si="1698"/>
        <v>4,69276497755138+0,933448991241077i</v>
      </c>
      <c r="Y644" s="223" t="str">
        <f t="shared" si="1699"/>
        <v>-0,468982775872221-4,76166203228631i</v>
      </c>
      <c r="Z644" s="223" t="str">
        <f t="shared" si="1700"/>
        <v>-4,42048795008729+1,83102606123312i</v>
      </c>
      <c r="AA644" s="223" t="str">
        <f t="shared" si="1701"/>
        <v>3,03538261166903+3,69862441382727i</v>
      </c>
      <c r="AB644" s="223" t="str">
        <f t="shared" si="1702"/>
        <v>2,65823782654282-3,97833404973975i</v>
      </c>
      <c r="AC644" s="223" t="str">
        <f t="shared" si="1703"/>
        <v>-4,57867403075637-1,38892558254899i</v>
      </c>
      <c r="AD644" s="223" t="str">
        <f t="shared" si="1704"/>
        <v>-1,67056284851578E-13+4,78470167866104i</v>
      </c>
      <c r="AE644" s="223" t="str">
        <f t="shared" si="1705"/>
        <v>4,57867403075632-1,38892558254912i</v>
      </c>
      <c r="AF644" s="223" t="str">
        <f t="shared" si="1706"/>
        <v>-2,65823782654293-3,97833404973968i</v>
      </c>
      <c r="AG644" s="223" t="str">
        <f t="shared" si="1707"/>
        <v>-3,03538261166892+3,69862441382736i</v>
      </c>
      <c r="AH644" s="223" t="str">
        <f t="shared" si="1708"/>
        <v>4,42048795008734+1,83102606123298i</v>
      </c>
      <c r="AI644" s="223" t="str">
        <f t="shared" si="1709"/>
        <v>0,468982775872553-4,76166203228628i</v>
      </c>
      <c r="AJ644" s="223" t="str">
        <f t="shared" si="1710"/>
        <v>-4,69276497755136+0,933448991241197i</v>
      </c>
      <c r="AK644" s="223" t="str">
        <f t="shared" si="1711"/>
        <v>2,25549275800662+4,21973015397448i</v>
      </c>
      <c r="AL644" s="223" t="str">
        <f t="shared" si="1712"/>
        <v>3,38329500293607-3,3832950029357i</v>
      </c>
      <c r="AM644" s="223" t="str">
        <f t="shared" si="1713"/>
        <v>-4,21973015397446-2,25549275800666i</v>
      </c>
      <c r="AN644" s="223" t="str">
        <f t="shared" si="1714"/>
        <v>-0,93344899124124+4,69276497755135i</v>
      </c>
      <c r="AO644" s="223" t="str">
        <f t="shared" si="1715"/>
        <v>4,76166203228628-0,468982775872545i</v>
      </c>
      <c r="AP644" s="223" t="str">
        <f t="shared" si="1716"/>
        <v>-1,83102606123294-4,42048795008736i</v>
      </c>
      <c r="AQ644" s="223" t="str">
        <f t="shared" si="1717"/>
        <v>-3,69862441382708+3,03538261166925i</v>
      </c>
      <c r="AR644" s="223" t="str">
        <f t="shared" si="1718"/>
        <v>3,97833404973965+2,65823782654297i</v>
      </c>
      <c r="AS644" s="223" t="str">
        <f t="shared" si="1719"/>
        <v>1,38892558254915-4,57867403075632i</v>
      </c>
      <c r="AT644" s="223" t="str">
        <f t="shared" si="1720"/>
        <v>-4,78470167866104+1,4185033317409E-13i</v>
      </c>
      <c r="AU644" s="223" t="str">
        <f t="shared" si="1721"/>
        <v>1,38892558254897+4,57867403075637i</v>
      </c>
      <c r="AV644" s="223" t="str">
        <f t="shared" si="1722"/>
        <v>3,9783340497395-2,65823782654321i</v>
      </c>
      <c r="AW644" s="223" t="str">
        <f t="shared" si="1723"/>
        <v>-3,69862441382727-3,03538261166904i</v>
      </c>
      <c r="AX644" s="223" t="str">
        <f t="shared" si="1724"/>
        <v>-1,83102606123315+4,42048795008728i</v>
      </c>
      <c r="AY644" s="223" t="str">
        <f t="shared" si="1725"/>
        <v>4,76166203228631+0,468982775872229i</v>
      </c>
      <c r="AZ644" s="223" t="str">
        <f t="shared" si="1726"/>
        <v>-0,933448991241053-4,69276497755139i</v>
      </c>
      <c r="BA644" s="223" t="str">
        <f t="shared" si="1727"/>
        <v>-4,21973015397457+2,25549275800646i</v>
      </c>
      <c r="BB644" s="223" t="str">
        <f t="shared" si="1728"/>
        <v>3,38329500293593+3,38329500293584i</v>
      </c>
      <c r="BC644" s="223" t="str">
        <f t="shared" si="1729"/>
        <v>2,25549275800682-4,21973015397437i</v>
      </c>
      <c r="BD644" s="223" t="str">
        <f t="shared" si="1730"/>
        <v>-4,69276497755142-0,933448991240919i</v>
      </c>
      <c r="BE644" s="223" t="str">
        <f t="shared" si="1731"/>
        <v>0,468982775872362+4,7616620322863i</v>
      </c>
      <c r="BF644" s="223" t="str">
        <f t="shared" si="1732"/>
        <v>4,42048795008743-1,83102606123278i</v>
      </c>
      <c r="BG644" s="223" t="str">
        <f t="shared" si="1733"/>
        <v>-3,03538261166914-3,69862441382718i</v>
      </c>
      <c r="BH644" s="223" t="str">
        <f t="shared" si="1734"/>
        <v>-2,65823782654312+3,97833404973955i</v>
      </c>
      <c r="BI644" s="223" t="str">
        <f t="shared" si="1735"/>
        <v>4,57867403075641+1,38892558254884i</v>
      </c>
      <c r="BJ644" s="223" t="str">
        <f t="shared" si="1736"/>
        <v>4,22046267802475E-14-4,78470167866104i</v>
      </c>
      <c r="BK644" s="223" t="str">
        <f t="shared" si="1737"/>
        <v>-4,57867403075642+1,38892558254882i</v>
      </c>
      <c r="BL644" s="223" t="str">
        <f t="shared" si="1738"/>
        <v>2,65823782654305+3,9783340497396i</v>
      </c>
      <c r="BM644" s="176"/>
      <c r="BN644" s="176"/>
      <c r="BO644" s="176"/>
      <c r="BP644" s="176"/>
      <c r="BQ644" s="176"/>
      <c r="BR644" s="176"/>
      <c r="BS644" s="176"/>
      <c r="BT644" s="176"/>
      <c r="BU644" s="176"/>
      <c r="BV644" s="176"/>
      <c r="BW644" s="223"/>
      <c r="BX644" s="223"/>
      <c r="BY644" s="223"/>
      <c r="BZ644" s="223"/>
      <c r="CH644" s="222">
        <f t="shared" si="1739"/>
        <v>-272.02350271030025</v>
      </c>
    </row>
    <row r="645" spans="1:86">
      <c r="A645" s="227">
        <f t="shared" si="1630"/>
        <v>6.2500000000000012E-3</v>
      </c>
      <c r="B645" s="228">
        <v>20</v>
      </c>
      <c r="C645" s="228">
        <f t="shared" si="1631"/>
        <v>1000</v>
      </c>
      <c r="D645" s="228">
        <f t="shared" si="1740"/>
        <v>6283.1853071795858</v>
      </c>
      <c r="E645" s="227" t="str">
        <f t="shared" si="1687"/>
        <v>6283,18530717959i</v>
      </c>
      <c r="F645" s="227" t="str">
        <f t="shared" si="1632"/>
        <v>0,103432105636177-0,401125795997942i</v>
      </c>
      <c r="G645" s="227" t="str">
        <f t="shared" si="1633"/>
        <v>-2,7895037842448-0,118428016837543i</v>
      </c>
      <c r="H645" s="227" t="str">
        <f t="shared" si="1634"/>
        <v>0,00153022127927032-0,00593443616877899i</v>
      </c>
      <c r="I645" s="227" t="str">
        <f t="shared" si="1688"/>
        <v>0,00286138077692105-0,00207163728972217i</v>
      </c>
      <c r="J645" s="223" t="str">
        <f>IMPRODUCT(1/Nt_input,AH625)</f>
        <v>-3,56312811829358E-14+1,02340011465251E-14i</v>
      </c>
      <c r="K645" s="246" t="str">
        <f t="shared" si="1689"/>
        <v>-8,07535246357204E-17+1,03098464930801E-16i</v>
      </c>
      <c r="L645" s="222">
        <f t="shared" si="1690"/>
        <v>-317.65725107981916</v>
      </c>
      <c r="M645" s="222">
        <f t="shared" si="1635"/>
        <v>52.61939766255643</v>
      </c>
      <c r="N645" s="224">
        <f t="shared" si="1636"/>
        <v>4.619397662556433</v>
      </c>
      <c r="O645" s="223" t="str">
        <f t="shared" si="1637"/>
        <v>-1,76776695296636-4,26776695296637i</v>
      </c>
      <c r="P645" s="223" t="str">
        <f t="shared" si="1638"/>
        <v>-3,26640741219095+3,26640741219093i</v>
      </c>
      <c r="Q645" s="223" t="str">
        <f t="shared" si="1691"/>
        <v>4,26776695296636+1,76776695296638i</v>
      </c>
      <c r="R645" s="223" t="str">
        <f t="shared" si="1692"/>
        <v>1,37234099249098E-14-4,61939766255643i</v>
      </c>
      <c r="S645" s="223" t="str">
        <f t="shared" si="1693"/>
        <v>-4,26776695296637+1,76776695296636i</v>
      </c>
      <c r="T645" s="223" t="str">
        <f t="shared" si="1694"/>
        <v>3,26640741219086+3,26640741219102i</v>
      </c>
      <c r="U645" s="223" t="str">
        <f t="shared" si="1695"/>
        <v>1,76776695296656-4,26776695296629i</v>
      </c>
      <c r="V645" s="223" t="str">
        <f t="shared" si="1696"/>
        <v>-4,61939766255643+1,53078550049596E-13i</v>
      </c>
      <c r="W645" s="223" t="str">
        <f t="shared" si="1697"/>
        <v>1,76776695296643+4,26776695296634i</v>
      </c>
      <c r="X645" s="223" t="str">
        <f t="shared" si="1698"/>
        <v>3,26640741219096-3,26640741219092i</v>
      </c>
      <c r="Y645" s="223" t="str">
        <f t="shared" si="1699"/>
        <v>-4,26776695296632-1,76776695296649i</v>
      </c>
      <c r="Z645" s="223" t="str">
        <f t="shared" si="1700"/>
        <v>-2,25798448990042E-13+4,61939766255643i</v>
      </c>
      <c r="AA645" s="223" t="str">
        <f t="shared" si="1701"/>
        <v>4,26776695296631-1,76776695296649i</v>
      </c>
      <c r="AB645" s="223" t="str">
        <f t="shared" si="1702"/>
        <v>-3,26640741219097-3,26640741219091i</v>
      </c>
      <c r="AC645" s="223" t="str">
        <f t="shared" si="1703"/>
        <v>-1,76776695296642+4,26776695296635i</v>
      </c>
      <c r="AD645" s="223" t="str">
        <f t="shared" si="1704"/>
        <v>4,61939766255643+1,53362023281139E-13i</v>
      </c>
      <c r="AE645" s="223" t="str">
        <f t="shared" si="1705"/>
        <v>-1,76776695296658-4,26776695296628i</v>
      </c>
      <c r="AF645" s="223" t="str">
        <f t="shared" si="1706"/>
        <v>-3,26640741219085+3,26640741219103i</v>
      </c>
      <c r="AG645" s="223" t="str">
        <f t="shared" si="1707"/>
        <v>4,26776695296638+1,76776695296634i</v>
      </c>
      <c r="AH645" s="223" t="str">
        <f t="shared" si="1708"/>
        <v>6,45142003086533E-14-4,61939766255643i</v>
      </c>
      <c r="AI645" s="223" t="str">
        <f t="shared" si="1709"/>
        <v>-4,26776695296643+1,76776695296622i</v>
      </c>
      <c r="AJ645" s="223" t="str">
        <f t="shared" si="1710"/>
        <v>3,26640741219108+3,2664074121908i</v>
      </c>
      <c r="AK645" s="223" t="str">
        <f t="shared" si="1711"/>
        <v>1,76776695296627-4,26776695296641i</v>
      </c>
      <c r="AL645" s="223" t="str">
        <f t="shared" si="1712"/>
        <v>-4,61939766255643+7,92222540024904E-15i</v>
      </c>
      <c r="AM645" s="223" t="str">
        <f t="shared" si="1713"/>
        <v>1,76776695296629+4,2677669529664i</v>
      </c>
      <c r="AN645" s="223" t="str">
        <f t="shared" si="1714"/>
        <v>3,26640741219107-3,26640741219081i</v>
      </c>
      <c r="AO645" s="223" t="str">
        <f t="shared" si="1715"/>
        <v>-4,26776695296643-1,7677669529662i</v>
      </c>
      <c r="AP645" s="223" t="str">
        <f t="shared" si="1716"/>
        <v>8,03586511091516E-14+4,61939766255643i</v>
      </c>
      <c r="AQ645" s="223" t="str">
        <f t="shared" si="1717"/>
        <v>4,26776695296637-1,76776695296636i</v>
      </c>
      <c r="AR645" s="223" t="str">
        <f t="shared" si="1718"/>
        <v>-3,26640741219086-3,26640741219102i</v>
      </c>
      <c r="AS645" s="223" t="str">
        <f t="shared" si="1719"/>
        <v>-1,76776695296656+4,26776695296629i</v>
      </c>
      <c r="AT645" s="223" t="str">
        <f t="shared" si="1720"/>
        <v>4,61939766255643-1,52795076818054E-13i</v>
      </c>
      <c r="AU645" s="223" t="str">
        <f t="shared" si="1721"/>
        <v>-1,76776695296645-4,26776695296633i</v>
      </c>
      <c r="AV645" s="223" t="str">
        <f t="shared" si="1722"/>
        <v>-3,26640741219095+3,26640741219093i</v>
      </c>
      <c r="AW645" s="223" t="str">
        <f t="shared" si="1723"/>
        <v>4,26776695296633+1,76776695296647i</v>
      </c>
      <c r="AX645" s="223" t="str">
        <f t="shared" si="1724"/>
        <v>2,0146482632621E-13-4,61939766255643i</v>
      </c>
      <c r="AY645" s="223" t="str">
        <f t="shared" si="1725"/>
        <v>-4,2677669529663+1,76776695296652i</v>
      </c>
      <c r="AZ645" s="223" t="str">
        <f t="shared" si="1726"/>
        <v>3,26640741219098+3,2664074121909i</v>
      </c>
      <c r="BA645" s="223" t="str">
        <f t="shared" si="1727"/>
        <v>1,7677669529664-4,26776695296636i</v>
      </c>
      <c r="BB645" s="223" t="str">
        <f t="shared" si="1728"/>
        <v>-4,61939766255643-1,29028400617307E-13i</v>
      </c>
      <c r="BC645" s="223" t="str">
        <f t="shared" si="1729"/>
        <v>1,76776695296616+4,26776695296646i</v>
      </c>
      <c r="BD645" s="223" t="str">
        <f t="shared" si="1730"/>
        <v>3,26640741219085-3,26640741219104i</v>
      </c>
      <c r="BE645" s="223" t="str">
        <f t="shared" si="1731"/>
        <v>-4,26776695296638-1,76776695296633i</v>
      </c>
      <c r="BF645" s="223" t="str">
        <f t="shared" si="1732"/>
        <v>-5,65919749084046E-14+4,61939766255643i</v>
      </c>
      <c r="BG645" s="223" t="str">
        <f t="shared" si="1733"/>
        <v>4,26776695296643-1,76776695296623i</v>
      </c>
      <c r="BH645" s="223" t="str">
        <f t="shared" si="1734"/>
        <v>-3,26640741219076-3,26640741219112i</v>
      </c>
      <c r="BI645" s="223" t="str">
        <f t="shared" si="1735"/>
        <v>-1,76776695296626+4,26776695296641i</v>
      </c>
      <c r="BJ645" s="223" t="str">
        <f t="shared" si="1736"/>
        <v>4,61939766255643-1,58444508004981E-14i</v>
      </c>
      <c r="BK645" s="223" t="str">
        <f t="shared" si="1737"/>
        <v>-1,7677669529663-4,2677669529664i</v>
      </c>
      <c r="BL645" s="223" t="str">
        <f t="shared" si="1738"/>
        <v>-3,26640741219107+3,26640741219081i</v>
      </c>
      <c r="BM645" s="176"/>
      <c r="BN645" s="176"/>
      <c r="BO645" s="176"/>
      <c r="BP645" s="176"/>
      <c r="BQ645" s="176"/>
      <c r="BR645" s="176"/>
      <c r="BS645" s="176"/>
      <c r="BT645" s="176"/>
      <c r="BU645" s="176"/>
      <c r="BV645" s="176"/>
      <c r="BW645" s="223"/>
      <c r="BX645" s="223"/>
      <c r="BY645" s="223"/>
      <c r="BZ645" s="223"/>
      <c r="CH645" s="222">
        <f t="shared" si="1739"/>
        <v>-268.61911192190132</v>
      </c>
    </row>
    <row r="646" spans="1:86">
      <c r="A646" s="227">
        <f t="shared" si="1630"/>
        <v>6.5625000000000015E-3</v>
      </c>
      <c r="B646" s="228">
        <v>21</v>
      </c>
      <c r="C646" s="228">
        <f t="shared" si="1631"/>
        <v>1050</v>
      </c>
      <c r="D646" s="228">
        <f t="shared" si="1740"/>
        <v>6597.3445725385654</v>
      </c>
      <c r="E646" s="227" t="str">
        <f t="shared" si="1687"/>
        <v>6597,34457253857i</v>
      </c>
      <c r="F646" s="227" t="str">
        <f t="shared" si="1632"/>
        <v>0,102270354301986-0,380146937980771i</v>
      </c>
      <c r="G646" s="227" t="str">
        <f t="shared" si="1633"/>
        <v>-2,7968663953501-0,146168404238167i</v>
      </c>
      <c r="H646" s="227" t="str">
        <f t="shared" si="1634"/>
        <v>0,0015130338054017-0,00562406546951482i</v>
      </c>
      <c r="I646" s="227" t="str">
        <f t="shared" si="1688"/>
        <v>0,00273406974366609-0,00205576474795529i</v>
      </c>
      <c r="J646" s="223" t="str">
        <f>IMPRODUCT(1/Nt_input,AI625)</f>
        <v>9,45003014100714E-14+7,63330371134075E-14i</v>
      </c>
      <c r="K646" s="246" t="str">
        <f t="shared" si="1689"/>
        <v>4,15293181654708E-16+1,44294589039338E-17i</v>
      </c>
      <c r="L646" s="222">
        <f t="shared" si="1690"/>
        <v>-307.62766420608523</v>
      </c>
      <c r="M646" s="222">
        <f t="shared" si="1635"/>
        <v>52.409606321741776</v>
      </c>
      <c r="N646" s="224">
        <f t="shared" si="1636"/>
        <v>4.4096063217417738</v>
      </c>
      <c r="O646" s="223" t="str">
        <f t="shared" si="1637"/>
        <v>-2,07867403075636-3,88892558254901i</v>
      </c>
      <c r="P646" s="223" t="str">
        <f t="shared" si="1638"/>
        <v>-2,4498460116948+3,66645365874548i</v>
      </c>
      <c r="Q646" s="223" t="str">
        <f t="shared" si="1691"/>
        <v>4,38837286203458+0,432217001636261i</v>
      </c>
      <c r="R646" s="223" t="str">
        <f t="shared" si="1692"/>
        <v>-1,68748328258295-4,0739450270896i</v>
      </c>
      <c r="S646" s="223" t="str">
        <f t="shared" si="1693"/>
        <v>-2,79742463631857+3,40867178192077i</v>
      </c>
      <c r="T646" s="223" t="str">
        <f t="shared" si="1694"/>
        <v>4,32487697273735+0,860271517273005i</v>
      </c>
      <c r="U646" s="223" t="str">
        <f t="shared" si="1695"/>
        <v>-1,280041147926-4,21973015397446i</v>
      </c>
      <c r="V646" s="223" t="str">
        <f t="shared" si="1696"/>
        <v>-3,11806253246672+3,11806253246664i</v>
      </c>
      <c r="W646" s="223" t="str">
        <f t="shared" si="1697"/>
        <v>4,21973015397442+1,28004114792612i</v>
      </c>
      <c r="X646" s="223" t="str">
        <f t="shared" si="1698"/>
        <v>-0,860271517272881-4,32487697273738i</v>
      </c>
      <c r="Y646" s="223" t="str">
        <f t="shared" si="1699"/>
        <v>-3,40867178192086+2,79742463631846i</v>
      </c>
      <c r="Z646" s="223" t="str">
        <f t="shared" si="1700"/>
        <v>4,07394502708957+1,68748328258303i</v>
      </c>
      <c r="AA646" s="223" t="str">
        <f t="shared" si="1701"/>
        <v>-0,432217001636173-4,38837286203459i</v>
      </c>
      <c r="AB646" s="223" t="str">
        <f t="shared" si="1702"/>
        <v>-3,66645365874555+2,4498460116947i</v>
      </c>
      <c r="AC646" s="223" t="str">
        <f t="shared" si="1703"/>
        <v>3,88892558254895+2,07867403075647i</v>
      </c>
      <c r="AD646" s="223" t="str">
        <f t="shared" si="1704"/>
        <v>1,23168058720758E-13-4,40960632174177i</v>
      </c>
      <c r="AE646" s="223" t="str">
        <f t="shared" si="1705"/>
        <v>-3,88892558254907+2,07867403075624i</v>
      </c>
      <c r="AF646" s="223" t="str">
        <f t="shared" si="1706"/>
        <v>3,6664536587454+2,44984601169492i</v>
      </c>
      <c r="AG646" s="223" t="str">
        <f t="shared" si="1707"/>
        <v>0,432217001636419-4,38837286203457i</v>
      </c>
      <c r="AH646" s="223" t="str">
        <f t="shared" si="1708"/>
        <v>-4,07394502708966+1,6874832825828i</v>
      </c>
      <c r="AI646" s="223" t="str">
        <f t="shared" si="1709"/>
        <v>3,40867178192069+2,79742463631867i</v>
      </c>
      <c r="AJ646" s="223" t="str">
        <f t="shared" si="1710"/>
        <v>0,860271517273137-4,32487697273733i</v>
      </c>
      <c r="AK646" s="223" t="str">
        <f t="shared" si="1711"/>
        <v>-4,21973015397449+1,28004114792589i</v>
      </c>
      <c r="AL646" s="223" t="str">
        <f t="shared" si="1712"/>
        <v>3,11806253246655+3,11806253246681i</v>
      </c>
      <c r="AM646" s="223" t="str">
        <f t="shared" si="1713"/>
        <v>1,28004114792624-4,21973015397439i</v>
      </c>
      <c r="AN646" s="223" t="str">
        <f t="shared" si="1714"/>
        <v>-4,32487697273741+0,860271517272745i</v>
      </c>
      <c r="AO646" s="223" t="str">
        <f t="shared" si="1715"/>
        <v>2,79742463631836+3,40867178192094i</v>
      </c>
      <c r="AP646" s="223" t="str">
        <f t="shared" si="1716"/>
        <v>1,68748328258273-4,07394502708969i</v>
      </c>
      <c r="AQ646" s="223" t="str">
        <f t="shared" si="1717"/>
        <v>-4,3883728620346+0,432217001636051i</v>
      </c>
      <c r="AR646" s="223" t="str">
        <f t="shared" si="1718"/>
        <v>2,44984601169458+3,66645365874562i</v>
      </c>
      <c r="AS646" s="223" t="str">
        <f t="shared" si="1719"/>
        <v>2,07867403075618-3,8889255825491i</v>
      </c>
      <c r="AT646" s="223" t="str">
        <f t="shared" si="1720"/>
        <v>-4,40960632174177+1,92313806085045E-13i</v>
      </c>
      <c r="AU646" s="223" t="str">
        <f t="shared" si="1721"/>
        <v>2,07867403075654+3,88892558254891i</v>
      </c>
      <c r="AV646" s="223" t="str">
        <f t="shared" si="1722"/>
        <v>2,44984601169465-3,66645365874558i</v>
      </c>
      <c r="AW646" s="223" t="str">
        <f t="shared" si="1723"/>
        <v>-4,3883728620346-0,432217001636105i</v>
      </c>
      <c r="AX646" s="223" t="str">
        <f t="shared" si="1724"/>
        <v>1,68748328258306+4,07394502708955i</v>
      </c>
      <c r="AY646" s="223" t="str">
        <f t="shared" si="1725"/>
        <v>2,79742463631842-3,40867178192089i</v>
      </c>
      <c r="AZ646" s="223" t="str">
        <f t="shared" si="1726"/>
        <v>-4,3248769727374-0,860271517272798i</v>
      </c>
      <c r="BA646" s="223" t="str">
        <f t="shared" si="1727"/>
        <v>1,28004114792616+4,21973015397441i</v>
      </c>
      <c r="BB646" s="223" t="str">
        <f t="shared" si="1728"/>
        <v>3,11806253246659-3,11806253246677i</v>
      </c>
      <c r="BC646" s="223" t="str">
        <f t="shared" si="1729"/>
        <v>-4,21973015397447-1,28004114792597i</v>
      </c>
      <c r="BD646" s="223" t="str">
        <f t="shared" si="1730"/>
        <v>0,860271517273053+4,32487697273734i</v>
      </c>
      <c r="BE646" s="223" t="str">
        <f t="shared" si="1731"/>
        <v>3,40867178192072-2,79742463631863i</v>
      </c>
      <c r="BF646" s="223" t="str">
        <f t="shared" si="1732"/>
        <v>-4,07394502708963-1,68748328258288i</v>
      </c>
      <c r="BG646" s="223" t="str">
        <f t="shared" si="1733"/>
        <v>0,432217001636365+4,38837286203457i</v>
      </c>
      <c r="BH646" s="223" t="str">
        <f t="shared" si="1734"/>
        <v>3,66645365874543-2,44984601169487i</v>
      </c>
      <c r="BI646" s="223" t="str">
        <f t="shared" si="1735"/>
        <v>-3,88892558254903-2,07867403075632i</v>
      </c>
      <c r="BJ646" s="223" t="str">
        <f t="shared" si="1736"/>
        <v>6,91457473642871E-14+4,40960632174177i</v>
      </c>
      <c r="BK646" s="223" t="str">
        <f t="shared" si="1737"/>
        <v>3,88892558254855-2,07867403075721i</v>
      </c>
      <c r="BL646" s="223" t="str">
        <f t="shared" si="1738"/>
        <v>-3,66645365874526-2,44984601169512i</v>
      </c>
      <c r="BM646" s="176"/>
      <c r="BN646" s="176"/>
      <c r="BO646" s="176"/>
      <c r="BP646" s="176"/>
      <c r="BQ646" s="176"/>
      <c r="BR646" s="176"/>
      <c r="BS646" s="176"/>
      <c r="BT646" s="176"/>
      <c r="BU646" s="176"/>
      <c r="BV646" s="176"/>
      <c r="BW646" s="223"/>
      <c r="BX646" s="223"/>
      <c r="BY646" s="223"/>
      <c r="BZ646" s="223"/>
      <c r="CH646" s="222">
        <f t="shared" si="1739"/>
        <v>-258.31000759614096</v>
      </c>
    </row>
    <row r="647" spans="1:86">
      <c r="A647" s="227">
        <f t="shared" si="1630"/>
        <v>6.8750000000000018E-3</v>
      </c>
      <c r="B647" s="228">
        <v>22</v>
      </c>
      <c r="C647" s="228">
        <f t="shared" si="1631"/>
        <v>1100</v>
      </c>
      <c r="D647" s="228">
        <f t="shared" si="1740"/>
        <v>6911.5038378975451</v>
      </c>
      <c r="E647" s="227" t="str">
        <f t="shared" si="1687"/>
        <v>6911,50383789755i</v>
      </c>
      <c r="F647" s="227" t="str">
        <f t="shared" si="1632"/>
        <v>0,101190379448774-0,361002614433592i</v>
      </c>
      <c r="G647" s="227" t="str">
        <f t="shared" si="1633"/>
        <v>-2,80455906672742-0,172737085734724i</v>
      </c>
      <c r="H647" s="227" t="str">
        <f t="shared" si="1634"/>
        <v>0,00149705616972178-0,00534083570164976i</v>
      </c>
      <c r="I647" s="227" t="str">
        <f t="shared" si="1688"/>
        <v>0,00261562992530876-0,00203420601003718i</v>
      </c>
      <c r="J647" s="223" t="str">
        <f>IMPRODUCT(1/Nt_input,AJ625)</f>
        <v>1,89859385808441E-15-2,14411821630736E-15i</v>
      </c>
      <c r="K647" s="246" t="str">
        <f t="shared" si="1689"/>
        <v>6,04440749370366E-19-9,47035080670816E-18i</v>
      </c>
      <c r="L647" s="222">
        <f t="shared" si="1690"/>
        <v>-340.45502330560799</v>
      </c>
      <c r="M647" s="222">
        <f t="shared" si="1635"/>
        <v>52.157348061512721</v>
      </c>
      <c r="N647" s="224">
        <f t="shared" si="1636"/>
        <v>4.1573480615127245</v>
      </c>
      <c r="O647" s="223" t="str">
        <f t="shared" si="1637"/>
        <v>-2,30969883127821-3,45670858091273i</v>
      </c>
      <c r="P647" s="223" t="str">
        <f t="shared" si="1638"/>
        <v>-1,59094822571602+3,84088878355709i</v>
      </c>
      <c r="Q647" s="223" t="str">
        <f t="shared" si="1691"/>
        <v>4,07746578424458-0,811058372053651i</v>
      </c>
      <c r="R647" s="223" t="str">
        <f t="shared" si="1692"/>
        <v>-2,93968900604839-2,9396890060484i</v>
      </c>
      <c r="S647" s="223" t="str">
        <f t="shared" si="1693"/>
        <v>-0,811058372053701+4,07746578424457i</v>
      </c>
      <c r="T647" s="223" t="str">
        <f t="shared" si="1694"/>
        <v>3,84088878355707-1,59094822571606i</v>
      </c>
      <c r="U647" s="223" t="str">
        <f t="shared" si="1695"/>
        <v>-3,45670858091277-2,30969883127815i</v>
      </c>
      <c r="V647" s="223" t="str">
        <f t="shared" si="1696"/>
        <v>1,52282254214802E-13+4,15734806151272i</v>
      </c>
      <c r="W647" s="223" t="str">
        <f t="shared" si="1697"/>
        <v>3,45670858091283-2,30969883127806i</v>
      </c>
      <c r="X647" s="223" t="str">
        <f t="shared" si="1698"/>
        <v>-3,84088878355704-1,59094822571615i</v>
      </c>
      <c r="Y647" s="223" t="str">
        <f t="shared" si="1699"/>
        <v>0,811058372053601+4,07746578424459i</v>
      </c>
      <c r="Z647" s="223" t="str">
        <f t="shared" si="1700"/>
        <v>2,93968900604838-2,93968900604841i</v>
      </c>
      <c r="AA647" s="223" t="str">
        <f t="shared" si="1701"/>
        <v>-4,0774657842446-0,811058372053543i</v>
      </c>
      <c r="AB647" s="223" t="str">
        <f t="shared" si="1702"/>
        <v>1,59094822571619+3,84088878355702i</v>
      </c>
      <c r="AC647" s="223" t="str">
        <f t="shared" si="1703"/>
        <v>2,30969883127836-3,45670858091263i</v>
      </c>
      <c r="AD647" s="223" t="str">
        <f t="shared" si="1704"/>
        <v>-4,15734806151272-1,08991776689185E-13i</v>
      </c>
      <c r="AE647" s="223" t="str">
        <f t="shared" si="1705"/>
        <v>2,3096988312782+3,45670858091273i</v>
      </c>
      <c r="AF647" s="223" t="str">
        <f t="shared" si="1706"/>
        <v>1,59094822571601-3,84088878355709i</v>
      </c>
      <c r="AG647" s="223" t="str">
        <f t="shared" si="1707"/>
        <v>-4,07746578424457+0,811058372053734i</v>
      </c>
      <c r="AH647" s="223" t="str">
        <f t="shared" si="1708"/>
        <v>2,93968900604852+2,93968900604827i</v>
      </c>
      <c r="AI647" s="223" t="str">
        <f t="shared" si="1709"/>
        <v>0,811058372053813-4,07746578424455i</v>
      </c>
      <c r="AJ647" s="223" t="str">
        <f t="shared" si="1710"/>
        <v>-3,84088878355711+1,59094822571596i</v>
      </c>
      <c r="AK647" s="223" t="str">
        <f t="shared" si="1711"/>
        <v>3,45670858091271+2,30969883127824i</v>
      </c>
      <c r="AL647" s="223" t="str">
        <f t="shared" si="1712"/>
        <v>-5,80603448512879E-14-4,15734806151272i</v>
      </c>
      <c r="AM647" s="223" t="str">
        <f t="shared" si="1713"/>
        <v>-3,45670858091266+2,30969883127831i</v>
      </c>
      <c r="AN647" s="223" t="str">
        <f t="shared" si="1714"/>
        <v>3,84088878355716+1,59094822571586i</v>
      </c>
      <c r="AO647" s="223" t="str">
        <f t="shared" si="1715"/>
        <v>-0,811058372053493-4,07746578424462i</v>
      </c>
      <c r="AP647" s="223" t="str">
        <f t="shared" si="1716"/>
        <v>-2,93968900604846+2,93968900604833i</v>
      </c>
      <c r="AQ647" s="223" t="str">
        <f t="shared" si="1717"/>
        <v>4,07746578424458+0,811058372053651i</v>
      </c>
      <c r="AR647" s="223" t="str">
        <f t="shared" si="1718"/>
        <v>-1,59094822571612-3,84088878355705i</v>
      </c>
      <c r="AS647" s="223" t="str">
        <f t="shared" si="1719"/>
        <v>-2,3096988312781+3,4567085809128i</v>
      </c>
      <c r="AT647" s="223" t="str">
        <f t="shared" si="1720"/>
        <v>4,15734806151272+2,17983553378369E-13i</v>
      </c>
      <c r="AU647" s="223" t="str">
        <f t="shared" si="1721"/>
        <v>-2,30969883127808-3,45670858091281i</v>
      </c>
      <c r="AV647" s="223" t="str">
        <f t="shared" si="1722"/>
        <v>-1,59094822571608+3,84088878355706i</v>
      </c>
      <c r="AW647" s="223" t="str">
        <f t="shared" si="1723"/>
        <v>4,07746578424458-0,81105837205366i</v>
      </c>
      <c r="AX647" s="223" t="str">
        <f t="shared" si="1724"/>
        <v>-2,93968900604845-2,93968900604834i</v>
      </c>
      <c r="AY647" s="223" t="str">
        <f t="shared" si="1725"/>
        <v>-0,811058372053518+4,07746578424461i</v>
      </c>
      <c r="AZ647" s="223" t="str">
        <f t="shared" si="1726"/>
        <v>3,84088878355716-1,59094822571583i</v>
      </c>
      <c r="BA647" s="223" t="str">
        <f t="shared" si="1727"/>
        <v>-3,45670858091266-2,30969883127831i</v>
      </c>
      <c r="BB647" s="223" t="str">
        <f t="shared" si="1728"/>
        <v>-5,09314318378967E-14+4,15734806151272i</v>
      </c>
      <c r="BC647" s="223" t="str">
        <f t="shared" si="1729"/>
        <v>3,45670858091272-2,30969883127822i</v>
      </c>
      <c r="BD647" s="223" t="str">
        <f t="shared" si="1730"/>
        <v>-3,84088878355711-1,59094822571598i</v>
      </c>
      <c r="BE647" s="223" t="str">
        <f t="shared" si="1731"/>
        <v>0,811058372053418+4,07746578424463i</v>
      </c>
      <c r="BF647" s="223" t="str">
        <f t="shared" si="1732"/>
        <v>2,93968900604852-2,93968900604827i</v>
      </c>
      <c r="BG647" s="223" t="str">
        <f t="shared" si="1733"/>
        <v>-4,07746578424456-0,811058372053759i</v>
      </c>
      <c r="BH647" s="223" t="str">
        <f t="shared" si="1734"/>
        <v>1,59094822571599+3,8408887835571i</v>
      </c>
      <c r="BI647" s="223" t="str">
        <f t="shared" si="1735"/>
        <v>2,30969883127891-3,45670858091226i</v>
      </c>
      <c r="BJ647" s="223" t="str">
        <f t="shared" si="1736"/>
        <v>-4,15734806151272-7,10991880535E-13i</v>
      </c>
      <c r="BK647" s="223" t="str">
        <f t="shared" si="1737"/>
        <v>2,30969883127767+3,45670858091308i</v>
      </c>
      <c r="BL647" s="223" t="str">
        <f t="shared" si="1738"/>
        <v>1,59094822571659-3,84088878355685i</v>
      </c>
      <c r="BM647" s="176"/>
      <c r="BN647" s="176"/>
      <c r="BO647" s="176"/>
      <c r="BP647" s="176"/>
      <c r="BQ647" s="176"/>
      <c r="BR647" s="176"/>
      <c r="BS647" s="176"/>
      <c r="BT647" s="176"/>
      <c r="BU647" s="176"/>
      <c r="BV647" s="176"/>
      <c r="BW647" s="223"/>
      <c r="BX647" s="223"/>
      <c r="BY647" s="223"/>
      <c r="BZ647" s="223"/>
      <c r="CH647" s="222">
        <f t="shared" si="1739"/>
        <v>-290.86085447277748</v>
      </c>
    </row>
    <row r="648" spans="1:86">
      <c r="A648" s="227">
        <f t="shared" si="1630"/>
        <v>7.187500000000002E-3</v>
      </c>
      <c r="B648" s="228">
        <v>23</v>
      </c>
      <c r="C648" s="228">
        <f t="shared" si="1631"/>
        <v>1150</v>
      </c>
      <c r="D648" s="228">
        <f t="shared" si="1740"/>
        <v>7225.6631032565238</v>
      </c>
      <c r="E648" s="227" t="str">
        <f t="shared" si="1687"/>
        <v>7225,66310325652i</v>
      </c>
      <c r="F648" s="227" t="str">
        <f t="shared" si="1632"/>
        <v>0,100175965467591-0,343455901589805i</v>
      </c>
      <c r="G648" s="227" t="str">
        <f t="shared" si="1633"/>
        <v>-2,81257780212534-0,198260107038382i</v>
      </c>
      <c r="H648" s="227" t="str">
        <f t="shared" si="1634"/>
        <v>0,00148204847118902-0,00508124170798927i</v>
      </c>
      <c r="I648" s="227" t="str">
        <f t="shared" si="1688"/>
        <v>0,00250549718886584-0,00200815585673935i</v>
      </c>
      <c r="J648" s="223" t="str">
        <f>IMPRODUCT(1/Nt_input,AK625)</f>
        <v>-2,94648881031881E-15-1,70747964378659E-13i</v>
      </c>
      <c r="K648" s="246" t="str">
        <f t="shared" si="1689"/>
        <v>-3,50270944124604E-16-4,21891535994036E-16i</v>
      </c>
      <c r="L648" s="222">
        <f t="shared" si="1690"/>
        <v>-305.21892277287787</v>
      </c>
      <c r="M648" s="222">
        <f t="shared" si="1635"/>
        <v>51.865052266813684</v>
      </c>
      <c r="N648" s="224">
        <f t="shared" si="1636"/>
        <v>3.8650522668136826</v>
      </c>
      <c r="O648" s="223" t="str">
        <f t="shared" si="1637"/>
        <v>-2,45196320100807-2,98772580504033i</v>
      </c>
      <c r="P648" s="223" t="str">
        <f t="shared" si="1638"/>
        <v>-0,754034291341839+3,79078637128i</v>
      </c>
      <c r="Q648" s="223" t="str">
        <f t="shared" si="1691"/>
        <v>3,4086717819208-1,82197302623789i</v>
      </c>
      <c r="R648" s="223" t="str">
        <f t="shared" si="1692"/>
        <v>-3,5708426813955-1,47909146773475i</v>
      </c>
      <c r="S648" s="223" t="str">
        <f t="shared" si="1693"/>
        <v>1,12196544984357+3,69862441382724i</v>
      </c>
      <c r="T648" s="223" t="str">
        <f t="shared" si="1694"/>
        <v>2,14730798850656-3,21367350981668i</v>
      </c>
      <c r="U648" s="223" t="str">
        <f t="shared" si="1695"/>
        <v>-3,84644098372275+0,378841370417182i</v>
      </c>
      <c r="V648" s="223" t="str">
        <f t="shared" si="1696"/>
        <v>2,73300466750436+2,73300466750442i</v>
      </c>
      <c r="W648" s="223" t="str">
        <f t="shared" si="1697"/>
        <v>0,378841370417262-3,84644098372274i</v>
      </c>
      <c r="X648" s="223" t="str">
        <f t="shared" si="1698"/>
        <v>-3,21367350981673+2,14730798850649i</v>
      </c>
      <c r="Y648" s="223" t="str">
        <f t="shared" si="1699"/>
        <v>3,69862441382722+1,12196544984365i</v>
      </c>
      <c r="Z648" s="223" t="str">
        <f t="shared" si="1700"/>
        <v>-1,47909146773486-3,57084268139546i</v>
      </c>
      <c r="AA648" s="223" t="str">
        <f t="shared" si="1701"/>
        <v>-1,821973026238+3,40867178192074i</v>
      </c>
      <c r="AB648" s="223" t="str">
        <f t="shared" si="1702"/>
        <v>3,79078637127999-0,754034291341866i</v>
      </c>
      <c r="AC648" s="223" t="str">
        <f t="shared" si="1703"/>
        <v>-2,98772580504043-2,45196320100795i</v>
      </c>
      <c r="AD648" s="223" t="str">
        <f t="shared" si="1704"/>
        <v>-9,46998086090732E-14+3,86505226681368i</v>
      </c>
      <c r="AE648" s="223" t="str">
        <f t="shared" si="1705"/>
        <v>2,98772580504028-2,45196320100812i</v>
      </c>
      <c r="AF648" s="223" t="str">
        <f t="shared" si="1706"/>
        <v>-3,79078637127996-0,754034291342025i</v>
      </c>
      <c r="AG648" s="223" t="str">
        <f t="shared" si="1707"/>
        <v>1,82197302623784+3,40867178192083i</v>
      </c>
      <c r="AH648" s="223" t="str">
        <f t="shared" si="1708"/>
        <v>1,47909146773465-3,57084268139555i</v>
      </c>
      <c r="AI648" s="223" t="str">
        <f t="shared" si="1709"/>
        <v>-3,69862441382726+1,1219654498435i</v>
      </c>
      <c r="AJ648" s="223" t="str">
        <f t="shared" si="1710"/>
        <v>3,21367350981663+2,14730798850664i</v>
      </c>
      <c r="AK648" s="223" t="str">
        <f t="shared" si="1711"/>
        <v>-0,378841370417484-3,84644098372272i</v>
      </c>
      <c r="AL648" s="223" t="str">
        <f t="shared" si="1712"/>
        <v>-2,73300466750449+2,73300466750429i</v>
      </c>
      <c r="AM648" s="223" t="str">
        <f t="shared" si="1713"/>
        <v>3,84644098372273+0,378841370417356i</v>
      </c>
      <c r="AN648" s="223" t="str">
        <f t="shared" si="1714"/>
        <v>-2,14730798850675-3,21367350981656i</v>
      </c>
      <c r="AO648" s="223" t="str">
        <f t="shared" si="1715"/>
        <v>-1,12196544984374+3,69862441382719i</v>
      </c>
      <c r="AP648" s="223" t="str">
        <f t="shared" si="1716"/>
        <v>3,5708426813955-1,47909146773477i</v>
      </c>
      <c r="AQ648" s="223" t="str">
        <f t="shared" si="1717"/>
        <v>-3,40867178192089-1,82197302623773i</v>
      </c>
      <c r="AR648" s="223" t="str">
        <f t="shared" si="1718"/>
        <v>0,7540342913418+3,79078637128001i</v>
      </c>
      <c r="AS648" s="223" t="str">
        <f t="shared" si="1719"/>
        <v>2,451963201008-2,98772580504038i</v>
      </c>
      <c r="AT648" s="223" t="str">
        <f t="shared" si="1720"/>
        <v>-3,86505226681368-1,89399617218146E-13i</v>
      </c>
      <c r="AU648" s="223" t="str">
        <f t="shared" si="1721"/>
        <v>2,45196320100804+2,98772580504035i</v>
      </c>
      <c r="AV648" s="223" t="str">
        <f t="shared" si="1722"/>
        <v>0,754034291341742-3,79078637128002i</v>
      </c>
      <c r="AW648" s="223" t="str">
        <f t="shared" si="1723"/>
        <v>-3,40867178192086+1,82197302623778i</v>
      </c>
      <c r="AX648" s="223" t="str">
        <f t="shared" si="1724"/>
        <v>3,57084268139552+1,47909146773471i</v>
      </c>
      <c r="AY648" s="223" t="str">
        <f t="shared" si="1725"/>
        <v>-1,12196544984375-3,69862441382719i</v>
      </c>
      <c r="AZ648" s="223" t="str">
        <f t="shared" si="1726"/>
        <v>-2,14730798850672+3,21367350981658i</v>
      </c>
      <c r="BA648" s="223" t="str">
        <f t="shared" si="1727"/>
        <v>3,84644098372273-0,37884137041739i</v>
      </c>
      <c r="BB648" s="223" t="str">
        <f t="shared" si="1728"/>
        <v>-2,73300466750452-2,73300466750427i</v>
      </c>
      <c r="BC648" s="223" t="str">
        <f t="shared" si="1729"/>
        <v>-0,378841370417423+3,84644098372272i</v>
      </c>
      <c r="BD648" s="223" t="str">
        <f t="shared" si="1730"/>
        <v>3,2136735098166-2,14730798850669i</v>
      </c>
      <c r="BE648" s="223" t="str">
        <f t="shared" si="1731"/>
        <v>-3,69862441382716-1,12196544984383i</v>
      </c>
      <c r="BF648" s="223" t="str">
        <f t="shared" si="1732"/>
        <v>1,47909146773468+3,57084268139553i</v>
      </c>
      <c r="BG648" s="223" t="str">
        <f t="shared" si="1733"/>
        <v>1,82197302623747-3,40867178192102i</v>
      </c>
      <c r="BH648" s="223" t="str">
        <f t="shared" si="1734"/>
        <v>-3,79078637127965+0,754034291343594i</v>
      </c>
      <c r="BI648" s="223" t="str">
        <f t="shared" si="1735"/>
        <v>2,98772580503984+2,45196320100866i</v>
      </c>
      <c r="BJ648" s="223" t="str">
        <f t="shared" si="1736"/>
        <v>-5,39786017628054E-13-3,86505226681368i</v>
      </c>
      <c r="BK648" s="223" t="str">
        <f t="shared" si="1737"/>
        <v>-2,98772580503919+2,45196320100946i</v>
      </c>
      <c r="BL648" s="223" t="str">
        <f t="shared" si="1738"/>
        <v>3,79078637127985+0,754034291342589i</v>
      </c>
      <c r="BM648" s="176"/>
      <c r="BN648" s="176"/>
      <c r="BO648" s="176"/>
      <c r="BP648" s="176"/>
      <c r="BQ648" s="176"/>
      <c r="BR648" s="176"/>
      <c r="BS648" s="176"/>
      <c r="BT648" s="176"/>
      <c r="BU648" s="176"/>
      <c r="BV648" s="176"/>
      <c r="BW648" s="223"/>
      <c r="BX648" s="223"/>
      <c r="BY648" s="223"/>
      <c r="BZ648" s="223"/>
      <c r="CH648" s="222">
        <f t="shared" si="1739"/>
        <v>-255.35159624514421</v>
      </c>
    </row>
    <row r="649" spans="1:86">
      <c r="A649" s="227">
        <f t="shared" si="1630"/>
        <v>7.5000000000000023E-3</v>
      </c>
      <c r="B649" s="228">
        <v>24</v>
      </c>
      <c r="C649" s="228">
        <f t="shared" si="1631"/>
        <v>1200</v>
      </c>
      <c r="D649" s="228">
        <f t="shared" si="1740"/>
        <v>7539.8223686155034</v>
      </c>
      <c r="E649" s="227" t="str">
        <f t="shared" si="1687"/>
        <v>7539,8223686155i</v>
      </c>
      <c r="F649" s="227" t="str">
        <f t="shared" si="1632"/>
        <v>0,0992143165120355-0,327309352422793i</v>
      </c>
      <c r="G649" s="227" t="str">
        <f t="shared" si="1633"/>
        <v>-2,82091845532597-0,222841550873823i</v>
      </c>
      <c r="H649" s="227" t="str">
        <f t="shared" si="1634"/>
        <v>0,00146782140227335-0,00484236236805728i</v>
      </c>
      <c r="I649" s="227" t="str">
        <f t="shared" si="1688"/>
        <v>0,00240309924884659-0,00197860212466854i</v>
      </c>
      <c r="J649" s="223" t="str">
        <f>IMPRODUCT(1/Nt_input,AL625)</f>
        <v>8,09829024043911E-14+4,62355848052098E-14i</v>
      </c>
      <c r="K649" s="246" t="str">
        <f t="shared" si="1689"/>
        <v>2,8609177826829E-16-4,91242436437708E-17i</v>
      </c>
      <c r="L649" s="222">
        <f t="shared" si="1690"/>
        <v>-310.74369799070848</v>
      </c>
      <c r="M649" s="222">
        <f t="shared" si="1635"/>
        <v>51.535533905932738</v>
      </c>
      <c r="N649" s="224">
        <f t="shared" si="1636"/>
        <v>3.5355339059327346</v>
      </c>
      <c r="O649" s="223" t="str">
        <f t="shared" si="1637"/>
        <v>-2,49999999999999-2,50000000000001i</v>
      </c>
      <c r="P649" s="223" t="str">
        <f t="shared" si="1638"/>
        <v>-6,49733085319579E-16+3,53553390593273i</v>
      </c>
      <c r="Q649" s="223" t="str">
        <f t="shared" si="1691"/>
        <v>2,50000000000001-2,49999999999999i</v>
      </c>
      <c r="R649" s="223" t="str">
        <f t="shared" si="1692"/>
        <v>-3,53553390593273-1,29946617063916E-15i</v>
      </c>
      <c r="S649" s="223" t="str">
        <f t="shared" si="1693"/>
        <v>2,49999999999994+2,50000000000006i</v>
      </c>
      <c r="T649" s="223" t="str">
        <f t="shared" si="1694"/>
        <v>-1,04817087934538E-13-3,53553390593273i</v>
      </c>
      <c r="U649" s="223" t="str">
        <f t="shared" si="1695"/>
        <v>-2,50000000000003+2,49999999999996i</v>
      </c>
      <c r="V649" s="223" t="str">
        <f t="shared" si="1696"/>
        <v>3,53553390593273-1,48129943692364E-13i</v>
      </c>
      <c r="W649" s="223" t="str">
        <f t="shared" si="1697"/>
        <v>-2,49999999999999-2,50000000000001i</v>
      </c>
      <c r="X649" s="223" t="str">
        <f t="shared" si="1698"/>
        <v>-1,72818650964445E-13+3,53553390593273i</v>
      </c>
      <c r="Y649" s="223" t="str">
        <f t="shared" si="1699"/>
        <v>2,49999999999998-2,50000000000001i</v>
      </c>
      <c r="Z649" s="223" t="str">
        <f t="shared" si="1700"/>
        <v>-3,53553390593273-1,4206653487609E-13i</v>
      </c>
      <c r="AA649" s="223" t="str">
        <f t="shared" si="1701"/>
        <v>2,50000000000004+2,49999999999996i</v>
      </c>
      <c r="AB649" s="223" t="str">
        <f t="shared" si="1702"/>
        <v>9,87536791182634E-14-3,53553390593273i</v>
      </c>
      <c r="AC649" s="223" t="str">
        <f t="shared" si="1703"/>
        <v>-2,49999999999993+2,50000000000007i</v>
      </c>
      <c r="AD649" s="223" t="str">
        <f t="shared" si="1704"/>
        <v>3,53553390593273+5,54408233604372E-14i</v>
      </c>
      <c r="AE649" s="223" t="str">
        <f t="shared" si="1705"/>
        <v>-2,50000000000008-2,49999999999991i</v>
      </c>
      <c r="AF649" s="223" t="str">
        <f t="shared" si="1706"/>
        <v>-3,72494469415517E-14+3,53553390593273i</v>
      </c>
      <c r="AG649" s="223" t="str">
        <f t="shared" si="1707"/>
        <v>2,50000000000013-2,49999999999986i</v>
      </c>
      <c r="AH649" s="223" t="str">
        <f t="shared" si="1708"/>
        <v>-3,53553390593273+6,06340881627439E-15i</v>
      </c>
      <c r="AI649" s="223" t="str">
        <f t="shared" si="1709"/>
        <v>2,49999999999989+2,5000000000001i</v>
      </c>
      <c r="AJ649" s="223" t="str">
        <f t="shared" si="1710"/>
        <v>-4,93762645741004E-14-3,53553390593273i</v>
      </c>
      <c r="AK649" s="223" t="str">
        <f t="shared" si="1711"/>
        <v>-2,50000000000009+2,4999999999999i</v>
      </c>
      <c r="AL649" s="223" t="str">
        <f t="shared" si="1712"/>
        <v>3,53553390593273-6,75676409929862E-14i</v>
      </c>
      <c r="AM649" s="223" t="str">
        <f t="shared" si="1713"/>
        <v>-2,49999999999994-2,50000000000006i</v>
      </c>
      <c r="AN649" s="223" t="str">
        <f t="shared" si="1714"/>
        <v>1,10880496750812E-13+3,53553390593273i</v>
      </c>
      <c r="AO649" s="223" t="str">
        <f t="shared" si="1715"/>
        <v>2,50000000000003-2,49999999999997i</v>
      </c>
      <c r="AP649" s="223" t="str">
        <f t="shared" si="1716"/>
        <v>-3,53553390593273+1,54193352508638E-13i</v>
      </c>
      <c r="AQ649" s="223" t="str">
        <f t="shared" si="1717"/>
        <v>2,49999999999998+2,50000000000002i</v>
      </c>
      <c r="AR649" s="223" t="str">
        <f t="shared" si="1718"/>
        <v>1,54194502478701E-13-3,53553390593273i</v>
      </c>
      <c r="AS649" s="223" t="str">
        <f t="shared" si="1719"/>
        <v>-2,49999999999999+2,50000000000001i</v>
      </c>
      <c r="AT649" s="223" t="str">
        <f t="shared" si="1720"/>
        <v>3,53553390593273+1,10881646720875E-13i</v>
      </c>
      <c r="AU649" s="223" t="str">
        <f t="shared" si="1721"/>
        <v>-2,50000000000004-2,49999999999995i</v>
      </c>
      <c r="AV649" s="223" t="str">
        <f t="shared" si="1722"/>
        <v>-1,17811749640929E-13+3,53553390593273i</v>
      </c>
      <c r="AW649" s="223" t="str">
        <f t="shared" si="1723"/>
        <v>2,49999999999993-2,50000000000007i</v>
      </c>
      <c r="AX649" s="223" t="str">
        <f t="shared" si="1724"/>
        <v>-3,53553390593273-7,44988938831035E-14i</v>
      </c>
      <c r="AY649" s="223" t="str">
        <f t="shared" si="1725"/>
        <v>2,5000000000001+2,49999999999989i</v>
      </c>
      <c r="AZ649" s="223" t="str">
        <f t="shared" si="1726"/>
        <v>3,11860381252773E-14-3,53553390593273i</v>
      </c>
      <c r="BA649" s="223" t="str">
        <f t="shared" si="1727"/>
        <v>-2,50000000000011+2,49999999999988i</v>
      </c>
      <c r="BB649" s="223" t="str">
        <f t="shared" si="1728"/>
        <v>3,53553390593273-1,21268176325488E-14i</v>
      </c>
      <c r="BC649" s="223" t="str">
        <f t="shared" si="1729"/>
        <v>-2,49999999999988-2,50000000000012i</v>
      </c>
      <c r="BD649" s="223" t="str">
        <f t="shared" si="1730"/>
        <v>5,54396733903749E-14+3,53553390593273i</v>
      </c>
      <c r="BE649" s="223" t="str">
        <f t="shared" si="1731"/>
        <v>2,49999999999959-2,50000000000041i</v>
      </c>
      <c r="BF649" s="223" t="str">
        <f t="shared" si="1732"/>
        <v>-3,53553390593273-6,0464889234213E-13i</v>
      </c>
      <c r="BG649" s="223" t="str">
        <f t="shared" si="1733"/>
        <v>2,50000000000118+2,49999999999881i</v>
      </c>
      <c r="BH649" s="223" t="str">
        <f t="shared" si="1734"/>
        <v>-4,93766095651194E-13-3,53553390593273i</v>
      </c>
      <c r="BI649" s="223" t="str">
        <f t="shared" si="1735"/>
        <v>-2,50000000000052+2,49999999999947i</v>
      </c>
      <c r="BJ649" s="223" t="str">
        <f t="shared" si="1736"/>
        <v>3,53553390593273-1,59218108364451E-12i</v>
      </c>
      <c r="BK649" s="223" t="str">
        <f t="shared" si="1737"/>
        <v>-2,50000000000025-2,49999999999975i</v>
      </c>
      <c r="BL649" s="223" t="str">
        <f t="shared" si="1738"/>
        <v>-8,76653994491699E-13+3,53553390593273i</v>
      </c>
      <c r="BM649" s="176"/>
      <c r="BN649" s="176"/>
      <c r="BO649" s="176"/>
      <c r="BP649" s="176"/>
      <c r="BQ649" s="176"/>
      <c r="BR649" s="176"/>
      <c r="BS649" s="176"/>
      <c r="BT649" s="176"/>
      <c r="BU649" s="176"/>
      <c r="BV649" s="176"/>
      <c r="BW649" s="223"/>
      <c r="BX649" s="223"/>
      <c r="BY649" s="223"/>
      <c r="BZ649" s="223"/>
      <c r="CH649" s="222">
        <f t="shared" si="1739"/>
        <v>-260.60682477382619</v>
      </c>
    </row>
    <row r="650" spans="1:86">
      <c r="A650" s="227">
        <f t="shared" si="1630"/>
        <v>7.8125000000000017E-3</v>
      </c>
      <c r="B650" s="228">
        <v>25</v>
      </c>
      <c r="C650" s="228">
        <f t="shared" si="1631"/>
        <v>1250</v>
      </c>
      <c r="D650" s="228">
        <f t="shared" si="1740"/>
        <v>7853.981633974483</v>
      </c>
      <c r="E650" s="227" t="str">
        <f t="shared" si="1687"/>
        <v>7853,98163397448i</v>
      </c>
      <c r="F650" s="227" t="str">
        <f t="shared" si="1632"/>
        <v>0,0982952543501445-0,312397108237443i</v>
      </c>
      <c r="G650" s="227" t="str">
        <f t="shared" si="1633"/>
        <v>-2,82957673466256-0,246567958385539i</v>
      </c>
      <c r="H650" s="227" t="str">
        <f t="shared" si="1634"/>
        <v>0,00145422438161474-0,00462174389341882i</v>
      </c>
      <c r="I650" s="227" t="str">
        <f t="shared" si="1688"/>
        <v>0,00230787266516977-0,00194635964813353i</v>
      </c>
      <c r="J650" s="223" t="str">
        <f>IMPRODUCT(1/Nt_input,AM625)</f>
        <v>1,13207444178524E-14+1,56584814559045E-14i</v>
      </c>
      <c r="K650" s="246" t="str">
        <f t="shared" si="1689"/>
        <v>5,66038730481545E-17+1,41035412084089E-17i</v>
      </c>
      <c r="L650" s="222">
        <f t="shared" si="1690"/>
        <v>-324.68149751530865</v>
      </c>
      <c r="M650" s="222">
        <f t="shared" si="1635"/>
        <v>51.171966420818222</v>
      </c>
      <c r="N650" s="224">
        <f t="shared" si="1636"/>
        <v>3.1719664208182259</v>
      </c>
      <c r="O650" s="223" t="str">
        <f t="shared" si="1637"/>
        <v>-2,45196320100808-2,01227419495967i</v>
      </c>
      <c r="P650" s="223" t="str">
        <f t="shared" si="1638"/>
        <v>0,61881995046177+3,11101797547184i</v>
      </c>
      <c r="Q650" s="223" t="str">
        <f t="shared" si="1691"/>
        <v>1,49525462009535-2,79742463631854i</v>
      </c>
      <c r="R650" s="223" t="str">
        <f t="shared" si="1692"/>
        <v>-2,93051485400705+1,21385899726552i</v>
      </c>
      <c r="S650" s="223" t="str">
        <f t="shared" si="1693"/>
        <v>3,03538261166906+0,920773248729302i</v>
      </c>
      <c r="T650" s="223" t="str">
        <f t="shared" si="1694"/>
        <v>-1,76225012354445-2,63739369015435i</v>
      </c>
      <c r="U650" s="223" t="str">
        <f t="shared" si="1695"/>
        <v>-0,310907077789934+3,15669253551538i</v>
      </c>
      <c r="V650" s="223" t="str">
        <f t="shared" si="1696"/>
        <v>2,2429189658566-2,24291896585658i</v>
      </c>
      <c r="W650" s="223" t="str">
        <f t="shared" si="1697"/>
        <v>-3,15669253551538+0,310907077789889i</v>
      </c>
      <c r="X650" s="223" t="str">
        <f t="shared" si="1698"/>
        <v>2,63739369015449+1,76225012354423i</v>
      </c>
      <c r="Y650" s="223" t="str">
        <f t="shared" si="1699"/>
        <v>-0,920773248729254-3,03538261166907i</v>
      </c>
      <c r="Z650" s="223" t="str">
        <f t="shared" si="1700"/>
        <v>-1,21385899726556+2,93051485400703i</v>
      </c>
      <c r="AA650" s="223" t="str">
        <f t="shared" si="1701"/>
        <v>2,79742463631859-1,49525462009524i</v>
      </c>
      <c r="AB650" s="223" t="str">
        <f t="shared" si="1702"/>
        <v>-3,11101797547186-0,618819950461655i</v>
      </c>
      <c r="AC650" s="223" t="str">
        <f t="shared" si="1703"/>
        <v>2,01227419495971+2,45196320100805i</v>
      </c>
      <c r="AD650" s="223" t="str">
        <f t="shared" si="1704"/>
        <v>4,4299471921138E-14-3,17196642081823i</v>
      </c>
      <c r="AE650" s="223" t="str">
        <f t="shared" si="1705"/>
        <v>-2,01227419495978+2,45196320100799i</v>
      </c>
      <c r="AF650" s="223" t="str">
        <f t="shared" si="1706"/>
        <v>3,11101797547181-0,618819950461877i</v>
      </c>
      <c r="AG650" s="223" t="str">
        <f t="shared" si="1707"/>
        <v>-2,79742463631855-1,49525462009533i</v>
      </c>
      <c r="AH650" s="223" t="str">
        <f t="shared" si="1708"/>
        <v>1,21385899726547+2,93051485400706i</v>
      </c>
      <c r="AI650" s="223" t="str">
        <f t="shared" si="1709"/>
        <v>0,920773248729349-3,03538261166904i</v>
      </c>
      <c r="AJ650" s="223" t="str">
        <f t="shared" si="1710"/>
        <v>-2,63739369015437+1,76225012354441i</v>
      </c>
      <c r="AK650" s="223" t="str">
        <f t="shared" si="1711"/>
        <v>3,15669253551537+0,310907077789989i</v>
      </c>
      <c r="AL650" s="223" t="str">
        <f t="shared" si="1712"/>
        <v>-2,24291896585653-2,24291896585664i</v>
      </c>
      <c r="AM650" s="223" t="str">
        <f t="shared" si="1713"/>
        <v>0,310907077789834+3,15669253551539i</v>
      </c>
      <c r="AN650" s="223" t="str">
        <f t="shared" si="1714"/>
        <v>1,76225012354427-2,63739369015446i</v>
      </c>
      <c r="AO650" s="223" t="str">
        <f t="shared" si="1715"/>
        <v>-3,03538261166908+0,920773248729222i</v>
      </c>
      <c r="AP650" s="223" t="str">
        <f t="shared" si="1716"/>
        <v>2,93051485400701+1,21385899726559i</v>
      </c>
      <c r="AQ650" s="223" t="str">
        <f t="shared" si="1717"/>
        <v>-1,49525462009522-2,79742463631861i</v>
      </c>
      <c r="AR650" s="223" t="str">
        <f t="shared" si="1718"/>
        <v>-0,618819950461696+3,11101797547185i</v>
      </c>
      <c r="AS650" s="223" t="str">
        <f t="shared" si="1719"/>
        <v>2,45196320100808-2,01227419495967i</v>
      </c>
      <c r="AT650" s="223" t="str">
        <f t="shared" si="1720"/>
        <v>-3,17196642081823-8,85989438422763E-14i</v>
      </c>
      <c r="AU650" s="223" t="str">
        <f t="shared" si="1721"/>
        <v>2,45196320100817+2,01227419495957i</v>
      </c>
      <c r="AV650" s="223" t="str">
        <f t="shared" si="1722"/>
        <v>-0,618819950461833-3,11101797547182i</v>
      </c>
      <c r="AW650" s="223" t="str">
        <f t="shared" si="1723"/>
        <v>-1,49525462009537+2,79742463631853i</v>
      </c>
      <c r="AX650" s="223" t="str">
        <f t="shared" si="1724"/>
        <v>2,93051485400708-1,21385899726543i</v>
      </c>
      <c r="AY650" s="223" t="str">
        <f t="shared" si="1725"/>
        <v>-3,03538261166912-0,920773248729089i</v>
      </c>
      <c r="AZ650" s="223" t="str">
        <f t="shared" si="1726"/>
        <v>1,76225012354437+2,6373936901544i</v>
      </c>
      <c r="BA650" s="223" t="str">
        <f t="shared" si="1727"/>
        <v>0,310907077790033-3,15669253551537i</v>
      </c>
      <c r="BB650" s="223" t="str">
        <f t="shared" si="1728"/>
        <v>-2,24291896585668+2,2429189658565i</v>
      </c>
      <c r="BC650" s="223" t="str">
        <f t="shared" si="1729"/>
        <v>3,15669253551539-0,31090707778979i</v>
      </c>
      <c r="BD650" s="223" t="str">
        <f t="shared" si="1730"/>
        <v>-2,63739369015426-1,76225012354458i</v>
      </c>
      <c r="BE650" s="223" t="str">
        <f t="shared" si="1731"/>
        <v>0,920773248728854+3,03538261166919i</v>
      </c>
      <c r="BF650" s="223" t="str">
        <f t="shared" si="1732"/>
        <v>1,21385899726595-2,93051485400687i</v>
      </c>
      <c r="BG650" s="223" t="str">
        <f t="shared" si="1733"/>
        <v>-2,79742463631879+1,49525462009488i</v>
      </c>
      <c r="BH650" s="223" t="str">
        <f t="shared" si="1734"/>
        <v>3,11101797547171+0,618819950462382i</v>
      </c>
      <c r="BI650" s="223" t="str">
        <f t="shared" si="1735"/>
        <v>-2,01227419495913-2,45196320100852i</v>
      </c>
      <c r="BJ650" s="223" t="str">
        <f t="shared" si="1736"/>
        <v>-7,86505548295748E-13+3,17196642081823i</v>
      </c>
      <c r="BK650" s="223" t="str">
        <f t="shared" si="1737"/>
        <v>2,01227419496035-2,45196320100752i</v>
      </c>
      <c r="BL650" s="223" t="str">
        <f t="shared" si="1738"/>
        <v>-3,11101797547202+0,61881995046084i</v>
      </c>
      <c r="BM650" s="176"/>
      <c r="BN650" s="176"/>
      <c r="BO650" s="176"/>
      <c r="BP650" s="176"/>
      <c r="BQ650" s="176"/>
      <c r="BR650" s="176"/>
      <c r="BS650" s="176"/>
      <c r="BT650" s="176"/>
      <c r="BU650" s="176"/>
      <c r="BV650" s="176"/>
      <c r="BW650" s="223"/>
      <c r="BX650" s="223"/>
      <c r="BY650" s="223"/>
      <c r="BZ650" s="223"/>
      <c r="CH650" s="222">
        <f t="shared" si="1739"/>
        <v>-274.27886990112705</v>
      </c>
    </row>
    <row r="651" spans="1:86">
      <c r="A651" s="227">
        <f t="shared" si="1630"/>
        <v>8.125000000000002E-3</v>
      </c>
      <c r="B651" s="228">
        <v>26</v>
      </c>
      <c r="C651" s="228">
        <f t="shared" si="1631"/>
        <v>1300</v>
      </c>
      <c r="D651" s="228">
        <f t="shared" si="1740"/>
        <v>8168.1408993334617</v>
      </c>
      <c r="E651" s="227" t="str">
        <f t="shared" si="1687"/>
        <v>8168,14089933346i</v>
      </c>
      <c r="F651" s="227" t="str">
        <f t="shared" si="1632"/>
        <v>0,0974106273872813-0,298578827633841i</v>
      </c>
      <c r="G651" s="227" t="str">
        <f t="shared" si="1633"/>
        <v>-2,83854820765904-0,269511730963338i</v>
      </c>
      <c r="H651" s="227" t="str">
        <f t="shared" si="1634"/>
        <v>0,00144113681084101-0,00441731001002734i</v>
      </c>
      <c r="I651" s="227" t="str">
        <f t="shared" si="1688"/>
        <v>0,00221927402872795-0,00191209904482983i</v>
      </c>
      <c r="J651" s="223" t="str">
        <f>IMPRODUCT(1/Nt_input,AN625)</f>
        <v>-8,8049420456527E-14+7,04124258898986E-14i</v>
      </c>
      <c r="K651" s="246" t="str">
        <f t="shared" si="1689"/>
        <v>-6,07702597754915E-17+3,24623680829929E-16i</v>
      </c>
      <c r="L651" s="222">
        <f t="shared" si="1690"/>
        <v>-309.62280517362137</v>
      </c>
      <c r="M651" s="222">
        <f t="shared" si="1635"/>
        <v>50.777851165098006</v>
      </c>
      <c r="N651" s="224">
        <f t="shared" si="1636"/>
        <v>2.7778511650980087</v>
      </c>
      <c r="O651" s="223" t="str">
        <f t="shared" si="1637"/>
        <v>-2,30969883127822-1,54329141908727i</v>
      </c>
      <c r="P651" s="223" t="str">
        <f t="shared" si="1638"/>
        <v>1,06303761845906+2,56639983579668i</v>
      </c>
      <c r="Q651" s="223" t="str">
        <f t="shared" si="1691"/>
        <v>0,541931878311852-2,72447553387909i</v>
      </c>
      <c r="R651" s="223" t="str">
        <f t="shared" si="1692"/>
        <v>-1,96423739596781+1,9642373959677i</v>
      </c>
      <c r="S651" s="223" t="str">
        <f t="shared" si="1693"/>
        <v>2,72447553387911-0,541931878311752i</v>
      </c>
      <c r="T651" s="223" t="str">
        <f t="shared" si="1694"/>
        <v>-2,56639983579664-1,06303761845918i</v>
      </c>
      <c r="U651" s="223" t="str">
        <f t="shared" si="1695"/>
        <v>1,54329141908716+2,30969883127829i</v>
      </c>
      <c r="V651" s="223" t="str">
        <f t="shared" si="1696"/>
        <v>-1,21149240858069E-13-2,77785116509801i</v>
      </c>
      <c r="W651" s="223" t="str">
        <f t="shared" si="1697"/>
        <v>-1,54329141908718+2,30969883127828i</v>
      </c>
      <c r="X651" s="223" t="str">
        <f t="shared" si="1698"/>
        <v>2,56639983579665-1,06303761845915i</v>
      </c>
      <c r="Y651" s="223" t="str">
        <f t="shared" si="1699"/>
        <v>-2,7244755338791-0,54193187831178i</v>
      </c>
      <c r="Z651" s="223" t="str">
        <f t="shared" si="1700"/>
        <v>1,96423739596779+1,96423739596772i</v>
      </c>
      <c r="AA651" s="223" t="str">
        <f t="shared" si="1701"/>
        <v>-0,541931878311866-2,72447553387909i</v>
      </c>
      <c r="AB651" s="223" t="str">
        <f t="shared" si="1702"/>
        <v>-1,06303761845906+2,56639983579669i</v>
      </c>
      <c r="AC651" s="223" t="str">
        <f t="shared" si="1703"/>
        <v>2,30969883127822-1,54329141908727i</v>
      </c>
      <c r="AD651" s="223" t="str">
        <f t="shared" si="1704"/>
        <v>-2,77785116509801-3,40309935774985E-14i</v>
      </c>
      <c r="AE651" s="223" t="str">
        <f t="shared" si="1705"/>
        <v>2,30969883127818+1,54329141908732i</v>
      </c>
      <c r="AF651" s="223" t="str">
        <f t="shared" si="1706"/>
        <v>-1,06303761845901-2,5663998357967i</v>
      </c>
      <c r="AG651" s="223" t="str">
        <f t="shared" si="1707"/>
        <v>-0,541931878311933+2,72447553387907i</v>
      </c>
      <c r="AH651" s="223" t="str">
        <f t="shared" si="1708"/>
        <v>1,96423739596783-1,96423739596767i</v>
      </c>
      <c r="AI651" s="223" t="str">
        <f t="shared" si="1709"/>
        <v>-2,72447553387912+0,541931878311714i</v>
      </c>
      <c r="AJ651" s="223" t="str">
        <f t="shared" si="1710"/>
        <v>2,56639983579663+1,0630376184592i</v>
      </c>
      <c r="AK651" s="223" t="str">
        <f t="shared" si="1711"/>
        <v>-1,54329141908737-2,30969883127815i</v>
      </c>
      <c r="AL651" s="223" t="str">
        <f t="shared" si="1712"/>
        <v>8,71182472805705E-14+2,77785116509801i</v>
      </c>
      <c r="AM651" s="223" t="str">
        <f t="shared" si="1713"/>
        <v>1,54329141908722-2,30969883127825i</v>
      </c>
      <c r="AN651" s="223" t="str">
        <f t="shared" si="1714"/>
        <v>-2,56639983579667+1,06303761845911i</v>
      </c>
      <c r="AO651" s="223" t="str">
        <f t="shared" si="1715"/>
        <v>2,7244755338791+0,541931878311814i</v>
      </c>
      <c r="AP651" s="223" t="str">
        <f t="shared" si="1716"/>
        <v>-1,96423739596777-1,96423739596773i</v>
      </c>
      <c r="AQ651" s="223" t="str">
        <f t="shared" si="1717"/>
        <v>0,541931878311833+2,7244755338791i</v>
      </c>
      <c r="AR651" s="223" t="str">
        <f t="shared" si="1718"/>
        <v>1,06303761845909-2,56639983579667i</v>
      </c>
      <c r="AS651" s="223" t="str">
        <f t="shared" si="1719"/>
        <v>-2,30969883127825+1,54329141908722i</v>
      </c>
      <c r="AT651" s="223" t="str">
        <f t="shared" si="1720"/>
        <v>2,77785116509801+6,8061987154997E-14i</v>
      </c>
      <c r="AU651" s="223" t="str">
        <f t="shared" si="1721"/>
        <v>-2,30969883127818-1,54329141908733i</v>
      </c>
      <c r="AV651" s="223" t="str">
        <f t="shared" si="1722"/>
        <v>1,06303761845896+2,56639983579673i</v>
      </c>
      <c r="AW651" s="223" t="str">
        <f t="shared" si="1723"/>
        <v>0,541931878311966-2,72447553387907i</v>
      </c>
      <c r="AX651" s="223" t="str">
        <f t="shared" si="1724"/>
        <v>-1,96423739596784+1,96423739596766i</v>
      </c>
      <c r="AY651" s="223" t="str">
        <f t="shared" si="1725"/>
        <v>2,72447553387907-0,541931878311952i</v>
      </c>
      <c r="AZ651" s="223" t="str">
        <f t="shared" si="1726"/>
        <v>-2,56639983579672-1,06303761845898i</v>
      </c>
      <c r="BA651" s="223" t="str">
        <f t="shared" si="1727"/>
        <v>1,54329141908732+2,30969883127818i</v>
      </c>
      <c r="BB651" s="223" t="str">
        <f t="shared" si="1728"/>
        <v>7,75901172177839E-13-2,77785116509801i</v>
      </c>
      <c r="BC651" s="223" t="str">
        <f t="shared" si="1729"/>
        <v>-1,54329141908723+2,30969883127824i</v>
      </c>
      <c r="BD651" s="223" t="str">
        <f t="shared" si="1730"/>
        <v>2,56639983579636-1,06303761845984i</v>
      </c>
      <c r="BE651" s="223" t="str">
        <f t="shared" si="1731"/>
        <v>-2,72447553387888-0,541931878312933i</v>
      </c>
      <c r="BF651" s="223" t="str">
        <f t="shared" si="1732"/>
        <v>1,96423739596755+1,96423739596795i</v>
      </c>
      <c r="BG651" s="223" t="str">
        <f t="shared" si="1733"/>
        <v>-0,541931878312341-2,72447553387899i</v>
      </c>
      <c r="BH651" s="223" t="str">
        <f t="shared" si="1734"/>
        <v>-1,06303761845784+2,56639983579719i</v>
      </c>
      <c r="BI651" s="223" t="str">
        <f t="shared" si="1735"/>
        <v>2,30969883127858-1,54329141908673i</v>
      </c>
      <c r="BJ651" s="223" t="str">
        <f t="shared" si="1736"/>
        <v>-2,77785116509801+1,74236494561141E-13i</v>
      </c>
      <c r="BK651" s="223" t="str">
        <f t="shared" si="1737"/>
        <v>2,30969883127877+1,54329141908644i</v>
      </c>
      <c r="BL651" s="223" t="str">
        <f t="shared" si="1738"/>
        <v>-1,06303761845816-2,56639983579706i</v>
      </c>
      <c r="BM651" s="176"/>
      <c r="BN651" s="176"/>
      <c r="BO651" s="176"/>
      <c r="BP651" s="176"/>
      <c r="BQ651" s="176"/>
      <c r="BR651" s="176"/>
      <c r="BS651" s="176"/>
      <c r="BT651" s="176"/>
      <c r="BU651" s="176"/>
      <c r="BV651" s="176"/>
      <c r="BW651" s="223"/>
      <c r="BX651" s="223"/>
      <c r="BY651" s="223"/>
      <c r="BZ651" s="223"/>
      <c r="CH651" s="222">
        <f t="shared" si="1739"/>
        <v>-258.95833600994672</v>
      </c>
    </row>
    <row r="652" spans="1:86">
      <c r="A652" s="227">
        <f t="shared" si="1630"/>
        <v>8.4375000000000023E-3</v>
      </c>
      <c r="B652" s="228">
        <v>27</v>
      </c>
      <c r="C652" s="228">
        <f t="shared" si="1631"/>
        <v>1350</v>
      </c>
      <c r="D652" s="228">
        <f t="shared" si="1740"/>
        <v>8482.3001646924422</v>
      </c>
      <c r="E652" s="227" t="str">
        <f t="shared" si="1687"/>
        <v>8482,30016469244i</v>
      </c>
      <c r="F652" s="227" t="str">
        <f t="shared" si="1632"/>
        <v>0,0965538695494516-0,285734962548964i</v>
      </c>
      <c r="G652" s="227" t="str">
        <f t="shared" si="1633"/>
        <v>-2,84782830578206-0,291733776769897i</v>
      </c>
      <c r="H652" s="227" t="str">
        <f t="shared" si="1634"/>
        <v>0,00142846154848833-0,00422729206985228i</v>
      </c>
      <c r="I652" s="227" t="str">
        <f t="shared" si="1688"/>
        <v>0,00213678693112357-0,0018763709820156i</v>
      </c>
      <c r="J652" s="223" t="str">
        <f>IMPRODUCT(1/Nt_input,AO625)</f>
        <v>3,65314806942234E-14-5,68906900755284E-14i</v>
      </c>
      <c r="K652" s="246" t="str">
        <f t="shared" si="1689"/>
        <v>-2,86880494825548E-17-1,90109893360694E-16i</v>
      </c>
      <c r="L652" s="222">
        <f t="shared" si="1690"/>
        <v>-314.32211924299332</v>
      </c>
      <c r="M652" s="222">
        <f t="shared" si="1635"/>
        <v>50.356983684129986</v>
      </c>
      <c r="N652" s="224">
        <f t="shared" si="1636"/>
        <v>2.3569836841299852</v>
      </c>
      <c r="O652" s="223" t="str">
        <f t="shared" si="1637"/>
        <v>-2,07867403075636-1,11107441745099i</v>
      </c>
      <c r="P652" s="223" t="str">
        <f t="shared" si="1638"/>
        <v>1,30946997461551+1,95976031004698i</v>
      </c>
      <c r="Q652" s="223" t="str">
        <f t="shared" si="1691"/>
        <v>-0,231024800521844-2,34563416346173i</v>
      </c>
      <c r="R652" s="223" t="str">
        <f t="shared" si="1692"/>
        <v>-0,901978606271274+2,17756898423078i</v>
      </c>
      <c r="S652" s="223" t="str">
        <f t="shared" si="1693"/>
        <v>1,82197302623795-1,49525462009528i</v>
      </c>
      <c r="T652" s="223" t="str">
        <f t="shared" si="1694"/>
        <v>-2,31169490354528+0,459824705923615i</v>
      </c>
      <c r="U652" s="223" t="str">
        <f t="shared" si="1695"/>
        <v>2,25549275800668+0,684196248041746i</v>
      </c>
      <c r="V652" s="223" t="str">
        <f t="shared" si="1696"/>
        <v>-1,66663914619436-1,66663914619437i</v>
      </c>
      <c r="W652" s="223" t="str">
        <f t="shared" si="1697"/>
        <v>0,684196248041722+2,25549275800668i</v>
      </c>
      <c r="X652" s="223" t="str">
        <f t="shared" si="1698"/>
        <v>0,459824705923634-2,31169490354528i</v>
      </c>
      <c r="Y652" s="223" t="str">
        <f t="shared" si="1699"/>
        <v>-1,49525462009529+1,82197302623794i</v>
      </c>
      <c r="Z652" s="223" t="str">
        <f t="shared" si="1700"/>
        <v>2,1775689842307-0,901978606271472i</v>
      </c>
      <c r="AA652" s="223" t="str">
        <f t="shared" si="1701"/>
        <v>-2,34563416346172-0,231024800521956i</v>
      </c>
      <c r="AB652" s="223" t="str">
        <f t="shared" si="1702"/>
        <v>1,95976031004694+1,30946997461556i</v>
      </c>
      <c r="AC652" s="223" t="str">
        <f t="shared" si="1703"/>
        <v>-1,11107441745095-2,07867403075638i</v>
      </c>
      <c r="AD652" s="223" t="str">
        <f t="shared" si="1704"/>
        <v>-2,4832554578752E-14+2,35698368412999i</v>
      </c>
      <c r="AE652" s="223" t="str">
        <f t="shared" si="1705"/>
        <v>1,11107441745098-2,07867403075636i</v>
      </c>
      <c r="AF652" s="223" t="str">
        <f t="shared" si="1706"/>
        <v>-1,95976031004696+1,30946997461552i</v>
      </c>
      <c r="AG652" s="223" t="str">
        <f t="shared" si="1707"/>
        <v>2,34563416346172-0,231024800521923i</v>
      </c>
      <c r="AH652" s="223" t="str">
        <f t="shared" si="1708"/>
        <v>-2,17756898423077-0,901978606271293i</v>
      </c>
      <c r="AI652" s="223" t="str">
        <f t="shared" si="1709"/>
        <v>1,49525462009525+1,82197302623797i</v>
      </c>
      <c r="AJ652" s="223" t="str">
        <f t="shared" si="1710"/>
        <v>-0,459824705923594-2,31169490354528i</v>
      </c>
      <c r="AK652" s="223" t="str">
        <f t="shared" si="1711"/>
        <v>-0,684196248041769+2,25549275800667i</v>
      </c>
      <c r="AL652" s="223" t="str">
        <f t="shared" si="1712"/>
        <v>1,66663914619438-1,66663914619434i</v>
      </c>
      <c r="AM652" s="223" t="str">
        <f t="shared" si="1713"/>
        <v>-2,25549275800668+0,684196248041715i</v>
      </c>
      <c r="AN652" s="223" t="str">
        <f t="shared" si="1714"/>
        <v>2,31169490354527+0,45982470592365i</v>
      </c>
      <c r="AO652" s="223" t="str">
        <f t="shared" si="1715"/>
        <v>-1,82197302623792-1,49525462009531i</v>
      </c>
      <c r="AP652" s="223" t="str">
        <f t="shared" si="1716"/>
        <v>0,901978606271441+2,17756898423071i</v>
      </c>
      <c r="AQ652" s="223" t="str">
        <f t="shared" si="1717"/>
        <v>0,231024800521964-2,34563416346172i</v>
      </c>
      <c r="AR652" s="223" t="str">
        <f t="shared" si="1718"/>
        <v>-1,30946997461557+1,95976031004693i</v>
      </c>
      <c r="AS652" s="223" t="str">
        <f t="shared" si="1719"/>
        <v>2,07867403075639-1,11107441745093i</v>
      </c>
      <c r="AT652" s="223" t="str">
        <f t="shared" si="1720"/>
        <v>-2,35698368412999-4,96651091575041E-14i</v>
      </c>
      <c r="AU652" s="223" t="str">
        <f t="shared" si="1721"/>
        <v>2,07867403075635+1,11107441745102i</v>
      </c>
      <c r="AV652" s="223" t="str">
        <f t="shared" si="1722"/>
        <v>-1,30946997461552-1,95976031004697i</v>
      </c>
      <c r="AW652" s="223" t="str">
        <f t="shared" si="1723"/>
        <v>0,231024800521898+2,34563416346172i</v>
      </c>
      <c r="AX652" s="223" t="str">
        <f t="shared" si="1724"/>
        <v>0,901978606271317-2,17756898423077i</v>
      </c>
      <c r="AY652" s="223" t="str">
        <f t="shared" si="1725"/>
        <v>-1,82197302623784+1,49525462009542i</v>
      </c>
      <c r="AZ652" s="223" t="str">
        <f t="shared" si="1726"/>
        <v>2,31169490354515-0,459824705924277i</v>
      </c>
      <c r="BA652" s="223" t="str">
        <f t="shared" si="1727"/>
        <v>-2,2554927580066-0,684196248042003i</v>
      </c>
      <c r="BB652" s="223" t="str">
        <f t="shared" si="1728"/>
        <v>1,66663914619515+1,66663914619357i</v>
      </c>
      <c r="BC652" s="223" t="str">
        <f t="shared" si="1729"/>
        <v>-0,684196248041899-2,25549275800663i</v>
      </c>
      <c r="BD652" s="223" t="str">
        <f t="shared" si="1730"/>
        <v>-0,459824705924381+2,31169490354513i</v>
      </c>
      <c r="BE652" s="223" t="str">
        <f t="shared" si="1731"/>
        <v>1,49525462009477-1,82197302623837i</v>
      </c>
      <c r="BF652" s="223" t="str">
        <f t="shared" si="1732"/>
        <v>-2,17756898423081+0,901978606271218i</v>
      </c>
      <c r="BG652" s="223" t="str">
        <f t="shared" si="1733"/>
        <v>2,34563416346162+0,231024800522939i</v>
      </c>
      <c r="BH652" s="223" t="str">
        <f t="shared" si="1734"/>
        <v>-1,95976031004717-1,30946997461522i</v>
      </c>
      <c r="BI652" s="223" t="str">
        <f t="shared" si="1735"/>
        <v>1,11107441745051+2,07867403075662i</v>
      </c>
      <c r="BJ652" s="223" t="str">
        <f t="shared" si="1736"/>
        <v>-8,80102788250017E-13-2,35698368412999i</v>
      </c>
      <c r="BK652" s="223" t="str">
        <f t="shared" si="1737"/>
        <v>-1,11107441745103+2,07867403075634i</v>
      </c>
      <c r="BL652" s="223" t="str">
        <f t="shared" si="1738"/>
        <v>1,95976031004749-1,30946997461473i</v>
      </c>
      <c r="BM652" s="176"/>
      <c r="BN652" s="176"/>
      <c r="BO652" s="176"/>
      <c r="BP652" s="176"/>
      <c r="BQ652" s="176"/>
      <c r="BR652" s="176"/>
      <c r="BS652" s="176"/>
      <c r="BT652" s="176"/>
      <c r="BU652" s="176"/>
      <c r="BV652" s="176"/>
      <c r="BW652" s="223"/>
      <c r="BX652" s="223"/>
      <c r="BY652" s="223"/>
      <c r="BZ652" s="223"/>
      <c r="CH652" s="222">
        <f t="shared" si="1739"/>
        <v>-263.39979306331395</v>
      </c>
    </row>
    <row r="653" spans="1:86">
      <c r="A653" s="227">
        <f t="shared" si="1630"/>
        <v>8.7500000000000026E-3</v>
      </c>
      <c r="B653" s="228">
        <v>28</v>
      </c>
      <c r="C653" s="228">
        <f t="shared" si="1631"/>
        <v>1400</v>
      </c>
      <c r="D653" s="228">
        <f t="shared" si="1740"/>
        <v>8796.45943005142</v>
      </c>
      <c r="E653" s="227" t="str">
        <f t="shared" si="1687"/>
        <v>8796,45943005142i</v>
      </c>
      <c r="F653" s="227" t="str">
        <f t="shared" si="1632"/>
        <v>0,0957196670418565-0,273763045190487i</v>
      </c>
      <c r="G653" s="227" t="str">
        <f t="shared" si="1633"/>
        <v>-2,85741232929671-0,313285590743273i</v>
      </c>
      <c r="H653" s="227" t="str">
        <f t="shared" si="1634"/>
        <v>0,00141611997987681-0,00405017411810095i</v>
      </c>
      <c r="I653" s="227" t="str">
        <f t="shared" si="1688"/>
        <v>0,00205992591590236-0,00183962653505095i</v>
      </c>
      <c r="J653" s="223" t="str">
        <f>IMPRODUCT(1/Nt_input,AP625)</f>
        <v>3,75402223955039E-14-1,27350387180146E-14i</v>
      </c>
      <c r="K653" s="246" t="str">
        <f t="shared" si="1689"/>
        <v>5,39023618506757E-17-9,52932255457412E-17i</v>
      </c>
      <c r="L653" s="222">
        <f t="shared" si="1690"/>
        <v>-319.21316181107068</v>
      </c>
      <c r="M653" s="222">
        <f t="shared" si="1635"/>
        <v>49.913417161825443</v>
      </c>
      <c r="N653" s="224">
        <f t="shared" si="1636"/>
        <v>1.9134171618254454</v>
      </c>
      <c r="O653" s="223" t="str">
        <f t="shared" si="1637"/>
        <v>-1,76776695296637-0,732233047033628i</v>
      </c>
      <c r="P653" s="223" t="str">
        <f t="shared" si="1638"/>
        <v>1,35299025036549+1,35299025036549i</v>
      </c>
      <c r="Q653" s="223" t="str">
        <f t="shared" si="1691"/>
        <v>-0,732233047033634-1,76776695296636i</v>
      </c>
      <c r="R653" s="223" t="str">
        <f t="shared" si="1692"/>
        <v>4,67642862406901E-14+1,91341716182545i</v>
      </c>
      <c r="S653" s="223" t="str">
        <f t="shared" si="1693"/>
        <v>0,732233047033711-1,76776695296633i</v>
      </c>
      <c r="T653" s="223" t="str">
        <f t="shared" si="1694"/>
        <v>-1,35299025036551+1,35299025036547i</v>
      </c>
      <c r="U653" s="223" t="str">
        <f t="shared" si="1695"/>
        <v>1,76776695296635-0,732233047033657i</v>
      </c>
      <c r="V653" s="223" t="str">
        <f t="shared" si="1696"/>
        <v>-1,91341716182545+9,35285724813803E-14i</v>
      </c>
      <c r="W653" s="223" t="str">
        <f t="shared" si="1697"/>
        <v>1,76776695296635+0,732233047033667i</v>
      </c>
      <c r="X653" s="223" t="str">
        <f t="shared" si="1698"/>
        <v>-1,3529902503655-1,35299025036548i</v>
      </c>
      <c r="Y653" s="223" t="str">
        <f t="shared" si="1699"/>
        <v>0,732233047033697+1,76776695296634i</v>
      </c>
      <c r="Z653" s="223" t="str">
        <f t="shared" si="1700"/>
        <v>5,34451060138931E-14-1,91341716182545i</v>
      </c>
      <c r="AA653" s="223" t="str">
        <f t="shared" si="1701"/>
        <v>-0,732233047033621+1,76776695296637i</v>
      </c>
      <c r="AB653" s="223" t="str">
        <f t="shared" si="1702"/>
        <v>1,35299025036545-1,35299025036553i</v>
      </c>
      <c r="AC653" s="223" t="str">
        <f t="shared" si="1703"/>
        <v>-1,76776695296639+0,732233047033569i</v>
      </c>
      <c r="AD653" s="223" t="str">
        <f t="shared" si="1704"/>
        <v>1,91341716182545+1,68775547593063E-14i</v>
      </c>
      <c r="AE653" s="223" t="str">
        <f t="shared" si="1705"/>
        <v>-1,76776695296638-0,732233047033586i</v>
      </c>
      <c r="AF653" s="223" t="str">
        <f t="shared" si="1706"/>
        <v>1,35299025036543+1,35299025036555i</v>
      </c>
      <c r="AG653" s="223" t="str">
        <f t="shared" si="1707"/>
        <v>-0,732233047033602-1,76776695296638i</v>
      </c>
      <c r="AH653" s="223" t="str">
        <f t="shared" si="1708"/>
        <v>3,32856431434183E-14+1,91341716182545i</v>
      </c>
      <c r="AI653" s="223" t="str">
        <f t="shared" si="1709"/>
        <v>0,73223304703354-1,7677669529664i</v>
      </c>
      <c r="AJ653" s="223" t="str">
        <f t="shared" si="1710"/>
        <v>-1,35299025036552+1,35299025036546i</v>
      </c>
      <c r="AK653" s="223" t="str">
        <f t="shared" si="1711"/>
        <v>1,76776695296636-0,732233047033648i</v>
      </c>
      <c r="AL653" s="223" t="str">
        <f t="shared" si="1712"/>
        <v>-1,91341716182545+8,34488410461428E-14i</v>
      </c>
      <c r="AM653" s="223" t="str">
        <f t="shared" si="1713"/>
        <v>1,76776695296635+0,73223304703367i</v>
      </c>
      <c r="AN653" s="223" t="str">
        <f t="shared" si="1714"/>
        <v>-1,3529902503655-1,35299025036548i</v>
      </c>
      <c r="AO653" s="223" t="str">
        <f t="shared" si="1715"/>
        <v>0,732233047033682+1,76776695296634i</v>
      </c>
      <c r="AP653" s="223" t="str">
        <f t="shared" si="1716"/>
        <v>7,03226607731994E-14-1,91341716182545i</v>
      </c>
      <c r="AQ653" s="223" t="str">
        <f t="shared" si="1717"/>
        <v>-0,732233047033636+1,76776695296636i</v>
      </c>
      <c r="AR653" s="223" t="str">
        <f t="shared" si="1718"/>
        <v>1,35299025036545-1,35299025036553i</v>
      </c>
      <c r="AS653" s="223" t="str">
        <f t="shared" si="1719"/>
        <v>-1,76776695296639+0,732233047033565i</v>
      </c>
      <c r="AT653" s="223" t="str">
        <f t="shared" si="1720"/>
        <v>1,91341716182545+3,37551095186125E-14i</v>
      </c>
      <c r="AU653" s="223" t="str">
        <f t="shared" si="1721"/>
        <v>-1,76776695296638-0,732233047033602i</v>
      </c>
      <c r="AV653" s="223" t="str">
        <f t="shared" si="1722"/>
        <v>1,35299025036556+1,35299025036542i</v>
      </c>
      <c r="AW653" s="223" t="str">
        <f t="shared" si="1723"/>
        <v>-0,7322330470336-1,76776695296638i</v>
      </c>
      <c r="AX653" s="223" t="str">
        <f t="shared" si="1724"/>
        <v>3,00037350322497E-14+1,91341716182545i</v>
      </c>
      <c r="AY653" s="223" t="str">
        <f t="shared" si="1725"/>
        <v>0,73223304703284-1,76776695296669i</v>
      </c>
      <c r="AZ653" s="223" t="str">
        <f t="shared" si="1726"/>
        <v>-1,35299025036497+1,35299025036601i</v>
      </c>
      <c r="BA653" s="223" t="str">
        <f t="shared" si="1727"/>
        <v>1,76776695296615-0,73223304703416i</v>
      </c>
      <c r="BB653" s="223" t="str">
        <f t="shared" si="1728"/>
        <v>-1,91341716182545+4,47249392434694E-13i</v>
      </c>
      <c r="BC653" s="223" t="str">
        <f t="shared" si="1729"/>
        <v>1,76776695296649+0,732233047033334i</v>
      </c>
      <c r="BD653" s="223" t="str">
        <f t="shared" si="1730"/>
        <v>-1,35299025036563-1,35299025036535i</v>
      </c>
      <c r="BE653" s="223" t="str">
        <f t="shared" si="1731"/>
        <v>0,732233047033692+1,76776695296634i</v>
      </c>
      <c r="BF653" s="223" t="str">
        <f t="shared" si="1732"/>
        <v>8,72002155325056E-14-1,91341716182545i</v>
      </c>
      <c r="BG653" s="223" t="str">
        <f t="shared" si="1733"/>
        <v>-0,732233047033827+1,76776695296628i</v>
      </c>
      <c r="BH653" s="223" t="str">
        <f t="shared" si="1734"/>
        <v>1,35299025036573-1,35299025036525i</v>
      </c>
      <c r="BI653" s="223" t="str">
        <f t="shared" si="1735"/>
        <v>-1,76776695296656+0,732233047033173i</v>
      </c>
      <c r="BJ653" s="223" t="str">
        <f t="shared" si="1736"/>
        <v>1,91341716182545+5,9445853020343E-13i</v>
      </c>
      <c r="BK653" s="223" t="str">
        <f t="shared" si="1737"/>
        <v>-1,76776695296608-0,732233047034321i</v>
      </c>
      <c r="BL653" s="223" t="str">
        <f t="shared" si="1738"/>
        <v>1,35299025036489+1,35299025036609i</v>
      </c>
      <c r="BM653" s="176"/>
      <c r="BN653" s="176"/>
      <c r="BO653" s="176"/>
      <c r="BP653" s="176"/>
      <c r="BQ653" s="176"/>
      <c r="BR653" s="176"/>
      <c r="BS653" s="176"/>
      <c r="BT653" s="176"/>
      <c r="BU653" s="176"/>
      <c r="BV653" s="176"/>
      <c r="BW653" s="223"/>
      <c r="BX653" s="223"/>
      <c r="BY653" s="223"/>
      <c r="BZ653" s="223"/>
      <c r="CH653" s="222">
        <f t="shared" si="1739"/>
        <v>-268.03699568490225</v>
      </c>
    </row>
    <row r="654" spans="1:86">
      <c r="A654" s="227">
        <f t="shared" si="1630"/>
        <v>9.0625000000000028E-3</v>
      </c>
      <c r="B654" s="228">
        <v>29</v>
      </c>
      <c r="C654" s="228">
        <f t="shared" si="1631"/>
        <v>1450</v>
      </c>
      <c r="D654" s="228">
        <f t="shared" si="1740"/>
        <v>9110.6186954103996</v>
      </c>
      <c r="E654" s="227" t="str">
        <f t="shared" si="1687"/>
        <v>9110,6186954104i</v>
      </c>
      <c r="F654" s="227" t="str">
        <f t="shared" si="1632"/>
        <v>0,0949037037849355-0,262574742250376i</v>
      </c>
      <c r="G654" s="227" t="str">
        <f t="shared" si="1633"/>
        <v>-2,86729545221656-0,334210904771329i</v>
      </c>
      <c r="H654" s="227" t="str">
        <f t="shared" si="1634"/>
        <v>0,00140404825097636-0,00388464931192421i</v>
      </c>
      <c r="I654" s="227" t="str">
        <f t="shared" si="1688"/>
        <v>0,00198823830204908-0,00180223420374136i</v>
      </c>
      <c r="J654" s="223" t="str">
        <f>IMPRODUCT(1/Nt_input,AQ625)</f>
        <v>3,77388482335033E-14+5,04717795335452E-14i</v>
      </c>
      <c r="K654" s="246" t="str">
        <f t="shared" si="1689"/>
        <v>1,65995790932117E-16+3,23356821449476E-17i</v>
      </c>
      <c r="L654" s="222">
        <f t="shared" si="1690"/>
        <v>-315.43630945847684</v>
      </c>
      <c r="M654" s="222">
        <f t="shared" si="1635"/>
        <v>49.45142338627231</v>
      </c>
      <c r="N654" s="224">
        <f t="shared" si="1636"/>
        <v>1.4514233862723076</v>
      </c>
      <c r="O654" s="223" t="str">
        <f t="shared" si="1637"/>
        <v>-1,388925582549-0,421325969243635i</v>
      </c>
      <c r="P654" s="223" t="str">
        <f t="shared" si="1638"/>
        <v>1,20681444027068+0,806367628921406i</v>
      </c>
      <c r="Q654" s="223" t="str">
        <f t="shared" si="1691"/>
        <v>-0,920773248729208-1,12196544984364i</v>
      </c>
      <c r="R654" s="223" t="str">
        <f t="shared" si="1692"/>
        <v>0,555435683273649+1,34094035958521i</v>
      </c>
      <c r="S654" s="223" t="str">
        <f t="shared" si="1693"/>
        <v>-0,142264369729786-1,44443438595305i</v>
      </c>
      <c r="T654" s="223" t="str">
        <f t="shared" si="1694"/>
        <v>-0,283158655809606+1,42353469288889i</v>
      </c>
      <c r="U654" s="223" t="str">
        <f t="shared" si="1695"/>
        <v>0,68419624804177-1,28004114792601i</v>
      </c>
      <c r="V654" s="223" t="str">
        <f t="shared" si="1696"/>
        <v>-1,02631131880589+1,02631131880589i</v>
      </c>
      <c r="W654" s="223" t="str">
        <f t="shared" si="1697"/>
        <v>1,28004114792608-0,684196248041638i</v>
      </c>
      <c r="X654" s="223" t="str">
        <f t="shared" si="1698"/>
        <v>-1,42353469288889+0,283158655809602i</v>
      </c>
      <c r="Y654" s="223" t="str">
        <f t="shared" si="1699"/>
        <v>1,44443438595303+0,142264369729932i</v>
      </c>
      <c r="Z654" s="223" t="str">
        <f t="shared" si="1700"/>
        <v>-1,34094035958521-0,555435683273653i</v>
      </c>
      <c r="AA654" s="223" t="str">
        <f t="shared" si="1701"/>
        <v>1,12196544984368+0,920773248729156i</v>
      </c>
      <c r="AB654" s="223" t="str">
        <f t="shared" si="1702"/>
        <v>-0,806367628921404-1,20681444027068i</v>
      </c>
      <c r="AC654" s="223" t="str">
        <f t="shared" si="1703"/>
        <v>0,421325969243565+1,38892558254902i</v>
      </c>
      <c r="AD654" s="223" t="str">
        <f t="shared" si="1704"/>
        <v>1,5736363885927E-19-1,45142338627231i</v>
      </c>
      <c r="AE654" s="223" t="str">
        <f t="shared" si="1705"/>
        <v>-0,421325969243565+1,38892558254902i</v>
      </c>
      <c r="AF654" s="223" t="str">
        <f t="shared" si="1706"/>
        <v>0,806367628921413-1,20681444027068i</v>
      </c>
      <c r="AG654" s="223" t="str">
        <f t="shared" si="1707"/>
        <v>-1,12196544984368+0,920773248729148i</v>
      </c>
      <c r="AH654" s="223" t="str">
        <f t="shared" si="1708"/>
        <v>1,34094035958521-0,555435683273644i</v>
      </c>
      <c r="AI654" s="223" t="str">
        <f t="shared" si="1709"/>
        <v>-1,44443438595303+0,142264369729927i</v>
      </c>
      <c r="AJ654" s="223" t="str">
        <f t="shared" si="1710"/>
        <v>1,42353469288889+0,283158655809606i</v>
      </c>
      <c r="AK654" s="223" t="str">
        <f t="shared" si="1711"/>
        <v>-1,28004114792601-0,68419624804177i</v>
      </c>
      <c r="AL654" s="223" t="str">
        <f t="shared" si="1712"/>
        <v>1,02631131880588+1,0263113188059i</v>
      </c>
      <c r="AM654" s="223" t="str">
        <f t="shared" si="1713"/>
        <v>-0,684196248041643-1,28004114792608i</v>
      </c>
      <c r="AN654" s="223" t="str">
        <f t="shared" si="1714"/>
        <v>0,283158655809596+1,42353469288889i</v>
      </c>
      <c r="AO654" s="223" t="str">
        <f t="shared" si="1715"/>
        <v>0,142264369729927-1,44443438595303i</v>
      </c>
      <c r="AP654" s="223" t="str">
        <f t="shared" si="1716"/>
        <v>-0,555435683273653+1,34094035958521i</v>
      </c>
      <c r="AQ654" s="223" t="str">
        <f t="shared" si="1717"/>
        <v>0,920773248729164-1,12196544984367i</v>
      </c>
      <c r="AR654" s="223" t="str">
        <f t="shared" si="1718"/>
        <v>-1,20681444027068+0,806367628921404i</v>
      </c>
      <c r="AS654" s="223" t="str">
        <f t="shared" si="1719"/>
        <v>1,38892558254898-0,421325969243693i</v>
      </c>
      <c r="AT654" s="223" t="str">
        <f t="shared" si="1720"/>
        <v>-1,45142338627231-3,14727277718541E-19i</v>
      </c>
      <c r="AU654" s="223" t="str">
        <f t="shared" si="1721"/>
        <v>1,38892558254902+0,421325969243576i</v>
      </c>
      <c r="AV654" s="223" t="str">
        <f t="shared" si="1722"/>
        <v>-1,20681444027068-0,806367628921404i</v>
      </c>
      <c r="AW654" s="223" t="str">
        <f t="shared" si="1723"/>
        <v>0,920773248729148+1,12196544984368i</v>
      </c>
      <c r="AX654" s="223" t="str">
        <f t="shared" si="1724"/>
        <v>-0,555435683273634-1,34094035958521i</v>
      </c>
      <c r="AY654" s="223" t="str">
        <f t="shared" si="1725"/>
        <v>0,142264369730214+1,44443438595301i</v>
      </c>
      <c r="AZ654" s="223" t="str">
        <f t="shared" si="1726"/>
        <v>0,283158655810325-1,42353469288875i</v>
      </c>
      <c r="BA654" s="223" t="str">
        <f t="shared" si="1727"/>
        <v>-0,684196248042025+1,28004114792587i</v>
      </c>
      <c r="BB654" s="223" t="str">
        <f t="shared" si="1728"/>
        <v>1,0263113188059-1,02631131880588i</v>
      </c>
      <c r="BC654" s="223" t="str">
        <f t="shared" si="1729"/>
        <v>-1,28004114792587+0,684196248042025i</v>
      </c>
      <c r="BD654" s="223" t="str">
        <f t="shared" si="1730"/>
        <v>1,42353469288875-0,283158655810304i</v>
      </c>
      <c r="BE654" s="223" t="str">
        <f t="shared" si="1731"/>
        <v>-1,444434385953-0,142264369730235i</v>
      </c>
      <c r="BF654" s="223" t="str">
        <f t="shared" si="1732"/>
        <v>1,34094035958521+0,555435683273653i</v>
      </c>
      <c r="BG654" s="223" t="str">
        <f t="shared" si="1733"/>
        <v>-1,12196544984387-0,920773248728925i</v>
      </c>
      <c r="BH654" s="223" t="str">
        <f t="shared" si="1734"/>
        <v>0,806367628920803+1,20681444027109i</v>
      </c>
      <c r="BI654" s="223" t="str">
        <f t="shared" si="1735"/>
        <v>-0,42132596924328-1,38892558254911i</v>
      </c>
      <c r="BJ654" s="223" t="str">
        <f t="shared" si="1736"/>
        <v>-2,06264389634788E-14+1,45142338627231i</v>
      </c>
      <c r="BK654" s="223" t="str">
        <f t="shared" si="1737"/>
        <v>0,42132596924328-1,38892558254911i</v>
      </c>
      <c r="BL654" s="223" t="str">
        <f t="shared" si="1738"/>
        <v>-0,806367628922004+1,20681444027028i</v>
      </c>
      <c r="BM654" s="176"/>
      <c r="BN654" s="176"/>
      <c r="BO654" s="176"/>
      <c r="BP654" s="176"/>
      <c r="BQ654" s="176"/>
      <c r="BR654" s="176"/>
      <c r="BS654" s="176"/>
      <c r="BT654" s="176"/>
      <c r="BU654" s="176"/>
      <c r="BV654" s="176"/>
      <c r="BW654" s="223"/>
      <c r="BX654" s="223"/>
      <c r="BY654" s="223"/>
      <c r="BZ654" s="223"/>
      <c r="CH654" s="222">
        <f t="shared" si="1739"/>
        <v>-264.01032180279208</v>
      </c>
    </row>
    <row r="655" spans="1:86">
      <c r="A655" s="227">
        <f t="shared" si="1630"/>
        <v>9.3750000000000031E-3</v>
      </c>
      <c r="B655" s="228">
        <v>30</v>
      </c>
      <c r="C655" s="228">
        <f t="shared" si="1631"/>
        <v>1500</v>
      </c>
      <c r="D655" s="228">
        <f t="shared" si="1740"/>
        <v>9424.7779607693792</v>
      </c>
      <c r="E655" s="227" t="str">
        <f t="shared" si="1687"/>
        <v>9424,77796076938i</v>
      </c>
      <c r="F655" s="227" t="str">
        <f t="shared" si="1632"/>
        <v>0,0941024649326861-0,252093497639839i</v>
      </c>
      <c r="G655" s="227" t="str">
        <f t="shared" si="1633"/>
        <v>-2,87747272733913-0,354547008282458i</v>
      </c>
      <c r="H655" s="227" t="str">
        <f t="shared" si="1634"/>
        <v>0,00139219436156795-0,00372958504597281i</v>
      </c>
      <c r="I655" s="227" t="str">
        <f t="shared" si="1688"/>
        <v>0,00192130453704132-0,00176449409437442i</v>
      </c>
      <c r="J655" s="223" t="str">
        <f>IMPRODUCT(1/Nt_input,AR625)</f>
        <v>-1,12280586846321E-14-3,086615164849E-14i</v>
      </c>
      <c r="K655" s="246" t="str">
        <f t="shared" si="1689"/>
        <v>-7,60356623927757E-17-3,94914339629265E-17i</v>
      </c>
      <c r="L655" s="222">
        <f t="shared" si="1690"/>
        <v>-321.34245053273889</v>
      </c>
      <c r="M655" s="222">
        <f t="shared" si="1635"/>
        <v>48.97545161008064</v>
      </c>
      <c r="N655" s="224">
        <f t="shared" si="1636"/>
        <v>0.97545161008063652</v>
      </c>
      <c r="O655" s="223" t="str">
        <f t="shared" si="1637"/>
        <v>-0,956708580912719-0,190301168721783i</v>
      </c>
      <c r="P655" s="223" t="str">
        <f t="shared" si="1638"/>
        <v>0,90119977750868+0,373289170251713i</v>
      </c>
      <c r="Q655" s="223" t="str">
        <f t="shared" si="1691"/>
        <v>-0,811058372053638-0,541931878311848i</v>
      </c>
      <c r="R655" s="223" t="str">
        <f t="shared" si="1692"/>
        <v>0,689748448207337+0,689748448207371i</v>
      </c>
      <c r="S655" s="223" t="str">
        <f t="shared" si="1693"/>
        <v>-0,54193187831188-0,811058372053617i</v>
      </c>
      <c r="T655" s="223" t="str">
        <f t="shared" si="1694"/>
        <v>0,373289170251724+0,901199777508675i</v>
      </c>
      <c r="U655" s="223" t="str">
        <f t="shared" si="1695"/>
        <v>-0,190301168721765-0,956708580912723i</v>
      </c>
      <c r="V655" s="223" t="str">
        <f t="shared" si="1696"/>
        <v>-4,76805585296059E-14+0,975451610080637i</v>
      </c>
      <c r="W655" s="223" t="str">
        <f t="shared" si="1697"/>
        <v>0,190301168721763-0,956708580912723i</v>
      </c>
      <c r="X655" s="223" t="str">
        <f t="shared" si="1698"/>
        <v>-0,373289170251722+0,901199777508676i</v>
      </c>
      <c r="Y655" s="223" t="str">
        <f t="shared" si="1699"/>
        <v>0,541931878311878-0,811058372053619i</v>
      </c>
      <c r="Z655" s="223" t="str">
        <f t="shared" si="1700"/>
        <v>-0,689748448207335+0,689748448207373i</v>
      </c>
      <c r="AA655" s="223" t="str">
        <f t="shared" si="1701"/>
        <v>0,811058372053642-0,541931878311842i</v>
      </c>
      <c r="AB655" s="223" t="str">
        <f t="shared" si="1702"/>
        <v>-0,901199777508693+0,37328917025168i</v>
      </c>
      <c r="AC655" s="223" t="str">
        <f t="shared" si="1703"/>
        <v>0,956708580912713-0,190301168721814i</v>
      </c>
      <c r="AD655" s="223" t="str">
        <f t="shared" si="1704"/>
        <v>-0,975451610080637+1,67289072874882E-15i</v>
      </c>
      <c r="AE655" s="223" t="str">
        <f t="shared" si="1705"/>
        <v>0,956708580912714+0,19030116872181i</v>
      </c>
      <c r="AF655" s="223" t="str">
        <f t="shared" si="1706"/>
        <v>-0,901199777508694-0,373289170251676i</v>
      </c>
      <c r="AG655" s="223" t="str">
        <f t="shared" si="1707"/>
        <v>0,811058372053644+0,54193187831184i</v>
      </c>
      <c r="AH655" s="223" t="str">
        <f t="shared" si="1708"/>
        <v>-0,689748448207337-0,689748448207371i</v>
      </c>
      <c r="AI655" s="223" t="str">
        <f t="shared" si="1709"/>
        <v>0,54193187831188+0,811058372053617i</v>
      </c>
      <c r="AJ655" s="223" t="str">
        <f t="shared" si="1710"/>
        <v>-0,373289170251729-0,901199777508673i</v>
      </c>
      <c r="AK655" s="223" t="str">
        <f t="shared" si="1711"/>
        <v>0,19030116872177+0,956708580912722i</v>
      </c>
      <c r="AL655" s="223" t="str">
        <f t="shared" si="1712"/>
        <v>4,25421675227157E-14-0,975451610080637i</v>
      </c>
      <c r="AM655" s="223" t="str">
        <f t="shared" si="1713"/>
        <v>-0,190301168721758+0,956708580912724i</v>
      </c>
      <c r="AN655" s="223" t="str">
        <f t="shared" si="1714"/>
        <v>0,373289170251717-0,901199777508678i</v>
      </c>
      <c r="AO655" s="223" t="str">
        <f t="shared" si="1715"/>
        <v>-0,541931878311876+0,81105837205362i</v>
      </c>
      <c r="AP655" s="223" t="str">
        <f t="shared" si="1716"/>
        <v>0,689748448207334-0,689748448207374i</v>
      </c>
      <c r="AQ655" s="223" t="str">
        <f t="shared" si="1717"/>
        <v>-0,811058372053641+0,541931878311844i</v>
      </c>
      <c r="AR655" s="223" t="str">
        <f t="shared" si="1718"/>
        <v>0,901199777508693-0,373289170251681i</v>
      </c>
      <c r="AS655" s="223" t="str">
        <f t="shared" si="1719"/>
        <v>-0,956708580912713+0,190301168721815i</v>
      </c>
      <c r="AT655" s="223" t="str">
        <f t="shared" si="1720"/>
        <v>0,975451610080637-3,34578145749765E-15i</v>
      </c>
      <c r="AU655" s="223" t="str">
        <f t="shared" si="1721"/>
        <v>-0,956708580912714-0,190301168721809i</v>
      </c>
      <c r="AV655" s="223" t="str">
        <f t="shared" si="1722"/>
        <v>0,901199777508807+0,373289170251406i</v>
      </c>
      <c r="AW655" s="223" t="str">
        <f t="shared" si="1723"/>
        <v>-0,811058372053591-0,541931878311919i</v>
      </c>
      <c r="AX655" s="223" t="str">
        <f t="shared" si="1724"/>
        <v>0,689748448207681+0,689748448207027i</v>
      </c>
      <c r="AY655" s="223" t="str">
        <f t="shared" si="1725"/>
        <v>-0,541931878311882-0,811058372053616i</v>
      </c>
      <c r="AZ655" s="223" t="str">
        <f t="shared" si="1726"/>
        <v>0,373289170251365+0,901199777508824i</v>
      </c>
      <c r="BA655" s="223" t="str">
        <f t="shared" si="1727"/>
        <v>-0,190301168721956-0,956708580912685i</v>
      </c>
      <c r="BB655" s="223" t="str">
        <f t="shared" si="1728"/>
        <v>-2,41868292926171E-13+0,975451610080637i</v>
      </c>
      <c r="BC655" s="223" t="str">
        <f t="shared" si="1729"/>
        <v>0,190301168721479-0,95670858091278i</v>
      </c>
      <c r="BD655" s="223" t="str">
        <f t="shared" si="1730"/>
        <v>-0,373289170251812+0,901199777508639i</v>
      </c>
      <c r="BE655" s="223" t="str">
        <f t="shared" si="1731"/>
        <v>0,541931878311477-0,811058372053886i</v>
      </c>
      <c r="BF655" s="223" t="str">
        <f t="shared" si="1732"/>
        <v>-0,689748448207327+0,689748448207381i</v>
      </c>
      <c r="BG655" s="223" t="str">
        <f t="shared" si="1733"/>
        <v>0,811058372053852-0,541931878311528i</v>
      </c>
      <c r="BH655" s="223" t="str">
        <f t="shared" si="1734"/>
        <v>-0,901199777508615+0,373289170251868i</v>
      </c>
      <c r="BI655" s="223" t="str">
        <f t="shared" si="1735"/>
        <v>0,956708580912768-0,190301168721538i</v>
      </c>
      <c r="BJ655" s="223" t="str">
        <f t="shared" si="1736"/>
        <v>-0,975451610080637+3,03051696106411E-13i</v>
      </c>
      <c r="BK655" s="223" t="str">
        <f t="shared" si="1737"/>
        <v>0,956708580912697+0,190301168721896i</v>
      </c>
      <c r="BL655" s="223" t="str">
        <f t="shared" si="1738"/>
        <v>-0,901199777508847-0,373289170251309i</v>
      </c>
      <c r="BM655" s="176"/>
      <c r="BN655" s="176"/>
      <c r="BO655" s="176"/>
      <c r="BP655" s="176"/>
      <c r="BQ655" s="176"/>
      <c r="BR655" s="176"/>
      <c r="BS655" s="176"/>
      <c r="BT655" s="176"/>
      <c r="BU655" s="176"/>
      <c r="BV655" s="176"/>
      <c r="BW655" s="223"/>
      <c r="BX655" s="223"/>
      <c r="BY655" s="223"/>
      <c r="BZ655" s="223"/>
      <c r="CH655" s="222">
        <f t="shared" si="1739"/>
        <v>-269.67063643746911</v>
      </c>
    </row>
    <row r="656" spans="1:86">
      <c r="A656" s="227">
        <f t="shared" si="1630"/>
        <v>9.6875000000000034E-3</v>
      </c>
      <c r="B656" s="228">
        <v>31</v>
      </c>
      <c r="C656" s="228">
        <f t="shared" si="1631"/>
        <v>1550</v>
      </c>
      <c r="D656" s="228">
        <f t="shared" si="1740"/>
        <v>9738.9372261283588</v>
      </c>
      <c r="E656" s="227" t="str">
        <f t="shared" si="1687"/>
        <v>9738,93722612836i</v>
      </c>
      <c r="F656" s="227" t="str">
        <f t="shared" si="1632"/>
        <v>0,0933130837542315-0,242252631045851i</v>
      </c>
      <c r="G656" s="227" t="str">
        <f t="shared" si="1633"/>
        <v>-2,88793909135739-0,374325813627126i</v>
      </c>
      <c r="H656" s="227" t="str">
        <f t="shared" si="1634"/>
        <v>0,00138051589994042-0,00358399482158397i</v>
      </c>
      <c r="I656" s="227" t="str">
        <f t="shared" si="1688"/>
        <v>0,00185873756035769-0,0017266497141214i</v>
      </c>
      <c r="J656" s="223" t="str">
        <f>IMPRODUCT(1/Nt_input,AS625)</f>
        <v>2,14766830079586E-14+4,46902714487663E-14i</v>
      </c>
      <c r="K656" s="246" t="str">
        <f t="shared" si="1689"/>
        <v>1,17083961799809E-16+4,59847775484352E-17i</v>
      </c>
      <c r="L656" s="222">
        <f t="shared" si="1690"/>
        <v>-318.00704203804082</v>
      </c>
      <c r="M656" s="222">
        <f t="shared" si="1635"/>
        <v>48.4900857016478</v>
      </c>
      <c r="N656" s="224">
        <f t="shared" si="1636"/>
        <v>0.49008570164779752</v>
      </c>
      <c r="O656" s="223" t="str">
        <f t="shared" si="1637"/>
        <v>-0,487725805040315-0,0480367989919243i</v>
      </c>
      <c r="P656" s="223" t="str">
        <f t="shared" si="1638"/>
        <v>0,480668842312249+0,0956109773499708i</v>
      </c>
      <c r="Q656" s="223" t="str">
        <f t="shared" si="1691"/>
        <v>-0,468982775872399-0,142264369729856i</v>
      </c>
      <c r="R656" s="223" t="str">
        <f t="shared" si="1692"/>
        <v>0,452780148928824+0,187547678459655i</v>
      </c>
      <c r="S656" s="223" t="str">
        <f t="shared" si="1693"/>
        <v>-0,432217001636285-0,231024800521835i</v>
      </c>
      <c r="T656" s="223" t="str">
        <f t="shared" si="1694"/>
        <v>0,407491368344122+0,272277027464032i</v>
      </c>
      <c r="U656" s="223" t="str">
        <f t="shared" si="1695"/>
        <v>-0,378841370417364-0,310907077789985i</v>
      </c>
      <c r="V656" s="223" t="str">
        <f t="shared" si="1696"/>
        <v>0,346542922997725+0,346542922997724i</v>
      </c>
      <c r="W656" s="223" t="str">
        <f t="shared" si="1697"/>
        <v>-0,310907077789988-0,378841370417362i</v>
      </c>
      <c r="X656" s="223" t="str">
        <f t="shared" si="1698"/>
        <v>0,272277027464033+0,407491368344121i</v>
      </c>
      <c r="Y656" s="223" t="str">
        <f t="shared" si="1699"/>
        <v>-0,231024800521837-0,432217001636284i</v>
      </c>
      <c r="Z656" s="223" t="str">
        <f t="shared" si="1700"/>
        <v>0,187547678459611+0,452780148928842i</v>
      </c>
      <c r="AA656" s="223" t="str">
        <f t="shared" si="1701"/>
        <v>-0,142264369729876-0,468982775872393i</v>
      </c>
      <c r="AB656" s="223" t="str">
        <f t="shared" si="1702"/>
        <v>0,095610977349984+0,480668842312246i</v>
      </c>
      <c r="AC656" s="223" t="str">
        <f t="shared" si="1703"/>
        <v>-0,0480367989919319-0,487725805040314i</v>
      </c>
      <c r="AD656" s="223" t="str">
        <f t="shared" si="1704"/>
        <v>1,68103826681577E-15+0,490085701647798i</v>
      </c>
      <c r="AE656" s="223" t="str">
        <f t="shared" si="1705"/>
        <v>0,0480367989919285-0,487725805040315i</v>
      </c>
      <c r="AF656" s="223" t="str">
        <f t="shared" si="1706"/>
        <v>-0,0956109773499772+0,480668842312247i</v>
      </c>
      <c r="AG656" s="223" t="str">
        <f t="shared" si="1707"/>
        <v>0,142264369729872-0,468982775872394i</v>
      </c>
      <c r="AH656" s="223" t="str">
        <f t="shared" si="1708"/>
        <v>-0,187547678459653+0,452780148928824i</v>
      </c>
      <c r="AI656" s="223" t="str">
        <f t="shared" si="1709"/>
        <v>0,231024800521831-0,432217001636287i</v>
      </c>
      <c r="AJ656" s="223" t="str">
        <f t="shared" si="1710"/>
        <v>-0,272277027464029+0,407491368344124i</v>
      </c>
      <c r="AK656" s="223" t="str">
        <f t="shared" si="1711"/>
        <v>0,310907077789981-0,378841370417367i</v>
      </c>
      <c r="AL656" s="223" t="str">
        <f t="shared" si="1712"/>
        <v>-0,346542922997723+0,346542922997726i</v>
      </c>
      <c r="AM656" s="223" t="str">
        <f t="shared" si="1713"/>
        <v>0,378841370417359-0,31090707778999i</v>
      </c>
      <c r="AN656" s="223" t="str">
        <f t="shared" si="1714"/>
        <v>-0,407491368344121+0,272277027464033i</v>
      </c>
      <c r="AO656" s="223" t="str">
        <f t="shared" si="1715"/>
        <v>0,432217001636283-0,231024800521838i</v>
      </c>
      <c r="AP656" s="223" t="str">
        <f t="shared" si="1716"/>
        <v>-0,45278014892884+0,187547678459616i</v>
      </c>
      <c r="AQ656" s="223" t="str">
        <f t="shared" si="1717"/>
        <v>0,468982775872393-0,142264369729877i</v>
      </c>
      <c r="AR656" s="223" t="str">
        <f t="shared" si="1718"/>
        <v>-0,480668842312246+0,0956109773499855i</v>
      </c>
      <c r="AS656" s="223" t="str">
        <f t="shared" si="1719"/>
        <v>0,487725805040314-0,048036798991937i</v>
      </c>
      <c r="AT656" s="223" t="str">
        <f t="shared" si="1720"/>
        <v>-0,490085701647798+3,36207653363154E-15i</v>
      </c>
      <c r="AU656" s="223" t="str">
        <f t="shared" si="1721"/>
        <v>0,487725805040329+0,0480367989917778i</v>
      </c>
      <c r="AV656" s="223" t="str">
        <f t="shared" si="1722"/>
        <v>-0,480668842312267-0,0956109773498767i</v>
      </c>
      <c r="AW656" s="223" t="str">
        <f t="shared" si="1723"/>
        <v>0,468982775872409+0,142264369729824i</v>
      </c>
      <c r="AX656" s="223" t="str">
        <f t="shared" si="1724"/>
        <v>-0,452780148928826-0,187547678459648i</v>
      </c>
      <c r="AY656" s="223" t="str">
        <f t="shared" si="1725"/>
        <v>0,43221700163624+0,231024800521919i</v>
      </c>
      <c r="AZ656" s="223" t="str">
        <f t="shared" si="1726"/>
        <v>-0,407491368344044-0,272277027464149i</v>
      </c>
      <c r="BA656" s="223" t="str">
        <f t="shared" si="1727"/>
        <v>0,37884137041724+0,310907077790136i</v>
      </c>
      <c r="BB656" s="223" t="str">
        <f t="shared" si="1728"/>
        <v>-0,346542922997555-0,346542922997894i</v>
      </c>
      <c r="BC656" s="223" t="str">
        <f t="shared" si="1729"/>
        <v>0,310907077790142+0,378841370417235i</v>
      </c>
      <c r="BD656" s="223" t="str">
        <f t="shared" si="1730"/>
        <v>-0,272277027464162-0,407491368344035i</v>
      </c>
      <c r="BE656" s="223" t="str">
        <f t="shared" si="1731"/>
        <v>0,231024800521926+0,432217001636237i</v>
      </c>
      <c r="BF656" s="223" t="str">
        <f t="shared" si="1732"/>
        <v>-0,187547678459662-0,452780148928821i</v>
      </c>
      <c r="BG656" s="223" t="str">
        <f t="shared" si="1733"/>
        <v>0,142264369729839+0,468982775872404i</v>
      </c>
      <c r="BH656" s="223" t="str">
        <f t="shared" si="1734"/>
        <v>-0,0956109773498851-0,480668842312266i</v>
      </c>
      <c r="BI656" s="223" t="str">
        <f t="shared" si="1735"/>
        <v>0,0480367989917862+0,487725805040329i</v>
      </c>
      <c r="BJ656" s="223" t="str">
        <f t="shared" si="1736"/>
        <v>1,89963912914764E-13-0,490085701647798i</v>
      </c>
      <c r="BK656" s="223" t="str">
        <f t="shared" si="1737"/>
        <v>-0,0480367989921643+0,487725805040292i</v>
      </c>
      <c r="BL656" s="223" t="str">
        <f t="shared" si="1738"/>
        <v>0,0956109773497792-0,480668842312287i</v>
      </c>
      <c r="BM656" s="176"/>
      <c r="BN656" s="176"/>
      <c r="BO656" s="176"/>
      <c r="BP656" s="176"/>
      <c r="BQ656" s="176"/>
      <c r="BR656" s="176"/>
      <c r="BS656" s="176"/>
      <c r="BT656" s="176"/>
      <c r="BU656" s="176"/>
      <c r="BV656" s="176"/>
      <c r="BW656" s="223"/>
      <c r="BX656" s="223"/>
      <c r="BY656" s="223"/>
      <c r="BZ656" s="223"/>
      <c r="CH656" s="222">
        <f t="shared" si="1739"/>
        <v>-266.09335391603781</v>
      </c>
    </row>
    <row r="657" spans="1:86">
      <c r="A657" s="227">
        <f t="shared" si="1630"/>
        <v>1.0000000000000004E-2</v>
      </c>
      <c r="B657" s="228">
        <v>32</v>
      </c>
      <c r="C657" s="228">
        <f t="shared" si="1631"/>
        <v>1600</v>
      </c>
      <c r="D657" s="228">
        <f t="shared" si="1740"/>
        <v>10053.096491487338</v>
      </c>
      <c r="E657" s="227" t="str">
        <f t="shared" si="1687"/>
        <v>10053,0964914873i</v>
      </c>
      <c r="F657" s="227" t="str">
        <f t="shared" si="1632"/>
        <v>0,0925332212305481-0,232993792735217i</v>
      </c>
      <c r="G657" s="227" t="str">
        <f t="shared" si="1633"/>
        <v>-2,89868937003806-0,393574722031177i</v>
      </c>
      <c r="H657" s="227" t="str">
        <f t="shared" si="1634"/>
        <v>0,00136897826159006-0,00344701538645488i</v>
      </c>
      <c r="I657" s="227" t="str">
        <f t="shared" si="1688"/>
        <v>0,00180018152603035-0,00168889776443209i</v>
      </c>
      <c r="J657" s="223" t="str">
        <f>IMPRODUCT(1/Nt_input,AT625)</f>
        <v>4,49232393905791E-16-2,23232582033847E-14i</v>
      </c>
      <c r="K657" s="246" t="str">
        <f t="shared" si="1689"/>
        <v>-3,68930010181331E-17-4,09446246043166E-17i</v>
      </c>
      <c r="L657" s="222">
        <f t="shared" si="1690"/>
        <v>-325.17475734156562</v>
      </c>
      <c r="M657" s="222">
        <f t="shared" si="1635"/>
        <v>47.999999999999993</v>
      </c>
      <c r="N657" s="224">
        <f t="shared" si="1636"/>
        <v>-6.0487639202966292E-15</v>
      </c>
      <c r="O657" s="223" t="str">
        <f t="shared" si="1637"/>
        <v>6,04876392029663E-15+1,95443989066445E-29i</v>
      </c>
      <c r="P657" s="223" t="str">
        <f t="shared" si="1638"/>
        <v>-6,04876392029663E-15+2,00073995652611E-29i</v>
      </c>
      <c r="Q657" s="223" t="str">
        <f t="shared" si="1691"/>
        <v>6,04876392029663E-15+2,22319013131753E-30i</v>
      </c>
      <c r="R657" s="223" t="str">
        <f t="shared" si="1692"/>
        <v>-6,04876392029663E-15+1,68951957047359E-28i</v>
      </c>
      <c r="S657" s="223" t="str">
        <f t="shared" si="1693"/>
        <v>6,04876392029663E-15-2,00445183149462E-28i</v>
      </c>
      <c r="T657" s="223" t="str">
        <f t="shared" si="1694"/>
        <v>-6,04876392029663E-15+2,53427935571038E-28i</v>
      </c>
      <c r="U657" s="223" t="str">
        <f t="shared" si="1695"/>
        <v>6,04876392029663E-15-2,95665924832878E-28i</v>
      </c>
      <c r="V657" s="223" t="str">
        <f t="shared" si="1696"/>
        <v>-6,04876392029663E-15-2,85292349169993E-28i</v>
      </c>
      <c r="W657" s="223" t="str">
        <f t="shared" si="1697"/>
        <v>6,04876392029663E-15+2,43054359908153E-28i</v>
      </c>
      <c r="X657" s="223" t="str">
        <f t="shared" si="1698"/>
        <v>-6,04876392029663E-15-2,00816370646313E-28i</v>
      </c>
      <c r="Y657" s="223" t="str">
        <f t="shared" si="1699"/>
        <v>6,04876392029663E-15+1,58578381384474E-28i</v>
      </c>
      <c r="Z657" s="223" t="str">
        <f t="shared" si="1700"/>
        <v>-6,04876392029663E-15-9,48508658031609E-29i</v>
      </c>
      <c r="AA657" s="223" t="str">
        <f t="shared" si="1701"/>
        <v>6,04876392029663E-15+7,41024028607942E-29i</v>
      </c>
      <c r="AB657" s="223" t="str">
        <f t="shared" si="1702"/>
        <v>-6,04876392029663E-15-5,33539399184273E-29i</v>
      </c>
      <c r="AC657" s="223" t="str">
        <f t="shared" si="1703"/>
        <v>6,04876392029663E-15-1,03735756628851E-29i</v>
      </c>
      <c r="AD657" s="223" t="str">
        <f t="shared" si="1704"/>
        <v>-6,04876392029663E-15+3,11220386052521E-29i</v>
      </c>
      <c r="AE657" s="223" t="str">
        <f t="shared" si="1705"/>
        <v>6,04876392029663E-15-9,48495541865649E-29i</v>
      </c>
      <c r="AF657" s="223" t="str">
        <f t="shared" si="1706"/>
        <v>-6,04876392029663E-15+1,15598017128932E-28i</v>
      </c>
      <c r="AG657" s="223" t="str">
        <f t="shared" si="1707"/>
        <v>6,04876392029663E-15-1,79325532710244E-28i</v>
      </c>
      <c r="AH657" s="223" t="str">
        <f t="shared" si="1708"/>
        <v>-6,04876392029663E-15+2,00073995652611E-28i</v>
      </c>
      <c r="AI657" s="223" t="str">
        <f t="shared" si="1709"/>
        <v>6,04876392029663E-15-2,63801511233923E-28i</v>
      </c>
      <c r="AJ657" s="223" t="str">
        <f t="shared" si="1710"/>
        <v>-6,04876392029663E-15-3,17156762768948E-28i</v>
      </c>
      <c r="AK657" s="223" t="str">
        <f t="shared" si="1711"/>
        <v>6,04876392029663E-15+2,9640829982658E-28i</v>
      </c>
      <c r="AL657" s="223" t="str">
        <f t="shared" si="1712"/>
        <v>-6,04876392029663E-15-1,89701731606322E-28i</v>
      </c>
      <c r="AM657" s="223" t="str">
        <f t="shared" si="1713"/>
        <v>6,04876392029663E-15+1,68953268663956E-28i</v>
      </c>
      <c r="AN657" s="223" t="str">
        <f t="shared" si="1714"/>
        <v>-6,04876392029663E-15-1,48204805721588E-28i</v>
      </c>
      <c r="AO657" s="223" t="str">
        <f t="shared" si="1715"/>
        <v>6,04876392029663E-15+1,27456342779222E-28i</v>
      </c>
      <c r="AP657" s="223" t="str">
        <f t="shared" si="1716"/>
        <v>-6,04876392029663E-15-1,06707879836854E-28i</v>
      </c>
      <c r="AQ657" s="223" t="str">
        <f t="shared" si="1717"/>
        <v>6,04876392029663E-15+1,31161659664751E-33i</v>
      </c>
      <c r="AR657" s="223" t="str">
        <f t="shared" si="1718"/>
        <v>-6,04876392029663E-15+2,07471513257703E-29i</v>
      </c>
      <c r="AS657" s="223" t="str">
        <f t="shared" si="1719"/>
        <v>6,04876392029663E-15-4,14956142681372E-29i</v>
      </c>
      <c r="AT657" s="223" t="str">
        <f t="shared" si="1720"/>
        <v>-6,04876392029663E-15-2,34458287057045E-27i</v>
      </c>
      <c r="AU657" s="223" t="str">
        <f t="shared" si="1721"/>
        <v>6,04876392029663E-15+1,03446282845971E-27i</v>
      </c>
      <c r="AV657" s="223" t="str">
        <f t="shared" si="1722"/>
        <v>-6,04876392029663E-15+1,89699108373129E-28i</v>
      </c>
      <c r="AW657" s="223" t="str">
        <f t="shared" si="1723"/>
        <v>6,04876392029663E-15-1,41386104520597E-27i</v>
      </c>
      <c r="AX657" s="223" t="str">
        <f t="shared" si="1724"/>
        <v>-6,04876392029663E-15+2,7239810873167E-27i</v>
      </c>
      <c r="AY657" s="223" t="str">
        <f t="shared" si="1725"/>
        <v>6,04876392029663E-15+2,15488245058072E-27i</v>
      </c>
      <c r="AZ657" s="223" t="str">
        <f t="shared" si="1726"/>
        <v>-6,04876392029663E-15-8,44762408469989E-28i</v>
      </c>
      <c r="BA657" s="223" t="str">
        <f t="shared" si="1727"/>
        <v>6,04876392029663E-15-3,79399528362855E-28i</v>
      </c>
      <c r="BB657" s="223" t="str">
        <f t="shared" si="1728"/>
        <v>-6,04876392029663E-15+1,6035614651957E-27i</v>
      </c>
      <c r="BC657" s="223" t="str">
        <f t="shared" si="1729"/>
        <v>6,04876392029663E-15-2,82772340202854E-27i</v>
      </c>
      <c r="BD657" s="223" t="str">
        <f t="shared" si="1730"/>
        <v>-6,04876392029663E-15-1,8792239253131E-27i</v>
      </c>
      <c r="BE657" s="223" t="str">
        <f t="shared" si="1731"/>
        <v>6,04876392029663E-15+7,41020093758155E-28i</v>
      </c>
      <c r="BF657" s="223" t="str">
        <f t="shared" si="1732"/>
        <v>-6,04876392029663E-15+5,69099948352581E-28i</v>
      </c>
      <c r="BG657" s="223" t="str">
        <f t="shared" si="1733"/>
        <v>6,04876392029663E-15-1,87921999046332E-27i</v>
      </c>
      <c r="BH657" s="223" t="str">
        <f t="shared" si="1734"/>
        <v>-6,04876392029663E-15-2,99964354743411E-27i</v>
      </c>
      <c r="BI657" s="223" t="str">
        <f t="shared" si="1735"/>
        <v>6,04876392029663E-15+1,68952350532338E-27i</v>
      </c>
      <c r="BJ657" s="223" t="str">
        <f t="shared" si="1736"/>
        <v>-6,04876392029663E-15-3,79403463212645E-28i</v>
      </c>
      <c r="BK657" s="223" t="str">
        <f t="shared" si="1737"/>
        <v>6,04876392029663E-15-7,58800368342305E-28i</v>
      </c>
      <c r="BL657" s="223" t="str">
        <f t="shared" si="1738"/>
        <v>-6,04876392029663E-15+2,06892041045304E-27i</v>
      </c>
      <c r="BM657" s="176"/>
      <c r="BN657" s="176"/>
      <c r="BO657" s="176"/>
      <c r="BP657" s="176"/>
      <c r="BQ657" s="176"/>
      <c r="BR657" s="176"/>
      <c r="BS657" s="176"/>
      <c r="BT657" s="176"/>
      <c r="BU657" s="176"/>
      <c r="BV657" s="176"/>
      <c r="BW657" s="223"/>
      <c r="BX657" s="223"/>
      <c r="BY657" s="223"/>
      <c r="BZ657" s="223"/>
      <c r="CH657" s="222">
        <f t="shared" si="1739"/>
        <v>-273.0230899253911</v>
      </c>
    </row>
    <row r="658" spans="1:86">
      <c r="A658" s="227">
        <f t="shared" ref="A658:A689" si="1741">A657+Div_Nt_input</f>
        <v>1.0312500000000004E-2</v>
      </c>
      <c r="B658" s="228">
        <v>33</v>
      </c>
      <c r="C658" s="228">
        <f t="shared" ref="C658:C689" si="1742">C657+Fline</f>
        <v>1650</v>
      </c>
      <c r="D658" s="228">
        <f t="shared" si="1740"/>
        <v>10367.255756846318</v>
      </c>
      <c r="E658" s="227" t="str">
        <f t="shared" si="1687"/>
        <v>10367,2557568463i</v>
      </c>
      <c r="F658" s="227" t="str">
        <f t="shared" ref="F658:F689" si="1743">IF(freq_ratio2&gt;1,IMPRODUCT(Kth_2/(2/rload2-Kfeed2/Gdc_ccm2),IMDIV(COMPLEX(1,Rc_2*Coutput2*microF2*miliOhm2*D658),IMSUM(1,IMPRODUCT(E658,1/omega1_2),IMPRODUCT(E658,E658,1/omega2_2),IMPRODUCT(E658,E658,E658,1/omega3_2)))),IMPRODUCT(Kth_2/(2/rload2-Kfeed2/Gdc_dcm2),(IMDIV(COMPLEX(1,Rc_2*Coutput2*microF2*miliOhm2*D658),IMSUM(1,IMDIV(E658,omegat2),IMDIV(IMPRODUCT(E658,E658),omegapole0^2*(1-2*Gdc_dcm2/(Kfeed2*rload2))))))))</f>
        <v>0,0917609705757137-0,224265699137507i</v>
      </c>
      <c r="G658" s="227" t="str">
        <f t="shared" ref="G658:G689" si="1744">IMPRODUCT(IMPRODUCT(-currentransferratio2*RFB_2/(Rfeedforward2),IMDIV(COMPLEX(1,(Rfeedforward2*kiliOhm2+q_Rz_Cz_2*Rzero2)*q_Rz_Cz_2*Czero2*nanoF2*D658),IMPRODUCT(COMPLEX(1,q_Rz_Cz_2*Rzero2*Czero2*nanoF2*D658),COMPLEX(1,D658/(2*PI()*F_roll2*kilihertz2))))),IMSUM(feedtype2,IMDIV(COMPLEX(1,Rvolt2*Cvolt2*nanoF2*kiliOhm2*D658),IMPRODUCT(Rupper2*kiliOhm2*(Cvolt2*nanoF2+Cforward2*picoF2),COMPLEX(1,Rvolt2*Cvolt2*Cforward2*picoF2*nanoF2*kiliOhm2*D658/(Cvolt2*nanoF2+Cforward2*picoF2)),E658))))</f>
        <v>-2,90971828345737-0,412317332379248i</v>
      </c>
      <c r="H658" s="227" t="str">
        <f t="shared" ref="H658:H686" si="1745">IF(freq_ratio2&gt;1,IMPRODUCT(I67,IMDIV((IMPRODUCT(COMPLEX(1,Rc_2*Coutput2*microF2*miliOhm2*D658),COMPLEX(1,(effectiveL2*Requiv2*Kfeed2*0.5*Metccm2)*D658/(ratio2*(Xequiv2^2+Requiv2^2)*(Kfeed2*Metccm2*0.5/ratio2-Kinput2*Gdc_ccm2))))),IMSUM(1,IMPRODUCT(E658,1/omega1_2),IMPRODUCT(E658,E658,1/omega2_2),IMPRODUCT(E658,E658,E658,1/omega3_2)))),IMPRODUCT(I67,(IMDIV(COMPLEX(1,Rc_2*Coutput2*microF2*miliOhm2*D658),IMSUM(1,IMDIV(E658,omegat2),IMDIV(IMPRODUCT(E658,E658),omegapole0^2*(1-2*Gdc_dcm2/(Kfeed2*rload2))))))))</f>
        <v>0,00135755323666488-0,00331788802828566i</v>
      </c>
      <c r="I658" s="227" t="str">
        <f t="shared" si="1688"/>
        <v>0,00174531013428269-0,0016513962640473i</v>
      </c>
      <c r="J658" s="223" t="str">
        <f>IMPRODUCT(1/Nt_input,AU625)</f>
        <v>-2,57904002245058E-13+1,46733753619844E-14i</v>
      </c>
      <c r="K658" s="246" t="str">
        <f t="shared" si="1689"/>
        <v>-4,25890911536621E-16+4,51511296513741E-16i</v>
      </c>
      <c r="L658" s="222">
        <f t="shared" si="1690"/>
        <v>-304.14262403634223</v>
      </c>
      <c r="M658" s="222">
        <f t="shared" ref="M658:M689" si="1746">N658+Vinput2</f>
        <v>47.509914298352193</v>
      </c>
      <c r="N658" s="224">
        <f t="shared" ref="N658:N689" si="1747">0.5*Vinac*SIN(2*PI()*Fline*A658)</f>
        <v>-0.49008570164780951</v>
      </c>
      <c r="O658" s="223" t="str">
        <f t="shared" ref="O658:O689" si="1748">IMPRODUCT(N658,IMEXP(COMPLEX(0,-2*PI()*1*B658/Nt_input)))</f>
        <v>0,487725805040327-0,0480367989919224i</v>
      </c>
      <c r="P658" s="223" t="str">
        <f t="shared" ref="P658:P689" si="1749">IMPRODUCT(N658,IMEXP(COMPLEX(0,-2*PI()*2*B658/Nt_input)))</f>
        <v>-0,480668842312261+0,0956109773499722i</v>
      </c>
      <c r="Q658" s="223" t="str">
        <f t="shared" si="1691"/>
        <v>0,468982775872411-0,142264369729859i</v>
      </c>
      <c r="R658" s="223" t="str">
        <f t="shared" si="1692"/>
        <v>-0,452780148928843+0,187547678459639i</v>
      </c>
      <c r="S658" s="223" t="str">
        <f t="shared" si="1693"/>
        <v>0,43221700163628-0,23102480052187i</v>
      </c>
      <c r="T658" s="223" t="str">
        <f t="shared" si="1694"/>
        <v>-0,407491368344137+0,27227702746403i</v>
      </c>
      <c r="U658" s="223" t="str">
        <f t="shared" si="1695"/>
        <v>0,378841370417375-0,31090707778999i</v>
      </c>
      <c r="V658" s="223" t="str">
        <f t="shared" si="1696"/>
        <v>-0,346542922997731+0,346542922997735i</v>
      </c>
      <c r="W658" s="223" t="str">
        <f t="shared" si="1697"/>
        <v>0,310907077789986-0,378841370417378i</v>
      </c>
      <c r="X658" s="223" t="str">
        <f t="shared" si="1698"/>
        <v>-0,272277027464065+0,407491368344114i</v>
      </c>
      <c r="Y658" s="223" t="str">
        <f t="shared" si="1699"/>
        <v>0,231024800521865-0,432217001636282i</v>
      </c>
      <c r="Z658" s="223" t="str">
        <f t="shared" si="1700"/>
        <v>-0,187547678459633+0,452780148928846i</v>
      </c>
      <c r="AA658" s="223" t="str">
        <f t="shared" si="1701"/>
        <v>0,142264369729844-0,468982775872415i</v>
      </c>
      <c r="AB658" s="223" t="str">
        <f t="shared" si="1702"/>
        <v>-0,0956109773499913+0,480668842312257i</v>
      </c>
      <c r="AC658" s="223" t="str">
        <f t="shared" si="1703"/>
        <v>0,0480367989919313-0,487725805040326i</v>
      </c>
      <c r="AD658" s="223" t="str">
        <f t="shared" si="1704"/>
        <v>6,84439802088727E-15+0,49008570164781i</v>
      </c>
      <c r="AE658" s="223" t="str">
        <f t="shared" si="1705"/>
        <v>-0,0480367989919415-0,487725805040325i</v>
      </c>
      <c r="AF658" s="223" t="str">
        <f t="shared" si="1706"/>
        <v>0,0956109773499536+0,480668842312264i</v>
      </c>
      <c r="AG658" s="223" t="str">
        <f t="shared" si="1707"/>
        <v>-0,142264369729857-0,468982775872411i</v>
      </c>
      <c r="AH658" s="223" t="str">
        <f t="shared" si="1708"/>
        <v>0,187547678459646+0,45278014892884i</v>
      </c>
      <c r="AI658" s="223" t="str">
        <f t="shared" si="1709"/>
        <v>-0,231024800521877-0,432217001636276i</v>
      </c>
      <c r="AJ658" s="223" t="str">
        <f t="shared" si="1710"/>
        <v>0,272277027464033+0,407491368344136i</v>
      </c>
      <c r="AK658" s="223" t="str">
        <f t="shared" si="1711"/>
        <v>-0,310907077789994-0,378841370417372i</v>
      </c>
      <c r="AL658" s="223" t="str">
        <f t="shared" si="1712"/>
        <v>0,346542922997739+0,346542922997727i</v>
      </c>
      <c r="AM658" s="223" t="str">
        <f t="shared" si="1713"/>
        <v>-0,378841370417382-0,310907077789981i</v>
      </c>
      <c r="AN658" s="223" t="str">
        <f t="shared" si="1714"/>
        <v>0,407491368344118+0,272277027464059i</v>
      </c>
      <c r="AO658" s="223" t="str">
        <f t="shared" si="1715"/>
        <v>-0,432217001636284-0,231024800521862i</v>
      </c>
      <c r="AP658" s="223" t="str">
        <f t="shared" si="1716"/>
        <v>0,452780148928847+0,18754767845963i</v>
      </c>
      <c r="AQ658" s="223" t="str">
        <f t="shared" si="1717"/>
        <v>-0,468982775872416-0,142264369729841i</v>
      </c>
      <c r="AR658" s="223" t="str">
        <f t="shared" si="1718"/>
        <v>0,480668842312258+0,0956109773499849i</v>
      </c>
      <c r="AS658" s="223" t="str">
        <f t="shared" si="1719"/>
        <v>-0,487725805040341-0,048036798991779i</v>
      </c>
      <c r="AT658" s="223" t="str">
        <f t="shared" si="1720"/>
        <v>0,49008570164781+8,38147178158334E-14i</v>
      </c>
      <c r="AU658" s="223" t="str">
        <f t="shared" si="1721"/>
        <v>-0,48772580504031+0,0480367989920973i</v>
      </c>
      <c r="AV658" s="223" t="str">
        <f t="shared" si="1722"/>
        <v>0,480668842312273-0,0956109773499089i</v>
      </c>
      <c r="AW658" s="223" t="str">
        <f t="shared" si="1723"/>
        <v>-0,468982775872354+0,142264369730047i</v>
      </c>
      <c r="AX658" s="223" t="str">
        <f t="shared" si="1724"/>
        <v>0,452780148928858-0,187547678459604i</v>
      </c>
      <c r="AY658" s="223" t="str">
        <f t="shared" si="1725"/>
        <v>-0,432217001636182+0,231024800522052i</v>
      </c>
      <c r="AZ658" s="223" t="str">
        <f t="shared" si="1726"/>
        <v>0,40749136834413-0,272277027464042i</v>
      </c>
      <c r="BA658" s="223" t="str">
        <f t="shared" si="1727"/>
        <v>-0,378841370417524+0,310907077789809i</v>
      </c>
      <c r="BB658" s="223" t="str">
        <f t="shared" si="1728"/>
        <v>0,34654292299772-0,346542922997747i</v>
      </c>
      <c r="BC658" s="223" t="str">
        <f t="shared" si="1729"/>
        <v>-0,310907077790167+0,37884137041723i</v>
      </c>
      <c r="BD658" s="223" t="str">
        <f t="shared" si="1730"/>
        <v>0,27227702746401-0,407491368344151i</v>
      </c>
      <c r="BE658" s="223" t="str">
        <f t="shared" si="1731"/>
        <v>-0,231024800522025+0,432217001636197i</v>
      </c>
      <c r="BF658" s="223" t="str">
        <f t="shared" si="1732"/>
        <v>0,187547678459582-0,452780148928867i</v>
      </c>
      <c r="BG658" s="223" t="str">
        <f t="shared" si="1733"/>
        <v>-0,142264369730017+0,468982775872363i</v>
      </c>
      <c r="BH658" s="223" t="str">
        <f t="shared" si="1734"/>
        <v>0,0956109773498859-0,480668842312278i</v>
      </c>
      <c r="BI658" s="223" t="str">
        <f t="shared" si="1735"/>
        <v>-0,0480367989920598+0,487725805040314i</v>
      </c>
      <c r="BJ658" s="223" t="str">
        <f t="shared" si="1736"/>
        <v>-1,14554439568212E-13-0,49008570164781i</v>
      </c>
      <c r="BK658" s="223" t="str">
        <f t="shared" si="1737"/>
        <v>0,0480367989918026+0,487725805040339i</v>
      </c>
      <c r="BL658" s="223" t="str">
        <f t="shared" si="1738"/>
        <v>-0,0956109773501104-0,480668842312233i</v>
      </c>
      <c r="BM658" s="176"/>
      <c r="BN658" s="176"/>
      <c r="BO658" s="176"/>
      <c r="BP658" s="176"/>
      <c r="BQ658" s="176"/>
      <c r="BR658" s="176"/>
      <c r="BS658" s="176"/>
      <c r="BT658" s="176"/>
      <c r="BU658" s="176"/>
      <c r="BV658" s="176"/>
      <c r="BW658" s="223"/>
      <c r="BX658" s="223"/>
      <c r="BY658" s="223"/>
      <c r="BZ658" s="223"/>
      <c r="CH658" s="222">
        <f t="shared" si="1739"/>
        <v>-251.75680291873556</v>
      </c>
    </row>
    <row r="659" spans="1:86">
      <c r="A659" s="227">
        <f t="shared" si="1741"/>
        <v>1.0625000000000004E-2</v>
      </c>
      <c r="B659" s="228">
        <v>34</v>
      </c>
      <c r="C659" s="228">
        <f t="shared" si="1742"/>
        <v>1700</v>
      </c>
      <c r="D659" s="228">
        <f t="shared" si="1740"/>
        <v>10681.415022205296</v>
      </c>
      <c r="E659" s="227" t="str">
        <f t="shared" si="1687"/>
        <v>10681,4150222053i</v>
      </c>
      <c r="F659" s="227" t="str">
        <f t="shared" si="1743"/>
        <v>0,0909947809222962-0,216023091471915i</v>
      </c>
      <c r="G659" s="227" t="str">
        <f t="shared" si="1744"/>
        <v>-2,92102045128595-0,430574025143801i</v>
      </c>
      <c r="H659" s="227" t="str">
        <f t="shared" si="1745"/>
        <v>0,00134621788093171-0,00319594316823484i</v>
      </c>
      <c r="I659" s="227" t="str">
        <f t="shared" si="1688"/>
        <v>0,00169382474936947-0,00161427128174935i</v>
      </c>
      <c r="J659" s="223" t="str">
        <f>IMPRODUCT(1/Nt_input,AV625)</f>
        <v>5,96423342029244E-14+6,50881258612567E-14i</v>
      </c>
      <c r="K659" s="246" t="str">
        <f t="shared" si="1689"/>
        <v>2,06093554143792E-16+1,39689711935938E-17i</v>
      </c>
      <c r="L659" s="222">
        <f t="shared" si="1690"/>
        <v>-313.69880561020074</v>
      </c>
      <c r="M659" s="222">
        <f t="shared" si="1746"/>
        <v>47.024548389919353</v>
      </c>
      <c r="N659" s="224">
        <f t="shared" si="1747"/>
        <v>-0.97545161008064829</v>
      </c>
      <c r="O659" s="223" t="str">
        <f t="shared" si="1748"/>
        <v>0,956708580912731-0,190301168721789i</v>
      </c>
      <c r="P659" s="223" t="str">
        <f t="shared" si="1749"/>
        <v>-0,901199777508692+0,373289170251715i</v>
      </c>
      <c r="Q659" s="223" t="str">
        <f t="shared" si="1691"/>
        <v>0,811058372053631-0,54193187831188i</v>
      </c>
      <c r="R659" s="223" t="str">
        <f t="shared" si="1692"/>
        <v>-0,689748448207377+0,689748448207348i</v>
      </c>
      <c r="S659" s="223" t="str">
        <f t="shared" si="1693"/>
        <v>0,541931878311832-0,811058372053664i</v>
      </c>
      <c r="T659" s="223" t="str">
        <f t="shared" si="1694"/>
        <v>-0,373289170251745+0,901199777508679i</v>
      </c>
      <c r="U659" s="223" t="str">
        <f t="shared" si="1695"/>
        <v>0,190301168721772-0,956708580912734i</v>
      </c>
      <c r="V659" s="223" t="str">
        <f t="shared" si="1696"/>
        <v>-4,08690652766163E-14+0,975451610080648i</v>
      </c>
      <c r="W659" s="223" t="str">
        <f t="shared" si="1697"/>
        <v>-0,190301168721788-0,956708580912731i</v>
      </c>
      <c r="X659" s="223" t="str">
        <f t="shared" si="1698"/>
        <v>0,37328917025176+0,901199777508673i</v>
      </c>
      <c r="Y659" s="223" t="str">
        <f t="shared" si="1699"/>
        <v>-0,541931878311848-0,811058372053653i</v>
      </c>
      <c r="Z659" s="223" t="str">
        <f t="shared" si="1700"/>
        <v>0,689748448207385+0,689748448207339i</v>
      </c>
      <c r="AA659" s="223" t="str">
        <f t="shared" si="1701"/>
        <v>-0,811058372053639-0,541931878311869i</v>
      </c>
      <c r="AB659" s="223" t="str">
        <f t="shared" si="1702"/>
        <v>0,9011997775087+0,373289170251694i</v>
      </c>
      <c r="AC659" s="223" t="str">
        <f t="shared" si="1703"/>
        <v>-0,956708580912726-0,190301168721812i</v>
      </c>
      <c r="AD659" s="223" t="str">
        <f t="shared" si="1704"/>
        <v>0,975451610080648-1,52958772347292E-14i</v>
      </c>
      <c r="AE659" s="223" t="str">
        <f t="shared" si="1705"/>
        <v>-0,956708580912739+0,190301168721748i</v>
      </c>
      <c r="AF659" s="223" t="str">
        <f t="shared" si="1706"/>
        <v>0,901199777508689-0,373289170251722i</v>
      </c>
      <c r="AG659" s="223" t="str">
        <f t="shared" si="1707"/>
        <v>-0,811058372053679+0,541931878311808i</v>
      </c>
      <c r="AH659" s="223" t="str">
        <f t="shared" si="1708"/>
        <v>0,689748448207364-0,689748448207361i</v>
      </c>
      <c r="AI659" s="223" t="str">
        <f t="shared" si="1709"/>
        <v>-0,541931878311822+0,81105837205367i</v>
      </c>
      <c r="AJ659" s="223" t="str">
        <f t="shared" si="1710"/>
        <v>0,373289170251725-0,901199777508688i</v>
      </c>
      <c r="AK659" s="223" t="str">
        <f t="shared" si="1711"/>
        <v>-0,190301168721758+0,956708580912737i</v>
      </c>
      <c r="AL659" s="223" t="str">
        <f t="shared" si="1712"/>
        <v>3,25041885981701E-14-0,975451610080648i</v>
      </c>
      <c r="AM659" s="223" t="str">
        <f t="shared" si="1713"/>
        <v>0,190301168721803+0,956708580912728i</v>
      </c>
      <c r="AN659" s="223" t="str">
        <f t="shared" si="1714"/>
        <v>-0,373289170251678-0,901199777508707i</v>
      </c>
      <c r="AO659" s="223" t="str">
        <f t="shared" si="1715"/>
        <v>0,54193187831186+0,811058372053644i</v>
      </c>
      <c r="AP659" s="223" t="str">
        <f t="shared" si="1716"/>
        <v>-0,689748448207328-0,689748448207397i</v>
      </c>
      <c r="AQ659" s="223" t="str">
        <f t="shared" si="1717"/>
        <v>0,811058372053651+0,541931878311851i</v>
      </c>
      <c r="AR659" s="223" t="str">
        <f t="shared" si="1718"/>
        <v>-0,901199777508817-0,373289170251411i</v>
      </c>
      <c r="AS659" s="223" t="str">
        <f t="shared" si="1719"/>
        <v>0,956708580912768+0,190301168721601i</v>
      </c>
      <c r="AT659" s="223" t="str">
        <f t="shared" si="1720"/>
        <v>-0,975451610080648+3,05917544694582E-14i</v>
      </c>
      <c r="AU659" s="223" t="str">
        <f t="shared" si="1721"/>
        <v>0,956708580912756-0,19030116872166i</v>
      </c>
      <c r="AV659" s="223" t="str">
        <f t="shared" si="1722"/>
        <v>-0,901199777508794+0,373289170251467i</v>
      </c>
      <c r="AW659" s="223" t="str">
        <f t="shared" si="1723"/>
        <v>0,811058372053887-0,541931878311498i</v>
      </c>
      <c r="AX659" s="223" t="str">
        <f t="shared" si="1724"/>
        <v>-0,689748448207078+0,689748448207647i</v>
      </c>
      <c r="AY659" s="223" t="str">
        <f t="shared" si="1725"/>
        <v>0,541931878311648-0,811058372053787i</v>
      </c>
      <c r="AZ659" s="223" t="str">
        <f t="shared" si="1726"/>
        <v>-0,373289170251621+0,901199777508731i</v>
      </c>
      <c r="BA659" s="223" t="str">
        <f t="shared" si="1727"/>
        <v>0,190301168721852-0,956708580912718i</v>
      </c>
      <c r="BB659" s="223" t="str">
        <f t="shared" si="1728"/>
        <v>-1,97414325826798E-13+0,975451610080648i</v>
      </c>
      <c r="BC659" s="223" t="str">
        <f t="shared" si="1729"/>
        <v>-0,190301168721437-0,9567085809128i</v>
      </c>
      <c r="BD659" s="223" t="str">
        <f t="shared" si="1730"/>
        <v>0,37328917025214+0,901199777508516i</v>
      </c>
      <c r="BE659" s="223" t="str">
        <f t="shared" si="1731"/>
        <v>-0,541931878312103-0,811058372053482i</v>
      </c>
      <c r="BF659" s="223" t="str">
        <f t="shared" si="1732"/>
        <v>0,689748448207485+0,68974844820724i</v>
      </c>
      <c r="BG659" s="223" t="str">
        <f t="shared" si="1733"/>
        <v>-0,81105837205366-0,541931878311838i</v>
      </c>
      <c r="BH659" s="223" t="str">
        <f t="shared" si="1734"/>
        <v>0,901199777508638+0,373289170251845i</v>
      </c>
      <c r="BI659" s="223" t="str">
        <f t="shared" si="1735"/>
        <v>-0,956708580912673-0,190301168722075i</v>
      </c>
      <c r="BJ659" s="223" t="str">
        <f t="shared" si="1736"/>
        <v>0,975451610080648+4,53144408348188E-13i</v>
      </c>
      <c r="BK659" s="223" t="str">
        <f t="shared" si="1737"/>
        <v>-0,956708580912656+0,190301168722166i</v>
      </c>
      <c r="BL659" s="223" t="str">
        <f t="shared" si="1738"/>
        <v>0,901199777508603-0,37328917025193i</v>
      </c>
      <c r="BM659" s="176"/>
      <c r="BN659" s="176"/>
      <c r="BO659" s="176"/>
      <c r="BP659" s="176"/>
      <c r="BQ659" s="176"/>
      <c r="BR659" s="176"/>
      <c r="BS659" s="176"/>
      <c r="BT659" s="176"/>
      <c r="BU659" s="176"/>
      <c r="BV659" s="176"/>
      <c r="BW659" s="223"/>
      <c r="BX659" s="223"/>
      <c r="BY659" s="223"/>
      <c r="BZ659" s="223"/>
      <c r="CH659" s="222">
        <f t="shared" si="1739"/>
        <v>-261.08257866861049</v>
      </c>
    </row>
    <row r="660" spans="1:86">
      <c r="A660" s="227">
        <f t="shared" si="1741"/>
        <v>1.0937500000000005E-2</v>
      </c>
      <c r="B660" s="228">
        <v>35</v>
      </c>
      <c r="C660" s="228">
        <f t="shared" si="1742"/>
        <v>1750</v>
      </c>
      <c r="D660" s="228">
        <f t="shared" si="1740"/>
        <v>10995.574287564275</v>
      </c>
      <c r="E660" s="227" t="str">
        <f t="shared" si="1687"/>
        <v>10995,5742875643i</v>
      </c>
      <c r="F660" s="227" t="str">
        <f t="shared" si="1743"/>
        <v>0,0902333958695338-0,208225872862817i</v>
      </c>
      <c r="G660" s="227" t="str">
        <f t="shared" si="1744"/>
        <v>-2,93259039811221-0,448362446389039i</v>
      </c>
      <c r="H660" s="227" t="str">
        <f t="shared" si="1745"/>
        <v>0,00133495360663033-0,00308058759501725i</v>
      </c>
      <c r="I660" s="227" t="str">
        <f t="shared" si="1688"/>
        <v>0,00164545242713059-0,00157762251450158i</v>
      </c>
      <c r="J660" s="223" t="str">
        <f>IMPRODUCT(1/Nt_input,AW625)</f>
        <v>6,0709223021968E-16+6,28793891954681E-15i</v>
      </c>
      <c r="K660" s="246" t="str">
        <f t="shared" si="1689"/>
        <v>1,09189353929949E-17+9,38874198604366E-18i</v>
      </c>
      <c r="L660" s="222">
        <f t="shared" si="1690"/>
        <v>-336.83250666602254</v>
      </c>
      <c r="M660" s="222">
        <f t="shared" si="1746"/>
        <v>46.548576613727683</v>
      </c>
      <c r="N660" s="224">
        <f t="shared" si="1747"/>
        <v>-1.4514233862723191</v>
      </c>
      <c r="O660" s="223" t="str">
        <f t="shared" si="1748"/>
        <v>1,38892558254901-0,421325969243644i</v>
      </c>
      <c r="P660" s="223" t="str">
        <f t="shared" si="1749"/>
        <v>-1,20681444027069+0,806367628921409i</v>
      </c>
      <c r="Q660" s="223" t="str">
        <f t="shared" si="1691"/>
        <v>0,920773248729226-1,12196544984364i</v>
      </c>
      <c r="R660" s="223" t="str">
        <f t="shared" si="1692"/>
        <v>-0,555435683273714+1,34094035958519i</v>
      </c>
      <c r="S660" s="223" t="str">
        <f t="shared" si="1693"/>
        <v>0,142264369729832-1,44443438595306i</v>
      </c>
      <c r="T660" s="223" t="str">
        <f t="shared" si="1694"/>
        <v>0,283158655809581+1,42353469288891i</v>
      </c>
      <c r="U660" s="223" t="str">
        <f t="shared" si="1695"/>
        <v>-0,684196248041769-1,28004114792602i</v>
      </c>
      <c r="V660" s="223" t="str">
        <f t="shared" si="1696"/>
        <v>1,02631131880591+1,02631131880589i</v>
      </c>
      <c r="W660" s="223" t="str">
        <f t="shared" si="1697"/>
        <v>-1,28004114792604-0,684196248041746i</v>
      </c>
      <c r="X660" s="223" t="str">
        <f t="shared" si="1698"/>
        <v>1,42353469288891+0,283158655809552i</v>
      </c>
      <c r="Y660" s="223" t="str">
        <f t="shared" si="1699"/>
        <v>-1,44443438595305+0,142264369729862i</v>
      </c>
      <c r="Z660" s="223" t="str">
        <f t="shared" si="1700"/>
        <v>1,34094035958524-0,555435683273606i</v>
      </c>
      <c r="AA660" s="223" t="str">
        <f t="shared" si="1701"/>
        <v>-1,12196544984362+0,920773248729247i</v>
      </c>
      <c r="AB660" s="223" t="str">
        <f t="shared" si="1702"/>
        <v>0,806367628921424-1,20681444027069i</v>
      </c>
      <c r="AC660" s="223" t="str">
        <f t="shared" si="1703"/>
        <v>-0,421325969243702+1,38892558254899i</v>
      </c>
      <c r="AD660" s="223" t="str">
        <f t="shared" si="1704"/>
        <v>-2,52488384913313E-14-1,45142338627232i</v>
      </c>
      <c r="AE660" s="223" t="str">
        <f t="shared" si="1705"/>
        <v>0,421325969243612+1,38892558254902i</v>
      </c>
      <c r="AF660" s="223" t="str">
        <f t="shared" si="1706"/>
        <v>-0,806367628921464-1,20681444027066i</v>
      </c>
      <c r="AG660" s="223" t="str">
        <f t="shared" si="1707"/>
        <v>1,12196544984366+0,920773248729201i</v>
      </c>
      <c r="AH660" s="223" t="str">
        <f t="shared" si="1708"/>
        <v>-1,34094035958521-0,555435683273683i</v>
      </c>
      <c r="AI660" s="223" t="str">
        <f t="shared" si="1709"/>
        <v>1,44443438595306+0,142264369729802i</v>
      </c>
      <c r="AJ660" s="223" t="str">
        <f t="shared" si="1710"/>
        <v>-1,4235346928889+0,283158655809611i</v>
      </c>
      <c r="AK660" s="223" t="str">
        <f t="shared" si="1711"/>
        <v>1,28004114792608-0,684196248041668i</v>
      </c>
      <c r="AL660" s="223" t="str">
        <f t="shared" si="1712"/>
        <v>-1,02631131880587+1,02631131880593i</v>
      </c>
      <c r="AM660" s="223" t="str">
        <f t="shared" si="1713"/>
        <v>0,68419624804172-1,28004114792605i</v>
      </c>
      <c r="AN660" s="223" t="str">
        <f t="shared" si="1714"/>
        <v>-0,283158655809668+1,42353469288889i</v>
      </c>
      <c r="AO660" s="223" t="str">
        <f t="shared" si="1715"/>
        <v>-0,142264369729888-1,44443438595305i</v>
      </c>
      <c r="AP660" s="223" t="str">
        <f t="shared" si="1716"/>
        <v>0,55543568327363+1,34094035958523i</v>
      </c>
      <c r="AQ660" s="223" t="str">
        <f t="shared" si="1717"/>
        <v>-0,920773248729266-1,1219654498436i</v>
      </c>
      <c r="AR660" s="223" t="str">
        <f t="shared" si="1718"/>
        <v>1,20681444027062+0,806367628921522i</v>
      </c>
      <c r="AS660" s="223" t="str">
        <f t="shared" si="1719"/>
        <v>-1,38892558254904-0,42132596924354i</v>
      </c>
      <c r="AT660" s="223" t="str">
        <f t="shared" si="1720"/>
        <v>1,45142338627232-3,39261213198536E-13i</v>
      </c>
      <c r="AU660" s="223" t="str">
        <f t="shared" si="1721"/>
        <v>-1,38892558254885+0,421325969244189i</v>
      </c>
      <c r="AV660" s="223" t="str">
        <f t="shared" si="1722"/>
        <v>1,20681444027105-0,806367628920885i</v>
      </c>
      <c r="AW660" s="223" t="str">
        <f t="shared" si="1723"/>
        <v>-0,920773248729523+1,12196544984339i</v>
      </c>
      <c r="AX660" s="223" t="str">
        <f t="shared" si="1724"/>
        <v>0,555435683273802-1,34094035958516i</v>
      </c>
      <c r="AY660" s="223" t="str">
        <f t="shared" si="1725"/>
        <v>-0,142264369729787+1,44443438595306i</v>
      </c>
      <c r="AZ660" s="223" t="str">
        <f t="shared" si="1726"/>
        <v>-0,283158655809929-1,42353469288884i</v>
      </c>
      <c r="BA660" s="223" t="str">
        <f t="shared" si="1727"/>
        <v>0,684196248042209+1,28004114792579i</v>
      </c>
      <c r="BB660" s="223" t="str">
        <f t="shared" si="1728"/>
        <v>-1,02631131880544-1,02631131880635i</v>
      </c>
      <c r="BC660" s="223" t="str">
        <f t="shared" si="1729"/>
        <v>1,28004114792586+0,68419624804207i</v>
      </c>
      <c r="BD660" s="223" t="str">
        <f t="shared" si="1730"/>
        <v>-1,42353469288887-0,283158655809776i</v>
      </c>
      <c r="BE660" s="223" t="str">
        <f t="shared" si="1731"/>
        <v>1,44443438595305-0,142264369729923i</v>
      </c>
      <c r="BF660" s="223" t="str">
        <f t="shared" si="1732"/>
        <v>-1,3409403595851+0,555435683273929i</v>
      </c>
      <c r="BG660" s="223" t="str">
        <f t="shared" si="1733"/>
        <v>1,1219654498433-0,920773248729629i</v>
      </c>
      <c r="BH660" s="223" t="str">
        <f t="shared" si="1734"/>
        <v>-0,806367628921972+1,20681444027032i</v>
      </c>
      <c r="BI660" s="223" t="str">
        <f t="shared" si="1735"/>
        <v>0,421325969244058-1,38892558254889i</v>
      </c>
      <c r="BJ660" s="223" t="str">
        <f t="shared" si="1736"/>
        <v>-2,02704037305599E-13+1,45142338627232i</v>
      </c>
      <c r="BK660" s="223" t="str">
        <f t="shared" si="1737"/>
        <v>-0,42132596924367-1,388925582549i</v>
      </c>
      <c r="BL660" s="223" t="str">
        <f t="shared" si="1738"/>
        <v>0,806367628921636+1,20681444027054i</v>
      </c>
      <c r="BM660" s="176"/>
      <c r="BN660" s="176"/>
      <c r="BO660" s="176"/>
      <c r="BP660" s="176"/>
      <c r="BQ660" s="176"/>
      <c r="BR660" s="176"/>
      <c r="BS660" s="176"/>
      <c r="BT660" s="176"/>
      <c r="BU660" s="176"/>
      <c r="BV660" s="176"/>
      <c r="BW660" s="223"/>
      <c r="BX660" s="223"/>
      <c r="BY660" s="223"/>
      <c r="BZ660" s="223"/>
      <c r="CH660" s="222">
        <f t="shared" si="1739"/>
        <v>-283.98953782960638</v>
      </c>
    </row>
    <row r="661" spans="1:86">
      <c r="A661" s="227">
        <f t="shared" si="1741"/>
        <v>1.1250000000000005E-2</v>
      </c>
      <c r="B661" s="228">
        <v>36</v>
      </c>
      <c r="C661" s="228">
        <f t="shared" si="1742"/>
        <v>1800</v>
      </c>
      <c r="D661" s="228">
        <f t="shared" si="1740"/>
        <v>11309.733552923255</v>
      </c>
      <c r="E661" s="227" t="str">
        <f t="shared" si="1687"/>
        <v>11309,7335529233i</v>
      </c>
      <c r="F661" s="227" t="str">
        <f t="shared" si="1743"/>
        <v>0,089475803652602-0,200838389277843i</v>
      </c>
      <c r="G661" s="227" t="str">
        <f t="shared" si="1744"/>
        <v>-2,94442255879685-0,465697911239635i</v>
      </c>
      <c r="H661" s="227" t="str">
        <f t="shared" si="1745"/>
        <v>0,00132374544525502-0,00297129382677712i</v>
      </c>
      <c r="I661" s="227" t="str">
        <f t="shared" si="1688"/>
        <v>0,00159994393663021-0,0015415279081454i</v>
      </c>
      <c r="J661" s="223" t="str">
        <f>IMPRODUCT(1/Nt_input,AX625)</f>
        <v>6,30085651080573E-14-3,43522953138997E-14i</v>
      </c>
      <c r="K661" s="246" t="str">
        <f t="shared" si="1689"/>
        <v>4,78551497651773E-17-1,52091208163071E-16i</v>
      </c>
      <c r="L661" s="222">
        <f t="shared" si="1690"/>
        <v>-315.94792831742132</v>
      </c>
      <c r="M661" s="222">
        <f t="shared" si="1746"/>
        <v>46.086582838174543</v>
      </c>
      <c r="N661" s="224">
        <f t="shared" si="1747"/>
        <v>-1.9134171618254565</v>
      </c>
      <c r="O661" s="223" t="str">
        <f t="shared" si="1748"/>
        <v>1,76776695296637-0,732233047033638i</v>
      </c>
      <c r="P661" s="223" t="str">
        <f t="shared" si="1749"/>
        <v>-1,3529902503655+1,35299025036549i</v>
      </c>
      <c r="Q661" s="223" t="str">
        <f t="shared" si="1691"/>
        <v>0,73223304703355-1,76776695296641i</v>
      </c>
      <c r="R661" s="223" t="str">
        <f t="shared" si="1692"/>
        <v>5,67265992188532E-14+1,91341716182546i</v>
      </c>
      <c r="S661" s="223" t="str">
        <f t="shared" si="1693"/>
        <v>-0,732233047033659-1,76776695296636i</v>
      </c>
      <c r="T661" s="223" t="str">
        <f t="shared" si="1694"/>
        <v>1,35299025036549+1,3529902503655i</v>
      </c>
      <c r="U661" s="223" t="str">
        <f t="shared" si="1695"/>
        <v>-1,76776695296636-0,732233047033671i</v>
      </c>
      <c r="V661" s="223" t="str">
        <f t="shared" si="1696"/>
        <v>1,91341716182546+7,68858546362238E-14i</v>
      </c>
      <c r="W661" s="223" t="str">
        <f t="shared" si="1697"/>
        <v>-1,76776695296634+0,732233047033711i</v>
      </c>
      <c r="X661" s="223" t="str">
        <f t="shared" si="1698"/>
        <v>1,35299025036546-1,35299025036554i</v>
      </c>
      <c r="Y661" s="223" t="str">
        <f t="shared" si="1699"/>
        <v>-0,732233047033619+1,76776695296638i</v>
      </c>
      <c r="Z661" s="223" t="str">
        <f t="shared" si="1700"/>
        <v>2,01592554173706E-14-1,91341716182546i</v>
      </c>
      <c r="AA661" s="223" t="str">
        <f t="shared" si="1701"/>
        <v>0,732233047033594+1,76776695296639i</v>
      </c>
      <c r="AB661" s="223" t="str">
        <f t="shared" si="1702"/>
        <v>-1,35299025036544-1,35299025036555i</v>
      </c>
      <c r="AC661" s="223" t="str">
        <f t="shared" si="1703"/>
        <v>1,7677669529664+0,732233047033566i</v>
      </c>
      <c r="AD661" s="223" t="str">
        <f t="shared" si="1704"/>
        <v>-1,91341716182546+3,65673438014826E-14i</v>
      </c>
      <c r="AE661" s="223" t="str">
        <f t="shared" si="1705"/>
        <v>1,76776695296637-0,732233047033646i</v>
      </c>
      <c r="AF661" s="223" t="str">
        <f t="shared" si="1706"/>
        <v>-1,35299025036551+1,35299025036548i</v>
      </c>
      <c r="AG661" s="223" t="str">
        <f t="shared" si="1707"/>
        <v>0,73223304703369-1,76776695296635i</v>
      </c>
      <c r="AH661" s="223" t="str">
        <f t="shared" si="1708"/>
        <v>-8,34494634054565E-14+1,91341716182546i</v>
      </c>
      <c r="AI661" s="223" t="str">
        <f t="shared" si="1709"/>
        <v>-0,732233047033686-1,76776695296635i</v>
      </c>
      <c r="AJ661" s="223" t="str">
        <f t="shared" si="1710"/>
        <v>1,35299025036552+1,35299025036547i</v>
      </c>
      <c r="AK661" s="223" t="str">
        <f t="shared" si="1711"/>
        <v>-1,76776695296638-0,732233047033625i</v>
      </c>
      <c r="AL661" s="223" t="str">
        <f t="shared" si="1712"/>
        <v>1,91341716182546+4,03185108347412E-14i</v>
      </c>
      <c r="AM661" s="223" t="str">
        <f t="shared" si="1713"/>
        <v>-1,7677669529664+0,732233047033575i</v>
      </c>
      <c r="AN661" s="223" t="str">
        <f t="shared" si="1714"/>
        <v>1,35299025036556-1,35299025036544i</v>
      </c>
      <c r="AO661" s="223" t="str">
        <f t="shared" si="1715"/>
        <v>-0,732233047033585+1,7677669529664i</v>
      </c>
      <c r="AP661" s="223" t="str">
        <f t="shared" si="1716"/>
        <v>-3,00037350322499E-14-1,91341716182546i</v>
      </c>
      <c r="AQ661" s="223" t="str">
        <f t="shared" si="1717"/>
        <v>0,732233047033615+1,76776695296638i</v>
      </c>
      <c r="AR661" s="223" t="str">
        <f t="shared" si="1718"/>
        <v>-1,35299025036614-1,35299025036486i</v>
      </c>
      <c r="AS661" s="223" t="str">
        <f t="shared" si="1719"/>
        <v>1,76776695296635+0,732233047033696i</v>
      </c>
      <c r="AT661" s="223" t="str">
        <f t="shared" si="1720"/>
        <v>-1,91341716182546+8,61682193194961E-13i</v>
      </c>
      <c r="AU661" s="223" t="str">
        <f t="shared" si="1721"/>
        <v>1,76776695296643-0,732233047033504i</v>
      </c>
      <c r="AV661" s="223" t="str">
        <f t="shared" si="1722"/>
        <v>-1,35299025036494+1,35299025036606i</v>
      </c>
      <c r="AW661" s="223" t="str">
        <f t="shared" si="1723"/>
        <v>0,732233047033832-1,76776695296629i</v>
      </c>
      <c r="AX661" s="223" t="str">
        <f t="shared" si="1724"/>
        <v>7,14474092691746E-13+1,91341716182546i</v>
      </c>
      <c r="AY661" s="223" t="str">
        <f t="shared" si="1725"/>
        <v>-0,732233047033369-1,76776695296649i</v>
      </c>
      <c r="AZ661" s="223" t="str">
        <f t="shared" si="1726"/>
        <v>1,35299025036595+1,35299025036505i</v>
      </c>
      <c r="BA661" s="223" t="str">
        <f t="shared" si="1727"/>
        <v>-1,76776695296625-0,732233047033943i</v>
      </c>
      <c r="BB661" s="223" t="str">
        <f t="shared" si="1728"/>
        <v>1,91341716182546-5,94457285484808E-13i</v>
      </c>
      <c r="BC661" s="223" t="str">
        <f t="shared" si="1729"/>
        <v>-1,76776695296654+0,732233047033233i</v>
      </c>
      <c r="BD661" s="223" t="str">
        <f t="shared" si="1730"/>
        <v>1,35299025036515-1,35299025036585i</v>
      </c>
      <c r="BE661" s="223" t="str">
        <f t="shared" si="1731"/>
        <v>-0,732233047034078+1,76776695296619i</v>
      </c>
      <c r="BF661" s="223" t="str">
        <f t="shared" si="1732"/>
        <v>-4,47249184981592E-13-1,91341716182546i</v>
      </c>
      <c r="BG661" s="223" t="str">
        <f t="shared" si="1733"/>
        <v>0,732233047033147+1,76776695296658i</v>
      </c>
      <c r="BH661" s="223" t="str">
        <f t="shared" si="1734"/>
        <v>-1,35299025036578-1,35299025036521i</v>
      </c>
      <c r="BI661" s="223" t="str">
        <f t="shared" si="1735"/>
        <v>1,76776695296614+0,732233047034214i</v>
      </c>
      <c r="BJ661" s="223" t="str">
        <f t="shared" si="1736"/>
        <v>-1,91341716182546+3,00041084478377E-13i</v>
      </c>
      <c r="BK661" s="223" t="str">
        <f t="shared" si="1737"/>
        <v>1,76776695296663-0,732233047033011i</v>
      </c>
      <c r="BL661" s="223" t="str">
        <f t="shared" si="1738"/>
        <v>-1,35299025036532+1,35299025036568i</v>
      </c>
      <c r="BM661" s="176"/>
      <c r="BN661" s="176"/>
      <c r="BO661" s="176"/>
      <c r="BP661" s="176"/>
      <c r="BQ661" s="176"/>
      <c r="BR661" s="176"/>
      <c r="BS661" s="176"/>
      <c r="BT661" s="176"/>
      <c r="BU661" s="176"/>
      <c r="BV661" s="176"/>
      <c r="BW661" s="223"/>
      <c r="BX661" s="223"/>
      <c r="BY661" s="223"/>
      <c r="BZ661" s="223"/>
      <c r="CH661" s="222">
        <f t="shared" si="1739"/>
        <v>-262.88179323191184</v>
      </c>
    </row>
    <row r="662" spans="1:86">
      <c r="A662" s="227">
        <f t="shared" si="1741"/>
        <v>1.1562500000000005E-2</v>
      </c>
      <c r="B662" s="228">
        <v>37</v>
      </c>
      <c r="C662" s="228">
        <f t="shared" si="1742"/>
        <v>1850</v>
      </c>
      <c r="D662" s="228">
        <f t="shared" si="1740"/>
        <v>11623.892818282235</v>
      </c>
      <c r="E662" s="227" t="str">
        <f t="shared" si="1687"/>
        <v>11623,8928182822i</v>
      </c>
      <c r="F662" s="227" t="str">
        <f t="shared" si="1743"/>
        <v>0,0887211964686321-0,193828827108711i</v>
      </c>
      <c r="G662" s="227" t="str">
        <f t="shared" si="1744"/>
        <v>-2,95651128384858-0,482593742012314i</v>
      </c>
      <c r="H662" s="227" t="str">
        <f t="shared" si="1745"/>
        <v>0,00131258144580534-0,002867591198627i</v>
      </c>
      <c r="I662" s="227" t="str">
        <f t="shared" si="1688"/>
        <v>0,00155707183188895-0,00150604748495177i</v>
      </c>
      <c r="J662" s="223" t="str">
        <f>IMPRODUCT(1/Nt_input,AY625)</f>
        <v>-1,07258880867756E-13-3,06417217987855E-14i</v>
      </c>
      <c r="K662" s="246" t="str">
        <f t="shared" si="1689"/>
        <v>-2,13157670168768E-16+1,13825605876159E-16i</v>
      </c>
      <c r="L662" s="222">
        <f t="shared" si="1690"/>
        <v>-312.33643221359836</v>
      </c>
      <c r="M662" s="222">
        <f t="shared" si="1746"/>
        <v>45.643016315870007</v>
      </c>
      <c r="N662" s="224">
        <f t="shared" si="1747"/>
        <v>-2.3569836841299958</v>
      </c>
      <c r="O662" s="223" t="str">
        <f t="shared" si="1748"/>
        <v>2,07867403075637-1,111074417451i</v>
      </c>
      <c r="P662" s="223" t="str">
        <f t="shared" si="1749"/>
        <v>-1,30946997461549+1,959760310047i</v>
      </c>
      <c r="Q662" s="223" t="str">
        <f t="shared" si="1691"/>
        <v>0,231024800521842-2,34563416346174i</v>
      </c>
      <c r="R662" s="223" t="str">
        <f t="shared" si="1692"/>
        <v>0,901978606271396+2,17756898423074i</v>
      </c>
      <c r="S662" s="223" t="str">
        <f t="shared" si="1693"/>
        <v>-1,82197302623792-1,49525462009534i</v>
      </c>
      <c r="T662" s="223" t="str">
        <f t="shared" si="1694"/>
        <v>2,31169490354528+0,459824705923657i</v>
      </c>
      <c r="U662" s="223" t="str">
        <f t="shared" si="1695"/>
        <v>-2,25549275800669+0,684196248041737i</v>
      </c>
      <c r="V662" s="223" t="str">
        <f t="shared" si="1696"/>
        <v>1,66663914619435-1,66663914619439i</v>
      </c>
      <c r="W662" s="223" t="str">
        <f t="shared" si="1697"/>
        <v>-0,684196248041683+2,2554927580067i</v>
      </c>
      <c r="X662" s="223" t="str">
        <f t="shared" si="1698"/>
        <v>-0,459824705923721-2,31169490354527i</v>
      </c>
      <c r="Y662" s="223" t="str">
        <f t="shared" si="1699"/>
        <v>1,49525462009539+1,82197302623788i</v>
      </c>
      <c r="Z662" s="223" t="str">
        <f t="shared" si="1700"/>
        <v>-2,17756898423077-0,901978606271335i</v>
      </c>
      <c r="AA662" s="223" t="str">
        <f t="shared" si="1701"/>
        <v>2,34563416346173-0,2310248005219i</v>
      </c>
      <c r="AB662" s="223" t="str">
        <f t="shared" si="1702"/>
        <v>-1,95976031004696+1,30946997461555i</v>
      </c>
      <c r="AC662" s="223" t="str">
        <f t="shared" si="1703"/>
        <v>1,11107441745095-2,0786740307564i</v>
      </c>
      <c r="AD662" s="223" t="str">
        <f t="shared" si="1704"/>
        <v>6,58341878903201E-14+2,35698368413i</v>
      </c>
      <c r="AE662" s="223" t="str">
        <f t="shared" si="1705"/>
        <v>-1,11107441745105-2,07867403075634i</v>
      </c>
      <c r="AF662" s="223" t="str">
        <f t="shared" si="1706"/>
        <v>1,95976031004702+1,30946997461545i</v>
      </c>
      <c r="AG662" s="223" t="str">
        <f t="shared" si="1707"/>
        <v>-2,34563416346175-0,231024800521769i</v>
      </c>
      <c r="AH662" s="223" t="str">
        <f t="shared" si="1708"/>
        <v>2,17756898423072-0,901978606271457i</v>
      </c>
      <c r="AI662" s="223" t="str">
        <f t="shared" si="1709"/>
        <v>-1,4952546200953+1,82197302623795i</v>
      </c>
      <c r="AJ662" s="223" t="str">
        <f t="shared" si="1710"/>
        <v>0,45982470592361-2,31169490354529i</v>
      </c>
      <c r="AK662" s="223" t="str">
        <f t="shared" si="1711"/>
        <v>0,684196248041777+2,25549275800668i</v>
      </c>
      <c r="AL662" s="223" t="str">
        <f t="shared" si="1712"/>
        <v>-1,66663914619444-1,6666391461943i</v>
      </c>
      <c r="AM662" s="223" t="str">
        <f t="shared" si="1713"/>
        <v>2,25549275800672+0,684196248041619i</v>
      </c>
      <c r="AN662" s="223" t="str">
        <f t="shared" si="1714"/>
        <v>-2,31169490354526+0,45982470592377i</v>
      </c>
      <c r="AO662" s="223" t="str">
        <f t="shared" si="1715"/>
        <v>1,82197302623785-1,49525462009542i</v>
      </c>
      <c r="AP662" s="223" t="str">
        <f t="shared" si="1716"/>
        <v>-0,901978606270408+2,17756898423115i</v>
      </c>
      <c r="AQ662" s="223" t="str">
        <f t="shared" si="1717"/>
        <v>-0,231024800522432-2,34563416346168i</v>
      </c>
      <c r="AR662" s="223" t="str">
        <f t="shared" si="1718"/>
        <v>1,30946997461559+1,95976031004693i</v>
      </c>
      <c r="AS662" s="223" t="str">
        <f t="shared" si="1719"/>
        <v>-2,0786740307562-1,11107441745132i</v>
      </c>
      <c r="AT662" s="223" t="str">
        <f t="shared" si="1720"/>
        <v>2,35698368413+8,39679452556274E-13i</v>
      </c>
      <c r="AU662" s="223" t="str">
        <f t="shared" si="1721"/>
        <v>-2,07867403075587+1,11107441745194i</v>
      </c>
      <c r="AV662" s="223" t="str">
        <f t="shared" si="1722"/>
        <v>1,30946997461501-1,95976031004732i</v>
      </c>
      <c r="AW662" s="223" t="str">
        <f t="shared" si="1723"/>
        <v>-0,231024800521736+2,34563416346175i</v>
      </c>
      <c r="AX662" s="223" t="str">
        <f t="shared" si="1724"/>
        <v>-0,901978606271054-2,17756898423089i</v>
      </c>
      <c r="AY662" s="223" t="str">
        <f t="shared" si="1725"/>
        <v>1,8219730262374+1,49525462009597i</v>
      </c>
      <c r="AZ662" s="223" t="str">
        <f t="shared" si="1726"/>
        <v>-2,31169490354549-0,459824705922592i</v>
      </c>
      <c r="BA662" s="223" t="str">
        <f t="shared" si="1727"/>
        <v>2,25549275800652-0,684196248042289i</v>
      </c>
      <c r="BB662" s="223" t="str">
        <f t="shared" si="1728"/>
        <v>-1,66663914619425+1,66663914619449i</v>
      </c>
      <c r="BC662" s="223" t="str">
        <f t="shared" si="1729"/>
        <v>0,684196248042036-2,2554927580066i</v>
      </c>
      <c r="BD662" s="223" t="str">
        <f t="shared" si="1730"/>
        <v>0,459824705922915+2,31169490354543i</v>
      </c>
      <c r="BE662" s="223" t="str">
        <f t="shared" si="1731"/>
        <v>-1,49525462009622-1,82197302623719i</v>
      </c>
      <c r="BF662" s="223" t="str">
        <f t="shared" si="1732"/>
        <v>2,17756898423099+0,901978606270812i</v>
      </c>
      <c r="BG662" s="223" t="str">
        <f t="shared" si="1733"/>
        <v>-2,34563416346172+0,231024800522031i</v>
      </c>
      <c r="BH662" s="223" t="str">
        <f t="shared" si="1734"/>
        <v>1,95976031004718-1,30946997461523i</v>
      </c>
      <c r="BI662" s="223" t="str">
        <f t="shared" si="1735"/>
        <v>-1,11107441745168+2,07867403075601i</v>
      </c>
      <c r="BJ662" s="223" t="str">
        <f t="shared" si="1736"/>
        <v>-1,1353556393066E-12-2,35698368413i</v>
      </c>
      <c r="BK662" s="223" t="str">
        <f t="shared" si="1737"/>
        <v>1,11107441745155+2,07867403075607i</v>
      </c>
      <c r="BL662" s="223" t="str">
        <f t="shared" si="1738"/>
        <v>-1,9597603100471-1,30946997461535i</v>
      </c>
      <c r="BM662" s="176"/>
      <c r="BN662" s="176"/>
      <c r="BO662" s="176"/>
      <c r="BP662" s="176"/>
      <c r="BQ662" s="176"/>
      <c r="BR662" s="176"/>
      <c r="BS662" s="176"/>
      <c r="BT662" s="176"/>
      <c r="BU662" s="176"/>
      <c r="BV662" s="176"/>
      <c r="BW662" s="223"/>
      <c r="BX662" s="223"/>
      <c r="BY662" s="223"/>
      <c r="BZ662" s="223"/>
      <c r="CH662" s="222">
        <f t="shared" si="1739"/>
        <v>-259.05061543913399</v>
      </c>
    </row>
    <row r="663" spans="1:86">
      <c r="A663" s="227">
        <f t="shared" si="1741"/>
        <v>1.1875000000000005E-2</v>
      </c>
      <c r="B663" s="228">
        <v>38</v>
      </c>
      <c r="C663" s="228">
        <f t="shared" si="1742"/>
        <v>1900</v>
      </c>
      <c r="D663" s="228">
        <f t="shared" si="1740"/>
        <v>11938.052083641214</v>
      </c>
      <c r="E663" s="227" t="str">
        <f t="shared" si="1687"/>
        <v>11938,0520836412i</v>
      </c>
      <c r="F663" s="227" t="str">
        <f t="shared" si="1743"/>
        <v>0,0879689370706825-0,187168705930512i</v>
      </c>
      <c r="G663" s="227" t="str">
        <f t="shared" si="1744"/>
        <v>-2,9688508448126-0,499061553009146i</v>
      </c>
      <c r="H663" s="227" t="str">
        <f t="shared" si="1745"/>
        <v>0,00130145218056228-0,00276905835829938i</v>
      </c>
      <c r="I663" s="227" t="str">
        <f t="shared" si="1688"/>
        <v>0,00151662860933496-0,00147122651451633i</v>
      </c>
      <c r="J663" s="223" t="str">
        <f>IMPRODUCT(1/Nt_input,AZ625)</f>
        <v>-3,62540469108116E-14+1,28820565326038E-14i</v>
      </c>
      <c r="K663" s="246" t="str">
        <f t="shared" si="1689"/>
        <v>-3,60315016168436E-17+7,28752105581221E-17i</v>
      </c>
      <c r="L663" s="222">
        <f t="shared" si="1690"/>
        <v>-321.79859949058982</v>
      </c>
      <c r="M663" s="222">
        <f t="shared" si="1746"/>
        <v>45.222148834901979</v>
      </c>
      <c r="N663" s="224">
        <f t="shared" si="1747"/>
        <v>-2.7778511650980189</v>
      </c>
      <c r="O663" s="223" t="str">
        <f t="shared" si="1748"/>
        <v>2,30969883127822-1,54329141908728i</v>
      </c>
      <c r="P663" s="223" t="str">
        <f t="shared" si="1749"/>
        <v>-1,06303761845907+2,56639983579669i</v>
      </c>
      <c r="Q663" s="223" t="str">
        <f t="shared" si="1691"/>
        <v>-0,541931878311746-2,72447553387912i</v>
      </c>
      <c r="R663" s="223" t="str">
        <f t="shared" si="1692"/>
        <v>1,96423739596773+1,9642373959678i</v>
      </c>
      <c r="S663" s="223" t="str">
        <f t="shared" si="1693"/>
        <v>-2,7244755338791-0,541931878311841i</v>
      </c>
      <c r="T663" s="223" t="str">
        <f t="shared" si="1694"/>
        <v>2,56639983579667-1,06303761845913i</v>
      </c>
      <c r="U663" s="223" t="str">
        <f t="shared" si="1695"/>
        <v>-1,54329141908717+2,30969883127829i</v>
      </c>
      <c r="V663" s="223" t="str">
        <f t="shared" si="1696"/>
        <v>9,69877594629401E-14-2,77785116509802i</v>
      </c>
      <c r="W663" s="223" t="str">
        <f t="shared" si="1697"/>
        <v>1,54329141908724+2,30969883127825i</v>
      </c>
      <c r="X663" s="223" t="str">
        <f t="shared" si="1698"/>
        <v>-2,5663998357967-1,06303761845905i</v>
      </c>
      <c r="Y663" s="223" t="str">
        <f t="shared" si="1699"/>
        <v>2,72447553387909-0,54193187831191i</v>
      </c>
      <c r="Z663" s="223" t="str">
        <f t="shared" si="1700"/>
        <v>-1,96423739596787+1,96423739596765i</v>
      </c>
      <c r="AA663" s="223" t="str">
        <f t="shared" si="1701"/>
        <v>0,541931878311935-2,72447553387908i</v>
      </c>
      <c r="AB663" s="223" t="str">
        <f t="shared" si="1702"/>
        <v>1,06303761845903+2,56639983579671i</v>
      </c>
      <c r="AC663" s="223" t="str">
        <f t="shared" si="1703"/>
        <v>-2,30969883127823-1,54329141908727i</v>
      </c>
      <c r="AD663" s="223" t="str">
        <f t="shared" si="1704"/>
        <v>2,77785116509802-8,23539563677574E-14i</v>
      </c>
      <c r="AE663" s="223" t="str">
        <f t="shared" si="1705"/>
        <v>-2,30969883127814+1,5432914190874i</v>
      </c>
      <c r="AF663" s="223" t="str">
        <f t="shared" si="1706"/>
        <v>1,06303761845915-2,56639983579666i</v>
      </c>
      <c r="AG663" s="223" t="str">
        <f t="shared" si="1707"/>
        <v>0,541931878311827+2,7244755338791i</v>
      </c>
      <c r="AH663" s="223" t="str">
        <f t="shared" si="1708"/>
        <v>-1,96423739596779-1,96423739596773i</v>
      </c>
      <c r="AI663" s="223" t="str">
        <f t="shared" si="1709"/>
        <v>2,72447553387912+0,541931878311749i</v>
      </c>
      <c r="AJ663" s="223" t="str">
        <f t="shared" si="1710"/>
        <v>-2,56639983579675+1,06303761845894i</v>
      </c>
      <c r="AK663" s="223" t="str">
        <f t="shared" si="1711"/>
        <v>1,54329141908735-2,30969883127818i</v>
      </c>
      <c r="AL663" s="223" t="str">
        <f t="shared" si="1712"/>
        <v>-2,45027129270984E-14+2,77785116509802i</v>
      </c>
      <c r="AM663" s="223" t="str">
        <f t="shared" si="1713"/>
        <v>-1,54329141908731-2,3096988312782i</v>
      </c>
      <c r="AN663" s="223" t="str">
        <f t="shared" si="1714"/>
        <v>2,56639983579673+1,06303761845898i</v>
      </c>
      <c r="AO663" s="223" t="str">
        <f t="shared" si="1715"/>
        <v>-2,72447553387896+0,541931878312554i</v>
      </c>
      <c r="AP663" s="223" t="str">
        <f t="shared" si="1716"/>
        <v>1,96423739596701-1,96423739596851i</v>
      </c>
      <c r="AQ663" s="223" t="str">
        <f t="shared" si="1717"/>
        <v>-0,541931878310518+2,72447553387937i</v>
      </c>
      <c r="AR663" s="223" t="str">
        <f t="shared" si="1718"/>
        <v>-1,06303761845809-2,5663998357971i</v>
      </c>
      <c r="AS663" s="223" t="str">
        <f t="shared" si="1719"/>
        <v>2,30969883127782+1,54329141908788i</v>
      </c>
      <c r="AT663" s="223" t="str">
        <f t="shared" si="1720"/>
        <v>-2,77785116509802-3,87951037851762E-13i</v>
      </c>
      <c r="AU663" s="223" t="str">
        <f t="shared" si="1721"/>
        <v>2,30969883127825-1,54329141908724i</v>
      </c>
      <c r="AV663" s="223" t="str">
        <f t="shared" si="1722"/>
        <v>-1,0630376184588+2,5663998357968i</v>
      </c>
      <c r="AW663" s="223" t="str">
        <f t="shared" si="1723"/>
        <v>-0,541931878312468-2,72447553387898i</v>
      </c>
      <c r="AX663" s="223" t="str">
        <f t="shared" si="1724"/>
        <v>1,96423739596842+1,9642373959671i</v>
      </c>
      <c r="AY663" s="223" t="str">
        <f t="shared" si="1725"/>
        <v>-2,72447553387936-0,541931878310566i</v>
      </c>
      <c r="AZ663" s="223" t="str">
        <f t="shared" si="1726"/>
        <v>2,56639983579713-1,06303761845801i</v>
      </c>
      <c r="BA663" s="223" t="str">
        <f t="shared" si="1727"/>
        <v>-1,54329141908799+2,30969883127775i</v>
      </c>
      <c r="BB663" s="223" t="str">
        <f t="shared" si="1728"/>
        <v>4,75069887482785E-13-2,77785116509802i</v>
      </c>
      <c r="BC663" s="223" t="str">
        <f t="shared" si="1729"/>
        <v>1,54329141908713+2,30969883127832i</v>
      </c>
      <c r="BD663" s="223" t="str">
        <f t="shared" si="1730"/>
        <v>-2,56639983579677-1,06303761845889i</v>
      </c>
      <c r="BE663" s="223" t="str">
        <f t="shared" si="1731"/>
        <v>2,724475533879-0,541931878312343i</v>
      </c>
      <c r="BF663" s="223" t="str">
        <f t="shared" si="1732"/>
        <v>-1,96423739596719+1,96423739596833i</v>
      </c>
      <c r="BG663" s="223" t="str">
        <f t="shared" si="1733"/>
        <v>0,54193187831069-2,72447553387933i</v>
      </c>
      <c r="BH663" s="223" t="str">
        <f t="shared" si="1734"/>
        <v>1,06303761845789+2,56639983579718i</v>
      </c>
      <c r="BI663" s="223" t="str">
        <f t="shared" si="1735"/>
        <v>-2,30969883127772-1,54329141908803i</v>
      </c>
      <c r="BJ663" s="223" t="str">
        <f t="shared" si="1736"/>
        <v>2,77785116509802+6,01664376441473E-13i</v>
      </c>
      <c r="BK663" s="223" t="str">
        <f t="shared" si="1737"/>
        <v>-2,30969883127835+1,5432914190871i</v>
      </c>
      <c r="BL663" s="223" t="str">
        <f t="shared" si="1738"/>
        <v>1,063037618459-2,56639983579672i</v>
      </c>
      <c r="BM663" s="176"/>
      <c r="BN663" s="176"/>
      <c r="BO663" s="176"/>
      <c r="BP663" s="176"/>
      <c r="BQ663" s="176"/>
      <c r="BR663" s="176"/>
      <c r="BS663" s="176"/>
      <c r="BT663" s="176"/>
      <c r="BU663" s="176"/>
      <c r="BV663" s="176"/>
      <c r="BW663" s="223"/>
      <c r="BX663" s="223"/>
      <c r="BY663" s="223"/>
      <c r="BZ663" s="223"/>
      <c r="CH663" s="222">
        <f t="shared" si="1739"/>
        <v>-268.2964929330891</v>
      </c>
    </row>
    <row r="664" spans="1:86">
      <c r="A664" s="227">
        <f t="shared" si="1741"/>
        <v>1.2187500000000006E-2</v>
      </c>
      <c r="B664" s="228">
        <v>39</v>
      </c>
      <c r="C664" s="228">
        <f t="shared" si="1742"/>
        <v>1950</v>
      </c>
      <c r="D664" s="228">
        <f t="shared" si="1740"/>
        <v>12252.211349000194</v>
      </c>
      <c r="E664" s="227" t="str">
        <f t="shared" si="1687"/>
        <v>12252,2113490002i</v>
      </c>
      <c r="F664" s="227" t="str">
        <f t="shared" si="1743"/>
        <v>0,0872185311708073-0,180832449372978i</v>
      </c>
      <c r="G664" s="227" t="str">
        <f t="shared" si="1744"/>
        <v>-2,98143543966337-0,515111491510931i</v>
      </c>
      <c r="H664" s="227" t="str">
        <f t="shared" si="1745"/>
        <v>0,00129035033680674-0,0026753169174226i</v>
      </c>
      <c r="I664" s="227" t="str">
        <f t="shared" si="1688"/>
        <v>0,00147842497210186-0,00143709814113664i</v>
      </c>
      <c r="J664" s="223" t="str">
        <f>IMPRODUCT(1/Nt_input,BA625)</f>
        <v>-1,75086250294061E-14-4,5775015722338E-14i</v>
      </c>
      <c r="K664" s="246" t="str">
        <f t="shared" si="1689"/>
        <v>-9,16683784757141E-17-4,25133138586418E-17i</v>
      </c>
      <c r="L664" s="222">
        <f t="shared" si="1690"/>
        <v>-319.90954118872651</v>
      </c>
      <c r="M664" s="222">
        <f t="shared" si="1746"/>
        <v>44.828033579181763</v>
      </c>
      <c r="N664" s="224">
        <f t="shared" si="1747"/>
        <v>-3.1719664208182352</v>
      </c>
      <c r="O664" s="223" t="str">
        <f t="shared" si="1748"/>
        <v>2,45196320100808-2,01227419495968i</v>
      </c>
      <c r="P664" s="223" t="str">
        <f t="shared" si="1749"/>
        <v>-0,618819950461781+3,11101797547184i</v>
      </c>
      <c r="Q664" s="223" t="str">
        <f t="shared" si="1691"/>
        <v>-1,49525462009541-2,79742463631852i</v>
      </c>
      <c r="R664" s="223" t="str">
        <f t="shared" si="1692"/>
        <v>2,930514854007+1,21385899726565i</v>
      </c>
      <c r="S664" s="223" t="str">
        <f t="shared" si="1693"/>
        <v>-3,0353826116691+0,920773248729209i</v>
      </c>
      <c r="T664" s="223" t="str">
        <f t="shared" si="1694"/>
        <v>1,76225012354424-2,6373936901545i</v>
      </c>
      <c r="U664" s="223" t="str">
        <f t="shared" si="1695"/>
        <v>0,310907077789918+3,15669253551539i</v>
      </c>
      <c r="V664" s="223" t="str">
        <f t="shared" si="1696"/>
        <v>-2,24291896585663-2,24291896585656i</v>
      </c>
      <c r="W664" s="223" t="str">
        <f t="shared" si="1697"/>
        <v>3,15669253551537+0,310907077790133i</v>
      </c>
      <c r="X664" s="223" t="str">
        <f t="shared" si="1698"/>
        <v>-2,63739369015444+1,76225012354433i</v>
      </c>
      <c r="Y664" s="223" t="str">
        <f t="shared" si="1699"/>
        <v>0,920773248729101-3,03538261166913i</v>
      </c>
      <c r="Z664" s="223" t="str">
        <f t="shared" si="1700"/>
        <v>1,21385899726547+2,93051485400708i</v>
      </c>
      <c r="AA664" s="223" t="str">
        <f t="shared" si="1701"/>
        <v>-2,79742463631856-1,49525462009532i</v>
      </c>
      <c r="AB664" s="223" t="str">
        <f t="shared" si="1702"/>
        <v>3,11101797547187-0,618819950461622i</v>
      </c>
      <c r="AC664" s="223" t="str">
        <f t="shared" si="1703"/>
        <v>-2,0122741949597+2,45196320100806i</v>
      </c>
      <c r="AD664" s="223" t="str">
        <f t="shared" si="1704"/>
        <v>-9,94783876423989E-14-3,17196642081824i</v>
      </c>
      <c r="AE664" s="223" t="str">
        <f t="shared" si="1705"/>
        <v>2,0122741949596+2,45196320100815i</v>
      </c>
      <c r="AF664" s="223" t="str">
        <f t="shared" si="1706"/>
        <v>-3,11101797547185-0,618819950461736i</v>
      </c>
      <c r="AG664" s="223" t="str">
        <f t="shared" si="1707"/>
        <v>2,79742463631863-1,4952546200952i</v>
      </c>
      <c r="AH664" s="223" t="str">
        <f t="shared" si="1708"/>
        <v>-1,21385899726555+2,93051485400704i</v>
      </c>
      <c r="AI664" s="223" t="str">
        <f t="shared" si="1709"/>
        <v>-0,920773248729292-3,03538261166907i</v>
      </c>
      <c r="AJ664" s="223" t="str">
        <f t="shared" si="1710"/>
        <v>2,63739369015439+1,76225012354441i</v>
      </c>
      <c r="AK664" s="223" t="str">
        <f t="shared" si="1711"/>
        <v>-3,15669253551538+0,310907077790017i</v>
      </c>
      <c r="AL664" s="223" t="str">
        <f t="shared" si="1712"/>
        <v>2,2429189658567-2,24291896585649i</v>
      </c>
      <c r="AM664" s="223" t="str">
        <f t="shared" si="1713"/>
        <v>-0,310907077790034+3,15669253551538i</v>
      </c>
      <c r="AN664" s="223" t="str">
        <f t="shared" si="1714"/>
        <v>-1,76225012354439-2,63739369015439i</v>
      </c>
      <c r="AO664" s="223" t="str">
        <f t="shared" si="1715"/>
        <v>3,03538261166897+0,920773248729612i</v>
      </c>
      <c r="AP664" s="223" t="str">
        <f t="shared" si="1716"/>
        <v>-2,93051485400669+1,21385899726641i</v>
      </c>
      <c r="AQ664" s="223" t="str">
        <f t="shared" si="1717"/>
        <v>1,49525462009605-2,79742463631817i</v>
      </c>
      <c r="AR664" s="223" t="str">
        <f t="shared" si="1718"/>
        <v>0,618819950462339+3,11101797547173i</v>
      </c>
      <c r="AS664" s="223" t="str">
        <f t="shared" si="1719"/>
        <v>-2,45196320100731-2,01227419496062i</v>
      </c>
      <c r="AT664" s="223" t="str">
        <f t="shared" si="1720"/>
        <v>3,17196642081824-1,98956775284798E-13i</v>
      </c>
      <c r="AU664" s="223" t="str">
        <f t="shared" si="1721"/>
        <v>-2,45196320100909+2,01227419495846i</v>
      </c>
      <c r="AV664" s="223" t="str">
        <f t="shared" si="1722"/>
        <v>0,618819950461993-3,1110179754718i</v>
      </c>
      <c r="AW664" s="223" t="str">
        <f t="shared" si="1723"/>
        <v>1,49525462009644+2,79742463631796i</v>
      </c>
      <c r="AX664" s="223" t="str">
        <f t="shared" si="1724"/>
        <v>-2,93051485400684-1,21385899726604i</v>
      </c>
      <c r="AY664" s="223" t="str">
        <f t="shared" si="1725"/>
        <v>3,03538261166886-0,920773248729993i</v>
      </c>
      <c r="AZ664" s="223" t="str">
        <f t="shared" si="1726"/>
        <v>-1,76225012354515+2,63739369015389i</v>
      </c>
      <c r="BA664" s="223" t="str">
        <f t="shared" si="1727"/>
        <v>-0,310907077790475-3,15669253551533i</v>
      </c>
      <c r="BB664" s="223" t="str">
        <f t="shared" si="1728"/>
        <v>2,24291896585567+2,24291896585752i</v>
      </c>
      <c r="BC664" s="223" t="str">
        <f t="shared" si="1729"/>
        <v>-3,15669253551539-0,310907077789935i</v>
      </c>
      <c r="BD664" s="223" t="str">
        <f t="shared" si="1730"/>
        <v>2,63739369015364-1,76225012354553i</v>
      </c>
      <c r="BE664" s="223" t="str">
        <f t="shared" si="1731"/>
        <v>-0,920773248729558+3,03538261166899i</v>
      </c>
      <c r="BF664" s="223" t="str">
        <f t="shared" si="1732"/>
        <v>-1,21385899726654-2,93051485400663i</v>
      </c>
      <c r="BG664" s="223" t="str">
        <f t="shared" si="1733"/>
        <v>2,79742463631822+1,49525462009597i</v>
      </c>
      <c r="BH664" s="223" t="str">
        <f t="shared" si="1734"/>
        <v>-3,11101797547171+0,618819950462437i</v>
      </c>
      <c r="BI664" s="223" t="str">
        <f t="shared" si="1735"/>
        <v>2,01227419496055-2,45196320100737i</v>
      </c>
      <c r="BJ664" s="223" t="str">
        <f t="shared" si="1736"/>
        <v>3,43511516894945E-13+3,17196642081824i</v>
      </c>
      <c r="BK664" s="223" t="str">
        <f t="shared" si="1737"/>
        <v>-2,01227419495857-2,451963201009i</v>
      </c>
      <c r="BL664" s="223" t="str">
        <f t="shared" si="1738"/>
        <v>3,11101797547183+0,618819950461851i</v>
      </c>
      <c r="BM664" s="176"/>
      <c r="BN664" s="176"/>
      <c r="BO664" s="176"/>
      <c r="BP664" s="176"/>
      <c r="BQ664" s="176"/>
      <c r="BR664" s="176"/>
      <c r="BS664" s="176"/>
      <c r="BT664" s="176"/>
      <c r="BU664" s="176"/>
      <c r="BV664" s="176"/>
      <c r="BW664" s="223"/>
      <c r="BX664" s="223"/>
      <c r="BY664" s="223"/>
      <c r="BZ664" s="223"/>
      <c r="CH664" s="222">
        <f t="shared" si="1739"/>
        <v>-266.19444351918685</v>
      </c>
    </row>
    <row r="665" spans="1:86">
      <c r="A665" s="227">
        <f t="shared" si="1741"/>
        <v>1.2500000000000006E-2</v>
      </c>
      <c r="B665" s="228">
        <v>40</v>
      </c>
      <c r="C665" s="228">
        <f t="shared" si="1742"/>
        <v>2000</v>
      </c>
      <c r="D665" s="228">
        <f t="shared" si="1740"/>
        <v>12566.370614359172</v>
      </c>
      <c r="E665" s="227" t="str">
        <f t="shared" si="1687"/>
        <v>12566,3706143592i</v>
      </c>
      <c r="F665" s="227" t="str">
        <f t="shared" si="1743"/>
        <v>0,08646960451714-0,174797020446683i</v>
      </c>
      <c r="G665" s="227" t="str">
        <f t="shared" si="1744"/>
        <v>-2,99425919819284-0,530752442601886i</v>
      </c>
      <c r="H665" s="227" t="str">
        <f t="shared" si="1745"/>
        <v>0,00127927037768761-0,0025860260563719i</v>
      </c>
      <c r="I665" s="227" t="str">
        <f t="shared" si="1688"/>
        <v>0,00144228821211914-0,00140368556131049i</v>
      </c>
      <c r="J665" s="223" t="str">
        <f>IMPRODUCT(1/Nt_input,BB625)</f>
        <v>3,14999152521527E-14+1,17180570802235E-14i</v>
      </c>
      <c r="K665" s="246" t="str">
        <f t="shared" si="1689"/>
        <v>6,18804239810536E-17-2,73151606262052E-17i</v>
      </c>
      <c r="L665" s="222">
        <f t="shared" si="1690"/>
        <v>-323.39579961736598</v>
      </c>
      <c r="M665" s="222">
        <f t="shared" si="1746"/>
        <v>44.464466094067255</v>
      </c>
      <c r="N665" s="224">
        <f t="shared" si="1747"/>
        <v>-3.5355339059327449</v>
      </c>
      <c r="O665" s="223" t="str">
        <f t="shared" si="1748"/>
        <v>2,50000000000001-2,5i</v>
      </c>
      <c r="P665" s="223" t="str">
        <f t="shared" si="1749"/>
        <v>-1,05034432276353E-14+3,53553390593274i</v>
      </c>
      <c r="Q665" s="223" t="str">
        <f t="shared" si="1691"/>
        <v>-2,49999999999994-2,50000000000007i</v>
      </c>
      <c r="R665" s="223" t="str">
        <f t="shared" si="1692"/>
        <v>3,53553390593274-1,17161249908902E-13i</v>
      </c>
      <c r="S665" s="223" t="str">
        <f t="shared" si="1693"/>
        <v>-2,50000000000002+2,49999999999999i</v>
      </c>
      <c r="T665" s="223" t="str">
        <f t="shared" si="1694"/>
        <v>1,72818650964446E-13-3,53553390593274i</v>
      </c>
      <c r="U665" s="223" t="str">
        <f t="shared" si="1695"/>
        <v>2,50000000000003+2,49999999999998i</v>
      </c>
      <c r="V665" s="223" t="str">
        <f t="shared" si="1696"/>
        <v>-3,53553390593274-1,17378210927362E-13i</v>
      </c>
      <c r="W665" s="223" t="str">
        <f t="shared" si="1697"/>
        <v>2,49999999999994-2,50000000000007i</v>
      </c>
      <c r="X665" s="223" t="str">
        <f t="shared" si="1698"/>
        <v>-4,93770312208089E-14+3,53553390593274i</v>
      </c>
      <c r="Y665" s="223" t="str">
        <f t="shared" si="1699"/>
        <v>-2,50000000000011-2,4999999999999i</v>
      </c>
      <c r="Z665" s="223" t="str">
        <f t="shared" si="1700"/>
        <v>3,53553390593274-6,06340881627441E-15i</v>
      </c>
      <c r="AA665" s="223" t="str">
        <f t="shared" si="1701"/>
        <v>-2,50000000000011+2,4999999999999i</v>
      </c>
      <c r="AB665" s="223" t="str">
        <f t="shared" si="1702"/>
        <v>-6,15038488533579E-14-3,53553390593274i</v>
      </c>
      <c r="AC665" s="223" t="str">
        <f t="shared" si="1703"/>
        <v>2,49999999999994+2,50000000000007i</v>
      </c>
      <c r="AD665" s="223" t="str">
        <f t="shared" si="1704"/>
        <v>-3,53553390593274+1,16944288890441E-13i</v>
      </c>
      <c r="AE665" s="223" t="str">
        <f t="shared" si="1705"/>
        <v>2,50000000000001-2,5i</v>
      </c>
      <c r="AF665" s="223" t="str">
        <f t="shared" si="1706"/>
        <v>-1,54194502478701E-13+3,53553390593274i</v>
      </c>
      <c r="AG665" s="223" t="str">
        <f t="shared" si="1707"/>
        <v>-2,50000000000004-2,49999999999997i</v>
      </c>
      <c r="AH665" s="223" t="str">
        <f t="shared" si="1708"/>
        <v>3,53553390593274+9,87540624416181E-14i</v>
      </c>
      <c r="AI665" s="223" t="str">
        <f t="shared" si="1709"/>
        <v>-2,49999999999993+2,50000000000008i</v>
      </c>
      <c r="AJ665" s="223" t="str">
        <f t="shared" si="1710"/>
        <v>4,33136224045347E-14-3,53553390593274i</v>
      </c>
      <c r="AK665" s="223" t="str">
        <f t="shared" si="1711"/>
        <v>2,49999999999987+2,50000000000014i</v>
      </c>
      <c r="AL665" s="223" t="str">
        <f t="shared" si="1712"/>
        <v>-3,53553390593274+1,21268176325488E-14i</v>
      </c>
      <c r="AM665" s="223" t="str">
        <f t="shared" si="1713"/>
        <v>2,5000000000001-2,49999999999991i</v>
      </c>
      <c r="AN665" s="223" t="str">
        <f t="shared" si="1714"/>
        <v>-9,87534874565867E-13+3,53553390593274i</v>
      </c>
      <c r="AO665" s="223" t="str">
        <f t="shared" si="1715"/>
        <v>-2,50000000000119-2,49999999999882i</v>
      </c>
      <c r="AP665" s="223" t="str">
        <f t="shared" si="1716"/>
        <v>3,53553390593274-8,26409119197047E-13i</v>
      </c>
      <c r="AQ665" s="223" t="str">
        <f t="shared" si="1717"/>
        <v>-2,50000000000002+2,49999999999999i</v>
      </c>
      <c r="AR665" s="223" t="str">
        <f t="shared" si="1718"/>
        <v>8,76653994491701E-13-3,53553390593274i</v>
      </c>
      <c r="AS665" s="223" t="str">
        <f t="shared" si="1719"/>
        <v>2,49999999999878+2,50000000000123i</v>
      </c>
      <c r="AT665" s="223" t="str">
        <f t="shared" si="1720"/>
        <v>-3,53553390593274+9,37289999271216E-13i</v>
      </c>
      <c r="AU665" s="223" t="str">
        <f t="shared" si="1721"/>
        <v>2,49999999999991-2,5000000000001i</v>
      </c>
      <c r="AV665" s="223" t="str">
        <f t="shared" si="1722"/>
        <v>-7,15530155739651E-13+3,53553390593274i</v>
      </c>
      <c r="AW665" s="223" t="str">
        <f t="shared" si="1723"/>
        <v>-2,4999999999989-2,50000000000111i</v>
      </c>
      <c r="AX665" s="223" t="str">
        <f t="shared" si="1724"/>
        <v>3,53553390593274-1,09841383802326E-12i</v>
      </c>
      <c r="AY665" s="223" t="str">
        <f t="shared" si="1725"/>
        <v>-2,49999999999983+2,50000000000018i</v>
      </c>
      <c r="AZ665" s="223" t="str">
        <f t="shared" si="1726"/>
        <v>6,04649275665485E-13-3,53553390593274i</v>
      </c>
      <c r="BA665" s="223" t="str">
        <f t="shared" si="1727"/>
        <v>2,49999999999897+2,50000000000104i</v>
      </c>
      <c r="BB665" s="223" t="str">
        <f t="shared" si="1728"/>
        <v>-3,53553390593274+1,20929471809743E-12i</v>
      </c>
      <c r="BC665" s="223" t="str">
        <f t="shared" si="1729"/>
        <v>2,49999999999975-2,50000000000026i</v>
      </c>
      <c r="BD665" s="223" t="str">
        <f t="shared" si="1730"/>
        <v>-4,93768395591319E-13+3,53553390593274i</v>
      </c>
      <c r="BE665" s="223" t="str">
        <f t="shared" si="1731"/>
        <v>-2,49999999999905-2,50000000000096i</v>
      </c>
      <c r="BF665" s="223" t="str">
        <f t="shared" si="1732"/>
        <v>3,53553390593274-1,3201755981716E-12i</v>
      </c>
      <c r="BG665" s="223" t="str">
        <f t="shared" si="1733"/>
        <v>-2,49999999999967+2,50000000000034i</v>
      </c>
      <c r="BH665" s="223" t="str">
        <f t="shared" si="1734"/>
        <v>3,82887515517153E-13-3,53553390593274i</v>
      </c>
      <c r="BI665" s="223" t="str">
        <f t="shared" si="1735"/>
        <v>2,49999999999913+2,50000000000088i</v>
      </c>
      <c r="BJ665" s="223" t="str">
        <f t="shared" si="1736"/>
        <v>-3,53553390593274+1,43105647824576E-12i</v>
      </c>
      <c r="BK665" s="223" t="str">
        <f t="shared" si="1737"/>
        <v>2,4999999999996-2,50000000000041i</v>
      </c>
      <c r="BL665" s="223" t="str">
        <f t="shared" si="1738"/>
        <v>-2,72006635442985E-13+3,53553390593274i</v>
      </c>
      <c r="BM665" s="176"/>
      <c r="BN665" s="176"/>
      <c r="BO665" s="176"/>
      <c r="BP665" s="176"/>
      <c r="BQ665" s="176"/>
      <c r="BR665" s="176"/>
      <c r="BS665" s="176"/>
      <c r="BT665" s="176"/>
      <c r="BU665" s="176"/>
      <c r="BV665" s="176"/>
      <c r="BW665" s="223"/>
      <c r="BX665" s="223"/>
      <c r="BY665" s="223"/>
      <c r="BZ665" s="223"/>
      <c r="CH665" s="222">
        <f t="shared" si="1739"/>
        <v>-269.47091647768059</v>
      </c>
    </row>
    <row r="666" spans="1:86">
      <c r="A666" s="227">
        <f t="shared" si="1741"/>
        <v>1.2812500000000006E-2</v>
      </c>
      <c r="B666" s="228">
        <v>41</v>
      </c>
      <c r="C666" s="228">
        <f t="shared" si="1742"/>
        <v>2050</v>
      </c>
      <c r="D666" s="228">
        <f t="shared" si="1740"/>
        <v>12880.529879718151</v>
      </c>
      <c r="E666" s="227" t="str">
        <f t="shared" si="1687"/>
        <v>12880,5298797182i</v>
      </c>
      <c r="F666" s="227" t="str">
        <f t="shared" si="1743"/>
        <v>0,0857218837557178-0,169041610328885i</v>
      </c>
      <c r="G666" s="227" t="str">
        <f t="shared" si="1744"/>
        <v>-3,00731618738663-0,545992203968759i</v>
      </c>
      <c r="H666" s="227" t="str">
        <f t="shared" si="1745"/>
        <v>0,00126820825908292-0,00250087792002668i</v>
      </c>
      <c r="I666" s="227" t="str">
        <f t="shared" si="1688"/>
        <v>0,00140806071390612-0,0013710038287792i</v>
      </c>
      <c r="J666" s="223" t="str">
        <f>IMPRODUCT(1/Nt_input,BC625)</f>
        <v>2,32781933377606E-14-1,8326486161957E-14i</v>
      </c>
      <c r="K666" s="246" t="str">
        <f t="shared" si="1689"/>
        <v>7,6514268334998E-18-5,77192973817281E-17i</v>
      </c>
      <c r="L666" s="222">
        <f t="shared" si="1690"/>
        <v>-324.69792407339321</v>
      </c>
      <c r="M666" s="222">
        <f t="shared" si="1746"/>
        <v>44.134947733186308</v>
      </c>
      <c r="N666" s="224">
        <f t="shared" si="1747"/>
        <v>-3.8650522668136915</v>
      </c>
      <c r="O666" s="223" t="str">
        <f t="shared" si="1748"/>
        <v>2,45196320100809-2,98772580504032i</v>
      </c>
      <c r="P666" s="223" t="str">
        <f t="shared" si="1749"/>
        <v>0,754034291341833+3,79078637128001i</v>
      </c>
      <c r="Q666" s="223" t="str">
        <f t="shared" si="1691"/>
        <v>-3,40867178192086-1,82197302623779i</v>
      </c>
      <c r="R666" s="223" t="str">
        <f t="shared" si="1692"/>
        <v>3,57084268139551-1,47909146773477i</v>
      </c>
      <c r="S666" s="223" t="str">
        <f t="shared" si="1693"/>
        <v>-1,12196544984369+3,69862441382721i</v>
      </c>
      <c r="T666" s="223" t="str">
        <f t="shared" si="1694"/>
        <v>-2,14730798850651-3,21367350981673i</v>
      </c>
      <c r="U666" s="223" t="str">
        <f t="shared" si="1695"/>
        <v>3,84644098372275+0,378841370417203i</v>
      </c>
      <c r="V666" s="223" t="str">
        <f t="shared" si="1696"/>
        <v>-2,73300466750435+2,73300466750445i</v>
      </c>
      <c r="W666" s="223" t="str">
        <f t="shared" si="1697"/>
        <v>-0,378841370417364-3,84644098372274i</v>
      </c>
      <c r="X666" s="223" t="str">
        <f t="shared" si="1698"/>
        <v>3,2136735098166+2,1473079885067i</v>
      </c>
      <c r="Y666" s="223" t="str">
        <f t="shared" si="1699"/>
        <v>-3,69862441382728+1,12196544984346i</v>
      </c>
      <c r="Z666" s="223" t="str">
        <f t="shared" si="1700"/>
        <v>1,47909146773464-3,57084268139556i</v>
      </c>
      <c r="AA666" s="223" t="str">
        <f t="shared" si="1701"/>
        <v>1,82197302623793+3,40867178192079i</v>
      </c>
      <c r="AB666" s="223" t="str">
        <f t="shared" si="1702"/>
        <v>-3,79078637127999-0,75403429134191i</v>
      </c>
      <c r="AC666" s="223" t="str">
        <f t="shared" si="1703"/>
        <v>2,98772580504042-2,45196320100796i</v>
      </c>
      <c r="AD666" s="223" t="str">
        <f t="shared" si="1704"/>
        <v>1,34472663838376E-13+3,86505226681369i</v>
      </c>
      <c r="AE666" s="223" t="str">
        <f t="shared" si="1705"/>
        <v>-2,98772580504037-2,45196320100803i</v>
      </c>
      <c r="AF666" s="223" t="str">
        <f t="shared" si="1706"/>
        <v>3,79078637128001-0,754034291341849i</v>
      </c>
      <c r="AG666" s="223" t="str">
        <f t="shared" si="1707"/>
        <v>-1,82197302623801+3,40867178192075i</v>
      </c>
      <c r="AH666" s="223" t="str">
        <f t="shared" si="1708"/>
        <v>-1,47909146773456-3,5708426813956i</v>
      </c>
      <c r="AI666" s="223" t="str">
        <f t="shared" si="1709"/>
        <v>3,69862441382725+1,12196544984357i</v>
      </c>
      <c r="AJ666" s="223" t="str">
        <f t="shared" si="1710"/>
        <v>-3,21367350981665+2,14730798850663i</v>
      </c>
      <c r="AK666" s="223" t="str">
        <f t="shared" si="1711"/>
        <v>0,378841370417424-3,84644098372273i</v>
      </c>
      <c r="AL666" s="223" t="str">
        <f t="shared" si="1712"/>
        <v>2,73300466750427+2,73300466750453i</v>
      </c>
      <c r="AM666" s="223" t="str">
        <f t="shared" si="1713"/>
        <v>-3,84644098372276+0,378841370417115i</v>
      </c>
      <c r="AN666" s="223" t="str">
        <f t="shared" si="1714"/>
        <v>2,14730798850657-3,21367350981669i</v>
      </c>
      <c r="AO666" s="223" t="str">
        <f t="shared" si="1715"/>
        <v>1,12196544984396+3,69862441382713i</v>
      </c>
      <c r="AP666" s="223" t="str">
        <f t="shared" si="1716"/>
        <v>-3,57084268139577-1,47909146773414i</v>
      </c>
      <c r="AQ666" s="223" t="str">
        <f t="shared" si="1717"/>
        <v>3,40867178192035-1,82197302623875i</v>
      </c>
      <c r="AR666" s="223" t="str">
        <f t="shared" si="1718"/>
        <v>-0,754034291340646+3,79078637128025i</v>
      </c>
      <c r="AS666" s="223" t="str">
        <f t="shared" si="1719"/>
        <v>-2,45196320100927-2,98772580503934i</v>
      </c>
      <c r="AT666" s="223" t="str">
        <f t="shared" si="1720"/>
        <v>3,86505226681369-1,80686482212659E-12i</v>
      </c>
      <c r="AU666" s="223" t="str">
        <f t="shared" si="1721"/>
        <v>-2,45196320100941+2,98772580503924i</v>
      </c>
      <c r="AV666" s="223" t="str">
        <f t="shared" si="1722"/>
        <v>-0,754034291340473-3,79078637128028i</v>
      </c>
      <c r="AW666" s="223" t="str">
        <f t="shared" si="1723"/>
        <v>3,4086717819203+1,82197302623886i</v>
      </c>
      <c r="AX666" s="223" t="str">
        <f t="shared" si="1724"/>
        <v>-3,57084268139586+1,47909146773392i</v>
      </c>
      <c r="AY666" s="223" t="str">
        <f t="shared" si="1725"/>
        <v>1,12196544984418-3,69862441382707i</v>
      </c>
      <c r="AZ666" s="223" t="str">
        <f t="shared" si="1726"/>
        <v>2,14730798850642+3,21367350981679i</v>
      </c>
      <c r="BA666" s="223" t="str">
        <f t="shared" si="1727"/>
        <v>-3,84644098372275-0,37884137041729i</v>
      </c>
      <c r="BB666" s="223" t="str">
        <f t="shared" si="1728"/>
        <v>2,73300466750412-2,73300466750467i</v>
      </c>
      <c r="BC666" s="223" t="str">
        <f t="shared" si="1729"/>
        <v>0,378841370418069+3,84644098372267i</v>
      </c>
      <c r="BD666" s="223" t="str">
        <f t="shared" si="1730"/>
        <v>-3,21367350981722-2,14730798850577i</v>
      </c>
      <c r="BE666" s="223" t="str">
        <f t="shared" si="1731"/>
        <v>3,69862441382687-1,12196544984482i</v>
      </c>
      <c r="BF666" s="223" t="str">
        <f t="shared" si="1732"/>
        <v>-1,4790914677333+3,57084268139611i</v>
      </c>
      <c r="BG666" s="223" t="str">
        <f t="shared" si="1733"/>
        <v>-1,82197302623955-3,40867178191993i</v>
      </c>
      <c r="BH666" s="223" t="str">
        <f t="shared" si="1734"/>
        <v>3,79078637127969+0,754034291343476i</v>
      </c>
      <c r="BI666" s="223" t="str">
        <f t="shared" si="1735"/>
        <v>-2,98772580504125+2,45196320100696i</v>
      </c>
      <c r="BJ666" s="223" t="str">
        <f t="shared" si="1736"/>
        <v>1,13450150293471E-12-3,86505226681369i</v>
      </c>
      <c r="BK666" s="223" t="str">
        <f t="shared" si="1737"/>
        <v>2,98772580503981+2,45196320100871i</v>
      </c>
      <c r="BL666" s="223" t="str">
        <f t="shared" si="1738"/>
        <v>-3,79078637128011+0,754034291341358i</v>
      </c>
      <c r="BM666" s="176"/>
      <c r="BN666" s="176"/>
      <c r="BO666" s="176"/>
      <c r="BP666" s="176"/>
      <c r="BQ666" s="176"/>
      <c r="BR666" s="176"/>
      <c r="BS666" s="176"/>
      <c r="BT666" s="176"/>
      <c r="BU666" s="176"/>
      <c r="BV666" s="176"/>
      <c r="BW666" s="223"/>
      <c r="BX666" s="223"/>
      <c r="BY666" s="223"/>
      <c r="BZ666" s="223"/>
      <c r="CH666" s="222">
        <f t="shared" si="1739"/>
        <v>-270.56636890362086</v>
      </c>
    </row>
    <row r="667" spans="1:86">
      <c r="A667" s="227">
        <f t="shared" si="1741"/>
        <v>1.3125000000000006E-2</v>
      </c>
      <c r="B667" s="228">
        <v>42</v>
      </c>
      <c r="C667" s="228">
        <f t="shared" si="1742"/>
        <v>2100</v>
      </c>
      <c r="D667" s="228">
        <f t="shared" si="1740"/>
        <v>13194.689145077131</v>
      </c>
      <c r="E667" s="227" t="str">
        <f t="shared" si="1687"/>
        <v>13194,6891450771i</v>
      </c>
      <c r="F667" s="227" t="str">
        <f t="shared" si="1743"/>
        <v>0,0849751803756931-0,163547371705652i</v>
      </c>
      <c r="G667" s="227" t="str">
        <f t="shared" si="1744"/>
        <v>-3,02060041677935-0,560837635648i</v>
      </c>
      <c r="H667" s="227" t="str">
        <f t="shared" si="1745"/>
        <v>0,00125716119207806-0,00241959367271345i</v>
      </c>
      <c r="I667" s="227" t="str">
        <f t="shared" si="1688"/>
        <v>0,00137559857922857-0,00133906135109767i</v>
      </c>
      <c r="J667" s="223" t="str">
        <f>IMPRODUCT(1/Nt_input,BD625)</f>
        <v>-3,95691034734031E-14-2,94599414307763E-14i</v>
      </c>
      <c r="K667" s="246" t="str">
        <f t="shared" si="1689"/>
        <v>-9,38798714949151E-17+1,24604035824859E-17i</v>
      </c>
      <c r="L667" s="222">
        <f t="shared" si="1690"/>
        <v>-320.47270893555117</v>
      </c>
      <c r="M667" s="222">
        <f t="shared" si="1746"/>
        <v>43.842651938487265</v>
      </c>
      <c r="N667" s="224">
        <f t="shared" si="1747"/>
        <v>-4.1573480615127316</v>
      </c>
      <c r="O667" s="223" t="str">
        <f t="shared" si="1748"/>
        <v>2,30969883127823-3,45670858091272i</v>
      </c>
      <c r="P667" s="223" t="str">
        <f t="shared" si="1749"/>
        <v>1,59094822571605+3,84088878355708i</v>
      </c>
      <c r="Q667" s="223" t="str">
        <f t="shared" si="1691"/>
        <v>-4,07746578424458-0,81105837205369i</v>
      </c>
      <c r="R667" s="223" t="str">
        <f t="shared" si="1692"/>
        <v>2,93968900604844-2,93968900604836i</v>
      </c>
      <c r="S667" s="223" t="str">
        <f t="shared" si="1693"/>
        <v>0,811058372053574+4,07746578424461i</v>
      </c>
      <c r="T667" s="223" t="str">
        <f t="shared" si="1694"/>
        <v>-3,84088878355705-1,59094822571612i</v>
      </c>
      <c r="U667" s="223" t="str">
        <f t="shared" si="1695"/>
        <v>3,45670858091279-2,30969883127814i</v>
      </c>
      <c r="V667" s="223" t="str">
        <f t="shared" si="1696"/>
        <v>-1,16122041924316E-13+4,15734806151273i</v>
      </c>
      <c r="W667" s="223" t="str">
        <f t="shared" si="1697"/>
        <v>-3,45670858091265-2,30969883127834i</v>
      </c>
      <c r="X667" s="223" t="str">
        <f t="shared" si="1698"/>
        <v>3,84088878355714-1,59094822571591i</v>
      </c>
      <c r="Y667" s="223" t="str">
        <f t="shared" si="1699"/>
        <v>-0,811058372053815+4,07746578424456i</v>
      </c>
      <c r="Z667" s="223" t="str">
        <f t="shared" si="1700"/>
        <v>-2,93968900604828-2,93968900604852i</v>
      </c>
      <c r="AA667" s="223" t="str">
        <f t="shared" si="1701"/>
        <v>4,07746578424463-0,811058372053445i</v>
      </c>
      <c r="AB667" s="223" t="str">
        <f t="shared" si="1702"/>
        <v>-1,59094822571585+3,84088878355717i</v>
      </c>
      <c r="AC667" s="223" t="str">
        <f t="shared" si="1703"/>
        <v>-2,30969883127803-3,45670858091286i</v>
      </c>
      <c r="AD667" s="223" t="str">
        <f t="shared" si="1704"/>
        <v>4,15734806151273-1,81312201270156E-13i</v>
      </c>
      <c r="AE667" s="223" t="str">
        <f t="shared" si="1705"/>
        <v>-2,30969883127809+3,45670858091282i</v>
      </c>
      <c r="AF667" s="223" t="str">
        <f t="shared" si="1706"/>
        <v>-1,59094822571616-3,84088878355704i</v>
      </c>
      <c r="AG667" s="223" t="str">
        <f t="shared" si="1707"/>
        <v>4,07746578424462+0,811058372053495i</v>
      </c>
      <c r="AH667" s="223" t="str">
        <f t="shared" si="1708"/>
        <v>-2,93968900604832+2,93968900604849i</v>
      </c>
      <c r="AI667" s="223" t="str">
        <f t="shared" si="1709"/>
        <v>-0,811058372053736-4,07746578424457i</v>
      </c>
      <c r="AJ667" s="223" t="str">
        <f t="shared" si="1710"/>
        <v>3,84088878355711+1,59094822571598i</v>
      </c>
      <c r="AK667" s="223" t="str">
        <f t="shared" si="1711"/>
        <v>-3,45670858091268+2,3096988312783i</v>
      </c>
      <c r="AL667" s="223" t="str">
        <f t="shared" si="1712"/>
        <v>-6,51901593458397E-14-4,15734806151273i</v>
      </c>
      <c r="AM667" s="223" t="str">
        <f t="shared" si="1713"/>
        <v>3,45670858091252+2,30969883127853i</v>
      </c>
      <c r="AN667" s="223" t="str">
        <f t="shared" si="1714"/>
        <v>-3,84088878355661+1,5909482257172i</v>
      </c>
      <c r="AO667" s="223" t="str">
        <f t="shared" si="1715"/>
        <v>0,811058372054883-4,07746578424434i</v>
      </c>
      <c r="AP667" s="223" t="str">
        <f t="shared" si="1716"/>
        <v>2,9396890060487+2,9396890060481i</v>
      </c>
      <c r="AQ667" s="223" t="str">
        <f t="shared" si="1717"/>
        <v>-4,077465784245+0,811058372051595i</v>
      </c>
      <c r="AR667" s="223" t="str">
        <f t="shared" si="1718"/>
        <v>1,59094822571647-3,84088878355691i</v>
      </c>
      <c r="AS667" s="223" t="str">
        <f t="shared" si="1719"/>
        <v>2,30969883127923+3,45670858091205i</v>
      </c>
      <c r="AT667" s="223" t="str">
        <f t="shared" si="1720"/>
        <v>-4,15734806151273-1,29160073793484E-12i</v>
      </c>
      <c r="AU667" s="223" t="str">
        <f t="shared" si="1721"/>
        <v>2,30969883127789-3,45670858091295i</v>
      </c>
      <c r="AV667" s="223" t="str">
        <f t="shared" si="1722"/>
        <v>1,59094822571785+3,84088878355634i</v>
      </c>
      <c r="AW667" s="223" t="str">
        <f t="shared" si="1723"/>
        <v>-4,07746578424449-0,811058372054131i</v>
      </c>
      <c r="AX667" s="223" t="str">
        <f t="shared" si="1724"/>
        <v>2,93968900604764-2,93968900604916i</v>
      </c>
      <c r="AY667" s="223" t="str">
        <f t="shared" si="1725"/>
        <v>0,811058372052293+4,07746578424486i</v>
      </c>
      <c r="AZ667" s="223" t="str">
        <f t="shared" si="1726"/>
        <v>-3,8408887835572-1,59094822571576i</v>
      </c>
      <c r="BA667" s="223" t="str">
        <f t="shared" si="1727"/>
        <v>3,45670858091169-2,30969883127977i</v>
      </c>
      <c r="BB667" s="223" t="str">
        <f t="shared" si="1728"/>
        <v>-5,80610209621582E-13+4,15734806151273i</v>
      </c>
      <c r="BC667" s="223" t="str">
        <f t="shared" si="1729"/>
        <v>-3,45670858091334-2,3096988312773i</v>
      </c>
      <c r="BD667" s="223" t="str">
        <f t="shared" si="1730"/>
        <v>3,84088878355765-1,59094822571469i</v>
      </c>
      <c r="BE667" s="223" t="str">
        <f t="shared" si="1731"/>
        <v>-0,811058372053432+4,07746578424463i</v>
      </c>
      <c r="BF667" s="223" t="str">
        <f t="shared" si="1732"/>
        <v>-2,93968900604966-2,93968900604714i</v>
      </c>
      <c r="BG667" s="223" t="str">
        <f t="shared" si="1733"/>
        <v>4,07746578424472-0,811058372052992i</v>
      </c>
      <c r="BH667" s="223" t="str">
        <f t="shared" si="1734"/>
        <v>-1,59094822571511+3,84088878355747i</v>
      </c>
      <c r="BI667" s="223" t="str">
        <f t="shared" si="1735"/>
        <v>-2,30969883127693-3,45670858091359i</v>
      </c>
      <c r="BJ667" s="223" t="str">
        <f t="shared" si="1736"/>
        <v>4,15734806151273-1,30380318691679E-13i</v>
      </c>
      <c r="BK667" s="223" t="str">
        <f t="shared" si="1737"/>
        <v>-2,30969883127671+3,45670858091374i</v>
      </c>
      <c r="BL667" s="223" t="str">
        <f t="shared" si="1738"/>
        <v>-1,59094822571535-3,84088878355737i</v>
      </c>
      <c r="BM667" s="176"/>
      <c r="BN667" s="176"/>
      <c r="BO667" s="176"/>
      <c r="BP667" s="176"/>
      <c r="BQ667" s="176"/>
      <c r="BR667" s="176"/>
      <c r="BS667" s="176"/>
      <c r="BT667" s="176"/>
      <c r="BU667" s="176"/>
      <c r="BV667" s="176"/>
      <c r="BW667" s="223"/>
      <c r="BX667" s="223"/>
      <c r="BY667" s="223"/>
      <c r="BZ667" s="223"/>
      <c r="CH667" s="222">
        <f t="shared" si="1739"/>
        <v>-266.13750428745504</v>
      </c>
    </row>
    <row r="668" spans="1:86">
      <c r="A668" s="227">
        <f t="shared" si="1741"/>
        <v>1.3437500000000007E-2</v>
      </c>
      <c r="B668" s="228">
        <v>43</v>
      </c>
      <c r="C668" s="228">
        <f t="shared" si="1742"/>
        <v>2150</v>
      </c>
      <c r="D668" s="228">
        <f t="shared" si="1740"/>
        <v>13508.84841043611</v>
      </c>
      <c r="E668" s="227" t="str">
        <f t="shared" si="1687"/>
        <v>13508,8484104361i</v>
      </c>
      <c r="F668" s="227" t="str">
        <f t="shared" si="1743"/>
        <v>0,0842293771813127-0,158297189421415i</v>
      </c>
      <c r="G668" s="227" t="str">
        <f t="shared" si="1744"/>
        <v>-3,03410584378145-0,575294788770223i</v>
      </c>
      <c r="H668" s="227" t="str">
        <f t="shared" si="1745"/>
        <v>0,00124612744282613-0,00234192010509173i</v>
      </c>
      <c r="I668" s="227" t="str">
        <f t="shared" si="1688"/>
        <v>0,0013447703686692-0,00130786113059385i</v>
      </c>
      <c r="J668" s="223" t="str">
        <f>IMPRODUCT(1/Nt_input,BE625)</f>
        <v>2,37808294649248E-14+2,49678749897342E-14i</v>
      </c>
      <c r="K668" s="246" t="str">
        <f t="shared" si="1689"/>
        <v>6,4634268019406E-17+2,47403594437527E-18i</v>
      </c>
      <c r="L668" s="222">
        <f t="shared" si="1690"/>
        <v>-323.78438483300681</v>
      </c>
      <c r="M668" s="222">
        <f t="shared" si="1746"/>
        <v>43.590393678258216</v>
      </c>
      <c r="N668" s="224">
        <f t="shared" si="1747"/>
        <v>-4.4096063217417809</v>
      </c>
      <c r="O668" s="223" t="str">
        <f t="shared" si="1748"/>
        <v>2,07867403075638-3,888925582549i</v>
      </c>
      <c r="P668" s="223" t="str">
        <f t="shared" si="1749"/>
        <v>2,4498460116948+3,66645365874549i</v>
      </c>
      <c r="Q668" s="223" t="str">
        <f t="shared" si="1691"/>
        <v>-4,38837286203456+0,432217001636481i</v>
      </c>
      <c r="R668" s="223" t="str">
        <f t="shared" si="1692"/>
        <v>1,68748328258311-4,07394502708954i</v>
      </c>
      <c r="S668" s="223" t="str">
        <f t="shared" si="1693"/>
        <v>2,79742463631846+3,40867178192087i</v>
      </c>
      <c r="T668" s="223" t="str">
        <f t="shared" si="1694"/>
        <v>-4,32487697273738+0,860271517272923i</v>
      </c>
      <c r="U668" s="223" t="str">
        <f t="shared" si="1695"/>
        <v>1,28004114792601-4,21973015397446i</v>
      </c>
      <c r="V668" s="223" t="str">
        <f t="shared" si="1696"/>
        <v>3,11806253246676+3,1180625324666i</v>
      </c>
      <c r="W668" s="223" t="str">
        <f t="shared" si="1697"/>
        <v>-4,2197301539744+1,2800411479262i</v>
      </c>
      <c r="X668" s="223" t="str">
        <f t="shared" si="1698"/>
        <v>0,860271517273156-4,32487697273733i</v>
      </c>
      <c r="Y668" s="223" t="str">
        <f t="shared" si="1699"/>
        <v>3,40867178192073+2,79742463631864i</v>
      </c>
      <c r="Z668" s="223" t="str">
        <f t="shared" si="1700"/>
        <v>-4,07394502708964+1,68748328258287i</v>
      </c>
      <c r="AA668" s="223" t="str">
        <f t="shared" si="1701"/>
        <v>0,432217001636282-4,38837286203459i</v>
      </c>
      <c r="AB668" s="223" t="str">
        <f t="shared" si="1702"/>
        <v>3,66645365874553+2,44984601169473i</v>
      </c>
      <c r="AC668" s="223" t="str">
        <f t="shared" si="1703"/>
        <v>-3,88892558254895+2,07867403075647i</v>
      </c>
      <c r="AD668" s="223" t="str">
        <f t="shared" si="1704"/>
        <v>-2,31208856709896E-13-4,40960632174178i</v>
      </c>
      <c r="AE668" s="223" t="str">
        <f t="shared" si="1705"/>
        <v>3,88892558254892+2,07867403075654i</v>
      </c>
      <c r="AF668" s="223" t="str">
        <f t="shared" si="1706"/>
        <v>-3,66645365874556+2,44984601169469i</v>
      </c>
      <c r="AG668" s="223" t="str">
        <f t="shared" si="1707"/>
        <v>-0,432217001636243-4,38837286203459i</v>
      </c>
      <c r="AH668" s="223" t="str">
        <f t="shared" si="1708"/>
        <v>4,07394502708963+1,68748328258291i</v>
      </c>
      <c r="AI668" s="223" t="str">
        <f t="shared" si="1709"/>
        <v>-3,40867178192073+2,79742463631863i</v>
      </c>
      <c r="AJ668" s="223" t="str">
        <f t="shared" si="1710"/>
        <v>-0,86027151727272-4,32487697273742i</v>
      </c>
      <c r="AK668" s="223" t="str">
        <f t="shared" si="1711"/>
        <v>4,21973015397438+1,28004114792627i</v>
      </c>
      <c r="AL668" s="223" t="str">
        <f t="shared" si="1712"/>
        <v>-3,11806253246617+3,11806253246719i</v>
      </c>
      <c r="AM668" s="223" t="str">
        <f t="shared" si="1713"/>
        <v>-1,28004114792555-4,2197301539746i</v>
      </c>
      <c r="AN668" s="223" t="str">
        <f t="shared" si="1714"/>
        <v>4,32487697273703+0,860271517274682i</v>
      </c>
      <c r="AO668" s="223" t="str">
        <f t="shared" si="1715"/>
        <v>-2,79742463631746+3,40867178192169i</v>
      </c>
      <c r="AP668" s="223" t="str">
        <f t="shared" si="1716"/>
        <v>-1,68748328258309-4,07394502708955i</v>
      </c>
      <c r="AQ668" s="223" t="str">
        <f t="shared" si="1717"/>
        <v>4,38837286203447+0,432217001637424i</v>
      </c>
      <c r="AR668" s="223" t="str">
        <f t="shared" si="1718"/>
        <v>-2,44984601169313+3,6664536587466i</v>
      </c>
      <c r="AS668" s="223" t="str">
        <f t="shared" si="1719"/>
        <v>-2,07867403075704-3,88892558254865i</v>
      </c>
      <c r="AT668" s="223" t="str">
        <f t="shared" si="1720"/>
        <v>4,40960632174178+5,40210683212349E-13i</v>
      </c>
      <c r="AU668" s="223" t="str">
        <f t="shared" si="1721"/>
        <v>-2,07867403075788+3,8889255825482i</v>
      </c>
      <c r="AV668" s="223" t="str">
        <f t="shared" si="1722"/>
        <v>-2,44984601169593-3,66645365874473i</v>
      </c>
      <c r="AW668" s="223" t="str">
        <f t="shared" si="1723"/>
        <v>4,38837286203457-0,432217001636473i</v>
      </c>
      <c r="AX668" s="223" t="str">
        <f t="shared" si="1724"/>
        <v>-1,68748328258397+4,07394502708918i</v>
      </c>
      <c r="AY668" s="223" t="str">
        <f t="shared" si="1725"/>
        <v>-2,79742463632017-3,40867178191947i</v>
      </c>
      <c r="AZ668" s="223" t="str">
        <f t="shared" si="1726"/>
        <v>4,32487697273721-0,860271517273743i</v>
      </c>
      <c r="BA668" s="223" t="str">
        <f t="shared" si="1727"/>
        <v>-1,28004114792653+4,21973015397431i</v>
      </c>
      <c r="BB668" s="223" t="str">
        <f t="shared" si="1728"/>
        <v>-3,11806253246549-3,11806253246787i</v>
      </c>
      <c r="BC668" s="223" t="str">
        <f t="shared" si="1729"/>
        <v>4,21973015397404-1,2800411479274i</v>
      </c>
      <c r="BD668" s="223" t="str">
        <f t="shared" si="1730"/>
        <v>-0,860271517272733+4,32487697273742i</v>
      </c>
      <c r="BE668" s="223" t="str">
        <f t="shared" si="1731"/>
        <v>-3,40867178192013-2,79742463631937i</v>
      </c>
      <c r="BF668" s="223" t="str">
        <f t="shared" si="1732"/>
        <v>4,07394502709052-1,68748328258075i</v>
      </c>
      <c r="BG668" s="223" t="str">
        <f t="shared" si="1733"/>
        <v>-0,432217001635447+4,38837286203467i</v>
      </c>
      <c r="BH668" s="223" t="str">
        <f t="shared" si="1734"/>
        <v>-3,66645365874523-2,44984601169518i</v>
      </c>
      <c r="BI668" s="223" t="str">
        <f t="shared" si="1735"/>
        <v>3,88892558254978-2,07867403075492i</v>
      </c>
      <c r="BJ668" s="223" t="str">
        <f t="shared" si="1736"/>
        <v>1,4455978676038E-12+4,40960632174178i</v>
      </c>
      <c r="BK668" s="223" t="str">
        <f t="shared" si="1737"/>
        <v>-3,88892558254914-2,07867403075613i</v>
      </c>
      <c r="BL668" s="223" t="str">
        <f t="shared" si="1738"/>
        <v>3,66645365874606-2,44984601169394i</v>
      </c>
      <c r="BM668" s="176"/>
      <c r="BN668" s="176"/>
      <c r="BO668" s="176"/>
      <c r="BP668" s="176"/>
      <c r="BQ668" s="176"/>
      <c r="BR668" s="176"/>
      <c r="BS668" s="176"/>
      <c r="BT668" s="176"/>
      <c r="BU668" s="176"/>
      <c r="BV668" s="176"/>
      <c r="BW668" s="223"/>
      <c r="BX668" s="223"/>
      <c r="BY668" s="223"/>
      <c r="BZ668" s="223"/>
      <c r="CH668" s="222">
        <f t="shared" si="1739"/>
        <v>-269.24846405925689</v>
      </c>
    </row>
    <row r="669" spans="1:86">
      <c r="A669" s="227">
        <f t="shared" si="1741"/>
        <v>1.3750000000000007E-2</v>
      </c>
      <c r="B669" s="228">
        <v>44</v>
      </c>
      <c r="C669" s="228">
        <f t="shared" si="1742"/>
        <v>2200</v>
      </c>
      <c r="D669" s="228">
        <f t="shared" si="1740"/>
        <v>13823.00767579509</v>
      </c>
      <c r="E669" s="227" t="str">
        <f t="shared" si="1687"/>
        <v>13823,0076757951i</v>
      </c>
      <c r="F669" s="227" t="str">
        <f t="shared" si="1743"/>
        <v>0,0834844168462091-0,153275482503528i</v>
      </c>
      <c r="G669" s="227" t="str">
        <f t="shared" si="1744"/>
        <v>-3,04782637897075-0,589369016615823i</v>
      </c>
      <c r="H669" s="227" t="str">
        <f t="shared" si="1745"/>
        <v>0,00123510616321496-0,00226762670521608i</v>
      </c>
      <c r="I669" s="227" t="str">
        <f t="shared" si="1688"/>
        <v>0,00131545595422885-0,0012774017933978i</v>
      </c>
      <c r="J669" s="223" t="str">
        <f>IMPRODUCT(1/Nt_input,BF625)</f>
        <v>-6,06075113056617E-15+4,16567821903691E-14i</v>
      </c>
      <c r="K669" s="246" t="str">
        <f t="shared" si="1689"/>
        <v>4,52397971153565E-17+6,25396765298583E-17i</v>
      </c>
      <c r="L669" s="222">
        <f t="shared" si="1690"/>
        <v>-322.24910407203072</v>
      </c>
      <c r="M669" s="222">
        <f t="shared" si="1746"/>
        <v>43.380602337443563</v>
      </c>
      <c r="N669" s="224">
        <f t="shared" si="1747"/>
        <v>-4.6193976625564375</v>
      </c>
      <c r="O669" s="223" t="str">
        <f t="shared" si="1748"/>
        <v>1,76776695296635-4,26776695296638i</v>
      </c>
      <c r="P669" s="223" t="str">
        <f t="shared" si="1749"/>
        <v>3,26640741219094+3,26640741219095i</v>
      </c>
      <c r="Q669" s="223" t="str">
        <f t="shared" si="1691"/>
        <v>-4,26776695296636+1,76776695296639i</v>
      </c>
      <c r="R669" s="223" t="str">
        <f t="shared" si="1692"/>
        <v>-1,69206974917736E-13-4,61939766255644i</v>
      </c>
      <c r="S669" s="223" t="str">
        <f t="shared" si="1693"/>
        <v>4,26776695296632+1,76776695296649i</v>
      </c>
      <c r="T669" s="223" t="str">
        <f t="shared" si="1694"/>
        <v>-3,26640741219092+3,26640741219096i</v>
      </c>
      <c r="U669" s="223" t="str">
        <f t="shared" si="1695"/>
        <v>-1,76776695296653-4,2677669529663i</v>
      </c>
      <c r="V669" s="223" t="str">
        <f t="shared" si="1696"/>
        <v>4,61939766255644+1,21105173544862E-13i</v>
      </c>
      <c r="W669" s="223" t="str">
        <f t="shared" si="1697"/>
        <v>-1,76776695296633+4,26776695296639i</v>
      </c>
      <c r="X669" s="223" t="str">
        <f t="shared" si="1698"/>
        <v>-3,26640741219108-3,2664074121908i</v>
      </c>
      <c r="Y669" s="223" t="str">
        <f t="shared" si="1699"/>
        <v>4,26776695296641-1,76776695296628i</v>
      </c>
      <c r="Z669" s="223" t="str">
        <f t="shared" si="1700"/>
        <v>6,45131986364571E-14+4,61939766255644i</v>
      </c>
      <c r="AA669" s="223" t="str">
        <f t="shared" si="1701"/>
        <v>-4,26776695296646-1,76776695296616i</v>
      </c>
      <c r="AB669" s="223" t="str">
        <f t="shared" si="1702"/>
        <v>3,26640741219102-3,26640741219087i</v>
      </c>
      <c r="AC669" s="223" t="str">
        <f t="shared" si="1703"/>
        <v>1,76776695296645+4,26776695296634i</v>
      </c>
      <c r="AD669" s="223" t="str">
        <f t="shared" si="1704"/>
        <v>-4,61939766255644-2,42210347089723E-13i</v>
      </c>
      <c r="AE669" s="223" t="str">
        <f t="shared" si="1705"/>
        <v>1,76776695296641-4,26776695296635i</v>
      </c>
      <c r="AF669" s="223" t="str">
        <f t="shared" si="1706"/>
        <v>3,266407412191+3,26640741219089i</v>
      </c>
      <c r="AG669" s="223" t="str">
        <f t="shared" si="1707"/>
        <v>-4,26776695296647+1,76776695296614i</v>
      </c>
      <c r="AH669" s="223" t="str">
        <f t="shared" si="1708"/>
        <v>5,65919749084046E-14-4,61939766255644i</v>
      </c>
      <c r="AI669" s="223" t="str">
        <f t="shared" si="1709"/>
        <v>4,2677669529664+1,7677669529663i</v>
      </c>
      <c r="AJ669" s="223" t="str">
        <f t="shared" si="1710"/>
        <v>-3,26640741219108+3,26640741219081i</v>
      </c>
      <c r="AK669" s="223" t="str">
        <f t="shared" si="1711"/>
        <v>-1,76776695296631-4,2677669529664i</v>
      </c>
      <c r="AL669" s="223" t="str">
        <f t="shared" si="1712"/>
        <v>4,61939766255644+7,90011849487751E-13i</v>
      </c>
      <c r="AM669" s="223" t="str">
        <f t="shared" si="1713"/>
        <v>-1,76776695296698+4,26776695296612i</v>
      </c>
      <c r="AN669" s="223" t="str">
        <f t="shared" si="1714"/>
        <v>-3,26640741219061-3,26640741219127i</v>
      </c>
      <c r="AO669" s="223" t="str">
        <f t="shared" si="1715"/>
        <v>4,2677669529665-1,76776695296606i</v>
      </c>
      <c r="AP669" s="223" t="str">
        <f t="shared" si="1716"/>
        <v>-2,10519942980433E-13+4,61939766255644i</v>
      </c>
      <c r="AQ669" s="223" t="str">
        <f t="shared" si="1717"/>
        <v>-4,26776695296636-1,76776695296639i</v>
      </c>
      <c r="AR669" s="223" t="str">
        <f t="shared" si="1718"/>
        <v>3,26640741219082-3,26640741219107i</v>
      </c>
      <c r="AS669" s="223" t="str">
        <f t="shared" si="1719"/>
        <v>1,76776695296665+4,26776695296625i</v>
      </c>
      <c r="AT669" s="223" t="str">
        <f t="shared" si="1720"/>
        <v>-4,61939766255644+4,34617552581219E-13i</v>
      </c>
      <c r="AU669" s="223" t="str">
        <f t="shared" si="1721"/>
        <v>1,76776695296585-4,26776695296659i</v>
      </c>
      <c r="AV669" s="223" t="str">
        <f t="shared" si="1722"/>
        <v>3,26640741219152+3,26640741219036i</v>
      </c>
      <c r="AW669" s="223" t="str">
        <f t="shared" si="1723"/>
        <v>-4,26776695296601+1,76776695296725i</v>
      </c>
      <c r="AX669" s="223" t="str">
        <f t="shared" si="1724"/>
        <v>-1,07975504814287E-12-4,61939766255644i</v>
      </c>
      <c r="AY669" s="223" t="str">
        <f t="shared" si="1725"/>
        <v>4,26776695296684+1,76776695296525i</v>
      </c>
      <c r="AZ669" s="223" t="str">
        <f t="shared" si="1726"/>
        <v>-3,26640741219+3,26640741219189i</v>
      </c>
      <c r="BA669" s="223" t="str">
        <f t="shared" si="1727"/>
        <v>-1,76776695296785-4,26776695296576i</v>
      </c>
      <c r="BB669" s="223" t="str">
        <f t="shared" si="1728"/>
        <v>4,61939766255644-1,72489254370452E-12i</v>
      </c>
      <c r="BC669" s="223" t="str">
        <f t="shared" si="1729"/>
        <v>-1,76776695296466+4,26776695296708i</v>
      </c>
      <c r="BD669" s="223" t="str">
        <f t="shared" si="1730"/>
        <v>-3,26640741219235-3,26640741218954i</v>
      </c>
      <c r="BE669" s="223" t="str">
        <f t="shared" si="1731"/>
        <v>4,26776695296733-1,76776695296408i</v>
      </c>
      <c r="BF669" s="223" t="str">
        <f t="shared" si="1732"/>
        <v>-2,22516119453715E-12+4,61939766255644i</v>
      </c>
      <c r="BG669" s="223" t="str">
        <f t="shared" si="1733"/>
        <v>-4,26776695296557-1,76776695296831i</v>
      </c>
      <c r="BH669" s="223" t="str">
        <f t="shared" si="1734"/>
        <v>3,26640741219234-3,26640741218955i</v>
      </c>
      <c r="BI669" s="223" t="str">
        <f t="shared" si="1735"/>
        <v>1,76776695296467+4,26776695296707i</v>
      </c>
      <c r="BJ669" s="223" t="str">
        <f t="shared" si="1736"/>
        <v>-4,61939766255644-1,5800236989755E-12i</v>
      </c>
      <c r="BK669" s="223" t="str">
        <f t="shared" si="1737"/>
        <v>1,76776695296771-4,26776695296582i</v>
      </c>
      <c r="BL669" s="223" t="str">
        <f t="shared" si="1738"/>
        <v>3,26640741219001+3,26640741219188i</v>
      </c>
      <c r="BM669" s="176"/>
      <c r="BN669" s="176"/>
      <c r="BO669" s="176"/>
      <c r="BP669" s="176"/>
      <c r="BQ669" s="176"/>
      <c r="BR669" s="176"/>
      <c r="BS669" s="176"/>
      <c r="BT669" s="176"/>
      <c r="BU669" s="176"/>
      <c r="BV669" s="176"/>
      <c r="BW669" s="223"/>
      <c r="BX669" s="223"/>
      <c r="BY669" s="223"/>
      <c r="BZ669" s="223"/>
      <c r="CH669" s="222">
        <f t="shared" si="1739"/>
        <v>-267.51531330068582</v>
      </c>
    </row>
    <row r="670" spans="1:86">
      <c r="A670" s="227">
        <f t="shared" si="1741"/>
        <v>1.4062500000000007E-2</v>
      </c>
      <c r="B670" s="228">
        <v>45</v>
      </c>
      <c r="C670" s="228">
        <f t="shared" si="1742"/>
        <v>2250</v>
      </c>
      <c r="D670" s="228">
        <f t="shared" si="1740"/>
        <v>14137.16694115407</v>
      </c>
      <c r="E670" s="227" t="str">
        <f t="shared" si="1687"/>
        <v>14137,1669411541i</v>
      </c>
      <c r="F670" s="227" t="str">
        <f t="shared" si="1743"/>
        <v>0,0827402921930811-0,148468032682781i</v>
      </c>
      <c r="G670" s="227" t="str">
        <f t="shared" si="1744"/>
        <v>-3,06175589134029-0,603065070707389i</v>
      </c>
      <c r="H670" s="227" t="str">
        <f t="shared" si="1745"/>
        <v>0,00122409724706033-0,00219650312159102i</v>
      </c>
      <c r="I670" s="227" t="str">
        <f t="shared" si="1688"/>
        <v>0,00128754547597038-0,00124767844264375i</v>
      </c>
      <c r="J670" s="223" t="str">
        <f>IMPRODUCT(1/Nt_input,BG625)</f>
        <v>-9,71259273637067E-14-8,11165370984134E-14i</v>
      </c>
      <c r="K670" s="246" t="str">
        <f t="shared" si="1689"/>
        <v>-2,26261403056171E-16+1,67406954260339E-17i</v>
      </c>
      <c r="L670" s="222">
        <f t="shared" si="1690"/>
        <v>-312.88408087687168</v>
      </c>
      <c r="M670" s="222">
        <f t="shared" si="1746"/>
        <v>43.215298321338949</v>
      </c>
      <c r="N670" s="224">
        <f t="shared" si="1747"/>
        <v>-4.7847016786610483</v>
      </c>
      <c r="O670" s="223" t="str">
        <f t="shared" si="1748"/>
        <v>1,38892558254899-4,57867403075637i</v>
      </c>
      <c r="P670" s="223" t="str">
        <f t="shared" si="1749"/>
        <v>3,97833404973963+2,65823782654301i</v>
      </c>
      <c r="Q670" s="223" t="str">
        <f t="shared" si="1691"/>
        <v>-3,69862441382735+3,03538261166894i</v>
      </c>
      <c r="R670" s="223" t="str">
        <f t="shared" si="1692"/>
        <v>-1,83102606123308-4,42048795008731i</v>
      </c>
      <c r="S670" s="223" t="str">
        <f t="shared" si="1693"/>
        <v>4,76166203228631-0,468982775872246i</v>
      </c>
      <c r="T670" s="223" t="str">
        <f t="shared" si="1694"/>
        <v>-0,933448991241001+4,6927649775514i</v>
      </c>
      <c r="U670" s="223" t="str">
        <f t="shared" si="1695"/>
        <v>-4,21973015397439-2,25549275800681i</v>
      </c>
      <c r="V670" s="223" t="str">
        <f t="shared" si="1696"/>
        <v>3,38329500293579-3,38329500293598i</v>
      </c>
      <c r="W670" s="223" t="str">
        <f t="shared" si="1697"/>
        <v>2,25549275800661+4,21973015397449i</v>
      </c>
      <c r="X670" s="223" t="str">
        <f t="shared" si="1698"/>
        <v>-4,69276497755135+0,93344899124125i</v>
      </c>
      <c r="Y670" s="223" t="str">
        <f t="shared" si="1699"/>
        <v>0,468982775872471-4,76166203228629i</v>
      </c>
      <c r="Z670" s="223" t="str">
        <f t="shared" si="1700"/>
        <v>4,42048795008741+1,83102606123285i</v>
      </c>
      <c r="AA670" s="223" t="str">
        <f t="shared" si="1701"/>
        <v>-3,03538261166912+3,6986244138272i</v>
      </c>
      <c r="AB670" s="223" t="str">
        <f t="shared" si="1702"/>
        <v>-2,65823782654317-3,97833404973952i</v>
      </c>
      <c r="AC670" s="223" t="str">
        <f t="shared" si="1703"/>
        <v>4,57867403075636-1,38892558254902i</v>
      </c>
      <c r="AD670" s="223" t="str">
        <f t="shared" si="1704"/>
        <v>-2,0867419588655E-13+4,78470167866105i</v>
      </c>
      <c r="AE670" s="223" t="str">
        <f t="shared" si="1705"/>
        <v>-4,57867403075638-1,38892558254897i</v>
      </c>
      <c r="AF670" s="223" t="str">
        <f t="shared" si="1706"/>
        <v>2,65823782654315-3,97833404973954i</v>
      </c>
      <c r="AG670" s="223" t="str">
        <f t="shared" si="1707"/>
        <v>3,03538261166914+3,69862441382718i</v>
      </c>
      <c r="AH670" s="223" t="str">
        <f t="shared" si="1708"/>
        <v>-4,4204879500874+1,83102606123287i</v>
      </c>
      <c r="AI670" s="223" t="str">
        <f t="shared" si="1709"/>
        <v>-0,468982775872496-4,76166203228629i</v>
      </c>
      <c r="AJ670" s="223" t="str">
        <f t="shared" si="1710"/>
        <v>4,69276497755136+0,933448991241226i</v>
      </c>
      <c r="AK670" s="223" t="str">
        <f t="shared" si="1711"/>
        <v>-2,25549275800617+4,21973015397473i</v>
      </c>
      <c r="AL670" s="223" t="str">
        <f t="shared" si="1712"/>
        <v>-3,38329500293749-3,38329500293428i</v>
      </c>
      <c r="AM670" s="223" t="str">
        <f t="shared" si="1713"/>
        <v>4,21973015397483-2,25549275800598i</v>
      </c>
      <c r="AN670" s="223" t="str">
        <f t="shared" si="1714"/>
        <v>0,933448991241944+4,69276497755121i</v>
      </c>
      <c r="AO670" s="223" t="str">
        <f t="shared" si="1715"/>
        <v>-4,76166203228608-0,468982775874607i</v>
      </c>
      <c r="AP670" s="223" t="str">
        <f t="shared" si="1716"/>
        <v>1,83102606123351-4,42048795008713i</v>
      </c>
      <c r="AQ670" s="223" t="str">
        <f t="shared" si="1717"/>
        <v>3,698624413828+3,03538261166815i</v>
      </c>
      <c r="AR670" s="223" t="str">
        <f t="shared" si="1718"/>
        <v>-3,97833404974068+2,65823782654144i</v>
      </c>
      <c r="AS670" s="223" t="str">
        <f t="shared" si="1719"/>
        <v>-1,38892558254882-4,57867403075642i</v>
      </c>
      <c r="AT670" s="223" t="str">
        <f t="shared" si="1720"/>
        <v>4,78470167866105-1,48650321973589E-12i</v>
      </c>
      <c r="AU670" s="223" t="str">
        <f t="shared" si="1721"/>
        <v>-1,38892558255053+4,5786740307559i</v>
      </c>
      <c r="AV670" s="223" t="str">
        <f t="shared" si="1722"/>
        <v>-3,97833404973969-2,65823782654293i</v>
      </c>
      <c r="AW670" s="223" t="str">
        <f t="shared" si="1723"/>
        <v>3,69862441382611-3,03538261167045i</v>
      </c>
      <c r="AX670" s="223" t="str">
        <f t="shared" si="1724"/>
        <v>1,8310260612318+4,42048795008784i</v>
      </c>
      <c r="AY670" s="223" t="str">
        <f t="shared" si="1725"/>
        <v>-4,76166203228626+0,468982775872762i</v>
      </c>
      <c r="AZ670" s="223" t="str">
        <f t="shared" si="1726"/>
        <v>0,933448991239097-4,69276497755178i</v>
      </c>
      <c r="BA670" s="223" t="str">
        <f t="shared" si="1727"/>
        <v>4,21973015397396+2,25549275800761i</v>
      </c>
      <c r="BB670" s="223" t="str">
        <f t="shared" si="1728"/>
        <v>-3,38329500293544+3,38329500293633i</v>
      </c>
      <c r="BC670" s="223" t="str">
        <f t="shared" si="1729"/>
        <v>-2,25549275800453-4,2197301539756i</v>
      </c>
      <c r="BD670" s="223" t="str">
        <f t="shared" si="1730"/>
        <v>4,69276497755153-0,933448991240341i</v>
      </c>
      <c r="BE670" s="223" t="str">
        <f t="shared" si="1731"/>
        <v>-0,468982775871499+4,76166203228638i</v>
      </c>
      <c r="BF670" s="223" t="str">
        <f t="shared" si="1732"/>
        <v>-4,42048795008651-1,83102606123502i</v>
      </c>
      <c r="BG670" s="223" t="str">
        <f t="shared" si="1733"/>
        <v>3,03538261166947-3,69862441382691i</v>
      </c>
      <c r="BH670" s="223" t="str">
        <f t="shared" si="1734"/>
        <v>2,65823782654398+3,97833404973898i</v>
      </c>
      <c r="BI670" s="223" t="str">
        <f t="shared" si="1735"/>
        <v>-4,57867403075692+1,38892558254719i</v>
      </c>
      <c r="BJ670" s="223" t="str">
        <f t="shared" si="1736"/>
        <v>2,18054385193437E-13-4,78470167866105i</v>
      </c>
      <c r="BK670" s="223" t="str">
        <f t="shared" si="1737"/>
        <v>4,57867403075679+1,38892558254761i</v>
      </c>
      <c r="BL670" s="223" t="str">
        <f t="shared" si="1738"/>
        <v>-2,65823782654435+3,97833404973874i</v>
      </c>
      <c r="BM670" s="176"/>
      <c r="BN670" s="176"/>
      <c r="BO670" s="176"/>
      <c r="BP670" s="176"/>
      <c r="BQ670" s="176"/>
      <c r="BR670" s="176"/>
      <c r="BS670" s="176"/>
      <c r="BT670" s="176"/>
      <c r="BU670" s="176"/>
      <c r="BV670" s="176"/>
      <c r="BW670" s="223"/>
      <c r="BX670" s="223"/>
      <c r="BY670" s="223"/>
      <c r="BZ670" s="223"/>
      <c r="CH670" s="222">
        <f t="shared" si="1739"/>
        <v>-257.95518119740268</v>
      </c>
    </row>
    <row r="671" spans="1:86">
      <c r="A671" s="227">
        <f t="shared" si="1741"/>
        <v>1.4375000000000008E-2</v>
      </c>
      <c r="B671" s="228">
        <v>46</v>
      </c>
      <c r="C671" s="228">
        <f t="shared" si="1742"/>
        <v>2300</v>
      </c>
      <c r="D671" s="228">
        <f t="shared" si="1740"/>
        <v>14451.326206513048</v>
      </c>
      <c r="E671" s="227" t="str">
        <f t="shared" si="1687"/>
        <v>14451,326206513i</v>
      </c>
      <c r="F671" s="227" t="str">
        <f t="shared" si="1743"/>
        <v>0,0819970379104639-0,1438618353783i</v>
      </c>
      <c r="G671" s="227" t="str">
        <f t="shared" si="1744"/>
        <v>-3,07588821349602-0,61638718419134i</v>
      </c>
      <c r="H671" s="227" t="str">
        <f t="shared" si="1745"/>
        <v>0,00121310120756007-0,0021283569585744i</v>
      </c>
      <c r="I671" s="227" t="str">
        <f t="shared" si="1688"/>
        <v>0,00126093839519109-0,00121868336570196i</v>
      </c>
      <c r="J671" s="223" t="str">
        <f>IMPRODUCT(1/Nt_input,BH625)</f>
        <v>-9,27064008242675E-15+6,11507372516584E-14i</v>
      </c>
      <c r="K671" s="246" t="str">
        <f t="shared" si="1689"/>
        <v>6,28336802610779E-17+8,84052873527215E-17i</v>
      </c>
      <c r="L671" s="222">
        <f t="shared" si="1690"/>
        <v>-319.29460998900601</v>
      </c>
      <c r="M671" s="222">
        <f t="shared" si="1746"/>
        <v>43.096073597983846</v>
      </c>
      <c r="N671" s="224">
        <f t="shared" si="1747"/>
        <v>-4.9039264020161539</v>
      </c>
      <c r="O671" s="223" t="str">
        <f t="shared" si="1748"/>
        <v>0,956708580912714-4,80969883127822i</v>
      </c>
      <c r="P671" s="223" t="str">
        <f t="shared" si="1749"/>
        <v>4,53063723176443+1,87665138758935i</v>
      </c>
      <c r="Q671" s="223" t="str">
        <f t="shared" si="1691"/>
        <v>-2,72447553387902+4,07746578424463i</v>
      </c>
      <c r="R671" s="223" t="str">
        <f t="shared" si="1692"/>
        <v>-3,46759961330533-3,46759961330541i</v>
      </c>
      <c r="S671" s="223" t="str">
        <f t="shared" si="1693"/>
        <v>4,07746578424469-2,72447553387894i</v>
      </c>
      <c r="T671" s="223" t="str">
        <f t="shared" si="1694"/>
        <v>1,87665138758948+4,53063723176437i</v>
      </c>
      <c r="U671" s="223" t="str">
        <f t="shared" si="1695"/>
        <v>-4,80969883127821+0,956708580912748i</v>
      </c>
      <c r="V671" s="223" t="str">
        <f t="shared" si="1696"/>
        <v>1,20153845186357E-13-4,90392640201615i</v>
      </c>
      <c r="W671" s="223" t="str">
        <f t="shared" si="1697"/>
        <v>4,80969883127817+0,956708580912949i</v>
      </c>
      <c r="X671" s="223" t="str">
        <f t="shared" si="1698"/>
        <v>-1,87665138758923+4,53063723176448i</v>
      </c>
      <c r="Y671" s="223" t="str">
        <f t="shared" si="1699"/>
        <v>-4,07746578424457-2,72447553387912i</v>
      </c>
      <c r="Z671" s="223" t="str">
        <f t="shared" si="1700"/>
        <v>3,4675996133055-3,46759961330524i</v>
      </c>
      <c r="AA671" s="223" t="str">
        <f t="shared" si="1701"/>
        <v>2,72447553387926+4,07746578424448i</v>
      </c>
      <c r="AB671" s="223" t="str">
        <f t="shared" si="1702"/>
        <v>-4,53063723176442+1,87665138758937i</v>
      </c>
      <c r="AC671" s="223" t="str">
        <f t="shared" si="1703"/>
        <v>-0,956708580912665-4,80969883127823i</v>
      </c>
      <c r="AD671" s="223" t="str">
        <f t="shared" si="1704"/>
        <v>4,90392640201615+2,40307690372714E-13i</v>
      </c>
      <c r="AE671" s="223" t="str">
        <f t="shared" si="1705"/>
        <v>-0,956708580912591+4,80969883127825i</v>
      </c>
      <c r="AF671" s="223" t="str">
        <f t="shared" si="1706"/>
        <v>-4,53063723176445-1,8766513875893i</v>
      </c>
      <c r="AG671" s="223" t="str">
        <f t="shared" si="1707"/>
        <v>2,72447553387922-4,0774657842445i</v>
      </c>
      <c r="AH671" s="223" t="str">
        <f t="shared" si="1708"/>
        <v>3,46759961330553+3,46759961330521i</v>
      </c>
      <c r="AI671" s="223" t="str">
        <f t="shared" si="1709"/>
        <v>-4,07746578424453+2,72447553387919i</v>
      </c>
      <c r="AJ671" s="223" t="str">
        <f t="shared" si="1710"/>
        <v>-1,87665138758926-4,53063723176447i</v>
      </c>
      <c r="AK671" s="223" t="str">
        <f t="shared" si="1711"/>
        <v>4,80969883127778-0,95670858091494i</v>
      </c>
      <c r="AL671" s="223" t="str">
        <f t="shared" si="1712"/>
        <v>6,84873248937354E-13+4,90392640201615i</v>
      </c>
      <c r="AM671" s="223" t="str">
        <f t="shared" si="1713"/>
        <v>-4,80969883127803-0,956708580913665i</v>
      </c>
      <c r="AN671" s="223" t="str">
        <f t="shared" si="1714"/>
        <v>1,87665138758716-4,53063723176534i</v>
      </c>
      <c r="AO671" s="223" t="str">
        <f t="shared" si="1715"/>
        <v>4,07746578424498+2,72447553387851i</v>
      </c>
      <c r="AP671" s="223" t="str">
        <f t="shared" si="1716"/>
        <v>-3,46759961330599+3,46759961330475i</v>
      </c>
      <c r="AQ671" s="223" t="str">
        <f t="shared" si="1717"/>
        <v>-2,72447553388111-4,07746578424324i</v>
      </c>
      <c r="AR671" s="223" t="str">
        <f t="shared" si="1718"/>
        <v>4,53063723176411-1,87665138759012i</v>
      </c>
      <c r="AS671" s="223" t="str">
        <f t="shared" si="1719"/>
        <v>0,956708580911885+4,80969883127839i</v>
      </c>
      <c r="AT671" s="223" t="str">
        <f t="shared" si="1720"/>
        <v>-4,90392640201615-2,43190697847209E-12i</v>
      </c>
      <c r="AU671" s="223" t="str">
        <f t="shared" si="1721"/>
        <v>0,95670858091187-4,80969883127839i</v>
      </c>
      <c r="AV671" s="223" t="str">
        <f t="shared" si="1722"/>
        <v>4,53063723176417+1,87665138758998i</v>
      </c>
      <c r="AW671" s="223" t="str">
        <f t="shared" si="1723"/>
        <v>-2,72447553388099+4,07746578424332i</v>
      </c>
      <c r="AX671" s="223" t="str">
        <f t="shared" si="1724"/>
        <v>-3,4675996133061-3,46759961330464i</v>
      </c>
      <c r="AY671" s="223" t="str">
        <f t="shared" si="1725"/>
        <v>4,07746578424497-2,72447553387852i</v>
      </c>
      <c r="AZ671" s="223" t="str">
        <f t="shared" si="1726"/>
        <v>1,87665138758724+4,53063723176531i</v>
      </c>
      <c r="BA671" s="223" t="str">
        <f t="shared" si="1727"/>
        <v>-4,80969883127802+0,956708580913748i</v>
      </c>
      <c r="BB671" s="223" t="str">
        <f t="shared" si="1728"/>
        <v>5,31080240298692E-13-4,90392640201615i</v>
      </c>
      <c r="BC671" s="223" t="str">
        <f t="shared" si="1729"/>
        <v>4,80969883127781+0,956708580914788i</v>
      </c>
      <c r="BD671" s="223" t="str">
        <f t="shared" si="1730"/>
        <v>-1,87665138758822+4,5306372317649i</v>
      </c>
      <c r="BE671" s="223" t="str">
        <f t="shared" si="1731"/>
        <v>-4,0774657842443-2,72447553387952i</v>
      </c>
      <c r="BF671" s="223" t="str">
        <f t="shared" si="1732"/>
        <v>3,46759961330685-3,46759961330389i</v>
      </c>
      <c r="BG671" s="223" t="str">
        <f t="shared" si="1733"/>
        <v>2,7244755338801+4,07746578424391i</v>
      </c>
      <c r="BH671" s="223" t="str">
        <f t="shared" si="1734"/>
        <v>-4,53063723176458+1,87665138758899i</v>
      </c>
      <c r="BI671" s="223" t="str">
        <f t="shared" si="1735"/>
        <v>-0,956708580910826-4,80969883127859i</v>
      </c>
      <c r="BJ671" s="223" t="str">
        <f t="shared" si="1736"/>
        <v>4,90392640201615-1,3697464978747E-12i</v>
      </c>
      <c r="BK671" s="223" t="str">
        <f t="shared" si="1737"/>
        <v>-0,956708580913062+4,80969883127815i</v>
      </c>
      <c r="BL671" s="223" t="str">
        <f t="shared" si="1738"/>
        <v>-4,53063723176371-1,8766513875911i</v>
      </c>
      <c r="BM671" s="176"/>
      <c r="BN671" s="176"/>
      <c r="BO671" s="176"/>
      <c r="BP671" s="176"/>
      <c r="BQ671" s="176"/>
      <c r="BR671" s="176"/>
      <c r="BS671" s="176"/>
      <c r="BT671" s="176"/>
      <c r="BU671" s="176"/>
      <c r="BV671" s="176"/>
      <c r="BW671" s="223"/>
      <c r="BX671" s="223"/>
      <c r="BY671" s="223"/>
      <c r="BZ671" s="223"/>
      <c r="CH671" s="222">
        <f t="shared" si="1739"/>
        <v>-264.1732797898261</v>
      </c>
    </row>
    <row r="672" spans="1:86">
      <c r="A672" s="227">
        <f t="shared" si="1741"/>
        <v>1.4687500000000008E-2</v>
      </c>
      <c r="B672" s="228">
        <v>47</v>
      </c>
      <c r="C672" s="228">
        <f t="shared" si="1742"/>
        <v>2350</v>
      </c>
      <c r="D672" s="228">
        <f t="shared" si="1740"/>
        <v>14765.485471872027</v>
      </c>
      <c r="E672" s="227" t="str">
        <f t="shared" si="1687"/>
        <v>14765,485471872i</v>
      </c>
      <c r="F672" s="227" t="str">
        <f t="shared" si="1743"/>
        <v>0,0812547234725309-0,139444969800632i</v>
      </c>
      <c r="G672" s="227" t="str">
        <f t="shared" si="1744"/>
        <v>-3,09021714679752-0,629339144378955i</v>
      </c>
      <c r="H672" s="227" t="str">
        <f t="shared" si="1745"/>
        <v>0,0012021190725465-0,0020630118546238i</v>
      </c>
      <c r="I672" s="227" t="str">
        <f t="shared" si="1688"/>
        <v>0,00123554263647904-0,00119040662014563i</v>
      </c>
      <c r="J672" s="223" t="str">
        <f>IMPRODUCT(1/Nt_input,BI625)</f>
        <v>-3,50539503023509E-15-3,99237934378683E-14i</v>
      </c>
      <c r="K672" s="246" t="str">
        <f t="shared" si="1689"/>
        <v>-5,18566130273223E-17-4,5154703552251E-17i</v>
      </c>
      <c r="L672" s="222">
        <f t="shared" si="1690"/>
        <v>-323.25317427951336</v>
      </c>
      <c r="M672" s="222">
        <f t="shared" si="1746"/>
        <v>43.024076366639015</v>
      </c>
      <c r="N672" s="224">
        <f t="shared" si="1747"/>
        <v>-4.9759236333609858</v>
      </c>
      <c r="O672" s="223" t="str">
        <f t="shared" si="1748"/>
        <v>0,487725805040316-4,95196320100808i</v>
      </c>
      <c r="P672" s="223" t="str">
        <f t="shared" si="1749"/>
        <v>4,88031265601102+0,970754543960046i</v>
      </c>
      <c r="Q672" s="223" t="str">
        <f t="shared" si="1691"/>
        <v>-1,44443438595317+4,76166203228626i</v>
      </c>
      <c r="R672" s="223" t="str">
        <f t="shared" si="1692"/>
        <v>-4,59715400020134-1,90420353520131i</v>
      </c>
      <c r="S672" s="223" t="str">
        <f t="shared" si="1693"/>
        <v>2,34563416346192-4,38837286203448i</v>
      </c>
      <c r="T672" s="223" t="str">
        <f t="shared" si="1694"/>
        <v>4,13732929427786+2,76447505247391i</v>
      </c>
      <c r="U672" s="223" t="str">
        <f t="shared" si="1695"/>
        <v>-3,15669253551524+3,84644098372284i</v>
      </c>
      <c r="V672" s="223" t="str">
        <f t="shared" si="1696"/>
        <v>-3,51850934381606-3,51850934381586i</v>
      </c>
      <c r="W672" s="223" t="str">
        <f t="shared" si="1697"/>
        <v>3,84644098372268-3,15669253551544i</v>
      </c>
      <c r="X672" s="223" t="str">
        <f t="shared" si="1698"/>
        <v>2,76447505247416+4,13732929427769i</v>
      </c>
      <c r="Y672" s="223" t="str">
        <f t="shared" si="1699"/>
        <v>-4,38837286203458+2,34563416346173i</v>
      </c>
      <c r="Z672" s="223" t="str">
        <f t="shared" si="1700"/>
        <v>-1,90420353520113-4,59715400020142i</v>
      </c>
      <c r="AA672" s="223" t="str">
        <f t="shared" si="1701"/>
        <v>4,76166203228632-1,44443438595296i</v>
      </c>
      <c r="AB672" s="223" t="str">
        <f t="shared" si="1702"/>
        <v>0,970754543959912+4,88031265601104i</v>
      </c>
      <c r="AC672" s="223" t="str">
        <f t="shared" si="1703"/>
        <v>-4,95196320100809+0,487725805040182i</v>
      </c>
      <c r="AD672" s="223" t="str">
        <f t="shared" si="1704"/>
        <v>1,99945511652752E-13-4,97592363336099i</v>
      </c>
      <c r="AE672" s="223" t="str">
        <f t="shared" si="1705"/>
        <v>4,9519632010081+0,487725805040088i</v>
      </c>
      <c r="AF672" s="223" t="str">
        <f t="shared" si="1706"/>
        <v>-0,970754543959887+4,88031265601105i</v>
      </c>
      <c r="AG672" s="223" t="str">
        <f t="shared" si="1707"/>
        <v>-4,76166203228634-1,44443438595287i</v>
      </c>
      <c r="AH672" s="223" t="str">
        <f t="shared" si="1708"/>
        <v>1,90420353520104-4,59715400020146i</v>
      </c>
      <c r="AI672" s="223" t="str">
        <f t="shared" si="1709"/>
        <v>4,38837286203461+2,34563416346168i</v>
      </c>
      <c r="AJ672" s="223" t="str">
        <f t="shared" si="1710"/>
        <v>-2,76447505247493+4,13732929427718i</v>
      </c>
      <c r="AK672" s="223" t="str">
        <f t="shared" si="1711"/>
        <v>-3,84644098372211-3,15669253551613i</v>
      </c>
      <c r="AL672" s="223" t="str">
        <f t="shared" si="1712"/>
        <v>3,5185093438167-3,51850934381522i</v>
      </c>
      <c r="AM672" s="223" t="str">
        <f t="shared" si="1713"/>
        <v>3,15669253551452+3,84644098372343i</v>
      </c>
      <c r="AN672" s="223" t="str">
        <f t="shared" si="1714"/>
        <v>-4,13732929427838+2,76447505247314i</v>
      </c>
      <c r="AO672" s="223" t="str">
        <f t="shared" si="1715"/>
        <v>-2,34563416346071-4,38837286203512i</v>
      </c>
      <c r="AP672" s="223" t="str">
        <f t="shared" si="1716"/>
        <v>4,5971540002019-1,90420353519996i</v>
      </c>
      <c r="AQ672" s="223" t="str">
        <f t="shared" si="1717"/>
        <v>1,44443438595182+4,76166203228666i</v>
      </c>
      <c r="AR672" s="223" t="str">
        <f t="shared" si="1718"/>
        <v>-4,88031265601126+0,970754543958812i</v>
      </c>
      <c r="AS672" s="223" t="str">
        <f t="shared" si="1719"/>
        <v>-0,487725805038928-4,95196320100821i</v>
      </c>
      <c r="AT672" s="223" t="str">
        <f t="shared" si="1720"/>
        <v>4,97592363336099+1,38986081289237E-12i</v>
      </c>
      <c r="AU672" s="223" t="str">
        <f t="shared" si="1721"/>
        <v>-0,487725805041695+4,95196320100794i</v>
      </c>
      <c r="AV672" s="223" t="str">
        <f t="shared" si="1722"/>
        <v>-4,88031265601072-0,970754543961539i</v>
      </c>
      <c r="AW672" s="223" t="str">
        <f t="shared" si="1723"/>
        <v>1,44443438595448-4,76166203228586i</v>
      </c>
      <c r="AX672" s="223" t="str">
        <f t="shared" si="1724"/>
        <v>4,59715400020078+1,90420353520266i</v>
      </c>
      <c r="AY672" s="223" t="str">
        <f t="shared" si="1725"/>
        <v>-2,34563416346317+4,38837286203381i</v>
      </c>
      <c r="AZ672" s="223" t="str">
        <f t="shared" si="1726"/>
        <v>-4,13732929427683-2,76447505247545i</v>
      </c>
      <c r="BA672" s="223" t="str">
        <f t="shared" si="1727"/>
        <v>3,15669253551673-3,84644098372162i</v>
      </c>
      <c r="BB672" s="223" t="str">
        <f t="shared" si="1728"/>
        <v>3,51850934381473+3,51850934381718i</v>
      </c>
      <c r="BC672" s="223" t="str">
        <f t="shared" si="1729"/>
        <v>-3,84644098372392+3,15669253551393i</v>
      </c>
      <c r="BD672" s="223" t="str">
        <f t="shared" si="1730"/>
        <v>-2,76447505247256-4,13732929427876i</v>
      </c>
      <c r="BE672" s="223" t="str">
        <f t="shared" si="1731"/>
        <v>4,38837286203545-2,3456341634601i</v>
      </c>
      <c r="BF672" s="223" t="str">
        <f t="shared" si="1732"/>
        <v>1,90420353519932+4,59715400020217i</v>
      </c>
      <c r="BG672" s="223" t="str">
        <f t="shared" si="1733"/>
        <v>-4,76166203228687+1,44443438595116i</v>
      </c>
      <c r="BH672" s="223" t="str">
        <f t="shared" si="1734"/>
        <v>-0,970754543958131-4,8803126560114i</v>
      </c>
      <c r="BI672" s="223" t="str">
        <f t="shared" si="1735"/>
        <v>4,95196320100828-0,487725805038236i</v>
      </c>
      <c r="BJ672" s="223" t="str">
        <f t="shared" si="1736"/>
        <v>-2,08479121933855E-12+4,97592363336099i</v>
      </c>
      <c r="BK672" s="223" t="str">
        <f t="shared" si="1737"/>
        <v>-4,95196320100786-0,487725805042527i</v>
      </c>
      <c r="BL672" s="223" t="str">
        <f t="shared" si="1738"/>
        <v>0,970754543962221-4,88031265601059i</v>
      </c>
      <c r="BM672" s="176"/>
      <c r="BN672" s="176"/>
      <c r="BO672" s="176"/>
      <c r="BP672" s="176"/>
      <c r="BQ672" s="176"/>
      <c r="BR672" s="176"/>
      <c r="BS672" s="176"/>
      <c r="BT672" s="176"/>
      <c r="BU672" s="176"/>
      <c r="BV672" s="176"/>
      <c r="BW672" s="223"/>
      <c r="BX672" s="223"/>
      <c r="BY672" s="223"/>
      <c r="BZ672" s="223"/>
      <c r="CH672" s="222">
        <f t="shared" si="1739"/>
        <v>-267.94201168826748</v>
      </c>
    </row>
    <row r="673" spans="1:123">
      <c r="A673" s="227">
        <f t="shared" si="1741"/>
        <v>1.5000000000000008E-2</v>
      </c>
      <c r="B673" s="228">
        <v>48</v>
      </c>
      <c r="C673" s="228">
        <f t="shared" si="1742"/>
        <v>2400</v>
      </c>
      <c r="D673" s="228">
        <f t="shared" si="1740"/>
        <v>15079.644737231007</v>
      </c>
      <c r="E673" s="227" t="str">
        <f t="shared" si="1687"/>
        <v>15079,644737231i</v>
      </c>
      <c r="F673" s="227" t="str">
        <f t="shared" si="1743"/>
        <v>0,080513447070846-0,135206485383829i</v>
      </c>
      <c r="G673" s="227" t="str">
        <f t="shared" si="1744"/>
        <v>-3,10473646643528-0,641924356006045i</v>
      </c>
      <c r="H673" s="227" t="str">
        <f t="shared" si="1745"/>
        <v>0,00119115229470994-0,00200030580212149i</v>
      </c>
      <c r="I673" s="227" t="str">
        <f t="shared" si="1688"/>
        <v>0,0012112738111423-0,00116283651891164i</v>
      </c>
      <c r="J673" s="223" t="str">
        <f>IMPRODUCT(1/Nt_input,BJ625)</f>
        <v>-6,68631141379916E-14+3,46103354309512E-14i</v>
      </c>
      <c r="K673" s="246" t="str">
        <f t="shared" si="1689"/>
        <v>-4,07433771158762E-17+1,19673463790175E-16i</v>
      </c>
      <c r="L673" s="222">
        <f t="shared" si="1690"/>
        <v>-317.96375376060774</v>
      </c>
      <c r="M673" s="222">
        <f t="shared" si="1746"/>
        <v>43</v>
      </c>
      <c r="N673" s="224">
        <f t="shared" si="1747"/>
        <v>-5</v>
      </c>
      <c r="O673" s="223" t="str">
        <f t="shared" si="1748"/>
        <v>9,18861341181465E-16-5i</v>
      </c>
      <c r="P673" s="223" t="str">
        <f t="shared" si="1749"/>
        <v>5+1,83772268236293E-15i</v>
      </c>
      <c r="Q673" s="223" t="str">
        <f t="shared" si="1691"/>
        <v>1,48233747325477E-13+5i</v>
      </c>
      <c r="R673" s="223" t="str">
        <f t="shared" si="1692"/>
        <v>-5+2,09487375363304E-13i</v>
      </c>
      <c r="S673" s="223" t="str">
        <f t="shared" si="1693"/>
        <v>2,44402480024941E-13-5i</v>
      </c>
      <c r="T673" s="223" t="str">
        <f t="shared" si="1694"/>
        <v>5+2,00912420381116E-13i</v>
      </c>
      <c r="U673" s="223" t="str">
        <f t="shared" si="1695"/>
        <v>-1,39658792343289E-13+5i</v>
      </c>
      <c r="V673" s="223" t="str">
        <f t="shared" si="1696"/>
        <v>-5-7,84051643054615E-14i</v>
      </c>
      <c r="W673" s="223" t="str">
        <f t="shared" si="1697"/>
        <v>5,26786730556395E-14-5i</v>
      </c>
      <c r="X673" s="223" t="str">
        <f t="shared" si="1698"/>
        <v>5-8,57495498218785E-15i</v>
      </c>
      <c r="Y673" s="223" t="str">
        <f t="shared" si="1699"/>
        <v>6,9828583020015E-14+5i</v>
      </c>
      <c r="Z673" s="223" t="str">
        <f t="shared" si="1700"/>
        <v>-5+9,55550742698375E-14i</v>
      </c>
      <c r="AA673" s="223" t="str">
        <f t="shared" si="1701"/>
        <v>-1,56808702307664E-13-5i</v>
      </c>
      <c r="AB673" s="223" t="str">
        <f t="shared" si="1702"/>
        <v>5-2,18062330345492E-13i</v>
      </c>
      <c r="AC673" s="223" t="str">
        <f t="shared" si="1703"/>
        <v>-2,18063956648751E-13+5i</v>
      </c>
      <c r="AD673" s="223" t="str">
        <f t="shared" si="1704"/>
        <v>-5-1,56810328610924E-13i</v>
      </c>
      <c r="AE673" s="223" t="str">
        <f t="shared" si="1705"/>
        <v>1,66610974149106E-13-5i</v>
      </c>
      <c r="AF673" s="223" t="str">
        <f t="shared" si="1706"/>
        <v>5+1,05357346111279E-13i</v>
      </c>
      <c r="AG673" s="223" t="str">
        <f t="shared" si="1707"/>
        <v>-4,41037180734516E-14+5i</v>
      </c>
      <c r="AH673" s="223" t="str">
        <f t="shared" si="1708"/>
        <v>-5+1,71499099643757E-14i</v>
      </c>
      <c r="AI673" s="223" t="str">
        <f t="shared" si="1709"/>
        <v>-7,8403538002203E-14-5i</v>
      </c>
      <c r="AJ673" s="223" t="str">
        <f t="shared" si="1710"/>
        <v>5+8,5510266402411E-13i</v>
      </c>
      <c r="AK673" s="223" t="str">
        <f t="shared" si="1711"/>
        <v>6,9829070910993E-13+5i</v>
      </c>
      <c r="AL673" s="223" t="str">
        <f t="shared" si="1712"/>
        <v>-5+2,25168408224397E-12i</v>
      </c>
      <c r="AM673" s="223" t="str">
        <f t="shared" si="1713"/>
        <v>1,23977596851871E-12-5i</v>
      </c>
      <c r="AN673" s="223" t="str">
        <f t="shared" si="1714"/>
        <v>5-3,13617404615329E-13i</v>
      </c>
      <c r="AO673" s="223" t="str">
        <f t="shared" si="1715"/>
        <v>1,86701077774936E-12+5i</v>
      </c>
      <c r="AP673" s="223" t="str">
        <f t="shared" si="1716"/>
        <v>-5-1,55339499943729E-12i</v>
      </c>
      <c r="AQ673" s="223" t="str">
        <f t="shared" si="1717"/>
        <v>7,10558998792685E-14-5i</v>
      </c>
      <c r="AR673" s="223" t="str">
        <f t="shared" si="1718"/>
        <v>5-1,55339174683078E-12i</v>
      </c>
      <c r="AS673" s="223" t="str">
        <f t="shared" si="1719"/>
        <v>-1,9380683039319E-12+5i</v>
      </c>
      <c r="AT673" s="223" t="str">
        <f t="shared" si="1720"/>
        <v>-5-3,13620657221847E-13i</v>
      </c>
      <c r="AU673" s="223" t="str">
        <f t="shared" si="1721"/>
        <v>-1,16871844233618E-12-5i</v>
      </c>
      <c r="AV673" s="223" t="str">
        <f t="shared" si="1722"/>
        <v>5+2,32274160842649E-12i</v>
      </c>
      <c r="AW673" s="223" t="str">
        <f t="shared" si="1723"/>
        <v>-6,98293961716445E-13+5i</v>
      </c>
      <c r="AX673" s="223" t="str">
        <f t="shared" si="1724"/>
        <v>-5+7,8404513784158E-13i</v>
      </c>
      <c r="AY673" s="223" t="str">
        <f t="shared" si="1725"/>
        <v>-2,40849278455163E-12-5i</v>
      </c>
      <c r="AZ673" s="223" t="str">
        <f t="shared" si="1726"/>
        <v>5+1,08296726621105E-12i</v>
      </c>
      <c r="BA673" s="223" t="str">
        <f t="shared" si="1727"/>
        <v>5,41480380499005E-13+5i</v>
      </c>
      <c r="BB673" s="223" t="str">
        <f t="shared" si="1728"/>
        <v>-5+2,02381948005703E-12i</v>
      </c>
      <c r="BC673" s="223" t="str">
        <f t="shared" si="1729"/>
        <v>1,46764057070564E-12-5i</v>
      </c>
      <c r="BD673" s="223" t="str">
        <f t="shared" si="1730"/>
        <v>5-1,56807076004406E-13i</v>
      </c>
      <c r="BE673" s="223" t="str">
        <f t="shared" si="1731"/>
        <v>1,63914617556243E-12+5i</v>
      </c>
      <c r="BF673" s="223" t="str">
        <f t="shared" si="1732"/>
        <v>-5-1,71020532804822E-12i</v>
      </c>
      <c r="BG673" s="223" t="str">
        <f t="shared" si="1733"/>
        <v>2,27866228490192E-13-5i</v>
      </c>
      <c r="BH673" s="223" t="str">
        <f t="shared" si="1734"/>
        <v>5-1,39658141821986E-12i</v>
      </c>
      <c r="BI673" s="223" t="str">
        <f t="shared" si="1735"/>
        <v>-2,09487863254282E-12+5i</v>
      </c>
      <c r="BJ673" s="223" t="str">
        <f t="shared" si="1736"/>
        <v>-5-6,1253953298479E-13i</v>
      </c>
      <c r="BK673" s="223" t="str">
        <f t="shared" si="1737"/>
        <v>-1,01190811372526E-12-5i</v>
      </c>
      <c r="BL673" s="223" t="str">
        <f t="shared" si="1738"/>
        <v>5+2,47955193703741E-12i</v>
      </c>
      <c r="BM673" s="176"/>
      <c r="BN673" s="176"/>
      <c r="BO673" s="176"/>
      <c r="BP673" s="176"/>
      <c r="BQ673" s="176"/>
      <c r="BR673" s="176"/>
      <c r="BS673" s="176"/>
      <c r="BT673" s="176"/>
      <c r="BU673" s="176"/>
      <c r="BV673" s="176"/>
      <c r="BW673" s="223"/>
      <c r="BX673" s="223"/>
      <c r="BY673" s="223"/>
      <c r="BZ673" s="223"/>
      <c r="CH673" s="222">
        <f t="shared" si="1739"/>
        <v>-262.46527914776658</v>
      </c>
    </row>
    <row r="674" spans="1:123">
      <c r="A674" s="227">
        <f t="shared" si="1741"/>
        <v>1.5312500000000008E-2</v>
      </c>
      <c r="B674" s="228">
        <v>49</v>
      </c>
      <c r="C674" s="228">
        <f t="shared" si="1742"/>
        <v>2450</v>
      </c>
      <c r="D674" s="228">
        <f t="shared" si="1740"/>
        <v>15393.804002589986</v>
      </c>
      <c r="E674" s="227" t="str">
        <f t="shared" si="1687"/>
        <v>15393,80400259i</v>
      </c>
      <c r="F674" s="227" t="str">
        <f t="shared" si="1743"/>
        <v>0,0797733304013026-0,131136302212085i</v>
      </c>
      <c r="G674" s="227" t="str">
        <f t="shared" si="1744"/>
        <v>-3,11943992643816-0,654145896516976i</v>
      </c>
      <c r="H674" s="227" t="str">
        <f t="shared" si="1745"/>
        <v>0,00118020267447441-0,00194008967424105i</v>
      </c>
      <c r="I674" s="227" t="str">
        <f t="shared" si="1688"/>
        <v>0,00118805451480415-0,00113596003161078i</v>
      </c>
      <c r="J674" s="223" t="str">
        <f>IMPRODUCT(1/Nt_input,BK625)</f>
        <v>6,69931165121589E-14-3,55800458540223E-14i</v>
      </c>
      <c r="K674" s="246" t="str">
        <f t="shared" si="1689"/>
        <v>3,91739645200227E-17-1,18372536864667E-16i</v>
      </c>
      <c r="L674" s="222">
        <f t="shared" si="1690"/>
        <v>-318.0836298356499</v>
      </c>
      <c r="M674" s="222">
        <f t="shared" si="1746"/>
        <v>43.024076366639015</v>
      </c>
      <c r="N674" s="224">
        <f t="shared" si="1747"/>
        <v>-4.9759236333609831</v>
      </c>
      <c r="O674" s="223" t="str">
        <f t="shared" si="1748"/>
        <v>-0,487725805040318-4,95196320100808i</v>
      </c>
      <c r="P674" s="223" t="str">
        <f t="shared" si="1749"/>
        <v>4,88031265601102-0,970754543960051i</v>
      </c>
      <c r="Q674" s="223" t="str">
        <f t="shared" si="1691"/>
        <v>1,44443438595299+4,76166203228631i</v>
      </c>
      <c r="R674" s="223" t="str">
        <f t="shared" si="1692"/>
        <v>-4,59715400020138+1,90420353520122i</v>
      </c>
      <c r="S674" s="223" t="str">
        <f t="shared" si="1693"/>
        <v>-2,34563416346193-4,38837286203447i</v>
      </c>
      <c r="T674" s="223" t="str">
        <f t="shared" si="1694"/>
        <v>4,1373292942778-2,76447505247401i</v>
      </c>
      <c r="U674" s="223" t="str">
        <f t="shared" si="1695"/>
        <v>3,15669253551538+3,84644098372273i</v>
      </c>
      <c r="V674" s="223" t="str">
        <f t="shared" si="1696"/>
        <v>-3,51850934381584+3,51850934381607i</v>
      </c>
      <c r="W674" s="223" t="str">
        <f t="shared" si="1697"/>
        <v>-3,84644098372261-3,15669253551552i</v>
      </c>
      <c r="X674" s="223" t="str">
        <f t="shared" si="1698"/>
        <v>2,76447505247415-4,1373292942777i</v>
      </c>
      <c r="Y674" s="223" t="str">
        <f t="shared" si="1699"/>
        <v>4,38837286203463+2,34563416346164i</v>
      </c>
      <c r="Z674" s="223" t="str">
        <f t="shared" si="1700"/>
        <v>-1,90420353520092+4,5971540002015i</v>
      </c>
      <c r="AA674" s="223" t="str">
        <f t="shared" si="1701"/>
        <v>-4,76166203228626-1,44443438595314i</v>
      </c>
      <c r="AB674" s="223" t="str">
        <f t="shared" si="1702"/>
        <v>0,970754543960041-4,88031265601102i</v>
      </c>
      <c r="AC674" s="223" t="str">
        <f t="shared" si="1703"/>
        <v>4,9519632010081+0,487725805040121i</v>
      </c>
      <c r="AD674" s="223" t="str">
        <f t="shared" si="1704"/>
        <v>-1,82877104210959E-13+4,97592363336098i</v>
      </c>
      <c r="AE674" s="223" t="str">
        <f t="shared" si="1705"/>
        <v>-4,95196320100808+0,487725805040321i</v>
      </c>
      <c r="AF674" s="223" t="str">
        <f t="shared" si="1706"/>
        <v>-0,970754543960165-4,88031265601099i</v>
      </c>
      <c r="AG674" s="223" t="str">
        <f t="shared" si="1707"/>
        <v>4,76166203228635-1,44443438595285i</v>
      </c>
      <c r="AH674" s="223" t="str">
        <f t="shared" si="1708"/>
        <v>1,90420353520107+4,59715400020144i</v>
      </c>
      <c r="AI674" s="223" t="str">
        <f t="shared" si="1709"/>
        <v>-4,38837286203407+2,34563416346269i</v>
      </c>
      <c r="AJ674" s="223" t="str">
        <f t="shared" si="1710"/>
        <v>-2,76447505247346-4,13732929427816i</v>
      </c>
      <c r="AK674" s="223" t="str">
        <f t="shared" si="1711"/>
        <v>3,84644098372127-3,15669253551715i</v>
      </c>
      <c r="AL674" s="223" t="str">
        <f t="shared" si="1712"/>
        <v>3,51850934381631+3,5185093438156i</v>
      </c>
      <c r="AM674" s="223" t="str">
        <f t="shared" si="1713"/>
        <v>-3,15669253551643+3,84644098372187i</v>
      </c>
      <c r="AN674" s="223" t="str">
        <f t="shared" si="1714"/>
        <v>-4,13732929427872-2,76447505247262i</v>
      </c>
      <c r="AO674" s="223" t="str">
        <f t="shared" si="1715"/>
        <v>2,3456341634618-4,38837286203454i</v>
      </c>
      <c r="AP674" s="223" t="str">
        <f t="shared" si="1716"/>
        <v>4,59715400020066+1,90420353520295i</v>
      </c>
      <c r="AQ674" s="223" t="str">
        <f t="shared" si="1717"/>
        <v>-1,44443438595182+4,76166203228666i</v>
      </c>
      <c r="AR674" s="223" t="str">
        <f t="shared" si="1718"/>
        <v>-4,8803126560109-0,970754543960638i</v>
      </c>
      <c r="AS674" s="223" t="str">
        <f t="shared" si="1719"/>
        <v>0,487725805042767-4,95196320100784i</v>
      </c>
      <c r="AT674" s="223" t="str">
        <f t="shared" si="1720"/>
        <v>4,97592363336098-6,24215581164942E-13i</v>
      </c>
      <c r="AU674" s="223" t="str">
        <f t="shared" si="1721"/>
        <v>0,487725805039083+4,9519632010082i</v>
      </c>
      <c r="AV674" s="223" t="str">
        <f t="shared" si="1722"/>
        <v>-4,88031265601063+0,970754543962001i</v>
      </c>
      <c r="AW674" s="223" t="str">
        <f t="shared" si="1723"/>
        <v>-1,44443438595315-4,76166203228626i</v>
      </c>
      <c r="AX674" s="223" t="str">
        <f t="shared" si="1724"/>
        <v>4,59715400020208-1,90420353519953i</v>
      </c>
      <c r="AY674" s="223" t="str">
        <f t="shared" si="1725"/>
        <v>2,3456341634629+4,38837286203395i</v>
      </c>
      <c r="AZ674" s="223" t="str">
        <f t="shared" si="1726"/>
        <v>-4,13732929427795+2,76447505247378i</v>
      </c>
      <c r="BA674" s="223" t="str">
        <f t="shared" si="1727"/>
        <v>-3,15669253551362-3,84644098372417i</v>
      </c>
      <c r="BB674" s="223" t="str">
        <f t="shared" si="1728"/>
        <v>3,51850934381538-3,51850934381653i</v>
      </c>
      <c r="BC674" s="223" t="str">
        <f t="shared" si="1729"/>
        <v>3,84644098372206+3,15669253551619i</v>
      </c>
      <c r="BD674" s="223" t="str">
        <f t="shared" si="1730"/>
        <v>-2,7644750524723+4,13732929427894i</v>
      </c>
      <c r="BE674" s="223" t="str">
        <f t="shared" si="1731"/>
        <v>-4,38837286203472-2,34563416346146i</v>
      </c>
      <c r="BF674" s="223" t="str">
        <f t="shared" si="1732"/>
        <v>1,90420353520259-4,59715400020081i</v>
      </c>
      <c r="BG674" s="223" t="str">
        <f t="shared" si="1733"/>
        <v>4,76166203228673+1,44443438595159i</v>
      </c>
      <c r="BH674" s="223" t="str">
        <f t="shared" si="1734"/>
        <v>-0,970754543960399+4,88031265601095i</v>
      </c>
      <c r="BI674" s="223" t="str">
        <f t="shared" si="1735"/>
        <v>-4,95196320100786-0,487725805042526i</v>
      </c>
      <c r="BJ674" s="223" t="str">
        <f t="shared" si="1736"/>
        <v>-1,00703549957505E-12-4,97592363336098i</v>
      </c>
      <c r="BK674" s="223" t="str">
        <f t="shared" si="1737"/>
        <v>4,95196320100816-0,487725805039464i</v>
      </c>
      <c r="BL674" s="223" t="str">
        <f t="shared" si="1738"/>
        <v>0,970754543962235+4,88031265601058i</v>
      </c>
      <c r="BM674" s="176"/>
      <c r="BN674" s="176"/>
      <c r="BO674" s="176"/>
      <c r="BP674" s="176"/>
      <c r="BQ674" s="176"/>
      <c r="BR674" s="176"/>
      <c r="BS674" s="176"/>
      <c r="BT674" s="176"/>
      <c r="BU674" s="176"/>
      <c r="BV674" s="176"/>
      <c r="BW674" s="223"/>
      <c r="BX674" s="223"/>
      <c r="BY674" s="223"/>
      <c r="BZ674" s="223"/>
      <c r="CH674" s="222">
        <f t="shared" si="1739"/>
        <v>-262.40028834961174</v>
      </c>
    </row>
    <row r="675" spans="1:123">
      <c r="A675" s="227">
        <f t="shared" si="1741"/>
        <v>1.5625000000000007E-2</v>
      </c>
      <c r="B675" s="228">
        <v>50</v>
      </c>
      <c r="C675" s="228">
        <f t="shared" si="1742"/>
        <v>2500</v>
      </c>
      <c r="D675" s="228">
        <f t="shared" si="1740"/>
        <v>15707.963267948966</v>
      </c>
      <c r="E675" s="227" t="str">
        <f t="shared" si="1687"/>
        <v>15707,963267949i</v>
      </c>
      <c r="F675" s="227" t="str">
        <f t="shared" si="1743"/>
        <v>0,0790345141769922-0,12722512347955i</v>
      </c>
      <c r="G675" s="227" t="str">
        <f t="shared" si="1744"/>
        <v>-3,13432126460534-0,666006564470806i</v>
      </c>
      <c r="H675" s="227" t="str">
        <f t="shared" si="1745"/>
        <v>0,00116927229361291-0,00188222592983846i</v>
      </c>
      <c r="I675" s="227" t="str">
        <f t="shared" si="1688"/>
        <v>0,00116581369236367-0,00110976311605218i</v>
      </c>
      <c r="J675" s="223" t="str">
        <f>IMPRODUCT(1/Nt_input,BL625)</f>
        <v>3,68116385355936E-14+4,72981029342458E-14i</v>
      </c>
      <c r="K675" s="246" t="str">
        <f t="shared" si="1689"/>
        <v>9,54052023388025E-17+1,42885773353232E-17i</v>
      </c>
      <c r="L675" s="222">
        <f t="shared" si="1690"/>
        <v>-320.31222201367854</v>
      </c>
      <c r="M675" s="222">
        <f t="shared" si="1746"/>
        <v>43.096073597983846</v>
      </c>
      <c r="N675" s="224">
        <f t="shared" si="1747"/>
        <v>-4.9039264020161504</v>
      </c>
      <c r="O675" s="223" t="str">
        <f t="shared" si="1748"/>
        <v>-0,956708580912718-4,80969883127822i</v>
      </c>
      <c r="P675" s="223" t="str">
        <f t="shared" si="1749"/>
        <v>4,53063723176444-1,87665138758931i</v>
      </c>
      <c r="Q675" s="223" t="str">
        <f t="shared" si="1691"/>
        <v>2,72447553387927+4,07746578424447i</v>
      </c>
      <c r="R675" s="223" t="str">
        <f t="shared" si="1692"/>
        <v>-3,46759961330539+3,46759961330535i</v>
      </c>
      <c r="S675" s="223" t="str">
        <f t="shared" si="1693"/>
        <v>-4,0774657842447-2,72447553387893i</v>
      </c>
      <c r="T675" s="223" t="str">
        <f t="shared" si="1694"/>
        <v>1,87665138758938-4,53063723176441i</v>
      </c>
      <c r="U675" s="223" t="str">
        <f t="shared" si="1695"/>
        <v>4,80969883127825+0,956708580912541i</v>
      </c>
      <c r="V675" s="223" t="str">
        <f t="shared" si="1696"/>
        <v>-6,84879097469774E-14+4,90392640201615i</v>
      </c>
      <c r="W675" s="223" t="str">
        <f t="shared" si="1697"/>
        <v>-4,80969883127818+0,956708580912885i</v>
      </c>
      <c r="X675" s="223" t="str">
        <f t="shared" si="1698"/>
        <v>-1,87665138758924-4,53063723176447i</v>
      </c>
      <c r="Y675" s="223" t="str">
        <f t="shared" si="1699"/>
        <v>4,07746578424451-2,7244755338792i</v>
      </c>
      <c r="Z675" s="223" t="str">
        <f t="shared" si="1700"/>
        <v>3,46759961330528+3,46759961330545i</v>
      </c>
      <c r="AA675" s="223" t="str">
        <f t="shared" si="1701"/>
        <v>-2,724475533879+4,07746578424465i</v>
      </c>
      <c r="AB675" s="223" t="str">
        <f t="shared" si="1702"/>
        <v>-4,53063723176439-1,87665138758943i</v>
      </c>
      <c r="AC675" s="223" t="str">
        <f t="shared" si="1703"/>
        <v>0,956708580912605-4,80969883127824i</v>
      </c>
      <c r="AD675" s="223" t="str">
        <f t="shared" si="1704"/>
        <v>4,90392640201615+1,36975819493955E-13i</v>
      </c>
      <c r="AE675" s="223" t="str">
        <f t="shared" si="1705"/>
        <v>0,956708580912816+4,8096988312782i</v>
      </c>
      <c r="AF675" s="223" t="str">
        <f t="shared" si="1706"/>
        <v>-4,5306372317645+1,87665138758917i</v>
      </c>
      <c r="AG675" s="223" t="str">
        <f t="shared" si="1707"/>
        <v>-2,72447553387915-4,07746578424454i</v>
      </c>
      <c r="AH675" s="223" t="str">
        <f t="shared" si="1708"/>
        <v>3,4675996133055-3,46759961330523i</v>
      </c>
      <c r="AI675" s="223" t="str">
        <f t="shared" si="1709"/>
        <v>4,07746578424434+2,72447553387946i</v>
      </c>
      <c r="AJ675" s="223" t="str">
        <f t="shared" si="1710"/>
        <v>-1,87665138758997+4,53063723176417i</v>
      </c>
      <c r="AK675" s="223" t="str">
        <f t="shared" si="1711"/>
        <v>-4,80969883127803-0,956708580913664i</v>
      </c>
      <c r="AL675" s="223" t="str">
        <f t="shared" si="1712"/>
        <v>1,21595402092081E-12-4,90392640201615i</v>
      </c>
      <c r="AM675" s="223" t="str">
        <f t="shared" si="1713"/>
        <v>4,8096988312785-0,956708580911281i</v>
      </c>
      <c r="AN675" s="223" t="str">
        <f t="shared" si="1714"/>
        <v>1,87665138758773+4,5306372317651i</v>
      </c>
      <c r="AO675" s="223" t="str">
        <f t="shared" si="1715"/>
        <v>-4,07746578424565+2,7244755338775i</v>
      </c>
      <c r="AP675" s="223" t="str">
        <f t="shared" si="1716"/>
        <v>-3,46759961330383-3,4675996133069i</v>
      </c>
      <c r="AQ675" s="223" t="str">
        <f t="shared" si="1717"/>
        <v>2,72447553388111-4,07746578424323i</v>
      </c>
      <c r="AR675" s="223" t="str">
        <f t="shared" si="1718"/>
        <v>4,53063723176528+1,8766513875873i</v>
      </c>
      <c r="AS675" s="223" t="str">
        <f t="shared" si="1719"/>
        <v>-0,956708580910825+4,80969883127859i</v>
      </c>
      <c r="AT675" s="223" t="str">
        <f t="shared" si="1720"/>
        <v>-4,90392640201615+1,67733995873874E-12i</v>
      </c>
      <c r="AU675" s="223" t="str">
        <f t="shared" si="1721"/>
        <v>-0,956708580914115-4,80969883127794i</v>
      </c>
      <c r="AV675" s="223" t="str">
        <f t="shared" si="1722"/>
        <v>4,53063723176399-1,8766513875904i</v>
      </c>
      <c r="AW675" s="223" t="str">
        <f t="shared" si="1723"/>
        <v>2,72447553387985+4,07746578424408i</v>
      </c>
      <c r="AX675" s="223" t="str">
        <f t="shared" si="1724"/>
        <v>-3,46759961330491+3,46759961330583i</v>
      </c>
      <c r="AY675" s="223" t="str">
        <f t="shared" si="1725"/>
        <v>-4,0774657842448-2,72447553387877i</v>
      </c>
      <c r="AZ675" s="223" t="str">
        <f t="shared" si="1726"/>
        <v>1,8766513875892-4,53063723176449i</v>
      </c>
      <c r="BA675" s="223" t="str">
        <f t="shared" si="1727"/>
        <v>4,80969883127819+0,956708580912841i</v>
      </c>
      <c r="BB675" s="223" t="str">
        <f t="shared" si="1728"/>
        <v>-3,77284041551435E-13+4,90392640201615i</v>
      </c>
      <c r="BC675" s="223" t="str">
        <f t="shared" si="1729"/>
        <v>-4,80969883127834+0,9567085809121i</v>
      </c>
      <c r="BD675" s="223" t="str">
        <f t="shared" si="1730"/>
        <v>-1,8766513875885-4,53063723176478i</v>
      </c>
      <c r="BE675" s="223" t="str">
        <f t="shared" si="1731"/>
        <v>4,07746578424522-2,72447553387814i</v>
      </c>
      <c r="BF675" s="223" t="str">
        <f t="shared" si="1732"/>
        <v>3,46759961330437+3,46759961330636i</v>
      </c>
      <c r="BG675" s="223" t="str">
        <f t="shared" si="1733"/>
        <v>-2,72447553388047+4,07746578424366i</v>
      </c>
      <c r="BH675" s="223" t="str">
        <f t="shared" si="1734"/>
        <v>-4,5306372317637-1,8766513875911i</v>
      </c>
      <c r="BI675" s="223" t="str">
        <f t="shared" si="1735"/>
        <v>0,956708580914856-4,80969883127779i</v>
      </c>
      <c r="BJ675" s="223" t="str">
        <f t="shared" si="1736"/>
        <v>4,90392640201615+2,43190804184161E-12i</v>
      </c>
      <c r="BK675" s="223" t="str">
        <f t="shared" si="1737"/>
        <v>0,956708580914871+4,80969883127779i</v>
      </c>
      <c r="BL675" s="223" t="str">
        <f t="shared" si="1738"/>
        <v>-4,5306372317637+1,87665138759111i</v>
      </c>
      <c r="BM675" s="176"/>
      <c r="BN675" s="176"/>
      <c r="BO675" s="176"/>
      <c r="BP675" s="176"/>
      <c r="BQ675" s="176"/>
      <c r="BR675" s="176"/>
      <c r="BS675" s="176"/>
      <c r="BT675" s="176"/>
      <c r="BU675" s="176"/>
      <c r="BV675" s="176"/>
      <c r="BW675" s="223"/>
      <c r="BX675" s="223"/>
      <c r="BY675" s="223"/>
      <c r="BZ675" s="223"/>
      <c r="CH675" s="222">
        <f t="shared" si="1739"/>
        <v>-264.44638612188606</v>
      </c>
    </row>
    <row r="676" spans="1:123" s="336" customFormat="1">
      <c r="A676" s="334">
        <f t="shared" si="1741"/>
        <v>1.5937500000000007E-2</v>
      </c>
      <c r="B676" s="335">
        <v>51</v>
      </c>
      <c r="C676" s="335">
        <f t="shared" si="1742"/>
        <v>2550</v>
      </c>
      <c r="D676" s="335">
        <f t="shared" si="1740"/>
        <v>16022.122533307946</v>
      </c>
      <c r="E676" s="334" t="str">
        <f t="shared" si="1687"/>
        <v>16022,1225333079i</v>
      </c>
      <c r="F676" s="334" t="str">
        <f t="shared" si="1743"/>
        <v>0,0782971542599091-0,123464358329214i</v>
      </c>
      <c r="G676" s="334" t="str">
        <f t="shared" si="1744"/>
        <v>-3,14937420735697-0,67750892199604i</v>
      </c>
      <c r="H676" s="334" t="str">
        <f t="shared" si="1745"/>
        <v>0,00115836345801818-0,00182658747189557i</v>
      </c>
      <c r="I676" s="334" t="str">
        <f t="shared" si="1688"/>
        <v>0,00114448606398351-0,0010842309916593i</v>
      </c>
      <c r="J676" s="336" t="str">
        <f>IMPRODUCT(1/Nt_input,BM625)</f>
        <v>0</v>
      </c>
      <c r="K676" s="336" t="str">
        <f t="shared" si="1689"/>
        <v>0</v>
      </c>
      <c r="L676" s="336" t="e">
        <f t="shared" si="1690"/>
        <v>#NUM!</v>
      </c>
      <c r="M676" s="336">
        <f t="shared" si="1746"/>
        <v>43.215298321338963</v>
      </c>
      <c r="N676" s="337">
        <f t="shared" si="1747"/>
        <v>-4.7847016786610403</v>
      </c>
      <c r="O676" s="336" t="str">
        <f t="shared" si="1748"/>
        <v>-1,38892558254899-4,57867403075636i</v>
      </c>
      <c r="P676" s="336" t="str">
        <f t="shared" si="1749"/>
        <v>3,97833404973954-2,65823782654313i</v>
      </c>
      <c r="Q676" s="336" t="str">
        <f t="shared" si="1691"/>
        <v>3,69862441382722+3,03538261166908i</v>
      </c>
      <c r="R676" s="336" t="str">
        <f t="shared" si="1692"/>
        <v>-1,83102606123316+4,42048795008727i</v>
      </c>
      <c r="S676" s="336" t="str">
        <f t="shared" si="1693"/>
        <v>-4,7616620322863-0,468982775872237i</v>
      </c>
      <c r="T676" s="336" t="str">
        <f t="shared" si="1694"/>
        <v>-0,93344899124111-4,69276497755137i</v>
      </c>
      <c r="U676" s="336" t="str">
        <f t="shared" si="1695"/>
        <v>4,21973015397451-2,25549275800656i</v>
      </c>
      <c r="V676" s="336" t="str">
        <f t="shared" si="1696"/>
        <v>3,38329500293599+3,38329500293577i</v>
      </c>
      <c r="W676" s="336" t="str">
        <f t="shared" si="1697"/>
        <v>-2,25549275800667+4,21973015397445i</v>
      </c>
      <c r="X676" s="336" t="str">
        <f t="shared" si="1698"/>
        <v>-4,69276497755135-0,933448991241229i</v>
      </c>
      <c r="Y676" s="336" t="str">
        <f t="shared" si="1699"/>
        <v>-0,468982775872569-4,76166203228627i</v>
      </c>
      <c r="Z676" s="336" t="str">
        <f t="shared" si="1700"/>
        <v>4,42048795008732-1,83102606123304i</v>
      </c>
      <c r="AA676" s="336" t="str">
        <f t="shared" si="1701"/>
        <v>3,03538261166895+3,69862441382732i</v>
      </c>
      <c r="AB676" s="336" t="str">
        <f t="shared" si="1702"/>
        <v>-2,65823782654285+3,97833404973973i</v>
      </c>
      <c r="AC676" s="336" t="str">
        <f t="shared" si="1703"/>
        <v>-4,57867403075637-1,38892558254896i</v>
      </c>
      <c r="AD676" s="336" t="str">
        <f t="shared" si="1704"/>
        <v>1,59436761538916E-13-4,78470167866104i</v>
      </c>
      <c r="AE676" s="336" t="str">
        <f t="shared" si="1705"/>
        <v>4,57867403075631-1,38892558254918i</v>
      </c>
      <c r="AF676" s="336" t="str">
        <f t="shared" si="1706"/>
        <v>2,65823782654304+3,9783340497396i</v>
      </c>
      <c r="AG676" s="336" t="str">
        <f t="shared" si="1707"/>
        <v>-3,0353826116692+3,69862441382712i</v>
      </c>
      <c r="AH676" s="336" t="str">
        <f t="shared" si="1708"/>
        <v>-4,42048795008795-1,83102606123152i</v>
      </c>
      <c r="AI676" s="336" t="str">
        <f t="shared" si="1709"/>
        <v>0,46898277587424-4,76166203228611i</v>
      </c>
      <c r="AJ676" s="336" t="str">
        <f t="shared" si="1710"/>
        <v>4,6927649775515-0,933448991240483i</v>
      </c>
      <c r="AK676" s="336" t="str">
        <f t="shared" si="1711"/>
        <v>2,25549275800728+4,21973015397412i</v>
      </c>
      <c r="AL676" s="336" t="str">
        <f t="shared" si="1712"/>
        <v>-3,38329500293448+3,38329500293727i</v>
      </c>
      <c r="AM676" s="336" t="str">
        <f t="shared" si="1713"/>
        <v>-4,2197301539737-2,25549275800807i</v>
      </c>
      <c r="AN676" s="336" t="str">
        <f t="shared" si="1714"/>
        <v>0,933448991241421-4,69276497755131i</v>
      </c>
      <c r="AO676" s="336" t="str">
        <f t="shared" si="1715"/>
        <v>4,76166203228619-0,468982775873358i</v>
      </c>
      <c r="AP676" s="336" t="str">
        <f t="shared" si="1716"/>
        <v>1,8310260612351+4,42048795008647i</v>
      </c>
      <c r="AQ676" s="336" t="str">
        <f t="shared" si="1717"/>
        <v>-3,69862441382799+3,03538261166815i</v>
      </c>
      <c r="AR676" s="336" t="str">
        <f t="shared" si="1718"/>
        <v>-3,97833404973968-2,65823782654293i</v>
      </c>
      <c r="AS676" s="336" t="str">
        <f t="shared" si="1719"/>
        <v>1,38892558254769-4,57867403075676i</v>
      </c>
      <c r="AT676" s="336" t="str">
        <f t="shared" si="1720"/>
        <v>4,78470167866104+2,22272513458682E-12i</v>
      </c>
      <c r="AU676" s="336" t="str">
        <f t="shared" si="1721"/>
        <v>1,38892558254812+4,57867403075663i</v>
      </c>
      <c r="AV676" s="336" t="str">
        <f t="shared" si="1722"/>
        <v>-3,97833404973943+2,6582378265433i</v>
      </c>
      <c r="AW676" s="336" t="str">
        <f t="shared" si="1723"/>
        <v>-3,69862441382827-3,0353826116678i</v>
      </c>
      <c r="AX676" s="336" t="str">
        <f t="shared" si="1724"/>
        <v>1,83102606123468-4,42048795008664i</v>
      </c>
      <c r="AY676" s="336" t="str">
        <f t="shared" si="1725"/>
        <v>4,76166203228624+0,46898277587291i</v>
      </c>
      <c r="AZ676" s="336" t="str">
        <f t="shared" si="1726"/>
        <v>0,933448991241727+4,69276497755125i</v>
      </c>
      <c r="BA676" s="336" t="str">
        <f t="shared" si="1727"/>
        <v>-4,21973015397352+2,2554927580084i</v>
      </c>
      <c r="BB676" s="336" t="str">
        <f t="shared" si="1728"/>
        <v>-3,3832950029348-3,38329500293695i</v>
      </c>
      <c r="BC676" s="336" t="str">
        <f t="shared" si="1729"/>
        <v>2,25549275800689-4,21973015397434i</v>
      </c>
      <c r="BD676" s="336" t="str">
        <f t="shared" si="1730"/>
        <v>4,69276497755158+0,933448991240043i</v>
      </c>
      <c r="BE676" s="336" t="str">
        <f t="shared" si="1731"/>
        <v>0,468982775874756+4,76166203228606i</v>
      </c>
      <c r="BF676" s="336" t="str">
        <f t="shared" si="1732"/>
        <v>-4,42048795008781+1,83102606123187i</v>
      </c>
      <c r="BG676" s="336" t="str">
        <f t="shared" si="1733"/>
        <v>-3,03538261166913-3,69862441382718i</v>
      </c>
      <c r="BH676" s="336" t="str">
        <f t="shared" si="1734"/>
        <v>2,65823782654187-3,97833404974038i</v>
      </c>
      <c r="BI676" s="336" t="str">
        <f t="shared" si="1735"/>
        <v>4,57867403075575+1,38892558255103i</v>
      </c>
      <c r="BJ676" s="336" t="str">
        <f t="shared" si="1736"/>
        <v>-8,18283786671925E-13+4,78470167866104i</v>
      </c>
      <c r="BK676" s="336" t="str">
        <f t="shared" si="1737"/>
        <v>-4,57867403075626+1,38892558254933i</v>
      </c>
      <c r="BL676" s="336" t="str">
        <f t="shared" si="1738"/>
        <v>-2,65823782654435-3,97833404973872i</v>
      </c>
      <c r="BM676" s="176"/>
      <c r="BN676" s="176"/>
      <c r="BO676" s="176"/>
      <c r="BP676" s="176"/>
      <c r="BQ676" s="176"/>
      <c r="BR676" s="176"/>
      <c r="BS676" s="176"/>
      <c r="BT676" s="176"/>
      <c r="BU676" s="176"/>
      <c r="BV676" s="176"/>
      <c r="CH676" s="336" t="e">
        <f t="shared" si="1739"/>
        <v>#NUM!</v>
      </c>
    </row>
    <row r="677" spans="1:123" s="336" customFormat="1">
      <c r="A677" s="334">
        <f t="shared" si="1741"/>
        <v>1.6250000000000007E-2</v>
      </c>
      <c r="B677" s="335">
        <v>52</v>
      </c>
      <c r="C677" s="335">
        <f t="shared" si="1742"/>
        <v>2600</v>
      </c>
      <c r="D677" s="335">
        <f t="shared" si="1740"/>
        <v>16336.281798666923</v>
      </c>
      <c r="E677" s="334" t="str">
        <f t="shared" si="1687"/>
        <v>16336,2817986669i</v>
      </c>
      <c r="F677" s="334" t="str">
        <f t="shared" si="1743"/>
        <v>0,0775614183223328-0,119846053670882i</v>
      </c>
      <c r="G677" s="334" t="str">
        <f t="shared" si="1744"/>
        <v>-3,1645924744984-0,688655332078934i</v>
      </c>
      <c r="H677" s="334" t="str">
        <f t="shared" si="1745"/>
        <v>0,00114747864830965-0,00177305663880455i</v>
      </c>
      <c r="I677" s="334" t="str">
        <f t="shared" si="1688"/>
        <v>0,00112401160625197-0,00105934836448158i</v>
      </c>
      <c r="J677" s="336" t="str">
        <f>IMPRODUCT(1/Nt_input,BN625)</f>
        <v>0</v>
      </c>
      <c r="K677" s="336" t="str">
        <f t="shared" si="1689"/>
        <v>0</v>
      </c>
      <c r="L677" s="336" t="e">
        <f t="shared" si="1690"/>
        <v>#NUM!</v>
      </c>
      <c r="M677" s="336">
        <f t="shared" si="1746"/>
        <v>43.38060233744357</v>
      </c>
      <c r="N677" s="337">
        <f t="shared" si="1747"/>
        <v>-4.6193976625564295</v>
      </c>
      <c r="O677" s="336" t="str">
        <f t="shared" si="1748"/>
        <v>-1,76776695296635-4,26776695296637i</v>
      </c>
      <c r="P677" s="336" t="str">
        <f t="shared" si="1749"/>
        <v>3,26640741219103-3,26640741219085i</v>
      </c>
      <c r="Q677" s="336" t="str">
        <f t="shared" si="1691"/>
        <v>4,26776695296629+1,76776695296654i</v>
      </c>
      <c r="R677" s="336" t="str">
        <f t="shared" si="1692"/>
        <v>2,01463824654013E-13+4,61939766255643i</v>
      </c>
      <c r="S677" s="336" t="str">
        <f t="shared" si="1693"/>
        <v>-4,26776695296631+1,76776695296649i</v>
      </c>
      <c r="T677" s="336" t="str">
        <f t="shared" si="1694"/>
        <v>-3,26640741219099-3,26640741219089i</v>
      </c>
      <c r="U677" s="336" t="str">
        <f t="shared" si="1695"/>
        <v>1,76776695296635-4,26776695296638i</v>
      </c>
      <c r="V677" s="336" t="str">
        <f t="shared" si="1696"/>
        <v>4,61939766255643+5,65914740723062E-14i</v>
      </c>
      <c r="W677" s="336" t="str">
        <f t="shared" si="1697"/>
        <v>1,76776695296627+4,2677669529664i</v>
      </c>
      <c r="X677" s="336" t="str">
        <f t="shared" si="1698"/>
        <v>-3,26640741219107+3,26640741219081i</v>
      </c>
      <c r="Y677" s="336" t="str">
        <f t="shared" si="1699"/>
        <v>-4,26776695296627-1,76776695296659i</v>
      </c>
      <c r="Z677" s="336" t="str">
        <f t="shared" si="1700"/>
        <v>-1,44872350581706E-13-4,61939766255643i</v>
      </c>
      <c r="AA677" s="336" t="str">
        <f t="shared" si="1701"/>
        <v>4,26776695296634-1,76776695296643i</v>
      </c>
      <c r="AB677" s="336" t="str">
        <f t="shared" si="1702"/>
        <v>3,26640741219097+3,2664074121909i</v>
      </c>
      <c r="AC677" s="336" t="str">
        <f t="shared" si="1703"/>
        <v>-1,7677669529664+4,26776695296635i</v>
      </c>
      <c r="AD677" s="336" t="str">
        <f t="shared" si="1704"/>
        <v>-4,61939766255643-1,13182948144612E-13i</v>
      </c>
      <c r="AE677" s="336" t="str">
        <f t="shared" si="1705"/>
        <v>-1,76776695296619-4,26776695296644i</v>
      </c>
      <c r="AF677" s="336" t="str">
        <f t="shared" si="1706"/>
        <v>3,26640741219109-3,26640741219079i</v>
      </c>
      <c r="AG677" s="336" t="str">
        <f t="shared" si="1707"/>
        <v>4,26776695296643+1,76776695296621i</v>
      </c>
      <c r="AH677" s="336" t="str">
        <f t="shared" si="1708"/>
        <v>-1,2902764936316E-12+4,61939766255643i</v>
      </c>
      <c r="AI677" s="336" t="str">
        <f t="shared" si="1709"/>
        <v>-4,26776695296584+1,76776695296765i</v>
      </c>
      <c r="AJ677" s="336" t="str">
        <f t="shared" si="1710"/>
        <v>-3,26640741219061-3,26640741219127i</v>
      </c>
      <c r="AK677" s="336" t="str">
        <f t="shared" si="1711"/>
        <v>1,76776695296433-4,26776695296721i</v>
      </c>
      <c r="AL677" s="336" t="str">
        <f t="shared" si="1712"/>
        <v>4,61939766255643-2,89744701163413E-13i</v>
      </c>
      <c r="AM677" s="336" t="str">
        <f t="shared" si="1713"/>
        <v>1,76776695296486+4,26776695296699i</v>
      </c>
      <c r="AN677" s="336" t="str">
        <f t="shared" si="1714"/>
        <v>-3,2664074121902+3,26640741219168i</v>
      </c>
      <c r="AO677" s="336" t="str">
        <f t="shared" si="1715"/>
        <v>-4,26776695296606-1,76776695296711i</v>
      </c>
      <c r="AP677" s="336" t="str">
        <f t="shared" si="1716"/>
        <v>-1,93541148501276E-12-4,61939766255643i</v>
      </c>
      <c r="AQ677" s="336" t="str">
        <f t="shared" si="1717"/>
        <v>4,26776695296638-1,76776695296632i</v>
      </c>
      <c r="AR677" s="336" t="str">
        <f t="shared" si="1718"/>
        <v>3,26640741218959+3,26640741219228i</v>
      </c>
      <c r="AS677" s="336" t="str">
        <f t="shared" si="1719"/>
        <v>-1,76776695296571+4,26776695296663i</v>
      </c>
      <c r="AT677" s="336" t="str">
        <f t="shared" si="1720"/>
        <v>-4,61939766255643-1,14540414304989E-12i</v>
      </c>
      <c r="AU677" s="336" t="str">
        <f t="shared" si="1721"/>
        <v>-1,76776695296784-4,26776695296576i</v>
      </c>
      <c r="AV677" s="336" t="str">
        <f t="shared" si="1722"/>
        <v>3,26640741219121-3,26640741219066i</v>
      </c>
      <c r="AW677" s="336" t="str">
        <f t="shared" si="1723"/>
        <v>4,26776695296551+1,76776695296844i</v>
      </c>
      <c r="AX677" s="336" t="str">
        <f t="shared" si="1724"/>
        <v>5,00262640799454E-13+4,61939766255643i</v>
      </c>
      <c r="AY677" s="336" t="str">
        <f t="shared" si="1725"/>
        <v>-4,26776695296693+1,767766952965i</v>
      </c>
      <c r="AZ677" s="336" t="str">
        <f t="shared" si="1726"/>
        <v>-3,26640741219183-3,26640741219005i</v>
      </c>
      <c r="BA677" s="336" t="str">
        <f t="shared" si="1727"/>
        <v>1,76776695296704-4,26776695296609i</v>
      </c>
      <c r="BB677" s="336" t="str">
        <f t="shared" si="1728"/>
        <v>4,61939766255643-2,01463824654013E-12i</v>
      </c>
      <c r="BC677" s="336" t="str">
        <f t="shared" si="1729"/>
        <v>1,76776695296652+4,2677669529663i</v>
      </c>
      <c r="BD677" s="336" t="str">
        <f t="shared" si="1730"/>
        <v>-3,26640741219223+3,26640741218965i</v>
      </c>
      <c r="BE677" s="336" t="str">
        <f t="shared" si="1731"/>
        <v>-4,26776695296672-1,76776695296552i</v>
      </c>
      <c r="BF677" s="336" t="str">
        <f t="shared" si="1732"/>
        <v>9,34886203413849E-13-4,61939766255643i</v>
      </c>
      <c r="BG677" s="336" t="str">
        <f t="shared" si="1733"/>
        <v>4,26776695296572-1,76776695296792i</v>
      </c>
      <c r="BH677" s="336" t="str">
        <f t="shared" si="1734"/>
        <v>3,26640741219081+3,26640741219107i</v>
      </c>
      <c r="BI677" s="336" t="str">
        <f t="shared" si="1735"/>
        <v>-1,76776695296836+4,26776695296554i</v>
      </c>
      <c r="BJ677" s="336" t="str">
        <f t="shared" si="1736"/>
        <v>-4,61939766255643+5,79489402326828E-13i</v>
      </c>
      <c r="BK677" s="336" t="str">
        <f t="shared" si="1737"/>
        <v>-1,76776695296519-4,26776695296685i</v>
      </c>
      <c r="BL677" s="336" t="str">
        <f t="shared" si="1738"/>
        <v>3,26640741218999-3,26640741219188i</v>
      </c>
      <c r="BM677" s="176"/>
      <c r="BN677" s="176"/>
      <c r="BO677" s="176"/>
      <c r="BP677" s="176"/>
      <c r="BQ677" s="176"/>
      <c r="BR677" s="176"/>
      <c r="BS677" s="176"/>
      <c r="BT677" s="176"/>
      <c r="BU677" s="176"/>
      <c r="BV677" s="176"/>
      <c r="CH677" s="336" t="e">
        <f t="shared" si="1739"/>
        <v>#NUM!</v>
      </c>
    </row>
    <row r="678" spans="1:123" s="336" customFormat="1">
      <c r="A678" s="334">
        <f t="shared" si="1741"/>
        <v>1.6562500000000008E-2</v>
      </c>
      <c r="B678" s="335">
        <v>53</v>
      </c>
      <c r="C678" s="335">
        <f t="shared" si="1742"/>
        <v>2650</v>
      </c>
      <c r="D678" s="335">
        <f t="shared" si="1740"/>
        <v>16650.441064025905</v>
      </c>
      <c r="E678" s="334" t="str">
        <f t="shared" si="1687"/>
        <v>16650,4410640259i</v>
      </c>
      <c r="F678" s="334" t="str">
        <f t="shared" si="1743"/>
        <v>0,0768274829633319-0,116362833789379i</v>
      </c>
      <c r="G678" s="334" t="str">
        <f t="shared" si="1744"/>
        <v>-3,17996978389327-0,699447991352822i</v>
      </c>
      <c r="H678" s="334" t="str">
        <f t="shared" si="1745"/>
        <v>0,00113662047717367-0,00172152431090433i</v>
      </c>
      <c r="I678" s="334" t="str">
        <f t="shared" si="1688"/>
        <v>0,00110433508315279-0,0010350996118735i</v>
      </c>
      <c r="J678" s="336" t="str">
        <f>IMPRODUCT(1/Nt_input,BO625)</f>
        <v>0</v>
      </c>
      <c r="K678" s="336" t="str">
        <f t="shared" si="1689"/>
        <v>0</v>
      </c>
      <c r="L678" s="336" t="e">
        <f t="shared" si="1690"/>
        <v>#NUM!</v>
      </c>
      <c r="M678" s="336">
        <f t="shared" si="1746"/>
        <v>43.590393678258231</v>
      </c>
      <c r="N678" s="337">
        <f t="shared" si="1747"/>
        <v>-4.4096063217417694</v>
      </c>
      <c r="O678" s="336" t="str">
        <f t="shared" si="1748"/>
        <v>-2,07867403075634-3,88892558254901i</v>
      </c>
      <c r="P678" s="336" t="str">
        <f t="shared" si="1749"/>
        <v>2,44984601169475-3,66645365874551i</v>
      </c>
      <c r="Q678" s="336" t="str">
        <f t="shared" si="1691"/>
        <v>4,38837286203458+0,432217001636212i</v>
      </c>
      <c r="R678" s="336" t="str">
        <f t="shared" si="1692"/>
        <v>1,68748328258302+4,07394502708957i</v>
      </c>
      <c r="S678" s="336" t="str">
        <f t="shared" si="1693"/>
        <v>-2,79742463631845+3,40867178192086i</v>
      </c>
      <c r="T678" s="336" t="str">
        <f t="shared" si="1694"/>
        <v>-4,32487697273739-0,860271517272819i</v>
      </c>
      <c r="U678" s="336" t="str">
        <f t="shared" si="1695"/>
        <v>-1,28004114792619-4,2197301539744i</v>
      </c>
      <c r="V678" s="336" t="str">
        <f t="shared" si="1696"/>
        <v>3,11806253246654-3,1180625324668i</v>
      </c>
      <c r="W678" s="336" t="str">
        <f t="shared" si="1697"/>
        <v>4,21973015397449+1,28004114792587i</v>
      </c>
      <c r="X678" s="336" t="str">
        <f t="shared" si="1698"/>
        <v>0,86027151727274+4,3248769727374i</v>
      </c>
      <c r="Y678" s="336" t="str">
        <f t="shared" si="1699"/>
        <v>-3,40867178192092+2,79742463631839i</v>
      </c>
      <c r="Z678" s="336" t="str">
        <f t="shared" si="1700"/>
        <v>-4,07394502708953-1,68748328258312i</v>
      </c>
      <c r="AA678" s="336" t="str">
        <f t="shared" si="1701"/>
        <v>-0,43221700163612-4,38837286203459i</v>
      </c>
      <c r="AB678" s="336" t="str">
        <f t="shared" si="1702"/>
        <v>3,66645365874556-2,44984601169468i</v>
      </c>
      <c r="AC678" s="336" t="str">
        <f t="shared" si="1703"/>
        <v>3,88892558254895+2,07867403075645i</v>
      </c>
      <c r="AD678" s="336" t="str">
        <f t="shared" si="1704"/>
        <v>-6,91476597261886E-14+4,40960632174177i</v>
      </c>
      <c r="AE678" s="336" t="str">
        <f t="shared" si="1705"/>
        <v>-3,88892558254905+2,07867403075627i</v>
      </c>
      <c r="AF678" s="336" t="str">
        <f t="shared" si="1706"/>
        <v>-3,66645365874544-2,44984601169484i</v>
      </c>
      <c r="AG678" s="336" t="str">
        <f t="shared" si="1707"/>
        <v>0,432217001636319-4,38837286203457i</v>
      </c>
      <c r="AH678" s="336" t="str">
        <f t="shared" si="1708"/>
        <v>4,07394502708943-1,68748328258334i</v>
      </c>
      <c r="AI678" s="336" t="str">
        <f t="shared" si="1709"/>
        <v>3,40867178192081+2,79742463631851i</v>
      </c>
      <c r="AJ678" s="336" t="str">
        <f t="shared" si="1710"/>
        <v>-0,860271517273335+4,32487697273728i</v>
      </c>
      <c r="AK678" s="336" t="str">
        <f t="shared" si="1711"/>
        <v>-4,21973015397467+1,28004114792529i</v>
      </c>
      <c r="AL678" s="336" t="str">
        <f t="shared" si="1712"/>
        <v>-3,11806253246578-3,11806253246757i</v>
      </c>
      <c r="AM678" s="336" t="str">
        <f t="shared" si="1713"/>
        <v>1,28004114792758-4,21973015397397i</v>
      </c>
      <c r="AN678" s="336" t="str">
        <f t="shared" si="1714"/>
        <v>4,32487697273776-0,860271517270918i</v>
      </c>
      <c r="AO678" s="336" t="str">
        <f t="shared" si="1715"/>
        <v>2,79742463632005+3,40867178191955i</v>
      </c>
      <c r="AP678" s="336" t="str">
        <f t="shared" si="1716"/>
        <v>-1,68748328258156+4,07394502709017i</v>
      </c>
      <c r="AQ678" s="336" t="str">
        <f t="shared" si="1717"/>
        <v>-4,38837286203447+0,432217001637298i</v>
      </c>
      <c r="AR678" s="336" t="str">
        <f t="shared" si="1718"/>
        <v>-2,44984601169535-3,66645365874511i</v>
      </c>
      <c r="AS678" s="336" t="str">
        <f t="shared" si="1719"/>
        <v>2,07867403075618-3,8889255825491i</v>
      </c>
      <c r="AT678" s="336" t="str">
        <f t="shared" si="1720"/>
        <v>4,40960632174177+1,38295319452377E-13i</v>
      </c>
      <c r="AU678" s="336" t="str">
        <f t="shared" si="1721"/>
        <v>2,07867403075582+3,88892558254929i</v>
      </c>
      <c r="AV678" s="336" t="str">
        <f t="shared" si="1722"/>
        <v>-2,44984601169568+3,66645365874488i</v>
      </c>
      <c r="AW678" s="336" t="str">
        <f t="shared" si="1723"/>
        <v>-4,38837286203443-0,432217001637698i</v>
      </c>
      <c r="AX678" s="336" t="str">
        <f t="shared" si="1724"/>
        <v>-1,68748328258119-4,07394502709032i</v>
      </c>
      <c r="AY678" s="336" t="str">
        <f t="shared" si="1725"/>
        <v>2,79742463631687-3,40867178192216i</v>
      </c>
      <c r="AZ678" s="336" t="str">
        <f t="shared" si="1726"/>
        <v>4,32487697273769+0,860271517271311i</v>
      </c>
      <c r="BA678" s="336" t="str">
        <f t="shared" si="1727"/>
        <v>1,28004114792732+4,21973015397405i</v>
      </c>
      <c r="BB678" s="336" t="str">
        <f t="shared" si="1728"/>
        <v>-3,11806253246606+3,11806253246728i</v>
      </c>
      <c r="BC678" s="336" t="str">
        <f t="shared" si="1729"/>
        <v>-4,21973015397459-1,28004114792555i</v>
      </c>
      <c r="BD678" s="336" t="str">
        <f t="shared" si="1730"/>
        <v>-0,860271517273-4,32487697273735i</v>
      </c>
      <c r="BE678" s="336" t="str">
        <f t="shared" si="1731"/>
        <v>3,40867178192106-2,79742463631821i</v>
      </c>
      <c r="BF678" s="336" t="str">
        <f t="shared" si="1732"/>
        <v>4,07394502708931+1,68748328258365i</v>
      </c>
      <c r="BG678" s="336" t="str">
        <f t="shared" si="1733"/>
        <v>0,432217001635046+4,38837286203469i</v>
      </c>
      <c r="BH678" s="336" t="str">
        <f t="shared" si="1734"/>
        <v>-3,66645365874636+2,44984601169347i</v>
      </c>
      <c r="BI678" s="336" t="str">
        <f t="shared" si="1735"/>
        <v>-3,88892558254803-2,07867403075817i</v>
      </c>
      <c r="BJ678" s="336" t="str">
        <f t="shared" si="1736"/>
        <v>-1,98580663845423E-12-4,40960632174177i</v>
      </c>
      <c r="BK678" s="336" t="str">
        <f t="shared" si="1737"/>
        <v>3,88892558254829-2,0786740307577i</v>
      </c>
      <c r="BL678" s="336" t="str">
        <f t="shared" si="1738"/>
        <v>3,66645365874606+2,44984601169392i</v>
      </c>
      <c r="BM678" s="176"/>
      <c r="BN678" s="176"/>
      <c r="BO678" s="176"/>
      <c r="BP678" s="176"/>
      <c r="BQ678" s="176"/>
      <c r="BR678" s="176"/>
      <c r="BS678" s="176"/>
      <c r="BT678" s="176"/>
      <c r="BU678" s="176"/>
      <c r="BV678" s="176"/>
      <c r="CH678" s="336" t="e">
        <f t="shared" si="1739"/>
        <v>#NUM!</v>
      </c>
    </row>
    <row r="679" spans="1:123" s="336" customFormat="1">
      <c r="A679" s="334">
        <f t="shared" si="1741"/>
        <v>1.6875000000000008E-2</v>
      </c>
      <c r="B679" s="335">
        <v>54</v>
      </c>
      <c r="C679" s="335">
        <f t="shared" si="1742"/>
        <v>2700</v>
      </c>
      <c r="D679" s="335">
        <f t="shared" si="1740"/>
        <v>16964.600329384884</v>
      </c>
      <c r="E679" s="334" t="str">
        <f t="shared" si="1687"/>
        <v>16964,6003293849i</v>
      </c>
      <c r="F679" s="334" t="str">
        <f t="shared" si="1743"/>
        <v>0,076095531217724-0,113007846729985i</v>
      </c>
      <c r="G679" s="334" t="str">
        <f t="shared" si="1744"/>
        <v>-3,19549985603994-0,709888958957796i</v>
      </c>
      <c r="H679" s="334" t="str">
        <f t="shared" si="1745"/>
        <v>0,00112579165251-0,00167188911728255i</v>
      </c>
      <c r="I679" s="334" t="str">
        <f t="shared" si="1688"/>
        <v>0,00108540562194899-0,00101146893356146i</v>
      </c>
      <c r="J679" s="336" t="str">
        <f>IMPRODUCT(1/Nt_input,BP625)</f>
        <v>0</v>
      </c>
      <c r="K679" s="336" t="str">
        <f t="shared" si="1689"/>
        <v>0</v>
      </c>
      <c r="L679" s="336" t="e">
        <f t="shared" si="1690"/>
        <v>#NUM!</v>
      </c>
      <c r="M679" s="336">
        <f t="shared" si="1746"/>
        <v>43.842651938487279</v>
      </c>
      <c r="N679" s="337">
        <f t="shared" si="1747"/>
        <v>-4.1573480615127201</v>
      </c>
      <c r="O679" s="336" t="str">
        <f t="shared" si="1748"/>
        <v>-2,30969883127823-3,45670858091271i</v>
      </c>
      <c r="P679" s="336" t="str">
        <f t="shared" si="1749"/>
        <v>1,59094822571586-3,84088878355715i</v>
      </c>
      <c r="Q679" s="336" t="str">
        <f t="shared" si="1691"/>
        <v>4,0774657842446-0,81105837205353i</v>
      </c>
      <c r="R679" s="336" t="str">
        <f t="shared" si="1692"/>
        <v>2,93968900604838+2,93968900604841i</v>
      </c>
      <c r="S679" s="336" t="str">
        <f t="shared" si="1693"/>
        <v>-0,811058372053563+4,07746578424459i</v>
      </c>
      <c r="T679" s="336" t="str">
        <f t="shared" si="1694"/>
        <v>-3,84088878355701+1,59094822571621i</v>
      </c>
      <c r="U679" s="336" t="str">
        <f t="shared" si="1695"/>
        <v>-3,45670858091264-2,30969883127833i</v>
      </c>
      <c r="V679" s="336" t="str">
        <f t="shared" si="1696"/>
        <v>4,38007158621851E-14-4,15734806151272i</v>
      </c>
      <c r="W679" s="336" t="str">
        <f t="shared" si="1697"/>
        <v>3,45670858091269-2,30969883127826i</v>
      </c>
      <c r="X679" s="336" t="str">
        <f t="shared" si="1698"/>
        <v>3,84088878355714+1,59094822571589i</v>
      </c>
      <c r="Y679" s="336" t="str">
        <f t="shared" si="1699"/>
        <v>0,811058372053492+4,07746578424461i</v>
      </c>
      <c r="Z679" s="336" t="str">
        <f t="shared" si="1700"/>
        <v>-2,93968900604843+2,93968900604836i</v>
      </c>
      <c r="AA679" s="336" t="str">
        <f t="shared" si="1701"/>
        <v>-4,07746578424459-0,811058372053592i</v>
      </c>
      <c r="AB679" s="336" t="str">
        <f t="shared" si="1702"/>
        <v>-1,59094822571615-3,84088878355703i</v>
      </c>
      <c r="AC679" s="336" t="str">
        <f t="shared" si="1703"/>
        <v>2,30969883127835-3,45670858091263i</v>
      </c>
      <c r="AD679" s="336" t="str">
        <f t="shared" si="1704"/>
        <v>4,15734806151272+8,76014317243701E-14i</v>
      </c>
      <c r="AE679" s="336" t="str">
        <f t="shared" si="1705"/>
        <v>2,30969883127825+3,45670858091269i</v>
      </c>
      <c r="AF679" s="336" t="str">
        <f t="shared" si="1706"/>
        <v>-1,59094822571593+3,84088878355712i</v>
      </c>
      <c r="AG679" s="336" t="str">
        <f t="shared" si="1707"/>
        <v>-4,07746578424437+0,811058372054698i</v>
      </c>
      <c r="AH679" s="336" t="str">
        <f t="shared" si="1708"/>
        <v>-2,93968900604979-2,939689006047i</v>
      </c>
      <c r="AI679" s="336" t="str">
        <f t="shared" si="1709"/>
        <v>0,811058372054881-4,07746578424433i</v>
      </c>
      <c r="AJ679" s="336" t="str">
        <f t="shared" si="1710"/>
        <v>3,84088878355719-1,59094822571576i</v>
      </c>
      <c r="AK679" s="336" t="str">
        <f t="shared" si="1711"/>
        <v>3,45670858091305+2,30969883127772i</v>
      </c>
      <c r="AL679" s="336" t="str">
        <f t="shared" si="1712"/>
        <v>1,55236272753994E-12+4,15734806151272i</v>
      </c>
      <c r="AM679" s="336" t="str">
        <f t="shared" si="1713"/>
        <v>-3,45670858091362+2,30969883127686i</v>
      </c>
      <c r="AN679" s="336" t="str">
        <f t="shared" si="1714"/>
        <v>-3,8408887835568-1,59094822571671i</v>
      </c>
      <c r="AO679" s="336" t="str">
        <f t="shared" si="1715"/>
        <v>-0,811058372053812-4,07746578424454i</v>
      </c>
      <c r="AP679" s="336" t="str">
        <f t="shared" si="1716"/>
        <v>2,93968900604763-2,93968900604915i</v>
      </c>
      <c r="AQ679" s="336" t="str">
        <f t="shared" si="1717"/>
        <v>4,07746578424416+0,811058372055766i</v>
      </c>
      <c r="AR679" s="336" t="str">
        <f t="shared" si="1718"/>
        <v>1,59094822571498+3,84088878355751i</v>
      </c>
      <c r="AS679" s="336" t="str">
        <f t="shared" si="1719"/>
        <v>-2,30969883127842+3,45670858091258i</v>
      </c>
      <c r="AT679" s="336" t="str">
        <f t="shared" si="1720"/>
        <v>-4,15734806151272+6,51909706788833E-13i</v>
      </c>
      <c r="AU679" s="336" t="str">
        <f t="shared" si="1721"/>
        <v>-2,3096988312796-3,45670858091179i</v>
      </c>
      <c r="AV679" s="336" t="str">
        <f t="shared" si="1722"/>
        <v>1,59094822571749-3,84088878355648i</v>
      </c>
      <c r="AW679" s="336" t="str">
        <f t="shared" si="1723"/>
        <v>4,07746578424471-0,811058372052989i</v>
      </c>
      <c r="AX679" s="336" t="str">
        <f t="shared" si="1724"/>
        <v>2,93968900604856+2,93968900604823i</v>
      </c>
      <c r="AY679" s="336" t="str">
        <f t="shared" si="1725"/>
        <v>-0,811058372052536+4,0774657842448i</v>
      </c>
      <c r="AZ679" s="336" t="str">
        <f t="shared" si="1726"/>
        <v>-3,84088878355784+1,5909482257142i</v>
      </c>
      <c r="BA679" s="336" t="str">
        <f t="shared" si="1727"/>
        <v>-3,45670858091212-2,30969883127912i</v>
      </c>
      <c r="BB679" s="336" t="str">
        <f t="shared" si="1728"/>
        <v>1,89463844659583E-13-4,15734806151272i</v>
      </c>
      <c r="BC679" s="336" t="str">
        <f t="shared" si="1729"/>
        <v>3,45670858091232-2,3096988312788i</v>
      </c>
      <c r="BD679" s="336" t="str">
        <f t="shared" si="1730"/>
        <v>3,84088878355774+1,59094822571444i</v>
      </c>
      <c r="BE679" s="336" t="str">
        <f t="shared" si="1731"/>
        <v>0,811058372052162+4,07746578424487i</v>
      </c>
      <c r="BF679" s="336" t="str">
        <f t="shared" si="1732"/>
        <v>-2,93968900604882+2,93968900604796i</v>
      </c>
      <c r="BG679" s="336" t="str">
        <f t="shared" si="1733"/>
        <v>-4,07746578424464-0,811058372053359i</v>
      </c>
      <c r="BH679" s="336" t="str">
        <f t="shared" si="1734"/>
        <v>-1,59094822571714-3,84088878355662i</v>
      </c>
      <c r="BI679" s="336" t="str">
        <f t="shared" si="1735"/>
        <v>2,30969883127982-3,45670858091165i</v>
      </c>
      <c r="BJ679" s="336" t="str">
        <f t="shared" si="1736"/>
        <v>4,15734806151272+1,030837396108E-12i</v>
      </c>
      <c r="BK679" s="336" t="str">
        <f t="shared" si="1737"/>
        <v>2,3096988312781+3,45670858091279i</v>
      </c>
      <c r="BL679" s="336" t="str">
        <f t="shared" si="1738"/>
        <v>-1,59094822571533+3,84088878355737i</v>
      </c>
      <c r="BM679" s="176"/>
      <c r="BN679" s="176"/>
      <c r="BO679" s="176"/>
      <c r="BP679" s="176"/>
      <c r="BQ679" s="176"/>
      <c r="BR679" s="176"/>
      <c r="BS679" s="176"/>
      <c r="BT679" s="176"/>
      <c r="BU679" s="176"/>
      <c r="BV679" s="176"/>
      <c r="CH679" s="336" t="e">
        <f t="shared" si="1739"/>
        <v>#NUM!</v>
      </c>
    </row>
    <row r="680" spans="1:123" s="336" customFormat="1">
      <c r="A680" s="334">
        <f t="shared" si="1741"/>
        <v>1.7187500000000008E-2</v>
      </c>
      <c r="B680" s="335">
        <v>55</v>
      </c>
      <c r="C680" s="335">
        <f t="shared" si="1742"/>
        <v>2750</v>
      </c>
      <c r="D680" s="335">
        <f t="shared" si="1740"/>
        <v>17278.75959474386</v>
      </c>
      <c r="E680" s="334" t="str">
        <f t="shared" si="1687"/>
        <v>17278,7595947439i</v>
      </c>
      <c r="F680" s="334" t="str">
        <f t="shared" si="1743"/>
        <v>0,07536575040463-0,109774716595361i</v>
      </c>
      <c r="G680" s="334" t="str">
        <f t="shared" si="1744"/>
        <v>-3,21117641854817-0,719980181958494i</v>
      </c>
      <c r="H680" s="334" t="str">
        <f t="shared" si="1745"/>
        <v>0,0011149949456023-0,00162405673003467i</v>
      </c>
      <c r="I680" s="334" t="str">
        <f t="shared" si="1688"/>
        <v>0,00106717632953688-0,000988440474698069i</v>
      </c>
      <c r="J680" s="336" t="str">
        <f>IMPRODUCT(1/Nt_input,BQ625)</f>
        <v>0</v>
      </c>
      <c r="K680" s="336" t="str">
        <f t="shared" si="1689"/>
        <v>0</v>
      </c>
      <c r="L680" s="336" t="e">
        <f t="shared" si="1690"/>
        <v>#NUM!</v>
      </c>
      <c r="M680" s="336">
        <f t="shared" si="1746"/>
        <v>44.134947733186323</v>
      </c>
      <c r="N680" s="337">
        <f t="shared" si="1747"/>
        <v>-3.865052266813676</v>
      </c>
      <c r="O680" s="336" t="str">
        <f t="shared" si="1748"/>
        <v>-2,45196320100808-2,98772580504031i</v>
      </c>
      <c r="P680" s="336" t="str">
        <f t="shared" si="1749"/>
        <v>0,7540342913419-3,79078637127998i</v>
      </c>
      <c r="Q680" s="336" t="str">
        <f t="shared" si="1691"/>
        <v>3,40867178192074-1,82197302623799i</v>
      </c>
      <c r="R680" s="336" t="str">
        <f t="shared" si="1692"/>
        <v>3,57084268139547+1,47909146773483i</v>
      </c>
      <c r="S680" s="336" t="str">
        <f t="shared" si="1693"/>
        <v>1,12196544984369+3,6986244138272i</v>
      </c>
      <c r="T680" s="336" t="str">
        <f t="shared" si="1694"/>
        <v>-2,14730798850675+3,21367350981655i</v>
      </c>
      <c r="U680" s="336" t="str">
        <f t="shared" si="1695"/>
        <v>-3,84644098372272+0,378841370417369i</v>
      </c>
      <c r="V680" s="336" t="str">
        <f t="shared" si="1696"/>
        <v>-2,73300466750451-2,73300466750427i</v>
      </c>
      <c r="W680" s="336" t="str">
        <f t="shared" si="1697"/>
        <v>0,378841370417416-3,84644098372272i</v>
      </c>
      <c r="X680" s="336" t="str">
        <f t="shared" si="1698"/>
        <v>3,21367350981658-2,1473079885067i</v>
      </c>
      <c r="Y680" s="336" t="str">
        <f t="shared" si="1699"/>
        <v>3,69862441382718+1,12196544984375i</v>
      </c>
      <c r="Z680" s="336" t="str">
        <f t="shared" si="1700"/>
        <v>1,4790914677348+3,57084268139548i</v>
      </c>
      <c r="AA680" s="336" t="str">
        <f t="shared" si="1701"/>
        <v>-1,82197302623802+3,40867178192072i</v>
      </c>
      <c r="AB680" s="336" t="str">
        <f t="shared" si="1702"/>
        <v>-3,79078637127999+0,754034291341861i</v>
      </c>
      <c r="AC680" s="336" t="str">
        <f t="shared" si="1703"/>
        <v>-2,98772580504018-2,45196320100823i</v>
      </c>
      <c r="AD680" s="336" t="str">
        <f t="shared" si="1704"/>
        <v>4,73505328792463E-14-3,86505226681368i</v>
      </c>
      <c r="AE680" s="336" t="str">
        <f t="shared" si="1705"/>
        <v>2,98772580504024-2,45196320100816i</v>
      </c>
      <c r="AF680" s="336" t="str">
        <f t="shared" si="1706"/>
        <v>3,79078637127997+0,754034291341954i</v>
      </c>
      <c r="AG680" s="336" t="str">
        <f t="shared" si="1707"/>
        <v>1,82197302623896+3,40867178192022i</v>
      </c>
      <c r="AH680" s="336" t="str">
        <f t="shared" si="1708"/>
        <v>-1,47909146773524+3,5708426813953i</v>
      </c>
      <c r="AI680" s="336" t="str">
        <f t="shared" si="1709"/>
        <v>-3,69862441382677+1,1219654498451i</v>
      </c>
      <c r="AJ680" s="336" t="str">
        <f t="shared" si="1710"/>
        <v>-3,21367350981651-2,14730798850681i</v>
      </c>
      <c r="AK680" s="336" t="str">
        <f t="shared" si="1711"/>
        <v>-0,378841370415382-3,84644098372292i</v>
      </c>
      <c r="AL680" s="336" t="str">
        <f t="shared" si="1712"/>
        <v>2,73300466750428-2,73300466750449i</v>
      </c>
      <c r="AM680" s="336" t="str">
        <f t="shared" si="1713"/>
        <v>3,84644098372257+0,378841370418966i</v>
      </c>
      <c r="AN680" s="336" t="str">
        <f t="shared" si="1714"/>
        <v>2,14730798850701+3,21367350981638i</v>
      </c>
      <c r="AO680" s="336" t="str">
        <f t="shared" si="1715"/>
        <v>-1,12196544984487+3,69862441382684i</v>
      </c>
      <c r="AP680" s="336" t="str">
        <f t="shared" si="1716"/>
        <v>-3,5708426813952+1,47909146773546i</v>
      </c>
      <c r="AQ680" s="336" t="str">
        <f t="shared" si="1717"/>
        <v>-3,40867178192034-1,82197302623874i</v>
      </c>
      <c r="AR680" s="336" t="str">
        <f t="shared" si="1718"/>
        <v>-0,754034291342943-3,79078637127977i</v>
      </c>
      <c r="AS680" s="336" t="str">
        <f t="shared" si="1719"/>
        <v>2,45196320100857-2,98772580503991i</v>
      </c>
      <c r="AT680" s="336" t="str">
        <f t="shared" si="1720"/>
        <v>3,86505226681368-1,44321842869134E-12i</v>
      </c>
      <c r="AU680" s="336" t="str">
        <f t="shared" si="1721"/>
        <v>2,45196320100783+2,98772580504051i</v>
      </c>
      <c r="AV680" s="336" t="str">
        <f t="shared" si="1722"/>
        <v>-0,754034291340114+3,79078637128034i</v>
      </c>
      <c r="AW680" s="336" t="str">
        <f t="shared" si="1723"/>
        <v>-3,40867178192079+1,8219730262379i</v>
      </c>
      <c r="AX680" s="336" t="str">
        <f t="shared" si="1724"/>
        <v>-3,57084268139484-1,47909146773635i</v>
      </c>
      <c r="AY680" s="336" t="str">
        <f t="shared" si="1725"/>
        <v>-1,12196544984395-3,69862441382712i</v>
      </c>
      <c r="AZ680" s="336" t="str">
        <f t="shared" si="1726"/>
        <v>2,14730798850781-3,21367350981585i</v>
      </c>
      <c r="BA680" s="336" t="str">
        <f t="shared" si="1727"/>
        <v>3,84644098372266-0,378841370418013i</v>
      </c>
      <c r="BB680" s="336" t="str">
        <f t="shared" si="1728"/>
        <v>2,7330046675036+2,73300466750517i</v>
      </c>
      <c r="BC680" s="336" t="str">
        <f t="shared" si="1729"/>
        <v>-0,37884137041639+3,84644098372282i</v>
      </c>
      <c r="BD680" s="336" t="str">
        <f t="shared" si="1730"/>
        <v>-3,21367350981708+2,14730798850597i</v>
      </c>
      <c r="BE680" s="336" t="str">
        <f t="shared" si="1731"/>
        <v>-3,69862441382759-1,12196544984239i</v>
      </c>
      <c r="BF680" s="336" t="str">
        <f t="shared" si="1732"/>
        <v>-1,4790914677343-3,57084268139568i</v>
      </c>
      <c r="BG680" s="336" t="str">
        <f t="shared" si="1733"/>
        <v>1,82197302623646-3,40867178192156i</v>
      </c>
      <c r="BH680" s="336" t="str">
        <f t="shared" si="1734"/>
        <v>3,79078637128002-0,754034291341714i</v>
      </c>
      <c r="BI680" s="336" t="str">
        <f t="shared" si="1735"/>
        <v>2,98772580504155+2,45196320100657i</v>
      </c>
      <c r="BJ680" s="336" t="str">
        <f t="shared" si="1736"/>
        <v>2,97353971205072E-13+3,86505226681368i</v>
      </c>
      <c r="BK680" s="336" t="str">
        <f t="shared" si="1737"/>
        <v>-2,98772580504124+2,45196320100694i</v>
      </c>
      <c r="BL680" s="336" t="str">
        <f t="shared" si="1738"/>
        <v>-3,79078637128009-0,754034291341347i</v>
      </c>
      <c r="BM680" s="176"/>
      <c r="BN680" s="176"/>
      <c r="BO680" s="176"/>
      <c r="BP680" s="176"/>
      <c r="BQ680" s="176"/>
      <c r="BR680" s="176"/>
      <c r="BS680" s="176"/>
      <c r="BT680" s="176"/>
      <c r="BU680" s="176"/>
      <c r="BV680" s="176"/>
      <c r="CH680" s="336" t="e">
        <f t="shared" si="1739"/>
        <v>#NUM!</v>
      </c>
    </row>
    <row r="681" spans="1:123" s="336" customFormat="1">
      <c r="A681" s="334">
        <f t="shared" si="1741"/>
        <v>1.7500000000000009E-2</v>
      </c>
      <c r="B681" s="335">
        <v>56</v>
      </c>
      <c r="C681" s="335">
        <f t="shared" si="1742"/>
        <v>2800</v>
      </c>
      <c r="D681" s="335">
        <f t="shared" si="1740"/>
        <v>17592.91886010284</v>
      </c>
      <c r="E681" s="334" t="str">
        <f t="shared" si="1687"/>
        <v>17592,9188601028i</v>
      </c>
      <c r="F681" s="334" t="str">
        <f t="shared" si="1743"/>
        <v>0,0746383302707994-0,106657501011739i</v>
      </c>
      <c r="G681" s="334" t="str">
        <f t="shared" si="1744"/>
        <v>-3,22699321051102-0,729723517738646i</v>
      </c>
      <c r="H681" s="334" t="str">
        <f t="shared" si="1745"/>
        <v>0,00110423316364968-0,00157793923499972i</v>
      </c>
      <c r="I681" s="334" t="str">
        <f t="shared" si="1688"/>
        <v>0,00104960394524848-0,000965998425574289i</v>
      </c>
      <c r="J681" s="336" t="str">
        <f>IMPRODUCT(1/Nt_input,BR625)</f>
        <v>0</v>
      </c>
      <c r="K681" s="336" t="str">
        <f t="shared" si="1689"/>
        <v>0</v>
      </c>
      <c r="L681" s="336" t="e">
        <f t="shared" si="1690"/>
        <v>#NUM!</v>
      </c>
      <c r="M681" s="336">
        <f t="shared" si="1746"/>
        <v>44.464466094067269</v>
      </c>
      <c r="N681" s="337">
        <f t="shared" si="1747"/>
        <v>-3.5355339059327289</v>
      </c>
      <c r="O681" s="336" t="str">
        <f t="shared" si="1748"/>
        <v>-2,5-2,49999999999999i</v>
      </c>
      <c r="P681" s="336" t="str">
        <f t="shared" si="1749"/>
        <v>-8,64091338205455E-14-3,53553390593273i</v>
      </c>
      <c r="Q681" s="336" t="str">
        <f t="shared" si="1691"/>
        <v>2,50000000000003-2,49999999999996i</v>
      </c>
      <c r="R681" s="336" t="str">
        <f t="shared" si="1692"/>
        <v>3,53553390593273-1,72818267641091E-13i</v>
      </c>
      <c r="S681" s="336" t="str">
        <f t="shared" si="1693"/>
        <v>2,50000000000002+2,49999999999997i</v>
      </c>
      <c r="T681" s="336" t="str">
        <f t="shared" si="1694"/>
        <v>-9,87536791182633E-14+3,53553390593273i</v>
      </c>
      <c r="U681" s="336" t="str">
        <f t="shared" si="1695"/>
        <v>-2,49999999999991+2,50000000000007i</v>
      </c>
      <c r="V681" s="336" t="str">
        <f t="shared" si="1696"/>
        <v>-3,53553390593273-3,11856548019231E-14i</v>
      </c>
      <c r="W681" s="336" t="str">
        <f t="shared" si="1697"/>
        <v>-2,49999999999989-2,5000000000001i</v>
      </c>
      <c r="X681" s="336" t="str">
        <f t="shared" si="1698"/>
        <v>-6,15038488533576E-14-3,53553390593273i</v>
      </c>
      <c r="Y681" s="336" t="str">
        <f t="shared" si="1699"/>
        <v>2,50000000000005-2,49999999999994i</v>
      </c>
      <c r="Z681" s="336" t="str">
        <f t="shared" si="1700"/>
        <v>3,53553390593273-1,54193352508638E-13i</v>
      </c>
      <c r="AA681" s="336" t="str">
        <f t="shared" si="1701"/>
        <v>2,50000000000002+2,49999999999997i</v>
      </c>
      <c r="AB681" s="336" t="str">
        <f t="shared" si="1702"/>
        <v>-1,29939333920186E-13+3,53553390593273i</v>
      </c>
      <c r="AC681" s="336" t="str">
        <f t="shared" si="1703"/>
        <v>-2,49999999999992+2,50000000000007i</v>
      </c>
      <c r="AD681" s="336" t="str">
        <f t="shared" si="1704"/>
        <v>-3,53553390593273-6,2371309603846E-14i</v>
      </c>
      <c r="AE681" s="336" t="str">
        <f t="shared" si="1705"/>
        <v>-2,50000000000012-2,49999999999987i</v>
      </c>
      <c r="AF681" s="336" t="str">
        <f t="shared" si="1706"/>
        <v>-5,54396733903748E-14-3,53553390593273i</v>
      </c>
      <c r="AG681" s="336" t="str">
        <f t="shared" si="1707"/>
        <v>2,49999999999904-2,50000000000095i</v>
      </c>
      <c r="AH681" s="336" t="str">
        <f t="shared" si="1708"/>
        <v>3,53553390593273-8,26409119197043E-13i</v>
      </c>
      <c r="AI681" s="336" t="str">
        <f t="shared" si="1709"/>
        <v>2,50000000000025+2,49999999999974i</v>
      </c>
      <c r="AJ681" s="336" t="str">
        <f t="shared" si="1710"/>
        <v>-1,61124988722109E-13+3,53553390593273i</v>
      </c>
      <c r="AK681" s="336" t="str">
        <f t="shared" si="1711"/>
        <v>-2,50000000000044+2,49999999999955i</v>
      </c>
      <c r="AL681" s="336" t="str">
        <f t="shared" si="1712"/>
        <v>-3,53553390593273-1,09841613796338E-12i</v>
      </c>
      <c r="AM681" s="336" t="str">
        <f t="shared" si="1713"/>
        <v>-2,49999999999889-2,5000000000011i</v>
      </c>
      <c r="AN681" s="336" t="str">
        <f t="shared" si="1714"/>
        <v>-1,48129982024699E-12-3,53553390593273i</v>
      </c>
      <c r="AO681" s="336" t="str">
        <f t="shared" si="1715"/>
        <v>2,49999999999935-2,50000000000064i</v>
      </c>
      <c r="AP681" s="336" t="str">
        <f t="shared" si="1716"/>
        <v>3,53553390593273-4,43522753649956E-13i</v>
      </c>
      <c r="AQ681" s="336" t="str">
        <f t="shared" si="1717"/>
        <v>2,49999999999997+2,50000000000001i</v>
      </c>
      <c r="AR681" s="336" t="str">
        <f t="shared" si="1718"/>
        <v>-4,93768395591316E-13+3,53553390593273i</v>
      </c>
      <c r="AS681" s="336" t="str">
        <f t="shared" si="1719"/>
        <v>-2,50000000000067+2,49999999999931i</v>
      </c>
      <c r="AT681" s="336" t="str">
        <f t="shared" si="1720"/>
        <v>-3,53553390593273-1,53154546218835E-12i</v>
      </c>
      <c r="AU681" s="336" t="str">
        <f t="shared" si="1721"/>
        <v>-2,50000000000107-2,49999999999892i</v>
      </c>
      <c r="AV681" s="336" t="str">
        <f t="shared" si="1722"/>
        <v>-1,04817049602202E-12-3,53553390593273i</v>
      </c>
      <c r="AW681" s="336" t="str">
        <f t="shared" si="1723"/>
        <v>2,49999999999959-2,5000000000004i</v>
      </c>
      <c r="AX681" s="336" t="str">
        <f t="shared" si="1724"/>
        <v>3,53553390593273-1,1087934678075E-13i</v>
      </c>
      <c r="AY681" s="336" t="str">
        <f t="shared" si="1725"/>
        <v>2,49999999999974+2,50000000000025i</v>
      </c>
      <c r="AZ681" s="336" t="str">
        <f t="shared" si="1726"/>
        <v>-9,26897719816285E-13+3,53553390593273i</v>
      </c>
      <c r="BA681" s="336" t="str">
        <f t="shared" si="1727"/>
        <v>-2,50000000000098+2,49999999999901i</v>
      </c>
      <c r="BB681" s="336" t="str">
        <f t="shared" si="1728"/>
        <v>-3,53553390593273+1,65281823839409E-12i</v>
      </c>
      <c r="BC681" s="336" t="str">
        <f t="shared" si="1729"/>
        <v>-2,50000000000083-2,49999999999916i</v>
      </c>
      <c r="BD681" s="336" t="str">
        <f t="shared" si="1730"/>
        <v>-7,15527089152814E-13-3,53553390593273i</v>
      </c>
      <c r="BE681" s="336" t="str">
        <f t="shared" si="1731"/>
        <v>2,49999999999982-2,50000000000017i</v>
      </c>
      <c r="BF681" s="336" t="str">
        <f t="shared" si="1732"/>
        <v>3,53553390593273+3,22249977444219E-13i</v>
      </c>
      <c r="BG681" s="336" t="str">
        <f t="shared" si="1733"/>
        <v>2,49999999999943+2,50000000000055i</v>
      </c>
      <c r="BH681" s="336" t="str">
        <f t="shared" si="1734"/>
        <v>-1,25954112668549E-12+3,53553390593273i</v>
      </c>
      <c r="BI681" s="336" t="str">
        <f t="shared" si="1735"/>
        <v>-2,50000000000129+2,4999999999987i</v>
      </c>
      <c r="BJ681" s="336" t="str">
        <f t="shared" si="1736"/>
        <v>-3,53553390593273+1,21968891416912E-12i</v>
      </c>
      <c r="BK681" s="336" t="str">
        <f t="shared" si="1737"/>
        <v>-2,5000000000006-2,49999999999939i</v>
      </c>
      <c r="BL681" s="336" t="str">
        <f t="shared" si="1738"/>
        <v>-2,82397764927847E-13-3,53553390593273i</v>
      </c>
      <c r="BM681" s="176"/>
      <c r="BN681" s="176"/>
      <c r="BO681" s="176"/>
      <c r="BP681" s="176"/>
      <c r="BQ681" s="176"/>
      <c r="BR681" s="176"/>
      <c r="BS681" s="176"/>
      <c r="BT681" s="176"/>
      <c r="BU681" s="176"/>
      <c r="BV681" s="176"/>
      <c r="CH681" s="336" t="e">
        <f t="shared" si="1739"/>
        <v>#NUM!</v>
      </c>
    </row>
    <row r="682" spans="1:123" s="336" customFormat="1">
      <c r="A682" s="334">
        <f t="shared" si="1741"/>
        <v>1.7812500000000009E-2</v>
      </c>
      <c r="B682" s="335">
        <v>57</v>
      </c>
      <c r="C682" s="335">
        <f t="shared" si="1742"/>
        <v>2850</v>
      </c>
      <c r="D682" s="335">
        <f t="shared" si="1740"/>
        <v>17907.07812546182</v>
      </c>
      <c r="E682" s="334" t="str">
        <f t="shared" si="1687"/>
        <v>17907,0781254618i</v>
      </c>
      <c r="F682" s="334" t="str">
        <f t="shared" si="1743"/>
        <v>0,0739134613905446-0,103650653126299i</v>
      </c>
      <c r="G682" s="334" t="str">
        <f t="shared" si="1744"/>
        <v>-3,24294398676883-0,739120753733528i</v>
      </c>
      <c r="H682" s="334" t="str">
        <f t="shared" si="1745"/>
        <v>0,00109350912609457-0,00153345456953217i</v>
      </c>
      <c r="I682" s="334" t="str">
        <f t="shared" si="1688"/>
        <v>0,00103264852647156-0,000944127101887265i</v>
      </c>
      <c r="J682" s="336" t="str">
        <f>IMPRODUCT(1/Nt_input,BS625)</f>
        <v>0</v>
      </c>
      <c r="K682" s="336" t="str">
        <f t="shared" si="1689"/>
        <v>0</v>
      </c>
      <c r="L682" s="336" t="e">
        <f t="shared" si="1690"/>
        <v>#NUM!</v>
      </c>
      <c r="M682" s="336">
        <f t="shared" si="1746"/>
        <v>44.828033579181785</v>
      </c>
      <c r="N682" s="337">
        <f t="shared" si="1747"/>
        <v>-3.1719664208182157</v>
      </c>
      <c r="O682" s="336" t="str">
        <f t="shared" si="1748"/>
        <v>-2,45196320100807-2,01227419495967i</v>
      </c>
      <c r="P682" s="336" t="str">
        <f t="shared" si="1749"/>
        <v>-0,618819950461653-3,11101797547185i</v>
      </c>
      <c r="Q682" s="336" t="str">
        <f t="shared" si="1691"/>
        <v>1,49525462009523-2,79742463631859i</v>
      </c>
      <c r="R682" s="336" t="str">
        <f t="shared" si="1692"/>
        <v>2,930514854007-1,21385899726559i</v>
      </c>
      <c r="S682" s="336" t="str">
        <f t="shared" si="1693"/>
        <v>3,03538261166908+0,920773248729197i</v>
      </c>
      <c r="T682" s="336" t="str">
        <f t="shared" si="1694"/>
        <v>1,76225012354429+2,63739369015444i</v>
      </c>
      <c r="U682" s="336" t="str">
        <f t="shared" si="1695"/>
        <v>-0,310907077790092+3,15669253551535i</v>
      </c>
      <c r="V682" s="336" t="str">
        <f t="shared" si="1696"/>
        <v>-2,2429189658567+2,24291896585646i</v>
      </c>
      <c r="W682" s="336" t="str">
        <f t="shared" si="1697"/>
        <v>-3,15669253551535+0,310907077790087i</v>
      </c>
      <c r="X682" s="336" t="str">
        <f t="shared" si="1698"/>
        <v>-2,63739369015443-1,76225012354431i</v>
      </c>
      <c r="Y682" s="336" t="str">
        <f t="shared" si="1699"/>
        <v>-0,920773248729181-3,03538261166908i</v>
      </c>
      <c r="Z682" s="336" t="str">
        <f t="shared" si="1700"/>
        <v>1,21385899726562-2,930514854007i</v>
      </c>
      <c r="AA682" s="336" t="str">
        <f t="shared" si="1701"/>
        <v>2,79742463631846-1,49525462009547i</v>
      </c>
      <c r="AB682" s="336" t="str">
        <f t="shared" si="1702"/>
        <v>3,11101797547185+0,618819950461656i</v>
      </c>
      <c r="AC682" s="336" t="str">
        <f t="shared" si="1703"/>
        <v>2,01227419495971+2,45196320100804i</v>
      </c>
      <c r="AD682" s="336" t="str">
        <f t="shared" si="1704"/>
        <v>-2,79791025524444E-14+3,17196642081822i</v>
      </c>
      <c r="AE682" s="336" t="str">
        <f t="shared" si="1705"/>
        <v>-2,01227419495975+2,451963201008i</v>
      </c>
      <c r="AF682" s="336" t="str">
        <f t="shared" si="1706"/>
        <v>-3,11101797547167+0,618819950462576i</v>
      </c>
      <c r="AG682" s="336" t="str">
        <f t="shared" si="1707"/>
        <v>-2,79742463631918-1,49525462009413i</v>
      </c>
      <c r="AH682" s="336" t="str">
        <f t="shared" si="1708"/>
        <v>-1,2138589972644-2,9305148540075i</v>
      </c>
      <c r="AI682" s="336" t="str">
        <f t="shared" si="1709"/>
        <v>0,920773248729838-3,03538261166889i</v>
      </c>
      <c r="AJ682" s="336" t="str">
        <f t="shared" si="1710"/>
        <v>2,63739369015445-1,76225012354428i</v>
      </c>
      <c r="AK682" s="336" t="str">
        <f t="shared" si="1711"/>
        <v>3,15669253551541+0,310907077789537i</v>
      </c>
      <c r="AL682" s="336" t="str">
        <f t="shared" si="1712"/>
        <v>2,24291896585733+2,24291896585583i</v>
      </c>
      <c r="AM682" s="336" t="str">
        <f t="shared" si="1713"/>
        <v>0,310907077788511+3,15669253551551i</v>
      </c>
      <c r="AN682" s="336" t="str">
        <f t="shared" si="1714"/>
        <v>-1,76225012354514+2,63739369015387i</v>
      </c>
      <c r="AO682" s="336" t="str">
        <f t="shared" si="1715"/>
        <v>-3,03538261166918+0,920773248728851i</v>
      </c>
      <c r="AP682" s="336" t="str">
        <f t="shared" si="1716"/>
        <v>-2,93051485400712-1,21385899726531i</v>
      </c>
      <c r="AQ682" s="336" t="str">
        <f t="shared" si="1717"/>
        <v>-1,495254620096-2,79742463631817i</v>
      </c>
      <c r="AR682" s="336" t="str">
        <f t="shared" si="1718"/>
        <v>0,618819950460448-3,11101797547209i</v>
      </c>
      <c r="AS682" s="336" t="str">
        <f t="shared" si="1719"/>
        <v>2,45196320100889-2,01227419495867i</v>
      </c>
      <c r="AT682" s="336" t="str">
        <f t="shared" si="1720"/>
        <v>3,17196642081822+6,87027160653347E-13i</v>
      </c>
      <c r="AU682" s="336" t="str">
        <f t="shared" si="1721"/>
        <v>2,45196320100801+2,01227419495974i</v>
      </c>
      <c r="AV682" s="336" t="str">
        <f t="shared" si="1722"/>
        <v>0,618819950462193+3,11101797547174i</v>
      </c>
      <c r="AW682" s="336" t="str">
        <f t="shared" si="1723"/>
        <v>-1,49525462009443+2,79742463631902i</v>
      </c>
      <c r="AX682" s="336" t="str">
        <f t="shared" si="1724"/>
        <v>-2,93051485400761+1,21385899726412i</v>
      </c>
      <c r="AY682" s="336" t="str">
        <f t="shared" si="1725"/>
        <v>-3,03538261166878-0,920773248730168i</v>
      </c>
      <c r="AZ682" s="336" t="str">
        <f t="shared" si="1726"/>
        <v>-1,762250123544-2,63739369015464i</v>
      </c>
      <c r="BA682" s="336" t="str">
        <f t="shared" si="1727"/>
        <v>0,310907077789789-3,15669253551538i</v>
      </c>
      <c r="BB682" s="336" t="str">
        <f t="shared" si="1728"/>
        <v>2,24291896585607-2,24291896585709i</v>
      </c>
      <c r="BC682" s="336" t="str">
        <f t="shared" si="1729"/>
        <v>3,15669253551523-0,310907077791309i</v>
      </c>
      <c r="BD682" s="336" t="str">
        <f t="shared" si="1730"/>
        <v>2,63739369015368+1,76225012354543i</v>
      </c>
      <c r="BE682" s="336" t="str">
        <f t="shared" si="1731"/>
        <v>0,920773248728525+3,03538261166928i</v>
      </c>
      <c r="BF682" s="336" t="str">
        <f t="shared" si="1732"/>
        <v>-1,21385899726563+2,93051485400699i</v>
      </c>
      <c r="BG682" s="336" t="str">
        <f t="shared" si="1733"/>
        <v>-2,79742463631834+1,4952546200957i</v>
      </c>
      <c r="BH682" s="336" t="str">
        <f t="shared" si="1734"/>
        <v>-3,111017975472-0,618819950460873i</v>
      </c>
      <c r="BI682" s="336" t="str">
        <f t="shared" si="1735"/>
        <v>-2,01227419496085-2,4519632010071i</v>
      </c>
      <c r="BJ682" s="336" t="str">
        <f t="shared" si="1736"/>
        <v>9,40388033044525E-13-3,17196642081822i</v>
      </c>
      <c r="BK682" s="336" t="str">
        <f t="shared" si="1737"/>
        <v>2,01227419496007-2,45196320100774i</v>
      </c>
      <c r="BL682" s="336" t="str">
        <f t="shared" si="1738"/>
        <v>3,11101797547181-0,618819950461856i</v>
      </c>
      <c r="BM682" s="176"/>
      <c r="BN682" s="176"/>
      <c r="BO682" s="176"/>
      <c r="BP682" s="176"/>
      <c r="BQ682" s="176"/>
      <c r="BR682" s="176"/>
      <c r="BS682" s="176"/>
      <c r="BT682" s="176"/>
      <c r="BU682" s="176"/>
      <c r="BV682" s="176"/>
      <c r="CH682" s="336" t="e">
        <f t="shared" si="1739"/>
        <v>#NUM!</v>
      </c>
    </row>
    <row r="683" spans="1:123" s="336" customFormat="1">
      <c r="A683" s="334">
        <f t="shared" si="1741"/>
        <v>1.8125000000000009E-2</v>
      </c>
      <c r="B683" s="335">
        <v>58</v>
      </c>
      <c r="C683" s="335">
        <f t="shared" si="1742"/>
        <v>2900</v>
      </c>
      <c r="D683" s="335">
        <f t="shared" si="1740"/>
        <v>18221.237390820799</v>
      </c>
      <c r="E683" s="334" t="str">
        <f t="shared" si="1687"/>
        <v>18221,2373908208i</v>
      </c>
      <c r="F683" s="334" t="str">
        <f t="shared" si="1743"/>
        <v>0,0731913337896763-0,100748987585582i</v>
      </c>
      <c r="G683" s="334" t="str">
        <f t="shared" si="1744"/>
        <v>-3,25902252206171-0,748173624812176i</v>
      </c>
      <c r="H683" s="334" t="str">
        <f t="shared" si="1745"/>
        <v>0,00108282564426462-0,00149052601917134i</v>
      </c>
      <c r="I683" s="334" t="str">
        <f t="shared" si="1688"/>
        <v>0,00101627316381639-0,000922811008820018i</v>
      </c>
      <c r="J683" s="336" t="str">
        <f>IMPRODUCT(1/Nt_input,BT625)</f>
        <v>0</v>
      </c>
      <c r="K683" s="336" t="str">
        <f t="shared" si="1689"/>
        <v>0</v>
      </c>
      <c r="L683" s="336" t="e">
        <f t="shared" si="1690"/>
        <v>#NUM!</v>
      </c>
      <c r="M683" s="336">
        <f t="shared" si="1746"/>
        <v>45.222148834902001</v>
      </c>
      <c r="N683" s="337">
        <f t="shared" si="1747"/>
        <v>-2.7778511650979998</v>
      </c>
      <c r="O683" s="336" t="str">
        <f t="shared" si="1748"/>
        <v>-2,30969883127821-1,54329141908727i</v>
      </c>
      <c r="P683" s="336" t="str">
        <f t="shared" si="1749"/>
        <v>-1,06303761845907-2,56639983579667i</v>
      </c>
      <c r="Q683" s="336" t="str">
        <f t="shared" si="1691"/>
        <v>0,541931878311851-2,72447553387908i</v>
      </c>
      <c r="R683" s="336" t="str">
        <f t="shared" si="1692"/>
        <v>1,96423739596775-1,96423739596775i</v>
      </c>
      <c r="S683" s="336" t="str">
        <f t="shared" si="1693"/>
        <v>2,72447553387908-0,541931878311842i</v>
      </c>
      <c r="T683" s="336" t="str">
        <f t="shared" si="1694"/>
        <v>2,56639983579667+1,06303761845908i</v>
      </c>
      <c r="U683" s="336" t="str">
        <f t="shared" si="1695"/>
        <v>1,54329141908727+2,30969883127821i</v>
      </c>
      <c r="V683" s="336" t="str">
        <f t="shared" si="1696"/>
        <v>-3,01175226804063E-19+2,777851165098i</v>
      </c>
      <c r="W683" s="336" t="str">
        <f t="shared" si="1697"/>
        <v>-1,54329141908728+2,3096988312782i</v>
      </c>
      <c r="X683" s="336" t="str">
        <f t="shared" si="1698"/>
        <v>-2,56639983579668+1,06303761845906i</v>
      </c>
      <c r="Y683" s="336" t="str">
        <f t="shared" si="1699"/>
        <v>-2,72447553387908-0,541931878311851i</v>
      </c>
      <c r="Z683" s="336" t="str">
        <f t="shared" si="1700"/>
        <v>-1,96423739596773-1,96423739596776i</v>
      </c>
      <c r="AA683" s="336" t="str">
        <f t="shared" si="1701"/>
        <v>-0,541931878311831-2,72447553387909i</v>
      </c>
      <c r="AB683" s="336" t="str">
        <f t="shared" si="1702"/>
        <v>1,06303761845908-2,56639983579667i</v>
      </c>
      <c r="AC683" s="336" t="str">
        <f t="shared" si="1703"/>
        <v>2,30969883127821-1,54329141908727i</v>
      </c>
      <c r="AD683" s="336" t="str">
        <f t="shared" si="1704"/>
        <v>2,777851165098+6,02350453608128E-19i</v>
      </c>
      <c r="AE683" s="336" t="str">
        <f t="shared" si="1705"/>
        <v>2,30969883127821+1,54329141908727i</v>
      </c>
      <c r="AF683" s="336" t="str">
        <f t="shared" si="1706"/>
        <v>1,06303761845904+2,56639983579668i</v>
      </c>
      <c r="AG683" s="336" t="str">
        <f t="shared" si="1707"/>
        <v>-0,541931878313226+2,72447553387881i</v>
      </c>
      <c r="AH683" s="336" t="str">
        <f t="shared" si="1708"/>
        <v>-1,96423739596776+1,96423739596773i</v>
      </c>
      <c r="AI683" s="336" t="str">
        <f t="shared" si="1709"/>
        <v>-2,72447553387882+0,541931878313187i</v>
      </c>
      <c r="AJ683" s="336" t="str">
        <f t="shared" si="1710"/>
        <v>-2,56639983579667-1,06303761845908i</v>
      </c>
      <c r="AK683" s="336" t="str">
        <f t="shared" si="1711"/>
        <v>-1,54329141908612-2,30969883127898i</v>
      </c>
      <c r="AL683" s="336" t="str">
        <f t="shared" si="1712"/>
        <v>3,94765428533426E-14-2,777851165098i</v>
      </c>
      <c r="AM683" s="336" t="str">
        <f t="shared" si="1713"/>
        <v>1,54329141908841-2,30969883127744i</v>
      </c>
      <c r="AN683" s="336" t="str">
        <f t="shared" si="1714"/>
        <v>2,56639983579668-1,06303761845904i</v>
      </c>
      <c r="AO683" s="336" t="str">
        <f t="shared" si="1715"/>
        <v>2,7244755338788+0,541931878313265i</v>
      </c>
      <c r="AP683" s="336" t="str">
        <f t="shared" si="1716"/>
        <v>1,96423739596773+1,96423739596776i</v>
      </c>
      <c r="AQ683" s="336" t="str">
        <f t="shared" si="1717"/>
        <v>0,541931878313226+2,72447553387881i</v>
      </c>
      <c r="AR683" s="336" t="str">
        <f t="shared" si="1718"/>
        <v>-1,06303761845908+2,56639983579667i</v>
      </c>
      <c r="AS683" s="336" t="str">
        <f t="shared" si="1719"/>
        <v>-2,30969883127747+1,54329141908838i</v>
      </c>
      <c r="AT683" s="336" t="str">
        <f t="shared" si="1720"/>
        <v>-2,777851165098-1,20470090721626E-18i</v>
      </c>
      <c r="AU683" s="336" t="str">
        <f t="shared" si="1721"/>
        <v>-2,30969883127896-1,54329141908615i</v>
      </c>
      <c r="AV683" s="336" t="str">
        <f t="shared" si="1722"/>
        <v>-1,06303761845908-2,56639983579667i</v>
      </c>
      <c r="AW683" s="336" t="str">
        <f t="shared" si="1723"/>
        <v>0,541931878313226-2,72447553387881i</v>
      </c>
      <c r="AX683" s="336" t="str">
        <f t="shared" si="1724"/>
        <v>1,96423739596779-1,9642373959677i</v>
      </c>
      <c r="AY683" s="336" t="str">
        <f t="shared" si="1725"/>
        <v>2,72447553387882-0,541931878313187i</v>
      </c>
      <c r="AZ683" s="336" t="str">
        <f t="shared" si="1726"/>
        <v>2,56639983579665+1,06303761845911i</v>
      </c>
      <c r="BA683" s="336" t="str">
        <f t="shared" si="1727"/>
        <v>1,54329141908612+2,30969883127898i</v>
      </c>
      <c r="BB683" s="336" t="str">
        <f t="shared" si="1728"/>
        <v>-3,94771452037962E-14+2,777851165098i</v>
      </c>
      <c r="BC683" s="336" t="str">
        <f t="shared" si="1729"/>
        <v>-1,54329141908848+2,3096988312774i</v>
      </c>
      <c r="BD683" s="336" t="str">
        <f t="shared" si="1730"/>
        <v>-2,56639983579668+1,06303761845904i</v>
      </c>
      <c r="BE683" s="336" t="str">
        <f t="shared" si="1731"/>
        <v>-2,72447553387936-0,541931878310476i</v>
      </c>
      <c r="BF683" s="336" t="str">
        <f t="shared" si="1732"/>
        <v>-1,96423739596773-1,96423739596776i</v>
      </c>
      <c r="BG683" s="336" t="str">
        <f t="shared" si="1733"/>
        <v>-0,541931878313226-2,72447553387881i</v>
      </c>
      <c r="BH683" s="336" t="str">
        <f t="shared" si="1734"/>
        <v>1,06303761845915-2,56639983579664i</v>
      </c>
      <c r="BI683" s="336" t="str">
        <f t="shared" si="1735"/>
        <v>2,30969883127742-1,54329141908845i</v>
      </c>
      <c r="BJ683" s="336" t="str">
        <f t="shared" si="1736"/>
        <v>2,777851165098+7,89530857066854E-14i</v>
      </c>
      <c r="BK683" s="336" t="str">
        <f t="shared" si="1737"/>
        <v>2,30969883127742+1,54329141908845i</v>
      </c>
      <c r="BL683" s="336" t="str">
        <f t="shared" si="1738"/>
        <v>1,063037618459+2,5663998357967i</v>
      </c>
      <c r="BM683" s="176"/>
      <c r="BN683" s="176"/>
      <c r="BO683" s="176"/>
      <c r="BP683" s="176"/>
      <c r="BQ683" s="176"/>
      <c r="BR683" s="176"/>
      <c r="BS683" s="176"/>
      <c r="BT683" s="176"/>
      <c r="BU683" s="176"/>
      <c r="BV683" s="176"/>
      <c r="CH683" s="336" t="e">
        <f t="shared" si="1739"/>
        <v>#NUM!</v>
      </c>
    </row>
    <row r="684" spans="1:123" s="336" customFormat="1">
      <c r="A684" s="334">
        <f t="shared" si="1741"/>
        <v>1.8437500000000009E-2</v>
      </c>
      <c r="B684" s="335">
        <v>59</v>
      </c>
      <c r="C684" s="335">
        <f t="shared" si="1742"/>
        <v>2950</v>
      </c>
      <c r="D684" s="335">
        <f t="shared" si="1740"/>
        <v>18535.396656179779</v>
      </c>
      <c r="E684" s="334" t="str">
        <f t="shared" si="1687"/>
        <v>18535,3966561798i</v>
      </c>
      <c r="F684" s="334" t="str">
        <f t="shared" si="1743"/>
        <v>0,0724721357654243-0,097947650019403i</v>
      </c>
      <c r="G684" s="334" t="str">
        <f t="shared" si="1744"/>
        <v>-3,27522261506773-0,756883828580082i</v>
      </c>
      <c r="H684" s="334" t="str">
        <f t="shared" si="1745"/>
        <v>0,0010721855039141-0,00144908176617251i</v>
      </c>
      <c r="I684" s="334" t="str">
        <f t="shared" si="1688"/>
        <v>0,0010004437228864-0,000902034891654038i</v>
      </c>
      <c r="J684" s="336" t="str">
        <f>IMPRODUCT(1/Nt_input,BU625)</f>
        <v>0</v>
      </c>
      <c r="K684" s="336" t="str">
        <f t="shared" si="1689"/>
        <v>0</v>
      </c>
      <c r="L684" s="336" t="e">
        <f t="shared" si="1690"/>
        <v>#NUM!</v>
      </c>
      <c r="M684" s="336">
        <f t="shared" si="1746"/>
        <v>45.643016315870028</v>
      </c>
      <c r="N684" s="337">
        <f t="shared" si="1747"/>
        <v>-2.3569836841299741</v>
      </c>
      <c r="O684" s="336" t="str">
        <f t="shared" si="1748"/>
        <v>-2,07867403075635-1,11107441745099i</v>
      </c>
      <c r="P684" s="336" t="str">
        <f t="shared" si="1749"/>
        <v>-1,30946997461556-1,95976031004693i</v>
      </c>
      <c r="Q684" s="336" t="str">
        <f t="shared" si="1691"/>
        <v>-0,231024800521746-2,34563416346173i</v>
      </c>
      <c r="R684" s="336" t="str">
        <f t="shared" si="1692"/>
        <v>0,90197860627143-2,17756898423071i</v>
      </c>
      <c r="S684" s="336" t="str">
        <f t="shared" si="1693"/>
        <v>1,82197302623789-1,49525462009533i</v>
      </c>
      <c r="T684" s="336" t="str">
        <f t="shared" si="1694"/>
        <v>2,31169490354525-0,459824705923714i</v>
      </c>
      <c r="U684" s="336" t="str">
        <f t="shared" si="1695"/>
        <v>2,2554927580067+0,684196248041641i</v>
      </c>
      <c r="V684" s="336" t="str">
        <f t="shared" si="1696"/>
        <v>1,66663914619427+1,66663914619444i</v>
      </c>
      <c r="W684" s="336" t="str">
        <f t="shared" si="1697"/>
        <v>0,684196248041629+2,2554927580067i</v>
      </c>
      <c r="X684" s="336" t="str">
        <f t="shared" si="1698"/>
        <v>-0,459824705923709+2,31169490354525i</v>
      </c>
      <c r="Y684" s="336" t="str">
        <f t="shared" si="1699"/>
        <v>-1,49525462009533+1,82197302623789i</v>
      </c>
      <c r="Z684" s="336" t="str">
        <f t="shared" si="1700"/>
        <v>-2,1775689842307+0,901978606271442i</v>
      </c>
      <c r="AA684" s="336" t="str">
        <f t="shared" si="1701"/>
        <v>-2,34563416346173-0,23102480052175i</v>
      </c>
      <c r="AB684" s="336" t="str">
        <f t="shared" si="1702"/>
        <v>-1,95976031004692-1,30946997461558i</v>
      </c>
      <c r="AC684" s="336" t="str">
        <f t="shared" si="1703"/>
        <v>-1,11107441745095-2,07867403075637i</v>
      </c>
      <c r="AD684" s="336" t="str">
        <f t="shared" si="1704"/>
        <v>1,27054260982862E-14-2,35698368412997i</v>
      </c>
      <c r="AE684" s="336" t="str">
        <f t="shared" si="1705"/>
        <v>1,11107441745094-2,07867403075637i</v>
      </c>
      <c r="AF684" s="336" t="str">
        <f t="shared" si="1706"/>
        <v>1,95976031004732-1,30946997461497i</v>
      </c>
      <c r="AG684" s="336" t="str">
        <f t="shared" si="1707"/>
        <v>2,34563416346182-0,231024800520825i</v>
      </c>
      <c r="AH684" s="336" t="str">
        <f t="shared" si="1708"/>
        <v>2,17756898423106+0,901978606270567i</v>
      </c>
      <c r="AI684" s="336" t="str">
        <f t="shared" si="1709"/>
        <v>1,4952546200957+1,82197302623759i</v>
      </c>
      <c r="AJ684" s="336" t="str">
        <f t="shared" si="1710"/>
        <v>0,4598247059237+2,31169490354525i</v>
      </c>
      <c r="AK684" s="336" t="str">
        <f t="shared" si="1711"/>
        <v>-0,684196248042101+2,25549275800656i</v>
      </c>
      <c r="AL684" s="336" t="str">
        <f t="shared" si="1712"/>
        <v>-1,66663914619496+1,66663914619375i</v>
      </c>
      <c r="AM684" s="336" t="str">
        <f t="shared" si="1713"/>
        <v>-2,25549275800635+0,68419624804277i</v>
      </c>
      <c r="AN684" s="336" t="str">
        <f t="shared" si="1714"/>
        <v>-2,31169490354539-0,459824705923016i</v>
      </c>
      <c r="AO684" s="336" t="str">
        <f t="shared" si="1715"/>
        <v>-1,82197302623803-1,49525462009516i</v>
      </c>
      <c r="AP684" s="336" t="str">
        <f t="shared" si="1716"/>
        <v>-0,901978606271183-2,17756898423081i</v>
      </c>
      <c r="AQ684" s="336" t="str">
        <f t="shared" si="1717"/>
        <v>0,231024800522429-2,34563416346166i</v>
      </c>
      <c r="AR684" s="336" t="str">
        <f t="shared" si="1718"/>
        <v>1,30946997461634-1,95976031004641i</v>
      </c>
      <c r="AS684" s="336" t="str">
        <f t="shared" si="1719"/>
        <v>2,07867403075593-1,11107441745177i</v>
      </c>
      <c r="AT684" s="336" t="str">
        <f t="shared" si="1720"/>
        <v>2,35698368412997-4,43515685621245E-13i</v>
      </c>
      <c r="AU684" s="336" t="str">
        <f t="shared" si="1721"/>
        <v>2,07867403075638+1,11107441745092i</v>
      </c>
      <c r="AV684" s="336" t="str">
        <f t="shared" si="1722"/>
        <v>1,30946997461518+1,95976031004718i</v>
      </c>
      <c r="AW684" s="336" t="str">
        <f t="shared" si="1723"/>
        <v>0,231024800521046+2,3456341634618i</v>
      </c>
      <c r="AX684" s="336" t="str">
        <f t="shared" si="1724"/>
        <v>-0,901978606270362+2,17756898423115i</v>
      </c>
      <c r="AY684" s="336" t="str">
        <f t="shared" si="1725"/>
        <v>-1,82197302623743+1,4952546200959i</v>
      </c>
      <c r="AZ684" s="336" t="str">
        <f t="shared" si="1726"/>
        <v>-2,3116949035452+0,459824705923952i</v>
      </c>
      <c r="BA684" s="336" t="str">
        <f t="shared" si="1727"/>
        <v>-2,25549275800663-0,684196248041858i</v>
      </c>
      <c r="BB684" s="336" t="str">
        <f t="shared" si="1728"/>
        <v>-1,66663914619393-1,66663914619478i</v>
      </c>
      <c r="BC684" s="336" t="str">
        <f t="shared" si="1729"/>
        <v>-0,684196248040708-2,25549275800698i</v>
      </c>
      <c r="BD684" s="336" t="str">
        <f t="shared" si="1730"/>
        <v>0,459824705922764-2,31169490354544i</v>
      </c>
      <c r="BE684" s="336" t="str">
        <f t="shared" si="1731"/>
        <v>1,49525462009496-1,8219730262382i</v>
      </c>
      <c r="BF684" s="336" t="str">
        <f t="shared" si="1732"/>
        <v>2,17756898423071-0,901978606271418i</v>
      </c>
      <c r="BG684" s="336" t="str">
        <f t="shared" si="1733"/>
        <v>2,34563416346168+0,231024800522242i</v>
      </c>
      <c r="BH684" s="336" t="str">
        <f t="shared" si="1734"/>
        <v>1,95976031004651+1,30946997461618i</v>
      </c>
      <c r="BI684" s="336" t="str">
        <f t="shared" si="1735"/>
        <v>1,11107441745199+2,07867403075581i</v>
      </c>
      <c r="BJ684" s="336" t="str">
        <f t="shared" si="1736"/>
        <v>6,98768281133139E-13+2,35698368412997i</v>
      </c>
      <c r="BK684" s="336" t="str">
        <f t="shared" si="1737"/>
        <v>-1,11107441745076+2,07867403075647i</v>
      </c>
      <c r="BL684" s="336" t="str">
        <f t="shared" si="1738"/>
        <v>-1,95976031004708+1,30946997461534i</v>
      </c>
      <c r="BM684" s="176"/>
      <c r="BN684" s="176"/>
      <c r="BO684" s="176"/>
      <c r="BP684" s="176"/>
      <c r="BQ684" s="176"/>
      <c r="BR684" s="176"/>
      <c r="BS684" s="176"/>
      <c r="BT684" s="176"/>
      <c r="BU684" s="176"/>
      <c r="BV684" s="176"/>
      <c r="CH684" s="336" t="e">
        <f t="shared" si="1739"/>
        <v>#NUM!</v>
      </c>
    </row>
    <row r="685" spans="1:123" s="336" customFormat="1">
      <c r="A685" s="334">
        <f t="shared" si="1741"/>
        <v>1.875000000000001E-2</v>
      </c>
      <c r="B685" s="335">
        <v>60</v>
      </c>
      <c r="C685" s="335">
        <f t="shared" si="1742"/>
        <v>3000</v>
      </c>
      <c r="D685" s="335">
        <f t="shared" si="1740"/>
        <v>18849.555921538758</v>
      </c>
      <c r="E685" s="334" t="str">
        <f t="shared" si="1687"/>
        <v>18849,5559215388i</v>
      </c>
      <c r="F685" s="334" t="str">
        <f t="shared" si="1743"/>
        <v>0,0717560528782209-0,0952420896181148i</v>
      </c>
      <c r="G685" s="334" t="str">
        <f t="shared" si="1744"/>
        <v>-3,2915380923237-0,765253038837637i</v>
      </c>
      <c r="H685" s="334" t="str">
        <f t="shared" si="1745"/>
        <v>0,00106159145030782-0,00140905448380271i</v>
      </c>
      <c r="I685" s="334" t="str">
        <f t="shared" si="1688"/>
        <v>0,000985128610008139-0,000881783775191079i</v>
      </c>
      <c r="J685" s="336" t="str">
        <f>IMPRODUCT(1/Nt_input,BV625)</f>
        <v>0</v>
      </c>
      <c r="K685" s="336" t="str">
        <f t="shared" si="1689"/>
        <v>0</v>
      </c>
      <c r="L685" s="336" t="e">
        <f t="shared" si="1690"/>
        <v>#NUM!</v>
      </c>
      <c r="M685" s="336">
        <f t="shared" si="1746"/>
        <v>46.086582838174564</v>
      </c>
      <c r="N685" s="337">
        <f t="shared" si="1747"/>
        <v>-1.9134171618254356</v>
      </c>
      <c r="O685" s="336" t="str">
        <f t="shared" si="1748"/>
        <v>-1,76776695296636-0,73223304703363i</v>
      </c>
      <c r="P685" s="336" t="str">
        <f t="shared" si="1749"/>
        <v>-1,35299025036545-1,35299025036552i</v>
      </c>
      <c r="Q685" s="336" t="str">
        <f t="shared" si="1691"/>
        <v>-0,732233047033651-1,76776695296635i</v>
      </c>
      <c r="R685" s="336" t="str">
        <f t="shared" si="1692"/>
        <v>9,35287799344841E-14-1,91341716182544i</v>
      </c>
      <c r="S685" s="336" t="str">
        <f t="shared" si="1693"/>
        <v>0,732233047033648-1,76776695296635i</v>
      </c>
      <c r="T685" s="336" t="str">
        <f t="shared" si="1694"/>
        <v>1,35299025036545-1,35299025036552i</v>
      </c>
      <c r="U685" s="336" t="str">
        <f t="shared" si="1695"/>
        <v>1,76776695296638-0,732233047033565i</v>
      </c>
      <c r="V685" s="336" t="str">
        <f t="shared" si="1696"/>
        <v>1,91341716182544-3,28149320495975E-15i</v>
      </c>
      <c r="W685" s="336" t="str">
        <f t="shared" si="1697"/>
        <v>1,76776695296638+0,732233047033558i</v>
      </c>
      <c r="X685" s="336" t="str">
        <f t="shared" si="1698"/>
        <v>1,35299025036545+1,35299025036552i</v>
      </c>
      <c r="Y685" s="336" t="str">
        <f t="shared" si="1699"/>
        <v>0,732233047033661+1,76776695296634i</v>
      </c>
      <c r="Z685" s="336" t="str">
        <f t="shared" si="1700"/>
        <v>-8,34494634054556E-14+1,91341716182544i</v>
      </c>
      <c r="AA685" s="336" t="str">
        <f t="shared" si="1701"/>
        <v>-0,732233047033638+1,76776695296635i</v>
      </c>
      <c r="AB685" s="336" t="str">
        <f t="shared" si="1702"/>
        <v>-1,35299025036544+1,35299025036552i</v>
      </c>
      <c r="AC685" s="336" t="str">
        <f t="shared" si="1703"/>
        <v>-1,76776695296638+0,732233047033567i</v>
      </c>
      <c r="AD685" s="336" t="str">
        <f t="shared" si="1704"/>
        <v>-1,91341716182544+6,5629864099195E-15i</v>
      </c>
      <c r="AE685" s="336" t="str">
        <f t="shared" si="1705"/>
        <v>-1,7677669529666-0,732233047033028i</v>
      </c>
      <c r="AF685" s="336" t="str">
        <f t="shared" si="1706"/>
        <v>-1,35299025036612-1,35299025036484i</v>
      </c>
      <c r="AG685" s="336" t="str">
        <f t="shared" si="1707"/>
        <v>-0,732233047032947-1,76776695296664i</v>
      </c>
      <c r="AH685" s="336" t="str">
        <f t="shared" si="1708"/>
        <v>4,7444172299649E-13-1,91341716182544i</v>
      </c>
      <c r="AI685" s="336" t="str">
        <f t="shared" si="1709"/>
        <v>0,732233047033824-1,76776695296627i</v>
      </c>
      <c r="AJ685" s="336" t="str">
        <f t="shared" si="1710"/>
        <v>1,35299025036543-1,35299025036554i</v>
      </c>
      <c r="AK685" s="336" t="str">
        <f t="shared" si="1711"/>
        <v>1,76776695296623-0,732233047033935i</v>
      </c>
      <c r="AL685" s="336" t="str">
        <f t="shared" si="1712"/>
        <v>1,91341716182544-5,94457285484801E-13i</v>
      </c>
      <c r="AM685" s="336" t="str">
        <f t="shared" si="1713"/>
        <v>1,76776695296668+0,732233047032836i</v>
      </c>
      <c r="AN685" s="336" t="str">
        <f t="shared" si="1714"/>
        <v>1,35299025036493+1,35299025036604i</v>
      </c>
      <c r="AO685" s="336" t="str">
        <f t="shared" si="1715"/>
        <v>0,732233047033139+1,76776695296656i</v>
      </c>
      <c r="AP685" s="336" t="str">
        <f t="shared" si="1716"/>
        <v>-2,67225530069464E-13+1,91341716182544i</v>
      </c>
      <c r="AQ685" s="336" t="str">
        <f t="shared" si="1717"/>
        <v>-0,732233047033632+1,76776695296635i</v>
      </c>
      <c r="AR685" s="336" t="str">
        <f t="shared" si="1718"/>
        <v>-1,3529902503653+1,35299025036566i</v>
      </c>
      <c r="AS685" s="336" t="str">
        <f t="shared" si="1719"/>
        <v>-1,76776695296616+0,732233047034101i</v>
      </c>
      <c r="AT685" s="336" t="str">
        <f t="shared" si="1720"/>
        <v>-1,91341716182544+7,7448218511555E-13i</v>
      </c>
      <c r="AU685" s="336" t="str">
        <f t="shared" si="1721"/>
        <v>-1,76776695296602-0,732233047034428i</v>
      </c>
      <c r="AV685" s="336" t="str">
        <f t="shared" si="1722"/>
        <v>-1,35299025036505-1,35299025036591i</v>
      </c>
      <c r="AW685" s="336" t="str">
        <f t="shared" si="1723"/>
        <v>-0,732233047033305-1,76776695296649i</v>
      </c>
      <c r="AX685" s="336" t="str">
        <f t="shared" si="1724"/>
        <v>8,72006304387139E-14-1,91341716182544i</v>
      </c>
      <c r="AY685" s="336" t="str">
        <f t="shared" si="1725"/>
        <v>0,732233047033466-1,76776695296642i</v>
      </c>
      <c r="AZ685" s="336" t="str">
        <f t="shared" si="1726"/>
        <v>1,35299025036518-1,35299025036579i</v>
      </c>
      <c r="BA685" s="336" t="str">
        <f t="shared" si="1727"/>
        <v>1,76776695296609-0,732233047034268i</v>
      </c>
      <c r="BB685" s="336" t="str">
        <f t="shared" si="1728"/>
        <v>1,91341716182544+9,48883445992978E-13i</v>
      </c>
      <c r="BC685" s="336" t="str">
        <f t="shared" si="1729"/>
        <v>1,76776695296609+0,732233047034262i</v>
      </c>
      <c r="BD685" s="336" t="str">
        <f t="shared" si="1730"/>
        <v>1,35299025036518+1,35299025036579i</v>
      </c>
      <c r="BE685" s="336" t="str">
        <f t="shared" si="1731"/>
        <v>0,732233047033472+1,76776695296642i</v>
      </c>
      <c r="BF685" s="336" t="str">
        <f t="shared" si="1732"/>
        <v>1,47206855784587E-13+1,91341716182544i</v>
      </c>
      <c r="BG685" s="336" t="str">
        <f t="shared" si="1733"/>
        <v>-0,732233047033299+1,76776695296649i</v>
      </c>
      <c r="BH685" s="336" t="str">
        <f t="shared" si="1734"/>
        <v>-1,35299025036501+1,35299025036595i</v>
      </c>
      <c r="BI685" s="336" t="str">
        <f t="shared" si="1735"/>
        <v>-1,76776695296602+0,732233047034434i</v>
      </c>
      <c r="BJ685" s="336" t="str">
        <f t="shared" si="1736"/>
        <v>-1,91341716182544-7,68858546362229E-13i</v>
      </c>
      <c r="BK685" s="336" t="str">
        <f t="shared" si="1737"/>
        <v>-1,76776695296618-0,732233047034046i</v>
      </c>
      <c r="BL685" s="336" t="str">
        <f t="shared" si="1738"/>
        <v>-1,35299025036531-1,35299025036566i</v>
      </c>
      <c r="BM685" s="176"/>
      <c r="BN685" s="176"/>
      <c r="BO685" s="176"/>
      <c r="BP685" s="176"/>
      <c r="BQ685" s="176"/>
      <c r="BR685" s="176"/>
      <c r="BS685" s="176"/>
      <c r="BT685" s="176"/>
      <c r="BU685" s="176"/>
      <c r="BV685" s="176"/>
      <c r="CH685" s="336" t="e">
        <f t="shared" si="1739"/>
        <v>#NUM!</v>
      </c>
    </row>
    <row r="686" spans="1:123" s="336" customFormat="1">
      <c r="A686" s="334">
        <f t="shared" si="1741"/>
        <v>1.906250000000001E-2</v>
      </c>
      <c r="B686" s="335">
        <v>61</v>
      </c>
      <c r="C686" s="335">
        <f t="shared" si="1742"/>
        <v>3050</v>
      </c>
      <c r="D686" s="335">
        <f t="shared" si="1740"/>
        <v>19163.715186897738</v>
      </c>
      <c r="E686" s="334" t="str">
        <f t="shared" si="1687"/>
        <v>19163,7151868977i</v>
      </c>
      <c r="F686" s="334" t="str">
        <f t="shared" si="1743"/>
        <v>0,0710432670944587-0,0926280344451861i</v>
      </c>
      <c r="G686" s="334" t="str">
        <f t="shared" si="1744"/>
        <v>-3,30796281202632-0,773282917399673i</v>
      </c>
      <c r="H686" s="334" t="str">
        <f t="shared" si="1745"/>
        <v>0,00105104617553877-0,00137038097110374i</v>
      </c>
      <c r="I686" s="334" t="str">
        <f t="shared" si="1688"/>
        <v>0,000970298559546374-0,000862042993888205i</v>
      </c>
      <c r="J686" s="336" t="str">
        <f>IMPRODUCT(1/Nt_input,BW625)</f>
        <v>0</v>
      </c>
      <c r="K686" s="336" t="str">
        <f t="shared" si="1689"/>
        <v>0</v>
      </c>
      <c r="L686" s="336" t="e">
        <f t="shared" si="1690"/>
        <v>#NUM!</v>
      </c>
      <c r="M686" s="336">
        <f t="shared" si="1746"/>
        <v>46.548576613727704</v>
      </c>
      <c r="N686" s="337">
        <f t="shared" si="1747"/>
        <v>-1.4514233862722956</v>
      </c>
      <c r="O686" s="336" t="str">
        <f t="shared" si="1748"/>
        <v>-1,38892558254899-0,421325969243637i</v>
      </c>
      <c r="P686" s="336" t="str">
        <f t="shared" si="1749"/>
        <v>-1,20681444027068-0,806367628921383i</v>
      </c>
      <c r="Q686" s="336" t="str">
        <f t="shared" si="1691"/>
        <v>-0,920773248729168-1,12196544984365i</v>
      </c>
      <c r="R686" s="336" t="str">
        <f t="shared" si="1692"/>
        <v>-0,555435683273682-1,34094035958518i</v>
      </c>
      <c r="S686" s="336" t="str">
        <f t="shared" si="1693"/>
        <v>-0,142264369729832-1,44443438595303i</v>
      </c>
      <c r="T686" s="336" t="str">
        <f t="shared" si="1694"/>
        <v>0,283158655809544-1,42353469288889i</v>
      </c>
      <c r="U686" s="336" t="str">
        <f t="shared" si="1695"/>
        <v>0,684196248041706-1,28004114792603i</v>
      </c>
      <c r="V686" s="336" t="str">
        <f t="shared" si="1696"/>
        <v>1,02631131880593-1,02631131880584i</v>
      </c>
      <c r="W686" s="336" t="str">
        <f t="shared" si="1697"/>
        <v>1,28004114792603-0,684196248041713i</v>
      </c>
      <c r="X686" s="336" t="str">
        <f t="shared" si="1698"/>
        <v>1,42353469288889-0,283158655809552i</v>
      </c>
      <c r="Y686" s="336" t="str">
        <f t="shared" si="1699"/>
        <v>1,44443438595303+0,14226436972983i</v>
      </c>
      <c r="Z686" s="336" t="str">
        <f t="shared" si="1700"/>
        <v>1,34094035958519+0,55543568327367i</v>
      </c>
      <c r="AA686" s="336" t="str">
        <f t="shared" si="1701"/>
        <v>1,12196544984367+0,920773248729154i</v>
      </c>
      <c r="AB686" s="336" t="str">
        <f t="shared" si="1702"/>
        <v>0,806367628921386+1,20681444027068i</v>
      </c>
      <c r="AC686" s="336" t="str">
        <f t="shared" si="1703"/>
        <v>0,421325969243565+1,38892558254901i</v>
      </c>
      <c r="AD686" s="336" t="str">
        <f t="shared" si="1704"/>
        <v>1,77806749183477E-14+1,4514233862723i</v>
      </c>
      <c r="AE686" s="336" t="str">
        <f t="shared" si="1705"/>
        <v>-0,421325969243964+1,38892558254889i</v>
      </c>
      <c r="AF686" s="336" t="str">
        <f t="shared" si="1706"/>
        <v>-0,806367628921133+1,20681444027085i</v>
      </c>
      <c r="AG686" s="336" t="str">
        <f t="shared" si="1707"/>
        <v>-1,12196544984393+0,92077324872883i</v>
      </c>
      <c r="AH686" s="336" t="str">
        <f t="shared" si="1708"/>
        <v>-1,34094035958513+0,555435683273817i</v>
      </c>
      <c r="AI686" s="336" t="str">
        <f t="shared" si="1709"/>
        <v>-1,44443438595309+0,14226436972927i</v>
      </c>
      <c r="AJ686" s="336" t="str">
        <f t="shared" si="1710"/>
        <v>-1,42353469288889-0,283158655809547i</v>
      </c>
      <c r="AK686" s="336" t="str">
        <f t="shared" si="1711"/>
        <v>-1,28004114792569-0,684196248042336i</v>
      </c>
      <c r="AL686" s="336" t="str">
        <f t="shared" si="1712"/>
        <v>-1,02631131880584-1,02631131880592i</v>
      </c>
      <c r="AM686" s="336" t="str">
        <f t="shared" si="1713"/>
        <v>-0,684196248042239-1,28004114792575i</v>
      </c>
      <c r="AN686" s="336" t="str">
        <f t="shared" si="1714"/>
        <v>-0,283158655809437-1,42353469288891i</v>
      </c>
      <c r="AO686" s="336" t="str">
        <f t="shared" si="1715"/>
        <v>0,142264369729402-1,44443438595307i</v>
      </c>
      <c r="AP686" s="336" t="str">
        <f t="shared" si="1716"/>
        <v>0,555435683273939-1,34094035958507i</v>
      </c>
      <c r="AQ686" s="336" t="str">
        <f t="shared" si="1717"/>
        <v>0,920773248728933-1,12196544984385i</v>
      </c>
      <c r="AR686" s="336" t="str">
        <f t="shared" si="1718"/>
        <v>1,20681444027091-0,806367628921041i</v>
      </c>
      <c r="AS686" s="336" t="str">
        <f t="shared" si="1719"/>
        <v>1,38892558254892-0,421325969243858i</v>
      </c>
      <c r="AT686" s="336" t="str">
        <f t="shared" si="1720"/>
        <v>1,4514233862723+5,41965722595043E-13i</v>
      </c>
      <c r="AU686" s="336" t="str">
        <f t="shared" si="1721"/>
        <v>1,38892558254901+0,421325969243553i</v>
      </c>
      <c r="AV686" s="336" t="str">
        <f t="shared" si="1722"/>
        <v>1,20681444027029+0,806367628921977i</v>
      </c>
      <c r="AW686" s="336" t="str">
        <f t="shared" si="1723"/>
        <v>0,920773248729178+1,12196544984364i</v>
      </c>
      <c r="AX686" s="336" t="str">
        <f t="shared" si="1724"/>
        <v>0,555435683274233+1,34094035958495i</v>
      </c>
      <c r="AY686" s="336" t="str">
        <f t="shared" si="1725"/>
        <v>0,142264369729719+1,44443438595304i</v>
      </c>
      <c r="AZ686" s="336" t="str">
        <f t="shared" si="1726"/>
        <v>-0,283158655809084+1,42353469288898i</v>
      </c>
      <c r="BA686" s="336" t="str">
        <f t="shared" si="1727"/>
        <v>-0,684196248041957+1,2800411479259i</v>
      </c>
      <c r="BB686" s="336" t="str">
        <f t="shared" si="1728"/>
        <v>-1,02631131880562+1,02631131880615i</v>
      </c>
      <c r="BC686" s="336" t="str">
        <f t="shared" si="1729"/>
        <v>-1,28004114792622+0,684196248041345i</v>
      </c>
      <c r="BD686" s="336" t="str">
        <f t="shared" si="1730"/>
        <v>-1,42353469288883+0,283158655809859i</v>
      </c>
      <c r="BE686" s="336" t="str">
        <f t="shared" si="1731"/>
        <v>-1,44443438595297-0,14226436973041i</v>
      </c>
      <c r="BF686" s="336" t="str">
        <f t="shared" si="1732"/>
        <v>-1,34094035958524-0,555435683273541i</v>
      </c>
      <c r="BG686" s="336" t="str">
        <f t="shared" si="1733"/>
        <v>-1,12196544984323-0,920773248729685i</v>
      </c>
      <c r="BH686" s="336" t="str">
        <f t="shared" si="1734"/>
        <v>-0,806367628921434-1,20681444027065i</v>
      </c>
      <c r="BI686" s="336" t="str">
        <f t="shared" si="1735"/>
        <v>-0,421325969244309-1,38892558254878i</v>
      </c>
      <c r="BJ686" s="336" t="str">
        <f t="shared" si="1736"/>
        <v>1,11665710225454E-13-1,4514233862723i</v>
      </c>
      <c r="BK686" s="336" t="str">
        <f t="shared" si="1737"/>
        <v>0,421325969243102-1,38892558254915i</v>
      </c>
      <c r="BL686" s="336" t="str">
        <f t="shared" si="1738"/>
        <v>0,80636762892162-1,20681444027053i</v>
      </c>
      <c r="BM686" s="176"/>
      <c r="BN686" s="176"/>
      <c r="BO686" s="176"/>
      <c r="BP686" s="176"/>
      <c r="BQ686" s="176"/>
      <c r="BR686" s="176"/>
      <c r="BS686" s="176"/>
      <c r="BT686" s="176"/>
      <c r="BU686" s="176"/>
      <c r="BV686" s="176"/>
      <c r="CH686" s="336" t="e">
        <f t="shared" si="1739"/>
        <v>#NUM!</v>
      </c>
    </row>
    <row r="687" spans="1:123" s="336" customFormat="1">
      <c r="A687" s="334">
        <f>A686+Div_Nt_input</f>
        <v>1.937500000000001E-2</v>
      </c>
      <c r="B687" s="335">
        <v>62</v>
      </c>
      <c r="C687" s="335">
        <f t="shared" si="1742"/>
        <v>3100</v>
      </c>
      <c r="D687" s="335">
        <f t="shared" si="1740"/>
        <v>19477.874452256718</v>
      </c>
      <c r="E687" s="334" t="str">
        <f t="shared" si="1687"/>
        <v>19477,8744522567i</v>
      </c>
      <c r="F687" s="334" t="str">
        <f t="shared" si="1743"/>
        <v>0,0703339560621051-0,0901014691732645i</v>
      </c>
      <c r="G687" s="334" t="str">
        <f t="shared" si="1744"/>
        <v>-3,32449066771184-0,780975124455621i</v>
      </c>
      <c r="H687" s="334" t="str">
        <f>IF(freq_ratio2&gt;1,IMPRODUCT(I90,IMDIV((IMPRODUCT(COMPLEX(1,Rc_2*Coutput2*microF2*miliOhm2*D687),COMPLEX(1,(effectiveL2*Requiv2*Kfeed2*0.5*Metccm2)*D687/(ratio2*(Xequiv2^2+Requiv2^2)*(Kfeed2*Metccm2*0.5/ratio2-Kinput2*Gdc_ccm2))))),IMSUM(1,IMPRODUCT(E687,1/omega1_2),IMPRODUCT(E687,E687,1/omega2_2),IMPRODUCT(E687,E687,E687,1/omega3_2)))),IMPRODUCT(I90,(IMDIV(COMPLEX(1,Rc_2*Coutput2*microF2*miliOhm2*D687),IMSUM(1,IMDIV(E687,omegat2),IMDIV(IMPRODUCT(E687,E687),omegapole0^2*(1-2*Gdc_dcm2/(Kfeed2*rload2))))))))</f>
        <v>0,00104055230781122-0,00133300182350948i</v>
      </c>
      <c r="I687" s="334" t="str">
        <f t="shared" si="1688"/>
        <v>0,000955926440672993-0,000842798214300172i</v>
      </c>
      <c r="J687" s="336" t="str">
        <f>IMPRODUCT(1/Nt_input,BX625)</f>
        <v>0</v>
      </c>
      <c r="K687" s="336" t="str">
        <f t="shared" si="1689"/>
        <v>0</v>
      </c>
      <c r="L687" s="336" t="e">
        <f t="shared" si="1690"/>
        <v>#NUM!</v>
      </c>
      <c r="M687" s="336">
        <f t="shared" si="1746"/>
        <v>47.024548389919374</v>
      </c>
      <c r="N687" s="337">
        <f t="shared" si="1747"/>
        <v>-0.97545161008062609</v>
      </c>
      <c r="O687" s="336" t="str">
        <f t="shared" si="1748"/>
        <v>-0,956708580912709-0,190301168721784i</v>
      </c>
      <c r="P687" s="336" t="str">
        <f t="shared" si="1749"/>
        <v>-0,901199777508652-0,373289170251751i</v>
      </c>
      <c r="Q687" s="336" t="str">
        <f t="shared" si="1691"/>
        <v>-0,811058372053646-0,541931878311819i</v>
      </c>
      <c r="R687" s="336" t="str">
        <f t="shared" si="1692"/>
        <v>-0,689748448207348-0,689748448207345i</v>
      </c>
      <c r="S687" s="336" t="str">
        <f t="shared" si="1693"/>
        <v>-0,541931878311821-0,811058372053644i</v>
      </c>
      <c r="T687" s="336" t="str">
        <f t="shared" si="1694"/>
        <v>-0,373289170251664-0,901199777508689i</v>
      </c>
      <c r="U687" s="336" t="str">
        <f t="shared" si="1695"/>
        <v>-0,19030116872181-0,956708580912703i</v>
      </c>
      <c r="V687" s="336" t="str">
        <f t="shared" si="1696"/>
        <v>-3,34588721617309E-15-0,975451610080626i</v>
      </c>
      <c r="W687" s="336" t="str">
        <f t="shared" si="1697"/>
        <v>0,190301168721796-0,956708580912706i</v>
      </c>
      <c r="X687" s="336" t="str">
        <f t="shared" si="1698"/>
        <v>0,373289170251748-0,901199777508653i</v>
      </c>
      <c r="Y687" s="336" t="str">
        <f t="shared" si="1699"/>
        <v>0,541931878311813-0,81105837205365i</v>
      </c>
      <c r="Z687" s="336" t="str">
        <f t="shared" si="1700"/>
        <v>0,689748448207343-0,68974844820735i</v>
      </c>
      <c r="AA687" s="336" t="str">
        <f t="shared" si="1701"/>
        <v>0,811058372053644-0,541931878311821i</v>
      </c>
      <c r="AB687" s="336" t="str">
        <f t="shared" si="1702"/>
        <v>0,901199777508685-0,373289170251674i</v>
      </c>
      <c r="AC687" s="336" t="str">
        <f t="shared" si="1703"/>
        <v>0,956708580912703-0,190301168721813i</v>
      </c>
      <c r="AD687" s="336" t="str">
        <f t="shared" si="1704"/>
        <v>0,975451610080626-6,69177443234618E-15i</v>
      </c>
      <c r="AE687" s="336" t="str">
        <f t="shared" si="1705"/>
        <v>0,956708580912746+0,190301168721596i</v>
      </c>
      <c r="AF687" s="336" t="str">
        <f t="shared" si="1706"/>
        <v>0,901199777508657+0,373289170251739i</v>
      </c>
      <c r="AG687" s="336" t="str">
        <f t="shared" si="1707"/>
        <v>0,81105837205349+0,541931878312052i</v>
      </c>
      <c r="AH687" s="336" t="str">
        <f t="shared" si="1708"/>
        <v>0,68974844820701+0,689748448207684i</v>
      </c>
      <c r="AI687" s="336" t="str">
        <f t="shared" si="1709"/>
        <v>0,541931878312077+0,811058372053473i</v>
      </c>
      <c r="AJ687" s="336" t="str">
        <f t="shared" si="1710"/>
        <v>0,373289170251767+0,901199777508646i</v>
      </c>
      <c r="AK687" s="336" t="str">
        <f t="shared" si="1711"/>
        <v>0,190301168721613+0,956708580912743i</v>
      </c>
      <c r="AL687" s="336" t="str">
        <f t="shared" si="1712"/>
        <v>-3,78098369503319E-13+0,975451610080626i</v>
      </c>
      <c r="AM687" s="336" t="str">
        <f t="shared" si="1713"/>
        <v>-0,190301168721402+0,956708580912784i</v>
      </c>
      <c r="AN687" s="336" t="str">
        <f t="shared" si="1714"/>
        <v>-0,373289170251569+0,901199777508728i</v>
      </c>
      <c r="AO687" s="336" t="str">
        <f t="shared" si="1715"/>
        <v>-0,541931878311888+0,811058372053599i</v>
      </c>
      <c r="AP687" s="336" t="str">
        <f t="shared" si="1716"/>
        <v>-0,689748448207534+0,689748448207159i</v>
      </c>
      <c r="AQ687" s="336" t="str">
        <f t="shared" si="1717"/>
        <v>-0,811058372053371+0,541931878312231i</v>
      </c>
      <c r="AR687" s="336" t="str">
        <f t="shared" si="1718"/>
        <v>-0,901199777508571+0,373289170251949i</v>
      </c>
      <c r="AS687" s="336" t="str">
        <f t="shared" si="1719"/>
        <v>-0,956708580912699+0,190301168721834i</v>
      </c>
      <c r="AT687" s="336" t="str">
        <f t="shared" si="1720"/>
        <v>-0,975451610080626-1,80684466711226E-13i</v>
      </c>
      <c r="AU687" s="336" t="str">
        <f t="shared" si="1721"/>
        <v>-0,956708580912634-0,190301168722161i</v>
      </c>
      <c r="AV687" s="336" t="str">
        <f t="shared" si="1722"/>
        <v>-0,901199777508814-0,373289170251361i</v>
      </c>
      <c r="AW687" s="336" t="str">
        <f t="shared" si="1723"/>
        <v>-0,811058372053709-0,541931878311723i</v>
      </c>
      <c r="AX687" s="336" t="str">
        <f t="shared" si="1724"/>
        <v>-0,689748448207298-0,689748448207395i</v>
      </c>
      <c r="AY687" s="336" t="str">
        <f t="shared" si="1725"/>
        <v>-0,541931878311588-0,8110583720538i</v>
      </c>
      <c r="AZ687" s="336" t="str">
        <f t="shared" si="1726"/>
        <v>-0,373289170252132-0,901199777508495i</v>
      </c>
      <c r="BA687" s="336" t="str">
        <f t="shared" si="1727"/>
        <v>-0,190301168722028-0,95670858091266i</v>
      </c>
      <c r="BB687" s="336" t="str">
        <f t="shared" si="1728"/>
        <v>-1,67294360808655E-14-0,975451610080626i</v>
      </c>
      <c r="BC687" s="336" t="str">
        <f t="shared" si="1729"/>
        <v>0,190301168721967-0,956708580912672i</v>
      </c>
      <c r="BD687" s="336" t="str">
        <f t="shared" si="1730"/>
        <v>0,373289170252101-0,901199777508508i</v>
      </c>
      <c r="BE687" s="336" t="str">
        <f t="shared" si="1731"/>
        <v>0,541931878311559-0,811058372053819i</v>
      </c>
      <c r="BF687" s="336" t="str">
        <f t="shared" si="1732"/>
        <v>0,689748448207255-0,689748448207438i</v>
      </c>
      <c r="BG687" s="336" t="str">
        <f t="shared" si="1733"/>
        <v>0,811058372053675-0,541931878311775i</v>
      </c>
      <c r="BH687" s="336" t="str">
        <f t="shared" si="1734"/>
        <v>0,901199777508802-0,373289170251392i</v>
      </c>
      <c r="BI687" s="336" t="str">
        <f t="shared" si="1735"/>
        <v>0,956708580912622-0,190301168722221i</v>
      </c>
      <c r="BJ687" s="336" t="str">
        <f t="shared" si="1736"/>
        <v>0,975451610080626-2,41867341098089E-13i</v>
      </c>
      <c r="BK687" s="336" t="str">
        <f t="shared" si="1737"/>
        <v>0,956708580912705+0,1903011687218i</v>
      </c>
      <c r="BL687" s="336" t="str">
        <f t="shared" si="1738"/>
        <v>0,901199777508583+0,373289170251918i</v>
      </c>
      <c r="BM687" s="176"/>
      <c r="BN687" s="176"/>
      <c r="BO687" s="176"/>
      <c r="BP687" s="176"/>
      <c r="BQ687" s="176"/>
      <c r="BR687" s="176"/>
      <c r="BS687" s="176"/>
      <c r="BT687" s="176"/>
      <c r="BU687" s="176"/>
      <c r="BV687" s="176"/>
      <c r="CH687" s="336" t="e">
        <f t="shared" si="1739"/>
        <v>#NUM!</v>
      </c>
    </row>
    <row r="688" spans="1:123" s="336" customFormat="1">
      <c r="A688" s="334">
        <f t="shared" si="1741"/>
        <v>1.9687500000000011E-2</v>
      </c>
      <c r="B688" s="335">
        <v>63</v>
      </c>
      <c r="C688" s="335">
        <f t="shared" si="1742"/>
        <v>3150</v>
      </c>
      <c r="D688" s="335">
        <f t="shared" si="1740"/>
        <v>19792.033717615697</v>
      </c>
      <c r="E688" s="334" t="str">
        <f t="shared" si="1687"/>
        <v>19792,0337176157i</v>
      </c>
      <c r="F688" s="334" t="str">
        <f t="shared" si="1743"/>
        <v>0,0696282925033462-0,0876586149715857i</v>
      </c>
      <c r="G688" s="334" t="str">
        <f t="shared" si="1744"/>
        <v>-3,34111559181173-0,788331327627926i</v>
      </c>
      <c r="H688" s="334" t="str">
        <f>IF(freq_ratio2&gt;1,IMPRODUCT(I91,IMDIV((IMPRODUCT(COMPLEX(1,Rc_2*Coutput2*microF2*miliOhm2*D688),COMPLEX(1,(effectiveL2*Requiv2*Kfeed2*0.5*Metccm2)*D688/(ratio2*(Xequiv2^2+Requiv2^2)*(Kfeed2*Metccm2*0.5/ratio2-Kinput2*Gdc_ccm2))))),IMSUM(1,IMPRODUCT(E688,1/omega1_2),IMPRODUCT(E688,E688,1/omega2_2),IMPRODUCT(E688,E688,E688,1/omega3_2)))),IMPRODUCT(I91,(IMDIV(COMPLEX(1,Rc_2*Coutput2*microF2*miliOhm2*D688),IMSUM(1,IMDIV(E688,omegat2),IMDIV(IMPRODUCT(E688,E688),omegapole0^2*(1-2*Gdc_dcm2/(Kfeed2*rload2))))))))</f>
        <v>0,00103011240245517-0,00129686113529113i</v>
      </c>
      <c r="I688" s="334" t="str">
        <f t="shared" si="1688"/>
        <v>0,000941987081677983-0,000824035451164101i</v>
      </c>
      <c r="J688" s="336" t="str">
        <f>IMPRODUCT(1/Nt_input,BY625)</f>
        <v>0</v>
      </c>
      <c r="K688" s="336" t="str">
        <f t="shared" si="1689"/>
        <v>0</v>
      </c>
      <c r="L688" s="336" t="e">
        <f t="shared" si="1690"/>
        <v>#NUM!</v>
      </c>
      <c r="M688" s="336">
        <f t="shared" si="1746"/>
        <v>47.509914298352214</v>
      </c>
      <c r="N688" s="337">
        <f t="shared" si="1747"/>
        <v>-0.49008570164778492</v>
      </c>
      <c r="O688" s="336" t="str">
        <f t="shared" si="1748"/>
        <v>-0,487725805040303-0,0480367989919199i</v>
      </c>
      <c r="P688" s="336" t="str">
        <f t="shared" si="1749"/>
        <v>-0,480668842312235-0,0956109773499718i</v>
      </c>
      <c r="Q688" s="336" t="str">
        <f t="shared" si="1691"/>
        <v>-0,468982775872384-0,142264369729862i</v>
      </c>
      <c r="R688" s="336" t="str">
        <f t="shared" si="1692"/>
        <v>-0,452780148928818-0,187547678459637i</v>
      </c>
      <c r="S688" s="336" t="str">
        <f t="shared" si="1693"/>
        <v>-0,432217001636259-0,231024800521857i</v>
      </c>
      <c r="T688" s="336" t="str">
        <f t="shared" si="1694"/>
        <v>-0,407491368344095-0,272277027464049i</v>
      </c>
      <c r="U688" s="336" t="str">
        <f t="shared" si="1695"/>
        <v>-0,378841370417338-0,310907077789997i</v>
      </c>
      <c r="V688" s="336" t="str">
        <f t="shared" si="1696"/>
        <v>-0,346542922997701-0,34654292299773i</v>
      </c>
      <c r="W688" s="336" t="str">
        <f t="shared" si="1697"/>
        <v>-0,310907077789963-0,378841370417365i</v>
      </c>
      <c r="X688" s="336" t="str">
        <f t="shared" si="1698"/>
        <v>-0,272277027464053-0,407491368344093i</v>
      </c>
      <c r="Y688" s="336" t="str">
        <f t="shared" si="1699"/>
        <v>-0,231024800521866-0,432217001636254i</v>
      </c>
      <c r="Z688" s="336" t="str">
        <f t="shared" si="1700"/>
        <v>-0,187547678459641-0,452780148928816i</v>
      </c>
      <c r="AA688" s="336" t="str">
        <f t="shared" si="1701"/>
        <v>-0,142264369729866-0,468982775872383i</v>
      </c>
      <c r="AB688" s="336" t="str">
        <f t="shared" si="1702"/>
        <v>-0,0956109773499772-0,480668842312235i</v>
      </c>
      <c r="AC688" s="336" t="str">
        <f t="shared" si="1703"/>
        <v>-0,0480367989919315-0,487725805040302i</v>
      </c>
      <c r="AD688" s="336" t="str">
        <f t="shared" si="1704"/>
        <v>-7,68489058669568E-15-0,490085701647785i</v>
      </c>
      <c r="AE688" s="336" t="str">
        <f t="shared" si="1705"/>
        <v>0,0480367989921102-0,487725805040284i</v>
      </c>
      <c r="AF688" s="336" t="str">
        <f t="shared" si="1706"/>
        <v>0,0956109773501124-0,480668842312208i</v>
      </c>
      <c r="AG688" s="336" t="str">
        <f t="shared" si="1707"/>
        <v>0,142264369729951-0,468982775872357i</v>
      </c>
      <c r="AH688" s="336" t="str">
        <f t="shared" si="1708"/>
        <v>0,187547678459678-0,452780148928801i</v>
      </c>
      <c r="AI688" s="336" t="str">
        <f t="shared" si="1709"/>
        <v>0,231024800521852-0,432217001636262i</v>
      </c>
      <c r="AJ688" s="336" t="str">
        <f t="shared" si="1710"/>
        <v>0,272277027463997-0,40749136834413i</v>
      </c>
      <c r="AK688" s="336" t="str">
        <f t="shared" si="1711"/>
        <v>0,310907077789916-0,378841370417404i</v>
      </c>
      <c r="AL688" s="336" t="str">
        <f t="shared" si="1712"/>
        <v>0,346542922997626-0,346542922997805i</v>
      </c>
      <c r="AM688" s="336" t="str">
        <f t="shared" si="1713"/>
        <v>0,378841370417235-0,310907077790122i</v>
      </c>
      <c r="AN688" s="336" t="str">
        <f t="shared" si="1714"/>
        <v>0,407491368343982-0,272277027464218i</v>
      </c>
      <c r="AO688" s="336" t="str">
        <f t="shared" si="1715"/>
        <v>0,432217001636366-0,231024800521657i</v>
      </c>
      <c r="AP688" s="336" t="str">
        <f t="shared" si="1716"/>
        <v>0,452780148928888-0,187547678459468i</v>
      </c>
      <c r="AQ688" s="336" t="str">
        <f t="shared" si="1717"/>
        <v>0,468982775872425-0,142264369729727i</v>
      </c>
      <c r="AR688" s="336" t="str">
        <f t="shared" si="1718"/>
        <v>0,480668842312252-0,0956109773498895i</v>
      </c>
      <c r="AS688" s="336" t="str">
        <f t="shared" si="1719"/>
        <v>0,487725805040307-0,0480367989918836i</v>
      </c>
      <c r="AT688" s="336" t="str">
        <f t="shared" si="1720"/>
        <v>0,490085701647785-1,53697811733914E-14i</v>
      </c>
      <c r="AU688" s="336" t="str">
        <f t="shared" si="1721"/>
        <v>0,487725805040308+0,0480367989918669i</v>
      </c>
      <c r="AV688" s="336" t="str">
        <f t="shared" si="1722"/>
        <v>0,480668842312258+0,0956109773498591i</v>
      </c>
      <c r="AW688" s="336" t="str">
        <f t="shared" si="1723"/>
        <v>0,46898277587243+0,142264369729711i</v>
      </c>
      <c r="AX688" s="336" t="str">
        <f t="shared" si="1724"/>
        <v>0,4527801489289+0,18754767845944i</v>
      </c>
      <c r="AY688" s="336" t="str">
        <f t="shared" si="1725"/>
        <v>0,43221700163615+0,23102480052206i</v>
      </c>
      <c r="AZ688" s="336" t="str">
        <f t="shared" si="1726"/>
        <v>0,407491368343991+0,272277027464205i</v>
      </c>
      <c r="BA688" s="336" t="str">
        <f t="shared" si="1727"/>
        <v>0,378841370417254+0,310907077790099i</v>
      </c>
      <c r="BB688" s="336" t="str">
        <f t="shared" si="1728"/>
        <v>0,346542922997638+0,346542922997794i</v>
      </c>
      <c r="BC688" s="336" t="str">
        <f t="shared" si="1729"/>
        <v>0,31090707778994+0,378841370417385i</v>
      </c>
      <c r="BD688" s="336" t="str">
        <f t="shared" si="1730"/>
        <v>0,272277027464022+0,407491368344113i</v>
      </c>
      <c r="BE688" s="336" t="str">
        <f t="shared" si="1731"/>
        <v>0,231024800521867+0,432217001636253i</v>
      </c>
      <c r="BF688" s="336" t="str">
        <f t="shared" si="1732"/>
        <v>0,187547678459713+0,452780148928786i</v>
      </c>
      <c r="BG688" s="336" t="str">
        <f t="shared" si="1733"/>
        <v>0,142264369729981+0,468982775872348i</v>
      </c>
      <c r="BH688" s="336" t="str">
        <f t="shared" si="1734"/>
        <v>0,095610977350136+0,480668842312203i</v>
      </c>
      <c r="BI688" s="336" t="str">
        <f t="shared" si="1735"/>
        <v>0,0480367989921339+0,487725805040282i</v>
      </c>
      <c r="BJ688" s="336" t="str">
        <f t="shared" si="1736"/>
        <v>-2,20704112883921E-13+0,490085701647785i</v>
      </c>
      <c r="BK688" s="336" t="str">
        <f t="shared" si="1737"/>
        <v>-0,0480367989921019+0,487725805040285i</v>
      </c>
      <c r="BL688" s="336" t="str">
        <f t="shared" si="1738"/>
        <v>-0,0956109773501041+0,480668842312209i</v>
      </c>
      <c r="BM688" s="176"/>
      <c r="BN688" s="176"/>
      <c r="BO688" s="176"/>
      <c r="BP688" s="176"/>
      <c r="BQ688" s="176"/>
      <c r="BR688" s="176"/>
      <c r="BS688" s="176"/>
      <c r="BT688" s="176"/>
      <c r="BU688" s="176"/>
      <c r="BV688" s="176"/>
      <c r="BW688" s="176"/>
      <c r="BX688" s="176"/>
      <c r="BY688" s="176"/>
      <c r="BZ688" s="176"/>
      <c r="CA688" s="176"/>
      <c r="CB688" s="176"/>
      <c r="CC688" s="176"/>
      <c r="CD688" s="176"/>
      <c r="CE688" s="176"/>
      <c r="CF688" s="176"/>
      <c r="CG688" s="176"/>
      <c r="CH688" s="176" t="e">
        <f t="shared" si="1739"/>
        <v>#NUM!</v>
      </c>
      <c r="CI688" s="176"/>
      <c r="CJ688" s="176"/>
      <c r="CK688" s="176"/>
      <c r="CL688" s="176"/>
      <c r="CM688" s="176"/>
      <c r="CN688" s="176"/>
      <c r="CO688" s="176"/>
      <c r="CP688" s="176"/>
      <c r="CQ688" s="176"/>
      <c r="CR688" s="176"/>
      <c r="CS688" s="176"/>
      <c r="CT688" s="176"/>
      <c r="CU688" s="176"/>
      <c r="CV688" s="176"/>
      <c r="CW688" s="176"/>
      <c r="CX688" s="176"/>
      <c r="CY688" s="176"/>
      <c r="CZ688" s="176"/>
      <c r="DA688" s="176"/>
      <c r="DB688" s="176"/>
      <c r="DC688" s="176"/>
      <c r="DD688" s="176"/>
      <c r="DE688" s="176"/>
      <c r="DF688" s="176"/>
      <c r="DG688" s="176"/>
      <c r="DH688" s="176"/>
      <c r="DI688" s="176"/>
      <c r="DJ688" s="176"/>
      <c r="DK688" s="176"/>
      <c r="DL688" s="176"/>
      <c r="DM688" s="176"/>
      <c r="DN688" s="176"/>
      <c r="DO688" s="176"/>
      <c r="DP688" s="176"/>
      <c r="DQ688" s="176"/>
      <c r="DR688" s="176"/>
      <c r="DS688" s="176"/>
    </row>
    <row r="689" spans="1:123" s="336" customFormat="1">
      <c r="A689" s="334">
        <f t="shared" si="1741"/>
        <v>2.0000000000000011E-2</v>
      </c>
      <c r="B689" s="335">
        <v>64</v>
      </c>
      <c r="C689" s="335">
        <f t="shared" si="1742"/>
        <v>3200</v>
      </c>
      <c r="D689" s="335">
        <f t="shared" si="1740"/>
        <v>20106.192982974677</v>
      </c>
      <c r="E689" s="334" t="str">
        <f t="shared" si="1687"/>
        <v>20106,1929829747i</v>
      </c>
      <c r="F689" s="334" t="str">
        <f t="shared" si="1743"/>
        <v>0,068926443710471-0,0852959113066526i</v>
      </c>
      <c r="G689" s="334" t="str">
        <f t="shared" si="1744"/>
        <v>-3,35783155908367-0,795353209867086i</v>
      </c>
      <c r="H689" s="334" t="str">
        <f>IF(freq_ratio2&gt;1,IMPRODUCT(I92,IMDIV((IMPRODUCT(COMPLEX(1,Rc_2*Coutput2*microF2*miliOhm2*D689),COMPLEX(1,(effectiveL2*Requiv2*Kfeed2*0.5*Metccm2)*D689/(ratio2*(Xequiv2^2+Requiv2^2)*(Kfeed2*Metccm2*0.5/ratio2-Kinput2*Gdc_ccm2))))),IMSUM(1,IMPRODUCT(E689,1/omega1_2),IMPRODUCT(E689,E689,1/omega2_2),IMPRODUCT(E689,E689,E689,1/omega3_2)))),IMPRODUCT(I92,(IMDIV(COMPLEX(1,Rc_2*Coutput2*microF2*miliOhm2*D689),IMSUM(1,IMDIV(E689,omegat2),IMDIV(IMPRODUCT(E689,E689),omegapole0^2*(1-2*Gdc_dcm2/(Kfeed2*rload2))))))))</f>
        <v>0,0010197289344683-0,00126190623030826i</v>
      </c>
      <c r="I689" s="334" t="str">
        <f t="shared" si="1688"/>
        <v>0,000928457110107318-0,000805741078243673i</v>
      </c>
      <c r="J689" s="336" t="str">
        <f>IMPRODUCT(1/Nt_input,BZ625)</f>
        <v>0</v>
      </c>
      <c r="K689" s="336" t="str">
        <f t="shared" si="1689"/>
        <v>0</v>
      </c>
      <c r="L689" s="336" t="e">
        <f t="shared" si="1690"/>
        <v>#NUM!</v>
      </c>
      <c r="M689" s="336">
        <f t="shared" si="1746"/>
        <v>48.000000000000014</v>
      </c>
      <c r="N689" s="337">
        <f t="shared" si="1747"/>
        <v>1.6538419939093885E-14</v>
      </c>
      <c r="O689" s="336" t="str">
        <f t="shared" si="1748"/>
        <v>1,65384199390939E-14-5,47038668163637E-29i</v>
      </c>
      <c r="P689" s="336" t="str">
        <f t="shared" si="1749"/>
        <v>1,65384199390939E-14-4,61945358092923E-28i</v>
      </c>
      <c r="Q689" s="336" t="str">
        <f t="shared" si="1691"/>
        <v>1,65384199390939E-14-6,92918037139382E-28i</v>
      </c>
      <c r="R689" s="336" t="str">
        <f t="shared" si="1692"/>
        <v>1,65384199390939E-14+7,80041135371764E-28i</v>
      </c>
      <c r="S689" s="336" t="str">
        <f t="shared" si="1693"/>
        <v>1,65384199390939E-14+5,49068456325302E-28i</v>
      </c>
      <c r="T689" s="336" t="str">
        <f t="shared" si="1694"/>
        <v>1,65384199390939E-14+2,59339506535475E-28i</v>
      </c>
      <c r="U689" s="336" t="str">
        <f t="shared" si="1695"/>
        <v>1,65384199390939E-14+1,45879368975747E-28i</v>
      </c>
      <c r="V689" s="336" t="str">
        <f t="shared" si="1696"/>
        <v>1,65384199390939E-14-8,50933100707143E-29i</v>
      </c>
      <c r="W689" s="336" t="str">
        <f t="shared" si="1697"/>
        <v>1,65384199390939E-14-3,16065989117175E-28i</v>
      </c>
      <c r="X689" s="336" t="str">
        <f t="shared" si="1698"/>
        <v>1,65384199390939E-14-5,47038668163637E-28i</v>
      </c>
      <c r="Y689" s="336" t="str">
        <f t="shared" si="1699"/>
        <v>1,65384199390939E-14+8,67164233604145E-28i</v>
      </c>
      <c r="Z689" s="336" t="str">
        <f t="shared" si="1700"/>
        <v>1,65384199390939E-14+5,18679013070952E-28i</v>
      </c>
      <c r="AA689" s="336" t="str">
        <f t="shared" si="1701"/>
        <v>1,65384199390939E-14+4,05218875511223E-28i</v>
      </c>
      <c r="AB689" s="336" t="str">
        <f t="shared" si="1702"/>
        <v>1,65384199390939E-14+2,91758737951493E-28i</v>
      </c>
      <c r="AC689" s="336" t="str">
        <f t="shared" si="1703"/>
        <v>1,65384199390939E-14-5,67264825816992E-29i</v>
      </c>
      <c r="AD689" s="336" t="str">
        <f t="shared" si="1704"/>
        <v>1,65384199390939E-14+6,41051570311555E-27i</v>
      </c>
      <c r="AE689" s="336" t="str">
        <f t="shared" si="1705"/>
        <v>1,65384199390939E-14-5,18671840674621E-28i</v>
      </c>
      <c r="AF689" s="336" t="str">
        <f t="shared" si="1706"/>
        <v>1,65384199390939E-14-7,44785938446478E-27i</v>
      </c>
      <c r="AG689" s="336" t="str">
        <f t="shared" si="1707"/>
        <v>1,65384199390939E-14+2,30973396286094E-27i</v>
      </c>
      <c r="AH689" s="336" t="str">
        <f t="shared" si="1708"/>
        <v>1,65384199390939E-14-4,38442849795576E-27i</v>
      </c>
      <c r="AI689" s="336" t="str">
        <f t="shared" si="1709"/>
        <v>1,65384199390939E-14+5,1381397663965E-27i</v>
      </c>
      <c r="AJ689" s="336" t="str">
        <f t="shared" si="1710"/>
        <v>1,65384199390939E-14-1,55602269442019E-27i</v>
      </c>
      <c r="AK689" s="336" t="str">
        <f t="shared" si="1711"/>
        <v>1,65384199390939E-14+8,20157065290553E-27i</v>
      </c>
      <c r="AL689" s="336" t="str">
        <f t="shared" si="1712"/>
        <v>1,65384199390939E-14+1,0373580261419E-27i</v>
      </c>
      <c r="AM689" s="336" t="str">
        <f t="shared" si="1713"/>
        <v>1,65384199390939E-14-5,65680443467479E-27i</v>
      </c>
      <c r="AN689" s="336" t="str">
        <f t="shared" si="1714"/>
        <v>1,65384199390939E-14+4,10078891265093E-27i</v>
      </c>
      <c r="AO689" s="336" t="str">
        <f t="shared" si="1715"/>
        <v>1,65384199390939E-14-2,59337354816576E-27i</v>
      </c>
      <c r="AP689" s="336" t="str">
        <f t="shared" si="1716"/>
        <v>1,65384199390939E-14+7,16421979915995E-27i</v>
      </c>
      <c r="AQ689" s="336" t="str">
        <f t="shared" si="1717"/>
        <v>1,65384199390939E-14+7,17239633097727E-33i</v>
      </c>
      <c r="AR689" s="336" t="str">
        <f t="shared" si="1718"/>
        <v>1,65384199390939E-14-6,69415528842036E-27i</v>
      </c>
      <c r="AS689" s="336" t="str">
        <f t="shared" si="1719"/>
        <v>1,65384199390939E-14+3,06343805890535E-27i</v>
      </c>
      <c r="AT689" s="336" t="str">
        <f t="shared" si="1720"/>
        <v>1,65384199390939E-14-3,63072440191134E-27i</v>
      </c>
      <c r="AU689" s="336" t="str">
        <f t="shared" si="1721"/>
        <v>1,65384199390939E-14+5,65681877946746E-27i</v>
      </c>
      <c r="AV689" s="336" t="str">
        <f t="shared" si="1722"/>
        <v>1,65384199390939E-14-1,03734368134924E-27i</v>
      </c>
      <c r="AW689" s="336" t="str">
        <f t="shared" si="1723"/>
        <v>1,65384199390939E-14-7,73150614216594E-27i</v>
      </c>
      <c r="AX689" s="336" t="str">
        <f t="shared" si="1724"/>
        <v>1,65384199390939E-14+2,02608720515978E-27i</v>
      </c>
      <c r="AY689" s="336" t="str">
        <f t="shared" si="1725"/>
        <v>1,65384199390939E-14-5,13812542160384E-27i</v>
      </c>
      <c r="AZ689" s="336" t="str">
        <f t="shared" si="1726"/>
        <v>1,65384199390939E-14+4,61946792572189E-27i</v>
      </c>
      <c r="BA689" s="336" t="str">
        <f t="shared" si="1727"/>
        <v>1,65384199390939E-14-2,07469453509482E-27i</v>
      </c>
      <c r="BB689" s="336" t="str">
        <f t="shared" si="1728"/>
        <v>1,65384199390939E-14+7,68289881223091E-27i</v>
      </c>
      <c r="BC689" s="336" t="str">
        <f t="shared" si="1729"/>
        <v>1,65384199390939E-14+5,18686185467283E-28i</v>
      </c>
      <c r="BD689" s="336" t="str">
        <f t="shared" si="1730"/>
        <v>1,65384199390939E-14-5,70542610940249E-27i</v>
      </c>
      <c r="BE689" s="336" t="str">
        <f t="shared" si="1731"/>
        <v>1,65384199390939E-14+4,05216723792323E-27i</v>
      </c>
      <c r="BF689" s="336" t="str">
        <f t="shared" si="1732"/>
        <v>1,65384199390939E-14-3,11204538884039E-27i</v>
      </c>
      <c r="BG689" s="336" t="str">
        <f t="shared" si="1733"/>
        <v>1,65384199390939E-14+6,64554795848534E-27i</v>
      </c>
      <c r="BH689" s="336" t="str">
        <f t="shared" si="1734"/>
        <v>1,65384199390939E-14-5,1866466827829E-28i</v>
      </c>
      <c r="BI689" s="336" t="str">
        <f t="shared" si="1735"/>
        <v>1,65384199390939E-14-6,74277696314806E-27i</v>
      </c>
      <c r="BJ689" s="336" t="str">
        <f t="shared" si="1736"/>
        <v>1,65384199390939E-14+2,07471605228381E-27i</v>
      </c>
      <c r="BK689" s="336" t="str">
        <f t="shared" si="1737"/>
        <v>1,65384199390939E-14-4,14939624258597E-27i</v>
      </c>
      <c r="BL689" s="336" t="str">
        <f t="shared" si="1738"/>
        <v>1,65384199390939E-14+5,60819710473976E-27i</v>
      </c>
      <c r="BM689" s="176"/>
      <c r="BN689" s="176"/>
      <c r="BO689" s="176"/>
      <c r="BP689" s="176"/>
      <c r="BQ689" s="176"/>
      <c r="BR689" s="176"/>
      <c r="BS689" s="176"/>
      <c r="BT689" s="176"/>
      <c r="BU689" s="176"/>
      <c r="BV689" s="176"/>
      <c r="BW689" s="176"/>
      <c r="BX689" s="176"/>
      <c r="BY689" s="176"/>
      <c r="BZ689" s="176"/>
      <c r="CA689" s="176"/>
      <c r="CB689" s="176"/>
      <c r="CC689" s="176"/>
      <c r="CD689" s="176"/>
      <c r="CE689" s="176"/>
      <c r="CF689" s="176"/>
      <c r="CG689" s="176"/>
      <c r="CH689" s="176" t="e">
        <f t="shared" si="1739"/>
        <v>#NUM!</v>
      </c>
      <c r="CI689" s="176"/>
      <c r="CJ689" s="176"/>
      <c r="CK689" s="176"/>
      <c r="CL689" s="176"/>
      <c r="CM689" s="176"/>
      <c r="CN689" s="176"/>
      <c r="CO689" s="176"/>
      <c r="CP689" s="176"/>
      <c r="CQ689" s="176"/>
      <c r="CR689" s="176"/>
      <c r="CS689" s="176"/>
      <c r="CT689" s="176"/>
      <c r="CU689" s="176"/>
      <c r="CV689" s="176"/>
      <c r="CW689" s="176"/>
      <c r="CX689" s="176"/>
      <c r="CY689" s="176"/>
      <c r="CZ689" s="176"/>
      <c r="DA689" s="176"/>
      <c r="DB689" s="176"/>
      <c r="DC689" s="176"/>
      <c r="DD689" s="176"/>
      <c r="DE689" s="176"/>
      <c r="DF689" s="176"/>
      <c r="DG689" s="176"/>
      <c r="DH689" s="176"/>
      <c r="DI689" s="176"/>
      <c r="DJ689" s="176"/>
      <c r="DK689" s="176"/>
      <c r="DL689" s="176"/>
      <c r="DM689" s="176"/>
      <c r="DN689" s="176"/>
      <c r="DO689" s="176"/>
      <c r="DP689" s="176"/>
      <c r="DQ689" s="176"/>
      <c r="DR689" s="176"/>
      <c r="DS689" s="176"/>
    </row>
    <row r="690" spans="1:123" s="277" customFormat="1"/>
    <row r="691" spans="1:123">
      <c r="N691" s="224">
        <f>Fline*A689</f>
        <v>1.0000000000000004</v>
      </c>
      <c r="P691" s="223">
        <f>2*B689/Nt_input</f>
        <v>2</v>
      </c>
    </row>
    <row r="692" spans="1:123">
      <c r="G692" s="260" t="s">
        <v>820</v>
      </c>
      <c r="H692" s="260" t="s">
        <v>821</v>
      </c>
      <c r="I692" s="261" t="s">
        <v>822</v>
      </c>
      <c r="J692" s="260" t="s">
        <v>823</v>
      </c>
      <c r="K692" s="261" t="s">
        <v>824</v>
      </c>
      <c r="L692" s="260" t="s">
        <v>825</v>
      </c>
      <c r="M692" s="260" t="s">
        <v>826</v>
      </c>
      <c r="N692" s="261" t="s">
        <v>827</v>
      </c>
      <c r="O692" s="261" t="s">
        <v>828</v>
      </c>
      <c r="P692" s="261" t="s">
        <v>829</v>
      </c>
      <c r="Q692" s="260" t="s">
        <v>830</v>
      </c>
      <c r="R692" s="260" t="s">
        <v>831</v>
      </c>
      <c r="S692" s="261" t="s">
        <v>832</v>
      </c>
      <c r="T692" s="260" t="s">
        <v>833</v>
      </c>
      <c r="U692" s="261" t="s">
        <v>834</v>
      </c>
      <c r="V692" s="260" t="s">
        <v>835</v>
      </c>
      <c r="W692" s="260" t="s">
        <v>836</v>
      </c>
      <c r="X692" s="261" t="s">
        <v>837</v>
      </c>
      <c r="Y692" s="261" t="s">
        <v>838</v>
      </c>
      <c r="Z692" s="261" t="s">
        <v>839</v>
      </c>
      <c r="AA692" s="260" t="s">
        <v>840</v>
      </c>
      <c r="AB692" s="260" t="s">
        <v>841</v>
      </c>
      <c r="AC692" s="261" t="s">
        <v>842</v>
      </c>
      <c r="AD692" s="260" t="s">
        <v>843</v>
      </c>
      <c r="AE692" s="261" t="s">
        <v>844</v>
      </c>
      <c r="AF692" s="260" t="s">
        <v>845</v>
      </c>
      <c r="AG692" s="260" t="s">
        <v>846</v>
      </c>
      <c r="AH692" s="261" t="s">
        <v>847</v>
      </c>
      <c r="AI692" s="261" t="s">
        <v>848</v>
      </c>
      <c r="AJ692" s="261" t="s">
        <v>849</v>
      </c>
      <c r="AK692" s="260" t="s">
        <v>850</v>
      </c>
      <c r="AL692" s="260" t="s">
        <v>851</v>
      </c>
      <c r="AM692" s="261" t="s">
        <v>852</v>
      </c>
      <c r="AN692" s="260" t="s">
        <v>853</v>
      </c>
      <c r="AO692" s="261" t="s">
        <v>854</v>
      </c>
      <c r="AP692" s="260" t="s">
        <v>855</v>
      </c>
      <c r="AQ692" s="260" t="s">
        <v>856</v>
      </c>
      <c r="AR692" s="261" t="s">
        <v>857</v>
      </c>
      <c r="AS692" s="261" t="s">
        <v>858</v>
      </c>
      <c r="AT692" s="261" t="s">
        <v>859</v>
      </c>
      <c r="AU692" s="260" t="s">
        <v>860</v>
      </c>
      <c r="AV692" s="260" t="s">
        <v>861</v>
      </c>
      <c r="AW692" s="261" t="s">
        <v>862</v>
      </c>
      <c r="AX692" s="260" t="s">
        <v>863</v>
      </c>
      <c r="AY692" s="261" t="s">
        <v>864</v>
      </c>
      <c r="AZ692" s="260" t="s">
        <v>865</v>
      </c>
      <c r="BA692" s="260" t="s">
        <v>866</v>
      </c>
      <c r="BB692" s="261" t="s">
        <v>867</v>
      </c>
      <c r="BC692" s="261" t="s">
        <v>868</v>
      </c>
      <c r="BD692" s="261" t="s">
        <v>869</v>
      </c>
      <c r="BE692" s="260" t="s">
        <v>870</v>
      </c>
      <c r="BF692" s="260" t="s">
        <v>871</v>
      </c>
      <c r="BG692" s="261" t="s">
        <v>872</v>
      </c>
      <c r="BH692" s="260" t="s">
        <v>873</v>
      </c>
      <c r="BI692" s="261" t="s">
        <v>874</v>
      </c>
      <c r="BJ692" s="260" t="s">
        <v>875</v>
      </c>
      <c r="BK692" s="260" t="s">
        <v>876</v>
      </c>
      <c r="BL692" s="261" t="s">
        <v>877</v>
      </c>
      <c r="BM692" s="261" t="s">
        <v>878</v>
      </c>
      <c r="BN692" s="261" t="s">
        <v>879</v>
      </c>
      <c r="BO692" s="260" t="s">
        <v>880</v>
      </c>
      <c r="BP692" s="260" t="s">
        <v>881</v>
      </c>
      <c r="BQ692" s="261" t="s">
        <v>882</v>
      </c>
      <c r="BR692" s="260" t="s">
        <v>883</v>
      </c>
    </row>
    <row r="694" spans="1:123">
      <c r="B694" s="338" t="s">
        <v>565</v>
      </c>
      <c r="C694" s="235" t="s">
        <v>897</v>
      </c>
      <c r="D694" s="234" t="s">
        <v>898</v>
      </c>
      <c r="E694" s="233" t="s">
        <v>886</v>
      </c>
      <c r="F694" s="232" t="s">
        <v>887</v>
      </c>
      <c r="G694" s="339" t="str">
        <f t="shared" ref="G694:BR694" si="1750">IMSUM(G695:G744)</f>
        <v>0,0125172211860785</v>
      </c>
      <c r="H694" s="339" t="str">
        <f t="shared" si="1750"/>
        <v>0,0130445608456354</v>
      </c>
      <c r="I694" s="339" t="str">
        <f t="shared" si="1750"/>
        <v>0,0134462742533706</v>
      </c>
      <c r="J694" s="339" t="str">
        <f t="shared" si="1750"/>
        <v>0,0137184926895609</v>
      </c>
      <c r="K694" s="339" t="str">
        <f t="shared" si="1750"/>
        <v>0,013858594541862</v>
      </c>
      <c r="L694" s="339" t="str">
        <f t="shared" si="1750"/>
        <v>0,0138652305528464</v>
      </c>
      <c r="M694" s="339" t="str">
        <f t="shared" si="1750"/>
        <v>0,013738336814101</v>
      </c>
      <c r="N694" s="339" t="str">
        <f t="shared" si="1750"/>
        <v>0,0134791353816935</v>
      </c>
      <c r="O694" s="339" t="str">
        <f t="shared" si="1750"/>
        <v>0,0130901225071234</v>
      </c>
      <c r="P694" s="339" t="str">
        <f t="shared" si="1750"/>
        <v>0,0125750445970107</v>
      </c>
      <c r="Q694" s="339" t="str">
        <f t="shared" si="1750"/>
        <v>0,0119388621332175</v>
      </c>
      <c r="R694" s="339" t="str">
        <f t="shared" si="1750"/>
        <v>0,0111877019006325</v>
      </c>
      <c r="S694" s="339" t="str">
        <f t="shared" si="1750"/>
        <v>0,0103287979829273</v>
      </c>
      <c r="T694" s="339" t="str">
        <f t="shared" si="1750"/>
        <v>0,00937042209434412</v>
      </c>
      <c r="U694" s="339" t="str">
        <f t="shared" si="1750"/>
        <v>0,00832180391860909</v>
      </c>
      <c r="V694" s="339" t="str">
        <f t="shared" si="1750"/>
        <v>0,00719304222196657</v>
      </c>
      <c r="W694" s="339" t="str">
        <f t="shared" si="1750"/>
        <v>0,00599500759661629</v>
      </c>
      <c r="X694" s="339" t="str">
        <f t="shared" si="1750"/>
        <v>0,00473923777090611</v>
      </c>
      <c r="Y694" s="339" t="str">
        <f t="shared" si="1750"/>
        <v>0,00343782649472839</v>
      </c>
      <c r="Z694" s="339" t="str">
        <f t="shared" si="1750"/>
        <v>0,00210330707009818</v>
      </c>
      <c r="AA694" s="339" t="str">
        <f t="shared" si="1750"/>
        <v>0,000748531648604636</v>
      </c>
      <c r="AB694" s="339" t="str">
        <f t="shared" si="1750"/>
        <v>-0,000613452541858983</v>
      </c>
      <c r="AC694" s="339" t="str">
        <f t="shared" si="1750"/>
        <v>-0,00196952884899973</v>
      </c>
      <c r="AD694" s="339" t="str">
        <f t="shared" si="1750"/>
        <v>-0,00330663751666348</v>
      </c>
      <c r="AE694" s="339" t="str">
        <f t="shared" si="1750"/>
        <v>-0,00461190145745518</v>
      </c>
      <c r="AF694" s="339" t="str">
        <f t="shared" si="1750"/>
        <v>-0,00587275026608881</v>
      </c>
      <c r="AG694" s="339" t="str">
        <f t="shared" si="1750"/>
        <v>-0,00707704127928668</v>
      </c>
      <c r="AH694" s="339" t="str">
        <f t="shared" si="1750"/>
        <v>-0,00821317651626261</v>
      </c>
      <c r="AI694" s="339" t="str">
        <f t="shared" si="1750"/>
        <v>-0,00927021437360425</v>
      </c>
      <c r="AJ694" s="339" t="str">
        <f t="shared" si="1750"/>
        <v>-0,0102379749989192</v>
      </c>
      <c r="AK694" s="339" t="str">
        <f t="shared" si="1750"/>
        <v>-0,0111071383283449</v>
      </c>
      <c r="AL694" s="339" t="str">
        <f t="shared" si="1750"/>
        <v>-0,0118693338438861</v>
      </c>
      <c r="AM694" s="339" t="str">
        <f t="shared" si="1750"/>
        <v>-0,01251722118608</v>
      </c>
      <c r="AN694" s="339" t="str">
        <f t="shared" si="1750"/>
        <v>-0,0130445608456345</v>
      </c>
      <c r="AO694" s="339" t="str">
        <f t="shared" si="1750"/>
        <v>-0,0134462742533719</v>
      </c>
      <c r="AP694" s="339" t="str">
        <f t="shared" si="1750"/>
        <v>-0,0137184926895603</v>
      </c>
      <c r="AQ694" s="339" t="str">
        <f t="shared" si="1750"/>
        <v>-0,0138585945418613</v>
      </c>
      <c r="AR694" s="339" t="str">
        <f t="shared" si="1750"/>
        <v>-0,0138652305528471</v>
      </c>
      <c r="AS694" s="339" t="str">
        <f t="shared" si="1750"/>
        <v>-0,013738336814101</v>
      </c>
      <c r="AT694" s="339" t="str">
        <f t="shared" si="1750"/>
        <v>-0,0134791353816942</v>
      </c>
      <c r="AU694" s="339" t="str">
        <f t="shared" si="1750"/>
        <v>-0,0130901225071225</v>
      </c>
      <c r="AV694" s="339" t="str">
        <f t="shared" si="1750"/>
        <v>-0,0125750445970118</v>
      </c>
      <c r="AW694" s="339" t="str">
        <f t="shared" si="1750"/>
        <v>-0,0119388621332155</v>
      </c>
      <c r="AX694" s="339" t="str">
        <f t="shared" si="1750"/>
        <v>-0,0111877019006351</v>
      </c>
      <c r="AY694" s="339" t="str">
        <f t="shared" si="1750"/>
        <v>-0,0103287979829258</v>
      </c>
      <c r="AZ694" s="339" t="str">
        <f t="shared" si="1750"/>
        <v>-0,00937042209434264</v>
      </c>
      <c r="BA694" s="339" t="str">
        <f t="shared" si="1750"/>
        <v>-0,00832180391861127</v>
      </c>
      <c r="BB694" s="339" t="str">
        <f t="shared" si="1750"/>
        <v>-0,00719304222196625</v>
      </c>
      <c r="BC694" s="339" t="str">
        <f t="shared" si="1750"/>
        <v>-0,00599500759661636</v>
      </c>
      <c r="BD694" s="339" t="str">
        <f t="shared" si="1750"/>
        <v>-0,00473923777090526</v>
      </c>
      <c r="BE694" s="339" t="str">
        <f t="shared" si="1750"/>
        <v>-0,00343782649472643</v>
      </c>
      <c r="BF694" s="339" t="str">
        <f t="shared" si="1750"/>
        <v>-0,00210330707010242</v>
      </c>
      <c r="BG694" s="339" t="str">
        <f t="shared" si="1750"/>
        <v>-0,000748531648602222</v>
      </c>
      <c r="BH694" s="339" t="str">
        <f t="shared" si="1750"/>
        <v>0,000613452541859907</v>
      </c>
      <c r="BI694" s="339" t="str">
        <f t="shared" si="1750"/>
        <v>0,00196952884899726</v>
      </c>
      <c r="BJ694" s="339" t="str">
        <f t="shared" si="1750"/>
        <v>0,00330663751666532</v>
      </c>
      <c r="BK694" s="339" t="str">
        <f t="shared" si="1750"/>
        <v>0,00461190145745407</v>
      </c>
      <c r="BL694" s="339" t="str">
        <f t="shared" si="1750"/>
        <v>0,00587275026608817</v>
      </c>
      <c r="BM694" s="339" t="str">
        <f t="shared" si="1750"/>
        <v>0,00707704127928724</v>
      </c>
      <c r="BN694" s="339" t="str">
        <f t="shared" si="1750"/>
        <v>0,00821317651626208</v>
      </c>
      <c r="BO694" s="339" t="str">
        <f t="shared" si="1750"/>
        <v>0,00927021437360593</v>
      </c>
      <c r="BP694" s="339" t="str">
        <f t="shared" si="1750"/>
        <v>0,0102379749989183</v>
      </c>
      <c r="BQ694" s="339" t="str">
        <f t="shared" si="1750"/>
        <v>0,011107138328344</v>
      </c>
      <c r="BR694" s="339" t="str">
        <f t="shared" si="1750"/>
        <v>0,0118693338438882</v>
      </c>
    </row>
    <row r="695" spans="1:123">
      <c r="B695" s="340">
        <v>1</v>
      </c>
      <c r="C695" s="340">
        <f>0+Div_Nt_input</f>
        <v>3.1250000000000001E-4</v>
      </c>
      <c r="D695" s="341">
        <f t="shared" ref="D695:D726" si="1751">Vo_set2+E695</f>
        <v>24.01251722118608</v>
      </c>
      <c r="E695" s="342" t="str">
        <f>G694</f>
        <v>0,0125172211860785</v>
      </c>
      <c r="F695" s="291">
        <v>1</v>
      </c>
      <c r="G695" s="343">
        <f>2*IMREAL(K626)*COS(2*PI()*B626*1/Nt_input)-2*IMAGINARY(K626)*SIN(2*PI()*B626*1/Nt_input)</f>
        <v>1.2517221186078023E-2</v>
      </c>
      <c r="H695" s="343">
        <f t="shared" ref="H695:H726" si="1752">2*IMREAL(K626)*COS(2*PI()*B626*2/Nt_input)-2*IMAGINARY(K626)*SIN(2*PI()*B626*2/Nt_input)</f>
        <v>1.3044560845636859E-2</v>
      </c>
      <c r="I695" s="343">
        <f t="shared" ref="I695:I726" si="1753">2*IMREAL(K626)*COS(2*PI()*B626*3/Nt_input)-2*IMAGINARY(K626)*SIN(2*PI()*B626*3/Nt_input)</f>
        <v>1.3446274253369894E-2</v>
      </c>
      <c r="J695" s="343">
        <f t="shared" ref="J695:J726" si="1754">2*IMREAL(K626)*COS(2*PI()*B626*4/Nt_input)-2*IMAGINARY(K626)*SIN(2*PI()*B626*4/Nt_input)</f>
        <v>1.3718492689561775E-2</v>
      </c>
      <c r="K695" s="343">
        <f t="shared" ref="K695:K726" si="1755">2*IMREAL(K626)*COS(2*PI()*B626*5/Nt_input)-2*IMAGINARY(K626)*SIN(2*PI()*B626*5/Nt_input)</f>
        <v>1.3858594541862237E-2</v>
      </c>
      <c r="L695" s="343">
        <f t="shared" ref="L695:L726" si="1756">2*IMREAL(K626)*COS(2*PI()*B626*6/Nt_input)-2*IMAGINARY(K626)*SIN(2*PI()*B626*6/Nt_input)</f>
        <v>1.3865230552846167E-2</v>
      </c>
      <c r="M695" s="343">
        <f t="shared" ref="M695:M726" si="1757">2*IMREAL(K626)*COS(2*PI()*B626*7/Nt_input)-2*IMAGINARY(K626)*SIN(2*PI()*B626*7/Nt_input)</f>
        <v>1.3738336814100173E-2</v>
      </c>
      <c r="N695" s="343">
        <f t="shared" ref="N695:N726" si="1758">2*IMREAL(K626)*COS(2*PI()*B626*8/Nt_input)-2*IMAGINARY(K626)*SIN(2*PI()*B626*8/Nt_input)</f>
        <v>1.3479135381695557E-2</v>
      </c>
      <c r="O695" s="343">
        <f t="shared" ref="O695:O726" si="1759">2*IMREAL(K626)*COS(2*PI()*B626*9/Nt_input)-2*IMAGINARY(K626)*SIN(2*PI()*B626*9/Nt_input)</f>
        <v>1.3090122507120286E-2</v>
      </c>
      <c r="P695" s="343">
        <f t="shared" ref="P695:P726" si="1760">2*IMREAL(K626)*COS(2*PI()*B626*10/Nt_input)-2*IMAGINARY(K626)*SIN(2*PI()*B626*10/Nt_input)</f>
        <v>1.2575044597012594E-2</v>
      </c>
      <c r="Q695" s="343">
        <f t="shared" ref="Q695:Q726" si="1761">2*IMREAL(K626)*COS(2*PI()*B626*11/Nt_input)-2*IMAGINARY(K626)*SIN(2*PI()*B626*11/Nt_input)</f>
        <v>1.1938862133217043E-2</v>
      </c>
      <c r="R695" s="343">
        <f t="shared" ref="R695:R726" si="1762">2*IMREAL(K626)*COS(2*PI()*B626*12/Nt_input)-2*IMAGINARY(K626)*SIN(2*PI()*B626*12/Nt_input)</f>
        <v>1.1187701900632695E-2</v>
      </c>
      <c r="S695" s="343">
        <f t="shared" ref="S695:S726" si="1763">2*IMREAL(K626)*COS(2*PI()*B626*13/Nt_input)-2*IMAGINARY(K626)*SIN(2*PI()*B626*13/Nt_input)</f>
        <v>1.0328797982925289E-2</v>
      </c>
      <c r="T695" s="343">
        <f t="shared" ref="T695:T726" si="1764">2*IMREAL(K626)*COS(2*PI()*B626*14/Nt_input)-2*IMAGINARY(K626)*SIN(2*PI()*B626*14/Nt_input)</f>
        <v>9.3704220943469883E-3</v>
      </c>
      <c r="U695" s="343">
        <f t="shared" ref="U695:U726" si="1765">2*IMREAL(K626)*COS(2*PI()*B626*15/Nt_input)-2*IMAGINARY(K626)*SIN(2*PI()*B626*15/Nt_input)</f>
        <v>8.3218039186063585E-3</v>
      </c>
      <c r="V695" s="343">
        <f t="shared" ref="V695:V726" si="1766">2*IMREAL(K626)*COS(2*PI()*B626*16/Nt_input)-2*IMAGINARY(K626)*SIN(2*PI()*B626*16/Nt_input)</f>
        <v>7.1930422219687812E-3</v>
      </c>
      <c r="W695" s="343">
        <f t="shared" ref="W695:W726" si="1767">2*IMREAL(K626)*COS(2*PI()*B626*17/Nt_input)-2*IMAGINARY(K626)*SIN(2*PI()*B626*17/Nt_input)</f>
        <v>5.9950075966167873E-3</v>
      </c>
      <c r="X695" s="343">
        <f t="shared" ref="X695:X726" si="1768">2*IMREAL(K626)*COS(2*PI()*B626*18/Nt_input)-2*IMAGINARY(K626)*SIN(2*PI()*B626*18/Nt_input)</f>
        <v>4.7392377709048637E-3</v>
      </c>
      <c r="Y695" s="343">
        <f t="shared" ref="Y695:Y726" si="1769">2*IMREAL(K626)*COS(2*PI()*B626*19/Nt_input)-2*IMAGINARY(K626)*SIN(2*PI()*B626*19/Nt_input)</f>
        <v>3.4378264947282308E-3</v>
      </c>
      <c r="Z695" s="343">
        <f t="shared" ref="Z695:Z726" si="1770">2*IMREAL(K626)*COS(2*PI()*B626*20/Nt_input)-2*IMAGINARY(K626)*SIN(2*PI()*B626*20/Nt_input)</f>
        <v>2.1033070701002342E-3</v>
      </c>
      <c r="AA695" s="343">
        <f t="shared" ref="AA695:AA726" si="1771">2*IMREAL(K626)*COS(2*PI()*B626*21/Nt_input)-2*IMAGINARY(K626)*SIN(2*PI()*B626*21/Nt_input)</f>
        <v>7.4853164860257202E-4</v>
      </c>
      <c r="AB695" s="343">
        <f t="shared" ref="AB695:AB726" si="1772">2*IMREAL(K626)*COS(2*PI()*B626*22/Nt_input)-2*IMAGINARY(K626)*SIN(2*PI()*B626*22/Nt_input)</f>
        <v>-6.1345254186014921E-4</v>
      </c>
      <c r="AC695" s="343">
        <f t="shared" ref="AC695:AC726" si="1773">2*IMREAL(K626)*COS(2*PI()*B626*23/Nt_input)-2*IMAGINARY(K626)*SIN(2*PI()*B626*23/Nt_input)</f>
        <v>-1.9695288489974929E-3</v>
      </c>
      <c r="AD695" s="343">
        <f t="shared" ref="AD695:AD726" si="1774">2*IMREAL(K626)*COS(2*PI()*B626*24/Nt_input)-2*IMAGINARY(K626)*SIN(2*PI()*B626*24/Nt_input)</f>
        <v>-3.3066375166650019E-3</v>
      </c>
      <c r="AE695" s="343">
        <f t="shared" ref="AE695:AE726" si="1775">2*IMREAL(K626)*COS(2*PI()*B626*25/Nt_input)-2*IMAGINARY(K626)*SIN(2*PI()*B626*25/Nt_input)</f>
        <v>-4.6119014574550928E-3</v>
      </c>
      <c r="AF695" s="343">
        <f t="shared" ref="AF695:AF726" si="1776">2*IMREAL(K626)*COS(2*PI()*B626*26/Nt_input)-2*IMAGINARY(K626)*SIN(2*PI()*B626*26/Nt_input)</f>
        <v>-5.8727502660881024E-3</v>
      </c>
      <c r="AG695" s="343">
        <f t="shared" ref="AG695:AG726" si="1777">2*IMREAL(K626)*COS(2*PI()*B626*27/Nt_input)-2*IMAGINARY(K626)*SIN(2*PI()*B626*27/Nt_input)</f>
        <v>-7.077041279286822E-3</v>
      </c>
      <c r="AH695" s="343">
        <f t="shared" ref="AH695:AH726" si="1778">2*IMREAL(K626)*COS(2*PI()*B626*28/Nt_input)-2*IMAGINARY(K626)*SIN(2*PI()*B626*28/Nt_input)</f>
        <v>-8.2131765162617252E-3</v>
      </c>
      <c r="AI695" s="343">
        <f t="shared" ref="AI695:AI726" si="1779">2*IMREAL(K626)*COS(2*PI()*B626*29/Nt_input)-2*IMAGINARY(K626)*SIN(2*PI()*B626*29/Nt_input)</f>
        <v>-9.2702143736060373E-3</v>
      </c>
      <c r="AJ695" s="343">
        <f t="shared" ref="AJ695:AJ726" si="1780">2*IMREAL(K626)*COS(2*PI()*B626*30/Nt_input)-2*IMAGINARY(K626)*SIN(2*PI()*B626*30/Nt_input)</f>
        <v>-1.0237974998917864E-2</v>
      </c>
      <c r="AK695" s="343">
        <f t="shared" ref="AK695:AK726" si="1781">2*IMREAL(K626)*COS(2*PI()*B626*31/Nt_input)-2*IMAGINARY(K626)*SIN(2*PI()*B626*31/Nt_input)</f>
        <v>-1.1107138328343685E-2</v>
      </c>
      <c r="AL695" s="343">
        <f t="shared" ref="AL695:AL726" si="1782">2*IMREAL(K626)*COS(2*PI()*B626*32/Nt_input)-2*IMAGINARY(K626)*SIN(2*PI()*B626*32/Nt_input)</f>
        <v>-1.1869333843888118E-2</v>
      </c>
      <c r="AM695" s="343">
        <f t="shared" ref="AM695:AM726" si="1783">2*IMREAL(K626)*COS(2*PI()*B626*33/Nt_input)-2*IMAGINARY(K626)*SIN(2*PI()*B626*33/Nt_input)</f>
        <v>-1.2517221186078023E-2</v>
      </c>
      <c r="AN695" s="343">
        <f t="shared" ref="AN695:AN726" si="1784">2*IMREAL(K626)*COS(2*PI()*B626*34/Nt_input)-2*IMAGINARY(K626)*SIN(2*PI()*B626*34/Nt_input)</f>
        <v>-1.3044560845636859E-2</v>
      </c>
      <c r="AO695" s="343">
        <f t="shared" ref="AO695:AO726" si="1785">2*IMREAL(K626)*COS(2*PI()*B626*35/Nt_input)-2*IMAGINARY(K626)*SIN(2*PI()*B626*35/Nt_input)</f>
        <v>-1.3446274253369896E-2</v>
      </c>
      <c r="AP695" s="343">
        <f t="shared" ref="AP695:AP726" si="1786">2*IMREAL(K626)*COS(2*PI()*B626*36/Nt_input)-2*IMAGINARY(K626)*SIN(2*PI()*B626*36/Nt_input)</f>
        <v>-1.3718492689561776E-2</v>
      </c>
      <c r="AQ695" s="343">
        <f t="shared" ref="AQ695:AQ726" si="1787">2*IMREAL(K626)*COS(2*PI()*B626*37/Nt_input)-2*IMAGINARY(K626)*SIN(2*PI()*B626*37/Nt_input)</f>
        <v>-1.3858594541862237E-2</v>
      </c>
      <c r="AR695" s="343">
        <f t="shared" ref="AR695:AR726" si="1788">2*IMREAL(K626)*COS(2*PI()*B626*38/Nt_input)-2*IMAGINARY(K626)*SIN(2*PI()*B626*38/Nt_input)</f>
        <v>-1.3865230552846167E-2</v>
      </c>
      <c r="AS695" s="343">
        <f t="shared" ref="AS695:AS726" si="1789">2*IMREAL(K626)*COS(2*PI()*B626*39/Nt_input)-2*IMAGINARY(K626)*SIN(2*PI()*B626*39/Nt_input)</f>
        <v>-1.3738336814100173E-2</v>
      </c>
      <c r="AT695" s="343">
        <f t="shared" ref="AT695:AT726" si="1790">2*IMREAL(K626)*COS(2*PI()*B626*40/Nt_input)-2*IMAGINARY(K626)*SIN(2*PI()*B626*40/Nt_input)</f>
        <v>-1.3479135381695557E-2</v>
      </c>
      <c r="AU695" s="343">
        <f t="shared" ref="AU695:AU726" si="1791">2*IMREAL(K626)*COS(2*PI()*B626*41/Nt_input)-2*IMAGINARY(K626)*SIN(2*PI()*B626*41/Nt_input)</f>
        <v>-1.3090122507120289E-2</v>
      </c>
      <c r="AV695" s="343">
        <f t="shared" ref="AV695:AV726" si="1792">2*IMREAL(K626)*COS(2*PI()*B626*42/Nt_input)-2*IMAGINARY(K626)*SIN(2*PI()*B626*42/Nt_input)</f>
        <v>-1.2575044597012593E-2</v>
      </c>
      <c r="AW695" s="343">
        <f t="shared" ref="AW695:AW726" si="1793">2*IMREAL(K626)*COS(2*PI()*B626*43/Nt_input)-2*IMAGINARY(K626)*SIN(2*PI()*B626*43/Nt_input)</f>
        <v>-1.1938862133217045E-2</v>
      </c>
      <c r="AX695" s="343">
        <f t="shared" ref="AX695:AX726" si="1794">2*IMREAL(K626)*COS(2*PI()*B626*44/Nt_input)-2*IMAGINARY(K626)*SIN(2*PI()*B626*44/Nt_input)</f>
        <v>-1.1187701900632698E-2</v>
      </c>
      <c r="AY695" s="343">
        <f t="shared" ref="AY695:AY726" si="1795">2*IMREAL(K626)*COS(2*PI()*B626*45/Nt_input)-2*IMAGINARY(K626)*SIN(2*PI()*B626*45/Nt_input)</f>
        <v>-1.0328797982925289E-2</v>
      </c>
      <c r="AZ695" s="343">
        <f t="shared" ref="AZ695:AZ726" si="1796">2*IMREAL(K626)*COS(2*PI()*B626*46/Nt_input)-2*IMAGINARY(K626)*SIN(2*PI()*B626*46/Nt_input)</f>
        <v>-9.3704220943469918E-3</v>
      </c>
      <c r="BA695" s="343">
        <f t="shared" ref="BA695:BA726" si="1797">2*IMREAL(K626)*COS(2*PI()*B626*47/Nt_input)-2*IMAGINARY(K626)*SIN(2*PI()*B626*47/Nt_input)</f>
        <v>-8.3218039186063568E-3</v>
      </c>
      <c r="BB695" s="343">
        <f t="shared" ref="BB695:BB726" si="1798">2*IMREAL(K626)*COS(2*PI()*B626*48/Nt_input)-2*IMAGINARY(K626)*SIN(2*PI()*B626*48/Nt_input)</f>
        <v>-7.1930422219687829E-3</v>
      </c>
      <c r="BC695" s="343">
        <f t="shared" ref="BC695:BC726" si="1799">2*IMREAL(K626)*COS(2*PI()*B626*49/Nt_input)-2*IMAGINARY(K626)*SIN(2*PI()*B626*49/Nt_input)</f>
        <v>-5.9950075966167943E-3</v>
      </c>
      <c r="BD695" s="343">
        <f t="shared" ref="BD695:BD726" si="1800">2*IMREAL(K626)*COS(2*PI()*B626*50/Nt_input)-2*IMAGINARY(K626)*SIN(2*PI()*B626*50/Nt_input)</f>
        <v>-4.7392377709048628E-3</v>
      </c>
      <c r="BE695" s="343">
        <f t="shared" ref="BE695:BE726" si="1801">2*IMREAL(K626)*COS(2*PI()*B626*51/Nt_input)-2*IMAGINARY(K626)*SIN(2*PI()*B626*51/Nt_input)</f>
        <v>-3.4378264947282321E-3</v>
      </c>
      <c r="BF695" s="343">
        <f t="shared" ref="BF695:BF726" si="1802">2*IMREAL(K626)*COS(2*PI()*B626*52/Nt_input)-2*IMAGINARY(K626)*SIN(2*PI()*B626*52/Nt_input)</f>
        <v>-2.1033070701002299E-3</v>
      </c>
      <c r="BG695" s="343">
        <f t="shared" ref="BG695:BG726" si="1803">2*IMREAL(K626)*COS(2*PI()*B626*53/Nt_input)-2*IMAGINARY(K626)*SIN(2*PI()*B626*53/Nt_input)</f>
        <v>-7.4853164860257376E-4</v>
      </c>
      <c r="BH695" s="343">
        <f t="shared" ref="BH695:BH726" si="1804">2*IMREAL(K626)*COS(2*PI()*B626*54/Nt_input)-2*IMAGINARY(K626)*SIN(2*PI()*B626*54/Nt_input)</f>
        <v>6.1345254186014747E-4</v>
      </c>
      <c r="BI695" s="343">
        <f t="shared" ref="BI695:BI726" si="1805">2*IMREAL(K626)*COS(2*PI()*B626*55/Nt_input)-2*IMAGINARY(K626)*SIN(2*PI()*B626*55/Nt_input)</f>
        <v>1.9695288489974972E-3</v>
      </c>
      <c r="BJ695" s="343">
        <f t="shared" ref="BJ695:BJ726" si="1806">2*IMREAL(K626)*COS(2*PI()*B626*56/Nt_input)-2*IMAGINARY(K626)*SIN(2*PI()*B626*56/Nt_input)</f>
        <v>3.306637516665001E-3</v>
      </c>
      <c r="BK695" s="343">
        <f t="shared" ref="BK695:BK726" si="1807">2*IMREAL(K626)*COS(2*PI()*B626*57/Nt_input)-2*IMAGINARY(K626)*SIN(2*PI()*B626*57/Nt_input)</f>
        <v>4.6119014574550858E-3</v>
      </c>
      <c r="BL695" s="343">
        <f t="shared" ref="BL695:BL726" si="1808">2*IMREAL(K626)*COS(2*PI()*B626*58/Nt_input)-2*IMAGINARY(K626)*SIN(2*PI()*B626*58/Nt_input)</f>
        <v>5.8727502660881024E-3</v>
      </c>
      <c r="BM695" s="343">
        <f t="shared" ref="BM695:BM726" si="1809">2*IMREAL(K626)*COS(2*PI()*B626*59/Nt_input)-2*IMAGINARY(K626)*SIN(2*PI()*B626*59/Nt_input)</f>
        <v>7.0770412792868212E-3</v>
      </c>
      <c r="BN695" s="343">
        <f t="shared" ref="BN695:BN726" si="1810">2*IMREAL(K626)*COS(2*PI()*B626*60/Nt_input)-2*IMAGINARY(K626)*SIN(2*PI()*B626*60/Nt_input)</f>
        <v>8.2131765162617183E-3</v>
      </c>
      <c r="BO695" s="343">
        <f t="shared" ref="BO695:BO726" si="1811">2*IMREAL(K626)*COS(2*PI()*B626*61/Nt_input)-2*IMAGINARY(K626)*SIN(2*PI()*B626*61/Nt_input)</f>
        <v>9.2702143736060373E-3</v>
      </c>
      <c r="BP695" s="343">
        <f t="shared" ref="BP695:BP726" si="1812">2*IMREAL(K626)*COS(2*PI()*B626*62/Nt_input)-2*IMAGINARY(K626)*SIN(2*PI()*B626*62/Nt_input)</f>
        <v>1.0237974998917862E-2</v>
      </c>
      <c r="BQ695" s="343">
        <f t="shared" ref="BQ695:BQ726" si="1813">2*IMREAL(K626)*COS(2*PI()*B626*63/Nt_input)-2*IMAGINARY(K626)*SIN(2*PI()*B626*63/Nt_input)</f>
        <v>1.1107138328343688E-2</v>
      </c>
      <c r="BR695" s="343">
        <f t="shared" ref="BR695:BR726" si="1814">2*IMREAL(K626)*COS(2*PI()*B626*64/Nt_input)-2*IMAGINARY(K626)*SIN(2*PI()*B626*64/Nt_input)</f>
        <v>1.1869333843888118E-2</v>
      </c>
    </row>
    <row r="696" spans="1:123">
      <c r="B696" s="340">
        <v>2</v>
      </c>
      <c r="C696" s="340">
        <f t="shared" ref="C696:C727" si="1815">C695+Div_Nt_input</f>
        <v>6.2500000000000001E-4</v>
      </c>
      <c r="D696" s="341">
        <f t="shared" si="1751"/>
        <v>24.013044560845636</v>
      </c>
      <c r="E696" s="342" t="str">
        <f>H694</f>
        <v>0,0130445608456354</v>
      </c>
      <c r="F696" s="291">
        <v>2</v>
      </c>
      <c r="G696" s="343">
        <f t="shared" ref="G696:G726" si="1816">2*IMREAL(K627)*COS(2*PI()*B627*1/Nt_input)-2*IMAGINARY(K627)*SIN(2*PI()*B627*1/Nt_input)</f>
        <v>-8.2393918270236685E-18</v>
      </c>
      <c r="H696" s="343">
        <f t="shared" si="1752"/>
        <v>-6.1802485006298691E-18</v>
      </c>
      <c r="I696" s="343">
        <f t="shared" si="1753"/>
        <v>-3.883601690280152E-18</v>
      </c>
      <c r="J696" s="343">
        <f t="shared" si="1754"/>
        <v>-1.4377102449218894E-18</v>
      </c>
      <c r="K696" s="343">
        <f t="shared" si="1755"/>
        <v>1.063431598871528E-18</v>
      </c>
      <c r="L696" s="343">
        <f t="shared" si="1756"/>
        <v>3.5237063626996229E-18</v>
      </c>
      <c r="M696" s="343">
        <f t="shared" si="1757"/>
        <v>5.8485670671264676E-18</v>
      </c>
      <c r="N696" s="343">
        <f t="shared" si="1758"/>
        <v>7.94867061907784E-18</v>
      </c>
      <c r="O696" s="343">
        <f t="shared" si="1759"/>
        <v>9.7433112168038879E-18</v>
      </c>
      <c r="P696" s="343">
        <f t="shared" si="1760"/>
        <v>1.1163521828580044E-17</v>
      </c>
      <c r="Q696" s="343">
        <f t="shared" si="1761"/>
        <v>1.2154724557059038E-17</v>
      </c>
      <c r="R696" s="343">
        <f t="shared" si="1762"/>
        <v>1.2678828037258316E-17</v>
      </c>
      <c r="S696" s="343">
        <f t="shared" si="1763"/>
        <v>1.2715691266354436E-17</v>
      </c>
      <c r="T696" s="343">
        <f t="shared" si="1764"/>
        <v>1.2263897611126372E-17</v>
      </c>
      <c r="U696" s="343">
        <f t="shared" si="1765"/>
        <v>1.1340809248375738E-17</v>
      </c>
      <c r="V696" s="343">
        <f t="shared" si="1766"/>
        <v>9.981899946209121E-18</v>
      </c>
      <c r="W696" s="343">
        <f t="shared" si="1767"/>
        <v>8.239391827023667E-18</v>
      </c>
      <c r="X696" s="343">
        <f t="shared" si="1768"/>
        <v>6.1802485006298699E-18</v>
      </c>
      <c r="Y696" s="343">
        <f t="shared" si="1769"/>
        <v>3.8836016902801574E-18</v>
      </c>
      <c r="Z696" s="343">
        <f t="shared" si="1770"/>
        <v>1.437710244921891E-18</v>
      </c>
      <c r="AA696" s="343">
        <f t="shared" si="1771"/>
        <v>-1.0634315988715288E-18</v>
      </c>
      <c r="AB696" s="343">
        <f t="shared" si="1772"/>
        <v>-3.5237063626996168E-18</v>
      </c>
      <c r="AC696" s="343">
        <f t="shared" si="1773"/>
        <v>-5.848567067126463E-18</v>
      </c>
      <c r="AD696" s="343">
        <f t="shared" si="1774"/>
        <v>-7.9486706190778384E-18</v>
      </c>
      <c r="AE696" s="343">
        <f t="shared" si="1775"/>
        <v>-9.7433112168038894E-18</v>
      </c>
      <c r="AF696" s="343">
        <f t="shared" si="1776"/>
        <v>-1.1163521828580047E-17</v>
      </c>
      <c r="AG696" s="343">
        <f t="shared" si="1777"/>
        <v>-1.2154724557059037E-17</v>
      </c>
      <c r="AH696" s="343">
        <f t="shared" si="1778"/>
        <v>-1.2678828037258316E-17</v>
      </c>
      <c r="AI696" s="343">
        <f t="shared" si="1779"/>
        <v>-1.2715691266354436E-17</v>
      </c>
      <c r="AJ696" s="343">
        <f t="shared" si="1780"/>
        <v>-1.2263897611126372E-17</v>
      </c>
      <c r="AK696" s="343">
        <f t="shared" si="1781"/>
        <v>-1.1340809248375738E-17</v>
      </c>
      <c r="AL696" s="343">
        <f t="shared" si="1782"/>
        <v>-9.981899946209121E-18</v>
      </c>
      <c r="AM696" s="343">
        <f t="shared" si="1783"/>
        <v>-8.2393918270236685E-18</v>
      </c>
      <c r="AN696" s="343">
        <f t="shared" si="1784"/>
        <v>-6.1802485006298676E-18</v>
      </c>
      <c r="AO696" s="343">
        <f t="shared" si="1785"/>
        <v>-3.8836016902801582E-18</v>
      </c>
      <c r="AP696" s="343">
        <f t="shared" si="1786"/>
        <v>-1.4377102449218925E-18</v>
      </c>
      <c r="AQ696" s="343">
        <f t="shared" si="1787"/>
        <v>1.063431598871528E-18</v>
      </c>
      <c r="AR696" s="343">
        <f t="shared" si="1788"/>
        <v>3.5237063626996152E-18</v>
      </c>
      <c r="AS696" s="343">
        <f t="shared" si="1789"/>
        <v>5.8485670671264614E-18</v>
      </c>
      <c r="AT696" s="343">
        <f t="shared" si="1790"/>
        <v>7.9486706190778369E-18</v>
      </c>
      <c r="AU696" s="343">
        <f t="shared" si="1791"/>
        <v>9.7433112168038802E-18</v>
      </c>
      <c r="AV696" s="343">
        <f t="shared" si="1792"/>
        <v>1.1163521828580047E-17</v>
      </c>
      <c r="AW696" s="343">
        <f t="shared" si="1793"/>
        <v>1.2154724557059037E-17</v>
      </c>
      <c r="AX696" s="343">
        <f t="shared" si="1794"/>
        <v>1.2678828037258313E-17</v>
      </c>
      <c r="AY696" s="343">
        <f t="shared" si="1795"/>
        <v>1.2715691266354434E-17</v>
      </c>
      <c r="AZ696" s="343">
        <f t="shared" si="1796"/>
        <v>1.2263897611126374E-17</v>
      </c>
      <c r="BA696" s="343">
        <f t="shared" si="1797"/>
        <v>1.1340809248375735E-17</v>
      </c>
      <c r="BB696" s="343">
        <f t="shared" si="1798"/>
        <v>9.9818999462091226E-18</v>
      </c>
      <c r="BC696" s="343">
        <f t="shared" si="1799"/>
        <v>8.2393918270236793E-18</v>
      </c>
      <c r="BD696" s="343">
        <f t="shared" si="1800"/>
        <v>6.1802485006298691E-18</v>
      </c>
      <c r="BE696" s="343">
        <f t="shared" si="1801"/>
        <v>3.883601690280159E-18</v>
      </c>
      <c r="BF696" s="343">
        <f t="shared" si="1802"/>
        <v>1.4377102449218817E-18</v>
      </c>
      <c r="BG696" s="343">
        <f t="shared" si="1803"/>
        <v>-1.0634315988715257E-18</v>
      </c>
      <c r="BH696" s="343">
        <f t="shared" si="1804"/>
        <v>-3.5237063626996144E-18</v>
      </c>
      <c r="BI696" s="343">
        <f t="shared" si="1805"/>
        <v>-5.8485670671264722E-18</v>
      </c>
      <c r="BJ696" s="343">
        <f t="shared" si="1806"/>
        <v>-7.9486706190778353E-18</v>
      </c>
      <c r="BK696" s="343">
        <f t="shared" si="1807"/>
        <v>-9.7433112168038802E-18</v>
      </c>
      <c r="BL696" s="343">
        <f t="shared" si="1808"/>
        <v>-1.1163521828580045E-17</v>
      </c>
      <c r="BM696" s="343">
        <f t="shared" si="1809"/>
        <v>-1.2154724557059037E-17</v>
      </c>
      <c r="BN696" s="343">
        <f t="shared" si="1810"/>
        <v>-1.2678828037258314E-17</v>
      </c>
      <c r="BO696" s="343">
        <f t="shared" si="1811"/>
        <v>-1.2715691266354436E-17</v>
      </c>
      <c r="BP696" s="343">
        <f t="shared" si="1812"/>
        <v>-1.2263897611126374E-17</v>
      </c>
      <c r="BQ696" s="343">
        <f t="shared" si="1813"/>
        <v>-1.1340809248375733E-17</v>
      </c>
      <c r="BR696" s="343">
        <f t="shared" si="1814"/>
        <v>-9.9818999462091241E-18</v>
      </c>
    </row>
    <row r="697" spans="1:123">
      <c r="B697" s="340">
        <v>3</v>
      </c>
      <c r="C697" s="340">
        <f t="shared" si="1815"/>
        <v>9.3749999999999997E-4</v>
      </c>
      <c r="D697" s="341">
        <f t="shared" si="1751"/>
        <v>24.013446274253372</v>
      </c>
      <c r="E697" s="342" t="str">
        <f>I694</f>
        <v>0,0134462742533706</v>
      </c>
      <c r="F697" s="291">
        <v>3</v>
      </c>
      <c r="G697" s="343">
        <f t="shared" si="1816"/>
        <v>1.2211103610999252E-17</v>
      </c>
      <c r="H697" s="343">
        <f t="shared" si="1752"/>
        <v>8.7870782595921082E-18</v>
      </c>
      <c r="I697" s="343">
        <f t="shared" si="1753"/>
        <v>4.6063156286792767E-18</v>
      </c>
      <c r="J697" s="343">
        <f t="shared" si="1754"/>
        <v>2.8860188801630489E-20</v>
      </c>
      <c r="K697" s="343">
        <f t="shared" si="1755"/>
        <v>-4.5510806711570227E-18</v>
      </c>
      <c r="L697" s="343">
        <f t="shared" si="1756"/>
        <v>-8.7390855196043692E-18</v>
      </c>
      <c r="M697" s="343">
        <f t="shared" si="1757"/>
        <v>-1.2174486191088356E-17</v>
      </c>
      <c r="N697" s="343">
        <f t="shared" si="1758"/>
        <v>-1.4561428286530094E-17</v>
      </c>
      <c r="O697" s="343">
        <f t="shared" si="1759"/>
        <v>-1.5694349955416825E-17</v>
      </c>
      <c r="P697" s="343">
        <f t="shared" si="1760"/>
        <v>-1.5475684744340619E-17</v>
      </c>
      <c r="Q697" s="343">
        <f t="shared" si="1761"/>
        <v>-1.3924263954453438E-17</v>
      </c>
      <c r="R697" s="343">
        <f t="shared" si="1762"/>
        <v>-1.117369490245652E-17</v>
      </c>
      <c r="S697" s="343">
        <f t="shared" si="1763"/>
        <v>-7.4608547481985871E-18</v>
      </c>
      <c r="T697" s="343">
        <f t="shared" si="1764"/>
        <v>-3.1054907927242772E-18</v>
      </c>
      <c r="U697" s="343">
        <f t="shared" si="1765"/>
        <v>1.5173159445928763E-18</v>
      </c>
      <c r="V697" s="343">
        <f t="shared" si="1766"/>
        <v>6.0094524515853579E-18</v>
      </c>
      <c r="W697" s="343">
        <f t="shared" si="1767"/>
        <v>9.9840589485807989E-18</v>
      </c>
      <c r="X697" s="343">
        <f t="shared" si="1768"/>
        <v>1.3098844992864793E-17</v>
      </c>
      <c r="Y697" s="343">
        <f t="shared" si="1769"/>
        <v>1.5085567301771598E-17</v>
      </c>
      <c r="Z697" s="343">
        <f t="shared" si="1770"/>
        <v>1.5773130684071496E-17</v>
      </c>
      <c r="AA697" s="343">
        <f t="shared" si="1771"/>
        <v>1.5102322642955166E-17</v>
      </c>
      <c r="AB697" s="343">
        <f t="shared" si="1772"/>
        <v>1.3130912716499818E-17</v>
      </c>
      <c r="AC697" s="343">
        <f t="shared" si="1773"/>
        <v>1.0028677403840167E-17</v>
      </c>
      <c r="AD697" s="343">
        <f t="shared" si="1774"/>
        <v>6.0627791270618368E-18</v>
      </c>
      <c r="AE697" s="343">
        <f t="shared" si="1775"/>
        <v>1.5747583828013972E-18</v>
      </c>
      <c r="AF697" s="343">
        <f t="shared" si="1776"/>
        <v>-3.0488794959916779E-18</v>
      </c>
      <c r="AG697" s="343">
        <f t="shared" si="1777"/>
        <v>-7.4099499198040456E-18</v>
      </c>
      <c r="AH697" s="343">
        <f t="shared" si="1778"/>
        <v>-1.1132880432040608E-17</v>
      </c>
      <c r="AI697" s="343">
        <f t="shared" si="1779"/>
        <v>-1.3897054756802893E-17</v>
      </c>
      <c r="AJ697" s="343">
        <f t="shared" si="1780"/>
        <v>-1.5464424057287103E-17</v>
      </c>
      <c r="AK697" s="343">
        <f t="shared" si="1781"/>
        <v>-1.570000754176824E-17</v>
      </c>
      <c r="AL697" s="343">
        <f t="shared" si="1782"/>
        <v>-1.4583516918748722E-17</v>
      </c>
      <c r="AM697" s="343">
        <f t="shared" si="1783"/>
        <v>-1.221110361099925E-17</v>
      </c>
      <c r="AN697" s="343">
        <f t="shared" si="1784"/>
        <v>-8.7870782595921159E-18</v>
      </c>
      <c r="AO697" s="343">
        <f t="shared" si="1785"/>
        <v>-4.6063156286792744E-18</v>
      </c>
      <c r="AP697" s="343">
        <f t="shared" si="1786"/>
        <v>-2.8860188801642045E-20</v>
      </c>
      <c r="AQ697" s="343">
        <f t="shared" si="1787"/>
        <v>4.5510806711570243E-18</v>
      </c>
      <c r="AR697" s="343">
        <f t="shared" si="1788"/>
        <v>8.7390855196043553E-18</v>
      </c>
      <c r="AS697" s="343">
        <f t="shared" si="1789"/>
        <v>1.2174486191088353E-17</v>
      </c>
      <c r="AT697" s="343">
        <f t="shared" si="1790"/>
        <v>1.4561428286530085E-17</v>
      </c>
      <c r="AU697" s="343">
        <f t="shared" si="1791"/>
        <v>1.5694349955416825E-17</v>
      </c>
      <c r="AV697" s="343">
        <f t="shared" si="1792"/>
        <v>1.5475684744340616E-17</v>
      </c>
      <c r="AW697" s="343">
        <f t="shared" si="1793"/>
        <v>1.3924263954453444E-17</v>
      </c>
      <c r="AX697" s="343">
        <f t="shared" si="1794"/>
        <v>1.1173694902456517E-17</v>
      </c>
      <c r="AY697" s="343">
        <f t="shared" si="1795"/>
        <v>7.4608547481985994E-18</v>
      </c>
      <c r="AZ697" s="343">
        <f t="shared" si="1796"/>
        <v>3.1054907927242834E-18</v>
      </c>
      <c r="BA697" s="343">
        <f t="shared" si="1797"/>
        <v>-1.517315944592857E-18</v>
      </c>
      <c r="BB697" s="343">
        <f t="shared" si="1798"/>
        <v>-6.0094524515853525E-18</v>
      </c>
      <c r="BC697" s="343">
        <f t="shared" si="1799"/>
        <v>-9.9840589485808066E-18</v>
      </c>
      <c r="BD697" s="343">
        <f t="shared" si="1800"/>
        <v>-1.309884499286479E-17</v>
      </c>
      <c r="BE697" s="343">
        <f t="shared" si="1801"/>
        <v>-1.5085567301771601E-17</v>
      </c>
      <c r="BF697" s="343">
        <f t="shared" si="1802"/>
        <v>-1.5773130684071496E-17</v>
      </c>
      <c r="BG697" s="343">
        <f t="shared" si="1803"/>
        <v>-1.5102322642955169E-17</v>
      </c>
      <c r="BH697" s="343">
        <f t="shared" si="1804"/>
        <v>-1.3130912716499829E-17</v>
      </c>
      <c r="BI697" s="343">
        <f t="shared" si="1805"/>
        <v>-1.0028677403840195E-17</v>
      </c>
      <c r="BJ697" s="343">
        <f t="shared" si="1806"/>
        <v>-6.0627791270618299E-18</v>
      </c>
      <c r="BK697" s="343">
        <f t="shared" si="1807"/>
        <v>-1.5747583828014033E-18</v>
      </c>
      <c r="BL697" s="343">
        <f t="shared" si="1808"/>
        <v>3.0488794959916587E-18</v>
      </c>
      <c r="BM697" s="343">
        <f t="shared" si="1809"/>
        <v>7.4099499198040657E-18</v>
      </c>
      <c r="BN697" s="343">
        <f t="shared" si="1810"/>
        <v>1.1132880432040603E-17</v>
      </c>
      <c r="BO697" s="343">
        <f t="shared" si="1811"/>
        <v>1.3897054756802887E-17</v>
      </c>
      <c r="BP697" s="343">
        <f t="shared" si="1812"/>
        <v>1.5464424057287097E-17</v>
      </c>
      <c r="BQ697" s="343">
        <f t="shared" si="1813"/>
        <v>1.570000754176824E-17</v>
      </c>
      <c r="BR697" s="343">
        <f t="shared" si="1814"/>
        <v>1.4583516918748722E-17</v>
      </c>
    </row>
    <row r="698" spans="1:123">
      <c r="B698" s="340">
        <v>4</v>
      </c>
      <c r="C698" s="340">
        <f t="shared" si="1815"/>
        <v>1.25E-3</v>
      </c>
      <c r="D698" s="341">
        <f t="shared" si="1751"/>
        <v>24.013718492689559</v>
      </c>
      <c r="E698" s="342" t="str">
        <f>J694</f>
        <v>0,0137184926895609</v>
      </c>
      <c r="F698" s="291">
        <v>4</v>
      </c>
      <c r="G698" s="343">
        <f t="shared" si="1816"/>
        <v>3.8317756309390573E-17</v>
      </c>
      <c r="H698" s="343">
        <f t="shared" si="1752"/>
        <v>2.3279078284329755E-17</v>
      </c>
      <c r="I698" s="343">
        <f t="shared" si="1753"/>
        <v>4.6963716158498676E-18</v>
      </c>
      <c r="J698" s="343">
        <f t="shared" si="1754"/>
        <v>-1.4601315058428456E-17</v>
      </c>
      <c r="K698" s="343">
        <f t="shared" si="1755"/>
        <v>-3.167608387631165E-17</v>
      </c>
      <c r="L698" s="343">
        <f t="shared" si="1756"/>
        <v>-4.3928456068441777E-17</v>
      </c>
      <c r="M698" s="343">
        <f t="shared" si="1757"/>
        <v>-4.9493119036597527E-17</v>
      </c>
      <c r="N698" s="343">
        <f t="shared" si="1758"/>
        <v>-4.7522903287672598E-17</v>
      </c>
      <c r="O698" s="343">
        <f t="shared" si="1759"/>
        <v>-3.8317756309390586E-17</v>
      </c>
      <c r="P698" s="343">
        <f t="shared" si="1760"/>
        <v>-2.3279078284329761E-17</v>
      </c>
      <c r="Q698" s="343">
        <f t="shared" si="1761"/>
        <v>-4.6963716158498923E-18</v>
      </c>
      <c r="R698" s="343">
        <f t="shared" si="1762"/>
        <v>1.460131505842845E-17</v>
      </c>
      <c r="S698" s="343">
        <f t="shared" si="1763"/>
        <v>3.1676083876311663E-17</v>
      </c>
      <c r="T698" s="343">
        <f t="shared" si="1764"/>
        <v>4.3928456068441771E-17</v>
      </c>
      <c r="U698" s="343">
        <f t="shared" si="1765"/>
        <v>4.9493119036597527E-17</v>
      </c>
      <c r="V698" s="343">
        <f t="shared" si="1766"/>
        <v>4.7522903287672604E-17</v>
      </c>
      <c r="W698" s="343">
        <f t="shared" si="1767"/>
        <v>3.8317756309390573E-17</v>
      </c>
      <c r="X698" s="343">
        <f t="shared" si="1768"/>
        <v>2.3279078284329764E-17</v>
      </c>
      <c r="Y698" s="343">
        <f t="shared" si="1769"/>
        <v>4.6963716158498984E-18</v>
      </c>
      <c r="Z698" s="343">
        <f t="shared" si="1770"/>
        <v>-1.4601315058428443E-17</v>
      </c>
      <c r="AA698" s="343">
        <f t="shared" si="1771"/>
        <v>-3.1676083876311663E-17</v>
      </c>
      <c r="AB698" s="343">
        <f t="shared" si="1772"/>
        <v>-4.3928456068441752E-17</v>
      </c>
      <c r="AC698" s="343">
        <f t="shared" si="1773"/>
        <v>-4.9493119036597521E-17</v>
      </c>
      <c r="AD698" s="343">
        <f t="shared" si="1774"/>
        <v>-4.7522903287672604E-17</v>
      </c>
      <c r="AE698" s="343">
        <f t="shared" si="1775"/>
        <v>-3.8317756309390573E-17</v>
      </c>
      <c r="AF698" s="343">
        <f t="shared" si="1776"/>
        <v>-2.327907828432973E-17</v>
      </c>
      <c r="AG698" s="343">
        <f t="shared" si="1777"/>
        <v>-4.6963716158499062E-18</v>
      </c>
      <c r="AH698" s="343">
        <f t="shared" si="1778"/>
        <v>1.4601315058428437E-17</v>
      </c>
      <c r="AI698" s="343">
        <f t="shared" si="1779"/>
        <v>3.1676083876311657E-17</v>
      </c>
      <c r="AJ698" s="343">
        <f t="shared" si="1780"/>
        <v>4.3928456068441746E-17</v>
      </c>
      <c r="AK698" s="343">
        <f t="shared" si="1781"/>
        <v>4.9493119036597527E-17</v>
      </c>
      <c r="AL698" s="343">
        <f t="shared" si="1782"/>
        <v>4.7522903287672604E-17</v>
      </c>
      <c r="AM698" s="343">
        <f t="shared" si="1783"/>
        <v>3.8317756309390579E-17</v>
      </c>
      <c r="AN698" s="343">
        <f t="shared" si="1784"/>
        <v>2.327907828432974E-17</v>
      </c>
      <c r="AO698" s="343">
        <f t="shared" si="1785"/>
        <v>4.6963716158499123E-18</v>
      </c>
      <c r="AP698" s="343">
        <f t="shared" si="1786"/>
        <v>-1.4601315058428431E-17</v>
      </c>
      <c r="AQ698" s="343">
        <f t="shared" si="1787"/>
        <v>-3.167608387631165E-17</v>
      </c>
      <c r="AR698" s="343">
        <f t="shared" si="1788"/>
        <v>-4.3928456068441752E-17</v>
      </c>
      <c r="AS698" s="343">
        <f t="shared" si="1789"/>
        <v>-4.9493119036597527E-17</v>
      </c>
      <c r="AT698" s="343">
        <f t="shared" si="1790"/>
        <v>-4.7522903287672604E-17</v>
      </c>
      <c r="AU698" s="343">
        <f t="shared" si="1791"/>
        <v>-3.8317756309390641E-17</v>
      </c>
      <c r="AV698" s="343">
        <f t="shared" si="1792"/>
        <v>-2.3279078284329743E-17</v>
      </c>
      <c r="AW698" s="343">
        <f t="shared" si="1793"/>
        <v>-4.6963716158499169E-18</v>
      </c>
      <c r="AX698" s="343">
        <f t="shared" si="1794"/>
        <v>1.4601315058428342E-17</v>
      </c>
      <c r="AY698" s="343">
        <f t="shared" si="1795"/>
        <v>3.167608387631165E-17</v>
      </c>
      <c r="AZ698" s="343">
        <f t="shared" si="1796"/>
        <v>4.3928456068441746E-17</v>
      </c>
      <c r="BA698" s="343">
        <f t="shared" si="1797"/>
        <v>4.9493119036597527E-17</v>
      </c>
      <c r="BB698" s="343">
        <f t="shared" si="1798"/>
        <v>4.7522903287672611E-17</v>
      </c>
      <c r="BC698" s="343">
        <f t="shared" si="1799"/>
        <v>3.8317756309390641E-17</v>
      </c>
      <c r="BD698" s="343">
        <f t="shared" si="1800"/>
        <v>2.3279078284329749E-17</v>
      </c>
      <c r="BE698" s="343">
        <f t="shared" si="1801"/>
        <v>4.6963716158499231E-18</v>
      </c>
      <c r="BF698" s="343">
        <f t="shared" si="1802"/>
        <v>-1.4601315058428505E-17</v>
      </c>
      <c r="BG698" s="343">
        <f t="shared" si="1803"/>
        <v>-3.1676083876311644E-17</v>
      </c>
      <c r="BH698" s="343">
        <f t="shared" si="1804"/>
        <v>-4.3928456068441746E-17</v>
      </c>
      <c r="BI698" s="343">
        <f t="shared" si="1805"/>
        <v>-4.9493119036597527E-17</v>
      </c>
      <c r="BJ698" s="343">
        <f t="shared" si="1806"/>
        <v>-4.7522903287672611E-17</v>
      </c>
      <c r="BK698" s="343">
        <f t="shared" si="1807"/>
        <v>-3.8317756309390647E-17</v>
      </c>
      <c r="BL698" s="343">
        <f t="shared" si="1808"/>
        <v>-2.3279078284329755E-17</v>
      </c>
      <c r="BM698" s="343">
        <f t="shared" si="1809"/>
        <v>-4.6963716158499293E-18</v>
      </c>
      <c r="BN698" s="343">
        <f t="shared" si="1810"/>
        <v>1.4601315058428329E-17</v>
      </c>
      <c r="BO698" s="343">
        <f t="shared" si="1811"/>
        <v>3.1676083876311638E-17</v>
      </c>
      <c r="BP698" s="343">
        <f t="shared" si="1812"/>
        <v>4.392845606844174E-17</v>
      </c>
      <c r="BQ698" s="343">
        <f t="shared" si="1813"/>
        <v>4.9493119036597527E-17</v>
      </c>
      <c r="BR698" s="343">
        <f t="shared" si="1814"/>
        <v>4.7522903287672611E-17</v>
      </c>
    </row>
    <row r="699" spans="1:123">
      <c r="B699" s="340">
        <v>5</v>
      </c>
      <c r="C699" s="340">
        <f t="shared" si="1815"/>
        <v>1.5625000000000001E-3</v>
      </c>
      <c r="D699" s="341">
        <f t="shared" si="1751"/>
        <v>24.013858594541862</v>
      </c>
      <c r="E699" s="342" t="str">
        <f>K694</f>
        <v>0,013858594541862</v>
      </c>
      <c r="F699" s="291">
        <v>5</v>
      </c>
      <c r="G699" s="343">
        <f t="shared" si="1816"/>
        <v>-1.1394986158893121E-16</v>
      </c>
      <c r="H699" s="343">
        <f t="shared" si="1752"/>
        <v>-2.0953994942674497E-16</v>
      </c>
      <c r="I699" s="343">
        <f t="shared" si="1753"/>
        <v>-2.5564561267091931E-16</v>
      </c>
      <c r="J699" s="343">
        <f t="shared" si="1754"/>
        <v>-2.4137865447694911E-16</v>
      </c>
      <c r="K699" s="343">
        <f t="shared" si="1755"/>
        <v>-1.7010832361511206E-16</v>
      </c>
      <c r="L699" s="343">
        <f t="shared" si="1756"/>
        <v>-5.8665641200688485E-17</v>
      </c>
      <c r="M699" s="343">
        <f t="shared" si="1757"/>
        <v>6.6631370692075866E-17</v>
      </c>
      <c r="N699" s="343">
        <f t="shared" si="1758"/>
        <v>1.7619288657272744E-16</v>
      </c>
      <c r="O699" s="343">
        <f t="shared" si="1759"/>
        <v>2.4414513589873628E-16</v>
      </c>
      <c r="P699" s="343">
        <f t="shared" si="1760"/>
        <v>2.5444068729990151E-16</v>
      </c>
      <c r="Q699" s="343">
        <f t="shared" si="1761"/>
        <v>2.046481693916508E-16</v>
      </c>
      <c r="R699" s="343">
        <f t="shared" si="1762"/>
        <v>1.0652645729302071E-16</v>
      </c>
      <c r="S699" s="343">
        <f t="shared" si="1763"/>
        <v>-1.6752273586827202E-17</v>
      </c>
      <c r="T699" s="343">
        <f t="shared" si="1764"/>
        <v>-1.3607482989782913E-16</v>
      </c>
      <c r="U699" s="343">
        <f t="shared" si="1765"/>
        <v>-2.2326229847213438E-16</v>
      </c>
      <c r="V699" s="343">
        <f t="shared" si="1766"/>
        <v>-2.5772470720189998E-16</v>
      </c>
      <c r="W699" s="343">
        <f t="shared" si="1767"/>
        <v>-2.3132350078648406E-16</v>
      </c>
      <c r="X699" s="343">
        <f t="shared" si="1768"/>
        <v>-1.5029352137230744E-16</v>
      </c>
      <c r="Y699" s="343">
        <f t="shared" si="1769"/>
        <v>-3.3770603997579749E-17</v>
      </c>
      <c r="Z699" s="343">
        <f t="shared" si="1770"/>
        <v>9.0727493821601174E-17</v>
      </c>
      <c r="AA699" s="343">
        <f t="shared" si="1771"/>
        <v>1.937996161221879E-16</v>
      </c>
      <c r="AB699" s="343">
        <f t="shared" si="1772"/>
        <v>2.5110451113981038E-16</v>
      </c>
      <c r="AC699" s="343">
        <f t="shared" si="1773"/>
        <v>2.4910919977380648E-16</v>
      </c>
      <c r="AD699" s="343">
        <f t="shared" si="1774"/>
        <v>1.8828488971083459E-16</v>
      </c>
      <c r="AE699" s="343">
        <f t="shared" si="1775"/>
        <v>8.2995696209133064E-17</v>
      </c>
      <c r="AF699" s="343">
        <f t="shared" si="1776"/>
        <v>-4.1893551038373391E-17</v>
      </c>
      <c r="AG699" s="343">
        <f t="shared" si="1777"/>
        <v>-1.5688932320874226E-16</v>
      </c>
      <c r="AH699" s="343">
        <f t="shared" si="1778"/>
        <v>-2.3483450953564998E-16</v>
      </c>
      <c r="AI699" s="343">
        <f t="shared" si="1779"/>
        <v>-2.5732177191587028E-16</v>
      </c>
      <c r="AJ699" s="343">
        <f t="shared" si="1780"/>
        <v>-2.1904057532915668E-16</v>
      </c>
      <c r="AK699" s="343">
        <f t="shared" si="1781"/>
        <v>-1.2903131035989164E-16</v>
      </c>
      <c r="AL699" s="343">
        <f t="shared" si="1782"/>
        <v>-8.5503374170845567E-18</v>
      </c>
      <c r="AM699" s="343">
        <f t="shared" si="1783"/>
        <v>1.1394986158893069E-16</v>
      </c>
      <c r="AN699" s="343">
        <f t="shared" si="1784"/>
        <v>2.095399494267449E-16</v>
      </c>
      <c r="AO699" s="343">
        <f t="shared" si="1785"/>
        <v>2.5564561267091931E-16</v>
      </c>
      <c r="AP699" s="343">
        <f t="shared" si="1786"/>
        <v>2.4137865447694916E-16</v>
      </c>
      <c r="AQ699" s="343">
        <f t="shared" si="1787"/>
        <v>1.7010832361511245E-16</v>
      </c>
      <c r="AR699" s="343">
        <f t="shared" si="1788"/>
        <v>5.8665641200688411E-17</v>
      </c>
      <c r="AS699" s="343">
        <f t="shared" si="1789"/>
        <v>-6.6631370692075509E-17</v>
      </c>
      <c r="AT699" s="343">
        <f t="shared" si="1790"/>
        <v>-1.7619288657272749E-16</v>
      </c>
      <c r="AU699" s="343">
        <f t="shared" si="1791"/>
        <v>-2.4414513589873619E-16</v>
      </c>
      <c r="AV699" s="343">
        <f t="shared" si="1792"/>
        <v>-2.5444068729990151E-16</v>
      </c>
      <c r="AW699" s="343">
        <f t="shared" si="1793"/>
        <v>-2.0464816939165105E-16</v>
      </c>
      <c r="AX699" s="343">
        <f t="shared" si="1794"/>
        <v>-1.0652645729302045E-16</v>
      </c>
      <c r="AY699" s="343">
        <f t="shared" si="1795"/>
        <v>1.6752273586827044E-17</v>
      </c>
      <c r="AZ699" s="343">
        <f t="shared" si="1796"/>
        <v>1.3607482989782935E-16</v>
      </c>
      <c r="BA699" s="343">
        <f t="shared" si="1797"/>
        <v>2.2326229847213433E-16</v>
      </c>
      <c r="BB699" s="343">
        <f t="shared" si="1798"/>
        <v>2.5772470720189998E-16</v>
      </c>
      <c r="BC699" s="343">
        <f t="shared" si="1799"/>
        <v>2.3132350078648416E-16</v>
      </c>
      <c r="BD699" s="343">
        <f t="shared" si="1800"/>
        <v>1.5029352137230796E-16</v>
      </c>
      <c r="BE699" s="343">
        <f t="shared" si="1801"/>
        <v>3.377060399757991E-17</v>
      </c>
      <c r="BF699" s="343">
        <f t="shared" si="1802"/>
        <v>-9.0727493821600595E-17</v>
      </c>
      <c r="BG699" s="343">
        <f t="shared" si="1803"/>
        <v>-1.937996161221878E-16</v>
      </c>
      <c r="BH699" s="343">
        <f t="shared" si="1804"/>
        <v>-2.5110451113981024E-16</v>
      </c>
      <c r="BI699" s="343">
        <f t="shared" si="1805"/>
        <v>-2.4910919977380653E-16</v>
      </c>
      <c r="BJ699" s="343">
        <f t="shared" si="1806"/>
        <v>-1.8828488971083471E-16</v>
      </c>
      <c r="BK699" s="343">
        <f t="shared" si="1807"/>
        <v>-8.2995696209132781E-17</v>
      </c>
      <c r="BL699" s="343">
        <f t="shared" si="1808"/>
        <v>4.1893551038373231E-17</v>
      </c>
      <c r="BM699" s="343">
        <f t="shared" si="1809"/>
        <v>1.5688932320874251E-16</v>
      </c>
      <c r="BN699" s="343">
        <f t="shared" si="1810"/>
        <v>2.3483450953564993E-16</v>
      </c>
      <c r="BO699" s="343">
        <f t="shared" si="1811"/>
        <v>2.5732177191587023E-16</v>
      </c>
      <c r="BP699" s="343">
        <f t="shared" si="1812"/>
        <v>2.1904057532915677E-16</v>
      </c>
      <c r="BQ699" s="343">
        <f t="shared" si="1813"/>
        <v>1.2903131035989137E-16</v>
      </c>
      <c r="BR699" s="343">
        <f t="shared" si="1814"/>
        <v>8.5503374170847154E-18</v>
      </c>
    </row>
    <row r="700" spans="1:123">
      <c r="B700" s="340">
        <v>6</v>
      </c>
      <c r="C700" s="340">
        <f t="shared" si="1815"/>
        <v>1.8750000000000001E-3</v>
      </c>
      <c r="D700" s="341">
        <f t="shared" si="1751"/>
        <v>24.013865230552845</v>
      </c>
      <c r="E700" s="342" t="str">
        <f>L694</f>
        <v>0,0138652305528464</v>
      </c>
      <c r="F700" s="291">
        <v>6</v>
      </c>
      <c r="G700" s="343">
        <f t="shared" si="1816"/>
        <v>-1.2860515389143877E-18</v>
      </c>
      <c r="H700" s="343">
        <f t="shared" si="1752"/>
        <v>-1.9910389683823881E-17</v>
      </c>
      <c r="I700" s="343">
        <f t="shared" si="1753"/>
        <v>-3.1823716443488883E-17</v>
      </c>
      <c r="J700" s="343">
        <f t="shared" si="1754"/>
        <v>-3.3010516662763801E-17</v>
      </c>
      <c r="K700" s="343">
        <f t="shared" si="1755"/>
        <v>-2.3070766539500966E-17</v>
      </c>
      <c r="L700" s="343">
        <f t="shared" si="1756"/>
        <v>-5.3547659574789996E-18</v>
      </c>
      <c r="M700" s="343">
        <f t="shared" si="1757"/>
        <v>1.4166116190229104E-17</v>
      </c>
      <c r="N700" s="343">
        <f t="shared" si="1758"/>
        <v>2.8912156230524193E-17</v>
      </c>
      <c r="O700" s="343">
        <f t="shared" si="1759"/>
        <v>3.3913042473420046E-17</v>
      </c>
      <c r="P700" s="343">
        <f t="shared" si="1760"/>
        <v>2.7483172324224442E-17</v>
      </c>
      <c r="Q700" s="343">
        <f t="shared" si="1761"/>
        <v>1.1789802801113808E-17</v>
      </c>
      <c r="R700" s="343">
        <f t="shared" si="1762"/>
        <v>-7.8774467958933013E-18</v>
      </c>
      <c r="S700" s="343">
        <f t="shared" si="1763"/>
        <v>-2.4889518067744466E-17</v>
      </c>
      <c r="T700" s="343">
        <f t="shared" si="1764"/>
        <v>-3.3512309080476086E-17</v>
      </c>
      <c r="U700" s="343">
        <f t="shared" si="1765"/>
        <v>-3.0839415209268558E-17</v>
      </c>
      <c r="V700" s="343">
        <f t="shared" si="1766"/>
        <v>-1.7771764134899411E-17</v>
      </c>
      <c r="W700" s="343">
        <f t="shared" si="1767"/>
        <v>1.2860515389143692E-18</v>
      </c>
      <c r="X700" s="343">
        <f t="shared" si="1768"/>
        <v>1.9910389683823856E-17</v>
      </c>
      <c r="Y700" s="343">
        <f t="shared" si="1769"/>
        <v>3.1823716443488877E-17</v>
      </c>
      <c r="Z700" s="343">
        <f t="shared" si="1770"/>
        <v>3.3010516662763807E-17</v>
      </c>
      <c r="AA700" s="343">
        <f t="shared" si="1771"/>
        <v>2.3070766539500953E-17</v>
      </c>
      <c r="AB700" s="343">
        <f t="shared" si="1772"/>
        <v>5.3547659574789981E-18</v>
      </c>
      <c r="AC700" s="343">
        <f t="shared" si="1773"/>
        <v>-1.4166116190229094E-17</v>
      </c>
      <c r="AD700" s="343">
        <f t="shared" si="1774"/>
        <v>-2.8912156230524187E-17</v>
      </c>
      <c r="AE700" s="343">
        <f t="shared" si="1775"/>
        <v>-3.3913042473420046E-17</v>
      </c>
      <c r="AF700" s="343">
        <f t="shared" si="1776"/>
        <v>-2.7483172324224448E-17</v>
      </c>
      <c r="AG700" s="343">
        <f t="shared" si="1777"/>
        <v>-1.178980280111385E-17</v>
      </c>
      <c r="AH700" s="343">
        <f t="shared" si="1778"/>
        <v>7.8774467958933167E-18</v>
      </c>
      <c r="AI700" s="343">
        <f t="shared" si="1779"/>
        <v>2.4889518067744438E-17</v>
      </c>
      <c r="AJ700" s="343">
        <f t="shared" si="1780"/>
        <v>3.3512309080476086E-17</v>
      </c>
      <c r="AK700" s="343">
        <f t="shared" si="1781"/>
        <v>3.0839415209268589E-17</v>
      </c>
      <c r="AL700" s="343">
        <f t="shared" si="1782"/>
        <v>1.7771764134899423E-17</v>
      </c>
      <c r="AM700" s="343">
        <f t="shared" si="1783"/>
        <v>-1.2860515389144185E-18</v>
      </c>
      <c r="AN700" s="343">
        <f t="shared" si="1784"/>
        <v>-1.991038968382385E-17</v>
      </c>
      <c r="AO700" s="343">
        <f t="shared" si="1785"/>
        <v>-3.1823716443488895E-17</v>
      </c>
      <c r="AP700" s="343">
        <f t="shared" si="1786"/>
        <v>-3.3010516662763807E-17</v>
      </c>
      <c r="AQ700" s="343">
        <f t="shared" si="1787"/>
        <v>-2.3070766539500963E-17</v>
      </c>
      <c r="AR700" s="343">
        <f t="shared" si="1788"/>
        <v>-5.3547659574790705E-18</v>
      </c>
      <c r="AS700" s="343">
        <f t="shared" si="1789"/>
        <v>1.4166116190229085E-17</v>
      </c>
      <c r="AT700" s="343">
        <f t="shared" si="1790"/>
        <v>2.891215623052415E-17</v>
      </c>
      <c r="AU700" s="343">
        <f t="shared" si="1791"/>
        <v>3.3913042473420046E-17</v>
      </c>
      <c r="AV700" s="343">
        <f t="shared" si="1792"/>
        <v>2.7483172324224417E-17</v>
      </c>
      <c r="AW700" s="343">
        <f t="shared" si="1793"/>
        <v>1.178980280111386E-17</v>
      </c>
      <c r="AX700" s="343">
        <f t="shared" si="1794"/>
        <v>-7.877446795893306E-18</v>
      </c>
      <c r="AY700" s="343">
        <f t="shared" si="1795"/>
        <v>-2.4889518067744432E-17</v>
      </c>
      <c r="AZ700" s="343">
        <f t="shared" si="1796"/>
        <v>-3.3512309080476086E-17</v>
      </c>
      <c r="BA700" s="343">
        <f t="shared" si="1797"/>
        <v>-3.0839415209268595E-17</v>
      </c>
      <c r="BB700" s="343">
        <f t="shared" si="1798"/>
        <v>-1.7771764134899432E-17</v>
      </c>
      <c r="BC700" s="343">
        <f t="shared" si="1799"/>
        <v>1.2860515389144031E-18</v>
      </c>
      <c r="BD700" s="343">
        <f t="shared" si="1800"/>
        <v>1.9910389683823838E-17</v>
      </c>
      <c r="BE700" s="343">
        <f t="shared" si="1801"/>
        <v>3.1823716443488889E-17</v>
      </c>
      <c r="BF700" s="343">
        <f t="shared" si="1802"/>
        <v>3.3010516662763813E-17</v>
      </c>
      <c r="BG700" s="343">
        <f t="shared" si="1803"/>
        <v>2.3070766539500972E-17</v>
      </c>
      <c r="BH700" s="343">
        <f t="shared" si="1804"/>
        <v>5.3547659574790797E-18</v>
      </c>
      <c r="BI700" s="343">
        <f t="shared" si="1805"/>
        <v>-1.4166116190228962E-17</v>
      </c>
      <c r="BJ700" s="343">
        <f t="shared" si="1806"/>
        <v>-2.8912156230524206E-17</v>
      </c>
      <c r="BK700" s="343">
        <f t="shared" si="1807"/>
        <v>-3.3913042473420046E-17</v>
      </c>
      <c r="BL700" s="343">
        <f t="shared" si="1808"/>
        <v>-2.7483172324224498E-17</v>
      </c>
      <c r="BM700" s="343">
        <f t="shared" si="1809"/>
        <v>-1.1789802801113757E-17</v>
      </c>
      <c r="BN700" s="343">
        <f t="shared" si="1810"/>
        <v>7.8774467958932905E-18</v>
      </c>
      <c r="BO700" s="343">
        <f t="shared" si="1811"/>
        <v>2.4889518067744423E-17</v>
      </c>
      <c r="BP700" s="343">
        <f t="shared" si="1812"/>
        <v>3.3512309080476061E-17</v>
      </c>
      <c r="BQ700" s="343">
        <f t="shared" si="1813"/>
        <v>3.0839415209268546E-17</v>
      </c>
      <c r="BR700" s="343">
        <f t="shared" si="1814"/>
        <v>1.7771764134899444E-17</v>
      </c>
    </row>
    <row r="701" spans="1:123">
      <c r="B701" s="340">
        <v>7</v>
      </c>
      <c r="C701" s="340">
        <f t="shared" si="1815"/>
        <v>2.1875000000000002E-3</v>
      </c>
      <c r="D701" s="341">
        <f t="shared" si="1751"/>
        <v>24.0137383368141</v>
      </c>
      <c r="E701" s="342" t="str">
        <f>M694</f>
        <v>0,013738336814101</v>
      </c>
      <c r="F701" s="291">
        <v>7</v>
      </c>
      <c r="G701" s="343">
        <f t="shared" si="1816"/>
        <v>-7.4712129707163236E-18</v>
      </c>
      <c r="H701" s="343">
        <f t="shared" si="1752"/>
        <v>-1.3683457118496692E-17</v>
      </c>
      <c r="I701" s="343">
        <f t="shared" si="1753"/>
        <v>-1.3683697810761074E-17</v>
      </c>
      <c r="J701" s="343">
        <f t="shared" si="1754"/>
        <v>-7.4718257782535263E-18</v>
      </c>
      <c r="K701" s="343">
        <f t="shared" si="1755"/>
        <v>2.1320989461707855E-18</v>
      </c>
      <c r="L701" s="343">
        <f t="shared" si="1756"/>
        <v>1.0768095324240916E-17</v>
      </c>
      <c r="M701" s="343">
        <f t="shared" si="1757"/>
        <v>1.4515601550718488E-17</v>
      </c>
      <c r="N701" s="343">
        <f t="shared" si="1758"/>
        <v>1.1673328146866579E-17</v>
      </c>
      <c r="O701" s="343">
        <f t="shared" si="1759"/>
        <v>3.5316078154041705E-18</v>
      </c>
      <c r="P701" s="343">
        <f t="shared" si="1760"/>
        <v>-6.2133886298966422E-18</v>
      </c>
      <c r="Q701" s="343">
        <f t="shared" si="1761"/>
        <v>-1.3137636538834736E-17</v>
      </c>
      <c r="R701" s="343">
        <f t="shared" si="1762"/>
        <v>-1.409767212410235E-17</v>
      </c>
      <c r="S701" s="343">
        <f t="shared" si="1763"/>
        <v>-8.65765930118842E-18</v>
      </c>
      <c r="T701" s="343">
        <f t="shared" si="1764"/>
        <v>7.1274984115878832E-19</v>
      </c>
      <c r="U701" s="343">
        <f t="shared" si="1765"/>
        <v>9.759585456885188E-18</v>
      </c>
      <c r="V701" s="343">
        <f t="shared" si="1766"/>
        <v>1.4375773316159581E-17</v>
      </c>
      <c r="W701" s="343">
        <f t="shared" si="1767"/>
        <v>1.2465660640243729E-17</v>
      </c>
      <c r="X701" s="343">
        <f t="shared" si="1768"/>
        <v>4.8963986498020678E-18</v>
      </c>
      <c r="Y701" s="343">
        <f t="shared" si="1769"/>
        <v>-4.8957259599873345E-18</v>
      </c>
      <c r="Z701" s="343">
        <f t="shared" si="1770"/>
        <v>-1.246529333754113E-17</v>
      </c>
      <c r="AA701" s="343">
        <f t="shared" si="1771"/>
        <v>-1.437587814831702E-17</v>
      </c>
      <c r="AB701" s="343">
        <f t="shared" si="1772"/>
        <v>-9.7601148322948705E-18</v>
      </c>
      <c r="AC701" s="343">
        <f t="shared" si="1773"/>
        <v>-7.1346343445225258E-19</v>
      </c>
      <c r="AD701" s="343">
        <f t="shared" si="1774"/>
        <v>8.6570854464475489E-18</v>
      </c>
      <c r="AE701" s="343">
        <f t="shared" si="1775"/>
        <v>1.4097498525968973E-17</v>
      </c>
      <c r="AF701" s="343">
        <f t="shared" si="1776"/>
        <v>1.3137942007232053E-17</v>
      </c>
      <c r="AG701" s="343">
        <f t="shared" si="1777"/>
        <v>6.214034488558599E-18</v>
      </c>
      <c r="AH701" s="343">
        <f t="shared" si="1778"/>
        <v>-3.5309147728072803E-18</v>
      </c>
      <c r="AI701" s="343">
        <f t="shared" si="1779"/>
        <v>-1.1672902547184523E-17</v>
      </c>
      <c r="AJ701" s="343">
        <f t="shared" si="1780"/>
        <v>-1.4515636607309009E-17</v>
      </c>
      <c r="AK701" s="343">
        <f t="shared" si="1781"/>
        <v>-1.076857512214485E-17</v>
      </c>
      <c r="AL701" s="343">
        <f t="shared" si="1782"/>
        <v>-2.1328056671707322E-18</v>
      </c>
      <c r="AM701" s="343">
        <f t="shared" si="1783"/>
        <v>7.4712129707163267E-18</v>
      </c>
      <c r="AN701" s="343">
        <f t="shared" si="1784"/>
        <v>1.3683457118496685E-17</v>
      </c>
      <c r="AO701" s="343">
        <f t="shared" si="1785"/>
        <v>1.3683697810761077E-17</v>
      </c>
      <c r="AP701" s="343">
        <f t="shared" si="1786"/>
        <v>7.4718257782535201E-18</v>
      </c>
      <c r="AQ701" s="343">
        <f t="shared" si="1787"/>
        <v>-2.1320989461707604E-18</v>
      </c>
      <c r="AR701" s="343">
        <f t="shared" si="1788"/>
        <v>-1.0768095324240908E-17</v>
      </c>
      <c r="AS701" s="343">
        <f t="shared" si="1789"/>
        <v>-1.4515601550718488E-17</v>
      </c>
      <c r="AT701" s="343">
        <f t="shared" si="1790"/>
        <v>-1.1673328146866593E-17</v>
      </c>
      <c r="AU701" s="343">
        <f t="shared" si="1791"/>
        <v>-3.5316078154041828E-18</v>
      </c>
      <c r="AV701" s="343">
        <f t="shared" si="1792"/>
        <v>6.2133886298966545E-18</v>
      </c>
      <c r="AW701" s="343">
        <f t="shared" si="1793"/>
        <v>1.3137636538834726E-17</v>
      </c>
      <c r="AX701" s="343">
        <f t="shared" si="1794"/>
        <v>1.4097672124102353E-17</v>
      </c>
      <c r="AY701" s="343">
        <f t="shared" si="1795"/>
        <v>8.6576593011884107E-18</v>
      </c>
      <c r="AZ701" s="343">
        <f t="shared" si="1796"/>
        <v>-7.1274984115877561E-19</v>
      </c>
      <c r="BA701" s="343">
        <f t="shared" si="1797"/>
        <v>-9.7595854568851787E-18</v>
      </c>
      <c r="BB701" s="343">
        <f t="shared" si="1798"/>
        <v>-1.4375773316159581E-17</v>
      </c>
      <c r="BC701" s="343">
        <f t="shared" si="1799"/>
        <v>-1.246566064024371E-17</v>
      </c>
      <c r="BD701" s="343">
        <f t="shared" si="1800"/>
        <v>-4.8963986498021278E-18</v>
      </c>
      <c r="BE701" s="343">
        <f t="shared" si="1801"/>
        <v>4.8957259599872975E-18</v>
      </c>
      <c r="BF701" s="343">
        <f t="shared" si="1802"/>
        <v>1.2465293337541124E-17</v>
      </c>
      <c r="BG701" s="343">
        <f t="shared" si="1803"/>
        <v>1.437587814831702E-17</v>
      </c>
      <c r="BH701" s="343">
        <f t="shared" si="1804"/>
        <v>9.7601148322948612E-18</v>
      </c>
      <c r="BI701" s="343">
        <f t="shared" si="1805"/>
        <v>7.1346343445221368E-19</v>
      </c>
      <c r="BJ701" s="343">
        <f t="shared" si="1806"/>
        <v>-8.6570854464474981E-18</v>
      </c>
      <c r="BK701" s="343">
        <f t="shared" si="1807"/>
        <v>-1.409749852596897E-17</v>
      </c>
      <c r="BL701" s="343">
        <f t="shared" si="1808"/>
        <v>-1.3137942007232059E-17</v>
      </c>
      <c r="BM701" s="343">
        <f t="shared" si="1809"/>
        <v>-6.2140344885586106E-18</v>
      </c>
      <c r="BN701" s="343">
        <f t="shared" si="1810"/>
        <v>3.5309147728073188E-18</v>
      </c>
      <c r="BO701" s="343">
        <f t="shared" si="1811"/>
        <v>1.1672902547184544E-17</v>
      </c>
      <c r="BP701" s="343">
        <f t="shared" si="1812"/>
        <v>1.4515636607309012E-17</v>
      </c>
      <c r="BQ701" s="343">
        <f t="shared" si="1813"/>
        <v>1.0768575122144857E-17</v>
      </c>
      <c r="BR701" s="343">
        <f t="shared" si="1814"/>
        <v>2.1328056671707445E-18</v>
      </c>
    </row>
    <row r="702" spans="1:123">
      <c r="B702" s="340">
        <v>8</v>
      </c>
      <c r="C702" s="340">
        <f t="shared" si="1815"/>
        <v>2.5000000000000001E-3</v>
      </c>
      <c r="D702" s="341">
        <f t="shared" si="1751"/>
        <v>24.013479135381694</v>
      </c>
      <c r="E702" s="342" t="str">
        <f>N694</f>
        <v>0,0134791353816935</v>
      </c>
      <c r="F702" s="291">
        <v>8</v>
      </c>
      <c r="G702" s="343">
        <f t="shared" si="1816"/>
        <v>-3.9186945093577328E-17</v>
      </c>
      <c r="H702" s="343">
        <f t="shared" si="1752"/>
        <v>-2.0728005442706737E-19</v>
      </c>
      <c r="I702" s="343">
        <f t="shared" si="1753"/>
        <v>3.8893806829397135E-17</v>
      </c>
      <c r="J702" s="343">
        <f t="shared" si="1754"/>
        <v>5.5211429164879801E-17</v>
      </c>
      <c r="K702" s="343">
        <f t="shared" si="1755"/>
        <v>3.9186945093577334E-17</v>
      </c>
      <c r="L702" s="343">
        <f t="shared" si="1756"/>
        <v>2.0728005442707414E-19</v>
      </c>
      <c r="M702" s="343">
        <f t="shared" si="1757"/>
        <v>-3.8893806829397129E-17</v>
      </c>
      <c r="N702" s="343">
        <f t="shared" si="1758"/>
        <v>-5.5211429164879801E-17</v>
      </c>
      <c r="O702" s="343">
        <f t="shared" si="1759"/>
        <v>-3.9186945093577334E-17</v>
      </c>
      <c r="P702" s="343">
        <f t="shared" si="1760"/>
        <v>-2.072800544270809E-19</v>
      </c>
      <c r="Q702" s="343">
        <f t="shared" si="1761"/>
        <v>3.8893806829397092E-17</v>
      </c>
      <c r="R702" s="343">
        <f t="shared" si="1762"/>
        <v>5.5211429164879801E-17</v>
      </c>
      <c r="S702" s="343">
        <f t="shared" si="1763"/>
        <v>3.9186945093577303E-17</v>
      </c>
      <c r="T702" s="343">
        <f t="shared" si="1764"/>
        <v>2.0728005442708767E-19</v>
      </c>
      <c r="U702" s="343">
        <f t="shared" si="1765"/>
        <v>-3.8893806829397086E-17</v>
      </c>
      <c r="V702" s="343">
        <f t="shared" si="1766"/>
        <v>-5.5211429164879801E-17</v>
      </c>
      <c r="W702" s="343">
        <f t="shared" si="1767"/>
        <v>-3.9186945093577309E-17</v>
      </c>
      <c r="X702" s="343">
        <f t="shared" si="1768"/>
        <v>-2.0728005442709443E-19</v>
      </c>
      <c r="Y702" s="343">
        <f t="shared" si="1769"/>
        <v>3.8893806829397079E-17</v>
      </c>
      <c r="Z702" s="343">
        <f t="shared" si="1770"/>
        <v>5.5211429164879801E-17</v>
      </c>
      <c r="AA702" s="343">
        <f t="shared" si="1771"/>
        <v>3.9186945093577315E-17</v>
      </c>
      <c r="AB702" s="343">
        <f t="shared" si="1772"/>
        <v>2.0728005442719927E-19</v>
      </c>
      <c r="AC702" s="343">
        <f t="shared" si="1773"/>
        <v>-3.8893806829397073E-17</v>
      </c>
      <c r="AD702" s="343">
        <f t="shared" si="1774"/>
        <v>-5.5211429164879801E-17</v>
      </c>
      <c r="AE702" s="343">
        <f t="shared" si="1775"/>
        <v>-3.9186945093577322E-17</v>
      </c>
      <c r="AF702" s="343">
        <f t="shared" si="1776"/>
        <v>-2.0728005442700988E-19</v>
      </c>
      <c r="AG702" s="343">
        <f t="shared" si="1777"/>
        <v>3.8893806829397073E-17</v>
      </c>
      <c r="AH702" s="343">
        <f t="shared" si="1778"/>
        <v>5.5211429164879801E-17</v>
      </c>
      <c r="AI702" s="343">
        <f t="shared" si="1779"/>
        <v>3.9186945093577328E-17</v>
      </c>
      <c r="AJ702" s="343">
        <f t="shared" si="1780"/>
        <v>2.072800544272128E-19</v>
      </c>
      <c r="AK702" s="343">
        <f t="shared" si="1781"/>
        <v>-3.8893806829397067E-17</v>
      </c>
      <c r="AL702" s="343">
        <f t="shared" si="1782"/>
        <v>-5.5211429164879801E-17</v>
      </c>
      <c r="AM702" s="343">
        <f t="shared" si="1783"/>
        <v>-3.9186945093577328E-17</v>
      </c>
      <c r="AN702" s="343">
        <f t="shared" si="1784"/>
        <v>-2.0728005442702341E-19</v>
      </c>
      <c r="AO702" s="343">
        <f t="shared" si="1785"/>
        <v>3.8893806829397061E-17</v>
      </c>
      <c r="AP702" s="343">
        <f t="shared" si="1786"/>
        <v>5.5211429164879801E-17</v>
      </c>
      <c r="AQ702" s="343">
        <f t="shared" si="1787"/>
        <v>3.9186945093577334E-17</v>
      </c>
      <c r="AR702" s="343">
        <f t="shared" si="1788"/>
        <v>2.0728005442722633E-19</v>
      </c>
      <c r="AS702" s="343">
        <f t="shared" si="1789"/>
        <v>-3.8893806829397055E-17</v>
      </c>
      <c r="AT702" s="343">
        <f t="shared" si="1790"/>
        <v>-5.5211429164879801E-17</v>
      </c>
      <c r="AU702" s="343">
        <f t="shared" si="1791"/>
        <v>-3.9186945093577482E-17</v>
      </c>
      <c r="AV702" s="343">
        <f t="shared" si="1792"/>
        <v>-2.0728005442703694E-19</v>
      </c>
      <c r="AW702" s="343">
        <f t="shared" si="1793"/>
        <v>3.8893806829397055E-17</v>
      </c>
      <c r="AX702" s="343">
        <f t="shared" si="1794"/>
        <v>5.5211429164879801E-17</v>
      </c>
      <c r="AY702" s="343">
        <f t="shared" si="1795"/>
        <v>3.9186945093577346E-17</v>
      </c>
      <c r="AZ702" s="343">
        <f t="shared" si="1796"/>
        <v>2.0728005442723986E-19</v>
      </c>
      <c r="BA702" s="343">
        <f t="shared" si="1797"/>
        <v>-3.8893806829397184E-17</v>
      </c>
      <c r="BB702" s="343">
        <f t="shared" si="1798"/>
        <v>-5.5211429164879801E-17</v>
      </c>
      <c r="BC702" s="343">
        <f t="shared" si="1799"/>
        <v>-3.9186945093577488E-17</v>
      </c>
      <c r="BD702" s="343">
        <f t="shared" si="1800"/>
        <v>-2.0728005442705047E-19</v>
      </c>
      <c r="BE702" s="343">
        <f t="shared" si="1801"/>
        <v>3.8893806829397042E-17</v>
      </c>
      <c r="BF702" s="343">
        <f t="shared" si="1802"/>
        <v>5.5211429164879801E-17</v>
      </c>
      <c r="BG702" s="343">
        <f t="shared" si="1803"/>
        <v>3.9186945093577352E-17</v>
      </c>
      <c r="BH702" s="343">
        <f t="shared" si="1804"/>
        <v>2.0728005442725339E-19</v>
      </c>
      <c r="BI702" s="343">
        <f t="shared" si="1805"/>
        <v>-3.8893806829397178E-17</v>
      </c>
      <c r="BJ702" s="343">
        <f t="shared" si="1806"/>
        <v>-5.5211429164879801E-17</v>
      </c>
      <c r="BK702" s="343">
        <f t="shared" si="1807"/>
        <v>-3.91869450935775E-17</v>
      </c>
      <c r="BL702" s="343">
        <f t="shared" si="1808"/>
        <v>-2.07280054427064E-19</v>
      </c>
      <c r="BM702" s="343">
        <f t="shared" si="1809"/>
        <v>3.889380682939703E-17</v>
      </c>
      <c r="BN702" s="343">
        <f t="shared" si="1810"/>
        <v>5.5211429164879801E-17</v>
      </c>
      <c r="BO702" s="343">
        <f t="shared" si="1811"/>
        <v>3.9186945093577365E-17</v>
      </c>
      <c r="BP702" s="343">
        <f t="shared" si="1812"/>
        <v>2.0728005442726692E-19</v>
      </c>
      <c r="BQ702" s="343">
        <f t="shared" si="1813"/>
        <v>-3.8893806829397166E-17</v>
      </c>
      <c r="BR702" s="343">
        <f t="shared" si="1814"/>
        <v>-5.5211429164879801E-17</v>
      </c>
    </row>
    <row r="703" spans="1:123">
      <c r="B703" s="340">
        <v>9</v>
      </c>
      <c r="C703" s="340">
        <f t="shared" si="1815"/>
        <v>2.8124999999999999E-3</v>
      </c>
      <c r="D703" s="341">
        <f t="shared" si="1751"/>
        <v>24.013090122507123</v>
      </c>
      <c r="E703" s="342" t="str">
        <f>O694</f>
        <v>0,0130901225071234</v>
      </c>
      <c r="F703" s="291">
        <v>9</v>
      </c>
      <c r="G703" s="343">
        <f t="shared" si="1816"/>
        <v>5.0810280278000449E-17</v>
      </c>
      <c r="H703" s="343">
        <f t="shared" si="1752"/>
        <v>-8.1519592591315152E-17</v>
      </c>
      <c r="I703" s="343">
        <f t="shared" si="1753"/>
        <v>-1.5424124441337408E-16</v>
      </c>
      <c r="J703" s="343">
        <f t="shared" si="1754"/>
        <v>-1.1417962660246069E-16</v>
      </c>
      <c r="K703" s="343">
        <f t="shared" si="1755"/>
        <v>9.3716678035465216E-18</v>
      </c>
      <c r="L703" s="343">
        <f t="shared" si="1756"/>
        <v>1.2607027283442579E-16</v>
      </c>
      <c r="M703" s="343">
        <f t="shared" si="1757"/>
        <v>1.5058460103412992E-16</v>
      </c>
      <c r="N703" s="343">
        <f t="shared" si="1758"/>
        <v>6.4989446354602141E-17</v>
      </c>
      <c r="O703" s="343">
        <f t="shared" si="1759"/>
        <v>-6.8126864416383663E-17</v>
      </c>
      <c r="P703" s="343">
        <f t="shared" si="1760"/>
        <v>-1.5142789686836426E-16</v>
      </c>
      <c r="Q703" s="343">
        <f t="shared" si="1761"/>
        <v>-1.2400281720024706E-16</v>
      </c>
      <c r="R703" s="343">
        <f t="shared" si="1762"/>
        <v>-5.9052120300537411E-18</v>
      </c>
      <c r="S703" s="343">
        <f t="shared" si="1763"/>
        <v>1.165103634933903E-16</v>
      </c>
      <c r="T703" s="343">
        <f t="shared" si="1764"/>
        <v>1.5373199630139761E-16</v>
      </c>
      <c r="U703" s="343">
        <f t="shared" si="1765"/>
        <v>7.8542728535963872E-17</v>
      </c>
      <c r="V703" s="343">
        <f t="shared" si="1766"/>
        <v>-5.4078037295190118E-17</v>
      </c>
      <c r="W703" s="343">
        <f t="shared" si="1767"/>
        <v>-1.4715621589760336E-16</v>
      </c>
      <c r="X703" s="343">
        <f t="shared" si="1768"/>
        <v>-1.3263179288156003E-16</v>
      </c>
      <c r="Y703" s="343">
        <f t="shared" si="1769"/>
        <v>-2.1125221443687183E-17</v>
      </c>
      <c r="Z703" s="343">
        <f t="shared" si="1770"/>
        <v>1.0582839566087008E-16</v>
      </c>
      <c r="AA703" s="343">
        <f t="shared" si="1771"/>
        <v>1.5539886840582522E-16</v>
      </c>
      <c r="AB703" s="343">
        <f t="shared" si="1772"/>
        <v>9.1339601305701068E-17</v>
      </c>
      <c r="AC703" s="343">
        <f t="shared" si="1773"/>
        <v>-3.9508409112781368E-17</v>
      </c>
      <c r="AD703" s="343">
        <f t="shared" si="1774"/>
        <v>-1.4146734012397802E-16</v>
      </c>
      <c r="AE703" s="343">
        <f t="shared" si="1775"/>
        <v>-1.3998345189351028E-16</v>
      </c>
      <c r="AF703" s="343">
        <f t="shared" si="1776"/>
        <v>-3.6141783426597178E-17</v>
      </c>
      <c r="AG703" s="343">
        <f t="shared" si="1777"/>
        <v>9.4127242526449882E-17</v>
      </c>
      <c r="AH703" s="343">
        <f t="shared" si="1778"/>
        <v>1.5556916445784211E-16</v>
      </c>
      <c r="AI703" s="343">
        <f t="shared" si="1779"/>
        <v>1.0325682378355987E-16</v>
      </c>
      <c r="AJ703" s="343">
        <f t="shared" si="1780"/>
        <v>-2.4558293353123448E-17</v>
      </c>
      <c r="AK703" s="343">
        <f t="shared" si="1781"/>
        <v>-1.3441605653104426E-16</v>
      </c>
      <c r="AL703" s="343">
        <f t="shared" si="1782"/>
        <v>-1.4598699374098725E-16</v>
      </c>
      <c r="AM703" s="343">
        <f t="shared" si="1783"/>
        <v>-5.0810280278000542E-17</v>
      </c>
      <c r="AN703" s="343">
        <f t="shared" si="1784"/>
        <v>8.1519592591315152E-17</v>
      </c>
      <c r="AO703" s="343">
        <f t="shared" si="1785"/>
        <v>1.5424124441337408E-16</v>
      </c>
      <c r="AP703" s="343">
        <f t="shared" si="1786"/>
        <v>1.1417962660246094E-16</v>
      </c>
      <c r="AQ703" s="343">
        <f t="shared" si="1787"/>
        <v>-9.3716678035462134E-18</v>
      </c>
      <c r="AR703" s="343">
        <f t="shared" si="1788"/>
        <v>-1.2607027283442569E-16</v>
      </c>
      <c r="AS703" s="343">
        <f t="shared" si="1789"/>
        <v>-1.5058460103412997E-16</v>
      </c>
      <c r="AT703" s="343">
        <f t="shared" si="1790"/>
        <v>-6.498944635460219E-17</v>
      </c>
      <c r="AU703" s="343">
        <f t="shared" si="1791"/>
        <v>6.8126864416383761E-17</v>
      </c>
      <c r="AV703" s="343">
        <f t="shared" si="1792"/>
        <v>1.5142789686836429E-16</v>
      </c>
      <c r="AW703" s="343">
        <f t="shared" si="1793"/>
        <v>1.2400281720024699E-16</v>
      </c>
      <c r="AX703" s="343">
        <f t="shared" si="1794"/>
        <v>5.9052120300533528E-18</v>
      </c>
      <c r="AY703" s="343">
        <f t="shared" si="1795"/>
        <v>-1.1651036349338984E-16</v>
      </c>
      <c r="AZ703" s="343">
        <f t="shared" si="1796"/>
        <v>-1.5373199630139774E-16</v>
      </c>
      <c r="BA703" s="343">
        <f t="shared" si="1797"/>
        <v>-7.8542728535964267E-17</v>
      </c>
      <c r="BB703" s="343">
        <f t="shared" si="1798"/>
        <v>5.4078037295189699E-17</v>
      </c>
      <c r="BC703" s="343">
        <f t="shared" si="1799"/>
        <v>1.4715621589760321E-16</v>
      </c>
      <c r="BD703" s="343">
        <f t="shared" si="1800"/>
        <v>1.3263179288156011E-16</v>
      </c>
      <c r="BE703" s="343">
        <f t="shared" si="1801"/>
        <v>2.1125221443687362E-17</v>
      </c>
      <c r="BF703" s="343">
        <f t="shared" si="1802"/>
        <v>-1.0582839566086995E-16</v>
      </c>
      <c r="BG703" s="343">
        <f t="shared" si="1803"/>
        <v>-1.5539886840582522E-16</v>
      </c>
      <c r="BH703" s="343">
        <f t="shared" si="1804"/>
        <v>-9.1339601305701216E-17</v>
      </c>
      <c r="BI703" s="343">
        <f t="shared" si="1805"/>
        <v>3.9508409112781738E-17</v>
      </c>
      <c r="BJ703" s="343">
        <f t="shared" si="1806"/>
        <v>1.4146734012397816E-16</v>
      </c>
      <c r="BK703" s="343">
        <f t="shared" si="1807"/>
        <v>1.3998345189351011E-16</v>
      </c>
      <c r="BL703" s="343">
        <f t="shared" si="1808"/>
        <v>3.6141783426597893E-17</v>
      </c>
      <c r="BM703" s="343">
        <f t="shared" si="1809"/>
        <v>-9.4127242526449315E-17</v>
      </c>
      <c r="BN703" s="343">
        <f t="shared" si="1810"/>
        <v>-1.5556916445784209E-16</v>
      </c>
      <c r="BO703" s="343">
        <f t="shared" si="1811"/>
        <v>-1.0325682378356E-16</v>
      </c>
      <c r="BP703" s="343">
        <f t="shared" si="1812"/>
        <v>2.4558293353123281E-17</v>
      </c>
      <c r="BQ703" s="343">
        <f t="shared" si="1813"/>
        <v>1.3441605653104416E-16</v>
      </c>
      <c r="BR703" s="343">
        <f t="shared" si="1814"/>
        <v>1.4598699374098732E-16</v>
      </c>
    </row>
    <row r="704" spans="1:123">
      <c r="B704" s="340">
        <v>10</v>
      </c>
      <c r="C704" s="340">
        <f t="shared" si="1815"/>
        <v>3.1249999999999997E-3</v>
      </c>
      <c r="D704" s="341">
        <f t="shared" si="1751"/>
        <v>24.012575044597011</v>
      </c>
      <c r="E704" s="342" t="str">
        <f>P694</f>
        <v>0,0125750445970107</v>
      </c>
      <c r="F704" s="291">
        <v>10</v>
      </c>
      <c r="G704" s="343">
        <f t="shared" si="1816"/>
        <v>-5.6017875254493489E-17</v>
      </c>
      <c r="H704" s="343">
        <f t="shared" si="1752"/>
        <v>-4.0485653225869912E-17</v>
      </c>
      <c r="I704" s="343">
        <f t="shared" si="1753"/>
        <v>1.1032627661198751E-17</v>
      </c>
      <c r="J704" s="343">
        <f t="shared" si="1754"/>
        <v>5.2744452266971334E-17</v>
      </c>
      <c r="K704" s="343">
        <f t="shared" si="1755"/>
        <v>4.7573867611706324E-17</v>
      </c>
      <c r="L704" s="343">
        <f t="shared" si="1756"/>
        <v>1.1679716238748799E-19</v>
      </c>
      <c r="M704" s="343">
        <f t="shared" si="1757"/>
        <v>-4.744408955825906E-17</v>
      </c>
      <c r="N704" s="343">
        <f t="shared" si="1758"/>
        <v>-5.2833844944957204E-17</v>
      </c>
      <c r="O704" s="343">
        <f t="shared" si="1759"/>
        <v>-1.1261733536523734E-17</v>
      </c>
      <c r="P704" s="343">
        <f t="shared" si="1760"/>
        <v>4.0320477094774887E-17</v>
      </c>
      <c r="Q704" s="343">
        <f t="shared" si="1761"/>
        <v>5.6063447246534961E-17</v>
      </c>
      <c r="R704" s="343">
        <f t="shared" si="1762"/>
        <v>2.1973887806504397E-17</v>
      </c>
      <c r="S704" s="343">
        <f t="shared" si="1763"/>
        <v>-3.1647371308522496E-17</v>
      </c>
      <c r="T704" s="343">
        <f t="shared" si="1764"/>
        <v>-5.713856271117183E-17</v>
      </c>
      <c r="U704" s="343">
        <f t="shared" si="1765"/>
        <v>-3.1841597891179254E-17</v>
      </c>
      <c r="V704" s="343">
        <f t="shared" si="1766"/>
        <v>2.1758074790933966E-17</v>
      </c>
      <c r="W704" s="343">
        <f t="shared" si="1767"/>
        <v>5.6017875254493477E-17</v>
      </c>
      <c r="X704" s="343">
        <f t="shared" si="1768"/>
        <v>4.0485653225869924E-17</v>
      </c>
      <c r="Y704" s="343">
        <f t="shared" si="1769"/>
        <v>-1.1032627661198767E-17</v>
      </c>
      <c r="Z704" s="343">
        <f t="shared" si="1770"/>
        <v>-5.2744452266971334E-17</v>
      </c>
      <c r="AA704" s="343">
        <f t="shared" si="1771"/>
        <v>-4.7573867611706318E-17</v>
      </c>
      <c r="AB704" s="343">
        <f t="shared" si="1772"/>
        <v>-1.1679716238742328E-19</v>
      </c>
      <c r="AC704" s="343">
        <f t="shared" si="1773"/>
        <v>4.7444089558259097E-17</v>
      </c>
      <c r="AD704" s="343">
        <f t="shared" si="1774"/>
        <v>5.2833844944957259E-17</v>
      </c>
      <c r="AE704" s="343">
        <f t="shared" si="1775"/>
        <v>1.1261733536523869E-17</v>
      </c>
      <c r="AF704" s="343">
        <f t="shared" si="1776"/>
        <v>-4.0320477094774795E-17</v>
      </c>
      <c r="AG704" s="343">
        <f t="shared" si="1777"/>
        <v>-5.6063447246534986E-17</v>
      </c>
      <c r="AH704" s="343">
        <f t="shared" si="1778"/>
        <v>-2.1973887806504425E-17</v>
      </c>
      <c r="AI704" s="343">
        <f t="shared" si="1779"/>
        <v>3.1647371308522471E-17</v>
      </c>
      <c r="AJ704" s="343">
        <f t="shared" si="1780"/>
        <v>5.7138562711171818E-17</v>
      </c>
      <c r="AK704" s="343">
        <f t="shared" si="1781"/>
        <v>3.1841597891179285E-17</v>
      </c>
      <c r="AL704" s="343">
        <f t="shared" si="1782"/>
        <v>-2.1758074790933935E-17</v>
      </c>
      <c r="AM704" s="343">
        <f t="shared" si="1783"/>
        <v>-5.601787525449344E-17</v>
      </c>
      <c r="AN704" s="343">
        <f t="shared" si="1784"/>
        <v>-4.0485653225869949E-17</v>
      </c>
      <c r="AO704" s="343">
        <f t="shared" si="1785"/>
        <v>1.1032627661198536E-17</v>
      </c>
      <c r="AP704" s="343">
        <f t="shared" si="1786"/>
        <v>5.2744452266971321E-17</v>
      </c>
      <c r="AQ704" s="343">
        <f t="shared" si="1787"/>
        <v>4.7573867611706453E-17</v>
      </c>
      <c r="AR704" s="343">
        <f t="shared" si="1788"/>
        <v>1.1679716238746025E-19</v>
      </c>
      <c r="AS704" s="343">
        <f t="shared" si="1789"/>
        <v>-4.7444089558258962E-17</v>
      </c>
      <c r="AT704" s="343">
        <f t="shared" si="1790"/>
        <v>-5.2833844944957191E-17</v>
      </c>
      <c r="AU704" s="343">
        <f t="shared" si="1791"/>
        <v>-1.1261733536523906E-17</v>
      </c>
      <c r="AV704" s="343">
        <f t="shared" si="1792"/>
        <v>4.0320477094774906E-17</v>
      </c>
      <c r="AW704" s="343">
        <f t="shared" si="1793"/>
        <v>5.6063447246534986E-17</v>
      </c>
      <c r="AX704" s="343">
        <f t="shared" si="1794"/>
        <v>2.1973887806504271E-17</v>
      </c>
      <c r="AY704" s="343">
        <f t="shared" si="1795"/>
        <v>-3.164737130852244E-17</v>
      </c>
      <c r="AZ704" s="343">
        <f t="shared" si="1796"/>
        <v>-5.7138562711171818E-17</v>
      </c>
      <c r="BA704" s="343">
        <f t="shared" si="1797"/>
        <v>-3.1841597891179315E-17</v>
      </c>
      <c r="BB704" s="343">
        <f t="shared" si="1798"/>
        <v>2.1758074790933716E-17</v>
      </c>
      <c r="BC704" s="343">
        <f t="shared" si="1799"/>
        <v>5.6017875254493477E-17</v>
      </c>
      <c r="BD704" s="343">
        <f t="shared" si="1800"/>
        <v>4.0485653225870115E-17</v>
      </c>
      <c r="BE704" s="343">
        <f t="shared" si="1801"/>
        <v>-1.1032627661198701E-17</v>
      </c>
      <c r="BF704" s="343">
        <f t="shared" si="1802"/>
        <v>-5.2744452266971223E-17</v>
      </c>
      <c r="BG704" s="343">
        <f t="shared" si="1803"/>
        <v>-4.7573867611706361E-17</v>
      </c>
      <c r="BH704" s="343">
        <f t="shared" si="1804"/>
        <v>-1.1679716238769445E-19</v>
      </c>
      <c r="BI704" s="343">
        <f t="shared" si="1805"/>
        <v>4.744408955825906E-17</v>
      </c>
      <c r="BJ704" s="343">
        <f t="shared" si="1806"/>
        <v>5.2833844944957284E-17</v>
      </c>
      <c r="BK704" s="343">
        <f t="shared" si="1807"/>
        <v>1.126173353652374E-17</v>
      </c>
      <c r="BL704" s="343">
        <f t="shared" si="1808"/>
        <v>-4.0320477094774745E-17</v>
      </c>
      <c r="BM704" s="343">
        <f t="shared" si="1809"/>
        <v>-5.6063447246534961E-17</v>
      </c>
      <c r="BN704" s="343">
        <f t="shared" si="1810"/>
        <v>-2.1973887806504496E-17</v>
      </c>
      <c r="BO704" s="343">
        <f t="shared" si="1811"/>
        <v>3.1647371308522582E-17</v>
      </c>
      <c r="BP704" s="343">
        <f t="shared" si="1812"/>
        <v>5.7138562711171818E-17</v>
      </c>
      <c r="BQ704" s="343">
        <f t="shared" si="1813"/>
        <v>3.1841597891179168E-17</v>
      </c>
      <c r="BR704" s="343">
        <f t="shared" si="1814"/>
        <v>-2.175807479093387E-17</v>
      </c>
    </row>
    <row r="705" spans="2:70">
      <c r="B705" s="340">
        <v>11</v>
      </c>
      <c r="C705" s="340">
        <f t="shared" si="1815"/>
        <v>3.4374999999999996E-3</v>
      </c>
      <c r="D705" s="341">
        <f t="shared" si="1751"/>
        <v>24.011938862133217</v>
      </c>
      <c r="E705" s="342" t="str">
        <f>Q694</f>
        <v>0,0119388621332175</v>
      </c>
      <c r="F705" s="291">
        <v>11</v>
      </c>
      <c r="G705" s="343">
        <f t="shared" si="1816"/>
        <v>2.35508676848963E-17</v>
      </c>
      <c r="H705" s="343">
        <f t="shared" si="1752"/>
        <v>4.4233753567313714E-17</v>
      </c>
      <c r="I705" s="343">
        <f t="shared" si="1753"/>
        <v>1.8152426493497748E-17</v>
      </c>
      <c r="J705" s="343">
        <f t="shared" si="1754"/>
        <v>-2.7119764338296459E-17</v>
      </c>
      <c r="K705" s="343">
        <f t="shared" si="1755"/>
        <v>-4.3720763318623786E-17</v>
      </c>
      <c r="L705" s="343">
        <f t="shared" si="1756"/>
        <v>-1.4099885981585602E-17</v>
      </c>
      <c r="M705" s="343">
        <f t="shared" si="1757"/>
        <v>3.0427482835947614E-17</v>
      </c>
      <c r="N705" s="343">
        <f t="shared" si="1758"/>
        <v>4.2786718218975126E-17</v>
      </c>
      <c r="O705" s="343">
        <f t="shared" si="1759"/>
        <v>9.9115558598890715E-18</v>
      </c>
      <c r="P705" s="343">
        <f t="shared" si="1760"/>
        <v>-3.3442168040534517E-17</v>
      </c>
      <c r="Q705" s="343">
        <f t="shared" si="1761"/>
        <v>-4.1440613633278355E-17</v>
      </c>
      <c r="R705" s="343">
        <f t="shared" si="1762"/>
        <v>-5.6277720370542312E-18</v>
      </c>
      <c r="S705" s="343">
        <f t="shared" si="1763"/>
        <v>3.6134786885542432E-17</v>
      </c>
      <c r="T705" s="343">
        <f t="shared" si="1764"/>
        <v>3.9695413284549358E-17</v>
      </c>
      <c r="U705" s="343">
        <f t="shared" si="1765"/>
        <v>1.2897896930494233E-18</v>
      </c>
      <c r="V705" s="343">
        <f t="shared" si="1766"/>
        <v>-3.8479407979558745E-17</v>
      </c>
      <c r="W705" s="343">
        <f t="shared" si="1767"/>
        <v>-3.7567924406169932E-17</v>
      </c>
      <c r="X705" s="343">
        <f t="shared" si="1768"/>
        <v>3.0606140307702158E-18</v>
      </c>
      <c r="Y705" s="343">
        <f t="shared" si="1769"/>
        <v>4.0453451339747815E-17</v>
      </c>
      <c r="Z705" s="343">
        <f t="shared" si="1770"/>
        <v>3.5078635879042603E-17</v>
      </c>
      <c r="AA705" s="343">
        <f t="shared" si="1771"/>
        <v>-7.381542368371719E-18</v>
      </c>
      <c r="AB705" s="343">
        <f t="shared" si="1772"/>
        <v>-4.2037905849429155E-17</v>
      </c>
      <c r="AC705" s="343">
        <f t="shared" si="1773"/>
        <v>-3.2251520912467142E-17</v>
      </c>
      <c r="AD705" s="343">
        <f t="shared" si="1774"/>
        <v>1.1631382417804279E-17</v>
      </c>
      <c r="AE705" s="343">
        <f t="shared" si="1775"/>
        <v>4.3217512345523582E-17</v>
      </c>
      <c r="AF705" s="343">
        <f t="shared" si="1776"/>
        <v>2.9113806169029898E-17</v>
      </c>
      <c r="AG705" s="343">
        <f t="shared" si="1777"/>
        <v>-1.5769205896192984E-17</v>
      </c>
      <c r="AH705" s="343">
        <f t="shared" si="1778"/>
        <v>-4.3980910572635214E-17</v>
      </c>
      <c r="AI705" s="343">
        <f t="shared" si="1779"/>
        <v>-2.5695709556959546E-17</v>
      </c>
      <c r="AJ705" s="343">
        <f t="shared" si="1780"/>
        <v>1.9755163301476549E-17</v>
      </c>
      <c r="AK705" s="343">
        <f t="shared" si="1781"/>
        <v>4.4320748588521047E-17</v>
      </c>
      <c r="AL705" s="343">
        <f t="shared" si="1782"/>
        <v>2.2030149215151988E-17</v>
      </c>
      <c r="AM705" s="343">
        <f t="shared" si="1783"/>
        <v>-2.3550867684896118E-17</v>
      </c>
      <c r="AN705" s="343">
        <f t="shared" si="1784"/>
        <v>-4.4233753567313732E-17</v>
      </c>
      <c r="AO705" s="343">
        <f t="shared" si="1785"/>
        <v>-1.8152426493497946E-17</v>
      </c>
      <c r="AP705" s="343">
        <f t="shared" si="1786"/>
        <v>2.7119764338296289E-17</v>
      </c>
      <c r="AQ705" s="343">
        <f t="shared" si="1787"/>
        <v>4.3720763318623817E-17</v>
      </c>
      <c r="AR705" s="343">
        <f t="shared" si="1788"/>
        <v>1.4099885981585805E-17</v>
      </c>
      <c r="AS705" s="343">
        <f t="shared" si="1789"/>
        <v>-3.0427482835947454E-17</v>
      </c>
      <c r="AT705" s="343">
        <f t="shared" si="1790"/>
        <v>-4.2786718218975188E-17</v>
      </c>
      <c r="AU705" s="343">
        <f t="shared" si="1791"/>
        <v>-9.9115558598892841E-18</v>
      </c>
      <c r="AV705" s="343">
        <f t="shared" si="1792"/>
        <v>3.3442168040534375E-17</v>
      </c>
      <c r="AW705" s="343">
        <f t="shared" si="1793"/>
        <v>4.1440613633278435E-17</v>
      </c>
      <c r="AX705" s="343">
        <f t="shared" si="1794"/>
        <v>5.6277720370544438E-18</v>
      </c>
      <c r="AY705" s="343">
        <f t="shared" si="1795"/>
        <v>-3.6134786885542308E-17</v>
      </c>
      <c r="AZ705" s="343">
        <f t="shared" si="1796"/>
        <v>-3.9695413284549451E-17</v>
      </c>
      <c r="BA705" s="343">
        <f t="shared" si="1797"/>
        <v>-1.289789693049639E-18</v>
      </c>
      <c r="BB705" s="343">
        <f t="shared" si="1798"/>
        <v>3.847940797955864E-17</v>
      </c>
      <c r="BC705" s="343">
        <f t="shared" si="1799"/>
        <v>3.7567924406170043E-17</v>
      </c>
      <c r="BD705" s="343">
        <f t="shared" si="1800"/>
        <v>-3.0606140307699971E-18</v>
      </c>
      <c r="BE705" s="343">
        <f t="shared" si="1801"/>
        <v>-4.0453451339747729E-17</v>
      </c>
      <c r="BF705" s="343">
        <f t="shared" si="1802"/>
        <v>-3.5078635879042739E-17</v>
      </c>
      <c r="BG705" s="343">
        <f t="shared" si="1803"/>
        <v>7.3815423683715064E-18</v>
      </c>
      <c r="BH705" s="343">
        <f t="shared" si="1804"/>
        <v>4.2037905849429087E-17</v>
      </c>
      <c r="BI705" s="343">
        <f t="shared" si="1805"/>
        <v>3.225152091246729E-17</v>
      </c>
      <c r="BJ705" s="343">
        <f t="shared" si="1806"/>
        <v>-1.1631382417804072E-17</v>
      </c>
      <c r="BK705" s="343">
        <f t="shared" si="1807"/>
        <v>-4.3217512345523533E-17</v>
      </c>
      <c r="BL705" s="343">
        <f t="shared" si="1808"/>
        <v>-2.9113806169030071E-17</v>
      </c>
      <c r="BM705" s="343">
        <f t="shared" si="1809"/>
        <v>1.5769205896192784E-17</v>
      </c>
      <c r="BN705" s="343">
        <f t="shared" si="1810"/>
        <v>4.3980910572635189E-17</v>
      </c>
      <c r="BO705" s="343">
        <f t="shared" si="1811"/>
        <v>2.5695709556959722E-17</v>
      </c>
      <c r="BP705" s="343">
        <f t="shared" si="1812"/>
        <v>-1.9755163301476352E-17</v>
      </c>
      <c r="BQ705" s="343">
        <f t="shared" si="1813"/>
        <v>-4.4320748588521035E-17</v>
      </c>
      <c r="BR705" s="343">
        <f t="shared" si="1814"/>
        <v>-2.2030149215152176E-17</v>
      </c>
    </row>
    <row r="706" spans="2:70">
      <c r="B706" s="340">
        <v>12</v>
      </c>
      <c r="C706" s="340">
        <f t="shared" si="1815"/>
        <v>3.7499999999999994E-3</v>
      </c>
      <c r="D706" s="341">
        <f t="shared" si="1751"/>
        <v>24.011187701900631</v>
      </c>
      <c r="E706" s="342" t="str">
        <f>R694</f>
        <v>0,0111877019006325</v>
      </c>
      <c r="F706" s="291">
        <v>12</v>
      </c>
      <c r="G706" s="343">
        <f t="shared" si="1816"/>
        <v>7.9852097876775164E-17</v>
      </c>
      <c r="H706" s="343">
        <f t="shared" si="1752"/>
        <v>7.2498331963858302E-17</v>
      </c>
      <c r="I706" s="343">
        <f t="shared" si="1753"/>
        <v>-2.4364276843429167E-17</v>
      </c>
      <c r="J706" s="343">
        <f t="shared" si="1754"/>
        <v>-9.1145942142931802E-17</v>
      </c>
      <c r="K706" s="343">
        <f t="shared" si="1755"/>
        <v>-4.5395807127384927E-17</v>
      </c>
      <c r="L706" s="343">
        <f t="shared" si="1756"/>
        <v>5.6401495569949284E-17</v>
      </c>
      <c r="M706" s="343">
        <f t="shared" si="1757"/>
        <v>8.8563642957850088E-17</v>
      </c>
      <c r="N706" s="343">
        <f t="shared" si="1758"/>
        <v>1.1382182169783493E-17</v>
      </c>
      <c r="O706" s="343">
        <f t="shared" si="1759"/>
        <v>-7.9852097876775127E-17</v>
      </c>
      <c r="P706" s="343">
        <f t="shared" si="1760"/>
        <v>-7.2498331963858364E-17</v>
      </c>
      <c r="Q706" s="343">
        <f t="shared" si="1761"/>
        <v>2.4364276843429177E-17</v>
      </c>
      <c r="R706" s="343">
        <f t="shared" si="1762"/>
        <v>9.114594214293179E-17</v>
      </c>
      <c r="S706" s="343">
        <f t="shared" si="1763"/>
        <v>4.5395807127384958E-17</v>
      </c>
      <c r="T706" s="343">
        <f t="shared" si="1764"/>
        <v>-5.6401495569949321E-17</v>
      </c>
      <c r="U706" s="343">
        <f t="shared" si="1765"/>
        <v>-8.85636429578501E-17</v>
      </c>
      <c r="V706" s="343">
        <f t="shared" si="1766"/>
        <v>-1.1382182169783526E-17</v>
      </c>
      <c r="W706" s="343">
        <f t="shared" si="1767"/>
        <v>7.9852097876775102E-17</v>
      </c>
      <c r="X706" s="343">
        <f t="shared" si="1768"/>
        <v>7.2498331963858389E-17</v>
      </c>
      <c r="Y706" s="343">
        <f t="shared" si="1769"/>
        <v>-2.4364276843428989E-17</v>
      </c>
      <c r="Z706" s="343">
        <f t="shared" si="1770"/>
        <v>-9.1145942142931778E-17</v>
      </c>
      <c r="AA706" s="343">
        <f t="shared" si="1771"/>
        <v>-4.5395807127384847E-17</v>
      </c>
      <c r="AB706" s="343">
        <f t="shared" si="1772"/>
        <v>5.6401495569949296E-17</v>
      </c>
      <c r="AC706" s="343">
        <f t="shared" si="1773"/>
        <v>8.8563642957850088E-17</v>
      </c>
      <c r="AD706" s="343">
        <f t="shared" si="1774"/>
        <v>1.1382182169783559E-17</v>
      </c>
      <c r="AE706" s="343">
        <f t="shared" si="1775"/>
        <v>-7.9852097876775102E-17</v>
      </c>
      <c r="AF706" s="343">
        <f t="shared" si="1776"/>
        <v>-7.2498331963858401E-17</v>
      </c>
      <c r="AG706" s="343">
        <f t="shared" si="1777"/>
        <v>2.4364276843428958E-17</v>
      </c>
      <c r="AH706" s="343">
        <f t="shared" si="1778"/>
        <v>9.1145942142931802E-17</v>
      </c>
      <c r="AI706" s="343">
        <f t="shared" si="1779"/>
        <v>4.5395807127385155E-17</v>
      </c>
      <c r="AJ706" s="343">
        <f t="shared" si="1780"/>
        <v>-5.6401495569949272E-17</v>
      </c>
      <c r="AK706" s="343">
        <f t="shared" si="1781"/>
        <v>-8.8563642957850199E-17</v>
      </c>
      <c r="AL706" s="343">
        <f t="shared" si="1782"/>
        <v>-1.1382182169783593E-17</v>
      </c>
      <c r="AM706" s="343">
        <f t="shared" si="1783"/>
        <v>7.985209787677525E-17</v>
      </c>
      <c r="AN706" s="343">
        <f t="shared" si="1784"/>
        <v>7.2498331963858426E-17</v>
      </c>
      <c r="AO706" s="343">
        <f t="shared" si="1785"/>
        <v>-2.4364276843429235E-17</v>
      </c>
      <c r="AP706" s="343">
        <f t="shared" si="1786"/>
        <v>-9.1145942142931765E-17</v>
      </c>
      <c r="AQ706" s="343">
        <f t="shared" si="1787"/>
        <v>-4.5395807127384903E-17</v>
      </c>
      <c r="AR706" s="343">
        <f t="shared" si="1788"/>
        <v>5.6401495569948976E-17</v>
      </c>
      <c r="AS706" s="343">
        <f t="shared" si="1789"/>
        <v>8.8563642957850125E-17</v>
      </c>
      <c r="AT706" s="343">
        <f t="shared" si="1790"/>
        <v>1.1382182169783951E-17</v>
      </c>
      <c r="AU706" s="343">
        <f t="shared" si="1791"/>
        <v>-7.9852097876775053E-17</v>
      </c>
      <c r="AV706" s="343">
        <f t="shared" si="1792"/>
        <v>-7.2498331963858253E-17</v>
      </c>
      <c r="AW706" s="343">
        <f t="shared" si="1793"/>
        <v>2.436427684342889E-17</v>
      </c>
      <c r="AX706" s="343">
        <f t="shared" si="1794"/>
        <v>9.1145942142931802E-17</v>
      </c>
      <c r="AY706" s="343">
        <f t="shared" si="1795"/>
        <v>4.5395807127385211E-17</v>
      </c>
      <c r="AZ706" s="343">
        <f t="shared" si="1796"/>
        <v>-5.640149556994921E-17</v>
      </c>
      <c r="BA706" s="343">
        <f t="shared" si="1797"/>
        <v>-8.8563642957850199E-17</v>
      </c>
      <c r="BB706" s="343">
        <f t="shared" si="1798"/>
        <v>-1.138218216978366E-17</v>
      </c>
      <c r="BC706" s="343">
        <f t="shared" si="1799"/>
        <v>7.9852097876775201E-17</v>
      </c>
      <c r="BD706" s="343">
        <f t="shared" si="1800"/>
        <v>7.2498331963858475E-17</v>
      </c>
      <c r="BE706" s="343">
        <f t="shared" si="1801"/>
        <v>-2.4364276843429167E-17</v>
      </c>
      <c r="BF706" s="343">
        <f t="shared" si="1802"/>
        <v>-9.1145942142931753E-17</v>
      </c>
      <c r="BG706" s="343">
        <f t="shared" si="1803"/>
        <v>-4.5395807127384964E-17</v>
      </c>
      <c r="BH706" s="343">
        <f t="shared" si="1804"/>
        <v>5.6401495569948939E-17</v>
      </c>
      <c r="BI706" s="343">
        <f t="shared" si="1805"/>
        <v>8.856364295785031E-17</v>
      </c>
      <c r="BJ706" s="343">
        <f t="shared" si="1806"/>
        <v>1.138218216978337E-17</v>
      </c>
      <c r="BK706" s="343">
        <f t="shared" si="1807"/>
        <v>-7.9852097876775029E-17</v>
      </c>
      <c r="BL706" s="343">
        <f t="shared" si="1808"/>
        <v>-7.2498331963858697E-17</v>
      </c>
      <c r="BM706" s="343">
        <f t="shared" si="1809"/>
        <v>2.4364276843429454E-17</v>
      </c>
      <c r="BN706" s="343">
        <f t="shared" si="1810"/>
        <v>9.114594214293179E-17</v>
      </c>
      <c r="BO706" s="343">
        <f t="shared" si="1811"/>
        <v>4.5395807127385272E-17</v>
      </c>
      <c r="BP706" s="343">
        <f t="shared" si="1812"/>
        <v>-5.6401495569948643E-17</v>
      </c>
      <c r="BQ706" s="343">
        <f t="shared" si="1813"/>
        <v>-8.8563642957850051E-17</v>
      </c>
      <c r="BR706" s="343">
        <f t="shared" si="1814"/>
        <v>-1.1382182169783727E-17</v>
      </c>
    </row>
    <row r="707" spans="2:70">
      <c r="B707" s="340">
        <v>13</v>
      </c>
      <c r="C707" s="340">
        <f t="shared" si="1815"/>
        <v>4.0624999999999993E-3</v>
      </c>
      <c r="D707" s="341">
        <f t="shared" si="1751"/>
        <v>24.010328797982929</v>
      </c>
      <c r="E707" s="342" t="str">
        <f>S694</f>
        <v>0,0103287979829273</v>
      </c>
      <c r="F707" s="291">
        <v>13</v>
      </c>
      <c r="G707" s="343">
        <f t="shared" si="1816"/>
        <v>2.2346961346866749E-17</v>
      </c>
      <c r="H707" s="343">
        <f t="shared" si="1752"/>
        <v>8.3712305223701989E-18</v>
      </c>
      <c r="I707" s="343">
        <f t="shared" si="1753"/>
        <v>-1.7486881446048876E-17</v>
      </c>
      <c r="J707" s="343">
        <f t="shared" si="1754"/>
        <v>-1.8523577995876883E-17</v>
      </c>
      <c r="K707" s="343">
        <f t="shared" si="1755"/>
        <v>6.7326597257869133E-18</v>
      </c>
      <c r="L707" s="343">
        <f t="shared" si="1756"/>
        <v>2.2432353907005226E-17</v>
      </c>
      <c r="M707" s="343">
        <f t="shared" si="1757"/>
        <v>6.290877502118843E-18</v>
      </c>
      <c r="N707" s="343">
        <f t="shared" si="1758"/>
        <v>-1.878006321630536E-17</v>
      </c>
      <c r="O707" s="343">
        <f t="shared" si="1759"/>
        <v>-1.7194006681246075E-17</v>
      </c>
      <c r="P707" s="343">
        <f t="shared" si="1760"/>
        <v>8.7977498559521953E-18</v>
      </c>
      <c r="Q707" s="343">
        <f t="shared" si="1761"/>
        <v>2.2301710636247215E-17</v>
      </c>
      <c r="R707" s="343">
        <f t="shared" si="1762"/>
        <v>4.1499398925786692E-18</v>
      </c>
      <c r="S707" s="343">
        <f t="shared" si="1763"/>
        <v>-1.9892382711561972E-17</v>
      </c>
      <c r="T707" s="343">
        <f t="shared" si="1764"/>
        <v>-1.5698847683074672E-17</v>
      </c>
      <c r="U707" s="343">
        <f t="shared" si="1765"/>
        <v>1.0778112845665394E-17</v>
      </c>
      <c r="V707" s="343">
        <f t="shared" si="1766"/>
        <v>2.1956289700706998E-17</v>
      </c>
      <c r="W707" s="343">
        <f t="shared" si="1767"/>
        <v>1.9690360932850533E-18</v>
      </c>
      <c r="X707" s="343">
        <f t="shared" si="1768"/>
        <v>-2.0813127687023717E-17</v>
      </c>
      <c r="Y707" s="343">
        <f t="shared" si="1769"/>
        <v>-1.4052500199852211E-17</v>
      </c>
      <c r="Z707" s="343">
        <f t="shared" si="1770"/>
        <v>1.2654676716758988E-17</v>
      </c>
      <c r="AA707" s="343">
        <f t="shared" si="1771"/>
        <v>2.1399417692820116E-17</v>
      </c>
      <c r="AB707" s="343">
        <f t="shared" si="1772"/>
        <v>-2.3083059997159458E-19</v>
      </c>
      <c r="AC707" s="343">
        <f t="shared" si="1773"/>
        <v>-2.1533430865246511E-17</v>
      </c>
      <c r="AD707" s="343">
        <f t="shared" si="1774"/>
        <v>-1.2270819457827162E-17</v>
      </c>
      <c r="AE707" s="343">
        <f t="shared" si="1775"/>
        <v>1.4409369133320221E-17</v>
      </c>
      <c r="AF707" s="343">
        <f t="shared" si="1776"/>
        <v>2.0636457594439729E-17</v>
      </c>
      <c r="AG707" s="343">
        <f t="shared" si="1777"/>
        <v>-2.4284742683655163E-18</v>
      </c>
      <c r="AH707" s="343">
        <f t="shared" si="1778"/>
        <v>-2.2046355332866264E-17</v>
      </c>
      <c r="AI707" s="343">
        <f t="shared" si="1779"/>
        <v>-1.0370964016510918E-17</v>
      </c>
      <c r="AJ707" s="343">
        <f t="shared" si="1780"/>
        <v>1.6025291448165217E-17</v>
      </c>
      <c r="AK707" s="343">
        <f t="shared" si="1781"/>
        <v>1.9674757128389615E-17</v>
      </c>
      <c r="AL707" s="343">
        <f t="shared" si="1782"/>
        <v>-4.6027304020161631E-18</v>
      </c>
      <c r="AM707" s="343">
        <f t="shared" si="1783"/>
        <v>-2.2346961346866749E-17</v>
      </c>
      <c r="AN707" s="343">
        <f t="shared" si="1784"/>
        <v>-8.3712305223701928E-18</v>
      </c>
      <c r="AO707" s="343">
        <f t="shared" si="1785"/>
        <v>1.7486881446048867E-17</v>
      </c>
      <c r="AP707" s="343">
        <f t="shared" si="1786"/>
        <v>1.8523577995876905E-17</v>
      </c>
      <c r="AQ707" s="343">
        <f t="shared" si="1787"/>
        <v>-6.7326597257870135E-18</v>
      </c>
      <c r="AR707" s="343">
        <f t="shared" si="1788"/>
        <v>-2.2432353907005223E-17</v>
      </c>
      <c r="AS707" s="343">
        <f t="shared" si="1789"/>
        <v>-6.2908775021188014E-18</v>
      </c>
      <c r="AT707" s="343">
        <f t="shared" si="1790"/>
        <v>1.8780063216305385E-17</v>
      </c>
      <c r="AU707" s="343">
        <f t="shared" si="1791"/>
        <v>1.719400668124605E-17</v>
      </c>
      <c r="AV707" s="343">
        <f t="shared" si="1792"/>
        <v>-8.7977498559521999E-18</v>
      </c>
      <c r="AW707" s="343">
        <f t="shared" si="1793"/>
        <v>-2.2301710636247218E-17</v>
      </c>
      <c r="AX707" s="343">
        <f t="shared" si="1794"/>
        <v>-4.1499398925785475E-18</v>
      </c>
      <c r="AY707" s="343">
        <f t="shared" si="1795"/>
        <v>1.9892382711562031E-17</v>
      </c>
      <c r="AZ707" s="343">
        <f t="shared" si="1796"/>
        <v>1.5698847683074641E-17</v>
      </c>
      <c r="BA707" s="343">
        <f t="shared" si="1797"/>
        <v>-1.0778112845665432E-17</v>
      </c>
      <c r="BB707" s="343">
        <f t="shared" si="1798"/>
        <v>-2.1956289700706989E-17</v>
      </c>
      <c r="BC707" s="343">
        <f t="shared" si="1799"/>
        <v>-1.9690360932850101E-18</v>
      </c>
      <c r="BD707" s="343">
        <f t="shared" si="1800"/>
        <v>2.0813127687023732E-17</v>
      </c>
      <c r="BE707" s="343">
        <f t="shared" si="1801"/>
        <v>1.4052500199852115E-17</v>
      </c>
      <c r="BF707" s="343">
        <f t="shared" si="1802"/>
        <v>-1.2654676716758957E-17</v>
      </c>
      <c r="BG707" s="343">
        <f t="shared" si="1803"/>
        <v>-2.1399417692820079E-17</v>
      </c>
      <c r="BH707" s="343">
        <f t="shared" si="1804"/>
        <v>2.3083059997147902E-19</v>
      </c>
      <c r="BI707" s="343">
        <f t="shared" si="1805"/>
        <v>2.1533430865246523E-17</v>
      </c>
      <c r="BJ707" s="343">
        <f t="shared" si="1806"/>
        <v>1.2270819457826991E-17</v>
      </c>
      <c r="BK707" s="343">
        <f t="shared" si="1807"/>
        <v>-1.4409369133320252E-17</v>
      </c>
      <c r="BL707" s="343">
        <f t="shared" si="1808"/>
        <v>-2.0636457594439652E-17</v>
      </c>
      <c r="BM707" s="343">
        <f t="shared" si="1809"/>
        <v>2.4284742683655598E-18</v>
      </c>
      <c r="BN707" s="343">
        <f t="shared" si="1810"/>
        <v>2.2046355332866274E-17</v>
      </c>
      <c r="BO707" s="343">
        <f t="shared" si="1811"/>
        <v>1.0370964016511021E-17</v>
      </c>
      <c r="BP707" s="343">
        <f t="shared" si="1812"/>
        <v>-1.6025291448165248E-17</v>
      </c>
      <c r="BQ707" s="343">
        <f t="shared" si="1813"/>
        <v>-1.967475712838967E-17</v>
      </c>
      <c r="BR707" s="343">
        <f t="shared" si="1814"/>
        <v>4.6027304020162063E-18</v>
      </c>
    </row>
    <row r="708" spans="2:70">
      <c r="B708" s="340">
        <v>14</v>
      </c>
      <c r="C708" s="340">
        <f t="shared" si="1815"/>
        <v>4.3749999999999995E-3</v>
      </c>
      <c r="D708" s="341">
        <f t="shared" si="1751"/>
        <v>24.009370422094346</v>
      </c>
      <c r="E708" s="342" t="str">
        <f>T694</f>
        <v>0,00937042209434412</v>
      </c>
      <c r="F708" s="291">
        <v>14</v>
      </c>
      <c r="G708" s="343">
        <f t="shared" si="1816"/>
        <v>-4.8170581719303838E-17</v>
      </c>
      <c r="H708" s="343">
        <f t="shared" si="1752"/>
        <v>-7.1367473907543017E-17</v>
      </c>
      <c r="I708" s="343">
        <f t="shared" si="1753"/>
        <v>2.0324374787103449E-17</v>
      </c>
      <c r="J708" s="343">
        <f t="shared" si="1754"/>
        <v>7.9297651551527986E-17</v>
      </c>
      <c r="K708" s="343">
        <f t="shared" si="1755"/>
        <v>1.0616033965517249E-17</v>
      </c>
      <c r="L708" s="343">
        <f t="shared" si="1756"/>
        <v>-7.5155480581794185E-17</v>
      </c>
      <c r="M708" s="343">
        <f t="shared" si="1757"/>
        <v>-3.9940247781475487E-17</v>
      </c>
      <c r="N708" s="343">
        <f t="shared" si="1758"/>
        <v>5.957156897961017E-17</v>
      </c>
      <c r="O708" s="343">
        <f t="shared" si="1759"/>
        <v>6.3183920931951714E-17</v>
      </c>
      <c r="P708" s="343">
        <f t="shared" si="1760"/>
        <v>-3.4918426017898031E-17</v>
      </c>
      <c r="Q708" s="343">
        <f t="shared" si="1761"/>
        <v>-7.6808414884207914E-17</v>
      </c>
      <c r="R708" s="343">
        <f t="shared" si="1762"/>
        <v>4.9492692312811183E-18</v>
      </c>
      <c r="S708" s="343">
        <f t="shared" si="1763"/>
        <v>7.8739523940358186E-17</v>
      </c>
      <c r="T708" s="343">
        <f t="shared" si="1764"/>
        <v>2.5773368930561295E-17</v>
      </c>
      <c r="U708" s="343">
        <f t="shared" si="1765"/>
        <v>-6.8683254252150908E-17</v>
      </c>
      <c r="V708" s="343">
        <f t="shared" si="1766"/>
        <v>-5.2572245308896649E-17</v>
      </c>
      <c r="W708" s="343">
        <f t="shared" si="1767"/>
        <v>4.8170581719303727E-17</v>
      </c>
      <c r="X708" s="343">
        <f t="shared" si="1768"/>
        <v>7.1367473907543005E-17</v>
      </c>
      <c r="Y708" s="343">
        <f t="shared" si="1769"/>
        <v>-2.0324374787103382E-17</v>
      </c>
      <c r="Z708" s="343">
        <f t="shared" si="1770"/>
        <v>-7.929765155152801E-17</v>
      </c>
      <c r="AA708" s="343">
        <f t="shared" si="1771"/>
        <v>-1.0616033965517181E-17</v>
      </c>
      <c r="AB708" s="343">
        <f t="shared" si="1772"/>
        <v>7.515548058179416E-17</v>
      </c>
      <c r="AC708" s="343">
        <f t="shared" si="1773"/>
        <v>3.9940247781475549E-17</v>
      </c>
      <c r="AD708" s="343">
        <f t="shared" si="1774"/>
        <v>-5.9571568979610219E-17</v>
      </c>
      <c r="AE708" s="343">
        <f t="shared" si="1775"/>
        <v>-6.3183920931951924E-17</v>
      </c>
      <c r="AF708" s="343">
        <f t="shared" si="1776"/>
        <v>3.4918426017897969E-17</v>
      </c>
      <c r="AG708" s="343">
        <f t="shared" si="1777"/>
        <v>7.6808414884207889E-17</v>
      </c>
      <c r="AH708" s="343">
        <f t="shared" si="1778"/>
        <v>-4.9492692312807671E-18</v>
      </c>
      <c r="AI708" s="343">
        <f t="shared" si="1779"/>
        <v>-7.8739523940358174E-17</v>
      </c>
      <c r="AJ708" s="343">
        <f t="shared" si="1780"/>
        <v>-2.5773368930561092E-17</v>
      </c>
      <c r="AK708" s="343">
        <f t="shared" si="1781"/>
        <v>6.8683254252150735E-17</v>
      </c>
      <c r="AL708" s="343">
        <f t="shared" si="1782"/>
        <v>5.2572245308896705E-17</v>
      </c>
      <c r="AM708" s="343">
        <f t="shared" si="1783"/>
        <v>-4.8170581719303887E-17</v>
      </c>
      <c r="AN708" s="343">
        <f t="shared" si="1784"/>
        <v>-7.1367473907543153E-17</v>
      </c>
      <c r="AO708" s="343">
        <f t="shared" si="1785"/>
        <v>2.032437478710332E-17</v>
      </c>
      <c r="AP708" s="343">
        <f t="shared" si="1786"/>
        <v>7.9297651551527986E-17</v>
      </c>
      <c r="AQ708" s="343">
        <f t="shared" si="1787"/>
        <v>1.0616033965517526E-17</v>
      </c>
      <c r="AR708" s="343">
        <f t="shared" si="1788"/>
        <v>-7.5155480581794135E-17</v>
      </c>
      <c r="AS708" s="343">
        <f t="shared" si="1789"/>
        <v>-3.9940247781475364E-17</v>
      </c>
      <c r="AT708" s="343">
        <f t="shared" si="1790"/>
        <v>5.9571568979609985E-17</v>
      </c>
      <c r="AU708" s="343">
        <f t="shared" si="1791"/>
        <v>6.3183920931951788E-17</v>
      </c>
      <c r="AV708" s="343">
        <f t="shared" si="1792"/>
        <v>-3.491842601789816E-17</v>
      </c>
      <c r="AW708" s="343">
        <f t="shared" si="1793"/>
        <v>-7.6808414884207988E-17</v>
      </c>
      <c r="AX708" s="343">
        <f t="shared" si="1794"/>
        <v>4.9492692312809828E-18</v>
      </c>
      <c r="AY708" s="343">
        <f t="shared" si="1795"/>
        <v>7.8739523940358199E-17</v>
      </c>
      <c r="AZ708" s="343">
        <f t="shared" si="1796"/>
        <v>2.5773368930561425E-17</v>
      </c>
      <c r="BA708" s="343">
        <f t="shared" si="1797"/>
        <v>-6.8683254252150846E-17</v>
      </c>
      <c r="BB708" s="343">
        <f t="shared" si="1798"/>
        <v>-5.2572245308896544E-17</v>
      </c>
      <c r="BC708" s="343">
        <f t="shared" si="1799"/>
        <v>4.8170581719304047E-17</v>
      </c>
      <c r="BD708" s="343">
        <f t="shared" si="1800"/>
        <v>7.1367473907543313E-17</v>
      </c>
      <c r="BE708" s="343">
        <f t="shared" si="1801"/>
        <v>-2.0324374787102975E-17</v>
      </c>
      <c r="BF708" s="343">
        <f t="shared" si="1802"/>
        <v>-7.929765155152801E-17</v>
      </c>
      <c r="BG708" s="343">
        <f t="shared" si="1803"/>
        <v>-1.0616033965517311E-17</v>
      </c>
      <c r="BH708" s="343">
        <f t="shared" si="1804"/>
        <v>7.5155480581794209E-17</v>
      </c>
      <c r="BI708" s="343">
        <f t="shared" si="1805"/>
        <v>3.9940247781475179E-17</v>
      </c>
      <c r="BJ708" s="343">
        <f t="shared" si="1806"/>
        <v>-5.9571568979609751E-17</v>
      </c>
      <c r="BK708" s="343">
        <f t="shared" si="1807"/>
        <v>-6.318392093195201E-17</v>
      </c>
      <c r="BL708" s="343">
        <f t="shared" si="1808"/>
        <v>3.491842601789784E-17</v>
      </c>
      <c r="BM708" s="343">
        <f t="shared" si="1809"/>
        <v>7.6808414884207914E-17</v>
      </c>
      <c r="BN708" s="343">
        <f t="shared" si="1810"/>
        <v>-4.9492692312811923E-18</v>
      </c>
      <c r="BO708" s="343">
        <f t="shared" si="1811"/>
        <v>-7.8739523940358236E-17</v>
      </c>
      <c r="BP708" s="343">
        <f t="shared" si="1812"/>
        <v>-2.5773368930561758E-17</v>
      </c>
      <c r="BQ708" s="343">
        <f t="shared" si="1813"/>
        <v>6.8683254252150661E-17</v>
      </c>
      <c r="BR708" s="343">
        <f t="shared" si="1814"/>
        <v>5.2572245308896803E-17</v>
      </c>
    </row>
    <row r="709" spans="2:70">
      <c r="B709" s="340">
        <v>15</v>
      </c>
      <c r="C709" s="340">
        <f t="shared" si="1815"/>
        <v>4.6874999999999998E-3</v>
      </c>
      <c r="D709" s="341">
        <f t="shared" si="1751"/>
        <v>24.008321803918609</v>
      </c>
      <c r="E709" s="342" t="str">
        <f>U694</f>
        <v>0,00832180391860909</v>
      </c>
      <c r="F709" s="291">
        <v>15</v>
      </c>
      <c r="G709" s="343">
        <f t="shared" si="1816"/>
        <v>8.1303365031431813E-18</v>
      </c>
      <c r="H709" s="343">
        <f t="shared" si="1752"/>
        <v>1.9040029212519612E-17</v>
      </c>
      <c r="I709" s="343">
        <f t="shared" si="1753"/>
        <v>-4.3978380727382315E-18</v>
      </c>
      <c r="J709" s="343">
        <f t="shared" si="1754"/>
        <v>-1.9902156235564151E-17</v>
      </c>
      <c r="K709" s="343">
        <f t="shared" si="1755"/>
        <v>4.963331915339813E-19</v>
      </c>
      <c r="L709" s="343">
        <f t="shared" si="1756"/>
        <v>1.9999454555733757E-17</v>
      </c>
      <c r="M709" s="343">
        <f t="shared" si="1757"/>
        <v>3.4242454958740949E-18</v>
      </c>
      <c r="N709" s="343">
        <f t="shared" si="1758"/>
        <v>-1.9328185053149841E-17</v>
      </c>
      <c r="O709" s="343">
        <f t="shared" si="1759"/>
        <v>-7.2132323492146935E-18</v>
      </c>
      <c r="P709" s="343">
        <f t="shared" si="1760"/>
        <v>1.791414423834444E-17</v>
      </c>
      <c r="Q709" s="343">
        <f t="shared" si="1761"/>
        <v>1.0725018728602309E-17</v>
      </c>
      <c r="R709" s="343">
        <f t="shared" si="1762"/>
        <v>-1.5811672906827253E-17</v>
      </c>
      <c r="S709" s="343">
        <f t="shared" si="1763"/>
        <v>-1.38246486529095E-17</v>
      </c>
      <c r="T709" s="343">
        <f t="shared" si="1764"/>
        <v>1.3101567852789053E-17</v>
      </c>
      <c r="U709" s="343">
        <f t="shared" si="1765"/>
        <v>1.6393005082437667E-17</v>
      </c>
      <c r="V709" s="343">
        <f t="shared" si="1766"/>
        <v>-9.8879768936120726E-18</v>
      </c>
      <c r="W709" s="343">
        <f t="shared" si="1767"/>
        <v>-1.8331387519950949E-17</v>
      </c>
      <c r="X709" s="343">
        <f t="shared" si="1768"/>
        <v>6.2943965276549091E-18</v>
      </c>
      <c r="Y709" s="343">
        <f t="shared" si="1769"/>
        <v>1.9565305015433041E-17</v>
      </c>
      <c r="Z709" s="343">
        <f t="shared" si="1770"/>
        <v>-2.4589260330782109E-18</v>
      </c>
      <c r="AA709" s="343">
        <f t="shared" si="1771"/>
        <v>-2.0047338811521504E-17</v>
      </c>
      <c r="AB709" s="343">
        <f t="shared" si="1772"/>
        <v>-1.4710396099681509E-18</v>
      </c>
      <c r="AC709" s="343">
        <f t="shared" si="1773"/>
        <v>1.9758964619760321E-17</v>
      </c>
      <c r="AD709" s="343">
        <f t="shared" si="1774"/>
        <v>5.3444740257719501E-18</v>
      </c>
      <c r="AE709" s="343">
        <f t="shared" si="1775"/>
        <v>-1.8711264498616794E-17</v>
      </c>
      <c r="AF709" s="343">
        <f t="shared" si="1776"/>
        <v>-9.0125233019807647E-18</v>
      </c>
      <c r="AG709" s="343">
        <f t="shared" si="1777"/>
        <v>1.69445009761894E-17</v>
      </c>
      <c r="AH709" s="343">
        <f t="shared" si="1778"/>
        <v>1.2334226361975881E-17</v>
      </c>
      <c r="AI709" s="343">
        <f t="shared" si="1779"/>
        <v>-1.4526569783832653E-17</v>
      </c>
      <c r="AJ709" s="343">
        <f t="shared" si="1780"/>
        <v>-1.5181932019993988E-17</v>
      </c>
      <c r="AK709" s="343">
        <f t="shared" si="1781"/>
        <v>1.1550390661277504E-17</v>
      </c>
      <c r="AL709" s="343">
        <f t="shared" si="1782"/>
        <v>1.7446204544609391E-17</v>
      </c>
      <c r="AM709" s="343">
        <f t="shared" si="1783"/>
        <v>-8.1303365031430596E-18</v>
      </c>
      <c r="AN709" s="343">
        <f t="shared" si="1784"/>
        <v>-1.9040029212519661E-17</v>
      </c>
      <c r="AO709" s="343">
        <f t="shared" si="1785"/>
        <v>4.3978380727381945E-18</v>
      </c>
      <c r="AP709" s="343">
        <f t="shared" si="1786"/>
        <v>1.9902156235564154E-17</v>
      </c>
      <c r="AQ709" s="343">
        <f t="shared" si="1787"/>
        <v>-4.9633319153387191E-19</v>
      </c>
      <c r="AR709" s="343">
        <f t="shared" si="1788"/>
        <v>-1.9999454555733748E-17</v>
      </c>
      <c r="AS709" s="343">
        <f t="shared" si="1789"/>
        <v>-3.4242454958742382E-18</v>
      </c>
      <c r="AT709" s="343">
        <f t="shared" si="1790"/>
        <v>1.9328185053149834E-17</v>
      </c>
      <c r="AU709" s="343">
        <f t="shared" si="1791"/>
        <v>7.2132323492147598E-18</v>
      </c>
      <c r="AV709" s="343">
        <f t="shared" si="1792"/>
        <v>-1.7914144238344393E-17</v>
      </c>
      <c r="AW709" s="343">
        <f t="shared" si="1793"/>
        <v>-1.0725018728602395E-17</v>
      </c>
      <c r="AX709" s="343">
        <f t="shared" si="1794"/>
        <v>1.5811672906827188E-17</v>
      </c>
      <c r="AY709" s="343">
        <f t="shared" si="1795"/>
        <v>1.3824648652909628E-17</v>
      </c>
      <c r="AZ709" s="343">
        <f t="shared" si="1796"/>
        <v>-1.3101567852788919E-17</v>
      </c>
      <c r="BA709" s="343">
        <f t="shared" si="1797"/>
        <v>-1.6393005082437812E-17</v>
      </c>
      <c r="BB709" s="343">
        <f t="shared" si="1798"/>
        <v>9.8879768936118553E-18</v>
      </c>
      <c r="BC709" s="343">
        <f t="shared" si="1799"/>
        <v>1.8331387519950936E-17</v>
      </c>
      <c r="BD709" s="343">
        <f t="shared" si="1800"/>
        <v>-6.2943965276548745E-18</v>
      </c>
      <c r="BE709" s="343">
        <f t="shared" si="1801"/>
        <v>-1.9565305015433051E-17</v>
      </c>
      <c r="BF709" s="343">
        <f t="shared" si="1802"/>
        <v>2.4589260330781023E-18</v>
      </c>
      <c r="BG709" s="343">
        <f t="shared" si="1803"/>
        <v>2.0047338811521511E-17</v>
      </c>
      <c r="BH709" s="343">
        <f t="shared" si="1804"/>
        <v>1.4710396099682572E-18</v>
      </c>
      <c r="BI709" s="343">
        <f t="shared" si="1805"/>
        <v>-1.9758964619760303E-17</v>
      </c>
      <c r="BJ709" s="343">
        <f t="shared" si="1806"/>
        <v>-5.3444740257720549E-18</v>
      </c>
      <c r="BK709" s="343">
        <f t="shared" si="1807"/>
        <v>1.8711264498616704E-17</v>
      </c>
      <c r="BL709" s="343">
        <f t="shared" si="1808"/>
        <v>9.0125233019809865E-18</v>
      </c>
      <c r="BM709" s="343">
        <f t="shared" si="1809"/>
        <v>-1.6944500976189419E-17</v>
      </c>
      <c r="BN709" s="343">
        <f t="shared" si="1810"/>
        <v>-1.2334226361975854E-17</v>
      </c>
      <c r="BO709" s="343">
        <f t="shared" si="1811"/>
        <v>1.4526569783832674E-17</v>
      </c>
      <c r="BP709" s="343">
        <f t="shared" si="1812"/>
        <v>1.5181932019994059E-17</v>
      </c>
      <c r="BQ709" s="343">
        <f t="shared" si="1813"/>
        <v>-1.1550390661277417E-17</v>
      </c>
      <c r="BR709" s="343">
        <f t="shared" si="1814"/>
        <v>-1.7446204544609447E-17</v>
      </c>
    </row>
    <row r="710" spans="2:70">
      <c r="B710" s="340">
        <v>16</v>
      </c>
      <c r="C710" s="340">
        <f t="shared" si="1815"/>
        <v>5.0000000000000001E-3</v>
      </c>
      <c r="D710" s="341">
        <f t="shared" si="1751"/>
        <v>24.007193042221967</v>
      </c>
      <c r="E710" s="342" t="str">
        <f>V694</f>
        <v>0,00719304222196657</v>
      </c>
      <c r="F710" s="291">
        <v>16</v>
      </c>
      <c r="G710" s="343">
        <f t="shared" si="1816"/>
        <v>-2.5281112298888603E-17</v>
      </c>
      <c r="H710" s="343">
        <f t="shared" si="1752"/>
        <v>4.9722043948550792E-17</v>
      </c>
      <c r="I710" s="343">
        <f t="shared" si="1753"/>
        <v>2.5281112298888609E-17</v>
      </c>
      <c r="J710" s="343">
        <f t="shared" si="1754"/>
        <v>-4.9722043948550792E-17</v>
      </c>
      <c r="K710" s="343">
        <f t="shared" si="1755"/>
        <v>-2.5281112298888615E-17</v>
      </c>
      <c r="L710" s="343">
        <f t="shared" si="1756"/>
        <v>4.9722043948550785E-17</v>
      </c>
      <c r="M710" s="343">
        <f t="shared" si="1757"/>
        <v>2.5281112298888622E-17</v>
      </c>
      <c r="N710" s="343">
        <f t="shared" si="1758"/>
        <v>-4.9722043948550785E-17</v>
      </c>
      <c r="O710" s="343">
        <f t="shared" si="1759"/>
        <v>-2.5281112298888628E-17</v>
      </c>
      <c r="P710" s="343">
        <f t="shared" si="1760"/>
        <v>4.9722043948550779E-17</v>
      </c>
      <c r="Q710" s="343">
        <f t="shared" si="1761"/>
        <v>2.5281112298888723E-17</v>
      </c>
      <c r="R710" s="343">
        <f t="shared" si="1762"/>
        <v>-4.9722043948550779E-17</v>
      </c>
      <c r="S710" s="343">
        <f t="shared" si="1763"/>
        <v>-2.5281112298888551E-17</v>
      </c>
      <c r="T710" s="343">
        <f t="shared" si="1764"/>
        <v>4.9722043948550773E-17</v>
      </c>
      <c r="U710" s="343">
        <f t="shared" si="1765"/>
        <v>2.5281112298888733E-17</v>
      </c>
      <c r="V710" s="343">
        <f t="shared" si="1766"/>
        <v>-4.9722043948550773E-17</v>
      </c>
      <c r="W710" s="343">
        <f t="shared" si="1767"/>
        <v>-2.5281112298888563E-17</v>
      </c>
      <c r="X710" s="343">
        <f t="shared" si="1768"/>
        <v>4.9722043948550767E-17</v>
      </c>
      <c r="Y710" s="343">
        <f t="shared" si="1769"/>
        <v>2.5281112298888745E-17</v>
      </c>
      <c r="Z710" s="343">
        <f t="shared" si="1770"/>
        <v>-4.9722043948550767E-17</v>
      </c>
      <c r="AA710" s="343">
        <f t="shared" si="1771"/>
        <v>-2.5281112298888575E-17</v>
      </c>
      <c r="AB710" s="343">
        <f t="shared" si="1772"/>
        <v>4.9722043948550675E-17</v>
      </c>
      <c r="AC710" s="343">
        <f t="shared" si="1773"/>
        <v>2.5281112298888757E-17</v>
      </c>
      <c r="AD710" s="343">
        <f t="shared" si="1774"/>
        <v>-4.9722043948550761E-17</v>
      </c>
      <c r="AE710" s="343">
        <f t="shared" si="1775"/>
        <v>-2.5281112298888588E-17</v>
      </c>
      <c r="AF710" s="343">
        <f t="shared" si="1776"/>
        <v>4.9722043948550847E-17</v>
      </c>
      <c r="AG710" s="343">
        <f t="shared" si="1777"/>
        <v>2.5281112298888769E-17</v>
      </c>
      <c r="AH710" s="343">
        <f t="shared" si="1778"/>
        <v>-4.9722043948550755E-17</v>
      </c>
      <c r="AI710" s="343">
        <f t="shared" si="1779"/>
        <v>-2.52811122988886E-17</v>
      </c>
      <c r="AJ710" s="343">
        <f t="shared" si="1780"/>
        <v>4.9722043948550662E-17</v>
      </c>
      <c r="AK710" s="343">
        <f t="shared" si="1781"/>
        <v>2.5281112298888782E-17</v>
      </c>
      <c r="AL710" s="343">
        <f t="shared" si="1782"/>
        <v>-4.9722043948550749E-17</v>
      </c>
      <c r="AM710" s="343">
        <f t="shared" si="1783"/>
        <v>-2.5281112298888612E-17</v>
      </c>
      <c r="AN710" s="343">
        <f t="shared" si="1784"/>
        <v>4.9722043948550835E-17</v>
      </c>
      <c r="AO710" s="343">
        <f t="shared" si="1785"/>
        <v>2.5281112298888794E-17</v>
      </c>
      <c r="AP710" s="343">
        <f t="shared" si="1786"/>
        <v>-4.9722043948550742E-17</v>
      </c>
      <c r="AQ710" s="343">
        <f t="shared" si="1787"/>
        <v>-2.5281112298888625E-17</v>
      </c>
      <c r="AR710" s="343">
        <f t="shared" si="1788"/>
        <v>4.972204394855065E-17</v>
      </c>
      <c r="AS710" s="343">
        <f t="shared" si="1789"/>
        <v>2.5281112298888806E-17</v>
      </c>
      <c r="AT710" s="343">
        <f t="shared" si="1790"/>
        <v>-4.9722043948550736E-17</v>
      </c>
      <c r="AU710" s="343">
        <f t="shared" si="1791"/>
        <v>-2.5281112298888991E-17</v>
      </c>
      <c r="AV710" s="343">
        <f t="shared" si="1792"/>
        <v>4.9722043948550822E-17</v>
      </c>
      <c r="AW710" s="343">
        <f t="shared" si="1793"/>
        <v>2.5281112298888819E-17</v>
      </c>
      <c r="AX710" s="343">
        <f t="shared" si="1794"/>
        <v>-4.9722043948550551E-17</v>
      </c>
      <c r="AY710" s="343">
        <f t="shared" si="1795"/>
        <v>-2.5281112298888649E-17</v>
      </c>
      <c r="AZ710" s="343">
        <f t="shared" si="1796"/>
        <v>4.9722043948550638E-17</v>
      </c>
      <c r="BA710" s="343">
        <f t="shared" si="1797"/>
        <v>2.5281112298888477E-17</v>
      </c>
      <c r="BB710" s="343">
        <f t="shared" si="1798"/>
        <v>-4.9722043948550724E-17</v>
      </c>
      <c r="BC710" s="343">
        <f t="shared" si="1799"/>
        <v>-2.5281112298889013E-17</v>
      </c>
      <c r="BD710" s="343">
        <f t="shared" si="1800"/>
        <v>4.972204394855081E-17</v>
      </c>
      <c r="BE710" s="343">
        <f t="shared" si="1801"/>
        <v>2.5281112298888843E-17</v>
      </c>
      <c r="BF710" s="343">
        <f t="shared" si="1802"/>
        <v>-4.9722043948550896E-17</v>
      </c>
      <c r="BG710" s="343">
        <f t="shared" si="1803"/>
        <v>-2.5281112298888674E-17</v>
      </c>
      <c r="BH710" s="343">
        <f t="shared" si="1804"/>
        <v>4.9722043948550625E-17</v>
      </c>
      <c r="BI710" s="343">
        <f t="shared" si="1805"/>
        <v>2.5281112298888501E-17</v>
      </c>
      <c r="BJ710" s="343">
        <f t="shared" si="1806"/>
        <v>-4.9722043948550712E-17</v>
      </c>
      <c r="BK710" s="343">
        <f t="shared" si="1807"/>
        <v>-2.5281112298889038E-17</v>
      </c>
      <c r="BL710" s="343">
        <f t="shared" si="1808"/>
        <v>4.9722043948550798E-17</v>
      </c>
      <c r="BM710" s="343">
        <f t="shared" si="1809"/>
        <v>2.5281112298888868E-17</v>
      </c>
      <c r="BN710" s="343">
        <f t="shared" si="1810"/>
        <v>-4.9722043948550527E-17</v>
      </c>
      <c r="BO710" s="343">
        <f t="shared" si="1811"/>
        <v>-2.5281112298888699E-17</v>
      </c>
      <c r="BP710" s="343">
        <f t="shared" si="1812"/>
        <v>4.9722043948550613E-17</v>
      </c>
      <c r="BQ710" s="343">
        <f t="shared" si="1813"/>
        <v>2.5281112298888526E-17</v>
      </c>
      <c r="BR710" s="343">
        <f t="shared" si="1814"/>
        <v>-4.9722043948550699E-17</v>
      </c>
    </row>
    <row r="711" spans="2:70">
      <c r="B711" s="340">
        <v>17</v>
      </c>
      <c r="C711" s="340">
        <f t="shared" si="1815"/>
        <v>5.3125000000000004E-3</v>
      </c>
      <c r="D711" s="341">
        <f t="shared" si="1751"/>
        <v>24.005995007596617</v>
      </c>
      <c r="E711" s="342" t="str">
        <f>W694</f>
        <v>0,00599500759661629</v>
      </c>
      <c r="F711" s="291">
        <v>17</v>
      </c>
      <c r="G711" s="343">
        <f t="shared" si="1816"/>
        <v>-1.8596427109200701E-17</v>
      </c>
      <c r="H711" s="343">
        <f t="shared" si="1752"/>
        <v>1.4481059126297601E-17</v>
      </c>
      <c r="I711" s="343">
        <f t="shared" si="1753"/>
        <v>1.5757643100194742E-17</v>
      </c>
      <c r="J711" s="343">
        <f t="shared" si="1754"/>
        <v>-1.7570097356327446E-17</v>
      </c>
      <c r="K711" s="343">
        <f t="shared" si="1755"/>
        <v>-1.2313301703836378E-17</v>
      </c>
      <c r="L711" s="343">
        <f t="shared" si="1756"/>
        <v>1.998392659837775E-17</v>
      </c>
      <c r="M711" s="343">
        <f t="shared" si="1757"/>
        <v>8.3957670283786998E-18</v>
      </c>
      <c r="N711" s="343">
        <f t="shared" si="1758"/>
        <v>-2.1629784748367529E-17</v>
      </c>
      <c r="O711" s="343">
        <f t="shared" si="1759"/>
        <v>-4.1555877344208544E-18</v>
      </c>
      <c r="P711" s="343">
        <f t="shared" si="1760"/>
        <v>2.2444422400600586E-17</v>
      </c>
      <c r="Q711" s="343">
        <f t="shared" si="1761"/>
        <v>-2.4428846569036823E-19</v>
      </c>
      <c r="R711" s="343">
        <f t="shared" si="1762"/>
        <v>-2.2396533486955653E-17</v>
      </c>
      <c r="S711" s="343">
        <f t="shared" si="1763"/>
        <v>4.6347767970636222E-18</v>
      </c>
      <c r="T711" s="343">
        <f t="shared" si="1764"/>
        <v>2.1487958351527698E-17</v>
      </c>
      <c r="U711" s="343">
        <f t="shared" si="1765"/>
        <v>-8.8471532553384963E-18</v>
      </c>
      <c r="V711" s="343">
        <f t="shared" si="1766"/>
        <v>-1.975361302723641E-17</v>
      </c>
      <c r="W711" s="343">
        <f t="shared" si="1767"/>
        <v>1.2719538575551486E-17</v>
      </c>
      <c r="X711" s="343">
        <f t="shared" si="1768"/>
        <v>1.7260147432262246E-17</v>
      </c>
      <c r="Y711" s="343">
        <f t="shared" si="1769"/>
        <v>-1.6103119161505373E-17</v>
      </c>
      <c r="Z711" s="343">
        <f t="shared" si="1770"/>
        <v>-1.4103384051068448E-17</v>
      </c>
      <c r="AA711" s="343">
        <f t="shared" si="1771"/>
        <v>1.8867865908815928E-17</v>
      </c>
      <c r="AB711" s="343">
        <f t="shared" si="1772"/>
        <v>1.0404635530060922E-17</v>
      </c>
      <c r="AC711" s="343">
        <f t="shared" si="1773"/>
        <v>-2.0907531150471707E-17</v>
      </c>
      <c r="AD711" s="343">
        <f t="shared" si="1774"/>
        <v>-6.3060427006199672E-18</v>
      </c>
      <c r="AE711" s="343">
        <f t="shared" si="1775"/>
        <v>2.214373169509348E-17</v>
      </c>
      <c r="AF711" s="343">
        <f t="shared" si="1776"/>
        <v>1.9651121866638288E-18</v>
      </c>
      <c r="AG711" s="343">
        <f t="shared" si="1777"/>
        <v>-2.2528961049020587E-17</v>
      </c>
      <c r="AH711" s="343">
        <f t="shared" si="1778"/>
        <v>2.4513364865783422E-18</v>
      </c>
      <c r="AI711" s="343">
        <f t="shared" si="1779"/>
        <v>2.2048415064220754E-17</v>
      </c>
      <c r="AJ711" s="343">
        <f t="shared" si="1780"/>
        <v>-6.7735816733664948E-18</v>
      </c>
      <c r="AK711" s="343">
        <f t="shared" si="1781"/>
        <v>-2.0720560853396514E-17</v>
      </c>
      <c r="AL711" s="343">
        <f t="shared" si="1782"/>
        <v>1.0835521915115689E-17</v>
      </c>
      <c r="AM711" s="343">
        <f t="shared" si="1783"/>
        <v>1.859642710920071E-17</v>
      </c>
      <c r="AN711" s="343">
        <f t="shared" si="1784"/>
        <v>-1.4481059126297675E-17</v>
      </c>
      <c r="AO711" s="343">
        <f t="shared" si="1785"/>
        <v>-1.5757643100194717E-17</v>
      </c>
      <c r="AP711" s="343">
        <f t="shared" si="1786"/>
        <v>1.757009735632744E-17</v>
      </c>
      <c r="AQ711" s="343">
        <f t="shared" si="1787"/>
        <v>1.231330170383628E-17</v>
      </c>
      <c r="AR711" s="343">
        <f t="shared" si="1788"/>
        <v>-1.9983926598377766E-17</v>
      </c>
      <c r="AS711" s="343">
        <f t="shared" si="1789"/>
        <v>-8.395767028378555E-18</v>
      </c>
      <c r="AT711" s="343">
        <f t="shared" si="1790"/>
        <v>2.1629784748367517E-17</v>
      </c>
      <c r="AU711" s="343">
        <f t="shared" si="1791"/>
        <v>4.1555877344207851E-18</v>
      </c>
      <c r="AV711" s="343">
        <f t="shared" si="1792"/>
        <v>-2.2444422400600601E-17</v>
      </c>
      <c r="AW711" s="343">
        <f t="shared" si="1793"/>
        <v>2.4428846569032047E-19</v>
      </c>
      <c r="AX711" s="343">
        <f t="shared" si="1794"/>
        <v>2.2396533486955646E-17</v>
      </c>
      <c r="AY711" s="343">
        <f t="shared" si="1795"/>
        <v>-4.6347767970638125E-18</v>
      </c>
      <c r="AZ711" s="343">
        <f t="shared" si="1796"/>
        <v>-2.148795835152771E-17</v>
      </c>
      <c r="BA711" s="343">
        <f t="shared" si="1797"/>
        <v>8.8471532553385995E-18</v>
      </c>
      <c r="BB711" s="343">
        <f t="shared" si="1798"/>
        <v>1.9753613027236317E-17</v>
      </c>
      <c r="BC711" s="343">
        <f t="shared" si="1799"/>
        <v>-1.2719538575551446E-17</v>
      </c>
      <c r="BD711" s="343">
        <f t="shared" si="1800"/>
        <v>-1.7260147432262175E-17</v>
      </c>
      <c r="BE711" s="343">
        <f t="shared" si="1801"/>
        <v>1.6103119161505287E-17</v>
      </c>
      <c r="BF711" s="343">
        <f t="shared" si="1802"/>
        <v>1.4103384051068424E-17</v>
      </c>
      <c r="BG711" s="343">
        <f t="shared" si="1803"/>
        <v>-1.8867865908815946E-17</v>
      </c>
      <c r="BH711" s="343">
        <f t="shared" si="1804"/>
        <v>-1.0404635530061034E-17</v>
      </c>
      <c r="BI711" s="343">
        <f t="shared" si="1805"/>
        <v>2.0907531150471723E-17</v>
      </c>
      <c r="BJ711" s="343">
        <f t="shared" si="1806"/>
        <v>6.3060427006199363E-18</v>
      </c>
      <c r="BK711" s="343">
        <f t="shared" si="1807"/>
        <v>-2.2143731695093455E-17</v>
      </c>
      <c r="BL711" s="343">
        <f t="shared" si="1808"/>
        <v>-1.965112186663798E-18</v>
      </c>
      <c r="BM711" s="343">
        <f t="shared" si="1809"/>
        <v>2.2528961049020584E-17</v>
      </c>
      <c r="BN711" s="343">
        <f t="shared" si="1810"/>
        <v>-2.4513364865782159E-18</v>
      </c>
      <c r="BO711" s="343">
        <f t="shared" si="1811"/>
        <v>-2.2048415064220745E-17</v>
      </c>
      <c r="BP711" s="343">
        <f t="shared" si="1812"/>
        <v>6.7735816733666782E-18</v>
      </c>
      <c r="BQ711" s="343">
        <f t="shared" si="1813"/>
        <v>2.0720560853396564E-17</v>
      </c>
      <c r="BR711" s="343">
        <f t="shared" si="1814"/>
        <v>-1.0835521915115718E-17</v>
      </c>
    </row>
    <row r="712" spans="2:70">
      <c r="B712" s="340">
        <v>18</v>
      </c>
      <c r="C712" s="340">
        <f t="shared" si="1815"/>
        <v>5.6250000000000007E-3</v>
      </c>
      <c r="D712" s="341">
        <f t="shared" si="1751"/>
        <v>24.004739237770906</v>
      </c>
      <c r="E712" s="342" t="str">
        <f>X694</f>
        <v>0,00473923777090611</v>
      </c>
      <c r="F712" s="291">
        <v>18</v>
      </c>
      <c r="G712" s="343">
        <f t="shared" si="1816"/>
        <v>-2.2944997727791486E-16</v>
      </c>
      <c r="H712" s="343">
        <f t="shared" si="1752"/>
        <v>-1.1987039094529256E-16</v>
      </c>
      <c r="I712" s="343">
        <f t="shared" si="1753"/>
        <v>2.762210836173475E-16</v>
      </c>
      <c r="J712" s="343">
        <f t="shared" si="1754"/>
        <v>1.2094270644188164E-17</v>
      </c>
      <c r="K712" s="343">
        <f t="shared" si="1755"/>
        <v>-2.8094003392639722E-16</v>
      </c>
      <c r="L712" s="343">
        <f t="shared" si="1756"/>
        <v>9.7523092727657347E-17</v>
      </c>
      <c r="M712" s="343">
        <f t="shared" si="1757"/>
        <v>2.4288841079790227E-16</v>
      </c>
      <c r="N712" s="343">
        <f t="shared" si="1758"/>
        <v>-1.9229344928075428E-16</v>
      </c>
      <c r="O712" s="343">
        <f t="shared" si="1759"/>
        <v>-1.6785922891435382E-16</v>
      </c>
      <c r="P712" s="343">
        <f t="shared" si="1760"/>
        <v>2.5778887132531482E-16</v>
      </c>
      <c r="Q712" s="343">
        <f t="shared" si="1761"/>
        <v>6.7275001076293463E-17</v>
      </c>
      <c r="R712" s="343">
        <f t="shared" si="1762"/>
        <v>-2.8403827457253382E-16</v>
      </c>
      <c r="S712" s="343">
        <f t="shared" si="1763"/>
        <v>4.3551235826228322E-17</v>
      </c>
      <c r="T712" s="343">
        <f t="shared" si="1764"/>
        <v>2.6704542532945529E-16</v>
      </c>
      <c r="U712" s="343">
        <f t="shared" si="1765"/>
        <v>-1.4774719186714275E-16</v>
      </c>
      <c r="V712" s="343">
        <f t="shared" si="1766"/>
        <v>-2.0939733085277621E-16</v>
      </c>
      <c r="W712" s="343">
        <f t="shared" si="1767"/>
        <v>2.2944997727791486E-16</v>
      </c>
      <c r="X712" s="343">
        <f t="shared" si="1768"/>
        <v>1.1987039094529317E-16</v>
      </c>
      <c r="Y712" s="343">
        <f t="shared" si="1769"/>
        <v>-2.762210836173474E-16</v>
      </c>
      <c r="Z712" s="343">
        <f t="shared" si="1770"/>
        <v>-1.2094270644188263E-17</v>
      </c>
      <c r="AA712" s="343">
        <f t="shared" si="1771"/>
        <v>2.8094003392639722E-16</v>
      </c>
      <c r="AB712" s="343">
        <f t="shared" si="1772"/>
        <v>-9.7523092727658025E-17</v>
      </c>
      <c r="AC712" s="343">
        <f t="shared" si="1773"/>
        <v>-2.4288841079790296E-16</v>
      </c>
      <c r="AD712" s="343">
        <f t="shared" si="1774"/>
        <v>1.9229344928075369E-16</v>
      </c>
      <c r="AE712" s="343">
        <f t="shared" si="1775"/>
        <v>1.6785922891435406E-16</v>
      </c>
      <c r="AF712" s="343">
        <f t="shared" si="1776"/>
        <v>-2.5778887132531467E-16</v>
      </c>
      <c r="AG712" s="343">
        <f t="shared" si="1777"/>
        <v>-6.7275001076293759E-17</v>
      </c>
      <c r="AH712" s="343">
        <f t="shared" si="1778"/>
        <v>2.8403827457253387E-16</v>
      </c>
      <c r="AI712" s="343">
        <f t="shared" si="1779"/>
        <v>-4.3551235826227015E-17</v>
      </c>
      <c r="AJ712" s="343">
        <f t="shared" si="1780"/>
        <v>-2.6704542532945573E-16</v>
      </c>
      <c r="AK712" s="343">
        <f t="shared" si="1781"/>
        <v>1.4774719186714247E-16</v>
      </c>
      <c r="AL712" s="343">
        <f t="shared" si="1782"/>
        <v>2.0939733085277641E-16</v>
      </c>
      <c r="AM712" s="343">
        <f t="shared" si="1783"/>
        <v>-2.2944997727791472E-16</v>
      </c>
      <c r="AN712" s="343">
        <f t="shared" si="1784"/>
        <v>-1.1987039094529256E-16</v>
      </c>
      <c r="AO712" s="343">
        <f t="shared" si="1785"/>
        <v>2.762210836173476E-16</v>
      </c>
      <c r="AP712" s="343">
        <f t="shared" si="1786"/>
        <v>1.2094270644189545E-17</v>
      </c>
      <c r="AQ712" s="343">
        <f t="shared" si="1787"/>
        <v>-2.8094003392639741E-16</v>
      </c>
      <c r="AR712" s="343">
        <f t="shared" si="1788"/>
        <v>9.7523092727656767E-17</v>
      </c>
      <c r="AS712" s="343">
        <f t="shared" si="1789"/>
        <v>2.4288841079790261E-16</v>
      </c>
      <c r="AT712" s="343">
        <f t="shared" si="1790"/>
        <v>-1.9229344928075421E-16</v>
      </c>
      <c r="AU712" s="343">
        <f t="shared" si="1791"/>
        <v>-1.678592289143535E-16</v>
      </c>
      <c r="AV712" s="343">
        <f t="shared" si="1792"/>
        <v>2.5778887132531497E-16</v>
      </c>
      <c r="AW712" s="343">
        <f t="shared" si="1793"/>
        <v>6.7275001076293069E-17</v>
      </c>
      <c r="AX712" s="343">
        <f t="shared" si="1794"/>
        <v>-2.8403827457253392E-16</v>
      </c>
      <c r="AY712" s="343">
        <f t="shared" si="1795"/>
        <v>4.3551235826225708E-17</v>
      </c>
      <c r="AZ712" s="343">
        <f t="shared" si="1796"/>
        <v>2.6704542532945623E-16</v>
      </c>
      <c r="BA712" s="343">
        <f t="shared" si="1797"/>
        <v>-1.4774719186714134E-16</v>
      </c>
      <c r="BB712" s="343">
        <f t="shared" si="1798"/>
        <v>-2.0939733085277732E-16</v>
      </c>
      <c r="BC712" s="343">
        <f t="shared" si="1799"/>
        <v>2.2944997727791393E-16</v>
      </c>
      <c r="BD712" s="343">
        <f t="shared" si="1800"/>
        <v>1.1987039094529379E-16</v>
      </c>
      <c r="BE712" s="343">
        <f t="shared" si="1801"/>
        <v>-2.7622108361734725E-16</v>
      </c>
      <c r="BF712" s="343">
        <f t="shared" si="1802"/>
        <v>-1.2094270644188879E-17</v>
      </c>
      <c r="BG712" s="343">
        <f t="shared" si="1803"/>
        <v>2.8094003392639731E-16</v>
      </c>
      <c r="BH712" s="343">
        <f t="shared" si="1804"/>
        <v>-9.7523092727657421E-17</v>
      </c>
      <c r="BI712" s="343">
        <f t="shared" si="1805"/>
        <v>-2.4288841079790227E-16</v>
      </c>
      <c r="BJ712" s="343">
        <f t="shared" si="1806"/>
        <v>1.922934492807547E-16</v>
      </c>
      <c r="BK712" s="343">
        <f t="shared" si="1807"/>
        <v>1.6785922891435293E-16</v>
      </c>
      <c r="BL712" s="343">
        <f t="shared" si="1808"/>
        <v>-2.5778887132531354E-16</v>
      </c>
      <c r="BM712" s="343">
        <f t="shared" si="1809"/>
        <v>-6.7275001076296335E-17</v>
      </c>
      <c r="BN712" s="343">
        <f t="shared" si="1810"/>
        <v>2.8403827457253372E-16</v>
      </c>
      <c r="BO712" s="343">
        <f t="shared" si="1811"/>
        <v>-4.3551235826226374E-17</v>
      </c>
      <c r="BP712" s="343">
        <f t="shared" si="1812"/>
        <v>-2.6704542532945593E-16</v>
      </c>
      <c r="BQ712" s="343">
        <f t="shared" si="1813"/>
        <v>1.4774719186714196E-16</v>
      </c>
      <c r="BR712" s="343">
        <f t="shared" si="1814"/>
        <v>2.0939733085277683E-16</v>
      </c>
    </row>
    <row r="713" spans="2:70">
      <c r="B713" s="340">
        <v>19</v>
      </c>
      <c r="C713" s="340">
        <f t="shared" si="1815"/>
        <v>5.9375000000000009E-3</v>
      </c>
      <c r="D713" s="341">
        <f t="shared" si="1751"/>
        <v>24.003437826494729</v>
      </c>
      <c r="E713" s="342" t="str">
        <f>Y694</f>
        <v>0,00343782649472839</v>
      </c>
      <c r="F713" s="291">
        <v>19</v>
      </c>
      <c r="G713" s="343">
        <f t="shared" si="1816"/>
        <v>-1.6424698837952627E-16</v>
      </c>
      <c r="H713" s="343">
        <f t="shared" si="1752"/>
        <v>1.2453361299931017E-16</v>
      </c>
      <c r="I713" s="343">
        <f t="shared" si="1753"/>
        <v>9.1946589065852553E-17</v>
      </c>
      <c r="J713" s="343">
        <f t="shared" si="1754"/>
        <v>-1.7791498486256952E-16</v>
      </c>
      <c r="K713" s="343">
        <f t="shared" si="1755"/>
        <v>1.1345398853274633E-17</v>
      </c>
      <c r="L713" s="343">
        <f t="shared" si="1756"/>
        <v>1.7132819397367766E-16</v>
      </c>
      <c r="M713" s="343">
        <f t="shared" si="1757"/>
        <v>-1.1081329783775218E-16</v>
      </c>
      <c r="N713" s="343">
        <f t="shared" si="1758"/>
        <v>-1.0699338917700863E-16</v>
      </c>
      <c r="O713" s="343">
        <f t="shared" si="1759"/>
        <v>1.729303807289704E-16</v>
      </c>
      <c r="P713" s="343">
        <f t="shared" si="1760"/>
        <v>6.5953096622074543E-18</v>
      </c>
      <c r="Q713" s="343">
        <f t="shared" si="1761"/>
        <v>-1.7675941540234482E-16</v>
      </c>
      <c r="R713" s="343">
        <f t="shared" si="1762"/>
        <v>9.6025790041306358E-17</v>
      </c>
      <c r="S713" s="343">
        <f t="shared" si="1763"/>
        <v>1.2100978446185391E-16</v>
      </c>
      <c r="T713" s="343">
        <f t="shared" si="1764"/>
        <v>-1.6628036249558888E-16</v>
      </c>
      <c r="U713" s="343">
        <f t="shared" si="1765"/>
        <v>-2.4472501740280127E-17</v>
      </c>
      <c r="V713" s="343">
        <f t="shared" si="1766"/>
        <v>1.8048834703416188E-16</v>
      </c>
      <c r="W713" s="343">
        <f t="shared" si="1767"/>
        <v>-8.0313501393726282E-17</v>
      </c>
      <c r="X713" s="343">
        <f t="shared" si="1768"/>
        <v>-1.3386078937165449E-16</v>
      </c>
      <c r="Y713" s="343">
        <f t="shared" si="1769"/>
        <v>1.5802897347328272E-16</v>
      </c>
      <c r="Z713" s="343">
        <f t="shared" si="1770"/>
        <v>4.2114010248562344E-17</v>
      </c>
      <c r="AA713" s="343">
        <f t="shared" si="1771"/>
        <v>-1.8247907721907325E-16</v>
      </c>
      <c r="AB713" s="343">
        <f t="shared" si="1772"/>
        <v>6.3827749823898221E-17</v>
      </c>
      <c r="AC713" s="343">
        <f t="shared" si="1773"/>
        <v>1.4542264170405505E-16</v>
      </c>
      <c r="AD713" s="343">
        <f t="shared" si="1774"/>
        <v>-1.4825567904900454E-16</v>
      </c>
      <c r="AE713" s="343">
        <f t="shared" si="1775"/>
        <v>-5.9349937816292983E-17</v>
      </c>
      <c r="AF713" s="343">
        <f t="shared" si="1776"/>
        <v>1.8271243413715432E-16</v>
      </c>
      <c r="AG713" s="343">
        <f t="shared" si="1777"/>
        <v>-4.6727302131469351E-17</v>
      </c>
      <c r="AH713" s="343">
        <f t="shared" si="1778"/>
        <v>-1.5558399450074389E-16</v>
      </c>
      <c r="AI713" s="343">
        <f t="shared" si="1779"/>
        <v>1.3705460139068633E-16</v>
      </c>
      <c r="AJ713" s="343">
        <f t="shared" si="1780"/>
        <v>7.6014293038875216E-17</v>
      </c>
      <c r="AK713" s="343">
        <f t="shared" si="1781"/>
        <v>-1.8118617043371811E-16</v>
      </c>
      <c r="AL713" s="343">
        <f t="shared" si="1782"/>
        <v>2.9176844975772739E-17</v>
      </c>
      <c r="AM713" s="343">
        <f t="shared" si="1783"/>
        <v>1.6424698837952694E-16</v>
      </c>
      <c r="AN713" s="343">
        <f t="shared" si="1784"/>
        <v>-1.2453361299930962E-16</v>
      </c>
      <c r="AO713" s="343">
        <f t="shared" si="1785"/>
        <v>-9.1946589065852529E-17</v>
      </c>
      <c r="AP713" s="343">
        <f t="shared" si="1786"/>
        <v>1.7791498486256944E-16</v>
      </c>
      <c r="AQ713" s="343">
        <f t="shared" si="1787"/>
        <v>-1.1345398853273557E-17</v>
      </c>
      <c r="AR713" s="343">
        <f t="shared" si="1788"/>
        <v>-1.7132819397367818E-16</v>
      </c>
      <c r="AS713" s="343">
        <f t="shared" si="1789"/>
        <v>1.108132978377508E-16</v>
      </c>
      <c r="AT713" s="343">
        <f t="shared" si="1790"/>
        <v>1.0699338917700843E-16</v>
      </c>
      <c r="AU713" s="343">
        <f t="shared" si="1791"/>
        <v>-1.7293038072897025E-16</v>
      </c>
      <c r="AV713" s="343">
        <f t="shared" si="1792"/>
        <v>-6.5953096622085266E-18</v>
      </c>
      <c r="AW713" s="343">
        <f t="shared" si="1793"/>
        <v>1.7675941540234509E-16</v>
      </c>
      <c r="AX713" s="343">
        <f t="shared" si="1794"/>
        <v>-9.6025790041304878E-17</v>
      </c>
      <c r="AY713" s="343">
        <f t="shared" si="1795"/>
        <v>-1.2100978446185569E-16</v>
      </c>
      <c r="AZ713" s="343">
        <f t="shared" si="1796"/>
        <v>1.6628036249558898E-16</v>
      </c>
      <c r="BA713" s="343">
        <f t="shared" si="1797"/>
        <v>2.4472501740280553E-17</v>
      </c>
      <c r="BB713" s="343">
        <f t="shared" si="1798"/>
        <v>-1.8048834703416206E-16</v>
      </c>
      <c r="BC713" s="343">
        <f t="shared" si="1799"/>
        <v>8.0313501393724728E-17</v>
      </c>
      <c r="BD713" s="343">
        <f t="shared" si="1800"/>
        <v>1.3386078937165612E-16</v>
      </c>
      <c r="BE713" s="343">
        <f t="shared" si="1801"/>
        <v>-1.5802897347328284E-16</v>
      </c>
      <c r="BF713" s="343">
        <f t="shared" si="1802"/>
        <v>-4.2114010248563404E-17</v>
      </c>
      <c r="BG713" s="343">
        <f t="shared" si="1803"/>
        <v>1.8247907721907332E-16</v>
      </c>
      <c r="BH713" s="343">
        <f t="shared" si="1804"/>
        <v>-6.3827749823897223E-17</v>
      </c>
      <c r="BI713" s="343">
        <f t="shared" si="1805"/>
        <v>-1.454226417040565E-16</v>
      </c>
      <c r="BJ713" s="343">
        <f t="shared" si="1806"/>
        <v>1.4825567904900314E-16</v>
      </c>
      <c r="BK713" s="343">
        <f t="shared" si="1807"/>
        <v>5.9349937816292774E-17</v>
      </c>
      <c r="BL713" s="343">
        <f t="shared" si="1808"/>
        <v>-1.8271243413715427E-16</v>
      </c>
      <c r="BM713" s="343">
        <f t="shared" si="1809"/>
        <v>4.6727302131468309E-17</v>
      </c>
      <c r="BN713" s="343">
        <f t="shared" si="1810"/>
        <v>1.5558399450074445E-16</v>
      </c>
      <c r="BO713" s="343">
        <f t="shared" si="1811"/>
        <v>-1.3705460139068478E-16</v>
      </c>
      <c r="BP713" s="343">
        <f t="shared" si="1812"/>
        <v>-7.6014293038875019E-17</v>
      </c>
      <c r="BQ713" s="343">
        <f t="shared" si="1813"/>
        <v>1.8118617043371798E-16</v>
      </c>
      <c r="BR713" s="343">
        <f t="shared" si="1814"/>
        <v>-2.9176844975771679E-17</v>
      </c>
    </row>
    <row r="714" spans="2:70">
      <c r="B714" s="340">
        <v>20</v>
      </c>
      <c r="C714" s="340">
        <f t="shared" si="1815"/>
        <v>6.2500000000000012E-3</v>
      </c>
      <c r="D714" s="341">
        <f t="shared" si="1751"/>
        <v>24.002103307070097</v>
      </c>
      <c r="E714" s="342" t="str">
        <f>Z694</f>
        <v>0,00210330707009818</v>
      </c>
      <c r="F714" s="291">
        <v>20</v>
      </c>
      <c r="G714" s="343">
        <f t="shared" si="1816"/>
        <v>-1.2869505119944681E-16</v>
      </c>
      <c r="H714" s="343">
        <f t="shared" si="1752"/>
        <v>2.6000597711425135E-16</v>
      </c>
      <c r="I714" s="343">
        <f t="shared" si="1753"/>
        <v>-7.0304908315594373E-17</v>
      </c>
      <c r="J714" s="343">
        <f t="shared" si="1754"/>
        <v>-2.0619692986160206E-16</v>
      </c>
      <c r="K714" s="343">
        <f t="shared" si="1755"/>
        <v>2.2812120604075763E-16</v>
      </c>
      <c r="L714" s="343">
        <f t="shared" si="1756"/>
        <v>3.1600517615720413E-17</v>
      </c>
      <c r="M714" s="343">
        <f t="shared" si="1757"/>
        <v>-2.5230719513215216E-16</v>
      </c>
      <c r="N714" s="343">
        <f t="shared" si="1758"/>
        <v>1.6150704927144068E-16</v>
      </c>
      <c r="O714" s="343">
        <f t="shared" si="1759"/>
        <v>1.2869505119944689E-16</v>
      </c>
      <c r="P714" s="343">
        <f t="shared" si="1760"/>
        <v>-2.6000597711425135E-16</v>
      </c>
      <c r="Q714" s="343">
        <f t="shared" si="1761"/>
        <v>7.0304908315594669E-17</v>
      </c>
      <c r="R714" s="343">
        <f t="shared" si="1762"/>
        <v>2.0619692986160245E-16</v>
      </c>
      <c r="S714" s="343">
        <f t="shared" si="1763"/>
        <v>-2.2812120604075733E-16</v>
      </c>
      <c r="T714" s="343">
        <f t="shared" si="1764"/>
        <v>-3.1600517615720586E-17</v>
      </c>
      <c r="U714" s="343">
        <f t="shared" si="1765"/>
        <v>2.5230719513215221E-16</v>
      </c>
      <c r="V714" s="343">
        <f t="shared" si="1766"/>
        <v>-1.6150704927144056E-16</v>
      </c>
      <c r="W714" s="343">
        <f t="shared" si="1767"/>
        <v>-1.2869505119944701E-16</v>
      </c>
      <c r="X714" s="343">
        <f t="shared" si="1768"/>
        <v>2.6000597711425135E-16</v>
      </c>
      <c r="Y714" s="343">
        <f t="shared" si="1769"/>
        <v>-7.0304908315594533E-17</v>
      </c>
      <c r="Z714" s="343">
        <f t="shared" si="1770"/>
        <v>-2.0619692986160196E-16</v>
      </c>
      <c r="AA714" s="343">
        <f t="shared" si="1771"/>
        <v>2.2812120604075768E-16</v>
      </c>
      <c r="AB714" s="343">
        <f t="shared" si="1772"/>
        <v>3.1600517615719797E-17</v>
      </c>
      <c r="AC714" s="343">
        <f t="shared" si="1773"/>
        <v>-2.5230719513215201E-16</v>
      </c>
      <c r="AD714" s="343">
        <f t="shared" si="1774"/>
        <v>1.615070492714397E-16</v>
      </c>
      <c r="AE714" s="343">
        <f t="shared" si="1775"/>
        <v>1.2869505119944797E-16</v>
      </c>
      <c r="AF714" s="343">
        <f t="shared" si="1776"/>
        <v>-2.600059771142512E-16</v>
      </c>
      <c r="AG714" s="343">
        <f t="shared" si="1777"/>
        <v>7.0304908315593473E-17</v>
      </c>
      <c r="AH714" s="343">
        <f t="shared" si="1778"/>
        <v>2.0619692986160265E-16</v>
      </c>
      <c r="AI714" s="343">
        <f t="shared" si="1779"/>
        <v>-2.2812120604075719E-16</v>
      </c>
      <c r="AJ714" s="343">
        <f t="shared" si="1780"/>
        <v>-3.1600517615720882E-17</v>
      </c>
      <c r="AK714" s="343">
        <f t="shared" si="1781"/>
        <v>2.5230719513215226E-16</v>
      </c>
      <c r="AL714" s="343">
        <f t="shared" si="1782"/>
        <v>-1.6150704927144031E-16</v>
      </c>
      <c r="AM714" s="343">
        <f t="shared" si="1783"/>
        <v>-1.2869505119944891E-16</v>
      </c>
      <c r="AN714" s="343">
        <f t="shared" si="1784"/>
        <v>2.6000597711425125E-16</v>
      </c>
      <c r="AO714" s="343">
        <f t="shared" si="1785"/>
        <v>-7.0304908315592426E-17</v>
      </c>
      <c r="AP714" s="343">
        <f t="shared" si="1786"/>
        <v>-2.0619692986160216E-16</v>
      </c>
      <c r="AQ714" s="343">
        <f t="shared" si="1787"/>
        <v>2.2812120604075664E-16</v>
      </c>
      <c r="AR714" s="343">
        <f t="shared" si="1788"/>
        <v>3.1600517615720118E-17</v>
      </c>
      <c r="AS714" s="343">
        <f t="shared" si="1789"/>
        <v>-2.5230719513215256E-16</v>
      </c>
      <c r="AT714" s="343">
        <f t="shared" si="1790"/>
        <v>1.615070492714409E-16</v>
      </c>
      <c r="AU714" s="343">
        <f t="shared" si="1791"/>
        <v>1.2869505119944822E-16</v>
      </c>
      <c r="AV714" s="343">
        <f t="shared" si="1792"/>
        <v>-2.6000597711425135E-16</v>
      </c>
      <c r="AW714" s="343">
        <f t="shared" si="1793"/>
        <v>7.0304908315593153E-17</v>
      </c>
      <c r="AX714" s="343">
        <f t="shared" si="1794"/>
        <v>2.0619692986160169E-16</v>
      </c>
      <c r="AY714" s="343">
        <f t="shared" si="1795"/>
        <v>-2.2812120604075699E-16</v>
      </c>
      <c r="AZ714" s="343">
        <f t="shared" si="1796"/>
        <v>-3.1600517615719353E-17</v>
      </c>
      <c r="BA714" s="343">
        <f t="shared" si="1797"/>
        <v>2.5230719513215236E-16</v>
      </c>
      <c r="BB714" s="343">
        <f t="shared" si="1798"/>
        <v>-1.6150704927143859E-16</v>
      </c>
      <c r="BC714" s="343">
        <f t="shared" si="1799"/>
        <v>-1.2869505119944758E-16</v>
      </c>
      <c r="BD714" s="343">
        <f t="shared" si="1800"/>
        <v>2.6000597711425105E-16</v>
      </c>
      <c r="BE714" s="343">
        <f t="shared" si="1801"/>
        <v>-7.0304908315593893E-17</v>
      </c>
      <c r="BF714" s="343">
        <f t="shared" si="1802"/>
        <v>-2.0619692986160351E-16</v>
      </c>
      <c r="BG714" s="343">
        <f t="shared" si="1803"/>
        <v>2.2812120604075738E-16</v>
      </c>
      <c r="BH714" s="343">
        <f t="shared" si="1804"/>
        <v>3.1600517615722287E-17</v>
      </c>
      <c r="BI714" s="343">
        <f t="shared" si="1805"/>
        <v>-2.5230719513215216E-16</v>
      </c>
      <c r="BJ714" s="343">
        <f t="shared" si="1806"/>
        <v>1.6150704927143918E-16</v>
      </c>
      <c r="BK714" s="343">
        <f t="shared" si="1807"/>
        <v>1.2869505119944689E-16</v>
      </c>
      <c r="BL714" s="343">
        <f t="shared" si="1808"/>
        <v>-2.6000597711425115E-16</v>
      </c>
      <c r="BM714" s="343">
        <f t="shared" si="1809"/>
        <v>7.0304908315594644E-17</v>
      </c>
      <c r="BN714" s="343">
        <f t="shared" si="1810"/>
        <v>2.0619692986160304E-16</v>
      </c>
      <c r="BO714" s="343">
        <f t="shared" si="1811"/>
        <v>-2.2812120604075773E-16</v>
      </c>
      <c r="BP714" s="343">
        <f t="shared" si="1812"/>
        <v>-3.1600517615721498E-17</v>
      </c>
      <c r="BQ714" s="343">
        <f t="shared" si="1813"/>
        <v>2.5230719513215192E-16</v>
      </c>
      <c r="BR714" s="343">
        <f t="shared" si="1814"/>
        <v>-1.6150704927143979E-16</v>
      </c>
    </row>
    <row r="715" spans="2:70">
      <c r="B715" s="340">
        <v>21</v>
      </c>
      <c r="C715" s="340">
        <f t="shared" si="1815"/>
        <v>6.5625000000000015E-3</v>
      </c>
      <c r="D715" s="341">
        <f t="shared" si="1751"/>
        <v>24.000748531648604</v>
      </c>
      <c r="E715" s="342" t="str">
        <f>AA694</f>
        <v>0,000748531648604636</v>
      </c>
      <c r="F715" s="291">
        <v>21</v>
      </c>
      <c r="G715" s="343">
        <f t="shared" si="1816"/>
        <v>-4.169869945970711E-16</v>
      </c>
      <c r="H715" s="343">
        <f t="shared" si="1752"/>
        <v>-4.3745374620553749E-16</v>
      </c>
      <c r="I715" s="343">
        <f t="shared" si="1753"/>
        <v>8.2941553154426828E-16</v>
      </c>
      <c r="J715" s="343">
        <f t="shared" si="1754"/>
        <v>-3.4451380387999925E-16</v>
      </c>
      <c r="K715" s="343">
        <f t="shared" si="1755"/>
        <v>-5.0461016566318146E-16</v>
      </c>
      <c r="L715" s="343">
        <f t="shared" si="1756"/>
        <v>8.2025697480569882E-16</v>
      </c>
      <c r="M715" s="343">
        <f t="shared" si="1757"/>
        <v>-2.6872275690116065E-16</v>
      </c>
      <c r="N715" s="343">
        <f t="shared" si="1758"/>
        <v>-5.6690691337751294E-16</v>
      </c>
      <c r="O715" s="343">
        <f t="shared" si="1759"/>
        <v>8.0319889500167684E-16</v>
      </c>
      <c r="P715" s="343">
        <f t="shared" si="1760"/>
        <v>-1.9034376287456234E-16</v>
      </c>
      <c r="Q715" s="343">
        <f t="shared" si="1761"/>
        <v>-6.2374403761317661E-16</v>
      </c>
      <c r="R715" s="343">
        <f t="shared" si="1762"/>
        <v>7.7840557076560989E-16</v>
      </c>
      <c r="S715" s="343">
        <f t="shared" si="1763"/>
        <v>-1.1013165435899687E-16</v>
      </c>
      <c r="T715" s="343">
        <f t="shared" si="1764"/>
        <v>-6.7457416579345027E-16</v>
      </c>
      <c r="U715" s="343">
        <f t="shared" si="1765"/>
        <v>7.4611577536330087E-16</v>
      </c>
      <c r="V715" s="343">
        <f t="shared" si="1766"/>
        <v>-2.8858917807868006E-17</v>
      </c>
      <c r="W715" s="343">
        <f t="shared" si="1767"/>
        <v>-7.1890777599738217E-16</v>
      </c>
      <c r="X715" s="343">
        <f t="shared" si="1768"/>
        <v>7.0664047717587194E-16</v>
      </c>
      <c r="Y715" s="343">
        <f t="shared" si="1769"/>
        <v>5.2691745897642784E-17</v>
      </c>
      <c r="Z715" s="343">
        <f t="shared" si="1770"/>
        <v>-7.5631791132349601E-16</v>
      </c>
      <c r="AA715" s="343">
        <f t="shared" si="1771"/>
        <v>6.6035984490426263E-16</v>
      </c>
      <c r="AB715" s="343">
        <f t="shared" si="1772"/>
        <v>1.3373495928591512E-16</v>
      </c>
      <c r="AC715" s="343">
        <f t="shared" si="1773"/>
        <v>-7.864442917181378E-16</v>
      </c>
      <c r="AD715" s="343">
        <f t="shared" si="1774"/>
        <v>6.0771958633681031E-16</v>
      </c>
      <c r="AE715" s="343">
        <f t="shared" si="1775"/>
        <v>2.1349023190929891E-16</v>
      </c>
      <c r="AF715" s="343">
        <f t="shared" si="1776"/>
        <v>-8.0899678366935102E-16</v>
      </c>
      <c r="AG715" s="343">
        <f t="shared" si="1777"/>
        <v>5.4922665593961524E-16</v>
      </c>
      <c r="AH715" s="343">
        <f t="shared" si="1778"/>
        <v>2.9118947689376976E-16</v>
      </c>
      <c r="AI715" s="343">
        <f t="shared" si="1779"/>
        <v>-8.2375819435120167E-16</v>
      </c>
      <c r="AJ715" s="343">
        <f t="shared" si="1780"/>
        <v>4.8544437260789552E-16</v>
      </c>
      <c r="AK715" s="343">
        <f t="shared" si="1781"/>
        <v>3.6608440803539331E-16</v>
      </c>
      <c r="AL715" s="343">
        <f t="shared" si="1782"/>
        <v>-8.3058636330941598E-16</v>
      </c>
      <c r="AM715" s="343">
        <f t="shared" si="1783"/>
        <v>4.1698699459707435E-16</v>
      </c>
      <c r="AN715" s="343">
        <f t="shared" si="1784"/>
        <v>4.3745374620553172E-16</v>
      </c>
      <c r="AO715" s="343">
        <f t="shared" si="1785"/>
        <v>-8.2941553154426799E-16</v>
      </c>
      <c r="AP715" s="343">
        <f t="shared" si="1786"/>
        <v>3.4451380387999999E-16</v>
      </c>
      <c r="AQ715" s="343">
        <f t="shared" si="1787"/>
        <v>5.046101656631784E-16</v>
      </c>
      <c r="AR715" s="343">
        <f t="shared" si="1788"/>
        <v>-8.2025697480569813E-16</v>
      </c>
      <c r="AS715" s="343">
        <f t="shared" si="1789"/>
        <v>2.6872275690115863E-16</v>
      </c>
      <c r="AT715" s="343">
        <f t="shared" si="1790"/>
        <v>5.6690691337751234E-16</v>
      </c>
      <c r="AU715" s="343">
        <f t="shared" si="1791"/>
        <v>-8.0319889500167783E-16</v>
      </c>
      <c r="AV715" s="343">
        <f t="shared" si="1792"/>
        <v>1.9034376287456885E-16</v>
      </c>
      <c r="AW715" s="343">
        <f t="shared" si="1793"/>
        <v>6.2374403761317799E-16</v>
      </c>
      <c r="AX715" s="343">
        <f t="shared" si="1794"/>
        <v>-7.7840557076561029E-16</v>
      </c>
      <c r="AY715" s="343">
        <f t="shared" si="1795"/>
        <v>1.1013165435900059E-16</v>
      </c>
      <c r="AZ715" s="343">
        <f t="shared" si="1796"/>
        <v>6.7457416579345333E-16</v>
      </c>
      <c r="BA715" s="343">
        <f t="shared" si="1797"/>
        <v>-7.4611577536329998E-16</v>
      </c>
      <c r="BB715" s="343">
        <f t="shared" si="1798"/>
        <v>2.8858917807868819E-17</v>
      </c>
      <c r="BC715" s="343">
        <f t="shared" si="1799"/>
        <v>7.1890777599738168E-16</v>
      </c>
      <c r="BD715" s="343">
        <f t="shared" si="1800"/>
        <v>-7.0664047717587539E-16</v>
      </c>
      <c r="BE715" s="343">
        <f t="shared" si="1801"/>
        <v>-5.2691745897641982E-17</v>
      </c>
      <c r="BF715" s="343">
        <f t="shared" si="1802"/>
        <v>7.5631791132349572E-16</v>
      </c>
      <c r="BG715" s="343">
        <f t="shared" si="1803"/>
        <v>-6.6035984490426293E-16</v>
      </c>
      <c r="BH715" s="343">
        <f t="shared" si="1804"/>
        <v>-1.3373495928592013E-16</v>
      </c>
      <c r="BI715" s="343">
        <f t="shared" si="1805"/>
        <v>7.8644429171813751E-16</v>
      </c>
      <c r="BJ715" s="343">
        <f t="shared" si="1806"/>
        <v>-6.0771958633681081E-16</v>
      </c>
      <c r="BK715" s="343">
        <f t="shared" si="1807"/>
        <v>-2.1349023190929812E-16</v>
      </c>
      <c r="BL715" s="343">
        <f t="shared" si="1808"/>
        <v>8.0899678366934944E-16</v>
      </c>
      <c r="BM715" s="343">
        <f t="shared" si="1809"/>
        <v>-5.4922665593961584E-16</v>
      </c>
      <c r="BN715" s="343">
        <f t="shared" si="1810"/>
        <v>-2.9118947689376897E-16</v>
      </c>
      <c r="BO715" s="343">
        <f t="shared" si="1811"/>
        <v>8.2375819435120157E-16</v>
      </c>
      <c r="BP715" s="343">
        <f t="shared" si="1812"/>
        <v>-4.8544437260789138E-16</v>
      </c>
      <c r="BQ715" s="343">
        <f t="shared" si="1813"/>
        <v>-3.6608440803538197E-16</v>
      </c>
      <c r="BR715" s="343">
        <f t="shared" si="1814"/>
        <v>8.3058636330941588E-16</v>
      </c>
    </row>
    <row r="716" spans="2:70">
      <c r="B716" s="340">
        <v>22</v>
      </c>
      <c r="C716" s="340">
        <f t="shared" si="1815"/>
        <v>6.8750000000000018E-3</v>
      </c>
      <c r="D716" s="341">
        <f t="shared" si="1751"/>
        <v>23.99938654745814</v>
      </c>
      <c r="E716" s="342" t="str">
        <f>AB694</f>
        <v>-0,000613452541858983</v>
      </c>
      <c r="F716" s="291">
        <v>22</v>
      </c>
      <c r="G716" s="343">
        <f t="shared" si="1816"/>
        <v>1.5076999251296991E-17</v>
      </c>
      <c r="H716" s="343">
        <f t="shared" si="1752"/>
        <v>-1.79615454732996E-17</v>
      </c>
      <c r="I716" s="343">
        <f t="shared" si="1753"/>
        <v>4.8808007566894791E-18</v>
      </c>
      <c r="J716" s="343">
        <f t="shared" si="1754"/>
        <v>1.2538290245867151E-17</v>
      </c>
      <c r="K716" s="343">
        <f t="shared" si="1755"/>
        <v>-1.8812602423817108E-17</v>
      </c>
      <c r="L716" s="343">
        <f t="shared" si="1756"/>
        <v>8.3651535787432508E-18</v>
      </c>
      <c r="M716" s="343">
        <f t="shared" si="1757"/>
        <v>9.5177417778428201E-18</v>
      </c>
      <c r="N716" s="343">
        <f t="shared" si="1758"/>
        <v>-1.8940701613416324E-17</v>
      </c>
      <c r="O716" s="343">
        <f t="shared" si="1759"/>
        <v>1.1528038239998095E-17</v>
      </c>
      <c r="P716" s="343">
        <f t="shared" si="1760"/>
        <v>6.1314318309070758E-18</v>
      </c>
      <c r="Q716" s="343">
        <f t="shared" si="1761"/>
        <v>-1.8340920262079792E-17</v>
      </c>
      <c r="R716" s="343">
        <f t="shared" si="1762"/>
        <v>1.4247906856688142E-17</v>
      </c>
      <c r="S716" s="343">
        <f t="shared" si="1763"/>
        <v>2.5094943972561588E-18</v>
      </c>
      <c r="T716" s="343">
        <f t="shared" si="1764"/>
        <v>-1.7036307630778123E-17</v>
      </c>
      <c r="U716" s="343">
        <f t="shared" si="1765"/>
        <v>1.6420236403193892E-17</v>
      </c>
      <c r="V716" s="343">
        <f t="shared" si="1766"/>
        <v>-1.2088814987406392E-18</v>
      </c>
      <c r="W716" s="343">
        <f t="shared" si="1767"/>
        <v>-1.5076999251297049E-17</v>
      </c>
      <c r="X716" s="343">
        <f t="shared" si="1768"/>
        <v>1.7961545473299569E-17</v>
      </c>
      <c r="Y716" s="343">
        <f t="shared" si="1769"/>
        <v>-4.8808007566893898E-18</v>
      </c>
      <c r="Z716" s="343">
        <f t="shared" si="1770"/>
        <v>-1.2538290245867222E-17</v>
      </c>
      <c r="AA716" s="343">
        <f t="shared" si="1771"/>
        <v>1.8812602423817099E-17</v>
      </c>
      <c r="AB716" s="343">
        <f t="shared" si="1772"/>
        <v>-8.3651535787431676E-18</v>
      </c>
      <c r="AC716" s="343">
        <f t="shared" si="1773"/>
        <v>-9.5177417778429002E-18</v>
      </c>
      <c r="AD716" s="343">
        <f t="shared" si="1774"/>
        <v>1.894070161341633E-17</v>
      </c>
      <c r="AE716" s="343">
        <f t="shared" si="1775"/>
        <v>-1.1528038239998021E-17</v>
      </c>
      <c r="AF716" s="343">
        <f t="shared" si="1776"/>
        <v>-6.1314318309071628E-18</v>
      </c>
      <c r="AG716" s="343">
        <f t="shared" si="1777"/>
        <v>1.834092026207982E-17</v>
      </c>
      <c r="AH716" s="343">
        <f t="shared" si="1778"/>
        <v>-1.4247906856688084E-17</v>
      </c>
      <c r="AI716" s="343">
        <f t="shared" si="1779"/>
        <v>-2.5094943972562512E-18</v>
      </c>
      <c r="AJ716" s="343">
        <f t="shared" si="1780"/>
        <v>1.7036307630778166E-17</v>
      </c>
      <c r="AK716" s="343">
        <f t="shared" si="1781"/>
        <v>-1.6420236403193846E-17</v>
      </c>
      <c r="AL716" s="343">
        <f t="shared" si="1782"/>
        <v>1.2088814987405464E-18</v>
      </c>
      <c r="AM716" s="343">
        <f t="shared" si="1783"/>
        <v>1.5076999251297105E-17</v>
      </c>
      <c r="AN716" s="343">
        <f t="shared" si="1784"/>
        <v>-1.7961545473299539E-17</v>
      </c>
      <c r="AO716" s="343">
        <f t="shared" si="1785"/>
        <v>4.8808007566892996E-18</v>
      </c>
      <c r="AP716" s="343">
        <f t="shared" si="1786"/>
        <v>1.2538290245867291E-17</v>
      </c>
      <c r="AQ716" s="343">
        <f t="shared" si="1787"/>
        <v>-1.8812602423817087E-17</v>
      </c>
      <c r="AR716" s="343">
        <f t="shared" si="1788"/>
        <v>8.3651535787430829E-18</v>
      </c>
      <c r="AS716" s="343">
        <f t="shared" si="1789"/>
        <v>9.5177417778429819E-18</v>
      </c>
      <c r="AT716" s="343">
        <f t="shared" si="1790"/>
        <v>-1.8940701613416336E-17</v>
      </c>
      <c r="AU716" s="343">
        <f t="shared" si="1791"/>
        <v>1.1528038239997947E-17</v>
      </c>
      <c r="AV716" s="343">
        <f t="shared" si="1792"/>
        <v>6.1314318309072514E-18</v>
      </c>
      <c r="AW716" s="343">
        <f t="shared" si="1793"/>
        <v>-1.8340920262079838E-17</v>
      </c>
      <c r="AX716" s="343">
        <f t="shared" si="1794"/>
        <v>1.4247906856688022E-17</v>
      </c>
      <c r="AY716" s="343">
        <f t="shared" si="1795"/>
        <v>2.5094943972563429E-18</v>
      </c>
      <c r="AZ716" s="343">
        <f t="shared" si="1796"/>
        <v>-1.7036307630778209E-17</v>
      </c>
      <c r="BA716" s="343">
        <f t="shared" si="1797"/>
        <v>1.64202364031938E-17</v>
      </c>
      <c r="BB716" s="343">
        <f t="shared" si="1798"/>
        <v>-1.2088814987404535E-18</v>
      </c>
      <c r="BC716" s="343">
        <f t="shared" si="1799"/>
        <v>-1.507699925129716E-17</v>
      </c>
      <c r="BD716" s="343">
        <f t="shared" si="1800"/>
        <v>1.7961545473299508E-17</v>
      </c>
      <c r="BE716" s="343">
        <f t="shared" si="1801"/>
        <v>-4.8808007566892103E-18</v>
      </c>
      <c r="BF716" s="343">
        <f t="shared" si="1802"/>
        <v>-1.2538290245867361E-17</v>
      </c>
      <c r="BG716" s="343">
        <f t="shared" si="1803"/>
        <v>1.8812602423817075E-17</v>
      </c>
      <c r="BH716" s="343">
        <f t="shared" si="1804"/>
        <v>-8.3651535787430012E-18</v>
      </c>
      <c r="BI716" s="343">
        <f t="shared" si="1805"/>
        <v>-9.517741777843062E-18</v>
      </c>
      <c r="BJ716" s="343">
        <f t="shared" si="1806"/>
        <v>1.8940701613416342E-17</v>
      </c>
      <c r="BK716" s="343">
        <f t="shared" si="1807"/>
        <v>-1.1528038239997875E-17</v>
      </c>
      <c r="BL716" s="343">
        <f t="shared" si="1808"/>
        <v>-6.1314318309073385E-18</v>
      </c>
      <c r="BM716" s="343">
        <f t="shared" si="1809"/>
        <v>1.8340920262079863E-17</v>
      </c>
      <c r="BN716" s="343">
        <f t="shared" si="1810"/>
        <v>-1.4247906856687961E-17</v>
      </c>
      <c r="BO716" s="343">
        <f t="shared" si="1811"/>
        <v>-2.5094943972564353E-18</v>
      </c>
      <c r="BP716" s="343">
        <f t="shared" si="1812"/>
        <v>1.7036307630778246E-17</v>
      </c>
      <c r="BQ716" s="343">
        <f t="shared" si="1813"/>
        <v>-1.6420236403193751E-17</v>
      </c>
      <c r="BR716" s="343">
        <f t="shared" si="1814"/>
        <v>1.2088814987403607E-18</v>
      </c>
    </row>
    <row r="717" spans="2:70">
      <c r="B717" s="340">
        <v>23</v>
      </c>
      <c r="C717" s="340">
        <f t="shared" si="1815"/>
        <v>7.187500000000002E-3</v>
      </c>
      <c r="D717" s="341">
        <f t="shared" si="1751"/>
        <v>23.998030471151001</v>
      </c>
      <c r="E717" s="342" t="str">
        <f>AC694</f>
        <v>-0,00196952884899973</v>
      </c>
      <c r="F717" s="291">
        <v>23</v>
      </c>
      <c r="G717" s="343">
        <f t="shared" si="1816"/>
        <v>1.0966722041979191E-15</v>
      </c>
      <c r="H717" s="343">
        <f t="shared" si="1752"/>
        <v>-6.9090107429499545E-16</v>
      </c>
      <c r="I717" s="343">
        <f t="shared" si="1753"/>
        <v>-2.2006620108953266E-16</v>
      </c>
      <c r="J717" s="343">
        <f t="shared" si="1754"/>
        <v>9.7011811438020778E-16</v>
      </c>
      <c r="K717" s="343">
        <f t="shared" si="1755"/>
        <v>-1.0108066321270725E-15</v>
      </c>
      <c r="L717" s="343">
        <f t="shared" si="1756"/>
        <v>3.123797636387678E-16</v>
      </c>
      <c r="M717" s="343">
        <f t="shared" si="1757"/>
        <v>6.1446338380495098E-16</v>
      </c>
      <c r="N717" s="343">
        <f t="shared" si="1758"/>
        <v>-1.0920026517394262E-15</v>
      </c>
      <c r="O717" s="343">
        <f t="shared" si="1759"/>
        <v>7.7105491329981639E-16</v>
      </c>
      <c r="P717" s="343">
        <f t="shared" si="1760"/>
        <v>1.1369853430185605E-16</v>
      </c>
      <c r="Q717" s="343">
        <f t="shared" si="1761"/>
        <v>-9.1531408646051101E-16</v>
      </c>
      <c r="R717" s="343">
        <f t="shared" si="1762"/>
        <v>1.0476396844000053E-15</v>
      </c>
      <c r="S717" s="343">
        <f t="shared" si="1763"/>
        <v>-4.1391707355285879E-16</v>
      </c>
      <c r="T717" s="343">
        <f t="shared" si="1764"/>
        <v>-5.2246726107479901E-16</v>
      </c>
      <c r="U717" s="343">
        <f t="shared" si="1765"/>
        <v>1.076816516795312E-15</v>
      </c>
      <c r="V717" s="343">
        <f t="shared" si="1766"/>
        <v>-8.4378307198806972E-16</v>
      </c>
      <c r="W717" s="343">
        <f t="shared" si="1767"/>
        <v>-6.2358884749057918E-18</v>
      </c>
      <c r="X717" s="343">
        <f t="shared" si="1768"/>
        <v>8.5169508352662202E-16</v>
      </c>
      <c r="Y717" s="343">
        <f t="shared" si="1769"/>
        <v>-1.0743833938140586E-15</v>
      </c>
      <c r="Z717" s="343">
        <f t="shared" si="1770"/>
        <v>5.1146813577854374E-16</v>
      </c>
      <c r="AA717" s="343">
        <f t="shared" si="1771"/>
        <v>4.2543949301083926E-16</v>
      </c>
      <c r="AB717" s="343">
        <f t="shared" si="1772"/>
        <v>-1.0512600501466731E-15</v>
      </c>
      <c r="AC717" s="343">
        <f t="shared" si="1773"/>
        <v>9.0838513843433143E-16</v>
      </c>
      <c r="AD717" s="343">
        <f t="shared" si="1774"/>
        <v>-1.012868123669376E-16</v>
      </c>
      <c r="AE717" s="343">
        <f t="shared" si="1775"/>
        <v>-7.798737913544796E-16</v>
      </c>
      <c r="AF717" s="343">
        <f t="shared" si="1776"/>
        <v>1.0907802038279772E-15</v>
      </c>
      <c r="AG717" s="343">
        <f t="shared" si="1777"/>
        <v>-6.0409348025976113E-16</v>
      </c>
      <c r="AH717" s="343">
        <f t="shared" si="1778"/>
        <v>-3.2431451006030133E-16</v>
      </c>
      <c r="AI717" s="343">
        <f t="shared" si="1779"/>
        <v>1.0155793745379219E-15</v>
      </c>
      <c r="AJ717" s="343">
        <f t="shared" si="1780"/>
        <v>-9.6423895942363856E-16</v>
      </c>
      <c r="AK717" s="343">
        <f t="shared" si="1781"/>
        <v>2.0783406583668345E-16</v>
      </c>
      <c r="AL717" s="343">
        <f t="shared" si="1782"/>
        <v>7.0054188824921344E-16</v>
      </c>
      <c r="AM717" s="343">
        <f t="shared" si="1783"/>
        <v>-1.0966722041979191E-15</v>
      </c>
      <c r="AN717" s="343">
        <f t="shared" si="1784"/>
        <v>6.9090107429499535E-16</v>
      </c>
      <c r="AO717" s="343">
        <f t="shared" si="1785"/>
        <v>2.2006620108953769E-16</v>
      </c>
      <c r="AP717" s="343">
        <f t="shared" si="1786"/>
        <v>-9.7011811438021192E-16</v>
      </c>
      <c r="AQ717" s="343">
        <f t="shared" si="1787"/>
        <v>1.0108066321270676E-15</v>
      </c>
      <c r="AR717" s="343">
        <f t="shared" si="1788"/>
        <v>-3.123797636387649E-16</v>
      </c>
      <c r="AS717" s="343">
        <f t="shared" si="1789"/>
        <v>-6.1446338380495689E-16</v>
      </c>
      <c r="AT717" s="343">
        <f t="shared" si="1790"/>
        <v>1.0920026517394272E-15</v>
      </c>
      <c r="AU717" s="343">
        <f t="shared" si="1791"/>
        <v>-7.7105491329981688E-16</v>
      </c>
      <c r="AV717" s="343">
        <f t="shared" si="1792"/>
        <v>-1.136985343018592E-16</v>
      </c>
      <c r="AW717" s="343">
        <f t="shared" si="1793"/>
        <v>9.1531408646051476E-16</v>
      </c>
      <c r="AX717" s="343">
        <f t="shared" si="1794"/>
        <v>-1.0476396844000009E-15</v>
      </c>
      <c r="AY717" s="343">
        <f t="shared" si="1795"/>
        <v>4.1391707355285603E-16</v>
      </c>
      <c r="AZ717" s="343">
        <f t="shared" si="1796"/>
        <v>5.2246726107480512E-16</v>
      </c>
      <c r="BA717" s="343">
        <f t="shared" si="1797"/>
        <v>-1.0768165167953134E-15</v>
      </c>
      <c r="BB717" s="343">
        <f t="shared" si="1798"/>
        <v>8.4378307198807031E-16</v>
      </c>
      <c r="BC717" s="343">
        <f t="shared" si="1799"/>
        <v>6.2358884749126943E-18</v>
      </c>
      <c r="BD717" s="343">
        <f t="shared" si="1800"/>
        <v>-8.5169508352662645E-16</v>
      </c>
      <c r="BE717" s="343">
        <f t="shared" si="1801"/>
        <v>1.0743833938140556E-15</v>
      </c>
      <c r="BF717" s="343">
        <f t="shared" si="1802"/>
        <v>-5.1146813577854452E-16</v>
      </c>
      <c r="BG717" s="343">
        <f t="shared" si="1803"/>
        <v>-4.2543949301084572E-16</v>
      </c>
      <c r="BH717" s="343">
        <f t="shared" si="1804"/>
        <v>1.0512600501466751E-15</v>
      </c>
      <c r="BI717" s="343">
        <f t="shared" si="1805"/>
        <v>-9.0838513843432315E-16</v>
      </c>
      <c r="BJ717" s="343">
        <f t="shared" si="1806"/>
        <v>1.012868123669306E-16</v>
      </c>
      <c r="BK717" s="343">
        <f t="shared" si="1807"/>
        <v>7.7987379135447348E-16</v>
      </c>
      <c r="BL717" s="343">
        <f t="shared" si="1808"/>
        <v>-1.0907802038279757E-15</v>
      </c>
      <c r="BM717" s="343">
        <f t="shared" si="1809"/>
        <v>6.0409348025976172E-16</v>
      </c>
      <c r="BN717" s="343">
        <f t="shared" si="1810"/>
        <v>3.2431451006032293E-16</v>
      </c>
      <c r="BO717" s="343">
        <f t="shared" si="1811"/>
        <v>-1.0155793745379245E-15</v>
      </c>
      <c r="BP717" s="343">
        <f t="shared" si="1812"/>
        <v>9.642389594236427E-16</v>
      </c>
      <c r="BQ717" s="343">
        <f t="shared" si="1813"/>
        <v>-2.0783406583666127E-16</v>
      </c>
      <c r="BR717" s="343">
        <f t="shared" si="1814"/>
        <v>-7.0054188824921877E-16</v>
      </c>
    </row>
    <row r="718" spans="2:70">
      <c r="B718" s="340">
        <v>24</v>
      </c>
      <c r="C718" s="340">
        <f t="shared" si="1815"/>
        <v>7.5000000000000023E-3</v>
      </c>
      <c r="D718" s="341">
        <f t="shared" si="1751"/>
        <v>23.996693362483338</v>
      </c>
      <c r="E718" s="342" t="str">
        <f>AD694</f>
        <v>-0,00330663751666348</v>
      </c>
      <c r="F718" s="291">
        <v>24</v>
      </c>
      <c r="G718" s="343">
        <f t="shared" si="1816"/>
        <v>-3.3512270130811096E-16</v>
      </c>
      <c r="H718" s="343">
        <f t="shared" si="1752"/>
        <v>-9.8248487287541708E-17</v>
      </c>
      <c r="I718" s="343">
        <f t="shared" si="1753"/>
        <v>4.7406704451279297E-16</v>
      </c>
      <c r="J718" s="343">
        <f t="shared" si="1754"/>
        <v>-5.7218355653657996E-16</v>
      </c>
      <c r="K718" s="343">
        <f t="shared" si="1755"/>
        <v>3.3512270130811042E-16</v>
      </c>
      <c r="L718" s="343">
        <f t="shared" si="1756"/>
        <v>9.8248487287541918E-17</v>
      </c>
      <c r="M718" s="343">
        <f t="shared" si="1757"/>
        <v>-4.7406704451279287E-16</v>
      </c>
      <c r="N718" s="343">
        <f t="shared" si="1758"/>
        <v>5.7218355653657987E-16</v>
      </c>
      <c r="O718" s="343">
        <f t="shared" si="1759"/>
        <v>-3.3512270130811022E-16</v>
      </c>
      <c r="P718" s="343">
        <f t="shared" si="1760"/>
        <v>-9.8248487287543138E-17</v>
      </c>
      <c r="Q718" s="343">
        <f t="shared" si="1761"/>
        <v>4.7406704451279297E-16</v>
      </c>
      <c r="R718" s="343">
        <f t="shared" si="1762"/>
        <v>-5.7218355653657987E-16</v>
      </c>
      <c r="S718" s="343">
        <f t="shared" si="1763"/>
        <v>3.3512270130811003E-16</v>
      </c>
      <c r="T718" s="343">
        <f t="shared" si="1764"/>
        <v>9.8248487287541314E-17</v>
      </c>
      <c r="U718" s="343">
        <f t="shared" si="1765"/>
        <v>-4.7406704451279316E-16</v>
      </c>
      <c r="V718" s="343">
        <f t="shared" si="1766"/>
        <v>5.7218355653657987E-16</v>
      </c>
      <c r="W718" s="343">
        <f t="shared" si="1767"/>
        <v>-3.3512270130810988E-16</v>
      </c>
      <c r="X718" s="343">
        <f t="shared" si="1768"/>
        <v>-9.8248487287543557E-17</v>
      </c>
      <c r="Y718" s="343">
        <f t="shared" si="1769"/>
        <v>4.7406704451279445E-16</v>
      </c>
      <c r="Z718" s="343">
        <f t="shared" si="1770"/>
        <v>-5.7218355653657947E-16</v>
      </c>
      <c r="AA718" s="343">
        <f t="shared" si="1771"/>
        <v>3.3512270130811136E-16</v>
      </c>
      <c r="AB718" s="343">
        <f t="shared" si="1772"/>
        <v>9.8248487287541733E-17</v>
      </c>
      <c r="AC718" s="343">
        <f t="shared" si="1773"/>
        <v>-4.7406704451279336E-16</v>
      </c>
      <c r="AD718" s="343">
        <f t="shared" si="1774"/>
        <v>5.7218355653657977E-16</v>
      </c>
      <c r="AE718" s="343">
        <f t="shared" si="1775"/>
        <v>-3.3512270130810948E-16</v>
      </c>
      <c r="AF718" s="343">
        <f t="shared" si="1776"/>
        <v>-9.8248487287543976E-17</v>
      </c>
      <c r="AG718" s="343">
        <f t="shared" si="1777"/>
        <v>4.7406704451279464E-16</v>
      </c>
      <c r="AH718" s="343">
        <f t="shared" si="1778"/>
        <v>-5.7218355653658006E-16</v>
      </c>
      <c r="AI718" s="343">
        <f t="shared" si="1779"/>
        <v>3.3512270130810761E-16</v>
      </c>
      <c r="AJ718" s="343">
        <f t="shared" si="1780"/>
        <v>9.8248487287542164E-17</v>
      </c>
      <c r="AK718" s="343">
        <f t="shared" si="1781"/>
        <v>-4.7406704451279602E-16</v>
      </c>
      <c r="AL718" s="343">
        <f t="shared" si="1782"/>
        <v>5.7218355653657967E-16</v>
      </c>
      <c r="AM718" s="343">
        <f t="shared" si="1783"/>
        <v>-3.3512270130811254E-16</v>
      </c>
      <c r="AN718" s="343">
        <f t="shared" si="1784"/>
        <v>-9.8248487287544395E-17</v>
      </c>
      <c r="AO718" s="343">
        <f t="shared" si="1785"/>
        <v>4.7406704451279257E-16</v>
      </c>
      <c r="AP718" s="343">
        <f t="shared" si="1786"/>
        <v>-5.7218355653657927E-16</v>
      </c>
      <c r="AQ718" s="343">
        <f t="shared" si="1787"/>
        <v>3.3512270130811067E-16</v>
      </c>
      <c r="AR718" s="343">
        <f t="shared" si="1788"/>
        <v>9.8248487287546639E-17</v>
      </c>
      <c r="AS718" s="343">
        <f t="shared" si="1789"/>
        <v>-4.7406704451279385E-16</v>
      </c>
      <c r="AT718" s="343">
        <f t="shared" si="1790"/>
        <v>5.7218355653657888E-16</v>
      </c>
      <c r="AU718" s="343">
        <f t="shared" si="1791"/>
        <v>-3.3512270130810879E-16</v>
      </c>
      <c r="AV718" s="343">
        <f t="shared" si="1792"/>
        <v>-9.8248487287540759E-17</v>
      </c>
      <c r="AW718" s="343">
        <f t="shared" si="1793"/>
        <v>4.7406704451279514E-16</v>
      </c>
      <c r="AX718" s="343">
        <f t="shared" si="1794"/>
        <v>-5.7218355653657996E-16</v>
      </c>
      <c r="AY718" s="343">
        <f t="shared" si="1795"/>
        <v>3.3512270130810692E-16</v>
      </c>
      <c r="AZ718" s="343">
        <f t="shared" si="1796"/>
        <v>9.8248487287543003E-17</v>
      </c>
      <c r="BA718" s="343">
        <f t="shared" si="1797"/>
        <v>-4.7406704451279652E-16</v>
      </c>
      <c r="BB718" s="343">
        <f t="shared" si="1798"/>
        <v>5.7218355653657957E-16</v>
      </c>
      <c r="BC718" s="343">
        <f t="shared" si="1799"/>
        <v>-3.351227013081118E-16</v>
      </c>
      <c r="BD718" s="343">
        <f t="shared" si="1800"/>
        <v>-9.8248487287545246E-17</v>
      </c>
      <c r="BE718" s="343">
        <f t="shared" si="1801"/>
        <v>4.7406704451279297E-16</v>
      </c>
      <c r="BF718" s="343">
        <f t="shared" si="1802"/>
        <v>-5.7218355653657918E-16</v>
      </c>
      <c r="BG718" s="343">
        <f t="shared" si="1803"/>
        <v>3.3512270130810998E-16</v>
      </c>
      <c r="BH718" s="343">
        <f t="shared" si="1804"/>
        <v>9.8248487287547489E-17</v>
      </c>
      <c r="BI718" s="343">
        <f t="shared" si="1805"/>
        <v>-4.7406704451279918E-16</v>
      </c>
      <c r="BJ718" s="343">
        <f t="shared" si="1806"/>
        <v>5.7218355653658016E-16</v>
      </c>
      <c r="BK718" s="343">
        <f t="shared" si="1807"/>
        <v>-3.3512270130810815E-16</v>
      </c>
      <c r="BL718" s="343">
        <f t="shared" si="1808"/>
        <v>-9.8248487287549732E-17</v>
      </c>
      <c r="BM718" s="343">
        <f t="shared" si="1809"/>
        <v>4.7406704451279099E-16</v>
      </c>
      <c r="BN718" s="343">
        <f t="shared" si="1810"/>
        <v>-5.7218355653657977E-16</v>
      </c>
      <c r="BO718" s="343">
        <f t="shared" si="1811"/>
        <v>3.3512270130810628E-16</v>
      </c>
      <c r="BP718" s="343">
        <f t="shared" si="1812"/>
        <v>9.8248487287551976E-17</v>
      </c>
      <c r="BQ718" s="343">
        <f t="shared" si="1813"/>
        <v>-4.7406704451279228E-16</v>
      </c>
      <c r="BR718" s="343">
        <f t="shared" si="1814"/>
        <v>5.7218355653657937E-16</v>
      </c>
    </row>
    <row r="719" spans="2:70">
      <c r="B719" s="340">
        <v>25</v>
      </c>
      <c r="C719" s="340">
        <f t="shared" si="1815"/>
        <v>7.8125000000000017E-3</v>
      </c>
      <c r="D719" s="341">
        <f t="shared" si="1751"/>
        <v>23.995388098542545</v>
      </c>
      <c r="E719" s="342" t="str">
        <f>AE694</f>
        <v>-0,00461190145745518</v>
      </c>
      <c r="F719" s="291">
        <v>25</v>
      </c>
      <c r="G719" s="343">
        <f t="shared" si="1816"/>
        <v>-1.054051547851611E-16</v>
      </c>
      <c r="H719" s="343">
        <f t="shared" si="1752"/>
        <v>4.9750826878184687E-17</v>
      </c>
      <c r="I719" s="343">
        <f t="shared" si="1753"/>
        <v>2.848933630460797E-17</v>
      </c>
      <c r="J719" s="343">
        <f t="shared" si="1754"/>
        <v>-9.3795936423841593E-17</v>
      </c>
      <c r="K719" s="343">
        <f t="shared" si="1755"/>
        <v>1.1652114237254457E-16</v>
      </c>
      <c r="L719" s="343">
        <f t="shared" si="1756"/>
        <v>-8.6348185759647716E-17</v>
      </c>
      <c r="M719" s="343">
        <f t="shared" si="1757"/>
        <v>1.6974958069685932E-17</v>
      </c>
      <c r="N719" s="343">
        <f t="shared" si="1758"/>
        <v>6.0104545693125289E-17</v>
      </c>
      <c r="O719" s="343">
        <f t="shared" si="1759"/>
        <v>-1.0989784230049407E-16</v>
      </c>
      <c r="P719" s="343">
        <f t="shared" si="1760"/>
        <v>1.0979981610745764E-16</v>
      </c>
      <c r="Q719" s="343">
        <f t="shared" si="1761"/>
        <v>-5.9854968956247863E-17</v>
      </c>
      <c r="R719" s="343">
        <f t="shared" si="1762"/>
        <v>-1.7262782729694334E-17</v>
      </c>
      <c r="S719" s="343">
        <f t="shared" si="1763"/>
        <v>8.6543591964614455E-17</v>
      </c>
      <c r="T719" s="343">
        <f t="shared" si="1764"/>
        <v>-1.1653541979071856E-16</v>
      </c>
      <c r="U719" s="343">
        <f t="shared" si="1765"/>
        <v>9.3622603405865857E-17</v>
      </c>
      <c r="V719" s="343">
        <f t="shared" si="1766"/>
        <v>-2.8207082416817824E-17</v>
      </c>
      <c r="W719" s="343">
        <f t="shared" si="1767"/>
        <v>-5.0013864271736911E-17</v>
      </c>
      <c r="X719" s="343">
        <f t="shared" si="1768"/>
        <v>1.0552956220705381E-16</v>
      </c>
      <c r="Y719" s="343">
        <f t="shared" si="1769"/>
        <v>-1.1313704517795427E-16</v>
      </c>
      <c r="Z719" s="343">
        <f t="shared" si="1770"/>
        <v>6.9382674963208271E-17</v>
      </c>
      <c r="AA719" s="343">
        <f t="shared" si="1771"/>
        <v>5.8699791202967951E-18</v>
      </c>
      <c r="AB719" s="343">
        <f t="shared" si="1772"/>
        <v>-7.8457785405228481E-17</v>
      </c>
      <c r="AC719" s="343">
        <f t="shared" si="1773"/>
        <v>1.1542739741156742E-16</v>
      </c>
      <c r="AD719" s="343">
        <f t="shared" si="1774"/>
        <v>-9.9995384201964498E-17</v>
      </c>
      <c r="AE719" s="343">
        <f t="shared" si="1775"/>
        <v>3.916755714071603E-17</v>
      </c>
      <c r="AF719" s="343">
        <f t="shared" si="1776"/>
        <v>3.9441521997052778E-17</v>
      </c>
      <c r="AG719" s="343">
        <f t="shared" si="1777"/>
        <v>-1.001449747412324E-16</v>
      </c>
      <c r="AH719" s="343">
        <f t="shared" si="1778"/>
        <v>1.1538470265638732E-16</v>
      </c>
      <c r="AI719" s="343">
        <f t="shared" si="1779"/>
        <v>-7.8242187881843798E-17</v>
      </c>
      <c r="AJ719" s="343">
        <f t="shared" si="1780"/>
        <v>5.5793555968862038E-18</v>
      </c>
      <c r="AK719" s="343">
        <f t="shared" si="1781"/>
        <v>6.9616387483001941E-17</v>
      </c>
      <c r="AL719" s="343">
        <f t="shared" si="1782"/>
        <v>-1.1320774609630897E-16</v>
      </c>
      <c r="AM719" s="343">
        <f t="shared" si="1783"/>
        <v>1.0540515478516123E-16</v>
      </c>
      <c r="AN719" s="343">
        <f t="shared" si="1784"/>
        <v>-4.9750826878185205E-17</v>
      </c>
      <c r="AO719" s="343">
        <f t="shared" si="1785"/>
        <v>-2.8489336304607113E-17</v>
      </c>
      <c r="AP719" s="343">
        <f t="shared" si="1786"/>
        <v>9.3795936423841939E-17</v>
      </c>
      <c r="AQ719" s="343">
        <f t="shared" si="1787"/>
        <v>-1.1652114237254454E-16</v>
      </c>
      <c r="AR719" s="343">
        <f t="shared" si="1788"/>
        <v>8.6348185759647753E-17</v>
      </c>
      <c r="AS719" s="343">
        <f t="shared" si="1789"/>
        <v>-1.6974958069685988E-17</v>
      </c>
      <c r="AT719" s="343">
        <f t="shared" si="1790"/>
        <v>-6.0104545693124894E-17</v>
      </c>
      <c r="AU719" s="343">
        <f t="shared" si="1791"/>
        <v>1.0989784230049376E-16</v>
      </c>
      <c r="AV719" s="343">
        <f t="shared" si="1792"/>
        <v>-1.097998161074574E-16</v>
      </c>
      <c r="AW719" s="343">
        <f t="shared" si="1793"/>
        <v>5.9854968956247555E-17</v>
      </c>
      <c r="AX719" s="343">
        <f t="shared" si="1794"/>
        <v>1.7262782729694282E-17</v>
      </c>
      <c r="AY719" s="343">
        <f t="shared" si="1795"/>
        <v>-8.6543591964614418E-17</v>
      </c>
      <c r="AZ719" s="343">
        <f t="shared" si="1796"/>
        <v>1.1653541979071858E-16</v>
      </c>
      <c r="BA719" s="343">
        <f t="shared" si="1797"/>
        <v>-9.3622603405866387E-17</v>
      </c>
      <c r="BB719" s="343">
        <f t="shared" si="1798"/>
        <v>2.8207082416817078E-17</v>
      </c>
      <c r="BC719" s="343">
        <f t="shared" si="1799"/>
        <v>5.0013864271737607E-17</v>
      </c>
      <c r="BD719" s="343">
        <f t="shared" si="1800"/>
        <v>-1.0552956220705379E-16</v>
      </c>
      <c r="BE719" s="343">
        <f t="shared" si="1801"/>
        <v>1.1313704517795429E-16</v>
      </c>
      <c r="BF719" s="343">
        <f t="shared" si="1802"/>
        <v>-6.9382674963208333E-17</v>
      </c>
      <c r="BG719" s="343">
        <f t="shared" si="1803"/>
        <v>-5.8699791202959076E-18</v>
      </c>
      <c r="BH719" s="343">
        <f t="shared" si="1804"/>
        <v>7.8457785405227815E-17</v>
      </c>
      <c r="BI719" s="343">
        <f t="shared" si="1805"/>
        <v>-1.154273974115673E-16</v>
      </c>
      <c r="BJ719" s="343">
        <f t="shared" si="1806"/>
        <v>9.9995384201965385E-17</v>
      </c>
      <c r="BK719" s="343">
        <f t="shared" si="1807"/>
        <v>-3.9167557140717651E-17</v>
      </c>
      <c r="BL719" s="343">
        <f t="shared" si="1808"/>
        <v>-3.9441521997054288E-17</v>
      </c>
      <c r="BM719" s="343">
        <f t="shared" si="1809"/>
        <v>1.0014497474123323E-16</v>
      </c>
      <c r="BN719" s="343">
        <f t="shared" si="1810"/>
        <v>-1.1538470265638707E-16</v>
      </c>
      <c r="BO719" s="343">
        <f t="shared" si="1811"/>
        <v>7.8242187881843847E-17</v>
      </c>
      <c r="BP719" s="343">
        <f t="shared" si="1812"/>
        <v>-5.5793555968862592E-18</v>
      </c>
      <c r="BQ719" s="343">
        <f t="shared" si="1813"/>
        <v>-6.9616387483001891E-17</v>
      </c>
      <c r="BR719" s="343">
        <f t="shared" si="1814"/>
        <v>1.1320774609630897E-16</v>
      </c>
    </row>
    <row r="720" spans="2:70">
      <c r="B720" s="340">
        <v>26</v>
      </c>
      <c r="C720" s="340">
        <f t="shared" si="1815"/>
        <v>8.125000000000002E-3</v>
      </c>
      <c r="D720" s="341">
        <f t="shared" si="1751"/>
        <v>23.994127249733911</v>
      </c>
      <c r="E720" s="342" t="str">
        <f>AF694</f>
        <v>-0,00587275026608881</v>
      </c>
      <c r="F720" s="291">
        <v>26</v>
      </c>
      <c r="G720" s="343">
        <f t="shared" si="1816"/>
        <v>-2.5964525933462349E-16</v>
      </c>
      <c r="H720" s="343">
        <f t="shared" si="1752"/>
        <v>5.5331480578128945E-16</v>
      </c>
      <c r="I720" s="343">
        <f t="shared" si="1753"/>
        <v>-6.6048363475383021E-16</v>
      </c>
      <c r="J720" s="343">
        <f t="shared" si="1754"/>
        <v>5.4502933766059692E-16</v>
      </c>
      <c r="K720" s="343">
        <f t="shared" si="1755"/>
        <v>-2.4586702940250889E-16</v>
      </c>
      <c r="L720" s="343">
        <f t="shared" si="1756"/>
        <v>-1.361674104300317E-16</v>
      </c>
      <c r="M720" s="343">
        <f t="shared" si="1757"/>
        <v>4.7230515731950819E-16</v>
      </c>
      <c r="N720" s="343">
        <f t="shared" si="1758"/>
        <v>-6.4924736165985794E-16</v>
      </c>
      <c r="O720" s="343">
        <f t="shared" si="1759"/>
        <v>6.073537468560355E-16</v>
      </c>
      <c r="P720" s="343">
        <f t="shared" si="1760"/>
        <v>-3.6074500719791499E-16</v>
      </c>
      <c r="Q720" s="343">
        <f t="shared" si="1761"/>
        <v>-7.4567243061761508E-18</v>
      </c>
      <c r="R720" s="343">
        <f t="shared" si="1762"/>
        <v>3.7314508653372349E-16</v>
      </c>
      <c r="S720" s="343">
        <f t="shared" si="1763"/>
        <v>-6.1306087655941273E-16</v>
      </c>
      <c r="T720" s="343">
        <f t="shared" si="1764"/>
        <v>6.4633789216770314E-16</v>
      </c>
      <c r="U720" s="343">
        <f t="shared" si="1765"/>
        <v>-4.6175975667483668E-16</v>
      </c>
      <c r="V720" s="343">
        <f t="shared" si="1766"/>
        <v>1.2154051955098427E-16</v>
      </c>
      <c r="W720" s="343">
        <f t="shared" si="1767"/>
        <v>2.5964525933462334E-16</v>
      </c>
      <c r="X720" s="343">
        <f t="shared" si="1768"/>
        <v>-5.5331480578128995E-16</v>
      </c>
      <c r="Y720" s="343">
        <f t="shared" si="1769"/>
        <v>6.6048363475383031E-16</v>
      </c>
      <c r="Z720" s="343">
        <f t="shared" si="1770"/>
        <v>-5.4502933766059761E-16</v>
      </c>
      <c r="AA720" s="343">
        <f t="shared" si="1771"/>
        <v>2.4586702940250904E-16</v>
      </c>
      <c r="AB720" s="343">
        <f t="shared" si="1772"/>
        <v>1.3616741043002815E-16</v>
      </c>
      <c r="AC720" s="343">
        <f t="shared" si="1773"/>
        <v>-4.723051573195073E-16</v>
      </c>
      <c r="AD720" s="343">
        <f t="shared" si="1774"/>
        <v>6.4924736165985764E-16</v>
      </c>
      <c r="AE720" s="343">
        <f t="shared" si="1775"/>
        <v>-6.07353746856036E-16</v>
      </c>
      <c r="AF720" s="343">
        <f t="shared" si="1776"/>
        <v>3.6074500719791415E-16</v>
      </c>
      <c r="AG720" s="343">
        <f t="shared" si="1777"/>
        <v>7.4567243061795774E-18</v>
      </c>
      <c r="AH720" s="343">
        <f t="shared" si="1778"/>
        <v>-3.7314508653371856E-16</v>
      </c>
      <c r="AI720" s="343">
        <f t="shared" si="1779"/>
        <v>6.1306087655941056E-16</v>
      </c>
      <c r="AJ720" s="343">
        <f t="shared" si="1780"/>
        <v>-6.4633789216770344E-16</v>
      </c>
      <c r="AK720" s="343">
        <f t="shared" si="1781"/>
        <v>4.6175975667483767E-16</v>
      </c>
      <c r="AL720" s="343">
        <f t="shared" si="1782"/>
        <v>-1.2154051955098553E-16</v>
      </c>
      <c r="AM720" s="343">
        <f t="shared" si="1783"/>
        <v>-2.5964525933462211E-16</v>
      </c>
      <c r="AN720" s="343">
        <f t="shared" si="1784"/>
        <v>5.5331480578128926E-16</v>
      </c>
      <c r="AO720" s="343">
        <f t="shared" si="1785"/>
        <v>-6.6048363475383021E-16</v>
      </c>
      <c r="AP720" s="343">
        <f t="shared" si="1786"/>
        <v>5.4502933766059574E-16</v>
      </c>
      <c r="AQ720" s="343">
        <f t="shared" si="1787"/>
        <v>-2.4586702940251461E-16</v>
      </c>
      <c r="AR720" s="343">
        <f t="shared" si="1788"/>
        <v>-1.3616741043002689E-16</v>
      </c>
      <c r="AS720" s="343">
        <f t="shared" si="1789"/>
        <v>4.7230515731950632E-16</v>
      </c>
      <c r="AT720" s="343">
        <f t="shared" si="1790"/>
        <v>-6.4924736165985745E-16</v>
      </c>
      <c r="AU720" s="343">
        <f t="shared" si="1791"/>
        <v>6.0735374685603649E-16</v>
      </c>
      <c r="AV720" s="343">
        <f t="shared" si="1792"/>
        <v>-3.6074500719791519E-16</v>
      </c>
      <c r="AW720" s="343">
        <f t="shared" si="1793"/>
        <v>-7.4567243061782709E-18</v>
      </c>
      <c r="AX720" s="343">
        <f t="shared" si="1794"/>
        <v>3.7314508653371753E-16</v>
      </c>
      <c r="AY720" s="343">
        <f t="shared" si="1795"/>
        <v>-6.1306087655940997E-16</v>
      </c>
      <c r="AZ720" s="343">
        <f t="shared" si="1796"/>
        <v>6.4633789216770373E-16</v>
      </c>
      <c r="BA720" s="343">
        <f t="shared" si="1797"/>
        <v>-4.6175975667483865E-16</v>
      </c>
      <c r="BB720" s="343">
        <f t="shared" si="1798"/>
        <v>1.2154051955098681E-16</v>
      </c>
      <c r="BC720" s="343">
        <f t="shared" si="1799"/>
        <v>2.5964525933462102E-16</v>
      </c>
      <c r="BD720" s="343">
        <f t="shared" si="1800"/>
        <v>-5.5331480578128856E-16</v>
      </c>
      <c r="BE720" s="343">
        <f t="shared" si="1801"/>
        <v>6.6048363475383031E-16</v>
      </c>
      <c r="BF720" s="343">
        <f t="shared" si="1802"/>
        <v>-5.4502933766059652E-16</v>
      </c>
      <c r="BG720" s="343">
        <f t="shared" si="1803"/>
        <v>2.458670294025158E-16</v>
      </c>
      <c r="BH720" s="343">
        <f t="shared" si="1804"/>
        <v>1.361674104300348E-16</v>
      </c>
      <c r="BI720" s="343">
        <f t="shared" si="1805"/>
        <v>-4.7230515731950543E-16</v>
      </c>
      <c r="BJ720" s="343">
        <f t="shared" si="1806"/>
        <v>6.4924736165985547E-16</v>
      </c>
      <c r="BK720" s="343">
        <f t="shared" si="1807"/>
        <v>-6.0735374685603698E-16</v>
      </c>
      <c r="BL720" s="343">
        <f t="shared" si="1808"/>
        <v>3.6074500719792416E-16</v>
      </c>
      <c r="BM720" s="343">
        <f t="shared" si="1809"/>
        <v>7.456724306176989E-18</v>
      </c>
      <c r="BN720" s="343">
        <f t="shared" si="1810"/>
        <v>-3.7314508653371635E-16</v>
      </c>
      <c r="BO720" s="343">
        <f t="shared" si="1811"/>
        <v>6.1306087655941303E-16</v>
      </c>
      <c r="BP720" s="343">
        <f t="shared" si="1812"/>
        <v>-6.4633789216770393E-16</v>
      </c>
      <c r="BQ720" s="343">
        <f t="shared" si="1813"/>
        <v>4.6175975667483283E-16</v>
      </c>
      <c r="BR720" s="343">
        <f t="shared" si="1814"/>
        <v>-1.2154051955098807E-16</v>
      </c>
    </row>
    <row r="721" spans="2:70">
      <c r="B721" s="340">
        <v>27</v>
      </c>
      <c r="C721" s="340">
        <f t="shared" si="1815"/>
        <v>8.4375000000000023E-3</v>
      </c>
      <c r="D721" s="341">
        <f t="shared" si="1751"/>
        <v>23.992922958720712</v>
      </c>
      <c r="E721" s="342" t="str">
        <f>AG694</f>
        <v>-0,00707704127928668</v>
      </c>
      <c r="F721" s="291">
        <v>27</v>
      </c>
      <c r="G721" s="343">
        <f t="shared" si="1816"/>
        <v>2.2983556847982496E-16</v>
      </c>
      <c r="H721" s="343">
        <f t="shared" si="1752"/>
        <v>-3.4801765132679069E-16</v>
      </c>
      <c r="I721" s="343">
        <f t="shared" si="1753"/>
        <v>3.8401276566751142E-16</v>
      </c>
      <c r="J721" s="343">
        <f t="shared" si="1754"/>
        <v>-3.2932039632000975E-16</v>
      </c>
      <c r="K721" s="343">
        <f t="shared" si="1755"/>
        <v>1.9685655492897724E-16</v>
      </c>
      <c r="L721" s="343">
        <f t="shared" si="1756"/>
        <v>-1.7903567316440194E-17</v>
      </c>
      <c r="M721" s="343">
        <f t="shared" si="1757"/>
        <v>-1.6527748148085618E-16</v>
      </c>
      <c r="N721" s="343">
        <f t="shared" si="1758"/>
        <v>3.0942701818825607E-16</v>
      </c>
      <c r="O721" s="343">
        <f t="shared" si="1759"/>
        <v>-3.8050305272740085E-16</v>
      </c>
      <c r="P721" s="343">
        <f t="shared" si="1760"/>
        <v>3.6172044851126028E-16</v>
      </c>
      <c r="Q721" s="343">
        <f t="shared" si="1761"/>
        <v>-2.5751485785600788E-16</v>
      </c>
      <c r="R721" s="343">
        <f t="shared" si="1762"/>
        <v>9.2495209546455416E-17</v>
      </c>
      <c r="S721" s="343">
        <f t="shared" si="1763"/>
        <v>9.4367873557255785E-17</v>
      </c>
      <c r="T721" s="343">
        <f t="shared" si="1764"/>
        <v>-2.5894527826941904E-16</v>
      </c>
      <c r="U721" s="343">
        <f t="shared" si="1765"/>
        <v>3.6237082085954719E-16</v>
      </c>
      <c r="V721" s="343">
        <f t="shared" si="1766"/>
        <v>-3.8021978672138781E-16</v>
      </c>
      <c r="W721" s="343">
        <f t="shared" si="1767"/>
        <v>3.0827700921162981E-16</v>
      </c>
      <c r="X721" s="343">
        <f t="shared" si="1768"/>
        <v>-1.6353231274551274E-16</v>
      </c>
      <c r="Y721" s="343">
        <f t="shared" si="1769"/>
        <v>-1.9831761174965871E-17</v>
      </c>
      <c r="Z721" s="343">
        <f t="shared" si="1770"/>
        <v>1.9851241652487134E-16</v>
      </c>
      <c r="AA721" s="343">
        <f t="shared" si="1771"/>
        <v>-3.3031288156595808E-16</v>
      </c>
      <c r="AB721" s="343">
        <f t="shared" si="1772"/>
        <v>3.8410749175752565E-16</v>
      </c>
      <c r="AC721" s="343">
        <f t="shared" si="1773"/>
        <v>-3.4719224798698589E-16</v>
      </c>
      <c r="AD721" s="343">
        <f t="shared" si="1774"/>
        <v>2.2828496087573523E-16</v>
      </c>
      <c r="AE721" s="343">
        <f t="shared" si="1775"/>
        <v>-5.546647466749814E-17</v>
      </c>
      <c r="AF721" s="343">
        <f t="shared" si="1776"/>
        <v>-1.3045083394031844E-16</v>
      </c>
      <c r="AG721" s="343">
        <f t="shared" si="1777"/>
        <v>2.8556120347538877E-16</v>
      </c>
      <c r="AH721" s="343">
        <f t="shared" si="1778"/>
        <v>-3.7323416129538553E-16</v>
      </c>
      <c r="AI721" s="343">
        <f t="shared" si="1779"/>
        <v>3.727650833798592E-16</v>
      </c>
      <c r="AJ721" s="343">
        <f t="shared" si="1780"/>
        <v>-2.8426474598318465E-16</v>
      </c>
      <c r="AK721" s="343">
        <f t="shared" si="1781"/>
        <v>1.2863316499445283E-16</v>
      </c>
      <c r="AL721" s="343">
        <f t="shared" si="1782"/>
        <v>5.7376098965112207E-17</v>
      </c>
      <c r="AM721" s="343">
        <f t="shared" si="1783"/>
        <v>-2.2983556847982871E-16</v>
      </c>
      <c r="AN721" s="343">
        <f t="shared" si="1784"/>
        <v>3.4801765132679123E-16</v>
      </c>
      <c r="AO721" s="343">
        <f t="shared" si="1785"/>
        <v>-3.8401276566751122E-16</v>
      </c>
      <c r="AP721" s="343">
        <f t="shared" si="1786"/>
        <v>3.2932039632000975E-16</v>
      </c>
      <c r="AQ721" s="343">
        <f t="shared" si="1787"/>
        <v>-1.9685655492897554E-16</v>
      </c>
      <c r="AR721" s="343">
        <f t="shared" si="1788"/>
        <v>1.7903567316436188E-17</v>
      </c>
      <c r="AS721" s="343">
        <f t="shared" si="1789"/>
        <v>1.6527748148085611E-16</v>
      </c>
      <c r="AT721" s="343">
        <f t="shared" si="1790"/>
        <v>-3.094270181882577E-16</v>
      </c>
      <c r="AU721" s="343">
        <f t="shared" si="1791"/>
        <v>3.8050305272740159E-16</v>
      </c>
      <c r="AV721" s="343">
        <f t="shared" si="1792"/>
        <v>-3.6172044851125983E-16</v>
      </c>
      <c r="AW721" s="343">
        <f t="shared" si="1793"/>
        <v>2.5751485785600596E-16</v>
      </c>
      <c r="AX721" s="343">
        <f t="shared" si="1794"/>
        <v>-9.2495209546450202E-17</v>
      </c>
      <c r="AY721" s="343">
        <f t="shared" si="1795"/>
        <v>-9.4367873557258336E-17</v>
      </c>
      <c r="AZ721" s="343">
        <f t="shared" si="1796"/>
        <v>2.5894527826942097E-16</v>
      </c>
      <c r="BA721" s="343">
        <f t="shared" si="1797"/>
        <v>-3.6237082085954714E-16</v>
      </c>
      <c r="BB721" s="343">
        <f t="shared" si="1798"/>
        <v>3.8021978672138742E-16</v>
      </c>
      <c r="BC721" s="343">
        <f t="shared" si="1799"/>
        <v>-3.0827700921162661E-16</v>
      </c>
      <c r="BD721" s="343">
        <f t="shared" si="1800"/>
        <v>1.6353231274550539E-16</v>
      </c>
      <c r="BE721" s="343">
        <f t="shared" si="1801"/>
        <v>1.9831761174963043E-17</v>
      </c>
      <c r="BF721" s="343">
        <f t="shared" si="1802"/>
        <v>-1.9851241652487124E-16</v>
      </c>
      <c r="BG721" s="343">
        <f t="shared" si="1803"/>
        <v>3.3031288156595936E-16</v>
      </c>
      <c r="BH721" s="343">
        <f t="shared" si="1804"/>
        <v>-3.8410749175752574E-16</v>
      </c>
      <c r="BI721" s="343">
        <f t="shared" si="1805"/>
        <v>3.4719224798698353E-16</v>
      </c>
      <c r="BJ721" s="343">
        <f t="shared" si="1806"/>
        <v>-2.2828496087572877E-16</v>
      </c>
      <c r="BK721" s="343">
        <f t="shared" si="1807"/>
        <v>5.5466474667500951E-17</v>
      </c>
      <c r="BL721" s="343">
        <f t="shared" si="1808"/>
        <v>1.3045083394032093E-16</v>
      </c>
      <c r="BM721" s="343">
        <f t="shared" si="1809"/>
        <v>-2.8556120347539055E-16</v>
      </c>
      <c r="BN721" s="343">
        <f t="shared" si="1810"/>
        <v>3.7323416129538617E-16</v>
      </c>
      <c r="BO721" s="343">
        <f t="shared" si="1811"/>
        <v>-3.7276508337985723E-16</v>
      </c>
      <c r="BP721" s="343">
        <f t="shared" si="1812"/>
        <v>2.8426474598318658E-16</v>
      </c>
      <c r="BQ721" s="343">
        <f t="shared" si="1813"/>
        <v>-1.2863316499445034E-16</v>
      </c>
      <c r="BR721" s="343">
        <f t="shared" si="1814"/>
        <v>-5.7376098965114808E-17</v>
      </c>
    </row>
    <row r="722" spans="2:70">
      <c r="B722" s="340">
        <v>28</v>
      </c>
      <c r="C722" s="340">
        <f t="shared" si="1815"/>
        <v>8.7500000000000026E-3</v>
      </c>
      <c r="D722" s="341">
        <f t="shared" si="1751"/>
        <v>23.991786823483736</v>
      </c>
      <c r="E722" s="342" t="str">
        <f>AH694</f>
        <v>-0,00821317651626261</v>
      </c>
      <c r="F722" s="291">
        <v>28</v>
      </c>
      <c r="G722" s="343">
        <f t="shared" si="1816"/>
        <v>-2.666430046974314E-17</v>
      </c>
      <c r="H722" s="343">
        <f t="shared" si="1752"/>
        <v>-5.8535520795897832E-17</v>
      </c>
      <c r="I722" s="343">
        <f t="shared" si="1753"/>
        <v>1.3482383964618064E-16</v>
      </c>
      <c r="J722" s="343">
        <f t="shared" si="1754"/>
        <v>-1.9058645109148245E-16</v>
      </c>
      <c r="K722" s="343">
        <f t="shared" si="1755"/>
        <v>2.1733400302858731E-16</v>
      </c>
      <c r="L722" s="343">
        <f t="shared" si="1756"/>
        <v>-2.109944231422332E-16</v>
      </c>
      <c r="M722" s="343">
        <f t="shared" si="1757"/>
        <v>1.7253285500168249E-16</v>
      </c>
      <c r="N722" s="343">
        <f t="shared" si="1758"/>
        <v>-1.0780472370135124E-16</v>
      </c>
      <c r="O722" s="343">
        <f t="shared" si="1759"/>
        <v>2.6664300469743238E-17</v>
      </c>
      <c r="P722" s="343">
        <f t="shared" si="1760"/>
        <v>5.8535520795898214E-17</v>
      </c>
      <c r="Q722" s="343">
        <f t="shared" si="1761"/>
        <v>-1.3482383964618081E-16</v>
      </c>
      <c r="R722" s="343">
        <f t="shared" si="1762"/>
        <v>1.9058645109148235E-16</v>
      </c>
      <c r="S722" s="343">
        <f t="shared" si="1763"/>
        <v>-2.1733400302858731E-16</v>
      </c>
      <c r="T722" s="343">
        <f t="shared" si="1764"/>
        <v>2.1099442314223293E-16</v>
      </c>
      <c r="U722" s="343">
        <f t="shared" si="1765"/>
        <v>-1.7253285500168283E-16</v>
      </c>
      <c r="V722" s="343">
        <f t="shared" si="1766"/>
        <v>1.0780472370135107E-16</v>
      </c>
      <c r="W722" s="343">
        <f t="shared" si="1767"/>
        <v>-2.6664300469742301E-17</v>
      </c>
      <c r="X722" s="343">
        <f t="shared" si="1768"/>
        <v>-5.8535520795897634E-17</v>
      </c>
      <c r="Y722" s="343">
        <f t="shared" si="1769"/>
        <v>1.3482383964618098E-16</v>
      </c>
      <c r="Z722" s="343">
        <f t="shared" si="1770"/>
        <v>-1.9058645109148282E-16</v>
      </c>
      <c r="AA722" s="343">
        <f t="shared" si="1771"/>
        <v>2.1733400302858724E-16</v>
      </c>
      <c r="AB722" s="343">
        <f t="shared" si="1772"/>
        <v>-2.1099442314223311E-16</v>
      </c>
      <c r="AC722" s="343">
        <f t="shared" si="1773"/>
        <v>1.7253285500168224E-16</v>
      </c>
      <c r="AD722" s="343">
        <f t="shared" si="1774"/>
        <v>-1.0780472370135159E-16</v>
      </c>
      <c r="AE722" s="343">
        <f t="shared" si="1775"/>
        <v>2.6664300469741328E-17</v>
      </c>
      <c r="AF722" s="343">
        <f t="shared" si="1776"/>
        <v>5.8535520795898559E-17</v>
      </c>
      <c r="AG722" s="343">
        <f t="shared" si="1777"/>
        <v>-1.3482383964618049E-16</v>
      </c>
      <c r="AH722" s="343">
        <f t="shared" si="1778"/>
        <v>1.9058645109148329E-16</v>
      </c>
      <c r="AI722" s="343">
        <f t="shared" si="1779"/>
        <v>-2.1733400302858736E-16</v>
      </c>
      <c r="AJ722" s="343">
        <f t="shared" si="1780"/>
        <v>2.1099442314223325E-16</v>
      </c>
      <c r="AK722" s="343">
        <f t="shared" si="1781"/>
        <v>-1.7253285500168165E-16</v>
      </c>
      <c r="AL722" s="343">
        <f t="shared" si="1782"/>
        <v>1.0780472370135075E-16</v>
      </c>
      <c r="AM722" s="343">
        <f t="shared" si="1783"/>
        <v>-2.6664300469743472E-17</v>
      </c>
      <c r="AN722" s="343">
        <f t="shared" si="1784"/>
        <v>-5.8535520795899496E-17</v>
      </c>
      <c r="AO722" s="343">
        <f t="shared" si="1785"/>
        <v>1.3482383964618125E-16</v>
      </c>
      <c r="AP722" s="343">
        <f t="shared" si="1786"/>
        <v>-1.9058645109148225E-16</v>
      </c>
      <c r="AQ722" s="343">
        <f t="shared" si="1787"/>
        <v>2.1733400302858748E-16</v>
      </c>
      <c r="AR722" s="343">
        <f t="shared" si="1788"/>
        <v>-2.1099442314223298E-16</v>
      </c>
      <c r="AS722" s="343">
        <f t="shared" si="1789"/>
        <v>1.7253285500168298E-16</v>
      </c>
      <c r="AT722" s="343">
        <f t="shared" si="1790"/>
        <v>-1.0780472370134991E-16</v>
      </c>
      <c r="AU722" s="343">
        <f t="shared" si="1791"/>
        <v>2.6664300469742511E-17</v>
      </c>
      <c r="AV722" s="343">
        <f t="shared" si="1792"/>
        <v>5.8535520795897437E-17</v>
      </c>
      <c r="AW722" s="343">
        <f t="shared" si="1793"/>
        <v>-1.3482383964618202E-16</v>
      </c>
      <c r="AX722" s="343">
        <f t="shared" si="1794"/>
        <v>1.9058645109148272E-16</v>
      </c>
      <c r="AY722" s="343">
        <f t="shared" si="1795"/>
        <v>-2.1733400302858724E-16</v>
      </c>
      <c r="AZ722" s="343">
        <f t="shared" si="1796"/>
        <v>2.1099442314223274E-16</v>
      </c>
      <c r="BA722" s="343">
        <f t="shared" si="1797"/>
        <v>-1.7253285500168239E-16</v>
      </c>
      <c r="BB722" s="343">
        <f t="shared" si="1798"/>
        <v>1.0780472370135177E-16</v>
      </c>
      <c r="BC722" s="343">
        <f t="shared" si="1799"/>
        <v>-2.6664300469744631E-17</v>
      </c>
      <c r="BD722" s="343">
        <f t="shared" si="1800"/>
        <v>-5.8535520795901344E-17</v>
      </c>
      <c r="BE722" s="343">
        <f t="shared" si="1801"/>
        <v>1.3482383964618278E-16</v>
      </c>
      <c r="BF722" s="343">
        <f t="shared" si="1802"/>
        <v>-1.9058645109148319E-16</v>
      </c>
      <c r="BG722" s="343">
        <f t="shared" si="1803"/>
        <v>2.1733400302858734E-16</v>
      </c>
      <c r="BH722" s="343">
        <f t="shared" si="1804"/>
        <v>-2.109944231422333E-16</v>
      </c>
      <c r="BI722" s="343">
        <f t="shared" si="1805"/>
        <v>1.7253285500168372E-16</v>
      </c>
      <c r="BJ722" s="343">
        <f t="shared" si="1806"/>
        <v>-1.0780472370134822E-16</v>
      </c>
      <c r="BK722" s="343">
        <f t="shared" si="1807"/>
        <v>2.6664300469740588E-17</v>
      </c>
      <c r="BL722" s="343">
        <f t="shared" si="1808"/>
        <v>5.8535520795899298E-17</v>
      </c>
      <c r="BM722" s="343">
        <f t="shared" si="1809"/>
        <v>-1.3482383964618108E-16</v>
      </c>
      <c r="BN722" s="343">
        <f t="shared" si="1810"/>
        <v>1.9058645109148213E-16</v>
      </c>
      <c r="BO722" s="343">
        <f t="shared" si="1811"/>
        <v>-2.1733400302858709E-16</v>
      </c>
      <c r="BP722" s="343">
        <f t="shared" si="1812"/>
        <v>2.1099442314223222E-16</v>
      </c>
      <c r="BQ722" s="343">
        <f t="shared" si="1813"/>
        <v>-1.7253285500168118E-16</v>
      </c>
      <c r="BR722" s="343">
        <f t="shared" si="1814"/>
        <v>1.0780472370135009E-16</v>
      </c>
    </row>
    <row r="723" spans="2:70">
      <c r="B723" s="340">
        <v>29</v>
      </c>
      <c r="C723" s="340">
        <f t="shared" si="1815"/>
        <v>9.0625000000000028E-3</v>
      </c>
      <c r="D723" s="341">
        <f t="shared" si="1751"/>
        <v>23.990729785626396</v>
      </c>
      <c r="E723" s="342" t="str">
        <f>AI694</f>
        <v>-0,00927021437360425</v>
      </c>
      <c r="F723" s="291">
        <v>29</v>
      </c>
      <c r="G723" s="343">
        <f t="shared" si="1816"/>
        <v>-3.3646924191992515E-16</v>
      </c>
      <c r="H723" s="343">
        <f t="shared" si="1752"/>
        <v>3.1197039678859601E-16</v>
      </c>
      <c r="I723" s="343">
        <f t="shared" si="1753"/>
        <v>-2.6060487056285358E-16</v>
      </c>
      <c r="J723" s="343">
        <f t="shared" si="1754"/>
        <v>1.8679622787113626E-16</v>
      </c>
      <c r="K723" s="343">
        <f t="shared" si="1755"/>
        <v>-9.6900819462177137E-17</v>
      </c>
      <c r="L723" s="343">
        <f t="shared" si="1756"/>
        <v>-1.3396224534134934E-18</v>
      </c>
      <c r="M723" s="343">
        <f t="shared" si="1757"/>
        <v>9.9464696982823811E-17</v>
      </c>
      <c r="N723" s="343">
        <f t="shared" si="1758"/>
        <v>-1.8902393859507826E-16</v>
      </c>
      <c r="O723" s="343">
        <f t="shared" si="1759"/>
        <v>2.6230456553837347E-16</v>
      </c>
      <c r="P723" s="343">
        <f t="shared" si="1760"/>
        <v>-3.1299569942568653E-16</v>
      </c>
      <c r="Q723" s="343">
        <f t="shared" si="1761"/>
        <v>3.3673185384393481E-16</v>
      </c>
      <c r="R723" s="343">
        <f t="shared" si="1762"/>
        <v>-3.31468887112601E-16</v>
      </c>
      <c r="S723" s="343">
        <f t="shared" si="1763"/>
        <v>2.9766004239269335E-16</v>
      </c>
      <c r="T723" s="343">
        <f t="shared" si="1764"/>
        <v>-2.382169146900542E-16</v>
      </c>
      <c r="U723" s="343">
        <f t="shared" si="1765"/>
        <v>1.582587062484896E-16</v>
      </c>
      <c r="V723" s="343">
        <f t="shared" si="1766"/>
        <v>-6.4671364289895195E-17</v>
      </c>
      <c r="W723" s="343">
        <f t="shared" si="1767"/>
        <v>-3.4485432136824984E-17</v>
      </c>
      <c r="X723" s="343">
        <f t="shared" si="1768"/>
        <v>1.3067236630366244E-16</v>
      </c>
      <c r="Y723" s="343">
        <f t="shared" si="1769"/>
        <v>-2.1560588402627286E-16</v>
      </c>
      <c r="Z723" s="343">
        <f t="shared" si="1770"/>
        <v>2.8197156778822023E-16</v>
      </c>
      <c r="AA723" s="343">
        <f t="shared" si="1771"/>
        <v>-3.2405404946612144E-16</v>
      </c>
      <c r="AB723" s="343">
        <f t="shared" si="1772"/>
        <v>3.3822921399476275E-16</v>
      </c>
      <c r="AC723" s="343">
        <f t="shared" si="1773"/>
        <v>-3.232763057230582E-16</v>
      </c>
      <c r="AD723" s="343">
        <f t="shared" si="1774"/>
        <v>2.8048305907101779E-16</v>
      </c>
      <c r="AE723" s="343">
        <f t="shared" si="1775"/>
        <v>-2.1353479970617674E-16</v>
      </c>
      <c r="AF723" s="343">
        <f t="shared" si="1776"/>
        <v>1.2819706677165989E-16</v>
      </c>
      <c r="AG723" s="343">
        <f t="shared" si="1777"/>
        <v>-3.1819088526536508E-17</v>
      </c>
      <c r="AH723" s="343">
        <f t="shared" si="1778"/>
        <v>-6.7299128257106432E-17</v>
      </c>
      <c r="AI723" s="343">
        <f t="shared" si="1779"/>
        <v>1.6062158930421735E-16</v>
      </c>
      <c r="AJ723" s="343">
        <f t="shared" si="1780"/>
        <v>-2.4011142693213109E-16</v>
      </c>
      <c r="AK723" s="343">
        <f t="shared" si="1781"/>
        <v>2.9892302969892934E-16</v>
      </c>
      <c r="AL723" s="343">
        <f t="shared" si="1782"/>
        <v>-3.3199158186423398E-16</v>
      </c>
      <c r="AM723" s="343">
        <f t="shared" si="1783"/>
        <v>3.364692419199252E-16</v>
      </c>
      <c r="AN723" s="343">
        <f t="shared" si="1784"/>
        <v>-3.1197039678859621E-16</v>
      </c>
      <c r="AO723" s="343">
        <f t="shared" si="1785"/>
        <v>2.6060487056285432E-16</v>
      </c>
      <c r="AP723" s="343">
        <f t="shared" si="1786"/>
        <v>-1.8679622787113725E-16</v>
      </c>
      <c r="AQ723" s="343">
        <f t="shared" si="1787"/>
        <v>9.6900819462178295E-17</v>
      </c>
      <c r="AR723" s="343">
        <f t="shared" si="1788"/>
        <v>1.3396224534110775E-18</v>
      </c>
      <c r="AS723" s="343">
        <f t="shared" si="1789"/>
        <v>-9.9464696982821531E-17</v>
      </c>
      <c r="AT723" s="343">
        <f t="shared" si="1790"/>
        <v>1.8902393859507627E-16</v>
      </c>
      <c r="AU723" s="343">
        <f t="shared" si="1791"/>
        <v>-2.6230456553837504E-16</v>
      </c>
      <c r="AV723" s="343">
        <f t="shared" si="1792"/>
        <v>3.1299569942568746E-16</v>
      </c>
      <c r="AW723" s="343">
        <f t="shared" si="1793"/>
        <v>-3.3673185384393491E-16</v>
      </c>
      <c r="AX723" s="343">
        <f t="shared" si="1794"/>
        <v>3.31468887112601E-16</v>
      </c>
      <c r="AY723" s="343">
        <f t="shared" si="1795"/>
        <v>-2.9766004239269335E-16</v>
      </c>
      <c r="AZ723" s="343">
        <f t="shared" si="1796"/>
        <v>2.3821691469005765E-16</v>
      </c>
      <c r="BA723" s="343">
        <f t="shared" si="1797"/>
        <v>-1.582587062484896E-16</v>
      </c>
      <c r="BB723" s="343">
        <f t="shared" si="1798"/>
        <v>6.4671364289890474E-17</v>
      </c>
      <c r="BC723" s="343">
        <f t="shared" si="1799"/>
        <v>3.4485432136824984E-17</v>
      </c>
      <c r="BD723" s="343">
        <f t="shared" si="1800"/>
        <v>-1.3067236630366688E-16</v>
      </c>
      <c r="BE723" s="343">
        <f t="shared" si="1801"/>
        <v>2.1560588402627286E-16</v>
      </c>
      <c r="BF723" s="343">
        <f t="shared" si="1802"/>
        <v>-2.8197156778822289E-16</v>
      </c>
      <c r="BG723" s="343">
        <f t="shared" si="1803"/>
        <v>3.240540494661208E-16</v>
      </c>
      <c r="BH723" s="343">
        <f t="shared" si="1804"/>
        <v>-3.3822921399476275E-16</v>
      </c>
      <c r="BI723" s="343">
        <f t="shared" si="1805"/>
        <v>3.232763057230582E-16</v>
      </c>
      <c r="BJ723" s="343">
        <f t="shared" si="1806"/>
        <v>-2.8048305907101779E-16</v>
      </c>
      <c r="BK723" s="343">
        <f t="shared" si="1807"/>
        <v>2.1353479970618049E-16</v>
      </c>
      <c r="BL723" s="343">
        <f t="shared" si="1808"/>
        <v>-1.2819706677165989E-16</v>
      </c>
      <c r="BM723" s="343">
        <f t="shared" si="1809"/>
        <v>3.1819088526541291E-17</v>
      </c>
      <c r="BN723" s="343">
        <f t="shared" si="1810"/>
        <v>6.7299128257106432E-17</v>
      </c>
      <c r="BO723" s="343">
        <f t="shared" si="1811"/>
        <v>-1.6062158930421314E-16</v>
      </c>
      <c r="BP723" s="343">
        <f t="shared" si="1812"/>
        <v>2.4011142693213109E-16</v>
      </c>
      <c r="BQ723" s="343">
        <f t="shared" si="1813"/>
        <v>-2.9892302969892707E-16</v>
      </c>
      <c r="BR723" s="343">
        <f t="shared" si="1814"/>
        <v>3.3199158186423398E-16</v>
      </c>
    </row>
    <row r="724" spans="2:70">
      <c r="B724" s="340">
        <v>30</v>
      </c>
      <c r="C724" s="340">
        <f t="shared" si="1815"/>
        <v>9.3750000000000031E-3</v>
      </c>
      <c r="D724" s="341">
        <f t="shared" si="1751"/>
        <v>23.989762025001081</v>
      </c>
      <c r="E724" s="342" t="str">
        <f>AJ694</f>
        <v>-0,0102379749989192</v>
      </c>
      <c r="F724" s="291">
        <v>30</v>
      </c>
      <c r="G724" s="343">
        <f t="shared" si="1816"/>
        <v>1.6455811005849978E-16</v>
      </c>
      <c r="H724" s="343">
        <f t="shared" si="1752"/>
        <v>-1.7072101944715129E-16</v>
      </c>
      <c r="I724" s="343">
        <f t="shared" si="1753"/>
        <v>1.7032321579989947E-16</v>
      </c>
      <c r="J724" s="343">
        <f t="shared" si="1754"/>
        <v>-1.6337998648781736E-16</v>
      </c>
      <c r="K724" s="343">
        <f t="shared" si="1755"/>
        <v>1.5015815591956046E-16</v>
      </c>
      <c r="L724" s="343">
        <f t="shared" si="1756"/>
        <v>-1.3116583162897852E-16</v>
      </c>
      <c r="M724" s="343">
        <f t="shared" si="1757"/>
        <v>1.0713287798754106E-16</v>
      </c>
      <c r="N724" s="343">
        <f t="shared" si="1758"/>
        <v>-7.8982867925852599E-17</v>
      </c>
      <c r="O724" s="343">
        <f t="shared" si="1759"/>
        <v>4.7797590543876248E-17</v>
      </c>
      <c r="P724" s="343">
        <f t="shared" si="1760"/>
        <v>-1.4775478562496358E-17</v>
      </c>
      <c r="Q724" s="343">
        <f t="shared" si="1761"/>
        <v>-1.8814446773857054E-17</v>
      </c>
      <c r="R724" s="343">
        <f t="shared" si="1762"/>
        <v>5.1681343471954413E-17</v>
      </c>
      <c r="S724" s="343">
        <f t="shared" si="1763"/>
        <v>-8.2562155123654771E-17</v>
      </c>
      <c r="T724" s="343">
        <f t="shared" si="1764"/>
        <v>1.1027014945534415E-16</v>
      </c>
      <c r="U724" s="343">
        <f t="shared" si="1765"/>
        <v>-1.3374052378367601E-16</v>
      </c>
      <c r="V724" s="343">
        <f t="shared" si="1766"/>
        <v>1.5207132478555182E-16</v>
      </c>
      <c r="W724" s="343">
        <f t="shared" si="1767"/>
        <v>-1.6455811005850013E-16</v>
      </c>
      <c r="X724" s="343">
        <f t="shared" si="1768"/>
        <v>1.7072101944715132E-16</v>
      </c>
      <c r="Y724" s="343">
        <f t="shared" si="1769"/>
        <v>-1.7032321579989935E-16</v>
      </c>
      <c r="Z724" s="343">
        <f t="shared" si="1770"/>
        <v>1.6337998648781726E-16</v>
      </c>
      <c r="AA724" s="343">
        <f t="shared" si="1771"/>
        <v>-1.5015815591956002E-16</v>
      </c>
      <c r="AB724" s="343">
        <f t="shared" si="1772"/>
        <v>1.3116583162897793E-16</v>
      </c>
      <c r="AC724" s="343">
        <f t="shared" si="1773"/>
        <v>-1.0713287798753988E-16</v>
      </c>
      <c r="AD724" s="343">
        <f t="shared" si="1774"/>
        <v>7.8982867925850701E-17</v>
      </c>
      <c r="AE724" s="343">
        <f t="shared" si="1775"/>
        <v>-4.7797590543875946E-17</v>
      </c>
      <c r="AF724" s="343">
        <f t="shared" si="1776"/>
        <v>1.4775478562495421E-17</v>
      </c>
      <c r="AG724" s="343">
        <f t="shared" si="1777"/>
        <v>1.8814446773857966E-17</v>
      </c>
      <c r="AH724" s="343">
        <f t="shared" si="1778"/>
        <v>-5.1681343471955288E-17</v>
      </c>
      <c r="AI724" s="343">
        <f t="shared" si="1779"/>
        <v>8.2562155123656645E-17</v>
      </c>
      <c r="AJ724" s="343">
        <f t="shared" si="1780"/>
        <v>-1.1027014945534393E-16</v>
      </c>
      <c r="AK724" s="343">
        <f t="shared" si="1781"/>
        <v>1.337405237836766E-16</v>
      </c>
      <c r="AL724" s="343">
        <f t="shared" si="1782"/>
        <v>-1.5207132478555226E-16</v>
      </c>
      <c r="AM724" s="343">
        <f t="shared" si="1783"/>
        <v>1.645581100585004E-16</v>
      </c>
      <c r="AN724" s="343">
        <f t="shared" si="1784"/>
        <v>-1.7072101944715149E-16</v>
      </c>
      <c r="AO724" s="343">
        <f t="shared" si="1785"/>
        <v>1.7032321579989937E-16</v>
      </c>
      <c r="AP724" s="343">
        <f t="shared" si="1786"/>
        <v>-1.6337998648781697E-16</v>
      </c>
      <c r="AQ724" s="343">
        <f t="shared" si="1787"/>
        <v>1.5015815591955957E-16</v>
      </c>
      <c r="AR724" s="343">
        <f t="shared" si="1788"/>
        <v>-1.3116583162897734E-16</v>
      </c>
      <c r="AS724" s="343">
        <f t="shared" si="1789"/>
        <v>1.0713287798753915E-16</v>
      </c>
      <c r="AT724" s="343">
        <f t="shared" si="1790"/>
        <v>-7.8982867925852032E-17</v>
      </c>
      <c r="AU724" s="343">
        <f t="shared" si="1791"/>
        <v>4.7797590543875071E-17</v>
      </c>
      <c r="AV724" s="343">
        <f t="shared" si="1792"/>
        <v>-1.4775478562494521E-17</v>
      </c>
      <c r="AW724" s="343">
        <f t="shared" si="1793"/>
        <v>-1.8814446773858903E-17</v>
      </c>
      <c r="AX724" s="343">
        <f t="shared" si="1794"/>
        <v>5.1681343471956176E-17</v>
      </c>
      <c r="AY724" s="343">
        <f t="shared" si="1795"/>
        <v>-8.2562155123657446E-17</v>
      </c>
      <c r="AZ724" s="343">
        <f t="shared" si="1796"/>
        <v>1.1027014945534649E-16</v>
      </c>
      <c r="BA724" s="343">
        <f t="shared" si="1797"/>
        <v>-1.337405237836787E-16</v>
      </c>
      <c r="BB724" s="343">
        <f t="shared" si="1798"/>
        <v>1.5207132478555379E-16</v>
      </c>
      <c r="BC724" s="343">
        <f t="shared" si="1799"/>
        <v>-1.645581100585E-16</v>
      </c>
      <c r="BD724" s="343">
        <f t="shared" si="1800"/>
        <v>1.7072101944715139E-16</v>
      </c>
      <c r="BE724" s="343">
        <f t="shared" si="1801"/>
        <v>-1.7032321579989928E-16</v>
      </c>
      <c r="BF724" s="343">
        <f t="shared" si="1802"/>
        <v>1.6337998648781672E-16</v>
      </c>
      <c r="BG724" s="343">
        <f t="shared" si="1803"/>
        <v>-1.5015815591955913E-16</v>
      </c>
      <c r="BH724" s="343">
        <f t="shared" si="1804"/>
        <v>1.3116583162897675E-16</v>
      </c>
      <c r="BI724" s="343">
        <f t="shared" si="1805"/>
        <v>-1.0713287798753844E-16</v>
      </c>
      <c r="BJ724" s="343">
        <f t="shared" si="1806"/>
        <v>7.8982867925849062E-17</v>
      </c>
      <c r="BK724" s="343">
        <f t="shared" si="1807"/>
        <v>-4.7797590543871835E-17</v>
      </c>
      <c r="BL724" s="343">
        <f t="shared" si="1808"/>
        <v>1.4775478562491156E-17</v>
      </c>
      <c r="BM724" s="343">
        <f t="shared" si="1809"/>
        <v>1.8814446773857399E-17</v>
      </c>
      <c r="BN724" s="343">
        <f t="shared" si="1810"/>
        <v>-5.1681343471954721E-17</v>
      </c>
      <c r="BO724" s="343">
        <f t="shared" si="1811"/>
        <v>8.2562155123656127E-17</v>
      </c>
      <c r="BP724" s="343">
        <f t="shared" si="1812"/>
        <v>-1.1027014945534534E-16</v>
      </c>
      <c r="BQ724" s="343">
        <f t="shared" si="1813"/>
        <v>1.3374052378367774E-16</v>
      </c>
      <c r="BR724" s="343">
        <f t="shared" si="1814"/>
        <v>-1.520713247855531E-16</v>
      </c>
    </row>
    <row r="725" spans="2:70">
      <c r="B725" s="340">
        <v>31</v>
      </c>
      <c r="C725" s="340">
        <f t="shared" si="1815"/>
        <v>9.6875000000000034E-3</v>
      </c>
      <c r="D725" s="341">
        <f t="shared" si="1751"/>
        <v>23.988892861671655</v>
      </c>
      <c r="E725" s="342" t="str">
        <f>AK694</f>
        <v>-0,0111071383283449</v>
      </c>
      <c r="F725" s="291">
        <v>31</v>
      </c>
      <c r="G725" s="343">
        <f t="shared" si="1816"/>
        <v>-2.4205493383085894E-16</v>
      </c>
      <c r="H725" s="343">
        <f t="shared" si="1752"/>
        <v>2.4761082272862209E-16</v>
      </c>
      <c r="I725" s="343">
        <f t="shared" si="1753"/>
        <v>-2.5078208404566425E-16</v>
      </c>
      <c r="J725" s="343">
        <f t="shared" si="1754"/>
        <v>2.5153817680191438E-16</v>
      </c>
      <c r="K725" s="343">
        <f t="shared" si="1755"/>
        <v>-2.498718194108076E-16</v>
      </c>
      <c r="L725" s="343">
        <f t="shared" si="1756"/>
        <v>2.4579905980494373E-16</v>
      </c>
      <c r="M725" s="343">
        <f t="shared" si="1757"/>
        <v>-2.3935912088572427E-16</v>
      </c>
      <c r="N725" s="343">
        <f t="shared" si="1758"/>
        <v>2.3061402278536992E-16</v>
      </c>
      <c r="O725" s="343">
        <f t="shared" si="1759"/>
        <v>-2.196479855791441E-16</v>
      </c>
      <c r="P725" s="343">
        <f t="shared" si="1760"/>
        <v>2.0656661819998842E-16</v>
      </c>
      <c r="Q725" s="343">
        <f t="shared" si="1761"/>
        <v>-1.9149590136676636E-16</v>
      </c>
      <c r="R725" s="343">
        <f t="shared" si="1762"/>
        <v>1.7458097432107477E-16</v>
      </c>
      <c r="S725" s="343">
        <f t="shared" si="1763"/>
        <v>-1.5598473705700291E-16</v>
      </c>
      <c r="T725" s="343">
        <f t="shared" si="1764"/>
        <v>1.3588628150514111E-16</v>
      </c>
      <c r="U725" s="343">
        <f t="shared" si="1765"/>
        <v>-1.1447916677938724E-16</v>
      </c>
      <c r="V725" s="343">
        <f t="shared" si="1766"/>
        <v>9.1969555096869543E-17</v>
      </c>
      <c r="W725" s="343">
        <f t="shared" si="1767"/>
        <v>-6.8574226323096099E-17</v>
      </c>
      <c r="X725" s="343">
        <f t="shared" si="1768"/>
        <v>4.4518490263345986E-17</v>
      </c>
      <c r="Y725" s="343">
        <f t="shared" si="1769"/>
        <v>-2.0034016806077574E-17</v>
      </c>
      <c r="Z725" s="343">
        <f t="shared" si="1770"/>
        <v>-4.6433951847409862E-18</v>
      </c>
      <c r="AA725" s="343">
        <f t="shared" si="1771"/>
        <v>2.927608874159245E-17</v>
      </c>
      <c r="AB725" s="343">
        <f t="shared" si="1772"/>
        <v>-5.3626837559926113E-17</v>
      </c>
      <c r="AC725" s="343">
        <f t="shared" si="1773"/>
        <v>7.7461130617142809E-17</v>
      </c>
      <c r="AD725" s="343">
        <f t="shared" si="1774"/>
        <v>-1.0054943064195848E-16</v>
      </c>
      <c r="AE725" s="343">
        <f t="shared" si="1775"/>
        <v>1.2266938468377891E-16</v>
      </c>
      <c r="AF725" s="343">
        <f t="shared" si="1776"/>
        <v>-1.4360796549319076E-16</v>
      </c>
      <c r="AG725" s="343">
        <f t="shared" si="1777"/>
        <v>1.6316352309080084E-16</v>
      </c>
      <c r="AH725" s="343">
        <f t="shared" si="1778"/>
        <v>-1.8114772676679462E-16</v>
      </c>
      <c r="AI725" s="343">
        <f t="shared" si="1779"/>
        <v>1.9738737880860134E-16</v>
      </c>
      <c r="AJ725" s="343">
        <f t="shared" si="1780"/>
        <v>-2.1172608248956616E-16</v>
      </c>
      <c r="AK725" s="343">
        <f t="shared" si="1781"/>
        <v>2.2402574825490458E-16</v>
      </c>
      <c r="AL725" s="343">
        <f t="shared" si="1782"/>
        <v>-2.341679235996187E-16</v>
      </c>
      <c r="AM725" s="343">
        <f t="shared" si="1783"/>
        <v>2.4205493383085988E-16</v>
      </c>
      <c r="AN725" s="343">
        <f t="shared" si="1784"/>
        <v>-2.4761082272862239E-16</v>
      </c>
      <c r="AO725" s="343">
        <f t="shared" si="1785"/>
        <v>2.5078208404566445E-16</v>
      </c>
      <c r="AP725" s="343">
        <f t="shared" si="1786"/>
        <v>-2.5153817680191438E-16</v>
      </c>
      <c r="AQ725" s="343">
        <f t="shared" si="1787"/>
        <v>2.4987181941080726E-16</v>
      </c>
      <c r="AR725" s="343">
        <f t="shared" si="1788"/>
        <v>-2.4579905980494353E-16</v>
      </c>
      <c r="AS725" s="343">
        <f t="shared" si="1789"/>
        <v>2.3935912088572343E-16</v>
      </c>
      <c r="AT725" s="343">
        <f t="shared" si="1790"/>
        <v>-2.3061402278536957E-16</v>
      </c>
      <c r="AU725" s="343">
        <f t="shared" si="1791"/>
        <v>2.1964798557914277E-16</v>
      </c>
      <c r="AV725" s="343">
        <f t="shared" si="1792"/>
        <v>-2.0656661819998783E-16</v>
      </c>
      <c r="AW725" s="343">
        <f t="shared" si="1793"/>
        <v>1.9149590136676744E-16</v>
      </c>
      <c r="AX725" s="343">
        <f t="shared" si="1794"/>
        <v>-1.7458097432107215E-16</v>
      </c>
      <c r="AY725" s="343">
        <f t="shared" si="1795"/>
        <v>1.5598473705700146E-16</v>
      </c>
      <c r="AZ725" s="343">
        <f t="shared" si="1796"/>
        <v>-1.3588628150514109E-16</v>
      </c>
      <c r="BA725" s="343">
        <f t="shared" si="1797"/>
        <v>1.1447916677938877E-16</v>
      </c>
      <c r="BB725" s="343">
        <f t="shared" si="1798"/>
        <v>-9.1969555096866166E-17</v>
      </c>
      <c r="BC725" s="343">
        <f t="shared" si="1799"/>
        <v>6.8574226323094324E-17</v>
      </c>
      <c r="BD725" s="343">
        <f t="shared" si="1800"/>
        <v>-4.4518490263345924E-17</v>
      </c>
      <c r="BE725" s="343">
        <f t="shared" si="1801"/>
        <v>2.003401680607215E-17</v>
      </c>
      <c r="BF725" s="343">
        <f t="shared" si="1802"/>
        <v>4.6433951847445977E-18</v>
      </c>
      <c r="BG725" s="343">
        <f t="shared" si="1803"/>
        <v>-2.9276088741594286E-17</v>
      </c>
      <c r="BH725" s="343">
        <f t="shared" si="1804"/>
        <v>5.3626837559924436E-17</v>
      </c>
      <c r="BI725" s="343">
        <f t="shared" si="1805"/>
        <v>-7.7461130617147961E-17</v>
      </c>
      <c r="BJ725" s="343">
        <f t="shared" si="1806"/>
        <v>1.0054943064196019E-16</v>
      </c>
      <c r="BK725" s="343">
        <f t="shared" si="1807"/>
        <v>-1.2266938468378051E-16</v>
      </c>
      <c r="BL725" s="343">
        <f t="shared" si="1808"/>
        <v>1.4360796549318936E-16</v>
      </c>
      <c r="BM725" s="343">
        <f t="shared" si="1809"/>
        <v>-1.6316352309080498E-16</v>
      </c>
      <c r="BN725" s="343">
        <f t="shared" si="1810"/>
        <v>1.811477267667959E-16</v>
      </c>
      <c r="BO725" s="343">
        <f t="shared" si="1811"/>
        <v>-1.9738737880860247E-16</v>
      </c>
      <c r="BP725" s="343">
        <f t="shared" si="1812"/>
        <v>2.117260824895652E-16</v>
      </c>
      <c r="BQ725" s="343">
        <f t="shared" si="1813"/>
        <v>-2.2402574825490704E-16</v>
      </c>
      <c r="BR725" s="343">
        <f t="shared" si="1814"/>
        <v>2.3416792359961934E-16</v>
      </c>
    </row>
    <row r="726" spans="2:70">
      <c r="B726" s="340">
        <v>32</v>
      </c>
      <c r="C726" s="340">
        <f t="shared" si="1815"/>
        <v>1.0000000000000004E-2</v>
      </c>
      <c r="D726" s="341">
        <f t="shared" si="1751"/>
        <v>23.988130666156113</v>
      </c>
      <c r="E726" s="342" t="str">
        <f>AL694</f>
        <v>-0,0118693338438861</v>
      </c>
      <c r="F726" s="291">
        <v>32</v>
      </c>
      <c r="G726" s="343">
        <f t="shared" si="1816"/>
        <v>7.3786002036266211E-17</v>
      </c>
      <c r="H726" s="343">
        <f t="shared" si="1752"/>
        <v>-7.3786002036266223E-17</v>
      </c>
      <c r="I726" s="343">
        <f t="shared" si="1753"/>
        <v>7.3786002036266223E-17</v>
      </c>
      <c r="J726" s="343">
        <f t="shared" si="1754"/>
        <v>-7.3786002036266235E-17</v>
      </c>
      <c r="K726" s="343">
        <f t="shared" si="1755"/>
        <v>7.3786002036266248E-17</v>
      </c>
      <c r="L726" s="343">
        <f t="shared" si="1756"/>
        <v>-7.378600203626626E-17</v>
      </c>
      <c r="M726" s="343">
        <f t="shared" si="1757"/>
        <v>7.3786002036266272E-17</v>
      </c>
      <c r="N726" s="343">
        <f t="shared" si="1758"/>
        <v>-7.3786002036266285E-17</v>
      </c>
      <c r="O726" s="343">
        <f t="shared" si="1759"/>
        <v>7.3786002036266285E-17</v>
      </c>
      <c r="P726" s="343">
        <f t="shared" si="1760"/>
        <v>-7.3786002036266297E-17</v>
      </c>
      <c r="Q726" s="343">
        <f t="shared" si="1761"/>
        <v>7.3786002036266605E-17</v>
      </c>
      <c r="R726" s="343">
        <f t="shared" si="1762"/>
        <v>-7.3786002036266322E-17</v>
      </c>
      <c r="S726" s="343">
        <f t="shared" si="1763"/>
        <v>7.3786002036266038E-17</v>
      </c>
      <c r="T726" s="343">
        <f t="shared" si="1764"/>
        <v>-7.3786002036266334E-17</v>
      </c>
      <c r="U726" s="343">
        <f t="shared" si="1765"/>
        <v>7.3786002036266642E-17</v>
      </c>
      <c r="V726" s="343">
        <f t="shared" si="1766"/>
        <v>-7.3786002036266359E-17</v>
      </c>
      <c r="W726" s="343">
        <f t="shared" si="1767"/>
        <v>7.3786002036266075E-17</v>
      </c>
      <c r="X726" s="343">
        <f t="shared" si="1768"/>
        <v>-7.3786002036266383E-17</v>
      </c>
      <c r="Y726" s="343">
        <f t="shared" si="1769"/>
        <v>7.3786002036266679E-17</v>
      </c>
      <c r="Z726" s="343">
        <f t="shared" si="1770"/>
        <v>-7.3786002036266396E-17</v>
      </c>
      <c r="AA726" s="343">
        <f t="shared" si="1771"/>
        <v>7.3786002036266112E-17</v>
      </c>
      <c r="AB726" s="343">
        <f t="shared" si="1772"/>
        <v>-7.3786002036266999E-17</v>
      </c>
      <c r="AC726" s="343">
        <f t="shared" si="1773"/>
        <v>7.3786002036266716E-17</v>
      </c>
      <c r="AD726" s="343">
        <f t="shared" si="1774"/>
        <v>-7.3786002036266445E-17</v>
      </c>
      <c r="AE726" s="343">
        <f t="shared" si="1775"/>
        <v>7.3786002036266161E-17</v>
      </c>
      <c r="AF726" s="343">
        <f t="shared" si="1776"/>
        <v>-7.3786002036265878E-17</v>
      </c>
      <c r="AG726" s="343">
        <f t="shared" si="1777"/>
        <v>7.3786002036266765E-17</v>
      </c>
      <c r="AH726" s="343">
        <f t="shared" si="1778"/>
        <v>-7.3786002036266482E-17</v>
      </c>
      <c r="AI726" s="343">
        <f t="shared" si="1779"/>
        <v>7.3786002036266198E-17</v>
      </c>
      <c r="AJ726" s="343">
        <f t="shared" si="1780"/>
        <v>-7.3786002036267086E-17</v>
      </c>
      <c r="AK726" s="343">
        <f t="shared" si="1781"/>
        <v>7.3786002036266802E-17</v>
      </c>
      <c r="AL726" s="343">
        <f t="shared" si="1782"/>
        <v>-7.3786002036266519E-17</v>
      </c>
      <c r="AM726" s="343">
        <f t="shared" si="1783"/>
        <v>7.3786002036266235E-17</v>
      </c>
      <c r="AN726" s="343">
        <f t="shared" si="1784"/>
        <v>-7.3786002036265952E-17</v>
      </c>
      <c r="AO726" s="343">
        <f t="shared" si="1785"/>
        <v>7.3786002036266839E-17</v>
      </c>
      <c r="AP726" s="343">
        <f t="shared" si="1786"/>
        <v>-7.3786002036266556E-17</v>
      </c>
      <c r="AQ726" s="343">
        <f t="shared" si="1787"/>
        <v>7.3786002036266285E-17</v>
      </c>
      <c r="AR726" s="343">
        <f t="shared" si="1788"/>
        <v>-7.378600203626716E-17</v>
      </c>
      <c r="AS726" s="343">
        <f t="shared" si="1789"/>
        <v>7.3786002036266876E-17</v>
      </c>
      <c r="AT726" s="343">
        <f t="shared" si="1790"/>
        <v>-7.3786002036266605E-17</v>
      </c>
      <c r="AU726" s="343">
        <f t="shared" si="1791"/>
        <v>7.378600203626748E-17</v>
      </c>
      <c r="AV726" s="343">
        <f t="shared" si="1792"/>
        <v>-7.3786002036266038E-17</v>
      </c>
      <c r="AW726" s="343">
        <f t="shared" si="1793"/>
        <v>7.3786002036266926E-17</v>
      </c>
      <c r="AX726" s="343">
        <f t="shared" si="1794"/>
        <v>-7.3786002036267801E-17</v>
      </c>
      <c r="AY726" s="343">
        <f t="shared" si="1795"/>
        <v>7.3786002036266359E-17</v>
      </c>
      <c r="AZ726" s="343">
        <f t="shared" si="1796"/>
        <v>-7.3786002036267246E-17</v>
      </c>
      <c r="BA726" s="343">
        <f t="shared" si="1797"/>
        <v>7.3786002036265792E-17</v>
      </c>
      <c r="BB726" s="343">
        <f t="shared" si="1798"/>
        <v>-7.3786002036266679E-17</v>
      </c>
      <c r="BC726" s="343">
        <f t="shared" si="1799"/>
        <v>7.3786002036267566E-17</v>
      </c>
      <c r="BD726" s="343">
        <f t="shared" si="1800"/>
        <v>-7.3786002036266112E-17</v>
      </c>
      <c r="BE726" s="343">
        <f t="shared" si="1801"/>
        <v>7.3786002036266999E-17</v>
      </c>
      <c r="BF726" s="343">
        <f t="shared" si="1802"/>
        <v>-7.3786002036265557E-17</v>
      </c>
      <c r="BG726" s="343">
        <f t="shared" si="1803"/>
        <v>7.3786002036266445E-17</v>
      </c>
      <c r="BH726" s="343">
        <f t="shared" si="1804"/>
        <v>-7.378600203626732E-17</v>
      </c>
      <c r="BI726" s="343">
        <f t="shared" si="1805"/>
        <v>7.3786002036265878E-17</v>
      </c>
      <c r="BJ726" s="343">
        <f t="shared" si="1806"/>
        <v>-7.3786002036266765E-17</v>
      </c>
      <c r="BK726" s="343">
        <f t="shared" si="1807"/>
        <v>7.378600203626764E-17</v>
      </c>
      <c r="BL726" s="343">
        <f t="shared" si="1808"/>
        <v>-7.3786002036266198E-17</v>
      </c>
      <c r="BM726" s="343">
        <f t="shared" si="1809"/>
        <v>7.3786002036267086E-17</v>
      </c>
      <c r="BN726" s="343">
        <f t="shared" si="1810"/>
        <v>-7.3786002036267961E-17</v>
      </c>
      <c r="BO726" s="343">
        <f t="shared" si="1811"/>
        <v>7.3786002036266519E-17</v>
      </c>
      <c r="BP726" s="343">
        <f t="shared" si="1812"/>
        <v>-7.3786002036267406E-17</v>
      </c>
      <c r="BQ726" s="343">
        <f t="shared" si="1813"/>
        <v>7.3786002036265952E-17</v>
      </c>
      <c r="BR726" s="343">
        <f t="shared" si="1814"/>
        <v>-7.3786002036266839E-17</v>
      </c>
    </row>
    <row r="727" spans="2:70">
      <c r="B727" s="340">
        <v>33</v>
      </c>
      <c r="C727" s="340">
        <f t="shared" si="1815"/>
        <v>1.0312500000000004E-2</v>
      </c>
      <c r="D727" s="341">
        <f t="shared" ref="D727:D758" si="1817">Vo_set2+E727</f>
        <v>23.98748277881392</v>
      </c>
      <c r="E727" s="342" t="str">
        <f>AM694</f>
        <v>-0,01251722118608</v>
      </c>
      <c r="F727" s="291">
        <v>33</v>
      </c>
      <c r="G727" s="343">
        <f t="shared" ref="G727:G744" si="1818">2*IMREAL(K658)*COS(2*PI()*B658*1/Nt_input)-2*IMAGINARY(K658)*SIN(2*PI()*B658*1/Nt_input)</f>
        <v>9.3619195300102841E-16</v>
      </c>
      <c r="H727" s="343">
        <f t="shared" ref="H727:H744" si="1819">2*IMREAL(K658)*COS(2*PI()*B658*2/Nt_input)-2*IMAGINARY(K658)*SIN(2*PI()*B658*2/Nt_input)</f>
        <v>-1.0115860426468351E-15</v>
      </c>
      <c r="I727" s="343">
        <f t="shared" ref="I727:I744" si="1820">2*IMREAL(K658)*COS(2*PI()*B658*3/Nt_input)-2*IMAGINARY(K658)*SIN(2*PI()*B658*3/Nt_input)</f>
        <v>1.0772380057127718E-15</v>
      </c>
      <c r="J727" s="343">
        <f t="shared" ref="J727:J744" si="1821">2*IMREAL(K658)*COS(2*PI()*B658*4/Nt_input)-2*IMAGINARY(K658)*SIN(2*PI()*B658*4/Nt_input)</f>
        <v>-1.1325155779054987E-15</v>
      </c>
      <c r="K727" s="343">
        <f t="shared" ref="K727:K744" si="1822">2*IMREAL(K658)*COS(2*PI()*B658*5/Nt_input)-2*IMAGINARY(K658)*SIN(2*PI()*B658*5/Nt_input)</f>
        <v>1.1768864059870067E-15</v>
      </c>
      <c r="L727" s="343">
        <f t="shared" ref="L727:L744" si="1823">2*IMREAL(K658)*COS(2*PI()*B658*6/Nt_input)-2*IMAGINARY(K658)*SIN(2*PI()*B658*6/Nt_input)</f>
        <v>-1.2099231746273076E-15</v>
      </c>
      <c r="M727" s="343">
        <f t="shared" ref="M727:M744" si="1824">2*IMREAL(K658)*COS(2*PI()*B658*7/Nt_input)-2*IMAGINARY(K658)*SIN(2*PI()*B658*7/Nt_input)</f>
        <v>1.2313077216846609E-15</v>
      </c>
      <c r="N727" s="343">
        <f t="shared" ref="N727:N744" si="1825">2*IMREAL(K658)*COS(2*PI()*B658*8/Nt_input)-2*IMAGINARY(K658)*SIN(2*PI()*B658*8/Nt_input)</f>
        <v>-1.240834102280922E-15</v>
      </c>
      <c r="O727" s="343">
        <f t="shared" ref="O727:O744" si="1826">2*IMREAL(K658)*COS(2*PI()*B658*9/Nt_input)-2*IMAGINARY(K658)*SIN(2*PI()*B658*9/Nt_input)</f>
        <v>1.2384105721632994E-15</v>
      </c>
      <c r="P727" s="343">
        <f t="shared" ref="P727:P744" si="1827">2*IMREAL(K658)*COS(2*PI()*B658*10/Nt_input)-2*IMAGINARY(K658)*SIN(2*PI()*B658*10/Nt_input)</f>
        <v>-1.2240604712516619E-15</v>
      </c>
      <c r="Q727" s="343">
        <f t="shared" ref="Q727:Q744" si="1828">2*IMREAL(K658)*COS(2*PI()*B658*11/Nt_input)-2*IMAGINARY(K658)*SIN(2*PI()*B658*11/Nt_input)</f>
        <v>1.1979219988623519E-15</v>
      </c>
      <c r="R727" s="343">
        <f t="shared" ref="R727:R744" si="1829">2*IMREAL(K658)*COS(2*PI()*B658*12/Nt_input)-2*IMAGINARY(K658)*SIN(2*PI()*B658*12/Nt_input)</f>
        <v>-1.1602468827732212E-15</v>
      </c>
      <c r="S727" s="343">
        <f t="shared" ref="S727:S744" si="1830">2*IMREAL(K658)*COS(2*PI()*B658*13/Nt_input)-2*IMAGINARY(K658)*SIN(2*PI()*B658*13/Nt_input)</f>
        <v>1.1113979549475215E-15</v>
      </c>
      <c r="T727" s="343">
        <f t="shared" ref="T727:T744" si="1831">2*IMREAL(K658)*COS(2*PI()*B658*14/Nt_input)-2*IMAGINARY(K658)*SIN(2*PI()*B658*14/Nt_input)</f>
        <v>-1.0518456572637542E-15</v>
      </c>
      <c r="U727" s="343">
        <f t="shared" ref="U727:U744" si="1832">2*IMREAL(K658)*COS(2*PI()*B658*15/Nt_input)-2*IMAGINARY(K658)*SIN(2*PI()*B658*15/Nt_input)</f>
        <v>9.8216351090321194E-16</v>
      </c>
      <c r="V727" s="343">
        <f t="shared" ref="V727:V744" si="1833">2*IMREAL(K658)*COS(2*PI()*B658*16/Nt_input)-2*IMAGINARY(K658)*SIN(2*PI()*B658*16/Nt_input)</f>
        <v>-9.0302259302748225E-16</v>
      </c>
      <c r="W727" s="343">
        <f t="shared" ref="W727:W744" si="1834">2*IMREAL(K658)*COS(2*PI()*B658*17/Nt_input)-2*IMAGINARY(K658)*SIN(2*PI()*B658*17/Nt_input)</f>
        <v>8.1518507393853484E-16</v>
      </c>
      <c r="X727" s="343">
        <f t="shared" ref="X727:X744" si="1835">2*IMREAL(K658)*COS(2*PI()*B658*18/Nt_input)-2*IMAGINARY(K658)*SIN(2*PI()*B658*18/Nt_input)</f>
        <v>-7.1949687696206877E-16</v>
      </c>
      <c r="Y727" s="343">
        <f t="shared" ref="Y727:Y744" si="1836">2*IMREAL(K658)*COS(2*PI()*B658*19/Nt_input)-2*IMAGINARY(K658)*SIN(2*PI()*B658*19/Nt_input)</f>
        <v>6.1687953174345672E-16</v>
      </c>
      <c r="Z727" s="343">
        <f t="shared" ref="Z727:Z744" si="1837">2*IMREAL(K658)*COS(2*PI()*B658*20/Nt_input)-2*IMAGINARY(K658)*SIN(2*PI()*B658*20/Nt_input)</f>
        <v>-5.0832129941349248E-16</v>
      </c>
      <c r="AA727" s="343">
        <f t="shared" ref="AA727:AA744" si="1838">2*IMREAL(K658)*COS(2*PI()*B658*21/Nt_input)-2*IMAGINARY(K658)*SIN(2*PI()*B658*21/Nt_input)</f>
        <v>3.9486765509349606E-16</v>
      </c>
      <c r="AB727" s="343">
        <f t="shared" ref="AB727:AB744" si="1839">2*IMREAL(K658)*COS(2*PI()*B658*22/Nt_input)-2*IMAGINARY(K658)*SIN(2*PI()*B658*22/Nt_input)</f>
        <v>-2.7761121939833201E-16</v>
      </c>
      <c r="AC727" s="343">
        <f t="shared" ref="AC727:AC744" si="1840">2*IMREAL(K658)*COS(2*PI()*B658*23/Nt_input)-2*IMAGINARY(K658)*SIN(2*PI()*B658*23/Nt_input)</f>
        <v>1.576812359026325E-16</v>
      </c>
      <c r="AD727" s="343">
        <f t="shared" ref="AD727:AD744" si="1841">2*IMREAL(K658)*COS(2*PI()*B658*24/Nt_input)-2*IMAGINARY(K658)*SIN(2*PI()*B658*24/Nt_input)</f>
        <v>-3.6232695907859002E-17</v>
      </c>
      <c r="AE727" s="343">
        <f t="shared" ref="AE727:AE744" si="1842">2*IMREAL(K658)*COS(2*PI()*B658*25/Nt_input)-2*IMAGINARY(K658)*SIN(2*PI()*B658*25/Nt_input)</f>
        <v>-8.5564784755313274E-17</v>
      </c>
      <c r="AF727" s="343">
        <f t="shared" ref="AF727:AF744" si="1843">2*IMREAL(K658)*COS(2*PI()*B658*26/Nt_input)-2*IMAGINARY(K658)*SIN(2*PI()*B658*26/Nt_input)</f>
        <v>2.065382297668229E-16</v>
      </c>
      <c r="AG727" s="343">
        <f t="shared" ref="AG727:AG744" si="1844">2*IMREAL(K658)*COS(2*PI()*B658*27/Nt_input)-2*IMAGINARY(K658)*SIN(2*PI()*B658*27/Nt_input)</f>
        <v>-3.2552259872039665E-16</v>
      </c>
      <c r="AH727" s="343">
        <f t="shared" ref="AH727:AH744" si="1845">2*IMREAL(K658)*COS(2*PI()*B658*28/Nt_input)-2*IMAGINARY(K658)*SIN(2*PI()*B658*28/Nt_input)</f>
        <v>4.4137200709953959E-16</v>
      </c>
      <c r="AI727" s="343">
        <f t="shared" ref="AI727:AI744" si="1846">2*IMREAL(K658)*COS(2*PI()*B658*29/Nt_input)-2*IMAGINARY(K658)*SIN(2*PI()*B658*29/Nt_input)</f>
        <v>-5.5297076177183184E-16</v>
      </c>
      <c r="AJ727" s="343">
        <f t="shared" ref="AJ727:AJ744" si="1847">2*IMREAL(K658)*COS(2*PI()*B658*30/Nt_input)-2*IMAGINARY(K658)*SIN(2*PI()*B658*30/Nt_input)</f>
        <v>6.5924410572369438E-16</v>
      </c>
      <c r="AK727" s="343">
        <f t="shared" ref="AK727:AK744" si="1848">2*IMREAL(K658)*COS(2*PI()*B658*31/Nt_input)-2*IMAGINARY(K658)*SIN(2*PI()*B658*31/Nt_input)</f>
        <v>-7.5916856855795155E-16</v>
      </c>
      <c r="AL727" s="343">
        <f t="shared" ref="AL727:AL744" si="1849">2*IMREAL(K658)*COS(2*PI()*B658*32/Nt_input)-2*IMAGINARY(K658)*SIN(2*PI()*B658*32/Nt_input)</f>
        <v>8.5178182307324163E-16</v>
      </c>
      <c r="AM727" s="343">
        <f t="shared" ref="AM727:AM744" si="1850">2*IMREAL(K658)*COS(2*PI()*B658*33/Nt_input)-2*IMAGINARY(K658)*SIN(2*PI()*B658*33/Nt_input)</f>
        <v>-9.3619195300102763E-16</v>
      </c>
      <c r="AN727" s="343">
        <f t="shared" ref="AN727:AN744" si="1851">2*IMREAL(K658)*COS(2*PI()*B658*34/Nt_input)-2*IMAGINARY(K658)*SIN(2*PI()*B658*34/Nt_input)</f>
        <v>1.0115860426468341E-15</v>
      </c>
      <c r="AO727" s="343">
        <f t="shared" ref="AO727:AO744" si="1852">2*IMREAL(K658)*COS(2*PI()*B658*35/Nt_input)-2*IMAGINARY(K658)*SIN(2*PI()*B658*35/Nt_input)</f>
        <v>-1.0772380057127702E-15</v>
      </c>
      <c r="AP727" s="343">
        <f t="shared" ref="AP727:AP744" si="1853">2*IMREAL(K658)*COS(2*PI()*B658*36/Nt_input)-2*IMAGINARY(K658)*SIN(2*PI()*B658*36/Nt_input)</f>
        <v>1.1325155779054977E-15</v>
      </c>
      <c r="AQ727" s="343">
        <f t="shared" ref="AQ727:AQ744" si="1854">2*IMREAL(K658)*COS(2*PI()*B658*37/Nt_input)-2*IMAGINARY(K658)*SIN(2*PI()*B658*37/Nt_input)</f>
        <v>-1.1768864059870053E-15</v>
      </c>
      <c r="AR727" s="343">
        <f t="shared" ref="AR727:AR744" si="1855">2*IMREAL(K658)*COS(2*PI()*B658*38/Nt_input)-2*IMAGINARY(K658)*SIN(2*PI()*B658*38/Nt_input)</f>
        <v>1.2099231746273064E-15</v>
      </c>
      <c r="AS727" s="343">
        <f t="shared" ref="AS727:AS744" si="1856">2*IMREAL(K658)*COS(2*PI()*B658*39/Nt_input)-2*IMAGINARY(K658)*SIN(2*PI()*B658*39/Nt_input)</f>
        <v>-1.2313077216846601E-15</v>
      </c>
      <c r="AT727" s="343">
        <f t="shared" ref="AT727:AT744" si="1857">2*IMREAL(K658)*COS(2*PI()*B658*40/Nt_input)-2*IMAGINARY(K658)*SIN(2*PI()*B658*40/Nt_input)</f>
        <v>1.2408341022809224E-15</v>
      </c>
      <c r="AU727" s="343">
        <f t="shared" ref="AU727:AU744" si="1858">2*IMREAL(K658)*COS(2*PI()*B658*41/Nt_input)-2*IMAGINARY(K658)*SIN(2*PI()*B658*41/Nt_input)</f>
        <v>-1.2384105721632986E-15</v>
      </c>
      <c r="AV727" s="343">
        <f t="shared" ref="AV727:AV744" si="1859">2*IMREAL(K658)*COS(2*PI()*B658*42/Nt_input)-2*IMAGINARY(K658)*SIN(2*PI()*B658*42/Nt_input)</f>
        <v>1.2240604712516603E-15</v>
      </c>
      <c r="AW727" s="343">
        <f t="shared" ref="AW727:AW744" si="1860">2*IMREAL(K658)*COS(2*PI()*B658*43/Nt_input)-2*IMAGINARY(K658)*SIN(2*PI()*B658*43/Nt_input)</f>
        <v>-1.1979219988623498E-15</v>
      </c>
      <c r="AX727" s="343">
        <f t="shared" ref="AX727:AX744" si="1861">2*IMREAL(K658)*COS(2*PI()*B658*44/Nt_input)-2*IMAGINARY(K658)*SIN(2*PI()*B658*44/Nt_input)</f>
        <v>1.1602468827732183E-15</v>
      </c>
      <c r="AY727" s="343">
        <f t="shared" ref="AY727:AY744" si="1862">2*IMREAL(K658)*COS(2*PI()*B658*45/Nt_input)-2*IMAGINARY(K658)*SIN(2*PI()*B658*45/Nt_input)</f>
        <v>-1.1113979549475179E-15</v>
      </c>
      <c r="AZ727" s="343">
        <f t="shared" ref="AZ727:AZ744" si="1863">2*IMREAL(K658)*COS(2*PI()*B658*46/Nt_input)-2*IMAGINARY(K658)*SIN(2*PI()*B658*46/Nt_input)</f>
        <v>1.0518456572637499E-15</v>
      </c>
      <c r="BA727" s="343">
        <f t="shared" ref="BA727:BA744" si="1864">2*IMREAL(K658)*COS(2*PI()*B658*47/Nt_input)-2*IMAGINARY(K658)*SIN(2*PI()*B658*47/Nt_input)</f>
        <v>-9.8216351090320701E-16</v>
      </c>
      <c r="BB727" s="343">
        <f t="shared" ref="BB727:BB744" si="1865">2*IMREAL(K658)*COS(2*PI()*B658*48/Nt_input)-2*IMAGINARY(K658)*SIN(2*PI()*B658*48/Nt_input)</f>
        <v>9.0302259302747653E-16</v>
      </c>
      <c r="BC727" s="343">
        <f t="shared" ref="BC727:BC744" si="1866">2*IMREAL(K658)*COS(2*PI()*B658*49/Nt_input)-2*IMAGINARY(K658)*SIN(2*PI()*B658*49/Nt_input)</f>
        <v>-8.1518507393852862E-16</v>
      </c>
      <c r="BD727" s="343">
        <f t="shared" ref="BD727:BD744" si="1867">2*IMREAL(K658)*COS(2*PI()*B658*50/Nt_input)-2*IMAGINARY(K658)*SIN(2*PI()*B658*50/Nt_input)</f>
        <v>7.1949687696206217E-16</v>
      </c>
      <c r="BE727" s="343">
        <f t="shared" ref="BE727:BE744" si="1868">2*IMREAL(K658)*COS(2*PI()*B658*51/Nt_input)-2*IMAGINARY(K658)*SIN(2*PI()*B658*51/Nt_input)</f>
        <v>-6.1687953174344942E-16</v>
      </c>
      <c r="BF727" s="343">
        <f t="shared" ref="BF727:BF744" si="1869">2*IMREAL(K658)*COS(2*PI()*B658*52/Nt_input)-2*IMAGINARY(K658)*SIN(2*PI()*B658*52/Nt_input)</f>
        <v>5.0832129941349307E-16</v>
      </c>
      <c r="BG727" s="343">
        <f t="shared" ref="BG727:BG744" si="1870">2*IMREAL(K658)*COS(2*PI()*B658*53/Nt_input)-2*IMAGINARY(K658)*SIN(2*PI()*B658*53/Nt_input)</f>
        <v>-3.9486765509349675E-16</v>
      </c>
      <c r="BH727" s="343">
        <f t="shared" ref="BH727:BH744" si="1871">2*IMREAL(K658)*COS(2*PI()*B658*54/Nt_input)-2*IMAGINARY(K658)*SIN(2*PI()*B658*54/Nt_input)</f>
        <v>2.776112193983326E-16</v>
      </c>
      <c r="BI727" s="343">
        <f t="shared" ref="BI727:BI744" si="1872">2*IMREAL(K658)*COS(2*PI()*B658*55/Nt_input)-2*IMAGINARY(K658)*SIN(2*PI()*B658*55/Nt_input)</f>
        <v>-1.5768123590263309E-16</v>
      </c>
      <c r="BJ727" s="343">
        <f t="shared" ref="BJ727:BJ744" si="1873">2*IMREAL(K658)*COS(2*PI()*B658*56/Nt_input)-2*IMAGINARY(K658)*SIN(2*PI()*B658*56/Nt_input)</f>
        <v>3.6232695907859594E-17</v>
      </c>
      <c r="BK727" s="343">
        <f t="shared" ref="BK727:BK744" si="1874">2*IMREAL(K658)*COS(2*PI()*B658*57/Nt_input)-2*IMAGINARY(K658)*SIN(2*PI()*B658*57/Nt_input)</f>
        <v>8.5564784755312584E-17</v>
      </c>
      <c r="BL727" s="343">
        <f t="shared" ref="BL727:BL744" si="1875">2*IMREAL(K658)*COS(2*PI()*B658*58/Nt_input)-2*IMAGINARY(K658)*SIN(2*PI()*B658*58/Nt_input)</f>
        <v>-2.0653822976682221E-16</v>
      </c>
      <c r="BM727" s="343">
        <f t="shared" ref="BM727:BM744" si="1876">2*IMREAL(K658)*COS(2*PI()*B658*59/Nt_input)-2*IMAGINARY(K658)*SIN(2*PI()*B658*59/Nt_input)</f>
        <v>3.2552259872039606E-16</v>
      </c>
      <c r="BN727" s="343">
        <f t="shared" ref="BN727:BN744" si="1877">2*IMREAL(K658)*COS(2*PI()*B658*60/Nt_input)-2*IMAGINARY(K658)*SIN(2*PI()*B658*60/Nt_input)</f>
        <v>-4.4137200709953895E-16</v>
      </c>
      <c r="BO727" s="343">
        <f t="shared" ref="BO727:BO744" si="1878">2*IMREAL(K658)*COS(2*PI()*B658*61/Nt_input)-2*IMAGINARY(K658)*SIN(2*PI()*B658*61/Nt_input)</f>
        <v>5.5297076177183114E-16</v>
      </c>
      <c r="BP727" s="343">
        <f t="shared" ref="BP727:BP744" si="1879">2*IMREAL(K658)*COS(2*PI()*B658*62/Nt_input)-2*IMAGINARY(K658)*SIN(2*PI()*B658*62/Nt_input)</f>
        <v>-6.5924410572369388E-16</v>
      </c>
      <c r="BQ727" s="343">
        <f t="shared" ref="BQ727:BQ744" si="1880">2*IMREAL(K658)*COS(2*PI()*B658*63/Nt_input)-2*IMAGINARY(K658)*SIN(2*PI()*B658*63/Nt_input)</f>
        <v>7.5916856855795105E-16</v>
      </c>
      <c r="BR727" s="343">
        <f t="shared" ref="BR727:BR744" si="1881">2*IMREAL(K658)*COS(2*PI()*B658*64/Nt_input)-2*IMAGINARY(K658)*SIN(2*PI()*B658*64/Nt_input)</f>
        <v>-8.5178182307324114E-16</v>
      </c>
    </row>
    <row r="728" spans="2:70">
      <c r="B728" s="340">
        <v>34</v>
      </c>
      <c r="C728" s="340">
        <f t="shared" ref="C728:C758" si="1882">C727+Div_Nt_input</f>
        <v>1.0625000000000004E-2</v>
      </c>
      <c r="D728" s="341">
        <f t="shared" si="1817"/>
        <v>23.986955439154364</v>
      </c>
      <c r="E728" s="342" t="str">
        <f>AN694</f>
        <v>-0,0130445608456345</v>
      </c>
      <c r="F728" s="291">
        <v>34</v>
      </c>
      <c r="G728" s="343">
        <f t="shared" si="1818"/>
        <v>-3.9881662640365034E-16</v>
      </c>
      <c r="H728" s="343">
        <f t="shared" si="1819"/>
        <v>3.7011984522596518E-16</v>
      </c>
      <c r="I728" s="343">
        <f t="shared" si="1820"/>
        <v>-3.2719956596184637E-16</v>
      </c>
      <c r="J728" s="343">
        <f t="shared" si="1821"/>
        <v>2.7170519087344485E-16</v>
      </c>
      <c r="K728" s="343">
        <f t="shared" si="1822"/>
        <v>-2.0576933767380352E-16</v>
      </c>
      <c r="L728" s="343">
        <f t="shared" si="1823"/>
        <v>1.3192588422413053E-16</v>
      </c>
      <c r="M728" s="343">
        <f t="shared" si="1824"/>
        <v>-5.3012593028613781E-17</v>
      </c>
      <c r="N728" s="343">
        <f t="shared" si="1825"/>
        <v>-2.7937942387187903E-17</v>
      </c>
      <c r="O728" s="343">
        <f t="shared" si="1826"/>
        <v>1.0781483834482858E-16</v>
      </c>
      <c r="P728" s="343">
        <f t="shared" si="1827"/>
        <v>-1.8354847052813542E-16</v>
      </c>
      <c r="Q728" s="343">
        <f t="shared" si="1828"/>
        <v>2.5222843792421542E-16</v>
      </c>
      <c r="R728" s="343">
        <f t="shared" si="1829"/>
        <v>-3.1121540790220512E-16</v>
      </c>
      <c r="S728" s="343">
        <f t="shared" si="1830"/>
        <v>3.5824254428612285E-16</v>
      </c>
      <c r="T728" s="343">
        <f t="shared" si="1831"/>
        <v>-3.9150262059785976E-16</v>
      </c>
      <c r="U728" s="343">
        <f t="shared" si="1832"/>
        <v>4.0971747075721919E-16</v>
      </c>
      <c r="V728" s="343">
        <f t="shared" si="1833"/>
        <v>-4.1218710828758396E-16</v>
      </c>
      <c r="W728" s="343">
        <f t="shared" si="1834"/>
        <v>3.988166264036499E-16</v>
      </c>
      <c r="X728" s="343">
        <f t="shared" si="1835"/>
        <v>-3.7011984522596523E-16</v>
      </c>
      <c r="Y728" s="343">
        <f t="shared" si="1836"/>
        <v>3.2719956596184602E-16</v>
      </c>
      <c r="Z728" s="343">
        <f t="shared" si="1837"/>
        <v>-2.7170519087344549E-16</v>
      </c>
      <c r="AA728" s="343">
        <f t="shared" si="1838"/>
        <v>2.0576933767380041E-16</v>
      </c>
      <c r="AB728" s="343">
        <f t="shared" si="1839"/>
        <v>-1.3192588422412999E-16</v>
      </c>
      <c r="AC728" s="343">
        <f t="shared" si="1840"/>
        <v>5.3012593028614632E-17</v>
      </c>
      <c r="AD728" s="343">
        <f t="shared" si="1841"/>
        <v>2.7937942387191441E-17</v>
      </c>
      <c r="AE728" s="343">
        <f t="shared" si="1842"/>
        <v>-1.0781483834483056E-16</v>
      </c>
      <c r="AF728" s="343">
        <f t="shared" si="1843"/>
        <v>1.8354847052813594E-16</v>
      </c>
      <c r="AG728" s="343">
        <f t="shared" si="1844"/>
        <v>-2.5222843792421354E-16</v>
      </c>
      <c r="AH728" s="343">
        <f t="shared" si="1845"/>
        <v>3.1121540790220556E-16</v>
      </c>
      <c r="AI728" s="343">
        <f t="shared" si="1846"/>
        <v>-3.582425442861231E-16</v>
      </c>
      <c r="AJ728" s="343">
        <f t="shared" si="1847"/>
        <v>3.9150262059785902E-16</v>
      </c>
      <c r="AK728" s="343">
        <f t="shared" si="1848"/>
        <v>-4.0971747075721964E-16</v>
      </c>
      <c r="AL728" s="343">
        <f t="shared" si="1849"/>
        <v>4.1218710828758391E-16</v>
      </c>
      <c r="AM728" s="343">
        <f t="shared" si="1850"/>
        <v>-3.9881662640365049E-16</v>
      </c>
      <c r="AN728" s="343">
        <f t="shared" si="1851"/>
        <v>3.701198452259636E-16</v>
      </c>
      <c r="AO728" s="343">
        <f t="shared" si="1852"/>
        <v>-3.2719956596184558E-16</v>
      </c>
      <c r="AP728" s="343">
        <f t="shared" si="1853"/>
        <v>2.717051908734451E-16</v>
      </c>
      <c r="AQ728" s="343">
        <f t="shared" si="1854"/>
        <v>-2.057693376737999E-16</v>
      </c>
      <c r="AR728" s="343">
        <f t="shared" si="1855"/>
        <v>1.3192588422412937E-16</v>
      </c>
      <c r="AS728" s="343">
        <f t="shared" si="1856"/>
        <v>-5.301259302860821E-17</v>
      </c>
      <c r="AT728" s="343">
        <f t="shared" si="1857"/>
        <v>-2.793794238718619E-17</v>
      </c>
      <c r="AU728" s="343">
        <f t="shared" si="1858"/>
        <v>1.0781483834483114E-16</v>
      </c>
      <c r="AV728" s="343">
        <f t="shared" si="1859"/>
        <v>-1.8354847052814178E-16</v>
      </c>
      <c r="AW728" s="343">
        <f t="shared" si="1860"/>
        <v>2.5222843792421404E-16</v>
      </c>
      <c r="AX728" s="343">
        <f t="shared" si="1861"/>
        <v>-3.112154079022059E-16</v>
      </c>
      <c r="AY728" s="343">
        <f t="shared" si="1862"/>
        <v>3.5824254428612635E-16</v>
      </c>
      <c r="AZ728" s="343">
        <f t="shared" si="1863"/>
        <v>-3.9150262059785916E-16</v>
      </c>
      <c r="BA728" s="343">
        <f t="shared" si="1864"/>
        <v>4.0971747075721974E-16</v>
      </c>
      <c r="BB728" s="343">
        <f t="shared" si="1865"/>
        <v>-4.1218710828758347E-16</v>
      </c>
      <c r="BC728" s="343">
        <f t="shared" si="1866"/>
        <v>3.9881662640365034E-16</v>
      </c>
      <c r="BD728" s="343">
        <f t="shared" si="1867"/>
        <v>-3.7011984522596335E-16</v>
      </c>
      <c r="BE728" s="343">
        <f t="shared" si="1868"/>
        <v>3.2719956596184883E-16</v>
      </c>
      <c r="BF728" s="343">
        <f t="shared" si="1869"/>
        <v>-2.717051908734446E-16</v>
      </c>
      <c r="BG728" s="343">
        <f t="shared" si="1870"/>
        <v>2.0576933767379933E-16</v>
      </c>
      <c r="BH728" s="343">
        <f t="shared" si="1871"/>
        <v>-1.3192588422413435E-16</v>
      </c>
      <c r="BI728" s="343">
        <f t="shared" si="1872"/>
        <v>5.301259302861343E-17</v>
      </c>
      <c r="BJ728" s="343">
        <f t="shared" si="1873"/>
        <v>2.7937942387192649E-17</v>
      </c>
      <c r="BK728" s="343">
        <f t="shared" si="1874"/>
        <v>-1.0781483834482607E-16</v>
      </c>
      <c r="BL728" s="343">
        <f t="shared" si="1875"/>
        <v>1.8354847052813705E-16</v>
      </c>
      <c r="BM728" s="343">
        <f t="shared" si="1876"/>
        <v>-2.5222843792421917E-16</v>
      </c>
      <c r="BN728" s="343">
        <f t="shared" si="1877"/>
        <v>3.1121540790220245E-16</v>
      </c>
      <c r="BO728" s="343">
        <f t="shared" si="1878"/>
        <v>-3.5824254428612374E-16</v>
      </c>
      <c r="BP728" s="343">
        <f t="shared" si="1879"/>
        <v>3.9150262059786124E-16</v>
      </c>
      <c r="BQ728" s="343">
        <f t="shared" si="1880"/>
        <v>-4.0971747075721909E-16</v>
      </c>
      <c r="BR728" s="343">
        <f t="shared" si="1881"/>
        <v>4.1218710828758386E-16</v>
      </c>
    </row>
    <row r="729" spans="2:70">
      <c r="B729" s="340">
        <v>35</v>
      </c>
      <c r="C729" s="340">
        <f t="shared" si="1882"/>
        <v>1.0937500000000005E-2</v>
      </c>
      <c r="D729" s="341">
        <f t="shared" si="1817"/>
        <v>23.986553725746628</v>
      </c>
      <c r="E729" s="342" t="str">
        <f>AO694</f>
        <v>-0,0134462742533719</v>
      </c>
      <c r="F729" s="291">
        <v>35</v>
      </c>
      <c r="G729" s="343">
        <f t="shared" si="1818"/>
        <v>-1.5446723527133471E-17</v>
      </c>
      <c r="H729" s="343">
        <f t="shared" si="1819"/>
        <v>7.7253148100456301E-18</v>
      </c>
      <c r="I729" s="343">
        <f t="shared" si="1820"/>
        <v>6.6139283120935241E-19</v>
      </c>
      <c r="J729" s="343">
        <f t="shared" si="1821"/>
        <v>-8.9911417659422895E-18</v>
      </c>
      <c r="K729" s="343">
        <f t="shared" si="1822"/>
        <v>1.6546579609024054E-17</v>
      </c>
      <c r="L729" s="343">
        <f t="shared" si="1823"/>
        <v>-2.2677037126616184E-17</v>
      </c>
      <c r="M729" s="343">
        <f t="shared" si="1824"/>
        <v>2.6854563433687589E-17</v>
      </c>
      <c r="N729" s="343">
        <f t="shared" si="1825"/>
        <v>-2.8719392769733631E-17</v>
      </c>
      <c r="O729" s="343">
        <f t="shared" si="1826"/>
        <v>2.8110927284500588E-17</v>
      </c>
      <c r="P729" s="343">
        <f t="shared" si="1827"/>
        <v>-2.5081567617013785E-17</v>
      </c>
      <c r="Q729" s="343">
        <f t="shared" si="1828"/>
        <v>1.9892200187729965E-17</v>
      </c>
      <c r="R729" s="343">
        <f t="shared" si="1829"/>
        <v>-1.2989729835183288E-17</v>
      </c>
      <c r="S729" s="343">
        <f t="shared" si="1830"/>
        <v>4.9685926713721705E-18</v>
      </c>
      <c r="T729" s="343">
        <f t="shared" si="1831"/>
        <v>3.4804363570643376E-18</v>
      </c>
      <c r="U729" s="343">
        <f t="shared" si="1832"/>
        <v>-1.1629732543419637E-17</v>
      </c>
      <c r="V729" s="343">
        <f t="shared" si="1833"/>
        <v>1.8777483972087234E-17</v>
      </c>
      <c r="W729" s="343">
        <f t="shared" si="1834"/>
        <v>-2.4308131089491037E-17</v>
      </c>
      <c r="X729" s="343">
        <f t="shared" si="1835"/>
        <v>2.7745378279512969E-17</v>
      </c>
      <c r="Y729" s="343">
        <f t="shared" si="1836"/>
        <v>-2.8793212122137533E-17</v>
      </c>
      <c r="Z729" s="343">
        <f t="shared" si="1837"/>
        <v>2.7361393870421051E-17</v>
      </c>
      <c r="AA729" s="343">
        <f t="shared" si="1838"/>
        <v>-2.3573230750786211E-17</v>
      </c>
      <c r="AB729" s="343">
        <f t="shared" si="1839"/>
        <v>1.7754956827479561E-17</v>
      </c>
      <c r="AC729" s="343">
        <f t="shared" si="1840"/>
        <v>-1.0407637944011819E-17</v>
      </c>
      <c r="AD729" s="343">
        <f t="shared" si="1841"/>
        <v>2.1640202691643017E-18</v>
      </c>
      <c r="AE729" s="343">
        <f t="shared" si="1842"/>
        <v>6.2659613782006496E-18</v>
      </c>
      <c r="AF729" s="343">
        <f t="shared" si="1843"/>
        <v>-1.415632263904545E-17</v>
      </c>
      <c r="AG729" s="343">
        <f t="shared" si="1844"/>
        <v>2.0827550899682268E-17</v>
      </c>
      <c r="AH729" s="343">
        <f t="shared" si="1845"/>
        <v>-2.5705124461798069E-17</v>
      </c>
      <c r="AI729" s="343">
        <f t="shared" si="1846"/>
        <v>2.8368989965340092E-17</v>
      </c>
      <c r="AJ729" s="343">
        <f t="shared" si="1847"/>
        <v>-2.8589737101834437E-17</v>
      </c>
      <c r="AK729" s="343">
        <f t="shared" si="1848"/>
        <v>2.634835527611004E-17</v>
      </c>
      <c r="AL729" s="343">
        <f t="shared" si="1849"/>
        <v>-2.1837870785989947E-17</v>
      </c>
      <c r="AM729" s="343">
        <f t="shared" si="1850"/>
        <v>1.5446723527133511E-17</v>
      </c>
      <c r="AN729" s="343">
        <f t="shared" si="1851"/>
        <v>-7.7253148100458998E-18</v>
      </c>
      <c r="AO729" s="343">
        <f t="shared" si="1852"/>
        <v>-6.6139283120922761E-19</v>
      </c>
      <c r="AP729" s="343">
        <f t="shared" si="1853"/>
        <v>8.9911417659419782E-18</v>
      </c>
      <c r="AQ729" s="343">
        <f t="shared" si="1854"/>
        <v>-1.6546579609023952E-17</v>
      </c>
      <c r="AR729" s="343">
        <f t="shared" si="1855"/>
        <v>2.2677037126616171E-17</v>
      </c>
      <c r="AS729" s="343">
        <f t="shared" si="1856"/>
        <v>-2.6854563433687508E-17</v>
      </c>
      <c r="AT729" s="343">
        <f t="shared" si="1857"/>
        <v>2.87193927697336E-17</v>
      </c>
      <c r="AU729" s="343">
        <f t="shared" si="1858"/>
        <v>-2.8110927284500545E-17</v>
      </c>
      <c r="AV729" s="343">
        <f t="shared" si="1859"/>
        <v>2.5081567617013791E-17</v>
      </c>
      <c r="AW729" s="343">
        <f t="shared" si="1860"/>
        <v>-1.9892200187730129E-17</v>
      </c>
      <c r="AX729" s="343">
        <f t="shared" si="1861"/>
        <v>1.2989729835183857E-17</v>
      </c>
      <c r="AY729" s="343">
        <f t="shared" si="1862"/>
        <v>-4.9685926713721905E-18</v>
      </c>
      <c r="AZ729" s="343">
        <f t="shared" si="1863"/>
        <v>-3.4804363570641142E-18</v>
      </c>
      <c r="BA729" s="343">
        <f t="shared" si="1864"/>
        <v>1.1629732543419243E-17</v>
      </c>
      <c r="BB729" s="343">
        <f t="shared" si="1865"/>
        <v>-1.8777483972087373E-17</v>
      </c>
      <c r="BC729" s="343">
        <f t="shared" si="1866"/>
        <v>2.4308131089491025E-17</v>
      </c>
      <c r="BD729" s="343">
        <f t="shared" si="1867"/>
        <v>-2.7745378279512911E-17</v>
      </c>
      <c r="BE729" s="343">
        <f t="shared" si="1868"/>
        <v>2.8793212122137546E-17</v>
      </c>
      <c r="BF729" s="343">
        <f t="shared" si="1869"/>
        <v>-2.7361393870420996E-17</v>
      </c>
      <c r="BG729" s="343">
        <f t="shared" si="1870"/>
        <v>2.3573230750786341E-17</v>
      </c>
      <c r="BH729" s="343">
        <f t="shared" si="1871"/>
        <v>-1.7754956827479737E-17</v>
      </c>
      <c r="BI729" s="343">
        <f t="shared" si="1872"/>
        <v>1.0407637944012414E-17</v>
      </c>
      <c r="BJ729" s="343">
        <f t="shared" si="1873"/>
        <v>-2.1640202691645251E-18</v>
      </c>
      <c r="BK729" s="343">
        <f t="shared" si="1874"/>
        <v>-6.2659613782004278E-18</v>
      </c>
      <c r="BL729" s="343">
        <f t="shared" si="1875"/>
        <v>1.4156322639044899E-17</v>
      </c>
      <c r="BM729" s="343">
        <f t="shared" si="1876"/>
        <v>-2.0827550899682395E-17</v>
      </c>
      <c r="BN729" s="343">
        <f t="shared" si="1877"/>
        <v>2.5705124461797967E-17</v>
      </c>
      <c r="BO729" s="343">
        <f t="shared" si="1878"/>
        <v>-2.8368989965340049E-17</v>
      </c>
      <c r="BP729" s="343">
        <f t="shared" si="1879"/>
        <v>2.858973710183451E-17</v>
      </c>
      <c r="BQ729" s="343">
        <f t="shared" si="1880"/>
        <v>-2.6348355276109969E-17</v>
      </c>
      <c r="BR729" s="343">
        <f t="shared" si="1881"/>
        <v>2.1837870785990095E-17</v>
      </c>
    </row>
    <row r="730" spans="2:70">
      <c r="B730" s="340">
        <v>36</v>
      </c>
      <c r="C730" s="340">
        <f t="shared" si="1882"/>
        <v>1.1250000000000005E-2</v>
      </c>
      <c r="D730" s="341">
        <f t="shared" si="1817"/>
        <v>23.986281507310441</v>
      </c>
      <c r="E730" s="342" t="str">
        <f>AP694</f>
        <v>-0,0137184926895603</v>
      </c>
      <c r="F730" s="291">
        <v>36</v>
      </c>
      <c r="G730" s="343">
        <f t="shared" si="1818"/>
        <v>-2.0483035793141395E-16</v>
      </c>
      <c r="H730" s="343">
        <f t="shared" si="1819"/>
        <v>2.8276685112923391E-16</v>
      </c>
      <c r="I730" s="343">
        <f t="shared" si="1820"/>
        <v>-3.1765465453051653E-16</v>
      </c>
      <c r="J730" s="343">
        <f t="shared" si="1821"/>
        <v>3.0418241632614204E-16</v>
      </c>
      <c r="K730" s="343">
        <f t="shared" si="1822"/>
        <v>-2.4440116265658275E-16</v>
      </c>
      <c r="L730" s="343">
        <f t="shared" si="1823"/>
        <v>1.4741204747461568E-16</v>
      </c>
      <c r="M730" s="343">
        <f t="shared" si="1824"/>
        <v>-2.7980784358175391E-17</v>
      </c>
      <c r="N730" s="343">
        <f t="shared" si="1825"/>
        <v>-9.5710299530354262E-17</v>
      </c>
      <c r="O730" s="343">
        <f t="shared" si="1826"/>
        <v>2.0483035793141334E-16</v>
      </c>
      <c r="P730" s="343">
        <f t="shared" si="1827"/>
        <v>-2.8276685112923391E-16</v>
      </c>
      <c r="Q730" s="343">
        <f t="shared" si="1828"/>
        <v>3.1765465453051667E-16</v>
      </c>
      <c r="R730" s="343">
        <f t="shared" si="1829"/>
        <v>-3.0418241632614234E-16</v>
      </c>
      <c r="S730" s="343">
        <f t="shared" si="1830"/>
        <v>2.4440116265658305E-16</v>
      </c>
      <c r="T730" s="343">
        <f t="shared" si="1831"/>
        <v>-1.4741204747461501E-16</v>
      </c>
      <c r="U730" s="343">
        <f t="shared" si="1832"/>
        <v>2.7980784358176871E-17</v>
      </c>
      <c r="V730" s="343">
        <f t="shared" si="1833"/>
        <v>9.5710299530353929E-17</v>
      </c>
      <c r="W730" s="343">
        <f t="shared" si="1834"/>
        <v>-2.0483035793141395E-16</v>
      </c>
      <c r="X730" s="343">
        <f t="shared" si="1835"/>
        <v>2.8276685112923322E-16</v>
      </c>
      <c r="Y730" s="343">
        <f t="shared" si="1836"/>
        <v>-3.1765465453051653E-16</v>
      </c>
      <c r="Z730" s="343">
        <f t="shared" si="1837"/>
        <v>3.0418241632614209E-16</v>
      </c>
      <c r="AA730" s="343">
        <f t="shared" si="1838"/>
        <v>-2.4440116265658251E-16</v>
      </c>
      <c r="AB730" s="343">
        <f t="shared" si="1839"/>
        <v>1.474120474746143E-16</v>
      </c>
      <c r="AC730" s="343">
        <f t="shared" si="1840"/>
        <v>-2.798078435817835E-17</v>
      </c>
      <c r="AD730" s="343">
        <f t="shared" si="1841"/>
        <v>-9.5710299530352512E-17</v>
      </c>
      <c r="AE730" s="343">
        <f t="shared" si="1842"/>
        <v>2.048303579314128E-16</v>
      </c>
      <c r="AF730" s="343">
        <f t="shared" si="1843"/>
        <v>-2.8276685112923356E-16</v>
      </c>
      <c r="AG730" s="343">
        <f t="shared" si="1844"/>
        <v>3.1765465453051658E-16</v>
      </c>
      <c r="AH730" s="343">
        <f t="shared" si="1845"/>
        <v>-3.0418241632614184E-16</v>
      </c>
      <c r="AI730" s="343">
        <f t="shared" si="1846"/>
        <v>2.4440116265658492E-16</v>
      </c>
      <c r="AJ730" s="343">
        <f t="shared" si="1847"/>
        <v>-1.4741204747461763E-16</v>
      </c>
      <c r="AK730" s="343">
        <f t="shared" si="1848"/>
        <v>2.7980784358177561E-17</v>
      </c>
      <c r="AL730" s="343">
        <f t="shared" si="1849"/>
        <v>9.5710299530353252E-17</v>
      </c>
      <c r="AM730" s="343">
        <f t="shared" si="1850"/>
        <v>-2.0483035793141341E-16</v>
      </c>
      <c r="AN730" s="343">
        <f t="shared" si="1851"/>
        <v>2.8276685112923391E-16</v>
      </c>
      <c r="AO730" s="343">
        <f t="shared" si="1852"/>
        <v>-3.1765465453051667E-16</v>
      </c>
      <c r="AP730" s="343">
        <f t="shared" si="1853"/>
        <v>3.0418241632614298E-16</v>
      </c>
      <c r="AQ730" s="343">
        <f t="shared" si="1854"/>
        <v>-2.4440116265658443E-16</v>
      </c>
      <c r="AR730" s="343">
        <f t="shared" si="1855"/>
        <v>1.4741204747461696E-16</v>
      </c>
      <c r="AS730" s="343">
        <f t="shared" si="1856"/>
        <v>-2.7980784358176784E-17</v>
      </c>
      <c r="AT730" s="343">
        <f t="shared" si="1857"/>
        <v>-9.5710299530354003E-17</v>
      </c>
      <c r="AU730" s="343">
        <f t="shared" si="1858"/>
        <v>2.0483035793141403E-16</v>
      </c>
      <c r="AV730" s="343">
        <f t="shared" si="1859"/>
        <v>-2.827668511292343E-16</v>
      </c>
      <c r="AW730" s="343">
        <f t="shared" si="1860"/>
        <v>3.1765465453051672E-16</v>
      </c>
      <c r="AX730" s="343">
        <f t="shared" si="1861"/>
        <v>-3.041824163261414E-16</v>
      </c>
      <c r="AY730" s="343">
        <f t="shared" si="1862"/>
        <v>2.4440116265658684E-16</v>
      </c>
      <c r="AZ730" s="343">
        <f t="shared" si="1863"/>
        <v>-1.4741204747462026E-16</v>
      </c>
      <c r="BA730" s="343">
        <f t="shared" si="1864"/>
        <v>2.7980784358180519E-17</v>
      </c>
      <c r="BB730" s="343">
        <f t="shared" si="1865"/>
        <v>9.5710299530350417E-17</v>
      </c>
      <c r="BC730" s="343">
        <f t="shared" si="1866"/>
        <v>-2.0483035793141112E-16</v>
      </c>
      <c r="BD730" s="343">
        <f t="shared" si="1867"/>
        <v>2.8276685112923258E-16</v>
      </c>
      <c r="BE730" s="343">
        <f t="shared" si="1868"/>
        <v>-3.1765465453051638E-16</v>
      </c>
      <c r="BF730" s="343">
        <f t="shared" si="1869"/>
        <v>3.0418241632614248E-16</v>
      </c>
      <c r="BG730" s="343">
        <f t="shared" si="1870"/>
        <v>-2.4440116265658344E-16</v>
      </c>
      <c r="BH730" s="343">
        <f t="shared" si="1871"/>
        <v>1.4741204747461555E-16</v>
      </c>
      <c r="BI730" s="343">
        <f t="shared" si="1872"/>
        <v>-2.7980784358175256E-17</v>
      </c>
      <c r="BJ730" s="343">
        <f t="shared" si="1873"/>
        <v>-9.5710299530355495E-17</v>
      </c>
      <c r="BK730" s="343">
        <f t="shared" si="1874"/>
        <v>2.0483035793141519E-16</v>
      </c>
      <c r="BL730" s="343">
        <f t="shared" si="1875"/>
        <v>-2.827668511292308E-16</v>
      </c>
      <c r="BM730" s="343">
        <f t="shared" si="1876"/>
        <v>3.1765465453051603E-16</v>
      </c>
      <c r="BN730" s="343">
        <f t="shared" si="1877"/>
        <v>-3.0418241632614362E-16</v>
      </c>
      <c r="BO730" s="343">
        <f t="shared" si="1878"/>
        <v>2.4440116265658581E-16</v>
      </c>
      <c r="BP730" s="343">
        <f t="shared" si="1879"/>
        <v>-1.4741204747461888E-16</v>
      </c>
      <c r="BQ730" s="343">
        <f t="shared" si="1880"/>
        <v>2.7980784358178954E-17</v>
      </c>
      <c r="BR730" s="343">
        <f t="shared" si="1881"/>
        <v>9.5710299530351908E-17</v>
      </c>
    </row>
    <row r="731" spans="2:70">
      <c r="B731" s="340">
        <v>37</v>
      </c>
      <c r="C731" s="340">
        <f t="shared" si="1882"/>
        <v>1.1562500000000005E-2</v>
      </c>
      <c r="D731" s="341">
        <f t="shared" si="1817"/>
        <v>23.986141405458138</v>
      </c>
      <c r="E731" s="342" t="str">
        <f>AQ694</f>
        <v>-0,0138585945418613</v>
      </c>
      <c r="F731" s="291">
        <v>37</v>
      </c>
      <c r="G731" s="343">
        <f t="shared" si="1818"/>
        <v>4.8329060231610597E-16</v>
      </c>
      <c r="H731" s="343">
        <f t="shared" si="1819"/>
        <v>-4.2613317774706044E-16</v>
      </c>
      <c r="I731" s="343">
        <f t="shared" si="1820"/>
        <v>2.683412194828337E-16</v>
      </c>
      <c r="J731" s="343">
        <f t="shared" si="1821"/>
        <v>-4.717847737909988E-17</v>
      </c>
      <c r="K731" s="343">
        <f t="shared" si="1822"/>
        <v>-1.8512581464242087E-16</v>
      </c>
      <c r="L731" s="343">
        <f t="shared" si="1823"/>
        <v>3.7371126240502729E-16</v>
      </c>
      <c r="M731" s="343">
        <f t="shared" si="1824"/>
        <v>-4.7404200344050161E-16</v>
      </c>
      <c r="N731" s="343">
        <f t="shared" si="1825"/>
        <v>4.6242418365192138E-16</v>
      </c>
      <c r="O731" s="343">
        <f t="shared" si="1826"/>
        <v>-3.4160143798261604E-16</v>
      </c>
      <c r="P731" s="343">
        <f t="shared" si="1827"/>
        <v>1.4010696052576902E-16</v>
      </c>
      <c r="Q731" s="343">
        <f t="shared" si="1828"/>
        <v>9.4474822440836644E-17</v>
      </c>
      <c r="R731" s="343">
        <f t="shared" si="1829"/>
        <v>-3.0674567023798385E-16</v>
      </c>
      <c r="S731" s="343">
        <f t="shared" si="1830"/>
        <v>4.4657623621849648E-16</v>
      </c>
      <c r="T731" s="343">
        <f t="shared" si="1831"/>
        <v>-4.8094448750950869E-16</v>
      </c>
      <c r="U731" s="343">
        <f t="shared" si="1832"/>
        <v>4.0173410479301811E-16</v>
      </c>
      <c r="V731" s="343">
        <f t="shared" si="1833"/>
        <v>-2.2765121175231822E-16</v>
      </c>
      <c r="W731" s="343">
        <f t="shared" si="1834"/>
        <v>-1.9321579493855797E-19</v>
      </c>
      <c r="X731" s="343">
        <f t="shared" si="1835"/>
        <v>2.2799201398864681E-16</v>
      </c>
      <c r="Y731" s="343">
        <f t="shared" si="1836"/>
        <v>-4.0194879468145227E-16</v>
      </c>
      <c r="Z731" s="343">
        <f t="shared" si="1837"/>
        <v>4.8098236442888141E-16</v>
      </c>
      <c r="AA731" s="343">
        <f t="shared" si="1838"/>
        <v>-4.4642835525130667E-16</v>
      </c>
      <c r="AB731" s="343">
        <f t="shared" si="1839"/>
        <v>3.0644695457949655E-16</v>
      </c>
      <c r="AC731" s="343">
        <f t="shared" si="1840"/>
        <v>-9.4095816025598955E-17</v>
      </c>
      <c r="AD731" s="343">
        <f t="shared" si="1841"/>
        <v>-1.4047675250112354E-16</v>
      </c>
      <c r="AE731" s="343">
        <f t="shared" si="1842"/>
        <v>3.4187468638028286E-16</v>
      </c>
      <c r="AF731" s="343">
        <f t="shared" si="1843"/>
        <v>-4.6253635882126982E-16</v>
      </c>
      <c r="AG731" s="343">
        <f t="shared" si="1844"/>
        <v>4.7396661437719531E-16</v>
      </c>
      <c r="AH731" s="343">
        <f t="shared" si="1845"/>
        <v>-3.734661127996173E-16</v>
      </c>
      <c r="AI731" s="343">
        <f t="shared" si="1846"/>
        <v>1.8476879840581438E-16</v>
      </c>
      <c r="AJ731" s="343">
        <f t="shared" si="1847"/>
        <v>4.756304819525267E-17</v>
      </c>
      <c r="AK731" s="343">
        <f t="shared" si="1848"/>
        <v>-2.6866252560705243E-16</v>
      </c>
      <c r="AL731" s="343">
        <f t="shared" si="1849"/>
        <v>4.2631534033753578E-16</v>
      </c>
      <c r="AM731" s="343">
        <f t="shared" si="1850"/>
        <v>-4.8329060231610597E-16</v>
      </c>
      <c r="AN731" s="343">
        <f t="shared" si="1851"/>
        <v>4.2613317774706148E-16</v>
      </c>
      <c r="AO731" s="343">
        <f t="shared" si="1852"/>
        <v>-2.6834121948283627E-16</v>
      </c>
      <c r="AP731" s="343">
        <f t="shared" si="1853"/>
        <v>4.7178477379103775E-17</v>
      </c>
      <c r="AQ731" s="343">
        <f t="shared" si="1854"/>
        <v>1.8512581464242358E-16</v>
      </c>
      <c r="AR731" s="343">
        <f t="shared" si="1855"/>
        <v>-3.7371126240502374E-16</v>
      </c>
      <c r="AS731" s="343">
        <f t="shared" si="1856"/>
        <v>4.7404200344050161E-16</v>
      </c>
      <c r="AT731" s="343">
        <f t="shared" si="1857"/>
        <v>-4.6242418365192345E-16</v>
      </c>
      <c r="AU731" s="343">
        <f t="shared" si="1858"/>
        <v>3.4160143798261633E-16</v>
      </c>
      <c r="AV731" s="343">
        <f t="shared" si="1859"/>
        <v>-1.4010696052576288E-16</v>
      </c>
      <c r="AW731" s="343">
        <f t="shared" si="1860"/>
        <v>-9.4474822440832799E-17</v>
      </c>
      <c r="AX731" s="343">
        <f t="shared" si="1861"/>
        <v>3.0674567023798612E-16</v>
      </c>
      <c r="AY731" s="343">
        <f t="shared" si="1862"/>
        <v>-4.46576236218495E-16</v>
      </c>
      <c r="AZ731" s="343">
        <f t="shared" si="1863"/>
        <v>4.8094448750950869E-16</v>
      </c>
      <c r="BA731" s="343">
        <f t="shared" si="1864"/>
        <v>-4.0173410479302225E-16</v>
      </c>
      <c r="BB731" s="343">
        <f t="shared" si="1865"/>
        <v>2.2765121175231866E-16</v>
      </c>
      <c r="BC731" s="343">
        <f t="shared" si="1866"/>
        <v>1.9321579494499212E-19</v>
      </c>
      <c r="BD731" s="343">
        <f t="shared" si="1867"/>
        <v>-2.2799201398864641E-16</v>
      </c>
      <c r="BE731" s="343">
        <f t="shared" si="1868"/>
        <v>4.0194879468145587E-16</v>
      </c>
      <c r="BF731" s="343">
        <f t="shared" si="1869"/>
        <v>-4.8098236442888141E-16</v>
      </c>
      <c r="BG731" s="343">
        <f t="shared" si="1870"/>
        <v>4.4642835525130677E-16</v>
      </c>
      <c r="BH731" s="343">
        <f t="shared" si="1871"/>
        <v>-3.0644695457950227E-16</v>
      </c>
      <c r="BI731" s="343">
        <f t="shared" si="1872"/>
        <v>9.4095816025599423E-17</v>
      </c>
      <c r="BJ731" s="343">
        <f t="shared" si="1873"/>
        <v>1.4047675250112966E-16</v>
      </c>
      <c r="BK731" s="343">
        <f t="shared" si="1874"/>
        <v>-3.4187468638028251E-16</v>
      </c>
      <c r="BL731" s="343">
        <f t="shared" si="1875"/>
        <v>4.6253635882127169E-16</v>
      </c>
      <c r="BM731" s="343">
        <f t="shared" si="1876"/>
        <v>-4.7396661437719541E-16</v>
      </c>
      <c r="BN731" s="343">
        <f t="shared" si="1877"/>
        <v>3.734661127996176E-16</v>
      </c>
      <c r="BO731" s="343">
        <f t="shared" si="1878"/>
        <v>-1.8476879840582118E-16</v>
      </c>
      <c r="BP731" s="343">
        <f t="shared" si="1879"/>
        <v>-4.7563048195252251E-17</v>
      </c>
      <c r="BQ731" s="343">
        <f t="shared" si="1880"/>
        <v>2.6866252560704636E-16</v>
      </c>
      <c r="BR731" s="343">
        <f t="shared" si="1881"/>
        <v>-4.2631534033753558E-16</v>
      </c>
    </row>
    <row r="732" spans="2:70">
      <c r="B732" s="340">
        <v>38</v>
      </c>
      <c r="C732" s="340">
        <f t="shared" si="1882"/>
        <v>1.1875000000000005E-2</v>
      </c>
      <c r="D732" s="341">
        <f t="shared" si="1817"/>
        <v>23.986134769447151</v>
      </c>
      <c r="E732" s="342" t="str">
        <f>AR694</f>
        <v>-0,0138652305528471</v>
      </c>
      <c r="F732" s="291">
        <v>38</v>
      </c>
      <c r="G732" s="343">
        <f t="shared" si="1818"/>
        <v>1.4089279278232789E-16</v>
      </c>
      <c r="H732" s="343">
        <f t="shared" si="1819"/>
        <v>-1.6223314834820287E-16</v>
      </c>
      <c r="I732" s="343">
        <f t="shared" si="1820"/>
        <v>1.2889107313707526E-16</v>
      </c>
      <c r="J732" s="343">
        <f t="shared" si="1821"/>
        <v>-5.2104872872883145E-17</v>
      </c>
      <c r="K732" s="343">
        <f t="shared" si="1822"/>
        <v>-4.2243836243696413E-17</v>
      </c>
      <c r="L732" s="343">
        <f t="shared" si="1823"/>
        <v>1.2235380516031962E-16</v>
      </c>
      <c r="M732" s="343">
        <f t="shared" si="1824"/>
        <v>-1.612231056370881E-16</v>
      </c>
      <c r="N732" s="343">
        <f t="shared" si="1825"/>
        <v>1.4575042111624442E-16</v>
      </c>
      <c r="O732" s="343">
        <f t="shared" si="1826"/>
        <v>-8.1150986639824533E-17</v>
      </c>
      <c r="P732" s="343">
        <f t="shared" si="1827"/>
        <v>-1.0801262317476672E-17</v>
      </c>
      <c r="Q732" s="343">
        <f t="shared" si="1828"/>
        <v>9.9112829422804434E-17</v>
      </c>
      <c r="R732" s="343">
        <f t="shared" si="1829"/>
        <v>-1.5401734939129932E-16</v>
      </c>
      <c r="S732" s="343">
        <f t="shared" si="1830"/>
        <v>1.5700866214969395E-16</v>
      </c>
      <c r="T732" s="343">
        <f t="shared" si="1831"/>
        <v>-1.0707851350019594E-16</v>
      </c>
      <c r="U732" s="343">
        <f t="shared" si="1832"/>
        <v>2.1056398062187146E-17</v>
      </c>
      <c r="V732" s="343">
        <f t="shared" si="1833"/>
        <v>7.2063003233686342E-17</v>
      </c>
      <c r="W732" s="343">
        <f t="shared" si="1834"/>
        <v>-1.4089279278232755E-16</v>
      </c>
      <c r="X732" s="343">
        <f t="shared" si="1835"/>
        <v>1.6223314834820289E-16</v>
      </c>
      <c r="Y732" s="343">
        <f t="shared" si="1836"/>
        <v>-1.2889107313707604E-16</v>
      </c>
      <c r="Z732" s="343">
        <f t="shared" si="1837"/>
        <v>5.2104872872882954E-17</v>
      </c>
      <c r="AA732" s="343">
        <f t="shared" si="1838"/>
        <v>4.2243836243695494E-17</v>
      </c>
      <c r="AB732" s="343">
        <f t="shared" si="1839"/>
        <v>-1.2235380516031861E-16</v>
      </c>
      <c r="AC732" s="343">
        <f t="shared" si="1840"/>
        <v>1.6122310563708813E-16</v>
      </c>
      <c r="AD732" s="343">
        <f t="shared" si="1841"/>
        <v>-1.4575042111624484E-16</v>
      </c>
      <c r="AE732" s="343">
        <f t="shared" si="1842"/>
        <v>8.1150986639826369E-17</v>
      </c>
      <c r="AF732" s="343">
        <f t="shared" si="1843"/>
        <v>1.0801262317475723E-17</v>
      </c>
      <c r="AG732" s="343">
        <f t="shared" si="1844"/>
        <v>-9.9112829422803682E-17</v>
      </c>
      <c r="AH732" s="343">
        <f t="shared" si="1845"/>
        <v>1.5401734939129867E-16</v>
      </c>
      <c r="AI732" s="343">
        <f t="shared" si="1846"/>
        <v>-1.5700866214969419E-16</v>
      </c>
      <c r="AJ732" s="343">
        <f t="shared" si="1847"/>
        <v>1.0707851350019666E-16</v>
      </c>
      <c r="AK732" s="343">
        <f t="shared" si="1848"/>
        <v>-2.1056398062186961E-17</v>
      </c>
      <c r="AL732" s="343">
        <f t="shared" si="1849"/>
        <v>-7.2063003233685492E-17</v>
      </c>
      <c r="AM732" s="343">
        <f t="shared" si="1850"/>
        <v>1.4089279278232649E-16</v>
      </c>
      <c r="AN732" s="343">
        <f t="shared" si="1851"/>
        <v>-1.6223314834820294E-16</v>
      </c>
      <c r="AO732" s="343">
        <f t="shared" si="1852"/>
        <v>1.2889107313707521E-16</v>
      </c>
      <c r="AP732" s="343">
        <f t="shared" si="1853"/>
        <v>-5.2104872872883866E-17</v>
      </c>
      <c r="AQ732" s="343">
        <f t="shared" si="1854"/>
        <v>-4.224383624369457E-17</v>
      </c>
      <c r="AR732" s="343">
        <f t="shared" si="1855"/>
        <v>1.2235380516031799E-16</v>
      </c>
      <c r="AS732" s="343">
        <f t="shared" si="1856"/>
        <v>-1.6122310563708773E-16</v>
      </c>
      <c r="AT732" s="343">
        <f t="shared" si="1857"/>
        <v>1.4575042111624422E-16</v>
      </c>
      <c r="AU732" s="343">
        <f t="shared" si="1858"/>
        <v>-8.1150986639825186E-17</v>
      </c>
      <c r="AV732" s="343">
        <f t="shared" si="1859"/>
        <v>-1.0801262317474761E-17</v>
      </c>
      <c r="AW732" s="343">
        <f t="shared" si="1860"/>
        <v>9.9112829422802918E-17</v>
      </c>
      <c r="AX732" s="343">
        <f t="shared" si="1861"/>
        <v>-1.5401734939129835E-16</v>
      </c>
      <c r="AY732" s="343">
        <f t="shared" si="1862"/>
        <v>1.5700866214969503E-16</v>
      </c>
      <c r="AZ732" s="343">
        <f t="shared" si="1863"/>
        <v>-1.0707851350019566E-16</v>
      </c>
      <c r="BA732" s="343">
        <f t="shared" si="1864"/>
        <v>2.1056398062187911E-17</v>
      </c>
      <c r="BB732" s="343">
        <f t="shared" si="1865"/>
        <v>7.2063003233684629E-17</v>
      </c>
      <c r="BC732" s="343">
        <f t="shared" si="1866"/>
        <v>-1.4089279278232602E-16</v>
      </c>
      <c r="BD732" s="343">
        <f t="shared" si="1867"/>
        <v>1.6223314834820316E-16</v>
      </c>
      <c r="BE732" s="343">
        <f t="shared" si="1868"/>
        <v>-1.2889107313707577E-16</v>
      </c>
      <c r="BF732" s="343">
        <f t="shared" si="1869"/>
        <v>5.210487287288476E-17</v>
      </c>
      <c r="BG732" s="343">
        <f t="shared" si="1870"/>
        <v>4.2243836243693645E-17</v>
      </c>
      <c r="BH732" s="343">
        <f t="shared" si="1871"/>
        <v>-1.2235380516031735E-16</v>
      </c>
      <c r="BI732" s="343">
        <f t="shared" si="1872"/>
        <v>1.6122310563708759E-16</v>
      </c>
      <c r="BJ732" s="343">
        <f t="shared" si="1873"/>
        <v>-1.4575042111624671E-16</v>
      </c>
      <c r="BK732" s="343">
        <f t="shared" si="1874"/>
        <v>8.1150986639826012E-17</v>
      </c>
      <c r="BL732" s="343">
        <f t="shared" si="1875"/>
        <v>1.0801262317473825E-17</v>
      </c>
      <c r="BM732" s="343">
        <f t="shared" si="1876"/>
        <v>-9.9112829422802166E-17</v>
      </c>
      <c r="BN732" s="343">
        <f t="shared" si="1877"/>
        <v>1.5401734939129803E-16</v>
      </c>
      <c r="BO732" s="343">
        <f t="shared" si="1878"/>
        <v>-1.5700866214969528E-16</v>
      </c>
      <c r="BP732" s="343">
        <f t="shared" si="1879"/>
        <v>1.0707851350019638E-16</v>
      </c>
      <c r="BQ732" s="343">
        <f t="shared" si="1880"/>
        <v>-2.1056398062188847E-17</v>
      </c>
      <c r="BR732" s="343">
        <f t="shared" si="1881"/>
        <v>-7.2063003233683779E-17</v>
      </c>
    </row>
    <row r="733" spans="2:70">
      <c r="B733" s="340">
        <v>39</v>
      </c>
      <c r="C733" s="340">
        <f t="shared" si="1882"/>
        <v>1.2187500000000006E-2</v>
      </c>
      <c r="D733" s="341">
        <f t="shared" si="1817"/>
        <v>23.9862616631859</v>
      </c>
      <c r="E733" s="342" t="str">
        <f>AS694</f>
        <v>-0,013738336814101</v>
      </c>
      <c r="F733" s="291">
        <v>39</v>
      </c>
      <c r="G733" s="343">
        <f t="shared" si="1818"/>
        <v>8.7780908010150286E-17</v>
      </c>
      <c r="H733" s="343">
        <f t="shared" si="1819"/>
        <v>4.7625637956390207E-17</v>
      </c>
      <c r="I733" s="343">
        <f t="shared" si="1820"/>
        <v>-1.6141113998686789E-16</v>
      </c>
      <c r="J733" s="343">
        <f t="shared" si="1821"/>
        <v>2.0191935904169966E-16</v>
      </c>
      <c r="K733" s="343">
        <f t="shared" si="1822"/>
        <v>-1.5076041056420731E-16</v>
      </c>
      <c r="L733" s="343">
        <f t="shared" si="1823"/>
        <v>3.1159387597080622E-17</v>
      </c>
      <c r="M733" s="343">
        <f t="shared" si="1824"/>
        <v>1.0258734589835765E-16</v>
      </c>
      <c r="N733" s="343">
        <f t="shared" si="1825"/>
        <v>-1.8976156912141994E-16</v>
      </c>
      <c r="O733" s="343">
        <f t="shared" si="1826"/>
        <v>1.9078800725638844E-16</v>
      </c>
      <c r="P733" s="343">
        <f t="shared" si="1827"/>
        <v>-1.0520067884944834E-16</v>
      </c>
      <c r="Q733" s="343">
        <f t="shared" si="1828"/>
        <v>-2.8145558353428558E-17</v>
      </c>
      <c r="R733" s="343">
        <f t="shared" si="1829"/>
        <v>1.4871430049531178E-16</v>
      </c>
      <c r="S733" s="343">
        <f t="shared" si="1830"/>
        <v>-2.0176985934137702E-16</v>
      </c>
      <c r="T733" s="343">
        <f t="shared" si="1831"/>
        <v>1.6322612039351584E-16</v>
      </c>
      <c r="U733" s="343">
        <f t="shared" si="1832"/>
        <v>-5.0581135310686883E-17</v>
      </c>
      <c r="V733" s="343">
        <f t="shared" si="1833"/>
        <v>-8.5026627717282838E-17</v>
      </c>
      <c r="W733" s="343">
        <f t="shared" si="1834"/>
        <v>1.8203407938997009E-16</v>
      </c>
      <c r="X733" s="343">
        <f t="shared" si="1835"/>
        <v>-1.9640186475613584E-16</v>
      </c>
      <c r="Y733" s="343">
        <f t="shared" si="1836"/>
        <v>1.2160730964288608E-16</v>
      </c>
      <c r="Z733" s="343">
        <f t="shared" si="1837"/>
        <v>8.3944216375969988E-18</v>
      </c>
      <c r="AA733" s="343">
        <f t="shared" si="1838"/>
        <v>-1.3458526099447969E-16</v>
      </c>
      <c r="AB733" s="343">
        <f t="shared" si="1839"/>
        <v>1.9967720559697183E-16</v>
      </c>
      <c r="AC733" s="343">
        <f t="shared" si="1840"/>
        <v>-1.7411987345496053E-16</v>
      </c>
      <c r="AD733" s="343">
        <f t="shared" si="1841"/>
        <v>6.9515759040790023E-17</v>
      </c>
      <c r="AE733" s="343">
        <f t="shared" si="1842"/>
        <v>6.6647056631006501E-17</v>
      </c>
      <c r="AF733" s="343">
        <f t="shared" si="1843"/>
        <v>-1.7255350196404497E-16</v>
      </c>
      <c r="AG733" s="343">
        <f t="shared" si="1844"/>
        <v>2.0012426493410116E-16</v>
      </c>
      <c r="AH733" s="343">
        <f t="shared" si="1845"/>
        <v>-1.3684279556714401E-16</v>
      </c>
      <c r="AI733" s="343">
        <f t="shared" si="1846"/>
        <v>1.1437557947462259E-17</v>
      </c>
      <c r="AJ733" s="343">
        <f t="shared" si="1847"/>
        <v>1.191600918584833E-16</v>
      </c>
      <c r="AK733" s="343">
        <f t="shared" si="1848"/>
        <v>-1.9566155120800398E-16</v>
      </c>
      <c r="AL733" s="343">
        <f t="shared" si="1849"/>
        <v>1.8333675695142892E-16</v>
      </c>
      <c r="AM733" s="343">
        <f t="shared" si="1850"/>
        <v>-8.7780908010150927E-17</v>
      </c>
      <c r="AN733" s="343">
        <f t="shared" si="1851"/>
        <v>-4.7625637956387705E-17</v>
      </c>
      <c r="AO733" s="343">
        <f t="shared" si="1852"/>
        <v>1.6141113998686688E-16</v>
      </c>
      <c r="AP733" s="343">
        <f t="shared" si="1853"/>
        <v>-2.0191935904169969E-16</v>
      </c>
      <c r="AQ733" s="343">
        <f t="shared" si="1854"/>
        <v>1.5076041056420701E-16</v>
      </c>
      <c r="AR733" s="343">
        <f t="shared" si="1855"/>
        <v>-3.1159387597085133E-17</v>
      </c>
      <c r="AS733" s="343">
        <f t="shared" si="1856"/>
        <v>-1.0258734589835496E-16</v>
      </c>
      <c r="AT733" s="343">
        <f t="shared" si="1857"/>
        <v>1.8976156912141912E-16</v>
      </c>
      <c r="AU733" s="343">
        <f t="shared" si="1858"/>
        <v>-1.9078800725638896E-16</v>
      </c>
      <c r="AV733" s="343">
        <f t="shared" si="1859"/>
        <v>1.0520067884944858E-16</v>
      </c>
      <c r="AW733" s="343">
        <f t="shared" si="1860"/>
        <v>2.8145558353429747E-17</v>
      </c>
      <c r="AX733" s="343">
        <f t="shared" si="1861"/>
        <v>-1.487143004953087E-16</v>
      </c>
      <c r="AY733" s="343">
        <f t="shared" si="1862"/>
        <v>2.0176985934137682E-16</v>
      </c>
      <c r="AZ733" s="343">
        <f t="shared" si="1863"/>
        <v>-1.6322612039351685E-16</v>
      </c>
      <c r="BA733" s="343">
        <f t="shared" si="1864"/>
        <v>5.0581135310688522E-17</v>
      </c>
      <c r="BB733" s="343">
        <f t="shared" si="1865"/>
        <v>8.5026627717282617E-17</v>
      </c>
      <c r="BC733" s="343">
        <f t="shared" si="1866"/>
        <v>-1.8203407938997058E-16</v>
      </c>
      <c r="BD733" s="343">
        <f t="shared" si="1867"/>
        <v>1.9640186475613692E-16</v>
      </c>
      <c r="BE733" s="343">
        <f t="shared" si="1868"/>
        <v>-1.2160730964288741E-16</v>
      </c>
      <c r="BF733" s="343">
        <f t="shared" si="1869"/>
        <v>-8.3944216375953224E-18</v>
      </c>
      <c r="BG733" s="343">
        <f t="shared" si="1870"/>
        <v>1.3458526099447844E-16</v>
      </c>
      <c r="BH733" s="343">
        <f t="shared" si="1871"/>
        <v>-1.99677205596972E-16</v>
      </c>
      <c r="BI733" s="343">
        <f t="shared" si="1872"/>
        <v>1.7411987345495994E-16</v>
      </c>
      <c r="BJ733" s="343">
        <f t="shared" si="1873"/>
        <v>-6.9515759040794288E-17</v>
      </c>
      <c r="BK733" s="343">
        <f t="shared" si="1874"/>
        <v>-6.6647056631004899E-17</v>
      </c>
      <c r="BL733" s="343">
        <f t="shared" si="1875"/>
        <v>1.7255350196404413E-16</v>
      </c>
      <c r="BM733" s="343">
        <f t="shared" si="1876"/>
        <v>-2.001242649341014E-16</v>
      </c>
      <c r="BN733" s="343">
        <f t="shared" si="1877"/>
        <v>1.368427955671431E-16</v>
      </c>
      <c r="BO733" s="343">
        <f t="shared" si="1878"/>
        <v>-1.1437557947461088E-17</v>
      </c>
      <c r="BP733" s="343">
        <f t="shared" si="1879"/>
        <v>-1.1916009185847963E-16</v>
      </c>
      <c r="BQ733" s="343">
        <f t="shared" si="1880"/>
        <v>1.9566155120800356E-16</v>
      </c>
      <c r="BR733" s="343">
        <f t="shared" si="1881"/>
        <v>-1.8333675695142961E-16</v>
      </c>
    </row>
    <row r="734" spans="2:70">
      <c r="B734" s="340">
        <v>40</v>
      </c>
      <c r="C734" s="340">
        <f t="shared" si="1882"/>
        <v>1.2500000000000006E-2</v>
      </c>
      <c r="D734" s="341">
        <f t="shared" si="1817"/>
        <v>23.986520864618306</v>
      </c>
      <c r="E734" s="342" t="str">
        <f>AT694</f>
        <v>-0,0134791353816942</v>
      </c>
      <c r="F734" s="291">
        <v>40</v>
      </c>
      <c r="G734" s="343">
        <f t="shared" si="1818"/>
        <v>-1.261416054553823E-16</v>
      </c>
      <c r="H734" s="343">
        <f t="shared" si="1819"/>
        <v>5.4630321252410436E-17</v>
      </c>
      <c r="I734" s="343">
        <f t="shared" si="1820"/>
        <v>4.8882664223424198E-17</v>
      </c>
      <c r="J734" s="343">
        <f t="shared" si="1821"/>
        <v>-1.2376084796210718E-16</v>
      </c>
      <c r="K734" s="343">
        <f t="shared" si="1822"/>
        <v>1.2614160545538226E-16</v>
      </c>
      <c r="L734" s="343">
        <f t="shared" si="1823"/>
        <v>-5.4630321252410732E-17</v>
      </c>
      <c r="M734" s="343">
        <f t="shared" si="1824"/>
        <v>-4.8882664223424112E-17</v>
      </c>
      <c r="N734" s="343">
        <f t="shared" si="1825"/>
        <v>1.2376084796210713E-16</v>
      </c>
      <c r="O734" s="343">
        <f t="shared" si="1826"/>
        <v>-1.261416054553823E-16</v>
      </c>
      <c r="P734" s="343">
        <f t="shared" si="1827"/>
        <v>5.4630321252410368E-17</v>
      </c>
      <c r="Q734" s="343">
        <f t="shared" si="1828"/>
        <v>4.8882664223424488E-17</v>
      </c>
      <c r="R734" s="343">
        <f t="shared" si="1829"/>
        <v>-1.2376084796210691E-16</v>
      </c>
      <c r="S734" s="343">
        <f t="shared" si="1830"/>
        <v>1.261416054553825E-16</v>
      </c>
      <c r="T734" s="343">
        <f t="shared" si="1831"/>
        <v>-5.4630321252410886E-17</v>
      </c>
      <c r="U734" s="343">
        <f t="shared" si="1832"/>
        <v>-4.8882664223423951E-17</v>
      </c>
      <c r="V734" s="343">
        <f t="shared" si="1833"/>
        <v>1.2376084796210708E-16</v>
      </c>
      <c r="W734" s="343">
        <f t="shared" si="1834"/>
        <v>-1.2614160545538235E-16</v>
      </c>
      <c r="X734" s="343">
        <f t="shared" si="1835"/>
        <v>5.4630321252410522E-17</v>
      </c>
      <c r="Y734" s="343">
        <f t="shared" si="1836"/>
        <v>4.8882664223424327E-17</v>
      </c>
      <c r="Z734" s="343">
        <f t="shared" si="1837"/>
        <v>-1.2376084796210723E-16</v>
      </c>
      <c r="AA734" s="343">
        <f t="shared" si="1838"/>
        <v>1.2614160545538221E-16</v>
      </c>
      <c r="AB734" s="343">
        <f t="shared" si="1839"/>
        <v>-5.4630321252410158E-17</v>
      </c>
      <c r="AC734" s="343">
        <f t="shared" si="1840"/>
        <v>-4.8882664223424709E-17</v>
      </c>
      <c r="AD734" s="343">
        <f t="shared" si="1841"/>
        <v>1.2376084796210662E-16</v>
      </c>
      <c r="AE734" s="343">
        <f t="shared" si="1842"/>
        <v>-1.2614160545538277E-16</v>
      </c>
      <c r="AF734" s="343">
        <f t="shared" si="1843"/>
        <v>5.4630321252411551E-17</v>
      </c>
      <c r="AG734" s="343">
        <f t="shared" si="1844"/>
        <v>4.888266422342328E-17</v>
      </c>
      <c r="AH734" s="343">
        <f t="shared" si="1845"/>
        <v>-1.2376084796210679E-16</v>
      </c>
      <c r="AI734" s="343">
        <f t="shared" si="1846"/>
        <v>1.2614160545538263E-16</v>
      </c>
      <c r="AJ734" s="343">
        <f t="shared" si="1847"/>
        <v>-5.4630321252411188E-17</v>
      </c>
      <c r="AK734" s="343">
        <f t="shared" si="1848"/>
        <v>-4.8882664223423649E-17</v>
      </c>
      <c r="AL734" s="343">
        <f t="shared" si="1849"/>
        <v>1.2376084796210694E-16</v>
      </c>
      <c r="AM734" s="343">
        <f t="shared" si="1850"/>
        <v>-1.2614160545538319E-16</v>
      </c>
      <c r="AN734" s="343">
        <f t="shared" si="1851"/>
        <v>5.4630321252410824E-17</v>
      </c>
      <c r="AO734" s="343">
        <f t="shared" si="1852"/>
        <v>4.8882664223422226E-17</v>
      </c>
      <c r="AP734" s="343">
        <f t="shared" si="1853"/>
        <v>-1.2376084796210711E-16</v>
      </c>
      <c r="AQ734" s="343">
        <f t="shared" si="1854"/>
        <v>1.2614160545538304E-16</v>
      </c>
      <c r="AR734" s="343">
        <f t="shared" si="1855"/>
        <v>-5.463032125241046E-17</v>
      </c>
      <c r="AS734" s="343">
        <f t="shared" si="1856"/>
        <v>-4.8882664223422595E-17</v>
      </c>
      <c r="AT734" s="343">
        <f t="shared" si="1857"/>
        <v>1.2376084796210726E-16</v>
      </c>
      <c r="AU734" s="343">
        <f t="shared" si="1858"/>
        <v>-1.261416054553829E-16</v>
      </c>
      <c r="AV734" s="343">
        <f t="shared" si="1859"/>
        <v>5.4630321252410097E-17</v>
      </c>
      <c r="AW734" s="343">
        <f t="shared" si="1860"/>
        <v>4.8882664223422959E-17</v>
      </c>
      <c r="AX734" s="343">
        <f t="shared" si="1861"/>
        <v>-1.2376084796210743E-16</v>
      </c>
      <c r="AY734" s="343">
        <f t="shared" si="1862"/>
        <v>1.2614160545538272E-16</v>
      </c>
      <c r="AZ734" s="343">
        <f t="shared" si="1863"/>
        <v>-5.4630321252409733E-17</v>
      </c>
      <c r="BA734" s="343">
        <f t="shared" si="1864"/>
        <v>-4.8882664223423347E-17</v>
      </c>
      <c r="BB734" s="343">
        <f t="shared" si="1865"/>
        <v>1.2376084796210602E-16</v>
      </c>
      <c r="BC734" s="343">
        <f t="shared" si="1866"/>
        <v>-1.261416054553826E-16</v>
      </c>
      <c r="BD734" s="343">
        <f t="shared" si="1867"/>
        <v>5.4630321252412883E-17</v>
      </c>
      <c r="BE734" s="343">
        <f t="shared" si="1868"/>
        <v>4.8882664223423717E-17</v>
      </c>
      <c r="BF734" s="343">
        <f t="shared" si="1869"/>
        <v>-1.237608479621062E-16</v>
      </c>
      <c r="BG734" s="343">
        <f t="shared" si="1870"/>
        <v>1.2614160545538245E-16</v>
      </c>
      <c r="BH734" s="343">
        <f t="shared" si="1871"/>
        <v>-5.4630321252412519E-17</v>
      </c>
      <c r="BI734" s="343">
        <f t="shared" si="1872"/>
        <v>-4.8882664223424087E-17</v>
      </c>
      <c r="BJ734" s="343">
        <f t="shared" si="1873"/>
        <v>1.2376084796210635E-16</v>
      </c>
      <c r="BK734" s="343">
        <f t="shared" si="1874"/>
        <v>-1.261416054553823E-16</v>
      </c>
      <c r="BL734" s="343">
        <f t="shared" si="1875"/>
        <v>5.4630321252412155E-17</v>
      </c>
      <c r="BM734" s="343">
        <f t="shared" si="1876"/>
        <v>4.8882664223424451E-17</v>
      </c>
      <c r="BN734" s="343">
        <f t="shared" si="1877"/>
        <v>-1.2376084796210652E-16</v>
      </c>
      <c r="BO734" s="343">
        <f t="shared" si="1878"/>
        <v>1.2614160545538218E-16</v>
      </c>
      <c r="BP734" s="343">
        <f t="shared" si="1879"/>
        <v>-5.4630321252411792E-17</v>
      </c>
      <c r="BQ734" s="343">
        <f t="shared" si="1880"/>
        <v>-4.888266422342482E-17</v>
      </c>
      <c r="BR734" s="343">
        <f t="shared" si="1881"/>
        <v>1.2376084796210667E-16</v>
      </c>
    </row>
    <row r="735" spans="2:70">
      <c r="B735" s="340">
        <v>41</v>
      </c>
      <c r="C735" s="340">
        <f t="shared" si="1882"/>
        <v>1.2812500000000006E-2</v>
      </c>
      <c r="D735" s="341">
        <f t="shared" si="1817"/>
        <v>23.986909877492877</v>
      </c>
      <c r="E735" s="342" t="str">
        <f>AU694</f>
        <v>-0,0130901225071225</v>
      </c>
      <c r="F735" s="291">
        <v>41</v>
      </c>
      <c r="G735" s="343">
        <f t="shared" si="1818"/>
        <v>-9.8943268068540093E-17</v>
      </c>
      <c r="H735" s="343">
        <f t="shared" si="1819"/>
        <v>1.1023503588477069E-16</v>
      </c>
      <c r="I735" s="343">
        <f t="shared" si="1820"/>
        <v>-4.0921464821134063E-17</v>
      </c>
      <c r="J735" s="343">
        <f t="shared" si="1821"/>
        <v>-5.8314430963438112E-17</v>
      </c>
      <c r="K735" s="343">
        <f t="shared" si="1822"/>
        <v>1.149100315671934E-16</v>
      </c>
      <c r="L735" s="343">
        <f t="shared" si="1823"/>
        <v>-8.7481873655082076E-17</v>
      </c>
      <c r="M735" s="343">
        <f t="shared" si="1824"/>
        <v>-3.9142053015201541E-18</v>
      </c>
      <c r="N735" s="343">
        <f t="shared" si="1825"/>
        <v>9.2448164767326327E-17</v>
      </c>
      <c r="O735" s="343">
        <f t="shared" si="1826"/>
        <v>-1.1338278442177183E-16</v>
      </c>
      <c r="P735" s="343">
        <f t="shared" si="1827"/>
        <v>5.1410389186566389E-17</v>
      </c>
      <c r="Q735" s="343">
        <f t="shared" si="1828"/>
        <v>4.8153973149377346E-17</v>
      </c>
      <c r="R735" s="343">
        <f t="shared" si="1829"/>
        <v>-1.1250750353008962E-16</v>
      </c>
      <c r="S735" s="343">
        <f t="shared" si="1830"/>
        <v>9.4594036165635702E-17</v>
      </c>
      <c r="T735" s="343">
        <f t="shared" si="1831"/>
        <v>-7.5121390007352058E-18</v>
      </c>
      <c r="U735" s="343">
        <f t="shared" si="1832"/>
        <v>-8.5062735102095792E-17</v>
      </c>
      <c r="V735" s="343">
        <f t="shared" si="1833"/>
        <v>1.1543859476345633E-16</v>
      </c>
      <c r="W735" s="343">
        <f t="shared" si="1834"/>
        <v>-6.1404203400355293E-17</v>
      </c>
      <c r="X735" s="343">
        <f t="shared" si="1835"/>
        <v>-3.7529766250248253E-17</v>
      </c>
      <c r="Y735" s="343">
        <f t="shared" si="1836"/>
        <v>1.0902146673113393E-16</v>
      </c>
      <c r="Z735" s="343">
        <f t="shared" si="1837"/>
        <v>-1.0079520639755405E-16</v>
      </c>
      <c r="AA735" s="343">
        <f t="shared" si="1838"/>
        <v>1.8866137297860175E-17</v>
      </c>
      <c r="AB735" s="343">
        <f t="shared" si="1839"/>
        <v>7.6858104797810428E-17</v>
      </c>
      <c r="AC735" s="343">
        <f t="shared" si="1840"/>
        <v>-1.1638266833241374E-16</v>
      </c>
      <c r="AD735" s="343">
        <f t="shared" si="1841"/>
        <v>7.0806661568446663E-17</v>
      </c>
      <c r="AE735" s="343">
        <f t="shared" si="1842"/>
        <v>2.6544127186273705E-17</v>
      </c>
      <c r="AF735" s="343">
        <f t="shared" si="1843"/>
        <v>-1.0448549361036083E-16</v>
      </c>
      <c r="AG735" s="343">
        <f t="shared" si="1844"/>
        <v>1.0602566369159963E-16</v>
      </c>
      <c r="AH735" s="343">
        <f t="shared" si="1845"/>
        <v>-3.0038444379527815E-17</v>
      </c>
      <c r="AI735" s="343">
        <f t="shared" si="1846"/>
        <v>-6.7913288929408173E-17</v>
      </c>
      <c r="AJ735" s="343">
        <f t="shared" si="1847"/>
        <v>1.1620591318409184E-16</v>
      </c>
      <c r="AK735" s="343">
        <f t="shared" si="1848"/>
        <v>-7.9527212878774057E-17</v>
      </c>
      <c r="AL735" s="343">
        <f t="shared" si="1849"/>
        <v>-1.5302853666997791E-17</v>
      </c>
      <c r="AM735" s="343">
        <f t="shared" si="1850"/>
        <v>9.8943268068538959E-17</v>
      </c>
      <c r="AN735" s="343">
        <f t="shared" si="1851"/>
        <v>-1.1023503588477146E-16</v>
      </c>
      <c r="AO735" s="343">
        <f t="shared" si="1852"/>
        <v>4.0921464821136546E-17</v>
      </c>
      <c r="AP735" s="343">
        <f t="shared" si="1853"/>
        <v>5.8314430963435475E-17</v>
      </c>
      <c r="AQ735" s="343">
        <f t="shared" si="1854"/>
        <v>-1.1491003156719283E-16</v>
      </c>
      <c r="AR735" s="343">
        <f t="shared" si="1855"/>
        <v>8.7481873655082199E-17</v>
      </c>
      <c r="AS735" s="343">
        <f t="shared" si="1856"/>
        <v>3.9142053015195686E-18</v>
      </c>
      <c r="AT735" s="343">
        <f t="shared" si="1857"/>
        <v>-9.2448164767325711E-17</v>
      </c>
      <c r="AU735" s="343">
        <f t="shared" si="1858"/>
        <v>1.1338278442177203E-16</v>
      </c>
      <c r="AV735" s="343">
        <f t="shared" si="1859"/>
        <v>-5.141038918656801E-17</v>
      </c>
      <c r="AW735" s="343">
        <f t="shared" si="1860"/>
        <v>-4.8153973149375682E-17</v>
      </c>
      <c r="AX735" s="343">
        <f t="shared" si="1861"/>
        <v>1.1250750353008916E-16</v>
      </c>
      <c r="AY735" s="343">
        <f t="shared" si="1862"/>
        <v>-9.4594036165637255E-17</v>
      </c>
      <c r="AZ735" s="343">
        <f t="shared" si="1863"/>
        <v>7.5121390007378527E-18</v>
      </c>
      <c r="BA735" s="343">
        <f t="shared" si="1864"/>
        <v>8.5062735102093426E-17</v>
      </c>
      <c r="BB735" s="343">
        <f t="shared" si="1865"/>
        <v>-1.1543859476345677E-16</v>
      </c>
      <c r="BC735" s="343">
        <f t="shared" si="1866"/>
        <v>6.1404203400355441E-17</v>
      </c>
      <c r="BD735" s="343">
        <f t="shared" si="1867"/>
        <v>3.7529766250248092E-17</v>
      </c>
      <c r="BE735" s="343">
        <f t="shared" si="1868"/>
        <v>-1.0902146673113329E-16</v>
      </c>
      <c r="BF735" s="343">
        <f t="shared" si="1869"/>
        <v>1.0079520639755496E-16</v>
      </c>
      <c r="BG735" s="343">
        <f t="shared" si="1870"/>
        <v>-1.8866137297861975E-17</v>
      </c>
      <c r="BH735" s="343">
        <f t="shared" si="1871"/>
        <v>-7.685810479780906E-17</v>
      </c>
      <c r="BI735" s="343">
        <f t="shared" si="1872"/>
        <v>1.1638266833241381E-16</v>
      </c>
      <c r="BJ735" s="343">
        <f t="shared" si="1873"/>
        <v>-7.0806661568448118E-17</v>
      </c>
      <c r="BK735" s="343">
        <f t="shared" si="1874"/>
        <v>-2.6544127186270312E-17</v>
      </c>
      <c r="BL735" s="343">
        <f t="shared" si="1875"/>
        <v>1.044854936103593E-16</v>
      </c>
      <c r="BM735" s="343">
        <f t="shared" si="1876"/>
        <v>-1.0602566369159969E-16</v>
      </c>
      <c r="BN735" s="343">
        <f t="shared" si="1877"/>
        <v>3.0038444379527988E-17</v>
      </c>
      <c r="BO735" s="343">
        <f t="shared" si="1878"/>
        <v>6.7913288929408025E-17</v>
      </c>
      <c r="BP735" s="343">
        <f t="shared" si="1879"/>
        <v>-1.1620591318409174E-16</v>
      </c>
      <c r="BQ735" s="343">
        <f t="shared" si="1880"/>
        <v>7.9527212878775389E-17</v>
      </c>
      <c r="BR735" s="343">
        <f t="shared" si="1881"/>
        <v>1.530285366699598E-17</v>
      </c>
    </row>
    <row r="736" spans="2:70">
      <c r="B736" s="340">
        <v>42</v>
      </c>
      <c r="C736" s="340">
        <f t="shared" si="1882"/>
        <v>1.3125000000000006E-2</v>
      </c>
      <c r="D736" s="341">
        <f t="shared" si="1817"/>
        <v>23.987424955402989</v>
      </c>
      <c r="E736" s="342" t="str">
        <f>AV694</f>
        <v>-0,0125750445970118</v>
      </c>
      <c r="F736" s="291">
        <v>42</v>
      </c>
      <c r="G736" s="343">
        <f t="shared" si="1818"/>
        <v>1.2503461803628617E-16</v>
      </c>
      <c r="H736" s="343">
        <f t="shared" si="1819"/>
        <v>4.8828719233957284E-17</v>
      </c>
      <c r="I736" s="343">
        <f t="shared" si="1820"/>
        <v>-1.792901838820029E-16</v>
      </c>
      <c r="J736" s="343">
        <f t="shared" si="1821"/>
        <v>1.5038785924094611E-16</v>
      </c>
      <c r="K736" s="343">
        <f t="shared" si="1822"/>
        <v>1.2188147878379815E-17</v>
      </c>
      <c r="L736" s="343">
        <f t="shared" si="1823"/>
        <v>-1.6393060355468378E-16</v>
      </c>
      <c r="M736" s="343">
        <f t="shared" si="1824"/>
        <v>1.6996177935345959E-16</v>
      </c>
      <c r="N736" s="343">
        <f t="shared" si="1825"/>
        <v>-2.4920807164971707E-17</v>
      </c>
      <c r="O736" s="343">
        <f t="shared" si="1826"/>
        <v>-1.4227126206609977E-16</v>
      </c>
      <c r="P736" s="343">
        <f t="shared" si="1827"/>
        <v>1.8300416360108358E-16</v>
      </c>
      <c r="Q736" s="343">
        <f t="shared" si="1828"/>
        <v>-6.1072069564723041E-17</v>
      </c>
      <c r="R736" s="343">
        <f t="shared" si="1829"/>
        <v>-1.1514451576295852E-16</v>
      </c>
      <c r="S736" s="343">
        <f t="shared" si="1830"/>
        <v>1.8901380047143528E-16</v>
      </c>
      <c r="T736" s="343">
        <f t="shared" si="1831"/>
        <v>-9.4876366580713259E-17</v>
      </c>
      <c r="U736" s="343">
        <f t="shared" si="1832"/>
        <v>-8.3592830292835141E-17</v>
      </c>
      <c r="V736" s="343">
        <f t="shared" si="1833"/>
        <v>1.8775974298983023E-16</v>
      </c>
      <c r="W736" s="343">
        <f t="shared" si="1834"/>
        <v>-1.2503461803628501E-16</v>
      </c>
      <c r="X736" s="343">
        <f t="shared" si="1835"/>
        <v>-4.8828719233957456E-17</v>
      </c>
      <c r="Y736" s="343">
        <f t="shared" si="1836"/>
        <v>1.7929018388200255E-16</v>
      </c>
      <c r="Z736" s="343">
        <f t="shared" si="1837"/>
        <v>-1.5038785924094599E-16</v>
      </c>
      <c r="AA736" s="343">
        <f t="shared" si="1838"/>
        <v>-1.2188147878381341E-17</v>
      </c>
      <c r="AB736" s="343">
        <f t="shared" si="1839"/>
        <v>1.6393060355468388E-16</v>
      </c>
      <c r="AC736" s="343">
        <f t="shared" si="1840"/>
        <v>-1.6996177935346008E-16</v>
      </c>
      <c r="AD736" s="343">
        <f t="shared" si="1841"/>
        <v>2.4920807164971522E-17</v>
      </c>
      <c r="AE736" s="343">
        <f t="shared" si="1842"/>
        <v>1.4227126206610078E-16</v>
      </c>
      <c r="AF736" s="343">
        <f t="shared" si="1843"/>
        <v>-1.8300416360108355E-16</v>
      </c>
      <c r="AG736" s="343">
        <f t="shared" si="1844"/>
        <v>6.1072069564724126E-17</v>
      </c>
      <c r="AH736" s="343">
        <f t="shared" si="1845"/>
        <v>1.1514451576295867E-16</v>
      </c>
      <c r="AI736" s="343">
        <f t="shared" si="1846"/>
        <v>-1.890138004714352E-16</v>
      </c>
      <c r="AJ736" s="343">
        <f t="shared" si="1847"/>
        <v>9.4876366580713086E-17</v>
      </c>
      <c r="AK736" s="343">
        <f t="shared" si="1848"/>
        <v>8.3592830292834106E-17</v>
      </c>
      <c r="AL736" s="343">
        <f t="shared" si="1849"/>
        <v>-1.8775974298983025E-16</v>
      </c>
      <c r="AM736" s="343">
        <f t="shared" si="1850"/>
        <v>1.2503461803628489E-16</v>
      </c>
      <c r="AN736" s="343">
        <f t="shared" si="1851"/>
        <v>4.882871923396023E-17</v>
      </c>
      <c r="AO736" s="343">
        <f t="shared" si="1852"/>
        <v>-1.792901838820026E-16</v>
      </c>
      <c r="AP736" s="343">
        <f t="shared" si="1853"/>
        <v>1.5038785924094589E-16</v>
      </c>
      <c r="AQ736" s="343">
        <f t="shared" si="1854"/>
        <v>1.2188147878381529E-17</v>
      </c>
      <c r="AR736" s="343">
        <f t="shared" si="1855"/>
        <v>-1.6393060355468262E-16</v>
      </c>
      <c r="AS736" s="343">
        <f t="shared" si="1856"/>
        <v>1.6996177935346001E-16</v>
      </c>
      <c r="AT736" s="343">
        <f t="shared" si="1857"/>
        <v>-2.492080716497134E-17</v>
      </c>
      <c r="AU736" s="343">
        <f t="shared" si="1858"/>
        <v>-1.422712620661009E-16</v>
      </c>
      <c r="AV736" s="343">
        <f t="shared" si="1859"/>
        <v>1.8300416360108279E-16</v>
      </c>
      <c r="AW736" s="343">
        <f t="shared" si="1860"/>
        <v>-6.1072069564723953E-17</v>
      </c>
      <c r="AX736" s="343">
        <f t="shared" si="1861"/>
        <v>-1.1514451576295881E-16</v>
      </c>
      <c r="AY736" s="343">
        <f t="shared" si="1862"/>
        <v>1.8901380047143518E-16</v>
      </c>
      <c r="AZ736" s="343">
        <f t="shared" si="1863"/>
        <v>-9.4876366580715256E-17</v>
      </c>
      <c r="BA736" s="343">
        <f t="shared" si="1864"/>
        <v>-8.3592830292834291E-17</v>
      </c>
      <c r="BB736" s="343">
        <f t="shared" si="1865"/>
        <v>1.8775974298983028E-16</v>
      </c>
      <c r="BC736" s="343">
        <f t="shared" si="1866"/>
        <v>-1.2503461803628477E-16</v>
      </c>
      <c r="BD736" s="343">
        <f t="shared" si="1867"/>
        <v>-4.8828719233960415E-17</v>
      </c>
      <c r="BE736" s="343">
        <f t="shared" si="1868"/>
        <v>1.7929018388200265E-16</v>
      </c>
      <c r="BF736" s="343">
        <f t="shared" si="1869"/>
        <v>-1.5038785924094577E-16</v>
      </c>
      <c r="BG736" s="343">
        <f t="shared" si="1870"/>
        <v>-1.2188147878381707E-17</v>
      </c>
      <c r="BH736" s="343">
        <f t="shared" si="1871"/>
        <v>1.6393060355468275E-16</v>
      </c>
      <c r="BI736" s="343">
        <f t="shared" si="1872"/>
        <v>-1.6996177935345994E-16</v>
      </c>
      <c r="BJ736" s="343">
        <f t="shared" si="1873"/>
        <v>2.4920807164971155E-17</v>
      </c>
      <c r="BK736" s="343">
        <f t="shared" si="1874"/>
        <v>1.4227126206610102E-16</v>
      </c>
      <c r="BL736" s="343">
        <f t="shared" si="1875"/>
        <v>-1.8300416360108274E-16</v>
      </c>
      <c r="BM736" s="343">
        <f t="shared" si="1876"/>
        <v>6.1072069564723781E-17</v>
      </c>
      <c r="BN736" s="343">
        <f t="shared" si="1877"/>
        <v>1.1514451576295896E-16</v>
      </c>
      <c r="BO736" s="343">
        <f t="shared" si="1878"/>
        <v>-1.8901380047143515E-16</v>
      </c>
      <c r="BP736" s="343">
        <f t="shared" si="1879"/>
        <v>9.4876366580715096E-17</v>
      </c>
      <c r="BQ736" s="343">
        <f t="shared" si="1880"/>
        <v>8.3592830292839271E-17</v>
      </c>
      <c r="BR736" s="343">
        <f t="shared" si="1881"/>
        <v>-1.877597429898303E-16</v>
      </c>
    </row>
    <row r="737" spans="2:70">
      <c r="B737" s="340">
        <v>43</v>
      </c>
      <c r="C737" s="340">
        <f t="shared" si="1882"/>
        <v>1.3437500000000007E-2</v>
      </c>
      <c r="D737" s="341">
        <f t="shared" si="1817"/>
        <v>23.988061137866783</v>
      </c>
      <c r="E737" s="342" t="str">
        <f>AW694</f>
        <v>-0,0119388621332155</v>
      </c>
      <c r="F737" s="291">
        <v>43</v>
      </c>
      <c r="G737" s="343">
        <f t="shared" si="1818"/>
        <v>-5.6572956246756448E-17</v>
      </c>
      <c r="H737" s="343">
        <f t="shared" si="1819"/>
        <v>-7.5931922104170103E-17</v>
      </c>
      <c r="I737" s="343">
        <f t="shared" si="1820"/>
        <v>1.2816107684841975E-16</v>
      </c>
      <c r="J737" s="343">
        <f t="shared" si="1821"/>
        <v>-4.4897504724731923E-17</v>
      </c>
      <c r="K737" s="343">
        <f t="shared" si="1822"/>
        <v>-8.5832002410682842E-17</v>
      </c>
      <c r="L737" s="343">
        <f t="shared" si="1823"/>
        <v>1.2581935642800608E-16</v>
      </c>
      <c r="M737" s="343">
        <f t="shared" si="1824"/>
        <v>-3.2789665688735571E-17</v>
      </c>
      <c r="N737" s="343">
        <f t="shared" si="1825"/>
        <v>-9.4905473613435419E-17</v>
      </c>
      <c r="O737" s="343">
        <f t="shared" si="1826"/>
        <v>1.2226592682533404E-16</v>
      </c>
      <c r="P737" s="343">
        <f t="shared" si="1827"/>
        <v>-2.0366044247502127E-17</v>
      </c>
      <c r="Q737" s="343">
        <f t="shared" si="1828"/>
        <v>-1.0306495322468112E-16</v>
      </c>
      <c r="R737" s="343">
        <f t="shared" si="1829"/>
        <v>1.1753500950997996E-16</v>
      </c>
      <c r="S737" s="343">
        <f t="shared" si="1830"/>
        <v>-7.7462866669525142E-18</v>
      </c>
      <c r="T737" s="343">
        <f t="shared" si="1831"/>
        <v>-1.1023186099533922E-16</v>
      </c>
      <c r="U737" s="343">
        <f t="shared" si="1832"/>
        <v>1.1167216580187302E-16</v>
      </c>
      <c r="V737" s="343">
        <f t="shared" si="1833"/>
        <v>4.9480718887499699E-18</v>
      </c>
      <c r="W737" s="343">
        <f t="shared" si="1834"/>
        <v>-1.1633717568574737E-16</v>
      </c>
      <c r="X737" s="343">
        <f t="shared" si="1835"/>
        <v>1.0473385809087756E-16</v>
      </c>
      <c r="Y737" s="343">
        <f t="shared" si="1836"/>
        <v>1.759477780727256E-17</v>
      </c>
      <c r="Z737" s="343">
        <f t="shared" si="1837"/>
        <v>-1.2132209977793206E-16</v>
      </c>
      <c r="AA737" s="343">
        <f t="shared" si="1838"/>
        <v>9.6786906073117287E-17</v>
      </c>
      <c r="AB737" s="343">
        <f t="shared" si="1839"/>
        <v>3.0072036397227198E-17</v>
      </c>
      <c r="AC737" s="343">
        <f t="shared" si="1840"/>
        <v>-1.2513862572784939E-16</v>
      </c>
      <c r="AD737" s="343">
        <f t="shared" si="1841"/>
        <v>8.7907843240768162E-17</v>
      </c>
      <c r="AE737" s="343">
        <f t="shared" si="1842"/>
        <v>4.2259684837631012E-17</v>
      </c>
      <c r="AF737" s="343">
        <f t="shared" si="1843"/>
        <v>-1.2774999830427663E-16</v>
      </c>
      <c r="AG737" s="343">
        <f t="shared" si="1844"/>
        <v>7.8182179822695177E-17</v>
      </c>
      <c r="AH737" s="343">
        <f t="shared" si="1845"/>
        <v>5.4040349411553063E-17</v>
      </c>
      <c r="AI737" s="343">
        <f t="shared" si="1846"/>
        <v>-1.2913106856178052E-16</v>
      </c>
      <c r="AJ737" s="343">
        <f t="shared" si="1847"/>
        <v>6.7703579274202785E-17</v>
      </c>
      <c r="AK737" s="343">
        <f t="shared" si="1848"/>
        <v>6.530057587918351E-17</v>
      </c>
      <c r="AL737" s="343">
        <f t="shared" si="1849"/>
        <v>-1.2926853603881205E-16</v>
      </c>
      <c r="AM737" s="343">
        <f t="shared" si="1850"/>
        <v>5.6572956246758716E-17</v>
      </c>
      <c r="AN737" s="343">
        <f t="shared" si="1851"/>
        <v>7.5931922104169918E-17</v>
      </c>
      <c r="AO737" s="343">
        <f t="shared" si="1852"/>
        <v>-1.2816107684841995E-16</v>
      </c>
      <c r="AP737" s="343">
        <f t="shared" si="1853"/>
        <v>4.489750472473127E-17</v>
      </c>
      <c r="AQ737" s="343">
        <f t="shared" si="1854"/>
        <v>8.5832002410682337E-17</v>
      </c>
      <c r="AR737" s="343">
        <f t="shared" si="1855"/>
        <v>-1.2581935642800657E-16</v>
      </c>
      <c r="AS737" s="343">
        <f t="shared" si="1856"/>
        <v>3.2789665688735343E-17</v>
      </c>
      <c r="AT737" s="343">
        <f t="shared" si="1857"/>
        <v>9.4905473613434631E-17</v>
      </c>
      <c r="AU737" s="343">
        <f t="shared" si="1858"/>
        <v>-1.22265926825335E-16</v>
      </c>
      <c r="AV737" s="343">
        <f t="shared" si="1859"/>
        <v>2.0366044247502346E-17</v>
      </c>
      <c r="AW737" s="343">
        <f t="shared" si="1860"/>
        <v>1.0306495322468043E-16</v>
      </c>
      <c r="AX737" s="343">
        <f t="shared" si="1861"/>
        <v>-1.1753500950998122E-16</v>
      </c>
      <c r="AY737" s="343">
        <f t="shared" si="1862"/>
        <v>7.7462866669536543E-18</v>
      </c>
      <c r="AZ737" s="343">
        <f t="shared" si="1863"/>
        <v>1.1023186099533815E-16</v>
      </c>
      <c r="BA737" s="343">
        <f t="shared" si="1864"/>
        <v>-1.1167216580187268E-16</v>
      </c>
      <c r="BB737" s="343">
        <f t="shared" si="1865"/>
        <v>-4.9480718887488298E-18</v>
      </c>
      <c r="BC737" s="343">
        <f t="shared" si="1866"/>
        <v>1.1633717568574606E-16</v>
      </c>
      <c r="BD737" s="343">
        <f t="shared" si="1867"/>
        <v>-1.0473385809087823E-16</v>
      </c>
      <c r="BE737" s="343">
        <f t="shared" si="1868"/>
        <v>-1.7594777807271426E-17</v>
      </c>
      <c r="BF737" s="343">
        <f t="shared" si="1869"/>
        <v>1.2132209977793231E-16</v>
      </c>
      <c r="BG737" s="343">
        <f t="shared" si="1870"/>
        <v>-9.6786906073118039E-17</v>
      </c>
      <c r="BH737" s="343">
        <f t="shared" si="1871"/>
        <v>-3.0072036397226089E-17</v>
      </c>
      <c r="BI737" s="343">
        <f t="shared" si="1872"/>
        <v>1.2513862572784959E-16</v>
      </c>
      <c r="BJ737" s="343">
        <f t="shared" si="1873"/>
        <v>-8.7907843240768988E-17</v>
      </c>
      <c r="BK737" s="343">
        <f t="shared" si="1874"/>
        <v>-4.2259684837628196E-17</v>
      </c>
      <c r="BL737" s="343">
        <f t="shared" si="1875"/>
        <v>1.2774999830427644E-16</v>
      </c>
      <c r="BM737" s="343">
        <f t="shared" si="1876"/>
        <v>-7.8182179822696076E-17</v>
      </c>
      <c r="BN737" s="343">
        <f t="shared" si="1877"/>
        <v>-5.4040349411550352E-17</v>
      </c>
      <c r="BO737" s="343">
        <f t="shared" si="1878"/>
        <v>1.2913106856178025E-16</v>
      </c>
      <c r="BP737" s="343">
        <f t="shared" si="1879"/>
        <v>-6.7703579274200628E-17</v>
      </c>
      <c r="BQ737" s="343">
        <f t="shared" si="1880"/>
        <v>-6.5300575879182536E-17</v>
      </c>
      <c r="BR737" s="343">
        <f t="shared" si="1881"/>
        <v>1.292685360388121E-16</v>
      </c>
    </row>
    <row r="738" spans="2:70">
      <c r="B738" s="340">
        <v>44</v>
      </c>
      <c r="C738" s="340">
        <f t="shared" si="1882"/>
        <v>1.3750000000000007E-2</v>
      </c>
      <c r="D738" s="341">
        <f t="shared" si="1817"/>
        <v>23.988812298099365</v>
      </c>
      <c r="E738" s="342" t="str">
        <f>AX694</f>
        <v>-0,0111877019006351</v>
      </c>
      <c r="F738" s="291">
        <v>44</v>
      </c>
      <c r="G738" s="343">
        <f t="shared" si="1818"/>
        <v>8.0933212552415263E-17</v>
      </c>
      <c r="H738" s="343">
        <f t="shared" si="1819"/>
        <v>-1.5242319337449638E-16</v>
      </c>
      <c r="I738" s="343">
        <f t="shared" si="1820"/>
        <v>3.5726449072785065E-17</v>
      </c>
      <c r="J738" s="343">
        <f t="shared" si="1821"/>
        <v>1.2507935305971638E-16</v>
      </c>
      <c r="K738" s="343">
        <f t="shared" si="1822"/>
        <v>-1.3145804136657952E-16</v>
      </c>
      <c r="L738" s="343">
        <f t="shared" si="1823"/>
        <v>-2.4465724095407012E-17</v>
      </c>
      <c r="M738" s="343">
        <f t="shared" si="1824"/>
        <v>1.5018329591083483E-16</v>
      </c>
      <c r="N738" s="343">
        <f t="shared" si="1825"/>
        <v>-9.047959423071361E-17</v>
      </c>
      <c r="O738" s="343">
        <f t="shared" si="1826"/>
        <v>-8.093321255241461E-17</v>
      </c>
      <c r="P738" s="343">
        <f t="shared" si="1827"/>
        <v>1.524231933744965E-16</v>
      </c>
      <c r="Q738" s="343">
        <f t="shared" si="1828"/>
        <v>-3.5726449072785799E-17</v>
      </c>
      <c r="R738" s="343">
        <f t="shared" si="1829"/>
        <v>-1.2507935305971594E-16</v>
      </c>
      <c r="S738" s="343">
        <f t="shared" si="1830"/>
        <v>1.3145804136657994E-16</v>
      </c>
      <c r="T738" s="343">
        <f t="shared" si="1831"/>
        <v>2.4465724095406272E-17</v>
      </c>
      <c r="U738" s="343">
        <f t="shared" si="1832"/>
        <v>-1.5018329591083466E-16</v>
      </c>
      <c r="V738" s="343">
        <f t="shared" si="1833"/>
        <v>9.0479594230714214E-17</v>
      </c>
      <c r="W738" s="343">
        <f t="shared" si="1834"/>
        <v>8.0933212552413981E-17</v>
      </c>
      <c r="X738" s="343">
        <f t="shared" si="1835"/>
        <v>-1.524231933744966E-16</v>
      </c>
      <c r="Y738" s="343">
        <f t="shared" si="1836"/>
        <v>3.5726449072786538E-17</v>
      </c>
      <c r="Z738" s="343">
        <f t="shared" si="1837"/>
        <v>1.2507935305971549E-16</v>
      </c>
      <c r="AA738" s="343">
        <f t="shared" si="1838"/>
        <v>-1.3145804136658033E-16</v>
      </c>
      <c r="AB738" s="343">
        <f t="shared" si="1839"/>
        <v>-2.446572409540552E-17</v>
      </c>
      <c r="AC738" s="343">
        <f t="shared" si="1840"/>
        <v>1.5018329591083448E-16</v>
      </c>
      <c r="AD738" s="343">
        <f t="shared" si="1841"/>
        <v>-9.047959423071483E-17</v>
      </c>
      <c r="AE738" s="343">
        <f t="shared" si="1842"/>
        <v>-8.0933212552413328E-17</v>
      </c>
      <c r="AF738" s="343">
        <f t="shared" si="1843"/>
        <v>1.5242319337449672E-16</v>
      </c>
      <c r="AG738" s="343">
        <f t="shared" si="1844"/>
        <v>-3.5726449072787272E-17</v>
      </c>
      <c r="AH738" s="343">
        <f t="shared" si="1845"/>
        <v>-1.2507935305971505E-16</v>
      </c>
      <c r="AI738" s="343">
        <f t="shared" si="1846"/>
        <v>1.3145804136658073E-16</v>
      </c>
      <c r="AJ738" s="343">
        <f t="shared" si="1847"/>
        <v>2.4465724095404768E-17</v>
      </c>
      <c r="AK738" s="343">
        <f t="shared" si="1848"/>
        <v>-1.5018329591083431E-16</v>
      </c>
      <c r="AL738" s="343">
        <f t="shared" si="1849"/>
        <v>9.0479594230715447E-17</v>
      </c>
      <c r="AM738" s="343">
        <f t="shared" si="1850"/>
        <v>8.0933212552412662E-17</v>
      </c>
      <c r="AN738" s="343">
        <f t="shared" si="1851"/>
        <v>-1.5242319337449685E-16</v>
      </c>
      <c r="AO738" s="343">
        <f t="shared" si="1852"/>
        <v>3.5726449072788017E-17</v>
      </c>
      <c r="AP738" s="343">
        <f t="shared" si="1853"/>
        <v>1.2507935305971461E-16</v>
      </c>
      <c r="AQ738" s="343">
        <f t="shared" si="1854"/>
        <v>-1.3145804136658112E-16</v>
      </c>
      <c r="AR738" s="343">
        <f t="shared" si="1855"/>
        <v>-2.4465724095404016E-17</v>
      </c>
      <c r="AS738" s="343">
        <f t="shared" si="1856"/>
        <v>1.5018329591083414E-16</v>
      </c>
      <c r="AT738" s="343">
        <f t="shared" si="1857"/>
        <v>-9.0479594230716063E-17</v>
      </c>
      <c r="AU738" s="343">
        <f t="shared" si="1858"/>
        <v>-8.0933212552412033E-17</v>
      </c>
      <c r="AV738" s="343">
        <f t="shared" si="1859"/>
        <v>1.5242319337449697E-16</v>
      </c>
      <c r="AW738" s="343">
        <f t="shared" si="1860"/>
        <v>-3.5726449072788757E-17</v>
      </c>
      <c r="AX738" s="343">
        <f t="shared" si="1861"/>
        <v>-1.2507935305971416E-16</v>
      </c>
      <c r="AY738" s="343">
        <f t="shared" si="1862"/>
        <v>1.3145804136658152E-16</v>
      </c>
      <c r="AZ738" s="343">
        <f t="shared" si="1863"/>
        <v>2.4465724095403277E-17</v>
      </c>
      <c r="BA738" s="343">
        <f t="shared" si="1864"/>
        <v>-1.5018329591083397E-16</v>
      </c>
      <c r="BB738" s="343">
        <f t="shared" si="1865"/>
        <v>9.0479594230716667E-17</v>
      </c>
      <c r="BC738" s="343">
        <f t="shared" si="1866"/>
        <v>8.0933212552411405E-17</v>
      </c>
      <c r="BD738" s="343">
        <f t="shared" si="1867"/>
        <v>-1.5242319337449709E-16</v>
      </c>
      <c r="BE738" s="343">
        <f t="shared" si="1868"/>
        <v>3.572644907278949E-17</v>
      </c>
      <c r="BF738" s="343">
        <f t="shared" si="1869"/>
        <v>1.2507935305971372E-16</v>
      </c>
      <c r="BG738" s="343">
        <f t="shared" si="1870"/>
        <v>-1.3145804136658191E-16</v>
      </c>
      <c r="BH738" s="343">
        <f t="shared" si="1871"/>
        <v>-2.4465724095402537E-17</v>
      </c>
      <c r="BI738" s="343">
        <f t="shared" si="1872"/>
        <v>1.5018329591083377E-16</v>
      </c>
      <c r="BJ738" s="343">
        <f t="shared" si="1873"/>
        <v>-9.0479594230717283E-17</v>
      </c>
      <c r="BK738" s="343">
        <f t="shared" si="1874"/>
        <v>-8.0933212552410739E-17</v>
      </c>
      <c r="BL738" s="343">
        <f t="shared" si="1875"/>
        <v>1.5242319337449722E-16</v>
      </c>
      <c r="BM738" s="343">
        <f t="shared" si="1876"/>
        <v>-3.5726449072790224E-17</v>
      </c>
      <c r="BN738" s="343">
        <f t="shared" si="1877"/>
        <v>-1.2507935305971328E-16</v>
      </c>
      <c r="BO738" s="343">
        <f t="shared" si="1878"/>
        <v>1.314580413665823E-16</v>
      </c>
      <c r="BP738" s="343">
        <f t="shared" si="1879"/>
        <v>2.4465724095401785E-17</v>
      </c>
      <c r="BQ738" s="343">
        <f t="shared" si="1880"/>
        <v>-1.501832959108336E-16</v>
      </c>
      <c r="BR738" s="343">
        <f t="shared" si="1881"/>
        <v>9.04795942307179E-17</v>
      </c>
    </row>
    <row r="739" spans="2:70">
      <c r="B739" s="340">
        <v>45</v>
      </c>
      <c r="C739" s="340">
        <f t="shared" si="1882"/>
        <v>1.4062500000000007E-2</v>
      </c>
      <c r="D739" s="341">
        <f t="shared" si="1817"/>
        <v>23.989671202017075</v>
      </c>
      <c r="E739" s="342" t="str">
        <f>AY694</f>
        <v>-0,0103287979829258</v>
      </c>
      <c r="F739" s="291">
        <v>45</v>
      </c>
      <c r="G739" s="343">
        <f t="shared" si="1818"/>
        <v>1.6340013012536393E-16</v>
      </c>
      <c r="H739" s="343">
        <f t="shared" si="1819"/>
        <v>3.5765769803878509E-16</v>
      </c>
      <c r="I739" s="343">
        <f t="shared" si="1820"/>
        <v>-3.7104522901088913E-16</v>
      </c>
      <c r="J739" s="343">
        <f t="shared" si="1821"/>
        <v>-1.4224020893831691E-16</v>
      </c>
      <c r="K739" s="343">
        <f t="shared" si="1822"/>
        <v>4.5362553529942266E-16</v>
      </c>
      <c r="L739" s="343">
        <f t="shared" si="1823"/>
        <v>-1.2112087527923364E-16</v>
      </c>
      <c r="M739" s="343">
        <f t="shared" si="1824"/>
        <v>-3.8330646692100174E-16</v>
      </c>
      <c r="N739" s="343">
        <f t="shared" si="1825"/>
        <v>3.4365686335865677E-16</v>
      </c>
      <c r="O739" s="343">
        <f t="shared" si="1826"/>
        <v>1.8378982358830544E-16</v>
      </c>
      <c r="P739" s="343">
        <f t="shared" si="1827"/>
        <v>-4.5035960260462786E-16</v>
      </c>
      <c r="Q739" s="343">
        <f t="shared" si="1828"/>
        <v>7.7675160192759958E-17</v>
      </c>
      <c r="R739" s="343">
        <f t="shared" si="1829"/>
        <v>4.0526378499014033E-16</v>
      </c>
      <c r="S739" s="343">
        <f t="shared" si="1830"/>
        <v>-3.1295889425032972E-16</v>
      </c>
      <c r="T739" s="343">
        <f t="shared" si="1831"/>
        <v>-2.2356944176739967E-16</v>
      </c>
      <c r="U739" s="343">
        <f t="shared" si="1832"/>
        <v>4.4275646074514846E-16</v>
      </c>
      <c r="V739" s="343">
        <f t="shared" si="1833"/>
        <v>-3.3481390852068243E-17</v>
      </c>
      <c r="W739" s="343">
        <f t="shared" si="1834"/>
        <v>-4.2331819127010188E-16</v>
      </c>
      <c r="X739" s="343">
        <f t="shared" si="1835"/>
        <v>2.792469599096354E-16</v>
      </c>
      <c r="Y739" s="343">
        <f t="shared" si="1836"/>
        <v>2.6119596400678519E-16</v>
      </c>
      <c r="Z739" s="343">
        <f t="shared" si="1837"/>
        <v>-4.3088933213339327E-16</v>
      </c>
      <c r="AA739" s="343">
        <f t="shared" si="1838"/>
        <v>-1.1034822585322115E-17</v>
      </c>
      <c r="AB739" s="343">
        <f t="shared" si="1839"/>
        <v>4.3729581195887232E-16</v>
      </c>
      <c r="AC739" s="343">
        <f t="shared" si="1840"/>
        <v>-2.4284572469310029E-16</v>
      </c>
      <c r="AD739" s="343">
        <f t="shared" si="1841"/>
        <v>-2.9630702632854981E-16</v>
      </c>
      <c r="AE739" s="343">
        <f t="shared" si="1842"/>
        <v>4.1487250370512256E-16</v>
      </c>
      <c r="AF739" s="343">
        <f t="shared" si="1843"/>
        <v>5.5444764648961796E-17</v>
      </c>
      <c r="AG739" s="343">
        <f t="shared" si="1844"/>
        <v>-4.4706203492827E-16</v>
      </c>
      <c r="AH739" s="343">
        <f t="shared" si="1845"/>
        <v>2.0410575239478837E-16</v>
      </c>
      <c r="AI739" s="343">
        <f t="shared" si="1846"/>
        <v>3.2856449000886861E-16</v>
      </c>
      <c r="AJ739" s="343">
        <f t="shared" si="1847"/>
        <v>-3.9486022627379099E-16</v>
      </c>
      <c r="AK739" s="343">
        <f t="shared" si="1848"/>
        <v>-9.9320743319840601E-17</v>
      </c>
      <c r="AL739" s="343">
        <f t="shared" si="1849"/>
        <v>4.5252280611234189E-16</v>
      </c>
      <c r="AM739" s="343">
        <f t="shared" si="1850"/>
        <v>-1.6340013012536063E-16</v>
      </c>
      <c r="AN739" s="343">
        <f t="shared" si="1851"/>
        <v>-3.5765769803878209E-16</v>
      </c>
      <c r="AO739" s="343">
        <f t="shared" si="1852"/>
        <v>3.7104522901088967E-16</v>
      </c>
      <c r="AP739" s="343">
        <f t="shared" si="1853"/>
        <v>1.422402089383206E-16</v>
      </c>
      <c r="AQ739" s="343">
        <f t="shared" si="1854"/>
        <v>-4.5362553529942276E-16</v>
      </c>
      <c r="AR739" s="343">
        <f t="shared" si="1855"/>
        <v>1.2112087527923447E-16</v>
      </c>
      <c r="AS739" s="343">
        <f t="shared" si="1856"/>
        <v>3.8330646692100381E-16</v>
      </c>
      <c r="AT739" s="343">
        <f t="shared" si="1857"/>
        <v>-3.4365686335865949E-16</v>
      </c>
      <c r="AU739" s="343">
        <f t="shared" si="1858"/>
        <v>-1.8378982358830465E-16</v>
      </c>
      <c r="AV739" s="343">
        <f t="shared" si="1859"/>
        <v>4.5035960260462727E-16</v>
      </c>
      <c r="AW739" s="343">
        <f t="shared" si="1860"/>
        <v>-7.7675160192764013E-17</v>
      </c>
      <c r="AX739" s="343">
        <f t="shared" si="1861"/>
        <v>-4.0526378499013989E-16</v>
      </c>
      <c r="AY739" s="343">
        <f t="shared" si="1862"/>
        <v>3.1295889425032567E-16</v>
      </c>
      <c r="AZ739" s="343">
        <f t="shared" si="1863"/>
        <v>2.2356944176739607E-16</v>
      </c>
      <c r="BA739" s="343">
        <f t="shared" si="1864"/>
        <v>-4.4275646074514861E-16</v>
      </c>
      <c r="BB739" s="343">
        <f t="shared" si="1865"/>
        <v>3.3481390852062697E-17</v>
      </c>
      <c r="BC739" s="343">
        <f t="shared" si="1866"/>
        <v>4.2331819127010158E-16</v>
      </c>
      <c r="BD739" s="343">
        <f t="shared" si="1867"/>
        <v>-2.7924695990963609E-16</v>
      </c>
      <c r="BE739" s="343">
        <f t="shared" si="1868"/>
        <v>-2.6119596400677923E-16</v>
      </c>
      <c r="BF739" s="343">
        <f t="shared" si="1869"/>
        <v>4.3088933213339357E-16</v>
      </c>
      <c r="BG739" s="343">
        <f t="shared" si="1870"/>
        <v>1.1034822585321228E-17</v>
      </c>
      <c r="BH739" s="343">
        <f t="shared" si="1871"/>
        <v>-4.3729581195887035E-16</v>
      </c>
      <c r="BI739" s="343">
        <f t="shared" si="1872"/>
        <v>2.4284572469310103E-16</v>
      </c>
      <c r="BJ739" s="343">
        <f t="shared" si="1873"/>
        <v>2.9630702632854917E-16</v>
      </c>
      <c r="BK739" s="343">
        <f t="shared" si="1874"/>
        <v>-4.1487250370512552E-16</v>
      </c>
      <c r="BL739" s="343">
        <f t="shared" si="1875"/>
        <v>-5.544476464896089E-17</v>
      </c>
      <c r="BM739" s="343">
        <f t="shared" si="1876"/>
        <v>4.4706203492827089E-16</v>
      </c>
      <c r="BN739" s="343">
        <f t="shared" si="1877"/>
        <v>-2.0410575239478341E-16</v>
      </c>
      <c r="BO739" s="343">
        <f t="shared" si="1878"/>
        <v>-3.2856449000887694E-16</v>
      </c>
      <c r="BP739" s="343">
        <f t="shared" si="1879"/>
        <v>3.9486022627379774E-16</v>
      </c>
      <c r="BQ739" s="343">
        <f t="shared" si="1880"/>
        <v>9.9320743319839751E-17</v>
      </c>
      <c r="BR739" s="343">
        <f t="shared" si="1881"/>
        <v>-4.5252280611234189E-16</v>
      </c>
    </row>
    <row r="740" spans="2:70">
      <c r="B740" s="340">
        <v>46</v>
      </c>
      <c r="C740" s="340">
        <f t="shared" si="1882"/>
        <v>1.4375000000000008E-2</v>
      </c>
      <c r="D740" s="341">
        <f t="shared" si="1817"/>
        <v>23.990629577905658</v>
      </c>
      <c r="E740" s="342" t="str">
        <f>AZ694</f>
        <v>-0,00937042209434264</v>
      </c>
      <c r="F740" s="291">
        <v>46</v>
      </c>
      <c r="G740" s="343">
        <f t="shared" si="1818"/>
        <v>1.488967232595499E-16</v>
      </c>
      <c r="H740" s="343">
        <f t="shared" si="1819"/>
        <v>-1.8376397989785974E-16</v>
      </c>
      <c r="I740" s="343">
        <f t="shared" si="1820"/>
        <v>-7.7195575233072366E-17</v>
      </c>
      <c r="J740" s="343">
        <f t="shared" si="1821"/>
        <v>2.1388419915874043E-16</v>
      </c>
      <c r="K740" s="343">
        <f t="shared" si="1822"/>
        <v>-6.2578993430089152E-18</v>
      </c>
      <c r="L740" s="343">
        <f t="shared" si="1823"/>
        <v>-2.1144248796279635E-16</v>
      </c>
      <c r="M740" s="343">
        <f t="shared" si="1824"/>
        <v>8.8758665472115237E-17</v>
      </c>
      <c r="N740" s="343">
        <f t="shared" si="1825"/>
        <v>1.7681057470544259E-16</v>
      </c>
      <c r="O740" s="343">
        <f t="shared" si="1826"/>
        <v>-1.5774672938239867E-16</v>
      </c>
      <c r="P740" s="343">
        <f t="shared" si="1827"/>
        <v>-1.1526085424103578E-16</v>
      </c>
      <c r="Q740" s="343">
        <f t="shared" si="1828"/>
        <v>2.0271928372187435E-16</v>
      </c>
      <c r="R740" s="343">
        <f t="shared" si="1829"/>
        <v>3.6163713560678142E-17</v>
      </c>
      <c r="S740" s="343">
        <f t="shared" si="1830"/>
        <v>-2.1682966476957735E-16</v>
      </c>
      <c r="T740" s="343">
        <f t="shared" si="1831"/>
        <v>4.8439024684414378E-17</v>
      </c>
      <c r="U740" s="343">
        <f t="shared" si="1832"/>
        <v>1.9792969492191741E-16</v>
      </c>
      <c r="V740" s="343">
        <f t="shared" si="1833"/>
        <v>-1.2566736052215693E-16</v>
      </c>
      <c r="W740" s="343">
        <f t="shared" si="1834"/>
        <v>-1.4889672325954988E-16</v>
      </c>
      <c r="X740" s="343">
        <f t="shared" si="1835"/>
        <v>1.8376397989786068E-16</v>
      </c>
      <c r="Y740" s="343">
        <f t="shared" si="1836"/>
        <v>7.7195575233071799E-17</v>
      </c>
      <c r="Z740" s="343">
        <f t="shared" si="1837"/>
        <v>-2.138841991587408E-16</v>
      </c>
      <c r="AA740" s="343">
        <f t="shared" si="1838"/>
        <v>6.2578993430095438E-18</v>
      </c>
      <c r="AB740" s="343">
        <f t="shared" si="1839"/>
        <v>2.1144248796279569E-16</v>
      </c>
      <c r="AC740" s="343">
        <f t="shared" si="1840"/>
        <v>-8.8758665472116494E-17</v>
      </c>
      <c r="AD740" s="343">
        <f t="shared" si="1841"/>
        <v>-1.7681057470544269E-16</v>
      </c>
      <c r="AE740" s="343">
        <f t="shared" si="1842"/>
        <v>1.5774672938239961E-16</v>
      </c>
      <c r="AF740" s="343">
        <f t="shared" si="1843"/>
        <v>1.1526085424103593E-16</v>
      </c>
      <c r="AG740" s="343">
        <f t="shared" si="1844"/>
        <v>-2.0271928372187484E-16</v>
      </c>
      <c r="AH740" s="343">
        <f t="shared" si="1845"/>
        <v>-3.616371356067675E-17</v>
      </c>
      <c r="AI740" s="343">
        <f t="shared" si="1846"/>
        <v>2.1682966476957726E-16</v>
      </c>
      <c r="AJ740" s="343">
        <f t="shared" si="1847"/>
        <v>-4.8439024684418729E-17</v>
      </c>
      <c r="AK740" s="343">
        <f t="shared" si="1848"/>
        <v>-1.979296949219181E-16</v>
      </c>
      <c r="AL740" s="343">
        <f t="shared" si="1849"/>
        <v>1.2566736052215804E-16</v>
      </c>
      <c r="AM740" s="343">
        <f t="shared" si="1850"/>
        <v>1.4889672325954662E-16</v>
      </c>
      <c r="AN740" s="343">
        <f t="shared" si="1851"/>
        <v>-1.8376397989785979E-16</v>
      </c>
      <c r="AO740" s="343">
        <f t="shared" si="1852"/>
        <v>-7.7195575233070517E-17</v>
      </c>
      <c r="AP740" s="343">
        <f t="shared" si="1853"/>
        <v>2.1388419915874103E-16</v>
      </c>
      <c r="AQ740" s="343">
        <f t="shared" si="1854"/>
        <v>-6.2578993430140058E-18</v>
      </c>
      <c r="AR740" s="343">
        <f t="shared" si="1855"/>
        <v>-2.1144248796279606E-16</v>
      </c>
      <c r="AS740" s="343">
        <f t="shared" si="1856"/>
        <v>8.8758665472117751E-17</v>
      </c>
      <c r="AT740" s="343">
        <f t="shared" si="1857"/>
        <v>1.768105747054401E-16</v>
      </c>
      <c r="AU740" s="343">
        <f t="shared" si="1858"/>
        <v>-1.5774672938239848E-16</v>
      </c>
      <c r="AV740" s="343">
        <f t="shared" si="1859"/>
        <v>-1.1526085424103477E-16</v>
      </c>
      <c r="AW740" s="343">
        <f t="shared" si="1860"/>
        <v>2.0271928372187533E-16</v>
      </c>
      <c r="AX740" s="343">
        <f t="shared" si="1861"/>
        <v>3.6163713560672361E-17</v>
      </c>
      <c r="AY740" s="343">
        <f t="shared" si="1862"/>
        <v>-2.1682966476957731E-16</v>
      </c>
      <c r="AZ740" s="343">
        <f t="shared" si="1863"/>
        <v>4.8439024684417077E-17</v>
      </c>
      <c r="BA740" s="343">
        <f t="shared" si="1864"/>
        <v>1.9792969492191628E-16</v>
      </c>
      <c r="BB740" s="343">
        <f t="shared" si="1865"/>
        <v>-1.2566736052215666E-16</v>
      </c>
      <c r="BC740" s="343">
        <f t="shared" si="1866"/>
        <v>-1.4889672325954788E-16</v>
      </c>
      <c r="BD740" s="343">
        <f t="shared" si="1867"/>
        <v>1.8376397989786216E-16</v>
      </c>
      <c r="BE740" s="343">
        <f t="shared" si="1868"/>
        <v>7.7195575233066351E-17</v>
      </c>
      <c r="BF740" s="343">
        <f t="shared" si="1869"/>
        <v>-2.1388419915874075E-16</v>
      </c>
      <c r="BG740" s="343">
        <f t="shared" si="1870"/>
        <v>6.2578993430123171E-18</v>
      </c>
      <c r="BH740" s="343">
        <f t="shared" si="1871"/>
        <v>2.1144248796279507E-16</v>
      </c>
      <c r="BI740" s="343">
        <f t="shared" si="1872"/>
        <v>-8.8758665472121806E-17</v>
      </c>
      <c r="BJ740" s="343">
        <f t="shared" si="1873"/>
        <v>-1.7681057470544109E-16</v>
      </c>
      <c r="BK740" s="343">
        <f t="shared" si="1874"/>
        <v>1.5774672938239727E-16</v>
      </c>
      <c r="BL740" s="343">
        <f t="shared" si="1875"/>
        <v>1.1526085424103097E-16</v>
      </c>
      <c r="BM740" s="343">
        <f t="shared" si="1876"/>
        <v>-2.0271928372187474E-16</v>
      </c>
      <c r="BN740" s="343">
        <f t="shared" si="1877"/>
        <v>-3.6163713560667973E-17</v>
      </c>
      <c r="BO740" s="343">
        <f t="shared" si="1878"/>
        <v>2.1682966476957716E-16</v>
      </c>
      <c r="BP740" s="343">
        <f t="shared" si="1879"/>
        <v>-4.8439024684415425E-17</v>
      </c>
      <c r="BQ740" s="343">
        <f t="shared" si="1880"/>
        <v>-1.9792969492191445E-16</v>
      </c>
      <c r="BR740" s="343">
        <f t="shared" si="1881"/>
        <v>1.2566736052216031E-16</v>
      </c>
    </row>
    <row r="741" spans="2:70">
      <c r="B741" s="340">
        <v>47</v>
      </c>
      <c r="C741" s="340">
        <f t="shared" si="1882"/>
        <v>1.4687500000000008E-2</v>
      </c>
      <c r="D741" s="341">
        <f t="shared" si="1817"/>
        <v>23.991678196081388</v>
      </c>
      <c r="E741" s="342" t="str">
        <f>BA694</f>
        <v>-0,00832180391861127</v>
      </c>
      <c r="F741" s="291">
        <v>47</v>
      </c>
      <c r="G741" s="343">
        <f t="shared" si="1818"/>
        <v>-7.9708868792992462E-17</v>
      </c>
      <c r="H741" s="343">
        <f t="shared" si="1819"/>
        <v>1.1933889681063113E-16</v>
      </c>
      <c r="I741" s="343">
        <f t="shared" si="1820"/>
        <v>5.6314354002067328E-17</v>
      </c>
      <c r="J741" s="343">
        <f t="shared" si="1821"/>
        <v>-1.3037844068820947E-16</v>
      </c>
      <c r="K741" s="343">
        <f t="shared" si="1822"/>
        <v>-3.0755710168296561E-17</v>
      </c>
      <c r="L741" s="343">
        <f t="shared" si="1823"/>
        <v>1.3640761420721187E-16</v>
      </c>
      <c r="M741" s="343">
        <f t="shared" si="1824"/>
        <v>4.0151416407584174E-18</v>
      </c>
      <c r="N741" s="343">
        <f t="shared" si="1825"/>
        <v>-1.3719471961050245E-16</v>
      </c>
      <c r="O741" s="343">
        <f t="shared" si="1826"/>
        <v>2.2879726528315737E-17</v>
      </c>
      <c r="P741" s="343">
        <f t="shared" si="1827"/>
        <v>1.3270950887884675E-16</v>
      </c>
      <c r="Q741" s="343">
        <f t="shared" si="1828"/>
        <v>-4.8895339638006125E-17</v>
      </c>
      <c r="R741" s="343">
        <f t="shared" si="1829"/>
        <v>-1.2312434614532676E-16</v>
      </c>
      <c r="S741" s="343">
        <f t="shared" si="1830"/>
        <v>7.3031932266229425E-17</v>
      </c>
      <c r="T741" s="343">
        <f t="shared" si="1831"/>
        <v>1.0880758383837049E-16</v>
      </c>
      <c r="U741" s="343">
        <f t="shared" si="1832"/>
        <v>-9.4361948694241808E-17</v>
      </c>
      <c r="V741" s="343">
        <f t="shared" si="1833"/>
        <v>-9.0309407104502258E-17</v>
      </c>
      <c r="W741" s="343">
        <f t="shared" si="1834"/>
        <v>1.120656883527243E-16</v>
      </c>
      <c r="X741" s="343">
        <f t="shared" si="1835"/>
        <v>6.8340690501707121E-17</v>
      </c>
      <c r="Y741" s="343">
        <f t="shared" si="1836"/>
        <v>-1.2546280645497383E-16</v>
      </c>
      <c r="Z741" s="343">
        <f t="shared" si="1837"/>
        <v>-4.374567948883225E-17</v>
      </c>
      <c r="AA741" s="343">
        <f t="shared" si="1838"/>
        <v>1.3403845926551181E-16</v>
      </c>
      <c r="AB741" s="343">
        <f t="shared" si="1839"/>
        <v>1.7469546546059386E-17</v>
      </c>
      <c r="AC741" s="343">
        <f t="shared" si="1840"/>
        <v>-1.3746308925610952E-16</v>
      </c>
      <c r="AD741" s="343">
        <f t="shared" si="1841"/>
        <v>9.4779312734420726E-18</v>
      </c>
      <c r="AE741" s="343">
        <f t="shared" si="1842"/>
        <v>1.3560508981678375E-16</v>
      </c>
      <c r="AF741" s="343">
        <f t="shared" si="1843"/>
        <v>-3.6061177509390272E-17</v>
      </c>
      <c r="AG741" s="343">
        <f t="shared" si="1844"/>
        <v>-1.2853586282400967E-16</v>
      </c>
      <c r="AH741" s="343">
        <f t="shared" si="1845"/>
        <v>6.1258612916995757E-17</v>
      </c>
      <c r="AI741" s="343">
        <f t="shared" si="1846"/>
        <v>1.1652707470665041E-16</v>
      </c>
      <c r="AJ741" s="343">
        <f t="shared" si="1847"/>
        <v>-8.4101914184425197E-17</v>
      </c>
      <c r="AK741" s="343">
        <f t="shared" si="1848"/>
        <v>-1.0004021645745181E-16</v>
      </c>
      <c r="AL741" s="343">
        <f t="shared" si="1849"/>
        <v>1.0371322605464415E-16</v>
      </c>
      <c r="AM741" s="343">
        <f t="shared" si="1850"/>
        <v>7.9708868792993214E-17</v>
      </c>
      <c r="AN741" s="343">
        <f t="shared" si="1851"/>
        <v>-1.1933889681063056E-16</v>
      </c>
      <c r="AO741" s="343">
        <f t="shared" si="1852"/>
        <v>-5.6314354002068597E-17</v>
      </c>
      <c r="AP741" s="343">
        <f t="shared" si="1853"/>
        <v>1.3037844068820895E-16</v>
      </c>
      <c r="AQ741" s="343">
        <f t="shared" si="1854"/>
        <v>3.0755710168298169E-17</v>
      </c>
      <c r="AR741" s="343">
        <f t="shared" si="1855"/>
        <v>-1.3640761420721157E-16</v>
      </c>
      <c r="AS741" s="343">
        <f t="shared" si="1856"/>
        <v>-4.0151416407610428E-18</v>
      </c>
      <c r="AT741" s="343">
        <f t="shared" si="1857"/>
        <v>1.3719471961050264E-16</v>
      </c>
      <c r="AU741" s="343">
        <f t="shared" si="1858"/>
        <v>-2.2879726528316994E-17</v>
      </c>
      <c r="AV741" s="343">
        <f t="shared" si="1859"/>
        <v>-1.3270950887884643E-16</v>
      </c>
      <c r="AW741" s="343">
        <f t="shared" si="1860"/>
        <v>4.8895339638006409E-17</v>
      </c>
      <c r="AX741" s="343">
        <f t="shared" si="1861"/>
        <v>1.2312434614532661E-16</v>
      </c>
      <c r="AY741" s="343">
        <f t="shared" si="1862"/>
        <v>-7.3031932266229672E-17</v>
      </c>
      <c r="AZ741" s="343">
        <f t="shared" si="1863"/>
        <v>-1.088075838383709E-16</v>
      </c>
      <c r="BA741" s="343">
        <f t="shared" si="1864"/>
        <v>9.4361948694241315E-17</v>
      </c>
      <c r="BB741" s="343">
        <f t="shared" si="1865"/>
        <v>9.0309407104502764E-17</v>
      </c>
      <c r="BC741" s="343">
        <f t="shared" si="1866"/>
        <v>-1.1206568835272391E-16</v>
      </c>
      <c r="BD741" s="343">
        <f t="shared" si="1867"/>
        <v>-6.83406905017077E-17</v>
      </c>
      <c r="BE741" s="343">
        <f t="shared" si="1868"/>
        <v>1.2546280645497356E-16</v>
      </c>
      <c r="BF741" s="343">
        <f t="shared" si="1869"/>
        <v>4.3745679488832897E-17</v>
      </c>
      <c r="BG741" s="343">
        <f t="shared" si="1870"/>
        <v>-1.3403845926551122E-16</v>
      </c>
      <c r="BH741" s="343">
        <f t="shared" si="1871"/>
        <v>-1.7469546546061999E-17</v>
      </c>
      <c r="BI741" s="343">
        <f t="shared" si="1872"/>
        <v>1.3746308925610945E-16</v>
      </c>
      <c r="BJ741" s="343">
        <f t="shared" si="1873"/>
        <v>-9.4779312734433422E-18</v>
      </c>
      <c r="BK741" s="343">
        <f t="shared" si="1874"/>
        <v>-1.3560508981678419E-16</v>
      </c>
      <c r="BL741" s="343">
        <f t="shared" si="1875"/>
        <v>3.6061177509391517E-17</v>
      </c>
      <c r="BM741" s="343">
        <f t="shared" si="1876"/>
        <v>1.2853586282401061E-16</v>
      </c>
      <c r="BN741" s="343">
        <f t="shared" si="1877"/>
        <v>-6.1258612916995165E-17</v>
      </c>
      <c r="BO741" s="343">
        <f t="shared" si="1878"/>
        <v>-1.1652707470665285E-16</v>
      </c>
      <c r="BP741" s="343">
        <f t="shared" si="1879"/>
        <v>8.4101914184424667E-17</v>
      </c>
      <c r="BQ741" s="343">
        <f t="shared" si="1880"/>
        <v>1.0004021645745494E-16</v>
      </c>
      <c r="BR741" s="343">
        <f t="shared" si="1881"/>
        <v>-1.0371322605464371E-16</v>
      </c>
    </row>
    <row r="742" spans="2:70">
      <c r="B742" s="340">
        <v>48</v>
      </c>
      <c r="C742" s="340">
        <f t="shared" si="1882"/>
        <v>1.5000000000000008E-2</v>
      </c>
      <c r="D742" s="341">
        <f t="shared" si="1817"/>
        <v>23.992806957778033</v>
      </c>
      <c r="E742" s="342" t="str">
        <f>BB694</f>
        <v>-0,00719304222196625</v>
      </c>
      <c r="F742" s="291">
        <v>48</v>
      </c>
      <c r="G742" s="343">
        <f t="shared" si="1818"/>
        <v>2.3934692758035001E-16</v>
      </c>
      <c r="H742" s="343">
        <f t="shared" si="1819"/>
        <v>8.1486754231752313E-17</v>
      </c>
      <c r="I742" s="343">
        <f t="shared" si="1820"/>
        <v>-2.3934692758035006E-16</v>
      </c>
      <c r="J742" s="343">
        <f t="shared" si="1821"/>
        <v>-8.1486754231752226E-17</v>
      </c>
      <c r="K742" s="343">
        <f t="shared" si="1822"/>
        <v>2.3934692758035021E-16</v>
      </c>
      <c r="L742" s="343">
        <f t="shared" si="1823"/>
        <v>8.148675423175214E-17</v>
      </c>
      <c r="M742" s="343">
        <f t="shared" si="1824"/>
        <v>-2.3934692758034997E-16</v>
      </c>
      <c r="N742" s="343">
        <f t="shared" si="1825"/>
        <v>-8.1486754231752041E-17</v>
      </c>
      <c r="O742" s="343">
        <f t="shared" si="1826"/>
        <v>2.3934692758035031E-16</v>
      </c>
      <c r="P742" s="343">
        <f t="shared" si="1827"/>
        <v>8.1486754231751105E-17</v>
      </c>
      <c r="Q742" s="343">
        <f t="shared" si="1828"/>
        <v>-2.3934692758035001E-16</v>
      </c>
      <c r="R742" s="343">
        <f t="shared" si="1829"/>
        <v>-8.1486754231751869E-17</v>
      </c>
      <c r="S742" s="343">
        <f t="shared" si="1830"/>
        <v>2.3934692758035036E-16</v>
      </c>
      <c r="T742" s="343">
        <f t="shared" si="1831"/>
        <v>8.1486754231752633E-17</v>
      </c>
      <c r="U742" s="343">
        <f t="shared" si="1832"/>
        <v>-2.3934692758035011E-16</v>
      </c>
      <c r="V742" s="343">
        <f t="shared" si="1833"/>
        <v>-8.1486754231751696E-17</v>
      </c>
      <c r="W742" s="343">
        <f t="shared" si="1834"/>
        <v>2.3934692758035041E-16</v>
      </c>
      <c r="X742" s="343">
        <f t="shared" si="1835"/>
        <v>8.148675423175076E-17</v>
      </c>
      <c r="Y742" s="343">
        <f t="shared" si="1836"/>
        <v>-2.3934692758035075E-16</v>
      </c>
      <c r="Z742" s="343">
        <f t="shared" si="1837"/>
        <v>-8.1486754231749823E-17</v>
      </c>
      <c r="AA742" s="343">
        <f t="shared" si="1838"/>
        <v>2.3934692758034992E-16</v>
      </c>
      <c r="AB742" s="343">
        <f t="shared" si="1839"/>
        <v>8.1486754231752276E-17</v>
      </c>
      <c r="AC742" s="343">
        <f t="shared" si="1840"/>
        <v>-2.3934692758035021E-16</v>
      </c>
      <c r="AD742" s="343">
        <f t="shared" si="1841"/>
        <v>-8.1486754231751339E-17</v>
      </c>
      <c r="AE742" s="343">
        <f t="shared" si="1842"/>
        <v>2.3934692758035056E-16</v>
      </c>
      <c r="AF742" s="343">
        <f t="shared" si="1843"/>
        <v>8.1486754231750402E-17</v>
      </c>
      <c r="AG742" s="343">
        <f t="shared" si="1844"/>
        <v>-2.3934692758035085E-16</v>
      </c>
      <c r="AH742" s="343">
        <f t="shared" si="1845"/>
        <v>-8.1486754231752867E-17</v>
      </c>
      <c r="AI742" s="343">
        <f t="shared" si="1846"/>
        <v>2.3934692758035115E-16</v>
      </c>
      <c r="AJ742" s="343">
        <f t="shared" si="1847"/>
        <v>8.148675423175193E-17</v>
      </c>
      <c r="AK742" s="343">
        <f t="shared" si="1848"/>
        <v>-2.3934692758035149E-16</v>
      </c>
      <c r="AL742" s="343">
        <f t="shared" si="1849"/>
        <v>-8.1486754231750994E-17</v>
      </c>
      <c r="AM742" s="343">
        <f t="shared" si="1850"/>
        <v>2.3934692758034947E-16</v>
      </c>
      <c r="AN742" s="343">
        <f t="shared" si="1851"/>
        <v>8.1486754231750057E-17</v>
      </c>
      <c r="AO742" s="343">
        <f t="shared" si="1852"/>
        <v>-2.3934692758034982E-16</v>
      </c>
      <c r="AP742" s="343">
        <f t="shared" si="1853"/>
        <v>-8.148675423174912E-17</v>
      </c>
      <c r="AQ742" s="343">
        <f t="shared" si="1854"/>
        <v>2.3934692758035011E-16</v>
      </c>
      <c r="AR742" s="343">
        <f t="shared" si="1855"/>
        <v>8.1486754231748171E-17</v>
      </c>
      <c r="AS742" s="343">
        <f t="shared" si="1856"/>
        <v>-2.3934692758035046E-16</v>
      </c>
      <c r="AT742" s="343">
        <f t="shared" si="1857"/>
        <v>-8.1486754231747234E-17</v>
      </c>
      <c r="AU742" s="343">
        <f t="shared" si="1858"/>
        <v>2.3934692758035075E-16</v>
      </c>
      <c r="AV742" s="343">
        <f t="shared" si="1859"/>
        <v>8.1486754231753101E-17</v>
      </c>
      <c r="AW742" s="343">
        <f t="shared" si="1860"/>
        <v>-2.393469275803511E-16</v>
      </c>
      <c r="AX742" s="343">
        <f t="shared" si="1861"/>
        <v>-8.1486754231752165E-17</v>
      </c>
      <c r="AY742" s="343">
        <f t="shared" si="1862"/>
        <v>2.3934692758035139E-16</v>
      </c>
      <c r="AZ742" s="343">
        <f t="shared" si="1863"/>
        <v>8.1486754231751228E-17</v>
      </c>
      <c r="BA742" s="343">
        <f t="shared" si="1864"/>
        <v>-2.3934692758035174E-16</v>
      </c>
      <c r="BB742" s="343">
        <f t="shared" si="1865"/>
        <v>-8.1486754231750291E-17</v>
      </c>
      <c r="BC742" s="343">
        <f t="shared" si="1866"/>
        <v>2.3934692758034972E-16</v>
      </c>
      <c r="BD742" s="343">
        <f t="shared" si="1867"/>
        <v>8.1486754231749354E-17</v>
      </c>
      <c r="BE742" s="343">
        <f t="shared" si="1868"/>
        <v>-2.3934692758035006E-16</v>
      </c>
      <c r="BF742" s="343">
        <f t="shared" si="1869"/>
        <v>-8.1486754231748405E-17</v>
      </c>
      <c r="BG742" s="343">
        <f t="shared" si="1870"/>
        <v>2.3934692758035036E-16</v>
      </c>
      <c r="BH742" s="343">
        <f t="shared" si="1871"/>
        <v>8.1486754231747468E-17</v>
      </c>
      <c r="BI742" s="343">
        <f t="shared" si="1872"/>
        <v>-2.3934692758035302E-16</v>
      </c>
      <c r="BJ742" s="343">
        <f t="shared" si="1873"/>
        <v>-8.1486754231753336E-17</v>
      </c>
      <c r="BK742" s="343">
        <f t="shared" si="1874"/>
        <v>2.39346927580351E-16</v>
      </c>
      <c r="BL742" s="343">
        <f t="shared" si="1875"/>
        <v>8.1486754231745595E-17</v>
      </c>
      <c r="BM742" s="343">
        <f t="shared" si="1876"/>
        <v>-2.3934692758034903E-16</v>
      </c>
      <c r="BN742" s="343">
        <f t="shared" si="1877"/>
        <v>-8.1486754231751462E-17</v>
      </c>
      <c r="BO742" s="343">
        <f t="shared" si="1878"/>
        <v>2.3934692758035164E-16</v>
      </c>
      <c r="BP742" s="343">
        <f t="shared" si="1879"/>
        <v>8.1486754231743721E-17</v>
      </c>
      <c r="BQ742" s="343">
        <f t="shared" si="1880"/>
        <v>-2.3934692758034967E-16</v>
      </c>
      <c r="BR742" s="343">
        <f t="shared" si="1881"/>
        <v>-8.1486754231749589E-17</v>
      </c>
    </row>
    <row r="743" spans="2:70">
      <c r="B743" s="340">
        <v>49</v>
      </c>
      <c r="C743" s="340">
        <f t="shared" si="1882"/>
        <v>1.5312500000000008E-2</v>
      </c>
      <c r="D743" s="341">
        <f t="shared" si="1817"/>
        <v>23.994004992403383</v>
      </c>
      <c r="E743" s="342" t="str">
        <f>BC694</f>
        <v>-0,00599500759661636</v>
      </c>
      <c r="F743" s="291">
        <v>49</v>
      </c>
      <c r="G743" s="343">
        <f t="shared" si="1818"/>
        <v>-2.2792564153506784E-16</v>
      </c>
      <c r="H743" s="343">
        <f t="shared" si="1819"/>
        <v>-1.230291682221409E-16</v>
      </c>
      <c r="I743" s="343">
        <f t="shared" si="1820"/>
        <v>2.0380770704255055E-16</v>
      </c>
      <c r="J743" s="343">
        <f t="shared" si="1821"/>
        <v>1.6298246546501199E-16</v>
      </c>
      <c r="K743" s="343">
        <f t="shared" si="1822"/>
        <v>-1.718575566650667E-16</v>
      </c>
      <c r="L743" s="343">
        <f t="shared" si="1823"/>
        <v>-1.9667243796168243E-16</v>
      </c>
      <c r="M743" s="343">
        <f t="shared" si="1824"/>
        <v>1.3330301676377356E-16</v>
      </c>
      <c r="N743" s="343">
        <f t="shared" si="1825"/>
        <v>2.2280439896265934E-16</v>
      </c>
      <c r="O743" s="343">
        <f t="shared" si="1826"/>
        <v>-8.9625716685440221E-17</v>
      </c>
      <c r="P743" s="343">
        <f t="shared" si="1827"/>
        <v>-2.4037411186164803E-16</v>
      </c>
      <c r="Q743" s="343">
        <f t="shared" si="1828"/>
        <v>4.2504150577568067E-17</v>
      </c>
      <c r="R743" s="343">
        <f t="shared" si="1829"/>
        <v>2.487063824451482E-16</v>
      </c>
      <c r="S743" s="343">
        <f t="shared" si="1830"/>
        <v>6.2508262003994482E-18</v>
      </c>
      <c r="T743" s="343">
        <f t="shared" si="1831"/>
        <v>-2.4748100622742788E-16</v>
      </c>
      <c r="U743" s="343">
        <f t="shared" si="1832"/>
        <v>-5.476558723298935E-17</v>
      </c>
      <c r="V743" s="343">
        <f t="shared" si="1833"/>
        <v>2.3674507372933466E-16</v>
      </c>
      <c r="W743" s="343">
        <f t="shared" si="1834"/>
        <v>1.0117573746110732E-16</v>
      </c>
      <c r="X743" s="343">
        <f t="shared" si="1835"/>
        <v>-2.1691116081598983E-16</v>
      </c>
      <c r="Y743" s="343">
        <f t="shared" si="1836"/>
        <v>-1.4369776083860557E-16</v>
      </c>
      <c r="Z743" s="343">
        <f t="shared" si="1837"/>
        <v>1.8874147363766669E-16</v>
      </c>
      <c r="AA743" s="343">
        <f t="shared" si="1838"/>
        <v>1.8069755985370876E-16</v>
      </c>
      <c r="AB743" s="343">
        <f t="shared" si="1839"/>
        <v>-1.5331855747488849E-16</v>
      </c>
      <c r="AC743" s="343">
        <f t="shared" si="1840"/>
        <v>-2.1075325297999275E-16</v>
      </c>
      <c r="AD743" s="343">
        <f t="shared" si="1841"/>
        <v>1.1200369513038549E-16</v>
      </c>
      <c r="AE743" s="343">
        <f t="shared" si="1842"/>
        <v>2.3270981678604008E-16</v>
      </c>
      <c r="AF743" s="343">
        <f t="shared" si="1843"/>
        <v>-6.6384593594417516E-17</v>
      </c>
      <c r="AG743" s="343">
        <f t="shared" si="1844"/>
        <v>-2.4572347283817037E-16</v>
      </c>
      <c r="AH743" s="343">
        <f t="shared" si="1845"/>
        <v>1.8214369355528565E-17</v>
      </c>
      <c r="AI743" s="343">
        <f t="shared" si="1846"/>
        <v>2.492941136324407E-16</v>
      </c>
      <c r="AJ743" s="343">
        <f t="shared" si="1847"/>
        <v>3.0655822882964306E-17</v>
      </c>
      <c r="AK743" s="343">
        <f t="shared" si="1848"/>
        <v>-2.4328452144556553E-16</v>
      </c>
      <c r="AL743" s="343">
        <f t="shared" si="1849"/>
        <v>-7.834792904004146E-17</v>
      </c>
      <c r="AM743" s="343">
        <f t="shared" si="1850"/>
        <v>2.2792564153507006E-16</v>
      </c>
      <c r="AN743" s="343">
        <f t="shared" si="1851"/>
        <v>1.2302916822213498E-16</v>
      </c>
      <c r="AO743" s="343">
        <f t="shared" si="1852"/>
        <v>-2.0380770704255117E-16</v>
      </c>
      <c r="AP743" s="343">
        <f t="shared" si="1853"/>
        <v>-1.629824654650102E-16</v>
      </c>
      <c r="AQ743" s="343">
        <f t="shared" si="1854"/>
        <v>1.7185755666506971E-16</v>
      </c>
      <c r="AR743" s="343">
        <f t="shared" si="1855"/>
        <v>1.9667243796167932E-16</v>
      </c>
      <c r="AS743" s="343">
        <f t="shared" si="1856"/>
        <v>-1.3330301676377857E-16</v>
      </c>
      <c r="AT743" s="343">
        <f t="shared" si="1857"/>
        <v>-2.2280439896265904E-16</v>
      </c>
      <c r="AU743" s="343">
        <f t="shared" si="1858"/>
        <v>8.9625716685442477E-17</v>
      </c>
      <c r="AV743" s="343">
        <f t="shared" si="1859"/>
        <v>2.403741118616469E-16</v>
      </c>
      <c r="AW743" s="343">
        <f t="shared" si="1860"/>
        <v>-4.2504150577572159E-17</v>
      </c>
      <c r="AX743" s="343">
        <f t="shared" si="1861"/>
        <v>-2.4870638244514775E-16</v>
      </c>
      <c r="AY743" s="343">
        <f t="shared" si="1862"/>
        <v>-6.2508262003917692E-18</v>
      </c>
      <c r="AZ743" s="343">
        <f t="shared" si="1863"/>
        <v>2.4748100622742797E-16</v>
      </c>
      <c r="BA743" s="343">
        <f t="shared" si="1864"/>
        <v>5.4765587232985307E-17</v>
      </c>
      <c r="BB743" s="343">
        <f t="shared" si="1865"/>
        <v>-2.3674507372933599E-16</v>
      </c>
      <c r="BC743" s="343">
        <f t="shared" si="1866"/>
        <v>-1.0117573746110354E-16</v>
      </c>
      <c r="BD743" s="343">
        <f t="shared" si="1867"/>
        <v>2.1691116081599362E-16</v>
      </c>
      <c r="BE743" s="343">
        <f t="shared" si="1868"/>
        <v>1.4369776083860505E-16</v>
      </c>
      <c r="BF743" s="343">
        <f t="shared" si="1869"/>
        <v>-1.8874147363766943E-16</v>
      </c>
      <c r="BG743" s="343">
        <f t="shared" si="1870"/>
        <v>-1.8069755985370587E-16</v>
      </c>
      <c r="BH743" s="343">
        <f t="shared" si="1871"/>
        <v>1.5331855747489177E-16</v>
      </c>
      <c r="BI743" s="343">
        <f t="shared" si="1872"/>
        <v>2.1075325297998866E-16</v>
      </c>
      <c r="BJ743" s="343">
        <f t="shared" si="1873"/>
        <v>-1.1200369513039237E-16</v>
      </c>
      <c r="BK743" s="343">
        <f t="shared" si="1874"/>
        <v>-2.3270981678603732E-16</v>
      </c>
      <c r="BL743" s="343">
        <f t="shared" si="1875"/>
        <v>6.6384593594428376E-17</v>
      </c>
      <c r="BM743" s="343">
        <f t="shared" si="1876"/>
        <v>2.4572347283817086E-16</v>
      </c>
      <c r="BN743" s="343">
        <f t="shared" si="1877"/>
        <v>-1.8214369355525631E-17</v>
      </c>
      <c r="BO743" s="343">
        <f t="shared" si="1878"/>
        <v>-2.4929411363244065E-16</v>
      </c>
      <c r="BP743" s="343">
        <f t="shared" si="1879"/>
        <v>-3.0655822882960177E-17</v>
      </c>
      <c r="BQ743" s="343">
        <f t="shared" si="1880"/>
        <v>2.4328452144556646E-16</v>
      </c>
      <c r="BR743" s="343">
        <f t="shared" si="1881"/>
        <v>7.8347929040037515E-17</v>
      </c>
    </row>
    <row r="744" spans="2:70">
      <c r="B744" s="340">
        <v>50</v>
      </c>
      <c r="C744" s="340">
        <f t="shared" si="1882"/>
        <v>1.5625000000000007E-2</v>
      </c>
      <c r="D744" s="341">
        <f t="shared" si="1817"/>
        <v>23.995260762229094</v>
      </c>
      <c r="E744" s="342" t="str">
        <f>BD694</f>
        <v>-0,00473923777090526</v>
      </c>
      <c r="F744" s="291">
        <v>50</v>
      </c>
      <c r="G744" s="343">
        <f t="shared" si="1818"/>
        <v>6.5253315949358127E-17</v>
      </c>
      <c r="H744" s="343">
        <f t="shared" si="1819"/>
        <v>-1.6534982383524413E-16</v>
      </c>
      <c r="I744" s="343">
        <f t="shared" si="1820"/>
        <v>-1.2976961670401371E-16</v>
      </c>
      <c r="J744" s="343">
        <f t="shared" si="1821"/>
        <v>1.1471623121385292E-16</v>
      </c>
      <c r="K744" s="343">
        <f t="shared" si="1822"/>
        <v>1.7452966967998833E-16</v>
      </c>
      <c r="L744" s="343">
        <f t="shared" si="1823"/>
        <v>-4.6618132295378427E-17</v>
      </c>
      <c r="M744" s="343">
        <f t="shared" si="1824"/>
        <v>-1.9271916256257985E-16</v>
      </c>
      <c r="N744" s="343">
        <f t="shared" si="1825"/>
        <v>-2.857715467064645E-17</v>
      </c>
      <c r="O744" s="343">
        <f t="shared" si="1826"/>
        <v>1.8156890994857774E-16</v>
      </c>
      <c r="P744" s="343">
        <f t="shared" si="1827"/>
        <v>9.9421828890617538E-17</v>
      </c>
      <c r="Q744" s="343">
        <f t="shared" si="1828"/>
        <v>-1.4277643672117185E-16</v>
      </c>
      <c r="R744" s="343">
        <f t="shared" si="1829"/>
        <v>-1.5513043092311435E-16</v>
      </c>
      <c r="S744" s="343">
        <f t="shared" si="1830"/>
        <v>8.2247545274589173E-17</v>
      </c>
      <c r="T744" s="343">
        <f t="shared" si="1831"/>
        <v>1.8722183110842647E-16</v>
      </c>
      <c r="U744" s="343">
        <f t="shared" si="1832"/>
        <v>-9.1972106358060604E-18</v>
      </c>
      <c r="V744" s="343">
        <f t="shared" si="1833"/>
        <v>-1.9081040467760499E-16</v>
      </c>
      <c r="W744" s="343">
        <f t="shared" si="1834"/>
        <v>-6.5253315949359027E-17</v>
      </c>
      <c r="X744" s="343">
        <f t="shared" si="1835"/>
        <v>1.653498238352446E-16</v>
      </c>
      <c r="Y744" s="343">
        <f t="shared" si="1836"/>
        <v>1.2976961670401381E-16</v>
      </c>
      <c r="Z744" s="343">
        <f t="shared" si="1837"/>
        <v>-1.147162312138523E-16</v>
      </c>
      <c r="AA744" s="343">
        <f t="shared" si="1838"/>
        <v>-1.7452966967998776E-16</v>
      </c>
      <c r="AB744" s="343">
        <f t="shared" si="1839"/>
        <v>4.6618132295378335E-17</v>
      </c>
      <c r="AC744" s="343">
        <f t="shared" si="1840"/>
        <v>1.9271916256257985E-16</v>
      </c>
      <c r="AD744" s="343">
        <f t="shared" si="1841"/>
        <v>2.8577154670645187E-17</v>
      </c>
      <c r="AE744" s="343">
        <f t="shared" si="1842"/>
        <v>-1.8156890994857772E-16</v>
      </c>
      <c r="AF744" s="343">
        <f t="shared" si="1843"/>
        <v>-9.9421828890617624E-17</v>
      </c>
      <c r="AG744" s="343">
        <f t="shared" si="1844"/>
        <v>1.4277643672117084E-16</v>
      </c>
      <c r="AH744" s="343">
        <f t="shared" si="1845"/>
        <v>1.5513043092311605E-16</v>
      </c>
      <c r="AI744" s="343">
        <f t="shared" si="1846"/>
        <v>-8.2247545274591564E-17</v>
      </c>
      <c r="AJ744" s="343">
        <f t="shared" si="1847"/>
        <v>-1.8722183110842582E-16</v>
      </c>
      <c r="AK744" s="343">
        <f t="shared" si="1848"/>
        <v>9.1972106358059618E-18</v>
      </c>
      <c r="AL744" s="343">
        <f t="shared" si="1849"/>
        <v>1.9081040467760499E-16</v>
      </c>
      <c r="AM744" s="343">
        <f t="shared" si="1850"/>
        <v>6.5253315949359113E-17</v>
      </c>
      <c r="AN744" s="343">
        <f t="shared" si="1851"/>
        <v>-1.6534982383524317E-16</v>
      </c>
      <c r="AO744" s="343">
        <f t="shared" si="1852"/>
        <v>-1.2976961670401591E-16</v>
      </c>
      <c r="AP744" s="343">
        <f t="shared" si="1853"/>
        <v>1.147162312138544E-16</v>
      </c>
      <c r="AQ744" s="343">
        <f t="shared" si="1854"/>
        <v>1.7452966967998783E-16</v>
      </c>
      <c r="AR744" s="343">
        <f t="shared" si="1855"/>
        <v>-4.6618132295378255E-17</v>
      </c>
      <c r="AS744" s="343">
        <f t="shared" si="1856"/>
        <v>-1.9271916256257985E-16</v>
      </c>
      <c r="AT744" s="343">
        <f t="shared" si="1857"/>
        <v>-2.8577154670647991E-17</v>
      </c>
      <c r="AU744" s="343">
        <f t="shared" si="1858"/>
        <v>1.8156890994857678E-16</v>
      </c>
      <c r="AV744" s="343">
        <f t="shared" si="1859"/>
        <v>9.9421828890615356E-17</v>
      </c>
      <c r="AW744" s="343">
        <f t="shared" si="1860"/>
        <v>-1.4277643672117264E-16</v>
      </c>
      <c r="AX744" s="343">
        <f t="shared" si="1861"/>
        <v>-1.5513043092311447E-16</v>
      </c>
      <c r="AY744" s="343">
        <f t="shared" si="1862"/>
        <v>8.2247545274588975E-17</v>
      </c>
      <c r="AZ744" s="343">
        <f t="shared" si="1863"/>
        <v>1.8722183110842649E-16</v>
      </c>
      <c r="BA744" s="343">
        <f t="shared" si="1864"/>
        <v>-9.197210635803133E-18</v>
      </c>
      <c r="BB744" s="343">
        <f t="shared" si="1865"/>
        <v>-1.9081040467760538E-16</v>
      </c>
      <c r="BC744" s="343">
        <f t="shared" si="1866"/>
        <v>-6.5253315949356624E-17</v>
      </c>
      <c r="BD744" s="343">
        <f t="shared" si="1867"/>
        <v>1.653498238352445E-16</v>
      </c>
      <c r="BE744" s="343">
        <f t="shared" si="1868"/>
        <v>1.2976961670401394E-16</v>
      </c>
      <c r="BF744" s="343">
        <f t="shared" si="1869"/>
        <v>-1.1471623121385216E-16</v>
      </c>
      <c r="BG744" s="343">
        <f t="shared" si="1870"/>
        <v>-1.7452966967998904E-16</v>
      </c>
      <c r="BH744" s="343">
        <f t="shared" si="1871"/>
        <v>4.6618132295375494E-17</v>
      </c>
      <c r="BI744" s="343">
        <f t="shared" si="1872"/>
        <v>1.9271916256258E-16</v>
      </c>
      <c r="BJ744" s="343">
        <f t="shared" si="1873"/>
        <v>2.8577154670650795E-17</v>
      </c>
      <c r="BK744" s="343">
        <f t="shared" si="1874"/>
        <v>-1.8156890994857579E-16</v>
      </c>
      <c r="BL744" s="343">
        <f t="shared" si="1875"/>
        <v>-9.9421828890613088E-17</v>
      </c>
      <c r="BM744" s="343">
        <f t="shared" si="1876"/>
        <v>1.4277643672117442E-16</v>
      </c>
      <c r="BN744" s="343">
        <f t="shared" si="1877"/>
        <v>1.5513043092311289E-16</v>
      </c>
      <c r="BO744" s="343">
        <f t="shared" si="1878"/>
        <v>-8.2247545274591379E-17</v>
      </c>
      <c r="BP744" s="343">
        <f t="shared" si="1879"/>
        <v>-1.8722183110842585E-16</v>
      </c>
      <c r="BQ744" s="343">
        <f t="shared" si="1880"/>
        <v>9.1972106358057707E-18</v>
      </c>
      <c r="BR744" s="343">
        <f t="shared" si="1881"/>
        <v>1.9081040467760496E-16</v>
      </c>
    </row>
    <row r="745" spans="2:70" s="336" customFormat="1">
      <c r="B745" s="340">
        <v>51</v>
      </c>
      <c r="C745" s="340">
        <f t="shared" si="1882"/>
        <v>1.5937500000000007E-2</v>
      </c>
      <c r="D745" s="341">
        <f t="shared" si="1817"/>
        <v>23.996562173505275</v>
      </c>
      <c r="E745" s="342" t="str">
        <f>BE694</f>
        <v>-0,00343782649472643</v>
      </c>
      <c r="F745" s="337">
        <v>51</v>
      </c>
    </row>
    <row r="746" spans="2:70">
      <c r="B746" s="340">
        <v>52</v>
      </c>
      <c r="C746" s="340">
        <f t="shared" si="1882"/>
        <v>1.6250000000000007E-2</v>
      </c>
      <c r="D746" s="341">
        <f t="shared" si="1817"/>
        <v>23.997896692929899</v>
      </c>
      <c r="E746" s="342" t="str">
        <f>BF694</f>
        <v>-0,00210330707010242</v>
      </c>
      <c r="F746" s="291">
        <v>52</v>
      </c>
      <c r="G746" s="343"/>
      <c r="H746" s="343"/>
      <c r="I746" s="343"/>
      <c r="J746" s="343"/>
      <c r="K746" s="343"/>
      <c r="L746" s="343"/>
      <c r="M746" s="343"/>
      <c r="N746" s="343"/>
      <c r="O746" s="343"/>
      <c r="P746" s="343"/>
      <c r="Q746" s="343"/>
      <c r="R746" s="343"/>
      <c r="S746" s="343"/>
      <c r="T746" s="343"/>
      <c r="U746" s="343"/>
      <c r="V746" s="343"/>
      <c r="W746" s="343"/>
      <c r="X746" s="343"/>
      <c r="Y746" s="343"/>
      <c r="Z746" s="343"/>
      <c r="AA746" s="343"/>
      <c r="AB746" s="343"/>
      <c r="AC746" s="343"/>
      <c r="AD746" s="343"/>
      <c r="AE746" s="343"/>
      <c r="AF746" s="343"/>
      <c r="AG746" s="343"/>
      <c r="AH746" s="343"/>
      <c r="AI746" s="343"/>
      <c r="AJ746" s="343"/>
      <c r="AK746" s="343"/>
      <c r="AL746" s="343"/>
      <c r="AM746" s="343"/>
      <c r="AN746" s="343"/>
      <c r="AO746" s="343"/>
      <c r="AP746" s="343"/>
      <c r="AQ746" s="343"/>
      <c r="AR746" s="343"/>
      <c r="AS746" s="343"/>
      <c r="AT746" s="343"/>
      <c r="AU746" s="343"/>
      <c r="AV746" s="343"/>
      <c r="AW746" s="343"/>
      <c r="AX746" s="343"/>
      <c r="AY746" s="343"/>
      <c r="AZ746" s="343"/>
      <c r="BA746" s="343"/>
      <c r="BB746" s="343"/>
      <c r="BC746" s="343"/>
      <c r="BD746" s="343"/>
      <c r="BE746" s="343"/>
      <c r="BF746" s="343"/>
      <c r="BG746" s="343"/>
      <c r="BH746" s="343"/>
      <c r="BI746" s="343"/>
      <c r="BJ746" s="343"/>
      <c r="BK746" s="343"/>
      <c r="BL746" s="343"/>
      <c r="BM746" s="343"/>
      <c r="BN746" s="343"/>
      <c r="BO746" s="343"/>
      <c r="BP746" s="343"/>
      <c r="BQ746" s="343"/>
      <c r="BR746" s="343"/>
    </row>
    <row r="747" spans="2:70">
      <c r="B747" s="340">
        <v>53</v>
      </c>
      <c r="C747" s="340">
        <f t="shared" si="1882"/>
        <v>1.6562500000000008E-2</v>
      </c>
      <c r="D747" s="341">
        <f t="shared" si="1817"/>
        <v>23.9992514683514</v>
      </c>
      <c r="E747" s="342" t="str">
        <f>BG694</f>
        <v>-0,000748531648602222</v>
      </c>
      <c r="F747" s="291">
        <v>53</v>
      </c>
      <c r="G747" s="343"/>
      <c r="H747" s="343"/>
      <c r="I747" s="343"/>
      <c r="J747" s="343"/>
      <c r="K747" s="343"/>
      <c r="L747" s="343"/>
      <c r="M747" s="343"/>
      <c r="N747" s="343"/>
      <c r="O747" s="343"/>
      <c r="P747" s="343"/>
      <c r="Q747" s="343"/>
      <c r="R747" s="343"/>
      <c r="S747" s="343"/>
      <c r="T747" s="343"/>
      <c r="U747" s="343"/>
      <c r="V747" s="343"/>
      <c r="W747" s="343"/>
      <c r="X747" s="343"/>
      <c r="Y747" s="343"/>
      <c r="Z747" s="343"/>
      <c r="AA747" s="343"/>
      <c r="AB747" s="343"/>
      <c r="AC747" s="343"/>
      <c r="AD747" s="343"/>
      <c r="AE747" s="343"/>
      <c r="AF747" s="343"/>
      <c r="AG747" s="343"/>
      <c r="AH747" s="343"/>
      <c r="AI747" s="343"/>
      <c r="AJ747" s="343"/>
      <c r="AK747" s="343"/>
      <c r="AL747" s="343"/>
      <c r="AM747" s="343"/>
      <c r="AN747" s="343"/>
      <c r="AO747" s="343"/>
      <c r="AP747" s="343"/>
      <c r="AQ747" s="343"/>
      <c r="AR747" s="343"/>
      <c r="AS747" s="343"/>
      <c r="AT747" s="343"/>
      <c r="AU747" s="343"/>
      <c r="AV747" s="343"/>
      <c r="AW747" s="343"/>
      <c r="AX747" s="343"/>
      <c r="AY747" s="343"/>
      <c r="AZ747" s="343"/>
      <c r="BA747" s="343"/>
      <c r="BB747" s="343"/>
      <c r="BC747" s="343"/>
      <c r="BD747" s="343"/>
      <c r="BE747" s="343"/>
      <c r="BF747" s="343"/>
      <c r="BG747" s="343"/>
      <c r="BH747" s="343"/>
      <c r="BI747" s="343"/>
      <c r="BJ747" s="343"/>
      <c r="BK747" s="343"/>
      <c r="BL747" s="343"/>
      <c r="BM747" s="343"/>
      <c r="BN747" s="343"/>
      <c r="BO747" s="343"/>
      <c r="BP747" s="343"/>
      <c r="BQ747" s="343"/>
      <c r="BR747" s="343"/>
    </row>
    <row r="748" spans="2:70">
      <c r="B748" s="340">
        <v>54</v>
      </c>
      <c r="C748" s="340">
        <f t="shared" si="1882"/>
        <v>1.6875000000000008E-2</v>
      </c>
      <c r="D748" s="341">
        <f t="shared" si="1817"/>
        <v>24.00061345254186</v>
      </c>
      <c r="E748" s="342" t="str">
        <f>BH694</f>
        <v>0,000613452541859907</v>
      </c>
      <c r="F748" s="291">
        <v>54</v>
      </c>
      <c r="G748" s="343"/>
      <c r="H748" s="343"/>
      <c r="I748" s="343"/>
      <c r="J748" s="343"/>
      <c r="K748" s="343"/>
      <c r="L748" s="343"/>
      <c r="M748" s="343"/>
      <c r="N748" s="343"/>
      <c r="O748" s="343"/>
      <c r="P748" s="343"/>
      <c r="Q748" s="343"/>
      <c r="R748" s="343"/>
      <c r="S748" s="343"/>
      <c r="T748" s="343"/>
      <c r="U748" s="343"/>
      <c r="V748" s="343"/>
      <c r="W748" s="343"/>
      <c r="X748" s="343"/>
      <c r="Y748" s="343"/>
      <c r="Z748" s="343"/>
      <c r="AA748" s="343"/>
      <c r="AB748" s="343"/>
      <c r="AC748" s="343"/>
      <c r="AD748" s="343"/>
      <c r="AE748" s="343"/>
      <c r="AF748" s="343"/>
      <c r="AG748" s="343"/>
      <c r="AH748" s="343"/>
      <c r="AI748" s="343"/>
      <c r="AJ748" s="343"/>
      <c r="AK748" s="343"/>
      <c r="AL748" s="343"/>
      <c r="AM748" s="343"/>
      <c r="AN748" s="343"/>
      <c r="AO748" s="343"/>
      <c r="AP748" s="343"/>
      <c r="AQ748" s="343"/>
      <c r="AR748" s="343"/>
      <c r="AS748" s="343"/>
      <c r="AT748" s="343"/>
      <c r="AU748" s="343"/>
      <c r="AV748" s="343"/>
      <c r="AW748" s="343"/>
      <c r="AX748" s="343"/>
      <c r="AY748" s="343"/>
      <c r="AZ748" s="343"/>
      <c r="BA748" s="343"/>
      <c r="BB748" s="343"/>
      <c r="BC748" s="343"/>
      <c r="BD748" s="343"/>
      <c r="BE748" s="343"/>
      <c r="BF748" s="343"/>
      <c r="BG748" s="343"/>
      <c r="BH748" s="343"/>
      <c r="BI748" s="343"/>
      <c r="BJ748" s="343"/>
      <c r="BK748" s="343"/>
      <c r="BL748" s="343"/>
      <c r="BM748" s="343"/>
      <c r="BN748" s="343"/>
      <c r="BO748" s="343"/>
      <c r="BP748" s="343"/>
      <c r="BQ748" s="343"/>
      <c r="BR748" s="343"/>
    </row>
    <row r="749" spans="2:70">
      <c r="B749" s="340">
        <v>55</v>
      </c>
      <c r="C749" s="340">
        <f t="shared" si="1882"/>
        <v>1.7187500000000008E-2</v>
      </c>
      <c r="D749" s="341">
        <f t="shared" si="1817"/>
        <v>24.001969528848996</v>
      </c>
      <c r="E749" s="342" t="str">
        <f>BI694</f>
        <v>0,00196952884899726</v>
      </c>
      <c r="F749" s="291">
        <v>55</v>
      </c>
      <c r="G749" s="343"/>
      <c r="H749" s="343"/>
      <c r="I749" s="343"/>
      <c r="J749" s="343"/>
      <c r="K749" s="343"/>
      <c r="L749" s="343"/>
      <c r="M749" s="343"/>
      <c r="N749" s="343"/>
      <c r="O749" s="343"/>
      <c r="P749" s="343"/>
      <c r="Q749" s="343"/>
      <c r="R749" s="343"/>
      <c r="S749" s="343"/>
      <c r="T749" s="343"/>
      <c r="U749" s="343"/>
      <c r="V749" s="343"/>
      <c r="W749" s="343"/>
      <c r="X749" s="343"/>
      <c r="Y749" s="343"/>
      <c r="Z749" s="343"/>
      <c r="AA749" s="343"/>
      <c r="AB749" s="343"/>
      <c r="AC749" s="343"/>
      <c r="AD749" s="343"/>
      <c r="AE749" s="343"/>
      <c r="AF749" s="343"/>
      <c r="AG749" s="343"/>
      <c r="AH749" s="343"/>
      <c r="AI749" s="343"/>
      <c r="AJ749" s="343"/>
      <c r="AK749" s="343"/>
      <c r="AL749" s="343"/>
      <c r="AM749" s="343"/>
      <c r="AN749" s="343"/>
      <c r="AO749" s="343"/>
      <c r="AP749" s="343"/>
      <c r="AQ749" s="343"/>
      <c r="AR749" s="343"/>
      <c r="AS749" s="343"/>
      <c r="AT749" s="343"/>
      <c r="AU749" s="343"/>
      <c r="AV749" s="343"/>
      <c r="AW749" s="343"/>
      <c r="AX749" s="343"/>
      <c r="AY749" s="343"/>
      <c r="AZ749" s="343"/>
      <c r="BA749" s="343"/>
      <c r="BB749" s="343"/>
      <c r="BC749" s="343"/>
      <c r="BD749" s="343"/>
      <c r="BE749" s="343"/>
      <c r="BF749" s="343"/>
      <c r="BG749" s="343"/>
      <c r="BH749" s="343"/>
      <c r="BI749" s="343"/>
      <c r="BJ749" s="343"/>
      <c r="BK749" s="343"/>
      <c r="BL749" s="343"/>
      <c r="BM749" s="343"/>
      <c r="BN749" s="343"/>
      <c r="BO749" s="343"/>
      <c r="BP749" s="343"/>
      <c r="BQ749" s="343"/>
      <c r="BR749" s="343"/>
    </row>
    <row r="750" spans="2:70">
      <c r="B750" s="340">
        <v>56</v>
      </c>
      <c r="C750" s="340">
        <f t="shared" si="1882"/>
        <v>1.7500000000000009E-2</v>
      </c>
      <c r="D750" s="341">
        <f t="shared" si="1817"/>
        <v>24.003306637516665</v>
      </c>
      <c r="E750" s="342" t="str">
        <f>BJ694</f>
        <v>0,00330663751666532</v>
      </c>
      <c r="F750" s="291">
        <v>56</v>
      </c>
      <c r="G750" s="343"/>
      <c r="H750" s="343"/>
      <c r="I750" s="343"/>
      <c r="J750" s="343"/>
      <c r="K750" s="343"/>
      <c r="L750" s="343"/>
      <c r="M750" s="343"/>
      <c r="N750" s="343"/>
      <c r="O750" s="343"/>
      <c r="P750" s="343"/>
      <c r="Q750" s="343"/>
      <c r="R750" s="343"/>
      <c r="S750" s="343"/>
      <c r="T750" s="343"/>
      <c r="U750" s="343"/>
      <c r="V750" s="343"/>
      <c r="W750" s="343"/>
      <c r="X750" s="343"/>
      <c r="Y750" s="343"/>
      <c r="Z750" s="343"/>
      <c r="AA750" s="343"/>
      <c r="AB750" s="343"/>
      <c r="AC750" s="343"/>
      <c r="AD750" s="343"/>
      <c r="AE750" s="343"/>
      <c r="AF750" s="343"/>
      <c r="AG750" s="343"/>
      <c r="AH750" s="343"/>
      <c r="AI750" s="343"/>
      <c r="AJ750" s="343"/>
      <c r="AK750" s="343"/>
      <c r="AL750" s="343"/>
      <c r="AM750" s="343"/>
      <c r="AN750" s="343"/>
      <c r="AO750" s="343"/>
      <c r="AP750" s="343"/>
      <c r="AQ750" s="343"/>
      <c r="AR750" s="343"/>
      <c r="AS750" s="343"/>
      <c r="AT750" s="343"/>
      <c r="AU750" s="343"/>
      <c r="AV750" s="343"/>
      <c r="AW750" s="343"/>
      <c r="AX750" s="343"/>
      <c r="AY750" s="343"/>
      <c r="AZ750" s="343"/>
      <c r="BA750" s="343"/>
      <c r="BB750" s="343"/>
      <c r="BC750" s="343"/>
      <c r="BD750" s="343"/>
      <c r="BE750" s="343"/>
      <c r="BF750" s="343"/>
      <c r="BG750" s="343"/>
      <c r="BH750" s="343"/>
      <c r="BI750" s="343"/>
      <c r="BJ750" s="343"/>
      <c r="BK750" s="343"/>
      <c r="BL750" s="343"/>
      <c r="BM750" s="343"/>
      <c r="BN750" s="343"/>
      <c r="BO750" s="343"/>
      <c r="BP750" s="343"/>
      <c r="BQ750" s="343"/>
      <c r="BR750" s="343"/>
    </row>
    <row r="751" spans="2:70">
      <c r="B751" s="340">
        <v>57</v>
      </c>
      <c r="C751" s="340">
        <f t="shared" si="1882"/>
        <v>1.7812500000000009E-2</v>
      </c>
      <c r="D751" s="341">
        <f t="shared" si="1817"/>
        <v>24.004611901457455</v>
      </c>
      <c r="E751" s="342" t="str">
        <f>BK694</f>
        <v>0,00461190145745407</v>
      </c>
      <c r="F751" s="291">
        <v>57</v>
      </c>
      <c r="G751" s="343"/>
      <c r="H751" s="343"/>
      <c r="I751" s="343"/>
      <c r="J751" s="343"/>
      <c r="K751" s="343"/>
      <c r="L751" s="343"/>
      <c r="M751" s="343"/>
      <c r="N751" s="343"/>
      <c r="O751" s="343"/>
      <c r="P751" s="343"/>
      <c r="Q751" s="343"/>
      <c r="R751" s="343"/>
      <c r="S751" s="343"/>
      <c r="T751" s="343"/>
      <c r="U751" s="343"/>
      <c r="V751" s="343"/>
      <c r="W751" s="343"/>
      <c r="X751" s="343"/>
      <c r="Y751" s="343"/>
      <c r="Z751" s="343"/>
      <c r="AA751" s="343"/>
      <c r="AB751" s="343"/>
      <c r="AC751" s="343"/>
      <c r="AD751" s="343"/>
      <c r="AE751" s="343"/>
      <c r="AF751" s="343"/>
      <c r="AG751" s="343"/>
      <c r="AH751" s="343"/>
      <c r="AI751" s="343"/>
      <c r="AJ751" s="343"/>
      <c r="AK751" s="343"/>
      <c r="AL751" s="343"/>
      <c r="AM751" s="343"/>
      <c r="AN751" s="343"/>
      <c r="AO751" s="343"/>
      <c r="AP751" s="343"/>
      <c r="AQ751" s="343"/>
      <c r="AR751" s="343"/>
      <c r="AS751" s="343"/>
      <c r="AT751" s="343"/>
      <c r="AU751" s="343"/>
      <c r="AV751" s="343"/>
      <c r="AW751" s="343"/>
      <c r="AX751" s="343"/>
      <c r="AY751" s="343"/>
      <c r="AZ751" s="343"/>
      <c r="BA751" s="343"/>
      <c r="BB751" s="343"/>
      <c r="BC751" s="343"/>
      <c r="BD751" s="343"/>
      <c r="BE751" s="343"/>
      <c r="BF751" s="343"/>
      <c r="BG751" s="343"/>
      <c r="BH751" s="343"/>
      <c r="BI751" s="343"/>
      <c r="BJ751" s="343"/>
      <c r="BK751" s="343"/>
      <c r="BL751" s="343"/>
      <c r="BM751" s="343"/>
      <c r="BN751" s="343"/>
      <c r="BO751" s="343"/>
      <c r="BP751" s="343"/>
      <c r="BQ751" s="343"/>
      <c r="BR751" s="343"/>
    </row>
    <row r="752" spans="2:70">
      <c r="B752" s="340">
        <v>58</v>
      </c>
      <c r="C752" s="340">
        <f t="shared" si="1882"/>
        <v>1.8125000000000009E-2</v>
      </c>
      <c r="D752" s="341">
        <f t="shared" si="1817"/>
        <v>24.005872750266089</v>
      </c>
      <c r="E752" s="342" t="str">
        <f>BL694</f>
        <v>0,00587275026608817</v>
      </c>
      <c r="F752" s="291">
        <v>58</v>
      </c>
      <c r="G752" s="343"/>
      <c r="H752" s="343"/>
      <c r="I752" s="343"/>
      <c r="J752" s="343"/>
      <c r="K752" s="343"/>
      <c r="L752" s="343"/>
      <c r="M752" s="343"/>
      <c r="N752" s="343"/>
      <c r="O752" s="343"/>
      <c r="P752" s="343"/>
      <c r="Q752" s="343"/>
      <c r="R752" s="343"/>
      <c r="S752" s="343"/>
      <c r="T752" s="343"/>
      <c r="U752" s="343"/>
      <c r="V752" s="343"/>
      <c r="W752" s="343"/>
      <c r="X752" s="343"/>
      <c r="Y752" s="343"/>
      <c r="Z752" s="343"/>
      <c r="AA752" s="343"/>
      <c r="AB752" s="343"/>
      <c r="AC752" s="343"/>
      <c r="AD752" s="343"/>
      <c r="AE752" s="343"/>
      <c r="AF752" s="343"/>
      <c r="AG752" s="343"/>
      <c r="AH752" s="343"/>
      <c r="AI752" s="343"/>
      <c r="AJ752" s="343"/>
      <c r="AK752" s="343"/>
      <c r="AL752" s="343"/>
      <c r="AM752" s="343"/>
      <c r="AN752" s="343"/>
      <c r="AO752" s="343"/>
      <c r="AP752" s="343"/>
      <c r="AQ752" s="343"/>
      <c r="AR752" s="343"/>
      <c r="AS752" s="343"/>
      <c r="AT752" s="343"/>
      <c r="AU752" s="343"/>
      <c r="AV752" s="343"/>
      <c r="AW752" s="343"/>
      <c r="AX752" s="343"/>
      <c r="AY752" s="343"/>
      <c r="AZ752" s="343"/>
      <c r="BA752" s="343"/>
      <c r="BB752" s="343"/>
      <c r="BC752" s="343"/>
      <c r="BD752" s="343"/>
      <c r="BE752" s="343"/>
      <c r="BF752" s="343"/>
      <c r="BG752" s="343"/>
      <c r="BH752" s="343"/>
      <c r="BI752" s="343"/>
      <c r="BJ752" s="343"/>
      <c r="BK752" s="343"/>
      <c r="BL752" s="343"/>
      <c r="BM752" s="343"/>
      <c r="BN752" s="343"/>
      <c r="BO752" s="343"/>
      <c r="BP752" s="343"/>
      <c r="BQ752" s="343"/>
      <c r="BR752" s="343"/>
    </row>
    <row r="753" spans="2:70">
      <c r="B753" s="340">
        <v>59</v>
      </c>
      <c r="C753" s="340">
        <f t="shared" si="1882"/>
        <v>1.8437500000000009E-2</v>
      </c>
      <c r="D753" s="341">
        <f t="shared" si="1817"/>
        <v>24.007077041279288</v>
      </c>
      <c r="E753" s="342" t="str">
        <f>BM694</f>
        <v>0,00707704127928724</v>
      </c>
      <c r="F753" s="291">
        <v>59</v>
      </c>
      <c r="G753" s="343"/>
      <c r="H753" s="343"/>
      <c r="I753" s="343"/>
      <c r="J753" s="343"/>
      <c r="K753" s="343"/>
      <c r="L753" s="343"/>
      <c r="M753" s="343"/>
      <c r="N753" s="343"/>
      <c r="O753" s="343"/>
      <c r="P753" s="343"/>
      <c r="Q753" s="343"/>
      <c r="R753" s="343"/>
      <c r="S753" s="343"/>
      <c r="T753" s="343"/>
      <c r="U753" s="343"/>
      <c r="V753" s="343"/>
      <c r="W753" s="343"/>
      <c r="X753" s="343"/>
      <c r="Y753" s="343"/>
      <c r="Z753" s="343"/>
      <c r="AA753" s="343"/>
      <c r="AB753" s="343"/>
      <c r="AC753" s="343"/>
      <c r="AD753" s="343"/>
      <c r="AE753" s="343"/>
      <c r="AF753" s="343"/>
      <c r="AG753" s="343"/>
      <c r="AH753" s="343"/>
      <c r="AI753" s="343"/>
      <c r="AJ753" s="343"/>
      <c r="AK753" s="343"/>
      <c r="AL753" s="343"/>
      <c r="AM753" s="343"/>
      <c r="AN753" s="343"/>
      <c r="AO753" s="343"/>
      <c r="AP753" s="343"/>
      <c r="AQ753" s="343"/>
      <c r="AR753" s="343"/>
      <c r="AS753" s="343"/>
      <c r="AT753" s="343"/>
      <c r="AU753" s="343"/>
      <c r="AV753" s="343"/>
      <c r="AW753" s="343"/>
      <c r="AX753" s="343"/>
      <c r="AY753" s="343"/>
      <c r="AZ753" s="343"/>
      <c r="BA753" s="343"/>
      <c r="BB753" s="343"/>
      <c r="BC753" s="343"/>
      <c r="BD753" s="343"/>
      <c r="BE753" s="343"/>
      <c r="BF753" s="343"/>
      <c r="BG753" s="343"/>
      <c r="BH753" s="343"/>
      <c r="BI753" s="343"/>
      <c r="BJ753" s="343"/>
      <c r="BK753" s="343"/>
      <c r="BL753" s="343"/>
      <c r="BM753" s="343"/>
      <c r="BN753" s="343"/>
      <c r="BO753" s="343"/>
      <c r="BP753" s="343"/>
      <c r="BQ753" s="343"/>
      <c r="BR753" s="343"/>
    </row>
    <row r="754" spans="2:70">
      <c r="B754" s="340">
        <v>60</v>
      </c>
      <c r="C754" s="340">
        <f t="shared" si="1882"/>
        <v>1.875000000000001E-2</v>
      </c>
      <c r="D754" s="341">
        <f t="shared" si="1817"/>
        <v>24.008213176516261</v>
      </c>
      <c r="E754" s="342" t="str">
        <f>BN694</f>
        <v>0,00821317651626208</v>
      </c>
      <c r="F754" s="291">
        <v>60</v>
      </c>
      <c r="G754" s="343"/>
      <c r="H754" s="343"/>
      <c r="I754" s="343"/>
      <c r="J754" s="343"/>
      <c r="K754" s="343"/>
      <c r="L754" s="343"/>
      <c r="M754" s="343"/>
      <c r="N754" s="343"/>
      <c r="O754" s="343"/>
      <c r="P754" s="343"/>
      <c r="Q754" s="343"/>
      <c r="R754" s="343"/>
      <c r="S754" s="343"/>
      <c r="T754" s="343"/>
      <c r="U754" s="343"/>
      <c r="V754" s="343"/>
      <c r="W754" s="343"/>
      <c r="X754" s="343"/>
      <c r="Y754" s="343"/>
      <c r="Z754" s="343"/>
      <c r="AA754" s="343"/>
      <c r="AB754" s="343"/>
      <c r="AC754" s="343"/>
      <c r="AD754" s="343"/>
      <c r="AE754" s="343"/>
      <c r="AF754" s="343"/>
      <c r="AG754" s="343"/>
      <c r="AH754" s="343"/>
      <c r="AI754" s="343"/>
      <c r="AJ754" s="343"/>
      <c r="AK754" s="343"/>
      <c r="AL754" s="343"/>
      <c r="AM754" s="343"/>
      <c r="AN754" s="343"/>
      <c r="AO754" s="343"/>
      <c r="AP754" s="343"/>
      <c r="AQ754" s="343"/>
      <c r="AR754" s="343"/>
      <c r="AS754" s="343"/>
      <c r="AT754" s="343"/>
      <c r="AU754" s="343"/>
      <c r="AV754" s="343"/>
      <c r="AW754" s="343"/>
      <c r="AX754" s="343"/>
      <c r="AY754" s="343"/>
      <c r="AZ754" s="343"/>
      <c r="BA754" s="343"/>
      <c r="BB754" s="343"/>
      <c r="BC754" s="343"/>
      <c r="BD754" s="343"/>
      <c r="BE754" s="343"/>
      <c r="BF754" s="343"/>
      <c r="BG754" s="343"/>
      <c r="BH754" s="343"/>
      <c r="BI754" s="343"/>
      <c r="BJ754" s="343"/>
      <c r="BK754" s="343"/>
      <c r="BL754" s="343"/>
      <c r="BM754" s="343"/>
      <c r="BN754" s="343"/>
      <c r="BO754" s="343"/>
      <c r="BP754" s="343"/>
      <c r="BQ754" s="343"/>
      <c r="BR754" s="343"/>
    </row>
    <row r="755" spans="2:70">
      <c r="B755" s="340">
        <v>61</v>
      </c>
      <c r="C755" s="340">
        <f t="shared" si="1882"/>
        <v>1.906250000000001E-2</v>
      </c>
      <c r="D755" s="341">
        <f t="shared" si="1817"/>
        <v>24.009270214373608</v>
      </c>
      <c r="E755" s="342" t="str">
        <f>BO694</f>
        <v>0,00927021437360593</v>
      </c>
      <c r="F755" s="291">
        <v>61</v>
      </c>
      <c r="G755" s="343"/>
      <c r="H755" s="343"/>
      <c r="I755" s="343"/>
      <c r="J755" s="343"/>
      <c r="K755" s="343"/>
      <c r="L755" s="343"/>
      <c r="M755" s="343"/>
      <c r="N755" s="343"/>
      <c r="O755" s="343"/>
      <c r="P755" s="343"/>
      <c r="Q755" s="343"/>
      <c r="R755" s="343"/>
      <c r="S755" s="343"/>
      <c r="T755" s="343"/>
      <c r="U755" s="343"/>
      <c r="V755" s="343"/>
      <c r="W755" s="343"/>
      <c r="X755" s="343"/>
      <c r="Y755" s="343"/>
      <c r="Z755" s="343"/>
      <c r="AA755" s="343"/>
      <c r="AB755" s="343"/>
      <c r="AC755" s="343"/>
      <c r="AD755" s="343"/>
      <c r="AE755" s="343"/>
      <c r="AF755" s="343"/>
      <c r="AG755" s="343"/>
      <c r="AH755" s="343"/>
      <c r="AI755" s="343"/>
      <c r="AJ755" s="343"/>
      <c r="AK755" s="343"/>
      <c r="AL755" s="343"/>
      <c r="AM755" s="343"/>
      <c r="AN755" s="343"/>
      <c r="AO755" s="343"/>
      <c r="AP755" s="343"/>
      <c r="AQ755" s="343"/>
      <c r="AR755" s="343"/>
      <c r="AS755" s="343"/>
      <c r="AT755" s="343"/>
      <c r="AU755" s="343"/>
      <c r="AV755" s="343"/>
      <c r="AW755" s="343"/>
      <c r="AX755" s="343"/>
      <c r="AY755" s="343"/>
      <c r="AZ755" s="343"/>
      <c r="BA755" s="343"/>
      <c r="BB755" s="343"/>
      <c r="BC755" s="343"/>
      <c r="BD755" s="343"/>
      <c r="BE755" s="343"/>
      <c r="BF755" s="343"/>
      <c r="BG755" s="343"/>
      <c r="BH755" s="343"/>
      <c r="BI755" s="343"/>
      <c r="BJ755" s="343"/>
      <c r="BK755" s="343"/>
      <c r="BL755" s="343"/>
      <c r="BM755" s="343"/>
      <c r="BN755" s="343"/>
      <c r="BO755" s="343"/>
      <c r="BP755" s="343"/>
      <c r="BQ755" s="343"/>
      <c r="BR755" s="343"/>
    </row>
    <row r="756" spans="2:70">
      <c r="B756" s="340">
        <v>62</v>
      </c>
      <c r="C756" s="340">
        <f t="shared" si="1882"/>
        <v>1.937500000000001E-2</v>
      </c>
      <c r="D756" s="341">
        <f t="shared" si="1817"/>
        <v>24.010237974998919</v>
      </c>
      <c r="E756" s="342" t="str">
        <f>BP694</f>
        <v>0,0102379749989183</v>
      </c>
      <c r="F756" s="291">
        <v>62</v>
      </c>
      <c r="G756" s="343"/>
      <c r="H756" s="343"/>
      <c r="I756" s="343"/>
      <c r="J756" s="343"/>
      <c r="K756" s="343"/>
      <c r="L756" s="343"/>
      <c r="M756" s="343"/>
      <c r="N756" s="343"/>
      <c r="O756" s="343"/>
      <c r="P756" s="343"/>
      <c r="Q756" s="343"/>
      <c r="R756" s="343"/>
      <c r="S756" s="343"/>
      <c r="T756" s="343"/>
      <c r="U756" s="343"/>
      <c r="V756" s="343"/>
      <c r="W756" s="343"/>
      <c r="X756" s="343"/>
      <c r="Y756" s="343"/>
      <c r="Z756" s="343"/>
      <c r="AA756" s="343"/>
      <c r="AB756" s="343"/>
      <c r="AC756" s="343"/>
      <c r="AD756" s="343"/>
      <c r="AE756" s="343"/>
      <c r="AF756" s="343"/>
      <c r="AG756" s="343"/>
      <c r="AH756" s="343"/>
      <c r="AI756" s="343"/>
      <c r="AJ756" s="343"/>
      <c r="AK756" s="343"/>
      <c r="AL756" s="343"/>
      <c r="AM756" s="343"/>
      <c r="AN756" s="343"/>
      <c r="AO756" s="343"/>
      <c r="AP756" s="343"/>
      <c r="AQ756" s="343"/>
      <c r="AR756" s="343"/>
      <c r="AS756" s="343"/>
      <c r="AT756" s="343"/>
      <c r="AU756" s="343"/>
      <c r="AV756" s="343"/>
      <c r="AW756" s="343"/>
      <c r="AX756" s="343"/>
      <c r="AY756" s="343"/>
      <c r="AZ756" s="343"/>
      <c r="BA756" s="343"/>
      <c r="BB756" s="343"/>
      <c r="BC756" s="343"/>
      <c r="BD756" s="343"/>
      <c r="BE756" s="343"/>
      <c r="BF756" s="343"/>
      <c r="BG756" s="343"/>
      <c r="BH756" s="343"/>
      <c r="BI756" s="343"/>
      <c r="BJ756" s="343"/>
      <c r="BK756" s="343"/>
      <c r="BL756" s="343"/>
      <c r="BM756" s="343"/>
      <c r="BN756" s="343"/>
      <c r="BO756" s="343"/>
      <c r="BP756" s="343"/>
      <c r="BQ756" s="343"/>
      <c r="BR756" s="343"/>
    </row>
    <row r="757" spans="2:70">
      <c r="B757" s="340">
        <v>63</v>
      </c>
      <c r="C757" s="340">
        <f t="shared" si="1882"/>
        <v>1.9687500000000011E-2</v>
      </c>
      <c r="D757" s="341">
        <f t="shared" si="1817"/>
        <v>24.011107138328345</v>
      </c>
      <c r="E757" s="342" t="str">
        <f>BQ694</f>
        <v>0,011107138328344</v>
      </c>
      <c r="F757" s="291">
        <v>63</v>
      </c>
      <c r="G757" s="343"/>
      <c r="H757" s="343"/>
      <c r="I757" s="343"/>
      <c r="J757" s="343"/>
      <c r="K757" s="343"/>
      <c r="L757" s="343"/>
      <c r="M757" s="343"/>
      <c r="N757" s="343"/>
      <c r="O757" s="343"/>
      <c r="P757" s="343"/>
      <c r="Q757" s="343"/>
      <c r="R757" s="343"/>
      <c r="S757" s="343"/>
      <c r="T757" s="343"/>
      <c r="U757" s="343"/>
      <c r="V757" s="343"/>
      <c r="W757" s="343"/>
      <c r="X757" s="343"/>
      <c r="Y757" s="343"/>
      <c r="Z757" s="343"/>
      <c r="AA757" s="343"/>
      <c r="AB757" s="343"/>
      <c r="AC757" s="343"/>
      <c r="AD757" s="343"/>
      <c r="AE757" s="343"/>
      <c r="AF757" s="343"/>
      <c r="AG757" s="343"/>
      <c r="AH757" s="343"/>
      <c r="AI757" s="343"/>
      <c r="AJ757" s="343"/>
      <c r="AK757" s="343"/>
      <c r="AL757" s="343"/>
      <c r="AM757" s="343"/>
      <c r="AN757" s="343"/>
      <c r="AO757" s="343"/>
      <c r="AP757" s="343"/>
      <c r="AQ757" s="343"/>
      <c r="AR757" s="343"/>
      <c r="AS757" s="343"/>
      <c r="AT757" s="343"/>
      <c r="AU757" s="343"/>
      <c r="AV757" s="343"/>
      <c r="AW757" s="343"/>
      <c r="AX757" s="343"/>
      <c r="AY757" s="343"/>
      <c r="AZ757" s="343"/>
      <c r="BA757" s="343"/>
      <c r="BB757" s="343"/>
      <c r="BC757" s="343"/>
      <c r="BD757" s="343"/>
      <c r="BE757" s="343"/>
      <c r="BF757" s="343"/>
      <c r="BG757" s="343"/>
      <c r="BH757" s="343"/>
      <c r="BI757" s="343"/>
      <c r="BJ757" s="343"/>
      <c r="BK757" s="343"/>
      <c r="BL757" s="343"/>
      <c r="BM757" s="343"/>
      <c r="BN757" s="343"/>
      <c r="BO757" s="343"/>
      <c r="BP757" s="343"/>
      <c r="BQ757" s="343"/>
      <c r="BR757" s="343"/>
    </row>
    <row r="758" spans="2:70">
      <c r="B758" s="340">
        <v>64</v>
      </c>
      <c r="C758" s="340">
        <f t="shared" si="1882"/>
        <v>2.0000000000000011E-2</v>
      </c>
      <c r="D758" s="341">
        <f t="shared" si="1817"/>
        <v>24.011869333843887</v>
      </c>
      <c r="E758" s="342" t="str">
        <f>BR694</f>
        <v>0,0118693338438882</v>
      </c>
      <c r="F758" s="291">
        <v>64</v>
      </c>
      <c r="G758" s="343"/>
      <c r="H758" s="343"/>
      <c r="I758" s="343"/>
      <c r="J758" s="343"/>
      <c r="K758" s="343"/>
      <c r="L758" s="343"/>
      <c r="M758" s="343"/>
      <c r="N758" s="343"/>
      <c r="O758" s="343"/>
      <c r="P758" s="343"/>
      <c r="Q758" s="343"/>
      <c r="R758" s="343"/>
      <c r="S758" s="343"/>
      <c r="T758" s="343"/>
      <c r="U758" s="343"/>
      <c r="V758" s="343"/>
      <c r="W758" s="343"/>
      <c r="X758" s="343"/>
      <c r="Y758" s="343"/>
      <c r="Z758" s="343"/>
      <c r="AA758" s="343"/>
      <c r="AB758" s="343"/>
      <c r="AC758" s="343"/>
      <c r="AD758" s="343"/>
      <c r="AE758" s="343"/>
      <c r="AF758" s="343"/>
      <c r="AG758" s="343"/>
      <c r="AH758" s="343"/>
      <c r="AI758" s="343"/>
      <c r="AJ758" s="343"/>
      <c r="AK758" s="343"/>
      <c r="AL758" s="343"/>
      <c r="AM758" s="343"/>
      <c r="AN758" s="343"/>
      <c r="AO758" s="343"/>
      <c r="AP758" s="343"/>
      <c r="AQ758" s="343"/>
      <c r="AR758" s="343"/>
      <c r="AS758" s="343"/>
      <c r="AT758" s="343"/>
      <c r="AU758" s="343"/>
      <c r="AV758" s="343"/>
      <c r="AW758" s="343"/>
      <c r="AX758" s="343"/>
      <c r="AY758" s="343"/>
      <c r="AZ758" s="343"/>
      <c r="BA758" s="343"/>
      <c r="BB758" s="343"/>
      <c r="BC758" s="343"/>
      <c r="BD758" s="343"/>
      <c r="BE758" s="343"/>
      <c r="BF758" s="343"/>
      <c r="BG758" s="343"/>
      <c r="BH758" s="343"/>
      <c r="BI758" s="343"/>
      <c r="BJ758" s="343"/>
      <c r="BK758" s="343"/>
      <c r="BL758" s="343"/>
      <c r="BM758" s="343"/>
      <c r="BN758" s="343"/>
      <c r="BO758" s="343"/>
      <c r="BP758" s="343"/>
      <c r="BQ758" s="343"/>
      <c r="BR758" s="343"/>
    </row>
    <row r="759" spans="2:70" s="344" customFormat="1">
      <c r="E759" s="243"/>
    </row>
    <row r="762" spans="2:70">
      <c r="G762" s="222">
        <f>B675</f>
        <v>50</v>
      </c>
    </row>
  </sheetData>
  <mergeCells count="20">
    <mergeCell ref="D3:N3"/>
    <mergeCell ref="B5:E5"/>
    <mergeCell ref="G5:J5"/>
    <mergeCell ref="A32:C32"/>
    <mergeCell ref="D32:D33"/>
    <mergeCell ref="E32:H32"/>
    <mergeCell ref="I32:L32"/>
    <mergeCell ref="M32:P32"/>
    <mergeCell ref="A33:A34"/>
    <mergeCell ref="F33:H33"/>
    <mergeCell ref="J33:L33"/>
    <mergeCell ref="N33:P33"/>
    <mergeCell ref="R33:T33"/>
    <mergeCell ref="X33:Z33"/>
    <mergeCell ref="AA33:AC33"/>
    <mergeCell ref="Q32:T32"/>
    <mergeCell ref="U32:W32"/>
    <mergeCell ref="X32:Z32"/>
    <mergeCell ref="AA32:AC32"/>
    <mergeCell ref="U33:W3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2:A21"/>
  <sheetViews>
    <sheetView workbookViewId="0">
      <selection activeCell="A9" sqref="A9"/>
    </sheetView>
  </sheetViews>
  <sheetFormatPr defaultRowHeight="15"/>
  <cols>
    <col min="1" max="1" width="84" customWidth="1"/>
  </cols>
  <sheetData>
    <row r="2" spans="1:1" ht="15.75" thickBot="1">
      <c r="A2" s="305" t="s">
        <v>617</v>
      </c>
    </row>
    <row r="3" spans="1:1" ht="28.5" customHeight="1" thickBot="1">
      <c r="A3" s="304" t="s">
        <v>616</v>
      </c>
    </row>
    <row r="4" spans="1:1" ht="15.75" thickBot="1">
      <c r="A4" s="304" t="s">
        <v>618</v>
      </c>
    </row>
    <row r="5" spans="1:1" ht="15.75" thickBot="1">
      <c r="A5" s="304" t="s">
        <v>619</v>
      </c>
    </row>
    <row r="7" spans="1:1">
      <c r="A7" s="305" t="s">
        <v>620</v>
      </c>
    </row>
    <row r="8" spans="1:1">
      <c r="A8" s="306" t="s">
        <v>621</v>
      </c>
    </row>
    <row r="9" spans="1:1">
      <c r="A9" s="306" t="s">
        <v>622</v>
      </c>
    </row>
    <row r="10" spans="1:1">
      <c r="A10" s="306"/>
    </row>
    <row r="11" spans="1:1">
      <c r="A11" s="309" t="s">
        <v>625</v>
      </c>
    </row>
    <row r="12" spans="1:1">
      <c r="A12" s="308" t="s">
        <v>626</v>
      </c>
    </row>
    <row r="13" spans="1:1">
      <c r="A13" s="308" t="s">
        <v>627</v>
      </c>
    </row>
    <row r="14" spans="1:1">
      <c r="A14" s="308" t="s">
        <v>628</v>
      </c>
    </row>
    <row r="15" spans="1:1">
      <c r="A15" s="308" t="s">
        <v>629</v>
      </c>
    </row>
    <row r="16" spans="1:1">
      <c r="A16" s="308" t="s">
        <v>630</v>
      </c>
    </row>
    <row r="17" spans="1:1">
      <c r="A17" s="308" t="s">
        <v>631</v>
      </c>
    </row>
    <row r="18" spans="1:1">
      <c r="A18" s="308" t="s">
        <v>632</v>
      </c>
    </row>
    <row r="19" spans="1:1">
      <c r="A19" s="308"/>
    </row>
    <row r="20" spans="1:1" ht="15.75">
      <c r="A20" s="307" t="s">
        <v>623</v>
      </c>
    </row>
    <row r="21" spans="1:1">
      <c r="A21" s="308" t="s">
        <v>624</v>
      </c>
    </row>
  </sheetData>
  <hyperlinks>
    <hyperlink ref="A3" r:id="rId1" display="https://e2e.ti.com/blogs_/b/powerhouse/archive/2020/04/22/how-to-reduce-audible-noise-and-power-consumption-at-standby-in-your-ac-dc-design" xr:uid="{00000000-0004-0000-0900-000000000000}"/>
    <hyperlink ref="A4" r:id="rId2" display="https://www.ti.com/lit/pdf/slua966" xr:uid="{00000000-0004-0000-0900-000001000000}"/>
    <hyperlink ref="A5" r:id="rId3" display="https://www.ti.com/lit/pdf/slua834" xr:uid="{00000000-0004-0000-0900-000002000000}"/>
    <hyperlink ref="A8" r:id="rId4" display="https://www.ti.com/tool/PFCLLCSREVM034" xr:uid="{00000000-0004-0000-0900-000003000000}"/>
    <hyperlink ref="A9" r:id="rId5" display="https://www.ti.com/tool/UCC25640EVM-020" xr:uid="{00000000-0004-0000-0900-000004000000}"/>
    <hyperlink ref="A21" r:id="rId6" display="https://www.ti.com/lit/zip/slum684" xr:uid="{00000000-0004-0000-0900-000005000000}"/>
    <hyperlink ref="A12" r:id="rId7" display="https://www.ti.com/tool/PMP40580" xr:uid="{00000000-0004-0000-0900-000006000000}"/>
    <hyperlink ref="A13" r:id="rId8" display="https://www.ti.com/tool/PMP30763" xr:uid="{00000000-0004-0000-0900-000007000000}"/>
    <hyperlink ref="A14" r:id="rId9" display="https://www.ti.com/tool/PMP22087" xr:uid="{00000000-0004-0000-0900-000008000000}"/>
    <hyperlink ref="A15" r:id="rId10" display="https://www.ti.com/tool/PMP22088" xr:uid="{00000000-0004-0000-0900-000009000000}"/>
    <hyperlink ref="A16" r:id="rId11" display="https://www.ti.com/tool/PMP40766" xr:uid="{00000000-0004-0000-0900-00000A000000}"/>
    <hyperlink ref="A17" r:id="rId12" display="https://www.ti.com/tool/PMP22083" xr:uid="{00000000-0004-0000-0900-00000B000000}"/>
    <hyperlink ref="A18" r:id="rId13" display="https://www.ti.com/tool/TIDA-010081" xr:uid="{00000000-0004-0000-0900-00000C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04719-5B9A-4E84-9085-36BB1F97DDF3}">
  <dimension ref="B2:B19"/>
  <sheetViews>
    <sheetView workbookViewId="0">
      <selection activeCell="E53" sqref="E53"/>
    </sheetView>
  </sheetViews>
  <sheetFormatPr defaultRowHeight="15"/>
  <sheetData>
    <row r="2" spans="2:2">
      <c r="B2" t="s">
        <v>634</v>
      </c>
    </row>
    <row r="19" spans="2:2">
      <c r="B19" t="s">
        <v>635</v>
      </c>
    </row>
  </sheetData>
  <sheetProtection algorithmName="SHA-512" hashValue="qsoEAGZlccLz44pzWJexX7w3Crt7jeija+8aGDCT3/mY+lwXN3RSTtzEUdHfS5e+4Zu+LbvvkiyRp9YeCWxkfg==" saltValue="mE7XfdLVMFuVMS1WeaVnDg==" spinCount="100000" sheet="1" objects="1" scenario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H234"/>
  <sheetViews>
    <sheetView tabSelected="1" topLeftCell="A19" zoomScaleNormal="100" workbookViewId="0">
      <selection activeCell="C46" sqref="C46"/>
    </sheetView>
  </sheetViews>
  <sheetFormatPr defaultColWidth="9.140625" defaultRowHeight="15"/>
  <cols>
    <col min="1" max="1" width="84.5703125" style="11" customWidth="1"/>
    <col min="2" max="2" width="18.42578125" style="11" customWidth="1"/>
    <col min="3" max="3" width="17.85546875" style="11" bestFit="1" customWidth="1"/>
    <col min="4" max="4" width="7.5703125" style="11" customWidth="1"/>
    <col min="5" max="5" width="117.85546875" style="11" customWidth="1"/>
    <col min="6" max="6" width="12" style="11" bestFit="1" customWidth="1"/>
    <col min="7" max="16384" width="9.140625" style="11"/>
  </cols>
  <sheetData>
    <row r="1" spans="1:4" ht="28.5" thickBot="1">
      <c r="A1" s="418" t="s">
        <v>324</v>
      </c>
      <c r="B1" s="419"/>
      <c r="C1" s="419"/>
      <c r="D1" s="420"/>
    </row>
    <row r="2" spans="1:4" ht="15.75" thickBot="1">
      <c r="A2" s="90" t="s">
        <v>326</v>
      </c>
      <c r="B2" s="421" t="s">
        <v>325</v>
      </c>
      <c r="C2" s="421"/>
      <c r="D2" s="422"/>
    </row>
    <row r="3" spans="1:4" ht="16.5" thickBot="1">
      <c r="A3" s="423" t="s">
        <v>405</v>
      </c>
      <c r="B3" s="424"/>
      <c r="C3" s="424"/>
      <c r="D3" s="425"/>
    </row>
    <row r="4" spans="1:4" ht="15.75">
      <c r="A4" s="1" t="s">
        <v>0</v>
      </c>
      <c r="B4" s="2" t="s">
        <v>1</v>
      </c>
      <c r="C4" s="426" t="s">
        <v>2</v>
      </c>
      <c r="D4" s="427"/>
    </row>
    <row r="5" spans="1:4" ht="15.75">
      <c r="A5" s="428" t="s">
        <v>124</v>
      </c>
      <c r="B5" s="429"/>
      <c r="C5" s="429"/>
      <c r="D5" s="430"/>
    </row>
    <row r="6" spans="1:4" ht="18.75">
      <c r="A6" s="390" t="s">
        <v>3</v>
      </c>
      <c r="B6" s="391"/>
      <c r="C6" s="391"/>
      <c r="D6" s="392"/>
    </row>
    <row r="7" spans="1:4">
      <c r="A7" s="397" t="s">
        <v>377</v>
      </c>
      <c r="B7" s="398"/>
      <c r="C7" s="398"/>
      <c r="D7" s="399"/>
    </row>
    <row r="8" spans="1:4">
      <c r="A8" s="397"/>
      <c r="B8" s="398"/>
      <c r="C8" s="398"/>
      <c r="D8" s="399"/>
    </row>
    <row r="9" spans="1:4">
      <c r="A9" s="397"/>
      <c r="B9" s="398"/>
      <c r="C9" s="398"/>
      <c r="D9" s="399"/>
    </row>
    <row r="10" spans="1:4">
      <c r="A10" s="397"/>
      <c r="B10" s="398"/>
      <c r="C10" s="398"/>
      <c r="D10" s="399"/>
    </row>
    <row r="11" spans="1:4" ht="15.75" thickBot="1">
      <c r="A11" s="397"/>
      <c r="B11" s="398"/>
      <c r="C11" s="398"/>
      <c r="D11" s="399"/>
    </row>
    <row r="12" spans="1:4">
      <c r="A12" s="400" t="s">
        <v>4</v>
      </c>
      <c r="B12" s="401"/>
      <c r="C12" s="401"/>
      <c r="D12" s="402"/>
    </row>
    <row r="13" spans="1:4">
      <c r="A13" s="403"/>
      <c r="B13" s="404"/>
      <c r="C13" s="404"/>
      <c r="D13" s="405"/>
    </row>
    <row r="14" spans="1:4">
      <c r="A14" s="403"/>
      <c r="B14" s="404"/>
      <c r="C14" s="404"/>
      <c r="D14" s="405"/>
    </row>
    <row r="15" spans="1:4">
      <c r="A15" s="403"/>
      <c r="B15" s="404"/>
      <c r="C15" s="404"/>
      <c r="D15" s="405"/>
    </row>
    <row r="16" spans="1:4" ht="15.75" thickBot="1">
      <c r="A16" s="406"/>
      <c r="B16" s="407"/>
      <c r="C16" s="407"/>
      <c r="D16" s="408"/>
    </row>
    <row r="17" spans="1:5">
      <c r="A17" s="415" t="s">
        <v>6</v>
      </c>
      <c r="B17" s="416"/>
      <c r="C17" s="416"/>
      <c r="D17" s="417"/>
    </row>
    <row r="18" spans="1:5">
      <c r="A18" s="409" t="s">
        <v>5</v>
      </c>
      <c r="B18" s="410"/>
      <c r="C18" s="410"/>
      <c r="D18" s="411"/>
    </row>
    <row r="19" spans="1:5">
      <c r="A19" s="409"/>
      <c r="B19" s="410"/>
      <c r="C19" s="410"/>
      <c r="D19" s="411"/>
    </row>
    <row r="20" spans="1:5" ht="15.75" thickBot="1">
      <c r="A20" s="412"/>
      <c r="B20" s="413"/>
      <c r="C20" s="413"/>
      <c r="D20" s="414"/>
    </row>
    <row r="21" spans="1:5">
      <c r="A21" s="3"/>
      <c r="B21" s="3"/>
      <c r="C21" s="3"/>
      <c r="D21" s="3"/>
    </row>
    <row r="22" spans="1:5" ht="15.75">
      <c r="A22" s="107" t="s">
        <v>317</v>
      </c>
      <c r="B22" s="108"/>
      <c r="C22" s="114" t="s">
        <v>550</v>
      </c>
      <c r="D22" s="108"/>
      <c r="E22" s="108" t="s">
        <v>331</v>
      </c>
    </row>
    <row r="23" spans="1:5" ht="15.75" thickBot="1">
      <c r="A23" s="393"/>
      <c r="B23" s="393"/>
      <c r="C23" s="393"/>
      <c r="D23" s="393"/>
    </row>
    <row r="24" spans="1:5" ht="15.75">
      <c r="A24" s="394" t="s">
        <v>211</v>
      </c>
      <c r="B24" s="395"/>
      <c r="C24" s="395"/>
      <c r="D24" s="396"/>
      <c r="E24" s="141"/>
    </row>
    <row r="25" spans="1:5" ht="18">
      <c r="A25" s="22" t="s">
        <v>207</v>
      </c>
      <c r="B25" s="28" t="s">
        <v>14</v>
      </c>
      <c r="C25" s="31">
        <v>24</v>
      </c>
      <c r="D25" s="27" t="s">
        <v>7</v>
      </c>
      <c r="E25" s="27" t="s">
        <v>111</v>
      </c>
    </row>
    <row r="26" spans="1:5" ht="18">
      <c r="A26" s="22" t="s">
        <v>208</v>
      </c>
      <c r="B26" s="28" t="s">
        <v>18</v>
      </c>
      <c r="C26" s="31">
        <v>26.2</v>
      </c>
      <c r="D26" s="27" t="s">
        <v>8</v>
      </c>
      <c r="E26" s="27" t="s">
        <v>112</v>
      </c>
    </row>
    <row r="27" spans="1:5" ht="18">
      <c r="A27" s="22" t="s">
        <v>209</v>
      </c>
      <c r="B27" s="28" t="s">
        <v>15</v>
      </c>
      <c r="C27" s="28">
        <f>Pout/Vout</f>
        <v>1.0916666666666666</v>
      </c>
      <c r="D27" s="27" t="s">
        <v>10</v>
      </c>
      <c r="E27" s="27"/>
    </row>
    <row r="28" spans="1:5" ht="18">
      <c r="A28" s="22" t="s">
        <v>210</v>
      </c>
      <c r="B28" s="28" t="s">
        <v>16</v>
      </c>
      <c r="C28" s="31">
        <v>200</v>
      </c>
      <c r="D28" s="27" t="s">
        <v>17</v>
      </c>
      <c r="E28" s="27" t="s">
        <v>113</v>
      </c>
    </row>
    <row r="29" spans="1:5" ht="15.75" thickBot="1">
      <c r="A29" s="29" t="s">
        <v>318</v>
      </c>
      <c r="B29" s="32" t="s">
        <v>9</v>
      </c>
      <c r="C29" s="100">
        <v>0.95</v>
      </c>
      <c r="D29" s="30"/>
      <c r="E29" s="145" t="s">
        <v>127</v>
      </c>
    </row>
    <row r="30" spans="1:5" ht="15.75" thickBot="1">
      <c r="A30" s="355"/>
      <c r="B30" s="356"/>
      <c r="C30" s="356"/>
      <c r="D30" s="356"/>
      <c r="E30" s="12"/>
    </row>
    <row r="31" spans="1:5" ht="15.75" customHeight="1">
      <c r="A31" s="372" t="s">
        <v>212</v>
      </c>
      <c r="B31" s="373"/>
      <c r="C31" s="373"/>
      <c r="D31" s="374"/>
      <c r="E31" s="141"/>
    </row>
    <row r="32" spans="1:5" ht="18">
      <c r="A32" s="33" t="s">
        <v>213</v>
      </c>
      <c r="B32" s="5" t="s">
        <v>128</v>
      </c>
      <c r="C32" s="92">
        <v>49</v>
      </c>
      <c r="D32" s="35" t="s">
        <v>7</v>
      </c>
      <c r="E32" s="27" t="s">
        <v>177</v>
      </c>
    </row>
    <row r="33" spans="1:5" ht="18">
      <c r="A33" s="22" t="s">
        <v>214</v>
      </c>
      <c r="B33" s="28" t="s">
        <v>12</v>
      </c>
      <c r="C33" s="91">
        <v>48</v>
      </c>
      <c r="D33" s="27" t="s">
        <v>7</v>
      </c>
      <c r="E33" s="27" t="s">
        <v>199</v>
      </c>
    </row>
    <row r="34" spans="1:5" ht="18.75" thickBot="1">
      <c r="A34" s="22" t="s">
        <v>215</v>
      </c>
      <c r="B34" s="28" t="s">
        <v>13</v>
      </c>
      <c r="C34" s="91">
        <v>47</v>
      </c>
      <c r="D34" s="27" t="s">
        <v>7</v>
      </c>
      <c r="E34" s="145" t="s">
        <v>200</v>
      </c>
    </row>
    <row r="35" spans="1:5" ht="15.75" thickBot="1">
      <c r="E35" s="12"/>
    </row>
    <row r="36" spans="1:5" ht="16.5" thickBot="1">
      <c r="A36" s="384" t="s">
        <v>216</v>
      </c>
      <c r="B36" s="385"/>
      <c r="C36" s="385"/>
      <c r="D36" s="386"/>
      <c r="E36" s="147"/>
    </row>
    <row r="37" spans="1:5" ht="18" customHeight="1" thickBot="1">
      <c r="A37" s="36" t="s">
        <v>217</v>
      </c>
      <c r="B37" s="37" t="s">
        <v>19</v>
      </c>
      <c r="C37" s="38">
        <v>125</v>
      </c>
      <c r="D37" s="39" t="s">
        <v>11</v>
      </c>
      <c r="E37" s="146" t="s">
        <v>178</v>
      </c>
    </row>
    <row r="38" spans="1:5">
      <c r="A38" s="360" t="s">
        <v>93</v>
      </c>
      <c r="B38" s="361"/>
      <c r="C38" s="361"/>
      <c r="D38" s="362"/>
      <c r="E38" s="142"/>
    </row>
    <row r="39" spans="1:5" ht="18">
      <c r="A39" s="104" t="s">
        <v>307</v>
      </c>
      <c r="B39" s="28" t="s">
        <v>308</v>
      </c>
      <c r="C39" s="106">
        <f>Vblk/2/Vout</f>
        <v>1.0208333333333333</v>
      </c>
      <c r="D39" s="105"/>
      <c r="E39" s="27"/>
    </row>
    <row r="40" spans="1:5" ht="18" customHeight="1">
      <c r="A40" s="22" t="s">
        <v>309</v>
      </c>
      <c r="B40" s="28" t="s">
        <v>20</v>
      </c>
      <c r="C40" s="115">
        <v>0.83</v>
      </c>
      <c r="D40" s="41"/>
      <c r="E40" s="27" t="s">
        <v>310</v>
      </c>
    </row>
    <row r="41" spans="1:5" ht="18" customHeight="1">
      <c r="A41" s="104" t="s">
        <v>311</v>
      </c>
      <c r="B41" s="28" t="s">
        <v>315</v>
      </c>
      <c r="C41" s="93">
        <f>Vblk/2/15</f>
        <v>1.6333333333333333</v>
      </c>
      <c r="D41" s="41"/>
      <c r="E41" s="27"/>
    </row>
    <row r="42" spans="1:5" ht="18" customHeight="1">
      <c r="A42" s="22" t="s">
        <v>312</v>
      </c>
      <c r="B42" s="28" t="s">
        <v>314</v>
      </c>
      <c r="C42" s="115">
        <f>10/8</f>
        <v>1.25</v>
      </c>
      <c r="D42" s="41"/>
      <c r="E42" s="27" t="s">
        <v>313</v>
      </c>
    </row>
    <row r="43" spans="1:5" ht="18" customHeight="1">
      <c r="A43" s="22" t="s">
        <v>218</v>
      </c>
      <c r="B43" s="28" t="s">
        <v>21</v>
      </c>
      <c r="C43" s="86">
        <f>(8*Nps^2*Vout)/(PI()^2*Iout*1.1)</f>
        <v>11.160275954158207</v>
      </c>
      <c r="D43" s="13" t="s">
        <v>22</v>
      </c>
      <c r="E43" s="27"/>
    </row>
    <row r="44" spans="1:5" ht="18.75" thickBot="1">
      <c r="A44" s="29" t="s">
        <v>219</v>
      </c>
      <c r="B44" s="43" t="s">
        <v>81</v>
      </c>
      <c r="C44" s="103">
        <f>(8*Nps^2*Vout)/(PI()^2*Iout)</f>
        <v>12.276303549574028</v>
      </c>
      <c r="D44" s="14" t="s">
        <v>22</v>
      </c>
      <c r="E44" s="145"/>
    </row>
    <row r="45" spans="1:5" ht="15.75" thickBot="1">
      <c r="A45" s="375" t="s">
        <v>220</v>
      </c>
      <c r="B45" s="376"/>
      <c r="C45" s="376"/>
      <c r="D45" s="377"/>
      <c r="E45" s="142"/>
    </row>
    <row r="46" spans="1:5" ht="18">
      <c r="A46" s="33" t="s">
        <v>221</v>
      </c>
      <c r="B46" s="34" t="s">
        <v>23</v>
      </c>
      <c r="C46" s="132">
        <f>Nps*(Vout+0.5)/(Vblk_max/2)</f>
        <v>0.84729166666666655</v>
      </c>
      <c r="D46" s="35"/>
      <c r="E46" s="104"/>
    </row>
    <row r="47" spans="1:5" ht="18" customHeight="1">
      <c r="A47" s="22" t="s">
        <v>222</v>
      </c>
      <c r="B47" s="28" t="s">
        <v>129</v>
      </c>
      <c r="C47" s="40">
        <f>1*Nps*(Vout+0.5+Vloss)/(Vblk_hu/2)</f>
        <v>0.87591489361702124</v>
      </c>
      <c r="D47" s="27"/>
      <c r="E47" s="104"/>
    </row>
    <row r="48" spans="1:5" ht="18.75" thickBot="1">
      <c r="A48" s="45" t="s">
        <v>223</v>
      </c>
      <c r="B48" s="46" t="s">
        <v>24</v>
      </c>
      <c r="C48" s="94">
        <v>0.3</v>
      </c>
      <c r="D48" s="47" t="s">
        <v>7</v>
      </c>
      <c r="E48" s="104" t="s">
        <v>201</v>
      </c>
    </row>
    <row r="49" spans="1:5" ht="18.75" thickBot="1">
      <c r="A49" s="378" t="s">
        <v>33</v>
      </c>
      <c r="B49" s="379"/>
      <c r="C49" s="379"/>
      <c r="D49" s="380"/>
      <c r="E49" s="142"/>
    </row>
    <row r="50" spans="1:5" ht="49.5" customHeight="1" thickBot="1">
      <c r="A50" s="363" t="s">
        <v>130</v>
      </c>
      <c r="B50" s="364"/>
      <c r="C50" s="364"/>
      <c r="D50" s="365"/>
      <c r="E50" s="27"/>
    </row>
    <row r="51" spans="1:5" ht="15.75" customHeight="1">
      <c r="A51" s="366" t="s">
        <v>131</v>
      </c>
      <c r="B51" s="367"/>
      <c r="C51" s="367"/>
      <c r="D51" s="368"/>
      <c r="E51" s="27"/>
    </row>
    <row r="52" spans="1:5" ht="15" customHeight="1">
      <c r="A52" s="381"/>
      <c r="B52" s="382"/>
      <c r="C52" s="382"/>
      <c r="D52" s="383"/>
      <c r="E52" s="27"/>
    </row>
    <row r="53" spans="1:5" ht="15" customHeight="1">
      <c r="A53" s="381"/>
      <c r="B53" s="382"/>
      <c r="C53" s="382"/>
      <c r="D53" s="383"/>
      <c r="E53" s="27"/>
    </row>
    <row r="54" spans="1:5" ht="15" customHeight="1">
      <c r="A54" s="381"/>
      <c r="B54" s="382"/>
      <c r="C54" s="382"/>
      <c r="D54" s="383"/>
      <c r="E54" s="27"/>
    </row>
    <row r="55" spans="1:5" ht="15" customHeight="1" thickBot="1">
      <c r="A55" s="22" t="s">
        <v>224</v>
      </c>
      <c r="B55" s="28" t="s">
        <v>79</v>
      </c>
      <c r="C55" s="154">
        <v>4.32</v>
      </c>
      <c r="D55" s="27"/>
      <c r="E55" s="145"/>
    </row>
    <row r="56" spans="1:5" ht="18">
      <c r="A56" s="22" t="s">
        <v>225</v>
      </c>
      <c r="B56" s="28" t="s">
        <v>80</v>
      </c>
      <c r="C56" s="154">
        <v>0.56999999999999995</v>
      </c>
      <c r="D56" s="27"/>
      <c r="E56" s="150"/>
    </row>
    <row r="57" spans="1:5" ht="18">
      <c r="A57" s="22" t="s">
        <v>226</v>
      </c>
      <c r="B57" s="28" t="s">
        <v>35</v>
      </c>
      <c r="C57" s="48">
        <f>Ln_selected/(Ln_selected+1)</f>
        <v>0.81203007518796988</v>
      </c>
      <c r="D57" s="27"/>
      <c r="E57" s="151"/>
    </row>
    <row r="58" spans="1:5" ht="18.75" thickBot="1">
      <c r="A58" s="45" t="s">
        <v>227</v>
      </c>
      <c r="B58" s="46" t="s">
        <v>46</v>
      </c>
      <c r="C58" s="49">
        <f>350/fllc</f>
        <v>2.8</v>
      </c>
      <c r="D58" s="47"/>
      <c r="E58" s="151"/>
    </row>
    <row r="59" spans="1:5" ht="16.5" customHeight="1">
      <c r="A59" s="366" t="s">
        <v>132</v>
      </c>
      <c r="B59" s="367"/>
      <c r="C59" s="367"/>
      <c r="D59" s="368"/>
      <c r="E59" s="151"/>
    </row>
    <row r="60" spans="1:5" ht="37.5" customHeight="1" thickBot="1">
      <c r="A60" s="369"/>
      <c r="B60" s="370"/>
      <c r="C60" s="370"/>
      <c r="D60" s="371"/>
      <c r="E60" s="151"/>
    </row>
    <row r="61" spans="1:5">
      <c r="A61" s="24"/>
      <c r="B61" s="23"/>
      <c r="C61" s="25"/>
      <c r="D61" s="26"/>
      <c r="E61" s="151"/>
    </row>
    <row r="62" spans="1:5">
      <c r="A62" s="24"/>
      <c r="B62" s="23"/>
      <c r="C62" s="25"/>
      <c r="D62" s="26"/>
      <c r="E62" s="151"/>
    </row>
    <row r="63" spans="1:5">
      <c r="A63" s="24"/>
      <c r="B63" s="23"/>
      <c r="C63" s="25"/>
      <c r="D63" s="26"/>
      <c r="E63" s="151"/>
    </row>
    <row r="64" spans="1:5">
      <c r="A64" s="24"/>
      <c r="B64" s="23"/>
      <c r="C64" s="25"/>
      <c r="D64" s="26"/>
      <c r="E64" s="151"/>
    </row>
    <row r="65" spans="1:5">
      <c r="A65" s="24"/>
      <c r="B65" s="23"/>
      <c r="C65" s="25"/>
      <c r="D65" s="26"/>
      <c r="E65" s="151"/>
    </row>
    <row r="66" spans="1:5">
      <c r="A66" s="24"/>
      <c r="B66" s="23"/>
      <c r="C66" s="25"/>
      <c r="D66" s="26"/>
      <c r="E66" s="151"/>
    </row>
    <row r="67" spans="1:5">
      <c r="A67" s="24"/>
      <c r="B67" s="23"/>
      <c r="C67" s="25"/>
      <c r="D67" s="26"/>
      <c r="E67" s="151"/>
    </row>
    <row r="68" spans="1:5">
      <c r="A68" s="24"/>
      <c r="B68" s="23"/>
      <c r="C68" s="25"/>
      <c r="D68" s="26"/>
      <c r="E68" s="151"/>
    </row>
    <row r="69" spans="1:5">
      <c r="A69" s="24"/>
      <c r="B69" s="23"/>
      <c r="C69" s="25"/>
      <c r="D69" s="26"/>
      <c r="E69" s="151"/>
    </row>
    <row r="70" spans="1:5">
      <c r="A70" s="24"/>
      <c r="B70" s="23"/>
      <c r="C70" s="23"/>
      <c r="D70" s="26"/>
      <c r="E70" s="151"/>
    </row>
    <row r="71" spans="1:5">
      <c r="A71" s="24"/>
      <c r="B71" s="23"/>
      <c r="C71" s="23"/>
      <c r="D71" s="26"/>
      <c r="E71" s="151"/>
    </row>
    <row r="72" spans="1:5">
      <c r="A72" s="24"/>
      <c r="B72" s="23"/>
      <c r="C72" s="23"/>
      <c r="D72" s="26"/>
      <c r="E72" s="151"/>
    </row>
    <row r="73" spans="1:5">
      <c r="A73" s="24"/>
      <c r="B73" s="23"/>
      <c r="C73" s="23"/>
      <c r="D73" s="26"/>
      <c r="E73" s="151"/>
    </row>
    <row r="74" spans="1:5">
      <c r="A74" s="24"/>
      <c r="B74" s="23"/>
      <c r="C74" s="23"/>
      <c r="D74" s="26"/>
      <c r="E74" s="151"/>
    </row>
    <row r="75" spans="1:5">
      <c r="A75" s="24"/>
      <c r="B75" s="23"/>
      <c r="C75" s="23"/>
      <c r="D75" s="26"/>
      <c r="E75" s="151"/>
    </row>
    <row r="76" spans="1:5">
      <c r="A76" s="24"/>
      <c r="B76" s="23"/>
      <c r="C76" s="23"/>
      <c r="D76" s="26"/>
      <c r="E76" s="151"/>
    </row>
    <row r="77" spans="1:5">
      <c r="A77" s="24"/>
      <c r="B77" s="23"/>
      <c r="C77" s="23"/>
      <c r="D77" s="26"/>
      <c r="E77" s="151"/>
    </row>
    <row r="78" spans="1:5">
      <c r="A78" s="24"/>
      <c r="B78" s="23"/>
      <c r="C78" s="23"/>
      <c r="D78" s="26"/>
      <c r="E78" s="151"/>
    </row>
    <row r="79" spans="1:5">
      <c r="A79" s="24"/>
      <c r="B79" s="23"/>
      <c r="C79" s="23"/>
      <c r="D79" s="26"/>
      <c r="E79" s="151"/>
    </row>
    <row r="80" spans="1:5">
      <c r="A80" s="24"/>
      <c r="B80" s="23"/>
      <c r="C80" s="23"/>
      <c r="D80" s="26"/>
      <c r="E80" s="151"/>
    </row>
    <row r="81" spans="1:5">
      <c r="A81" s="24"/>
      <c r="B81" s="23"/>
      <c r="C81" s="23"/>
      <c r="D81" s="26"/>
      <c r="E81" s="151"/>
    </row>
    <row r="82" spans="1:5">
      <c r="A82" s="24"/>
      <c r="B82" s="23"/>
      <c r="C82" s="23"/>
      <c r="D82" s="26"/>
      <c r="E82" s="151"/>
    </row>
    <row r="83" spans="1:5">
      <c r="A83" s="24"/>
      <c r="B83" s="23"/>
      <c r="C83" s="23"/>
      <c r="D83" s="26"/>
      <c r="E83" s="151"/>
    </row>
    <row r="84" spans="1:5">
      <c r="A84" s="24"/>
      <c r="B84" s="23"/>
      <c r="C84" s="23"/>
      <c r="D84" s="26"/>
      <c r="E84" s="151"/>
    </row>
    <row r="85" spans="1:5">
      <c r="A85" s="24"/>
      <c r="B85" s="23"/>
      <c r="C85" s="23"/>
      <c r="D85" s="26"/>
      <c r="E85" s="151"/>
    </row>
    <row r="86" spans="1:5">
      <c r="A86" s="24"/>
      <c r="B86" s="23"/>
      <c r="C86" s="23"/>
      <c r="D86" s="26"/>
      <c r="E86" s="151"/>
    </row>
    <row r="87" spans="1:5">
      <c r="A87" s="24"/>
      <c r="B87" s="23"/>
      <c r="C87" s="23"/>
      <c r="D87" s="26"/>
      <c r="E87" s="151"/>
    </row>
    <row r="88" spans="1:5" ht="15.75" thickBot="1">
      <c r="A88" s="24"/>
      <c r="B88" s="23"/>
      <c r="C88" s="23"/>
      <c r="D88" s="26"/>
      <c r="E88" s="146"/>
    </row>
    <row r="89" spans="1:5">
      <c r="A89" s="360" t="s">
        <v>47</v>
      </c>
      <c r="B89" s="361"/>
      <c r="C89" s="361"/>
      <c r="D89" s="362"/>
      <c r="E89" s="142"/>
    </row>
    <row r="90" spans="1:5" ht="18">
      <c r="A90" s="302" t="s">
        <v>591</v>
      </c>
      <c r="B90" s="303"/>
      <c r="C90" s="314" t="s">
        <v>593</v>
      </c>
      <c r="D90" s="27"/>
      <c r="E90" s="27"/>
    </row>
    <row r="91" spans="1:5">
      <c r="A91" s="302" t="str">
        <f>IF(C90="Integrated leakage","Transformer Coupling Coefficient","")</f>
        <v/>
      </c>
      <c r="B91" s="303" t="str">
        <f>IF(C90="Integrated leakage","k","")</f>
        <v/>
      </c>
      <c r="C91" s="315">
        <f>SQRT(1-2.2/50.2)</f>
        <v>0.97784216456684914</v>
      </c>
      <c r="D91" s="27"/>
      <c r="E91" s="148" t="str">
        <f>IF(C90="Integrated Leakage","Enter the coupling coefficient between primary and secondary. Note most common transformer packages have coefficients between 0.85 to 0.9. It is advised to discuss the details of the transformer design with your magnetics vendor", "Ignore this row")</f>
        <v>Ignore this row</v>
      </c>
    </row>
    <row r="92" spans="1:5">
      <c r="A92" s="22" t="s">
        <v>228</v>
      </c>
      <c r="B92" s="28" t="s">
        <v>610</v>
      </c>
      <c r="C92" s="52">
        <f>(1/(2*PI()*fllc*1000*Re_fl*Qe_selected))/10^-6</f>
        <v>0.18195652936035295</v>
      </c>
      <c r="D92" s="27" t="s">
        <v>198</v>
      </c>
      <c r="E92" s="27"/>
    </row>
    <row r="93" spans="1:5">
      <c r="A93" s="22" t="s">
        <v>229</v>
      </c>
      <c r="B93" s="28" t="s">
        <v>611</v>
      </c>
      <c r="C93" s="31">
        <v>0.17699999999999999</v>
      </c>
      <c r="D93" s="27" t="s">
        <v>198</v>
      </c>
      <c r="E93" s="27" t="s">
        <v>319</v>
      </c>
    </row>
    <row r="94" spans="1:5">
      <c r="A94" s="22" t="str">
        <f>IF(C90="Integrated Leakage","Recommended Leakage Inductance Value","Recommended Resonant Inductor Value")</f>
        <v>Recommended Resonant Inductor Value</v>
      </c>
      <c r="B94" s="28" t="str">
        <f>IF(C90="Integrated Leakage",'tables and calculations'!P75,'tables and calculations'!P73)</f>
        <v>LR(recommended)</v>
      </c>
      <c r="C94" s="52">
        <f>IF($D93="uF",1/((2*PI()*fllc*kHz)^2*Cr*uF),1/((2*PI()*fllc*kHz)^2*Cr*picoF))*10^6</f>
        <v>9.1589770524147163</v>
      </c>
      <c r="D94" s="27" t="s">
        <v>73</v>
      </c>
      <c r="E94" s="27"/>
    </row>
    <row r="95" spans="1:5">
      <c r="A95" s="22" t="str">
        <f>IF(C90="Integrated leakage","Actual Leakage Inductance Value Used","Actual Resonant Inductor Value Used")</f>
        <v>Actual Resonant Inductor Value Used</v>
      </c>
      <c r="B95" s="28" t="str">
        <f>IF(C90="Integrated Leakage",'tables and calculations'!P76,'tables and calculations'!P74)</f>
        <v>LR</v>
      </c>
      <c r="C95" s="31">
        <f>6.8+2</f>
        <v>8.8000000000000007</v>
      </c>
      <c r="D95" s="27" t="s">
        <v>73</v>
      </c>
      <c r="E95" s="27" t="str">
        <f>IF(C90="Integrated Leakage","Enter the actual value of the leakage inductance value used","Enter the actual value of the Resonant Inductor Value used")</f>
        <v>Enter the actual value of the Resonant Inductor Value used</v>
      </c>
    </row>
    <row r="96" spans="1:5">
      <c r="A96" s="22" t="str">
        <f>IF(C90="Integrated Leakage","Primary Inductance based on Coupling Coefficient","Recommended Transformer Magnetizing Inductance")</f>
        <v>Recommended Transformer Magnetizing Inductance</v>
      </c>
      <c r="B96" s="28" t="str">
        <f>IF(C90="Integrated Leakage",'tables and calculations'!P79,'tables and calculations'!P77)</f>
        <v>LM(recommended)</v>
      </c>
      <c r="C96" s="316">
        <f>IF(C90="Integrated Leakage",'Integrated Leakage'!G16,Ln_selected*Lr)</f>
        <v>38.016000000000005</v>
      </c>
      <c r="D96" s="27" t="s">
        <v>73</v>
      </c>
      <c r="E96" s="27"/>
    </row>
    <row r="97" spans="1:8">
      <c r="A97" s="22" t="s">
        <v>230</v>
      </c>
      <c r="B97" s="28" t="str">
        <f>IF(C90="Integrated Leakage","",'tables and calculations'!P78)</f>
        <v>LM</v>
      </c>
      <c r="C97" s="31">
        <v>38</v>
      </c>
      <c r="D97" s="27" t="s">
        <v>73</v>
      </c>
      <c r="E97" s="27" t="str">
        <f>IF(C90="Integrated leakage","Copy the number in cell C96 to C97 for compensation calculator and magnetizing current calculation","Enter the actual value of the magnetizing inductance value used")</f>
        <v>Enter the actual value of the magnetizing inductance value used</v>
      </c>
    </row>
    <row r="98" spans="1:8" ht="18">
      <c r="A98" s="22" t="s">
        <v>231</v>
      </c>
      <c r="B98" s="28" t="s">
        <v>25</v>
      </c>
      <c r="C98" s="87">
        <f>IF($D92="uF",1/(2*PI()*SQRT(Lr*uH*Cr*uF)),1/(2*PI()*SQRT(Lr*uH*Cr*picoF)))/kHz</f>
        <v>127.52406922722645</v>
      </c>
      <c r="D98" s="27" t="s">
        <v>11</v>
      </c>
      <c r="E98" s="27"/>
    </row>
    <row r="99" spans="1:8" ht="18">
      <c r="A99" s="22" t="s">
        <v>232</v>
      </c>
      <c r="B99" s="28" t="s">
        <v>26</v>
      </c>
      <c r="C99" s="87">
        <f>IF(C90="Integrated Leakage",(1/(2*PI()*SQRT(((Lr*uH)+(Lm_rec*uH))*(Cr*uF))))/kHz,(1/(2*PI()*SQRT(((Lr*uH)+(Lm*uH))*(Cr*uF))))/kHz)</f>
        <v>55.29814614208788</v>
      </c>
      <c r="D99" s="27" t="s">
        <v>11</v>
      </c>
      <c r="E99" s="27"/>
    </row>
    <row r="100" spans="1:8" ht="18" customHeight="1">
      <c r="A100" s="22" t="s">
        <v>233</v>
      </c>
      <c r="B100" s="28" t="s">
        <v>32</v>
      </c>
      <c r="C100" s="101">
        <f>Lm/Lr</f>
        <v>4.3181818181818175</v>
      </c>
      <c r="D100" s="27"/>
      <c r="E100" s="27" t="str">
        <f>IF(C90="Integrated leakage","Ignore this row","Re-enter this value in the LN(selected) cell above to see the actual normalized frequency at MG(max) and MG(min)")</f>
        <v>Re-enter this value in the LN(selected) cell above to see the actual normalized frequency at MG(max) and MG(min)</v>
      </c>
      <c r="F100" s="15"/>
      <c r="G100" s="15"/>
      <c r="H100" s="15"/>
    </row>
    <row r="101" spans="1:8" ht="18">
      <c r="A101" s="22" t="s">
        <v>234</v>
      </c>
      <c r="B101" s="28" t="s">
        <v>34</v>
      </c>
      <c r="C101" s="102">
        <f>IF(C90="Integrated Leakage",'Integrated Leakage'!G20,IF(D$92="uF",SQRT((Lr*uH)/(Cr*uF))/(Re_fl),SQRT((Lr*uH)/(Cr*picoF))/Re_fl))</f>
        <v>0.57436383212852093</v>
      </c>
      <c r="D101" s="41"/>
      <c r="E101" s="27" t="s">
        <v>399</v>
      </c>
      <c r="F101" s="15"/>
      <c r="G101" s="15"/>
      <c r="H101" s="15"/>
    </row>
    <row r="102" spans="1:8" ht="64.5" customHeight="1">
      <c r="A102" s="22" t="s">
        <v>404</v>
      </c>
      <c r="B102" s="28"/>
      <c r="C102" s="155" t="str">
        <f>IF(AND(ROUND(C100,2)=C55,ROUND(C101,2)=C56),"Yes",IF(AND(ROUND(C100,2)&lt;&gt;C55,ROUND(C101,2)=C56),"CAUTION. Update Cell C56 with new Ln",IF(AND(ROUND(C100,2)=C55,ROUND(C101,2)&lt;&gt;C56),"CAUTION. Update Cell C57 with new Qe","CAUTION. Update Cells C56 and C57 with new Ln and Qe")))</f>
        <v>Yes</v>
      </c>
      <c r="D102" s="41"/>
      <c r="E102" s="27"/>
      <c r="F102" s="15"/>
      <c r="G102" s="15"/>
      <c r="H102" s="15"/>
    </row>
    <row r="103" spans="1:8" ht="18">
      <c r="A103" s="22" t="s">
        <v>235</v>
      </c>
      <c r="B103" s="28" t="s">
        <v>84</v>
      </c>
      <c r="C103" s="31">
        <v>1.2</v>
      </c>
      <c r="D103" s="27"/>
      <c r="E103" s="27" t="s">
        <v>400</v>
      </c>
    </row>
    <row r="104" spans="1:8" ht="18">
      <c r="A104" s="22" t="s">
        <v>236</v>
      </c>
      <c r="B104" s="28" t="s">
        <v>85</v>
      </c>
      <c r="C104" s="31">
        <v>1.7</v>
      </c>
      <c r="D104" s="27"/>
      <c r="E104" s="27" t="s">
        <v>401</v>
      </c>
    </row>
    <row r="105" spans="1:8" ht="18">
      <c r="A105" s="22" t="s">
        <v>237</v>
      </c>
      <c r="B105" s="28" t="s">
        <v>86</v>
      </c>
      <c r="C105" s="86">
        <f>fn_Mgmin*f0</f>
        <v>216.79091768628496</v>
      </c>
      <c r="D105" s="27" t="s">
        <v>11</v>
      </c>
      <c r="E105" s="27"/>
    </row>
    <row r="106" spans="1:8" ht="18.75" thickBot="1">
      <c r="A106" s="22" t="s">
        <v>238</v>
      </c>
      <c r="B106" s="28" t="s">
        <v>87</v>
      </c>
      <c r="C106" s="86">
        <f>fn_Mgmax*f0</f>
        <v>153.02888307267173</v>
      </c>
      <c r="D106" s="27" t="s">
        <v>11</v>
      </c>
      <c r="E106" s="27"/>
    </row>
    <row r="107" spans="1:8">
      <c r="A107" s="387" t="s">
        <v>83</v>
      </c>
      <c r="B107" s="388"/>
      <c r="C107" s="388"/>
      <c r="D107" s="389"/>
      <c r="E107" s="142"/>
    </row>
    <row r="108" spans="1:8" ht="18">
      <c r="A108" s="22" t="s">
        <v>239</v>
      </c>
      <c r="B108" s="28" t="s">
        <v>82</v>
      </c>
      <c r="C108" s="42">
        <f>PI()*Iout*1.1/(2*SQRT(2)*Nps)</f>
        <v>1.6069764844091883</v>
      </c>
      <c r="D108" s="27" t="s">
        <v>10</v>
      </c>
      <c r="E108" s="27"/>
    </row>
    <row r="109" spans="1:8" ht="18">
      <c r="A109" s="22" t="s">
        <v>240</v>
      </c>
      <c r="B109" s="28" t="s">
        <v>88</v>
      </c>
      <c r="C109" s="42">
        <f>(2*SQRT(2)*Nps*Vout)/(PI()*2*PI()*fsw_min*kHz*Lm*uH)</f>
        <v>0.49084862808017377</v>
      </c>
      <c r="D109" s="27" t="s">
        <v>10</v>
      </c>
      <c r="E109" s="27"/>
    </row>
    <row r="110" spans="1:8" ht="18.75" thickBot="1">
      <c r="A110" s="22" t="s">
        <v>241</v>
      </c>
      <c r="B110" s="28" t="s">
        <v>89</v>
      </c>
      <c r="C110" s="42">
        <f>SQRT(Im^2 +Ioe^2)</f>
        <v>1.6802695608539433</v>
      </c>
      <c r="D110" s="27" t="s">
        <v>10</v>
      </c>
      <c r="E110" s="145"/>
    </row>
    <row r="111" spans="1:8">
      <c r="A111" s="387" t="s">
        <v>90</v>
      </c>
      <c r="B111" s="388"/>
      <c r="C111" s="388"/>
      <c r="D111" s="389"/>
      <c r="E111" s="142"/>
    </row>
    <row r="112" spans="1:8" ht="18">
      <c r="A112" s="22" t="s">
        <v>242</v>
      </c>
      <c r="B112" s="28" t="s">
        <v>91</v>
      </c>
      <c r="C112" s="42">
        <f>Nps*Ioe</f>
        <v>1.3337904820596262</v>
      </c>
      <c r="D112" s="27" t="s">
        <v>10</v>
      </c>
      <c r="E112" s="27"/>
    </row>
    <row r="113" spans="1:5" ht="18.75" thickBot="1">
      <c r="A113" s="29" t="s">
        <v>243</v>
      </c>
      <c r="B113" s="43" t="s">
        <v>92</v>
      </c>
      <c r="C113" s="44">
        <f>SQRT(2)*$C112/2</f>
        <v>0.94313229454643599</v>
      </c>
      <c r="D113" s="30" t="s">
        <v>10</v>
      </c>
      <c r="E113" s="145"/>
    </row>
    <row r="114" spans="1:5" ht="15.75" thickBot="1">
      <c r="A114" s="355"/>
      <c r="B114" s="356"/>
      <c r="C114" s="356"/>
      <c r="D114" s="356"/>
      <c r="E114" s="143"/>
    </row>
    <row r="115" spans="1:5">
      <c r="A115" s="360" t="s">
        <v>94</v>
      </c>
      <c r="B115" s="361"/>
      <c r="C115" s="361"/>
      <c r="D115" s="362"/>
      <c r="E115" s="142"/>
    </row>
    <row r="116" spans="1:5" ht="18">
      <c r="A116" s="22" t="s">
        <v>244</v>
      </c>
      <c r="B116" s="28" t="s">
        <v>133</v>
      </c>
      <c r="C116" s="81">
        <f>2*PI()*fsw_min*kHz*Lr*uH*Ir</f>
        <v>14.217227367472928</v>
      </c>
      <c r="D116" s="27" t="s">
        <v>7</v>
      </c>
      <c r="E116" s="27"/>
    </row>
    <row r="117" spans="1:5" ht="18">
      <c r="A117" s="22" t="s">
        <v>245</v>
      </c>
      <c r="B117" s="28" t="s">
        <v>74</v>
      </c>
      <c r="C117" s="81">
        <f>Lr</f>
        <v>8.8000000000000007</v>
      </c>
      <c r="D117" s="27" t="str">
        <f>D95</f>
        <v>uH</v>
      </c>
      <c r="E117" s="27"/>
    </row>
    <row r="118" spans="1:5" ht="18.75" thickBot="1">
      <c r="A118" s="29" t="s">
        <v>246</v>
      </c>
      <c r="B118" s="43" t="s">
        <v>89</v>
      </c>
      <c r="C118" s="82">
        <f>Ir</f>
        <v>1.6802695608539433</v>
      </c>
      <c r="D118" s="30" t="str">
        <f>D113</f>
        <v>A</v>
      </c>
      <c r="E118" s="145"/>
    </row>
    <row r="119" spans="1:5" ht="15.75" thickBot="1">
      <c r="A119" s="50"/>
    </row>
    <row r="120" spans="1:5" s="51" customFormat="1">
      <c r="A120" s="360" t="s">
        <v>95</v>
      </c>
      <c r="B120" s="361"/>
      <c r="C120" s="361"/>
      <c r="D120" s="362"/>
      <c r="E120" s="142"/>
    </row>
    <row r="121" spans="1:5" ht="18">
      <c r="A121" s="22" t="s">
        <v>247</v>
      </c>
      <c r="B121" s="28" t="s">
        <v>134</v>
      </c>
      <c r="C121" s="85">
        <f>IF($D92="uF",Ir/(2*PI()*fsw_min*kHz*Cr*uF),Ir/(2*PI()*fsw_min*kHz*Cr*picoF))</f>
        <v>9.8730745607450903</v>
      </c>
      <c r="D121" s="27" t="s">
        <v>7</v>
      </c>
      <c r="E121" s="27"/>
    </row>
    <row r="122" spans="1:5" ht="18">
      <c r="A122" s="22" t="s">
        <v>248</v>
      </c>
      <c r="B122" s="28" t="s">
        <v>135</v>
      </c>
      <c r="C122" s="85">
        <f>SQRT((Vblk_max/2)^2+Vcr^2)</f>
        <v>25.951446997846418</v>
      </c>
      <c r="D122" s="27" t="s">
        <v>7</v>
      </c>
      <c r="E122" s="27"/>
    </row>
    <row r="123" spans="1:5" ht="18">
      <c r="A123" s="22" t="s">
        <v>249</v>
      </c>
      <c r="B123" s="28" t="s">
        <v>136</v>
      </c>
      <c r="C123" s="85">
        <f>(Vblk_max/2)+(SQRT(2)*Vcr)</f>
        <v>37.962635946126497</v>
      </c>
      <c r="D123" s="27" t="s">
        <v>7</v>
      </c>
      <c r="E123" s="27"/>
    </row>
    <row r="124" spans="1:5" ht="18">
      <c r="A124" s="58" t="s">
        <v>250</v>
      </c>
      <c r="B124" s="58" t="s">
        <v>165</v>
      </c>
      <c r="C124" s="83">
        <f>Vblk_max/2-(Vcr*SQRT(2))</f>
        <v>10.037364053873505</v>
      </c>
      <c r="D124" s="27" t="s">
        <v>7</v>
      </c>
      <c r="E124" s="27"/>
    </row>
    <row r="125" spans="1:5" ht="18.75" thickBot="1">
      <c r="A125" s="22" t="s">
        <v>251</v>
      </c>
      <c r="B125" s="28" t="s">
        <v>89</v>
      </c>
      <c r="C125" s="81">
        <f>Ir</f>
        <v>1.6802695608539433</v>
      </c>
      <c r="D125" s="27" t="s">
        <v>10</v>
      </c>
      <c r="E125" s="145"/>
    </row>
    <row r="126" spans="1:5">
      <c r="A126" s="357" t="s">
        <v>96</v>
      </c>
      <c r="B126" s="358"/>
      <c r="C126" s="358"/>
      <c r="D126" s="359"/>
      <c r="E126" s="142"/>
    </row>
    <row r="127" spans="1:5" ht="18.75" thickBot="1">
      <c r="A127" s="29" t="s">
        <v>320</v>
      </c>
      <c r="B127" s="43" t="s">
        <v>137</v>
      </c>
      <c r="C127" s="82">
        <f>Cr/2</f>
        <v>8.8499999999999995E-2</v>
      </c>
      <c r="D127" s="30" t="str">
        <f>IF(D93="uF", "uF","pF")</f>
        <v>uF</v>
      </c>
      <c r="E127" s="29"/>
    </row>
    <row r="128" spans="1:5" ht="15.75" thickBot="1">
      <c r="A128" s="50"/>
      <c r="D128" s="144"/>
    </row>
    <row r="129" spans="1:5">
      <c r="A129" s="360" t="s">
        <v>97</v>
      </c>
      <c r="B129" s="361"/>
      <c r="C129" s="361"/>
      <c r="D129" s="362"/>
      <c r="E129" s="142"/>
    </row>
    <row r="130" spans="1:5" ht="18">
      <c r="A130" s="22" t="s">
        <v>252</v>
      </c>
      <c r="B130" s="28" t="s">
        <v>98</v>
      </c>
      <c r="C130" s="85">
        <f>Vblk_max*1.5</f>
        <v>72</v>
      </c>
      <c r="D130" s="27" t="s">
        <v>7</v>
      </c>
      <c r="E130" s="27"/>
    </row>
    <row r="131" spans="1:5" ht="18.75" thickBot="1">
      <c r="A131" s="29" t="s">
        <v>253</v>
      </c>
      <c r="B131" s="43" t="s">
        <v>99</v>
      </c>
      <c r="C131" s="82">
        <f>1.1*Ir</f>
        <v>1.8482965169393377</v>
      </c>
      <c r="D131" s="30" t="s">
        <v>10</v>
      </c>
      <c r="E131" s="145"/>
    </row>
    <row r="132" spans="1:5" ht="15.75" thickBot="1">
      <c r="A132" s="24"/>
      <c r="B132" s="23"/>
      <c r="C132" s="23"/>
      <c r="D132" s="23"/>
    </row>
    <row r="133" spans="1:5">
      <c r="A133" s="360" t="s">
        <v>321</v>
      </c>
      <c r="B133" s="361"/>
      <c r="C133" s="361"/>
      <c r="D133" s="362"/>
      <c r="E133" s="142"/>
    </row>
    <row r="134" spans="1:5" ht="18">
      <c r="A134" s="22" t="s">
        <v>254</v>
      </c>
      <c r="B134" s="28" t="s">
        <v>100</v>
      </c>
      <c r="C134" s="81">
        <f>(Vblk_max/Nps)*1.2</f>
        <v>69.397590361445779</v>
      </c>
      <c r="D134" s="27" t="s">
        <v>7</v>
      </c>
      <c r="E134" s="27"/>
    </row>
    <row r="135" spans="1:5" ht="18.75" thickBot="1">
      <c r="A135" s="29" t="s">
        <v>255</v>
      </c>
      <c r="B135" s="43" t="s">
        <v>101</v>
      </c>
      <c r="C135" s="82">
        <f>SQRT(2)*C112/PI()</f>
        <v>0.60041666666666682</v>
      </c>
      <c r="D135" s="30" t="s">
        <v>10</v>
      </c>
      <c r="E135" s="145"/>
    </row>
    <row r="136" spans="1:5" ht="15.75" thickBot="1">
      <c r="A136" s="50"/>
      <c r="D136" s="144"/>
    </row>
    <row r="137" spans="1:5" ht="18">
      <c r="A137" s="360" t="s">
        <v>107</v>
      </c>
      <c r="B137" s="361"/>
      <c r="C137" s="361"/>
      <c r="D137" s="362"/>
      <c r="E137" s="142"/>
    </row>
    <row r="138" spans="1:5" ht="18">
      <c r="A138" s="22" t="s">
        <v>323</v>
      </c>
      <c r="B138" s="28" t="s">
        <v>104</v>
      </c>
      <c r="C138" s="81">
        <f>PI()*Iout/(2*SQRT(2))</f>
        <v>1.2125368018723872</v>
      </c>
      <c r="D138" s="27" t="s">
        <v>10</v>
      </c>
      <c r="E138" s="27"/>
    </row>
    <row r="139" spans="1:5" ht="18">
      <c r="A139" s="22" t="s">
        <v>256</v>
      </c>
      <c r="B139" s="28" t="s">
        <v>102</v>
      </c>
      <c r="C139" s="80">
        <f>MROUND(Vout*1.25,10)</f>
        <v>30</v>
      </c>
      <c r="D139" s="27" t="s">
        <v>7</v>
      </c>
      <c r="E139" s="27"/>
    </row>
    <row r="140" spans="1:5" ht="18">
      <c r="A140" s="22" t="s">
        <v>322</v>
      </c>
      <c r="B140" s="28" t="s">
        <v>103</v>
      </c>
      <c r="C140" s="81">
        <f>SQRT((PI()*Iout/(2*SQRT(2)))^2-Iout^2)</f>
        <v>0.52773988363947422</v>
      </c>
      <c r="D140" s="27" t="s">
        <v>10</v>
      </c>
      <c r="E140" s="27" t="s">
        <v>123</v>
      </c>
    </row>
    <row r="141" spans="1:5" ht="18.75" thickBot="1">
      <c r="A141" s="29" t="s">
        <v>257</v>
      </c>
      <c r="B141" s="43" t="s">
        <v>105</v>
      </c>
      <c r="C141" s="82">
        <f>Vout_pp*mV/((2*PI()*Iout)/4)/mOhm</f>
        <v>116.63263005207598</v>
      </c>
      <c r="D141" s="30" t="s">
        <v>106</v>
      </c>
      <c r="E141" s="145"/>
    </row>
    <row r="142" spans="1:5" ht="15.75" thickBot="1">
      <c r="A142" s="50"/>
      <c r="C142" s="53"/>
    </row>
    <row r="143" spans="1:5">
      <c r="A143" s="360" t="s">
        <v>138</v>
      </c>
      <c r="B143" s="361"/>
      <c r="C143" s="361"/>
      <c r="D143" s="362"/>
      <c r="E143" s="142"/>
    </row>
    <row r="144" spans="1:5" ht="18">
      <c r="A144" s="62" t="s">
        <v>258</v>
      </c>
      <c r="B144" s="54" t="s">
        <v>139</v>
      </c>
      <c r="C144" s="116">
        <f>IF($C$22="UCC256404",1,IF($C$22="UCC256404A",1,IF($C$22="UCC256404B",1,3)))</f>
        <v>1</v>
      </c>
      <c r="D144" s="63" t="s">
        <v>7</v>
      </c>
      <c r="E144" s="27"/>
    </row>
    <row r="145" spans="1:5" ht="18">
      <c r="A145" s="62" t="s">
        <v>259</v>
      </c>
      <c r="B145" s="54" t="s">
        <v>140</v>
      </c>
      <c r="C145" s="116">
        <f>IF($C$22="UCC256404", 0.9, IF($C$22="UCC256404A",0.9,IF($C$22="UCC256404B",0.9,2.2)))</f>
        <v>0.9</v>
      </c>
      <c r="D145" s="63" t="s">
        <v>7</v>
      </c>
      <c r="E145" s="27"/>
    </row>
    <row r="146" spans="1:5" ht="18">
      <c r="A146" s="62" t="s">
        <v>260</v>
      </c>
      <c r="B146" s="55" t="s">
        <v>141</v>
      </c>
      <c r="C146" s="54">
        <f>Vblk_hu</f>
        <v>47</v>
      </c>
      <c r="D146" s="63" t="s">
        <v>7</v>
      </c>
      <c r="E146" s="27"/>
    </row>
    <row r="147" spans="1:5" ht="18">
      <c r="A147" s="62" t="s">
        <v>262</v>
      </c>
      <c r="B147" s="54" t="s">
        <v>142</v>
      </c>
      <c r="C147" s="54">
        <f>Vblk</f>
        <v>49</v>
      </c>
      <c r="D147" s="63" t="s">
        <v>7</v>
      </c>
      <c r="E147" s="27"/>
    </row>
    <row r="148" spans="1:5" ht="18">
      <c r="A148" s="62" t="s">
        <v>263</v>
      </c>
      <c r="B148" s="54" t="s">
        <v>144</v>
      </c>
      <c r="C148" s="61">
        <f>C146/C144</f>
        <v>47</v>
      </c>
      <c r="D148" s="63"/>
      <c r="E148" s="27"/>
    </row>
    <row r="149" spans="1:5" ht="18">
      <c r="A149" s="62" t="s">
        <v>264</v>
      </c>
      <c r="B149" s="54" t="s">
        <v>145</v>
      </c>
      <c r="C149" s="99">
        <v>10</v>
      </c>
      <c r="D149" s="63" t="s">
        <v>330</v>
      </c>
      <c r="E149" s="27" t="s">
        <v>180</v>
      </c>
    </row>
    <row r="150" spans="1:5" ht="18">
      <c r="A150" s="62" t="s">
        <v>265</v>
      </c>
      <c r="B150" s="54" t="s">
        <v>146</v>
      </c>
      <c r="C150" s="54">
        <f>C147^2/C149/10^3</f>
        <v>0.24010000000000001</v>
      </c>
      <c r="D150" s="64" t="s">
        <v>147</v>
      </c>
      <c r="E150" s="27"/>
    </row>
    <row r="151" spans="1:5" ht="18">
      <c r="A151" s="62" t="s">
        <v>403</v>
      </c>
      <c r="B151" s="54" t="s">
        <v>191</v>
      </c>
      <c r="C151" s="84">
        <f>C150/C148*1000</f>
        <v>5.1085106382978722</v>
      </c>
      <c r="D151" s="64" t="s">
        <v>148</v>
      </c>
      <c r="E151" s="27"/>
    </row>
    <row r="152" spans="1:5" ht="18">
      <c r="A152" s="62" t="s">
        <v>268</v>
      </c>
      <c r="B152" s="54" t="s">
        <v>191</v>
      </c>
      <c r="C152" s="99">
        <v>5.6</v>
      </c>
      <c r="D152" s="64" t="s">
        <v>148</v>
      </c>
      <c r="E152" s="27" t="s">
        <v>181</v>
      </c>
    </row>
    <row r="153" spans="1:5" ht="18">
      <c r="A153" s="62" t="s">
        <v>266</v>
      </c>
      <c r="B153" s="54" t="s">
        <v>190</v>
      </c>
      <c r="C153" s="84">
        <f>C150-C151/1000</f>
        <v>0.23499148936170214</v>
      </c>
      <c r="D153" s="64" t="s">
        <v>147</v>
      </c>
      <c r="E153" s="27"/>
    </row>
    <row r="154" spans="1:5" ht="18">
      <c r="A154" s="62" t="s">
        <v>267</v>
      </c>
      <c r="B154" s="54" t="s">
        <v>190</v>
      </c>
      <c r="C154" s="99">
        <v>0.24</v>
      </c>
      <c r="D154" s="64" t="s">
        <v>147</v>
      </c>
      <c r="E154" s="27" t="s">
        <v>202</v>
      </c>
    </row>
    <row r="155" spans="1:5" ht="18">
      <c r="A155" s="62" t="s">
        <v>261</v>
      </c>
      <c r="B155" s="55" t="s">
        <v>141</v>
      </c>
      <c r="C155" s="61">
        <f>$C144*($C154*1000+$C152)/$C152</f>
        <v>43.857142857142861</v>
      </c>
      <c r="D155" s="63" t="s">
        <v>7</v>
      </c>
      <c r="E155" s="27"/>
    </row>
    <row r="156" spans="1:5" ht="18">
      <c r="A156" s="62" t="s">
        <v>328</v>
      </c>
      <c r="B156" s="54" t="s">
        <v>143</v>
      </c>
      <c r="C156" s="61">
        <f>$C145*($C154*1000+$C152)/$C152</f>
        <v>39.471428571428575</v>
      </c>
      <c r="D156" s="63" t="s">
        <v>7</v>
      </c>
      <c r="E156" s="27"/>
    </row>
    <row r="157" spans="1:5" ht="18">
      <c r="A157" s="171" t="s">
        <v>522</v>
      </c>
      <c r="B157" s="54" t="s">
        <v>524</v>
      </c>
      <c r="C157" s="172" t="str">
        <f>IF($C$22="UCC256402A",'tables and calculations'!B340,"Not Applicable")</f>
        <v>Not Applicable</v>
      </c>
      <c r="D157" s="173" t="s">
        <v>7</v>
      </c>
      <c r="E157" s="174" t="s">
        <v>533</v>
      </c>
    </row>
    <row r="158" spans="1:5" ht="18">
      <c r="A158" s="171" t="s">
        <v>523</v>
      </c>
      <c r="B158" s="54" t="s">
        <v>525</v>
      </c>
      <c r="C158" s="172" t="str">
        <f>IF($C$22="UCC256402A",'tables and calculations'!B341,"Not Applicable")</f>
        <v>Not Applicable</v>
      </c>
      <c r="D158" s="173" t="s">
        <v>7</v>
      </c>
      <c r="E158" s="174" t="s">
        <v>533</v>
      </c>
    </row>
    <row r="159" spans="1:5" ht="18.75" thickBot="1">
      <c r="A159" s="29" t="s">
        <v>329</v>
      </c>
      <c r="B159" s="129" t="s">
        <v>145</v>
      </c>
      <c r="C159" s="82">
        <f>1000*(C147^2)/(C152*1000+C154*1000000)</f>
        <v>9.7760586319218241</v>
      </c>
      <c r="D159" s="30" t="s">
        <v>330</v>
      </c>
      <c r="E159" s="145"/>
    </row>
    <row r="160" spans="1:5" ht="15.75" thickBot="1"/>
    <row r="161" spans="1:5">
      <c r="A161" s="433" t="s">
        <v>149</v>
      </c>
      <c r="B161" s="434"/>
      <c r="C161" s="434"/>
      <c r="D161" s="435"/>
      <c r="E161" s="142"/>
    </row>
    <row r="162" spans="1:5" ht="18">
      <c r="A162" s="67" t="s">
        <v>269</v>
      </c>
      <c r="B162" s="58" t="s">
        <v>158</v>
      </c>
      <c r="C162" s="77">
        <f>Ir/0.707</f>
        <v>2.3766188979546583</v>
      </c>
      <c r="D162" s="68" t="s">
        <v>10</v>
      </c>
      <c r="E162" s="27"/>
    </row>
    <row r="163" spans="1:5" ht="18">
      <c r="A163" s="67" t="s">
        <v>270</v>
      </c>
      <c r="B163" s="58" t="s">
        <v>505</v>
      </c>
      <c r="C163" s="65">
        <f>C123-C124</f>
        <v>27.925271892252994</v>
      </c>
      <c r="D163" s="68" t="s">
        <v>7</v>
      </c>
      <c r="E163" s="27"/>
    </row>
    <row r="164" spans="1:5" ht="18">
      <c r="A164" s="67" t="s">
        <v>271</v>
      </c>
      <c r="B164" s="58" t="s">
        <v>160</v>
      </c>
      <c r="C164" s="110">
        <v>3.02</v>
      </c>
      <c r="D164" s="68" t="s">
        <v>7</v>
      </c>
      <c r="E164" s="27"/>
    </row>
    <row r="165" spans="1:5" ht="18">
      <c r="A165" s="67" t="s">
        <v>366</v>
      </c>
      <c r="B165" s="58" t="s">
        <v>159</v>
      </c>
      <c r="C165" s="95">
        <v>3.55</v>
      </c>
      <c r="D165" s="68" t="s">
        <v>7</v>
      </c>
      <c r="E165" s="27" t="s">
        <v>387</v>
      </c>
    </row>
    <row r="166" spans="1:5" ht="18">
      <c r="A166" s="67" t="s">
        <v>369</v>
      </c>
      <c r="B166" s="58" t="s">
        <v>367</v>
      </c>
      <c r="C166" s="95">
        <v>1.35</v>
      </c>
      <c r="D166" s="68" t="s">
        <v>7</v>
      </c>
      <c r="E166" s="27" t="s">
        <v>378</v>
      </c>
    </row>
    <row r="167" spans="1:5" ht="18">
      <c r="A167" s="67" t="s">
        <v>274</v>
      </c>
      <c r="B167" s="58" t="s">
        <v>163</v>
      </c>
      <c r="C167" s="111">
        <v>2</v>
      </c>
      <c r="D167" s="68" t="s">
        <v>153</v>
      </c>
      <c r="E167" s="27"/>
    </row>
    <row r="168" spans="1:5" ht="18">
      <c r="A168" s="67" t="s">
        <v>368</v>
      </c>
      <c r="B168" s="58" t="s">
        <v>164</v>
      </c>
      <c r="C168" s="110">
        <f>C163/(C165-C166)</f>
        <v>12.693305405569545</v>
      </c>
      <c r="D168" s="68"/>
      <c r="E168" s="27"/>
    </row>
    <row r="169" spans="1:5" ht="18">
      <c r="A169" s="67" t="s">
        <v>277</v>
      </c>
      <c r="B169" s="58" t="s">
        <v>189</v>
      </c>
      <c r="C169" s="127">
        <f>(1/C166)*(C167/1000)/(2*fsw_min*kHz)*1000000000000</f>
        <v>4840.5289633393659</v>
      </c>
      <c r="D169" s="68" t="s">
        <v>70</v>
      </c>
      <c r="E169" s="27"/>
    </row>
    <row r="170" spans="1:5" ht="18">
      <c r="A170" s="67" t="s">
        <v>278</v>
      </c>
      <c r="B170" s="58" t="s">
        <v>189</v>
      </c>
      <c r="C170" s="98">
        <v>3300</v>
      </c>
      <c r="D170" s="68" t="s">
        <v>70</v>
      </c>
      <c r="E170" s="27" t="s">
        <v>373</v>
      </c>
    </row>
    <row r="171" spans="1:5" ht="18">
      <c r="A171" s="67" t="s">
        <v>275</v>
      </c>
      <c r="B171" s="58" t="s">
        <v>188</v>
      </c>
      <c r="C171" s="127">
        <f>C170/(C168-1)</f>
        <v>282.21276068169772</v>
      </c>
      <c r="D171" s="68" t="s">
        <v>70</v>
      </c>
      <c r="E171" s="27"/>
    </row>
    <row r="172" spans="1:5" ht="18">
      <c r="A172" s="67" t="s">
        <v>276</v>
      </c>
      <c r="B172" s="58" t="s">
        <v>188</v>
      </c>
      <c r="C172" s="98">
        <v>47</v>
      </c>
      <c r="D172" s="68" t="s">
        <v>70</v>
      </c>
      <c r="E172" s="27" t="s">
        <v>374</v>
      </c>
    </row>
    <row r="173" spans="1:5" ht="18">
      <c r="A173" s="67" t="s">
        <v>371</v>
      </c>
      <c r="B173" s="58" t="s">
        <v>164</v>
      </c>
      <c r="C173" s="112">
        <f>C170/C172+1</f>
        <v>71.212765957446805</v>
      </c>
      <c r="D173" s="68"/>
      <c r="E173" s="27"/>
    </row>
    <row r="174" spans="1:5" ht="18">
      <c r="A174" s="67" t="s">
        <v>370</v>
      </c>
      <c r="B174" s="58" t="s">
        <v>159</v>
      </c>
      <c r="C174" s="110">
        <f>(1/C170)*(C167/1000)/(2*fsw_min*kHz)*1000000000000+C163/C173</f>
        <v>2.3723549596553402</v>
      </c>
      <c r="D174" s="68" t="s">
        <v>7</v>
      </c>
      <c r="E174" s="27"/>
    </row>
    <row r="175" spans="1:5" ht="18">
      <c r="A175" s="67" t="s">
        <v>272</v>
      </c>
      <c r="B175" s="58" t="s">
        <v>161</v>
      </c>
      <c r="C175" s="77">
        <f>C164+C174/2</f>
        <v>4.2061774798276703</v>
      </c>
      <c r="D175" s="68" t="s">
        <v>7</v>
      </c>
      <c r="E175" s="27"/>
    </row>
    <row r="176" spans="1:5" ht="18.75" thickBot="1">
      <c r="A176" s="69" t="s">
        <v>273</v>
      </c>
      <c r="B176" s="70" t="s">
        <v>162</v>
      </c>
      <c r="C176" s="78">
        <f>C164-C174/2</f>
        <v>1.8338225201723299</v>
      </c>
      <c r="D176" s="71" t="s">
        <v>7</v>
      </c>
      <c r="E176" s="145"/>
    </row>
    <row r="177" spans="1:5" ht="15.75" thickBot="1">
      <c r="A177" s="137"/>
      <c r="B177" s="56"/>
      <c r="C177" s="138"/>
      <c r="D177" s="56"/>
    </row>
    <row r="178" spans="1:5">
      <c r="A178" s="433" t="s">
        <v>151</v>
      </c>
      <c r="B178" s="434"/>
      <c r="C178" s="434"/>
      <c r="D178" s="435"/>
      <c r="E178" s="142"/>
    </row>
    <row r="179" spans="1:5" ht="18">
      <c r="A179" s="67" t="s">
        <v>284</v>
      </c>
      <c r="B179" s="58" t="s">
        <v>169</v>
      </c>
      <c r="C179" s="95">
        <v>150</v>
      </c>
      <c r="D179" s="68" t="s">
        <v>157</v>
      </c>
      <c r="E179" s="27" t="s">
        <v>203</v>
      </c>
    </row>
    <row r="180" spans="1:5" ht="31.5">
      <c r="A180" s="136" t="s">
        <v>389</v>
      </c>
      <c r="B180" s="58" t="s">
        <v>388</v>
      </c>
      <c r="C180" s="95">
        <v>0</v>
      </c>
      <c r="D180" s="68" t="s">
        <v>7</v>
      </c>
      <c r="E180" s="27" t="s">
        <v>390</v>
      </c>
    </row>
    <row r="181" spans="1:5" ht="18">
      <c r="A181" s="67" t="s">
        <v>285</v>
      </c>
      <c r="B181" s="58" t="s">
        <v>170</v>
      </c>
      <c r="C181" s="113">
        <v>-4</v>
      </c>
      <c r="D181" s="68" t="s">
        <v>7</v>
      </c>
      <c r="E181" s="27"/>
    </row>
    <row r="182" spans="1:5" ht="18">
      <c r="A182" s="67" t="s">
        <v>286</v>
      </c>
      <c r="B182" s="58" t="s">
        <v>171</v>
      </c>
      <c r="C182" s="77">
        <f>C181/C179*100</f>
        <v>-2.666666666666667</v>
      </c>
      <c r="D182" s="68" t="s">
        <v>7</v>
      </c>
      <c r="E182" s="27"/>
    </row>
    <row r="183" spans="1:5" ht="18">
      <c r="A183" s="67" t="s">
        <v>287</v>
      </c>
      <c r="B183" s="58" t="s">
        <v>172</v>
      </c>
      <c r="C183" s="66">
        <f>(Vout+C180)*Nps/C42</f>
        <v>15.935999999999998</v>
      </c>
      <c r="D183" s="68" t="s">
        <v>7</v>
      </c>
      <c r="E183" s="27"/>
    </row>
    <row r="184" spans="1:5" ht="18">
      <c r="A184" s="67" t="s">
        <v>288</v>
      </c>
      <c r="B184" s="58" t="s">
        <v>204</v>
      </c>
      <c r="C184" s="65">
        <f>-C183*C179/(100*C181)</f>
        <v>5.9759999999999991</v>
      </c>
      <c r="D184" s="68"/>
      <c r="E184" s="27"/>
    </row>
    <row r="185" spans="1:5" ht="33">
      <c r="A185" s="117" t="s">
        <v>383</v>
      </c>
      <c r="B185" s="118" t="s">
        <v>334</v>
      </c>
      <c r="C185" s="131" t="s">
        <v>341</v>
      </c>
      <c r="D185" s="68"/>
      <c r="E185" s="148" t="s">
        <v>410</v>
      </c>
    </row>
    <row r="186" spans="1:5" ht="18">
      <c r="A186" s="117" t="s">
        <v>381</v>
      </c>
      <c r="B186" s="118" t="s">
        <v>334</v>
      </c>
      <c r="C186" s="158" t="str">
        <f>IF(C185="Option 1",0.95,IF(C185="Option 2",1,IF(C185="Option 3",0.9,IF(C185="Option 4",0.8,IF(C185="Option 5",0.6,IF(C185="Option 6",0.6,IF(C185="Option 7","Burst Disabled","")))))))</f>
        <v>Burst Disabled</v>
      </c>
      <c r="D186" s="68"/>
      <c r="E186" s="27"/>
    </row>
    <row r="187" spans="1:5" ht="18">
      <c r="A187" s="67" t="s">
        <v>346</v>
      </c>
      <c r="B187" s="58" t="s">
        <v>343</v>
      </c>
      <c r="C187" s="65">
        <f>IF(C185="Option 1",'tables and calculations'!D226,IF(C185="Option 2",'tables and calculations'!D227,IF(C185="Option 3",'tables and calculations'!D228,IF(C185="Option 4",'tables and calculations'!D229,IF(C185="Option 5",'tables and calculations'!D230,IF(C185="Option 6",'tables and calculations'!D231,IF(C185="Option 7",'tables and calculations'!D232,"")))))))</f>
        <v>2.73</v>
      </c>
      <c r="D187" s="68" t="s">
        <v>179</v>
      </c>
      <c r="E187" s="27"/>
    </row>
    <row r="188" spans="1:5" ht="18">
      <c r="A188" s="67" t="s">
        <v>344</v>
      </c>
      <c r="B188" s="58" t="s">
        <v>173</v>
      </c>
      <c r="C188" s="120">
        <f>C187*(1+(1/(C184-1)))</f>
        <v>3.2786334405144699</v>
      </c>
      <c r="D188" s="68" t="s">
        <v>179</v>
      </c>
      <c r="E188" s="27"/>
    </row>
    <row r="189" spans="1:5" ht="18">
      <c r="A189" s="67" t="s">
        <v>289</v>
      </c>
      <c r="B189" s="58" t="s">
        <v>173</v>
      </c>
      <c r="C189" s="135">
        <v>3.3</v>
      </c>
      <c r="D189" s="68" t="s">
        <v>179</v>
      </c>
      <c r="E189" s="27" t="s">
        <v>183</v>
      </c>
    </row>
    <row r="190" spans="1:5" ht="18">
      <c r="A190" s="67" t="s">
        <v>290</v>
      </c>
      <c r="B190" s="58" t="s">
        <v>174</v>
      </c>
      <c r="C190" s="122">
        <f>C189*(C184-1)</f>
        <v>16.420799999999996</v>
      </c>
      <c r="D190" s="68" t="s">
        <v>179</v>
      </c>
      <c r="E190" s="27"/>
    </row>
    <row r="191" spans="1:5" ht="18">
      <c r="A191" s="11" t="s">
        <v>291</v>
      </c>
      <c r="B191" s="58" t="s">
        <v>174</v>
      </c>
      <c r="C191" s="133">
        <v>18</v>
      </c>
      <c r="D191" s="68" t="s">
        <v>179</v>
      </c>
      <c r="E191" s="27" t="s">
        <v>372</v>
      </c>
    </row>
    <row r="192" spans="1:5" ht="18">
      <c r="A192" s="121" t="s">
        <v>345</v>
      </c>
      <c r="B192" s="58" t="s">
        <v>343</v>
      </c>
      <c r="C192" s="134">
        <f>1/((1/C189)+(1/C191))</f>
        <v>2.7887323943661975</v>
      </c>
      <c r="D192" s="68" t="s">
        <v>179</v>
      </c>
      <c r="E192" s="27"/>
    </row>
    <row r="193" spans="1:6" ht="115.5" customHeight="1">
      <c r="A193" s="117" t="s">
        <v>384</v>
      </c>
      <c r="B193" s="118" t="s">
        <v>334</v>
      </c>
      <c r="C193" s="153" t="str">
        <f>IF(AND(C192&gt;='tables and calculations'!B226/1000,C192&lt;='tables and calculations'!C226/1000),"Option 1",IF(AND(C192&gt;='tables and calculations'!B227/1000,C192&lt;='tables and calculations'!C227/1000),"Option 2",IF(AND(C192&gt;='tables and calculations'!B228/1000,C192&lt;='tables and calculations'!C228/1000),"Option 3",IF(AND(C192&gt;='tables and calculations'!B229/1000,C192&lt;='tables and calculations'!C229/1000),"Option 4",IF(AND(C192&gt;='tables and calculations'!B230/1000,C192&lt;='tables and calculations'!C230/1000),"Option 5",IF(AND(C192&gt;='tables and calculations'!B231/1000,C192&lt;='tables and calculations'!C231/1000),"Option 6",IF(AND(C192&gt;='tables and calculations'!B232/1000,C192&lt;='tables and calculations'!C232/1000),"Option 7","Error, BW resistance does not fall within predefined BW programming ranges")))))))</f>
        <v>Option 7</v>
      </c>
      <c r="D193" s="68"/>
      <c r="E193" s="27"/>
    </row>
    <row r="194" spans="1:6" ht="18">
      <c r="A194" s="117" t="s">
        <v>382</v>
      </c>
      <c r="B194" s="118" t="s">
        <v>334</v>
      </c>
      <c r="C194" s="124" t="str">
        <f>IF(C193="Option 1",0.95,IF(C193="Option 2",1,IF(C193="Option 3",0.9,IF(C193="Option 4",0.8,IF(C193="Option 5",0.6,IF(C193="Option 6",0.6,IF(C193="Option 7","Burst Disabled",IF(C193="Option 8",0.4,"Error"))))))))</f>
        <v>Burst Disabled</v>
      </c>
      <c r="D194" s="68"/>
      <c r="E194" s="27"/>
    </row>
    <row r="195" spans="1:6" ht="18">
      <c r="A195" s="67" t="s">
        <v>347</v>
      </c>
      <c r="B195" s="58" t="s">
        <v>169</v>
      </c>
      <c r="C195" s="66">
        <f>-C181*(C191+C189)/C189/(Vout+C180)*C42/Nps*100</f>
        <v>162.01168309602048</v>
      </c>
      <c r="D195" s="68" t="s">
        <v>157</v>
      </c>
      <c r="E195" s="27"/>
    </row>
    <row r="196" spans="1:6">
      <c r="A196" s="67" t="s">
        <v>292</v>
      </c>
      <c r="B196" s="58"/>
      <c r="C196" s="79">
        <f>1/(50*f0*10^3)/2/3.14/(C189*C191/(C189+C191))*10^9</f>
        <v>8.9551187248808759</v>
      </c>
      <c r="D196" s="68" t="s">
        <v>70</v>
      </c>
      <c r="E196" s="27"/>
    </row>
    <row r="197" spans="1:6" ht="15.75" thickBot="1">
      <c r="A197" s="74" t="s">
        <v>293</v>
      </c>
      <c r="B197" s="75"/>
      <c r="C197" s="96">
        <v>10</v>
      </c>
      <c r="D197" s="76" t="s">
        <v>70</v>
      </c>
      <c r="E197" s="145" t="s">
        <v>185</v>
      </c>
    </row>
    <row r="198" spans="1:6" ht="15.75" thickBot="1">
      <c r="A198" s="50"/>
      <c r="C198" s="53"/>
    </row>
    <row r="199" spans="1:6">
      <c r="A199" s="433" t="s">
        <v>332</v>
      </c>
      <c r="B199" s="434"/>
      <c r="C199" s="434"/>
      <c r="D199" s="435"/>
      <c r="E199" s="142"/>
    </row>
    <row r="200" spans="1:6" ht="18">
      <c r="A200" s="67" t="s">
        <v>279</v>
      </c>
      <c r="B200" s="58" t="s">
        <v>166</v>
      </c>
      <c r="C200" s="112">
        <v>37.5</v>
      </c>
      <c r="D200" s="68" t="s">
        <v>152</v>
      </c>
      <c r="E200" s="27"/>
    </row>
    <row r="201" spans="1:6" ht="18">
      <c r="A201" s="72" t="s">
        <v>280</v>
      </c>
      <c r="B201" s="59" t="s">
        <v>167</v>
      </c>
      <c r="C201" s="97">
        <v>9.5</v>
      </c>
      <c r="D201" s="73" t="s">
        <v>154</v>
      </c>
      <c r="E201" s="27" t="s">
        <v>182</v>
      </c>
    </row>
    <row r="202" spans="1:6" ht="18">
      <c r="A202" s="72" t="s">
        <v>282</v>
      </c>
      <c r="B202" s="59" t="s">
        <v>168</v>
      </c>
      <c r="C202" s="160">
        <f>1000000000*(C200/1000000)*((C201/1000)-(0.00078)-(0.000265))/(C174-C206)</f>
        <v>157.55793901007598</v>
      </c>
      <c r="D202" s="73" t="s">
        <v>156</v>
      </c>
      <c r="E202" s="27"/>
    </row>
    <row r="203" spans="1:6" ht="16.5" customHeight="1">
      <c r="A203" s="72" t="s">
        <v>283</v>
      </c>
      <c r="B203" s="59" t="s">
        <v>168</v>
      </c>
      <c r="C203" s="157">
        <v>100</v>
      </c>
      <c r="D203" s="73" t="s">
        <v>156</v>
      </c>
      <c r="E203" s="27" t="s">
        <v>509</v>
      </c>
      <c r="F203"/>
    </row>
    <row r="204" spans="1:6" ht="18">
      <c r="A204" s="72" t="s">
        <v>391</v>
      </c>
      <c r="B204" s="59" t="s">
        <v>380</v>
      </c>
      <c r="C204" s="161">
        <v>0.6</v>
      </c>
      <c r="D204" s="73" t="s">
        <v>7</v>
      </c>
      <c r="E204" s="27" t="s">
        <v>508</v>
      </c>
    </row>
    <row r="205" spans="1:6" ht="34.5" customHeight="1">
      <c r="A205" s="72" t="s">
        <v>507</v>
      </c>
      <c r="B205" s="59" t="s">
        <v>510</v>
      </c>
      <c r="C205" s="170">
        <f>'tables and calculations'!B259</f>
        <v>7.5067669172932311E-2</v>
      </c>
      <c r="D205" s="73" t="s">
        <v>7</v>
      </c>
      <c r="E205" s="27"/>
    </row>
    <row r="206" spans="1:6" ht="33">
      <c r="A206" s="72" t="s">
        <v>348</v>
      </c>
      <c r="B206" s="59" t="s">
        <v>349</v>
      </c>
      <c r="C206" s="156">
        <v>0.36</v>
      </c>
      <c r="D206" s="73" t="s">
        <v>7</v>
      </c>
      <c r="E206" s="148" t="s">
        <v>511</v>
      </c>
    </row>
    <row r="207" spans="1:6" ht="18">
      <c r="A207" s="72" t="s">
        <v>350</v>
      </c>
      <c r="B207" s="59" t="s">
        <v>351</v>
      </c>
      <c r="C207" s="125">
        <f>'tables and calculations'!B263/1000</f>
        <v>323.55555555555549</v>
      </c>
      <c r="D207" s="64" t="s">
        <v>148</v>
      </c>
      <c r="E207" s="431"/>
      <c r="F207"/>
    </row>
    <row r="208" spans="1:6" ht="18">
      <c r="A208" s="72" t="s">
        <v>353</v>
      </c>
      <c r="B208" s="59" t="s">
        <v>352</v>
      </c>
      <c r="C208" s="125">
        <f>'tables and calculations'!B264/1000</f>
        <v>150.61009077475191</v>
      </c>
      <c r="D208" s="64" t="s">
        <v>148</v>
      </c>
      <c r="E208" s="432"/>
    </row>
    <row r="209" spans="1:7" ht="18">
      <c r="A209" s="72" t="s">
        <v>354</v>
      </c>
      <c r="B209" s="59" t="s">
        <v>351</v>
      </c>
      <c r="C209" s="130">
        <v>330</v>
      </c>
      <c r="D209" s="64" t="s">
        <v>148</v>
      </c>
      <c r="E209" s="27" t="s">
        <v>375</v>
      </c>
    </row>
    <row r="210" spans="1:7" ht="18">
      <c r="A210" s="72" t="s">
        <v>355</v>
      </c>
      <c r="B210" s="59" t="s">
        <v>352</v>
      </c>
      <c r="C210" s="130">
        <v>150</v>
      </c>
      <c r="D210" s="64" t="s">
        <v>148</v>
      </c>
      <c r="E210" s="27" t="s">
        <v>376</v>
      </c>
    </row>
    <row r="211" spans="1:7" ht="18">
      <c r="A211" s="72" t="s">
        <v>364</v>
      </c>
      <c r="B211" s="59" t="s">
        <v>349</v>
      </c>
      <c r="C211" s="126">
        <f>IF(C193="Option 5",0,IF(AND('tables and calculations'!B271&lt;0,'tables and calculations'!B274=0),0,'tables and calculations'!B271))</f>
        <v>0.3417512266520023</v>
      </c>
      <c r="D211" s="73" t="s">
        <v>7</v>
      </c>
      <c r="E211" s="27"/>
    </row>
    <row r="212" spans="1:7" ht="18">
      <c r="A212" s="72" t="s">
        <v>512</v>
      </c>
      <c r="B212" s="59" t="s">
        <v>513</v>
      </c>
      <c r="C212" s="126">
        <f>'tables and calculations'!$B$273</f>
        <v>7.9296875</v>
      </c>
      <c r="D212" s="73" t="s">
        <v>7</v>
      </c>
      <c r="E212" s="27" t="s">
        <v>514</v>
      </c>
    </row>
    <row r="213" spans="1:7" ht="18">
      <c r="A213" s="72" t="str">
        <f>IF($C$194="Burst Disabled","ZCS Disabled Threshold","Actual Burst Mode Exit Threshold")</f>
        <v>ZCS Disabled Threshold</v>
      </c>
      <c r="B213" s="59" t="s">
        <v>380</v>
      </c>
      <c r="C213" s="126">
        <f>IF('tables and calculations'!B272&lt;0.2,0.2,'tables and calculations'!B272)</f>
        <v>0.54545454545454541</v>
      </c>
      <c r="D213" s="73" t="s">
        <v>7</v>
      </c>
      <c r="E213" s="27"/>
      <c r="G213"/>
    </row>
    <row r="214" spans="1:7" ht="18">
      <c r="A214" s="72" t="str">
        <f>IF($C$194="Burst Disabled","Max Switching Frequency Clamp Threshold","Actual Burst Mode Entry Threshold")</f>
        <v>Max Switching Frequency Clamp Threshold</v>
      </c>
      <c r="B214" s="59" t="s">
        <v>386</v>
      </c>
      <c r="C214" s="152">
        <f>IF($C$194="burst disabled",IF(C213*0.4&lt;0.2,0.2,C213*0.4),IF($C$194="Error","Error",IF($C$194*$C$213&lt;0.2,0.2,$C$213*$C$194)))</f>
        <v>0.21818181818181817</v>
      </c>
      <c r="D214" s="68" t="s">
        <v>7</v>
      </c>
      <c r="E214" s="27"/>
    </row>
    <row r="215" spans="1:7" ht="18">
      <c r="A215" s="72" t="s">
        <v>534</v>
      </c>
      <c r="B215" s="59" t="s">
        <v>535</v>
      </c>
      <c r="C215" s="175">
        <f>IF($C$22="UCC256403",40,IF($C$22="UCC256404",40,IF($C$22="UCC256404B",40,16)))</f>
        <v>40</v>
      </c>
      <c r="D215" s="73"/>
      <c r="E215" s="174" t="s">
        <v>536</v>
      </c>
    </row>
    <row r="216" spans="1:7" ht="18.75" thickBot="1">
      <c r="A216" s="69" t="s">
        <v>281</v>
      </c>
      <c r="B216" s="70" t="s">
        <v>167</v>
      </c>
      <c r="C216" s="128">
        <f>C203*0.000001*(C174-C211)/(C200*0.000001)</f>
        <v>5.4149432880089003</v>
      </c>
      <c r="D216" s="71" t="s">
        <v>154</v>
      </c>
      <c r="E216" s="145"/>
    </row>
    <row r="217" spans="1:7" ht="15.75" thickBot="1">
      <c r="A217" s="57"/>
      <c r="B217" s="56"/>
      <c r="C217" s="56"/>
      <c r="D217" s="56"/>
    </row>
    <row r="218" spans="1:7">
      <c r="A218" s="360" t="s">
        <v>150</v>
      </c>
      <c r="B218" s="361"/>
      <c r="C218" s="361"/>
      <c r="D218" s="362"/>
      <c r="E218" s="142"/>
    </row>
    <row r="219" spans="1:7">
      <c r="A219" s="67" t="s">
        <v>294</v>
      </c>
      <c r="B219" s="58"/>
      <c r="C219" s="113">
        <v>0.43</v>
      </c>
      <c r="D219" s="68" t="s">
        <v>7</v>
      </c>
      <c r="E219" s="27"/>
    </row>
    <row r="220" spans="1:7">
      <c r="A220" s="67" t="s">
        <v>295</v>
      </c>
      <c r="B220" s="58"/>
      <c r="C220" s="113">
        <v>0.6</v>
      </c>
      <c r="D220" s="68" t="s">
        <v>7</v>
      </c>
      <c r="E220" s="27"/>
    </row>
    <row r="221" spans="1:7">
      <c r="A221" s="67" t="s">
        <v>296</v>
      </c>
      <c r="B221" s="58"/>
      <c r="C221" s="113">
        <v>4</v>
      </c>
      <c r="D221" s="68" t="s">
        <v>7</v>
      </c>
      <c r="E221" s="27"/>
    </row>
    <row r="222" spans="1:7">
      <c r="A222" s="67" t="s">
        <v>297</v>
      </c>
      <c r="B222" s="58"/>
      <c r="C222" s="95">
        <v>150</v>
      </c>
      <c r="D222" s="68" t="s">
        <v>157</v>
      </c>
      <c r="E222" s="27" t="s">
        <v>206</v>
      </c>
    </row>
    <row r="223" spans="1:7">
      <c r="A223" s="67" t="s">
        <v>298</v>
      </c>
      <c r="B223" s="58"/>
      <c r="C223" s="66">
        <f>C222/C219*C220</f>
        <v>209.30232558139534</v>
      </c>
      <c r="D223" s="68" t="s">
        <v>157</v>
      </c>
      <c r="E223" s="27"/>
    </row>
    <row r="224" spans="1:7">
      <c r="A224" s="67" t="s">
        <v>299</v>
      </c>
      <c r="B224" s="58"/>
      <c r="C224" s="77">
        <f>C219/C222*100</f>
        <v>0.28666666666666668</v>
      </c>
      <c r="D224" s="68" t="s">
        <v>7</v>
      </c>
      <c r="E224" s="27"/>
    </row>
    <row r="225" spans="1:5" ht="18">
      <c r="A225" s="67" t="s">
        <v>300</v>
      </c>
      <c r="B225" s="58" t="s">
        <v>205</v>
      </c>
      <c r="C225" s="77">
        <f>C224/(Pout/eff/Vblk)</f>
        <v>0.50932569974554709</v>
      </c>
      <c r="D225" s="68"/>
      <c r="E225" s="27"/>
    </row>
    <row r="226" spans="1:5" ht="18">
      <c r="A226" s="67" t="s">
        <v>301</v>
      </c>
      <c r="B226" s="58" t="s">
        <v>175</v>
      </c>
      <c r="C226" s="95">
        <v>100</v>
      </c>
      <c r="D226" s="68" t="s">
        <v>70</v>
      </c>
      <c r="E226" s="149" t="s">
        <v>402</v>
      </c>
    </row>
    <row r="227" spans="1:5" ht="18">
      <c r="A227" s="67" t="s">
        <v>302</v>
      </c>
      <c r="B227" s="58" t="s">
        <v>176</v>
      </c>
      <c r="C227" s="109">
        <f>Cr*10^-6/(C226*10^-12)*C225</f>
        <v>901.50648854961821</v>
      </c>
      <c r="D227" s="68" t="s">
        <v>155</v>
      </c>
      <c r="E227" s="27"/>
    </row>
    <row r="228" spans="1:5" ht="18">
      <c r="A228" s="67" t="s">
        <v>303</v>
      </c>
      <c r="B228" s="58" t="s">
        <v>176</v>
      </c>
      <c r="C228" s="95">
        <v>100</v>
      </c>
      <c r="D228" s="68" t="s">
        <v>155</v>
      </c>
      <c r="E228" s="27" t="s">
        <v>184</v>
      </c>
    </row>
    <row r="229" spans="1:5" ht="18">
      <c r="A229" s="67" t="s">
        <v>304</v>
      </c>
      <c r="B229" s="58"/>
      <c r="C229" s="77">
        <f>C162*C228*C226*10^-12/(Cr*10^-6)</f>
        <v>0.13427225412173213</v>
      </c>
      <c r="D229" s="68" t="s">
        <v>7</v>
      </c>
      <c r="E229" s="27"/>
    </row>
    <row r="230" spans="1:5">
      <c r="A230" s="67" t="s">
        <v>305</v>
      </c>
      <c r="B230" s="58"/>
      <c r="C230" s="77">
        <f>C221*Cr*10^-6/(C228*C226*10^-12)</f>
        <v>70.8</v>
      </c>
      <c r="D230" s="68" t="s">
        <v>10</v>
      </c>
      <c r="E230" s="27"/>
    </row>
    <row r="231" spans="1:5" ht="15.75" thickBot="1">
      <c r="A231" s="69" t="s">
        <v>306</v>
      </c>
      <c r="B231" s="70"/>
      <c r="C231" s="78">
        <f>C230*Nps</f>
        <v>58.763999999999996</v>
      </c>
      <c r="D231" s="71" t="s">
        <v>10</v>
      </c>
      <c r="E231" s="145"/>
    </row>
    <row r="232" spans="1:5">
      <c r="A232" s="56"/>
      <c r="B232" s="56"/>
      <c r="C232" s="56"/>
      <c r="D232" s="56"/>
    </row>
    <row r="233" spans="1:5">
      <c r="A233" s="56"/>
      <c r="B233" s="56"/>
      <c r="C233" s="56"/>
      <c r="D233" s="56"/>
    </row>
    <row r="234" spans="1:5">
      <c r="D234"/>
    </row>
  </sheetData>
  <sheetProtection algorithmName="SHA-512" hashValue="TnUlhMZ4WGPvUwfBokVpVLa+63xSpZwAAehQrYjop3Wtc3secy8jQF4q1AV4o3ZOplKYs/YYYzv1DW1mHNxfjA==" saltValue="Qvc/tlylv896XeozW+nJRw==" spinCount="100000" sheet="1" objects="1" scenarios="1"/>
  <dataConsolidate/>
  <mergeCells count="37">
    <mergeCell ref="E207:E208"/>
    <mergeCell ref="A178:D178"/>
    <mergeCell ref="A218:D218"/>
    <mergeCell ref="A143:D143"/>
    <mergeCell ref="A161:D161"/>
    <mergeCell ref="A199:D199"/>
    <mergeCell ref="A133:D133"/>
    <mergeCell ref="A137:D137"/>
    <mergeCell ref="A129:D129"/>
    <mergeCell ref="A115:D115"/>
    <mergeCell ref="A114:D114"/>
    <mergeCell ref="A120:D120"/>
    <mergeCell ref="A1:D1"/>
    <mergeCell ref="B2:D2"/>
    <mergeCell ref="A3:D3"/>
    <mergeCell ref="C4:D4"/>
    <mergeCell ref="A5:D5"/>
    <mergeCell ref="A6:D6"/>
    <mergeCell ref="A23:D23"/>
    <mergeCell ref="A24:D24"/>
    <mergeCell ref="A7:D11"/>
    <mergeCell ref="A12:D16"/>
    <mergeCell ref="A18:D20"/>
    <mergeCell ref="A17:D17"/>
    <mergeCell ref="A30:D30"/>
    <mergeCell ref="A126:D126"/>
    <mergeCell ref="A38:D38"/>
    <mergeCell ref="A50:D50"/>
    <mergeCell ref="A59:D60"/>
    <mergeCell ref="A31:D31"/>
    <mergeCell ref="A45:D45"/>
    <mergeCell ref="A49:D49"/>
    <mergeCell ref="A51:D54"/>
    <mergeCell ref="A36:D36"/>
    <mergeCell ref="A89:D89"/>
    <mergeCell ref="A107:D107"/>
    <mergeCell ref="A111:D111"/>
  </mergeCells>
  <conditionalFormatting sqref="C102">
    <cfRule type="containsText" dxfId="2" priority="1" operator="containsText" text="Yes">
      <formula>NOT(ISERROR(SEARCH("Yes",C102)))</formula>
    </cfRule>
    <cfRule type="containsText" dxfId="1" priority="2" operator="containsText" text="CAUTION">
      <formula>NOT(ISERROR(SEARCH("CAUTION",C102)))</formula>
    </cfRule>
  </conditionalFormatting>
  <dataValidations xWindow="707" yWindow="904" count="24">
    <dataValidation type="decimal" operator="greaterThan" allowBlank="1" showInputMessage="1" showErrorMessage="1" errorTitle="Nominal PFC Stage Output Voltage" error="Must be &gt; VIN_PEAK(max)" promptTitle="Nominal PFC Stage Output Voltage" prompt="Bulk output voltage of the PFC stage." sqref="C32" xr:uid="{00000000-0002-0000-0100-000000000000}">
      <formula1>Vin_peak_max</formula1>
    </dataValidation>
    <dataValidation type="decimal" errorStyle="warning" showErrorMessage="1" errorTitle="LLC Switching Frequency" error="Ideally, for size, EMI, and switching loss considertions, select a switching frequency between 100 kHz and 150 kHz " promptTitle="LLC Switching Frequency" prompt="Enter desired nominal LLC switching frequency, usually between 100 kHz and 110 kHz" sqref="C37" xr:uid="{00000000-0002-0000-0100-000001000000}">
      <formula1>100</formula1>
      <formula2>150</formula2>
    </dataValidation>
    <dataValidation type="decimal" errorStyle="warning" allowBlank="1" showErrorMessage="1" errorTitle="Actual LLC Turns Ratio" error="Actual LLC turns ratio should be within 10% of recommended value" promptTitle="LLC Transformer Turns Ratio" prompt="Enter the actual turns ratio of the LLC transformer used" sqref="C40:C42" xr:uid="{00000000-0002-0000-0100-000002000000}">
      <formula1>0.9*Nps_rec</formula1>
      <formula2>1.1*Nps_rec</formula2>
    </dataValidation>
    <dataValidation type="decimal" operator="lessThan" allowBlank="1" showErrorMessage="1" errorTitle="Minimum PFC Voltage" error="Must be less than nominal PFC output voltage" promptTitle="Minimum PFC Voltage" prompt="Enter the allowable minimum voltage of PFC at end of hold-up time" sqref="C34" xr:uid="{00000000-0002-0000-0100-000003000000}">
      <formula1>Vblk</formula1>
    </dataValidation>
    <dataValidation allowBlank="1" showErrorMessage="1" promptTitle="LLC Output Voltage" prompt="Enter required nominal output voltage of converter" sqref="C25" xr:uid="{00000000-0002-0000-0100-000004000000}"/>
    <dataValidation allowBlank="1" showErrorMessage="1" sqref="C27" xr:uid="{00000000-0002-0000-0100-000005000000}"/>
    <dataValidation allowBlank="1" showErrorMessage="1" promptTitle="Maximum Output Voltage Ripple" prompt="Enter the maximum output voltage ripple" sqref="C28" xr:uid="{00000000-0002-0000-0100-000006000000}"/>
    <dataValidation allowBlank="1" showErrorMessage="1" promptTitle="Maximum Output Power" prompt="Enter required maximum converter output power in Watts." sqref="C26" xr:uid="{00000000-0002-0000-0100-000007000000}"/>
    <dataValidation errorStyle="warning" allowBlank="1" showInputMessage="1" showErrorMessage="1" promptTitle="Ln Selected from Curves Shown" prompt="Enter Ln value to satisfy Attainable MG(PEAK) &gt; MG(max)" sqref="C55" xr:uid="{00000000-0002-0000-0100-000008000000}"/>
    <dataValidation errorStyle="warning" allowBlank="1" showInputMessage="1" showErrorMessage="1" promptTitle="Quality Factor Qe" prompt="Enter Qe value on selected Ln curve that would result in an Attainable MG(PEAK) &gt; MG(max)" sqref="C56" xr:uid="{00000000-0002-0000-0100-000009000000}"/>
    <dataValidation type="decimal" errorStyle="warning" showErrorMessage="1" errorTitle="Cr value" error="Use a capacitor that is within 10% of the recommended value" promptTitle="Resonant Capacitor Value" prompt="Enter actual value of Resonant Capacitor used" sqref="C93" xr:uid="{00000000-0002-0000-0100-00000A000000}">
      <formula1>C92*0.9</formula1>
      <formula2>C92*1.1</formula2>
    </dataValidation>
    <dataValidation type="decimal" errorStyle="warning" allowBlank="1" showErrorMessage="1" errorTitle="Resonant Inductor Value" error="Use a Resonant Inductor value within 10% of the recommended value" promptTitle="Resonant Inductor Value" prompt="Enter the actual value of the Resonant Inductor Value used" sqref="C95" xr:uid="{00000000-0002-0000-0100-00000B000000}">
      <formula1>C94*0.9</formula1>
      <formula2>C94*1.1</formula2>
    </dataValidation>
    <dataValidation type="decimal" errorStyle="warning" allowBlank="1" showErrorMessage="1" errorTitle="Magnetizing Inductance" error="Use a magnetizing inductance that is within 10% of the recommended value" promptTitle="Magnetizing Inductance" prompt="Enter the actual Transformer Magnetizing Inductance that is used." sqref="C97" xr:uid="{00000000-0002-0000-0100-00000C000000}">
      <formula1>C96*0.9</formula1>
      <formula2>C96*1.1</formula2>
    </dataValidation>
    <dataValidation errorStyle="warning" allowBlank="1" showInputMessage="1" showErrorMessage="1" promptTitle="Normalized freq at Mg(max)" prompt="Enter the corresponding normalized frequency at Mg(max) shown on the Ln_Qe Gain curve above " sqref="C103" xr:uid="{00000000-0002-0000-0100-00000D000000}"/>
    <dataValidation errorStyle="warning" allowBlank="1" showInputMessage="1" showErrorMessage="1" promptTitle="Normalized freq at Mg(min)" prompt="Enter the corresponding normalized frequency at Mg(min) shown on the Ln_Qe Gain curve above " sqref="C104" xr:uid="{00000000-0002-0000-0100-00000E000000}"/>
    <dataValidation type="decimal" operator="lessThan" allowBlank="1" showInputMessage="1" showErrorMessage="1" error="Enter efficiency less than 1" sqref="C29" xr:uid="{00000000-0002-0000-0100-00000F000000}">
      <formula1>1</formula1>
    </dataValidation>
    <dataValidation type="decimal" errorStyle="warning" operator="greaterThan" allowBlank="1" showInputMessage="1" showErrorMessage="1" error="Lower BW Resistance must be at least &gt; RBMTProgram_x000a_" sqref="C189" xr:uid="{00000000-0002-0000-0100-000010000000}">
      <formula1>C187</formula1>
    </dataValidation>
    <dataValidation allowBlank="1" showInputMessage="1" showErrorMessage="1" error="Initial Precharge Voltage must be within 0V to 1V" sqref="C209" xr:uid="{00000000-0002-0000-0100-000011000000}"/>
    <dataValidation allowBlank="1" showInputMessage="1" showErrorMessage="1" error="Burst Mode Threshold Voltage must be between 0.2V and 4V" sqref="C210 C202:C203" xr:uid="{00000000-0002-0000-0100-000012000000}"/>
    <dataValidation errorStyle="warning" allowBlank="1" showInputMessage="1" showErrorMessage="1" errorTitle="Max Working Voltage Range of VCR" error="To properly tune this parameter, please enter a number between 0 and 5.4_x000a_" sqref="C169 C171" xr:uid="{00000000-0002-0000-0100-000013000000}"/>
    <dataValidation type="decimal" allowBlank="1" showInputMessage="1" showErrorMessage="1" errorTitle="Max Working Voltage Range of VCR" error="To properly tune this parameter, please enter a number between 3 and 5.5_x000a_" sqref="C165" xr:uid="{00000000-0002-0000-0100-000014000000}">
      <formula1>3</formula1>
      <formula2>5.5</formula2>
    </dataValidation>
    <dataValidation type="decimal" allowBlank="1" showInputMessage="1" showErrorMessage="1" errorTitle="Iramp Contribution" error="To properly tune this parameter, please enter a number between 1V and 2V_x000a_" sqref="C166" xr:uid="{00000000-0002-0000-0100-000015000000}">
      <formula1>1</formula1>
      <formula2>2.5</formula2>
    </dataValidation>
    <dataValidation type="decimal" allowBlank="1" showInputMessage="1" showErrorMessage="1" error="Initial Precharge Voltage must be greater than Vssinit_min and less than 1 V" sqref="C206" xr:uid="{00000000-0002-0000-0100-000016000000}">
      <formula1>C205</formula1>
      <formula2>1</formula2>
    </dataValidation>
    <dataValidation type="decimal" allowBlank="1" showInputMessage="1" showErrorMessage="1" error="Coupling Coefficient must be between 0 and 1" sqref="C91" xr:uid="{00000000-0002-0000-0100-000017000000}">
      <formula1>0</formula1>
      <formula2>1</formula2>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Equation.DSMT4" shapeId="2051" r:id="rId4">
          <objectPr defaultSize="0" r:id="rId5">
            <anchor moveWithCells="1">
              <from>
                <xdr:col>4</xdr:col>
                <xdr:colOff>9525</xdr:colOff>
                <xdr:row>204</xdr:row>
                <xdr:rowOff>9525</xdr:rowOff>
              </from>
              <to>
                <xdr:col>4</xdr:col>
                <xdr:colOff>2324100</xdr:colOff>
                <xdr:row>204</xdr:row>
                <xdr:rowOff>428625</xdr:rowOff>
              </to>
            </anchor>
          </objectPr>
        </oleObject>
      </mc:Choice>
      <mc:Fallback>
        <oleObject progId="Equation.DSMT4" shapeId="2051" r:id="rId4"/>
      </mc:Fallback>
    </mc:AlternateContent>
  </oleObjects>
  <extLst>
    <ext xmlns:x14="http://schemas.microsoft.com/office/spreadsheetml/2009/9/main" uri="{CCE6A557-97BC-4b89-ADB6-D9C93CAAB3DF}">
      <x14:dataValidations xmlns:xm="http://schemas.microsoft.com/office/excel/2006/main" xWindow="707" yWindow="904" count="3">
        <x14:dataValidation type="list" allowBlank="1" showInputMessage="1" showErrorMessage="1" xr:uid="{00000000-0002-0000-0100-000018000000}">
          <x14:formula1>
            <xm:f>'tables and calculations'!$A$226:$A$232</xm:f>
          </x14:formula1>
          <xm:sqref>C185</xm:sqref>
        </x14:dataValidation>
        <x14:dataValidation type="list" allowBlank="1" showInputMessage="1" showErrorMessage="1" xr:uid="{00000000-0002-0000-0100-000019000000}">
          <x14:formula1>
            <xm:f>'tables and calculations'!$A$210:$A$216</xm:f>
          </x14:formula1>
          <xm:sqref>C22</xm:sqref>
        </x14:dataValidation>
        <x14:dataValidation type="list" allowBlank="1" showInputMessage="1" showErrorMessage="1" xr:uid="{00000000-0002-0000-0100-00001A000000}">
          <x14:formula1>
            <xm:f>'tables and calculations'!$A$219:$A$220</xm:f>
          </x14:formula1>
          <xm:sqref>C90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7:DG1406"/>
  <sheetViews>
    <sheetView topLeftCell="N1" zoomScale="115" zoomScaleNormal="115" workbookViewId="0">
      <pane ySplit="7" topLeftCell="A64" activePane="bottomLeft" state="frozen"/>
      <selection activeCell="W1" sqref="W1"/>
      <selection pane="bottomLeft" activeCell="Q80" sqref="Q80"/>
    </sheetView>
  </sheetViews>
  <sheetFormatPr defaultRowHeight="15"/>
  <cols>
    <col min="1" max="1" width="37.85546875" bestFit="1" customWidth="1"/>
    <col min="2" max="2" width="38.85546875" bestFit="1" customWidth="1"/>
    <col min="3" max="3" width="10.140625" bestFit="1" customWidth="1"/>
    <col min="4" max="4" width="8.7109375" bestFit="1" customWidth="1"/>
    <col min="5" max="5" width="12.7109375" customWidth="1"/>
    <col min="6" max="6" width="17.42578125" bestFit="1" customWidth="1"/>
    <col min="7" max="7" width="10.140625" bestFit="1" customWidth="1"/>
    <col min="8" max="8" width="10.5703125" bestFit="1" customWidth="1"/>
    <col min="9" max="10" width="12.7109375" customWidth="1"/>
    <col min="11" max="11" width="51.28515625" customWidth="1"/>
    <col min="12" max="12" width="53" customWidth="1"/>
    <col min="13" max="13" width="52.42578125" customWidth="1"/>
    <col min="14" max="14" width="53" bestFit="1" customWidth="1"/>
    <col min="15" max="15" width="46.5703125" bestFit="1" customWidth="1"/>
    <col min="16" max="16" width="39" bestFit="1" customWidth="1"/>
    <col min="17" max="17" width="43.28515625" bestFit="1" customWidth="1"/>
    <col min="18" max="65" width="12.7109375" customWidth="1"/>
  </cols>
  <sheetData>
    <row r="7" spans="2:65">
      <c r="B7" s="6" t="s">
        <v>30</v>
      </c>
      <c r="C7" s="6" t="s">
        <v>126</v>
      </c>
      <c r="D7" s="6" t="s">
        <v>27</v>
      </c>
      <c r="F7" s="6" t="s">
        <v>30</v>
      </c>
      <c r="G7" s="6" t="s">
        <v>126</v>
      </c>
      <c r="H7" s="6" t="s">
        <v>27</v>
      </c>
      <c r="J7" s="6" t="s">
        <v>30</v>
      </c>
      <c r="K7" s="6" t="s">
        <v>126</v>
      </c>
      <c r="L7" s="6"/>
      <c r="M7" s="6" t="s">
        <v>27</v>
      </c>
      <c r="O7" s="6" t="s">
        <v>30</v>
      </c>
      <c r="P7" s="6" t="s">
        <v>126</v>
      </c>
      <c r="Q7" s="6" t="s">
        <v>27</v>
      </c>
      <c r="S7" s="6" t="s">
        <v>30</v>
      </c>
      <c r="T7" s="6" t="s">
        <v>126</v>
      </c>
      <c r="U7" s="6" t="s">
        <v>27</v>
      </c>
      <c r="W7" s="6" t="s">
        <v>30</v>
      </c>
      <c r="X7" s="6" t="s">
        <v>126</v>
      </c>
      <c r="Y7" s="6" t="s">
        <v>27</v>
      </c>
      <c r="AA7" s="6" t="s">
        <v>30</v>
      </c>
      <c r="AB7" s="6" t="s">
        <v>126</v>
      </c>
      <c r="AC7" s="6" t="s">
        <v>27</v>
      </c>
      <c r="AE7" s="6" t="s">
        <v>30</v>
      </c>
      <c r="AF7" s="6" t="s">
        <v>126</v>
      </c>
      <c r="AG7" s="6" t="s">
        <v>27</v>
      </c>
      <c r="AI7" s="6" t="s">
        <v>30</v>
      </c>
      <c r="AJ7" s="6" t="s">
        <v>126</v>
      </c>
      <c r="AK7" s="6" t="s">
        <v>27</v>
      </c>
      <c r="AM7" s="6" t="s">
        <v>30</v>
      </c>
      <c r="AN7" s="6" t="s">
        <v>126</v>
      </c>
      <c r="AO7" s="6" t="s">
        <v>27</v>
      </c>
      <c r="AQ7" s="6"/>
      <c r="AR7" s="6"/>
      <c r="AS7" s="6"/>
      <c r="AU7" s="6" t="s">
        <v>30</v>
      </c>
      <c r="AV7" s="6" t="s">
        <v>126</v>
      </c>
      <c r="AW7" s="6" t="s">
        <v>27</v>
      </c>
      <c r="AY7" s="6" t="s">
        <v>30</v>
      </c>
      <c r="AZ7" s="6" t="s">
        <v>126</v>
      </c>
      <c r="BA7" s="6" t="s">
        <v>27</v>
      </c>
      <c r="BC7" s="6" t="s">
        <v>30</v>
      </c>
      <c r="BD7" s="6" t="s">
        <v>126</v>
      </c>
      <c r="BE7" s="6" t="s">
        <v>27</v>
      </c>
      <c r="BG7" s="6" t="s">
        <v>30</v>
      </c>
      <c r="BH7" s="6" t="s">
        <v>126</v>
      </c>
      <c r="BI7" s="6" t="s">
        <v>27</v>
      </c>
      <c r="BK7" s="6" t="s">
        <v>30</v>
      </c>
      <c r="BL7" s="6" t="s">
        <v>126</v>
      </c>
      <c r="BM7" s="6" t="s">
        <v>27</v>
      </c>
    </row>
    <row r="8" spans="2:65">
      <c r="B8" s="19">
        <v>6.95</v>
      </c>
      <c r="C8" s="19">
        <v>0.15</v>
      </c>
      <c r="D8" s="19">
        <v>1.5</v>
      </c>
      <c r="E8" s="16"/>
      <c r="F8" s="19">
        <v>5.81</v>
      </c>
      <c r="G8" s="19">
        <v>0.15</v>
      </c>
      <c r="H8" s="19">
        <v>2</v>
      </c>
      <c r="I8" s="16"/>
      <c r="J8" s="19">
        <v>5.03</v>
      </c>
      <c r="K8" s="19">
        <v>0.15</v>
      </c>
      <c r="L8" s="19"/>
      <c r="M8" s="19">
        <v>2.5</v>
      </c>
      <c r="N8" s="16"/>
      <c r="O8" s="19">
        <v>4.47</v>
      </c>
      <c r="P8" s="19">
        <v>0.15</v>
      </c>
      <c r="Q8" s="19">
        <v>3</v>
      </c>
      <c r="R8" s="16"/>
      <c r="S8" s="19">
        <v>4.09</v>
      </c>
      <c r="T8" s="19">
        <v>0.15</v>
      </c>
      <c r="U8" s="19">
        <v>3.5</v>
      </c>
      <c r="V8" s="16"/>
      <c r="W8" s="19">
        <v>3.76</v>
      </c>
      <c r="X8" s="19">
        <v>0.15</v>
      </c>
      <c r="Y8" s="19">
        <v>4</v>
      </c>
      <c r="Z8" s="16"/>
      <c r="AA8" s="19">
        <v>3.51</v>
      </c>
      <c r="AB8" s="19">
        <v>0.15</v>
      </c>
      <c r="AC8" s="19">
        <v>4.5</v>
      </c>
      <c r="AD8" s="16"/>
      <c r="AE8" s="19">
        <v>3.32</v>
      </c>
      <c r="AF8" s="19">
        <v>0.15</v>
      </c>
      <c r="AG8" s="19">
        <v>5</v>
      </c>
      <c r="AH8" s="16"/>
      <c r="AI8" s="19">
        <v>3.14</v>
      </c>
      <c r="AJ8" s="19">
        <v>0.15</v>
      </c>
      <c r="AK8" s="19">
        <v>5.5</v>
      </c>
      <c r="AL8" s="16"/>
      <c r="AM8" s="19">
        <v>3</v>
      </c>
      <c r="AN8" s="19">
        <v>0.15</v>
      </c>
      <c r="AO8" s="19">
        <v>6</v>
      </c>
      <c r="AP8" s="16"/>
      <c r="AQ8" s="19">
        <v>2.86</v>
      </c>
      <c r="AR8" s="19">
        <v>0.15</v>
      </c>
      <c r="AS8" s="19">
        <v>6.5</v>
      </c>
      <c r="AT8" s="16"/>
      <c r="AU8" s="19">
        <v>2.75</v>
      </c>
      <c r="AV8" s="19">
        <v>0.15</v>
      </c>
      <c r="AW8" s="19">
        <v>7</v>
      </c>
      <c r="AX8" s="16"/>
      <c r="AY8" s="19">
        <v>2.65</v>
      </c>
      <c r="AZ8" s="19">
        <v>0.15</v>
      </c>
      <c r="BA8" s="19">
        <v>7.5</v>
      </c>
      <c r="BB8" s="16"/>
      <c r="BC8" s="19">
        <v>2.56</v>
      </c>
      <c r="BD8" s="19">
        <v>0.15</v>
      </c>
      <c r="BE8" s="19">
        <v>8</v>
      </c>
      <c r="BF8" s="16"/>
      <c r="BG8" s="19">
        <v>2.48</v>
      </c>
      <c r="BH8" s="19">
        <v>0.15</v>
      </c>
      <c r="BI8" s="19">
        <v>8.5</v>
      </c>
      <c r="BJ8" s="16"/>
      <c r="BK8" s="19">
        <v>2.41</v>
      </c>
      <c r="BL8" s="19">
        <v>0.15</v>
      </c>
      <c r="BM8" s="19">
        <v>9</v>
      </c>
    </row>
    <row r="9" spans="2:65">
      <c r="B9" s="19">
        <v>4.28</v>
      </c>
      <c r="C9" s="19">
        <v>0.25</v>
      </c>
      <c r="D9" s="19">
        <v>1.5</v>
      </c>
      <c r="E9" s="16"/>
      <c r="F9" s="19">
        <v>3.53</v>
      </c>
      <c r="G9" s="19">
        <v>0.25</v>
      </c>
      <c r="H9" s="19">
        <v>2</v>
      </c>
      <c r="I9" s="16"/>
      <c r="J9" s="19">
        <v>3.06</v>
      </c>
      <c r="K9" s="19">
        <v>0.25</v>
      </c>
      <c r="L9" s="19"/>
      <c r="M9" s="19">
        <v>2.5</v>
      </c>
      <c r="N9" s="16"/>
      <c r="O9" s="19">
        <v>2.74</v>
      </c>
      <c r="P9" s="19">
        <v>0.25</v>
      </c>
      <c r="Q9" s="19">
        <v>3</v>
      </c>
      <c r="R9" s="16"/>
      <c r="S9" s="19">
        <v>2.5</v>
      </c>
      <c r="T9" s="19">
        <v>0.25</v>
      </c>
      <c r="U9" s="19">
        <v>3.5</v>
      </c>
      <c r="V9" s="16"/>
      <c r="W9" s="19">
        <v>2.3199999999999998</v>
      </c>
      <c r="X9" s="19">
        <v>0.25</v>
      </c>
      <c r="Y9" s="19">
        <v>4</v>
      </c>
      <c r="Z9" s="16"/>
      <c r="AA9" s="19">
        <v>2.17</v>
      </c>
      <c r="AB9" s="19">
        <v>0.25</v>
      </c>
      <c r="AC9" s="19">
        <v>4.5</v>
      </c>
      <c r="AD9" s="16"/>
      <c r="AE9" s="19">
        <v>2.0499999999999998</v>
      </c>
      <c r="AF9" s="19">
        <v>0.25</v>
      </c>
      <c r="AG9" s="19">
        <v>5</v>
      </c>
      <c r="AH9" s="16"/>
      <c r="AI9" s="19">
        <v>1.95</v>
      </c>
      <c r="AJ9" s="19">
        <v>0.25</v>
      </c>
      <c r="AK9" s="19">
        <v>5.5</v>
      </c>
      <c r="AL9" s="16"/>
      <c r="AM9" s="19">
        <v>1.86</v>
      </c>
      <c r="AN9" s="19">
        <v>0.25</v>
      </c>
      <c r="AO9" s="19">
        <v>6</v>
      </c>
      <c r="AP9" s="16"/>
      <c r="AQ9" s="19">
        <v>1.79</v>
      </c>
      <c r="AR9" s="19">
        <v>0.25</v>
      </c>
      <c r="AS9" s="19">
        <v>6.5</v>
      </c>
      <c r="AT9" s="16"/>
      <c r="AU9" s="19">
        <v>1.72</v>
      </c>
      <c r="AV9" s="19">
        <v>0.25</v>
      </c>
      <c r="AW9" s="19">
        <v>7</v>
      </c>
      <c r="AX9" s="16"/>
      <c r="AY9" s="19">
        <v>1.66</v>
      </c>
      <c r="AZ9" s="19">
        <v>0.25</v>
      </c>
      <c r="BA9" s="19">
        <v>7.5</v>
      </c>
      <c r="BB9" s="16"/>
      <c r="BC9" s="19">
        <v>1.61</v>
      </c>
      <c r="BD9" s="19">
        <v>0.25</v>
      </c>
      <c r="BE9" s="19">
        <v>8</v>
      </c>
      <c r="BF9" s="16"/>
      <c r="BG9" s="19">
        <v>1.57</v>
      </c>
      <c r="BH9" s="19">
        <v>0.25</v>
      </c>
      <c r="BI9" s="19">
        <v>8.5</v>
      </c>
      <c r="BJ9" s="16"/>
      <c r="BK9" s="19">
        <v>1.53</v>
      </c>
      <c r="BL9" s="19">
        <v>0.25</v>
      </c>
      <c r="BM9" s="19">
        <v>9</v>
      </c>
    </row>
    <row r="10" spans="2:65">
      <c r="B10" s="19">
        <v>3.09</v>
      </c>
      <c r="C10" s="19">
        <v>0.35</v>
      </c>
      <c r="D10" s="19">
        <v>1.5</v>
      </c>
      <c r="E10" s="16"/>
      <c r="F10" s="19">
        <v>2.57</v>
      </c>
      <c r="G10" s="19">
        <v>0.35</v>
      </c>
      <c r="H10" s="19">
        <v>2</v>
      </c>
      <c r="I10" s="16"/>
      <c r="J10" s="19">
        <v>2.2400000000000002</v>
      </c>
      <c r="K10" s="19">
        <v>0.35</v>
      </c>
      <c r="L10" s="19"/>
      <c r="M10" s="19">
        <v>2.5</v>
      </c>
      <c r="N10" s="16"/>
      <c r="O10" s="19">
        <v>2.0099999999999998</v>
      </c>
      <c r="P10" s="19">
        <v>0.35</v>
      </c>
      <c r="Q10" s="19">
        <v>3</v>
      </c>
      <c r="R10" s="16"/>
      <c r="S10" s="19">
        <v>1.85</v>
      </c>
      <c r="T10" s="19">
        <v>0.35</v>
      </c>
      <c r="U10" s="19">
        <v>3.5</v>
      </c>
      <c r="V10" s="16"/>
      <c r="W10" s="19">
        <v>1.72</v>
      </c>
      <c r="X10" s="19">
        <v>0.35</v>
      </c>
      <c r="Y10" s="19">
        <v>4</v>
      </c>
      <c r="Z10" s="16"/>
      <c r="AA10" s="19">
        <v>1.62</v>
      </c>
      <c r="AB10" s="19">
        <v>0.35</v>
      </c>
      <c r="AC10" s="19">
        <v>4.5</v>
      </c>
      <c r="AD10" s="16"/>
      <c r="AE10" s="19">
        <v>1.54</v>
      </c>
      <c r="AF10" s="19">
        <v>0.35</v>
      </c>
      <c r="AG10" s="19">
        <v>5</v>
      </c>
      <c r="AH10" s="16"/>
      <c r="AI10" s="19">
        <v>1.47</v>
      </c>
      <c r="AJ10" s="19">
        <v>0.35</v>
      </c>
      <c r="AK10" s="19">
        <v>5.5</v>
      </c>
      <c r="AL10" s="16"/>
      <c r="AM10" s="19">
        <v>1.41</v>
      </c>
      <c r="AN10" s="19">
        <v>0.35</v>
      </c>
      <c r="AO10" s="19">
        <v>6</v>
      </c>
      <c r="AP10" s="16"/>
      <c r="AQ10" s="19">
        <v>1.36</v>
      </c>
      <c r="AR10" s="19">
        <v>0.35</v>
      </c>
      <c r="AS10" s="19">
        <v>6.5</v>
      </c>
      <c r="AT10" s="16"/>
      <c r="AU10" s="19">
        <v>1.32</v>
      </c>
      <c r="AV10" s="19">
        <v>0.35</v>
      </c>
      <c r="AW10" s="19">
        <v>7</v>
      </c>
      <c r="AX10" s="16"/>
      <c r="AY10" s="19">
        <v>1.28</v>
      </c>
      <c r="AZ10" s="19">
        <v>0.35</v>
      </c>
      <c r="BA10" s="19">
        <v>7.5</v>
      </c>
      <c r="BB10" s="16"/>
      <c r="BC10" s="19">
        <v>1.25</v>
      </c>
      <c r="BD10" s="19">
        <v>0.35</v>
      </c>
      <c r="BE10" s="19">
        <v>8</v>
      </c>
      <c r="BF10" s="16"/>
      <c r="BG10" s="19">
        <v>1.22</v>
      </c>
      <c r="BH10" s="19">
        <v>0.35</v>
      </c>
      <c r="BI10" s="19">
        <v>8.5</v>
      </c>
      <c r="BJ10" s="16"/>
      <c r="BK10" s="19">
        <v>1.2</v>
      </c>
      <c r="BL10" s="19">
        <v>0.35</v>
      </c>
      <c r="BM10" s="19">
        <v>9</v>
      </c>
    </row>
    <row r="11" spans="2:65">
      <c r="B11" s="19">
        <v>2.4500000000000002</v>
      </c>
      <c r="C11" s="19">
        <v>0.45</v>
      </c>
      <c r="D11" s="19">
        <v>1.5</v>
      </c>
      <c r="E11" s="16"/>
      <c r="F11" s="19">
        <v>2.0499999999999998</v>
      </c>
      <c r="G11" s="19">
        <v>0.45</v>
      </c>
      <c r="H11" s="19">
        <v>2</v>
      </c>
      <c r="I11" s="16"/>
      <c r="J11" s="19">
        <v>1.8</v>
      </c>
      <c r="K11" s="19">
        <v>0.45</v>
      </c>
      <c r="L11" s="19"/>
      <c r="M11" s="19">
        <v>2.5</v>
      </c>
      <c r="N11" s="16"/>
      <c r="O11" s="19">
        <v>1.63</v>
      </c>
      <c r="P11" s="19">
        <v>0.45</v>
      </c>
      <c r="Q11" s="19">
        <v>3</v>
      </c>
      <c r="R11" s="16"/>
      <c r="S11" s="19">
        <v>1.5</v>
      </c>
      <c r="T11" s="19">
        <v>0.45</v>
      </c>
      <c r="U11" s="19">
        <v>3.5</v>
      </c>
      <c r="V11" s="16"/>
      <c r="W11" s="19">
        <v>1.41</v>
      </c>
      <c r="X11" s="19">
        <v>0.45</v>
      </c>
      <c r="Y11" s="19">
        <v>4</v>
      </c>
      <c r="Z11" s="16"/>
      <c r="AA11" s="19">
        <v>1.34</v>
      </c>
      <c r="AB11" s="19">
        <v>0.45</v>
      </c>
      <c r="AC11" s="19">
        <v>4.5</v>
      </c>
      <c r="AD11" s="16"/>
      <c r="AE11" s="19">
        <v>1.28</v>
      </c>
      <c r="AF11" s="19">
        <v>0.45</v>
      </c>
      <c r="AG11" s="19">
        <v>5</v>
      </c>
      <c r="AH11" s="16"/>
      <c r="AI11" s="19">
        <v>1.23</v>
      </c>
      <c r="AJ11" s="19">
        <v>0.45</v>
      </c>
      <c r="AK11" s="19">
        <v>5.5</v>
      </c>
      <c r="AL11" s="16"/>
      <c r="AM11" s="19">
        <v>1.19</v>
      </c>
      <c r="AN11" s="19">
        <v>0.45</v>
      </c>
      <c r="AO11" s="19">
        <v>6</v>
      </c>
      <c r="AP11" s="16"/>
      <c r="AQ11" s="19">
        <v>1.1599999999999999</v>
      </c>
      <c r="AR11" s="19">
        <v>0.45</v>
      </c>
      <c r="AS11" s="19">
        <v>6.5</v>
      </c>
      <c r="AT11" s="16"/>
      <c r="AU11" s="19">
        <v>1.1399999999999999</v>
      </c>
      <c r="AV11" s="19">
        <v>0.45</v>
      </c>
      <c r="AW11" s="19">
        <v>7</v>
      </c>
      <c r="AX11" s="16"/>
      <c r="AY11" s="19">
        <v>1.1100000000000001</v>
      </c>
      <c r="AZ11" s="19">
        <v>0.45</v>
      </c>
      <c r="BA11" s="19">
        <v>7.5</v>
      </c>
      <c r="BB11" s="16"/>
      <c r="BC11" s="19">
        <v>1.1000000000000001</v>
      </c>
      <c r="BD11" s="19">
        <v>0.45</v>
      </c>
      <c r="BE11" s="19">
        <v>8</v>
      </c>
      <c r="BF11" s="16"/>
      <c r="BG11" s="19">
        <v>1.08</v>
      </c>
      <c r="BH11" s="19">
        <v>0.45</v>
      </c>
      <c r="BI11" s="19">
        <v>8.5</v>
      </c>
      <c r="BJ11" s="16"/>
      <c r="BK11" s="19">
        <v>1.07</v>
      </c>
      <c r="BL11" s="19">
        <v>0.45</v>
      </c>
      <c r="BM11" s="19">
        <v>9</v>
      </c>
    </row>
    <row r="12" spans="2:65">
      <c r="B12" s="19">
        <v>2.0499999999999998</v>
      </c>
      <c r="C12" s="19">
        <v>0.55000000000000004</v>
      </c>
      <c r="D12" s="19">
        <v>1.5</v>
      </c>
      <c r="E12" s="16"/>
      <c r="F12" s="19">
        <v>1.73</v>
      </c>
      <c r="G12" s="19">
        <v>0.55000000000000004</v>
      </c>
      <c r="H12" s="19">
        <v>2</v>
      </c>
      <c r="I12" s="16"/>
      <c r="J12" s="19">
        <v>1.53</v>
      </c>
      <c r="K12" s="19">
        <v>0.55000000000000004</v>
      </c>
      <c r="L12" s="19"/>
      <c r="M12" s="19">
        <v>2.5</v>
      </c>
      <c r="N12" s="16"/>
      <c r="O12" s="19">
        <v>1.4</v>
      </c>
      <c r="P12" s="19">
        <v>0.55000000000000004</v>
      </c>
      <c r="Q12" s="19">
        <v>3</v>
      </c>
      <c r="R12" s="16"/>
      <c r="S12" s="19">
        <v>1.31</v>
      </c>
      <c r="T12" s="19">
        <v>0.55000000000000004</v>
      </c>
      <c r="U12" s="19">
        <v>3.5</v>
      </c>
      <c r="V12" s="16"/>
      <c r="W12" s="19">
        <v>1.24</v>
      </c>
      <c r="X12" s="19">
        <v>0.55000000000000004</v>
      </c>
      <c r="Y12" s="19">
        <v>4</v>
      </c>
      <c r="Z12" s="16"/>
      <c r="AA12" s="19">
        <v>1.19</v>
      </c>
      <c r="AB12" s="19">
        <v>0.55000000000000004</v>
      </c>
      <c r="AC12" s="19">
        <v>4.5</v>
      </c>
      <c r="AD12" s="16"/>
      <c r="AE12" s="19">
        <v>1.1499999999999999</v>
      </c>
      <c r="AF12" s="19">
        <v>0.55000000000000004</v>
      </c>
      <c r="AG12" s="19">
        <v>5</v>
      </c>
      <c r="AH12" s="16"/>
      <c r="AI12" s="19">
        <v>1.1200000000000001</v>
      </c>
      <c r="AJ12" s="19">
        <v>0.55000000000000004</v>
      </c>
      <c r="AK12" s="19">
        <v>5.5</v>
      </c>
      <c r="AL12" s="16"/>
      <c r="AM12" s="19">
        <v>1.0900000000000001</v>
      </c>
      <c r="AN12" s="19">
        <v>0.55000000000000004</v>
      </c>
      <c r="AO12" s="19">
        <v>6</v>
      </c>
      <c r="AP12" s="16"/>
      <c r="AQ12" s="19">
        <v>1.08</v>
      </c>
      <c r="AR12" s="19">
        <v>0.55000000000000004</v>
      </c>
      <c r="AS12" s="19">
        <v>6.5</v>
      </c>
      <c r="AT12" s="16"/>
      <c r="AU12" s="19">
        <v>1.06</v>
      </c>
      <c r="AV12" s="19">
        <v>0.55000000000000004</v>
      </c>
      <c r="AW12" s="19">
        <v>7</v>
      </c>
      <c r="AX12" s="16"/>
      <c r="AY12" s="19">
        <v>1.05</v>
      </c>
      <c r="AZ12" s="19">
        <v>0.55000000000000004</v>
      </c>
      <c r="BA12" s="19">
        <v>7.5</v>
      </c>
      <c r="BB12" s="16"/>
      <c r="BC12" s="19">
        <v>1.04</v>
      </c>
      <c r="BD12" s="19">
        <v>0.55000000000000004</v>
      </c>
      <c r="BE12" s="19">
        <v>8</v>
      </c>
      <c r="BF12" s="16"/>
      <c r="BG12" s="19">
        <v>1.04</v>
      </c>
      <c r="BH12" s="19">
        <v>0.55000000000000004</v>
      </c>
      <c r="BI12" s="19">
        <v>8.5</v>
      </c>
      <c r="BJ12" s="16"/>
      <c r="BK12" s="19">
        <v>1.03</v>
      </c>
      <c r="BL12" s="19">
        <v>0.55000000000000004</v>
      </c>
      <c r="BM12" s="19">
        <v>9</v>
      </c>
    </row>
    <row r="13" spans="2:65">
      <c r="B13" s="19">
        <v>1.78</v>
      </c>
      <c r="C13" s="19">
        <v>0.65</v>
      </c>
      <c r="D13" s="19">
        <v>1.5</v>
      </c>
      <c r="E13" s="16"/>
      <c r="F13" s="19">
        <v>1.52</v>
      </c>
      <c r="G13" s="19">
        <v>0.65</v>
      </c>
      <c r="H13" s="19">
        <v>2</v>
      </c>
      <c r="I13" s="16"/>
      <c r="J13" s="19">
        <v>1.36</v>
      </c>
      <c r="K13" s="19">
        <v>0.65</v>
      </c>
      <c r="L13" s="19"/>
      <c r="M13" s="19">
        <v>2.5</v>
      </c>
      <c r="N13" s="16"/>
      <c r="O13" s="19">
        <v>1.26</v>
      </c>
      <c r="P13" s="19">
        <v>0.65</v>
      </c>
      <c r="Q13" s="19">
        <v>3</v>
      </c>
      <c r="R13" s="16"/>
      <c r="S13" s="19">
        <v>1.19</v>
      </c>
      <c r="T13" s="19">
        <v>0.65</v>
      </c>
      <c r="U13" s="19">
        <v>3.5</v>
      </c>
      <c r="V13" s="16"/>
      <c r="W13" s="19">
        <v>1.1399999999999999</v>
      </c>
      <c r="X13" s="19">
        <v>0.65</v>
      </c>
      <c r="Y13" s="19">
        <v>4</v>
      </c>
      <c r="Z13" s="16"/>
      <c r="AA13" s="19">
        <v>1.1100000000000001</v>
      </c>
      <c r="AB13" s="19">
        <v>0.65</v>
      </c>
      <c r="AC13" s="19">
        <v>4.5</v>
      </c>
      <c r="AD13" s="16"/>
      <c r="AE13" s="19">
        <v>1.08</v>
      </c>
      <c r="AF13" s="19">
        <v>0.65</v>
      </c>
      <c r="AG13" s="19">
        <v>5</v>
      </c>
      <c r="AH13" s="16"/>
      <c r="AI13" s="19">
        <v>1.07</v>
      </c>
      <c r="AJ13" s="19">
        <v>0.65</v>
      </c>
      <c r="AK13" s="19">
        <v>5.5</v>
      </c>
      <c r="AL13" s="16"/>
      <c r="AM13" s="19">
        <v>1.05</v>
      </c>
      <c r="AN13" s="19">
        <v>0.65</v>
      </c>
      <c r="AO13" s="19">
        <v>6</v>
      </c>
      <c r="AP13" s="16"/>
      <c r="AQ13" s="19">
        <v>1.04</v>
      </c>
      <c r="AR13" s="19">
        <v>0.65</v>
      </c>
      <c r="AS13" s="19">
        <v>6.5</v>
      </c>
      <c r="AT13" s="16"/>
      <c r="AU13" s="19">
        <v>1.04</v>
      </c>
      <c r="AV13" s="19">
        <v>0.65</v>
      </c>
      <c r="AW13" s="19">
        <v>7</v>
      </c>
      <c r="AX13" s="16"/>
      <c r="AY13" s="19">
        <v>1.03</v>
      </c>
      <c r="AZ13" s="19">
        <v>0.65</v>
      </c>
      <c r="BA13" s="19">
        <v>7.5</v>
      </c>
      <c r="BB13" s="16"/>
      <c r="BC13" s="19">
        <v>1.03</v>
      </c>
      <c r="BD13" s="19">
        <v>0.65</v>
      </c>
      <c r="BE13" s="19">
        <v>8</v>
      </c>
      <c r="BF13" s="16"/>
      <c r="BG13" s="19">
        <v>1.02</v>
      </c>
      <c r="BH13" s="19">
        <v>0.65</v>
      </c>
      <c r="BI13" s="19">
        <v>8.5</v>
      </c>
      <c r="BJ13" s="16"/>
      <c r="BK13" s="19">
        <v>1.02</v>
      </c>
      <c r="BL13" s="19">
        <v>0.65</v>
      </c>
      <c r="BM13" s="19">
        <v>9</v>
      </c>
    </row>
    <row r="14" spans="2:65">
      <c r="B14" s="19">
        <v>1.6</v>
      </c>
      <c r="C14" s="19">
        <v>0.75</v>
      </c>
      <c r="D14" s="19">
        <v>1.5</v>
      </c>
      <c r="E14" s="16"/>
      <c r="F14" s="19">
        <v>1.38</v>
      </c>
      <c r="G14" s="19">
        <v>0.75</v>
      </c>
      <c r="H14" s="19">
        <v>2</v>
      </c>
      <c r="I14" s="16"/>
      <c r="J14" s="19">
        <v>1.25</v>
      </c>
      <c r="K14" s="19">
        <v>0.75</v>
      </c>
      <c r="L14" s="19"/>
      <c r="M14" s="19">
        <v>2.5</v>
      </c>
      <c r="N14" s="16"/>
      <c r="O14" s="19">
        <v>1.17</v>
      </c>
      <c r="P14" s="19">
        <v>0.75</v>
      </c>
      <c r="Q14" s="19">
        <v>3</v>
      </c>
      <c r="R14" s="16"/>
      <c r="S14" s="19">
        <v>1.1200000000000001</v>
      </c>
      <c r="T14" s="19">
        <v>0.75</v>
      </c>
      <c r="U14" s="19">
        <v>3.5</v>
      </c>
      <c r="V14" s="16"/>
      <c r="W14" s="19">
        <v>1.0900000000000001</v>
      </c>
      <c r="X14" s="19">
        <v>0.75</v>
      </c>
      <c r="Y14" s="19">
        <v>4</v>
      </c>
      <c r="Z14" s="16"/>
      <c r="AA14" s="19">
        <v>1.07</v>
      </c>
      <c r="AB14" s="19">
        <v>0.75</v>
      </c>
      <c r="AC14" s="19">
        <v>4.5</v>
      </c>
      <c r="AD14" s="16"/>
      <c r="AE14" s="19">
        <v>1.05</v>
      </c>
      <c r="AF14" s="19">
        <v>0.75</v>
      </c>
      <c r="AG14" s="19">
        <v>5</v>
      </c>
      <c r="AH14" s="16"/>
      <c r="AI14" s="19">
        <v>1.04</v>
      </c>
      <c r="AJ14" s="19">
        <v>0.75</v>
      </c>
      <c r="AK14" s="19">
        <v>5.5</v>
      </c>
      <c r="AL14" s="16"/>
      <c r="AM14" s="19">
        <v>1.03</v>
      </c>
      <c r="AN14" s="19">
        <v>0.75</v>
      </c>
      <c r="AO14" s="19">
        <v>6</v>
      </c>
      <c r="AP14" s="16"/>
      <c r="AQ14" s="19">
        <v>1.03</v>
      </c>
      <c r="AR14" s="19">
        <v>0.75</v>
      </c>
      <c r="AS14" s="19">
        <v>6.5</v>
      </c>
      <c r="AT14" s="16"/>
      <c r="AU14" s="19">
        <v>1.02</v>
      </c>
      <c r="AV14" s="19">
        <v>0.75</v>
      </c>
      <c r="AW14" s="19">
        <v>7</v>
      </c>
      <c r="AX14" s="16"/>
      <c r="AY14" s="19">
        <v>1.02</v>
      </c>
      <c r="AZ14" s="19">
        <v>0.75</v>
      </c>
      <c r="BA14" s="19">
        <v>7.5</v>
      </c>
      <c r="BB14" s="16"/>
      <c r="BC14" s="19">
        <v>1.02</v>
      </c>
      <c r="BD14" s="19">
        <v>0.75</v>
      </c>
      <c r="BE14" s="19">
        <v>8</v>
      </c>
      <c r="BF14" s="16"/>
      <c r="BG14" s="19">
        <v>1.02</v>
      </c>
      <c r="BH14" s="19">
        <v>0.75</v>
      </c>
      <c r="BI14" s="19">
        <v>8.5</v>
      </c>
      <c r="BJ14" s="16"/>
      <c r="BK14" s="19">
        <v>1.01</v>
      </c>
      <c r="BL14" s="19">
        <v>0.75</v>
      </c>
      <c r="BM14" s="19">
        <v>9</v>
      </c>
    </row>
    <row r="15" spans="2:65">
      <c r="B15" s="19">
        <v>1.46</v>
      </c>
      <c r="C15" s="19">
        <v>0.85</v>
      </c>
      <c r="D15" s="19">
        <v>1.5</v>
      </c>
      <c r="E15" s="16"/>
      <c r="F15" s="19">
        <v>1.28</v>
      </c>
      <c r="G15" s="19">
        <v>0.85</v>
      </c>
      <c r="H15" s="19">
        <v>2</v>
      </c>
      <c r="I15" s="16"/>
      <c r="J15" s="19">
        <v>1.18</v>
      </c>
      <c r="K15" s="19">
        <v>0.85</v>
      </c>
      <c r="L15" s="19"/>
      <c r="M15" s="19">
        <v>2.5</v>
      </c>
      <c r="N15" s="16"/>
      <c r="O15" s="19">
        <v>1.1200000000000001</v>
      </c>
      <c r="P15" s="19">
        <v>0.85</v>
      </c>
      <c r="Q15" s="19">
        <v>3</v>
      </c>
      <c r="R15" s="16"/>
      <c r="S15" s="19">
        <v>1.0900000000000001</v>
      </c>
      <c r="T15" s="19">
        <v>0.85</v>
      </c>
      <c r="U15" s="19">
        <v>3.5</v>
      </c>
      <c r="V15" s="16"/>
      <c r="W15" s="19">
        <v>1.06</v>
      </c>
      <c r="X15" s="19">
        <v>0.85</v>
      </c>
      <c r="Y15" s="19">
        <v>4</v>
      </c>
      <c r="Z15" s="16"/>
      <c r="AA15" s="19">
        <v>1.05</v>
      </c>
      <c r="AB15" s="19">
        <v>0.85</v>
      </c>
      <c r="AC15" s="19">
        <v>4.5</v>
      </c>
      <c r="AD15" s="16"/>
      <c r="AE15" s="19">
        <v>1.04</v>
      </c>
      <c r="AF15" s="19">
        <v>0.85</v>
      </c>
      <c r="AG15" s="19">
        <v>5</v>
      </c>
      <c r="AH15" s="16"/>
      <c r="AI15" s="19">
        <v>1.03</v>
      </c>
      <c r="AJ15" s="19">
        <v>0.85</v>
      </c>
      <c r="AK15" s="19">
        <v>5.5</v>
      </c>
      <c r="AL15" s="16"/>
      <c r="AM15" s="19">
        <v>1.02</v>
      </c>
      <c r="AN15" s="19">
        <v>0.85</v>
      </c>
      <c r="AO15" s="19">
        <v>6</v>
      </c>
      <c r="AP15" s="16"/>
      <c r="AQ15" s="19">
        <v>1.02</v>
      </c>
      <c r="AR15" s="19">
        <v>0.85</v>
      </c>
      <c r="AS15" s="19">
        <v>6.5</v>
      </c>
      <c r="AT15" s="16"/>
      <c r="AU15" s="19">
        <v>1.02</v>
      </c>
      <c r="AV15" s="19">
        <v>0.85</v>
      </c>
      <c r="AW15" s="19">
        <v>7</v>
      </c>
      <c r="AX15" s="16"/>
      <c r="AY15" s="19">
        <v>1.02</v>
      </c>
      <c r="AZ15" s="19">
        <v>0.85</v>
      </c>
      <c r="BA15" s="19">
        <v>7.5</v>
      </c>
      <c r="BB15" s="16"/>
      <c r="BC15" s="19">
        <v>1.01</v>
      </c>
      <c r="BD15" s="19">
        <v>0.85</v>
      </c>
      <c r="BE15" s="19">
        <v>8</v>
      </c>
      <c r="BF15" s="16"/>
      <c r="BG15" s="19">
        <v>1.01</v>
      </c>
      <c r="BH15" s="19">
        <v>0.85</v>
      </c>
      <c r="BI15" s="19">
        <v>8.5</v>
      </c>
      <c r="BJ15" s="16"/>
      <c r="BK15" s="19">
        <v>1.01</v>
      </c>
      <c r="BL15" s="19">
        <v>0.85</v>
      </c>
      <c r="BM15" s="19">
        <v>9</v>
      </c>
    </row>
    <row r="16" spans="2:65">
      <c r="B16" s="19">
        <v>1.36</v>
      </c>
      <c r="C16" s="19">
        <v>0.95</v>
      </c>
      <c r="D16" s="19">
        <v>1.5</v>
      </c>
      <c r="E16" s="16"/>
      <c r="F16" s="19">
        <v>1.21</v>
      </c>
      <c r="G16" s="19">
        <v>0.95</v>
      </c>
      <c r="H16" s="19">
        <v>2</v>
      </c>
      <c r="I16" s="16"/>
      <c r="J16" s="19">
        <v>1.1299999999999999</v>
      </c>
      <c r="K16" s="19">
        <v>0.95</v>
      </c>
      <c r="L16" s="19"/>
      <c r="M16" s="19">
        <v>2.5</v>
      </c>
      <c r="N16" s="16"/>
      <c r="O16" s="19">
        <v>1.0900000000000001</v>
      </c>
      <c r="P16" s="19">
        <v>0.95</v>
      </c>
      <c r="Q16" s="19">
        <v>3</v>
      </c>
      <c r="R16" s="16"/>
      <c r="S16" s="19">
        <v>1.06</v>
      </c>
      <c r="T16" s="19">
        <v>0.95</v>
      </c>
      <c r="U16" s="19">
        <v>3.5</v>
      </c>
      <c r="V16" s="16"/>
      <c r="W16" s="19">
        <v>1.05</v>
      </c>
      <c r="X16" s="19">
        <v>0.95</v>
      </c>
      <c r="Y16" s="19">
        <v>4</v>
      </c>
      <c r="Z16" s="16"/>
      <c r="AA16" s="19">
        <v>1.04</v>
      </c>
      <c r="AB16" s="19">
        <v>0.95</v>
      </c>
      <c r="AC16" s="19">
        <v>4.5</v>
      </c>
      <c r="AD16" s="16"/>
      <c r="AE16" s="19">
        <v>1.03</v>
      </c>
      <c r="AF16" s="19">
        <v>0.95</v>
      </c>
      <c r="AG16" s="19">
        <v>5</v>
      </c>
      <c r="AH16" s="16"/>
      <c r="AI16" s="19">
        <v>1.02</v>
      </c>
      <c r="AJ16" s="19">
        <v>0.95</v>
      </c>
      <c r="AK16" s="19">
        <v>5.5</v>
      </c>
      <c r="AL16" s="16"/>
      <c r="AM16" s="19">
        <v>1.02</v>
      </c>
      <c r="AN16" s="19">
        <v>0.95</v>
      </c>
      <c r="AO16" s="19">
        <v>6</v>
      </c>
      <c r="AP16" s="16"/>
      <c r="AQ16" s="19">
        <v>1.02</v>
      </c>
      <c r="AR16" s="19">
        <v>0.95</v>
      </c>
      <c r="AS16" s="19">
        <v>6.5</v>
      </c>
      <c r="AT16" s="16"/>
      <c r="AU16" s="19">
        <v>1.01</v>
      </c>
      <c r="AV16" s="19">
        <v>0.95</v>
      </c>
      <c r="AW16" s="19">
        <v>7</v>
      </c>
      <c r="AX16" s="16"/>
      <c r="AY16" s="19">
        <v>1.01</v>
      </c>
      <c r="AZ16" s="19">
        <v>0.95</v>
      </c>
      <c r="BA16" s="19">
        <v>7.5</v>
      </c>
      <c r="BB16" s="16"/>
      <c r="BC16" s="19">
        <v>1.01</v>
      </c>
      <c r="BD16" s="19">
        <v>0.95</v>
      </c>
      <c r="BE16" s="19">
        <v>8</v>
      </c>
      <c r="BF16" s="16"/>
      <c r="BG16" s="19">
        <v>1.01</v>
      </c>
      <c r="BH16" s="19">
        <v>0.95</v>
      </c>
      <c r="BI16" s="19">
        <v>8.5</v>
      </c>
      <c r="BJ16" s="16"/>
      <c r="BK16" s="19">
        <v>1.01</v>
      </c>
      <c r="BL16" s="19">
        <v>0.95</v>
      </c>
      <c r="BM16" s="19">
        <v>9</v>
      </c>
    </row>
    <row r="17" spans="2:81">
      <c r="B17" s="19">
        <v>1.29</v>
      </c>
      <c r="C17" s="19">
        <v>1.05</v>
      </c>
      <c r="D17" s="19">
        <v>1.5</v>
      </c>
      <c r="E17" s="16"/>
      <c r="F17" s="19">
        <v>1.1599999999999999</v>
      </c>
      <c r="G17" s="19">
        <v>1.05</v>
      </c>
      <c r="H17" s="19">
        <v>2</v>
      </c>
      <c r="I17" s="16"/>
      <c r="J17" s="19">
        <v>1.1000000000000001</v>
      </c>
      <c r="K17" s="19">
        <v>1.05</v>
      </c>
      <c r="L17" s="19"/>
      <c r="M17" s="19">
        <v>2.5</v>
      </c>
      <c r="N17" s="16"/>
      <c r="O17" s="19">
        <v>1.07</v>
      </c>
      <c r="P17" s="19">
        <v>1.05</v>
      </c>
      <c r="Q17" s="19">
        <v>3</v>
      </c>
      <c r="R17" s="16"/>
      <c r="S17" s="19">
        <v>1.05</v>
      </c>
      <c r="T17" s="19">
        <v>1.05</v>
      </c>
      <c r="U17" s="19">
        <v>3.5</v>
      </c>
      <c r="V17" s="16"/>
      <c r="W17" s="19">
        <v>1.04</v>
      </c>
      <c r="X17" s="19">
        <v>1.05</v>
      </c>
      <c r="Y17" s="19">
        <v>4</v>
      </c>
      <c r="Z17" s="16"/>
      <c r="AA17" s="19">
        <v>1.03</v>
      </c>
      <c r="AB17" s="19">
        <v>1.05</v>
      </c>
      <c r="AC17" s="19">
        <v>4.5</v>
      </c>
      <c r="AD17" s="16"/>
      <c r="AE17" s="19">
        <v>1.02</v>
      </c>
      <c r="AF17" s="19">
        <v>1.05</v>
      </c>
      <c r="AG17" s="19">
        <v>5</v>
      </c>
      <c r="AH17" s="16"/>
      <c r="AI17" s="19">
        <v>1.02</v>
      </c>
      <c r="AJ17" s="19">
        <v>1.05</v>
      </c>
      <c r="AK17" s="19">
        <v>5.5</v>
      </c>
      <c r="AL17" s="16"/>
      <c r="AM17" s="19">
        <v>1.01</v>
      </c>
      <c r="AN17" s="19">
        <v>1.05</v>
      </c>
      <c r="AO17" s="19">
        <v>6</v>
      </c>
      <c r="AP17" s="16"/>
      <c r="AQ17" s="19">
        <v>1.01</v>
      </c>
      <c r="AR17" s="19">
        <v>1.05</v>
      </c>
      <c r="AS17" s="19">
        <v>6.5</v>
      </c>
      <c r="AT17" s="16"/>
      <c r="AU17" s="19">
        <v>1.01</v>
      </c>
      <c r="AV17" s="19">
        <v>1.05</v>
      </c>
      <c r="AW17" s="19">
        <v>7</v>
      </c>
      <c r="AX17" s="16"/>
      <c r="AY17" s="19">
        <v>1.01</v>
      </c>
      <c r="AZ17" s="19">
        <v>1.05</v>
      </c>
      <c r="BA17" s="19">
        <v>7.5</v>
      </c>
      <c r="BB17" s="16"/>
      <c r="BC17" s="19">
        <v>1.01</v>
      </c>
      <c r="BD17" s="19">
        <v>1.05</v>
      </c>
      <c r="BE17" s="19">
        <v>8</v>
      </c>
      <c r="BF17" s="16"/>
      <c r="BG17" s="19">
        <v>1.01</v>
      </c>
      <c r="BH17" s="19">
        <v>1.05</v>
      </c>
      <c r="BI17" s="19">
        <v>8.5</v>
      </c>
      <c r="BJ17" s="16"/>
      <c r="BK17" s="19">
        <v>1.01</v>
      </c>
      <c r="BL17" s="19">
        <v>1.05</v>
      </c>
      <c r="BM17" s="19">
        <v>9</v>
      </c>
    </row>
    <row r="18" spans="2:81">
      <c r="B18" s="19">
        <v>1.23</v>
      </c>
      <c r="C18" s="19">
        <v>1.1499999999999999</v>
      </c>
      <c r="D18" s="19">
        <v>1.5</v>
      </c>
      <c r="E18" s="16"/>
      <c r="F18" s="19">
        <v>1.1299999999999999</v>
      </c>
      <c r="G18" s="19">
        <v>1.1499999999999999</v>
      </c>
      <c r="H18" s="19">
        <v>2</v>
      </c>
      <c r="I18" s="16"/>
      <c r="J18" s="19">
        <v>1.08</v>
      </c>
      <c r="K18" s="19">
        <v>1.1499999999999999</v>
      </c>
      <c r="L18" s="19"/>
      <c r="M18" s="19">
        <v>2.5</v>
      </c>
      <c r="N18" s="16"/>
      <c r="O18" s="19">
        <v>1.05</v>
      </c>
      <c r="P18" s="19">
        <v>1.1499999999999999</v>
      </c>
      <c r="Q18" s="19">
        <v>3</v>
      </c>
      <c r="R18" s="16"/>
      <c r="S18" s="19">
        <v>1.04</v>
      </c>
      <c r="T18" s="19">
        <v>1.1499999999999999</v>
      </c>
      <c r="U18" s="19">
        <v>3.5</v>
      </c>
      <c r="V18" s="16"/>
      <c r="W18" s="19">
        <v>1.03</v>
      </c>
      <c r="X18" s="19">
        <v>1.1499999999999999</v>
      </c>
      <c r="Y18" s="19">
        <v>4</v>
      </c>
      <c r="Z18" s="16"/>
      <c r="AA18" s="19">
        <v>1.02</v>
      </c>
      <c r="AB18" s="19">
        <v>1.1499999999999999</v>
      </c>
      <c r="AC18" s="19">
        <v>4.5</v>
      </c>
      <c r="AD18" s="16"/>
      <c r="AE18" s="19">
        <v>1.02</v>
      </c>
      <c r="AF18" s="19">
        <v>1.1499999999999999</v>
      </c>
      <c r="AG18" s="19">
        <v>5</v>
      </c>
      <c r="AH18" s="16"/>
      <c r="AI18" s="19">
        <v>1.01</v>
      </c>
      <c r="AJ18" s="19">
        <v>1.1499999999999999</v>
      </c>
      <c r="AK18" s="19">
        <v>5.5</v>
      </c>
      <c r="AL18" s="16"/>
      <c r="AM18" s="19">
        <v>1.01</v>
      </c>
      <c r="AN18" s="19">
        <v>1.1499999999999999</v>
      </c>
      <c r="AO18" s="19">
        <v>6</v>
      </c>
      <c r="AP18" s="16"/>
      <c r="AQ18" s="19">
        <v>1.01</v>
      </c>
      <c r="AR18" s="19">
        <v>1.1499999999999999</v>
      </c>
      <c r="AS18" s="19">
        <v>6.5</v>
      </c>
      <c r="AT18" s="16"/>
      <c r="AU18" s="19">
        <v>1.01</v>
      </c>
      <c r="AV18" s="19">
        <v>1.1499999999999999</v>
      </c>
      <c r="AW18" s="19">
        <v>7</v>
      </c>
      <c r="AX18" s="16"/>
      <c r="AY18" s="19">
        <v>1.01</v>
      </c>
      <c r="AZ18" s="19">
        <v>1.1499999999999999</v>
      </c>
      <c r="BA18" s="19">
        <v>7.5</v>
      </c>
      <c r="BB18" s="16"/>
      <c r="BC18" s="19">
        <v>1.01</v>
      </c>
      <c r="BD18" s="19">
        <v>1.1499999999999999</v>
      </c>
      <c r="BE18" s="19">
        <v>8</v>
      </c>
      <c r="BF18" s="16"/>
      <c r="BG18" s="19">
        <v>1.01</v>
      </c>
      <c r="BH18" s="19">
        <v>1.1499999999999999</v>
      </c>
      <c r="BI18" s="19">
        <v>8.5</v>
      </c>
      <c r="BJ18" s="16"/>
      <c r="BK18" s="19">
        <v>1.01</v>
      </c>
      <c r="BL18" s="19">
        <v>1.1499999999999999</v>
      </c>
      <c r="BM18" s="19">
        <v>9</v>
      </c>
    </row>
    <row r="19" spans="2:81">
      <c r="B19" s="19">
        <v>1.19</v>
      </c>
      <c r="C19" s="19">
        <v>1.25</v>
      </c>
      <c r="D19" s="19">
        <v>1.5</v>
      </c>
      <c r="E19" s="16"/>
      <c r="F19" s="19">
        <v>1.1100000000000001</v>
      </c>
      <c r="G19" s="19">
        <v>1.25</v>
      </c>
      <c r="H19" s="19">
        <v>2</v>
      </c>
      <c r="I19" s="16"/>
      <c r="J19" s="19">
        <v>1.07</v>
      </c>
      <c r="K19" s="19">
        <v>1.25</v>
      </c>
      <c r="L19" s="19"/>
      <c r="M19" s="19">
        <v>2.5</v>
      </c>
      <c r="N19" s="16"/>
      <c r="O19" s="19">
        <v>1.04</v>
      </c>
      <c r="P19" s="19">
        <v>1.25</v>
      </c>
      <c r="Q19" s="19">
        <v>3</v>
      </c>
      <c r="R19" s="16"/>
      <c r="S19" s="19">
        <v>1.03</v>
      </c>
      <c r="T19" s="19">
        <v>1.25</v>
      </c>
      <c r="U19" s="19">
        <v>3.5</v>
      </c>
      <c r="V19" s="16"/>
      <c r="W19" s="19">
        <v>1.02</v>
      </c>
      <c r="X19" s="19">
        <v>1.25</v>
      </c>
      <c r="Y19" s="19">
        <v>4</v>
      </c>
      <c r="Z19" s="16"/>
      <c r="AA19" s="19">
        <v>1.02</v>
      </c>
      <c r="AB19" s="19">
        <v>1.25</v>
      </c>
      <c r="AC19" s="19">
        <v>4.5</v>
      </c>
      <c r="AD19" s="16"/>
      <c r="AE19" s="19">
        <v>1.01</v>
      </c>
      <c r="AF19" s="19">
        <v>1.25</v>
      </c>
      <c r="AG19" s="19">
        <v>5</v>
      </c>
      <c r="AH19" s="16"/>
      <c r="AI19" s="19">
        <v>1.01</v>
      </c>
      <c r="AJ19" s="19">
        <v>1.25</v>
      </c>
      <c r="AK19" s="19">
        <v>5.5</v>
      </c>
      <c r="AL19" s="16"/>
      <c r="AM19" s="19">
        <v>1.01</v>
      </c>
      <c r="AN19" s="19">
        <v>1.25</v>
      </c>
      <c r="AO19" s="19">
        <v>6</v>
      </c>
      <c r="AP19" s="16"/>
      <c r="AQ19" s="19">
        <v>1.01</v>
      </c>
      <c r="AR19" s="19">
        <v>1.25</v>
      </c>
      <c r="AS19" s="19">
        <v>6.5</v>
      </c>
      <c r="AT19" s="16"/>
      <c r="AU19" s="19">
        <v>1.01</v>
      </c>
      <c r="AV19" s="19">
        <v>1.25</v>
      </c>
      <c r="AW19" s="19">
        <v>7</v>
      </c>
      <c r="AX19" s="16"/>
      <c r="AY19" s="19">
        <v>1.01</v>
      </c>
      <c r="AZ19" s="19">
        <v>1.25</v>
      </c>
      <c r="BA19" s="19">
        <v>7.5</v>
      </c>
      <c r="BB19" s="16"/>
      <c r="BC19" s="19">
        <v>1.01</v>
      </c>
      <c r="BD19" s="19">
        <v>1.25</v>
      </c>
      <c r="BE19" s="19">
        <v>8</v>
      </c>
      <c r="BF19" s="16"/>
      <c r="BG19" s="19">
        <v>1</v>
      </c>
      <c r="BH19" s="19">
        <v>1.25</v>
      </c>
      <c r="BI19" s="19">
        <v>8.5</v>
      </c>
      <c r="BJ19" s="16"/>
      <c r="BK19" s="19">
        <v>1</v>
      </c>
      <c r="BL19" s="19">
        <v>1.25</v>
      </c>
      <c r="BM19" s="19">
        <v>9</v>
      </c>
    </row>
    <row r="20" spans="2:81">
      <c r="B20" s="19">
        <v>1.1599999999999999</v>
      </c>
      <c r="C20" s="19">
        <v>1.35</v>
      </c>
      <c r="D20" s="19">
        <v>1.5</v>
      </c>
      <c r="E20" s="16"/>
      <c r="F20" s="19">
        <v>1.0900000000000001</v>
      </c>
      <c r="G20" s="19">
        <v>1.35</v>
      </c>
      <c r="H20" s="19">
        <v>2</v>
      </c>
      <c r="I20" s="16"/>
      <c r="J20" s="19">
        <v>1.05</v>
      </c>
      <c r="K20" s="19">
        <v>1.35</v>
      </c>
      <c r="L20" s="19"/>
      <c r="M20" s="19">
        <v>2.5</v>
      </c>
      <c r="N20" s="16"/>
      <c r="O20" s="19">
        <v>1.04</v>
      </c>
      <c r="P20" s="19">
        <v>1.35</v>
      </c>
      <c r="Q20" s="19">
        <v>3</v>
      </c>
      <c r="R20" s="16"/>
      <c r="S20" s="19">
        <v>1.03</v>
      </c>
      <c r="T20" s="19">
        <v>1.35</v>
      </c>
      <c r="U20" s="19">
        <v>3.5</v>
      </c>
      <c r="V20" s="16"/>
      <c r="W20" s="19">
        <v>1.02</v>
      </c>
      <c r="X20" s="19">
        <v>1.35</v>
      </c>
      <c r="Y20" s="19">
        <v>4</v>
      </c>
      <c r="Z20" s="16"/>
      <c r="AA20" s="19">
        <v>1.02</v>
      </c>
      <c r="AB20" s="19">
        <v>1.35</v>
      </c>
      <c r="AC20" s="19">
        <v>4.5</v>
      </c>
      <c r="AD20" s="16"/>
      <c r="AE20" s="19">
        <v>1.01</v>
      </c>
      <c r="AF20" s="19">
        <v>1.35</v>
      </c>
      <c r="AG20" s="19">
        <v>5</v>
      </c>
      <c r="AH20" s="16"/>
      <c r="AI20" s="19">
        <v>1.01</v>
      </c>
      <c r="AJ20" s="19">
        <v>1.35</v>
      </c>
      <c r="AK20" s="19">
        <v>5.5</v>
      </c>
      <c r="AL20" s="16"/>
      <c r="AM20" s="19">
        <v>1.01</v>
      </c>
      <c r="AN20" s="19">
        <v>1.35</v>
      </c>
      <c r="AO20" s="19">
        <v>6</v>
      </c>
      <c r="AP20" s="16"/>
      <c r="AQ20" s="19">
        <v>1.01</v>
      </c>
      <c r="AR20" s="19">
        <v>1.35</v>
      </c>
      <c r="AS20" s="19">
        <v>6.5</v>
      </c>
      <c r="AT20" s="16"/>
      <c r="AU20" s="19">
        <v>1.01</v>
      </c>
      <c r="AV20" s="19">
        <v>1.35</v>
      </c>
      <c r="AW20" s="19">
        <v>7</v>
      </c>
      <c r="AX20" s="16"/>
      <c r="AY20" s="19">
        <v>1.01</v>
      </c>
      <c r="AZ20" s="19">
        <v>1.35</v>
      </c>
      <c r="BA20" s="19">
        <v>7.5</v>
      </c>
      <c r="BB20" s="16"/>
      <c r="BC20" s="19">
        <v>1</v>
      </c>
      <c r="BD20" s="19">
        <v>1.35</v>
      </c>
      <c r="BE20" s="19">
        <v>8</v>
      </c>
      <c r="BF20" s="16"/>
      <c r="BG20" s="19">
        <v>1</v>
      </c>
      <c r="BH20" s="19">
        <v>1.35</v>
      </c>
      <c r="BI20" s="19">
        <v>8.5</v>
      </c>
      <c r="BJ20" s="16"/>
      <c r="BK20" s="19">
        <v>1</v>
      </c>
      <c r="BL20" s="19">
        <v>1.35</v>
      </c>
      <c r="BM20" s="19">
        <v>9</v>
      </c>
    </row>
    <row r="21" spans="2:81">
      <c r="B21" s="19">
        <v>1.1299999999999999</v>
      </c>
      <c r="C21" s="19">
        <v>1.45</v>
      </c>
      <c r="D21" s="19">
        <v>1.5</v>
      </c>
      <c r="E21" s="16"/>
      <c r="F21" s="19">
        <v>1.07</v>
      </c>
      <c r="G21" s="19">
        <v>1.45</v>
      </c>
      <c r="H21" s="19">
        <v>2</v>
      </c>
      <c r="I21" s="16"/>
      <c r="J21" s="19">
        <v>1.05</v>
      </c>
      <c r="K21" s="19">
        <v>1.45</v>
      </c>
      <c r="L21" s="19"/>
      <c r="M21" s="19">
        <v>2.5</v>
      </c>
      <c r="N21" s="16"/>
      <c r="O21" s="19">
        <v>1.03</v>
      </c>
      <c r="P21" s="19">
        <v>1.45</v>
      </c>
      <c r="Q21" s="19">
        <v>3</v>
      </c>
      <c r="R21" s="16"/>
      <c r="S21" s="19">
        <v>1.02</v>
      </c>
      <c r="T21" s="19">
        <v>1.45</v>
      </c>
      <c r="U21" s="19">
        <v>3.5</v>
      </c>
      <c r="V21" s="16"/>
      <c r="W21" s="19">
        <v>1.02</v>
      </c>
      <c r="X21" s="19">
        <v>1.45</v>
      </c>
      <c r="Y21" s="19">
        <v>4</v>
      </c>
      <c r="Z21" s="16"/>
      <c r="AA21" s="19">
        <v>1.01</v>
      </c>
      <c r="AB21" s="19">
        <v>1.45</v>
      </c>
      <c r="AC21" s="19">
        <v>4.5</v>
      </c>
      <c r="AD21" s="16"/>
      <c r="AE21" s="19">
        <v>1.01</v>
      </c>
      <c r="AF21" s="19">
        <v>1.45</v>
      </c>
      <c r="AG21" s="19">
        <v>5</v>
      </c>
      <c r="AH21" s="16"/>
      <c r="AI21" s="19">
        <v>1.01</v>
      </c>
      <c r="AJ21" s="19">
        <v>1.45</v>
      </c>
      <c r="AK21" s="19">
        <v>5.5</v>
      </c>
      <c r="AL21" s="16"/>
      <c r="AM21" s="19">
        <v>1.01</v>
      </c>
      <c r="AN21" s="19">
        <v>1.45</v>
      </c>
      <c r="AO21" s="19">
        <v>6</v>
      </c>
      <c r="AP21" s="16"/>
      <c r="AQ21" s="19">
        <v>1.01</v>
      </c>
      <c r="AR21" s="19">
        <v>1.45</v>
      </c>
      <c r="AS21" s="19">
        <v>6.5</v>
      </c>
      <c r="AT21" s="16"/>
      <c r="AU21" s="19">
        <v>1.01</v>
      </c>
      <c r="AV21" s="19">
        <v>1.45</v>
      </c>
      <c r="AW21" s="19">
        <v>7</v>
      </c>
      <c r="AX21" s="16"/>
      <c r="AY21" s="19">
        <v>1</v>
      </c>
      <c r="AZ21" s="19">
        <v>1.45</v>
      </c>
      <c r="BA21" s="19">
        <v>7.5</v>
      </c>
      <c r="BB21" s="16"/>
      <c r="BC21" s="19">
        <v>1</v>
      </c>
      <c r="BD21" s="19">
        <v>1.45</v>
      </c>
      <c r="BE21" s="19">
        <v>8</v>
      </c>
      <c r="BF21" s="16"/>
      <c r="BG21" s="19">
        <v>1</v>
      </c>
      <c r="BH21" s="19">
        <v>1.45</v>
      </c>
      <c r="BI21" s="19">
        <v>8.5</v>
      </c>
      <c r="BJ21" s="16"/>
      <c r="BK21" s="19">
        <v>1</v>
      </c>
      <c r="BL21" s="19">
        <v>1.45</v>
      </c>
      <c r="BM21" s="19">
        <v>9</v>
      </c>
    </row>
    <row r="22" spans="2:81">
      <c r="B22" s="19">
        <v>1.1100000000000001</v>
      </c>
      <c r="C22" s="19">
        <v>1.55</v>
      </c>
      <c r="D22" s="19">
        <v>1.5</v>
      </c>
      <c r="E22" s="16"/>
      <c r="F22" s="19">
        <v>1.06</v>
      </c>
      <c r="G22" s="19">
        <v>1.55</v>
      </c>
      <c r="H22" s="19">
        <v>2</v>
      </c>
      <c r="I22" s="16"/>
      <c r="J22" s="19">
        <v>1.04</v>
      </c>
      <c r="K22" s="19">
        <v>1.55</v>
      </c>
      <c r="L22" s="19"/>
      <c r="M22" s="19">
        <v>2.5</v>
      </c>
      <c r="N22" s="16"/>
      <c r="O22" s="19">
        <v>1.03</v>
      </c>
      <c r="P22" s="19">
        <v>1.55</v>
      </c>
      <c r="Q22" s="19">
        <v>3</v>
      </c>
      <c r="R22" s="16"/>
      <c r="S22" s="19">
        <v>1.02</v>
      </c>
      <c r="T22" s="19">
        <v>1.55</v>
      </c>
      <c r="U22" s="19">
        <v>3.5</v>
      </c>
      <c r="V22" s="16"/>
      <c r="W22" s="19">
        <v>1.01</v>
      </c>
      <c r="X22" s="19">
        <v>1.55</v>
      </c>
      <c r="Y22" s="19">
        <v>4</v>
      </c>
      <c r="Z22" s="16"/>
      <c r="AA22" s="19">
        <v>1.01</v>
      </c>
      <c r="AB22" s="19">
        <v>1.55</v>
      </c>
      <c r="AC22" s="19">
        <v>4.5</v>
      </c>
      <c r="AD22" s="16"/>
      <c r="AE22" s="19">
        <v>1.01</v>
      </c>
      <c r="AF22" s="19">
        <v>1.55</v>
      </c>
      <c r="AG22" s="19">
        <v>5</v>
      </c>
      <c r="AH22" s="16"/>
      <c r="AI22" s="19">
        <v>1.01</v>
      </c>
      <c r="AJ22" s="19">
        <v>1.55</v>
      </c>
      <c r="AK22" s="19">
        <v>5.5</v>
      </c>
      <c r="AL22" s="16"/>
      <c r="AM22" s="19">
        <v>1.01</v>
      </c>
      <c r="AN22" s="19">
        <v>1.55</v>
      </c>
      <c r="AO22" s="19">
        <v>6</v>
      </c>
      <c r="AP22" s="16"/>
      <c r="AQ22" s="19">
        <v>1.01</v>
      </c>
      <c r="AR22" s="19">
        <v>1.55</v>
      </c>
      <c r="AS22" s="19">
        <v>6.5</v>
      </c>
      <c r="AT22" s="16"/>
      <c r="AU22" s="19">
        <v>1</v>
      </c>
      <c r="AV22" s="19">
        <v>1.55</v>
      </c>
      <c r="AW22" s="19">
        <v>7</v>
      </c>
      <c r="AX22" s="16"/>
      <c r="AY22" s="19">
        <v>1</v>
      </c>
      <c r="AZ22" s="19">
        <v>1.55</v>
      </c>
      <c r="BA22" s="19">
        <v>7.5</v>
      </c>
      <c r="BB22" s="16"/>
      <c r="BC22" s="19">
        <v>1</v>
      </c>
      <c r="BD22" s="19">
        <v>1.55</v>
      </c>
      <c r="BE22" s="19">
        <v>8</v>
      </c>
      <c r="BF22" s="16"/>
      <c r="BG22" s="19">
        <v>1</v>
      </c>
      <c r="BH22" s="19">
        <v>1.55</v>
      </c>
      <c r="BI22" s="19">
        <v>8.5</v>
      </c>
      <c r="BJ22" s="16"/>
      <c r="BK22" s="19">
        <v>1</v>
      </c>
      <c r="BL22" s="19">
        <v>1.55</v>
      </c>
      <c r="BM22" s="19">
        <v>9</v>
      </c>
    </row>
    <row r="23" spans="2:81">
      <c r="S23" s="18"/>
      <c r="T23" s="18"/>
      <c r="U23" s="18"/>
      <c r="W23" s="18"/>
      <c r="X23" s="18"/>
      <c r="Y23" s="18"/>
      <c r="AA23" s="18"/>
      <c r="AB23" s="18"/>
      <c r="AC23" s="18"/>
      <c r="AE23" s="18"/>
      <c r="AF23" s="18"/>
      <c r="AG23" s="18"/>
      <c r="AI23" s="18"/>
      <c r="AJ23" s="18"/>
      <c r="AK23" s="18"/>
      <c r="AM23" s="18"/>
      <c r="AN23" s="18"/>
      <c r="AO23" s="18"/>
      <c r="AQ23" s="18"/>
      <c r="AR23" s="18"/>
      <c r="AS23" s="18"/>
      <c r="AU23" s="18"/>
      <c r="AV23" s="18"/>
      <c r="AW23" s="18"/>
      <c r="AY23" s="18"/>
      <c r="AZ23" s="18"/>
      <c r="BA23" s="18"/>
      <c r="BC23" s="18"/>
      <c r="BD23" s="18"/>
      <c r="BE23" s="18"/>
      <c r="BG23" s="18"/>
      <c r="BH23" s="18"/>
      <c r="BI23" s="18"/>
      <c r="BK23" s="18"/>
      <c r="BL23" s="18"/>
      <c r="BM23" s="18"/>
      <c r="BO23" s="18"/>
      <c r="BP23" s="18"/>
      <c r="BQ23" s="18"/>
      <c r="BS23" s="18"/>
      <c r="BT23" s="18"/>
      <c r="BU23" s="18"/>
      <c r="BW23" s="18"/>
      <c r="BX23" s="18"/>
      <c r="BY23" s="18"/>
      <c r="CA23" s="18"/>
      <c r="CB23" s="18"/>
      <c r="CC23" s="18"/>
    </row>
    <row r="24" spans="2:81">
      <c r="S24" s="18"/>
      <c r="T24" s="18"/>
      <c r="U24" s="18"/>
      <c r="W24" s="18"/>
      <c r="X24" s="18"/>
      <c r="Y24" s="18"/>
      <c r="AA24" s="18"/>
      <c r="AB24" s="18"/>
      <c r="AC24" s="18"/>
      <c r="AE24" s="18"/>
      <c r="AF24" s="18"/>
      <c r="AG24" s="18"/>
      <c r="AI24" s="18"/>
      <c r="AJ24" s="18"/>
      <c r="AK24" s="18"/>
      <c r="AM24" s="18"/>
      <c r="AN24" s="18"/>
      <c r="AO24" s="18"/>
      <c r="AQ24" s="18"/>
      <c r="AR24" s="18"/>
      <c r="AS24" s="18"/>
      <c r="AU24" s="18"/>
      <c r="AV24" s="18"/>
      <c r="AW24" s="18"/>
      <c r="AY24" s="18"/>
      <c r="AZ24" s="18"/>
      <c r="BA24" s="18"/>
      <c r="BC24" s="18"/>
      <c r="BD24" s="18"/>
      <c r="BE24" s="18"/>
      <c r="BG24" s="18"/>
      <c r="BH24" s="18"/>
      <c r="BI24" s="18"/>
      <c r="BK24" s="18"/>
      <c r="BL24" s="18"/>
      <c r="BM24" s="18"/>
      <c r="BO24" s="18"/>
      <c r="BP24" s="18"/>
      <c r="BQ24" s="18"/>
      <c r="BS24" s="18"/>
      <c r="BT24" s="18"/>
      <c r="BU24" s="18"/>
      <c r="BW24" s="18"/>
      <c r="BX24" s="18"/>
      <c r="BY24" s="18"/>
      <c r="CA24" s="18"/>
      <c r="CB24" s="18"/>
      <c r="CC24" s="18"/>
    </row>
    <row r="25" spans="2:81">
      <c r="S25" s="18"/>
      <c r="T25" s="18"/>
      <c r="U25" s="18"/>
      <c r="W25" s="18"/>
      <c r="X25" s="18"/>
      <c r="Y25" s="18"/>
      <c r="AA25" s="18"/>
      <c r="AB25" s="18"/>
      <c r="AC25" s="18"/>
      <c r="AE25" s="18"/>
      <c r="AF25" s="18"/>
      <c r="AG25" s="18"/>
      <c r="AI25" s="18"/>
      <c r="AJ25" s="18"/>
      <c r="AK25" s="18"/>
      <c r="AM25" s="18"/>
      <c r="AN25" s="18"/>
      <c r="AO25" s="18"/>
      <c r="AQ25" s="18"/>
      <c r="AR25" s="18"/>
      <c r="AS25" s="18"/>
      <c r="AU25" s="18"/>
      <c r="AV25" s="18"/>
      <c r="AW25" s="18"/>
      <c r="AY25" s="18"/>
      <c r="AZ25" s="18"/>
      <c r="BA25" s="18"/>
      <c r="BC25" s="18"/>
      <c r="BD25" s="18"/>
      <c r="BE25" s="18"/>
      <c r="BG25" s="18"/>
      <c r="BH25" s="18"/>
      <c r="BI25" s="18"/>
      <c r="BK25" s="18"/>
      <c r="BL25" s="18"/>
      <c r="BM25" s="18"/>
      <c r="BO25" s="18"/>
      <c r="BP25" s="18"/>
      <c r="BQ25" s="18"/>
      <c r="BS25" s="18"/>
      <c r="BT25" s="18"/>
      <c r="BU25" s="18"/>
      <c r="BW25" s="18"/>
      <c r="BX25" s="18"/>
      <c r="BY25" s="18"/>
      <c r="CA25" s="18"/>
      <c r="CB25" s="18"/>
      <c r="CC25" s="18"/>
    </row>
    <row r="26" spans="2:81">
      <c r="S26" s="18"/>
      <c r="T26" s="18"/>
      <c r="U26" s="18"/>
      <c r="W26" s="18"/>
      <c r="X26" s="18"/>
      <c r="Y26" s="18"/>
      <c r="AA26" s="18"/>
      <c r="AB26" s="18"/>
      <c r="AC26" s="18"/>
      <c r="AE26" s="18"/>
      <c r="AF26" s="18"/>
      <c r="AG26" s="18"/>
      <c r="AI26" s="18"/>
      <c r="AJ26" s="18"/>
      <c r="AK26" s="18"/>
      <c r="AM26" s="18"/>
      <c r="AN26" s="18"/>
      <c r="AO26" s="18"/>
      <c r="AQ26" s="18"/>
      <c r="AR26" s="18"/>
      <c r="AS26" s="18"/>
      <c r="AU26" s="18"/>
      <c r="AV26" s="18"/>
      <c r="AW26" s="18"/>
      <c r="AY26" s="18"/>
      <c r="AZ26" s="18"/>
      <c r="BA26" s="18"/>
      <c r="BC26" s="18"/>
      <c r="BD26" s="18"/>
      <c r="BE26" s="18"/>
      <c r="BG26" s="18"/>
      <c r="BH26" s="18"/>
      <c r="BI26" s="18"/>
      <c r="BK26" s="18"/>
      <c r="BL26" s="18"/>
      <c r="BM26" s="18"/>
      <c r="BO26" s="18"/>
      <c r="BP26" s="18"/>
      <c r="BQ26" s="18"/>
      <c r="BS26" s="18"/>
      <c r="BT26" s="18"/>
      <c r="BU26" s="18"/>
      <c r="BW26" s="18"/>
      <c r="BX26" s="18"/>
      <c r="BY26" s="18"/>
      <c r="CA26" s="18"/>
      <c r="CB26" s="18"/>
      <c r="CC26" s="18"/>
    </row>
    <row r="27" spans="2:81">
      <c r="S27" s="18"/>
      <c r="T27" s="18"/>
      <c r="U27" s="18"/>
      <c r="W27" s="18"/>
      <c r="X27" s="18"/>
      <c r="Y27" s="18"/>
      <c r="AA27" s="18"/>
      <c r="AB27" s="18"/>
      <c r="AC27" s="18"/>
      <c r="AE27" s="18"/>
      <c r="AF27" s="18"/>
      <c r="AG27" s="18"/>
      <c r="AI27" s="18"/>
      <c r="AJ27" s="18"/>
      <c r="AK27" s="18"/>
      <c r="AM27" s="18"/>
      <c r="AN27" s="18"/>
      <c r="AO27" s="18"/>
      <c r="AQ27" s="18"/>
      <c r="AR27" s="18"/>
      <c r="AS27" s="18"/>
      <c r="AU27" s="18"/>
      <c r="AV27" s="18"/>
      <c r="AW27" s="18"/>
      <c r="AY27" s="18"/>
      <c r="AZ27" s="18"/>
      <c r="BA27" s="18"/>
      <c r="BC27" s="18"/>
      <c r="BD27" s="18"/>
      <c r="BE27" s="18"/>
      <c r="BG27" s="18"/>
      <c r="BH27" s="18"/>
      <c r="BI27" s="18"/>
      <c r="BK27" s="18"/>
      <c r="BL27" s="18"/>
      <c r="BM27" s="18"/>
      <c r="BO27" s="18"/>
      <c r="BP27" s="18"/>
      <c r="BQ27" s="18"/>
      <c r="BS27" s="18"/>
      <c r="BT27" s="18"/>
      <c r="BU27" s="18"/>
      <c r="BW27" s="18"/>
      <c r="BX27" s="18"/>
      <c r="BY27" s="18"/>
      <c r="CA27" s="18"/>
      <c r="CB27" s="18"/>
      <c r="CC27" s="18"/>
    </row>
    <row r="28" spans="2:81">
      <c r="S28" s="18"/>
      <c r="T28" s="18"/>
      <c r="U28" s="18"/>
      <c r="W28" s="18"/>
      <c r="X28" s="18"/>
      <c r="Y28" s="18"/>
      <c r="AA28" s="18"/>
      <c r="AB28" s="18"/>
      <c r="AC28" s="18"/>
      <c r="AE28" s="18"/>
      <c r="AF28" s="18"/>
      <c r="AG28" s="18"/>
      <c r="AI28" s="18"/>
      <c r="AJ28" s="18"/>
      <c r="AK28" s="18"/>
      <c r="AM28" s="18"/>
      <c r="AN28" s="18"/>
      <c r="AO28" s="18"/>
      <c r="AQ28" s="18"/>
      <c r="AR28" s="18"/>
      <c r="AS28" s="18"/>
      <c r="AU28" s="18"/>
      <c r="AV28" s="18"/>
      <c r="AW28" s="18"/>
      <c r="AY28" s="18"/>
      <c r="AZ28" s="18"/>
      <c r="BA28" s="18"/>
      <c r="BC28" s="18"/>
      <c r="BD28" s="18"/>
      <c r="BE28" s="18"/>
      <c r="BG28" s="18"/>
      <c r="BH28" s="18"/>
      <c r="BI28" s="18"/>
      <c r="BK28" s="18"/>
      <c r="BL28" s="18"/>
      <c r="BM28" s="18"/>
      <c r="BO28" s="18"/>
      <c r="BP28" s="18"/>
      <c r="BQ28" s="18"/>
      <c r="BS28" s="18"/>
      <c r="BT28" s="18"/>
      <c r="BU28" s="18"/>
      <c r="BW28" s="18"/>
      <c r="BX28" s="18"/>
      <c r="BY28" s="18"/>
      <c r="CA28" s="18"/>
      <c r="CB28" s="18"/>
      <c r="CC28" s="18"/>
    </row>
    <row r="29" spans="2:81">
      <c r="S29" s="18"/>
      <c r="T29" s="18"/>
      <c r="U29" s="18"/>
      <c r="W29" s="18"/>
      <c r="X29" s="18"/>
      <c r="Y29" s="18"/>
      <c r="AA29" s="18"/>
      <c r="AB29" s="18"/>
      <c r="AC29" s="18"/>
      <c r="AE29" s="18"/>
      <c r="AF29" s="18"/>
      <c r="AG29" s="18"/>
      <c r="AI29" s="18"/>
      <c r="AJ29" s="18"/>
      <c r="AK29" s="18"/>
      <c r="AM29" s="18"/>
      <c r="AN29" s="18"/>
      <c r="AO29" s="18"/>
      <c r="AQ29" s="18"/>
      <c r="AR29" s="18"/>
      <c r="AS29" s="18"/>
      <c r="AU29" s="18"/>
      <c r="AV29" s="18"/>
      <c r="AW29" s="18"/>
      <c r="AY29" s="18"/>
      <c r="AZ29" s="18"/>
      <c r="BA29" s="18"/>
      <c r="BC29" s="18"/>
      <c r="BD29" s="18"/>
      <c r="BE29" s="18"/>
      <c r="BG29" s="18"/>
      <c r="BH29" s="18"/>
      <c r="BI29" s="18"/>
      <c r="BK29" s="18"/>
      <c r="BL29" s="18"/>
      <c r="BM29" s="18"/>
      <c r="BO29" s="18"/>
      <c r="BP29" s="18"/>
      <c r="BQ29" s="18"/>
      <c r="BS29" s="18"/>
      <c r="BT29" s="18"/>
      <c r="BU29" s="18"/>
      <c r="BW29" s="18"/>
      <c r="BX29" s="18"/>
      <c r="BY29" s="18"/>
      <c r="CA29" s="18"/>
      <c r="CB29" s="18"/>
      <c r="CC29" s="18"/>
    </row>
    <row r="30" spans="2:81">
      <c r="S30" s="18"/>
      <c r="T30" s="18"/>
      <c r="U30" s="18"/>
      <c r="W30" s="18"/>
      <c r="X30" s="18"/>
      <c r="Y30" s="18"/>
      <c r="AA30" s="18"/>
      <c r="AB30" s="18"/>
      <c r="AC30" s="18"/>
      <c r="AE30" s="18"/>
      <c r="AF30" s="18"/>
      <c r="AG30" s="18"/>
      <c r="AI30" s="18"/>
      <c r="AJ30" s="18"/>
      <c r="AK30" s="18"/>
      <c r="AM30" s="18"/>
      <c r="AN30" s="18"/>
      <c r="AO30" s="18"/>
      <c r="AQ30" s="18"/>
      <c r="AR30" s="18"/>
      <c r="AS30" s="18"/>
      <c r="AU30" s="18"/>
      <c r="AV30" s="18"/>
      <c r="AW30" s="18"/>
      <c r="AY30" s="18"/>
      <c r="AZ30" s="18"/>
      <c r="BA30" s="18"/>
      <c r="BC30" s="18"/>
      <c r="BD30" s="18"/>
      <c r="BE30" s="18"/>
      <c r="BG30" s="18"/>
      <c r="BH30" s="18"/>
      <c r="BI30" s="18"/>
      <c r="BK30" s="18"/>
      <c r="BL30" s="18"/>
      <c r="BM30" s="18"/>
      <c r="BO30" s="18"/>
      <c r="BP30" s="18"/>
      <c r="BQ30" s="18"/>
      <c r="BS30" s="18"/>
      <c r="BT30" s="18"/>
      <c r="BU30" s="18"/>
      <c r="BW30" s="18"/>
      <c r="BX30" s="18"/>
      <c r="BY30" s="18"/>
      <c r="CA30" s="18"/>
      <c r="CB30" s="18"/>
      <c r="CC30" s="18"/>
    </row>
    <row r="31" spans="2:81">
      <c r="S31" s="18"/>
      <c r="T31" s="18"/>
      <c r="U31" s="18"/>
      <c r="W31" s="18"/>
      <c r="X31" s="18"/>
      <c r="Y31" s="18"/>
      <c r="AA31" s="18"/>
      <c r="AB31" s="18"/>
      <c r="AC31" s="18"/>
      <c r="AE31" s="18"/>
      <c r="AF31" s="18"/>
      <c r="AG31" s="18"/>
      <c r="AI31" s="18"/>
      <c r="AJ31" s="18"/>
      <c r="AK31" s="18"/>
      <c r="AM31" s="18"/>
      <c r="AN31" s="18"/>
      <c r="AO31" s="18"/>
      <c r="AQ31" s="18"/>
      <c r="AR31" s="18"/>
      <c r="AS31" s="18"/>
      <c r="AU31" s="18"/>
      <c r="AV31" s="18"/>
      <c r="AW31" s="18"/>
      <c r="AY31" s="18"/>
      <c r="AZ31" s="18"/>
      <c r="BA31" s="18"/>
      <c r="BC31" s="18"/>
      <c r="BD31" s="18"/>
      <c r="BE31" s="18"/>
      <c r="BG31" s="18"/>
      <c r="BH31" s="18"/>
      <c r="BI31" s="18"/>
      <c r="BK31" s="18"/>
      <c r="BL31" s="18"/>
      <c r="BM31" s="18"/>
      <c r="BO31" s="18"/>
      <c r="BP31" s="18"/>
      <c r="BQ31" s="18"/>
      <c r="BS31" s="18"/>
      <c r="BT31" s="18"/>
      <c r="BU31" s="18"/>
      <c r="BW31" s="18"/>
      <c r="BX31" s="18"/>
      <c r="BY31" s="18"/>
      <c r="CA31" s="18"/>
      <c r="CB31" s="18"/>
      <c r="CC31" s="18"/>
    </row>
    <row r="32" spans="2:81">
      <c r="S32" s="18"/>
      <c r="T32" s="18"/>
      <c r="U32" s="18"/>
      <c r="W32" s="18"/>
      <c r="X32" s="18"/>
      <c r="Y32" s="18"/>
      <c r="AA32" s="18"/>
      <c r="AB32" s="18"/>
      <c r="AC32" s="18"/>
      <c r="AE32" s="18"/>
      <c r="AF32" s="18"/>
      <c r="AG32" s="18"/>
      <c r="AI32" s="18"/>
      <c r="AJ32" s="18"/>
      <c r="AK32" s="18"/>
      <c r="AM32" s="18"/>
      <c r="AN32" s="18"/>
      <c r="AO32" s="18"/>
      <c r="AQ32" s="18"/>
      <c r="AR32" s="18"/>
      <c r="AS32" s="18"/>
      <c r="AU32" s="18"/>
      <c r="AV32" s="18"/>
      <c r="AW32" s="18"/>
      <c r="AY32" s="18"/>
      <c r="AZ32" s="18"/>
      <c r="BA32" s="18"/>
      <c r="BC32" s="18"/>
      <c r="BD32" s="18"/>
      <c r="BE32" s="18"/>
      <c r="BG32" s="18"/>
      <c r="BH32" s="18"/>
      <c r="BI32" s="18"/>
      <c r="BK32" s="18"/>
      <c r="BL32" s="18"/>
      <c r="BM32" s="18"/>
      <c r="BO32" s="18"/>
      <c r="BP32" s="18"/>
      <c r="BQ32" s="18"/>
      <c r="BS32" s="18"/>
      <c r="BT32" s="18"/>
      <c r="BU32" s="18"/>
      <c r="BW32" s="18"/>
      <c r="BX32" s="18"/>
      <c r="BY32" s="18"/>
      <c r="CA32" s="18"/>
      <c r="CB32" s="18"/>
      <c r="CC32" s="18"/>
    </row>
    <row r="33" spans="2:111">
      <c r="S33" s="18"/>
      <c r="T33" s="18"/>
      <c r="U33" s="18"/>
      <c r="W33" s="18"/>
      <c r="X33" s="18"/>
      <c r="Y33" s="18"/>
      <c r="AA33" s="18"/>
      <c r="AB33" s="18"/>
      <c r="AC33" s="18"/>
      <c r="AE33" s="18"/>
      <c r="AF33" s="18"/>
      <c r="AG33" s="18"/>
      <c r="AI33" s="18"/>
      <c r="AJ33" s="18"/>
      <c r="AK33" s="18"/>
      <c r="AM33" s="18"/>
      <c r="AN33" s="18"/>
      <c r="AO33" s="18"/>
      <c r="AQ33" s="18"/>
      <c r="AR33" s="18"/>
      <c r="AS33" s="18"/>
      <c r="AU33" s="18"/>
      <c r="AV33" s="18"/>
      <c r="AW33" s="18"/>
      <c r="AY33" s="18"/>
      <c r="AZ33" s="18"/>
      <c r="BA33" s="18"/>
      <c r="BC33" s="18"/>
      <c r="BD33" s="18"/>
      <c r="BE33" s="18"/>
      <c r="BG33" s="18"/>
      <c r="BH33" s="18"/>
      <c r="BI33" s="18"/>
      <c r="BK33" s="18"/>
      <c r="BL33" s="18"/>
      <c r="BM33" s="18"/>
      <c r="BO33" s="18"/>
      <c r="BP33" s="18"/>
      <c r="BQ33" s="18"/>
      <c r="BS33" s="18"/>
      <c r="BT33" s="18"/>
      <c r="BU33" s="18"/>
      <c r="BW33" s="18"/>
      <c r="BX33" s="18"/>
      <c r="BY33" s="18"/>
      <c r="CA33" s="18"/>
      <c r="CB33" s="18"/>
      <c r="CC33" s="18"/>
    </row>
    <row r="34" spans="2:111">
      <c r="S34" s="18"/>
      <c r="T34" s="18"/>
      <c r="U34" s="18"/>
      <c r="W34" s="18"/>
      <c r="X34" s="18"/>
      <c r="Y34" s="18"/>
      <c r="AA34" s="18"/>
      <c r="AB34" s="18"/>
      <c r="AC34" s="18"/>
      <c r="AE34" s="18"/>
      <c r="AF34" s="18"/>
      <c r="AG34" s="18"/>
      <c r="AI34" s="18"/>
      <c r="AJ34" s="18"/>
      <c r="AK34" s="18"/>
      <c r="AM34" s="18"/>
      <c r="AN34" s="18"/>
      <c r="AO34" s="18"/>
      <c r="AQ34" s="18"/>
      <c r="AR34" s="18"/>
      <c r="AS34" s="18"/>
      <c r="AU34" s="18"/>
      <c r="AV34" s="18"/>
      <c r="AW34" s="18"/>
      <c r="AY34" s="18"/>
      <c r="AZ34" s="18"/>
      <c r="BA34" s="18"/>
      <c r="BC34" s="18"/>
      <c r="BD34" s="18"/>
      <c r="BE34" s="18"/>
      <c r="BG34" s="18"/>
      <c r="BH34" s="18"/>
      <c r="BI34" s="18"/>
      <c r="BK34" s="18"/>
      <c r="BL34" s="18"/>
      <c r="BM34" s="18"/>
      <c r="BO34" s="18"/>
      <c r="BP34" s="18"/>
      <c r="BQ34" s="18"/>
      <c r="BS34" s="18"/>
      <c r="BT34" s="18"/>
      <c r="BU34" s="18"/>
      <c r="BW34" s="18"/>
      <c r="BX34" s="18"/>
      <c r="BY34" s="18"/>
      <c r="CA34" s="18"/>
      <c r="CB34" s="18"/>
      <c r="CC34" s="18"/>
    </row>
    <row r="35" spans="2:111">
      <c r="S35" s="18"/>
      <c r="T35" s="18"/>
      <c r="U35" s="18"/>
      <c r="W35" s="18"/>
      <c r="X35" s="18"/>
      <c r="Y35" s="18"/>
      <c r="AA35" s="18"/>
      <c r="AB35" s="18"/>
      <c r="AC35" s="18"/>
      <c r="AE35" s="18"/>
      <c r="AF35" s="18"/>
      <c r="AG35" s="18"/>
      <c r="AI35" s="18"/>
      <c r="AJ35" s="18"/>
      <c r="AK35" s="18"/>
      <c r="AM35" s="18"/>
      <c r="AN35" s="18"/>
      <c r="AO35" s="18"/>
      <c r="AQ35" s="18"/>
      <c r="AR35" s="18"/>
      <c r="AS35" s="18"/>
      <c r="AU35" s="18"/>
      <c r="AV35" s="18"/>
      <c r="AW35" s="18"/>
      <c r="AY35" s="18"/>
      <c r="AZ35" s="18"/>
      <c r="BA35" s="18"/>
      <c r="BC35" s="18"/>
      <c r="BD35" s="18"/>
      <c r="BE35" s="18"/>
      <c r="BG35" s="18"/>
      <c r="BH35" s="18"/>
      <c r="BI35" s="18"/>
      <c r="BK35" s="18"/>
      <c r="BL35" s="18"/>
      <c r="BM35" s="18"/>
      <c r="BO35" s="18"/>
      <c r="BP35" s="18"/>
      <c r="BQ35" s="18"/>
      <c r="BS35" s="18"/>
      <c r="BT35" s="18"/>
      <c r="BU35" s="18"/>
      <c r="BW35" s="18"/>
      <c r="BX35" s="18"/>
      <c r="BY35" s="18"/>
      <c r="CA35" s="18"/>
      <c r="CB35" s="18"/>
      <c r="CC35" s="18"/>
    </row>
    <row r="36" spans="2:111">
      <c r="S36" s="18"/>
      <c r="T36" s="18"/>
      <c r="U36" s="18"/>
      <c r="W36" s="18"/>
      <c r="X36" s="18"/>
      <c r="Y36" s="18"/>
      <c r="AA36" s="18"/>
      <c r="AB36" s="18"/>
      <c r="AC36" s="18"/>
      <c r="AE36" s="18"/>
      <c r="AF36" s="18"/>
      <c r="AG36" s="18"/>
      <c r="AI36" s="18"/>
      <c r="AJ36" s="18"/>
      <c r="AK36" s="18"/>
      <c r="AM36" s="18"/>
      <c r="AN36" s="18"/>
      <c r="AO36" s="18"/>
      <c r="AQ36" s="18"/>
      <c r="AR36" s="18"/>
      <c r="AS36" s="18"/>
      <c r="AU36" s="18"/>
      <c r="AV36" s="18"/>
      <c r="AW36" s="18"/>
      <c r="AY36" s="18"/>
      <c r="AZ36" s="18"/>
      <c r="BA36" s="18"/>
      <c r="BC36" s="18"/>
      <c r="BD36" s="18"/>
      <c r="BE36" s="18"/>
      <c r="BG36" s="18"/>
      <c r="BH36" s="18"/>
      <c r="BI36" s="18"/>
      <c r="BK36" s="18"/>
      <c r="BL36" s="18"/>
      <c r="BM36" s="18"/>
      <c r="BO36" s="18"/>
      <c r="BP36" s="18"/>
      <c r="BQ36" s="18"/>
      <c r="BS36" s="18"/>
      <c r="BT36" s="18"/>
      <c r="BU36" s="18"/>
      <c r="BW36" s="18"/>
      <c r="BX36" s="18"/>
      <c r="BY36" s="18"/>
      <c r="CA36" s="18"/>
      <c r="CB36" s="18"/>
      <c r="CC36" s="18"/>
    </row>
    <row r="37" spans="2:111">
      <c r="S37" s="18"/>
      <c r="T37" s="18"/>
      <c r="U37" s="18"/>
      <c r="W37" s="18"/>
      <c r="X37" s="18"/>
      <c r="Y37" s="18"/>
      <c r="AA37" s="18"/>
      <c r="AB37" s="18"/>
      <c r="AC37" s="18"/>
      <c r="AE37" s="18"/>
      <c r="AF37" s="18"/>
      <c r="AG37" s="18"/>
      <c r="AI37" s="18"/>
      <c r="AJ37" s="18"/>
      <c r="AK37" s="18"/>
      <c r="AM37" s="18"/>
      <c r="AN37" s="18"/>
      <c r="AO37" s="18"/>
      <c r="AQ37" s="18"/>
      <c r="AR37" s="18"/>
      <c r="AS37" s="18"/>
      <c r="AU37" s="18"/>
      <c r="AV37" s="18"/>
      <c r="AW37" s="18"/>
      <c r="AY37" s="18"/>
      <c r="AZ37" s="18"/>
      <c r="BA37" s="18"/>
      <c r="BC37" s="18"/>
      <c r="BD37" s="18"/>
      <c r="BE37" s="18"/>
      <c r="BG37" s="18"/>
      <c r="BH37" s="18"/>
      <c r="BI37" s="18"/>
      <c r="BK37" s="18"/>
      <c r="BL37" s="18"/>
      <c r="BM37" s="18"/>
      <c r="BO37" s="18"/>
      <c r="BP37" s="18"/>
      <c r="BQ37" s="18"/>
      <c r="BS37" s="18"/>
      <c r="BT37" s="18"/>
      <c r="BU37" s="18"/>
      <c r="BW37" s="18"/>
      <c r="BX37" s="18"/>
      <c r="BY37" s="18"/>
      <c r="CA37" s="18"/>
      <c r="CB37" s="18"/>
      <c r="CC37" s="18"/>
    </row>
    <row r="38" spans="2:111">
      <c r="AW38" s="18"/>
      <c r="AX38" s="18"/>
      <c r="AY38" s="18"/>
      <c r="BA38" s="18"/>
      <c r="BB38" s="18"/>
      <c r="BC38" s="18"/>
      <c r="BE38" s="18"/>
      <c r="BF38" s="18"/>
      <c r="BG38" s="18"/>
      <c r="BI38" s="18"/>
      <c r="BJ38" s="18"/>
      <c r="BK38" s="18"/>
      <c r="BM38" s="18"/>
      <c r="BN38" s="18"/>
      <c r="BO38" s="18"/>
      <c r="BQ38" s="18"/>
      <c r="BR38" s="18"/>
      <c r="BS38" s="18"/>
      <c r="BU38" s="18"/>
      <c r="BV38" s="18"/>
      <c r="BW38" s="18"/>
      <c r="BY38" s="18"/>
      <c r="BZ38" s="18"/>
      <c r="CA38" s="18"/>
      <c r="CC38" s="18"/>
      <c r="CD38" s="18"/>
      <c r="CE38" s="18"/>
      <c r="CG38" s="18"/>
      <c r="CH38" s="18"/>
      <c r="CI38" s="18"/>
      <c r="CK38" s="18"/>
      <c r="CL38" s="18"/>
      <c r="CM38" s="18"/>
      <c r="CO38" s="18"/>
      <c r="CP38" s="18"/>
      <c r="CQ38" s="18"/>
      <c r="CS38" s="18"/>
      <c r="CT38" s="18"/>
      <c r="CU38" s="18"/>
      <c r="CW38" s="18"/>
      <c r="CX38" s="18"/>
      <c r="CY38" s="18"/>
      <c r="DA38" s="18"/>
      <c r="DB38" s="18"/>
      <c r="DC38" s="18"/>
      <c r="DE38" s="18"/>
      <c r="DF38" s="18"/>
      <c r="DG38" s="18"/>
    </row>
    <row r="39" spans="2:111">
      <c r="AW39" s="18"/>
      <c r="AX39" s="18"/>
      <c r="AY39" s="18"/>
      <c r="BA39" s="18"/>
      <c r="BB39" s="18"/>
      <c r="BC39" s="18"/>
      <c r="BE39" s="18"/>
      <c r="BF39" s="18"/>
      <c r="BG39" s="18"/>
      <c r="BI39" s="18"/>
      <c r="BJ39" s="18"/>
      <c r="BK39" s="18"/>
      <c r="BM39" s="18"/>
      <c r="BN39" s="18"/>
      <c r="BO39" s="18"/>
      <c r="BQ39" s="18"/>
      <c r="BR39" s="18"/>
      <c r="BS39" s="18"/>
      <c r="BU39" s="18"/>
      <c r="BV39" s="18"/>
      <c r="BW39" s="18"/>
      <c r="BY39" s="18"/>
      <c r="BZ39" s="18"/>
      <c r="CA39" s="18"/>
      <c r="CC39" s="18"/>
      <c r="CD39" s="18"/>
      <c r="CE39" s="18"/>
      <c r="CG39" s="18"/>
      <c r="CH39" s="18"/>
      <c r="CI39" s="18"/>
      <c r="CK39" s="18"/>
      <c r="CL39" s="18"/>
      <c r="CM39" s="18"/>
      <c r="CO39" s="18"/>
      <c r="CP39" s="18"/>
      <c r="CQ39" s="18"/>
      <c r="CS39" s="18"/>
      <c r="CT39" s="18"/>
      <c r="CU39" s="18"/>
      <c r="CW39" s="18"/>
      <c r="CX39" s="18"/>
      <c r="CY39" s="18"/>
      <c r="DA39" s="18"/>
      <c r="DB39" s="18"/>
      <c r="DC39" s="18"/>
      <c r="DE39" s="18"/>
      <c r="DF39" s="18"/>
      <c r="DG39" s="18"/>
    </row>
    <row r="40" spans="2:111">
      <c r="AW40" s="18"/>
      <c r="AX40" s="18"/>
      <c r="AY40" s="18"/>
      <c r="BA40" s="18"/>
      <c r="BB40" s="18"/>
      <c r="BC40" s="18"/>
      <c r="BE40" s="18"/>
      <c r="BF40" s="18"/>
      <c r="BG40" s="18"/>
      <c r="BI40" s="18"/>
      <c r="BJ40" s="18"/>
      <c r="BK40" s="18"/>
      <c r="BM40" s="18"/>
      <c r="BN40" s="18"/>
      <c r="BO40" s="18"/>
      <c r="BQ40" s="18"/>
      <c r="BR40" s="18"/>
      <c r="BS40" s="18"/>
      <c r="BU40" s="18"/>
      <c r="BV40" s="18"/>
      <c r="BW40" s="18"/>
      <c r="BY40" s="18"/>
      <c r="BZ40" s="18"/>
      <c r="CA40" s="18"/>
      <c r="CC40" s="18"/>
      <c r="CD40" s="18"/>
      <c r="CE40" s="18"/>
      <c r="CG40" s="18"/>
      <c r="CH40" s="18"/>
      <c r="CI40" s="18"/>
      <c r="CK40" s="18"/>
      <c r="CL40" s="18"/>
      <c r="CM40" s="18"/>
      <c r="CO40" s="18"/>
      <c r="CP40" s="18"/>
      <c r="CQ40" s="18"/>
      <c r="CS40" s="18"/>
      <c r="CT40" s="18"/>
      <c r="CU40" s="18"/>
      <c r="CW40" s="18"/>
      <c r="CX40" s="18"/>
      <c r="CY40" s="18"/>
      <c r="DA40" s="18"/>
      <c r="DB40" s="18"/>
      <c r="DC40" s="18"/>
      <c r="DE40" s="18"/>
      <c r="DF40" s="18"/>
      <c r="DG40" s="18"/>
    </row>
    <row r="41" spans="2:111">
      <c r="AW41" s="18"/>
      <c r="AX41" s="18"/>
      <c r="AY41" s="18"/>
      <c r="BA41" s="18"/>
      <c r="BB41" s="18"/>
      <c r="BC41" s="18"/>
      <c r="BE41" s="18"/>
      <c r="BF41" s="18"/>
      <c r="BG41" s="18"/>
      <c r="BI41" s="18"/>
      <c r="BJ41" s="18"/>
      <c r="BK41" s="18"/>
      <c r="BM41" s="18"/>
      <c r="BN41" s="18"/>
      <c r="BO41" s="18"/>
      <c r="BQ41" s="18"/>
      <c r="BR41" s="18"/>
      <c r="BS41" s="18"/>
      <c r="BU41" s="18"/>
      <c r="BV41" s="18"/>
      <c r="BW41" s="18"/>
      <c r="BY41" s="18"/>
      <c r="BZ41" s="18"/>
      <c r="CA41" s="18"/>
      <c r="CC41" s="18"/>
      <c r="CD41" s="18"/>
      <c r="CE41" s="18"/>
      <c r="CG41" s="18"/>
      <c r="CH41" s="18"/>
      <c r="CI41" s="18"/>
      <c r="CK41" s="18"/>
      <c r="CL41" s="18"/>
      <c r="CM41" s="18"/>
      <c r="CO41" s="18"/>
      <c r="CP41" s="18"/>
      <c r="CQ41" s="18"/>
      <c r="CS41" s="18"/>
      <c r="CT41" s="18"/>
      <c r="CU41" s="18"/>
      <c r="CW41" s="18"/>
      <c r="CX41" s="18"/>
      <c r="CY41" s="18"/>
      <c r="DA41" s="18"/>
      <c r="DB41" s="18"/>
      <c r="DC41" s="18"/>
      <c r="DE41" s="18"/>
      <c r="DF41" s="18"/>
      <c r="DG41" s="18"/>
    </row>
    <row r="42" spans="2:111">
      <c r="AW42" s="18"/>
      <c r="AX42" s="18"/>
      <c r="AY42" s="18"/>
      <c r="BA42" s="18"/>
      <c r="BB42" s="18"/>
      <c r="BC42" s="18"/>
      <c r="BE42" s="18"/>
      <c r="BF42" s="18"/>
      <c r="BG42" s="18"/>
      <c r="BI42" s="18"/>
      <c r="BJ42" s="18"/>
      <c r="BK42" s="18"/>
      <c r="BM42" s="18"/>
      <c r="BN42" s="18"/>
      <c r="BO42" s="18"/>
      <c r="BQ42" s="18"/>
      <c r="BR42" s="18"/>
      <c r="BS42" s="18"/>
      <c r="BU42" s="18"/>
      <c r="BV42" s="18"/>
      <c r="BW42" s="18"/>
      <c r="BY42" s="18"/>
      <c r="BZ42" s="18"/>
      <c r="CA42" s="18"/>
      <c r="CC42" s="18"/>
      <c r="CD42" s="18"/>
      <c r="CE42" s="18"/>
      <c r="CG42" s="18"/>
      <c r="CH42" s="18"/>
      <c r="CI42" s="18"/>
      <c r="CK42" s="18"/>
      <c r="CL42" s="18"/>
      <c r="CM42" s="18"/>
      <c r="CO42" s="18"/>
      <c r="CP42" s="18"/>
      <c r="CQ42" s="18"/>
      <c r="CS42" s="18"/>
      <c r="CT42" s="18"/>
      <c r="CU42" s="18"/>
      <c r="CW42" s="18"/>
      <c r="CX42" s="18"/>
      <c r="CY42" s="18"/>
      <c r="DA42" s="18"/>
      <c r="DB42" s="18"/>
      <c r="DC42" s="18"/>
      <c r="DE42" s="18"/>
      <c r="DF42" s="18"/>
      <c r="DG42" s="18"/>
    </row>
    <row r="43" spans="2:111">
      <c r="B43" s="4"/>
      <c r="C43" s="4"/>
      <c r="D43" s="4"/>
      <c r="E43" s="4"/>
      <c r="H43" s="4"/>
      <c r="I43" s="4"/>
      <c r="J43" s="4"/>
      <c r="AW43" s="18"/>
      <c r="AX43" s="18"/>
      <c r="AY43" s="18"/>
      <c r="BA43" s="18"/>
      <c r="BB43" s="18"/>
      <c r="BC43" s="18"/>
      <c r="BE43" s="18"/>
      <c r="BF43" s="18"/>
      <c r="BG43" s="18"/>
      <c r="BI43" s="18"/>
      <c r="BJ43" s="18"/>
      <c r="BK43" s="18"/>
      <c r="BM43" s="18"/>
      <c r="BN43" s="18"/>
      <c r="BO43" s="18"/>
      <c r="BQ43" s="18"/>
      <c r="BR43" s="18"/>
      <c r="BS43" s="18"/>
      <c r="BU43" s="18"/>
      <c r="BV43" s="18"/>
      <c r="BW43" s="18"/>
      <c r="BY43" s="18"/>
      <c r="BZ43" s="18"/>
      <c r="CA43" s="18"/>
      <c r="CC43" s="18"/>
      <c r="CD43" s="18"/>
      <c r="CE43" s="18"/>
      <c r="CG43" s="18"/>
      <c r="CH43" s="18"/>
      <c r="CI43" s="18"/>
      <c r="CK43" s="18"/>
      <c r="CL43" s="18"/>
      <c r="CM43" s="18"/>
      <c r="CO43" s="18"/>
      <c r="CP43" s="18"/>
      <c r="CQ43" s="18"/>
      <c r="CS43" s="18"/>
      <c r="CT43" s="18"/>
      <c r="CU43" s="18"/>
      <c r="CW43" s="18"/>
      <c r="CX43" s="18"/>
      <c r="CY43" s="18"/>
      <c r="DA43" s="18"/>
      <c r="DB43" s="18"/>
      <c r="DC43" s="18"/>
      <c r="DE43" s="18"/>
      <c r="DF43" s="18"/>
      <c r="DG43" s="18"/>
    </row>
    <row r="44" spans="2:111">
      <c r="AW44" s="18"/>
      <c r="AX44" s="18"/>
      <c r="AY44" s="18"/>
      <c r="BA44" s="18"/>
      <c r="BB44" s="18"/>
      <c r="BC44" s="18"/>
      <c r="BE44" s="18"/>
      <c r="BF44" s="18"/>
      <c r="BG44" s="18"/>
      <c r="BI44" s="18"/>
      <c r="BJ44" s="18"/>
      <c r="BK44" s="18"/>
      <c r="BM44" s="18"/>
      <c r="BN44" s="18"/>
      <c r="BO44" s="18"/>
      <c r="BQ44" s="18"/>
      <c r="BR44" s="18"/>
      <c r="BS44" s="18"/>
      <c r="BU44" s="18"/>
      <c r="BV44" s="18"/>
      <c r="BW44" s="18"/>
      <c r="BY44" s="18"/>
      <c r="BZ44" s="18"/>
      <c r="CA44" s="18"/>
      <c r="CC44" s="18"/>
      <c r="CD44" s="18"/>
      <c r="CE44" s="18"/>
      <c r="CG44" s="18"/>
      <c r="CH44" s="18"/>
      <c r="CI44" s="18"/>
      <c r="CK44" s="18"/>
      <c r="CL44" s="18"/>
      <c r="CM44" s="18"/>
      <c r="CO44" s="18"/>
      <c r="CP44" s="18"/>
      <c r="CQ44" s="18"/>
      <c r="CS44" s="18"/>
      <c r="CT44" s="18"/>
      <c r="CU44" s="18"/>
      <c r="CW44" s="18"/>
      <c r="CX44" s="18"/>
      <c r="CY44" s="18"/>
      <c r="DA44" s="18"/>
      <c r="DB44" s="18"/>
      <c r="DC44" s="18"/>
      <c r="DE44" s="18"/>
      <c r="DF44" s="18"/>
      <c r="DG44" s="18"/>
    </row>
    <row r="45" spans="2:111">
      <c r="AW45" s="18"/>
      <c r="AX45" s="18"/>
      <c r="AY45" s="18"/>
      <c r="BA45" s="18"/>
      <c r="BB45" s="18"/>
      <c r="BC45" s="18"/>
      <c r="BE45" s="18"/>
      <c r="BF45" s="18"/>
      <c r="BG45" s="18"/>
      <c r="BI45" s="18"/>
      <c r="BJ45" s="18"/>
      <c r="BK45" s="18"/>
      <c r="BM45" s="18"/>
      <c r="BN45" s="18"/>
      <c r="BO45" s="18"/>
      <c r="BQ45" s="18"/>
      <c r="BR45" s="18"/>
      <c r="BS45" s="18"/>
      <c r="BU45" s="18"/>
      <c r="BV45" s="18"/>
      <c r="BW45" s="18"/>
      <c r="BY45" s="18"/>
      <c r="BZ45" s="18"/>
      <c r="CA45" s="18"/>
      <c r="CC45" s="18"/>
      <c r="CD45" s="18"/>
      <c r="CE45" s="18"/>
      <c r="CG45" s="18"/>
      <c r="CH45" s="18"/>
      <c r="CI45" s="18"/>
      <c r="CK45" s="18"/>
      <c r="CL45" s="18"/>
      <c r="CM45" s="18"/>
      <c r="CO45" s="18"/>
      <c r="CP45" s="18"/>
      <c r="CQ45" s="18"/>
      <c r="CS45" s="18"/>
      <c r="CT45" s="18"/>
      <c r="CU45" s="18"/>
      <c r="CW45" s="18"/>
      <c r="CX45" s="18"/>
      <c r="CY45" s="18"/>
      <c r="DA45" s="18"/>
      <c r="DB45" s="18"/>
      <c r="DC45" s="18"/>
      <c r="DE45" s="18"/>
      <c r="DF45" s="18"/>
      <c r="DG45" s="18"/>
    </row>
    <row r="46" spans="2:111">
      <c r="AW46" s="18"/>
      <c r="AX46" s="18"/>
      <c r="AY46" s="18"/>
      <c r="BA46" s="18"/>
      <c r="BB46" s="18"/>
      <c r="BC46" s="18"/>
      <c r="BE46" s="18"/>
      <c r="BF46" s="18"/>
      <c r="BG46" s="18"/>
      <c r="BI46" s="18"/>
      <c r="BJ46" s="18"/>
      <c r="BK46" s="18"/>
      <c r="BM46" s="18"/>
      <c r="BN46" s="18"/>
      <c r="BO46" s="18"/>
      <c r="BQ46" s="18"/>
      <c r="BR46" s="18"/>
      <c r="BS46" s="18"/>
      <c r="BU46" s="18"/>
      <c r="BV46" s="18"/>
      <c r="BW46" s="18"/>
      <c r="BY46" s="18"/>
      <c r="BZ46" s="18"/>
      <c r="CA46" s="18"/>
      <c r="CC46" s="18"/>
      <c r="CD46" s="18"/>
      <c r="CE46" s="18"/>
      <c r="CG46" s="18"/>
      <c r="CH46" s="18"/>
      <c r="CI46" s="18"/>
      <c r="CK46" s="18"/>
      <c r="CL46" s="18"/>
      <c r="CM46" s="18"/>
      <c r="CO46" s="18"/>
      <c r="CP46" s="18"/>
      <c r="CQ46" s="18"/>
      <c r="CS46" s="18"/>
      <c r="CT46" s="18"/>
      <c r="CU46" s="18"/>
      <c r="CW46" s="18"/>
      <c r="CX46" s="18"/>
      <c r="CY46" s="18"/>
      <c r="DA46" s="18"/>
      <c r="DB46" s="18"/>
      <c r="DC46" s="18"/>
      <c r="DE46" s="18"/>
      <c r="DF46" s="18"/>
      <c r="DG46" s="18"/>
    </row>
    <row r="47" spans="2:111">
      <c r="AW47" s="18"/>
      <c r="AX47" s="18"/>
      <c r="AY47" s="18"/>
      <c r="BA47" s="18"/>
      <c r="BB47" s="18"/>
      <c r="BC47" s="18"/>
      <c r="BE47" s="18"/>
      <c r="BF47" s="18"/>
      <c r="BG47" s="18"/>
      <c r="BI47" s="18"/>
      <c r="BJ47" s="18"/>
      <c r="BK47" s="18"/>
      <c r="BM47" s="18"/>
      <c r="BN47" s="18"/>
      <c r="BO47" s="18"/>
      <c r="BQ47" s="18"/>
      <c r="BR47" s="18"/>
      <c r="BS47" s="18"/>
      <c r="BU47" s="18"/>
      <c r="BV47" s="18"/>
      <c r="BW47" s="18"/>
      <c r="BY47" s="18"/>
      <c r="BZ47" s="18"/>
      <c r="CA47" s="18"/>
      <c r="CC47" s="18"/>
      <c r="CD47" s="18"/>
      <c r="CE47" s="18"/>
      <c r="CG47" s="18"/>
      <c r="CH47" s="18"/>
      <c r="CI47" s="18"/>
      <c r="CK47" s="18"/>
      <c r="CL47" s="18"/>
      <c r="CM47" s="18"/>
      <c r="CO47" s="18"/>
      <c r="CP47" s="18"/>
      <c r="CQ47" s="18"/>
      <c r="CS47" s="18"/>
      <c r="CT47" s="18"/>
      <c r="CU47" s="18"/>
      <c r="CW47" s="18"/>
      <c r="CX47" s="18"/>
      <c r="CY47" s="18"/>
      <c r="DA47" s="18"/>
      <c r="DB47" s="18"/>
      <c r="DC47" s="18"/>
      <c r="DE47" s="18"/>
      <c r="DF47" s="18"/>
      <c r="DG47" s="18"/>
    </row>
    <row r="48" spans="2:111">
      <c r="AW48" s="18"/>
      <c r="AX48" s="18"/>
      <c r="AY48" s="18"/>
      <c r="BA48" s="18"/>
      <c r="BB48" s="18"/>
      <c r="BC48" s="18"/>
      <c r="BE48" s="18"/>
      <c r="BF48" s="18"/>
      <c r="BG48" s="18"/>
      <c r="BI48" s="18"/>
      <c r="BJ48" s="18"/>
      <c r="BK48" s="18"/>
      <c r="BM48" s="18"/>
      <c r="BN48" s="18"/>
      <c r="BO48" s="18"/>
      <c r="BQ48" s="18"/>
      <c r="BR48" s="18"/>
      <c r="BS48" s="18"/>
      <c r="BU48" s="18"/>
      <c r="BV48" s="18"/>
      <c r="BW48" s="18"/>
      <c r="BY48" s="18"/>
      <c r="BZ48" s="18"/>
      <c r="CA48" s="18"/>
      <c r="CC48" s="18"/>
      <c r="CD48" s="18"/>
      <c r="CE48" s="18"/>
      <c r="CG48" s="18"/>
      <c r="CH48" s="18"/>
      <c r="CI48" s="18"/>
      <c r="CK48" s="18"/>
      <c r="CL48" s="18"/>
      <c r="CM48" s="18"/>
      <c r="CO48" s="18"/>
      <c r="CP48" s="18"/>
      <c r="CQ48" s="18"/>
      <c r="CS48" s="18"/>
      <c r="CT48" s="18"/>
      <c r="CU48" s="18"/>
      <c r="CW48" s="18"/>
      <c r="CX48" s="18"/>
      <c r="CY48" s="18"/>
      <c r="DA48" s="18"/>
      <c r="DB48" s="18"/>
      <c r="DC48" s="18"/>
      <c r="DE48" s="18"/>
      <c r="DF48" s="18"/>
      <c r="DG48" s="18"/>
    </row>
    <row r="49" spans="1:111">
      <c r="AW49" s="18"/>
      <c r="AX49" s="18"/>
      <c r="AY49" s="18"/>
      <c r="BA49" s="18"/>
      <c r="BB49" s="18"/>
      <c r="BC49" s="18"/>
      <c r="BE49" s="18"/>
      <c r="BF49" s="18"/>
      <c r="BG49" s="18"/>
      <c r="BI49" s="18"/>
      <c r="BJ49" s="18"/>
      <c r="BK49" s="18"/>
      <c r="BM49" s="18"/>
      <c r="BN49" s="18"/>
      <c r="BO49" s="18"/>
      <c r="BQ49" s="18"/>
      <c r="BR49" s="18"/>
      <c r="BS49" s="18"/>
      <c r="BU49" s="18"/>
      <c r="BV49" s="18"/>
      <c r="BW49" s="18"/>
      <c r="BY49" s="18"/>
      <c r="BZ49" s="18"/>
      <c r="CA49" s="18"/>
      <c r="CC49" s="18"/>
      <c r="CD49" s="18"/>
      <c r="CE49" s="18"/>
      <c r="CG49" s="18"/>
      <c r="CH49" s="18"/>
      <c r="CI49" s="18"/>
      <c r="CK49" s="18"/>
      <c r="CL49" s="18"/>
      <c r="CM49" s="18"/>
      <c r="CO49" s="18"/>
      <c r="CP49" s="18"/>
      <c r="CQ49" s="18"/>
      <c r="CS49" s="18"/>
      <c r="CT49" s="18"/>
      <c r="CU49" s="18"/>
      <c r="CW49" s="18"/>
      <c r="CX49" s="18"/>
      <c r="CY49" s="18"/>
      <c r="DA49" s="18"/>
      <c r="DB49" s="18"/>
      <c r="DC49" s="18"/>
      <c r="DE49" s="18"/>
      <c r="DF49" s="18"/>
      <c r="DG49" s="18"/>
    </row>
    <row r="50" spans="1:111">
      <c r="AW50" s="18"/>
      <c r="AX50" s="18"/>
      <c r="AY50" s="18"/>
      <c r="BA50" s="18"/>
      <c r="BB50" s="18"/>
      <c r="BC50" s="18"/>
      <c r="BE50" s="18"/>
      <c r="BF50" s="18"/>
      <c r="BG50" s="18"/>
      <c r="BI50" s="18"/>
      <c r="BJ50" s="18"/>
      <c r="BK50" s="18"/>
      <c r="BM50" s="18"/>
      <c r="BN50" s="18"/>
      <c r="BO50" s="18"/>
      <c r="BQ50" s="18"/>
      <c r="BR50" s="18"/>
      <c r="BS50" s="18"/>
      <c r="BU50" s="18"/>
      <c r="BV50" s="18"/>
      <c r="BW50" s="18"/>
      <c r="BY50" s="18"/>
      <c r="BZ50" s="18"/>
      <c r="CA50" s="18"/>
      <c r="CC50" s="18"/>
      <c r="CD50" s="18"/>
      <c r="CE50" s="18"/>
      <c r="CG50" s="18"/>
      <c r="CH50" s="18"/>
      <c r="CI50" s="18"/>
      <c r="CK50" s="18"/>
      <c r="CL50" s="18"/>
      <c r="CM50" s="18"/>
      <c r="CO50" s="18"/>
      <c r="CP50" s="18"/>
      <c r="CQ50" s="18"/>
      <c r="CS50" s="18"/>
      <c r="CT50" s="18"/>
      <c r="CU50" s="18"/>
      <c r="CW50" s="18"/>
      <c r="CX50" s="18"/>
      <c r="CY50" s="18"/>
      <c r="DA50" s="18"/>
      <c r="DB50" s="18"/>
      <c r="DC50" s="18"/>
      <c r="DE50" s="18"/>
      <c r="DF50" s="18"/>
      <c r="DG50" s="18"/>
    </row>
    <row r="51" spans="1:111">
      <c r="AW51" s="18"/>
      <c r="AX51" s="18"/>
      <c r="AY51" s="18"/>
      <c r="BA51" s="18"/>
      <c r="BB51" s="18"/>
      <c r="BC51" s="18"/>
      <c r="BE51" s="18"/>
      <c r="BF51" s="18"/>
      <c r="BG51" s="18"/>
      <c r="BI51" s="18"/>
      <c r="BJ51" s="18"/>
      <c r="BK51" s="18"/>
      <c r="BM51" s="18"/>
      <c r="BN51" s="18"/>
      <c r="BO51" s="18"/>
      <c r="BQ51" s="18"/>
      <c r="BR51" s="18"/>
      <c r="BS51" s="18"/>
      <c r="BU51" s="18"/>
      <c r="BV51" s="18"/>
      <c r="BW51" s="18"/>
      <c r="BY51" s="18"/>
      <c r="BZ51" s="18"/>
      <c r="CA51" s="18"/>
      <c r="CC51" s="18"/>
      <c r="CD51" s="18"/>
      <c r="CE51" s="18"/>
      <c r="CG51" s="18"/>
      <c r="CH51" s="18"/>
      <c r="CI51" s="18"/>
      <c r="CK51" s="18"/>
      <c r="CL51" s="18"/>
      <c r="CM51" s="18"/>
      <c r="CO51" s="18"/>
      <c r="CP51" s="18"/>
      <c r="CQ51" s="18"/>
      <c r="CS51" s="18"/>
      <c r="CT51" s="18"/>
      <c r="CU51" s="18"/>
      <c r="CW51" s="18"/>
      <c r="CX51" s="18"/>
      <c r="CY51" s="18"/>
      <c r="DA51" s="18"/>
      <c r="DB51" s="18"/>
      <c r="DC51" s="18"/>
      <c r="DE51" s="18"/>
      <c r="DF51" s="18"/>
      <c r="DG51" s="18"/>
    </row>
    <row r="52" spans="1:111">
      <c r="AW52" s="18"/>
      <c r="AX52" s="18"/>
      <c r="AY52" s="18"/>
      <c r="BA52" s="18"/>
      <c r="BB52" s="18"/>
      <c r="BC52" s="18"/>
      <c r="BE52" s="18"/>
      <c r="BF52" s="18"/>
      <c r="BG52" s="18"/>
      <c r="BI52" s="18"/>
      <c r="BJ52" s="18"/>
      <c r="BK52" s="18"/>
      <c r="BM52" s="18"/>
      <c r="BN52" s="18"/>
      <c r="BO52" s="18"/>
      <c r="BQ52" s="18"/>
      <c r="BR52" s="18"/>
      <c r="BS52" s="18"/>
      <c r="BU52" s="18"/>
      <c r="BV52" s="18"/>
      <c r="BW52" s="18"/>
      <c r="BY52" s="18"/>
      <c r="BZ52" s="18"/>
      <c r="CA52" s="18"/>
      <c r="CC52" s="18"/>
      <c r="CD52" s="18"/>
      <c r="CE52" s="18"/>
      <c r="CG52" s="18"/>
      <c r="CH52" s="18"/>
      <c r="CI52" s="18"/>
      <c r="CK52" s="18"/>
      <c r="CL52" s="18"/>
      <c r="CM52" s="18"/>
      <c r="CO52" s="18"/>
      <c r="CP52" s="18"/>
      <c r="CQ52" s="18"/>
      <c r="CS52" s="18"/>
      <c r="CT52" s="18"/>
      <c r="CU52" s="18"/>
      <c r="CW52" s="18"/>
      <c r="CX52" s="18"/>
      <c r="CY52" s="18"/>
      <c r="DA52" s="18"/>
      <c r="DB52" s="18"/>
      <c r="DC52" s="18"/>
      <c r="DE52" s="18"/>
      <c r="DF52" s="18"/>
      <c r="DG52" s="18"/>
    </row>
    <row r="53" spans="1:111">
      <c r="AW53" s="18"/>
      <c r="AX53" s="18"/>
      <c r="AY53" s="18"/>
      <c r="BA53" s="18"/>
      <c r="BB53" s="18"/>
      <c r="BC53" s="18"/>
      <c r="BE53" s="18"/>
      <c r="BF53" s="18"/>
      <c r="BG53" s="18"/>
      <c r="BI53" s="18"/>
      <c r="BJ53" s="18"/>
      <c r="BK53" s="18"/>
      <c r="BM53" s="18"/>
      <c r="BN53" s="18"/>
      <c r="BO53" s="18"/>
      <c r="BQ53" s="18"/>
      <c r="BR53" s="18"/>
      <c r="BS53" s="18"/>
      <c r="BU53" s="18"/>
      <c r="BV53" s="18"/>
      <c r="BW53" s="18"/>
      <c r="BY53" s="18"/>
      <c r="BZ53" s="18"/>
      <c r="CA53" s="18"/>
      <c r="CC53" s="18"/>
      <c r="CD53" s="18"/>
      <c r="CE53" s="18"/>
      <c r="CG53" s="18"/>
      <c r="CH53" s="18"/>
      <c r="CI53" s="18"/>
      <c r="CK53" s="18"/>
      <c r="CL53" s="18"/>
      <c r="CM53" s="18"/>
      <c r="CO53" s="18"/>
      <c r="CP53" s="18"/>
      <c r="CQ53" s="18"/>
      <c r="CS53" s="18"/>
      <c r="CT53" s="18"/>
      <c r="CU53" s="18"/>
      <c r="CW53" s="18"/>
      <c r="CX53" s="18"/>
      <c r="CY53" s="18"/>
      <c r="DA53" s="18"/>
      <c r="DB53" s="18"/>
      <c r="DC53" s="18"/>
      <c r="DE53" s="18"/>
      <c r="DF53" s="18"/>
      <c r="DG53" s="18"/>
    </row>
    <row r="54" spans="1:111">
      <c r="AW54" s="18"/>
      <c r="AX54" s="18"/>
      <c r="AY54" s="18"/>
      <c r="BA54" s="18"/>
      <c r="BB54" s="18"/>
      <c r="BC54" s="18"/>
      <c r="BE54" s="18"/>
      <c r="BF54" s="18"/>
      <c r="BG54" s="18"/>
      <c r="BI54" s="18"/>
      <c r="BJ54" s="18"/>
      <c r="BK54" s="18"/>
      <c r="BM54" s="18"/>
      <c r="BN54" s="18"/>
      <c r="BO54" s="18"/>
      <c r="BQ54" s="18"/>
      <c r="BR54" s="18"/>
      <c r="BS54" s="18"/>
      <c r="BU54" s="18"/>
      <c r="BV54" s="18"/>
      <c r="BW54" s="18"/>
      <c r="BY54" s="18"/>
      <c r="BZ54" s="18"/>
      <c r="CA54" s="18"/>
      <c r="CC54" s="18"/>
      <c r="CD54" s="18"/>
      <c r="CE54" s="18"/>
      <c r="CG54" s="18"/>
      <c r="CH54" s="18"/>
      <c r="CI54" s="18"/>
      <c r="CK54" s="18"/>
      <c r="CL54" s="18"/>
      <c r="CM54" s="18"/>
      <c r="CO54" s="18"/>
      <c r="CP54" s="18"/>
      <c r="CQ54" s="18"/>
      <c r="CS54" s="18"/>
      <c r="CT54" s="18"/>
      <c r="CU54" s="18"/>
      <c r="CW54" s="18"/>
      <c r="CX54" s="18"/>
      <c r="CY54" s="18"/>
      <c r="DA54" s="18"/>
      <c r="DB54" s="18"/>
      <c r="DC54" s="18"/>
      <c r="DE54" s="18"/>
      <c r="DF54" s="18"/>
      <c r="DG54" s="18"/>
    </row>
    <row r="55" spans="1:111">
      <c r="AW55" s="18"/>
      <c r="AX55" s="18"/>
      <c r="AY55" s="18"/>
      <c r="BA55" s="18"/>
      <c r="BB55" s="18"/>
      <c r="BC55" s="18"/>
      <c r="BE55" s="18"/>
      <c r="BF55" s="18"/>
      <c r="BG55" s="18"/>
      <c r="BI55" s="18"/>
      <c r="BJ55" s="18"/>
      <c r="BK55" s="18"/>
      <c r="BM55" s="18"/>
      <c r="BN55" s="18"/>
      <c r="BO55" s="18"/>
      <c r="BQ55" s="18"/>
      <c r="BR55" s="18"/>
      <c r="BS55" s="18"/>
      <c r="BU55" s="18"/>
      <c r="BV55" s="18"/>
      <c r="BW55" s="18"/>
      <c r="BY55" s="18"/>
      <c r="BZ55" s="18"/>
      <c r="CA55" s="18"/>
      <c r="CC55" s="18"/>
      <c r="CD55" s="18"/>
      <c r="CE55" s="18"/>
      <c r="CG55" s="18"/>
      <c r="CH55" s="18"/>
      <c r="CI55" s="18"/>
      <c r="CK55" s="18"/>
      <c r="CL55" s="18"/>
      <c r="CM55" s="18"/>
      <c r="CO55" s="18"/>
      <c r="CP55" s="18"/>
      <c r="CQ55" s="18"/>
      <c r="CS55" s="18"/>
      <c r="CT55" s="18"/>
      <c r="CU55" s="18"/>
      <c r="CW55" s="18"/>
      <c r="CX55" s="18"/>
      <c r="CY55" s="18"/>
      <c r="DA55" s="18"/>
      <c r="DB55" s="18"/>
      <c r="DC55" s="18"/>
      <c r="DE55" s="18"/>
      <c r="DF55" s="18"/>
      <c r="DG55" s="18"/>
    </row>
    <row r="56" spans="1:111">
      <c r="AW56" s="18"/>
      <c r="AX56" s="18"/>
      <c r="AY56" s="18"/>
      <c r="BA56" s="18"/>
      <c r="BB56" s="18"/>
      <c r="BC56" s="18"/>
      <c r="BE56" s="18"/>
      <c r="BF56" s="18"/>
      <c r="BG56" s="18"/>
      <c r="BI56" s="18"/>
      <c r="BJ56" s="18"/>
      <c r="BK56" s="18"/>
      <c r="BM56" s="18"/>
      <c r="BN56" s="18"/>
      <c r="BO56" s="18"/>
      <c r="BQ56" s="18"/>
      <c r="BR56" s="18"/>
      <c r="BS56" s="18"/>
      <c r="BU56" s="18"/>
      <c r="BV56" s="18"/>
      <c r="BW56" s="18"/>
      <c r="BY56" s="18"/>
      <c r="BZ56" s="18"/>
      <c r="CA56" s="18"/>
      <c r="CC56" s="18"/>
      <c r="CD56" s="18"/>
      <c r="CE56" s="18"/>
      <c r="CG56" s="18"/>
      <c r="CH56" s="18"/>
      <c r="CI56" s="18"/>
      <c r="CK56" s="18"/>
      <c r="CL56" s="18"/>
      <c r="CM56" s="18"/>
      <c r="CO56" s="18"/>
      <c r="CP56" s="18"/>
      <c r="CQ56" s="18"/>
      <c r="CS56" s="18"/>
      <c r="CT56" s="18"/>
      <c r="CU56" s="18"/>
      <c r="CW56" s="18"/>
      <c r="CX56" s="18"/>
      <c r="CY56" s="18"/>
      <c r="DA56" s="18"/>
      <c r="DB56" s="18"/>
      <c r="DC56" s="18"/>
      <c r="DE56" s="18"/>
      <c r="DF56" s="18"/>
      <c r="DG56" s="18"/>
    </row>
    <row r="57" spans="1:111">
      <c r="AW57" s="18"/>
      <c r="AX57" s="18"/>
      <c r="AY57" s="18"/>
      <c r="BA57" s="18"/>
      <c r="BB57" s="18"/>
      <c r="BC57" s="18"/>
      <c r="BE57" s="18"/>
      <c r="BF57" s="18"/>
      <c r="BG57" s="18"/>
      <c r="BI57" s="18"/>
      <c r="BJ57" s="18"/>
      <c r="BK57" s="18"/>
      <c r="BM57" s="18"/>
      <c r="BN57" s="18"/>
      <c r="BO57" s="18"/>
      <c r="BQ57" s="18"/>
      <c r="BR57" s="18"/>
      <c r="BS57" s="18"/>
      <c r="BU57" s="18"/>
      <c r="BV57" s="18"/>
      <c r="BW57" s="18"/>
      <c r="BY57" s="18"/>
      <c r="BZ57" s="18"/>
      <c r="CA57" s="18"/>
      <c r="CC57" s="18"/>
      <c r="CD57" s="18"/>
      <c r="CE57" s="18"/>
      <c r="CG57" s="18"/>
      <c r="CH57" s="18"/>
      <c r="CI57" s="18"/>
      <c r="CK57" s="18"/>
      <c r="CL57" s="18"/>
      <c r="CM57" s="18"/>
      <c r="CO57" s="18"/>
      <c r="CP57" s="18"/>
      <c r="CQ57" s="18"/>
      <c r="CS57" s="18"/>
      <c r="CT57" s="18"/>
      <c r="CU57" s="18"/>
      <c r="CW57" s="18"/>
      <c r="CX57" s="18"/>
      <c r="CY57" s="18"/>
      <c r="DA57" s="18"/>
      <c r="DB57" s="18"/>
      <c r="DC57" s="18"/>
      <c r="DE57" s="18"/>
      <c r="DF57" s="18"/>
      <c r="DG57" s="18"/>
    </row>
    <row r="58" spans="1:111">
      <c r="AW58" s="18"/>
      <c r="AX58" s="18"/>
      <c r="AY58" s="18"/>
      <c r="BA58" s="18"/>
      <c r="BB58" s="18"/>
      <c r="BC58" s="18"/>
      <c r="BE58" s="18"/>
      <c r="BF58" s="18"/>
      <c r="BG58" s="18"/>
      <c r="BI58" s="18"/>
      <c r="BJ58" s="18"/>
      <c r="BK58" s="18"/>
      <c r="BM58" s="18"/>
      <c r="BN58" s="18"/>
      <c r="BO58" s="18"/>
      <c r="BQ58" s="18"/>
      <c r="BR58" s="18"/>
      <c r="BS58" s="18"/>
      <c r="BU58" s="18"/>
      <c r="BV58" s="18"/>
      <c r="BW58" s="18"/>
      <c r="BY58" s="18"/>
      <c r="BZ58" s="18"/>
      <c r="CA58" s="18"/>
      <c r="CC58" s="18"/>
      <c r="CD58" s="18"/>
      <c r="CE58" s="18"/>
      <c r="CG58" s="18"/>
      <c r="CH58" s="18"/>
      <c r="CI58" s="18"/>
      <c r="CK58" s="18"/>
      <c r="CL58" s="18"/>
      <c r="CM58" s="18"/>
      <c r="CO58" s="18"/>
      <c r="CP58" s="18"/>
      <c r="CQ58" s="18"/>
      <c r="CS58" s="18"/>
      <c r="CT58" s="18"/>
      <c r="CU58" s="18"/>
      <c r="CW58" s="18"/>
      <c r="CX58" s="18"/>
      <c r="CY58" s="18"/>
      <c r="DA58" s="18"/>
      <c r="DB58" s="18"/>
      <c r="DC58" s="18"/>
      <c r="DE58" s="18"/>
      <c r="DF58" s="18"/>
      <c r="DG58" s="18"/>
    </row>
    <row r="59" spans="1:111">
      <c r="AW59" s="18"/>
      <c r="AX59" s="18"/>
      <c r="AY59" s="18"/>
      <c r="BA59" s="18"/>
      <c r="BB59" s="18"/>
      <c r="BC59" s="18"/>
      <c r="BE59" s="18"/>
      <c r="BF59" s="18"/>
      <c r="BG59" s="18"/>
      <c r="BI59" s="18"/>
      <c r="BJ59" s="18"/>
      <c r="BK59" s="18"/>
      <c r="BM59" s="18"/>
      <c r="BN59" s="18"/>
      <c r="BO59" s="18"/>
      <c r="BQ59" s="18"/>
      <c r="BR59" s="18"/>
      <c r="BS59" s="18"/>
      <c r="BU59" s="18"/>
      <c r="BV59" s="18"/>
      <c r="BW59" s="18"/>
      <c r="BY59" s="18"/>
      <c r="BZ59" s="18"/>
      <c r="CA59" s="18"/>
      <c r="CC59" s="18"/>
      <c r="CD59" s="18"/>
      <c r="CE59" s="18"/>
      <c r="CG59" s="18"/>
      <c r="CH59" s="18"/>
      <c r="CI59" s="18"/>
      <c r="CK59" s="18"/>
      <c r="CL59" s="18"/>
      <c r="CM59" s="18"/>
      <c r="CO59" s="18"/>
      <c r="CP59" s="18"/>
      <c r="CQ59" s="18"/>
      <c r="CS59" s="18"/>
      <c r="CT59" s="18"/>
      <c r="CU59" s="18"/>
      <c r="CW59" s="18"/>
      <c r="CX59" s="18"/>
      <c r="CY59" s="18"/>
      <c r="DA59" s="18"/>
      <c r="DB59" s="18"/>
      <c r="DC59" s="18"/>
      <c r="DE59" s="18"/>
      <c r="DF59" s="18"/>
      <c r="DG59" s="18"/>
    </row>
    <row r="60" spans="1:111">
      <c r="R60" t="s">
        <v>439</v>
      </c>
      <c r="S60" s="119">
        <f>Compensation!C16</f>
        <v>0.82999999999999985</v>
      </c>
      <c r="T60" t="e">
        <f>MIN(ABS(S66:S141-S60))</f>
        <v>#VALUE!</v>
      </c>
      <c r="AW60" s="18"/>
      <c r="AX60" s="18"/>
      <c r="AY60" s="18"/>
      <c r="BA60" s="18"/>
      <c r="BB60" s="18"/>
      <c r="BC60" s="18"/>
      <c r="BE60" s="18"/>
      <c r="BF60" s="18"/>
      <c r="BG60" s="18"/>
      <c r="BI60" s="18"/>
      <c r="BJ60" s="18"/>
      <c r="BK60" s="18"/>
      <c r="BM60" s="18"/>
      <c r="BN60" s="18"/>
      <c r="BO60" s="18"/>
      <c r="BQ60" s="18"/>
      <c r="BR60" s="18"/>
      <c r="BS60" s="18"/>
      <c r="BU60" s="18"/>
      <c r="BV60" s="18"/>
      <c r="BW60" s="18"/>
      <c r="BY60" s="18"/>
      <c r="BZ60" s="18"/>
      <c r="CA60" s="18"/>
      <c r="CC60" s="18"/>
      <c r="CD60" s="18"/>
      <c r="CE60" s="18"/>
      <c r="CG60" s="18"/>
      <c r="CH60" s="18"/>
      <c r="CI60" s="18"/>
      <c r="CK60" s="18"/>
      <c r="CL60" s="18"/>
      <c r="CM60" s="18"/>
      <c r="CO60" s="18"/>
      <c r="CP60" s="18"/>
      <c r="CQ60" s="18"/>
      <c r="CS60" s="18"/>
      <c r="CT60" s="18"/>
      <c r="CU60" s="18"/>
      <c r="CW60" s="18"/>
      <c r="CX60" s="18"/>
      <c r="CY60" s="18"/>
      <c r="DA60" s="18"/>
      <c r="DB60" s="18"/>
      <c r="DC60" s="18"/>
      <c r="DE60" s="18"/>
      <c r="DF60" s="18"/>
      <c r="DG60" s="18"/>
    </row>
    <row r="61" spans="1:111">
      <c r="R61" t="s">
        <v>440</v>
      </c>
      <c r="S61" t="e">
        <f>INDEX(S66:S141,MATCH(MIN(ABS(S66:S141-S60)),ABS(S66:S141-S60),0))</f>
        <v>#VALUE!</v>
      </c>
      <c r="AW61" s="18"/>
      <c r="AX61" s="18"/>
      <c r="AY61" s="18"/>
      <c r="BA61" s="18"/>
      <c r="BB61" s="18"/>
      <c r="BC61" s="18"/>
      <c r="BE61" s="18"/>
      <c r="BF61" s="18"/>
      <c r="BG61" s="18"/>
      <c r="BI61" s="18"/>
      <c r="BJ61" s="18"/>
      <c r="BK61" s="18"/>
      <c r="BM61" s="18"/>
      <c r="BN61" s="18"/>
      <c r="BO61" s="18"/>
      <c r="BQ61" s="18"/>
      <c r="BR61" s="18"/>
      <c r="BS61" s="18"/>
      <c r="BU61" s="18"/>
      <c r="BV61" s="18"/>
      <c r="BW61" s="18"/>
      <c r="BY61" s="18"/>
      <c r="BZ61" s="18"/>
      <c r="CA61" s="18"/>
      <c r="CC61" s="18"/>
      <c r="CD61" s="18"/>
      <c r="CE61" s="18"/>
      <c r="CG61" s="18"/>
      <c r="CH61" s="18"/>
      <c r="CI61" s="18"/>
      <c r="CK61" s="18"/>
      <c r="CL61" s="18"/>
      <c r="CM61" s="18"/>
      <c r="CO61" s="18"/>
      <c r="CP61" s="18"/>
      <c r="CQ61" s="18"/>
      <c r="CS61" s="18"/>
      <c r="CT61" s="18"/>
      <c r="CU61" s="18"/>
      <c r="CW61" s="18"/>
      <c r="CX61" s="18"/>
      <c r="CY61" s="18"/>
      <c r="DA61" s="18"/>
      <c r="DB61" s="18"/>
      <c r="DC61" s="18"/>
      <c r="DE61" s="18"/>
      <c r="DF61" s="18"/>
      <c r="DG61" s="18"/>
    </row>
    <row r="62" spans="1:111">
      <c r="AW62" s="18"/>
      <c r="AX62" s="18"/>
      <c r="AY62" s="18"/>
      <c r="BA62" s="18"/>
      <c r="BB62" s="18"/>
      <c r="BC62" s="18"/>
      <c r="BE62" s="18"/>
      <c r="BF62" s="18"/>
      <c r="BG62" s="18"/>
      <c r="BI62" s="18"/>
      <c r="BJ62" s="18"/>
      <c r="BK62" s="18"/>
      <c r="BM62" s="18"/>
      <c r="BN62" s="18"/>
      <c r="BO62" s="18"/>
      <c r="BQ62" s="18"/>
      <c r="BR62" s="18"/>
      <c r="BS62" s="18"/>
      <c r="BU62" s="18"/>
      <c r="BV62" s="18"/>
      <c r="BW62" s="18"/>
      <c r="BY62" s="18"/>
      <c r="BZ62" s="18"/>
      <c r="CA62" s="18"/>
      <c r="CC62" s="18"/>
      <c r="CD62" s="18"/>
      <c r="CE62" s="18"/>
      <c r="CG62" s="18"/>
      <c r="CH62" s="18"/>
      <c r="CI62" s="18"/>
      <c r="CK62" s="18"/>
      <c r="CL62" s="18"/>
      <c r="CM62" s="18"/>
      <c r="CO62" s="18"/>
      <c r="CP62" s="18"/>
      <c r="CQ62" s="18"/>
      <c r="CS62" s="18"/>
      <c r="CT62" s="18"/>
      <c r="CU62" s="18"/>
      <c r="CW62" s="18"/>
      <c r="CX62" s="18"/>
      <c r="CY62" s="18"/>
      <c r="DA62" s="18"/>
      <c r="DB62" s="18"/>
      <c r="DC62" s="18"/>
      <c r="DE62" s="18"/>
      <c r="DF62" s="18"/>
      <c r="DG62" s="18"/>
    </row>
    <row r="63" spans="1:111">
      <c r="A63" t="s">
        <v>114</v>
      </c>
      <c r="AW63" s="18"/>
      <c r="AX63" s="18"/>
      <c r="AY63" s="18"/>
      <c r="BA63" s="18"/>
      <c r="BB63" s="18"/>
      <c r="BC63" s="18"/>
      <c r="BE63" s="18"/>
      <c r="BF63" s="18"/>
      <c r="BG63" s="18"/>
      <c r="BI63" s="18"/>
      <c r="BJ63" s="18"/>
      <c r="BK63" s="18"/>
      <c r="BM63" s="18"/>
      <c r="BN63" s="18"/>
      <c r="BO63" s="18"/>
      <c r="BQ63" s="18"/>
      <c r="BR63" s="18"/>
      <c r="BS63" s="18"/>
      <c r="BU63" s="18"/>
      <c r="BV63" s="18"/>
      <c r="BW63" s="18"/>
      <c r="BY63" s="18"/>
      <c r="BZ63" s="18"/>
      <c r="CA63" s="18"/>
      <c r="CC63" s="18"/>
      <c r="CD63" s="18"/>
      <c r="CE63" s="18"/>
      <c r="CG63" s="18"/>
      <c r="CH63" s="18"/>
      <c r="CI63" s="18"/>
      <c r="CK63" s="18"/>
      <c r="CL63" s="18"/>
      <c r="CM63" s="18"/>
      <c r="CO63" s="18"/>
      <c r="CP63" s="18"/>
      <c r="CQ63" s="18"/>
      <c r="CS63" s="18"/>
      <c r="CT63" s="18"/>
      <c r="CU63" s="18"/>
      <c r="CW63" s="18"/>
      <c r="CX63" s="18"/>
      <c r="CY63" s="18"/>
      <c r="DA63" s="18"/>
      <c r="DB63" s="18"/>
      <c r="DC63" s="18"/>
      <c r="DE63" s="18"/>
      <c r="DF63" s="18"/>
      <c r="DG63" s="18"/>
    </row>
    <row r="64" spans="1:111">
      <c r="X64" t="s">
        <v>45</v>
      </c>
      <c r="AW64" s="18"/>
      <c r="AX64" s="18"/>
      <c r="AY64" s="18"/>
      <c r="BA64" s="18"/>
      <c r="BB64" s="18"/>
      <c r="BC64" s="18"/>
      <c r="BE64" s="18"/>
      <c r="BF64" s="18"/>
      <c r="BG64" s="18"/>
      <c r="BI64" s="18"/>
      <c r="BJ64" s="18"/>
      <c r="BK64" s="18"/>
      <c r="BM64" s="18"/>
      <c r="BN64" s="18"/>
      <c r="BO64" s="18"/>
      <c r="BQ64" s="18"/>
      <c r="BR64" s="18"/>
      <c r="BS64" s="18"/>
      <c r="BU64" s="18"/>
      <c r="BV64" s="18"/>
      <c r="BW64" s="18"/>
      <c r="BY64" s="18"/>
      <c r="BZ64" s="18"/>
      <c r="CA64" s="18"/>
      <c r="CC64" s="18"/>
      <c r="CD64" s="18"/>
      <c r="CE64" s="18"/>
      <c r="CG64" s="18"/>
      <c r="CH64" s="18"/>
      <c r="CI64" s="18"/>
      <c r="CK64" s="18"/>
      <c r="CL64" s="18"/>
      <c r="CM64" s="18"/>
      <c r="CO64" s="18"/>
      <c r="CP64" s="18"/>
      <c r="CQ64" s="18"/>
      <c r="CS64" s="18"/>
      <c r="CT64" s="18"/>
      <c r="CU64" s="18"/>
      <c r="CW64" s="18"/>
      <c r="CX64" s="18"/>
      <c r="CY64" s="18"/>
      <c r="DA64" s="18"/>
      <c r="DB64" s="18"/>
      <c r="DC64" s="18"/>
      <c r="DE64" s="18"/>
      <c r="DF64" s="18"/>
      <c r="DG64" s="18"/>
    </row>
    <row r="65" spans="1:44" s="20" customFormat="1">
      <c r="A65" s="20" t="s">
        <v>29</v>
      </c>
      <c r="B65" s="20" t="s">
        <v>27</v>
      </c>
      <c r="C65" s="20" t="s">
        <v>28</v>
      </c>
      <c r="D65" s="20" t="s">
        <v>36</v>
      </c>
      <c r="E65" s="20" t="s">
        <v>37</v>
      </c>
      <c r="F65" s="20" t="s">
        <v>125</v>
      </c>
      <c r="G65" s="20" t="s">
        <v>38</v>
      </c>
      <c r="H65" s="20" t="s">
        <v>39</v>
      </c>
      <c r="I65" s="20" t="s">
        <v>40</v>
      </c>
      <c r="K65" s="20" t="s">
        <v>41</v>
      </c>
      <c r="M65" s="20" t="s">
        <v>42</v>
      </c>
      <c r="O65" s="20" t="s">
        <v>43</v>
      </c>
      <c r="S65" s="20" t="s">
        <v>44</v>
      </c>
      <c r="U65" s="21" t="s">
        <v>30</v>
      </c>
      <c r="V65" s="21" t="s">
        <v>31</v>
      </c>
      <c r="X65" s="20" t="s">
        <v>29</v>
      </c>
      <c r="Y65" s="20" t="s">
        <v>27</v>
      </c>
      <c r="Z65" s="20" t="s">
        <v>28</v>
      </c>
      <c r="AA65" s="20" t="s">
        <v>36</v>
      </c>
      <c r="AB65" s="20" t="s">
        <v>37</v>
      </c>
      <c r="AC65" s="20" t="s">
        <v>125</v>
      </c>
      <c r="AD65" s="20" t="s">
        <v>38</v>
      </c>
      <c r="AE65" s="20" t="s">
        <v>39</v>
      </c>
      <c r="AF65" s="20" t="s">
        <v>40</v>
      </c>
      <c r="AH65" s="20" t="s">
        <v>41</v>
      </c>
      <c r="AI65" s="20" t="s">
        <v>42</v>
      </c>
      <c r="AK65" s="20" t="s">
        <v>43</v>
      </c>
      <c r="AO65" s="20" t="s">
        <v>44</v>
      </c>
      <c r="AP65" s="20" t="s">
        <v>28</v>
      </c>
    </row>
    <row r="66" spans="1:44" s="20" customFormat="1">
      <c r="A66" s="20">
        <f t="shared" ref="A66:A141" si="0">Qe_selected</f>
        <v>0.56999999999999995</v>
      </c>
      <c r="B66" s="20">
        <f t="shared" ref="B66:B141" si="1">Ln_selected</f>
        <v>4.32</v>
      </c>
      <c r="C66" s="20">
        <v>0</v>
      </c>
      <c r="D66" s="20">
        <f>C66^2</f>
        <v>0</v>
      </c>
      <c r="E66" s="20">
        <f>B66*D66</f>
        <v>0</v>
      </c>
      <c r="F66" s="20">
        <f>C66^2-1</f>
        <v>-1</v>
      </c>
      <c r="G66" s="20">
        <f>1</f>
        <v>1</v>
      </c>
      <c r="H66" s="20">
        <f>C66*B66*A66</f>
        <v>0</v>
      </c>
      <c r="I66" s="20" t="str">
        <f>COMPLEX(G66,H66,"j")</f>
        <v>1</v>
      </c>
      <c r="K66" s="20" t="str">
        <f>IMPRODUCT(I66,F66)</f>
        <v>-1</v>
      </c>
      <c r="M66" s="20" t="str">
        <f t="shared" ref="M66:M101" si="2">IMSUM(K66,E66)</f>
        <v>-1</v>
      </c>
      <c r="O66" s="20" t="str">
        <f t="shared" ref="O66:O101" si="3">IMDIV(E66,M66)</f>
        <v>0</v>
      </c>
      <c r="S66" s="20">
        <f>IMABS(O66)</f>
        <v>0</v>
      </c>
      <c r="U66" s="20">
        <f t="shared" ref="U66:U141" si="4">Mg_max</f>
        <v>0.87591489361702124</v>
      </c>
      <c r="V66" s="20">
        <f t="shared" ref="V66:V141" si="5">Mg_min</f>
        <v>0.84729166666666655</v>
      </c>
      <c r="X66" s="20">
        <v>1E-3</v>
      </c>
      <c r="Y66" s="20">
        <f t="shared" ref="Y66:Y141" si="6">Ln_selected</f>
        <v>4.32</v>
      </c>
      <c r="Z66" s="20">
        <v>0</v>
      </c>
      <c r="AA66" s="20">
        <f>Z66^2</f>
        <v>0</v>
      </c>
      <c r="AB66" s="20">
        <f>Y66*AA66</f>
        <v>0</v>
      </c>
      <c r="AC66" s="20">
        <f>Z66^2-1</f>
        <v>-1</v>
      </c>
      <c r="AD66" s="20">
        <v>1</v>
      </c>
      <c r="AE66" s="20">
        <f>Z66*Y66*X66</f>
        <v>0</v>
      </c>
      <c r="AF66" s="20" t="str">
        <f>COMPLEX(AD66,AE66,"j")</f>
        <v>1</v>
      </c>
      <c r="AH66" s="20" t="str">
        <f>IMPRODUCT(AF66,AC66)</f>
        <v>-1</v>
      </c>
      <c r="AI66" s="20" t="str">
        <f>IMSUM(AH66,AB66)</f>
        <v>-1</v>
      </c>
      <c r="AK66" s="20" t="str">
        <f>IMDIV(AB66,AI66)</f>
        <v>0</v>
      </c>
      <c r="AO66" s="20">
        <f>IMABS(AK66)</f>
        <v>0</v>
      </c>
      <c r="AP66" s="20">
        <v>0</v>
      </c>
      <c r="AR66" s="20">
        <f>Compensation!$C$16</f>
        <v>0.82999999999999985</v>
      </c>
    </row>
    <row r="67" spans="1:44" s="20" customFormat="1">
      <c r="A67" s="20">
        <f t="shared" si="0"/>
        <v>0.56999999999999995</v>
      </c>
      <c r="B67" s="20">
        <f t="shared" si="1"/>
        <v>4.32</v>
      </c>
      <c r="C67" s="20">
        <f>C66+0.05</f>
        <v>0.05</v>
      </c>
      <c r="D67" s="20">
        <f t="shared" ref="D67:D134" si="7">C67^2</f>
        <v>2.5000000000000005E-3</v>
      </c>
      <c r="E67" s="20">
        <f t="shared" ref="E67:E134" si="8">B67*D67</f>
        <v>1.0800000000000002E-2</v>
      </c>
      <c r="F67" s="20">
        <f t="shared" ref="F67:F134" si="9">C67^2-1</f>
        <v>-0.99750000000000005</v>
      </c>
      <c r="G67" s="20">
        <f>1</f>
        <v>1</v>
      </c>
      <c r="H67" s="20">
        <f t="shared" ref="H67:H134" si="10">C67*B67*A67</f>
        <v>0.12312000000000001</v>
      </c>
      <c r="I67" s="20" t="str">
        <f t="shared" ref="I67:I134" si="11">COMPLEX(G67,H67,"j")</f>
        <v>1+0,12312j</v>
      </c>
      <c r="K67" s="20" t="str">
        <f t="shared" ref="K67:K134" si="12">IMPRODUCT(I67,F67)</f>
        <v>-0,9975-0,1228122j</v>
      </c>
      <c r="M67" s="20" t="str">
        <f t="shared" si="2"/>
        <v>-0,9867-0,1228122j</v>
      </c>
      <c r="O67" s="20" t="str">
        <f t="shared" si="3"/>
        <v>-0,0107785921836433+0,00134158570890447j</v>
      </c>
      <c r="S67" s="20">
        <f t="shared" ref="S67:S134" si="13">IMABS(O67)</f>
        <v>1.086176328574846E-2</v>
      </c>
      <c r="U67" s="20">
        <f t="shared" si="4"/>
        <v>0.87591489361702124</v>
      </c>
      <c r="V67" s="20">
        <f t="shared" si="5"/>
        <v>0.84729166666666655</v>
      </c>
      <c r="X67" s="20">
        <f>X66</f>
        <v>1E-3</v>
      </c>
      <c r="Y67" s="20">
        <f t="shared" si="6"/>
        <v>4.32</v>
      </c>
      <c r="Z67" s="20">
        <f>Z66+0.05</f>
        <v>0.05</v>
      </c>
      <c r="AA67" s="20">
        <f t="shared" ref="AA67:AA134" si="14">Z67^2</f>
        <v>2.5000000000000005E-3</v>
      </c>
      <c r="AB67" s="20">
        <f t="shared" ref="AB67:AB134" si="15">Y67*AA67</f>
        <v>1.0800000000000002E-2</v>
      </c>
      <c r="AC67" s="20">
        <f t="shared" ref="AC67:AC134" si="16">Z67^2-1</f>
        <v>-0.99750000000000005</v>
      </c>
      <c r="AD67" s="20">
        <v>1</v>
      </c>
      <c r="AE67" s="20">
        <f t="shared" ref="AE67:AE134" si="17">Z67*Y67*X67</f>
        <v>2.1600000000000002E-4</v>
      </c>
      <c r="AF67" s="20" t="str">
        <f t="shared" ref="AF67:AF134" si="18">COMPLEX(AD67,AE67,"j")</f>
        <v>1+0,000216j</v>
      </c>
      <c r="AH67" s="20" t="str">
        <f t="shared" ref="AH67:AH134" si="19">IMPRODUCT(AF67,AC67)</f>
        <v>-0,9975-0,00021546j</v>
      </c>
      <c r="AI67" s="20" t="str">
        <f t="shared" ref="AI67:AI134" si="20">IMSUM(AH67,AB67)</f>
        <v>-0,9867-0,00021546j</v>
      </c>
      <c r="AK67" s="20" t="str">
        <f t="shared" ref="AK67:AK134" si="21">IMDIV(AB67,AI67)</f>
        <v>-0,0109455756410502+0,0000023901223549414j</v>
      </c>
      <c r="AO67" s="20">
        <f t="shared" ref="AO67:AO134" si="22">IMABS(AK67)</f>
        <v>1.0945575902008826E-2</v>
      </c>
      <c r="AP67" s="20">
        <v>1</v>
      </c>
      <c r="AR67" s="20">
        <f>Compensation!$C$16</f>
        <v>0.82999999999999985</v>
      </c>
    </row>
    <row r="68" spans="1:44" s="20" customFormat="1">
      <c r="A68" s="20">
        <f t="shared" si="0"/>
        <v>0.56999999999999995</v>
      </c>
      <c r="B68" s="20">
        <f t="shared" si="1"/>
        <v>4.32</v>
      </c>
      <c r="C68" s="20">
        <f t="shared" ref="C68:C135" si="23">C67+0.05</f>
        <v>0.1</v>
      </c>
      <c r="D68" s="20">
        <f t="shared" si="7"/>
        <v>1.0000000000000002E-2</v>
      </c>
      <c r="E68" s="20">
        <f t="shared" si="8"/>
        <v>4.3200000000000009E-2</v>
      </c>
      <c r="F68" s="20">
        <f t="shared" si="9"/>
        <v>-0.99</v>
      </c>
      <c r="G68" s="20">
        <f>1</f>
        <v>1</v>
      </c>
      <c r="H68" s="20">
        <f t="shared" si="10"/>
        <v>0.24624000000000001</v>
      </c>
      <c r="I68" s="20" t="str">
        <f t="shared" si="11"/>
        <v>1+0,24624j</v>
      </c>
      <c r="K68" s="20" t="str">
        <f t="shared" si="12"/>
        <v>-0,99-0,2437776j</v>
      </c>
      <c r="M68" s="20" t="str">
        <f t="shared" si="2"/>
        <v>-0,9468-0,2437776j</v>
      </c>
      <c r="O68" s="20" t="str">
        <f t="shared" si="3"/>
        <v>-0,0427906345337202+0,011017530829222j</v>
      </c>
      <c r="S68" s="20">
        <f t="shared" si="13"/>
        <v>4.4186246608772566E-2</v>
      </c>
      <c r="U68" s="20">
        <f t="shared" si="4"/>
        <v>0.87591489361702124</v>
      </c>
      <c r="V68" s="20">
        <f t="shared" si="5"/>
        <v>0.84729166666666655</v>
      </c>
      <c r="X68" s="20">
        <f t="shared" ref="X68:X135" si="24">X67</f>
        <v>1E-3</v>
      </c>
      <c r="Y68" s="20">
        <f t="shared" si="6"/>
        <v>4.32</v>
      </c>
      <c r="Z68" s="20">
        <f t="shared" ref="Z68:Z135" si="25">Z67+0.05</f>
        <v>0.1</v>
      </c>
      <c r="AA68" s="20">
        <f t="shared" si="14"/>
        <v>1.0000000000000002E-2</v>
      </c>
      <c r="AB68" s="20">
        <f t="shared" si="15"/>
        <v>4.3200000000000009E-2</v>
      </c>
      <c r="AC68" s="20">
        <f t="shared" si="16"/>
        <v>-0.99</v>
      </c>
      <c r="AD68" s="20">
        <v>1</v>
      </c>
      <c r="AE68" s="20">
        <f t="shared" si="17"/>
        <v>4.3200000000000004E-4</v>
      </c>
      <c r="AF68" s="20" t="str">
        <f t="shared" si="18"/>
        <v>1+0,000432j</v>
      </c>
      <c r="AH68" s="20" t="str">
        <f t="shared" si="19"/>
        <v>-0,99-0,00042768j</v>
      </c>
      <c r="AI68" s="20" t="str">
        <f t="shared" si="20"/>
        <v>-0,9468-0,00042768j</v>
      </c>
      <c r="AK68" s="20" t="str">
        <f t="shared" si="21"/>
        <v>-0,0456273671159174+0,0000206103848417148j</v>
      </c>
      <c r="AO68" s="20">
        <f t="shared" si="22"/>
        <v>4.5627371770886216E-2</v>
      </c>
      <c r="AP68" s="20">
        <v>2</v>
      </c>
      <c r="AR68" s="20">
        <f>Compensation!$C$16</f>
        <v>0.82999999999999985</v>
      </c>
    </row>
    <row r="69" spans="1:44" s="20" customFormat="1">
      <c r="A69" s="20">
        <f t="shared" si="0"/>
        <v>0.56999999999999995</v>
      </c>
      <c r="B69" s="20">
        <f t="shared" si="1"/>
        <v>4.32</v>
      </c>
      <c r="C69" s="20">
        <f t="shared" si="23"/>
        <v>0.15000000000000002</v>
      </c>
      <c r="D69" s="20">
        <f t="shared" si="7"/>
        <v>2.2500000000000006E-2</v>
      </c>
      <c r="E69" s="20">
        <f t="shared" si="8"/>
        <v>9.7200000000000036E-2</v>
      </c>
      <c r="F69" s="20">
        <f t="shared" si="9"/>
        <v>-0.97750000000000004</v>
      </c>
      <c r="G69" s="20">
        <f>1</f>
        <v>1</v>
      </c>
      <c r="H69" s="20">
        <f t="shared" si="10"/>
        <v>0.36936000000000002</v>
      </c>
      <c r="I69" s="20" t="str">
        <f t="shared" si="11"/>
        <v>1+0,36936j</v>
      </c>
      <c r="K69" s="20" t="str">
        <f t="shared" si="12"/>
        <v>-0,9775-0,3610494j</v>
      </c>
      <c r="M69" s="20" t="str">
        <f t="shared" si="2"/>
        <v>-0,8803-0,3610494j</v>
      </c>
      <c r="O69" s="20" t="str">
        <f t="shared" si="3"/>
        <v>-0,0945173981187966+0,0387657047374221j</v>
      </c>
      <c r="S69" s="20">
        <f t="shared" si="13"/>
        <v>0.10215830074416903</v>
      </c>
      <c r="U69" s="20">
        <f t="shared" si="4"/>
        <v>0.87591489361702124</v>
      </c>
      <c r="V69" s="20">
        <f t="shared" si="5"/>
        <v>0.84729166666666655</v>
      </c>
      <c r="X69" s="20">
        <f t="shared" si="24"/>
        <v>1E-3</v>
      </c>
      <c r="Y69" s="20">
        <f t="shared" si="6"/>
        <v>4.32</v>
      </c>
      <c r="Z69" s="20">
        <f t="shared" si="25"/>
        <v>0.15000000000000002</v>
      </c>
      <c r="AA69" s="20">
        <f t="shared" si="14"/>
        <v>2.2500000000000006E-2</v>
      </c>
      <c r="AB69" s="20">
        <f t="shared" si="15"/>
        <v>9.7200000000000036E-2</v>
      </c>
      <c r="AC69" s="20">
        <f t="shared" si="16"/>
        <v>-0.97750000000000004</v>
      </c>
      <c r="AD69" s="20">
        <v>1</v>
      </c>
      <c r="AE69" s="20">
        <f t="shared" si="17"/>
        <v>6.4800000000000014E-4</v>
      </c>
      <c r="AF69" s="20" t="str">
        <f t="shared" si="18"/>
        <v>1+0,000648j</v>
      </c>
      <c r="AH69" s="20" t="str">
        <f t="shared" si="19"/>
        <v>-0,9775-0,00063342j</v>
      </c>
      <c r="AI69" s="20" t="str">
        <f t="shared" si="20"/>
        <v>-0,8803-0,00063342j</v>
      </c>
      <c r="AK69" s="20" t="str">
        <f t="shared" si="21"/>
        <v>-0,110416846159821+0,0000794504585874746j</v>
      </c>
      <c r="AO69" s="20">
        <f t="shared" si="22"/>
        <v>0.11041687474411213</v>
      </c>
      <c r="AP69" s="20">
        <v>3</v>
      </c>
      <c r="AR69" s="20">
        <f>Compensation!$C$16</f>
        <v>0.82999999999999985</v>
      </c>
    </row>
    <row r="70" spans="1:44" s="20" customFormat="1">
      <c r="A70" s="20">
        <f t="shared" si="0"/>
        <v>0.56999999999999995</v>
      </c>
      <c r="B70" s="20">
        <f t="shared" si="1"/>
        <v>4.32</v>
      </c>
      <c r="C70" s="20">
        <f t="shared" si="23"/>
        <v>0.2</v>
      </c>
      <c r="D70" s="20">
        <f t="shared" si="7"/>
        <v>4.0000000000000008E-2</v>
      </c>
      <c r="E70" s="20">
        <f t="shared" si="8"/>
        <v>0.17280000000000004</v>
      </c>
      <c r="F70" s="20">
        <f t="shared" si="9"/>
        <v>-0.96</v>
      </c>
      <c r="G70" s="20">
        <f>1</f>
        <v>1</v>
      </c>
      <c r="H70" s="20">
        <f t="shared" si="10"/>
        <v>0.49248000000000003</v>
      </c>
      <c r="I70" s="20" t="str">
        <f t="shared" si="11"/>
        <v>1+0,49248j</v>
      </c>
      <c r="K70" s="20" t="str">
        <f t="shared" si="12"/>
        <v>-0,96-0,4727808j</v>
      </c>
      <c r="M70" s="20" t="str">
        <f t="shared" si="2"/>
        <v>-0,7872-0,4727808j</v>
      </c>
      <c r="O70" s="20" t="str">
        <f t="shared" si="3"/>
        <v>-0,16132266214031+0,0968880300620243j</v>
      </c>
      <c r="P70" s="303" t="s">
        <v>595</v>
      </c>
      <c r="S70" s="20">
        <f t="shared" si="13"/>
        <v>0.18818153918314182</v>
      </c>
      <c r="U70" s="20">
        <f t="shared" si="4"/>
        <v>0.87591489361702124</v>
      </c>
      <c r="V70" s="20">
        <f t="shared" si="5"/>
        <v>0.84729166666666655</v>
      </c>
      <c r="X70" s="20">
        <f t="shared" si="24"/>
        <v>1E-3</v>
      </c>
      <c r="Y70" s="20">
        <f t="shared" si="6"/>
        <v>4.32</v>
      </c>
      <c r="Z70" s="20">
        <f t="shared" si="25"/>
        <v>0.2</v>
      </c>
      <c r="AA70" s="20">
        <f t="shared" si="14"/>
        <v>4.0000000000000008E-2</v>
      </c>
      <c r="AB70" s="20">
        <f t="shared" si="15"/>
        <v>0.17280000000000004</v>
      </c>
      <c r="AC70" s="20">
        <f t="shared" si="16"/>
        <v>-0.96</v>
      </c>
      <c r="AD70" s="20">
        <v>1</v>
      </c>
      <c r="AE70" s="20">
        <f t="shared" si="17"/>
        <v>8.6400000000000008E-4</v>
      </c>
      <c r="AF70" s="20" t="str">
        <f t="shared" si="18"/>
        <v>1+0,000864j</v>
      </c>
      <c r="AH70" s="20" t="str">
        <f t="shared" si="19"/>
        <v>-0,96-0,00082944j</v>
      </c>
      <c r="AI70" s="20" t="str">
        <f t="shared" si="20"/>
        <v>-0,7872-0,00082944j</v>
      </c>
      <c r="AK70" s="20" t="str">
        <f t="shared" si="21"/>
        <v>-0,219511951420592+0,000231290641496819j</v>
      </c>
      <c r="AO70" s="20">
        <f t="shared" si="22"/>
        <v>0.21951207327123759</v>
      </c>
      <c r="AP70" s="20">
        <v>4</v>
      </c>
      <c r="AR70" s="20">
        <f>Compensation!$C$16</f>
        <v>0.82999999999999985</v>
      </c>
    </row>
    <row r="71" spans="1:44" s="20" customFormat="1" ht="18">
      <c r="A71" s="20">
        <f t="shared" si="0"/>
        <v>0.56999999999999995</v>
      </c>
      <c r="B71" s="20">
        <f t="shared" si="1"/>
        <v>4.32</v>
      </c>
      <c r="C71" s="20">
        <f t="shared" si="23"/>
        <v>0.25</v>
      </c>
      <c r="D71" s="20">
        <f t="shared" si="7"/>
        <v>6.25E-2</v>
      </c>
      <c r="E71" s="20">
        <f t="shared" si="8"/>
        <v>0.27</v>
      </c>
      <c r="F71" s="20">
        <f t="shared" si="9"/>
        <v>-0.9375</v>
      </c>
      <c r="G71" s="20">
        <f>1</f>
        <v>1</v>
      </c>
      <c r="H71" s="20">
        <f t="shared" si="10"/>
        <v>0.61560000000000004</v>
      </c>
      <c r="I71" s="20" t="str">
        <f t="shared" si="11"/>
        <v>1+0,6156j</v>
      </c>
      <c r="K71" s="20" t="str">
        <f t="shared" si="12"/>
        <v>-0,9375-0,577125j</v>
      </c>
      <c r="M71" s="20" t="str">
        <f t="shared" si="2"/>
        <v>-0,6675-0,577125j</v>
      </c>
      <c r="O71" s="20" t="str">
        <f t="shared" si="3"/>
        <v>-0,231464382460938+0,200125665509766j</v>
      </c>
      <c r="P71" s="28" t="s">
        <v>75</v>
      </c>
      <c r="S71" s="20">
        <f t="shared" si="13"/>
        <v>0.30598372888725661</v>
      </c>
      <c r="U71" s="20">
        <f t="shared" si="4"/>
        <v>0.87591489361702124</v>
      </c>
      <c r="V71" s="20">
        <f t="shared" si="5"/>
        <v>0.84729166666666655</v>
      </c>
      <c r="X71" s="20">
        <f t="shared" si="24"/>
        <v>1E-3</v>
      </c>
      <c r="Y71" s="20">
        <f t="shared" si="6"/>
        <v>4.32</v>
      </c>
      <c r="Z71" s="20">
        <f t="shared" si="25"/>
        <v>0.25</v>
      </c>
      <c r="AA71" s="20">
        <f t="shared" si="14"/>
        <v>6.25E-2</v>
      </c>
      <c r="AB71" s="20">
        <f t="shared" si="15"/>
        <v>0.27</v>
      </c>
      <c r="AC71" s="20">
        <f t="shared" si="16"/>
        <v>-0.9375</v>
      </c>
      <c r="AD71" s="20">
        <v>1</v>
      </c>
      <c r="AE71" s="20">
        <f t="shared" si="17"/>
        <v>1.08E-3</v>
      </c>
      <c r="AF71" s="20" t="str">
        <f t="shared" si="18"/>
        <v>1+0,00108j</v>
      </c>
      <c r="AH71" s="20" t="str">
        <f t="shared" si="19"/>
        <v>-0,9375-0,0010125j</v>
      </c>
      <c r="AI71" s="20" t="str">
        <f t="shared" si="20"/>
        <v>-0,6675-0,0010125j</v>
      </c>
      <c r="AK71" s="20" t="str">
        <f t="shared" si="21"/>
        <v>-0,404493451345392+0,000613557482377842j</v>
      </c>
      <c r="AO71" s="20">
        <f t="shared" si="22"/>
        <v>0.4044939166836643</v>
      </c>
      <c r="AP71" s="20">
        <v>5</v>
      </c>
      <c r="AR71" s="20">
        <f>Compensation!$C$16</f>
        <v>0.82999999999999985</v>
      </c>
    </row>
    <row r="72" spans="1:44" s="20" customFormat="1" ht="18">
      <c r="A72" s="20">
        <f t="shared" si="0"/>
        <v>0.56999999999999995</v>
      </c>
      <c r="B72" s="20">
        <f t="shared" si="1"/>
        <v>4.32</v>
      </c>
      <c r="C72" s="20">
        <f t="shared" si="23"/>
        <v>0.3</v>
      </c>
      <c r="D72" s="20">
        <f t="shared" si="7"/>
        <v>0.09</v>
      </c>
      <c r="E72" s="20">
        <f t="shared" si="8"/>
        <v>0.38880000000000003</v>
      </c>
      <c r="F72" s="20">
        <f t="shared" si="9"/>
        <v>-0.91</v>
      </c>
      <c r="G72" s="20">
        <f>1</f>
        <v>1</v>
      </c>
      <c r="H72" s="20">
        <f t="shared" si="10"/>
        <v>0.73871999999999993</v>
      </c>
      <c r="I72" s="20" t="str">
        <f t="shared" si="11"/>
        <v>1+0,73872j</v>
      </c>
      <c r="K72" s="20" t="str">
        <f t="shared" si="12"/>
        <v>-0,91-0,6722352j</v>
      </c>
      <c r="M72" s="20" t="str">
        <f t="shared" si="2"/>
        <v>-0,5212-0,6722352j</v>
      </c>
      <c r="O72" s="20" t="str">
        <f t="shared" si="3"/>
        <v>-0,280067266772577+0,361226160959933j</v>
      </c>
      <c r="P72" s="28" t="s">
        <v>72</v>
      </c>
      <c r="S72" s="20">
        <f t="shared" si="13"/>
        <v>0.45707987625721741</v>
      </c>
      <c r="U72" s="20">
        <f t="shared" si="4"/>
        <v>0.87591489361702124</v>
      </c>
      <c r="V72" s="20">
        <f t="shared" si="5"/>
        <v>0.84729166666666655</v>
      </c>
      <c r="X72" s="20">
        <f t="shared" si="24"/>
        <v>1E-3</v>
      </c>
      <c r="Y72" s="20">
        <f t="shared" si="6"/>
        <v>4.32</v>
      </c>
      <c r="Z72" s="20">
        <f t="shared" si="25"/>
        <v>0.3</v>
      </c>
      <c r="AA72" s="20">
        <f t="shared" si="14"/>
        <v>0.09</v>
      </c>
      <c r="AB72" s="20">
        <f t="shared" si="15"/>
        <v>0.38880000000000003</v>
      </c>
      <c r="AC72" s="20">
        <f t="shared" si="16"/>
        <v>-0.91</v>
      </c>
      <c r="AD72" s="20">
        <v>1</v>
      </c>
      <c r="AE72" s="20">
        <f t="shared" si="17"/>
        <v>1.2960000000000001E-3</v>
      </c>
      <c r="AF72" s="20" t="str">
        <f t="shared" si="18"/>
        <v>1+0,001296j</v>
      </c>
      <c r="AH72" s="20" t="str">
        <f t="shared" si="19"/>
        <v>-0,91-0,00117936j</v>
      </c>
      <c r="AI72" s="20" t="str">
        <f t="shared" si="20"/>
        <v>-0,5212-0,00117936j</v>
      </c>
      <c r="AK72" s="20" t="str">
        <f t="shared" si="21"/>
        <v>-0,74596701705672+0,00168795790720647j</v>
      </c>
      <c r="AO72" s="20">
        <f t="shared" si="22"/>
        <v>0.74596892679145643</v>
      </c>
      <c r="AP72" s="20">
        <v>6</v>
      </c>
      <c r="AR72" s="20">
        <f>Compensation!$C$16</f>
        <v>0.82999999999999985</v>
      </c>
    </row>
    <row r="73" spans="1:44" s="20" customFormat="1" ht="18">
      <c r="A73" s="20">
        <f t="shared" si="0"/>
        <v>0.56999999999999995</v>
      </c>
      <c r="B73" s="20">
        <f t="shared" si="1"/>
        <v>4.32</v>
      </c>
      <c r="C73" s="20">
        <f t="shared" si="23"/>
        <v>0.35</v>
      </c>
      <c r="D73" s="20">
        <f t="shared" si="7"/>
        <v>0.12249999999999998</v>
      </c>
      <c r="E73" s="20">
        <f t="shared" si="8"/>
        <v>0.5292</v>
      </c>
      <c r="F73" s="20">
        <f t="shared" si="9"/>
        <v>-0.87750000000000006</v>
      </c>
      <c r="G73" s="20">
        <f>1</f>
        <v>1</v>
      </c>
      <c r="H73" s="20">
        <f t="shared" si="10"/>
        <v>0.86183999999999994</v>
      </c>
      <c r="I73" s="20" t="str">
        <f t="shared" si="11"/>
        <v>1+0,86184j</v>
      </c>
      <c r="K73" s="20" t="str">
        <f t="shared" si="12"/>
        <v>-0,8775-0,7562646j</v>
      </c>
      <c r="M73" s="20" t="str">
        <f t="shared" si="2"/>
        <v>-0,3483-0,7562646j</v>
      </c>
      <c r="O73" s="20" t="str">
        <f t="shared" si="3"/>
        <v>-0,265878999663267+0,577303690292107j</v>
      </c>
      <c r="P73" s="28" t="s">
        <v>76</v>
      </c>
      <c r="S73" s="20">
        <f t="shared" si="13"/>
        <v>0.63558728219405447</v>
      </c>
      <c r="U73" s="20">
        <f t="shared" si="4"/>
        <v>0.87591489361702124</v>
      </c>
      <c r="V73" s="20">
        <f t="shared" si="5"/>
        <v>0.84729166666666655</v>
      </c>
      <c r="X73" s="20">
        <f t="shared" si="24"/>
        <v>1E-3</v>
      </c>
      <c r="Y73" s="20">
        <f t="shared" si="6"/>
        <v>4.32</v>
      </c>
      <c r="Z73" s="20">
        <f t="shared" si="25"/>
        <v>0.35</v>
      </c>
      <c r="AA73" s="20">
        <f t="shared" si="14"/>
        <v>0.12249999999999998</v>
      </c>
      <c r="AB73" s="20">
        <f t="shared" si="15"/>
        <v>0.5292</v>
      </c>
      <c r="AC73" s="20">
        <f t="shared" si="16"/>
        <v>-0.87750000000000006</v>
      </c>
      <c r="AD73" s="20">
        <v>1</v>
      </c>
      <c r="AE73" s="20">
        <f t="shared" si="17"/>
        <v>1.5120000000000001E-3</v>
      </c>
      <c r="AF73" s="20" t="str">
        <f t="shared" si="18"/>
        <v>1+0,001512j</v>
      </c>
      <c r="AH73" s="20" t="str">
        <f t="shared" si="19"/>
        <v>-0,8775-0,00132678j</v>
      </c>
      <c r="AI73" s="20" t="str">
        <f t="shared" si="20"/>
        <v>-0,3483-0,00132678j</v>
      </c>
      <c r="AK73" s="20" t="str">
        <f t="shared" si="21"/>
        <v>-1,5193577978881+0,00578769319288537j</v>
      </c>
      <c r="AO73" s="20">
        <f t="shared" si="22"/>
        <v>1.5193688213846801</v>
      </c>
      <c r="AP73" s="20">
        <v>7</v>
      </c>
      <c r="AR73" s="20">
        <f>Compensation!$C$16</f>
        <v>0.82999999999999985</v>
      </c>
    </row>
    <row r="74" spans="1:44" s="20" customFormat="1" ht="18">
      <c r="A74" s="20">
        <f t="shared" si="0"/>
        <v>0.56999999999999995</v>
      </c>
      <c r="B74" s="20">
        <f t="shared" si="1"/>
        <v>4.32</v>
      </c>
      <c r="C74" s="20">
        <f t="shared" si="23"/>
        <v>0.39999999999999997</v>
      </c>
      <c r="D74" s="20">
        <f t="shared" si="7"/>
        <v>0.15999999999999998</v>
      </c>
      <c r="E74" s="20">
        <f t="shared" si="8"/>
        <v>0.69119999999999993</v>
      </c>
      <c r="F74" s="20">
        <f t="shared" si="9"/>
        <v>-0.84000000000000008</v>
      </c>
      <c r="G74" s="20">
        <f>1</f>
        <v>1</v>
      </c>
      <c r="H74" s="20">
        <f t="shared" si="10"/>
        <v>0.98495999999999995</v>
      </c>
      <c r="I74" s="20" t="str">
        <f t="shared" si="11"/>
        <v>1+0,98496j</v>
      </c>
      <c r="K74" s="20" t="str">
        <f t="shared" si="12"/>
        <v>-0,84-0,8273664j</v>
      </c>
      <c r="M74" s="20" t="str">
        <f t="shared" si="2"/>
        <v>-0,1488-0,8273664j</v>
      </c>
      <c r="O74" s="20" t="str">
        <f t="shared" si="3"/>
        <v>-0,145541199499152+0,809246628234511j</v>
      </c>
      <c r="P74" s="28" t="s">
        <v>74</v>
      </c>
      <c r="S74" s="20">
        <f t="shared" si="13"/>
        <v>0.82223010529934804</v>
      </c>
      <c r="U74" s="20">
        <f t="shared" si="4"/>
        <v>0.87591489361702124</v>
      </c>
      <c r="V74" s="20">
        <f t="shared" si="5"/>
        <v>0.84729166666666655</v>
      </c>
      <c r="X74" s="20">
        <f t="shared" si="24"/>
        <v>1E-3</v>
      </c>
      <c r="Y74" s="20">
        <f t="shared" si="6"/>
        <v>4.32</v>
      </c>
      <c r="Z74" s="20">
        <f t="shared" si="25"/>
        <v>0.39999999999999997</v>
      </c>
      <c r="AA74" s="20">
        <f t="shared" si="14"/>
        <v>0.15999999999999998</v>
      </c>
      <c r="AB74" s="20">
        <f t="shared" si="15"/>
        <v>0.69119999999999993</v>
      </c>
      <c r="AC74" s="20">
        <f t="shared" si="16"/>
        <v>-0.84000000000000008</v>
      </c>
      <c r="AD74" s="20">
        <v>1</v>
      </c>
      <c r="AE74" s="20">
        <f t="shared" si="17"/>
        <v>1.7279999999999999E-3</v>
      </c>
      <c r="AF74" s="20" t="str">
        <f t="shared" si="18"/>
        <v>1+0,001728j</v>
      </c>
      <c r="AH74" s="20" t="str">
        <f t="shared" si="19"/>
        <v>-0,84-0,00145152j</v>
      </c>
      <c r="AI74" s="20" t="str">
        <f t="shared" si="20"/>
        <v>-0,1488-0,00145152j</v>
      </c>
      <c r="AK74" s="20" t="str">
        <f t="shared" si="21"/>
        <v>-4,64471931333237+0,0453084877532809j</v>
      </c>
      <c r="AO74" s="20">
        <f t="shared" si="22"/>
        <v>4.6449402965705833</v>
      </c>
      <c r="AP74" s="20">
        <v>8</v>
      </c>
      <c r="AR74" s="20">
        <f>Compensation!$C$16</f>
        <v>0.82999999999999985</v>
      </c>
    </row>
    <row r="75" spans="1:44" s="20" customFormat="1" ht="18">
      <c r="P75" s="28" t="s">
        <v>608</v>
      </c>
    </row>
    <row r="76" spans="1:44" s="20" customFormat="1" ht="18">
      <c r="P76" s="28" t="s">
        <v>609</v>
      </c>
    </row>
    <row r="77" spans="1:44" s="20" customFormat="1" ht="18">
      <c r="A77" s="20">
        <f t="shared" si="0"/>
        <v>0.56999999999999995</v>
      </c>
      <c r="B77" s="20">
        <f t="shared" si="1"/>
        <v>4.32</v>
      </c>
      <c r="C77" s="20">
        <f>C74+0.05</f>
        <v>0.44999999999999996</v>
      </c>
      <c r="D77" s="20">
        <f t="shared" si="7"/>
        <v>0.20249999999999996</v>
      </c>
      <c r="E77" s="20">
        <f t="shared" si="8"/>
        <v>0.87479999999999991</v>
      </c>
      <c r="F77" s="20">
        <f t="shared" si="9"/>
        <v>-0.7975000000000001</v>
      </c>
      <c r="G77" s="20">
        <f>1</f>
        <v>1</v>
      </c>
      <c r="H77" s="20">
        <f t="shared" si="10"/>
        <v>1.10808</v>
      </c>
      <c r="I77" s="20" t="str">
        <f t="shared" si="11"/>
        <v>1+1,10808j</v>
      </c>
      <c r="K77" s="20" t="str">
        <f t="shared" si="12"/>
        <v>-0,7975-0,8836938j</v>
      </c>
      <c r="M77" s="20" t="str">
        <f t="shared" si="2"/>
        <v>0,0772999999999999-0,8836938j</v>
      </c>
      <c r="O77" s="20" t="str">
        <f t="shared" si="3"/>
        <v>0,0859358208844898+0,982418526695139j</v>
      </c>
      <c r="P77" s="28" t="s">
        <v>77</v>
      </c>
      <c r="S77" s="20">
        <f t="shared" si="13"/>
        <v>0.9861699280068007</v>
      </c>
      <c r="U77" s="20">
        <f t="shared" si="4"/>
        <v>0.87591489361702124</v>
      </c>
      <c r="V77" s="20">
        <f t="shared" si="5"/>
        <v>0.84729166666666655</v>
      </c>
      <c r="X77" s="20">
        <f>X74</f>
        <v>1E-3</v>
      </c>
      <c r="Y77" s="20">
        <f t="shared" si="6"/>
        <v>4.32</v>
      </c>
      <c r="Z77" s="20">
        <f>Z74+0.05</f>
        <v>0.44999999999999996</v>
      </c>
      <c r="AA77" s="20">
        <f t="shared" si="14"/>
        <v>0.20249999999999996</v>
      </c>
      <c r="AB77" s="20">
        <f t="shared" si="15"/>
        <v>0.87479999999999991</v>
      </c>
      <c r="AC77" s="20">
        <f t="shared" si="16"/>
        <v>-0.7975000000000001</v>
      </c>
      <c r="AD77" s="20">
        <v>1</v>
      </c>
      <c r="AE77" s="20">
        <f t="shared" si="17"/>
        <v>1.944E-3</v>
      </c>
      <c r="AF77" s="20" t="str">
        <f t="shared" si="18"/>
        <v>1+0,001944j</v>
      </c>
      <c r="AH77" s="20" t="str">
        <f t="shared" si="19"/>
        <v>-0,7975-0,00155034j</v>
      </c>
      <c r="AI77" s="20" t="str">
        <f t="shared" si="20"/>
        <v>0,0772999999999999-0,00155034j</v>
      </c>
      <c r="AK77" s="20" t="str">
        <f t="shared" si="21"/>
        <v>11,3123965602825+0,226883064466602j</v>
      </c>
      <c r="AO77" s="20">
        <f t="shared" si="22"/>
        <v>11.314671531336339</v>
      </c>
      <c r="AP77" s="20">
        <v>9</v>
      </c>
      <c r="AR77" s="20">
        <f>Compensation!$C$16</f>
        <v>0.82999999999999985</v>
      </c>
    </row>
    <row r="78" spans="1:44" s="20" customFormat="1" ht="18">
      <c r="A78" s="20">
        <f t="shared" si="0"/>
        <v>0.56999999999999995</v>
      </c>
      <c r="B78" s="20">
        <f t="shared" si="1"/>
        <v>4.32</v>
      </c>
      <c r="C78" s="20">
        <f t="shared" si="23"/>
        <v>0.49999999999999994</v>
      </c>
      <c r="D78" s="20">
        <f t="shared" si="7"/>
        <v>0.24999999999999994</v>
      </c>
      <c r="E78" s="20">
        <f t="shared" si="8"/>
        <v>1.0799999999999998</v>
      </c>
      <c r="F78" s="20">
        <f t="shared" si="9"/>
        <v>-0.75</v>
      </c>
      <c r="G78" s="20">
        <f>1</f>
        <v>1</v>
      </c>
      <c r="H78" s="20">
        <f t="shared" si="10"/>
        <v>1.2311999999999996</v>
      </c>
      <c r="I78" s="20" t="str">
        <f t="shared" si="11"/>
        <v>1+1,2312j</v>
      </c>
      <c r="K78" s="20" t="str">
        <f t="shared" si="12"/>
        <v>-0,75-0,9234j</v>
      </c>
      <c r="M78" s="20" t="str">
        <f t="shared" si="2"/>
        <v>0,33-0,9234j</v>
      </c>
      <c r="O78" s="20" t="str">
        <f t="shared" si="3"/>
        <v>0,370644783399307+1,03713149391188j</v>
      </c>
      <c r="P78" s="28" t="s">
        <v>78</v>
      </c>
      <c r="S78" s="20">
        <f t="shared" si="13"/>
        <v>1.1013715499889249</v>
      </c>
      <c r="U78" s="20">
        <f t="shared" si="4"/>
        <v>0.87591489361702124</v>
      </c>
      <c r="V78" s="20">
        <f t="shared" si="5"/>
        <v>0.84729166666666655</v>
      </c>
      <c r="X78" s="20">
        <f t="shared" si="24"/>
        <v>1E-3</v>
      </c>
      <c r="Y78" s="20">
        <f t="shared" si="6"/>
        <v>4.32</v>
      </c>
      <c r="Z78" s="20">
        <f t="shared" si="25"/>
        <v>0.49999999999999994</v>
      </c>
      <c r="AA78" s="20">
        <f t="shared" si="14"/>
        <v>0.24999999999999994</v>
      </c>
      <c r="AB78" s="20">
        <f t="shared" si="15"/>
        <v>1.0799999999999998</v>
      </c>
      <c r="AC78" s="20">
        <f t="shared" si="16"/>
        <v>-0.75</v>
      </c>
      <c r="AD78" s="20">
        <v>1</v>
      </c>
      <c r="AE78" s="20">
        <f t="shared" si="17"/>
        <v>2.1599999999999996E-3</v>
      </c>
      <c r="AF78" s="20" t="str">
        <f t="shared" si="18"/>
        <v>1+0,00216j</v>
      </c>
      <c r="AH78" s="20" t="str">
        <f t="shared" si="19"/>
        <v>-0,75-0,00162j</v>
      </c>
      <c r="AI78" s="20" t="str">
        <f t="shared" si="20"/>
        <v>0,33-0,00162j</v>
      </c>
      <c r="AK78" s="20" t="str">
        <f t="shared" si="21"/>
        <v>3,27264840460539+0,0160657285316992j</v>
      </c>
      <c r="AO78" s="20">
        <f t="shared" si="22"/>
        <v>3.2726878384287517</v>
      </c>
      <c r="AP78" s="20">
        <v>10</v>
      </c>
      <c r="AR78" s="20">
        <f>Compensation!$C$16</f>
        <v>0.82999999999999985</v>
      </c>
    </row>
    <row r="79" spans="1:44" s="20" customFormat="1" ht="18">
      <c r="P79" s="28" t="s">
        <v>596</v>
      </c>
    </row>
    <row r="80" spans="1:44" s="20" customFormat="1">
      <c r="P80" s="28"/>
    </row>
    <row r="81" spans="1:44" s="20" customFormat="1" ht="18">
      <c r="A81" s="20">
        <f t="shared" si="0"/>
        <v>0.56999999999999995</v>
      </c>
      <c r="B81" s="20">
        <f t="shared" si="1"/>
        <v>4.32</v>
      </c>
      <c r="C81" s="20">
        <f>C78+0.05</f>
        <v>0.54999999999999993</v>
      </c>
      <c r="D81" s="20">
        <f t="shared" si="7"/>
        <v>0.30249999999999994</v>
      </c>
      <c r="E81" s="20">
        <f t="shared" si="8"/>
        <v>1.3067999999999997</v>
      </c>
      <c r="F81" s="20">
        <f t="shared" si="9"/>
        <v>-0.69750000000000001</v>
      </c>
      <c r="G81" s="20">
        <f>1</f>
        <v>1</v>
      </c>
      <c r="H81" s="20">
        <f t="shared" si="10"/>
        <v>1.3543199999999997</v>
      </c>
      <c r="I81" s="20" t="str">
        <f t="shared" si="11"/>
        <v>1+1,35432j</v>
      </c>
      <c r="K81" s="20" t="str">
        <f t="shared" si="12"/>
        <v>-0,6975-0,9446382j</v>
      </c>
      <c r="M81" s="20" t="str">
        <f t="shared" si="2"/>
        <v>0,6093-0,9446382j</v>
      </c>
      <c r="O81" s="20" t="str">
        <f t="shared" si="3"/>
        <v>0,630136843748327+0,976942940804367j</v>
      </c>
      <c r="P81" s="28" t="s">
        <v>25</v>
      </c>
      <c r="S81" s="20">
        <f t="shared" si="13"/>
        <v>1.1625360000604663</v>
      </c>
      <c r="U81" s="20">
        <f t="shared" si="4"/>
        <v>0.87591489361702124</v>
      </c>
      <c r="V81" s="20">
        <f t="shared" si="5"/>
        <v>0.84729166666666655</v>
      </c>
      <c r="X81" s="20">
        <f>X78</f>
        <v>1E-3</v>
      </c>
      <c r="Y81" s="20">
        <f t="shared" si="6"/>
        <v>4.32</v>
      </c>
      <c r="Z81" s="20">
        <f>Z78+0.05</f>
        <v>0.54999999999999993</v>
      </c>
      <c r="AA81" s="20">
        <f t="shared" si="14"/>
        <v>0.30249999999999994</v>
      </c>
      <c r="AB81" s="20">
        <f t="shared" si="15"/>
        <v>1.3067999999999997</v>
      </c>
      <c r="AC81" s="20">
        <f t="shared" si="16"/>
        <v>-0.69750000000000001</v>
      </c>
      <c r="AD81" s="20">
        <v>1</v>
      </c>
      <c r="AE81" s="20">
        <f t="shared" si="17"/>
        <v>2.3760000000000001E-3</v>
      </c>
      <c r="AF81" s="20" t="str">
        <f t="shared" si="18"/>
        <v>1+0,002376j</v>
      </c>
      <c r="AH81" s="20" t="str">
        <f t="shared" si="19"/>
        <v>-0,6975-0,00165726j</v>
      </c>
      <c r="AI81" s="20" t="str">
        <f t="shared" si="20"/>
        <v>0,6093-0,00165726j</v>
      </c>
      <c r="AK81" s="20" t="str">
        <f t="shared" si="21"/>
        <v>2,14474041073761+0,0058335671969457j</v>
      </c>
      <c r="AO81" s="20">
        <f t="shared" si="22"/>
        <v>2.1447483442019886</v>
      </c>
      <c r="AP81" s="20">
        <v>11</v>
      </c>
      <c r="AR81" s="20">
        <f>Compensation!$C$16</f>
        <v>0.82999999999999985</v>
      </c>
    </row>
    <row r="82" spans="1:44" s="20" customFormat="1" ht="18">
      <c r="A82" s="20">
        <f t="shared" si="0"/>
        <v>0.56999999999999995</v>
      </c>
      <c r="B82" s="20">
        <f t="shared" si="1"/>
        <v>4.32</v>
      </c>
      <c r="C82" s="20">
        <f t="shared" si="23"/>
        <v>0.6</v>
      </c>
      <c r="D82" s="20">
        <f t="shared" si="7"/>
        <v>0.36</v>
      </c>
      <c r="E82" s="20">
        <f t="shared" si="8"/>
        <v>1.5552000000000001</v>
      </c>
      <c r="F82" s="20">
        <f t="shared" si="9"/>
        <v>-0.64</v>
      </c>
      <c r="G82" s="20">
        <f>1</f>
        <v>1</v>
      </c>
      <c r="H82" s="20">
        <f t="shared" si="10"/>
        <v>1.4774399999999999</v>
      </c>
      <c r="I82" s="20" t="str">
        <f t="shared" si="11"/>
        <v>1+1,47744j</v>
      </c>
      <c r="K82" s="20" t="str">
        <f t="shared" si="12"/>
        <v>-0,64-0,9455616j</v>
      </c>
      <c r="M82" s="20" t="str">
        <f t="shared" si="2"/>
        <v>0,9152-0,9455616j</v>
      </c>
      <c r="O82" s="20" t="str">
        <f t="shared" si="3"/>
        <v>0,821930648378262+0,849198053944042j</v>
      </c>
      <c r="P82" s="28" t="s">
        <v>26</v>
      </c>
      <c r="S82" s="20">
        <f t="shared" si="13"/>
        <v>1.1818237286354756</v>
      </c>
      <c r="U82" s="20">
        <f t="shared" si="4"/>
        <v>0.87591489361702124</v>
      </c>
      <c r="V82" s="20">
        <f t="shared" si="5"/>
        <v>0.84729166666666655</v>
      </c>
      <c r="X82" s="20">
        <f t="shared" si="24"/>
        <v>1E-3</v>
      </c>
      <c r="Y82" s="20">
        <f t="shared" si="6"/>
        <v>4.32</v>
      </c>
      <c r="Z82" s="20">
        <f t="shared" si="25"/>
        <v>0.6</v>
      </c>
      <c r="AA82" s="20">
        <f t="shared" si="14"/>
        <v>0.36</v>
      </c>
      <c r="AB82" s="20">
        <f t="shared" si="15"/>
        <v>1.5552000000000001</v>
      </c>
      <c r="AC82" s="20">
        <f t="shared" si="16"/>
        <v>-0.64</v>
      </c>
      <c r="AD82" s="20">
        <v>1</v>
      </c>
      <c r="AE82" s="20">
        <f t="shared" si="17"/>
        <v>2.5920000000000001E-3</v>
      </c>
      <c r="AF82" s="20" t="str">
        <f t="shared" si="18"/>
        <v>1+0,002592j</v>
      </c>
      <c r="AH82" s="20" t="str">
        <f t="shared" si="19"/>
        <v>-0,64-0,00165888j</v>
      </c>
      <c r="AI82" s="20" t="str">
        <f t="shared" si="20"/>
        <v>0,9152-0,00165888j</v>
      </c>
      <c r="AK82" s="20" t="str">
        <f t="shared" si="21"/>
        <v>1,69929511631226+0,00308012093809886j</v>
      </c>
      <c r="AO82" s="20">
        <f t="shared" si="22"/>
        <v>1.6992979078041879</v>
      </c>
      <c r="AP82" s="20">
        <v>12</v>
      </c>
      <c r="AR82" s="20">
        <f>Compensation!$C$16</f>
        <v>0.82999999999999985</v>
      </c>
    </row>
    <row r="83" spans="1:44" s="20" customFormat="1" ht="18">
      <c r="A83" s="20">
        <f t="shared" si="0"/>
        <v>0.56999999999999995</v>
      </c>
      <c r="B83" s="20">
        <f t="shared" si="1"/>
        <v>4.32</v>
      </c>
      <c r="C83" s="20">
        <f t="shared" si="23"/>
        <v>0.65</v>
      </c>
      <c r="D83" s="20">
        <f t="shared" si="7"/>
        <v>0.42250000000000004</v>
      </c>
      <c r="E83" s="20">
        <f t="shared" si="8"/>
        <v>1.8252000000000004</v>
      </c>
      <c r="F83" s="20">
        <f t="shared" si="9"/>
        <v>-0.5774999999999999</v>
      </c>
      <c r="G83" s="20">
        <f>1</f>
        <v>1</v>
      </c>
      <c r="H83" s="20">
        <f t="shared" si="10"/>
        <v>1.60056</v>
      </c>
      <c r="I83" s="20" t="str">
        <f t="shared" si="11"/>
        <v>1+1,60056j</v>
      </c>
      <c r="K83" s="20" t="str">
        <f t="shared" si="12"/>
        <v>-0,5775-0,9243234j</v>
      </c>
      <c r="M83" s="20" t="str">
        <f t="shared" si="2"/>
        <v>1,2477-0,9243234j</v>
      </c>
      <c r="O83" s="20" t="str">
        <f t="shared" si="3"/>
        <v>0,94449612787611+0,699703351931779j</v>
      </c>
      <c r="P83" s="28" t="s">
        <v>32</v>
      </c>
      <c r="S83" s="20">
        <f t="shared" si="13"/>
        <v>1.1754393715872939</v>
      </c>
      <c r="U83" s="20">
        <f t="shared" si="4"/>
        <v>0.87591489361702124</v>
      </c>
      <c r="V83" s="20">
        <f t="shared" si="5"/>
        <v>0.84729166666666655</v>
      </c>
      <c r="X83" s="20">
        <f t="shared" si="24"/>
        <v>1E-3</v>
      </c>
      <c r="Y83" s="20">
        <f t="shared" si="6"/>
        <v>4.32</v>
      </c>
      <c r="Z83" s="20">
        <f t="shared" si="25"/>
        <v>0.65</v>
      </c>
      <c r="AA83" s="20">
        <f t="shared" si="14"/>
        <v>0.42250000000000004</v>
      </c>
      <c r="AB83" s="20">
        <f t="shared" si="15"/>
        <v>1.8252000000000004</v>
      </c>
      <c r="AC83" s="20">
        <f t="shared" si="16"/>
        <v>-0.5774999999999999</v>
      </c>
      <c r="AD83" s="20">
        <v>1</v>
      </c>
      <c r="AE83" s="20">
        <f t="shared" si="17"/>
        <v>2.8080000000000002E-3</v>
      </c>
      <c r="AF83" s="20" t="str">
        <f t="shared" si="18"/>
        <v>1+0,002808j</v>
      </c>
      <c r="AH83" s="20" t="str">
        <f t="shared" si="19"/>
        <v>-0,5775-0,00162162j</v>
      </c>
      <c r="AI83" s="20" t="str">
        <f t="shared" si="20"/>
        <v>1,2477-0,00162162j</v>
      </c>
      <c r="AK83" s="20" t="str">
        <f t="shared" si="21"/>
        <v>1,46284917600414+0,00190124667852194j</v>
      </c>
      <c r="AO83" s="20">
        <f t="shared" si="22"/>
        <v>1.4628504115168182</v>
      </c>
      <c r="AP83" s="20">
        <v>13</v>
      </c>
      <c r="AR83" s="20">
        <f>Compensation!$C$16</f>
        <v>0.82999999999999985</v>
      </c>
    </row>
    <row r="84" spans="1:44" s="20" customFormat="1" ht="18">
      <c r="A84" s="20">
        <f t="shared" si="0"/>
        <v>0.56999999999999995</v>
      </c>
      <c r="B84" s="20">
        <f t="shared" si="1"/>
        <v>4.32</v>
      </c>
      <c r="C84" s="20">
        <f t="shared" si="23"/>
        <v>0.70000000000000007</v>
      </c>
      <c r="D84" s="20">
        <f t="shared" si="7"/>
        <v>0.4900000000000001</v>
      </c>
      <c r="E84" s="20">
        <f t="shared" si="8"/>
        <v>2.1168000000000005</v>
      </c>
      <c r="F84" s="20">
        <f t="shared" si="9"/>
        <v>-0.5099999999999999</v>
      </c>
      <c r="G84" s="20">
        <f>1</f>
        <v>1</v>
      </c>
      <c r="H84" s="20">
        <f t="shared" si="10"/>
        <v>1.7236800000000001</v>
      </c>
      <c r="I84" s="20" t="str">
        <f t="shared" si="11"/>
        <v>1+1,72368j</v>
      </c>
      <c r="K84" s="20" t="str">
        <f t="shared" si="12"/>
        <v>-0,51-0,8790768j</v>
      </c>
      <c r="M84" s="20" t="str">
        <f t="shared" si="2"/>
        <v>1,6068-0,8790768j</v>
      </c>
      <c r="O84" s="20" t="str">
        <f t="shared" si="3"/>
        <v>1,01391886562281+0,554712815441456j</v>
      </c>
      <c r="P84" s="28" t="s">
        <v>34</v>
      </c>
      <c r="S84" s="20">
        <f t="shared" si="13"/>
        <v>1.1557412226276402</v>
      </c>
      <c r="U84" s="20">
        <f t="shared" si="4"/>
        <v>0.87591489361702124</v>
      </c>
      <c r="V84" s="20">
        <f t="shared" si="5"/>
        <v>0.84729166666666655</v>
      </c>
      <c r="X84" s="20">
        <f t="shared" si="24"/>
        <v>1E-3</v>
      </c>
      <c r="Y84" s="20">
        <f t="shared" si="6"/>
        <v>4.32</v>
      </c>
      <c r="Z84" s="20">
        <f t="shared" si="25"/>
        <v>0.70000000000000007</v>
      </c>
      <c r="AA84" s="20">
        <f t="shared" si="14"/>
        <v>0.4900000000000001</v>
      </c>
      <c r="AB84" s="20">
        <f t="shared" si="15"/>
        <v>2.1168000000000005</v>
      </c>
      <c r="AC84" s="20">
        <f t="shared" si="16"/>
        <v>-0.5099999999999999</v>
      </c>
      <c r="AD84" s="20">
        <v>1</v>
      </c>
      <c r="AE84" s="20">
        <f t="shared" si="17"/>
        <v>3.0240000000000006E-3</v>
      </c>
      <c r="AF84" s="20" t="str">
        <f t="shared" si="18"/>
        <v>1+0,003024j</v>
      </c>
      <c r="AH84" s="20" t="str">
        <f t="shared" si="19"/>
        <v>-0,51-0,00154224j</v>
      </c>
      <c r="AI84" s="20" t="str">
        <f t="shared" si="20"/>
        <v>1,6068-0,00154224j</v>
      </c>
      <c r="AK84" s="20" t="str">
        <f t="shared" si="21"/>
        <v>1,31739983189402+0,00126446771019432j</v>
      </c>
      <c r="AO84" s="20">
        <f t="shared" si="22"/>
        <v>1.3174004387250606</v>
      </c>
      <c r="AP84" s="20">
        <v>14</v>
      </c>
      <c r="AR84" s="20">
        <f>Compensation!$C$16</f>
        <v>0.82999999999999985</v>
      </c>
    </row>
    <row r="85" spans="1:44" s="20" customFormat="1">
      <c r="A85" s="20">
        <f t="shared" si="0"/>
        <v>0.56999999999999995</v>
      </c>
      <c r="B85" s="20">
        <f t="shared" si="1"/>
        <v>4.32</v>
      </c>
      <c r="C85" s="20">
        <f t="shared" si="23"/>
        <v>0.75000000000000011</v>
      </c>
      <c r="D85" s="20">
        <f t="shared" si="7"/>
        <v>0.56250000000000022</v>
      </c>
      <c r="E85" s="20">
        <f t="shared" si="8"/>
        <v>2.430000000000001</v>
      </c>
      <c r="F85" s="20">
        <f t="shared" si="9"/>
        <v>-0.43749999999999978</v>
      </c>
      <c r="G85" s="20">
        <f>1</f>
        <v>1</v>
      </c>
      <c r="H85" s="20">
        <f t="shared" si="10"/>
        <v>1.8468000000000002</v>
      </c>
      <c r="I85" s="20" t="str">
        <f t="shared" si="11"/>
        <v>1+1,8468j</v>
      </c>
      <c r="K85" s="20" t="str">
        <f t="shared" si="12"/>
        <v>-0,4375-0,807975j</v>
      </c>
      <c r="M85" s="20" t="str">
        <f t="shared" si="2"/>
        <v>1,9925-0,807975j</v>
      </c>
      <c r="O85" s="20" t="str">
        <f t="shared" si="3"/>
        <v>1,04735038686878+0,424709123628761j</v>
      </c>
      <c r="S85" s="20">
        <f t="shared" si="13"/>
        <v>1.1301861229760757</v>
      </c>
      <c r="U85" s="20">
        <f t="shared" si="4"/>
        <v>0.87591489361702124</v>
      </c>
      <c r="V85" s="20">
        <f t="shared" si="5"/>
        <v>0.84729166666666655</v>
      </c>
      <c r="X85" s="20">
        <f t="shared" si="24"/>
        <v>1E-3</v>
      </c>
      <c r="Y85" s="20">
        <f t="shared" si="6"/>
        <v>4.32</v>
      </c>
      <c r="Z85" s="20">
        <f t="shared" si="25"/>
        <v>0.75000000000000011</v>
      </c>
      <c r="AA85" s="20">
        <f t="shared" si="14"/>
        <v>0.56250000000000022</v>
      </c>
      <c r="AB85" s="20">
        <f t="shared" si="15"/>
        <v>2.430000000000001</v>
      </c>
      <c r="AC85" s="20">
        <f t="shared" si="16"/>
        <v>-0.43749999999999978</v>
      </c>
      <c r="AD85" s="20">
        <v>1</v>
      </c>
      <c r="AE85" s="20">
        <f t="shared" si="17"/>
        <v>3.2400000000000007E-3</v>
      </c>
      <c r="AF85" s="20" t="str">
        <f t="shared" si="18"/>
        <v>1+0,00324j</v>
      </c>
      <c r="AH85" s="20" t="str">
        <f t="shared" si="19"/>
        <v>-0,4375-0,0014175j</v>
      </c>
      <c r="AI85" s="20" t="str">
        <f t="shared" si="20"/>
        <v>1,9925-0,0014175j</v>
      </c>
      <c r="AK85" s="20" t="str">
        <f t="shared" si="21"/>
        <v>1,21957278300648+0,000867625806731087j</v>
      </c>
      <c r="AO85" s="20">
        <f t="shared" si="22"/>
        <v>1.2195730916286696</v>
      </c>
      <c r="AP85" s="20">
        <v>15</v>
      </c>
      <c r="AR85" s="20">
        <f>Compensation!$C$16</f>
        <v>0.82999999999999985</v>
      </c>
    </row>
    <row r="86" spans="1:44" s="20" customFormat="1">
      <c r="A86" s="20">
        <f t="shared" si="0"/>
        <v>0.56999999999999995</v>
      </c>
      <c r="B86" s="20">
        <f t="shared" si="1"/>
        <v>4.32</v>
      </c>
      <c r="C86" s="20">
        <f t="shared" si="23"/>
        <v>0.80000000000000016</v>
      </c>
      <c r="D86" s="20">
        <f t="shared" si="7"/>
        <v>0.64000000000000024</v>
      </c>
      <c r="E86" s="20">
        <f t="shared" si="8"/>
        <v>2.764800000000001</v>
      </c>
      <c r="F86" s="20">
        <f t="shared" si="9"/>
        <v>-0.35999999999999976</v>
      </c>
      <c r="G86" s="20">
        <f>1</f>
        <v>1</v>
      </c>
      <c r="H86" s="20">
        <f t="shared" si="10"/>
        <v>1.9699200000000003</v>
      </c>
      <c r="I86" s="20" t="str">
        <f t="shared" si="11"/>
        <v>1+1,96992j</v>
      </c>
      <c r="K86" s="20" t="str">
        <f t="shared" si="12"/>
        <v>-0,36-0,709171199999999j</v>
      </c>
      <c r="M86" s="20" t="str">
        <f t="shared" si="2"/>
        <v>2,4048-0,709171199999999j</v>
      </c>
      <c r="O86" s="20" t="str">
        <f t="shared" si="3"/>
        <v>1,05771634889634+0,311918651200281j</v>
      </c>
      <c r="S86" s="20">
        <f t="shared" si="13"/>
        <v>1.1027497992242876</v>
      </c>
      <c r="U86" s="20">
        <f t="shared" si="4"/>
        <v>0.87591489361702124</v>
      </c>
      <c r="V86" s="20">
        <f t="shared" si="5"/>
        <v>0.84729166666666655</v>
      </c>
      <c r="X86" s="20">
        <f t="shared" si="24"/>
        <v>1E-3</v>
      </c>
      <c r="Y86" s="20">
        <f t="shared" si="6"/>
        <v>4.32</v>
      </c>
      <c r="Z86" s="20">
        <f t="shared" si="25"/>
        <v>0.80000000000000016</v>
      </c>
      <c r="AA86" s="20">
        <f t="shared" si="14"/>
        <v>0.64000000000000024</v>
      </c>
      <c r="AB86" s="20">
        <f t="shared" si="15"/>
        <v>2.764800000000001</v>
      </c>
      <c r="AC86" s="20">
        <f t="shared" si="16"/>
        <v>-0.35999999999999976</v>
      </c>
      <c r="AD86" s="20">
        <v>1</v>
      </c>
      <c r="AE86" s="20">
        <f t="shared" si="17"/>
        <v>3.4560000000000007E-3</v>
      </c>
      <c r="AF86" s="20" t="str">
        <f t="shared" si="18"/>
        <v>1+0,003456j</v>
      </c>
      <c r="AH86" s="20" t="str">
        <f t="shared" si="19"/>
        <v>-0,36-0,00124416j</v>
      </c>
      <c r="AI86" s="20" t="str">
        <f t="shared" si="20"/>
        <v>2,4048-0,00124416j</v>
      </c>
      <c r="AK86" s="20" t="str">
        <f t="shared" si="21"/>
        <v>1,14970029106577+0,000594815000886723j</v>
      </c>
      <c r="AO86" s="20">
        <f t="shared" si="22"/>
        <v>1.1497004449340715</v>
      </c>
      <c r="AP86" s="20">
        <v>16</v>
      </c>
      <c r="AR86" s="20">
        <f>Compensation!$C$16</f>
        <v>0.82999999999999985</v>
      </c>
    </row>
    <row r="87" spans="1:44" s="20" customFormat="1">
      <c r="A87" s="20">
        <f t="shared" si="0"/>
        <v>0.56999999999999995</v>
      </c>
      <c r="B87" s="20">
        <f t="shared" si="1"/>
        <v>4.32</v>
      </c>
      <c r="C87" s="20">
        <f t="shared" si="23"/>
        <v>0.8500000000000002</v>
      </c>
      <c r="D87" s="20">
        <f t="shared" si="7"/>
        <v>0.72250000000000036</v>
      </c>
      <c r="E87" s="20">
        <f t="shared" si="8"/>
        <v>3.1212000000000018</v>
      </c>
      <c r="F87" s="20">
        <f t="shared" si="9"/>
        <v>-0.27749999999999964</v>
      </c>
      <c r="G87" s="20">
        <f>1</f>
        <v>1</v>
      </c>
      <c r="H87" s="20">
        <f t="shared" si="10"/>
        <v>2.0930400000000002</v>
      </c>
      <c r="I87" s="20" t="str">
        <f t="shared" si="11"/>
        <v>1+2,09304j</v>
      </c>
      <c r="K87" s="20" t="str">
        <f t="shared" si="12"/>
        <v>-0,2775-0,580818599999999j</v>
      </c>
      <c r="M87" s="20" t="str">
        <f t="shared" si="2"/>
        <v>2,8437-0,580818599999999j</v>
      </c>
      <c r="O87" s="20" t="str">
        <f t="shared" si="3"/>
        <v>1,05362981717913+0,215201250248704j</v>
      </c>
      <c r="S87" s="20">
        <f t="shared" si="13"/>
        <v>1.0753824295372938</v>
      </c>
      <c r="U87" s="20">
        <f t="shared" si="4"/>
        <v>0.87591489361702124</v>
      </c>
      <c r="V87" s="20">
        <f t="shared" si="5"/>
        <v>0.84729166666666655</v>
      </c>
      <c r="X87" s="20">
        <f t="shared" si="24"/>
        <v>1E-3</v>
      </c>
      <c r="Y87" s="20">
        <f t="shared" si="6"/>
        <v>4.32</v>
      </c>
      <c r="Z87" s="20">
        <f t="shared" si="25"/>
        <v>0.8500000000000002</v>
      </c>
      <c r="AA87" s="20">
        <f t="shared" si="14"/>
        <v>0.72250000000000036</v>
      </c>
      <c r="AB87" s="20">
        <f t="shared" si="15"/>
        <v>3.1212000000000018</v>
      </c>
      <c r="AC87" s="20">
        <f t="shared" si="16"/>
        <v>-0.27749999999999964</v>
      </c>
      <c r="AD87" s="20">
        <v>1</v>
      </c>
      <c r="AE87" s="20">
        <f t="shared" si="17"/>
        <v>3.6720000000000012E-3</v>
      </c>
      <c r="AF87" s="20" t="str">
        <f t="shared" si="18"/>
        <v>1+0,003672j</v>
      </c>
      <c r="AH87" s="20" t="str">
        <f t="shared" si="19"/>
        <v>-0,2775-0,00101898j</v>
      </c>
      <c r="AI87" s="20" t="str">
        <f t="shared" si="20"/>
        <v>2,8437-0,00101898j</v>
      </c>
      <c r="AK87" s="20" t="str">
        <f t="shared" si="21"/>
        <v>1,09758399241802+0,000393296105986608j</v>
      </c>
      <c r="AO87" s="20">
        <f t="shared" si="22"/>
        <v>1.0975840628827056</v>
      </c>
      <c r="AP87" s="20">
        <v>17</v>
      </c>
      <c r="AR87" s="20">
        <f>Compensation!$C$16</f>
        <v>0.82999999999999985</v>
      </c>
    </row>
    <row r="88" spans="1:44" s="20" customFormat="1">
      <c r="A88" s="20">
        <f t="shared" si="0"/>
        <v>0.56999999999999995</v>
      </c>
      <c r="B88" s="20">
        <f t="shared" si="1"/>
        <v>4.32</v>
      </c>
      <c r="C88" s="20">
        <f t="shared" si="23"/>
        <v>0.90000000000000024</v>
      </c>
      <c r="D88" s="20">
        <f t="shared" si="7"/>
        <v>0.81000000000000039</v>
      </c>
      <c r="E88" s="20">
        <f t="shared" si="8"/>
        <v>3.4992000000000019</v>
      </c>
      <c r="F88" s="20">
        <f t="shared" si="9"/>
        <v>-0.18999999999999961</v>
      </c>
      <c r="G88" s="20">
        <f>1</f>
        <v>1</v>
      </c>
      <c r="H88" s="20">
        <f t="shared" si="10"/>
        <v>2.2161600000000004</v>
      </c>
      <c r="I88" s="20" t="str">
        <f t="shared" si="11"/>
        <v>1+2,21616j</v>
      </c>
      <c r="K88" s="20" t="str">
        <f t="shared" si="12"/>
        <v>-0,19-0,421070399999999j</v>
      </c>
      <c r="M88" s="20" t="str">
        <f t="shared" si="2"/>
        <v>3,3092-0,421070399999999j</v>
      </c>
      <c r="O88" s="20" t="str">
        <f t="shared" si="3"/>
        <v>1,040568247821+0,132404354024322j</v>
      </c>
      <c r="S88" s="20">
        <f t="shared" si="13"/>
        <v>1.0489581456559001</v>
      </c>
      <c r="U88" s="20">
        <f t="shared" si="4"/>
        <v>0.87591489361702124</v>
      </c>
      <c r="V88" s="20">
        <f t="shared" si="5"/>
        <v>0.84729166666666655</v>
      </c>
      <c r="X88" s="20">
        <f t="shared" si="24"/>
        <v>1E-3</v>
      </c>
      <c r="Y88" s="20">
        <f t="shared" si="6"/>
        <v>4.32</v>
      </c>
      <c r="Z88" s="20">
        <f t="shared" si="25"/>
        <v>0.90000000000000024</v>
      </c>
      <c r="AA88" s="20">
        <f t="shared" si="14"/>
        <v>0.81000000000000039</v>
      </c>
      <c r="AB88" s="20">
        <f t="shared" si="15"/>
        <v>3.4992000000000019</v>
      </c>
      <c r="AC88" s="20">
        <f t="shared" si="16"/>
        <v>-0.18999999999999961</v>
      </c>
      <c r="AD88" s="20">
        <v>1</v>
      </c>
      <c r="AE88" s="20">
        <f t="shared" si="17"/>
        <v>3.8880000000000013E-3</v>
      </c>
      <c r="AF88" s="20" t="str">
        <f t="shared" si="18"/>
        <v>1+0,003888j</v>
      </c>
      <c r="AH88" s="20" t="str">
        <f t="shared" si="19"/>
        <v>-0,19-0,000738719999999998j</v>
      </c>
      <c r="AI88" s="20" t="str">
        <f t="shared" si="20"/>
        <v>3,3092-0,000738719999999998j</v>
      </c>
      <c r="AK88" s="20" t="str">
        <f t="shared" si="21"/>
        <v>1,05741563689886+0,000236049220140797j</v>
      </c>
      <c r="AO88" s="20">
        <f t="shared" si="22"/>
        <v>1.0574156632457532</v>
      </c>
      <c r="AP88" s="20">
        <v>18</v>
      </c>
      <c r="AR88" s="20">
        <f>Compensation!$C$16</f>
        <v>0.82999999999999985</v>
      </c>
    </row>
    <row r="89" spans="1:44" s="20" customFormat="1">
      <c r="A89" s="20">
        <f t="shared" si="0"/>
        <v>0.56999999999999995</v>
      </c>
      <c r="B89" s="20">
        <f t="shared" si="1"/>
        <v>4.32</v>
      </c>
      <c r="C89" s="20">
        <f t="shared" si="23"/>
        <v>0.95000000000000029</v>
      </c>
      <c r="D89" s="20">
        <f t="shared" si="7"/>
        <v>0.90250000000000052</v>
      </c>
      <c r="E89" s="20">
        <f t="shared" si="8"/>
        <v>3.8988000000000027</v>
      </c>
      <c r="F89" s="20">
        <f t="shared" si="9"/>
        <v>-9.7499999999999476E-2</v>
      </c>
      <c r="G89" s="20">
        <f>1</f>
        <v>1</v>
      </c>
      <c r="H89" s="20">
        <f t="shared" si="10"/>
        <v>2.3392800000000009</v>
      </c>
      <c r="I89" s="20" t="str">
        <f t="shared" si="11"/>
        <v>1+2,33928j</v>
      </c>
      <c r="K89" s="20" t="str">
        <f t="shared" si="12"/>
        <v>-0,0974999999999995-0,228079799999999j</v>
      </c>
      <c r="M89" s="20" t="str">
        <f t="shared" si="2"/>
        <v>3,8013-0,228079799999999j</v>
      </c>
      <c r="O89" s="20" t="str">
        <f t="shared" si="3"/>
        <v>1,02196997007433+0,0613186821299444j</v>
      </c>
      <c r="S89" s="20">
        <f t="shared" si="13"/>
        <v>1.0238078923860083</v>
      </c>
      <c r="U89" s="20">
        <f t="shared" si="4"/>
        <v>0.87591489361702124</v>
      </c>
      <c r="V89" s="20">
        <f t="shared" si="5"/>
        <v>0.84729166666666655</v>
      </c>
      <c r="X89" s="20">
        <f t="shared" si="24"/>
        <v>1E-3</v>
      </c>
      <c r="Y89" s="20">
        <f t="shared" si="6"/>
        <v>4.32</v>
      </c>
      <c r="Z89" s="20">
        <f t="shared" si="25"/>
        <v>0.95000000000000029</v>
      </c>
      <c r="AA89" s="20">
        <f t="shared" si="14"/>
        <v>0.90250000000000052</v>
      </c>
      <c r="AB89" s="20">
        <f t="shared" si="15"/>
        <v>3.8988000000000027</v>
      </c>
      <c r="AC89" s="20">
        <f t="shared" si="16"/>
        <v>-9.7499999999999476E-2</v>
      </c>
      <c r="AD89" s="20">
        <v>1</v>
      </c>
      <c r="AE89" s="20">
        <f t="shared" si="17"/>
        <v>4.1040000000000017E-3</v>
      </c>
      <c r="AF89" s="20" t="str">
        <f t="shared" si="18"/>
        <v>1+0,004104j</v>
      </c>
      <c r="AH89" s="20" t="str">
        <f t="shared" si="19"/>
        <v>-0,0974999999999995-0,000400139999999998j</v>
      </c>
      <c r="AI89" s="20" t="str">
        <f t="shared" si="20"/>
        <v>3,8013-0,000400139999999998j</v>
      </c>
      <c r="AK89" s="20" t="str">
        <f t="shared" si="21"/>
        <v>1,02564910867317+0,000107963916119349j</v>
      </c>
      <c r="AO89" s="20">
        <f t="shared" si="22"/>
        <v>1.0256491143555262</v>
      </c>
      <c r="AP89" s="20">
        <v>19</v>
      </c>
      <c r="AR89" s="20">
        <f>Compensation!$C$16</f>
        <v>0.82999999999999985</v>
      </c>
    </row>
    <row r="90" spans="1:44" s="20" customFormat="1">
      <c r="A90" s="20">
        <f t="shared" si="0"/>
        <v>0.56999999999999995</v>
      </c>
      <c r="B90" s="20">
        <f t="shared" si="1"/>
        <v>4.32</v>
      </c>
      <c r="C90" s="20">
        <f t="shared" si="23"/>
        <v>1.0000000000000002</v>
      </c>
      <c r="D90" s="20">
        <f t="shared" si="7"/>
        <v>1.0000000000000004</v>
      </c>
      <c r="E90" s="20">
        <f t="shared" si="8"/>
        <v>4.3200000000000021</v>
      </c>
      <c r="F90" s="20">
        <f t="shared" si="9"/>
        <v>0</v>
      </c>
      <c r="G90" s="20">
        <f>1</f>
        <v>1</v>
      </c>
      <c r="H90" s="20">
        <f t="shared" si="10"/>
        <v>2.4624000000000006</v>
      </c>
      <c r="I90" s="20" t="str">
        <f t="shared" si="11"/>
        <v>1+2,4624j</v>
      </c>
      <c r="K90" s="20" t="str">
        <f t="shared" si="12"/>
        <v>0</v>
      </c>
      <c r="M90" s="20" t="str">
        <f t="shared" si="2"/>
        <v>4,32</v>
      </c>
      <c r="O90" s="20" t="str">
        <f t="shared" si="3"/>
        <v>1</v>
      </c>
      <c r="S90" s="20">
        <f t="shared" si="13"/>
        <v>1</v>
      </c>
      <c r="U90" s="20">
        <f t="shared" si="4"/>
        <v>0.87591489361702124</v>
      </c>
      <c r="V90" s="20">
        <f t="shared" si="5"/>
        <v>0.84729166666666655</v>
      </c>
      <c r="X90" s="20">
        <f t="shared" si="24"/>
        <v>1E-3</v>
      </c>
      <c r="Y90" s="20">
        <f t="shared" si="6"/>
        <v>4.32</v>
      </c>
      <c r="Z90" s="20">
        <f t="shared" si="25"/>
        <v>1.0000000000000002</v>
      </c>
      <c r="AA90" s="20">
        <f t="shared" si="14"/>
        <v>1.0000000000000004</v>
      </c>
      <c r="AB90" s="20">
        <f t="shared" si="15"/>
        <v>4.3200000000000021</v>
      </c>
      <c r="AC90" s="20">
        <f t="shared" si="16"/>
        <v>0</v>
      </c>
      <c r="AD90" s="20">
        <v>1</v>
      </c>
      <c r="AE90" s="20">
        <f t="shared" si="17"/>
        <v>4.3200000000000009E-3</v>
      </c>
      <c r="AF90" s="20" t="str">
        <f t="shared" si="18"/>
        <v>1+0,00432j</v>
      </c>
      <c r="AH90" s="20" t="str">
        <f t="shared" si="19"/>
        <v>0</v>
      </c>
      <c r="AI90" s="20" t="str">
        <f t="shared" si="20"/>
        <v>4,32</v>
      </c>
      <c r="AK90" s="20" t="str">
        <f t="shared" si="21"/>
        <v>1</v>
      </c>
      <c r="AO90" s="20">
        <f t="shared" si="22"/>
        <v>1</v>
      </c>
      <c r="AP90" s="20">
        <v>20</v>
      </c>
      <c r="AR90" s="20">
        <f>Compensation!$C$16</f>
        <v>0.82999999999999985</v>
      </c>
    </row>
    <row r="91" spans="1:44" s="20" customFormat="1">
      <c r="A91" s="20">
        <f t="shared" si="0"/>
        <v>0.56999999999999995</v>
      </c>
      <c r="B91" s="20">
        <f t="shared" si="1"/>
        <v>4.32</v>
      </c>
      <c r="C91" s="20">
        <f t="shared" si="23"/>
        <v>1.0500000000000003</v>
      </c>
      <c r="D91" s="20">
        <f t="shared" si="7"/>
        <v>1.1025000000000005</v>
      </c>
      <c r="E91" s="20">
        <f t="shared" si="8"/>
        <v>4.7628000000000021</v>
      </c>
      <c r="F91" s="20">
        <f t="shared" si="9"/>
        <v>0.10250000000000048</v>
      </c>
      <c r="G91" s="20">
        <f>1</f>
        <v>1</v>
      </c>
      <c r="H91" s="20">
        <f t="shared" si="10"/>
        <v>2.5855200000000007</v>
      </c>
      <c r="I91" s="20" t="str">
        <f t="shared" si="11"/>
        <v>1+2,58552j</v>
      </c>
      <c r="K91" s="20" t="str">
        <f t="shared" si="12"/>
        <v>0,1025+0,265015800000001j</v>
      </c>
      <c r="M91" s="20" t="str">
        <f t="shared" si="2"/>
        <v>4,8653+0,265015800000001j</v>
      </c>
      <c r="O91" s="20" t="str">
        <f t="shared" si="3"/>
        <v>0,976036494718711-0,0531652914469973j</v>
      </c>
      <c r="S91" s="20">
        <f t="shared" si="13"/>
        <v>0.97748339486532076</v>
      </c>
      <c r="U91" s="20">
        <f t="shared" si="4"/>
        <v>0.87591489361702124</v>
      </c>
      <c r="V91" s="20">
        <f t="shared" si="5"/>
        <v>0.84729166666666655</v>
      </c>
      <c r="X91" s="20">
        <f t="shared" si="24"/>
        <v>1E-3</v>
      </c>
      <c r="Y91" s="20">
        <f t="shared" si="6"/>
        <v>4.32</v>
      </c>
      <c r="Z91" s="20">
        <f t="shared" si="25"/>
        <v>1.0500000000000003</v>
      </c>
      <c r="AA91" s="20">
        <f t="shared" si="14"/>
        <v>1.1025000000000005</v>
      </c>
      <c r="AB91" s="20">
        <f t="shared" si="15"/>
        <v>4.7628000000000021</v>
      </c>
      <c r="AC91" s="20">
        <f t="shared" si="16"/>
        <v>0.10250000000000048</v>
      </c>
      <c r="AD91" s="20">
        <v>1</v>
      </c>
      <c r="AE91" s="20">
        <f t="shared" si="17"/>
        <v>4.5360000000000018E-3</v>
      </c>
      <c r="AF91" s="20" t="str">
        <f t="shared" si="18"/>
        <v>1+0,004536j</v>
      </c>
      <c r="AH91" s="20" t="str">
        <f t="shared" si="19"/>
        <v>0,1025+0,000464940000000002j</v>
      </c>
      <c r="AI91" s="20" t="str">
        <f t="shared" si="20"/>
        <v>4,8653+0,000464940000000002j</v>
      </c>
      <c r="AK91" s="20" t="str">
        <f t="shared" si="21"/>
        <v>0,978932430991973-0,0000935491839075514j</v>
      </c>
      <c r="AO91" s="20">
        <f t="shared" si="22"/>
        <v>0.9789324354618677</v>
      </c>
      <c r="AP91" s="20">
        <v>21</v>
      </c>
      <c r="AR91" s="20">
        <f>Compensation!$C$16</f>
        <v>0.82999999999999985</v>
      </c>
    </row>
    <row r="92" spans="1:44" s="20" customFormat="1">
      <c r="A92" s="20">
        <f t="shared" si="0"/>
        <v>0.56999999999999995</v>
      </c>
      <c r="B92" s="20">
        <f t="shared" si="1"/>
        <v>4.32</v>
      </c>
      <c r="C92" s="20">
        <f t="shared" si="23"/>
        <v>1.1000000000000003</v>
      </c>
      <c r="D92" s="20">
        <f t="shared" si="7"/>
        <v>1.2100000000000006</v>
      </c>
      <c r="E92" s="20">
        <f t="shared" si="8"/>
        <v>5.2272000000000034</v>
      </c>
      <c r="F92" s="20">
        <f t="shared" si="9"/>
        <v>0.21000000000000063</v>
      </c>
      <c r="G92" s="20">
        <f>1</f>
        <v>1</v>
      </c>
      <c r="H92" s="20">
        <f t="shared" si="10"/>
        <v>2.7086400000000008</v>
      </c>
      <c r="I92" s="20" t="str">
        <f t="shared" si="11"/>
        <v>1+2,70864j</v>
      </c>
      <c r="K92" s="20" t="str">
        <f t="shared" si="12"/>
        <v>0,210000000000001+0,568814400000002j</v>
      </c>
      <c r="M92" s="20" t="str">
        <f t="shared" si="2"/>
        <v>5,4372+0,568814400000002j</v>
      </c>
      <c r="O92" s="20" t="str">
        <f t="shared" si="3"/>
        <v>0,950969423441851-0,0994859674121652j</v>
      </c>
      <c r="S92" s="20">
        <f t="shared" si="13"/>
        <v>0.95615914053742157</v>
      </c>
      <c r="U92" s="20">
        <f t="shared" si="4"/>
        <v>0.87591489361702124</v>
      </c>
      <c r="V92" s="20">
        <f t="shared" si="5"/>
        <v>0.84729166666666655</v>
      </c>
      <c r="X92" s="20">
        <f t="shared" si="24"/>
        <v>1E-3</v>
      </c>
      <c r="Y92" s="20">
        <f t="shared" si="6"/>
        <v>4.32</v>
      </c>
      <c r="Z92" s="20">
        <f t="shared" si="25"/>
        <v>1.1000000000000003</v>
      </c>
      <c r="AA92" s="20">
        <f t="shared" si="14"/>
        <v>1.2100000000000006</v>
      </c>
      <c r="AB92" s="20">
        <f t="shared" si="15"/>
        <v>5.2272000000000034</v>
      </c>
      <c r="AC92" s="20">
        <f t="shared" si="16"/>
        <v>0.21000000000000063</v>
      </c>
      <c r="AD92" s="20">
        <v>1</v>
      </c>
      <c r="AE92" s="20">
        <f t="shared" si="17"/>
        <v>4.7520000000000019E-3</v>
      </c>
      <c r="AF92" s="20" t="str">
        <f t="shared" si="18"/>
        <v>1+0,004752j</v>
      </c>
      <c r="AH92" s="20" t="str">
        <f t="shared" si="19"/>
        <v>0,210000000000001+0,000997920000000003j</v>
      </c>
      <c r="AI92" s="20" t="str">
        <f t="shared" si="20"/>
        <v>5,4372+0,000997920000000003j</v>
      </c>
      <c r="AK92" s="20" t="str">
        <f t="shared" si="21"/>
        <v>0,961377147046281-0,000176446973181128j</v>
      </c>
      <c r="AO92" s="20">
        <f t="shared" si="22"/>
        <v>0.96137716323843514</v>
      </c>
      <c r="AP92" s="20">
        <v>22</v>
      </c>
      <c r="AR92" s="20">
        <f>Compensation!$C$16</f>
        <v>0.82999999999999985</v>
      </c>
    </row>
    <row r="93" spans="1:44" s="20" customFormat="1">
      <c r="A93" s="20">
        <f t="shared" si="0"/>
        <v>0.56999999999999995</v>
      </c>
      <c r="B93" s="20">
        <f t="shared" si="1"/>
        <v>4.32</v>
      </c>
      <c r="C93" s="20">
        <f t="shared" si="23"/>
        <v>1.1500000000000004</v>
      </c>
      <c r="D93" s="20">
        <f t="shared" si="7"/>
        <v>1.3225000000000009</v>
      </c>
      <c r="E93" s="20">
        <f t="shared" si="8"/>
        <v>5.7132000000000041</v>
      </c>
      <c r="F93" s="20">
        <f t="shared" si="9"/>
        <v>0.3225000000000009</v>
      </c>
      <c r="G93" s="20">
        <f>1</f>
        <v>1</v>
      </c>
      <c r="H93" s="20">
        <f t="shared" si="10"/>
        <v>2.8317600000000009</v>
      </c>
      <c r="I93" s="20" t="str">
        <f t="shared" si="11"/>
        <v>1+2,83176j</v>
      </c>
      <c r="K93" s="20" t="str">
        <f t="shared" si="12"/>
        <v>0,322500000000001+0,913242600000003j</v>
      </c>
      <c r="M93" s="20" t="str">
        <f t="shared" si="2"/>
        <v>6,0357+0,913242600000003j</v>
      </c>
      <c r="O93" s="20" t="str">
        <f t="shared" si="3"/>
        <v>0,925382441865096-0,140016678629361j</v>
      </c>
      <c r="S93" s="20">
        <f t="shared" si="13"/>
        <v>0.93591523868703286</v>
      </c>
      <c r="U93" s="20">
        <f t="shared" si="4"/>
        <v>0.87591489361702124</v>
      </c>
      <c r="V93" s="20">
        <f t="shared" si="5"/>
        <v>0.84729166666666655</v>
      </c>
      <c r="X93" s="20">
        <f t="shared" si="24"/>
        <v>1E-3</v>
      </c>
      <c r="Y93" s="20">
        <f t="shared" si="6"/>
        <v>4.32</v>
      </c>
      <c r="Z93" s="20">
        <f t="shared" si="25"/>
        <v>1.1500000000000004</v>
      </c>
      <c r="AA93" s="20">
        <f t="shared" si="14"/>
        <v>1.3225000000000009</v>
      </c>
      <c r="AB93" s="20">
        <f t="shared" si="15"/>
        <v>5.7132000000000041</v>
      </c>
      <c r="AC93" s="20">
        <f t="shared" si="16"/>
        <v>0.3225000000000009</v>
      </c>
      <c r="AD93" s="20">
        <v>1</v>
      </c>
      <c r="AE93" s="20">
        <f t="shared" si="17"/>
        <v>4.9680000000000019E-3</v>
      </c>
      <c r="AF93" s="20" t="str">
        <f t="shared" si="18"/>
        <v>1+0,004968j</v>
      </c>
      <c r="AH93" s="20" t="str">
        <f t="shared" si="19"/>
        <v>0,322500000000001+0,00160218j</v>
      </c>
      <c r="AI93" s="20" t="str">
        <f t="shared" si="20"/>
        <v>6,0357+0,00160218j</v>
      </c>
      <c r="AK93" s="20" t="str">
        <f t="shared" si="21"/>
        <v>0,946567854171858-0,000251266975594723j</v>
      </c>
      <c r="AO93" s="20">
        <f t="shared" si="22"/>
        <v>0.94656788752133825</v>
      </c>
      <c r="AP93" s="20">
        <v>23</v>
      </c>
      <c r="AR93" s="20">
        <f>Compensation!$C$16</f>
        <v>0.82999999999999985</v>
      </c>
    </row>
    <row r="94" spans="1:44" s="20" customFormat="1">
      <c r="A94" s="20">
        <f t="shared" si="0"/>
        <v>0.56999999999999995</v>
      </c>
      <c r="B94" s="20">
        <f t="shared" si="1"/>
        <v>4.32</v>
      </c>
      <c r="C94" s="20">
        <f t="shared" si="23"/>
        <v>1.2000000000000004</v>
      </c>
      <c r="D94" s="20">
        <f t="shared" si="7"/>
        <v>1.4400000000000011</v>
      </c>
      <c r="E94" s="20">
        <f t="shared" si="8"/>
        <v>6.220800000000005</v>
      </c>
      <c r="F94" s="20">
        <f t="shared" si="9"/>
        <v>0.44000000000000106</v>
      </c>
      <c r="G94" s="20">
        <f>1</f>
        <v>1</v>
      </c>
      <c r="H94" s="20">
        <f t="shared" si="10"/>
        <v>2.9548800000000011</v>
      </c>
      <c r="I94" s="20" t="str">
        <f t="shared" si="11"/>
        <v>1+2,95488j</v>
      </c>
      <c r="K94" s="20" t="str">
        <f t="shared" si="12"/>
        <v>0,440000000000001+1,3001472j</v>
      </c>
      <c r="M94" s="20" t="str">
        <f t="shared" si="2"/>
        <v>6,66080000000001+1,3001472j</v>
      </c>
      <c r="O94" s="20" t="str">
        <f t="shared" si="3"/>
        <v>0,899664091785489-0,175608898311831j</v>
      </c>
      <c r="S94" s="20">
        <f t="shared" si="13"/>
        <v>0.91664276750242457</v>
      </c>
      <c r="U94" s="20">
        <f t="shared" si="4"/>
        <v>0.87591489361702124</v>
      </c>
      <c r="V94" s="20">
        <f t="shared" si="5"/>
        <v>0.84729166666666655</v>
      </c>
      <c r="X94" s="20">
        <f t="shared" si="24"/>
        <v>1E-3</v>
      </c>
      <c r="Y94" s="20">
        <f t="shared" si="6"/>
        <v>4.32</v>
      </c>
      <c r="Z94" s="20">
        <f t="shared" si="25"/>
        <v>1.2000000000000004</v>
      </c>
      <c r="AA94" s="20">
        <f t="shared" si="14"/>
        <v>1.4400000000000011</v>
      </c>
      <c r="AB94" s="20">
        <f t="shared" si="15"/>
        <v>6.220800000000005</v>
      </c>
      <c r="AC94" s="20">
        <f t="shared" si="16"/>
        <v>0.44000000000000106</v>
      </c>
      <c r="AD94" s="20">
        <v>1</v>
      </c>
      <c r="AE94" s="20">
        <f t="shared" si="17"/>
        <v>5.184000000000002E-3</v>
      </c>
      <c r="AF94" s="20" t="str">
        <f t="shared" si="18"/>
        <v>1+0,005184j</v>
      </c>
      <c r="AH94" s="20" t="str">
        <f t="shared" si="19"/>
        <v>0,440000000000001+0,00228096000000001j</v>
      </c>
      <c r="AI94" s="20" t="str">
        <f t="shared" si="20"/>
        <v>6,66080000000001+0,00228096000000001j</v>
      </c>
      <c r="AK94" s="20" t="str">
        <f t="shared" si="21"/>
        <v>0,933941759322335-0,000319824014434284j</v>
      </c>
      <c r="AO94" s="20">
        <f t="shared" si="22"/>
        <v>0.933941814083457</v>
      </c>
      <c r="AP94" s="20">
        <v>24</v>
      </c>
      <c r="AR94" s="20">
        <f>Compensation!$C$16</f>
        <v>0.82999999999999985</v>
      </c>
    </row>
    <row r="95" spans="1:44" s="20" customFormat="1">
      <c r="A95" s="20">
        <f t="shared" si="0"/>
        <v>0.56999999999999995</v>
      </c>
      <c r="B95" s="20">
        <f t="shared" si="1"/>
        <v>4.32</v>
      </c>
      <c r="C95" s="20">
        <f t="shared" si="23"/>
        <v>1.2500000000000004</v>
      </c>
      <c r="D95" s="20">
        <f t="shared" si="7"/>
        <v>1.5625000000000011</v>
      </c>
      <c r="E95" s="20">
        <f t="shared" si="8"/>
        <v>6.7500000000000053</v>
      </c>
      <c r="F95" s="20">
        <f t="shared" si="9"/>
        <v>0.56250000000000111</v>
      </c>
      <c r="G95" s="20">
        <f>1</f>
        <v>1</v>
      </c>
      <c r="H95" s="20">
        <f t="shared" si="10"/>
        <v>3.0780000000000007</v>
      </c>
      <c r="I95" s="20" t="str">
        <f t="shared" si="11"/>
        <v>1+3,078j</v>
      </c>
      <c r="K95" s="20" t="str">
        <f t="shared" si="12"/>
        <v>0,562500000000001+1,731375j</v>
      </c>
      <c r="M95" s="20" t="str">
        <f t="shared" si="2"/>
        <v>7,31250000000001+1,731375j</v>
      </c>
      <c r="O95" s="20" t="str">
        <f t="shared" si="3"/>
        <v>0,874076484964618-0,206954416978545j</v>
      </c>
      <c r="S95" s="20">
        <f t="shared" si="13"/>
        <v>0.89824263552507433</v>
      </c>
      <c r="U95" s="20">
        <f t="shared" si="4"/>
        <v>0.87591489361702124</v>
      </c>
      <c r="V95" s="20">
        <f t="shared" si="5"/>
        <v>0.84729166666666655</v>
      </c>
      <c r="X95" s="20">
        <f t="shared" si="24"/>
        <v>1E-3</v>
      </c>
      <c r="Y95" s="20">
        <f t="shared" si="6"/>
        <v>4.32</v>
      </c>
      <c r="Z95" s="20">
        <f t="shared" si="25"/>
        <v>1.2500000000000004</v>
      </c>
      <c r="AA95" s="20">
        <f t="shared" si="14"/>
        <v>1.5625000000000011</v>
      </c>
      <c r="AB95" s="20">
        <f t="shared" si="15"/>
        <v>6.7500000000000053</v>
      </c>
      <c r="AC95" s="20">
        <f t="shared" si="16"/>
        <v>0.56250000000000111</v>
      </c>
      <c r="AD95" s="20">
        <v>1</v>
      </c>
      <c r="AE95" s="20">
        <f t="shared" si="17"/>
        <v>5.400000000000002E-3</v>
      </c>
      <c r="AF95" s="20" t="str">
        <f t="shared" si="18"/>
        <v>1+0,0054j</v>
      </c>
      <c r="AH95" s="20" t="str">
        <f t="shared" si="19"/>
        <v>0,562500000000001+0,00303750000000001j</v>
      </c>
      <c r="AI95" s="20" t="str">
        <f t="shared" si="20"/>
        <v>7,31250000000001+0,00303750000000001j</v>
      </c>
      <c r="AK95" s="20" t="str">
        <f t="shared" si="21"/>
        <v>0,923076763805216-0,000383431886503706j</v>
      </c>
      <c r="AO95" s="20">
        <f t="shared" si="22"/>
        <v>0.92307684344106589</v>
      </c>
      <c r="AP95" s="20">
        <v>25</v>
      </c>
      <c r="AR95" s="20">
        <f>Compensation!$C$16</f>
        <v>0.82999999999999985</v>
      </c>
    </row>
    <row r="96" spans="1:44" s="20" customFormat="1">
      <c r="A96" s="20">
        <f t="shared" si="0"/>
        <v>0.56999999999999995</v>
      </c>
      <c r="B96" s="20">
        <f t="shared" si="1"/>
        <v>4.32</v>
      </c>
      <c r="C96" s="20">
        <f t="shared" si="23"/>
        <v>1.3000000000000005</v>
      </c>
      <c r="D96" s="20">
        <f t="shared" si="7"/>
        <v>1.6900000000000013</v>
      </c>
      <c r="E96" s="20">
        <f t="shared" si="8"/>
        <v>7.300800000000006</v>
      </c>
      <c r="F96" s="20">
        <f t="shared" si="9"/>
        <v>0.69000000000000128</v>
      </c>
      <c r="G96" s="20">
        <f>1</f>
        <v>1</v>
      </c>
      <c r="H96" s="20">
        <f t="shared" si="10"/>
        <v>3.2011200000000009</v>
      </c>
      <c r="I96" s="20" t="str">
        <f t="shared" si="11"/>
        <v>1+3,20112j</v>
      </c>
      <c r="K96" s="20" t="str">
        <f t="shared" si="12"/>
        <v>0,690000000000001+2,2087728j</v>
      </c>
      <c r="M96" s="20" t="str">
        <f t="shared" si="2"/>
        <v>7,99080000000001+2,2087728j</v>
      </c>
      <c r="O96" s="20" t="str">
        <f t="shared" si="3"/>
        <v>0,848798295987939-0,234620136765344j</v>
      </c>
      <c r="S96" s="20">
        <f t="shared" si="13"/>
        <v>0.88062770558722347</v>
      </c>
      <c r="U96" s="20">
        <f t="shared" si="4"/>
        <v>0.87591489361702124</v>
      </c>
      <c r="V96" s="20">
        <f t="shared" si="5"/>
        <v>0.84729166666666655</v>
      </c>
      <c r="X96" s="20">
        <f t="shared" si="24"/>
        <v>1E-3</v>
      </c>
      <c r="Y96" s="20">
        <f t="shared" si="6"/>
        <v>4.32</v>
      </c>
      <c r="Z96" s="20">
        <f t="shared" si="25"/>
        <v>1.3000000000000005</v>
      </c>
      <c r="AA96" s="20">
        <f t="shared" si="14"/>
        <v>1.6900000000000013</v>
      </c>
      <c r="AB96" s="20">
        <f t="shared" si="15"/>
        <v>7.300800000000006</v>
      </c>
      <c r="AC96" s="20">
        <f t="shared" si="16"/>
        <v>0.69000000000000128</v>
      </c>
      <c r="AD96" s="20">
        <v>1</v>
      </c>
      <c r="AE96" s="20">
        <f t="shared" si="17"/>
        <v>5.6160000000000021E-3</v>
      </c>
      <c r="AF96" s="20" t="str">
        <f t="shared" si="18"/>
        <v>1+0,005616j</v>
      </c>
      <c r="AH96" s="20" t="str">
        <f t="shared" si="19"/>
        <v>0,690000000000001+0,00387504000000001j</v>
      </c>
      <c r="AI96" s="20" t="str">
        <f t="shared" si="20"/>
        <v>7,99080000000001+0,00387504000000001j</v>
      </c>
      <c r="AK96" s="20" t="str">
        <f t="shared" si="21"/>
        <v>0,913650483444842-0,000443063544246897j</v>
      </c>
      <c r="AO96" s="20">
        <f t="shared" si="22"/>
        <v>0.91365059087393896</v>
      </c>
      <c r="AP96" s="20">
        <v>26</v>
      </c>
      <c r="AR96" s="20">
        <f>Compensation!$C$16</f>
        <v>0.82999999999999985</v>
      </c>
    </row>
    <row r="97" spans="1:44" s="20" customFormat="1">
      <c r="A97" s="20">
        <f t="shared" si="0"/>
        <v>0.56999999999999995</v>
      </c>
      <c r="B97" s="20">
        <f t="shared" si="1"/>
        <v>4.32</v>
      </c>
      <c r="C97" s="20">
        <f t="shared" si="23"/>
        <v>1.3500000000000005</v>
      </c>
      <c r="D97" s="20">
        <f t="shared" si="7"/>
        <v>1.8225000000000013</v>
      </c>
      <c r="E97" s="20">
        <f t="shared" si="8"/>
        <v>7.873200000000006</v>
      </c>
      <c r="F97" s="20">
        <f t="shared" si="9"/>
        <v>0.82250000000000134</v>
      </c>
      <c r="G97" s="20">
        <f>1</f>
        <v>1</v>
      </c>
      <c r="H97" s="20">
        <f t="shared" si="10"/>
        <v>3.324240000000001</v>
      </c>
      <c r="I97" s="20" t="str">
        <f t="shared" si="11"/>
        <v>1+3,32424j</v>
      </c>
      <c r="K97" s="20" t="str">
        <f t="shared" si="12"/>
        <v>0,822500000000001+2,7341874j</v>
      </c>
      <c r="M97" s="20" t="str">
        <f t="shared" si="2"/>
        <v>8,69570000000001+2,7341874j</v>
      </c>
      <c r="O97" s="20" t="str">
        <f t="shared" si="3"/>
        <v>0,823952080909725-0,25907510583704j</v>
      </c>
      <c r="S97" s="20">
        <f t="shared" si="13"/>
        <v>0.86372272292671548</v>
      </c>
      <c r="U97" s="20">
        <f t="shared" si="4"/>
        <v>0.87591489361702124</v>
      </c>
      <c r="V97" s="20">
        <f t="shared" si="5"/>
        <v>0.84729166666666655</v>
      </c>
      <c r="X97" s="20">
        <f t="shared" si="24"/>
        <v>1E-3</v>
      </c>
      <c r="Y97" s="20">
        <f t="shared" si="6"/>
        <v>4.32</v>
      </c>
      <c r="Z97" s="20">
        <f t="shared" si="25"/>
        <v>1.3500000000000005</v>
      </c>
      <c r="AA97" s="20">
        <f t="shared" si="14"/>
        <v>1.8225000000000013</v>
      </c>
      <c r="AB97" s="20">
        <f t="shared" si="15"/>
        <v>7.873200000000006</v>
      </c>
      <c r="AC97" s="20">
        <f t="shared" si="16"/>
        <v>0.82250000000000134</v>
      </c>
      <c r="AD97" s="20">
        <v>1</v>
      </c>
      <c r="AE97" s="20">
        <f t="shared" si="17"/>
        <v>5.832000000000003E-3</v>
      </c>
      <c r="AF97" s="20" t="str">
        <f t="shared" si="18"/>
        <v>1+0,005832j</v>
      </c>
      <c r="AH97" s="20" t="str">
        <f t="shared" si="19"/>
        <v>0,822500000000001+0,00479682000000001j</v>
      </c>
      <c r="AI97" s="20" t="str">
        <f t="shared" si="20"/>
        <v>8,69570000000001+0,00479682000000001j</v>
      </c>
      <c r="AK97" s="20" t="str">
        <f t="shared" si="21"/>
        <v>0,905412744713958-0,000499453978644481j</v>
      </c>
      <c r="AO97" s="20">
        <f t="shared" si="22"/>
        <v>0.90541288247116269</v>
      </c>
      <c r="AP97" s="20">
        <v>27</v>
      </c>
      <c r="AR97" s="20">
        <f>Compensation!$C$16</f>
        <v>0.82999999999999985</v>
      </c>
    </row>
    <row r="98" spans="1:44" s="20" customFormat="1">
      <c r="A98" s="20">
        <f t="shared" si="0"/>
        <v>0.56999999999999995</v>
      </c>
      <c r="B98" s="20">
        <f t="shared" si="1"/>
        <v>4.32</v>
      </c>
      <c r="C98" s="20">
        <f t="shared" si="23"/>
        <v>1.4000000000000006</v>
      </c>
      <c r="D98" s="20">
        <f t="shared" si="7"/>
        <v>1.9600000000000015</v>
      </c>
      <c r="E98" s="20">
        <f t="shared" si="8"/>
        <v>8.4672000000000072</v>
      </c>
      <c r="F98" s="20">
        <f t="shared" si="9"/>
        <v>0.96000000000000152</v>
      </c>
      <c r="G98" s="20">
        <f>1</f>
        <v>1</v>
      </c>
      <c r="H98" s="20">
        <f t="shared" si="10"/>
        <v>3.4473600000000011</v>
      </c>
      <c r="I98" s="20" t="str">
        <f t="shared" si="11"/>
        <v>1+3,44736j</v>
      </c>
      <c r="K98" s="20" t="str">
        <f t="shared" si="12"/>
        <v>0,960000000000002+3,30946560000001j</v>
      </c>
      <c r="M98" s="20" t="str">
        <f t="shared" si="2"/>
        <v>9,42720000000001+3,30946560000001j</v>
      </c>
      <c r="O98" s="20" t="str">
        <f t="shared" si="3"/>
        <v>0,799621916296432-0,280711263682655j</v>
      </c>
      <c r="S98" s="20">
        <f t="shared" si="13"/>
        <v>0.84746328686255856</v>
      </c>
      <c r="U98" s="20">
        <f t="shared" si="4"/>
        <v>0.87591489361702124</v>
      </c>
      <c r="V98" s="20">
        <f t="shared" si="5"/>
        <v>0.84729166666666655</v>
      </c>
      <c r="X98" s="20">
        <f t="shared" si="24"/>
        <v>1E-3</v>
      </c>
      <c r="Y98" s="20">
        <f t="shared" si="6"/>
        <v>4.32</v>
      </c>
      <c r="Z98" s="20">
        <f t="shared" si="25"/>
        <v>1.4000000000000006</v>
      </c>
      <c r="AA98" s="20">
        <f t="shared" si="14"/>
        <v>1.9600000000000015</v>
      </c>
      <c r="AB98" s="20">
        <f t="shared" si="15"/>
        <v>8.4672000000000072</v>
      </c>
      <c r="AC98" s="20">
        <f t="shared" si="16"/>
        <v>0.96000000000000152</v>
      </c>
      <c r="AD98" s="20">
        <v>1</v>
      </c>
      <c r="AE98" s="20">
        <f t="shared" si="17"/>
        <v>6.048000000000003E-3</v>
      </c>
      <c r="AF98" s="20" t="str">
        <f t="shared" si="18"/>
        <v>1+0,006048j</v>
      </c>
      <c r="AH98" s="20" t="str">
        <f t="shared" si="19"/>
        <v>0,960000000000002+0,00580608000000001j</v>
      </c>
      <c r="AI98" s="20" t="str">
        <f t="shared" si="20"/>
        <v>9,42720000000001+0,00580608000000001j</v>
      </c>
      <c r="AK98" s="20" t="str">
        <f t="shared" si="21"/>
        <v>0,898166665421442-0,00055316822733899j</v>
      </c>
      <c r="AO98" s="20">
        <f t="shared" si="22"/>
        <v>0.89816683576569467</v>
      </c>
      <c r="AP98" s="20">
        <v>28</v>
      </c>
      <c r="AR98" s="20">
        <f>Compensation!$C$16</f>
        <v>0.82999999999999985</v>
      </c>
    </row>
    <row r="99" spans="1:44" s="20" customFormat="1">
      <c r="A99" s="20">
        <f t="shared" si="0"/>
        <v>0.56999999999999995</v>
      </c>
      <c r="B99" s="20">
        <f t="shared" si="1"/>
        <v>4.32</v>
      </c>
      <c r="C99" s="20">
        <f t="shared" si="23"/>
        <v>1.4500000000000006</v>
      </c>
      <c r="D99" s="20">
        <f t="shared" si="7"/>
        <v>2.1025000000000018</v>
      </c>
      <c r="E99" s="20">
        <f t="shared" si="8"/>
        <v>9.0828000000000078</v>
      </c>
      <c r="F99" s="20">
        <f t="shared" si="9"/>
        <v>1.1025000000000018</v>
      </c>
      <c r="G99" s="20">
        <f>1</f>
        <v>1</v>
      </c>
      <c r="H99" s="20">
        <f t="shared" si="10"/>
        <v>3.5704800000000012</v>
      </c>
      <c r="I99" s="20" t="str">
        <f t="shared" si="11"/>
        <v>1+3,57048j</v>
      </c>
      <c r="K99" s="20" t="str">
        <f t="shared" si="12"/>
        <v>1,1025+3,93645420000001j</v>
      </c>
      <c r="M99" s="20" t="str">
        <f t="shared" si="2"/>
        <v>10,1853+3,93645420000001j</v>
      </c>
      <c r="O99" s="20" t="str">
        <f t="shared" si="3"/>
        <v>0,77586498054529-0,299859303240988j</v>
      </c>
      <c r="S99" s="20">
        <f t="shared" si="13"/>
        <v>0.8317944877051745</v>
      </c>
      <c r="U99" s="20">
        <f t="shared" si="4"/>
        <v>0.87591489361702124</v>
      </c>
      <c r="V99" s="20">
        <f t="shared" si="5"/>
        <v>0.84729166666666655</v>
      </c>
      <c r="X99" s="20">
        <f t="shared" si="24"/>
        <v>1E-3</v>
      </c>
      <c r="Y99" s="20">
        <f t="shared" si="6"/>
        <v>4.32</v>
      </c>
      <c r="Z99" s="20">
        <f t="shared" si="25"/>
        <v>1.4500000000000006</v>
      </c>
      <c r="AA99" s="20">
        <f t="shared" si="14"/>
        <v>2.1025000000000018</v>
      </c>
      <c r="AB99" s="20">
        <f t="shared" si="15"/>
        <v>9.0828000000000078</v>
      </c>
      <c r="AC99" s="20">
        <f t="shared" si="16"/>
        <v>1.1025000000000018</v>
      </c>
      <c r="AD99" s="20">
        <v>1</v>
      </c>
      <c r="AE99" s="20">
        <f t="shared" si="17"/>
        <v>6.2640000000000031E-3</v>
      </c>
      <c r="AF99" s="20" t="str">
        <f t="shared" si="18"/>
        <v>1+0,006264j</v>
      </c>
      <c r="AH99" s="20" t="str">
        <f t="shared" si="19"/>
        <v>1,1025+0,00690606000000001j</v>
      </c>
      <c r="AI99" s="20" t="str">
        <f t="shared" si="20"/>
        <v>10,1853+0,00690606000000001j</v>
      </c>
      <c r="AK99" s="20" t="str">
        <f t="shared" si="21"/>
        <v>0,891755355685961-0,000604647481339636j</v>
      </c>
      <c r="AO99" s="20">
        <f t="shared" si="22"/>
        <v>0.89175556067409623</v>
      </c>
      <c r="AP99" s="20">
        <v>29</v>
      </c>
      <c r="AR99" s="20">
        <f>Compensation!$C$16</f>
        <v>0.82999999999999985</v>
      </c>
    </row>
    <row r="100" spans="1:44" s="20" customFormat="1">
      <c r="A100" s="20">
        <f t="shared" si="0"/>
        <v>0.56999999999999995</v>
      </c>
      <c r="B100" s="20">
        <f t="shared" si="1"/>
        <v>4.32</v>
      </c>
      <c r="C100" s="20">
        <f t="shared" si="23"/>
        <v>1.5000000000000007</v>
      </c>
      <c r="D100" s="20">
        <f t="shared" si="7"/>
        <v>2.2500000000000018</v>
      </c>
      <c r="E100" s="20">
        <f t="shared" si="8"/>
        <v>9.7200000000000077</v>
      </c>
      <c r="F100" s="20">
        <f t="shared" si="9"/>
        <v>1.2500000000000018</v>
      </c>
      <c r="G100" s="20">
        <f>1</f>
        <v>1</v>
      </c>
      <c r="H100" s="20">
        <f t="shared" si="10"/>
        <v>3.6936000000000013</v>
      </c>
      <c r="I100" s="20" t="str">
        <f t="shared" si="11"/>
        <v>1+3,6936j</v>
      </c>
      <c r="K100" s="20" t="str">
        <f t="shared" si="12"/>
        <v>1,25+4,61700000000001j</v>
      </c>
      <c r="M100" s="20" t="str">
        <f t="shared" si="2"/>
        <v>10,97+4,61700000000001j</v>
      </c>
      <c r="O100" s="20" t="str">
        <f t="shared" si="3"/>
        <v>0,752719291304612-0,316800817498031j</v>
      </c>
      <c r="S100" s="20">
        <f t="shared" si="13"/>
        <v>0.81666951055462955</v>
      </c>
      <c r="U100" s="20">
        <f t="shared" si="4"/>
        <v>0.87591489361702124</v>
      </c>
      <c r="V100" s="20">
        <f t="shared" si="5"/>
        <v>0.84729166666666655</v>
      </c>
      <c r="X100" s="20">
        <f t="shared" si="24"/>
        <v>1E-3</v>
      </c>
      <c r="Y100" s="20">
        <f t="shared" si="6"/>
        <v>4.32</v>
      </c>
      <c r="Z100" s="20">
        <f t="shared" si="25"/>
        <v>1.5000000000000007</v>
      </c>
      <c r="AA100" s="20">
        <f t="shared" si="14"/>
        <v>2.2500000000000018</v>
      </c>
      <c r="AB100" s="20">
        <f t="shared" si="15"/>
        <v>9.7200000000000077</v>
      </c>
      <c r="AC100" s="20">
        <f t="shared" si="16"/>
        <v>1.2500000000000018</v>
      </c>
      <c r="AD100" s="20">
        <v>1</v>
      </c>
      <c r="AE100" s="20">
        <f t="shared" si="17"/>
        <v>6.4800000000000031E-3</v>
      </c>
      <c r="AF100" s="20" t="str">
        <f t="shared" si="18"/>
        <v>1+0,00648j</v>
      </c>
      <c r="AH100" s="20" t="str">
        <f t="shared" si="19"/>
        <v>1,25+0,00810000000000001j</v>
      </c>
      <c r="AI100" s="20" t="str">
        <f t="shared" si="20"/>
        <v>10,97+0,00810000000000001j</v>
      </c>
      <c r="AK100" s="20" t="str">
        <f t="shared" si="21"/>
        <v>0,886052388390837-0,000654241052503718j</v>
      </c>
      <c r="AO100" s="20">
        <f t="shared" si="22"/>
        <v>0.88605262992920553</v>
      </c>
      <c r="AP100" s="20">
        <v>30</v>
      </c>
      <c r="AR100" s="20">
        <f>Compensation!$C$16</f>
        <v>0.82999999999999985</v>
      </c>
    </row>
    <row r="101" spans="1:44" s="20" customFormat="1">
      <c r="A101" s="20">
        <f t="shared" si="0"/>
        <v>0.56999999999999995</v>
      </c>
      <c r="B101" s="20">
        <f t="shared" si="1"/>
        <v>4.32</v>
      </c>
      <c r="C101" s="20">
        <f t="shared" si="23"/>
        <v>1.5500000000000007</v>
      </c>
      <c r="D101" s="20">
        <f t="shared" si="7"/>
        <v>2.4025000000000021</v>
      </c>
      <c r="E101" s="20">
        <f t="shared" si="8"/>
        <v>10.378800000000009</v>
      </c>
      <c r="F101" s="20">
        <f t="shared" si="9"/>
        <v>1.4025000000000021</v>
      </c>
      <c r="G101" s="20">
        <f>1</f>
        <v>1</v>
      </c>
      <c r="H101" s="20">
        <f t="shared" si="10"/>
        <v>3.8167200000000014</v>
      </c>
      <c r="I101" s="20" t="str">
        <f t="shared" si="11"/>
        <v>1+3,81672j</v>
      </c>
      <c r="K101" s="20" t="str">
        <f t="shared" si="12"/>
        <v>1,4025+5,35294980000001j</v>
      </c>
      <c r="M101" s="20" t="str">
        <f t="shared" si="2"/>
        <v>11,7813+5,35294980000001j</v>
      </c>
      <c r="O101" s="20" t="str">
        <f t="shared" si="3"/>
        <v>0,730208969115979-0,331777643824331j</v>
      </c>
      <c r="S101" s="20">
        <f t="shared" si="13"/>
        <v>0.80204834238283007</v>
      </c>
      <c r="U101" s="20">
        <f t="shared" si="4"/>
        <v>0.87591489361702124</v>
      </c>
      <c r="V101" s="20">
        <f t="shared" si="5"/>
        <v>0.84729166666666655</v>
      </c>
      <c r="X101" s="20">
        <f t="shared" si="24"/>
        <v>1E-3</v>
      </c>
      <c r="Y101" s="20">
        <f t="shared" si="6"/>
        <v>4.32</v>
      </c>
      <c r="Z101" s="20">
        <f t="shared" si="25"/>
        <v>1.5500000000000007</v>
      </c>
      <c r="AA101" s="20">
        <f t="shared" si="14"/>
        <v>2.4025000000000021</v>
      </c>
      <c r="AB101" s="20">
        <f t="shared" si="15"/>
        <v>10.378800000000009</v>
      </c>
      <c r="AC101" s="20">
        <f t="shared" si="16"/>
        <v>1.4025000000000021</v>
      </c>
      <c r="AD101" s="20">
        <v>1</v>
      </c>
      <c r="AE101" s="20">
        <f t="shared" si="17"/>
        <v>6.6960000000000032E-3</v>
      </c>
      <c r="AF101" s="20" t="str">
        <f t="shared" si="18"/>
        <v>1+0,006696j</v>
      </c>
      <c r="AH101" s="20" t="str">
        <f t="shared" si="19"/>
        <v>1,4025+0,00939114000000001j</v>
      </c>
      <c r="AI101" s="20" t="str">
        <f t="shared" si="20"/>
        <v>11,7813+0,00939114000000001j</v>
      </c>
      <c r="AK101" s="20" t="str">
        <f t="shared" si="21"/>
        <v>0,880954852628257-0,000702228986165478j</v>
      </c>
      <c r="AO101" s="20">
        <f t="shared" si="22"/>
        <v>0.88095513250949575</v>
      </c>
      <c r="AP101" s="20">
        <v>31</v>
      </c>
      <c r="AR101" s="20">
        <f>Compensation!$C$16</f>
        <v>0.82999999999999985</v>
      </c>
    </row>
    <row r="102" spans="1:44" s="20" customFormat="1">
      <c r="A102" s="20">
        <f t="shared" si="0"/>
        <v>0.56999999999999995</v>
      </c>
      <c r="B102" s="20">
        <f t="shared" si="1"/>
        <v>4.32</v>
      </c>
      <c r="C102" s="20">
        <f t="shared" si="23"/>
        <v>1.6000000000000008</v>
      </c>
      <c r="D102" s="20">
        <f t="shared" si="7"/>
        <v>2.5600000000000023</v>
      </c>
      <c r="E102" s="20">
        <f t="shared" si="8"/>
        <v>11.059200000000011</v>
      </c>
      <c r="F102" s="20">
        <f t="shared" si="9"/>
        <v>1.5600000000000023</v>
      </c>
      <c r="G102" s="20">
        <f>1</f>
        <v>1</v>
      </c>
      <c r="H102" s="20">
        <f t="shared" si="10"/>
        <v>3.9398400000000016</v>
      </c>
      <c r="I102" s="20" t="str">
        <f t="shared" si="11"/>
        <v>1+3,93984j</v>
      </c>
      <c r="K102" s="20" t="str">
        <f t="shared" si="12"/>
        <v>1,56+6,14615040000001j</v>
      </c>
      <c r="M102" s="20" t="str">
        <f t="shared" ref="M102:M133" si="26">IMSUM(K102,E102)</f>
        <v>12,6192+6,14615040000001j</v>
      </c>
      <c r="O102" s="20" t="str">
        <f t="shared" ref="O102:O133" si="27">IMDIV(E102,M102)</f>
        <v>0,708347886028642-0,344999100026476j</v>
      </c>
      <c r="S102" s="20">
        <f t="shared" si="13"/>
        <v>0.78789663450247349</v>
      </c>
      <c r="U102" s="20">
        <f t="shared" si="4"/>
        <v>0.87591489361702124</v>
      </c>
      <c r="V102" s="20">
        <f t="shared" si="5"/>
        <v>0.84729166666666655</v>
      </c>
      <c r="X102" s="20">
        <f t="shared" si="24"/>
        <v>1E-3</v>
      </c>
      <c r="Y102" s="20">
        <f t="shared" si="6"/>
        <v>4.32</v>
      </c>
      <c r="Z102" s="20">
        <f t="shared" si="25"/>
        <v>1.6000000000000008</v>
      </c>
      <c r="AA102" s="20">
        <f t="shared" si="14"/>
        <v>2.5600000000000023</v>
      </c>
      <c r="AB102" s="20">
        <f t="shared" si="15"/>
        <v>11.059200000000011</v>
      </c>
      <c r="AC102" s="20">
        <f t="shared" si="16"/>
        <v>1.5600000000000023</v>
      </c>
      <c r="AD102" s="20">
        <v>1</v>
      </c>
      <c r="AE102" s="20">
        <f t="shared" si="17"/>
        <v>6.9120000000000032E-3</v>
      </c>
      <c r="AF102" s="20" t="str">
        <f t="shared" si="18"/>
        <v>1+0,006912j</v>
      </c>
      <c r="AH102" s="20" t="str">
        <f t="shared" si="19"/>
        <v>1,56+0,01078272j</v>
      </c>
      <c r="AI102" s="20" t="str">
        <f t="shared" si="20"/>
        <v>12,6192+0,01078272j</v>
      </c>
      <c r="AK102" s="20" t="str">
        <f t="shared" si="21"/>
        <v>0,876378211414812-0,000748838346946456j</v>
      </c>
      <c r="AO102" s="20">
        <f t="shared" si="22"/>
        <v>0.87637853134447252</v>
      </c>
      <c r="AP102" s="20">
        <v>32</v>
      </c>
      <c r="AR102" s="20">
        <f>Compensation!$C$16</f>
        <v>0.82999999999999985</v>
      </c>
    </row>
    <row r="103" spans="1:44" s="20" customFormat="1">
      <c r="A103" s="20">
        <f t="shared" si="0"/>
        <v>0.56999999999999995</v>
      </c>
      <c r="B103" s="20">
        <f t="shared" si="1"/>
        <v>4.32</v>
      </c>
      <c r="C103" s="20">
        <f t="shared" si="23"/>
        <v>1.6500000000000008</v>
      </c>
      <c r="D103" s="20">
        <f t="shared" si="7"/>
        <v>2.7225000000000028</v>
      </c>
      <c r="E103" s="20">
        <f t="shared" si="8"/>
        <v>11.761200000000013</v>
      </c>
      <c r="F103" s="20">
        <f t="shared" si="9"/>
        <v>1.7225000000000028</v>
      </c>
      <c r="G103" s="20">
        <f>1</f>
        <v>1</v>
      </c>
      <c r="H103" s="20">
        <f t="shared" si="10"/>
        <v>4.0629600000000021</v>
      </c>
      <c r="I103" s="20" t="str">
        <f t="shared" si="11"/>
        <v>1+4,06296j</v>
      </c>
      <c r="K103" s="20" t="str">
        <f t="shared" si="12"/>
        <v>1,7225+6,99844860000001j</v>
      </c>
      <c r="M103" s="20" t="str">
        <f t="shared" si="26"/>
        <v>13,4837+6,99844860000001j</v>
      </c>
      <c r="O103" s="20" t="str">
        <f t="shared" si="27"/>
        <v>0,687142244219256-0,356647632108184j</v>
      </c>
      <c r="S103" s="20">
        <f t="shared" si="13"/>
        <v>0.77418473071938732</v>
      </c>
      <c r="U103" s="20">
        <f t="shared" si="4"/>
        <v>0.87591489361702124</v>
      </c>
      <c r="V103" s="20">
        <f t="shared" si="5"/>
        <v>0.84729166666666655</v>
      </c>
      <c r="X103" s="20">
        <f t="shared" si="24"/>
        <v>1E-3</v>
      </c>
      <c r="Y103" s="20">
        <f t="shared" si="6"/>
        <v>4.32</v>
      </c>
      <c r="Z103" s="20">
        <f t="shared" si="25"/>
        <v>1.6500000000000008</v>
      </c>
      <c r="AA103" s="20">
        <f t="shared" si="14"/>
        <v>2.7225000000000028</v>
      </c>
      <c r="AB103" s="20">
        <f t="shared" si="15"/>
        <v>11.761200000000013</v>
      </c>
      <c r="AC103" s="20">
        <f t="shared" si="16"/>
        <v>1.7225000000000028</v>
      </c>
      <c r="AD103" s="20">
        <v>1</v>
      </c>
      <c r="AE103" s="20">
        <f t="shared" si="17"/>
        <v>7.1280000000000041E-3</v>
      </c>
      <c r="AF103" s="20" t="str">
        <f t="shared" si="18"/>
        <v>1+0,007128j</v>
      </c>
      <c r="AH103" s="20" t="str">
        <f t="shared" si="19"/>
        <v>1,7225+0,01227798j</v>
      </c>
      <c r="AI103" s="20" t="str">
        <f t="shared" si="20"/>
        <v>13,4837+0,01227798j</v>
      </c>
      <c r="AK103" s="20" t="str">
        <f t="shared" si="21"/>
        <v>0,872252441700074-0,000794255140217053j</v>
      </c>
      <c r="AO103" s="20">
        <f t="shared" si="22"/>
        <v>0.87225280331619959</v>
      </c>
      <c r="AP103" s="20">
        <v>33</v>
      </c>
      <c r="AR103" s="20">
        <f>Compensation!$C$16</f>
        <v>0.82999999999999985</v>
      </c>
    </row>
    <row r="104" spans="1:44" s="20" customFormat="1">
      <c r="A104" s="20">
        <f t="shared" si="0"/>
        <v>0.56999999999999995</v>
      </c>
      <c r="B104" s="20">
        <f t="shared" si="1"/>
        <v>4.32</v>
      </c>
      <c r="C104" s="20">
        <f t="shared" si="23"/>
        <v>1.7000000000000008</v>
      </c>
      <c r="D104" s="20">
        <f t="shared" si="7"/>
        <v>2.8900000000000028</v>
      </c>
      <c r="E104" s="20">
        <f t="shared" si="8"/>
        <v>12.484800000000012</v>
      </c>
      <c r="F104" s="20">
        <f t="shared" si="9"/>
        <v>1.8900000000000028</v>
      </c>
      <c r="G104" s="20">
        <f>1</f>
        <v>1</v>
      </c>
      <c r="H104" s="20">
        <f t="shared" si="10"/>
        <v>4.1860800000000022</v>
      </c>
      <c r="I104" s="20" t="str">
        <f t="shared" si="11"/>
        <v>1+4,18608j</v>
      </c>
      <c r="K104" s="20" t="str">
        <f t="shared" si="12"/>
        <v>1,89+7,91169120000001j</v>
      </c>
      <c r="M104" s="20" t="str">
        <f t="shared" si="26"/>
        <v>14,3748+7,91169120000001j</v>
      </c>
      <c r="O104" s="20" t="str">
        <f t="shared" si="27"/>
        <v>0,666592434835339-0,366883261031342j</v>
      </c>
      <c r="S104" s="20">
        <f t="shared" si="13"/>
        <v>0.76088685190683758</v>
      </c>
      <c r="U104" s="20">
        <f t="shared" si="4"/>
        <v>0.87591489361702124</v>
      </c>
      <c r="V104" s="20">
        <f t="shared" si="5"/>
        <v>0.84729166666666655</v>
      </c>
      <c r="X104" s="20">
        <f t="shared" si="24"/>
        <v>1E-3</v>
      </c>
      <c r="Y104" s="20">
        <f t="shared" si="6"/>
        <v>4.32</v>
      </c>
      <c r="Z104" s="20">
        <f t="shared" si="25"/>
        <v>1.7000000000000008</v>
      </c>
      <c r="AA104" s="20">
        <f t="shared" si="14"/>
        <v>2.8900000000000028</v>
      </c>
      <c r="AB104" s="20">
        <f t="shared" si="15"/>
        <v>12.484800000000012</v>
      </c>
      <c r="AC104" s="20">
        <f t="shared" si="16"/>
        <v>1.8900000000000028</v>
      </c>
      <c r="AD104" s="20">
        <v>1</v>
      </c>
      <c r="AE104" s="20">
        <f t="shared" si="17"/>
        <v>7.3440000000000042E-3</v>
      </c>
      <c r="AF104" s="20" t="str">
        <f t="shared" si="18"/>
        <v>1+0,007344j</v>
      </c>
      <c r="AH104" s="20" t="str">
        <f t="shared" si="19"/>
        <v>1,89+0,01388016j</v>
      </c>
      <c r="AI104" s="20" t="str">
        <f t="shared" si="20"/>
        <v>14,3748+0,01388016j</v>
      </c>
      <c r="AK104" s="20" t="str">
        <f t="shared" si="21"/>
        <v>0,868519100066606-0,00083863316859925j</v>
      </c>
      <c r="AO104" s="20">
        <f t="shared" si="22"/>
        <v>0.86851950495432095</v>
      </c>
      <c r="AP104" s="20">
        <v>34</v>
      </c>
      <c r="AR104" s="20">
        <f>Compensation!$C$16</f>
        <v>0.82999999999999985</v>
      </c>
    </row>
    <row r="105" spans="1:44" s="20" customFormat="1">
      <c r="A105" s="20">
        <f t="shared" si="0"/>
        <v>0.56999999999999995</v>
      </c>
      <c r="B105" s="20">
        <f t="shared" si="1"/>
        <v>4.32</v>
      </c>
      <c r="C105" s="20">
        <f t="shared" si="23"/>
        <v>1.7500000000000009</v>
      </c>
      <c r="D105" s="20">
        <f t="shared" si="7"/>
        <v>3.0625000000000031</v>
      </c>
      <c r="E105" s="20">
        <f t="shared" si="8"/>
        <v>13.230000000000015</v>
      </c>
      <c r="F105" s="20">
        <f t="shared" si="9"/>
        <v>2.0625000000000031</v>
      </c>
      <c r="G105" s="20">
        <f>1</f>
        <v>1</v>
      </c>
      <c r="H105" s="20">
        <f t="shared" si="10"/>
        <v>4.3092000000000024</v>
      </c>
      <c r="I105" s="20" t="str">
        <f t="shared" si="11"/>
        <v>1+4,3092j</v>
      </c>
      <c r="K105" s="20" t="str">
        <f t="shared" si="12"/>
        <v>2,0625+8,88772500000001j</v>
      </c>
      <c r="M105" s="20" t="str">
        <f t="shared" si="26"/>
        <v>15,2925+8,88772500000001j</v>
      </c>
      <c r="O105" s="20" t="str">
        <f t="shared" si="27"/>
        <v>0,646694404858796-0,375847116522717j</v>
      </c>
      <c r="S105" s="20">
        <f t="shared" si="13"/>
        <v>0.74798041971305196</v>
      </c>
      <c r="U105" s="20">
        <f t="shared" si="4"/>
        <v>0.87591489361702124</v>
      </c>
      <c r="V105" s="20">
        <f t="shared" si="5"/>
        <v>0.84729166666666655</v>
      </c>
      <c r="X105" s="20">
        <f t="shared" si="24"/>
        <v>1E-3</v>
      </c>
      <c r="Y105" s="20">
        <f t="shared" si="6"/>
        <v>4.32</v>
      </c>
      <c r="Z105" s="20">
        <f t="shared" si="25"/>
        <v>1.7500000000000009</v>
      </c>
      <c r="AA105" s="20">
        <f t="shared" si="14"/>
        <v>3.0625000000000031</v>
      </c>
      <c r="AB105" s="20">
        <f t="shared" si="15"/>
        <v>13.230000000000015</v>
      </c>
      <c r="AC105" s="20">
        <f t="shared" si="16"/>
        <v>2.0625000000000031</v>
      </c>
      <c r="AD105" s="20">
        <v>1</v>
      </c>
      <c r="AE105" s="20">
        <f t="shared" si="17"/>
        <v>7.5600000000000042E-3</v>
      </c>
      <c r="AF105" s="20" t="str">
        <f t="shared" si="18"/>
        <v>1+0,00756j</v>
      </c>
      <c r="AH105" s="20" t="str">
        <f t="shared" si="19"/>
        <v>2,0625+0,0155925j</v>
      </c>
      <c r="AI105" s="20" t="str">
        <f t="shared" si="20"/>
        <v>15,2925+0,0155925j</v>
      </c>
      <c r="AK105" s="20" t="str">
        <f t="shared" si="21"/>
        <v>0,865129066264171-0,000882100700717613j</v>
      </c>
      <c r="AO105" s="20">
        <f t="shared" si="22"/>
        <v>0.86512951596669185</v>
      </c>
      <c r="AP105" s="20">
        <v>35</v>
      </c>
      <c r="AR105" s="20">
        <f>Compensation!$C$16</f>
        <v>0.82999999999999985</v>
      </c>
    </row>
    <row r="106" spans="1:44" s="20" customFormat="1">
      <c r="A106" s="20">
        <f t="shared" si="0"/>
        <v>0.56999999999999995</v>
      </c>
      <c r="B106" s="20">
        <f t="shared" si="1"/>
        <v>4.32</v>
      </c>
      <c r="C106" s="20">
        <f t="shared" si="23"/>
        <v>1.8000000000000009</v>
      </c>
      <c r="D106" s="20">
        <f t="shared" si="7"/>
        <v>3.2400000000000033</v>
      </c>
      <c r="E106" s="20">
        <f t="shared" si="8"/>
        <v>13.996800000000015</v>
      </c>
      <c r="F106" s="20">
        <f t="shared" si="9"/>
        <v>2.2400000000000033</v>
      </c>
      <c r="G106" s="20">
        <f>1</f>
        <v>1</v>
      </c>
      <c r="H106" s="20">
        <f t="shared" si="10"/>
        <v>4.4323200000000025</v>
      </c>
      <c r="I106" s="20" t="str">
        <f t="shared" si="11"/>
        <v>1+4,43232j</v>
      </c>
      <c r="K106" s="20" t="str">
        <f t="shared" si="12"/>
        <v>2,24+9,92839680000001j</v>
      </c>
      <c r="M106" s="20" t="str">
        <f t="shared" si="26"/>
        <v>16,2368+9,92839680000001j</v>
      </c>
      <c r="O106" s="20" t="str">
        <f t="shared" si="27"/>
        <v>0,627440681971532-0,383664272459843j</v>
      </c>
      <c r="S106" s="20">
        <f t="shared" si="13"/>
        <v>0.73544549992167463</v>
      </c>
      <c r="U106" s="20">
        <f t="shared" si="4"/>
        <v>0.87591489361702124</v>
      </c>
      <c r="V106" s="20">
        <f t="shared" si="5"/>
        <v>0.84729166666666655</v>
      </c>
      <c r="X106" s="20">
        <f t="shared" si="24"/>
        <v>1E-3</v>
      </c>
      <c r="Y106" s="20">
        <f t="shared" si="6"/>
        <v>4.32</v>
      </c>
      <c r="Z106" s="20">
        <f t="shared" si="25"/>
        <v>1.8000000000000009</v>
      </c>
      <c r="AA106" s="20">
        <f t="shared" si="14"/>
        <v>3.2400000000000033</v>
      </c>
      <c r="AB106" s="20">
        <f t="shared" si="15"/>
        <v>13.996800000000015</v>
      </c>
      <c r="AC106" s="20">
        <f t="shared" si="16"/>
        <v>2.2400000000000033</v>
      </c>
      <c r="AD106" s="20">
        <v>1</v>
      </c>
      <c r="AE106" s="20">
        <f t="shared" si="17"/>
        <v>7.7760000000000043E-3</v>
      </c>
      <c r="AF106" s="20" t="str">
        <f t="shared" si="18"/>
        <v>1+0,007776j</v>
      </c>
      <c r="AH106" s="20" t="str">
        <f t="shared" si="19"/>
        <v>2,24+0,01741824j</v>
      </c>
      <c r="AI106" s="20" t="str">
        <f t="shared" si="20"/>
        <v>16,2368+0,01741824j</v>
      </c>
      <c r="AK106" s="20" t="str">
        <f t="shared" si="21"/>
        <v>0,862040789577481-0,000924765554952334j</v>
      </c>
      <c r="AO106" s="20">
        <f t="shared" si="22"/>
        <v>0.86204128560452287</v>
      </c>
      <c r="AP106" s="20">
        <v>36</v>
      </c>
      <c r="AR106" s="20">
        <f>Compensation!$C$16</f>
        <v>0.82999999999999985</v>
      </c>
    </row>
    <row r="107" spans="1:44" s="20" customFormat="1">
      <c r="A107" s="20">
        <f t="shared" si="0"/>
        <v>0.56999999999999995</v>
      </c>
      <c r="B107" s="20">
        <f t="shared" si="1"/>
        <v>4.32</v>
      </c>
      <c r="C107" s="20">
        <f t="shared" si="23"/>
        <v>1.850000000000001</v>
      </c>
      <c r="D107" s="20">
        <f t="shared" si="7"/>
        <v>3.4225000000000034</v>
      </c>
      <c r="E107" s="20">
        <f t="shared" si="8"/>
        <v>14.785200000000016</v>
      </c>
      <c r="F107" s="20">
        <f t="shared" si="9"/>
        <v>2.4225000000000034</v>
      </c>
      <c r="G107" s="20">
        <f>1</f>
        <v>1</v>
      </c>
      <c r="H107" s="20">
        <f t="shared" si="10"/>
        <v>4.5554400000000017</v>
      </c>
      <c r="I107" s="20" t="str">
        <f t="shared" si="11"/>
        <v>1+4,55544j</v>
      </c>
      <c r="K107" s="20" t="str">
        <f t="shared" si="12"/>
        <v>2,4225+11,0355534j</v>
      </c>
      <c r="M107" s="20" t="str">
        <f t="shared" si="26"/>
        <v>17,2077+11,0355534j</v>
      </c>
      <c r="O107" s="20" t="str">
        <f t="shared" si="27"/>
        <v>0,608821157400709-0,390446044128229j</v>
      </c>
      <c r="S107" s="20">
        <f t="shared" si="13"/>
        <v>0.72326434660787864</v>
      </c>
      <c r="U107" s="20">
        <f t="shared" si="4"/>
        <v>0.87591489361702124</v>
      </c>
      <c r="V107" s="20">
        <f t="shared" si="5"/>
        <v>0.84729166666666655</v>
      </c>
      <c r="X107" s="20">
        <f t="shared" si="24"/>
        <v>1E-3</v>
      </c>
      <c r="Y107" s="20">
        <f t="shared" si="6"/>
        <v>4.32</v>
      </c>
      <c r="Z107" s="20">
        <f t="shared" si="25"/>
        <v>1.850000000000001</v>
      </c>
      <c r="AA107" s="20">
        <f t="shared" si="14"/>
        <v>3.4225000000000034</v>
      </c>
      <c r="AB107" s="20">
        <f t="shared" si="15"/>
        <v>14.785200000000016</v>
      </c>
      <c r="AC107" s="20">
        <f t="shared" si="16"/>
        <v>2.4225000000000034</v>
      </c>
      <c r="AD107" s="20">
        <v>1</v>
      </c>
      <c r="AE107" s="20">
        <f t="shared" si="17"/>
        <v>7.9920000000000043E-3</v>
      </c>
      <c r="AF107" s="20" t="str">
        <f t="shared" si="18"/>
        <v>1+0,007992j</v>
      </c>
      <c r="AH107" s="20" t="str">
        <f t="shared" si="19"/>
        <v>2,4225+0,01936062j</v>
      </c>
      <c r="AI107" s="20" t="str">
        <f t="shared" si="20"/>
        <v>17,2077+0,01936062j</v>
      </c>
      <c r="AK107" s="20" t="str">
        <f t="shared" si="21"/>
        <v>0,859218912679814-0,000966719019113947j</v>
      </c>
      <c r="AO107" s="20">
        <f t="shared" si="22"/>
        <v>0.85921945651407583</v>
      </c>
      <c r="AP107" s="20">
        <v>37</v>
      </c>
      <c r="AR107" s="20">
        <f>Compensation!$C$16</f>
        <v>0.82999999999999985</v>
      </c>
    </row>
    <row r="108" spans="1:44" s="20" customFormat="1">
      <c r="A108" s="20">
        <f t="shared" si="0"/>
        <v>0.56999999999999995</v>
      </c>
      <c r="B108" s="20">
        <f t="shared" si="1"/>
        <v>4.32</v>
      </c>
      <c r="C108" s="20">
        <f t="shared" si="23"/>
        <v>1.900000000000001</v>
      </c>
      <c r="D108" s="20">
        <f t="shared" si="7"/>
        <v>3.6100000000000039</v>
      </c>
      <c r="E108" s="20">
        <f t="shared" si="8"/>
        <v>15.595200000000018</v>
      </c>
      <c r="F108" s="20">
        <f t="shared" si="9"/>
        <v>2.6100000000000039</v>
      </c>
      <c r="G108" s="20">
        <f>1</f>
        <v>1</v>
      </c>
      <c r="H108" s="20">
        <f t="shared" si="10"/>
        <v>4.6785600000000027</v>
      </c>
      <c r="I108" s="20" t="str">
        <f t="shared" si="11"/>
        <v>1+4,67856j</v>
      </c>
      <c r="K108" s="20" t="str">
        <f t="shared" si="12"/>
        <v>2,61+12,2110416j</v>
      </c>
      <c r="M108" s="20" t="str">
        <f t="shared" si="26"/>
        <v>18,2052+12,2110416j</v>
      </c>
      <c r="O108" s="20" t="str">
        <f t="shared" si="27"/>
        <v>0,590823694248147-0,396291867638356j</v>
      </c>
      <c r="S108" s="20">
        <f t="shared" si="13"/>
        <v>0.71142103008086865</v>
      </c>
      <c r="U108" s="20">
        <f t="shared" si="4"/>
        <v>0.87591489361702124</v>
      </c>
      <c r="V108" s="20">
        <f t="shared" si="5"/>
        <v>0.84729166666666655</v>
      </c>
      <c r="X108" s="20">
        <f t="shared" si="24"/>
        <v>1E-3</v>
      </c>
      <c r="Y108" s="20">
        <f t="shared" si="6"/>
        <v>4.32</v>
      </c>
      <c r="Z108" s="20">
        <f t="shared" si="25"/>
        <v>1.900000000000001</v>
      </c>
      <c r="AA108" s="20">
        <f t="shared" si="14"/>
        <v>3.6100000000000039</v>
      </c>
      <c r="AB108" s="20">
        <f t="shared" si="15"/>
        <v>15.595200000000018</v>
      </c>
      <c r="AC108" s="20">
        <f t="shared" si="16"/>
        <v>2.6100000000000039</v>
      </c>
      <c r="AD108" s="20">
        <v>1</v>
      </c>
      <c r="AE108" s="20">
        <f t="shared" si="17"/>
        <v>8.2080000000000052E-3</v>
      </c>
      <c r="AF108" s="20" t="str">
        <f t="shared" si="18"/>
        <v>1+0,00820800000000001j</v>
      </c>
      <c r="AH108" s="20" t="str">
        <f t="shared" si="19"/>
        <v>2,61+0,0214228800000001j</v>
      </c>
      <c r="AI108" s="20" t="str">
        <f t="shared" si="20"/>
        <v>18,2052+0,0214228800000001j</v>
      </c>
      <c r="AK108" s="20" t="str">
        <f t="shared" si="21"/>
        <v>0,856633181997645-0,00100803890437643j</v>
      </c>
      <c r="AO108" s="20">
        <f t="shared" si="22"/>
        <v>0.85663377509986338</v>
      </c>
      <c r="AP108" s="20">
        <v>38</v>
      </c>
      <c r="AR108" s="20">
        <f>Compensation!$C$16</f>
        <v>0.82999999999999985</v>
      </c>
    </row>
    <row r="109" spans="1:44" s="20" customFormat="1">
      <c r="A109" s="20">
        <f t="shared" si="0"/>
        <v>0.56999999999999995</v>
      </c>
      <c r="B109" s="20">
        <f t="shared" si="1"/>
        <v>4.32</v>
      </c>
      <c r="C109" s="20">
        <f t="shared" si="23"/>
        <v>1.9500000000000011</v>
      </c>
      <c r="D109" s="20">
        <f t="shared" si="7"/>
        <v>3.8025000000000042</v>
      </c>
      <c r="E109" s="20">
        <f t="shared" si="8"/>
        <v>16.426800000000018</v>
      </c>
      <c r="F109" s="20">
        <f t="shared" si="9"/>
        <v>2.8025000000000042</v>
      </c>
      <c r="G109" s="20">
        <f>1</f>
        <v>1</v>
      </c>
      <c r="H109" s="20">
        <f t="shared" si="10"/>
        <v>4.8016800000000019</v>
      </c>
      <c r="I109" s="20" t="str">
        <f t="shared" si="11"/>
        <v>1+4,80168j</v>
      </c>
      <c r="K109" s="20" t="str">
        <f t="shared" si="12"/>
        <v>2,8025+13,4567082j</v>
      </c>
      <c r="M109" s="20" t="str">
        <f t="shared" si="26"/>
        <v>19,2293+13,4567082j</v>
      </c>
      <c r="O109" s="20" t="str">
        <f t="shared" si="27"/>
        <v>0,573434607504398-0,401290852239458j</v>
      </c>
      <c r="S109" s="20">
        <f t="shared" si="13"/>
        <v>0.69990113385734243</v>
      </c>
      <c r="U109" s="20">
        <f t="shared" si="4"/>
        <v>0.87591489361702124</v>
      </c>
      <c r="V109" s="20">
        <f t="shared" si="5"/>
        <v>0.84729166666666655</v>
      </c>
      <c r="X109" s="20">
        <f t="shared" si="24"/>
        <v>1E-3</v>
      </c>
      <c r="Y109" s="20">
        <f t="shared" si="6"/>
        <v>4.32</v>
      </c>
      <c r="Z109" s="20">
        <f t="shared" si="25"/>
        <v>1.9500000000000011</v>
      </c>
      <c r="AA109" s="20">
        <f t="shared" si="14"/>
        <v>3.8025000000000042</v>
      </c>
      <c r="AB109" s="20">
        <f t="shared" si="15"/>
        <v>16.426800000000018</v>
      </c>
      <c r="AC109" s="20">
        <f t="shared" si="16"/>
        <v>2.8025000000000042</v>
      </c>
      <c r="AD109" s="20">
        <v>1</v>
      </c>
      <c r="AE109" s="20">
        <f t="shared" si="17"/>
        <v>8.4240000000000044E-3</v>
      </c>
      <c r="AF109" s="20" t="str">
        <f t="shared" si="18"/>
        <v>1+0,008424j</v>
      </c>
      <c r="AH109" s="20" t="str">
        <f t="shared" si="19"/>
        <v>2,8025+0,02360826j</v>
      </c>
      <c r="AI109" s="20" t="str">
        <f t="shared" si="20"/>
        <v>19,2293+0,02360826j</v>
      </c>
      <c r="AK109" s="20" t="str">
        <f t="shared" si="21"/>
        <v>0,854257577750986-0,00104879194783562j</v>
      </c>
      <c r="AO109" s="20">
        <f t="shared" si="22"/>
        <v>0.8542582215639084</v>
      </c>
      <c r="AP109" s="20">
        <v>39</v>
      </c>
      <c r="AR109" s="20">
        <f>Compensation!$C$16</f>
        <v>0.82999999999999985</v>
      </c>
    </row>
    <row r="110" spans="1:44" s="20" customFormat="1">
      <c r="A110" s="20">
        <f t="shared" si="0"/>
        <v>0.56999999999999995</v>
      </c>
      <c r="B110" s="20">
        <f t="shared" si="1"/>
        <v>4.32</v>
      </c>
      <c r="C110" s="20">
        <f t="shared" si="23"/>
        <v>2.0000000000000009</v>
      </c>
      <c r="D110" s="20">
        <f t="shared" si="7"/>
        <v>4.0000000000000036</v>
      </c>
      <c r="E110" s="20">
        <f t="shared" si="8"/>
        <v>17.280000000000015</v>
      </c>
      <c r="F110" s="20">
        <f t="shared" si="9"/>
        <v>3.0000000000000036</v>
      </c>
      <c r="G110" s="20">
        <f>1</f>
        <v>1</v>
      </c>
      <c r="H110" s="20">
        <f t="shared" si="10"/>
        <v>4.9248000000000021</v>
      </c>
      <c r="I110" s="20" t="str">
        <f t="shared" si="11"/>
        <v>1+4,9248j</v>
      </c>
      <c r="K110" s="20" t="str">
        <f t="shared" si="12"/>
        <v>3+14,7744j</v>
      </c>
      <c r="M110" s="20" t="str">
        <f t="shared" si="26"/>
        <v>20,28+14,7744j</v>
      </c>
      <c r="O110" s="20" t="str">
        <f t="shared" si="27"/>
        <v>0,556639047830299-0,405523074371991j</v>
      </c>
      <c r="S110" s="20">
        <f t="shared" si="13"/>
        <v>0.68869150816423841</v>
      </c>
      <c r="U110" s="20">
        <f t="shared" si="4"/>
        <v>0.87591489361702124</v>
      </c>
      <c r="V110" s="20">
        <f t="shared" si="5"/>
        <v>0.84729166666666655</v>
      </c>
      <c r="X110" s="20">
        <f t="shared" si="24"/>
        <v>1E-3</v>
      </c>
      <c r="Y110" s="20">
        <f t="shared" si="6"/>
        <v>4.32</v>
      </c>
      <c r="Z110" s="20">
        <f t="shared" si="25"/>
        <v>2.0000000000000009</v>
      </c>
      <c r="AA110" s="20">
        <f t="shared" si="14"/>
        <v>4.0000000000000036</v>
      </c>
      <c r="AB110" s="20">
        <f t="shared" si="15"/>
        <v>17.280000000000015</v>
      </c>
      <c r="AC110" s="20">
        <f t="shared" si="16"/>
        <v>3.0000000000000036</v>
      </c>
      <c r="AD110" s="20">
        <v>1</v>
      </c>
      <c r="AE110" s="20">
        <f t="shared" si="17"/>
        <v>8.6400000000000036E-3</v>
      </c>
      <c r="AF110" s="20" t="str">
        <f t="shared" si="18"/>
        <v>1+0,00864j</v>
      </c>
      <c r="AH110" s="20" t="str">
        <f t="shared" si="19"/>
        <v>3+0,02592j</v>
      </c>
      <c r="AI110" s="20" t="str">
        <f t="shared" si="20"/>
        <v>20,28+0,02592j</v>
      </c>
      <c r="AK110" s="20" t="str">
        <f t="shared" si="21"/>
        <v>0,852069614013519-0,00108903571968592j</v>
      </c>
      <c r="AO110" s="20">
        <f t="shared" si="22"/>
        <v>0.85207030996505573</v>
      </c>
      <c r="AP110" s="20">
        <v>40</v>
      </c>
      <c r="AR110" s="20">
        <f>Compensation!$C$16</f>
        <v>0.82999999999999985</v>
      </c>
    </row>
    <row r="111" spans="1:44" s="20" customFormat="1">
      <c r="A111" s="20">
        <f t="shared" si="0"/>
        <v>0.56999999999999995</v>
      </c>
      <c r="B111" s="20">
        <f t="shared" si="1"/>
        <v>4.32</v>
      </c>
      <c r="C111" s="20">
        <f t="shared" si="23"/>
        <v>2.0500000000000007</v>
      </c>
      <c r="D111" s="20">
        <f t="shared" si="7"/>
        <v>4.2025000000000032</v>
      </c>
      <c r="E111" s="20">
        <f t="shared" si="8"/>
        <v>18.154800000000016</v>
      </c>
      <c r="F111" s="20">
        <f t="shared" si="9"/>
        <v>3.2025000000000032</v>
      </c>
      <c r="G111" s="20">
        <f>1</f>
        <v>1</v>
      </c>
      <c r="H111" s="20">
        <f t="shared" si="10"/>
        <v>5.0479200000000013</v>
      </c>
      <c r="I111" s="20" t="str">
        <f t="shared" si="11"/>
        <v>1+5,04792j</v>
      </c>
      <c r="K111" s="20" t="str">
        <f t="shared" si="12"/>
        <v>3,2025+16,1659638j</v>
      </c>
      <c r="M111" s="20" t="str">
        <f t="shared" si="26"/>
        <v>21,3573+16,1659638j</v>
      </c>
      <c r="O111" s="20" t="str">
        <f t="shared" si="27"/>
        <v>0,540421311737951-0,409060666016033j</v>
      </c>
      <c r="S111" s="20">
        <f t="shared" si="13"/>
        <v>0.67778006953734493</v>
      </c>
      <c r="U111" s="20">
        <f t="shared" si="4"/>
        <v>0.87591489361702124</v>
      </c>
      <c r="V111" s="20">
        <f t="shared" si="5"/>
        <v>0.84729166666666655</v>
      </c>
      <c r="X111" s="20">
        <f t="shared" si="24"/>
        <v>1E-3</v>
      </c>
      <c r="Y111" s="20">
        <f t="shared" si="6"/>
        <v>4.32</v>
      </c>
      <c r="Z111" s="20">
        <f t="shared" si="25"/>
        <v>2.0500000000000007</v>
      </c>
      <c r="AA111" s="20">
        <f t="shared" si="14"/>
        <v>4.2025000000000032</v>
      </c>
      <c r="AB111" s="20">
        <f t="shared" si="15"/>
        <v>18.154800000000016</v>
      </c>
      <c r="AC111" s="20">
        <f t="shared" si="16"/>
        <v>3.2025000000000032</v>
      </c>
      <c r="AD111" s="20">
        <v>1</v>
      </c>
      <c r="AE111" s="20">
        <f t="shared" si="17"/>
        <v>8.8560000000000028E-3</v>
      </c>
      <c r="AF111" s="20" t="str">
        <f t="shared" si="18"/>
        <v>1+0,008856j</v>
      </c>
      <c r="AH111" s="20" t="str">
        <f t="shared" si="19"/>
        <v>3,2025+0,02836134j</v>
      </c>
      <c r="AI111" s="20" t="str">
        <f t="shared" si="20"/>
        <v>21,3573+0,02836134j</v>
      </c>
      <c r="AK111" s="20" t="str">
        <f t="shared" si="21"/>
        <v>0,850049771513625-0,00112882014987008j</v>
      </c>
      <c r="AO111" s="20">
        <f t="shared" si="22"/>
        <v>0.85005052101936684</v>
      </c>
      <c r="AP111" s="20">
        <v>41</v>
      </c>
      <c r="AR111" s="20">
        <f>Compensation!$C$16</f>
        <v>0.82999999999999985</v>
      </c>
    </row>
    <row r="112" spans="1:44" s="20" customFormat="1">
      <c r="A112" s="20">
        <f t="shared" si="0"/>
        <v>0.56999999999999995</v>
      </c>
      <c r="B112" s="20">
        <f t="shared" si="1"/>
        <v>4.32</v>
      </c>
      <c r="C112" s="20">
        <f t="shared" si="23"/>
        <v>2.1000000000000005</v>
      </c>
      <c r="D112" s="20">
        <f t="shared" si="7"/>
        <v>4.4100000000000019</v>
      </c>
      <c r="E112" s="20">
        <f t="shared" si="8"/>
        <v>19.051200000000009</v>
      </c>
      <c r="F112" s="20">
        <f t="shared" si="9"/>
        <v>3.4100000000000019</v>
      </c>
      <c r="G112" s="20">
        <f>1</f>
        <v>1</v>
      </c>
      <c r="H112" s="20">
        <f t="shared" si="10"/>
        <v>5.1710400000000014</v>
      </c>
      <c r="I112" s="20" t="str">
        <f t="shared" si="11"/>
        <v>1+5,17104j</v>
      </c>
      <c r="K112" s="20" t="str">
        <f t="shared" si="12"/>
        <v>3,41+17,6332464j</v>
      </c>
      <c r="M112" s="20" t="str">
        <f t="shared" si="26"/>
        <v>22,4612+17,6332464j</v>
      </c>
      <c r="O112" s="20" t="str">
        <f t="shared" si="27"/>
        <v>0,524765094409656-0,411968737727492j</v>
      </c>
      <c r="S112" s="20">
        <f t="shared" si="13"/>
        <v>0.66715563789535515</v>
      </c>
      <c r="U112" s="20">
        <f t="shared" si="4"/>
        <v>0.87591489361702124</v>
      </c>
      <c r="V112" s="20">
        <f t="shared" si="5"/>
        <v>0.84729166666666655</v>
      </c>
      <c r="X112" s="20">
        <f t="shared" si="24"/>
        <v>1E-3</v>
      </c>
      <c r="Y112" s="20">
        <f t="shared" si="6"/>
        <v>4.32</v>
      </c>
      <c r="Z112" s="20">
        <f t="shared" si="25"/>
        <v>2.1000000000000005</v>
      </c>
      <c r="AA112" s="20">
        <f t="shared" si="14"/>
        <v>4.4100000000000019</v>
      </c>
      <c r="AB112" s="20">
        <f t="shared" si="15"/>
        <v>19.051200000000009</v>
      </c>
      <c r="AC112" s="20">
        <f t="shared" si="16"/>
        <v>3.4100000000000019</v>
      </c>
      <c r="AD112" s="20">
        <v>1</v>
      </c>
      <c r="AE112" s="20">
        <f t="shared" si="17"/>
        <v>9.0720000000000037E-3</v>
      </c>
      <c r="AF112" s="20" t="str">
        <f t="shared" si="18"/>
        <v>1+0,009072j</v>
      </c>
      <c r="AH112" s="20" t="str">
        <f t="shared" si="19"/>
        <v>3,41+0,03093552j</v>
      </c>
      <c r="AI112" s="20" t="str">
        <f t="shared" si="20"/>
        <v>22,4612+0,03093552j</v>
      </c>
      <c r="AK112" s="20" t="str">
        <f t="shared" si="21"/>
        <v>0,848181034916802-0,00116818875969625j</v>
      </c>
      <c r="AO112" s="20">
        <f t="shared" si="22"/>
        <v>0.84818183938204872</v>
      </c>
      <c r="AP112" s="20">
        <v>42</v>
      </c>
      <c r="AR112" s="20">
        <f>Compensation!$C$16</f>
        <v>0.82999999999999985</v>
      </c>
    </row>
    <row r="113" spans="1:44" s="20" customFormat="1">
      <c r="A113" s="20">
        <f t="shared" si="0"/>
        <v>0.56999999999999995</v>
      </c>
      <c r="B113" s="20">
        <f t="shared" si="1"/>
        <v>4.32</v>
      </c>
      <c r="C113" s="20">
        <f t="shared" si="23"/>
        <v>2.1500000000000004</v>
      </c>
      <c r="D113" s="20">
        <f t="shared" si="7"/>
        <v>4.6225000000000014</v>
      </c>
      <c r="E113" s="20">
        <f t="shared" si="8"/>
        <v>19.969200000000008</v>
      </c>
      <c r="F113" s="20">
        <f t="shared" si="9"/>
        <v>3.6225000000000014</v>
      </c>
      <c r="G113" s="20">
        <f>1</f>
        <v>1</v>
      </c>
      <c r="H113" s="20">
        <f t="shared" si="10"/>
        <v>5.2941600000000006</v>
      </c>
      <c r="I113" s="20" t="str">
        <f t="shared" si="11"/>
        <v>1+5,29416j</v>
      </c>
      <c r="K113" s="20" t="str">
        <f t="shared" si="12"/>
        <v>3,6225+19,1780946j</v>
      </c>
      <c r="M113" s="20" t="str">
        <f t="shared" si="26"/>
        <v>23,5917+19,1780946j</v>
      </c>
      <c r="O113" s="20" t="str">
        <f t="shared" si="27"/>
        <v>0,509653697019847-0,414306167621933j</v>
      </c>
      <c r="S113" s="20">
        <f t="shared" si="13"/>
        <v>0.65680780401542982</v>
      </c>
      <c r="U113" s="20">
        <f t="shared" si="4"/>
        <v>0.87591489361702124</v>
      </c>
      <c r="V113" s="20">
        <f t="shared" si="5"/>
        <v>0.84729166666666655</v>
      </c>
      <c r="X113" s="20">
        <f t="shared" si="24"/>
        <v>1E-3</v>
      </c>
      <c r="Y113" s="20">
        <f t="shared" si="6"/>
        <v>4.32</v>
      </c>
      <c r="Z113" s="20">
        <f t="shared" si="25"/>
        <v>2.1500000000000004</v>
      </c>
      <c r="AA113" s="20">
        <f t="shared" si="14"/>
        <v>4.6225000000000014</v>
      </c>
      <c r="AB113" s="20">
        <f t="shared" si="15"/>
        <v>19.969200000000008</v>
      </c>
      <c r="AC113" s="20">
        <f t="shared" si="16"/>
        <v>3.6225000000000014</v>
      </c>
      <c r="AD113" s="20">
        <v>1</v>
      </c>
      <c r="AE113" s="20">
        <f t="shared" si="17"/>
        <v>9.2880000000000029E-3</v>
      </c>
      <c r="AF113" s="20" t="str">
        <f t="shared" si="18"/>
        <v>1+0,009288j</v>
      </c>
      <c r="AH113" s="20" t="str">
        <f t="shared" si="19"/>
        <v>3,6225+0,03364578j</v>
      </c>
      <c r="AI113" s="20" t="str">
        <f t="shared" si="20"/>
        <v>23,5917+0,03364578j</v>
      </c>
      <c r="AK113" s="20" t="str">
        <f t="shared" si="21"/>
        <v>0,846448512972726-0,0012071796627122j</v>
      </c>
      <c r="AO113" s="20">
        <f t="shared" si="22"/>
        <v>0.84644937379413154</v>
      </c>
      <c r="AP113" s="20">
        <v>43</v>
      </c>
      <c r="AR113" s="20">
        <f>Compensation!$C$16</f>
        <v>0.82999999999999985</v>
      </c>
    </row>
    <row r="114" spans="1:44" s="20" customFormat="1">
      <c r="A114" s="20">
        <f t="shared" si="0"/>
        <v>0.56999999999999995</v>
      </c>
      <c r="B114" s="20">
        <f t="shared" si="1"/>
        <v>4.32</v>
      </c>
      <c r="C114" s="20">
        <f t="shared" si="23"/>
        <v>2.2000000000000002</v>
      </c>
      <c r="D114" s="20">
        <f t="shared" si="7"/>
        <v>4.8400000000000007</v>
      </c>
      <c r="E114" s="20">
        <f t="shared" si="8"/>
        <v>20.908800000000003</v>
      </c>
      <c r="F114" s="20">
        <f t="shared" si="9"/>
        <v>3.8400000000000007</v>
      </c>
      <c r="G114" s="20">
        <f>1</f>
        <v>1</v>
      </c>
      <c r="H114" s="20">
        <f t="shared" si="10"/>
        <v>5.4172799999999999</v>
      </c>
      <c r="I114" s="20" t="str">
        <f t="shared" si="11"/>
        <v>1+5,41728j</v>
      </c>
      <c r="K114" s="20" t="str">
        <f t="shared" si="12"/>
        <v>3,84+20,8023552j</v>
      </c>
      <c r="M114" s="20" t="str">
        <f t="shared" si="26"/>
        <v>24,7488+20,8023552j</v>
      </c>
      <c r="O114" s="20" t="str">
        <f t="shared" si="27"/>
        <v>0,495070197396776-0,416126280675501j</v>
      </c>
      <c r="S114" s="20">
        <f t="shared" si="13"/>
        <v>0.6467268216328349</v>
      </c>
      <c r="U114" s="20">
        <f t="shared" si="4"/>
        <v>0.87591489361702124</v>
      </c>
      <c r="V114" s="20">
        <f t="shared" si="5"/>
        <v>0.84729166666666655</v>
      </c>
      <c r="X114" s="20">
        <f t="shared" si="24"/>
        <v>1E-3</v>
      </c>
      <c r="Y114" s="20">
        <f t="shared" si="6"/>
        <v>4.32</v>
      </c>
      <c r="Z114" s="20">
        <f t="shared" si="25"/>
        <v>2.2000000000000002</v>
      </c>
      <c r="AA114" s="20">
        <f t="shared" si="14"/>
        <v>4.8400000000000007</v>
      </c>
      <c r="AB114" s="20">
        <f t="shared" si="15"/>
        <v>20.908800000000003</v>
      </c>
      <c r="AC114" s="20">
        <f t="shared" si="16"/>
        <v>3.8400000000000007</v>
      </c>
      <c r="AD114" s="20">
        <v>1</v>
      </c>
      <c r="AE114" s="20">
        <f t="shared" si="17"/>
        <v>9.504000000000002E-3</v>
      </c>
      <c r="AF114" s="20" t="str">
        <f t="shared" si="18"/>
        <v>1+0,009504j</v>
      </c>
      <c r="AH114" s="20" t="str">
        <f t="shared" si="19"/>
        <v>3,84+0,03649536j</v>
      </c>
      <c r="AI114" s="20" t="str">
        <f t="shared" si="20"/>
        <v>24,7488+0,03649536j</v>
      </c>
      <c r="AK114" s="20" t="str">
        <f t="shared" si="21"/>
        <v>0,84483912485121-0,00124582638364405j</v>
      </c>
      <c r="AO114" s="20">
        <f t="shared" si="22"/>
        <v>0.84484004341812335</v>
      </c>
      <c r="AP114" s="20">
        <v>44</v>
      </c>
      <c r="AR114" s="20">
        <f>Compensation!$C$16</f>
        <v>0.82999999999999985</v>
      </c>
    </row>
    <row r="115" spans="1:44" s="20" customFormat="1">
      <c r="A115" s="20">
        <f t="shared" si="0"/>
        <v>0.56999999999999995</v>
      </c>
      <c r="B115" s="20">
        <f t="shared" si="1"/>
        <v>4.32</v>
      </c>
      <c r="C115" s="20">
        <f t="shared" si="23"/>
        <v>2.25</v>
      </c>
      <c r="D115" s="20">
        <f t="shared" si="7"/>
        <v>5.0625</v>
      </c>
      <c r="E115" s="20">
        <f t="shared" si="8"/>
        <v>21.87</v>
      </c>
      <c r="F115" s="20">
        <f t="shared" si="9"/>
        <v>4.0625</v>
      </c>
      <c r="G115" s="20">
        <f>1</f>
        <v>1</v>
      </c>
      <c r="H115" s="20">
        <f t="shared" si="10"/>
        <v>5.5404</v>
      </c>
      <c r="I115" s="20" t="str">
        <f t="shared" si="11"/>
        <v>1+5,5404j</v>
      </c>
      <c r="K115" s="20" t="str">
        <f t="shared" si="12"/>
        <v>4,0625+22,507875j</v>
      </c>
      <c r="M115" s="20" t="str">
        <f t="shared" si="26"/>
        <v>25,9325+22,507875j</v>
      </c>
      <c r="O115" s="20" t="str">
        <f t="shared" si="27"/>
        <v>0,480997590735993-0,417477437485274j</v>
      </c>
      <c r="S115" s="20">
        <f t="shared" si="13"/>
        <v>0.63690351946201451</v>
      </c>
      <c r="U115" s="20">
        <f t="shared" si="4"/>
        <v>0.87591489361702124</v>
      </c>
      <c r="V115" s="20">
        <f t="shared" si="5"/>
        <v>0.84729166666666655</v>
      </c>
      <c r="X115" s="20">
        <f t="shared" si="24"/>
        <v>1E-3</v>
      </c>
      <c r="Y115" s="20">
        <f t="shared" si="6"/>
        <v>4.32</v>
      </c>
      <c r="Z115" s="20">
        <f t="shared" si="25"/>
        <v>2.25</v>
      </c>
      <c r="AA115" s="20">
        <f t="shared" si="14"/>
        <v>5.0625</v>
      </c>
      <c r="AB115" s="20">
        <f t="shared" si="15"/>
        <v>21.87</v>
      </c>
      <c r="AC115" s="20">
        <f t="shared" si="16"/>
        <v>4.0625</v>
      </c>
      <c r="AD115" s="20">
        <v>1</v>
      </c>
      <c r="AE115" s="20">
        <f t="shared" si="17"/>
        <v>9.7200000000000012E-3</v>
      </c>
      <c r="AF115" s="20" t="str">
        <f t="shared" si="18"/>
        <v>1+0,00972j</v>
      </c>
      <c r="AH115" s="20" t="str">
        <f t="shared" si="19"/>
        <v>4,0625+0,0394875j</v>
      </c>
      <c r="AI115" s="20" t="str">
        <f t="shared" si="20"/>
        <v>25,9325+0,0394875j</v>
      </c>
      <c r="AK115" s="20" t="str">
        <f t="shared" si="21"/>
        <v>0,843341339700759-0,00128415853278449j</v>
      </c>
      <c r="AO115" s="20">
        <f t="shared" si="22"/>
        <v>0.8433423173963277</v>
      </c>
      <c r="AP115" s="20">
        <v>45</v>
      </c>
      <c r="AR115" s="20">
        <f>Compensation!$C$16</f>
        <v>0.82999999999999985</v>
      </c>
    </row>
    <row r="116" spans="1:44" s="20" customFormat="1">
      <c r="A116" s="20">
        <f t="shared" si="0"/>
        <v>0.56999999999999995</v>
      </c>
      <c r="B116" s="20">
        <f t="shared" si="1"/>
        <v>4.32</v>
      </c>
      <c r="C116" s="20">
        <f t="shared" si="23"/>
        <v>2.2999999999999998</v>
      </c>
      <c r="D116" s="20">
        <f t="shared" si="7"/>
        <v>5.2899999999999991</v>
      </c>
      <c r="E116" s="20">
        <f t="shared" si="8"/>
        <v>22.852799999999998</v>
      </c>
      <c r="F116" s="20">
        <f t="shared" si="9"/>
        <v>4.2899999999999991</v>
      </c>
      <c r="G116" s="20">
        <f>1</f>
        <v>1</v>
      </c>
      <c r="H116" s="20">
        <f t="shared" si="10"/>
        <v>5.6635199999999992</v>
      </c>
      <c r="I116" s="20" t="str">
        <f t="shared" si="11"/>
        <v>1+5,66352j</v>
      </c>
      <c r="K116" s="20" t="str">
        <f t="shared" si="12"/>
        <v>4,29+24,2965008j</v>
      </c>
      <c r="M116" s="20" t="str">
        <f t="shared" si="26"/>
        <v>27,1428+24,2965008j</v>
      </c>
      <c r="O116" s="20" t="str">
        <f t="shared" si="27"/>
        <v>0,467418905564424-0,418403547643616j</v>
      </c>
      <c r="S116" s="20">
        <f t="shared" si="13"/>
        <v>0.6273292293204642</v>
      </c>
      <c r="U116" s="20">
        <f t="shared" si="4"/>
        <v>0.87591489361702124</v>
      </c>
      <c r="V116" s="20">
        <f t="shared" si="5"/>
        <v>0.84729166666666655</v>
      </c>
      <c r="X116" s="20">
        <f t="shared" si="24"/>
        <v>1E-3</v>
      </c>
      <c r="Y116" s="20">
        <f t="shared" si="6"/>
        <v>4.32</v>
      </c>
      <c r="Z116" s="20">
        <f t="shared" si="25"/>
        <v>2.2999999999999998</v>
      </c>
      <c r="AA116" s="20">
        <f t="shared" si="14"/>
        <v>5.2899999999999991</v>
      </c>
      <c r="AB116" s="20">
        <f t="shared" si="15"/>
        <v>22.852799999999998</v>
      </c>
      <c r="AC116" s="20">
        <f t="shared" si="16"/>
        <v>4.2899999999999991</v>
      </c>
      <c r="AD116" s="20">
        <v>1</v>
      </c>
      <c r="AE116" s="20">
        <f t="shared" si="17"/>
        <v>9.9360000000000004E-3</v>
      </c>
      <c r="AF116" s="20" t="str">
        <f t="shared" si="18"/>
        <v>1+0,009936j</v>
      </c>
      <c r="AH116" s="20" t="str">
        <f t="shared" si="19"/>
        <v>4,29+0,04262544j</v>
      </c>
      <c r="AI116" s="20" t="str">
        <f t="shared" si="20"/>
        <v>27,1428+0,04262544j</v>
      </c>
      <c r="AK116" s="20" t="str">
        <f t="shared" si="21"/>
        <v>0,84194495927253-0,00132220236470717j</v>
      </c>
      <c r="AO116" s="20">
        <f t="shared" si="22"/>
        <v>0.84194599747460974</v>
      </c>
      <c r="AP116" s="20">
        <v>46</v>
      </c>
      <c r="AR116" s="20">
        <f>Compensation!$C$16</f>
        <v>0.82999999999999985</v>
      </c>
    </row>
    <row r="117" spans="1:44" s="20" customFormat="1">
      <c r="A117" s="20">
        <f t="shared" si="0"/>
        <v>0.56999999999999995</v>
      </c>
      <c r="B117" s="20">
        <f t="shared" si="1"/>
        <v>4.32</v>
      </c>
      <c r="C117" s="20">
        <f t="shared" si="23"/>
        <v>2.3499999999999996</v>
      </c>
      <c r="D117" s="20">
        <f t="shared" si="7"/>
        <v>5.5224999999999982</v>
      </c>
      <c r="E117" s="20">
        <f t="shared" si="8"/>
        <v>23.857199999999995</v>
      </c>
      <c r="F117" s="20">
        <f t="shared" si="9"/>
        <v>4.5224999999999982</v>
      </c>
      <c r="G117" s="20">
        <f>1</f>
        <v>1</v>
      </c>
      <c r="H117" s="20">
        <f t="shared" si="10"/>
        <v>5.7866399999999993</v>
      </c>
      <c r="I117" s="20" t="str">
        <f t="shared" si="11"/>
        <v>1+5,78664j</v>
      </c>
      <c r="K117" s="20" t="str">
        <f t="shared" si="12"/>
        <v>4,5225+26,1700794j</v>
      </c>
      <c r="M117" s="20" t="str">
        <f t="shared" si="26"/>
        <v>28,3797+26,1700794j</v>
      </c>
      <c r="O117" s="20" t="str">
        <f t="shared" si="27"/>
        <v>0,454317299058649-0,418944519820801j</v>
      </c>
      <c r="S117" s="20">
        <f t="shared" si="13"/>
        <v>0.61799572726017082</v>
      </c>
      <c r="U117" s="20">
        <f t="shared" si="4"/>
        <v>0.87591489361702124</v>
      </c>
      <c r="V117" s="20">
        <f t="shared" si="5"/>
        <v>0.84729166666666655</v>
      </c>
      <c r="X117" s="20">
        <f t="shared" si="24"/>
        <v>1E-3</v>
      </c>
      <c r="Y117" s="20">
        <f t="shared" si="6"/>
        <v>4.32</v>
      </c>
      <c r="Z117" s="20">
        <f t="shared" si="25"/>
        <v>2.3499999999999996</v>
      </c>
      <c r="AA117" s="20">
        <f t="shared" si="14"/>
        <v>5.5224999999999982</v>
      </c>
      <c r="AB117" s="20">
        <f t="shared" si="15"/>
        <v>23.857199999999995</v>
      </c>
      <c r="AC117" s="20">
        <f t="shared" si="16"/>
        <v>4.5224999999999982</v>
      </c>
      <c r="AD117" s="20">
        <v>1</v>
      </c>
      <c r="AE117" s="20">
        <f t="shared" si="17"/>
        <v>1.0152E-2</v>
      </c>
      <c r="AF117" s="20" t="str">
        <f t="shared" si="18"/>
        <v>1+0,010152j</v>
      </c>
      <c r="AH117" s="20" t="str">
        <f t="shared" si="19"/>
        <v>4,5225+0,04591242j</v>
      </c>
      <c r="AI117" s="20" t="str">
        <f t="shared" si="20"/>
        <v>28,3797+0,04591242j</v>
      </c>
      <c r="AK117" s="20" t="str">
        <f t="shared" si="21"/>
        <v>0,840640935597273-0,00135998124378816j</v>
      </c>
      <c r="AO117" s="20">
        <f t="shared" si="22"/>
        <v>0.84064203567918372</v>
      </c>
      <c r="AP117" s="20">
        <v>47</v>
      </c>
      <c r="AR117" s="20">
        <f>Compensation!$C$16</f>
        <v>0.82999999999999985</v>
      </c>
    </row>
    <row r="118" spans="1:44" s="20" customFormat="1">
      <c r="A118" s="20">
        <f t="shared" si="0"/>
        <v>0.56999999999999995</v>
      </c>
      <c r="B118" s="20">
        <f t="shared" si="1"/>
        <v>4.32</v>
      </c>
      <c r="C118" s="20">
        <f t="shared" si="23"/>
        <v>2.3999999999999995</v>
      </c>
      <c r="D118" s="20">
        <f t="shared" si="7"/>
        <v>5.7599999999999971</v>
      </c>
      <c r="E118" s="20">
        <f t="shared" si="8"/>
        <v>24.883199999999988</v>
      </c>
      <c r="F118" s="20">
        <f t="shared" si="9"/>
        <v>4.7599999999999971</v>
      </c>
      <c r="G118" s="20">
        <f>1</f>
        <v>1</v>
      </c>
      <c r="H118" s="20">
        <f t="shared" si="10"/>
        <v>5.9097599999999986</v>
      </c>
      <c r="I118" s="20" t="str">
        <f t="shared" si="11"/>
        <v>1+5,90976j</v>
      </c>
      <c r="K118" s="20" t="str">
        <f t="shared" si="12"/>
        <v>4,76+28,1304576j</v>
      </c>
      <c r="M118" s="20" t="str">
        <f t="shared" si="26"/>
        <v>29,6432+28,1304576j</v>
      </c>
      <c r="O118" s="20" t="str">
        <f t="shared" si="27"/>
        <v>0,441676135013917-0,419136658287259j</v>
      </c>
      <c r="S118" s="20">
        <f t="shared" si="13"/>
        <v>0.60889518520106756</v>
      </c>
      <c r="U118" s="20">
        <f t="shared" si="4"/>
        <v>0.87591489361702124</v>
      </c>
      <c r="V118" s="20">
        <f t="shared" si="5"/>
        <v>0.84729166666666655</v>
      </c>
      <c r="X118" s="20">
        <f t="shared" si="24"/>
        <v>1E-3</v>
      </c>
      <c r="Y118" s="20">
        <f t="shared" si="6"/>
        <v>4.32</v>
      </c>
      <c r="Z118" s="20">
        <f t="shared" si="25"/>
        <v>2.3999999999999995</v>
      </c>
      <c r="AA118" s="20">
        <f t="shared" si="14"/>
        <v>5.7599999999999971</v>
      </c>
      <c r="AB118" s="20">
        <f t="shared" si="15"/>
        <v>24.883199999999988</v>
      </c>
      <c r="AC118" s="20">
        <f t="shared" si="16"/>
        <v>4.7599999999999971</v>
      </c>
      <c r="AD118" s="20">
        <v>1</v>
      </c>
      <c r="AE118" s="20">
        <f t="shared" si="17"/>
        <v>1.0367999999999999E-2</v>
      </c>
      <c r="AF118" s="20" t="str">
        <f t="shared" si="18"/>
        <v>1+0,010368j</v>
      </c>
      <c r="AH118" s="20" t="str">
        <f t="shared" si="19"/>
        <v>4,76+0,04935168j</v>
      </c>
      <c r="AI118" s="20" t="str">
        <f t="shared" si="20"/>
        <v>29,6432+0,04935168j</v>
      </c>
      <c r="AK118" s="20" t="str">
        <f t="shared" si="21"/>
        <v>0,839421217352913-0,00139751603416674j</v>
      </c>
      <c r="AO118" s="20">
        <f t="shared" si="22"/>
        <v>0.83942238068407027</v>
      </c>
      <c r="AP118" s="20">
        <v>48</v>
      </c>
      <c r="AR118" s="20">
        <f>Compensation!$C$16</f>
        <v>0.82999999999999985</v>
      </c>
    </row>
    <row r="119" spans="1:44" s="20" customFormat="1">
      <c r="A119" s="20">
        <f t="shared" si="0"/>
        <v>0.56999999999999995</v>
      </c>
      <c r="B119" s="20">
        <f t="shared" si="1"/>
        <v>4.32</v>
      </c>
      <c r="C119" s="20">
        <f t="shared" si="23"/>
        <v>2.4499999999999993</v>
      </c>
      <c r="D119" s="20">
        <f t="shared" si="7"/>
        <v>6.0024999999999968</v>
      </c>
      <c r="E119" s="20">
        <f t="shared" si="8"/>
        <v>25.930799999999987</v>
      </c>
      <c r="F119" s="20">
        <f t="shared" si="9"/>
        <v>5.0024999999999968</v>
      </c>
      <c r="G119" s="20">
        <f>1</f>
        <v>1</v>
      </c>
      <c r="H119" s="20">
        <f t="shared" si="10"/>
        <v>6.0328799999999987</v>
      </c>
      <c r="I119" s="20" t="str">
        <f t="shared" si="11"/>
        <v>1+6,03288j</v>
      </c>
      <c r="K119" s="20" t="str">
        <f t="shared" si="12"/>
        <v>5,0025+30,1794822j</v>
      </c>
      <c r="M119" s="20" t="str">
        <f t="shared" si="26"/>
        <v>30,9333+30,1794822j</v>
      </c>
      <c r="O119" s="20" t="str">
        <f t="shared" si="27"/>
        <v>0,429479047154425-0,419013013770594j</v>
      </c>
      <c r="S119" s="20">
        <f t="shared" si="13"/>
        <v>0.60002013104044161</v>
      </c>
      <c r="U119" s="20">
        <f t="shared" si="4"/>
        <v>0.87591489361702124</v>
      </c>
      <c r="V119" s="20">
        <f t="shared" si="5"/>
        <v>0.84729166666666655</v>
      </c>
      <c r="X119" s="20">
        <f t="shared" si="24"/>
        <v>1E-3</v>
      </c>
      <c r="Y119" s="20">
        <f t="shared" si="6"/>
        <v>4.32</v>
      </c>
      <c r="Z119" s="20">
        <f t="shared" si="25"/>
        <v>2.4499999999999993</v>
      </c>
      <c r="AA119" s="20">
        <f t="shared" si="14"/>
        <v>6.0024999999999968</v>
      </c>
      <c r="AB119" s="20">
        <f t="shared" si="15"/>
        <v>25.930799999999987</v>
      </c>
      <c r="AC119" s="20">
        <f t="shared" si="16"/>
        <v>5.0024999999999968</v>
      </c>
      <c r="AD119" s="20">
        <v>1</v>
      </c>
      <c r="AE119" s="20">
        <f t="shared" si="17"/>
        <v>1.0583999999999998E-2</v>
      </c>
      <c r="AF119" s="20" t="str">
        <f t="shared" si="18"/>
        <v>1+0,010584j</v>
      </c>
      <c r="AH119" s="20" t="str">
        <f t="shared" si="19"/>
        <v>5,0025+0,05294646j</v>
      </c>
      <c r="AI119" s="20" t="str">
        <f t="shared" si="20"/>
        <v>30,9333+0,05294646j</v>
      </c>
      <c r="AK119" s="20" t="str">
        <f t="shared" si="21"/>
        <v>0,83827861983923-0,00143482542807179j</v>
      </c>
      <c r="AO119" s="20">
        <f t="shared" si="22"/>
        <v>0.83827984778567444</v>
      </c>
      <c r="AP119" s="20">
        <v>49</v>
      </c>
      <c r="AR119" s="20">
        <f>Compensation!$C$16</f>
        <v>0.82999999999999985</v>
      </c>
    </row>
    <row r="120" spans="1:44" s="20" customFormat="1">
      <c r="A120" s="20">
        <f t="shared" si="0"/>
        <v>0.56999999999999995</v>
      </c>
      <c r="B120" s="20">
        <f t="shared" si="1"/>
        <v>4.32</v>
      </c>
      <c r="C120" s="20">
        <f t="shared" si="23"/>
        <v>2.4999999999999991</v>
      </c>
      <c r="D120" s="20">
        <f t="shared" si="7"/>
        <v>6.2499999999999956</v>
      </c>
      <c r="E120" s="20">
        <f t="shared" si="8"/>
        <v>26.999999999999982</v>
      </c>
      <c r="F120" s="20">
        <f t="shared" si="9"/>
        <v>5.2499999999999956</v>
      </c>
      <c r="G120" s="20">
        <f>1</f>
        <v>1</v>
      </c>
      <c r="H120" s="20">
        <f t="shared" si="10"/>
        <v>6.1559999999999979</v>
      </c>
      <c r="I120" s="20" t="str">
        <f t="shared" si="11"/>
        <v>1+6,156j</v>
      </c>
      <c r="K120" s="20" t="str">
        <f t="shared" si="12"/>
        <v>5,25+32,319j</v>
      </c>
      <c r="M120" s="20" t="str">
        <f t="shared" si="26"/>
        <v>32,25+32,319j</v>
      </c>
      <c r="O120" s="20" t="str">
        <f t="shared" si="27"/>
        <v>0,417709990011269-0,418603695106177j</v>
      </c>
      <c r="S120" s="20">
        <f t="shared" si="13"/>
        <v>0.59136341560140471</v>
      </c>
      <c r="U120" s="20">
        <f t="shared" si="4"/>
        <v>0.87591489361702124</v>
      </c>
      <c r="V120" s="20">
        <f t="shared" si="5"/>
        <v>0.84729166666666655</v>
      </c>
      <c r="X120" s="20">
        <f t="shared" si="24"/>
        <v>1E-3</v>
      </c>
      <c r="Y120" s="20">
        <f t="shared" si="6"/>
        <v>4.32</v>
      </c>
      <c r="Z120" s="20">
        <f t="shared" si="25"/>
        <v>2.4999999999999991</v>
      </c>
      <c r="AA120" s="20">
        <f t="shared" si="14"/>
        <v>6.2499999999999956</v>
      </c>
      <c r="AB120" s="20">
        <f t="shared" si="15"/>
        <v>26.999999999999982</v>
      </c>
      <c r="AC120" s="20">
        <f t="shared" si="16"/>
        <v>5.2499999999999956</v>
      </c>
      <c r="AD120" s="20">
        <v>1</v>
      </c>
      <c r="AE120" s="20">
        <f t="shared" si="17"/>
        <v>1.0799999999999997E-2</v>
      </c>
      <c r="AF120" s="20" t="str">
        <f t="shared" si="18"/>
        <v>1+0,0108j</v>
      </c>
      <c r="AH120" s="20" t="str">
        <f t="shared" si="19"/>
        <v>5,25+0,0567j</v>
      </c>
      <c r="AI120" s="20" t="str">
        <f t="shared" si="20"/>
        <v>32,25+0,0567j</v>
      </c>
      <c r="AK120" s="20" t="str">
        <f t="shared" si="21"/>
        <v>0,837206714473895-0,00147192622358666j</v>
      </c>
      <c r="AO120" s="20">
        <f t="shared" si="22"/>
        <v>0.83720800839873821</v>
      </c>
      <c r="AP120" s="20">
        <v>50</v>
      </c>
      <c r="AR120" s="20">
        <f>Compensation!$C$16</f>
        <v>0.82999999999999985</v>
      </c>
    </row>
    <row r="121" spans="1:44" s="20" customFormat="1">
      <c r="A121" s="20">
        <f t="shared" si="0"/>
        <v>0.56999999999999995</v>
      </c>
      <c r="B121" s="20">
        <f t="shared" si="1"/>
        <v>4.32</v>
      </c>
      <c r="C121" s="20">
        <f t="shared" si="23"/>
        <v>2.5499999999999989</v>
      </c>
      <c r="D121" s="20">
        <f t="shared" si="7"/>
        <v>6.5024999999999942</v>
      </c>
      <c r="E121" s="20">
        <f t="shared" si="8"/>
        <v>28.090799999999977</v>
      </c>
      <c r="F121" s="20">
        <f t="shared" si="9"/>
        <v>5.5024999999999942</v>
      </c>
      <c r="G121" s="20">
        <f>1</f>
        <v>1</v>
      </c>
      <c r="H121" s="20">
        <f t="shared" si="10"/>
        <v>6.2791199999999971</v>
      </c>
      <c r="I121" s="20" t="str">
        <f t="shared" si="11"/>
        <v>1+6,27912j</v>
      </c>
      <c r="K121" s="20" t="str">
        <f t="shared" si="12"/>
        <v>5,50249999999999+34,5508578j</v>
      </c>
      <c r="M121" s="20" t="str">
        <f t="shared" si="26"/>
        <v>33,5933+34,5508578j</v>
      </c>
      <c r="O121" s="20" t="str">
        <f t="shared" si="27"/>
        <v>0,406353279231956-0,417936147008689j</v>
      </c>
      <c r="S121" s="20">
        <f t="shared" si="13"/>
        <v>0.58291818509893178</v>
      </c>
      <c r="U121" s="20">
        <f t="shared" si="4"/>
        <v>0.87591489361702124</v>
      </c>
      <c r="V121" s="20">
        <f t="shared" si="5"/>
        <v>0.84729166666666655</v>
      </c>
      <c r="X121" s="20">
        <f t="shared" si="24"/>
        <v>1E-3</v>
      </c>
      <c r="Y121" s="20">
        <f t="shared" si="6"/>
        <v>4.32</v>
      </c>
      <c r="Z121" s="20">
        <f t="shared" si="25"/>
        <v>2.5499999999999989</v>
      </c>
      <c r="AA121" s="20">
        <f t="shared" si="14"/>
        <v>6.5024999999999942</v>
      </c>
      <c r="AB121" s="20">
        <f t="shared" si="15"/>
        <v>28.090799999999977</v>
      </c>
      <c r="AC121" s="20">
        <f t="shared" si="16"/>
        <v>5.5024999999999942</v>
      </c>
      <c r="AD121" s="20">
        <v>1</v>
      </c>
      <c r="AE121" s="20">
        <f t="shared" si="17"/>
        <v>1.1015999999999996E-2</v>
      </c>
      <c r="AF121" s="20" t="str">
        <f t="shared" si="18"/>
        <v>1+0,011016j</v>
      </c>
      <c r="AH121" s="20" t="str">
        <f t="shared" si="19"/>
        <v>5,50249999999999+0,0606155399999999j</v>
      </c>
      <c r="AI121" s="20" t="str">
        <f t="shared" si="20"/>
        <v>33,5933+0,0606155399999999j</v>
      </c>
      <c r="AK121" s="20" t="str">
        <f t="shared" si="21"/>
        <v>0,836199734507742-0,00150883356071131j</v>
      </c>
      <c r="AO121" s="20">
        <f t="shared" si="22"/>
        <v>0.83620109577154467</v>
      </c>
      <c r="AP121" s="20">
        <v>51</v>
      </c>
      <c r="AR121" s="20">
        <f>Compensation!$C$16</f>
        <v>0.82999999999999985</v>
      </c>
    </row>
    <row r="122" spans="1:44" s="20" customFormat="1">
      <c r="A122" s="20">
        <f t="shared" si="0"/>
        <v>0.56999999999999995</v>
      </c>
      <c r="B122" s="20">
        <f t="shared" si="1"/>
        <v>4.32</v>
      </c>
      <c r="C122" s="20">
        <f t="shared" si="23"/>
        <v>2.5999999999999988</v>
      </c>
      <c r="D122" s="20">
        <f t="shared" si="7"/>
        <v>6.7599999999999936</v>
      </c>
      <c r="E122" s="20">
        <f t="shared" si="8"/>
        <v>29.203199999999974</v>
      </c>
      <c r="F122" s="20">
        <f t="shared" si="9"/>
        <v>5.7599999999999936</v>
      </c>
      <c r="G122" s="20">
        <f>1</f>
        <v>1</v>
      </c>
      <c r="H122" s="20">
        <f t="shared" si="10"/>
        <v>6.4022399999999973</v>
      </c>
      <c r="I122" s="20" t="str">
        <f t="shared" si="11"/>
        <v>1+6,40224j</v>
      </c>
      <c r="K122" s="20" t="str">
        <f t="shared" si="12"/>
        <v>5,75999999999999+36,8769024j</v>
      </c>
      <c r="M122" s="20" t="str">
        <f t="shared" si="26"/>
        <v>34,9632+36,8769024j</v>
      </c>
      <c r="O122" s="20" t="str">
        <f t="shared" si="27"/>
        <v>0,395393622896723-0,417035398394451j</v>
      </c>
      <c r="S122" s="20">
        <f t="shared" si="13"/>
        <v>0.5746778580573767</v>
      </c>
      <c r="U122" s="20">
        <f t="shared" si="4"/>
        <v>0.87591489361702124</v>
      </c>
      <c r="V122" s="20">
        <f t="shared" si="5"/>
        <v>0.84729166666666655</v>
      </c>
      <c r="X122" s="20">
        <f t="shared" si="24"/>
        <v>1E-3</v>
      </c>
      <c r="Y122" s="20">
        <f t="shared" si="6"/>
        <v>4.32</v>
      </c>
      <c r="Z122" s="20">
        <f t="shared" si="25"/>
        <v>2.5999999999999988</v>
      </c>
      <c r="AA122" s="20">
        <f t="shared" si="14"/>
        <v>6.7599999999999936</v>
      </c>
      <c r="AB122" s="20">
        <f t="shared" si="15"/>
        <v>29.203199999999974</v>
      </c>
      <c r="AC122" s="20">
        <f t="shared" si="16"/>
        <v>5.7599999999999936</v>
      </c>
      <c r="AD122" s="20">
        <v>1</v>
      </c>
      <c r="AE122" s="20">
        <f t="shared" si="17"/>
        <v>1.1231999999999995E-2</v>
      </c>
      <c r="AF122" s="20" t="str">
        <f t="shared" si="18"/>
        <v>1+0,011232j</v>
      </c>
      <c r="AH122" s="20" t="str">
        <f t="shared" si="19"/>
        <v>5,75999999999999+0,0646963199999999j</v>
      </c>
      <c r="AI122" s="20" t="str">
        <f t="shared" si="20"/>
        <v>34,9632+0,0646963199999999j</v>
      </c>
      <c r="AK122" s="20" t="str">
        <f t="shared" si="21"/>
        <v>0,835252494276353-0,00154556112285206j</v>
      </c>
      <c r="AO122" s="20">
        <f t="shared" si="22"/>
        <v>0.83525392423744615</v>
      </c>
      <c r="AP122" s="20">
        <v>52</v>
      </c>
      <c r="AR122" s="20">
        <f>Compensation!$C$16</f>
        <v>0.82999999999999985</v>
      </c>
    </row>
    <row r="123" spans="1:44" s="20" customFormat="1">
      <c r="A123" s="20">
        <f t="shared" si="0"/>
        <v>0.56999999999999995</v>
      </c>
      <c r="B123" s="20">
        <f t="shared" si="1"/>
        <v>4.32</v>
      </c>
      <c r="C123" s="20">
        <f t="shared" si="23"/>
        <v>2.6499999999999986</v>
      </c>
      <c r="D123" s="20">
        <f t="shared" si="7"/>
        <v>7.0224999999999929</v>
      </c>
      <c r="E123" s="20">
        <f t="shared" si="8"/>
        <v>30.337199999999971</v>
      </c>
      <c r="F123" s="20">
        <f t="shared" si="9"/>
        <v>6.0224999999999929</v>
      </c>
      <c r="G123" s="20">
        <f>1</f>
        <v>1</v>
      </c>
      <c r="H123" s="20">
        <f t="shared" si="10"/>
        <v>6.5253599999999965</v>
      </c>
      <c r="I123" s="20" t="str">
        <f t="shared" si="11"/>
        <v>1+6,52536j</v>
      </c>
      <c r="K123" s="20" t="str">
        <f t="shared" si="12"/>
        <v>6,02249999999999+39,2989806j</v>
      </c>
      <c r="M123" s="20" t="str">
        <f t="shared" si="26"/>
        <v>36,3597+39,2989806j</v>
      </c>
      <c r="O123" s="20" t="str">
        <f t="shared" si="27"/>
        <v>0,384816145183049-0,415924284967022j</v>
      </c>
      <c r="S123" s="20">
        <f t="shared" si="13"/>
        <v>0.56663610582001389</v>
      </c>
      <c r="U123" s="20">
        <f t="shared" si="4"/>
        <v>0.87591489361702124</v>
      </c>
      <c r="V123" s="20">
        <f t="shared" si="5"/>
        <v>0.84729166666666655</v>
      </c>
      <c r="X123" s="20">
        <f t="shared" si="24"/>
        <v>1E-3</v>
      </c>
      <c r="Y123" s="20">
        <f t="shared" si="6"/>
        <v>4.32</v>
      </c>
      <c r="Z123" s="20">
        <f t="shared" si="25"/>
        <v>2.6499999999999986</v>
      </c>
      <c r="AA123" s="20">
        <f t="shared" si="14"/>
        <v>7.0224999999999929</v>
      </c>
      <c r="AB123" s="20">
        <f t="shared" si="15"/>
        <v>30.337199999999971</v>
      </c>
      <c r="AC123" s="20">
        <f t="shared" si="16"/>
        <v>6.0224999999999929</v>
      </c>
      <c r="AD123" s="20">
        <v>1</v>
      </c>
      <c r="AE123" s="20">
        <f t="shared" si="17"/>
        <v>1.1447999999999995E-2</v>
      </c>
      <c r="AF123" s="20" t="str">
        <f t="shared" si="18"/>
        <v>1+0,011448j</v>
      </c>
      <c r="AH123" s="20" t="str">
        <f t="shared" si="19"/>
        <v>6,02249999999999+0,0689455799999999j</v>
      </c>
      <c r="AI123" s="20" t="str">
        <f t="shared" si="20"/>
        <v>36,3597+0,0689455799999999j</v>
      </c>
      <c r="AK123" s="20" t="str">
        <f t="shared" si="21"/>
        <v>0,834360319797156-0,00158212130951026j</v>
      </c>
      <c r="AO123" s="20">
        <f t="shared" si="22"/>
        <v>0.83436181981191482</v>
      </c>
      <c r="AP123" s="20">
        <v>53</v>
      </c>
      <c r="AR123" s="20">
        <f>Compensation!$C$16</f>
        <v>0.82999999999999985</v>
      </c>
    </row>
    <row r="124" spans="1:44" s="20" customFormat="1">
      <c r="A124" s="20">
        <f t="shared" si="0"/>
        <v>0.56999999999999995</v>
      </c>
      <c r="B124" s="20">
        <f t="shared" si="1"/>
        <v>4.32</v>
      </c>
      <c r="C124" s="20">
        <f t="shared" si="23"/>
        <v>2.6999999999999984</v>
      </c>
      <c r="D124" s="20">
        <f t="shared" si="7"/>
        <v>7.2899999999999912</v>
      </c>
      <c r="E124" s="20">
        <f t="shared" si="8"/>
        <v>31.492799999999963</v>
      </c>
      <c r="F124" s="20">
        <f t="shared" si="9"/>
        <v>6.2899999999999912</v>
      </c>
      <c r="G124" s="20">
        <f>1</f>
        <v>1</v>
      </c>
      <c r="H124" s="20">
        <f t="shared" si="10"/>
        <v>6.6484799999999966</v>
      </c>
      <c r="I124" s="20" t="str">
        <f t="shared" si="11"/>
        <v>1+6,64848j</v>
      </c>
      <c r="K124" s="20" t="str">
        <f t="shared" si="12"/>
        <v>6,28999999999999+41,8189391999999j</v>
      </c>
      <c r="M124" s="20" t="str">
        <f t="shared" si="26"/>
        <v>37,7828+41,8189391999999j</v>
      </c>
      <c r="O124" s="20" t="str">
        <f t="shared" si="27"/>
        <v>0,374606403527085-0,414623649200954j</v>
      </c>
      <c r="S124" s="20">
        <f t="shared" si="13"/>
        <v>0.55878683595823286</v>
      </c>
      <c r="U124" s="20">
        <f t="shared" si="4"/>
        <v>0.87591489361702124</v>
      </c>
      <c r="V124" s="20">
        <f t="shared" si="5"/>
        <v>0.84729166666666655</v>
      </c>
      <c r="X124" s="20">
        <f t="shared" si="24"/>
        <v>1E-3</v>
      </c>
      <c r="Y124" s="20">
        <f t="shared" si="6"/>
        <v>4.32</v>
      </c>
      <c r="Z124" s="20">
        <f t="shared" si="25"/>
        <v>2.6999999999999984</v>
      </c>
      <c r="AA124" s="20">
        <f t="shared" si="14"/>
        <v>7.2899999999999912</v>
      </c>
      <c r="AB124" s="20">
        <f t="shared" si="15"/>
        <v>31.492799999999963</v>
      </c>
      <c r="AC124" s="20">
        <f t="shared" si="16"/>
        <v>6.2899999999999912</v>
      </c>
      <c r="AD124" s="20">
        <v>1</v>
      </c>
      <c r="AE124" s="20">
        <f t="shared" si="17"/>
        <v>1.1663999999999994E-2</v>
      </c>
      <c r="AF124" s="20" t="str">
        <f t="shared" si="18"/>
        <v>1+0,011664j</v>
      </c>
      <c r="AH124" s="20" t="str">
        <f t="shared" si="19"/>
        <v>6,28999999999999+0,0733665599999999j</v>
      </c>
      <c r="AI124" s="20" t="str">
        <f t="shared" si="20"/>
        <v>37,7828+0,0733665599999999j</v>
      </c>
      <c r="AK124" s="20" t="str">
        <f t="shared" si="21"/>
        <v>0,833518988914538-0,0016185253848666j</v>
      </c>
      <c r="AO124" s="20">
        <f t="shared" si="22"/>
        <v>0.83352056033761712</v>
      </c>
      <c r="AP124" s="20">
        <v>54</v>
      </c>
      <c r="AR124" s="20">
        <f>Compensation!$C$16</f>
        <v>0.82999999999999985</v>
      </c>
    </row>
    <row r="125" spans="1:44" s="20" customFormat="1">
      <c r="A125" s="20">
        <f t="shared" si="0"/>
        <v>0.56999999999999995</v>
      </c>
      <c r="B125" s="20">
        <f t="shared" si="1"/>
        <v>4.32</v>
      </c>
      <c r="C125" s="20">
        <f t="shared" si="23"/>
        <v>2.7499999999999982</v>
      </c>
      <c r="D125" s="20">
        <f t="shared" si="7"/>
        <v>7.5624999999999902</v>
      </c>
      <c r="E125" s="20">
        <f t="shared" si="8"/>
        <v>32.669999999999959</v>
      </c>
      <c r="F125" s="20">
        <f t="shared" si="9"/>
        <v>6.5624999999999902</v>
      </c>
      <c r="G125" s="20">
        <f>1</f>
        <v>1</v>
      </c>
      <c r="H125" s="20">
        <f t="shared" si="10"/>
        <v>6.7715999999999958</v>
      </c>
      <c r="I125" s="20" t="str">
        <f t="shared" si="11"/>
        <v>1+6,7716j</v>
      </c>
      <c r="K125" s="20" t="str">
        <f t="shared" si="12"/>
        <v>6,56249999999999+44,4386249999999j</v>
      </c>
      <c r="M125" s="20" t="str">
        <f t="shared" si="26"/>
        <v>39,2325+44,4386249999999j</v>
      </c>
      <c r="O125" s="20" t="str">
        <f t="shared" si="27"/>
        <v>0,36475040026993-0,413152520389863j</v>
      </c>
      <c r="S125" s="20">
        <f t="shared" si="13"/>
        <v>0.55112417802303904</v>
      </c>
      <c r="U125" s="20">
        <f t="shared" si="4"/>
        <v>0.87591489361702124</v>
      </c>
      <c r="V125" s="20">
        <f t="shared" si="5"/>
        <v>0.84729166666666655</v>
      </c>
      <c r="X125" s="20">
        <f t="shared" si="24"/>
        <v>1E-3</v>
      </c>
      <c r="Y125" s="20">
        <f t="shared" si="6"/>
        <v>4.32</v>
      </c>
      <c r="Z125" s="20">
        <f t="shared" si="25"/>
        <v>2.7499999999999982</v>
      </c>
      <c r="AA125" s="20">
        <f t="shared" si="14"/>
        <v>7.5624999999999902</v>
      </c>
      <c r="AB125" s="20">
        <f t="shared" si="15"/>
        <v>32.669999999999959</v>
      </c>
      <c r="AC125" s="20">
        <f t="shared" si="16"/>
        <v>6.5624999999999902</v>
      </c>
      <c r="AD125" s="20">
        <v>1</v>
      </c>
      <c r="AE125" s="20">
        <f t="shared" si="17"/>
        <v>1.1879999999999995E-2</v>
      </c>
      <c r="AF125" s="20" t="str">
        <f t="shared" si="18"/>
        <v>1+0,01188j</v>
      </c>
      <c r="AH125" s="20" t="str">
        <f t="shared" si="19"/>
        <v>6,56249999999999+0,0779624999999999j</v>
      </c>
      <c r="AI125" s="20" t="str">
        <f t="shared" si="20"/>
        <v>39,2325+0,0779624999999999j</v>
      </c>
      <c r="AK125" s="20" t="str">
        <f t="shared" si="21"/>
        <v>0,832724679511453-0,00165478360610238j</v>
      </c>
      <c r="AO125" s="20">
        <f t="shared" si="22"/>
        <v>0.83272632369598787</v>
      </c>
      <c r="AP125" s="20">
        <v>55</v>
      </c>
      <c r="AR125" s="20">
        <f>Compensation!$C$16</f>
        <v>0.82999999999999985</v>
      </c>
    </row>
    <row r="126" spans="1:44" s="20" customFormat="1">
      <c r="A126" s="20">
        <f t="shared" si="0"/>
        <v>0.56999999999999995</v>
      </c>
      <c r="B126" s="20">
        <f t="shared" si="1"/>
        <v>4.32</v>
      </c>
      <c r="C126" s="20">
        <f t="shared" si="23"/>
        <v>2.799999999999998</v>
      </c>
      <c r="D126" s="20">
        <f t="shared" si="7"/>
        <v>7.8399999999999892</v>
      </c>
      <c r="E126" s="20">
        <f t="shared" si="8"/>
        <v>33.868799999999958</v>
      </c>
      <c r="F126" s="20">
        <f t="shared" si="9"/>
        <v>6.8399999999999892</v>
      </c>
      <c r="G126" s="20">
        <f>1</f>
        <v>1</v>
      </c>
      <c r="H126" s="20">
        <f t="shared" si="10"/>
        <v>6.8947199999999951</v>
      </c>
      <c r="I126" s="20" t="str">
        <f t="shared" si="11"/>
        <v>1+6,89472j</v>
      </c>
      <c r="K126" s="20" t="str">
        <f t="shared" si="12"/>
        <v>6,83999999999999+47,1598847999999j</v>
      </c>
      <c r="M126" s="20" t="str">
        <f t="shared" si="26"/>
        <v>40,7087999999999+47,1598847999999j</v>
      </c>
      <c r="O126" s="20" t="str">
        <f t="shared" si="27"/>
        <v>0,355234589640814-0,411528277041722j</v>
      </c>
      <c r="S126" s="20">
        <f t="shared" si="13"/>
        <v>0.54364247119058484</v>
      </c>
      <c r="U126" s="20">
        <f t="shared" si="4"/>
        <v>0.87591489361702124</v>
      </c>
      <c r="V126" s="20">
        <f t="shared" si="5"/>
        <v>0.84729166666666655</v>
      </c>
      <c r="X126" s="20">
        <f t="shared" si="24"/>
        <v>1E-3</v>
      </c>
      <c r="Y126" s="20">
        <f t="shared" si="6"/>
        <v>4.32</v>
      </c>
      <c r="Z126" s="20">
        <f t="shared" si="25"/>
        <v>2.799999999999998</v>
      </c>
      <c r="AA126" s="20">
        <f t="shared" si="14"/>
        <v>7.8399999999999892</v>
      </c>
      <c r="AB126" s="20">
        <f t="shared" si="15"/>
        <v>33.868799999999958</v>
      </c>
      <c r="AC126" s="20">
        <f t="shared" si="16"/>
        <v>6.8399999999999892</v>
      </c>
      <c r="AD126" s="20">
        <v>1</v>
      </c>
      <c r="AE126" s="20">
        <f t="shared" si="17"/>
        <v>1.2095999999999994E-2</v>
      </c>
      <c r="AF126" s="20" t="str">
        <f t="shared" si="18"/>
        <v>1+0,012096j</v>
      </c>
      <c r="AH126" s="20" t="str">
        <f t="shared" si="19"/>
        <v>6,83999999999999+0,0827366399999999j</v>
      </c>
      <c r="AI126" s="20" t="str">
        <f t="shared" si="20"/>
        <v>40,7087999999999+0,0827366399999999j</v>
      </c>
      <c r="AK126" s="20" t="str">
        <f t="shared" si="21"/>
        <v>0,831973924561129-0,00169090533461565j</v>
      </c>
      <c r="AO126" s="20">
        <f t="shared" si="22"/>
        <v>0.83197564285891068</v>
      </c>
      <c r="AP126" s="20">
        <v>56</v>
      </c>
      <c r="AR126" s="20">
        <f>Compensation!$C$16</f>
        <v>0.82999999999999985</v>
      </c>
    </row>
    <row r="127" spans="1:44" s="20" customFormat="1">
      <c r="A127" s="20">
        <f t="shared" si="0"/>
        <v>0.56999999999999995</v>
      </c>
      <c r="B127" s="20">
        <f t="shared" si="1"/>
        <v>4.32</v>
      </c>
      <c r="C127" s="20">
        <f t="shared" si="23"/>
        <v>2.8499999999999979</v>
      </c>
      <c r="D127" s="20">
        <f t="shared" si="7"/>
        <v>8.1224999999999881</v>
      </c>
      <c r="E127" s="20">
        <f t="shared" si="8"/>
        <v>35.089199999999948</v>
      </c>
      <c r="F127" s="20">
        <f t="shared" si="9"/>
        <v>7.1224999999999881</v>
      </c>
      <c r="G127" s="20">
        <f>1</f>
        <v>1</v>
      </c>
      <c r="H127" s="20">
        <f t="shared" si="10"/>
        <v>7.0178399999999952</v>
      </c>
      <c r="I127" s="20" t="str">
        <f t="shared" si="11"/>
        <v>1+7,01784j</v>
      </c>
      <c r="K127" s="20" t="str">
        <f t="shared" si="12"/>
        <v>7,12249999999999+49,9845653999999j</v>
      </c>
      <c r="M127" s="20" t="str">
        <f t="shared" si="26"/>
        <v>42,2116999999999+49,9845653999999j</v>
      </c>
      <c r="O127" s="20" t="str">
        <f t="shared" si="27"/>
        <v>0,346045880813384-0,409766793588441j</v>
      </c>
      <c r="S127" s="20">
        <f t="shared" si="13"/>
        <v>0.53633625344149793</v>
      </c>
      <c r="U127" s="20">
        <f t="shared" si="4"/>
        <v>0.87591489361702124</v>
      </c>
      <c r="V127" s="20">
        <f t="shared" si="5"/>
        <v>0.84729166666666655</v>
      </c>
      <c r="X127" s="20">
        <f t="shared" si="24"/>
        <v>1E-3</v>
      </c>
      <c r="Y127" s="20">
        <f t="shared" si="6"/>
        <v>4.32</v>
      </c>
      <c r="Z127" s="20">
        <f t="shared" si="25"/>
        <v>2.8499999999999979</v>
      </c>
      <c r="AA127" s="20">
        <f t="shared" si="14"/>
        <v>8.1224999999999881</v>
      </c>
      <c r="AB127" s="20">
        <f t="shared" si="15"/>
        <v>35.089199999999948</v>
      </c>
      <c r="AC127" s="20">
        <f t="shared" si="16"/>
        <v>7.1224999999999881</v>
      </c>
      <c r="AD127" s="20">
        <v>1</v>
      </c>
      <c r="AE127" s="20">
        <f t="shared" si="17"/>
        <v>1.2311999999999993E-2</v>
      </c>
      <c r="AF127" s="20" t="str">
        <f t="shared" si="18"/>
        <v>1+0,012312j</v>
      </c>
      <c r="AH127" s="20" t="str">
        <f t="shared" si="19"/>
        <v>7,12249999999999+0,0876922199999998j</v>
      </c>
      <c r="AI127" s="20" t="str">
        <f t="shared" si="20"/>
        <v>42,2116999999999+0,0876922199999998j</v>
      </c>
      <c r="AK127" s="20" t="str">
        <f t="shared" si="21"/>
        <v>0,831263572999461-0,00172689913273938j</v>
      </c>
      <c r="AO127" s="20">
        <f t="shared" si="22"/>
        <v>0.8312653667610872</v>
      </c>
      <c r="AP127" s="20">
        <v>57</v>
      </c>
      <c r="AR127" s="20">
        <f>Compensation!$C$16</f>
        <v>0.82999999999999985</v>
      </c>
    </row>
    <row r="128" spans="1:44" s="20" customFormat="1">
      <c r="A128" s="20">
        <f t="shared" si="0"/>
        <v>0.56999999999999995</v>
      </c>
      <c r="B128" s="20">
        <f t="shared" si="1"/>
        <v>4.32</v>
      </c>
      <c r="C128" s="20">
        <f t="shared" si="23"/>
        <v>2.8999999999999977</v>
      </c>
      <c r="D128" s="20">
        <f t="shared" si="7"/>
        <v>8.4099999999999859</v>
      </c>
      <c r="E128" s="20">
        <f t="shared" si="8"/>
        <v>36.331199999999939</v>
      </c>
      <c r="F128" s="20">
        <f t="shared" si="9"/>
        <v>7.4099999999999859</v>
      </c>
      <c r="G128" s="20">
        <f>1</f>
        <v>1</v>
      </c>
      <c r="H128" s="20">
        <f t="shared" si="10"/>
        <v>7.1409599999999944</v>
      </c>
      <c r="I128" s="20" t="str">
        <f t="shared" si="11"/>
        <v>1+7,14095999999999j</v>
      </c>
      <c r="K128" s="20" t="str">
        <f t="shared" si="12"/>
        <v>7,40999999999999+52,9145135999998j</v>
      </c>
      <c r="M128" s="20" t="str">
        <f t="shared" si="26"/>
        <v>43,7411999999999+52,9145135999998j</v>
      </c>
      <c r="O128" s="20" t="str">
        <f t="shared" si="27"/>
        <v>0,33717163767177-0,407882573114527j</v>
      </c>
      <c r="S128" s="20">
        <f t="shared" si="13"/>
        <v>0.52920025198481413</v>
      </c>
      <c r="U128" s="20">
        <f t="shared" si="4"/>
        <v>0.87591489361702124</v>
      </c>
      <c r="V128" s="20">
        <f t="shared" si="5"/>
        <v>0.84729166666666655</v>
      </c>
      <c r="X128" s="20">
        <f t="shared" si="24"/>
        <v>1E-3</v>
      </c>
      <c r="Y128" s="20">
        <f t="shared" si="6"/>
        <v>4.32</v>
      </c>
      <c r="Z128" s="20">
        <f t="shared" si="25"/>
        <v>2.8999999999999977</v>
      </c>
      <c r="AA128" s="20">
        <f t="shared" si="14"/>
        <v>8.4099999999999859</v>
      </c>
      <c r="AB128" s="20">
        <f t="shared" si="15"/>
        <v>36.331199999999939</v>
      </c>
      <c r="AC128" s="20">
        <f t="shared" si="16"/>
        <v>7.4099999999999859</v>
      </c>
      <c r="AD128" s="20">
        <v>1</v>
      </c>
      <c r="AE128" s="20">
        <f t="shared" si="17"/>
        <v>1.2527999999999992E-2</v>
      </c>
      <c r="AF128" s="20" t="str">
        <f t="shared" si="18"/>
        <v>1+0,012528j</v>
      </c>
      <c r="AH128" s="20" t="str">
        <f t="shared" si="19"/>
        <v>7,40999999999999+0,0928324799999998j</v>
      </c>
      <c r="AI128" s="20" t="str">
        <f t="shared" si="20"/>
        <v>43,7411999999999+0,0928324799999998j</v>
      </c>
      <c r="AK128" s="20" t="str">
        <f t="shared" si="21"/>
        <v>0,830590755567402-0,00176277284812478j</v>
      </c>
      <c r="AO128" s="20">
        <f t="shared" si="22"/>
        <v>0.83059262614240792</v>
      </c>
      <c r="AP128" s="20">
        <v>58</v>
      </c>
      <c r="AR128" s="20">
        <f>Compensation!$C$16</f>
        <v>0.82999999999999985</v>
      </c>
    </row>
    <row r="129" spans="1:83" s="20" customFormat="1">
      <c r="A129" s="20">
        <f t="shared" si="0"/>
        <v>0.56999999999999995</v>
      </c>
      <c r="B129" s="20">
        <f t="shared" si="1"/>
        <v>4.32</v>
      </c>
      <c r="C129" s="20">
        <f t="shared" si="23"/>
        <v>2.9499999999999975</v>
      </c>
      <c r="D129" s="20">
        <f t="shared" si="7"/>
        <v>8.7024999999999846</v>
      </c>
      <c r="E129" s="20">
        <f t="shared" si="8"/>
        <v>37.594799999999935</v>
      </c>
      <c r="F129" s="20">
        <f t="shared" si="9"/>
        <v>7.7024999999999846</v>
      </c>
      <c r="G129" s="20">
        <f>1</f>
        <v>1</v>
      </c>
      <c r="H129" s="20">
        <f t="shared" si="10"/>
        <v>7.2640799999999945</v>
      </c>
      <c r="I129" s="20" t="str">
        <f t="shared" si="11"/>
        <v>1+7,26407999999999j</v>
      </c>
      <c r="K129" s="20" t="str">
        <f t="shared" si="12"/>
        <v>7,70249999999998+55,9515761999998j</v>
      </c>
      <c r="M129" s="20" t="str">
        <f t="shared" si="26"/>
        <v>45,2972999999999+55,9515761999998j</v>
      </c>
      <c r="O129" s="20" t="str">
        <f t="shared" si="27"/>
        <v>0,328599675837082-0,405888867590204j</v>
      </c>
      <c r="S129" s="20">
        <f t="shared" si="13"/>
        <v>0.52222937469458142</v>
      </c>
      <c r="U129" s="20">
        <f t="shared" si="4"/>
        <v>0.87591489361702124</v>
      </c>
      <c r="V129" s="20">
        <f t="shared" si="5"/>
        <v>0.84729166666666655</v>
      </c>
      <c r="X129" s="20">
        <f t="shared" si="24"/>
        <v>1E-3</v>
      </c>
      <c r="Y129" s="20">
        <f t="shared" si="6"/>
        <v>4.32</v>
      </c>
      <c r="Z129" s="20">
        <f t="shared" si="25"/>
        <v>2.9499999999999975</v>
      </c>
      <c r="AA129" s="20">
        <f t="shared" si="14"/>
        <v>8.7024999999999846</v>
      </c>
      <c r="AB129" s="20">
        <f t="shared" si="15"/>
        <v>37.594799999999935</v>
      </c>
      <c r="AC129" s="20">
        <f t="shared" si="16"/>
        <v>7.7024999999999846</v>
      </c>
      <c r="AD129" s="20">
        <v>1</v>
      </c>
      <c r="AE129" s="20">
        <f t="shared" si="17"/>
        <v>1.2743999999999991E-2</v>
      </c>
      <c r="AF129" s="20" t="str">
        <f t="shared" si="18"/>
        <v>1+0,012744j</v>
      </c>
      <c r="AH129" s="20" t="str">
        <f t="shared" si="19"/>
        <v>7,70249999999998+0,0981606599999998j</v>
      </c>
      <c r="AI129" s="20" t="str">
        <f t="shared" si="20"/>
        <v>45,2972999999999+0,0981606599999998j</v>
      </c>
      <c r="AK129" s="20" t="str">
        <f t="shared" si="21"/>
        <v>0,829952854910695-0,00179853368759105j</v>
      </c>
      <c r="AO129" s="20">
        <f t="shared" si="22"/>
        <v>0.8299548036476676</v>
      </c>
      <c r="AP129" s="20">
        <v>59</v>
      </c>
      <c r="AR129" s="20">
        <f>Compensation!$C$16</f>
        <v>0.82999999999999985</v>
      </c>
    </row>
    <row r="130" spans="1:83" s="20" customFormat="1">
      <c r="A130" s="20">
        <f t="shared" si="0"/>
        <v>0.56999999999999995</v>
      </c>
      <c r="B130" s="20">
        <f t="shared" si="1"/>
        <v>4.32</v>
      </c>
      <c r="C130" s="20">
        <f t="shared" si="23"/>
        <v>2.9999999999999973</v>
      </c>
      <c r="D130" s="20">
        <f t="shared" si="7"/>
        <v>8.999999999999984</v>
      </c>
      <c r="E130" s="20">
        <f t="shared" si="8"/>
        <v>38.879999999999932</v>
      </c>
      <c r="F130" s="20">
        <f t="shared" si="9"/>
        <v>7.999999999999984</v>
      </c>
      <c r="G130" s="20">
        <f>1</f>
        <v>1</v>
      </c>
      <c r="H130" s="20">
        <f t="shared" si="10"/>
        <v>7.3871999999999938</v>
      </c>
      <c r="I130" s="20" t="str">
        <f t="shared" si="11"/>
        <v>1+7,38719999999999j</v>
      </c>
      <c r="K130" s="20" t="str">
        <f t="shared" si="12"/>
        <v>7,99999999999998+59,0975999999998j</v>
      </c>
      <c r="M130" s="20" t="str">
        <f t="shared" si="26"/>
        <v>46,8799999999999+59,0975999999998j</v>
      </c>
      <c r="O130" s="20" t="str">
        <f t="shared" si="27"/>
        <v>0,320318257430385-0,403797786909512j</v>
      </c>
      <c r="S130" s="20">
        <f t="shared" si="13"/>
        <v>0.51541870237337917</v>
      </c>
      <c r="U130" s="20">
        <f t="shared" si="4"/>
        <v>0.87591489361702124</v>
      </c>
      <c r="V130" s="20">
        <f t="shared" si="5"/>
        <v>0.84729166666666655</v>
      </c>
      <c r="X130" s="20">
        <f t="shared" si="24"/>
        <v>1E-3</v>
      </c>
      <c r="Y130" s="20">
        <f t="shared" si="6"/>
        <v>4.32</v>
      </c>
      <c r="Z130" s="20">
        <f t="shared" si="25"/>
        <v>2.9999999999999973</v>
      </c>
      <c r="AA130" s="20">
        <f t="shared" si="14"/>
        <v>8.999999999999984</v>
      </c>
      <c r="AB130" s="20">
        <f t="shared" si="15"/>
        <v>38.879999999999932</v>
      </c>
      <c r="AC130" s="20">
        <f t="shared" si="16"/>
        <v>7.999999999999984</v>
      </c>
      <c r="AD130" s="20">
        <v>1</v>
      </c>
      <c r="AE130" s="20">
        <f t="shared" si="17"/>
        <v>1.2959999999999991E-2</v>
      </c>
      <c r="AF130" s="20" t="str">
        <f t="shared" si="18"/>
        <v>1+0,01296j</v>
      </c>
      <c r="AH130" s="20" t="str">
        <f t="shared" si="19"/>
        <v>7,99999999999998+0,10368j</v>
      </c>
      <c r="AI130" s="20" t="str">
        <f t="shared" si="20"/>
        <v>46,8799999999999+0,10368j</v>
      </c>
      <c r="AK130" s="20" t="str">
        <f t="shared" si="21"/>
        <v>0,829347479337861-0,00183418828194858j</v>
      </c>
      <c r="AO130" s="20">
        <f t="shared" si="22"/>
        <v>0.82934950758453918</v>
      </c>
      <c r="AP130" s="20">
        <v>60</v>
      </c>
      <c r="AR130" s="20">
        <f>Compensation!$C$16</f>
        <v>0.82999999999999985</v>
      </c>
    </row>
    <row r="131" spans="1:83" s="20" customFormat="1">
      <c r="A131" s="20">
        <f t="shared" si="0"/>
        <v>0.56999999999999995</v>
      </c>
      <c r="B131" s="20">
        <f t="shared" si="1"/>
        <v>4.32</v>
      </c>
      <c r="C131" s="20">
        <f t="shared" si="23"/>
        <v>3.0499999999999972</v>
      </c>
      <c r="D131" s="20">
        <f t="shared" si="7"/>
        <v>9.3024999999999824</v>
      </c>
      <c r="E131" s="20">
        <f t="shared" si="8"/>
        <v>40.186799999999927</v>
      </c>
      <c r="F131" s="20">
        <f t="shared" si="9"/>
        <v>8.3024999999999824</v>
      </c>
      <c r="G131" s="20">
        <f>1</f>
        <v>1</v>
      </c>
      <c r="H131" s="20">
        <f t="shared" si="10"/>
        <v>7.5103199999999921</v>
      </c>
      <c r="I131" s="20" t="str">
        <f t="shared" si="11"/>
        <v>1+7,51031999999999j</v>
      </c>
      <c r="K131" s="20" t="str">
        <f t="shared" si="12"/>
        <v>8,30249999999998+62,3544317999998j</v>
      </c>
      <c r="M131" s="20" t="str">
        <f t="shared" si="26"/>
        <v>48,4892999999999+62,3544317999998j</v>
      </c>
      <c r="O131" s="20" t="str">
        <f t="shared" si="27"/>
        <v>0,312316083983262-0,401620397877003j</v>
      </c>
      <c r="S131" s="20">
        <f t="shared" si="13"/>
        <v>0.508763481694119</v>
      </c>
      <c r="U131" s="20">
        <f t="shared" si="4"/>
        <v>0.87591489361702124</v>
      </c>
      <c r="V131" s="20">
        <f t="shared" si="5"/>
        <v>0.84729166666666655</v>
      </c>
      <c r="X131" s="20">
        <f t="shared" si="24"/>
        <v>1E-3</v>
      </c>
      <c r="Y131" s="20">
        <f t="shared" si="6"/>
        <v>4.32</v>
      </c>
      <c r="Z131" s="20">
        <f t="shared" si="25"/>
        <v>3.0499999999999972</v>
      </c>
      <c r="AA131" s="20">
        <f t="shared" si="14"/>
        <v>9.3024999999999824</v>
      </c>
      <c r="AB131" s="20">
        <f t="shared" si="15"/>
        <v>40.186799999999927</v>
      </c>
      <c r="AC131" s="20">
        <f t="shared" si="16"/>
        <v>8.3024999999999824</v>
      </c>
      <c r="AD131" s="20">
        <v>1</v>
      </c>
      <c r="AE131" s="20">
        <f t="shared" si="17"/>
        <v>1.3175999999999988E-2</v>
      </c>
      <c r="AF131" s="20" t="str">
        <f t="shared" si="18"/>
        <v>1+0,013176j</v>
      </c>
      <c r="AH131" s="20" t="str">
        <f t="shared" si="19"/>
        <v>8,30249999999998+0,10939374j</v>
      </c>
      <c r="AI131" s="20" t="str">
        <f t="shared" si="20"/>
        <v>48,4892999999999+0,10939374j</v>
      </c>
      <c r="AK131" s="20" t="str">
        <f t="shared" si="21"/>
        <v>0,828772439731003-0,00186974274306082j</v>
      </c>
      <c r="AO131" s="20">
        <f t="shared" si="22"/>
        <v>0.82877454883436452</v>
      </c>
      <c r="AP131" s="20">
        <v>61</v>
      </c>
      <c r="AR131" s="20">
        <f>Compensation!$C$16</f>
        <v>0.82999999999999985</v>
      </c>
    </row>
    <row r="132" spans="1:83" s="20" customFormat="1">
      <c r="A132" s="20">
        <f t="shared" si="0"/>
        <v>0.56999999999999995</v>
      </c>
      <c r="B132" s="20">
        <f t="shared" si="1"/>
        <v>4.32</v>
      </c>
      <c r="C132" s="20">
        <f t="shared" si="23"/>
        <v>3.099999999999997</v>
      </c>
      <c r="D132" s="20">
        <f t="shared" si="7"/>
        <v>9.6099999999999817</v>
      </c>
      <c r="E132" s="20">
        <f t="shared" si="8"/>
        <v>41.515199999999922</v>
      </c>
      <c r="F132" s="20">
        <f t="shared" si="9"/>
        <v>8.6099999999999817</v>
      </c>
      <c r="G132" s="20">
        <f>1</f>
        <v>1</v>
      </c>
      <c r="H132" s="20">
        <f t="shared" si="10"/>
        <v>7.6334399999999922</v>
      </c>
      <c r="I132" s="20" t="str">
        <f t="shared" si="11"/>
        <v>1+7,63343999999999j</v>
      </c>
      <c r="K132" s="20" t="str">
        <f t="shared" si="12"/>
        <v>8,60999999999998+65,7239183999998j</v>
      </c>
      <c r="M132" s="20" t="str">
        <f t="shared" si="26"/>
        <v>50,1251999999999+65,7239183999998j</v>
      </c>
      <c r="O132" s="20" t="str">
        <f t="shared" si="27"/>
        <v>0,304582287850427-0,399366814152697j</v>
      </c>
      <c r="S132" s="20">
        <f t="shared" si="13"/>
        <v>0.5022591187013683</v>
      </c>
      <c r="U132" s="20">
        <f t="shared" si="4"/>
        <v>0.87591489361702124</v>
      </c>
      <c r="V132" s="20">
        <f t="shared" si="5"/>
        <v>0.84729166666666655</v>
      </c>
      <c r="X132" s="20">
        <f t="shared" si="24"/>
        <v>1E-3</v>
      </c>
      <c r="Y132" s="20">
        <f t="shared" si="6"/>
        <v>4.32</v>
      </c>
      <c r="Z132" s="20">
        <f t="shared" si="25"/>
        <v>3.099999999999997</v>
      </c>
      <c r="AA132" s="20">
        <f t="shared" si="14"/>
        <v>9.6099999999999817</v>
      </c>
      <c r="AB132" s="20">
        <f t="shared" si="15"/>
        <v>41.515199999999922</v>
      </c>
      <c r="AC132" s="20">
        <f t="shared" si="16"/>
        <v>8.6099999999999817</v>
      </c>
      <c r="AD132" s="20">
        <v>1</v>
      </c>
      <c r="AE132" s="20">
        <f t="shared" si="17"/>
        <v>1.3391999999999987E-2</v>
      </c>
      <c r="AF132" s="20" t="str">
        <f t="shared" si="18"/>
        <v>1+0,013392j</v>
      </c>
      <c r="AH132" s="20" t="str">
        <f t="shared" si="19"/>
        <v>8,60999999999998+0,11530512j</v>
      </c>
      <c r="AI132" s="20" t="str">
        <f t="shared" si="20"/>
        <v>50,1251999999999+0,11530512j</v>
      </c>
      <c r="AK132" s="20" t="str">
        <f t="shared" si="21"/>
        <v>0,828225729181578-0,00190520271421101j</v>
      </c>
      <c r="AO132" s="20">
        <f t="shared" si="22"/>
        <v>0.82822792048791682</v>
      </c>
      <c r="AP132" s="20">
        <v>62</v>
      </c>
      <c r="AR132" s="20">
        <f>Compensation!$C$16</f>
        <v>0.82999999999999985</v>
      </c>
    </row>
    <row r="133" spans="1:83" s="20" customFormat="1">
      <c r="A133" s="20">
        <f t="shared" si="0"/>
        <v>0.56999999999999995</v>
      </c>
      <c r="B133" s="20">
        <f t="shared" si="1"/>
        <v>4.32</v>
      </c>
      <c r="C133" s="20">
        <f t="shared" si="23"/>
        <v>3.1499999999999968</v>
      </c>
      <c r="D133" s="20">
        <f t="shared" si="7"/>
        <v>9.9224999999999799</v>
      </c>
      <c r="E133" s="20">
        <f t="shared" si="8"/>
        <v>42.865199999999916</v>
      </c>
      <c r="F133" s="20">
        <f t="shared" si="9"/>
        <v>8.9224999999999799</v>
      </c>
      <c r="G133" s="20">
        <f>1</f>
        <v>1</v>
      </c>
      <c r="H133" s="20">
        <f t="shared" si="10"/>
        <v>7.7565599999999915</v>
      </c>
      <c r="I133" s="20" t="str">
        <f t="shared" si="11"/>
        <v>1+7,75655999999999j</v>
      </c>
      <c r="K133" s="20" t="str">
        <f t="shared" si="12"/>
        <v>8,92249999999998+69,2079065999997j</v>
      </c>
      <c r="M133" s="20" t="str">
        <f t="shared" si="26"/>
        <v>51,7876999999999+69,2079065999997j</v>
      </c>
      <c r="O133" s="20" t="str">
        <f t="shared" si="27"/>
        <v>0,297106422429486-0,397046278049806j</v>
      </c>
      <c r="S133" s="20">
        <f t="shared" si="13"/>
        <v>0.49590117277745172</v>
      </c>
      <c r="U133" s="20">
        <f t="shared" si="4"/>
        <v>0.87591489361702124</v>
      </c>
      <c r="V133" s="20">
        <f t="shared" si="5"/>
        <v>0.84729166666666655</v>
      </c>
      <c r="X133" s="20">
        <f t="shared" si="24"/>
        <v>1E-3</v>
      </c>
      <c r="Y133" s="20">
        <f t="shared" si="6"/>
        <v>4.32</v>
      </c>
      <c r="Z133" s="20">
        <f t="shared" si="25"/>
        <v>3.1499999999999968</v>
      </c>
      <c r="AA133" s="20">
        <f t="shared" si="14"/>
        <v>9.9224999999999799</v>
      </c>
      <c r="AB133" s="20">
        <f t="shared" si="15"/>
        <v>42.865199999999916</v>
      </c>
      <c r="AC133" s="20">
        <f t="shared" si="16"/>
        <v>8.9224999999999799</v>
      </c>
      <c r="AD133" s="20">
        <v>1</v>
      </c>
      <c r="AE133" s="20">
        <f t="shared" si="17"/>
        <v>1.3607999999999986E-2</v>
      </c>
      <c r="AF133" s="20" t="str">
        <f t="shared" si="18"/>
        <v>1+0,013608j</v>
      </c>
      <c r="AH133" s="20" t="str">
        <f t="shared" si="19"/>
        <v>8,92249999999998+0,12141738j</v>
      </c>
      <c r="AI133" s="20" t="str">
        <f t="shared" si="20"/>
        <v>51,7876999999999+0,12141738j</v>
      </c>
      <c r="AK133" s="20" t="str">
        <f t="shared" si="21"/>
        <v>0,82770550498787-0,00194057341467577j</v>
      </c>
      <c r="AO133" s="20">
        <f t="shared" si="22"/>
        <v>0.82770777984286381</v>
      </c>
      <c r="AP133" s="20">
        <v>63</v>
      </c>
      <c r="AR133" s="20">
        <f>Compensation!$C$16</f>
        <v>0.82999999999999985</v>
      </c>
    </row>
    <row r="134" spans="1:83" s="20" customFormat="1">
      <c r="A134" s="20">
        <f t="shared" si="0"/>
        <v>0.56999999999999995</v>
      </c>
      <c r="B134" s="20">
        <f t="shared" si="1"/>
        <v>4.32</v>
      </c>
      <c r="C134" s="20">
        <f t="shared" si="23"/>
        <v>3.1999999999999966</v>
      </c>
      <c r="D134" s="20">
        <f t="shared" si="7"/>
        <v>10.239999999999979</v>
      </c>
      <c r="E134" s="20">
        <f t="shared" si="8"/>
        <v>44.23679999999991</v>
      </c>
      <c r="F134" s="20">
        <f t="shared" si="9"/>
        <v>9.2399999999999789</v>
      </c>
      <c r="G134" s="20">
        <f>1</f>
        <v>1</v>
      </c>
      <c r="H134" s="20">
        <f t="shared" si="10"/>
        <v>7.8796799999999907</v>
      </c>
      <c r="I134" s="20" t="str">
        <f t="shared" si="11"/>
        <v>1+7,87967999999999j</v>
      </c>
      <c r="K134" s="20" t="str">
        <f t="shared" si="12"/>
        <v>9,23999999999998+72,8082431999997j</v>
      </c>
      <c r="M134" s="20" t="str">
        <f t="shared" ref="M134:M141" si="28">IMSUM(K134,E134)</f>
        <v>53,4767999999999+72,8082431999997j</v>
      </c>
      <c r="O134" s="20" t="str">
        <f t="shared" ref="O134:O141" si="29">IMDIV(E134,M134)</f>
        <v>0,289878451449732-0,394667234980242j</v>
      </c>
      <c r="S134" s="20">
        <f t="shared" si="13"/>
        <v>0.48968535099780569</v>
      </c>
      <c r="U134" s="20">
        <f t="shared" si="4"/>
        <v>0.87591489361702124</v>
      </c>
      <c r="V134" s="20">
        <f t="shared" si="5"/>
        <v>0.84729166666666655</v>
      </c>
      <c r="X134" s="20">
        <f t="shared" si="24"/>
        <v>1E-3</v>
      </c>
      <c r="Y134" s="20">
        <f t="shared" si="6"/>
        <v>4.32</v>
      </c>
      <c r="Z134" s="20">
        <f t="shared" si="25"/>
        <v>3.1999999999999966</v>
      </c>
      <c r="AA134" s="20">
        <f t="shared" si="14"/>
        <v>10.239999999999979</v>
      </c>
      <c r="AB134" s="20">
        <f t="shared" si="15"/>
        <v>44.23679999999991</v>
      </c>
      <c r="AC134" s="20">
        <f t="shared" si="16"/>
        <v>9.2399999999999789</v>
      </c>
      <c r="AD134" s="20">
        <v>1</v>
      </c>
      <c r="AE134" s="20">
        <f t="shared" si="17"/>
        <v>1.3823999999999986E-2</v>
      </c>
      <c r="AF134" s="20" t="str">
        <f t="shared" si="18"/>
        <v>1+0,013824j</v>
      </c>
      <c r="AH134" s="20" t="str">
        <f t="shared" si="19"/>
        <v>9,23999999999998+0,12773376j</v>
      </c>
      <c r="AI134" s="20" t="str">
        <f t="shared" si="20"/>
        <v>53,4767999999999+0,12773376j</v>
      </c>
      <c r="AK134" s="20" t="str">
        <f t="shared" si="21"/>
        <v>0,827210072704685-0,00197585967927107j</v>
      </c>
      <c r="AO134" s="20">
        <f t="shared" si="22"/>
        <v>0.82721243245345544</v>
      </c>
      <c r="AP134" s="20">
        <v>64</v>
      </c>
      <c r="AR134" s="20">
        <f>Compensation!$C$16</f>
        <v>0.82999999999999985</v>
      </c>
    </row>
    <row r="135" spans="1:83" s="20" customFormat="1">
      <c r="A135" s="20">
        <f t="shared" si="0"/>
        <v>0.56999999999999995</v>
      </c>
      <c r="B135" s="20">
        <f t="shared" si="1"/>
        <v>4.32</v>
      </c>
      <c r="C135" s="20">
        <f t="shared" si="23"/>
        <v>3.2499999999999964</v>
      </c>
      <c r="D135" s="20">
        <f t="shared" ref="D135:D141" si="30">C135^2</f>
        <v>10.562499999999977</v>
      </c>
      <c r="E135" s="20">
        <f t="shared" ref="E135:E141" si="31">B135*D135</f>
        <v>45.629999999999903</v>
      </c>
      <c r="F135" s="20">
        <f t="shared" ref="F135:F141" si="32">C135^2-1</f>
        <v>9.5624999999999769</v>
      </c>
      <c r="G135" s="20">
        <f>1</f>
        <v>1</v>
      </c>
      <c r="H135" s="20">
        <f t="shared" ref="H135:H141" si="33">C135*B135*A135</f>
        <v>8.0027999999999899</v>
      </c>
      <c r="I135" s="20" t="str">
        <f t="shared" ref="I135:I141" si="34">COMPLEX(G135,H135,"j")</f>
        <v>1+8,00279999999999j</v>
      </c>
      <c r="K135" s="20" t="str">
        <f t="shared" ref="K135:K141" si="35">IMPRODUCT(I135,F135)</f>
        <v>9,56249999999998+76,5267749999997j</v>
      </c>
      <c r="M135" s="20" t="str">
        <f t="shared" si="28"/>
        <v>55,1924999999999+76,5267749999997j</v>
      </c>
      <c r="O135" s="20" t="str">
        <f t="shared" si="29"/>
        <v>0,282888737554238-0,39223740125646j</v>
      </c>
      <c r="S135" s="20">
        <f t="shared" ref="S135:S141" si="36">IMABS(O135)</f>
        <v>0.48360750281550824</v>
      </c>
      <c r="U135" s="20">
        <f t="shared" si="4"/>
        <v>0.87591489361702124</v>
      </c>
      <c r="V135" s="20">
        <f t="shared" si="5"/>
        <v>0.84729166666666655</v>
      </c>
      <c r="X135" s="20">
        <f t="shared" si="24"/>
        <v>1E-3</v>
      </c>
      <c r="Y135" s="20">
        <f t="shared" si="6"/>
        <v>4.32</v>
      </c>
      <c r="Z135" s="20">
        <f t="shared" si="25"/>
        <v>3.2499999999999964</v>
      </c>
      <c r="AA135" s="20">
        <f t="shared" ref="AA135:AA141" si="37">Z135^2</f>
        <v>10.562499999999977</v>
      </c>
      <c r="AB135" s="20">
        <f t="shared" ref="AB135:AB141" si="38">Y135*AA135</f>
        <v>45.629999999999903</v>
      </c>
      <c r="AC135" s="20">
        <f t="shared" ref="AC135:AC141" si="39">Z135^2-1</f>
        <v>9.5624999999999769</v>
      </c>
      <c r="AD135" s="20">
        <v>1</v>
      </c>
      <c r="AE135" s="20">
        <f t="shared" ref="AE135:AE141" si="40">Z135*Y135*X135</f>
        <v>1.4039999999999985E-2</v>
      </c>
      <c r="AF135" s="20" t="str">
        <f t="shared" ref="AF135:AF141" si="41">COMPLEX(AD135,AE135,"j")</f>
        <v>1+0,01404j</v>
      </c>
      <c r="AH135" s="20" t="str">
        <f t="shared" ref="AH135:AH141" si="42">IMPRODUCT(AF135,AC135)</f>
        <v>9,56249999999998+0,1342575j</v>
      </c>
      <c r="AI135" s="20" t="str">
        <f t="shared" ref="AI135:AI141" si="43">IMSUM(AH135,AB135)</f>
        <v>55,1924999999999+0,1342575j</v>
      </c>
      <c r="AK135" s="20" t="str">
        <f t="shared" ref="AK135:AK141" si="44">IMDIV(AB135,AI135)</f>
        <v>0,826737871980928-0,0020110659935223j</v>
      </c>
      <c r="AO135" s="20">
        <f t="shared" ref="AO135:AO141" si="45">IMABS(AK135)</f>
        <v>0.826740317968093</v>
      </c>
      <c r="AP135" s="20">
        <v>65</v>
      </c>
      <c r="AR135" s="20">
        <f>Compensation!$C$16</f>
        <v>0.82999999999999985</v>
      </c>
    </row>
    <row r="136" spans="1:83" s="20" customFormat="1">
      <c r="A136" s="20">
        <f t="shared" si="0"/>
        <v>0.56999999999999995</v>
      </c>
      <c r="B136" s="20">
        <f t="shared" si="1"/>
        <v>4.32</v>
      </c>
      <c r="C136" s="20">
        <f t="shared" ref="C136:C141" si="46">C135+0.05</f>
        <v>3.2999999999999963</v>
      </c>
      <c r="D136" s="20">
        <f t="shared" si="30"/>
        <v>10.889999999999976</v>
      </c>
      <c r="E136" s="20">
        <f t="shared" si="31"/>
        <v>47.044799999999896</v>
      </c>
      <c r="F136" s="20">
        <f t="shared" si="32"/>
        <v>9.8899999999999757</v>
      </c>
      <c r="G136" s="20">
        <f>1</f>
        <v>1</v>
      </c>
      <c r="H136" s="20">
        <f t="shared" si="33"/>
        <v>8.12591999999999</v>
      </c>
      <c r="I136" s="20" t="str">
        <f t="shared" si="34"/>
        <v>1+8,12591999999999j</v>
      </c>
      <c r="K136" s="20" t="str">
        <f t="shared" si="35"/>
        <v>9,88999999999998+80,3653487999997j</v>
      </c>
      <c r="M136" s="20" t="str">
        <f t="shared" si="28"/>
        <v>56,9347999999999+80,3653487999997j</v>
      </c>
      <c r="O136" s="20" t="str">
        <f t="shared" si="29"/>
        <v>0,276128030366569-0,389763825882698j</v>
      </c>
      <c r="S136" s="20">
        <f t="shared" si="36"/>
        <v>0.47766361502718518</v>
      </c>
      <c r="U136" s="20">
        <f t="shared" si="4"/>
        <v>0.87591489361702124</v>
      </c>
      <c r="V136" s="20">
        <f t="shared" si="5"/>
        <v>0.84729166666666655</v>
      </c>
      <c r="X136" s="20">
        <f t="shared" ref="X136:X141" si="47">X135</f>
        <v>1E-3</v>
      </c>
      <c r="Y136" s="20">
        <f t="shared" si="6"/>
        <v>4.32</v>
      </c>
      <c r="Z136" s="20">
        <f t="shared" ref="Z136:Z141" si="48">Z135+0.05</f>
        <v>3.2999999999999963</v>
      </c>
      <c r="AA136" s="20">
        <f t="shared" si="37"/>
        <v>10.889999999999976</v>
      </c>
      <c r="AB136" s="20">
        <f t="shared" si="38"/>
        <v>47.044799999999896</v>
      </c>
      <c r="AC136" s="20">
        <f t="shared" si="39"/>
        <v>9.8899999999999757</v>
      </c>
      <c r="AD136" s="20">
        <v>1</v>
      </c>
      <c r="AE136" s="20">
        <f t="shared" si="40"/>
        <v>1.4255999999999984E-2</v>
      </c>
      <c r="AF136" s="20" t="str">
        <f t="shared" si="41"/>
        <v>1+0,014256j</v>
      </c>
      <c r="AH136" s="20" t="str">
        <f t="shared" si="42"/>
        <v>9,88999999999998+0,14099184j</v>
      </c>
      <c r="AI136" s="20" t="str">
        <f t="shared" si="43"/>
        <v>56,9347999999999+0,14099184j</v>
      </c>
      <c r="AK136" s="20" t="str">
        <f t="shared" si="44"/>
        <v>0,826287463958544-0,00204619652501544j</v>
      </c>
      <c r="AO136" s="20">
        <f t="shared" si="45"/>
        <v>0.8262899975282656</v>
      </c>
      <c r="AP136" s="20">
        <v>66</v>
      </c>
      <c r="AR136" s="20">
        <f>Compensation!$C$16</f>
        <v>0.82999999999999985</v>
      </c>
    </row>
    <row r="137" spans="1:83" s="20" customFormat="1">
      <c r="A137" s="20">
        <f t="shared" si="0"/>
        <v>0.56999999999999995</v>
      </c>
      <c r="B137" s="20">
        <f t="shared" si="1"/>
        <v>4.32</v>
      </c>
      <c r="C137" s="20">
        <f t="shared" si="46"/>
        <v>3.3499999999999961</v>
      </c>
      <c r="D137" s="20">
        <f t="shared" si="30"/>
        <v>11.222499999999973</v>
      </c>
      <c r="E137" s="20">
        <f t="shared" si="31"/>
        <v>48.481199999999887</v>
      </c>
      <c r="F137" s="20">
        <f t="shared" si="32"/>
        <v>10.222499999999973</v>
      </c>
      <c r="G137" s="20">
        <f>1</f>
        <v>1</v>
      </c>
      <c r="H137" s="20">
        <f t="shared" si="33"/>
        <v>8.2490399999999902</v>
      </c>
      <c r="I137" s="20" t="str">
        <f t="shared" si="34"/>
        <v>1+8,24903999999999j</v>
      </c>
      <c r="K137" s="20" t="str">
        <f t="shared" si="35"/>
        <v>10,2225+84,3258113999997j</v>
      </c>
      <c r="M137" s="20" t="str">
        <f t="shared" si="28"/>
        <v>58,7036999999999+84,3258113999997j</v>
      </c>
      <c r="O137" s="20" t="str">
        <f t="shared" si="29"/>
        <v>0,26958745420482-0,387252946902525j</v>
      </c>
      <c r="S137" s="20">
        <f t="shared" si="36"/>
        <v>0.47184980698239748</v>
      </c>
      <c r="U137" s="20">
        <f t="shared" si="4"/>
        <v>0.87591489361702124</v>
      </c>
      <c r="V137" s="20">
        <f t="shared" si="5"/>
        <v>0.84729166666666655</v>
      </c>
      <c r="X137" s="20">
        <f t="shared" si="47"/>
        <v>1E-3</v>
      </c>
      <c r="Y137" s="20">
        <f t="shared" si="6"/>
        <v>4.32</v>
      </c>
      <c r="Z137" s="20">
        <f t="shared" si="48"/>
        <v>3.3499999999999961</v>
      </c>
      <c r="AA137" s="20">
        <f t="shared" si="37"/>
        <v>11.222499999999973</v>
      </c>
      <c r="AB137" s="20">
        <f t="shared" si="38"/>
        <v>48.481199999999887</v>
      </c>
      <c r="AC137" s="20">
        <f t="shared" si="39"/>
        <v>10.222499999999973</v>
      </c>
      <c r="AD137" s="20">
        <v>1</v>
      </c>
      <c r="AE137" s="20">
        <f t="shared" si="40"/>
        <v>1.4471999999999983E-2</v>
      </c>
      <c r="AF137" s="20" t="str">
        <f t="shared" si="41"/>
        <v>1+0,014472j</v>
      </c>
      <c r="AH137" s="20" t="str">
        <f t="shared" si="42"/>
        <v>10,2225+0,14794002j</v>
      </c>
      <c r="AI137" s="20" t="str">
        <f t="shared" si="43"/>
        <v>58,7036999999999+0,14794002j</v>
      </c>
      <c r="AK137" s="20" t="str">
        <f t="shared" si="44"/>
        <v>0,825857520038281-0,00208125515140637j</v>
      </c>
      <c r="AO137" s="20">
        <f t="shared" si="45"/>
        <v>0.8258601425343064</v>
      </c>
      <c r="AP137" s="20">
        <v>67</v>
      </c>
      <c r="AR137" s="20">
        <f>Compensation!$C$16</f>
        <v>0.82999999999999985</v>
      </c>
    </row>
    <row r="138" spans="1:83" s="20" customFormat="1">
      <c r="A138" s="20">
        <f t="shared" si="0"/>
        <v>0.56999999999999995</v>
      </c>
      <c r="B138" s="20">
        <f t="shared" si="1"/>
        <v>4.32</v>
      </c>
      <c r="C138" s="20">
        <f t="shared" si="46"/>
        <v>3.3999999999999959</v>
      </c>
      <c r="D138" s="20">
        <f t="shared" si="30"/>
        <v>11.559999999999972</v>
      </c>
      <c r="E138" s="20">
        <f t="shared" si="31"/>
        <v>49.939199999999886</v>
      </c>
      <c r="F138" s="20">
        <f t="shared" si="32"/>
        <v>10.559999999999972</v>
      </c>
      <c r="G138" s="20">
        <f>1</f>
        <v>1</v>
      </c>
      <c r="H138" s="20">
        <f t="shared" si="33"/>
        <v>8.3721599999999903</v>
      </c>
      <c r="I138" s="20" t="str">
        <f t="shared" si="34"/>
        <v>1+8,37215999999999j</v>
      </c>
      <c r="K138" s="20" t="str">
        <f t="shared" si="35"/>
        <v>10,56+88,4100095999997j</v>
      </c>
      <c r="M138" s="20" t="str">
        <f t="shared" si="28"/>
        <v>60,4991999999999+88,4100095999997j</v>
      </c>
      <c r="O138" s="20" t="str">
        <f t="shared" si="29"/>
        <v>0,263258495580659-0,384710642811271j</v>
      </c>
      <c r="S138" s="20">
        <f t="shared" si="36"/>
        <v>0.46616232600635288</v>
      </c>
      <c r="U138" s="20">
        <f t="shared" si="4"/>
        <v>0.87591489361702124</v>
      </c>
      <c r="V138" s="20">
        <f t="shared" si="5"/>
        <v>0.84729166666666655</v>
      </c>
      <c r="X138" s="20">
        <f t="shared" si="47"/>
        <v>1E-3</v>
      </c>
      <c r="Y138" s="20">
        <f t="shared" si="6"/>
        <v>4.32</v>
      </c>
      <c r="Z138" s="20">
        <f t="shared" si="48"/>
        <v>3.3999999999999959</v>
      </c>
      <c r="AA138" s="20">
        <f t="shared" si="37"/>
        <v>11.559999999999972</v>
      </c>
      <c r="AB138" s="20">
        <f t="shared" si="38"/>
        <v>49.939199999999886</v>
      </c>
      <c r="AC138" s="20">
        <f t="shared" si="39"/>
        <v>10.559999999999972</v>
      </c>
      <c r="AD138" s="20">
        <v>1</v>
      </c>
      <c r="AE138" s="20">
        <f t="shared" si="40"/>
        <v>1.4687999999999982E-2</v>
      </c>
      <c r="AF138" s="20" t="str">
        <f t="shared" si="41"/>
        <v>1+0,014688j</v>
      </c>
      <c r="AH138" s="20" t="str">
        <f t="shared" si="42"/>
        <v>10,56+0,15510528j</v>
      </c>
      <c r="AI138" s="20" t="str">
        <f t="shared" si="43"/>
        <v>60,4991999999999+0,15510528j</v>
      </c>
      <c r="AK138" s="20" t="str">
        <f t="shared" si="44"/>
        <v>0,825446811844642-0,0021162454854985j</v>
      </c>
      <c r="AO138" s="20">
        <f t="shared" si="45"/>
        <v>0.82544952461034138</v>
      </c>
      <c r="AP138" s="20">
        <v>68</v>
      </c>
      <c r="AR138" s="20">
        <f>Compensation!$C$16</f>
        <v>0.82999999999999985</v>
      </c>
    </row>
    <row r="139" spans="1:83" s="20" customFormat="1">
      <c r="A139" s="20">
        <f t="shared" si="0"/>
        <v>0.56999999999999995</v>
      </c>
      <c r="B139" s="20">
        <f t="shared" si="1"/>
        <v>4.32</v>
      </c>
      <c r="C139" s="20">
        <f t="shared" si="46"/>
        <v>3.4499999999999957</v>
      </c>
      <c r="D139" s="20">
        <f t="shared" si="30"/>
        <v>11.902499999999971</v>
      </c>
      <c r="E139" s="20">
        <f t="shared" si="31"/>
        <v>51.418799999999877</v>
      </c>
      <c r="F139" s="20">
        <f t="shared" si="32"/>
        <v>10.902499999999971</v>
      </c>
      <c r="G139" s="20">
        <f>1</f>
        <v>1</v>
      </c>
      <c r="H139" s="20">
        <f t="shared" si="33"/>
        <v>8.4952799999999886</v>
      </c>
      <c r="I139" s="20" t="str">
        <f t="shared" si="34"/>
        <v>1+8,49527999999999j</v>
      </c>
      <c r="K139" s="20" t="str">
        <f t="shared" si="35"/>
        <v>10,9025+92,6197901999997j</v>
      </c>
      <c r="M139" s="20" t="str">
        <f t="shared" si="28"/>
        <v>62,3212999999999+92,6197901999997j</v>
      </c>
      <c r="O139" s="20" t="str">
        <f t="shared" si="29"/>
        <v>0,257132990599362-0,382142279490502j</v>
      </c>
      <c r="S139" s="20">
        <f t="shared" si="36"/>
        <v>0.46059754301208394</v>
      </c>
      <c r="U139" s="20">
        <f t="shared" si="4"/>
        <v>0.87591489361702124</v>
      </c>
      <c r="V139" s="20">
        <f t="shared" si="5"/>
        <v>0.84729166666666655</v>
      </c>
      <c r="X139" s="20">
        <f t="shared" si="47"/>
        <v>1E-3</v>
      </c>
      <c r="Y139" s="20">
        <f t="shared" si="6"/>
        <v>4.32</v>
      </c>
      <c r="Z139" s="20">
        <f t="shared" si="48"/>
        <v>3.4499999999999957</v>
      </c>
      <c r="AA139" s="20">
        <f t="shared" si="37"/>
        <v>11.902499999999971</v>
      </c>
      <c r="AB139" s="20">
        <f t="shared" si="38"/>
        <v>51.418799999999877</v>
      </c>
      <c r="AC139" s="20">
        <f t="shared" si="39"/>
        <v>10.902499999999971</v>
      </c>
      <c r="AD139" s="20">
        <v>1</v>
      </c>
      <c r="AE139" s="20">
        <f t="shared" si="40"/>
        <v>1.4903999999999983E-2</v>
      </c>
      <c r="AF139" s="20" t="str">
        <f t="shared" si="41"/>
        <v>1+0,014904j</v>
      </c>
      <c r="AH139" s="20" t="str">
        <f t="shared" si="42"/>
        <v>10,9025+0,16249086j</v>
      </c>
      <c r="AI139" s="20" t="str">
        <f t="shared" si="43"/>
        <v>62,3212999999999+0,16249086j</v>
      </c>
      <c r="AK139" s="20" t="str">
        <f t="shared" si="44"/>
        <v>0,825054202245312-0,0021511708977421j</v>
      </c>
      <c r="AO139" s="20">
        <f t="shared" si="45"/>
        <v>0.82505700662371184</v>
      </c>
      <c r="AP139" s="20">
        <v>69</v>
      </c>
      <c r="AR139" s="20">
        <f>Compensation!$C$16</f>
        <v>0.82999999999999985</v>
      </c>
    </row>
    <row r="140" spans="1:83" s="20" customFormat="1">
      <c r="A140" s="20">
        <f t="shared" si="0"/>
        <v>0.56999999999999995</v>
      </c>
      <c r="B140" s="20">
        <f t="shared" si="1"/>
        <v>4.32</v>
      </c>
      <c r="C140" s="20">
        <f t="shared" si="46"/>
        <v>3.4999999999999956</v>
      </c>
      <c r="D140" s="20">
        <f t="shared" si="30"/>
        <v>12.249999999999968</v>
      </c>
      <c r="E140" s="20">
        <f t="shared" si="31"/>
        <v>52.919999999999867</v>
      </c>
      <c r="F140" s="20">
        <f t="shared" si="32"/>
        <v>11.249999999999968</v>
      </c>
      <c r="G140" s="20">
        <f>1</f>
        <v>1</v>
      </c>
      <c r="H140" s="20">
        <f t="shared" si="33"/>
        <v>8.6183999999999887</v>
      </c>
      <c r="I140" s="20" t="str">
        <f t="shared" si="34"/>
        <v>1+8,61839999999999j</v>
      </c>
      <c r="K140" s="20" t="str">
        <f t="shared" si="35"/>
        <v>11,25+96,9569999999996j</v>
      </c>
      <c r="M140" s="20" t="str">
        <f t="shared" si="28"/>
        <v>64,1699999999999+96,9569999999996j</v>
      </c>
      <c r="O140" s="20" t="str">
        <f t="shared" si="29"/>
        <v>0,251203112357933-0,379552753076018j</v>
      </c>
      <c r="S140" s="20">
        <f t="shared" si="36"/>
        <v>0.4551519482830948</v>
      </c>
      <c r="U140" s="20">
        <f t="shared" si="4"/>
        <v>0.87591489361702124</v>
      </c>
      <c r="V140" s="20">
        <f t="shared" si="5"/>
        <v>0.84729166666666655</v>
      </c>
      <c r="X140" s="20">
        <f t="shared" si="47"/>
        <v>1E-3</v>
      </c>
      <c r="Y140" s="20">
        <f t="shared" si="6"/>
        <v>4.32</v>
      </c>
      <c r="Z140" s="20">
        <f t="shared" si="48"/>
        <v>3.4999999999999956</v>
      </c>
      <c r="AA140" s="20">
        <f t="shared" si="37"/>
        <v>12.249999999999968</v>
      </c>
      <c r="AB140" s="20">
        <f t="shared" si="38"/>
        <v>52.919999999999867</v>
      </c>
      <c r="AC140" s="20">
        <f t="shared" si="39"/>
        <v>11.249999999999968</v>
      </c>
      <c r="AD140" s="20">
        <v>1</v>
      </c>
      <c r="AE140" s="20">
        <f t="shared" si="40"/>
        <v>1.5119999999999982E-2</v>
      </c>
      <c r="AF140" s="20" t="str">
        <f t="shared" si="41"/>
        <v>1+0,01512j</v>
      </c>
      <c r="AH140" s="20" t="str">
        <f t="shared" si="42"/>
        <v>11,25+0,1701j</v>
      </c>
      <c r="AI140" s="20" t="str">
        <f t="shared" si="43"/>
        <v>64,1699999999999+0,1701j</v>
      </c>
      <c r="AK140" s="20" t="str">
        <f t="shared" si="44"/>
        <v>0,824678637299755-0,00218603453646079j</v>
      </c>
      <c r="AO140" s="20">
        <f t="shared" si="45"/>
        <v>0.82468153463356708</v>
      </c>
      <c r="AP140" s="20">
        <v>70</v>
      </c>
      <c r="AR140" s="20">
        <f>Compensation!$C$16</f>
        <v>0.82999999999999985</v>
      </c>
    </row>
    <row r="141" spans="1:83" s="20" customFormat="1">
      <c r="A141" s="20">
        <f t="shared" si="0"/>
        <v>0.56999999999999995</v>
      </c>
      <c r="B141" s="20">
        <f t="shared" si="1"/>
        <v>4.32</v>
      </c>
      <c r="C141" s="20">
        <f t="shared" si="46"/>
        <v>3.5499999999999954</v>
      </c>
      <c r="D141" s="20">
        <f t="shared" si="30"/>
        <v>12.602499999999967</v>
      </c>
      <c r="E141" s="20">
        <f t="shared" si="31"/>
        <v>54.442799999999863</v>
      </c>
      <c r="F141" s="20">
        <f t="shared" si="32"/>
        <v>11.602499999999967</v>
      </c>
      <c r="G141" s="20">
        <f>1</f>
        <v>1</v>
      </c>
      <c r="H141" s="20">
        <f t="shared" si="33"/>
        <v>8.7415199999999889</v>
      </c>
      <c r="I141" s="20" t="str">
        <f t="shared" si="34"/>
        <v>1+8,74151999999999j</v>
      </c>
      <c r="K141" s="20" t="str">
        <f t="shared" si="35"/>
        <v>11,6025+101,4234858j</v>
      </c>
      <c r="M141" s="20" t="str">
        <f t="shared" si="28"/>
        <v>66,0452999999999+101,4234858j</v>
      </c>
      <c r="O141" s="20" t="str">
        <f t="shared" si="29"/>
        <v>0,245461358422071-0,376946529130304j</v>
      </c>
      <c r="S141" s="20">
        <f t="shared" si="36"/>
        <v>0.44982214741138699</v>
      </c>
      <c r="U141" s="20">
        <f t="shared" si="4"/>
        <v>0.87591489361702124</v>
      </c>
      <c r="V141" s="20">
        <f t="shared" si="5"/>
        <v>0.84729166666666655</v>
      </c>
      <c r="X141" s="20">
        <f t="shared" si="47"/>
        <v>1E-3</v>
      </c>
      <c r="Y141" s="20">
        <f t="shared" si="6"/>
        <v>4.32</v>
      </c>
      <c r="Z141" s="20">
        <f t="shared" si="48"/>
        <v>3.5499999999999954</v>
      </c>
      <c r="AA141" s="20">
        <f t="shared" si="37"/>
        <v>12.602499999999967</v>
      </c>
      <c r="AB141" s="20">
        <f t="shared" si="38"/>
        <v>54.442799999999863</v>
      </c>
      <c r="AC141" s="20">
        <f t="shared" si="39"/>
        <v>11.602499999999967</v>
      </c>
      <c r="AD141" s="20">
        <v>1</v>
      </c>
      <c r="AE141" s="20">
        <f t="shared" si="40"/>
        <v>1.5335999999999982E-2</v>
      </c>
      <c r="AF141" s="20" t="str">
        <f t="shared" si="41"/>
        <v>1+0,015336j</v>
      </c>
      <c r="AH141" s="20" t="str">
        <f t="shared" si="42"/>
        <v>11,6025+0,17793594j</v>
      </c>
      <c r="AI141" s="20" t="str">
        <f t="shared" si="43"/>
        <v>66,0452999999999+0,17793594j</v>
      </c>
      <c r="AK141" s="20" t="str">
        <f t="shared" si="44"/>
        <v>0,824319139028263-0,00222083934606982j</v>
      </c>
      <c r="AO141" s="20">
        <f t="shared" si="45"/>
        <v>0.82432213065991244</v>
      </c>
      <c r="AP141" s="20">
        <v>71</v>
      </c>
      <c r="AR141" s="20">
        <f>Compensation!$C$16</f>
        <v>0.82999999999999985</v>
      </c>
    </row>
    <row r="142" spans="1:83">
      <c r="CC142" s="18"/>
      <c r="CD142" s="18"/>
      <c r="CE142" s="18"/>
    </row>
    <row r="143" spans="1:83">
      <c r="CC143" s="18"/>
      <c r="CD143" s="18"/>
      <c r="CE143" s="18"/>
    </row>
    <row r="144" spans="1:83">
      <c r="A144" s="16"/>
      <c r="B144" s="16"/>
      <c r="C144" s="17"/>
      <c r="D144" s="16"/>
      <c r="E144" s="16"/>
      <c r="F144" s="16"/>
      <c r="G144" s="16"/>
      <c r="H144" s="16"/>
      <c r="I144" s="16"/>
      <c r="J144" s="16"/>
      <c r="K144" s="16"/>
      <c r="L144" s="16"/>
      <c r="M144" s="16"/>
      <c r="N144" s="16"/>
      <c r="O144" s="16"/>
      <c r="P144" s="16"/>
      <c r="Q144" s="16"/>
      <c r="R144" s="16"/>
      <c r="S144" s="17"/>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CC144" s="18"/>
      <c r="CD144" s="18"/>
      <c r="CE144" s="18"/>
    </row>
    <row r="145" spans="81:83">
      <c r="CC145" s="18"/>
      <c r="CD145" s="18"/>
      <c r="CE145" s="18"/>
    </row>
    <row r="146" spans="81:83">
      <c r="CC146" s="18"/>
      <c r="CD146" s="18"/>
      <c r="CE146" s="18"/>
    </row>
    <row r="147" spans="81:83">
      <c r="CC147" s="18"/>
      <c r="CD147" s="18"/>
      <c r="CE147" s="18"/>
    </row>
    <row r="148" spans="81:83">
      <c r="CC148" s="18"/>
      <c r="CD148" s="18"/>
      <c r="CE148" s="18"/>
    </row>
    <row r="149" spans="81:83">
      <c r="CC149" s="18"/>
      <c r="CD149" s="18"/>
      <c r="CE149" s="18"/>
    </row>
    <row r="150" spans="81:83">
      <c r="CC150" s="18"/>
      <c r="CD150" s="18"/>
      <c r="CE150" s="18"/>
    </row>
    <row r="151" spans="81:83">
      <c r="CC151" s="18"/>
      <c r="CD151" s="18"/>
      <c r="CE151" s="18"/>
    </row>
    <row r="152" spans="81:83">
      <c r="CC152" s="18"/>
      <c r="CD152" s="18"/>
      <c r="CE152" s="18"/>
    </row>
    <row r="153" spans="81:83">
      <c r="CC153" s="18"/>
      <c r="CD153" s="18"/>
      <c r="CE153" s="18"/>
    </row>
    <row r="154" spans="81:83">
      <c r="CC154" s="18"/>
      <c r="CD154" s="18"/>
      <c r="CE154" s="18"/>
    </row>
    <row r="155" spans="81:83">
      <c r="CC155" s="18"/>
      <c r="CD155" s="18"/>
      <c r="CE155" s="18"/>
    </row>
    <row r="156" spans="81:83">
      <c r="CC156" s="18"/>
      <c r="CD156" s="18"/>
      <c r="CE156" s="18"/>
    </row>
    <row r="157" spans="81:83">
      <c r="CC157" s="18"/>
      <c r="CD157" s="18"/>
      <c r="CE157" s="18"/>
    </row>
    <row r="158" spans="81:83">
      <c r="CC158" s="18"/>
      <c r="CD158" s="18"/>
      <c r="CE158" s="18"/>
    </row>
    <row r="159" spans="81:83">
      <c r="CC159" s="18"/>
      <c r="CD159" s="18"/>
      <c r="CE159" s="18"/>
    </row>
    <row r="160" spans="81:83">
      <c r="CC160" s="18"/>
      <c r="CD160" s="18"/>
      <c r="CE160" s="18"/>
    </row>
    <row r="161" spans="81:83">
      <c r="CC161" s="18"/>
      <c r="CD161" s="18"/>
      <c r="CE161" s="18"/>
    </row>
    <row r="162" spans="81:83">
      <c r="CC162" s="18"/>
      <c r="CD162" s="18"/>
      <c r="CE162" s="18"/>
    </row>
    <row r="163" spans="81:83">
      <c r="CC163" s="18"/>
      <c r="CD163" s="18"/>
      <c r="CE163" s="18"/>
    </row>
    <row r="164" spans="81:83">
      <c r="CC164" s="18"/>
      <c r="CD164" s="18"/>
      <c r="CE164" s="18"/>
    </row>
    <row r="165" spans="81:83">
      <c r="CC165" s="18"/>
      <c r="CD165" s="18"/>
      <c r="CE165" s="18"/>
    </row>
    <row r="166" spans="81:83">
      <c r="CC166" s="18"/>
      <c r="CD166" s="18"/>
      <c r="CE166" s="18"/>
    </row>
    <row r="167" spans="81:83">
      <c r="CC167" s="18"/>
      <c r="CD167" s="18"/>
      <c r="CE167" s="18"/>
    </row>
    <row r="168" spans="81:83">
      <c r="CC168" s="18"/>
      <c r="CD168" s="18"/>
      <c r="CE168" s="18"/>
    </row>
    <row r="169" spans="81:83">
      <c r="CC169" s="18"/>
      <c r="CD169" s="18"/>
      <c r="CE169" s="18"/>
    </row>
    <row r="170" spans="81:83">
      <c r="CC170" s="18"/>
      <c r="CD170" s="18"/>
      <c r="CE170" s="18"/>
    </row>
    <row r="171" spans="81:83">
      <c r="CC171" s="18"/>
      <c r="CD171" s="18"/>
      <c r="CE171" s="18"/>
    </row>
    <row r="172" spans="81:83">
      <c r="CC172" s="18"/>
      <c r="CD172" s="18"/>
      <c r="CE172" s="18"/>
    </row>
    <row r="173" spans="81:83">
      <c r="CC173" s="18"/>
      <c r="CD173" s="18"/>
      <c r="CE173" s="18"/>
    </row>
    <row r="174" spans="81:83">
      <c r="CC174" s="18"/>
      <c r="CD174" s="18"/>
      <c r="CE174" s="18"/>
    </row>
    <row r="175" spans="81:83">
      <c r="CC175" s="18"/>
      <c r="CD175" s="18"/>
      <c r="CE175" s="18"/>
    </row>
    <row r="176" spans="81:83">
      <c r="CC176" s="18"/>
      <c r="CD176" s="18"/>
      <c r="CE176" s="18"/>
    </row>
    <row r="177" spans="1:83">
      <c r="CC177" s="18"/>
      <c r="CD177" s="18"/>
      <c r="CE177" s="18"/>
    </row>
    <row r="178" spans="1:83">
      <c r="CC178" s="18"/>
      <c r="CD178" s="18"/>
      <c r="CE178" s="18"/>
    </row>
    <row r="179" spans="1:83">
      <c r="E179" t="s">
        <v>115</v>
      </c>
      <c r="CC179" s="18"/>
      <c r="CD179" s="18"/>
      <c r="CE179" s="18"/>
    </row>
    <row r="180" spans="1:83">
      <c r="CC180" s="18"/>
      <c r="CD180" s="18"/>
      <c r="CE180" s="18"/>
    </row>
    <row r="181" spans="1:83">
      <c r="A181" t="s">
        <v>48</v>
      </c>
      <c r="J181" t="s">
        <v>69</v>
      </c>
      <c r="CC181" s="18"/>
      <c r="CD181" s="18"/>
      <c r="CE181" s="18"/>
    </row>
    <row r="182" spans="1:83" ht="18.75">
      <c r="A182" s="8" t="s">
        <v>49</v>
      </c>
      <c r="B182" s="9">
        <f>10^-3</f>
        <v>1E-3</v>
      </c>
      <c r="E182" s="437" t="s">
        <v>66</v>
      </c>
      <c r="F182" s="437"/>
      <c r="G182" s="437"/>
      <c r="J182" s="10" t="s">
        <v>71</v>
      </c>
      <c r="K182" s="7">
        <f>(1/(2*PI()*fllc*kHz*Re_fl*Qe_selected))/picoF</f>
        <v>181956.52936035296</v>
      </c>
      <c r="L182" s="7"/>
      <c r="M182" s="10" t="s">
        <v>70</v>
      </c>
      <c r="CC182" s="18"/>
      <c r="CD182" s="18"/>
      <c r="CE182" s="18"/>
    </row>
    <row r="183" spans="1:83" ht="18.75">
      <c r="A183" s="8" t="s">
        <v>50</v>
      </c>
      <c r="B183" s="9">
        <f>(10^-6)</f>
        <v>9.9999999999999995E-7</v>
      </c>
      <c r="E183" s="437" t="s">
        <v>67</v>
      </c>
      <c r="F183" s="437"/>
      <c r="G183" s="437"/>
      <c r="J183" s="10" t="s">
        <v>119</v>
      </c>
      <c r="K183" s="10">
        <f>(IF(Cr_initial&lt;10000,K184*10^INT(LOG(Cr_initial)),K185*10^INT(LOG(Cr_initial))))*10^-6</f>
        <v>0.15</v>
      </c>
      <c r="L183" s="10"/>
      <c r="M183" s="10" t="str">
        <f>IF(Cr_initial&lt;10000,"pF","uF")</f>
        <v>uF</v>
      </c>
      <c r="CC183" s="18"/>
      <c r="CD183" s="18"/>
      <c r="CE183" s="18"/>
    </row>
    <row r="184" spans="1:83">
      <c r="A184" s="8" t="s">
        <v>51</v>
      </c>
      <c r="B184" s="9">
        <f>10^3</f>
        <v>1000</v>
      </c>
      <c r="E184" s="10">
        <v>1</v>
      </c>
      <c r="F184" s="10">
        <v>1.2</v>
      </c>
      <c r="G184" s="10"/>
      <c r="J184" s="10"/>
      <c r="K184" s="10">
        <f>IF((10^(LOG(Cr_initial)-INT(LOG(Cr_initial))))-VLOOKUP((10^(LOG(Cr_initial)-INT(LOG(Cr_initial)))),C_s1:C_f1,1)&lt;VLOOKUP((10^(LOG(Cr_initial)-INT(LOG(Cr_initial)))),C_s1:C_f1,2)-(10^(LOG(Cr_initial)-INT(LOG(Cr_initial)))),VLOOKUP((10^(LOG(Cr_initial)-INT(LOG(Cr_initial)))),C_s1:C_f1,1),VLOOKUP((10^(LOG(Cr_initial)-INT(LOG(Cr_initial)))),C_s1:C_f1,2))</f>
        <v>1.8</v>
      </c>
      <c r="L184" s="10"/>
      <c r="M184" s="10"/>
      <c r="CC184" s="18"/>
      <c r="CD184" s="18"/>
      <c r="CE184" s="18"/>
    </row>
    <row r="185" spans="1:83">
      <c r="A185" s="8" t="s">
        <v>52</v>
      </c>
      <c r="B185" s="9">
        <f>10^-3</f>
        <v>1E-3</v>
      </c>
      <c r="E185" s="10">
        <v>1.2</v>
      </c>
      <c r="F185" s="10">
        <v>1.5</v>
      </c>
      <c r="G185" s="10"/>
      <c r="J185" s="10"/>
      <c r="K185" s="10">
        <f>IF((10^(LOG(Cr_initial)-INT(LOG(Cr_initial))))-VLOOKUP((10^(LOG(Cr_initial)-INT(LOG(Cr_initial)))),C_s2:C_f2,1)&lt;VLOOKUP((10^(LOG(Cr_initial)-INT(LOG(Cr_initial)))),C_s2:C_f2,2)-(10^(LOG(Cr_initial)-INT(LOG(Cr_initial)))),VLOOKUP((10^(LOG(Cr_initial)-INT(LOG(Cr_initial)))),C_s2:C_f2,1),VLOOKUP((10^(LOG(Cr_initial)-INT(LOG(Cr_initial)))),C_s2:C_f2,2))</f>
        <v>1.5</v>
      </c>
      <c r="L185" s="10"/>
      <c r="M185" s="10"/>
      <c r="CC185" s="18"/>
      <c r="CD185" s="18"/>
      <c r="CE185" s="18"/>
    </row>
    <row r="186" spans="1:83">
      <c r="A186" s="8" t="s">
        <v>53</v>
      </c>
      <c r="B186" s="9">
        <f>10^-3</f>
        <v>1E-3</v>
      </c>
      <c r="E186" s="10">
        <v>1.5</v>
      </c>
      <c r="F186" s="10">
        <v>1.8</v>
      </c>
      <c r="G186" s="10"/>
      <c r="CC186" s="18"/>
      <c r="CD186" s="18"/>
      <c r="CE186" s="18"/>
    </row>
    <row r="187" spans="1:83">
      <c r="A187" s="8" t="s">
        <v>54</v>
      </c>
      <c r="B187" s="9">
        <f>10^-3</f>
        <v>1E-3</v>
      </c>
      <c r="E187" s="10">
        <v>1.8</v>
      </c>
      <c r="F187" s="10">
        <v>2.2000000000000002</v>
      </c>
      <c r="G187" s="10"/>
      <c r="CC187" s="18"/>
      <c r="CD187" s="18"/>
      <c r="CE187" s="18"/>
    </row>
    <row r="188" spans="1:83">
      <c r="A188" s="8" t="s">
        <v>55</v>
      </c>
      <c r="B188" s="9">
        <f>10^-6</f>
        <v>9.9999999999999995E-7</v>
      </c>
      <c r="E188" s="10">
        <v>2.2000000000000002</v>
      </c>
      <c r="F188" s="10">
        <v>2.7</v>
      </c>
      <c r="G188" s="10"/>
      <c r="J188" t="s">
        <v>108</v>
      </c>
      <c r="CC188" s="18"/>
      <c r="CD188" s="18"/>
      <c r="CE188" s="18"/>
    </row>
    <row r="189" spans="1:83">
      <c r="A189" s="8" t="s">
        <v>56</v>
      </c>
      <c r="B189" s="9">
        <f>10^-6</f>
        <v>9.9999999999999995E-7</v>
      </c>
      <c r="E189" s="10">
        <v>2.7</v>
      </c>
      <c r="F189" s="10">
        <v>3.3</v>
      </c>
      <c r="G189" s="10"/>
      <c r="J189" t="s">
        <v>109</v>
      </c>
      <c r="K189" t="e">
        <f>1/(2*PI()*10*kHz*Rcs_LLC*mOhm)/picoF</f>
        <v>#REF!</v>
      </c>
      <c r="M189" s="10" t="s">
        <v>70</v>
      </c>
      <c r="CC189" s="18"/>
      <c r="CD189" s="18"/>
      <c r="CE189" s="18"/>
    </row>
    <row r="190" spans="1:83">
      <c r="A190" s="8" t="s">
        <v>57</v>
      </c>
      <c r="B190" s="9">
        <f>10^-9</f>
        <v>1.0000000000000001E-9</v>
      </c>
      <c r="E190" s="10">
        <v>3.3</v>
      </c>
      <c r="F190" s="10">
        <v>3.9</v>
      </c>
      <c r="G190" s="10"/>
      <c r="J190" t="s">
        <v>110</v>
      </c>
      <c r="K190" t="e">
        <f>(IF(C_1initial&lt;10000,K191*10^INT(LOG(C_1initial)),K192*10^INT(LOG(C_1initial))))*10^-6</f>
        <v>#REF!</v>
      </c>
      <c r="M190" s="10" t="e">
        <f>IF(C_1initial&lt;10000,"pF","uF")</f>
        <v>#REF!</v>
      </c>
      <c r="CC190" s="18"/>
      <c r="CD190" s="18"/>
      <c r="CE190" s="18"/>
    </row>
    <row r="191" spans="1:83">
      <c r="A191" s="8" t="s">
        <v>58</v>
      </c>
      <c r="B191" s="9">
        <f>10^-3</f>
        <v>1E-3</v>
      </c>
      <c r="E191" s="10">
        <v>3.9</v>
      </c>
      <c r="F191" s="10">
        <v>4.7</v>
      </c>
      <c r="G191" s="10"/>
      <c r="K191" t="e">
        <f>IF((10^(LOG(C_1initial)-INT(LOG(C_1initial))))-VLOOKUP((10^(LOG(C_1initial)-INT(LOG(C_1initial)))),C_s1:C_f1,1)&lt;VLOOKUP((10^(LOG(C_1initial)-INT(LOG(C_1initial)))),C_s1:C_f1,2)-(10^(LOG(C_1initial)-INT(LOG(C_1initial)))),VLOOKUP((10^(LOG(C_1initial)-INT(LOG(C_1initial)))),C_s1:C_f1,1),VLOOKUP((10^(LOG(C_1initial)-INT(LOG(C_1initial)))),C_s1:C_f1,2))</f>
        <v>#REF!</v>
      </c>
      <c r="CC191" s="18"/>
      <c r="CD191" s="18"/>
      <c r="CE191" s="18"/>
    </row>
    <row r="192" spans="1:83">
      <c r="A192" s="8" t="s">
        <v>59</v>
      </c>
      <c r="B192" s="9">
        <f>10^-12</f>
        <v>9.9999999999999998E-13</v>
      </c>
      <c r="E192" s="10">
        <v>4.7</v>
      </c>
      <c r="F192" s="10">
        <v>5.6</v>
      </c>
      <c r="G192" s="10"/>
      <c r="K192" t="e">
        <f>IF((10^(LOG(C_1initial)-INT(LOG(C_1initial))))-VLOOKUP((10^(LOG(C_1initial)-INT(LOG(C_1initial)))),C_s2:C_f2,1)&lt;VLOOKUP((10^(LOG(C_1initial)-INT(LOG(C_1initial)))),C_s2:C_f2,2)-(10^(LOG(C_1initial)-INT(LOG(C_1initial)))),VLOOKUP((10^(LOG(C_1initial)-INT(LOG(C_1initial)))),C_s2:C_f2,1),VLOOKUP((10^(LOG(C_1initial)-INT(LOG(C_1initial)))),C_s2:C_f2,2))</f>
        <v>#REF!</v>
      </c>
      <c r="CC192" s="18"/>
      <c r="CD192" s="18"/>
      <c r="CE192" s="18"/>
    </row>
    <row r="193" spans="1:83">
      <c r="A193" s="8" t="s">
        <v>60</v>
      </c>
      <c r="B193" s="9">
        <f>10^6</f>
        <v>1000000</v>
      </c>
      <c r="E193" s="10">
        <v>5.6</v>
      </c>
      <c r="F193" s="10">
        <v>6.8</v>
      </c>
      <c r="G193" s="10"/>
      <c r="CC193" s="18"/>
      <c r="CD193" s="18"/>
      <c r="CE193" s="18"/>
    </row>
    <row r="194" spans="1:83">
      <c r="A194" s="8" t="s">
        <v>61</v>
      </c>
      <c r="B194" s="9">
        <f>10^-6</f>
        <v>9.9999999999999995E-7</v>
      </c>
      <c r="E194" s="10">
        <v>6.8</v>
      </c>
      <c r="F194" s="10">
        <v>8.1999999999999993</v>
      </c>
      <c r="G194" s="10"/>
      <c r="CC194" s="18"/>
      <c r="CD194" s="18"/>
      <c r="CE194" s="18"/>
    </row>
    <row r="195" spans="1:83">
      <c r="A195" s="8" t="s">
        <v>62</v>
      </c>
      <c r="B195" s="9">
        <f>10^3</f>
        <v>1000</v>
      </c>
      <c r="E195" s="10">
        <v>8.1999999999999993</v>
      </c>
      <c r="F195" s="10">
        <v>10</v>
      </c>
      <c r="G195" s="10"/>
      <c r="J195" t="s">
        <v>116</v>
      </c>
      <c r="CC195" s="18"/>
      <c r="CD195" s="18"/>
      <c r="CE195" s="18"/>
    </row>
    <row r="196" spans="1:83">
      <c r="A196" s="8" t="s">
        <v>63</v>
      </c>
      <c r="B196" s="9">
        <f>10^-9</f>
        <v>1.0000000000000001E-9</v>
      </c>
      <c r="E196" s="437" t="s">
        <v>68</v>
      </c>
      <c r="F196" s="437"/>
      <c r="G196" s="437"/>
      <c r="J196" t="s">
        <v>117</v>
      </c>
      <c r="K196" t="e">
        <f>Ihfr_pfc/(8*f_pfc*kHz*deltaVin)/picoF</f>
        <v>#REF!</v>
      </c>
      <c r="M196" t="s">
        <v>70</v>
      </c>
      <c r="CC196" s="18"/>
      <c r="CD196" s="18"/>
      <c r="CE196" s="18"/>
    </row>
    <row r="197" spans="1:83">
      <c r="A197" s="8" t="s">
        <v>64</v>
      </c>
      <c r="B197" s="9">
        <f>10^-9</f>
        <v>1.0000000000000001E-9</v>
      </c>
      <c r="E197" s="10">
        <v>1</v>
      </c>
      <c r="F197" s="10">
        <v>1.5</v>
      </c>
      <c r="G197" s="10"/>
      <c r="J197" t="s">
        <v>118</v>
      </c>
      <c r="K197" t="e">
        <f>(IF(Cin_initial&lt;10000,K198*10^INT(LOG(Cin_initial)),K199*10^INT(LOG(Cin_initial))))*10^-6</f>
        <v>#REF!</v>
      </c>
      <c r="M197" t="e">
        <f>IF(Cin_initial&lt;10000,"pF","uF")</f>
        <v>#REF!</v>
      </c>
      <c r="CC197" s="18"/>
      <c r="CD197" s="18"/>
      <c r="CE197" s="18"/>
    </row>
    <row r="198" spans="1:83">
      <c r="A198" s="8" t="s">
        <v>65</v>
      </c>
      <c r="B198" s="9">
        <f>10^-6</f>
        <v>9.9999999999999995E-7</v>
      </c>
      <c r="E198" s="10">
        <v>1.5</v>
      </c>
      <c r="F198" s="10">
        <v>2.2000000000000002</v>
      </c>
      <c r="G198" s="10"/>
      <c r="K198" t="e">
        <f>IF((10^(LOG(Cin_initial)-INT(LOG(Cin_initial))))-VLOOKUP((10^(LOG(Cin_initial)-INT(LOG(Cin_initial)))),C_s1:C_f1,1)&lt;VLOOKUP((10^(LOG(Cin_initial)-INT(LOG(Cin_initial)))),C_s1:C_f1,2)-(10^(LOG(Cin_initial)-INT(LOG(Cin_initial)))),VLOOKUP((10^(LOG(Cin_initial)-INT(LOG(Cin_initial)))),C_s1:C_f1,1),VLOOKUP((10^(LOG(Cin_initial)-INT(LOG(Cin_initial)))),C_s1:C_f1,2))</f>
        <v>#REF!</v>
      </c>
      <c r="CC198" s="18"/>
      <c r="CD198" s="18"/>
      <c r="CE198" s="18"/>
    </row>
    <row r="199" spans="1:83">
      <c r="E199" s="10">
        <v>2.2000000000000002</v>
      </c>
      <c r="F199" s="10">
        <v>2.7</v>
      </c>
      <c r="G199" s="10"/>
      <c r="K199" t="e">
        <f>IF((10^(LOG(Cin_initial)-INT(LOG(Cin_initial))))-VLOOKUP((10^(LOG(Cin_initial)-INT(LOG(Cin_initial)))),C_s2:C_f2,1)&gt;VLOOKUP((10^(LOG(Cin_initial)-INT(LOG(Cin_initial)))),C_s2:C_f2,2)-(10^(LOG(Cin_initial)-INT(LOG(Cin_initial)))),VLOOKUP((10^(LOG(Cin_initial)-INT(LOG(Cin_initial)))),C_s2:C_f2,1),VLOOKUP((10^(LOG(Cin_initial)-INT(LOG(Cin_initial)))),C_s2:C_f2,2))</f>
        <v>#REF!</v>
      </c>
      <c r="CC199" s="18"/>
      <c r="CD199" s="18"/>
      <c r="CE199" s="18"/>
    </row>
    <row r="200" spans="1:83">
      <c r="E200" s="10">
        <v>2.7</v>
      </c>
      <c r="F200" s="10">
        <v>3.3</v>
      </c>
      <c r="G200" s="10"/>
      <c r="CC200" s="18"/>
      <c r="CD200" s="18"/>
      <c r="CE200" s="18"/>
    </row>
    <row r="201" spans="1:83">
      <c r="E201" s="10">
        <v>3.3</v>
      </c>
      <c r="F201" s="10">
        <v>4.7</v>
      </c>
      <c r="G201" s="10"/>
      <c r="CC201" s="18"/>
      <c r="CD201" s="18"/>
      <c r="CE201" s="18"/>
    </row>
    <row r="202" spans="1:83">
      <c r="E202" s="10">
        <v>4.7</v>
      </c>
      <c r="F202" s="10">
        <v>6.8</v>
      </c>
      <c r="G202" s="10"/>
      <c r="J202" t="s">
        <v>120</v>
      </c>
      <c r="CC202" s="18"/>
      <c r="CD202" s="18"/>
      <c r="CE202" s="18"/>
    </row>
    <row r="203" spans="1:83">
      <c r="E203" s="10">
        <v>6.8</v>
      </c>
      <c r="F203" s="10">
        <v>10</v>
      </c>
      <c r="J203" t="s">
        <v>121</v>
      </c>
      <c r="K203" t="e">
        <f>((2*Pout*tH*ms)/(Vblk_min^2-Vblk_hu^2))/picoF</f>
        <v>#REF!</v>
      </c>
      <c r="M203" t="s">
        <v>70</v>
      </c>
      <c r="CC203" s="18"/>
      <c r="CD203" s="18"/>
      <c r="CE203" s="18"/>
    </row>
    <row r="204" spans="1:83">
      <c r="J204" t="s">
        <v>122</v>
      </c>
      <c r="K204" t="e">
        <f>(IF(Cblk_initial&lt;10000,K205*10^INT(LOG(Cblk_initial)),K206*10^INT(LOG(Cblk_initial))))*10^-6</f>
        <v>#REF!</v>
      </c>
      <c r="M204" t="e">
        <f>IF(Cblk_initial&lt;10000,"pF","uF")</f>
        <v>#REF!</v>
      </c>
      <c r="CC204" s="18"/>
      <c r="CD204" s="18"/>
      <c r="CE204" s="18"/>
    </row>
    <row r="205" spans="1:83">
      <c r="K205" t="e">
        <f>IF((10^(LOG(Cblk_initial)-INT(LOG(Cblk_initial))))-VLOOKUP((10^(LOG(Cblk_initial)-INT(LOG(Cblk_initial)))),C_s1:C_f1,1)&lt;VLOOKUP((10^(LOG(Cblk_initial)-INT(LOG(Cblk_initial)))),C_s1:C_f1,2)-(10^(LOG(Cblk_initial)-INT(LOG(Cblk_initial)))),VLOOKUP((10^(LOG(Cblk_initial)-INT(LOG(Cblk_initial)))),C_s1:C_f1,1),VLOOKUP((10^(LOG(Cblk_initial)-INT(LOG(Cblk_initial)))),C_s1:C_f1,2))</f>
        <v>#REF!</v>
      </c>
      <c r="CC205" s="18"/>
      <c r="CD205" s="18"/>
      <c r="CE205" s="18"/>
    </row>
    <row r="206" spans="1:83">
      <c r="K206" t="e">
        <f>IF((10^(LOG(Cblk_initial)-INT(LOG(Cblk_initial))))-VLOOKUP((10^(LOG(Cblk_initial)-INT(LOG(Cblk_initial)))),C_s2:C_f2,1)&lt;VLOOKUP((10^(LOG(Cblk_initial)-INT(LOG(Cblk_initial)))),C_s2:C_f2,2)-(10^(LOG(Cblk_initial)-INT(LOG(Cblk_initial)))),VLOOKUP((10^(LOG(Cblk_initial)-INT(LOG(Cblk_initial)))),C_s2:C_f2,1),VLOOKUP((10^(LOG(Cblk_initial)-INT(LOG(Cblk_initial)))),C_s2:C_f2,2))</f>
        <v>#REF!</v>
      </c>
      <c r="CC206" s="18"/>
      <c r="CD206" s="18"/>
      <c r="CE206" s="18"/>
    </row>
    <row r="207" spans="1:83">
      <c r="CC207" s="18"/>
      <c r="CD207" s="18"/>
      <c r="CE207" s="18"/>
    </row>
    <row r="208" spans="1:83">
      <c r="CC208" s="18"/>
      <c r="CD208" s="18"/>
      <c r="CE208" s="18"/>
    </row>
    <row r="209" spans="1:83">
      <c r="A209" t="s">
        <v>316</v>
      </c>
      <c r="CC209" s="18"/>
      <c r="CD209" s="18"/>
      <c r="CE209" s="18"/>
    </row>
    <row r="210" spans="1:83">
      <c r="A210" t="s">
        <v>419</v>
      </c>
      <c r="CC210" s="18"/>
      <c r="CD210" s="18"/>
      <c r="CE210" s="18"/>
    </row>
    <row r="211" spans="1:83">
      <c r="A211" t="s">
        <v>520</v>
      </c>
      <c r="CC211" s="18"/>
      <c r="CD211" s="18"/>
      <c r="CE211" s="18"/>
    </row>
    <row r="212" spans="1:83">
      <c r="A212" t="s">
        <v>385</v>
      </c>
      <c r="CC212" s="18"/>
      <c r="CD212" s="18"/>
      <c r="CE212" s="18"/>
    </row>
    <row r="213" spans="1:83">
      <c r="A213" t="s">
        <v>551</v>
      </c>
      <c r="CC213" s="18"/>
      <c r="CD213" s="18"/>
      <c r="CE213" s="18"/>
    </row>
    <row r="214" spans="1:83">
      <c r="A214" t="s">
        <v>327</v>
      </c>
      <c r="CC214" s="18"/>
      <c r="CD214" s="18"/>
      <c r="CE214" s="18"/>
    </row>
    <row r="215" spans="1:83">
      <c r="A215" t="s">
        <v>521</v>
      </c>
      <c r="CC215" s="18"/>
      <c r="CD215" s="18"/>
      <c r="CE215" s="18"/>
    </row>
    <row r="216" spans="1:83">
      <c r="A216" t="s">
        <v>550</v>
      </c>
      <c r="CC216" s="18"/>
      <c r="CD216" s="18"/>
      <c r="CE216" s="18"/>
    </row>
    <row r="217" spans="1:83">
      <c r="CC217" s="18"/>
      <c r="CD217" s="18"/>
      <c r="CE217" s="18"/>
    </row>
    <row r="218" spans="1:83">
      <c r="CC218" s="18"/>
      <c r="CD218" s="18"/>
      <c r="CE218" s="18"/>
    </row>
    <row r="219" spans="1:83">
      <c r="A219" t="s">
        <v>593</v>
      </c>
      <c r="CC219" s="18"/>
      <c r="CD219" s="18"/>
      <c r="CE219" s="18"/>
    </row>
    <row r="220" spans="1:83">
      <c r="A220" t="s">
        <v>592</v>
      </c>
      <c r="CC220" s="18"/>
      <c r="CD220" s="18"/>
      <c r="CE220" s="18"/>
    </row>
    <row r="221" spans="1:83">
      <c r="CC221" s="18"/>
      <c r="CD221" s="18"/>
      <c r="CE221" s="18"/>
    </row>
    <row r="222" spans="1:83">
      <c r="CC222" s="18"/>
      <c r="CD222" s="18"/>
      <c r="CE222" s="18"/>
    </row>
    <row r="223" spans="1:83">
      <c r="CC223" s="18"/>
      <c r="CD223" s="18"/>
      <c r="CE223" s="18"/>
    </row>
    <row r="224" spans="1:83">
      <c r="CC224" s="18"/>
      <c r="CD224" s="18"/>
      <c r="CE224" s="18"/>
    </row>
    <row r="225" spans="1:83">
      <c r="A225" t="s">
        <v>333</v>
      </c>
      <c r="B225" s="438" t="s">
        <v>151</v>
      </c>
      <c r="C225" s="438"/>
      <c r="D225" s="438"/>
      <c r="CC225" s="18"/>
      <c r="CD225" s="18"/>
      <c r="CE225" s="18"/>
    </row>
    <row r="226" spans="1:83">
      <c r="A226" t="s">
        <v>335</v>
      </c>
      <c r="B226" s="54">
        <v>24730</v>
      </c>
      <c r="C226" s="167">
        <v>28000</v>
      </c>
      <c r="D226" s="88">
        <f>(B226+C226)/2000</f>
        <v>26.364999999999998</v>
      </c>
      <c r="CC226" s="18"/>
      <c r="CD226" s="18"/>
      <c r="CE226" s="18"/>
    </row>
    <row r="227" spans="1:83">
      <c r="A227" t="s">
        <v>336</v>
      </c>
      <c r="B227" s="54">
        <v>17125</v>
      </c>
      <c r="C227" s="54">
        <v>19976</v>
      </c>
      <c r="D227" s="88">
        <f t="shared" ref="D227:D233" si="49">(B227+C227)/2000</f>
        <v>18.5505</v>
      </c>
      <c r="CC227" s="18"/>
      <c r="CD227" s="18"/>
      <c r="CE227" s="18"/>
    </row>
    <row r="228" spans="1:83">
      <c r="A228" t="s">
        <v>337</v>
      </c>
      <c r="B228" s="54">
        <v>12562</v>
      </c>
      <c r="C228" s="54">
        <v>13624</v>
      </c>
      <c r="D228" s="88">
        <f t="shared" si="49"/>
        <v>13.093</v>
      </c>
      <c r="CC228" s="18"/>
      <c r="CD228" s="18"/>
      <c r="CE228" s="18"/>
    </row>
    <row r="229" spans="1:83">
      <c r="A229" t="s">
        <v>338</v>
      </c>
      <c r="B229" s="54">
        <v>9018</v>
      </c>
      <c r="C229" s="54">
        <v>9813</v>
      </c>
      <c r="D229" s="88">
        <f t="shared" si="49"/>
        <v>9.4154999999999998</v>
      </c>
      <c r="CC229" s="18"/>
      <c r="CD229" s="18"/>
      <c r="CE229" s="18"/>
    </row>
    <row r="230" spans="1:83">
      <c r="A230" t="s">
        <v>339</v>
      </c>
      <c r="B230" s="54">
        <v>6478</v>
      </c>
      <c r="C230" s="54">
        <v>6849</v>
      </c>
      <c r="D230" s="88">
        <f t="shared" si="49"/>
        <v>6.6635</v>
      </c>
      <c r="CC230" s="18"/>
      <c r="CD230" s="18"/>
      <c r="CE230" s="18"/>
    </row>
    <row r="231" spans="1:83">
      <c r="A231" t="s">
        <v>340</v>
      </c>
      <c r="B231" s="54">
        <v>4450</v>
      </c>
      <c r="C231" s="54">
        <v>4732</v>
      </c>
      <c r="D231" s="88">
        <f t="shared" si="49"/>
        <v>4.5910000000000002</v>
      </c>
      <c r="CC231" s="18"/>
      <c r="CD231" s="18"/>
      <c r="CE231" s="18"/>
    </row>
    <row r="232" spans="1:83">
      <c r="A232" t="s">
        <v>341</v>
      </c>
      <c r="B232" s="54">
        <v>2422</v>
      </c>
      <c r="C232" s="54">
        <v>3038</v>
      </c>
      <c r="D232" s="88">
        <f t="shared" si="49"/>
        <v>2.73</v>
      </c>
      <c r="CC232" s="18"/>
      <c r="CD232" s="18"/>
      <c r="CE232" s="18"/>
    </row>
    <row r="233" spans="1:83">
      <c r="A233" t="s">
        <v>342</v>
      </c>
      <c r="B233" s="54">
        <v>0</v>
      </c>
      <c r="C233" s="54">
        <v>1344</v>
      </c>
      <c r="D233" s="88">
        <f t="shared" si="49"/>
        <v>0.67200000000000004</v>
      </c>
      <c r="CC233" s="18"/>
      <c r="CD233" s="18"/>
      <c r="CE233" s="18"/>
    </row>
    <row r="234" spans="1:83">
      <c r="CC234" s="18"/>
      <c r="CD234" s="18"/>
      <c r="CE234" s="18"/>
    </row>
    <row r="235" spans="1:83">
      <c r="CC235" s="18"/>
      <c r="CD235" s="18"/>
      <c r="CE235" s="18"/>
    </row>
    <row r="236" spans="1:83">
      <c r="CC236" s="18"/>
      <c r="CD236" s="18"/>
      <c r="CE236" s="18"/>
    </row>
    <row r="237" spans="1:83">
      <c r="CC237" s="18"/>
      <c r="CD237" s="18"/>
      <c r="CE237" s="18"/>
    </row>
    <row r="238" spans="1:83">
      <c r="CC238" s="18"/>
      <c r="CD238" s="18"/>
      <c r="CE238" s="18"/>
    </row>
    <row r="239" spans="1:83">
      <c r="CC239" s="18"/>
      <c r="CD239" s="18"/>
      <c r="CE239" s="18"/>
    </row>
    <row r="240" spans="1:83">
      <c r="CC240" s="18"/>
      <c r="CD240" s="18"/>
      <c r="CE240" s="18"/>
    </row>
    <row r="241" spans="1:83">
      <c r="CC241" s="18"/>
      <c r="CD241" s="18"/>
      <c r="CE241" s="18"/>
    </row>
    <row r="242" spans="1:83">
      <c r="CC242" s="18"/>
      <c r="CD242" s="18"/>
      <c r="CE242" s="18"/>
    </row>
    <row r="243" spans="1:83">
      <c r="CC243" s="18"/>
      <c r="CD243" s="18"/>
      <c r="CE243" s="18"/>
    </row>
    <row r="244" spans="1:83">
      <c r="CC244" s="18"/>
      <c r="CD244" s="18"/>
      <c r="CE244" s="18"/>
    </row>
    <row r="245" spans="1:83">
      <c r="CC245" s="18"/>
      <c r="CD245" s="18"/>
      <c r="CE245" s="18"/>
    </row>
    <row r="246" spans="1:83">
      <c r="CC246" s="18"/>
      <c r="CD246" s="18"/>
      <c r="CE246" s="18"/>
    </row>
    <row r="247" spans="1:83">
      <c r="A247" s="123" t="s">
        <v>412</v>
      </c>
      <c r="B247" t="s">
        <v>506</v>
      </c>
      <c r="CC247" s="18"/>
      <c r="CD247" s="18"/>
      <c r="CE247" s="18"/>
    </row>
    <row r="248" spans="1:83">
      <c r="CC248" s="18"/>
      <c r="CD248" s="18"/>
      <c r="CE248" s="18"/>
    </row>
    <row r="249" spans="1:83">
      <c r="A249" s="139" t="s">
        <v>392</v>
      </c>
      <c r="B249" s="119" t="e">
        <f>('DESIGN INPUTS AND CALCULATIONS'!#REF!*PI()/('DESIGN INPUTS AND CALCULATIONS'!C29))*'DESIGN INPUTS AND CALCULATIONS'!C27/(2*SQRT(2)*'DESIGN INPUTS AND CALCULATIONS'!C40)</f>
        <v>#REF!</v>
      </c>
      <c r="CC249" s="18"/>
      <c r="CD249" s="18"/>
      <c r="CE249" s="18"/>
    </row>
    <row r="250" spans="1:83">
      <c r="A250" s="139" t="s">
        <v>393</v>
      </c>
      <c r="B250" t="e">
        <f>(2*SQRT(2)/PI())*'DESIGN INPUTS AND CALCULATIONS'!C25*'DESIGN INPUTS AND CALCULATIONS'!C40/(2*PI()*'DESIGN INPUTS AND CALCULATIONS'!C97*0.000001*'DESIGN INPUTS AND CALCULATIONS'!#REF!*1000)</f>
        <v>#REF!</v>
      </c>
      <c r="CC250" s="18"/>
      <c r="CD250" s="18"/>
      <c r="CE250" s="18"/>
    </row>
    <row r="251" spans="1:83">
      <c r="A251" s="139" t="s">
        <v>394</v>
      </c>
      <c r="B251" t="e">
        <f>SQRT(B249*B249+B250*B250)</f>
        <v>#REF!</v>
      </c>
      <c r="CC251" s="18"/>
      <c r="CD251" s="18"/>
      <c r="CE251" s="18"/>
    </row>
    <row r="252" spans="1:83">
      <c r="A252" s="139" t="s">
        <v>395</v>
      </c>
      <c r="B252" t="e">
        <f>B251/(2*PI()*'DESIGN INPUTS AND CALCULATIONS'!C92*0.000001*'DESIGN INPUTS AND CALCULATIONS'!#REF!*1000)</f>
        <v>#REF!</v>
      </c>
      <c r="CC252" s="18"/>
      <c r="CD252" s="18"/>
      <c r="CE252" s="18"/>
    </row>
    <row r="253" spans="1:83">
      <c r="A253" s="139" t="s">
        <v>396</v>
      </c>
      <c r="B253" t="e">
        <f>'DESIGN INPUTS AND CALCULATIONS'!C32/2+SQRT(2)*B252</f>
        <v>#REF!</v>
      </c>
      <c r="CC253" s="18"/>
      <c r="CD253" s="18"/>
      <c r="CE253" s="18"/>
    </row>
    <row r="254" spans="1:83">
      <c r="A254" s="139" t="s">
        <v>397</v>
      </c>
      <c r="B254" t="e">
        <f>'DESIGN INPUTS AND CALCULATIONS'!C32/2-SQRT(2)*B252</f>
        <v>#REF!</v>
      </c>
      <c r="CC254" s="18"/>
      <c r="CD254" s="18"/>
      <c r="CE254" s="18"/>
    </row>
    <row r="255" spans="1:83">
      <c r="A255" s="139" t="s">
        <v>398</v>
      </c>
      <c r="B255" t="e">
        <f>B253-B254</f>
        <v>#REF!</v>
      </c>
      <c r="CC255" s="18"/>
      <c r="CD255" s="18"/>
      <c r="CE255" s="18"/>
    </row>
    <row r="256" spans="1:83">
      <c r="A256" s="140" t="s">
        <v>411</v>
      </c>
      <c r="B256" t="e">
        <f>B255/'DESIGN INPUTS AND CALCULATIONS'!C173+(1/('DESIGN INPUTS AND CALCULATIONS'!C170*0.000000000001))*'DESIGN INPUTS AND CALCULATIONS'!C167*0.001/(2*'DESIGN INPUTS AND CALCULATIONS'!#REF!*1000)</f>
        <v>#REF!</v>
      </c>
      <c r="CC256" s="18"/>
      <c r="CD256" s="18"/>
      <c r="CE256" s="18"/>
    </row>
    <row r="257" spans="1:83">
      <c r="CC257" s="18"/>
      <c r="CD257" s="18"/>
      <c r="CE257" s="18"/>
    </row>
    <row r="258" spans="1:83">
      <c r="A258" s="123" t="s">
        <v>356</v>
      </c>
      <c r="B258" s="54" t="s">
        <v>332</v>
      </c>
      <c r="CC258" s="18"/>
      <c r="CD258" s="18"/>
      <c r="CE258" s="18"/>
    </row>
    <row r="259" spans="1:83">
      <c r="A259" s="123" t="s">
        <v>409</v>
      </c>
      <c r="B259" s="54">
        <f>(26*B260/(19))*(1200+0.000776/('DESIGN INPUTS AND CALCULATIONS'!C203/1000000000))</f>
        <v>7.5067669172932311E-2</v>
      </c>
      <c r="CC259" s="18"/>
      <c r="CD259" s="18"/>
      <c r="CE259" s="18"/>
    </row>
    <row r="260" spans="1:83">
      <c r="A260" s="123" t="s">
        <v>361</v>
      </c>
      <c r="B260" s="168">
        <f>'DESIGN INPUTS AND CALCULATIONS'!C204/(98000)</f>
        <v>6.1224489795918363E-6</v>
      </c>
      <c r="CC260" s="18"/>
      <c r="CD260" s="18"/>
      <c r="CE260" s="18"/>
    </row>
    <row r="261" spans="1:83" ht="14.45" customHeight="1">
      <c r="A261" s="123" t="s">
        <v>360</v>
      </c>
      <c r="B261" s="54">
        <f>3.5/(1-((B260/'DESIGN INPUTS AND CALCULATIONS'!C206)*(1200+(0.000776)/('DESIGN INPUTS AND CALCULATIONS'!C203/1000000000))))</f>
        <v>4.1292134831460672</v>
      </c>
      <c r="CC261" s="18"/>
      <c r="CD261" s="18"/>
      <c r="CE261" s="18"/>
    </row>
    <row r="262" spans="1:83">
      <c r="A262" s="123" t="s">
        <v>357</v>
      </c>
      <c r="B262" s="169">
        <f>(B261-3.5)/B260</f>
        <v>102771.53558052432</v>
      </c>
      <c r="CC262" s="18"/>
      <c r="CD262" s="18"/>
      <c r="CE262" s="18"/>
    </row>
    <row r="263" spans="1:83">
      <c r="A263" s="123" t="s">
        <v>407</v>
      </c>
      <c r="B263" s="54">
        <f>B262*13/B261</f>
        <v>323555.5555555555</v>
      </c>
      <c r="CC263" s="18"/>
      <c r="CD263" s="18"/>
      <c r="CE263" s="18"/>
    </row>
    <row r="264" spans="1:83">
      <c r="A264" s="123" t="s">
        <v>408</v>
      </c>
      <c r="B264" s="54">
        <f>B262*B263/(B263-B262)</f>
        <v>150610.09077475191</v>
      </c>
      <c r="CC264" s="18"/>
      <c r="CD264" s="18"/>
      <c r="CE264" s="18"/>
    </row>
    <row r="265" spans="1:83">
      <c r="A265" s="123" t="s">
        <v>358</v>
      </c>
      <c r="B265" s="54">
        <f>'DESIGN INPUTS AND CALCULATIONS'!C209*1000</f>
        <v>330000</v>
      </c>
      <c r="CC265" s="18"/>
      <c r="CD265" s="18"/>
      <c r="CE265" s="18"/>
    </row>
    <row r="266" spans="1:83">
      <c r="A266" s="123" t="s">
        <v>359</v>
      </c>
      <c r="B266" s="54">
        <f>'DESIGN INPUTS AND CALCULATIONS'!C210*1000</f>
        <v>150000</v>
      </c>
      <c r="CC266" s="18"/>
      <c r="CD266" s="18"/>
      <c r="CE266" s="18"/>
    </row>
    <row r="267" spans="1:83">
      <c r="A267" t="s">
        <v>357</v>
      </c>
      <c r="B267" s="54">
        <f>B265*B266/(B265+B266)</f>
        <v>103125</v>
      </c>
      <c r="CC267" s="18"/>
      <c r="CD267" s="18"/>
      <c r="CE267" s="18"/>
    </row>
    <row r="268" spans="1:83">
      <c r="A268" s="123" t="s">
        <v>360</v>
      </c>
      <c r="B268" s="54">
        <f>13*B266/(B265+B266)</f>
        <v>4.0625</v>
      </c>
      <c r="CC268" s="18"/>
      <c r="CD268" s="18"/>
      <c r="CE268" s="18"/>
    </row>
    <row r="269" spans="1:83">
      <c r="A269" s="123" t="s">
        <v>361</v>
      </c>
      <c r="B269" s="54">
        <f>(B268-3.5)/B267</f>
        <v>5.4545454545454545E-6</v>
      </c>
      <c r="CC269" s="18"/>
      <c r="CD269" s="18"/>
      <c r="CE269" s="18"/>
    </row>
    <row r="270" spans="1:83">
      <c r="A270" s="123" t="s">
        <v>406</v>
      </c>
      <c r="B270" s="54">
        <f>(-0.000776)/(B267*'DESIGN INPUTS AND CALCULATIONS'!C203/1000000000)</f>
        <v>-7.5248484848484842E-2</v>
      </c>
      <c r="CC270" s="18"/>
      <c r="CD270" s="18"/>
      <c r="CE270" s="18"/>
    </row>
    <row r="271" spans="1:83">
      <c r="A271" s="123" t="s">
        <v>362</v>
      </c>
      <c r="B271" s="54">
        <f>(1200*13/B265)+B268*(1-EXP(B270))</f>
        <v>0.3417512266520023</v>
      </c>
      <c r="CC271" s="18"/>
      <c r="CD271" s="18"/>
      <c r="CE271" s="18"/>
    </row>
    <row r="272" spans="1:83">
      <c r="A272" s="123" t="s">
        <v>363</v>
      </c>
      <c r="B272" s="54">
        <f>B269*100000</f>
        <v>0.54545454545454541</v>
      </c>
      <c r="CC272" s="18"/>
      <c r="CD272" s="18"/>
      <c r="CE272" s="18"/>
    </row>
    <row r="273" spans="1:83">
      <c r="A273" s="123" t="s">
        <v>365</v>
      </c>
      <c r="B273" s="54">
        <f>B268+'DESIGN INPUTS AND CALCULATIONS'!C200*0.000001*'tables and calculations'!B267</f>
        <v>7.9296875</v>
      </c>
      <c r="CC273" s="18"/>
      <c r="CD273" s="18"/>
      <c r="CE273" s="18"/>
    </row>
    <row r="274" spans="1:83">
      <c r="A274" s="123" t="s">
        <v>379</v>
      </c>
      <c r="B274" s="54">
        <v>0</v>
      </c>
      <c r="CC274" s="18"/>
      <c r="CD274" s="18"/>
      <c r="CE274" s="18"/>
    </row>
    <row r="275" spans="1:83">
      <c r="CC275" s="18"/>
      <c r="CD275" s="18"/>
      <c r="CE275" s="18"/>
    </row>
    <row r="276" spans="1:83">
      <c r="A276" s="123" t="s">
        <v>413</v>
      </c>
      <c r="CC276" s="18"/>
      <c r="CD276" s="18"/>
      <c r="CE276" s="18"/>
    </row>
    <row r="277" spans="1:83">
      <c r="A277" s="123" t="s">
        <v>414</v>
      </c>
      <c r="B277" s="119" t="e">
        <f>'DESIGN INPUTS AND CALCULATIONS'!#REF!*1000</f>
        <v>#REF!</v>
      </c>
      <c r="CC277" s="18"/>
      <c r="CD277" s="18"/>
      <c r="CE277" s="18"/>
    </row>
    <row r="278" spans="1:83">
      <c r="A278" s="123" t="s">
        <v>415</v>
      </c>
      <c r="B278" s="159">
        <f>'DESIGN INPUTS AND CALCULATIONS'!C167/1000</f>
        <v>2E-3</v>
      </c>
      <c r="CC278" s="18"/>
      <c r="CD278" s="18"/>
      <c r="CE278" s="18"/>
    </row>
    <row r="279" spans="1:83">
      <c r="A279" s="123" t="s">
        <v>417</v>
      </c>
      <c r="B279" s="159">
        <f>'DESIGN INPUTS AND CALCULATIONS'!C170</f>
        <v>3300</v>
      </c>
      <c r="CC279" s="18"/>
      <c r="CD279" s="18"/>
      <c r="CE279" s="18"/>
    </row>
    <row r="280" spans="1:83">
      <c r="A280" s="123" t="s">
        <v>416</v>
      </c>
      <c r="B280" t="e">
        <f>B278/(2*B277*B279/(1000000000000))</f>
        <v>#REF!</v>
      </c>
      <c r="CC280" s="18"/>
      <c r="CD280" s="18"/>
      <c r="CE280" s="18"/>
    </row>
    <row r="281" spans="1:83">
      <c r="A281" s="123" t="s">
        <v>418</v>
      </c>
      <c r="B281" t="e">
        <f>B280/0.4</f>
        <v>#REF!</v>
      </c>
      <c r="CC281" s="18"/>
      <c r="CD281" s="18"/>
      <c r="CE281" s="18"/>
    </row>
    <row r="282" spans="1:83">
      <c r="CC282" s="18"/>
      <c r="CD282" s="18"/>
      <c r="CE282" s="18"/>
    </row>
    <row r="283" spans="1:83">
      <c r="K283" s="436" t="s">
        <v>542</v>
      </c>
      <c r="L283" s="436"/>
      <c r="CC283" s="18"/>
      <c r="CD283" s="18"/>
      <c r="CE283" s="18"/>
    </row>
    <row r="284" spans="1:83">
      <c r="A284" s="123" t="s">
        <v>448</v>
      </c>
      <c r="D284" t="s">
        <v>454</v>
      </c>
      <c r="E284" s="163" t="s">
        <v>455</v>
      </c>
      <c r="F284" t="s">
        <v>456</v>
      </c>
      <c r="G284" t="s">
        <v>457</v>
      </c>
      <c r="H284" t="s">
        <v>458</v>
      </c>
      <c r="I284" t="s">
        <v>459</v>
      </c>
      <c r="K284" t="s">
        <v>515</v>
      </c>
      <c r="L284" t="s">
        <v>502</v>
      </c>
      <c r="M284" t="s">
        <v>458</v>
      </c>
      <c r="N284" t="s">
        <v>459</v>
      </c>
      <c r="P284" t="s">
        <v>504</v>
      </c>
      <c r="Q284" t="s">
        <v>458</v>
      </c>
      <c r="R284" t="s">
        <v>459</v>
      </c>
      <c r="CC284" s="18"/>
      <c r="CD284" s="18"/>
      <c r="CE284" s="18"/>
    </row>
    <row r="285" spans="1:83">
      <c r="A285" s="123" t="s">
        <v>28</v>
      </c>
      <c r="B285">
        <f>Compensation!C21</f>
        <v>0.8</v>
      </c>
      <c r="D285" s="18">
        <v>10</v>
      </c>
      <c r="E285" s="18">
        <f>2*PI()*D285</f>
        <v>62.831853071795862</v>
      </c>
      <c r="F285" t="str">
        <f>COMPLEX(0,E285)</f>
        <v>62,8318530717959i</v>
      </c>
      <c r="G285" t="str">
        <f>IMPRODUCT($B$293,IMDIV(IMSUM(1,IMPRODUCT($B$294,F285)),IMSUM(1,IMPRODUCT($B$295,F285))))</f>
        <v>9,48888189516951-6,66861203176111i</v>
      </c>
      <c r="H285">
        <f>20*LOG10(IMABS(G285))</f>
        <v>21.28752202970718</v>
      </c>
      <c r="I285">
        <f>IMARGUMENT(G285)*180/PI()</f>
        <v>-35.098844598793342</v>
      </c>
      <c r="K285" t="str">
        <f>IMDIV(IMSUM(IMPRODUCT(F285,$A$328),1),IMSUM(IMPRODUCT(IMPOWER(F285,2),$A$330),IMPRODUCT(F285,$A$331)))</f>
        <v>0,219224265254903-10,6669315003433i</v>
      </c>
      <c r="L285" t="str">
        <f>IMPRODUCT(IMPRODUCT(IMSUM(K285,1),M324),$B$315)</f>
        <v>2,84939248459156-25,8277454245403i</v>
      </c>
      <c r="M285">
        <f>20*LOG10(IMABS(L285))</f>
        <v>28.294269478146575</v>
      </c>
      <c r="N285">
        <f>IMARGUMENT(L285)*180/PI()+180</f>
        <v>96.295579024933602</v>
      </c>
      <c r="P285" t="str">
        <f>IMPRODUCT(L285,G285)</f>
        <v>-145,197665132079-264,077918957925i</v>
      </c>
      <c r="Q285">
        <f>20*LOG10(IMABS(P285))</f>
        <v>49.581791507853765</v>
      </c>
      <c r="R285">
        <f>IMARGUMENT(P285)*180/PI()+180</f>
        <v>61.196734426140353</v>
      </c>
      <c r="CC285" s="18"/>
      <c r="CD285" s="18"/>
      <c r="CE285" s="18"/>
    </row>
    <row r="286" spans="1:83">
      <c r="A286" s="123" t="s">
        <v>27</v>
      </c>
      <c r="B286" s="119">
        <f>Compensation!C13</f>
        <v>4.3181818181818175</v>
      </c>
      <c r="D286" s="18">
        <f>D285+10</f>
        <v>20</v>
      </c>
      <c r="E286" s="18">
        <f t="shared" ref="E286:E321" si="50">2*PI()*D286</f>
        <v>125.66370614359172</v>
      </c>
      <c r="F286" t="str">
        <f t="shared" ref="F286:F321" si="51">COMPLEX(0,E286)</f>
        <v>125,663706143592i</v>
      </c>
      <c r="G286" t="str">
        <f t="shared" ref="G286:G321" si="52">IMPRODUCT($B$293,IMDIV(IMSUM(1,IMPRODUCT($B$294,F286)),IMSUM(1,IMPRODUCT($B$295,F286))))</f>
        <v>4,76388665677685-6,69594420676701i</v>
      </c>
      <c r="H286">
        <f t="shared" ref="H286:H321" si="53">20*LOG10(IMABS(G286))</f>
        <v>18.294985819383879</v>
      </c>
      <c r="I286">
        <f t="shared" ref="I286:I321" si="54">IMARGUMENT(G286)*180/PI()</f>
        <v>-54.569726325202204</v>
      </c>
      <c r="K286" t="str">
        <f t="shared" ref="K286:K321" si="55">IMDIV(IMSUM(IMPRODUCT(F286,$A$328),1),IMSUM(IMPRODUCT(IMPOWER(F286,2),$A$330),IMPRODUCT(F286,$A$331)))</f>
        <v>0,219224202752596-5,33356712330867i</v>
      </c>
      <c r="L286" t="str">
        <f t="shared" ref="L286:L321" si="56">IMPRODUCT(IMPRODUCT(IMSUM(K286,1),M325),$B$315)</f>
        <v>2,84925859098481-12,9309013153801i</v>
      </c>
      <c r="M286">
        <f t="shared" ref="M286:M321" si="57">20*LOG10(IMABS(L286))</f>
        <v>22.438475219266216</v>
      </c>
      <c r="N286">
        <f t="shared" ref="N286:N321" si="58">IMARGUMENT(L286)*180/PI()+180</f>
        <v>102.42626801719116</v>
      </c>
      <c r="P286" t="str">
        <f t="shared" ref="P286:P321" si="59">IMPRODUCT(L286,G286)</f>
        <v>-73,0110487676959-80,6798247923233i</v>
      </c>
      <c r="Q286">
        <f t="shared" ref="Q286:Q321" si="60">20*LOG10(IMABS(P286))</f>
        <v>40.733461038650091</v>
      </c>
      <c r="R286">
        <f t="shared" ref="R286:R321" si="61">IMARGUMENT(P286)*180/PI()+180</f>
        <v>47.856541691988951</v>
      </c>
      <c r="CC286" s="18"/>
      <c r="CD286" s="18"/>
      <c r="CE286" s="18"/>
    </row>
    <row r="287" spans="1:83">
      <c r="A287" s="123" t="s">
        <v>29</v>
      </c>
      <c r="B287" s="119">
        <f>Compensation!C14</f>
        <v>0.57436383212852093</v>
      </c>
      <c r="D287" s="18">
        <f t="shared" ref="D287:D294" si="62">D286+10</f>
        <v>30</v>
      </c>
      <c r="E287" s="18">
        <f t="shared" si="50"/>
        <v>188.49555921538757</v>
      </c>
      <c r="F287" t="str">
        <f t="shared" si="51"/>
        <v>188,495559215388i</v>
      </c>
      <c r="G287" t="str">
        <f t="shared" si="52"/>
        <v>2,60333367740728-5,48872537638545i</v>
      </c>
      <c r="H287">
        <f t="shared" si="53"/>
        <v>15.67066998371773</v>
      </c>
      <c r="I287">
        <f t="shared" si="54"/>
        <v>-64.624748371525314</v>
      </c>
      <c r="K287" t="str">
        <f t="shared" si="55"/>
        <v>0,219224098582163-3,55582405227236i</v>
      </c>
      <c r="L287" t="str">
        <f t="shared" si="56"/>
        <v>2,84903546250306-8,63951921027488i</v>
      </c>
      <c r="M287">
        <f t="shared" si="57"/>
        <v>19.178115359983487</v>
      </c>
      <c r="N287">
        <f t="shared" si="58"/>
        <v>108.25089287889847</v>
      </c>
      <c r="P287" t="str">
        <f t="shared" si="59"/>
        <v>-40,0029583615435-38,1291245579784i</v>
      </c>
      <c r="Q287">
        <f t="shared" si="60"/>
        <v>34.848785343701223</v>
      </c>
      <c r="R287">
        <f t="shared" si="61"/>
        <v>43.626144507373198</v>
      </c>
      <c r="CC287" s="18"/>
      <c r="CD287" s="18"/>
      <c r="CE287" s="18"/>
    </row>
    <row r="288" spans="1:83">
      <c r="A288" s="123" t="s">
        <v>10</v>
      </c>
      <c r="B288">
        <f>B286*B285*B285</f>
        <v>2.7636363636363637</v>
      </c>
      <c r="D288" s="18">
        <f t="shared" si="62"/>
        <v>40</v>
      </c>
      <c r="E288" s="18">
        <f t="shared" si="50"/>
        <v>251.32741228718345</v>
      </c>
      <c r="F288" t="str">
        <f t="shared" si="51"/>
        <v>251,327412287183i</v>
      </c>
      <c r="G288" t="str">
        <f t="shared" si="52"/>
        <v>1,59231308731818-4,47619364630355i</v>
      </c>
      <c r="H288">
        <f t="shared" si="53"/>
        <v>13.535656264263601</v>
      </c>
      <c r="I288">
        <f t="shared" si="54"/>
        <v>-70.418038724653186</v>
      </c>
      <c r="K288" t="str">
        <f t="shared" si="55"/>
        <v>0,219223952743723-2,66698630763934i</v>
      </c>
      <c r="L288" t="str">
        <f t="shared" si="56"/>
        <v>2,84872314042739-6,49949997817158i</v>
      </c>
      <c r="M288">
        <f t="shared" si="57"/>
        <v>17.020747129924246</v>
      </c>
      <c r="N288">
        <f t="shared" si="58"/>
        <v>113.66778219292165</v>
      </c>
      <c r="P288" t="str">
        <f t="shared" si="59"/>
        <v>-24,556961367793-23,1006752975258i</v>
      </c>
      <c r="Q288">
        <f t="shared" si="60"/>
        <v>30.556403394187839</v>
      </c>
      <c r="R288">
        <f t="shared" si="61"/>
        <v>43.249743468268463</v>
      </c>
      <c r="CC288" s="18"/>
      <c r="CD288" s="18"/>
      <c r="CE288" s="18"/>
    </row>
    <row r="289" spans="1:83">
      <c r="A289" s="123" t="s">
        <v>449</v>
      </c>
      <c r="B289">
        <f>((B286+1)*B285^2-1)^2+((B285^2-1)*B285*B287*B286)^2</f>
        <v>6.2876918980058374</v>
      </c>
      <c r="D289" s="18">
        <f t="shared" si="62"/>
        <v>50</v>
      </c>
      <c r="E289" s="18">
        <f t="shared" si="50"/>
        <v>314.15926535897933</v>
      </c>
      <c r="F289" t="str">
        <f t="shared" si="51"/>
        <v>314,159265358979i</v>
      </c>
      <c r="G289" t="str">
        <f t="shared" si="52"/>
        <v>1,0620270340509-3,73186553250955i</v>
      </c>
      <c r="H289">
        <f t="shared" si="53"/>
        <v>11.77672733729532</v>
      </c>
      <c r="I289">
        <f t="shared" si="54"/>
        <v>-74.114526023913001</v>
      </c>
      <c r="K289" t="str">
        <f t="shared" si="55"/>
        <v>0,219223765237442-2,13371069345968i</v>
      </c>
      <c r="L289" t="str">
        <f t="shared" si="56"/>
        <v>2,84832168252446-5,22002295325671i</v>
      </c>
      <c r="M289">
        <f t="shared" si="57"/>
        <v>15.485316129608563</v>
      </c>
      <c r="N289">
        <f t="shared" si="58"/>
        <v>118.61922648173332</v>
      </c>
      <c r="P289" t="str">
        <f t="shared" si="59"/>
        <v>-16,4554291096531-16,1733590072375i</v>
      </c>
      <c r="Q289">
        <f t="shared" si="60"/>
        <v>27.26204346690389</v>
      </c>
      <c r="R289">
        <f t="shared" si="61"/>
        <v>44.504700457820348</v>
      </c>
      <c r="CC289" s="18"/>
      <c r="CD289" s="18"/>
      <c r="CE289" s="18"/>
    </row>
    <row r="290" spans="1:83">
      <c r="A290" s="123" t="s">
        <v>450</v>
      </c>
      <c r="B290" s="18">
        <f>2*((B286+1)*B285^2-1)*(B286+1)+((B285^2-1)*B287*B286)^2+2*(B285*B287*B286)^2*(B285^2-1)</f>
        <v>23.528597118700862</v>
      </c>
      <c r="D290" s="18">
        <f t="shared" si="62"/>
        <v>60</v>
      </c>
      <c r="E290" s="18">
        <f t="shared" si="50"/>
        <v>376.99111843077515</v>
      </c>
      <c r="F290" t="str">
        <f t="shared" si="51"/>
        <v>376,991118430775i</v>
      </c>
      <c r="G290" t="str">
        <f t="shared" si="52"/>
        <v>0,754797798092086-3,18274823114788i</v>
      </c>
      <c r="H290">
        <f t="shared" si="53"/>
        <v>10.29367786378975</v>
      </c>
      <c r="I290">
        <f t="shared" si="54"/>
        <v>-76.658611494301184</v>
      </c>
      <c r="K290" t="str">
        <f t="shared" si="55"/>
        <v>0,219223536063534-1,77821614439113i</v>
      </c>
      <c r="L290" t="str">
        <f t="shared" si="56"/>
        <v>2,84783116301989-4,37081388172365i</v>
      </c>
      <c r="M290">
        <f t="shared" si="57"/>
        <v>14.347948751037887</v>
      </c>
      <c r="N290">
        <f t="shared" si="58"/>
        <v>123.08650653961962</v>
      </c>
      <c r="P290" t="str">
        <f t="shared" si="59"/>
        <v>-11,7616634595471-12,3630102905047i</v>
      </c>
      <c r="Q290">
        <f t="shared" si="60"/>
        <v>24.641626614827633</v>
      </c>
      <c r="R290">
        <f t="shared" si="61"/>
        <v>46.427895045318451</v>
      </c>
      <c r="CC290" s="18"/>
      <c r="CD290" s="18"/>
      <c r="CE290" s="18"/>
    </row>
    <row r="291" spans="1:83">
      <c r="A291" s="123" t="s">
        <v>452</v>
      </c>
      <c r="B291" s="18">
        <f>0.001*Compensation!C3/Compensation!C6*B285/Compensation!C15*(B286/SQRT(B289)-0.5*B288/(B289*SQRT(B289))*B290)</f>
        <v>-1.2592509924104782E-4</v>
      </c>
      <c r="D291" s="18">
        <f t="shared" si="62"/>
        <v>70</v>
      </c>
      <c r="E291" s="18">
        <f t="shared" si="50"/>
        <v>439.82297150257102</v>
      </c>
      <c r="F291" t="str">
        <f t="shared" si="51"/>
        <v>439,822971502571i</v>
      </c>
      <c r="G291" t="str">
        <f t="shared" si="52"/>
        <v>0,562491469520457-2,76716076350538i</v>
      </c>
      <c r="H291">
        <f t="shared" si="53"/>
        <v>9.0165310234354283</v>
      </c>
      <c r="I291">
        <f t="shared" si="54"/>
        <v>-78.509817400432595</v>
      </c>
      <c r="K291" t="str">
        <f t="shared" si="55"/>
        <v>0,219223265222262-1,52431077526494i</v>
      </c>
      <c r="L291" t="str">
        <f t="shared" si="56"/>
        <v>2,84725167256408-3,76746891444346i</v>
      </c>
      <c r="M291">
        <f t="shared" si="57"/>
        <v>13.483177964221227</v>
      </c>
      <c r="N291">
        <f t="shared" si="58"/>
        <v>127.0800393884755</v>
      </c>
      <c r="P291" t="str">
        <f t="shared" si="59"/>
        <v>-8,823637380379-9,99797223820233i</v>
      </c>
      <c r="Q291">
        <f t="shared" si="60"/>
        <v>22.499708987656657</v>
      </c>
      <c r="R291">
        <f t="shared" si="61"/>
        <v>48.570221988042903</v>
      </c>
      <c r="CC291" s="18"/>
      <c r="CD291" s="18"/>
      <c r="CE291" s="18"/>
    </row>
    <row r="292" spans="1:83">
      <c r="A292" s="123" t="s">
        <v>453</v>
      </c>
      <c r="B292">
        <f>(1-Compensation!C4/(2*1000*Compensation!C22*B291))</f>
        <v>1.9340858535595609</v>
      </c>
      <c r="D292" s="18">
        <f t="shared" si="62"/>
        <v>80</v>
      </c>
      <c r="E292" s="18">
        <f t="shared" si="50"/>
        <v>502.6548245743669</v>
      </c>
      <c r="F292" t="str">
        <f t="shared" si="51"/>
        <v>502,654824574367i</v>
      </c>
      <c r="G292" t="str">
        <f t="shared" si="52"/>
        <v>0,43470031047303-2,44399519577239i</v>
      </c>
      <c r="H292">
        <f t="shared" si="53"/>
        <v>7.8972711218900091</v>
      </c>
      <c r="I292">
        <f t="shared" si="54"/>
        <v>-79.914578064776251</v>
      </c>
      <c r="K292" t="str">
        <f t="shared" si="55"/>
        <v>0,219222952713933-1,3338986434775i</v>
      </c>
      <c r="L292" t="str">
        <f t="shared" si="56"/>
        <v>2,84658331819015-3,31778560537341i</v>
      </c>
      <c r="M292">
        <f t="shared" si="57"/>
        <v>12.812774565120455</v>
      </c>
      <c r="N292">
        <f t="shared" si="58"/>
        <v>130.6288302739153</v>
      </c>
      <c r="P292" t="str">
        <f t="shared" si="59"/>
        <v>-6,8712414279308-8,39927838676133i</v>
      </c>
      <c r="Q292">
        <f t="shared" si="60"/>
        <v>20.710045687010471</v>
      </c>
      <c r="R292">
        <f t="shared" si="61"/>
        <v>50.714252209139033</v>
      </c>
      <c r="CC292" s="18"/>
      <c r="CD292" s="18"/>
      <c r="CE292" s="18"/>
    </row>
    <row r="293" spans="1:83">
      <c r="A293" t="s">
        <v>460</v>
      </c>
      <c r="B293">
        <f>Compensation!C12*0.000001*(Compensation!C17*0.000000000001+Compensation!C18*0.000000000001)*Compensation!C22*1000*Compensation!C9*Compensation!C3*Compensation!C7/(2*Compensation!C18*0.000000000001*Compensation!C4*B292)</f>
        <v>14.175460031713438</v>
      </c>
      <c r="D293" s="18">
        <f t="shared" si="62"/>
        <v>90</v>
      </c>
      <c r="E293" s="18">
        <f t="shared" si="50"/>
        <v>565.48667764616278</v>
      </c>
      <c r="F293" t="str">
        <f t="shared" si="51"/>
        <v>565,486677646163i</v>
      </c>
      <c r="G293" t="str">
        <f t="shared" si="52"/>
        <v>0,345691787682995-2,18651259029542i</v>
      </c>
      <c r="H293">
        <f t="shared" si="53"/>
        <v>6.9022622430109717</v>
      </c>
      <c r="I293">
        <f t="shared" si="54"/>
        <v>-81.015793084103606</v>
      </c>
      <c r="K293" t="str">
        <f t="shared" si="55"/>
        <v>0,219222598538902-1,18581533645409i</v>
      </c>
      <c r="L293" t="str">
        <f t="shared" si="56"/>
        <v>2,84582622326473-2,97053991123944i</v>
      </c>
      <c r="M293">
        <f t="shared" si="57"/>
        <v>12.284731009735738</v>
      </c>
      <c r="N293">
        <f t="shared" si="58"/>
        <v>133.77166033924178</v>
      </c>
      <c r="P293" t="str">
        <f t="shared" si="59"/>
        <v>-5,51134416134454-7,24932611926125i</v>
      </c>
      <c r="Q293">
        <f t="shared" si="60"/>
        <v>19.18699325274671</v>
      </c>
      <c r="R293">
        <f t="shared" si="61"/>
        <v>52.755867255138199</v>
      </c>
      <c r="CC293" s="18"/>
      <c r="CD293" s="18"/>
      <c r="CE293" s="18"/>
    </row>
    <row r="294" spans="1:83">
      <c r="A294" s="163" t="s">
        <v>462</v>
      </c>
      <c r="B294" s="164">
        <f>Compensation!C19*0.001*Compensation!C20*0.001</f>
        <v>0</v>
      </c>
      <c r="D294" s="18">
        <f t="shared" si="62"/>
        <v>100</v>
      </c>
      <c r="E294" s="18">
        <f t="shared" si="50"/>
        <v>628.31853071795865</v>
      </c>
      <c r="F294" t="str">
        <f t="shared" si="51"/>
        <v>628,318530717959i</v>
      </c>
      <c r="G294" t="str">
        <f t="shared" si="52"/>
        <v>0,281313804534454-1,97702178438321i</v>
      </c>
      <c r="H294">
        <f t="shared" si="53"/>
        <v>6.0072820605273414</v>
      </c>
      <c r="I294">
        <f t="shared" si="54"/>
        <v>-81.901649300864747</v>
      </c>
      <c r="K294" t="str">
        <f t="shared" si="55"/>
        <v>0,219222202697576-1,0673622066345i</v>
      </c>
      <c r="L294" t="str">
        <f t="shared" si="56"/>
        <v>2,84498052743112-2,69499699159954i</v>
      </c>
      <c r="M294">
        <f t="shared" si="57"/>
        <v>11.863042063213925</v>
      </c>
      <c r="N294">
        <f t="shared" si="58"/>
        <v>136.55078698273596</v>
      </c>
      <c r="P294" t="str">
        <f t="shared" si="59"/>
        <v>-4,52773546524142-6,38272833579313i</v>
      </c>
      <c r="Q294">
        <f t="shared" si="60"/>
        <v>17.870324123741263</v>
      </c>
      <c r="R294">
        <f t="shared" si="61"/>
        <v>54.64913768187121</v>
      </c>
      <c r="CC294" s="18"/>
      <c r="CD294" s="18"/>
      <c r="CE294" s="18"/>
    </row>
    <row r="295" spans="1:83">
      <c r="A295" s="163" t="s">
        <v>461</v>
      </c>
      <c r="B295">
        <f>Compensation!C19*0.001*(Compensation!C7/(2*B292)+Compensation!C20*0.001)</f>
        <v>1.1185117278750857E-2</v>
      </c>
      <c r="D295" s="18">
        <f>D294+100</f>
        <v>200</v>
      </c>
      <c r="E295" s="18">
        <f t="shared" si="50"/>
        <v>1256.6370614359173</v>
      </c>
      <c r="F295" t="str">
        <f t="shared" si="51"/>
        <v>1256,63706143592i</v>
      </c>
      <c r="G295" t="str">
        <f t="shared" si="52"/>
        <v>0,0713910240880835-1,00344602757865i</v>
      </c>
      <c r="H295">
        <f t="shared" si="53"/>
        <v>5.1807736742063903E-2</v>
      </c>
      <c r="I295">
        <f t="shared" si="54"/>
        <v>-85.930499860555571</v>
      </c>
      <c r="K295" t="str">
        <f t="shared" si="55"/>
        <v>0,219215952760852-0,534694787000647i</v>
      </c>
      <c r="L295" t="str">
        <f t="shared" si="56"/>
        <v>2,83169272781126-1,51649142039382i</v>
      </c>
      <c r="M295">
        <f t="shared" si="57"/>
        <v>10.136052015236057</v>
      </c>
      <c r="N295">
        <f t="shared" si="58"/>
        <v>151.82906421372809</v>
      </c>
      <c r="P295" t="str">
        <f t="shared" si="59"/>
        <v>-1,31955984791006-2,94971469456827i</v>
      </c>
      <c r="Q295">
        <f t="shared" si="60"/>
        <v>10.187859751978131</v>
      </c>
      <c r="R295">
        <f t="shared" si="61"/>
        <v>65.898564353172517</v>
      </c>
      <c r="CC295" s="18"/>
      <c r="CD295" s="18"/>
      <c r="CE295" s="18"/>
    </row>
    <row r="296" spans="1:83">
      <c r="D296" s="18">
        <f t="shared" ref="D296:D303" si="63">D295+100</f>
        <v>300</v>
      </c>
      <c r="E296" s="18">
        <f t="shared" si="50"/>
        <v>1884.9555921538758</v>
      </c>
      <c r="F296" t="str">
        <f t="shared" si="51"/>
        <v>1884,95559215388i</v>
      </c>
      <c r="G296" t="str">
        <f t="shared" si="52"/>
        <v>0,0318183690139064-0,670840971933166i</v>
      </c>
      <c r="H296">
        <f t="shared" si="53"/>
        <v>-3.4578492391838349</v>
      </c>
      <c r="I296">
        <f t="shared" si="54"/>
        <v>-87.284463699096619</v>
      </c>
      <c r="K296" t="str">
        <f t="shared" si="55"/>
        <v>0,219205536991531-0,357589420912823i</v>
      </c>
      <c r="L296" t="str">
        <f t="shared" si="56"/>
        <v>2,8098159003716-1,19647658104894i</v>
      </c>
      <c r="M296">
        <f t="shared" si="57"/>
        <v>9.6972435704895243</v>
      </c>
      <c r="N296">
        <f t="shared" si="58"/>
        <v>156.93471174114572</v>
      </c>
      <c r="P296" t="str">
        <f t="shared" si="59"/>
        <v>-0,713241753346977-1,92300956293086i</v>
      </c>
      <c r="Q296">
        <f t="shared" si="60"/>
        <v>6.2393943313056859</v>
      </c>
      <c r="R296">
        <f t="shared" si="61"/>
        <v>69.6502480420491</v>
      </c>
      <c r="CC296" s="18"/>
      <c r="CD296" s="18"/>
      <c r="CE296" s="18"/>
    </row>
    <row r="297" spans="1:83">
      <c r="A297" t="s">
        <v>547</v>
      </c>
      <c r="D297" s="18">
        <f t="shared" si="63"/>
        <v>400</v>
      </c>
      <c r="E297" s="18">
        <f t="shared" si="50"/>
        <v>2513.2741228718346</v>
      </c>
      <c r="F297" t="str">
        <f t="shared" si="51"/>
        <v>2513,27412287183i</v>
      </c>
      <c r="G297" t="str">
        <f t="shared" si="52"/>
        <v>0,0179154258150852-0,50362529733i</v>
      </c>
      <c r="H297">
        <f t="shared" si="53"/>
        <v>-5.9523570321891146</v>
      </c>
      <c r="I297">
        <f t="shared" si="54"/>
        <v>-87.96268050592802</v>
      </c>
      <c r="K297" t="str">
        <f t="shared" si="55"/>
        <v>0,219190956577209-0,269374471902931i</v>
      </c>
      <c r="L297" t="str">
        <f t="shared" si="56"/>
        <v>2,77974152649593-1,08859219507271i</v>
      </c>
      <c r="M297">
        <f t="shared" si="57"/>
        <v>9.4997497906869324</v>
      </c>
      <c r="N297">
        <f t="shared" si="58"/>
        <v>158.61387735098006</v>
      </c>
      <c r="P297" t="str">
        <f t="shared" si="59"/>
        <v>-0,498442314811561-1,41945074549577i</v>
      </c>
      <c r="Q297">
        <f t="shared" si="60"/>
        <v>3.5473927584978315</v>
      </c>
      <c r="R297">
        <f t="shared" si="61"/>
        <v>70.651196845052098</v>
      </c>
      <c r="CC297" s="18"/>
      <c r="CD297" s="18"/>
      <c r="CE297" s="18"/>
    </row>
    <row r="298" spans="1:83">
      <c r="A298" t="s">
        <v>465</v>
      </c>
      <c r="D298" s="18">
        <f t="shared" si="63"/>
        <v>500</v>
      </c>
      <c r="E298" s="18">
        <f t="shared" si="50"/>
        <v>3141.5926535897929</v>
      </c>
      <c r="F298" t="str">
        <f t="shared" si="51"/>
        <v>3141,59265358979i</v>
      </c>
      <c r="G298" t="str">
        <f t="shared" si="52"/>
        <v>0,0114710916409428-0,403083632926061i</v>
      </c>
      <c r="H298">
        <f t="shared" si="53"/>
        <v>-7.8885808889078852</v>
      </c>
      <c r="I298">
        <f t="shared" si="54"/>
        <v>-88.369897111552632</v>
      </c>
      <c r="K298" t="str">
        <f t="shared" si="55"/>
        <v>0,219172213180043-0,216715581889345i</v>
      </c>
      <c r="L298" t="str">
        <f t="shared" si="56"/>
        <v>2,74199321987132-1,06289326832187i</v>
      </c>
      <c r="M298">
        <f t="shared" si="57"/>
        <v>9.3692918552918805</v>
      </c>
      <c r="N298">
        <f t="shared" si="58"/>
        <v>158.81191249478729</v>
      </c>
      <c r="P298" t="str">
        <f t="shared" si="59"/>
        <v>-0,396981224503846-1,11744513460982i</v>
      </c>
      <c r="Q298">
        <f t="shared" si="60"/>
        <v>1.4807109663839904</v>
      </c>
      <c r="R298">
        <f t="shared" si="61"/>
        <v>70.442015383234661</v>
      </c>
      <c r="CC298" s="18"/>
      <c r="CD298" s="18"/>
      <c r="CE298" s="18"/>
    </row>
    <row r="299" spans="1:83">
      <c r="A299" t="s">
        <v>466</v>
      </c>
      <c r="D299" s="18">
        <f t="shared" si="63"/>
        <v>600</v>
      </c>
      <c r="E299" s="18">
        <f t="shared" si="50"/>
        <v>3769.9111843077517</v>
      </c>
      <c r="F299" t="str">
        <f t="shared" si="51"/>
        <v>3769,91118430775i</v>
      </c>
      <c r="G299" t="str">
        <f t="shared" si="52"/>
        <v>0,00796800604866534-0,33598610410985i</v>
      </c>
      <c r="H299">
        <f t="shared" si="53"/>
        <v>-9.4711318308813439</v>
      </c>
      <c r="I299">
        <f t="shared" si="54"/>
        <v>-88.641468935685808</v>
      </c>
      <c r="K299" t="str">
        <f t="shared" si="55"/>
        <v>0,219149308936283-0,181834605880466i</v>
      </c>
      <c r="L299" t="str">
        <f t="shared" si="56"/>
        <v>2,69720466966642-1,0755976327651i</v>
      </c>
      <c r="M299">
        <f t="shared" si="57"/>
        <v>9.2592149662955716</v>
      </c>
      <c r="N299">
        <f t="shared" si="58"/>
        <v>158.25875873976256</v>
      </c>
      <c r="P299" t="str">
        <f t="shared" si="59"/>
        <v>-0,339894515100133-0,914793657391918i</v>
      </c>
      <c r="Q299">
        <f t="shared" si="60"/>
        <v>-0.21191686458577075</v>
      </c>
      <c r="R299">
        <f t="shared" si="61"/>
        <v>69.617289804076748</v>
      </c>
      <c r="CC299" s="18"/>
      <c r="CD299" s="18"/>
      <c r="CE299" s="18"/>
    </row>
    <row r="300" spans="1:83">
      <c r="D300" s="18">
        <f t="shared" si="63"/>
        <v>700</v>
      </c>
      <c r="E300" s="18">
        <f t="shared" si="50"/>
        <v>4398.22971502571</v>
      </c>
      <c r="F300" t="str">
        <f t="shared" si="51"/>
        <v>4398,22971502571i</v>
      </c>
      <c r="G300" t="str">
        <f t="shared" si="52"/>
        <v>0,00585491839366435-0,288031042786947i</v>
      </c>
      <c r="H300">
        <f t="shared" si="53"/>
        <v>-10.809419919668816</v>
      </c>
      <c r="I300">
        <f t="shared" si="54"/>
        <v>-88.835486908128743</v>
      </c>
      <c r="K300" t="str">
        <f t="shared" si="55"/>
        <v>0,21912224645566-0,157112316938613i</v>
      </c>
      <c r="L300" t="str">
        <f t="shared" si="56"/>
        <v>2,64609436696012-1,10763301157003i</v>
      </c>
      <c r="M300">
        <f t="shared" si="57"/>
        <v>9.1532944990761642</v>
      </c>
      <c r="N300">
        <f t="shared" si="58"/>
        <v>157.28622141126607</v>
      </c>
      <c r="P300" t="str">
        <f t="shared" si="59"/>
        <v>-0,303540024767276-0,768642420721061i</v>
      </c>
      <c r="Q300">
        <f t="shared" si="60"/>
        <v>-1.6561254205926521</v>
      </c>
      <c r="R300">
        <f t="shared" si="61"/>
        <v>68.450734503137326</v>
      </c>
      <c r="CC300" s="18"/>
      <c r="CD300" s="18"/>
      <c r="CE300" s="18"/>
    </row>
    <row r="301" spans="1:83">
      <c r="A301" t="s">
        <v>500</v>
      </c>
      <c r="B301">
        <f>Compensation!C27*1000</f>
        <v>16900</v>
      </c>
      <c r="D301" s="18">
        <f t="shared" si="63"/>
        <v>800</v>
      </c>
      <c r="E301" s="18">
        <f t="shared" si="50"/>
        <v>5026.5482457436692</v>
      </c>
      <c r="F301" t="str">
        <f t="shared" si="51"/>
        <v>5026,54824574367i</v>
      </c>
      <c r="G301" t="str">
        <f t="shared" si="52"/>
        <v>0,00448310587939611-0,252051562131627i</v>
      </c>
      <c r="H301">
        <f t="shared" si="53"/>
        <v>-11.968838422828664</v>
      </c>
      <c r="I301">
        <f t="shared" si="54"/>
        <v>-88.98101816132052</v>
      </c>
      <c r="K301" t="str">
        <f t="shared" si="55"/>
        <v>0,219091028820639-0,138739082426451i</v>
      </c>
      <c r="L301" t="str">
        <f t="shared" si="56"/>
        <v>2,58943888877042-1,14927837667587i</v>
      </c>
      <c r="M301">
        <f t="shared" si="57"/>
        <v>9.0450102469828906</v>
      </c>
      <c r="N301">
        <f t="shared" si="58"/>
        <v>156.06677317087733</v>
      </c>
      <c r="P301" t="str">
        <f t="shared" si="59"/>
        <v>-0,27806868145867-0,657824453606507i</v>
      </c>
      <c r="Q301">
        <f t="shared" si="60"/>
        <v>-2.9238281758457751</v>
      </c>
      <c r="R301">
        <f t="shared" si="61"/>
        <v>67.085755009556806</v>
      </c>
      <c r="CC301" s="18"/>
      <c r="CD301" s="18"/>
      <c r="CE301" s="18"/>
    </row>
    <row r="302" spans="1:83">
      <c r="A302" t="s">
        <v>486</v>
      </c>
      <c r="B302">
        <f>Compensation!C26*1000</f>
        <v>147000</v>
      </c>
      <c r="D302" s="18">
        <f t="shared" si="63"/>
        <v>900</v>
      </c>
      <c r="E302" s="18">
        <f t="shared" si="50"/>
        <v>5654.8667764616275</v>
      </c>
      <c r="F302" t="str">
        <f t="shared" si="51"/>
        <v>5654,86677646163i</v>
      </c>
      <c r="G302" t="str">
        <f t="shared" si="52"/>
        <v>0,00354244224483961-0,224060705076368i</v>
      </c>
      <c r="H302">
        <f t="shared" si="53"/>
        <v>-12.991600598448588</v>
      </c>
      <c r="I302">
        <f t="shared" si="54"/>
        <v>-89.094218323943238</v>
      </c>
      <c r="K302" t="str">
        <f t="shared" si="55"/>
        <v>0,219055659585553-0,124598422760642i</v>
      </c>
      <c r="L302" t="str">
        <f t="shared" si="56"/>
        <v>2,52804643017069-1,19504369937244i</v>
      </c>
      <c r="M302">
        <f t="shared" si="57"/>
        <v>8.9315944440189199</v>
      </c>
      <c r="N302">
        <f t="shared" si="58"/>
        <v>154.69922888290938</v>
      </c>
      <c r="P302" t="str">
        <f t="shared" si="59"/>
        <v>-0,258806875407307-0,570669238894926i</v>
      </c>
      <c r="Q302">
        <f t="shared" si="60"/>
        <v>-4.0600061544296722</v>
      </c>
      <c r="R302">
        <f t="shared" si="61"/>
        <v>65.605010558966171</v>
      </c>
      <c r="CC302" s="18"/>
      <c r="CD302" s="18"/>
      <c r="CE302" s="18"/>
    </row>
    <row r="303" spans="1:83">
      <c r="A303" t="s">
        <v>487</v>
      </c>
      <c r="B303">
        <f>Compensation!C28*1000</f>
        <v>33200</v>
      </c>
      <c r="D303" s="18">
        <f t="shared" si="63"/>
        <v>1000</v>
      </c>
      <c r="E303" s="18">
        <f t="shared" si="50"/>
        <v>6283.1853071795858</v>
      </c>
      <c r="F303" t="str">
        <f t="shared" si="51"/>
        <v>6283,18530717959i</v>
      </c>
      <c r="G303" t="str">
        <f t="shared" si="52"/>
        <v>0,00286951446553577-0,201664209772974i</v>
      </c>
      <c r="H303">
        <f t="shared" si="53"/>
        <v>-13.906544197707207</v>
      </c>
      <c r="I303">
        <f t="shared" si="54"/>
        <v>-89.184783588544448</v>
      </c>
      <c r="K303" t="str">
        <f t="shared" si="55"/>
        <v>0,219016142775582-0,113420434917639i</v>
      </c>
      <c r="L303" t="str">
        <f t="shared" si="56"/>
        <v>2,46273203959018-1,24161751340808i</v>
      </c>
      <c r="M303">
        <f t="shared" si="57"/>
        <v>8.8119418449228757</v>
      </c>
      <c r="N303">
        <f t="shared" si="58"/>
        <v>153.24446483308176</v>
      </c>
      <c r="P303" t="str">
        <f t="shared" si="59"/>
        <v>-0,243322969469383-0,500207750061925i</v>
      </c>
      <c r="Q303">
        <f t="shared" si="60"/>
        <v>-5.0946023527843352</v>
      </c>
      <c r="R303">
        <f t="shared" si="61"/>
        <v>64.059681244537302</v>
      </c>
      <c r="CC303" s="18"/>
      <c r="CD303" s="18"/>
      <c r="CE303" s="18"/>
    </row>
    <row r="304" spans="1:83">
      <c r="A304" t="s">
        <v>488</v>
      </c>
      <c r="B304">
        <f>Compensation!C29*0.000000001</f>
        <v>1E-8</v>
      </c>
      <c r="D304" s="18">
        <f>D303+1000</f>
        <v>2000</v>
      </c>
      <c r="E304" s="18">
        <f t="shared" si="50"/>
        <v>12566.370614359172</v>
      </c>
      <c r="F304" t="str">
        <f t="shared" si="51"/>
        <v>12566,3706143592i</v>
      </c>
      <c r="G304" t="str">
        <f t="shared" si="52"/>
        <v>0,000717487546229328-0,100847415665683i</v>
      </c>
      <c r="H304">
        <f t="shared" si="53"/>
        <v>-19.926484709683912</v>
      </c>
      <c r="I304">
        <f t="shared" si="54"/>
        <v>-89.592371163975685</v>
      </c>
      <c r="K304" t="str">
        <f t="shared" si="55"/>
        <v>0,218394077568986-0,0667995572021568i</v>
      </c>
      <c r="L304" t="str">
        <f t="shared" si="56"/>
        <v>1,74526510622165-1,53239910460691i</v>
      </c>
      <c r="M304">
        <f t="shared" si="57"/>
        <v>7.3192682785752972</v>
      </c>
      <c r="N304">
        <f t="shared" si="58"/>
        <v>138.71582286872169</v>
      </c>
      <c r="P304" t="str">
        <f t="shared" si="59"/>
        <v>-0,153286283489431-0,177104952887356i</v>
      </c>
      <c r="Q304">
        <f t="shared" si="60"/>
        <v>-12.607216431108599</v>
      </c>
      <c r="R304">
        <f t="shared" si="61"/>
        <v>49.123451704746032</v>
      </c>
      <c r="CC304" s="18"/>
      <c r="CD304" s="18"/>
      <c r="CE304" s="18"/>
    </row>
    <row r="305" spans="1:83">
      <c r="A305" t="s">
        <v>489</v>
      </c>
      <c r="B305">
        <f>Compensation!C30*0.000000000001</f>
        <v>1.5E-10</v>
      </c>
      <c r="D305" s="18">
        <f t="shared" ref="D305:D312" si="64">D304+1000</f>
        <v>3000</v>
      </c>
      <c r="E305" s="18">
        <f t="shared" si="50"/>
        <v>18849.555921538758</v>
      </c>
      <c r="F305" t="str">
        <f t="shared" si="51"/>
        <v>18849,5559215388i</v>
      </c>
      <c r="G305" t="str">
        <f t="shared" si="52"/>
        <v>0,00031889232091257-0,0672335010036227i</v>
      </c>
      <c r="H305">
        <f t="shared" si="53"/>
        <v>-23.44818776845743</v>
      </c>
      <c r="I305">
        <f t="shared" si="54"/>
        <v>-89.728244895425263</v>
      </c>
      <c r="K305" t="str">
        <f t="shared" si="55"/>
        <v>0,217365117821916-0,0556589076420397i</v>
      </c>
      <c r="L305" t="str">
        <f t="shared" si="56"/>
        <v>1,16738713776188-1,51000359825444i</v>
      </c>
      <c r="M305">
        <f t="shared" si="57"/>
        <v>5.6144767845776471</v>
      </c>
      <c r="N305">
        <f t="shared" si="58"/>
        <v>127.70768924341787</v>
      </c>
      <c r="P305" t="str">
        <f t="shared" si="59"/>
        <v>-0,101150557644949-0,0789690528503633i</v>
      </c>
      <c r="Q305">
        <f t="shared" si="60"/>
        <v>-17.833710983879804</v>
      </c>
      <c r="R305">
        <f t="shared" si="61"/>
        <v>37.979444347992768</v>
      </c>
      <c r="CC305" s="18"/>
      <c r="CD305" s="18"/>
      <c r="CE305" s="18"/>
    </row>
    <row r="306" spans="1:83">
      <c r="A306" t="s">
        <v>490</v>
      </c>
      <c r="B306">
        <f>Compensation!C31*1000</f>
        <v>1210</v>
      </c>
      <c r="D306" s="18">
        <f t="shared" si="64"/>
        <v>4000</v>
      </c>
      <c r="E306" s="18">
        <f t="shared" si="50"/>
        <v>25132.741228718343</v>
      </c>
      <c r="F306" t="str">
        <f t="shared" si="51"/>
        <v>25132,7412287183i</v>
      </c>
      <c r="G306" t="str">
        <f t="shared" si="52"/>
        <v>0,000179378695964936-0,0504256220435134i</v>
      </c>
      <c r="H306">
        <f t="shared" si="53"/>
        <v>-25.946919756993051</v>
      </c>
      <c r="I306">
        <f t="shared" si="54"/>
        <v>-89.7961830029071</v>
      </c>
      <c r="K306" t="str">
        <f t="shared" si="55"/>
        <v>0,21594075646524-0,0532951126052341i</v>
      </c>
      <c r="L306" t="str">
        <f t="shared" si="56"/>
        <v>0,790291754783991-1,37037445672277i</v>
      </c>
      <c r="M306">
        <f t="shared" si="57"/>
        <v>3.9837186639635074</v>
      </c>
      <c r="N306">
        <f t="shared" si="58"/>
        <v>119.97194864589653</v>
      </c>
      <c r="P306" t="str">
        <f t="shared" si="59"/>
        <v>-0,0689602229083824-0,0400967693138731i</v>
      </c>
      <c r="Q306">
        <f t="shared" si="60"/>
        <v>-21.963201093029543</v>
      </c>
      <c r="R306">
        <f t="shared" si="61"/>
        <v>30.175765642989433</v>
      </c>
      <c r="CC306" s="18"/>
      <c r="CD306" s="18"/>
      <c r="CE306" s="18"/>
    </row>
    <row r="307" spans="1:83">
      <c r="A307" t="s">
        <v>491</v>
      </c>
      <c r="B307">
        <f>Compensation!C32*0.000000001</f>
        <v>4.7000000000000007E-9</v>
      </c>
      <c r="D307" s="18">
        <f t="shared" si="64"/>
        <v>5000</v>
      </c>
      <c r="E307" s="18">
        <f t="shared" si="50"/>
        <v>31415.926535897932</v>
      </c>
      <c r="F307" t="str">
        <f t="shared" si="51"/>
        <v>31415,9265358979i</v>
      </c>
      <c r="G307" t="str">
        <f t="shared" si="52"/>
        <v>0,000114802888402298-0,0403406814068485i</v>
      </c>
      <c r="H307">
        <f t="shared" si="53"/>
        <v>-27.885100232817145</v>
      </c>
      <c r="I307">
        <f t="shared" si="54"/>
        <v>-89.836946154727613</v>
      </c>
      <c r="K307" t="str">
        <f t="shared" si="55"/>
        <v>0,21413663499512-0,0543405829619523i</v>
      </c>
      <c r="L307" t="str">
        <f t="shared" si="56"/>
        <v>0,552028282564975-1,21542236067912i</v>
      </c>
      <c r="M307">
        <f t="shared" si="57"/>
        <v>2.5090446797014527</v>
      </c>
      <c r="N307">
        <f t="shared" si="58"/>
        <v>114.42690188579456</v>
      </c>
      <c r="P307" t="str">
        <f t="shared" si="59"/>
        <v>-0,0489675917855979-0,0224087310721581i</v>
      </c>
      <c r="Q307">
        <f t="shared" si="60"/>
        <v>-25.376055553115688</v>
      </c>
      <c r="R307">
        <f t="shared" si="61"/>
        <v>24.589955731066937</v>
      </c>
      <c r="CC307" s="18"/>
      <c r="CD307" s="18"/>
      <c r="CE307" s="18"/>
    </row>
    <row r="308" spans="1:83">
      <c r="A308" t="s">
        <v>492</v>
      </c>
      <c r="B308" s="119">
        <f>Compensation!C33</f>
        <v>0</v>
      </c>
      <c r="D308" s="18">
        <f t="shared" si="64"/>
        <v>6000</v>
      </c>
      <c r="E308" s="18">
        <f t="shared" si="50"/>
        <v>37699.111843077517</v>
      </c>
      <c r="F308" t="str">
        <f t="shared" si="51"/>
        <v>37699,1118430775i</v>
      </c>
      <c r="G308" t="str">
        <f t="shared" si="52"/>
        <v>0,0000797244253435909-0,0336173176952802i</v>
      </c>
      <c r="H308">
        <f t="shared" si="53"/>
        <v>-29.46871440668459</v>
      </c>
      <c r="I308">
        <f t="shared" si="54"/>
        <v>-89.864121683524431</v>
      </c>
      <c r="K308" t="str">
        <f t="shared" si="55"/>
        <v>0,211972122581602-0,0569859691598898i</v>
      </c>
      <c r="L308" t="str">
        <f t="shared" si="56"/>
        <v>0,398113287004894-1,07595217066396i</v>
      </c>
      <c r="M308">
        <f t="shared" si="57"/>
        <v>1.1931108435030997</v>
      </c>
      <c r="N308">
        <f t="shared" si="58"/>
        <v>110.30498818097944</v>
      </c>
      <c r="P308" t="str">
        <f t="shared" si="59"/>
        <v>-0,0361388865931086-0,0134692805164592i</v>
      </c>
      <c r="Q308">
        <f t="shared" si="60"/>
        <v>-28.27560356318148</v>
      </c>
      <c r="R308">
        <f t="shared" si="61"/>
        <v>20.440866497455062</v>
      </c>
      <c r="CC308" s="18"/>
      <c r="CD308" s="18"/>
      <c r="CE308" s="18"/>
    </row>
    <row r="309" spans="1:83">
      <c r="A309" t="s">
        <v>493</v>
      </c>
      <c r="B309">
        <f>Compensation!C34*1000</f>
        <v>9090</v>
      </c>
      <c r="D309" s="18">
        <f t="shared" si="64"/>
        <v>7000</v>
      </c>
      <c r="E309" s="18">
        <f t="shared" si="50"/>
        <v>43982.297150257102</v>
      </c>
      <c r="F309" t="str">
        <f t="shared" si="51"/>
        <v>43982,2971502571i</v>
      </c>
      <c r="G309" t="str">
        <f t="shared" si="52"/>
        <v>0,0000585731345889037-0,0288148867338582i</v>
      </c>
      <c r="H309">
        <f t="shared" si="53"/>
        <v>-30.807643719130695</v>
      </c>
      <c r="I309">
        <f t="shared" si="54"/>
        <v>-89.883532813664942</v>
      </c>
      <c r="K309" t="str">
        <f t="shared" si="55"/>
        <v>0,20946981197312-0,060440897519404i</v>
      </c>
      <c r="L309" t="str">
        <f t="shared" si="56"/>
        <v>0,295111546010777-0,957511831976837i</v>
      </c>
      <c r="M309">
        <f t="shared" si="57"/>
        <v>1.6989907730162512E-2</v>
      </c>
      <c r="N309">
        <f t="shared" si="58"/>
        <v>107.12964773869331</v>
      </c>
      <c r="P309" t="str">
        <f t="shared" si="59"/>
        <v>-0,0275733093764384-0,00855969024155917i</v>
      </c>
      <c r="Q309">
        <f t="shared" si="60"/>
        <v>-30.790653811400531</v>
      </c>
      <c r="R309">
        <f t="shared" si="61"/>
        <v>17.246114925028365</v>
      </c>
      <c r="CC309" s="18"/>
      <c r="CD309" s="18"/>
      <c r="CE309" s="18"/>
    </row>
    <row r="310" spans="1:83">
      <c r="A310" t="s">
        <v>476</v>
      </c>
      <c r="B310" s="119">
        <f>Compensation!C35</f>
        <v>0.22</v>
      </c>
      <c r="D310" s="18">
        <f t="shared" si="64"/>
        <v>8000</v>
      </c>
      <c r="E310" s="18">
        <f t="shared" si="50"/>
        <v>50265.482457436687</v>
      </c>
      <c r="F310" t="str">
        <f t="shared" si="51"/>
        <v>50265,4824574367i</v>
      </c>
      <c r="G310" t="str">
        <f t="shared" si="52"/>
        <v>0,0000448450995994047-0,0252130503094452i</v>
      </c>
      <c r="H310">
        <f t="shared" si="53"/>
        <v>-31.967478452802126</v>
      </c>
      <c r="I310">
        <f t="shared" si="54"/>
        <v>-89.898091179059264</v>
      </c>
      <c r="K310" t="str">
        <f t="shared" si="55"/>
        <v>0,206654955860219-0,0642993957317733i</v>
      </c>
      <c r="L310" t="str">
        <f t="shared" si="56"/>
        <v>0,223697384123109-0,858386158269275i</v>
      </c>
      <c r="M310">
        <f t="shared" si="57"/>
        <v>-1.0409849334058674</v>
      </c>
      <c r="N310">
        <f t="shared" si="58"/>
        <v>104.60653415210405</v>
      </c>
      <c r="P310" t="str">
        <f t="shared" si="59"/>
        <v>-0,0216325016619035-0,00567858781274957i</v>
      </c>
      <c r="Q310">
        <f t="shared" si="60"/>
        <v>-33.008463386207993</v>
      </c>
      <c r="R310">
        <f t="shared" si="61"/>
        <v>14.708442973044754</v>
      </c>
      <c r="CC310" s="18"/>
      <c r="CD310" s="18"/>
      <c r="CE310" s="18"/>
    </row>
    <row r="311" spans="1:83">
      <c r="A311" t="s">
        <v>497</v>
      </c>
      <c r="B311" s="119">
        <f>Compensation!C36*1000</f>
        <v>16000</v>
      </c>
      <c r="D311" s="18">
        <f t="shared" si="64"/>
        <v>9000</v>
      </c>
      <c r="E311" s="18">
        <f t="shared" si="50"/>
        <v>56548.667764616279</v>
      </c>
      <c r="F311" t="str">
        <f t="shared" si="51"/>
        <v>56548,6677646163i</v>
      </c>
      <c r="G311" t="str">
        <f t="shared" si="52"/>
        <v>0,0000354331886417891-0,0224116151554721i</v>
      </c>
      <c r="H311">
        <f t="shared" si="53"/>
        <v>-32.990526018208385</v>
      </c>
      <c r="I311">
        <f t="shared" si="54"/>
        <v>-89.909414361337596</v>
      </c>
      <c r="K311" t="str">
        <f t="shared" si="55"/>
        <v>0,203554868633623-0,0683284927526649i</v>
      </c>
      <c r="L311" t="str">
        <f t="shared" si="56"/>
        <v>0,172588047307123-0,775347998817558i</v>
      </c>
      <c r="M311">
        <f t="shared" si="57"/>
        <v>-2.0000426144435997</v>
      </c>
      <c r="N311">
        <f t="shared" si="58"/>
        <v>102.54912152985401</v>
      </c>
      <c r="P311" t="str">
        <f t="shared" si="59"/>
        <v>-0,017370685616227-0,00389544994858679i</v>
      </c>
      <c r="Q311">
        <f t="shared" si="60"/>
        <v>-34.990568632651986</v>
      </c>
      <c r="R311">
        <f t="shared" si="61"/>
        <v>12.639707168516395</v>
      </c>
      <c r="CC311" s="18"/>
      <c r="CD311" s="18"/>
      <c r="CE311" s="18"/>
    </row>
    <row r="312" spans="1:83">
      <c r="A312" t="s">
        <v>503</v>
      </c>
      <c r="B312" s="18">
        <v>100000</v>
      </c>
      <c r="D312" s="18">
        <f t="shared" si="64"/>
        <v>10000</v>
      </c>
      <c r="E312" s="18">
        <f t="shared" si="50"/>
        <v>62831.853071795864</v>
      </c>
      <c r="F312" t="str">
        <f t="shared" si="51"/>
        <v>62831,8530717959i</v>
      </c>
      <c r="G312" t="str">
        <f t="shared" si="52"/>
        <v>0,000028700896430674-0,0201704632194184i</v>
      </c>
      <c r="H312">
        <f t="shared" si="53"/>
        <v>-33.905673766840522</v>
      </c>
      <c r="I312">
        <f t="shared" si="54"/>
        <v>-89.918472912297361</v>
      </c>
      <c r="K312" t="str">
        <f t="shared" si="55"/>
        <v>0,200198318076047-0,0723836914125539i</v>
      </c>
      <c r="L312" t="str">
        <f t="shared" si="56"/>
        <v>0,134996754916761-0,705317068704762i</v>
      </c>
      <c r="M312">
        <f t="shared" si="57"/>
        <v>-2.8760599191675285</v>
      </c>
      <c r="N312">
        <f t="shared" si="58"/>
        <v>100.83529338934207</v>
      </c>
      <c r="P312" t="str">
        <f t="shared" si="59"/>
        <v>-0,0142226974644561-0,00274319031192905i</v>
      </c>
      <c r="Q312">
        <f t="shared" si="60"/>
        <v>-36.781733686008025</v>
      </c>
      <c r="R312">
        <f t="shared" si="61"/>
        <v>10.916820477044695</v>
      </c>
      <c r="CC312" s="18"/>
      <c r="CD312" s="18"/>
      <c r="CE312" s="18"/>
    </row>
    <row r="313" spans="1:83">
      <c r="D313" s="18">
        <f>D312+10000</f>
        <v>20000</v>
      </c>
      <c r="E313" s="18">
        <f t="shared" si="50"/>
        <v>125663.70614359173</v>
      </c>
      <c r="F313" t="str">
        <f t="shared" si="51"/>
        <v>125663,706143592i</v>
      </c>
      <c r="G313" t="str">
        <f t="shared" si="52"/>
        <v>7,17523500338241E-06-0,0100852469243247i</v>
      </c>
      <c r="H313">
        <f t="shared" si="53"/>
        <v>-39.926267085281083</v>
      </c>
      <c r="I313">
        <f t="shared" si="54"/>
        <v>-89.959236435515308</v>
      </c>
      <c r="K313" t="str">
        <f t="shared" si="55"/>
        <v>0,158841786002943-0,103268431611915i</v>
      </c>
      <c r="L313" t="str">
        <f t="shared" si="56"/>
        <v>0,0134273826029202-0,355393014316317i</v>
      </c>
      <c r="M313">
        <f t="shared" si="57"/>
        <v>-8.9796272868207527</v>
      </c>
      <c r="N313">
        <f t="shared" si="58"/>
        <v>92.163707700254577</v>
      </c>
      <c r="P313" t="str">
        <f t="shared" si="59"/>
        <v>-0,00358412995993446-0,000137968497494112i</v>
      </c>
      <c r="Q313">
        <f t="shared" si="60"/>
        <v>-48.905894372101848</v>
      </c>
      <c r="R313">
        <f t="shared" si="61"/>
        <v>2.2044712647393112</v>
      </c>
      <c r="CC313" s="18"/>
      <c r="CD313" s="18"/>
      <c r="CE313" s="18"/>
    </row>
    <row r="314" spans="1:83">
      <c r="D314" s="18">
        <f t="shared" ref="D314:D321" si="65">D313+10000</f>
        <v>30000</v>
      </c>
      <c r="E314" s="18">
        <f t="shared" si="50"/>
        <v>188495.55921538759</v>
      </c>
      <c r="F314" t="str">
        <f t="shared" si="51"/>
        <v>188495,559215388i</v>
      </c>
      <c r="G314" t="str">
        <f t="shared" si="52"/>
        <v>3,18899423160482E-06-0,0067234998402465i</v>
      </c>
      <c r="H314">
        <f t="shared" si="53"/>
        <v>-43.448091045127086</v>
      </c>
      <c r="I314">
        <f t="shared" si="54"/>
        <v>-89.972824287796186</v>
      </c>
      <c r="K314" t="str">
        <f t="shared" si="55"/>
        <v>0,118159797187301-0,112833979234188i</v>
      </c>
      <c r="L314" t="str">
        <f t="shared" si="56"/>
        <v>-0,00365541939365712-0,230021143127179i</v>
      </c>
      <c r="M314">
        <f t="shared" si="57"/>
        <v>-12.763548200830597</v>
      </c>
      <c r="N314">
        <f t="shared" si="58"/>
        <v>89.089551193388758</v>
      </c>
      <c r="P314" t="str">
        <f t="shared" si="59"/>
        <v>-0,00154655877618027+0,0000238436756107079i</v>
      </c>
      <c r="Q314">
        <f t="shared" si="60"/>
        <v>-56.211639245957663</v>
      </c>
      <c r="R314">
        <f t="shared" si="61"/>
        <v>359.1167269055926</v>
      </c>
      <c r="CC314" s="18"/>
      <c r="CD314" s="18"/>
      <c r="CE314" s="18"/>
    </row>
    <row r="315" spans="1:83">
      <c r="A315" s="54" t="s">
        <v>494</v>
      </c>
      <c r="B315" s="18">
        <f>B310*B312/B309</f>
        <v>2.4202420242024201</v>
      </c>
      <c r="D315" s="18">
        <f t="shared" si="65"/>
        <v>40000</v>
      </c>
      <c r="E315" s="18">
        <f t="shared" si="50"/>
        <v>251327.41228718346</v>
      </c>
      <c r="F315" t="str">
        <f t="shared" si="51"/>
        <v>251327,412287183i</v>
      </c>
      <c r="G315" t="str">
        <f t="shared" si="52"/>
        <v>1,79380943182903E-06-0,00504262537649295i</v>
      </c>
      <c r="H315">
        <f t="shared" si="53"/>
        <v>-45.946865349849332</v>
      </c>
      <c r="I315">
        <f t="shared" si="54"/>
        <v>-89.979618215178476</v>
      </c>
      <c r="K315" t="str">
        <f t="shared" si="55"/>
        <v>0,0869741033834978-0,109915683634803i</v>
      </c>
      <c r="L315" t="str">
        <f t="shared" si="56"/>
        <v>-0,00624820964168893-0,167875909109795i</v>
      </c>
      <c r="M315">
        <f t="shared" si="57"/>
        <v>-15.494220461016281</v>
      </c>
      <c r="N315">
        <f t="shared" si="58"/>
        <v>87.868479914236275</v>
      </c>
      <c r="P315" t="str">
        <f t="shared" si="59"/>
        <v>-0,000846546527476264+0,0000312062431076905i</v>
      </c>
      <c r="Q315">
        <f t="shared" si="60"/>
        <v>-61.441085810865602</v>
      </c>
      <c r="R315">
        <f t="shared" si="61"/>
        <v>357.88886169905777</v>
      </c>
      <c r="CC315" s="18"/>
      <c r="CD315" s="18"/>
      <c r="CE315" s="18"/>
    </row>
    <row r="316" spans="1:83">
      <c r="A316" s="54">
        <f>B303*B304*B302*B305</f>
        <v>7.3206000000000005E-9</v>
      </c>
      <c r="D316" s="18">
        <f t="shared" si="65"/>
        <v>50000</v>
      </c>
      <c r="E316" s="18">
        <f t="shared" si="50"/>
        <v>314159.26535897929</v>
      </c>
      <c r="F316" t="str">
        <f t="shared" si="51"/>
        <v>314159,265358979i</v>
      </c>
      <c r="G316" t="str">
        <f t="shared" si="52"/>
        <v>1,14803808867013E-06-0,00403410048497017i</v>
      </c>
      <c r="H316">
        <f t="shared" si="53"/>
        <v>-47.885065412165062</v>
      </c>
      <c r="I316">
        <f t="shared" si="54"/>
        <v>-89.983694571895171</v>
      </c>
      <c r="K316" t="str">
        <f t="shared" si="55"/>
        <v>0,0649382178103279-0,102228638940344i</v>
      </c>
      <c r="L316" t="str">
        <f t="shared" si="56"/>
        <v>-0,00590025456098929-0,131566820645976i</v>
      </c>
      <c r="M316">
        <f t="shared" si="57"/>
        <v>-17.608346772905609</v>
      </c>
      <c r="N316">
        <f t="shared" si="58"/>
        <v>87.432230071271448</v>
      </c>
      <c r="P316" t="str">
        <f t="shared" si="59"/>
        <v>-0,000530760548690884+0,0000236511760646275i</v>
      </c>
      <c r="Q316">
        <f t="shared" si="60"/>
        <v>-65.493412185070682</v>
      </c>
      <c r="R316">
        <f t="shared" si="61"/>
        <v>357.44853549937625</v>
      </c>
      <c r="CC316" s="18"/>
      <c r="CD316" s="18"/>
      <c r="CE316" s="18"/>
    </row>
    <row r="317" spans="1:83">
      <c r="A317" s="54">
        <f>B303*B304+B302*B304+B302*B305</f>
        <v>1.82405E-3</v>
      </c>
      <c r="D317" s="18">
        <f t="shared" si="65"/>
        <v>60000</v>
      </c>
      <c r="E317" s="18">
        <f t="shared" si="50"/>
        <v>376991.11843077518</v>
      </c>
      <c r="F317" t="str">
        <f t="shared" si="51"/>
        <v>376991,118430775i</v>
      </c>
      <c r="G317" t="str">
        <f t="shared" si="52"/>
        <v>7,97248692416499E-07-0,00336175048733251i</v>
      </c>
      <c r="H317">
        <f t="shared" si="53"/>
        <v>-49.468690225645986</v>
      </c>
      <c r="I317">
        <f t="shared" si="54"/>
        <v>-89.986412143133904</v>
      </c>
      <c r="K317" t="str">
        <f t="shared" si="55"/>
        <v>0,0495838762068556-0,0934916541188807i</v>
      </c>
      <c r="L317" t="str">
        <f t="shared" si="56"/>
        <v>-0,00501860110923326-0,108024427390227i</v>
      </c>
      <c r="M317">
        <f t="shared" si="57"/>
        <v>-19.320197058079362</v>
      </c>
      <c r="N317">
        <f t="shared" si="58"/>
        <v>87.340064064548869</v>
      </c>
      <c r="P317" t="str">
        <f t="shared" si="59"/>
        <v>-0,000363155172496083+0,0000167851623912065i</v>
      </c>
      <c r="Q317">
        <f t="shared" si="60"/>
        <v>-68.788887283725344</v>
      </c>
      <c r="R317">
        <f t="shared" si="61"/>
        <v>357.35365192141501</v>
      </c>
      <c r="CC317" s="18"/>
      <c r="CD317" s="18"/>
      <c r="CE317" s="18"/>
    </row>
    <row r="318" spans="1:83">
      <c r="A318" s="54">
        <v>1</v>
      </c>
      <c r="D318" s="18">
        <f t="shared" si="65"/>
        <v>70000</v>
      </c>
      <c r="E318" s="18">
        <f t="shared" si="50"/>
        <v>439822.97150257102</v>
      </c>
      <c r="F318" t="str">
        <f t="shared" si="51"/>
        <v>439822,971502571i</v>
      </c>
      <c r="G318" t="str">
        <f t="shared" si="52"/>
        <v>5,85733741943812E-07-0,00288150046070905i</v>
      </c>
      <c r="H318">
        <f t="shared" si="53"/>
        <v>-50.807625953456245</v>
      </c>
      <c r="I318">
        <f t="shared" si="54"/>
        <v>-89.988353265485415</v>
      </c>
      <c r="K318" t="str">
        <f t="shared" si="55"/>
        <v>0,0387544961570726-0,0851540701570526i</v>
      </c>
      <c r="L318" t="str">
        <f t="shared" si="56"/>
        <v>-0,00416478900960367-0,0916078417581582i</v>
      </c>
      <c r="M318">
        <f t="shared" si="57"/>
        <v>-20.752379776315138</v>
      </c>
      <c r="N318">
        <f t="shared" si="58"/>
        <v>87.396940842662019</v>
      </c>
      <c r="P318" t="str">
        <f t="shared" si="59"/>
        <v>-0,000263970477688146+0,0000119471836459846i</v>
      </c>
      <c r="Q318">
        <f t="shared" si="60"/>
        <v>-71.560005729771376</v>
      </c>
      <c r="R318">
        <f t="shared" si="61"/>
        <v>357.4085875771766</v>
      </c>
      <c r="CC318" s="18"/>
      <c r="CD318" s="18"/>
      <c r="CE318" s="18"/>
    </row>
    <row r="319" spans="1:83">
      <c r="A319" s="54"/>
      <c r="D319" s="18">
        <f t="shared" si="65"/>
        <v>80000</v>
      </c>
      <c r="E319" s="18">
        <f t="shared" si="50"/>
        <v>502654.82457436691</v>
      </c>
      <c r="F319" t="str">
        <f t="shared" si="51"/>
        <v>502654,824574367i</v>
      </c>
      <c r="G319" t="str">
        <f t="shared" si="52"/>
        <v>4,48452400518739E-07-0,00252131292753791i</v>
      </c>
      <c r="H319">
        <f t="shared" si="53"/>
        <v>-51.967464850951018</v>
      </c>
      <c r="I319">
        <f t="shared" si="54"/>
        <v>-89.989809107266836</v>
      </c>
      <c r="K319" t="str">
        <f t="shared" si="55"/>
        <v>0,0309539199715364-0,0776727701293295i</v>
      </c>
      <c r="L319" t="str">
        <f t="shared" si="56"/>
        <v>-0,00345218753202618-0,0795332325089407i</v>
      </c>
      <c r="M319">
        <f t="shared" si="57"/>
        <v>-21.980852709457604</v>
      </c>
      <c r="N319">
        <f t="shared" si="58"/>
        <v>87.514602501472609</v>
      </c>
      <c r="P319" t="str">
        <f t="shared" si="59"/>
        <v>-0,000200529715435456+8,66837818374315E-06i</v>
      </c>
      <c r="Q319">
        <f t="shared" si="60"/>
        <v>-73.94831756040864</v>
      </c>
      <c r="R319">
        <f t="shared" si="61"/>
        <v>357.52479339420574</v>
      </c>
      <c r="CC319" s="18"/>
      <c r="CD319" s="18"/>
      <c r="CE319" s="18"/>
    </row>
    <row r="320" spans="1:83">
      <c r="A320" s="54">
        <f>B302*B303*B304*B305</f>
        <v>7.3206000000000005E-9</v>
      </c>
      <c r="D320" s="18">
        <f t="shared" si="65"/>
        <v>90000</v>
      </c>
      <c r="E320" s="18">
        <f t="shared" si="50"/>
        <v>565486.6776461628</v>
      </c>
      <c r="F320" t="str">
        <f t="shared" si="51"/>
        <v>565486,677646163i</v>
      </c>
      <c r="G320" t="str">
        <f t="shared" si="52"/>
        <v>3,54332763256329E-07-0,00224116706158086i</v>
      </c>
      <c r="H320">
        <f t="shared" si="53"/>
        <v>-52.990515271063146</v>
      </c>
      <c r="I320">
        <f t="shared" si="54"/>
        <v>-89.9909414286616</v>
      </c>
      <c r="K320" t="str">
        <f t="shared" si="55"/>
        <v>0,0252043242550911-0,0711147575797923i</v>
      </c>
      <c r="L320" t="str">
        <f t="shared" si="56"/>
        <v>-0,00288116002336776-0,0702863242492569i</v>
      </c>
      <c r="M320">
        <f t="shared" si="57"/>
        <v>-23.055291934875282</v>
      </c>
      <c r="N320">
        <f t="shared" si="58"/>
        <v>87.652659423938488</v>
      </c>
      <c r="P320" t="str">
        <f t="shared" si="59"/>
        <v>-0,000157524415676419+0,000006432256196025i</v>
      </c>
      <c r="Q320">
        <f t="shared" si="60"/>
        <v>-76.045807205938431</v>
      </c>
      <c r="R320">
        <f t="shared" si="61"/>
        <v>357.66171799527694</v>
      </c>
      <c r="CC320" s="18"/>
      <c r="CD320" s="18"/>
      <c r="CE320" s="18"/>
    </row>
    <row r="321" spans="1:83">
      <c r="A321" s="54">
        <f>B302*(B304+B305)</f>
        <v>1.49205E-3</v>
      </c>
      <c r="D321" s="18">
        <f t="shared" si="65"/>
        <v>100000</v>
      </c>
      <c r="E321" s="18">
        <f t="shared" si="50"/>
        <v>628318.53071795858</v>
      </c>
      <c r="F321" t="str">
        <f t="shared" si="51"/>
        <v>628318,530717959i</v>
      </c>
      <c r="G321" t="str">
        <f t="shared" si="52"/>
        <v>2,87009539600715E-07-0,00201705036500231i</v>
      </c>
      <c r="H321">
        <f t="shared" si="53"/>
        <v>-53.905665061650787</v>
      </c>
      <c r="I321">
        <f t="shared" si="54"/>
        <v>-89.991847285782526</v>
      </c>
      <c r="K321" t="str">
        <f t="shared" si="55"/>
        <v>0,0208714262992654-0,0654087961983113i</v>
      </c>
      <c r="L321" t="str">
        <f t="shared" si="56"/>
        <v>-0,00242745715552676-0,0629790977278091i</v>
      </c>
      <c r="M321">
        <f t="shared" si="57"/>
        <v>-24.00962409626683</v>
      </c>
      <c r="N321">
        <f t="shared" si="58"/>
        <v>87.792692479755402</v>
      </c>
      <c r="P321" t="str">
        <f t="shared" si="59"/>
        <v>-0,000127032708762754+4,87822773973939E-06i</v>
      </c>
      <c r="Q321">
        <f t="shared" si="60"/>
        <v>-77.915289157917627</v>
      </c>
      <c r="R321">
        <f t="shared" si="61"/>
        <v>357.80084519397292</v>
      </c>
      <c r="CC321" s="18"/>
      <c r="CD321" s="18"/>
      <c r="CE321" s="18"/>
    </row>
    <row r="322" spans="1:83">
      <c r="A322" s="54">
        <v>0</v>
      </c>
      <c r="D322" s="18"/>
      <c r="E322" s="18"/>
      <c r="K322" s="436" t="s">
        <v>543</v>
      </c>
      <c r="L322" s="436"/>
      <c r="M322" s="436"/>
      <c r="N322" s="436"/>
      <c r="CC322" s="18"/>
      <c r="CD322" s="18"/>
      <c r="CE322" s="18"/>
    </row>
    <row r="323" spans="1:83">
      <c r="D323" s="18"/>
      <c r="E323" s="18"/>
      <c r="K323" t="s">
        <v>515</v>
      </c>
      <c r="L323" t="s">
        <v>517</v>
      </c>
      <c r="M323" t="s">
        <v>497</v>
      </c>
      <c r="N323" t="s">
        <v>519</v>
      </c>
      <c r="O323" t="s">
        <v>458</v>
      </c>
      <c r="P323" t="s">
        <v>459</v>
      </c>
      <c r="Q323" t="s">
        <v>518</v>
      </c>
      <c r="R323" t="s">
        <v>458</v>
      </c>
      <c r="S323" t="s">
        <v>459</v>
      </c>
      <c r="CC323" s="18"/>
      <c r="CD323" s="18"/>
      <c r="CE323" s="18"/>
    </row>
    <row r="324" spans="1:83">
      <c r="D324" s="18"/>
      <c r="E324" s="18"/>
      <c r="K324" t="str">
        <f>IMDIV(IMSUM(IMPRODUCT(F285,$A$328),1),IMSUM(IMPRODUCT(IMPOWER(F285,2),$A$330),IMPRODUCT(F285,$A$331)))</f>
        <v>0,219224265254903-10,6669315003433i</v>
      </c>
      <c r="L324" t="str">
        <f>IMDIV(IMSUM(IMPRODUCT(F285,$A$332),$B$309),IMSUM(IMPRODUCT($A$333,F285),1))</f>
        <v>9089,92578077319-24,4006544504873i</v>
      </c>
      <c r="M324" t="str">
        <f>IMDIV(1,IMSUM(IMPRODUCT(1/$B$311,F285),1))</f>
        <v>0,999984578980935-0,00392693025878698i</v>
      </c>
      <c r="N324" t="str">
        <f>IMPRODUCT(IMDIV(IMPRODUCT(IMSUM(K324,1),$B$312,$B$310),L324),M324)</f>
        <v>2,91872631137855-25,8201213890384i</v>
      </c>
      <c r="O324">
        <f>20*LOG10(IMABS(N324))</f>
        <v>28.294309103845428</v>
      </c>
      <c r="P324">
        <f>IMARGUMENT(N324)*180/PI()+180</f>
        <v>96.449381288347794</v>
      </c>
      <c r="Q324" t="str">
        <f>IMPRODUCT(G285,N324)</f>
        <v>-144,488922903479-264,467935777002i</v>
      </c>
      <c r="R324">
        <f>20*LOG10(IMABS(Q324))</f>
        <v>49.581831133552605</v>
      </c>
      <c r="S324">
        <f>IMARGUMENT(Q324)*180/PI()+180</f>
        <v>61.35053668955446</v>
      </c>
      <c r="CC324" s="18"/>
      <c r="CD324" s="18"/>
      <c r="CE324" s="18"/>
    </row>
    <row r="325" spans="1:83">
      <c r="A325" t="s">
        <v>501</v>
      </c>
      <c r="B325">
        <f>B301/(B301+B302)</f>
        <v>0.10311165344722392</v>
      </c>
      <c r="D325" s="18"/>
      <c r="E325" s="18"/>
      <c r="K325" t="str">
        <f t="shared" ref="K325:K360" si="66">IMDIV(IMSUM(IMPRODUCT(F286,$A$328),1),IMSUM(IMPRODUCT(IMPOWER(F286,2),$A$330),IMPRODUCT(F286,$A$331)))</f>
        <v>0,219224202752596-5,33356712330867i</v>
      </c>
      <c r="L325" t="str">
        <f t="shared" ref="L325:L360" si="67">IMDIV(IMSUM(IMPRODUCT(F286,$A$332),$B$309),IMSUM(IMPRODUCT($A$333,F286),1))</f>
        <v>9089,70313133246-48,7999544398167i</v>
      </c>
      <c r="M325" t="str">
        <f t="shared" ref="M325:M360" si="68">IMDIV(1,IMSUM(IMPRODUCT(1/$B$311,F286),1))</f>
        <v>0,999938318777301-0,00785349719078426i</v>
      </c>
      <c r="N325" t="str">
        <f t="shared" ref="N325:N360" si="69">IMPRODUCT(IMDIV(IMPRODUCT(IMSUM(K325,1),$B$312,$B$310),L325),M325)</f>
        <v>2,91869201195809-12,9156540343896i</v>
      </c>
      <c r="O325">
        <f t="shared" ref="O325:O360" si="70">20*LOG10(IMABS(N325))</f>
        <v>22.438633719831422</v>
      </c>
      <c r="P325">
        <f t="shared" ref="P325:P360" si="71">IMARGUMENT(N325)*180/PI()+180</f>
        <v>102.73386932457653</v>
      </c>
      <c r="Q325" t="str">
        <f t="shared" ref="Q325:Q360" si="72">IMPRODUCT(G286,N325)</f>
        <v>-72,5781808771697-81,0721107867826i</v>
      </c>
      <c r="R325">
        <f t="shared" ref="R325:R360" si="73">20*LOG10(IMABS(Q325))</f>
        <v>40.733619539215304</v>
      </c>
      <c r="S325">
        <f t="shared" ref="S325:S360" si="74">IMARGUMENT(Q325)*180/PI()+180</f>
        <v>48.164142999374292</v>
      </c>
      <c r="CC325" s="18"/>
      <c r="CD325" s="18"/>
      <c r="CE325" s="18"/>
    </row>
    <row r="326" spans="1:83">
      <c r="D326" s="18"/>
      <c r="E326" s="18"/>
      <c r="K326" t="str">
        <f t="shared" si="66"/>
        <v>0,219224098582163-3,55582405227236i</v>
      </c>
      <c r="L326" t="str">
        <f t="shared" si="67"/>
        <v>9089,33207639462-73,1965457574353i</v>
      </c>
      <c r="M326" t="str">
        <f t="shared" si="68"/>
        <v>0,999861227948465-0,0117793375812456i</v>
      </c>
      <c r="N326" t="str">
        <f t="shared" si="69"/>
        <v>2,91863485308696-8,61665026357929i</v>
      </c>
      <c r="O326">
        <f t="shared" si="70"/>
        <v>19.178471977893203</v>
      </c>
      <c r="P326">
        <f t="shared" si="71"/>
        <v>108.71228679172691</v>
      </c>
      <c r="Q326" t="str">
        <f t="shared" si="72"/>
        <v>-39,6962465560501-38,4516010001577i</v>
      </c>
      <c r="R326">
        <f t="shared" si="73"/>
        <v>34.849141961610933</v>
      </c>
      <c r="S326">
        <f t="shared" si="74"/>
        <v>44.087538420201582</v>
      </c>
      <c r="CC326" s="18"/>
      <c r="CD326" s="18"/>
      <c r="CE326" s="18"/>
    </row>
    <row r="327" spans="1:83">
      <c r="A327" t="s">
        <v>516</v>
      </c>
      <c r="D327" s="18"/>
      <c r="E327" s="18"/>
      <c r="K327" t="str">
        <f t="shared" si="66"/>
        <v>0,219223952743723-2,66698630763934i</v>
      </c>
      <c r="L327" t="str">
        <f t="shared" si="67"/>
        <v>9088,81265714676-97,5890746939035i</v>
      </c>
      <c r="M327" t="str">
        <f t="shared" si="68"/>
        <v>0,999753320755637-0,0157040884394395i</v>
      </c>
      <c r="N327" t="str">
        <f t="shared" si="69"/>
        <v>2,91855484500644-6,4690117348364i</v>
      </c>
      <c r="O327">
        <f t="shared" si="70"/>
        <v>17.021381096508787</v>
      </c>
      <c r="P327">
        <f t="shared" si="71"/>
        <v>114.28295905429587</v>
      </c>
      <c r="Q327" t="str">
        <f t="shared" si="72"/>
        <v>-24,3092961495782-23,3647087010011i</v>
      </c>
      <c r="R327">
        <f t="shared" si="73"/>
        <v>30.557037360772384</v>
      </c>
      <c r="S327">
        <f t="shared" si="74"/>
        <v>43.864920329642587</v>
      </c>
      <c r="CC327" s="18"/>
      <c r="CD327" s="18"/>
      <c r="CE327" s="18"/>
    </row>
    <row r="328" spans="1:83">
      <c r="A328" s="54">
        <f>B303*B304</f>
        <v>3.3199999999999999E-4</v>
      </c>
      <c r="D328" s="18"/>
      <c r="E328" s="18"/>
      <c r="K328" t="str">
        <f t="shared" si="66"/>
        <v>0,219223765237442-2,13371069345968i</v>
      </c>
      <c r="L328" t="str">
        <f t="shared" si="67"/>
        <v>9088,14493123479-121,97618829121i</v>
      </c>
      <c r="M328" t="str">
        <f t="shared" si="68"/>
        <v>0,999614617155278-0,019627387110475i</v>
      </c>
      <c r="N328" t="str">
        <f t="shared" si="69"/>
        <v>2,9184520020476-5,18191857089852i</v>
      </c>
      <c r="O328">
        <f t="shared" si="70"/>
        <v>15.486306660594241</v>
      </c>
      <c r="P328">
        <f t="shared" si="71"/>
        <v>119.38817341746045</v>
      </c>
      <c r="Q328" t="str">
        <f t="shared" si="72"/>
        <v>-16,2387483832528-16,3946080452696i</v>
      </c>
      <c r="R328">
        <f t="shared" si="73"/>
        <v>27.263033997889572</v>
      </c>
      <c r="S328">
        <f t="shared" si="74"/>
        <v>45.273647393547549</v>
      </c>
      <c r="CC328" s="18"/>
      <c r="CD328" s="18"/>
      <c r="CE328" s="18"/>
    </row>
    <row r="329" spans="1:83">
      <c r="A329" s="54"/>
      <c r="D329" s="18"/>
      <c r="E329" s="18"/>
      <c r="K329" t="str">
        <f t="shared" si="66"/>
        <v>0,219223536063534-1,77821614439113i</v>
      </c>
      <c r="L329" t="str">
        <f t="shared" si="67"/>
        <v>9087,32897274744-146,356534592788i</v>
      </c>
      <c r="M329" t="str">
        <f t="shared" si="68"/>
        <v>0,999445142789879-0,0235488713869101i</v>
      </c>
      <c r="N329" t="str">
        <f t="shared" si="69"/>
        <v>2,91832634262473-4,32509730553617i</v>
      </c>
      <c r="O329">
        <f t="shared" si="70"/>
        <v>14.349375042093683</v>
      </c>
      <c r="P329">
        <f t="shared" si="71"/>
        <v>124.00920745964194</v>
      </c>
      <c r="Q329" t="str">
        <f t="shared" si="72"/>
        <v>-11,5629495012104-12,5528719276538i</v>
      </c>
      <c r="R329">
        <f t="shared" si="73"/>
        <v>24.643052905883408</v>
      </c>
      <c r="S329">
        <f t="shared" si="74"/>
        <v>47.350595965340744</v>
      </c>
      <c r="CC329" s="18"/>
      <c r="CD329" s="18"/>
      <c r="CE329" s="18"/>
    </row>
    <row r="330" spans="1:83">
      <c r="A330" s="54">
        <f>B303*B304*B305*B302</f>
        <v>7.3205999999999997E-9</v>
      </c>
      <c r="D330" s="18"/>
      <c r="E330" s="18"/>
      <c r="K330" t="str">
        <f t="shared" si="66"/>
        <v>0,219223265222262-1,52431077526494i</v>
      </c>
      <c r="L330" t="str">
        <f t="shared" si="67"/>
        <v>9086,36487219576-170,728762893155i</v>
      </c>
      <c r="M330" t="str">
        <f t="shared" si="68"/>
        <v>0,999244928976108-0,0274681796200717i</v>
      </c>
      <c r="N330" t="str">
        <f t="shared" si="69"/>
        <v>2,9181778892269-3,71414487598116i</v>
      </c>
      <c r="O330">
        <f t="shared" si="70"/>
        <v>13.485119186508982</v>
      </c>
      <c r="P330">
        <f t="shared" si="71"/>
        <v>128.15647498865854</v>
      </c>
      <c r="Q330" t="str">
        <f t="shared" si="72"/>
        <v>-8,63618580155628-10,1642421653001i</v>
      </c>
      <c r="R330">
        <f t="shared" si="73"/>
        <v>22.501650209944387</v>
      </c>
      <c r="S330">
        <f t="shared" si="74"/>
        <v>49.646657588225793</v>
      </c>
      <c r="CC330" s="18"/>
      <c r="CD330" s="18"/>
      <c r="CE330" s="18"/>
    </row>
    <row r="331" spans="1:83">
      <c r="A331" s="54">
        <f>B302*(B304+B305)</f>
        <v>1.49205E-3</v>
      </c>
      <c r="D331" s="18"/>
      <c r="E331" s="18"/>
      <c r="K331" t="str">
        <f t="shared" si="66"/>
        <v>0,219222952713933-1,3338986434775i</v>
      </c>
      <c r="L331" t="str">
        <f t="shared" si="67"/>
        <v>9085,25273648798-195,091523987054i</v>
      </c>
      <c r="M331" t="str">
        <f t="shared" si="68"/>
        <v>0,99901401269036-0,0313849508310129i</v>
      </c>
      <c r="N331" t="str">
        <f t="shared" si="69"/>
        <v>2,91800666840751-3,25685962109388i</v>
      </c>
      <c r="O331">
        <f t="shared" si="70"/>
        <v>12.815309860850078</v>
      </c>
      <c r="P331">
        <f t="shared" si="71"/>
        <v>131.85897803819191</v>
      </c>
      <c r="Q331" t="str">
        <f t="shared" si="72"/>
        <v>-6,69129086253941-8,54735216727634i</v>
      </c>
      <c r="R331">
        <f t="shared" si="73"/>
        <v>20.712580982740096</v>
      </c>
      <c r="S331">
        <f t="shared" si="74"/>
        <v>51.944399973415671</v>
      </c>
      <c r="CC331" s="18"/>
      <c r="CD331" s="18"/>
      <c r="CE331" s="18"/>
    </row>
    <row r="332" spans="1:83">
      <c r="A332" s="54">
        <f>B307*B306*B309</f>
        <v>5.1694830000000004E-2</v>
      </c>
      <c r="D332" s="18"/>
      <c r="E332" s="18"/>
      <c r="K332" t="str">
        <f t="shared" si="66"/>
        <v>0,219222598538902-1,18581533645409i</v>
      </c>
      <c r="L332" t="str">
        <f t="shared" si="67"/>
        <v>9083,99268889995-219,443470418022i</v>
      </c>
      <c r="M332" t="str">
        <f t="shared" si="68"/>
        <v>0,998752436551696-0,0352988248210393i</v>
      </c>
      <c r="N332" t="str">
        <f t="shared" si="69"/>
        <v>2,91781271077207-2,90201828080481i</v>
      </c>
      <c r="O332">
        <f t="shared" si="70"/>
        <v>12.287939487725197</v>
      </c>
      <c r="P332">
        <f t="shared" si="71"/>
        <v>135.15549454211339</v>
      </c>
      <c r="Q332" t="str">
        <f t="shared" si="72"/>
        <v>-5,33663561613622-7,38303811560729i</v>
      </c>
      <c r="R332">
        <f t="shared" si="73"/>
        <v>19.190201730736163</v>
      </c>
      <c r="S332">
        <f t="shared" si="74"/>
        <v>54.139701458009796</v>
      </c>
      <c r="CC332" s="18"/>
      <c r="CD332" s="18"/>
      <c r="CE332" s="18"/>
    </row>
    <row r="333" spans="1:83">
      <c r="A333" s="54">
        <f>B307*(B309+B306)</f>
        <v>4.8410000000000006E-5</v>
      </c>
      <c r="D333" s="18"/>
      <c r="E333" s="18"/>
      <c r="K333" t="str">
        <f t="shared" si="66"/>
        <v>0,219222202697576-1,0673622066345i</v>
      </c>
      <c r="L333" t="str">
        <f t="shared" si="67"/>
        <v>9082,58486904092-243,783256726274i</v>
      </c>
      <c r="M333" t="str">
        <f t="shared" si="68"/>
        <v>0,998460248802205-0,0392094422817305i</v>
      </c>
      <c r="N333" t="str">
        <f t="shared" si="69"/>
        <v>2,91759605096414-2,61888679593872i</v>
      </c>
      <c r="O333">
        <f t="shared" si="70"/>
        <v>11.867002794455765</v>
      </c>
      <c r="P333">
        <f t="shared" si="71"/>
        <v>138.08827869212683</v>
      </c>
      <c r="Q333" t="str">
        <f t="shared" si="72"/>
        <v>-4,35683620121297-6,5048799589971i</v>
      </c>
      <c r="R333">
        <f t="shared" si="73"/>
        <v>17.874284854983106</v>
      </c>
      <c r="S333">
        <f t="shared" si="74"/>
        <v>56.186629391262144</v>
      </c>
      <c r="CC333" s="18"/>
      <c r="CD333" s="18"/>
      <c r="CE333" s="18"/>
    </row>
    <row r="334" spans="1:83">
      <c r="D334" s="18"/>
      <c r="E334" s="18"/>
      <c r="K334" t="str">
        <f t="shared" si="66"/>
        <v>0,219215952760852-0,534694787000647i</v>
      </c>
      <c r="L334" t="str">
        <f t="shared" si="67"/>
        <v>9060,42149728916-486,218231324883i</v>
      </c>
      <c r="M334" t="str">
        <f t="shared" si="68"/>
        <v>0,993869314400304-0,0780583134187082i</v>
      </c>
      <c r="N334" t="str">
        <f t="shared" si="69"/>
        <v>2,91419130479327-1,36505504441722i</v>
      </c>
      <c r="O334">
        <f t="shared" si="70"/>
        <v>10.151872708390341</v>
      </c>
      <c r="P334">
        <f t="shared" si="71"/>
        <v>154.90083702552732</v>
      </c>
      <c r="Q334" t="str">
        <f t="shared" si="72"/>
        <v>-1,16171196010888-3,0216863659566i</v>
      </c>
      <c r="R334">
        <f t="shared" si="73"/>
        <v>10.203680445132408</v>
      </c>
      <c r="S334">
        <f t="shared" si="74"/>
        <v>68.97033716497171</v>
      </c>
      <c r="CC334" s="18"/>
      <c r="CD334" s="18"/>
      <c r="CE334" s="18"/>
    </row>
    <row r="335" spans="1:83">
      <c r="A335" t="s">
        <v>526</v>
      </c>
      <c r="D335" s="18"/>
      <c r="E335" s="18"/>
      <c r="K335" t="str">
        <f t="shared" si="66"/>
        <v>0,219205536991531-0,357589420912823i</v>
      </c>
      <c r="L335" t="str">
        <f t="shared" si="67"/>
        <v>9023,75369037241-725,98138393078i</v>
      </c>
      <c r="M335" t="str">
        <f t="shared" si="68"/>
        <v>0,986310862151039-0,116197010950857i</v>
      </c>
      <c r="N335" t="str">
        <f t="shared" si="69"/>
        <v>2,90858358864393-0,971258179633568i</v>
      </c>
      <c r="O335">
        <f t="shared" si="70"/>
        <v>9.7327571695282558</v>
      </c>
      <c r="P335">
        <f t="shared" si="71"/>
        <v>161.53437991394568</v>
      </c>
      <c r="Q335" t="str">
        <f t="shared" si="72"/>
        <v>-0,559013395292156-1,98210089272211i</v>
      </c>
      <c r="R335">
        <f t="shared" si="73"/>
        <v>6.2749079303444368</v>
      </c>
      <c r="S335">
        <f t="shared" si="74"/>
        <v>74.249916214849065</v>
      </c>
      <c r="CC335" s="18"/>
      <c r="CD335" s="18"/>
      <c r="CE335" s="18"/>
    </row>
    <row r="336" spans="1:83">
      <c r="A336" t="s">
        <v>531</v>
      </c>
      <c r="B336">
        <v>4</v>
      </c>
      <c r="D336" s="18"/>
      <c r="E336" s="18"/>
      <c r="K336" t="str">
        <f t="shared" si="66"/>
        <v>0,219190956577209-0,269374471902931i</v>
      </c>
      <c r="L336" t="str">
        <f t="shared" si="67"/>
        <v>8972,980380443-961,797711796567i</v>
      </c>
      <c r="M336" t="str">
        <f t="shared" si="68"/>
        <v>0,975920135830733-0,153297176460809i</v>
      </c>
      <c r="N336" t="str">
        <f t="shared" si="69"/>
        <v>2,90087002505139-0,791849820198368i</v>
      </c>
      <c r="O336">
        <f t="shared" si="70"/>
        <v>9.5626801085315591</v>
      </c>
      <c r="P336">
        <f t="shared" si="71"/>
        <v>164.73194998147133</v>
      </c>
      <c r="Q336" t="str">
        <f t="shared" si="72"/>
        <v>-0,346825279405098-1,47513785559264i</v>
      </c>
      <c r="R336">
        <f t="shared" si="73"/>
        <v>3.6103230763424237</v>
      </c>
      <c r="S336">
        <f t="shared" si="74"/>
        <v>76.769269475543283</v>
      </c>
      <c r="CC336" s="18"/>
      <c r="CD336" s="18"/>
      <c r="CE336" s="18"/>
    </row>
    <row r="337" spans="1:83">
      <c r="A337" t="s">
        <v>532</v>
      </c>
      <c r="B337">
        <v>3.8</v>
      </c>
      <c r="D337" s="18"/>
      <c r="E337" s="18"/>
      <c r="K337" t="str">
        <f t="shared" si="66"/>
        <v>0,219172213180043-0,216715581889345i</v>
      </c>
      <c r="L337" t="str">
        <f t="shared" si="67"/>
        <v>8908,6449043969-1192,4627110158i</v>
      </c>
      <c r="M337" t="str">
        <f t="shared" si="68"/>
        <v>0,962878026529877-0,189060658403081i</v>
      </c>
      <c r="N337" t="str">
        <f t="shared" si="69"/>
        <v>2,89118051924181-0,697533117070105i</v>
      </c>
      <c r="O337">
        <f t="shared" si="70"/>
        <v>9.4672126957520746</v>
      </c>
      <c r="P337">
        <f t="shared" si="71"/>
        <v>166.43589609446082</v>
      </c>
      <c r="Q337" t="str">
        <f t="shared" si="72"/>
        <v>-0,247999186228126-1,17338901344955i</v>
      </c>
      <c r="R337">
        <f t="shared" si="73"/>
        <v>1.5786318068442051</v>
      </c>
      <c r="S337">
        <f t="shared" si="74"/>
        <v>78.065998982908212</v>
      </c>
      <c r="CC337" s="18"/>
      <c r="CD337" s="18"/>
      <c r="CE337" s="18"/>
    </row>
    <row r="338" spans="1:83">
      <c r="A338" t="s">
        <v>527</v>
      </c>
      <c r="B338" s="119">
        <f>'DESIGN INPUTS AND CALCULATIONS'!C152*1000</f>
        <v>5600</v>
      </c>
      <c r="D338" s="18"/>
      <c r="E338" s="18"/>
      <c r="K338" t="str">
        <f t="shared" si="66"/>
        <v>0,219149308936283-0,181834605880466i</v>
      </c>
      <c r="L338" t="str">
        <f t="shared" si="67"/>
        <v>8831,42074883654-1416,86173668199i</v>
      </c>
      <c r="M338" t="str">
        <f t="shared" si="68"/>
        <v>0,947403452760766-0,223226679538412i</v>
      </c>
      <c r="N338" t="str">
        <f t="shared" si="69"/>
        <v>2,87967228887516-0,645092693867474i</v>
      </c>
      <c r="O338">
        <f t="shared" si="70"/>
        <v>9.3995118946408667</v>
      </c>
      <c r="P338">
        <f t="shared" si="71"/>
        <v>167.37328969162269</v>
      </c>
      <c r="Q338" t="str">
        <f t="shared" si="72"/>
        <v>-0,19379693478633-0,972669975938945i</v>
      </c>
      <c r="R338">
        <f t="shared" si="73"/>
        <v>-7.1619936240479784E-2</v>
      </c>
      <c r="S338">
        <f t="shared" si="74"/>
        <v>78.731820755936866</v>
      </c>
      <c r="CC338" s="18"/>
      <c r="CD338" s="18"/>
      <c r="CE338" s="18"/>
    </row>
    <row r="339" spans="1:83">
      <c r="A339" t="s">
        <v>528</v>
      </c>
      <c r="B339" s="119">
        <f>'DESIGN INPUTS AND CALCULATIONS'!C154*1000000</f>
        <v>240000</v>
      </c>
      <c r="D339" s="18"/>
      <c r="E339" s="18"/>
      <c r="K339" t="str">
        <f t="shared" si="66"/>
        <v>0,21912224645566-0,157112316938613i</v>
      </c>
      <c r="L339" t="str">
        <f t="shared" si="67"/>
        <v>8742,09444490651-1633,9861546392i</v>
      </c>
      <c r="M339" t="str">
        <f t="shared" si="68"/>
        <v>0,929744629286025-0,25557690349446i</v>
      </c>
      <c r="N339" t="str">
        <f t="shared" si="69"/>
        <v>2,86652359600747-0,615930683577322i</v>
      </c>
      <c r="O339">
        <f t="shared" si="70"/>
        <v>9.3431298474196129</v>
      </c>
      <c r="P339">
        <f t="shared" si="71"/>
        <v>167.8732248866886</v>
      </c>
      <c r="Q339" t="str">
        <f t="shared" si="72"/>
        <v>-0,160623895347116-0,82925400441992i</v>
      </c>
      <c r="R339">
        <f t="shared" si="73"/>
        <v>-1.4662900722492032</v>
      </c>
      <c r="S339">
        <f t="shared" si="74"/>
        <v>79.037737978559889</v>
      </c>
      <c r="CC339" s="18"/>
      <c r="CD339" s="18"/>
      <c r="CE339" s="18"/>
    </row>
    <row r="340" spans="1:83">
      <c r="A340" t="s">
        <v>529</v>
      </c>
      <c r="B340">
        <f>B336*(B338+B339)/B338</f>
        <v>175.42857142857142</v>
      </c>
      <c r="D340" s="18"/>
      <c r="E340" s="18"/>
      <c r="K340" t="str">
        <f t="shared" si="66"/>
        <v>0,219091028820639-0,138739082426451i</v>
      </c>
      <c r="L340" t="str">
        <f t="shared" si="67"/>
        <v>8641,54639735419-1842,94586884037i</v>
      </c>
      <c r="M340" t="str">
        <f t="shared" si="68"/>
        <v>0,910169837646276-0,285938287546855i</v>
      </c>
      <c r="N340" t="str">
        <f t="shared" si="69"/>
        <v>2,8519271213229-0,600701876587406i</v>
      </c>
      <c r="O340">
        <f t="shared" si="70"/>
        <v>9.2912918275912233</v>
      </c>
      <c r="P340">
        <f t="shared" si="71"/>
        <v>168.10564455143901</v>
      </c>
      <c r="Q340" t="str">
        <f t="shared" si="72"/>
        <v>-0,138622355124044-0,721525696129684i</v>
      </c>
      <c r="R340">
        <f t="shared" si="73"/>
        <v>-2.677546595237442</v>
      </c>
      <c r="S340">
        <f t="shared" si="74"/>
        <v>79.124626390118451</v>
      </c>
      <c r="CC340" s="18"/>
      <c r="CD340" s="18"/>
      <c r="CE340" s="18"/>
    </row>
    <row r="341" spans="1:83">
      <c r="A341" t="s">
        <v>530</v>
      </c>
      <c r="B341">
        <f>B337*(B338+B339)/B338</f>
        <v>166.65714285714284</v>
      </c>
      <c r="D341" s="18"/>
      <c r="E341" s="18"/>
      <c r="K341" t="str">
        <f t="shared" si="66"/>
        <v>0,219055659585553-0,124598422760642i</v>
      </c>
      <c r="L341" t="str">
        <f t="shared" si="67"/>
        <v>8530,73047772864-2042,97801166263i</v>
      </c>
      <c r="M341" t="str">
        <f t="shared" si="68"/>
        <v>0,888958282393729-0,314183791048043i</v>
      </c>
      <c r="N341" t="str">
        <f t="shared" si="69"/>
        <v>2,8360833998877-0,594191929438741i</v>
      </c>
      <c r="O341">
        <f t="shared" si="70"/>
        <v>9.2409483202385427</v>
      </c>
      <c r="P341">
        <f t="shared" si="71"/>
        <v>168.16703337306731</v>
      </c>
      <c r="Q341" t="str">
        <f t="shared" si="72"/>
        <v>-0,123088401015081-0,637559736826607i</v>
      </c>
      <c r="R341">
        <f t="shared" si="73"/>
        <v>-3.7506522782100555</v>
      </c>
      <c r="S341">
        <f t="shared" si="74"/>
        <v>79.072815049124102</v>
      </c>
      <c r="CC341" s="18"/>
      <c r="CD341" s="18"/>
      <c r="CE341" s="18"/>
    </row>
    <row r="342" spans="1:83">
      <c r="D342" s="18"/>
      <c r="E342" s="18"/>
      <c r="K342" t="str">
        <f t="shared" si="66"/>
        <v>0,219016142775582-0,113420434917639i</v>
      </c>
      <c r="L342" t="str">
        <f t="shared" si="67"/>
        <v>8410,6532027699-2233,45178378058i</v>
      </c>
      <c r="M342" t="str">
        <f t="shared" si="68"/>
        <v>0,8663915357188-0,34023116046832i</v>
      </c>
      <c r="N342" t="str">
        <f t="shared" si="69"/>
        <v>2,81919467929978-0,593267572835999i</v>
      </c>
      <c r="O342">
        <f t="shared" si="70"/>
        <v>9.1906893822945115</v>
      </c>
      <c r="P342">
        <f t="shared" si="71"/>
        <v>168.11615077090738</v>
      </c>
      <c r="Q342" t="str">
        <f t="shared" si="72"/>
        <v>-0,11155111634649-0,570233057079349i</v>
      </c>
      <c r="R342">
        <f t="shared" si="73"/>
        <v>-4.7158548154126967</v>
      </c>
      <c r="S342">
        <f t="shared" si="74"/>
        <v>78.931367182362919</v>
      </c>
      <c r="CC342" s="18"/>
      <c r="CD342" s="18"/>
      <c r="CE342" s="18"/>
    </row>
    <row r="343" spans="1:83">
      <c r="D343" s="18"/>
      <c r="E343" s="18"/>
      <c r="K343" t="str">
        <f t="shared" si="66"/>
        <v>0,218394077568986-0,0667995572021568i</v>
      </c>
      <c r="L343" t="str">
        <f t="shared" si="67"/>
        <v>6923,11404816935-3561,97697118605i</v>
      </c>
      <c r="M343" t="str">
        <f t="shared" si="68"/>
        <v>0,618486458158835-0,485758128324143i</v>
      </c>
      <c r="N343" t="str">
        <f t="shared" si="69"/>
        <v>2,6304098873618-0,658670128151338i</v>
      </c>
      <c r="O343">
        <f t="shared" si="70"/>
        <v>8.6645880801737967</v>
      </c>
      <c r="P343">
        <f t="shared" si="71"/>
        <v>165.9418708421872</v>
      </c>
      <c r="Q343" t="str">
        <f t="shared" si="72"/>
        <v>-0,0645378938645861-0,26574262689592i</v>
      </c>
      <c r="R343">
        <f t="shared" si="73"/>
        <v>-11.261896629510105</v>
      </c>
      <c r="S343">
        <f t="shared" si="74"/>
        <v>76.349499678211529</v>
      </c>
      <c r="CC343" s="18"/>
      <c r="CD343" s="18"/>
      <c r="CE343" s="18"/>
    </row>
    <row r="344" spans="1:83">
      <c r="D344" s="18"/>
      <c r="E344" s="18"/>
      <c r="K344" t="str">
        <f t="shared" si="66"/>
        <v>0,217365117821916-0,0556589076420397i</v>
      </c>
      <c r="L344" t="str">
        <f t="shared" si="67"/>
        <v>5445,15627350507-3994,3186384986i</v>
      </c>
      <c r="M344" t="str">
        <f t="shared" si="68"/>
        <v>0,418775705063893-0,493358504448978i</v>
      </c>
      <c r="N344" t="str">
        <f t="shared" si="69"/>
        <v>2,46922486662643-0,70944920709062i</v>
      </c>
      <c r="O344">
        <f t="shared" si="70"/>
        <v>8.1956957259710492</v>
      </c>
      <c r="P344">
        <f t="shared" si="71"/>
        <v>163.96976481560102</v>
      </c>
      <c r="Q344" t="str">
        <f t="shared" si="72"/>
        <v>-0,046911337128373-0,166240870452717i</v>
      </c>
      <c r="R344">
        <f t="shared" si="73"/>
        <v>-15.252492042486377</v>
      </c>
      <c r="S344">
        <f t="shared" si="74"/>
        <v>74.241519920175762</v>
      </c>
      <c r="CC344" s="18"/>
      <c r="CD344" s="18"/>
      <c r="CE344" s="18"/>
    </row>
    <row r="345" spans="1:83">
      <c r="D345" s="18"/>
      <c r="E345" s="18"/>
      <c r="K345" t="str">
        <f t="shared" si="66"/>
        <v>0,21594075646524-0,0532951126052341i</v>
      </c>
      <c r="L345" t="str">
        <f t="shared" si="67"/>
        <v>4302,19861231674-3935,14902598652i</v>
      </c>
      <c r="M345" t="str">
        <f t="shared" si="68"/>
        <v>0,288400439142003-0,453018350450291i</v>
      </c>
      <c r="N345" t="str">
        <f t="shared" si="69"/>
        <v>2,35112617957281-0,744891671648535i</v>
      </c>
      <c r="O345">
        <f t="shared" si="70"/>
        <v>7.8409339267402132</v>
      </c>
      <c r="P345">
        <f t="shared" si="71"/>
        <v>162.42058249244423</v>
      </c>
      <c r="Q345" t="str">
        <f t="shared" si="72"/>
        <v>-0,0371398839497691-0,118690617804444i</v>
      </c>
      <c r="R345">
        <f t="shared" si="73"/>
        <v>-18.105985830252806</v>
      </c>
      <c r="S345">
        <f t="shared" si="74"/>
        <v>72.624399489537211</v>
      </c>
      <c r="CC345" s="18"/>
      <c r="CD345" s="18"/>
      <c r="CE345" s="18"/>
    </row>
    <row r="346" spans="1:83">
      <c r="D346" s="18"/>
      <c r="E346" s="18"/>
      <c r="K346" t="str">
        <f t="shared" si="66"/>
        <v>0,21413663499512-0,0543405829619523i</v>
      </c>
      <c r="L346" t="str">
        <f t="shared" si="67"/>
        <v>3489,29095945049-3682,62974023103i</v>
      </c>
      <c r="M346" t="str">
        <f t="shared" si="68"/>
        <v>0,205959893604952-0,404401305427157i</v>
      </c>
      <c r="N346" t="str">
        <f t="shared" si="69"/>
        <v>2,26116599133676-0,779858189787079i</v>
      </c>
      <c r="O346">
        <f t="shared" si="70"/>
        <v>7.574757765056388</v>
      </c>
      <c r="P346">
        <f t="shared" si="71"/>
        <v>160.97109267877644</v>
      </c>
      <c r="Q346" t="str">
        <f t="shared" si="72"/>
        <v>-0,0312004223897596-0,0913065068372487i</v>
      </c>
      <c r="R346">
        <f t="shared" si="73"/>
        <v>-20.310342467760762</v>
      </c>
      <c r="S346">
        <f t="shared" si="74"/>
        <v>71.134146524048859</v>
      </c>
      <c r="CC346" s="18"/>
      <c r="CD346" s="18"/>
      <c r="CE346" s="18"/>
    </row>
    <row r="347" spans="1:83">
      <c r="D347" s="18"/>
      <c r="E347" s="18"/>
      <c r="K347" t="str">
        <f t="shared" si="66"/>
        <v>0,211972122581602-0,0569859691598898i</v>
      </c>
      <c r="L347" t="str">
        <f t="shared" si="67"/>
        <v>2920,25464460104-3380,65644470842i</v>
      </c>
      <c r="M347" t="str">
        <f t="shared" si="68"/>
        <v>0,152633248439582-0,359633618993501i</v>
      </c>
      <c r="N347" t="str">
        <f t="shared" si="69"/>
        <v>2,1863383117408-0,818129518894174i</v>
      </c>
      <c r="O347">
        <f t="shared" si="70"/>
        <v>7.363495738696165</v>
      </c>
      <c r="P347">
        <f t="shared" si="71"/>
        <v>159.484111279882</v>
      </c>
      <c r="Q347" t="str">
        <f t="shared" si="72"/>
        <v>-0,027329015387042-0,0735640545209035i</v>
      </c>
      <c r="R347">
        <f t="shared" si="73"/>
        <v>-22.105218667988421</v>
      </c>
      <c r="S347">
        <f t="shared" si="74"/>
        <v>69.619989596357541</v>
      </c>
      <c r="CC347" s="18"/>
      <c r="CD347" s="18"/>
      <c r="CE347" s="18"/>
    </row>
    <row r="348" spans="1:83">
      <c r="D348" s="18"/>
      <c r="E348" s="18"/>
      <c r="K348" t="str">
        <f t="shared" si="66"/>
        <v>0,20946981197312-0,060440897519404i</v>
      </c>
      <c r="L348" t="str">
        <f t="shared" si="67"/>
        <v>2517,61694634858-3086,80984118401i</v>
      </c>
      <c r="M348" t="str">
        <f t="shared" si="68"/>
        <v>0,116871364744525-0,321266943284362i</v>
      </c>
      <c r="N348" t="str">
        <f t="shared" si="69"/>
        <v>2,11892827276891-0,859167202008437i</v>
      </c>
      <c r="O348">
        <f t="shared" si="70"/>
        <v>7.1833768110689213</v>
      </c>
      <c r="P348">
        <f t="shared" si="71"/>
        <v>157.92879756311697</v>
      </c>
      <c r="Q348" t="str">
        <f t="shared" si="72"/>
        <v>-0,0246326933404139-0,0611070022931635i</v>
      </c>
      <c r="R348">
        <f t="shared" si="73"/>
        <v>-23.624266908061777</v>
      </c>
      <c r="S348">
        <f t="shared" si="74"/>
        <v>68.045264749452016</v>
      </c>
      <c r="CC348" s="18"/>
      <c r="CD348" s="18"/>
      <c r="CE348" s="18"/>
    </row>
    <row r="349" spans="1:83">
      <c r="D349" s="18"/>
      <c r="E349" s="18"/>
      <c r="K349" t="str">
        <f t="shared" si="66"/>
        <v>0,206654955860219-0,0642993957317733i</v>
      </c>
      <c r="L349" t="str">
        <f t="shared" si="67"/>
        <v>2226,92264199524-2820,42110707634i</v>
      </c>
      <c r="M349" t="str">
        <f t="shared" si="68"/>
        <v>0,0919996683503754-0,289025482222237i</v>
      </c>
      <c r="N349" t="str">
        <f t="shared" si="69"/>
        <v>2,05477100698839-0,901428106434158i</v>
      </c>
      <c r="O349">
        <f t="shared" si="70"/>
        <v>7.0196984716597219</v>
      </c>
      <c r="P349">
        <f t="shared" si="71"/>
        <v>156.3129371113348</v>
      </c>
      <c r="Q349" t="str">
        <f t="shared" si="72"/>
        <v>-0,02263560578741-0,0518474694068024i</v>
      </c>
      <c r="R349">
        <f t="shared" si="73"/>
        <v>-24.947779981142407</v>
      </c>
      <c r="S349">
        <f t="shared" si="74"/>
        <v>66.414845932275526</v>
      </c>
      <c r="CC349" s="18"/>
      <c r="CD349" s="18"/>
      <c r="CE349" s="18"/>
    </row>
    <row r="350" spans="1:83">
      <c r="D350" s="18"/>
      <c r="E350" s="18"/>
      <c r="K350" t="str">
        <f t="shared" si="66"/>
        <v>0,203554868633623-0,0683284927526649i</v>
      </c>
      <c r="L350" t="str">
        <f t="shared" si="67"/>
        <v>2012,3005134162-2585,44116001923i</v>
      </c>
      <c r="M350" t="str">
        <f t="shared" si="68"/>
        <v>0,0741222916123583-0,261969802646204i</v>
      </c>
      <c r="N350" t="str">
        <f t="shared" si="69"/>
        <v>1,99172660324149-0,943408480527041i</v>
      </c>
      <c r="O350">
        <f t="shared" si="70"/>
        <v>6.8636760481561341</v>
      </c>
      <c r="P350">
        <f t="shared" si="71"/>
        <v>154.6547864993662</v>
      </c>
      <c r="Q350" t="str">
        <f t="shared" si="72"/>
        <v>-0,0210727345755252-0,0446712380974207i</v>
      </c>
      <c r="R350">
        <f t="shared" si="73"/>
        <v>-26.126849970052252</v>
      </c>
      <c r="S350">
        <f t="shared" si="74"/>
        <v>64.745372138028614</v>
      </c>
      <c r="CC350" s="18"/>
      <c r="CD350" s="18"/>
      <c r="CE350" s="18"/>
    </row>
    <row r="351" spans="1:83">
      <c r="D351" s="18"/>
      <c r="E351" s="18"/>
      <c r="K351" t="str">
        <f t="shared" si="66"/>
        <v>0,200198318076047-0,0723836914125539i</v>
      </c>
      <c r="L351" t="str">
        <f t="shared" si="67"/>
        <v>1850,35934537329-2380,13756743004i</v>
      </c>
      <c r="M351" t="str">
        <f t="shared" si="68"/>
        <v>0,0608966784642876-0,239140697114282i</v>
      </c>
      <c r="N351" t="str">
        <f t="shared" si="69"/>
        <v>1,92878084400006-0,983899918107554i</v>
      </c>
      <c r="O351">
        <f t="shared" si="70"/>
        <v>6.7101118776844038</v>
      </c>
      <c r="P351">
        <f t="shared" si="71"/>
        <v>152.97319256932133</v>
      </c>
      <c r="Q351" t="str">
        <f t="shared" si="72"/>
        <v>-0,0197903593705361-0,0389326418818697i</v>
      </c>
      <c r="R351">
        <f t="shared" si="73"/>
        <v>-27.195561889156124</v>
      </c>
      <c r="S351">
        <f t="shared" si="74"/>
        <v>63.054719657023924</v>
      </c>
      <c r="CC351" s="18"/>
      <c r="CD351" s="18"/>
      <c r="CE351" s="18"/>
    </row>
    <row r="352" spans="1:83">
      <c r="D352" s="18"/>
      <c r="E352" s="18"/>
      <c r="K352" t="str">
        <f t="shared" si="66"/>
        <v>0,158841786002943-0,103268431611915i</v>
      </c>
      <c r="L352" t="str">
        <f t="shared" si="67"/>
        <v>1278,92173758001-1284,00301212744i</v>
      </c>
      <c r="M352" t="str">
        <f t="shared" si="68"/>
        <v>0,015952772771638-0,125292784359414i</v>
      </c>
      <c r="N352" t="str">
        <f t="shared" si="69"/>
        <v>1,31050553792073-1,21026126662312i</v>
      </c>
      <c r="O352">
        <f t="shared" si="70"/>
        <v>5.0272161631874255</v>
      </c>
      <c r="P352">
        <f t="shared" si="71"/>
        <v>137.2773026096215</v>
      </c>
      <c r="Q352" t="str">
        <f t="shared" si="72"/>
        <v>-0,0121963805316323-0,013225455854629i</v>
      </c>
      <c r="R352">
        <f t="shared" si="73"/>
        <v>-34.899050922093679</v>
      </c>
      <c r="S352">
        <f t="shared" si="74"/>
        <v>47.318066174106178</v>
      </c>
      <c r="CC352" s="18"/>
      <c r="CD352" s="18"/>
      <c r="CE352" s="18"/>
    </row>
    <row r="353" spans="4:83">
      <c r="D353" s="18"/>
      <c r="E353" s="18"/>
      <c r="K353" t="str">
        <f t="shared" si="66"/>
        <v>0,118159797187301-0,112833979234188i</v>
      </c>
      <c r="L353" t="str">
        <f t="shared" si="67"/>
        <v>1163,05361507787-868,699787085853i</v>
      </c>
      <c r="M353" t="str">
        <f t="shared" si="68"/>
        <v>0,00715352039034163-0,0842754266460075i</v>
      </c>
      <c r="N353" t="str">
        <f t="shared" si="69"/>
        <v>0,843583764612397-1,16767717043488i</v>
      </c>
      <c r="O353">
        <f t="shared" si="70"/>
        <v>3.1703977175445037</v>
      </c>
      <c r="P353">
        <f t="shared" si="71"/>
        <v>125.84608042270699</v>
      </c>
      <c r="Q353" t="str">
        <f t="shared" si="72"/>
        <v>-0,00784818708511918-0,00567555902236689i</v>
      </c>
      <c r="R353">
        <f t="shared" si="73"/>
        <v>-40.277693327582575</v>
      </c>
      <c r="S353">
        <f t="shared" si="74"/>
        <v>35.873256134910832</v>
      </c>
      <c r="CC353" s="18"/>
      <c r="CD353" s="18"/>
      <c r="CE353" s="18"/>
    </row>
    <row r="354" spans="4:83">
      <c r="D354" s="18"/>
      <c r="E354" s="18"/>
      <c r="K354" t="str">
        <f t="shared" si="66"/>
        <v>0,0869741033834978-0,109915683634803i</v>
      </c>
      <c r="L354" t="str">
        <f t="shared" si="67"/>
        <v>1121,68341651443-654,925104515006i</v>
      </c>
      <c r="M354" t="str">
        <f t="shared" si="68"/>
        <v>0,00403648807570998-0,0634050064247661i</v>
      </c>
      <c r="N354" t="str">
        <f t="shared" si="69"/>
        <v>0,554621998314176-1,03661704049169i</v>
      </c>
      <c r="O354">
        <f t="shared" si="70"/>
        <v>1.4056474576765732</v>
      </c>
      <c r="P354">
        <f t="shared" si="71"/>
        <v>118.14815122050729</v>
      </c>
      <c r="Q354" t="str">
        <f t="shared" si="72"/>
        <v>-0,00522627650791674-0,00279861045648472i</v>
      </c>
      <c r="R354">
        <f t="shared" si="73"/>
        <v>-44.54121789217276</v>
      </c>
      <c r="S354">
        <f t="shared" si="74"/>
        <v>28.168533005328811</v>
      </c>
      <c r="CC354" s="18"/>
      <c r="CD354" s="18"/>
      <c r="CE354" s="18"/>
    </row>
    <row r="355" spans="4:83">
      <c r="D355" s="18"/>
      <c r="E355" s="18"/>
      <c r="K355" t="str">
        <f t="shared" si="66"/>
        <v>0,0649382178103279-0,102228638940344i</v>
      </c>
      <c r="L355" t="str">
        <f t="shared" si="67"/>
        <v>1102,38838044097-525,208788577186i</v>
      </c>
      <c r="M355" t="str">
        <f t="shared" si="68"/>
        <v>0,00258711179297941-0,0507978212677476i</v>
      </c>
      <c r="N355" t="str">
        <f t="shared" si="69"/>
        <v>0,381592805904416-0,903063314178689i</v>
      </c>
      <c r="O355">
        <f t="shared" si="70"/>
        <v>-0.17214966353031935</v>
      </c>
      <c r="P355">
        <f t="shared" si="71"/>
        <v>112.90667179451354</v>
      </c>
      <c r="Q355" t="str">
        <f t="shared" si="72"/>
        <v>-0,00364261007061148-0,00154042047444129i</v>
      </c>
      <c r="R355">
        <f t="shared" si="73"/>
        <v>-48.057215075695375</v>
      </c>
      <c r="S355">
        <f t="shared" si="74"/>
        <v>22.922977222618357</v>
      </c>
      <c r="CC355" s="18"/>
      <c r="CD355" s="18"/>
      <c r="CE355" s="18"/>
    </row>
    <row r="356" spans="4:83">
      <c r="D356" s="18"/>
      <c r="E356" s="18"/>
      <c r="K356" t="str">
        <f t="shared" si="66"/>
        <v>0,0495838762068556-0,0934916541188807i</v>
      </c>
      <c r="L356" t="str">
        <f t="shared" si="67"/>
        <v>1091,86790796596-438,250450302672i</v>
      </c>
      <c r="M356" t="str">
        <f t="shared" si="68"/>
        <v>0,00179802676342129-0,0423650075319162i</v>
      </c>
      <c r="N356" t="str">
        <f t="shared" si="69"/>
        <v>0,274899445420874-0,788984851508583i</v>
      </c>
      <c r="O356">
        <f t="shared" si="70"/>
        <v>-1.5610301588870612</v>
      </c>
      <c r="P356">
        <f t="shared" si="71"/>
        <v>109.20944556468658</v>
      </c>
      <c r="Q356" t="str">
        <f t="shared" si="72"/>
        <v>-0,00265215104583354-0,000924772361752262i</v>
      </c>
      <c r="R356">
        <f t="shared" si="73"/>
        <v>-51.029720384533036</v>
      </c>
      <c r="S356">
        <f t="shared" si="74"/>
        <v>19.223033421552685</v>
      </c>
      <c r="CC356" s="18"/>
      <c r="CD356" s="18"/>
      <c r="CE356" s="18"/>
    </row>
    <row r="357" spans="4:83">
      <c r="D357" s="18"/>
      <c r="E357" s="18"/>
      <c r="K357" t="str">
        <f t="shared" si="66"/>
        <v>0,0387544961570726-0,0851540701570526i</v>
      </c>
      <c r="L357" t="str">
        <f t="shared" si="67"/>
        <v>1085,5109913798-375,941804422536i</v>
      </c>
      <c r="M357" t="str">
        <f t="shared" si="68"/>
        <v>0,00132162970848571-0,0363301941007663i</v>
      </c>
      <c r="N357" t="str">
        <f t="shared" si="69"/>
        <v>0,206080335052268-0,6957470486836i</v>
      </c>
      <c r="O357">
        <f t="shared" si="70"/>
        <v>-2.785743549017381</v>
      </c>
      <c r="P357">
        <f t="shared" si="71"/>
        <v>106.49929364774538</v>
      </c>
      <c r="Q357" t="str">
        <f t="shared" si="72"/>
        <v>-0,00200467473311296-0,000594228102918457i</v>
      </c>
      <c r="R357">
        <f t="shared" si="73"/>
        <v>-53.593369502473649</v>
      </c>
      <c r="S357">
        <f t="shared" si="74"/>
        <v>16.510940382259975</v>
      </c>
      <c r="CC357" s="18"/>
      <c r="CD357" s="18"/>
      <c r="CE357" s="18"/>
    </row>
    <row r="358" spans="4:83">
      <c r="D358" s="18"/>
      <c r="E358" s="18"/>
      <c r="K358" t="str">
        <f t="shared" si="66"/>
        <v>0,0309539199715364-0,0776727701293295i</v>
      </c>
      <c r="L358" t="str">
        <f t="shared" si="67"/>
        <v>1081,37969761375-329,118856762776i</v>
      </c>
      <c r="M358" t="str">
        <f t="shared" si="68"/>
        <v>0,00101218627730655-0,0317987697285065i</v>
      </c>
      <c r="N358" t="str">
        <f t="shared" si="69"/>
        <v>0,159665410339276-0,619956327708225i</v>
      </c>
      <c r="O358">
        <f t="shared" si="70"/>
        <v>-3.8738683174995825</v>
      </c>
      <c r="P358">
        <f t="shared" si="71"/>
        <v>104.44227542594906</v>
      </c>
      <c r="Q358" t="str">
        <f t="shared" si="72"/>
        <v>-0,00156303230122313-0,000402844484072439i</v>
      </c>
      <c r="R358">
        <f t="shared" si="73"/>
        <v>-55.84133316845061</v>
      </c>
      <c r="S358">
        <f t="shared" si="74"/>
        <v>14.452466318682184</v>
      </c>
      <c r="CC358" s="18"/>
      <c r="CD358" s="18"/>
      <c r="CE358" s="18"/>
    </row>
    <row r="359" spans="4:83">
      <c r="D359" s="18"/>
      <c r="E359" s="18"/>
      <c r="K359" t="str">
        <f t="shared" si="66"/>
        <v>0,0252043242550911-0,0711147575797923i</v>
      </c>
      <c r="L359" t="str">
        <f t="shared" si="67"/>
        <v>1078,54483122166-292,653650868779i</v>
      </c>
      <c r="M359" t="str">
        <f t="shared" si="68"/>
        <v>0,000799922051107538-0,0282715789410441i</v>
      </c>
      <c r="N359" t="str">
        <f t="shared" si="69"/>
        <v>0,12709563663103-0,557888432578767i</v>
      </c>
      <c r="O359">
        <f t="shared" si="70"/>
        <v>-4.8493087041334189</v>
      </c>
      <c r="P359">
        <f t="shared" si="71"/>
        <v>102.8338341768673</v>
      </c>
      <c r="Q359" t="str">
        <f t="shared" si="72"/>
        <v>-0,00125027614498438-0,000285040232638019i</v>
      </c>
      <c r="R359">
        <f t="shared" si="73"/>
        <v>-57.839823975196573</v>
      </c>
      <c r="S359">
        <f t="shared" si="74"/>
        <v>12.842892748205742</v>
      </c>
      <c r="CC359" s="18"/>
      <c r="CD359" s="18"/>
      <c r="CE359" s="18"/>
    </row>
    <row r="360" spans="4:83">
      <c r="D360" s="18"/>
      <c r="E360" s="18"/>
      <c r="K360" t="str">
        <f t="shared" si="66"/>
        <v>0,0208714262992654-0,0654087961983113i</v>
      </c>
      <c r="L360" t="str">
        <f t="shared" si="67"/>
        <v>1076,51583644922-263,454991947475i</v>
      </c>
      <c r="M360" t="str">
        <f t="shared" si="68"/>
        <v>0,000648035353173199-0,0254482888099423i</v>
      </c>
      <c r="N360" t="str">
        <f t="shared" si="69"/>
        <v>0,103451348090686-0,506472088758088i</v>
      </c>
      <c r="O360">
        <f t="shared" si="70"/>
        <v>-5.7313728434379296</v>
      </c>
      <c r="P360">
        <f t="shared" si="71"/>
        <v>101.54436179837921</v>
      </c>
      <c r="Q360" t="str">
        <f t="shared" si="72"/>
        <v>-0,0010215500199692-0,000208811941747314i</v>
      </c>
      <c r="R360">
        <f t="shared" si="73"/>
        <v>-59.637037905088697</v>
      </c>
      <c r="S360">
        <f t="shared" si="74"/>
        <v>11.552514512596645</v>
      </c>
      <c r="CC360" s="18"/>
      <c r="CD360" s="18"/>
      <c r="CE360" s="18"/>
    </row>
    <row r="361" spans="4:83">
      <c r="D361" s="18"/>
      <c r="E361" s="18"/>
      <c r="CC361" s="18"/>
      <c r="CD361" s="18"/>
      <c r="CE361" s="18"/>
    </row>
    <row r="362" spans="4:83">
      <c r="D362" s="18"/>
      <c r="E362" s="18"/>
      <c r="K362" t="s">
        <v>544</v>
      </c>
      <c r="L362" t="s">
        <v>545</v>
      </c>
      <c r="M362" t="s">
        <v>458</v>
      </c>
      <c r="N362" t="s">
        <v>459</v>
      </c>
      <c r="O362" t="s">
        <v>546</v>
      </c>
      <c r="P362" t="s">
        <v>458</v>
      </c>
      <c r="Q362" t="s">
        <v>459</v>
      </c>
      <c r="CC362" s="18"/>
      <c r="CD362" s="18"/>
      <c r="CE362" s="18"/>
    </row>
    <row r="363" spans="4:83">
      <c r="D363" s="18"/>
      <c r="E363" s="18"/>
      <c r="K363" t="str">
        <f>IMDIV(IMSUM(IMPRODUCT(F285,$A$328),1),IMSUM(IMPRODUCT(IMPOWER(F285,2),$A$330),IMPRODUCT(F285,$A$331)))</f>
        <v>0,219224265254903-10,6669315003433i</v>
      </c>
      <c r="L363" t="str">
        <f>IMPRODUCT(K363,M324,$B$315)</f>
        <v>0,429187782987558-25,818241302902i</v>
      </c>
      <c r="M363">
        <f>20*LOG10(IMABS(L363))</f>
        <v>28.239733066972661</v>
      </c>
      <c r="N363">
        <f>IMARGUMENT(L363)*180/PI()+180</f>
        <v>90.952364785675726</v>
      </c>
      <c r="O363" t="str">
        <f>IMPRODUCT(L363,G285)</f>
        <v>-168,099322407825-247,84832927774i</v>
      </c>
      <c r="P363">
        <f>20*LOG10(IMABS(O363))</f>
        <v>49.527255096679838</v>
      </c>
      <c r="Q363">
        <f>IMARGUMENT(O363)*180/PI()+180</f>
        <v>55.853520186882406</v>
      </c>
      <c r="CC363" s="18"/>
      <c r="CD363" s="18"/>
      <c r="CE363" s="18"/>
    </row>
    <row r="364" spans="4:83">
      <c r="D364" s="18"/>
      <c r="E364" s="18"/>
      <c r="K364" t="str">
        <f t="shared" ref="K364:K399" si="75">IMDIV(IMSUM(IMPRODUCT(F286,$A$328),1),IMSUM(IMPRODUCT(IMPOWER(F286,2),$A$330),IMPRODUCT(F286,$A$331)))</f>
        <v>0,219224202752596-5,33356712330867i</v>
      </c>
      <c r="L364" t="str">
        <f t="shared" ref="L364:L399" si="76">IMPRODUCT(K364,M325,$B$315)</f>
        <v>0,429165850269653-12,911893951442i</v>
      </c>
      <c r="M364">
        <f t="shared" ref="M364:M399" si="77">20*LOG10(IMABS(L364))</f>
        <v>22.224594299178555</v>
      </c>
      <c r="N364">
        <f t="shared" ref="N364:N399" si="78">IMARGUMENT(L364)*180/PI()+180</f>
        <v>91.903697694895911</v>
      </c>
      <c r="O364" t="str">
        <f t="shared" ref="O364:O399" si="79">IMPRODUCT(L364,G286)</f>
        <v>-84,4128240349042-64,3844698978476i</v>
      </c>
      <c r="P364">
        <f t="shared" ref="P364:P399" si="80">20*LOG10(IMABS(O364))</f>
        <v>40.519580118562438</v>
      </c>
      <c r="Q364">
        <f t="shared" ref="Q364:Q399" si="81">IMARGUMENT(O364)*180/PI()+180</f>
        <v>37.3339713696937</v>
      </c>
      <c r="CC364" s="18"/>
      <c r="CD364" s="18"/>
      <c r="CE364" s="18"/>
    </row>
    <row r="365" spans="4:83">
      <c r="D365" s="18"/>
      <c r="E365" s="18"/>
      <c r="K365" t="str">
        <f t="shared" si="75"/>
        <v>0,219224098582163-3,55582405227236i</v>
      </c>
      <c r="L365" t="str">
        <f t="shared" si="76"/>
        <v>0,429129300251553-8,61101036244347i</v>
      </c>
      <c r="M365">
        <f t="shared" si="77"/>
        <v>18.71185466745257</v>
      </c>
      <c r="N365">
        <f t="shared" si="78"/>
        <v>92.852972257917713</v>
      </c>
      <c r="O365" t="str">
        <f t="shared" si="79"/>
        <v>-46,1463043333545-24,7727061530934i</v>
      </c>
      <c r="P365">
        <f t="shared" si="80"/>
        <v>34.382524651170307</v>
      </c>
      <c r="Q365">
        <f t="shared" si="81"/>
        <v>28.228223886392414</v>
      </c>
      <c r="CC365" s="18"/>
      <c r="CD365" s="18"/>
      <c r="CE365" s="18"/>
    </row>
    <row r="366" spans="4:83">
      <c r="D366" s="18"/>
      <c r="E366" s="18"/>
      <c r="K366" t="str">
        <f t="shared" si="75"/>
        <v>0,219223952743723-2,66698630763934i</v>
      </c>
      <c r="L366" t="str">
        <f t="shared" si="76"/>
        <v>0,429078139698677-6,46149228337864i</v>
      </c>
      <c r="M366">
        <f t="shared" si="77"/>
        <v>16.22576549777061</v>
      </c>
      <c r="N366">
        <f t="shared" si="78"/>
        <v>93.799172748233019</v>
      </c>
      <c r="O366" t="str">
        <f t="shared" si="79"/>
        <v>-28,2396639671745-12,2093555691162i</v>
      </c>
      <c r="P366">
        <f t="shared" si="80"/>
        <v>29.761421762034196</v>
      </c>
      <c r="Q366">
        <f t="shared" si="81"/>
        <v>23.381134023579875</v>
      </c>
      <c r="CC366" s="18"/>
      <c r="CD366" s="18"/>
      <c r="CE366" s="18"/>
    </row>
    <row r="367" spans="4:83">
      <c r="D367" s="18"/>
      <c r="E367" s="18"/>
      <c r="K367" t="str">
        <f t="shared" si="75"/>
        <v>0,219223765237442-2,13371069345968i</v>
      </c>
      <c r="L367" t="str">
        <f t="shared" si="76"/>
        <v>0,429012378078235-5,17251992614664i</v>
      </c>
      <c r="M367">
        <f t="shared" si="77"/>
        <v>14.303816960942211</v>
      </c>
      <c r="N367">
        <f t="shared" si="78"/>
        <v>94.741299380404513</v>
      </c>
      <c r="O367" t="str">
        <f t="shared" si="79"/>
        <v>-18,8475260851439-7,09437250250482i</v>
      </c>
      <c r="P367">
        <f t="shared" si="80"/>
        <v>26.08054429823752</v>
      </c>
      <c r="Q367">
        <f t="shared" si="81"/>
        <v>20.626773356491555</v>
      </c>
      <c r="CC367" s="18"/>
      <c r="CD367" s="18"/>
      <c r="CE367" s="18"/>
    </row>
    <row r="368" spans="4:83">
      <c r="D368" s="18"/>
      <c r="E368" s="18"/>
      <c r="K368" t="str">
        <f t="shared" si="75"/>
        <v>0,219223536063534-1,77821614439113i</v>
      </c>
      <c r="L368" t="str">
        <f t="shared" si="76"/>
        <v>0,428932027554851-4,31381991357053i</v>
      </c>
      <c r="M368">
        <f t="shared" si="77"/>
        <v>12.739966898982594</v>
      </c>
      <c r="N368">
        <f t="shared" si="78"/>
        <v>95.67837330404231</v>
      </c>
      <c r="O368" t="str">
        <f t="shared" si="79"/>
        <v>-13,4060457494775-4,6212444241117i</v>
      </c>
      <c r="P368">
        <f t="shared" si="80"/>
        <v>23.033644762772326</v>
      </c>
      <c r="Q368">
        <f t="shared" si="81"/>
        <v>19.019761809741169</v>
      </c>
      <c r="CC368" s="18"/>
      <c r="CD368" s="18"/>
      <c r="CE368" s="18"/>
    </row>
    <row r="369" spans="4:83">
      <c r="D369" s="18"/>
      <c r="E369" s="18"/>
      <c r="K369" t="str">
        <f t="shared" si="75"/>
        <v>0,219223265222262-1,52431077526494i</v>
      </c>
      <c r="L369" t="str">
        <f t="shared" si="76"/>
        <v>0,428837102984941-3,70098927179861i</v>
      </c>
      <c r="M369">
        <f t="shared" si="77"/>
        <v>11.424277264927412</v>
      </c>
      <c r="N369">
        <f t="shared" si="78"/>
        <v>96.609441333574892</v>
      </c>
      <c r="O369" t="str">
        <f t="shared" si="79"/>
        <v>-10,0000150868326-3,26843609948869i</v>
      </c>
      <c r="P369">
        <f t="shared" si="80"/>
        <v>20.440808288362867</v>
      </c>
      <c r="Q369">
        <f t="shared" si="81"/>
        <v>18.099623933142254</v>
      </c>
      <c r="CC369" s="18"/>
      <c r="CD369" s="18"/>
      <c r="CE369" s="18"/>
    </row>
    <row r="370" spans="4:83">
      <c r="D370" s="18"/>
      <c r="E370" s="18"/>
      <c r="K370" t="str">
        <f t="shared" si="75"/>
        <v>0,219222952713933-1,3338986434775i</v>
      </c>
      <c r="L370" t="str">
        <f t="shared" si="76"/>
        <v>0,42872762190985-3,24182642844468i</v>
      </c>
      <c r="M370">
        <f t="shared" si="77"/>
        <v>10.291095565763372</v>
      </c>
      <c r="N370">
        <f t="shared" si="78"/>
        <v>97.533580359611278</v>
      </c>
      <c r="O370" t="str">
        <f t="shared" si="79"/>
        <v>-7,73664018629419-2,45703120318717i</v>
      </c>
      <c r="P370">
        <f t="shared" si="80"/>
        <v>18.188366687653385</v>
      </c>
      <c r="Q370">
        <f t="shared" si="81"/>
        <v>17.619002294834985</v>
      </c>
      <c r="CC370" s="18"/>
      <c r="CD370" s="18"/>
      <c r="CE370" s="18"/>
    </row>
    <row r="371" spans="4:83">
      <c r="D371" s="18"/>
      <c r="E371" s="18"/>
      <c r="K371" t="str">
        <f t="shared" si="75"/>
        <v>0,219222598538902-1,18581533645409i</v>
      </c>
      <c r="L371" t="str">
        <f t="shared" si="76"/>
        <v>0,428603604547768-2,8851082120026i</v>
      </c>
      <c r="M371">
        <f t="shared" si="77"/>
        <v>9.2980453288764373</v>
      </c>
      <c r="N371">
        <f t="shared" si="78"/>
        <v>98.44990139493224</v>
      </c>
      <c r="O371" t="str">
        <f t="shared" si="79"/>
        <v>-6,1601606836449-1,93450539305576i</v>
      </c>
      <c r="P371">
        <f t="shared" si="80"/>
        <v>16.200307571887407</v>
      </c>
      <c r="Q371">
        <f t="shared" si="81"/>
        <v>17.434108310828606</v>
      </c>
      <c r="CC371" s="18"/>
      <c r="CD371" s="18"/>
      <c r="CE371" s="18"/>
    </row>
    <row r="372" spans="4:83">
      <c r="D372" s="18"/>
      <c r="E372" s="18"/>
      <c r="K372" t="str">
        <f t="shared" si="75"/>
        <v>0,219222202697576-1,0673622066345i</v>
      </c>
      <c r="L372" t="str">
        <f t="shared" si="76"/>
        <v>0,428465073784419-2,60010065164376i</v>
      </c>
      <c r="M372">
        <f t="shared" si="77"/>
        <v>8.4161632398462345</v>
      </c>
      <c r="N372">
        <f t="shared" si="78"/>
        <v>99.357553216217966</v>
      </c>
      <c r="O372" t="str">
        <f t="shared" si="79"/>
        <v>-5,01992248987226-1,57852899120557i</v>
      </c>
      <c r="P372">
        <f t="shared" si="80"/>
        <v>14.423445300373567</v>
      </c>
      <c r="Q372">
        <f t="shared" si="81"/>
        <v>17.45590391535319</v>
      </c>
      <c r="CC372" s="18"/>
      <c r="CD372" s="18"/>
      <c r="CE372" s="18"/>
    </row>
    <row r="373" spans="4:83">
      <c r="D373" s="18"/>
      <c r="E373" s="18"/>
      <c r="K373" t="str">
        <f t="shared" si="75"/>
        <v>0,219215952760852-0,534694787000647i</v>
      </c>
      <c r="L373" t="str">
        <f t="shared" si="76"/>
        <v>0,426288446534413-1,3275714099195i</v>
      </c>
      <c r="M373">
        <f t="shared" si="77"/>
        <v>2.8873372091378653</v>
      </c>
      <c r="N373">
        <f t="shared" si="78"/>
        <v>107.80203046028483</v>
      </c>
      <c r="O373" t="str">
        <f t="shared" si="79"/>
        <v>-1,3017130888557-0,522534130781845i</v>
      </c>
      <c r="P373">
        <f t="shared" si="80"/>
        <v>2.9391449458799306</v>
      </c>
      <c r="Q373">
        <f t="shared" si="81"/>
        <v>21.871530599729255</v>
      </c>
      <c r="CC373" s="18"/>
      <c r="CD373" s="18"/>
      <c r="CE373" s="18"/>
    </row>
    <row r="374" spans="4:83">
      <c r="D374" s="18"/>
      <c r="E374" s="18"/>
      <c r="K374" t="str">
        <f t="shared" si="75"/>
        <v>0,219205536991531-0,357589420912823i</v>
      </c>
      <c r="L374" t="str">
        <f t="shared" si="76"/>
        <v>0,422704902866333-0,91525169205897i</v>
      </c>
      <c r="M374">
        <f t="shared" si="77"/>
        <v>7.0497415524346227E-2</v>
      </c>
      <c r="N374">
        <f t="shared" si="78"/>
        <v>114.78964297420612</v>
      </c>
      <c r="O374" t="str">
        <f t="shared" si="79"/>
        <v>-0,600538554080926-0,3126895839583i</v>
      </c>
      <c r="P374">
        <f t="shared" si="80"/>
        <v>-3.3873518236594831</v>
      </c>
      <c r="Q374">
        <f t="shared" si="81"/>
        <v>27.505179275109498</v>
      </c>
      <c r="CC374" s="18"/>
      <c r="CD374" s="18"/>
      <c r="CE374" s="18"/>
    </row>
    <row r="375" spans="4:83">
      <c r="D375" s="18"/>
      <c r="E375" s="18"/>
      <c r="K375" t="str">
        <f t="shared" si="75"/>
        <v>0,219190956577209-0,269374471902931i</v>
      </c>
      <c r="L375" t="str">
        <f t="shared" si="76"/>
        <v>0,417778601493054-0,717575926410687i</v>
      </c>
      <c r="M375">
        <f t="shared" si="77"/>
        <v>-1.6149459731226912</v>
      </c>
      <c r="N375">
        <f t="shared" si="78"/>
        <v>120.208315855386</v>
      </c>
      <c r="O375" t="str">
        <f t="shared" si="79"/>
        <v>-0,353904707753254-0,223259550671353i</v>
      </c>
      <c r="P375">
        <f t="shared" si="80"/>
        <v>-7.5673030053117953</v>
      </c>
      <c r="Q375">
        <f t="shared" si="81"/>
        <v>32.245635349458013</v>
      </c>
      <c r="CC375" s="18"/>
      <c r="CD375" s="18"/>
      <c r="CE375" s="18"/>
    </row>
    <row r="376" spans="4:83">
      <c r="D376" s="18"/>
      <c r="E376" s="18"/>
      <c r="K376" t="str">
        <f t="shared" si="75"/>
        <v>0,219172213180043-0,216715581889345i</v>
      </c>
      <c r="L376" t="str">
        <f t="shared" si="76"/>
        <v>0,411595355882633-0,605320717731358i</v>
      </c>
      <c r="M376">
        <f t="shared" si="77"/>
        <v>-2.7097791220847993</v>
      </c>
      <c r="N376">
        <f t="shared" si="78"/>
        <v>124.21423077061152</v>
      </c>
      <c r="O376" t="str">
        <f t="shared" si="79"/>
        <v>-0,23927342594225-0,172851040769924i</v>
      </c>
      <c r="P376">
        <f t="shared" si="80"/>
        <v>-10.5983600109927</v>
      </c>
      <c r="Q376">
        <f t="shared" si="81"/>
        <v>35.84433365905889</v>
      </c>
      <c r="CC376" s="18"/>
      <c r="CD376" s="18"/>
      <c r="CE376" s="18"/>
    </row>
    <row r="377" spans="4:83">
      <c r="D377" s="18"/>
      <c r="E377" s="18"/>
      <c r="K377" t="str">
        <f t="shared" si="75"/>
        <v>0,219149308936283-0,181834605880466i</v>
      </c>
      <c r="L377" t="str">
        <f t="shared" si="76"/>
        <v>0,404259019420347-0,535335042023066i</v>
      </c>
      <c r="M377">
        <f t="shared" si="77"/>
        <v>-3.4677883709438078</v>
      </c>
      <c r="N377">
        <f t="shared" si="78"/>
        <v>127.05833014538752</v>
      </c>
      <c r="O377" t="str">
        <f t="shared" si="79"/>
        <v>-0,176643996850844-0,140090965839213i</v>
      </c>
      <c r="P377">
        <f t="shared" si="80"/>
        <v>-12.938920201825148</v>
      </c>
      <c r="Q377">
        <f t="shared" si="81"/>
        <v>38.41686120970175</v>
      </c>
      <c r="CC377" s="18"/>
      <c r="CD377" s="18"/>
      <c r="CE377" s="18"/>
    </row>
    <row r="378" spans="4:83">
      <c r="D378" s="18"/>
      <c r="E378" s="18"/>
      <c r="K378" t="str">
        <f t="shared" si="75"/>
        <v>0,21912224645566-0,157112316938613i</v>
      </c>
      <c r="L378" t="str">
        <f t="shared" si="76"/>
        <v>0,39588734338559-0,489075049317209i</v>
      </c>
      <c r="M378">
        <f t="shared" si="77"/>
        <v>-4.0239125109677101</v>
      </c>
      <c r="N378">
        <f t="shared" si="78"/>
        <v>128.98883162445065</v>
      </c>
      <c r="O378" t="str">
        <f t="shared" si="79"/>
        <v>-0,138550908367306-0,116891338843635i</v>
      </c>
      <c r="P378">
        <f t="shared" si="80"/>
        <v>-14.833332430636542</v>
      </c>
      <c r="Q378">
        <f t="shared" si="81"/>
        <v>40.153344716321868</v>
      </c>
      <c r="CC378" s="18"/>
      <c r="CD378" s="18"/>
      <c r="CE378" s="18"/>
    </row>
    <row r="379" spans="4:83">
      <c r="D379" s="18"/>
      <c r="E379" s="18"/>
      <c r="K379" t="str">
        <f t="shared" si="75"/>
        <v>0,219091028820639-0,138739082426451i</v>
      </c>
      <c r="L379" t="str">
        <f t="shared" si="76"/>
        <v>0,386607598537414-0,457238516826493i</v>
      </c>
      <c r="M379">
        <f t="shared" si="77"/>
        <v>-4.4547147481287306</v>
      </c>
      <c r="N379">
        <f t="shared" si="78"/>
        <v>130.21542805631546</v>
      </c>
      <c r="O379" t="str">
        <f t="shared" si="79"/>
        <v>-0,113514479634843-0,0994948978263833i</v>
      </c>
      <c r="P379">
        <f t="shared" si="80"/>
        <v>-16.423553170957415</v>
      </c>
      <c r="Q379">
        <f t="shared" si="81"/>
        <v>41.234409894995053</v>
      </c>
      <c r="CC379" s="18"/>
      <c r="CD379" s="18"/>
      <c r="CE379" s="18"/>
    </row>
    <row r="380" spans="4:83">
      <c r="D380" s="18"/>
      <c r="E380" s="18"/>
      <c r="K380" t="str">
        <f t="shared" si="75"/>
        <v>0,219055659585553-0,124598422760642i</v>
      </c>
      <c r="L380" t="str">
        <f t="shared" si="76"/>
        <v>0,376552237358589-0,434642884954731i</v>
      </c>
      <c r="M380">
        <f t="shared" si="77"/>
        <v>-4.8055789290712028</v>
      </c>
      <c r="N380">
        <f t="shared" si="78"/>
        <v>130.90397322546164</v>
      </c>
      <c r="O380" t="str">
        <f t="shared" si="79"/>
        <v>-0,0960524767063758-0,0859102571177319i</v>
      </c>
      <c r="P380">
        <f t="shared" si="80"/>
        <v>-17.797179527519795</v>
      </c>
      <c r="Q380">
        <f t="shared" si="81"/>
        <v>41.809754901518403</v>
      </c>
      <c r="CC380" s="18"/>
      <c r="CD380" s="18"/>
      <c r="CE380" s="18"/>
    </row>
    <row r="381" spans="4:83">
      <c r="D381" s="18"/>
      <c r="E381" s="18"/>
      <c r="K381" t="str">
        <f t="shared" si="75"/>
        <v>0,219016142775582-0,113420434917639i</v>
      </c>
      <c r="L381" t="str">
        <f t="shared" si="76"/>
        <v>0,365854835430284-0,418175760899496i</v>
      </c>
      <c r="M381">
        <f t="shared" si="77"/>
        <v>-5.1043421086407861</v>
      </c>
      <c r="N381">
        <f t="shared" si="78"/>
        <v>131.18212597824737</v>
      </c>
      <c r="O381" t="str">
        <f t="shared" si="79"/>
        <v>-0,0832812586254556-0,0749797876737072i</v>
      </c>
      <c r="P381">
        <f t="shared" si="80"/>
        <v>-19.010886306347992</v>
      </c>
      <c r="Q381">
        <f t="shared" si="81"/>
        <v>41.997342389702908</v>
      </c>
      <c r="CC381" s="18"/>
      <c r="CD381" s="18"/>
      <c r="CE381" s="18"/>
    </row>
    <row r="382" spans="4:83">
      <c r="D382" s="18"/>
      <c r="E382" s="18"/>
      <c r="K382" t="str">
        <f t="shared" si="75"/>
        <v>0,218394077568986-0,0667995572021568i</v>
      </c>
      <c r="L382" t="str">
        <f t="shared" si="76"/>
        <v>0,248378188785517-0,356746868838904i</v>
      </c>
      <c r="M382">
        <f t="shared" si="77"/>
        <v>-7.2362999770997147</v>
      </c>
      <c r="N382">
        <f t="shared" si="78"/>
        <v>124.84682764770383</v>
      </c>
      <c r="O382" t="str">
        <f t="shared" si="79"/>
        <v>-0,0357987915120192-0,0253042598822907i</v>
      </c>
      <c r="P382">
        <f t="shared" si="80"/>
        <v>-27.162784686783638</v>
      </c>
      <c r="Q382">
        <f t="shared" si="81"/>
        <v>35.25445648372812</v>
      </c>
      <c r="CC382" s="18"/>
      <c r="CD382" s="18"/>
      <c r="CE382" s="18"/>
    </row>
    <row r="383" spans="4:83">
      <c r="D383" s="18"/>
      <c r="E383" s="18"/>
      <c r="K383" t="str">
        <f t="shared" si="75"/>
        <v>0,217365117821916-0,0556589076420397i</v>
      </c>
      <c r="L383" t="str">
        <f t="shared" si="76"/>
        <v>0,153848577651246-0,315956612789363i</v>
      </c>
      <c r="M383">
        <f t="shared" si="77"/>
        <v>-9.083401950976759</v>
      </c>
      <c r="N383">
        <f t="shared" si="78"/>
        <v>115.96281443661864</v>
      </c>
      <c r="O383" t="str">
        <f t="shared" si="79"/>
        <v>-0,0211938081130786-0,010444534637481i</v>
      </c>
      <c r="P383">
        <f t="shared" si="80"/>
        <v>-32.531589719434187</v>
      </c>
      <c r="Q383">
        <f t="shared" si="81"/>
        <v>26.234569541193252</v>
      </c>
      <c r="CC383" s="18"/>
      <c r="CD383" s="18"/>
      <c r="CE383" s="18"/>
    </row>
    <row r="384" spans="4:83">
      <c r="D384" s="18"/>
      <c r="E384" s="18"/>
      <c r="K384" t="str">
        <f t="shared" si="75"/>
        <v>0,21594075646524-0,0532951126052341i</v>
      </c>
      <c r="L384" t="str">
        <f t="shared" si="76"/>
        <v>0,0922928921740824-0,273960407228113i</v>
      </c>
      <c r="M384">
        <f t="shared" si="77"/>
        <v>-10.779377354494489</v>
      </c>
      <c r="N384">
        <f t="shared" si="78"/>
        <v>108.6178504644614</v>
      </c>
      <c r="O384" t="str">
        <f t="shared" si="79"/>
        <v>-0,0137980685711268-0,00470306915866762i</v>
      </c>
      <c r="P384">
        <f t="shared" si="80"/>
        <v>-36.726297111487554</v>
      </c>
      <c r="Q384">
        <f t="shared" si="81"/>
        <v>18.82166746155437</v>
      </c>
      <c r="CC384" s="18"/>
      <c r="CD384" s="18"/>
      <c r="CE384" s="18"/>
    </row>
    <row r="385" spans="4:83">
      <c r="D385" s="18"/>
      <c r="E385" s="18"/>
      <c r="K385" t="str">
        <f t="shared" si="75"/>
        <v>0,21413663499512-0,0543405829619523i</v>
      </c>
      <c r="L385" t="str">
        <f t="shared" si="76"/>
        <v>0,0535554927620115-0,236673326641998i</v>
      </c>
      <c r="M385">
        <f t="shared" si="77"/>
        <v>-12.300140959546404</v>
      </c>
      <c r="N385">
        <f t="shared" si="78"/>
        <v>102.75041142638921</v>
      </c>
      <c r="O385" t="str">
        <f t="shared" si="79"/>
        <v>-0,00954141494230494-0,00218763585260537i</v>
      </c>
      <c r="P385">
        <f t="shared" si="80"/>
        <v>-40.185241192363549</v>
      </c>
      <c r="Q385">
        <f t="shared" si="81"/>
        <v>12.913465271661607</v>
      </c>
      <c r="CC385" s="18"/>
      <c r="CD385" s="18"/>
      <c r="CE385" s="18"/>
    </row>
    <row r="386" spans="4:83">
      <c r="D386" s="18"/>
      <c r="E386" s="18"/>
      <c r="K386" t="str">
        <f t="shared" si="75"/>
        <v>0,211972122581602-0,0569859691598898i</v>
      </c>
      <c r="L386" t="str">
        <f t="shared" si="76"/>
        <v>0,0287038848408888-0,205551772659886i</v>
      </c>
      <c r="M386">
        <f t="shared" si="77"/>
        <v>-13.657702348616588</v>
      </c>
      <c r="N386">
        <f t="shared" si="78"/>
        <v>97.949553121118541</v>
      </c>
      <c r="O386" t="str">
        <f t="shared" si="79"/>
        <v>-0,00690781084361133-0,000981335112738562i</v>
      </c>
      <c r="P386">
        <f t="shared" si="80"/>
        <v>-43.126416755301179</v>
      </c>
      <c r="Q386">
        <f t="shared" si="81"/>
        <v>8.0854314375941101</v>
      </c>
      <c r="CC386" s="18"/>
      <c r="CD386" s="18"/>
      <c r="CE386" s="18"/>
    </row>
    <row r="387" spans="4:83">
      <c r="D387" s="18"/>
      <c r="E387" s="18"/>
      <c r="K387" t="str">
        <f t="shared" si="75"/>
        <v>0,20946981197312-0,060440897519404i</v>
      </c>
      <c r="L387" t="str">
        <f t="shared" si="76"/>
        <v>0,0122545576301888-0,179968074852968i</v>
      </c>
      <c r="M387">
        <f t="shared" si="77"/>
        <v>-14.876000404283342</v>
      </c>
      <c r="N387">
        <f t="shared" si="78"/>
        <v>93.895425661840363</v>
      </c>
      <c r="O387" t="str">
        <f t="shared" si="79"/>
        <v>-0,00518504190474539-0,000363654984357497i</v>
      </c>
      <c r="P387">
        <f t="shared" si="80"/>
        <v>-45.683644123414034</v>
      </c>
      <c r="Q387">
        <f t="shared" si="81"/>
        <v>4.0118928481754494</v>
      </c>
      <c r="CC387" s="18"/>
      <c r="CD387" s="18"/>
      <c r="CE387" s="18"/>
    </row>
    <row r="388" spans="4:83">
      <c r="D388" s="18"/>
      <c r="E388" s="18"/>
      <c r="K388" t="str">
        <f t="shared" si="75"/>
        <v>0,206654955860219-0,0642993957317733i</v>
      </c>
      <c r="L388" t="str">
        <f t="shared" si="76"/>
        <v>0,00103592056884516-0,158874540129647i</v>
      </c>
      <c r="M388">
        <f t="shared" si="77"/>
        <v>-15.978729233193247</v>
      </c>
      <c r="N388">
        <f t="shared" si="78"/>
        <v>90.373584309551347</v>
      </c>
      <c r="O388" t="str">
        <f t="shared" si="79"/>
        <v>-0,00400566531721767-0,0000332434619948057i</v>
      </c>
      <c r="P388">
        <f t="shared" si="80"/>
        <v>-47.946207685995375</v>
      </c>
      <c r="Q388">
        <f t="shared" si="81"/>
        <v>0.4754931304921115</v>
      </c>
      <c r="CC388" s="18"/>
      <c r="CD388" s="18"/>
      <c r="CE388" s="18"/>
    </row>
    <row r="389" spans="4:83">
      <c r="D389" s="18"/>
      <c r="E389" s="18"/>
      <c r="K389" t="str">
        <f t="shared" si="75"/>
        <v>0,203554868633623-0,0683284927526649i</v>
      </c>
      <c r="L389" t="str">
        <f t="shared" si="76"/>
        <v>-0,006805837783293-0,141317673381204i</v>
      </c>
      <c r="M389">
        <f t="shared" si="77"/>
        <v>-16.98600918881742</v>
      </c>
      <c r="N389">
        <f t="shared" si="78"/>
        <v>87.24277428122565</v>
      </c>
      <c r="O389" t="str">
        <f t="shared" si="79"/>
        <v>-0,00316739846302029+0,000147522481430399i</v>
      </c>
      <c r="P389">
        <f t="shared" si="80"/>
        <v>-49.97653520702579</v>
      </c>
      <c r="Q389">
        <f t="shared" si="81"/>
        <v>357.33335991988804</v>
      </c>
      <c r="CC389" s="18"/>
      <c r="CD389" s="18"/>
      <c r="CE389" s="18"/>
    </row>
    <row r="390" spans="4:83">
      <c r="D390" s="18"/>
      <c r="E390" s="18"/>
      <c r="K390" t="str">
        <f t="shared" si="75"/>
        <v>0,200198318076047-0,0723836914125539i</v>
      </c>
      <c r="L390" t="str">
        <f t="shared" si="76"/>
        <v>-0,0123879454368504-0,126538703851712i</v>
      </c>
      <c r="M390">
        <f t="shared" si="77"/>
        <v>-17.914107300833205</v>
      </c>
      <c r="N390">
        <f t="shared" si="78"/>
        <v>84.408648163982122</v>
      </c>
      <c r="O390" t="str">
        <f t="shared" si="79"/>
        <v>-0,00255269981701281+0,000246238823564433i</v>
      </c>
      <c r="P390">
        <f t="shared" si="80"/>
        <v>-51.819781067673709</v>
      </c>
      <c r="Q390">
        <f t="shared" si="81"/>
        <v>354.49017525168472</v>
      </c>
      <c r="CC390" s="18"/>
      <c r="CD390" s="18"/>
      <c r="CE390" s="18"/>
    </row>
    <row r="391" spans="4:83">
      <c r="D391" s="18"/>
      <c r="E391" s="18"/>
      <c r="K391" t="str">
        <f t="shared" si="75"/>
        <v>0,158841786002943-0,103268431611915i</v>
      </c>
      <c r="L391" t="str">
        <f t="shared" si="76"/>
        <v>-0,0251821884615501-0,0521541522803326i</v>
      </c>
      <c r="M391">
        <f t="shared" si="77"/>
        <v>-24.744112764104401</v>
      </c>
      <c r="N391">
        <f t="shared" si="78"/>
        <v>64.226821975003219</v>
      </c>
      <c r="O391" t="str">
        <f t="shared" si="79"/>
        <v>-0,000526168191996097+0,0002535943704306i</v>
      </c>
      <c r="P391">
        <f t="shared" si="80"/>
        <v>-64.670379849385483</v>
      </c>
      <c r="Q391">
        <f t="shared" si="81"/>
        <v>334.26758553948787</v>
      </c>
      <c r="CC391" s="18"/>
      <c r="CD391" s="18"/>
      <c r="CE391" s="18"/>
    </row>
    <row r="392" spans="4:83">
      <c r="D392" s="18"/>
      <c r="E392" s="18"/>
      <c r="K392" t="str">
        <f t="shared" si="75"/>
        <v>0,118159797187301-0,112833979234188i</v>
      </c>
      <c r="L392" t="str">
        <f t="shared" si="76"/>
        <v>-0,0209686700633508-0,0260542139509235i</v>
      </c>
      <c r="M392">
        <f t="shared" si="77"/>
        <v>-29.513612202776777</v>
      </c>
      <c r="N392">
        <f t="shared" si="78"/>
        <v>51.172570445568738</v>
      </c>
      <c r="O392" t="str">
        <f t="shared" si="79"/>
        <v>-0,000175242372304659+0,000140899763083122i</v>
      </c>
      <c r="P392">
        <f t="shared" si="80"/>
        <v>-72.961703247903856</v>
      </c>
      <c r="Q392">
        <f t="shared" si="81"/>
        <v>321.19974615777267</v>
      </c>
      <c r="CC392" s="18"/>
      <c r="CD392" s="18"/>
      <c r="CE392" s="18"/>
    </row>
    <row r="393" spans="4:83">
      <c r="D393" s="18"/>
      <c r="E393" s="18"/>
      <c r="K393" t="str">
        <f t="shared" si="75"/>
        <v>0,0869741033834978-0,109915683634803i</v>
      </c>
      <c r="L393" t="str">
        <f t="shared" si="76"/>
        <v>-0,0160174877127142-0,0144204480157509i</v>
      </c>
      <c r="M393">
        <f t="shared" si="77"/>
        <v>-33.330056485971284</v>
      </c>
      <c r="N393">
        <f t="shared" si="78"/>
        <v>41.996517610171537</v>
      </c>
      <c r="O393" t="str">
        <f t="shared" si="79"/>
        <v>-0,0000727456494251562+0,0000807443224721348i</v>
      </c>
      <c r="P393">
        <f t="shared" si="80"/>
        <v>-79.276921835820602</v>
      </c>
      <c r="Q393">
        <f t="shared" si="81"/>
        <v>312.01689939499306</v>
      </c>
      <c r="CC393" s="18"/>
      <c r="CD393" s="18"/>
      <c r="CE393" s="18"/>
    </row>
    <row r="394" spans="4:83">
      <c r="D394" s="18"/>
      <c r="E394" s="18"/>
      <c r="K394" t="str">
        <f t="shared" si="75"/>
        <v>0,0649382178103279-0,102228638940344i</v>
      </c>
      <c r="L394" t="str">
        <f t="shared" si="76"/>
        <v>-0,0121616912436677-0,0086237988758497i</v>
      </c>
      <c r="M394">
        <f t="shared" si="77"/>
        <v>-36.531061748913551</v>
      </c>
      <c r="N394">
        <f t="shared" si="78"/>
        <v>35.340276757256305</v>
      </c>
      <c r="O394" t="str">
        <f t="shared" si="79"/>
        <v>-0,0000348032333121209+0,0000490515840945588i</v>
      </c>
      <c r="P394">
        <f t="shared" si="80"/>
        <v>-84.41612716107862</v>
      </c>
      <c r="Q394">
        <f t="shared" si="81"/>
        <v>305.35658218536116</v>
      </c>
      <c r="CC394" s="18"/>
      <c r="CD394" s="18"/>
      <c r="CE394" s="18"/>
    </row>
    <row r="395" spans="4:83">
      <c r="D395" s="18"/>
      <c r="E395" s="18"/>
      <c r="K395" t="str">
        <f t="shared" si="75"/>
        <v>0,0495838762068556-0,0934916541188807i</v>
      </c>
      <c r="L395" t="str">
        <f t="shared" si="76"/>
        <v>-0,00937026104270616-0,00549085580583068i</v>
      </c>
      <c r="M395">
        <f t="shared" si="77"/>
        <v>-39.282973068780514</v>
      </c>
      <c r="N395">
        <f t="shared" si="78"/>
        <v>30.369769383582565</v>
      </c>
      <c r="O395" t="str">
        <f t="shared" si="79"/>
        <v>-0,0000184663576094877+0,0000314961020491388i</v>
      </c>
      <c r="P395">
        <f t="shared" si="80"/>
        <v>-88.751663294426507</v>
      </c>
      <c r="Q395">
        <f t="shared" si="81"/>
        <v>300.38335724044862</v>
      </c>
      <c r="CC395" s="18"/>
      <c r="CD395" s="18"/>
      <c r="CE395" s="18"/>
    </row>
    <row r="396" spans="4:83">
      <c r="D396" s="18"/>
      <c r="E396" s="18"/>
      <c r="K396" t="str">
        <f t="shared" si="75"/>
        <v>0,0387544961570726-0,0851540701570526i</v>
      </c>
      <c r="L396" t="str">
        <f t="shared" si="76"/>
        <v>-0,00736345277051518-0,00367997924805297i</v>
      </c>
      <c r="M396">
        <f t="shared" si="77"/>
        <v>-41.690094006385493</v>
      </c>
      <c r="N396">
        <f t="shared" si="78"/>
        <v>26.55417442221156</v>
      </c>
      <c r="O396" t="str">
        <f t="shared" si="79"/>
        <v>-0,0000106081749214093+0,0000212156370626336i</v>
      </c>
      <c r="P396">
        <f t="shared" si="80"/>
        <v>-92.497719959841731</v>
      </c>
      <c r="Q396">
        <f t="shared" si="81"/>
        <v>296.5658211567262</v>
      </c>
      <c r="CC396" s="18"/>
      <c r="CD396" s="18"/>
      <c r="CE396" s="18"/>
    </row>
    <row r="397" spans="4:83">
      <c r="D397" s="18"/>
      <c r="E397" s="18"/>
      <c r="K397" t="str">
        <f t="shared" si="75"/>
        <v>0,0309539199715364-0,0776727701293295i</v>
      </c>
      <c r="L397" t="str">
        <f t="shared" si="76"/>
        <v>-0,0059019232966845-0,00257251369407322i</v>
      </c>
      <c r="M397">
        <f t="shared" si="77"/>
        <v>-43.82469961226785</v>
      </c>
      <c r="N397">
        <f t="shared" si="78"/>
        <v>23.551288485126037</v>
      </c>
      <c r="O397" t="str">
        <f t="shared" si="79"/>
        <v>-6,48875876480519E-06+0,0000148794418553263i</v>
      </c>
      <c r="P397">
        <f t="shared" si="80"/>
        <v>-95.792164463218882</v>
      </c>
      <c r="Q397">
        <f t="shared" si="81"/>
        <v>293.5614793778592</v>
      </c>
      <c r="CC397" s="18"/>
      <c r="CD397" s="18"/>
      <c r="CE397" s="18"/>
    </row>
    <row r="398" spans="4:83">
      <c r="D398" s="18"/>
      <c r="E398" s="18"/>
      <c r="K398" t="str">
        <f t="shared" si="75"/>
        <v>0,0252043242550911-0,0711147575797923i</v>
      </c>
      <c r="L398" t="str">
        <f t="shared" si="76"/>
        <v>-0,00481716498754442-0,00186226080558591i</v>
      </c>
      <c r="M398">
        <f t="shared" si="77"/>
        <v>-45.739266073583138</v>
      </c>
      <c r="N398">
        <f t="shared" si="78"/>
        <v>21.135930861689303</v>
      </c>
      <c r="O398" t="str">
        <f t="shared" si="79"/>
        <v>-4,17534445693328E-06+0,000010795411640268i</v>
      </c>
      <c r="P398">
        <f t="shared" si="80"/>
        <v>-98.729781344646256</v>
      </c>
      <c r="Q398">
        <f t="shared" si="81"/>
        <v>291.14498943302772</v>
      </c>
      <c r="CC398" s="18"/>
      <c r="CD398" s="18"/>
      <c r="CE398" s="18"/>
    </row>
    <row r="399" spans="4:83">
      <c r="D399" s="18"/>
      <c r="E399" s="18"/>
      <c r="K399" t="str">
        <f t="shared" si="75"/>
        <v>0,0208714262992654-0,0654087961983113i</v>
      </c>
      <c r="L399" t="str">
        <f t="shared" si="76"/>
        <v>-0,00399585955044539-0,00138807970594621i</v>
      </c>
      <c r="M399">
        <f t="shared" si="77"/>
        <v>-47.4730084771981</v>
      </c>
      <c r="N399">
        <f t="shared" si="78"/>
        <v>19.156179041812806</v>
      </c>
      <c r="O399" t="str">
        <f t="shared" si="79"/>
        <v>-2,80097352734098E-06+8,05945157260651E-06i</v>
      </c>
      <c r="P399">
        <f t="shared" si="80"/>
        <v>-101.37867353884889</v>
      </c>
      <c r="Q399">
        <f t="shared" si="81"/>
        <v>289.16433175603026</v>
      </c>
      <c r="CC399" s="18"/>
      <c r="CD399" s="18"/>
      <c r="CE399" s="18"/>
    </row>
    <row r="400" spans="4:83">
      <c r="D400" s="18"/>
      <c r="E400" s="18"/>
      <c r="CC400" s="18"/>
      <c r="CD400" s="18"/>
      <c r="CE400" s="18"/>
    </row>
    <row r="401" spans="4:83" ht="320.10000000000002" customHeight="1">
      <c r="D401" s="18"/>
      <c r="E401" s="18"/>
      <c r="CC401" s="18"/>
      <c r="CD401" s="18"/>
      <c r="CE401" s="18"/>
    </row>
    <row r="402" spans="4:83">
      <c r="D402" s="18"/>
      <c r="E402" s="18"/>
      <c r="K402" t="s">
        <v>544</v>
      </c>
      <c r="L402" t="s">
        <v>542</v>
      </c>
      <c r="M402" t="s">
        <v>543</v>
      </c>
      <c r="CC402" s="18"/>
      <c r="CD402" s="18"/>
      <c r="CE402" s="18"/>
    </row>
    <row r="403" spans="4:83">
      <c r="D403" s="18"/>
      <c r="E403" s="18"/>
      <c r="CC403" s="18"/>
      <c r="CD403" s="18"/>
      <c r="CE403" s="18"/>
    </row>
    <row r="404" spans="4:83">
      <c r="D404" s="18"/>
      <c r="E404" s="18"/>
      <c r="CC404" s="18"/>
      <c r="CD404" s="18"/>
      <c r="CE404" s="18"/>
    </row>
    <row r="405" spans="4:83">
      <c r="D405" s="18"/>
      <c r="E405" s="18"/>
      <c r="CC405" s="18"/>
      <c r="CD405" s="18"/>
      <c r="CE405" s="18"/>
    </row>
    <row r="406" spans="4:83">
      <c r="D406" s="18"/>
      <c r="E406" s="18"/>
      <c r="CC406" s="18"/>
      <c r="CD406" s="18"/>
      <c r="CE406" s="18"/>
    </row>
    <row r="407" spans="4:83">
      <c r="D407" s="18"/>
      <c r="E407" s="18"/>
      <c r="CC407" s="18"/>
      <c r="CD407" s="18"/>
      <c r="CE407" s="18"/>
    </row>
    <row r="408" spans="4:83">
      <c r="D408" s="18"/>
      <c r="E408" s="18"/>
      <c r="CC408" s="18"/>
      <c r="CD408" s="18"/>
      <c r="CE408" s="18"/>
    </row>
    <row r="409" spans="4:83">
      <c r="D409" s="18"/>
      <c r="E409" s="18"/>
      <c r="CC409" s="18"/>
      <c r="CD409" s="18"/>
      <c r="CE409" s="18"/>
    </row>
    <row r="410" spans="4:83">
      <c r="D410" s="18"/>
      <c r="E410" s="18"/>
      <c r="CC410" s="18"/>
      <c r="CD410" s="18"/>
      <c r="CE410" s="18"/>
    </row>
    <row r="411" spans="4:83">
      <c r="D411" s="18"/>
      <c r="E411" s="18"/>
      <c r="CC411" s="18"/>
      <c r="CD411" s="18"/>
      <c r="CE411" s="18"/>
    </row>
    <row r="412" spans="4:83">
      <c r="D412" s="18"/>
      <c r="E412" s="18"/>
      <c r="CC412" s="18"/>
      <c r="CD412" s="18"/>
      <c r="CE412" s="18"/>
    </row>
    <row r="413" spans="4:83">
      <c r="D413" s="18"/>
      <c r="E413" s="18"/>
      <c r="CC413" s="18"/>
      <c r="CD413" s="18"/>
      <c r="CE413" s="18"/>
    </row>
    <row r="414" spans="4:83">
      <c r="D414" s="18"/>
      <c r="E414" s="18"/>
      <c r="CC414" s="18"/>
      <c r="CD414" s="18"/>
      <c r="CE414" s="18"/>
    </row>
    <row r="415" spans="4:83">
      <c r="D415" s="18"/>
      <c r="E415" s="18"/>
      <c r="CC415" s="18"/>
      <c r="CD415" s="18"/>
      <c r="CE415" s="18"/>
    </row>
    <row r="416" spans="4:83">
      <c r="D416" s="18"/>
      <c r="E416" s="18"/>
      <c r="CC416" s="18"/>
      <c r="CD416" s="18"/>
      <c r="CE416" s="18"/>
    </row>
    <row r="417" spans="4:83">
      <c r="D417" s="18"/>
      <c r="E417" s="18"/>
      <c r="CC417" s="18"/>
      <c r="CD417" s="18"/>
      <c r="CE417" s="18"/>
    </row>
    <row r="418" spans="4:83">
      <c r="D418" s="18"/>
      <c r="E418" s="18"/>
      <c r="CC418" s="18"/>
      <c r="CD418" s="18"/>
      <c r="CE418" s="18"/>
    </row>
    <row r="419" spans="4:83">
      <c r="D419" s="18"/>
      <c r="E419" s="18"/>
      <c r="CC419" s="18"/>
      <c r="CD419" s="18"/>
      <c r="CE419" s="18"/>
    </row>
    <row r="420" spans="4:83">
      <c r="D420" s="18"/>
      <c r="E420" s="18"/>
      <c r="CC420" s="18"/>
      <c r="CD420" s="18"/>
      <c r="CE420" s="18"/>
    </row>
    <row r="421" spans="4:83">
      <c r="D421" s="18"/>
      <c r="E421" s="18"/>
      <c r="CC421" s="18"/>
      <c r="CD421" s="18"/>
      <c r="CE421" s="18"/>
    </row>
    <row r="422" spans="4:83">
      <c r="D422" s="18"/>
      <c r="E422" s="18"/>
      <c r="CC422" s="18"/>
      <c r="CD422" s="18"/>
      <c r="CE422" s="18"/>
    </row>
    <row r="423" spans="4:83">
      <c r="D423" s="18"/>
      <c r="E423" s="18"/>
      <c r="CC423" s="18"/>
      <c r="CD423" s="18"/>
      <c r="CE423" s="18"/>
    </row>
    <row r="424" spans="4:83">
      <c r="D424" s="18"/>
      <c r="E424" s="18"/>
      <c r="CC424" s="18"/>
      <c r="CD424" s="18"/>
      <c r="CE424" s="18"/>
    </row>
    <row r="425" spans="4:83">
      <c r="D425" s="18"/>
      <c r="E425" s="18"/>
      <c r="CC425" s="18"/>
      <c r="CD425" s="18"/>
      <c r="CE425" s="18"/>
    </row>
    <row r="426" spans="4:83">
      <c r="D426" s="18"/>
      <c r="E426" s="18"/>
      <c r="CC426" s="18"/>
      <c r="CD426" s="18"/>
      <c r="CE426" s="18"/>
    </row>
    <row r="427" spans="4:83">
      <c r="D427" s="18"/>
      <c r="E427" s="18"/>
      <c r="CC427" s="18"/>
      <c r="CD427" s="18"/>
      <c r="CE427" s="18"/>
    </row>
    <row r="428" spans="4:83">
      <c r="D428" s="18"/>
      <c r="E428" s="18"/>
      <c r="CC428" s="18"/>
      <c r="CD428" s="18"/>
      <c r="CE428" s="18"/>
    </row>
    <row r="429" spans="4:83">
      <c r="D429" s="18"/>
      <c r="E429" s="18"/>
      <c r="CC429" s="18"/>
      <c r="CD429" s="18"/>
      <c r="CE429" s="18"/>
    </row>
    <row r="430" spans="4:83">
      <c r="D430" s="18"/>
      <c r="E430" s="18"/>
      <c r="CC430" s="18"/>
      <c r="CD430" s="18"/>
      <c r="CE430" s="18"/>
    </row>
    <row r="431" spans="4:83">
      <c r="D431" s="18"/>
      <c r="E431" s="18"/>
      <c r="CC431" s="18"/>
      <c r="CD431" s="18"/>
      <c r="CE431" s="18"/>
    </row>
    <row r="432" spans="4:83">
      <c r="D432" s="18"/>
      <c r="E432" s="18"/>
      <c r="CC432" s="18"/>
      <c r="CD432" s="18"/>
      <c r="CE432" s="18"/>
    </row>
    <row r="433" spans="4:83">
      <c r="D433" s="18"/>
      <c r="E433" s="18"/>
      <c r="CC433" s="18"/>
      <c r="CD433" s="18"/>
      <c r="CE433" s="18"/>
    </row>
    <row r="434" spans="4:83">
      <c r="D434" s="18"/>
      <c r="E434" s="18"/>
      <c r="CC434" s="18"/>
      <c r="CD434" s="18"/>
      <c r="CE434" s="18"/>
    </row>
    <row r="435" spans="4:83">
      <c r="D435" s="18"/>
      <c r="E435" s="18"/>
      <c r="CC435" s="18"/>
      <c r="CD435" s="18"/>
      <c r="CE435" s="18"/>
    </row>
    <row r="436" spans="4:83">
      <c r="D436" s="18"/>
      <c r="E436" s="18"/>
      <c r="CC436" s="18"/>
      <c r="CD436" s="18"/>
      <c r="CE436" s="18"/>
    </row>
    <row r="437" spans="4:83">
      <c r="D437" s="18"/>
      <c r="E437" s="18"/>
      <c r="CC437" s="18"/>
      <c r="CD437" s="18"/>
      <c r="CE437" s="18"/>
    </row>
    <row r="438" spans="4:83">
      <c r="D438" s="18"/>
      <c r="E438" s="18"/>
      <c r="CC438" s="18"/>
      <c r="CD438" s="18"/>
      <c r="CE438" s="18"/>
    </row>
    <row r="439" spans="4:83">
      <c r="D439" s="18"/>
      <c r="E439" s="18"/>
      <c r="CC439" s="18"/>
      <c r="CD439" s="18"/>
      <c r="CE439" s="18"/>
    </row>
    <row r="440" spans="4:83">
      <c r="D440" s="18"/>
      <c r="E440" s="18"/>
      <c r="CC440" s="18"/>
      <c r="CD440" s="18"/>
      <c r="CE440" s="18"/>
    </row>
    <row r="441" spans="4:83">
      <c r="D441" s="18"/>
      <c r="E441" s="18"/>
      <c r="CC441" s="18"/>
      <c r="CD441" s="18"/>
      <c r="CE441" s="18"/>
    </row>
    <row r="442" spans="4:83">
      <c r="D442" s="18"/>
      <c r="E442" s="18"/>
      <c r="CC442" s="18"/>
      <c r="CD442" s="18"/>
      <c r="CE442" s="18"/>
    </row>
    <row r="443" spans="4:83">
      <c r="D443" s="18"/>
      <c r="E443" s="18"/>
      <c r="CC443" s="18"/>
      <c r="CD443" s="18"/>
      <c r="CE443" s="18"/>
    </row>
    <row r="444" spans="4:83">
      <c r="D444" s="18"/>
      <c r="E444" s="18"/>
      <c r="CC444" s="18"/>
      <c r="CD444" s="18"/>
      <c r="CE444" s="18"/>
    </row>
    <row r="445" spans="4:83">
      <c r="D445" s="18"/>
      <c r="E445" s="18"/>
      <c r="CC445" s="18"/>
      <c r="CD445" s="18"/>
      <c r="CE445" s="18"/>
    </row>
    <row r="446" spans="4:83">
      <c r="D446" s="18"/>
      <c r="E446" s="18"/>
      <c r="CC446" s="18"/>
      <c r="CD446" s="18"/>
      <c r="CE446" s="18"/>
    </row>
    <row r="447" spans="4:83">
      <c r="D447" s="18"/>
      <c r="E447" s="18"/>
      <c r="CC447" s="18"/>
      <c r="CD447" s="18"/>
      <c r="CE447" s="18"/>
    </row>
    <row r="448" spans="4:83">
      <c r="D448" s="18"/>
      <c r="E448" s="18"/>
      <c r="CC448" s="18"/>
      <c r="CD448" s="18"/>
      <c r="CE448" s="18"/>
    </row>
    <row r="449" spans="4:83">
      <c r="D449" s="18"/>
      <c r="E449" s="18"/>
      <c r="CC449" s="18"/>
      <c r="CD449" s="18"/>
      <c r="CE449" s="18"/>
    </row>
    <row r="450" spans="4:83">
      <c r="D450" s="18"/>
      <c r="E450" s="18"/>
      <c r="CC450" s="18"/>
      <c r="CD450" s="18"/>
      <c r="CE450" s="18"/>
    </row>
    <row r="451" spans="4:83">
      <c r="D451" s="18"/>
      <c r="E451" s="18"/>
      <c r="CC451" s="18"/>
      <c r="CD451" s="18"/>
      <c r="CE451" s="18"/>
    </row>
    <row r="452" spans="4:83">
      <c r="D452" s="18"/>
      <c r="E452" s="18"/>
      <c r="CC452" s="18"/>
      <c r="CD452" s="18"/>
      <c r="CE452" s="18"/>
    </row>
    <row r="453" spans="4:83">
      <c r="D453" s="18"/>
      <c r="E453" s="18"/>
      <c r="CC453" s="18"/>
      <c r="CD453" s="18"/>
      <c r="CE453" s="18"/>
    </row>
    <row r="454" spans="4:83">
      <c r="D454" s="18"/>
      <c r="E454" s="18"/>
      <c r="CC454" s="18"/>
      <c r="CD454" s="18"/>
      <c r="CE454" s="18"/>
    </row>
    <row r="455" spans="4:83">
      <c r="D455" s="18"/>
      <c r="E455" s="18"/>
      <c r="CC455" s="18"/>
      <c r="CD455" s="18"/>
      <c r="CE455" s="18"/>
    </row>
    <row r="456" spans="4:83">
      <c r="D456" s="18"/>
      <c r="E456" s="18"/>
      <c r="CC456" s="18"/>
      <c r="CD456" s="18"/>
      <c r="CE456" s="18"/>
    </row>
    <row r="457" spans="4:83">
      <c r="D457" s="18"/>
      <c r="E457" s="18"/>
      <c r="CC457" s="18"/>
      <c r="CD457" s="18"/>
      <c r="CE457" s="18"/>
    </row>
    <row r="458" spans="4:83">
      <c r="D458" s="18"/>
      <c r="E458" s="18"/>
      <c r="CC458" s="18"/>
      <c r="CD458" s="18"/>
      <c r="CE458" s="18"/>
    </row>
    <row r="459" spans="4:83">
      <c r="D459" s="18"/>
      <c r="E459" s="18"/>
      <c r="CC459" s="18"/>
      <c r="CD459" s="18"/>
      <c r="CE459" s="18"/>
    </row>
    <row r="460" spans="4:83">
      <c r="D460" s="18"/>
      <c r="E460" s="18"/>
      <c r="CC460" s="18"/>
      <c r="CD460" s="18"/>
      <c r="CE460" s="18"/>
    </row>
    <row r="461" spans="4:83">
      <c r="D461" s="18"/>
      <c r="E461" s="18"/>
      <c r="CC461" s="18"/>
      <c r="CD461" s="18"/>
      <c r="CE461" s="18"/>
    </row>
    <row r="462" spans="4:83">
      <c r="D462" s="18"/>
      <c r="E462" s="18"/>
      <c r="CC462" s="18"/>
      <c r="CD462" s="18"/>
      <c r="CE462" s="18"/>
    </row>
    <row r="463" spans="4:83">
      <c r="D463" s="18"/>
      <c r="E463" s="18"/>
      <c r="CC463" s="18"/>
      <c r="CD463" s="18"/>
      <c r="CE463" s="18"/>
    </row>
    <row r="464" spans="4:83">
      <c r="D464" s="18"/>
      <c r="E464" s="18"/>
      <c r="CC464" s="18"/>
      <c r="CD464" s="18"/>
      <c r="CE464" s="18"/>
    </row>
    <row r="465" spans="4:83">
      <c r="D465" s="18"/>
      <c r="E465" s="18"/>
      <c r="CC465" s="18"/>
      <c r="CD465" s="18"/>
      <c r="CE465" s="18"/>
    </row>
    <row r="466" spans="4:83">
      <c r="D466" s="18"/>
      <c r="E466" s="18"/>
      <c r="CC466" s="18"/>
      <c r="CD466" s="18"/>
      <c r="CE466" s="18"/>
    </row>
    <row r="467" spans="4:83">
      <c r="D467" s="18"/>
      <c r="E467" s="18"/>
      <c r="CC467" s="18"/>
      <c r="CD467" s="18"/>
      <c r="CE467" s="18"/>
    </row>
    <row r="468" spans="4:83">
      <c r="D468" s="18"/>
      <c r="E468" s="18"/>
      <c r="CC468" s="18"/>
      <c r="CD468" s="18"/>
      <c r="CE468" s="18"/>
    </row>
    <row r="469" spans="4:83">
      <c r="D469" s="18"/>
      <c r="E469" s="18"/>
      <c r="CC469" s="18"/>
      <c r="CD469" s="18"/>
      <c r="CE469" s="18"/>
    </row>
    <row r="470" spans="4:83">
      <c r="D470" s="18"/>
      <c r="E470" s="18"/>
      <c r="CC470" s="18"/>
      <c r="CD470" s="18"/>
      <c r="CE470" s="18"/>
    </row>
    <row r="471" spans="4:83">
      <c r="D471" s="18"/>
      <c r="E471" s="18"/>
      <c r="CC471" s="18"/>
      <c r="CD471" s="18"/>
      <c r="CE471" s="18"/>
    </row>
    <row r="472" spans="4:83">
      <c r="D472" s="18"/>
      <c r="E472" s="18"/>
      <c r="CC472" s="18"/>
      <c r="CD472" s="18"/>
      <c r="CE472" s="18"/>
    </row>
    <row r="473" spans="4:83">
      <c r="D473" s="18"/>
      <c r="E473" s="18"/>
      <c r="CC473" s="18"/>
      <c r="CD473" s="18"/>
      <c r="CE473" s="18"/>
    </row>
    <row r="474" spans="4:83">
      <c r="D474" s="18"/>
      <c r="E474" s="18"/>
      <c r="CC474" s="18"/>
      <c r="CD474" s="18"/>
      <c r="CE474" s="18"/>
    </row>
    <row r="475" spans="4:83">
      <c r="D475" s="18"/>
      <c r="E475" s="18"/>
      <c r="CC475" s="18"/>
      <c r="CD475" s="18"/>
      <c r="CE475" s="18"/>
    </row>
    <row r="476" spans="4:83">
      <c r="D476" s="18"/>
      <c r="E476" s="18"/>
      <c r="CC476" s="18"/>
      <c r="CD476" s="18"/>
      <c r="CE476" s="18"/>
    </row>
    <row r="477" spans="4:83">
      <c r="D477" s="18"/>
      <c r="E477" s="18"/>
      <c r="CC477" s="18"/>
      <c r="CD477" s="18"/>
      <c r="CE477" s="18"/>
    </row>
    <row r="478" spans="4:83">
      <c r="D478" s="18"/>
      <c r="E478" s="18"/>
      <c r="CC478" s="18"/>
      <c r="CD478" s="18"/>
      <c r="CE478" s="18"/>
    </row>
    <row r="479" spans="4:83">
      <c r="D479" s="18"/>
      <c r="E479" s="18"/>
      <c r="CC479" s="18"/>
      <c r="CD479" s="18"/>
      <c r="CE479" s="18"/>
    </row>
    <row r="480" spans="4:83">
      <c r="D480" s="18"/>
      <c r="E480" s="18"/>
      <c r="CC480" s="18"/>
      <c r="CD480" s="18"/>
      <c r="CE480" s="18"/>
    </row>
    <row r="481" spans="4:83">
      <c r="D481" s="18"/>
      <c r="E481" s="18"/>
      <c r="CC481" s="18"/>
      <c r="CD481" s="18"/>
      <c r="CE481" s="18"/>
    </row>
    <row r="482" spans="4:83">
      <c r="D482" s="18"/>
      <c r="E482" s="18"/>
      <c r="CC482" s="18"/>
      <c r="CD482" s="18"/>
      <c r="CE482" s="18"/>
    </row>
    <row r="483" spans="4:83">
      <c r="D483" s="18"/>
      <c r="E483" s="18"/>
      <c r="CC483" s="18"/>
      <c r="CD483" s="18"/>
      <c r="CE483" s="18"/>
    </row>
    <row r="484" spans="4:83">
      <c r="D484" s="18"/>
      <c r="E484" s="18"/>
      <c r="CC484" s="18"/>
      <c r="CD484" s="18"/>
      <c r="CE484" s="18"/>
    </row>
    <row r="485" spans="4:83">
      <c r="D485" s="18"/>
      <c r="E485" s="18"/>
      <c r="CC485" s="18"/>
      <c r="CD485" s="18"/>
      <c r="CE485" s="18"/>
    </row>
    <row r="486" spans="4:83">
      <c r="D486" s="18"/>
      <c r="E486" s="18"/>
      <c r="CC486" s="18"/>
      <c r="CD486" s="18"/>
      <c r="CE486" s="18"/>
    </row>
    <row r="487" spans="4:83">
      <c r="D487" s="18"/>
      <c r="E487" s="18"/>
      <c r="CC487" s="18"/>
      <c r="CD487" s="18"/>
      <c r="CE487" s="18"/>
    </row>
    <row r="488" spans="4:83">
      <c r="D488" s="18"/>
      <c r="E488" s="18"/>
      <c r="CC488" s="18"/>
      <c r="CD488" s="18"/>
      <c r="CE488" s="18"/>
    </row>
    <row r="489" spans="4:83">
      <c r="D489" s="18"/>
      <c r="E489" s="18"/>
      <c r="CC489" s="18"/>
      <c r="CD489" s="18"/>
      <c r="CE489" s="18"/>
    </row>
    <row r="490" spans="4:83">
      <c r="D490" s="18"/>
      <c r="E490" s="18"/>
      <c r="CC490" s="18"/>
      <c r="CD490" s="18"/>
      <c r="CE490" s="18"/>
    </row>
    <row r="491" spans="4:83">
      <c r="D491" s="18"/>
      <c r="E491" s="18"/>
      <c r="CC491" s="18"/>
      <c r="CD491" s="18"/>
      <c r="CE491" s="18"/>
    </row>
    <row r="492" spans="4:83">
      <c r="D492" s="18"/>
      <c r="E492" s="18"/>
      <c r="CC492" s="18"/>
      <c r="CD492" s="18"/>
      <c r="CE492" s="18"/>
    </row>
    <row r="493" spans="4:83">
      <c r="D493" s="18"/>
      <c r="E493" s="18"/>
      <c r="CC493" s="18"/>
      <c r="CD493" s="18"/>
      <c r="CE493" s="18"/>
    </row>
    <row r="494" spans="4:83">
      <c r="D494" s="18"/>
      <c r="E494" s="18"/>
      <c r="CC494" s="18"/>
      <c r="CD494" s="18"/>
      <c r="CE494" s="18"/>
    </row>
    <row r="495" spans="4:83">
      <c r="D495" s="18"/>
      <c r="E495" s="18"/>
      <c r="CC495" s="18"/>
      <c r="CD495" s="18"/>
      <c r="CE495" s="18"/>
    </row>
    <row r="496" spans="4:83">
      <c r="D496" s="18"/>
      <c r="E496" s="18"/>
      <c r="CC496" s="18"/>
      <c r="CD496" s="18"/>
      <c r="CE496" s="18"/>
    </row>
    <row r="497" spans="4:83">
      <c r="D497" s="18"/>
      <c r="E497" s="18"/>
      <c r="CC497" s="18"/>
      <c r="CD497" s="18"/>
      <c r="CE497" s="18"/>
    </row>
    <row r="498" spans="4:83">
      <c r="D498" s="18"/>
      <c r="E498" s="18"/>
      <c r="CC498" s="18"/>
      <c r="CD498" s="18"/>
      <c r="CE498" s="18"/>
    </row>
    <row r="499" spans="4:83">
      <c r="D499" s="18"/>
      <c r="E499" s="18"/>
      <c r="CC499" s="18"/>
      <c r="CD499" s="18"/>
      <c r="CE499" s="18"/>
    </row>
    <row r="500" spans="4:83">
      <c r="D500" s="18"/>
      <c r="E500" s="18"/>
      <c r="CC500" s="18"/>
      <c r="CD500" s="18"/>
      <c r="CE500" s="18"/>
    </row>
    <row r="501" spans="4:83">
      <c r="D501" s="18"/>
      <c r="E501" s="18"/>
      <c r="CC501" s="18"/>
      <c r="CD501" s="18"/>
      <c r="CE501" s="18"/>
    </row>
    <row r="502" spans="4:83">
      <c r="D502" s="18"/>
      <c r="E502" s="18"/>
      <c r="CC502" s="18"/>
      <c r="CD502" s="18"/>
      <c r="CE502" s="18"/>
    </row>
    <row r="503" spans="4:83">
      <c r="D503" s="18"/>
      <c r="E503" s="18"/>
      <c r="CC503" s="18"/>
      <c r="CD503" s="18"/>
      <c r="CE503" s="18"/>
    </row>
    <row r="504" spans="4:83">
      <c r="D504" s="18"/>
      <c r="E504" s="18"/>
      <c r="CC504" s="18"/>
      <c r="CD504" s="18"/>
      <c r="CE504" s="18"/>
    </row>
    <row r="505" spans="4:83">
      <c r="D505" s="18"/>
      <c r="E505" s="18"/>
      <c r="CC505" s="18"/>
      <c r="CD505" s="18"/>
      <c r="CE505" s="18"/>
    </row>
    <row r="506" spans="4:83">
      <c r="D506" s="18"/>
      <c r="E506" s="18"/>
      <c r="CC506" s="18"/>
      <c r="CD506" s="18"/>
      <c r="CE506" s="18"/>
    </row>
    <row r="507" spans="4:83">
      <c r="D507" s="18"/>
      <c r="E507" s="18"/>
      <c r="CC507" s="18"/>
      <c r="CD507" s="18"/>
      <c r="CE507" s="18"/>
    </row>
    <row r="508" spans="4:83">
      <c r="D508" s="18"/>
      <c r="E508" s="18"/>
      <c r="CC508" s="18"/>
      <c r="CD508" s="18"/>
      <c r="CE508" s="18"/>
    </row>
    <row r="509" spans="4:83">
      <c r="D509" s="18"/>
      <c r="E509" s="18"/>
      <c r="CC509" s="18"/>
      <c r="CD509" s="18"/>
      <c r="CE509" s="18"/>
    </row>
    <row r="510" spans="4:83">
      <c r="D510" s="18"/>
      <c r="E510" s="18"/>
      <c r="CC510" s="18"/>
      <c r="CD510" s="18"/>
      <c r="CE510" s="18"/>
    </row>
    <row r="511" spans="4:83">
      <c r="D511" s="18"/>
      <c r="E511" s="18"/>
      <c r="CC511" s="18"/>
      <c r="CD511" s="18"/>
      <c r="CE511" s="18"/>
    </row>
    <row r="512" spans="4:83">
      <c r="D512" s="18"/>
      <c r="E512" s="18"/>
      <c r="CC512" s="18"/>
      <c r="CD512" s="18"/>
      <c r="CE512" s="18"/>
    </row>
    <row r="513" spans="4:83">
      <c r="D513" s="18"/>
      <c r="E513" s="18"/>
      <c r="CC513" s="18"/>
      <c r="CD513" s="18"/>
      <c r="CE513" s="18"/>
    </row>
    <row r="514" spans="4:83">
      <c r="D514" s="18"/>
      <c r="E514" s="18"/>
      <c r="CC514" s="18"/>
      <c r="CD514" s="18"/>
      <c r="CE514" s="18"/>
    </row>
    <row r="515" spans="4:83">
      <c r="D515" s="18"/>
      <c r="E515" s="18"/>
      <c r="CC515" s="18"/>
      <c r="CD515" s="18"/>
      <c r="CE515" s="18"/>
    </row>
    <row r="516" spans="4:83">
      <c r="D516" s="18"/>
      <c r="E516" s="18"/>
      <c r="CC516" s="18"/>
      <c r="CD516" s="18"/>
      <c r="CE516" s="18"/>
    </row>
    <row r="517" spans="4:83">
      <c r="D517" s="18"/>
      <c r="E517" s="18"/>
      <c r="CC517" s="18"/>
      <c r="CD517" s="18"/>
      <c r="CE517" s="18"/>
    </row>
    <row r="518" spans="4:83">
      <c r="D518" s="18"/>
      <c r="E518" s="18"/>
      <c r="CC518" s="18"/>
      <c r="CD518" s="18"/>
      <c r="CE518" s="18"/>
    </row>
    <row r="519" spans="4:83">
      <c r="D519" s="18"/>
      <c r="E519" s="18"/>
      <c r="CC519" s="18"/>
      <c r="CD519" s="18"/>
      <c r="CE519" s="18"/>
    </row>
    <row r="520" spans="4:83">
      <c r="D520" s="18"/>
      <c r="E520" s="18"/>
      <c r="CC520" s="18"/>
      <c r="CD520" s="18"/>
      <c r="CE520" s="18"/>
    </row>
    <row r="521" spans="4:83">
      <c r="D521" s="18"/>
      <c r="E521" s="18"/>
      <c r="CC521" s="18"/>
      <c r="CD521" s="18"/>
      <c r="CE521" s="18"/>
    </row>
    <row r="522" spans="4:83">
      <c r="D522" s="18"/>
      <c r="E522" s="18"/>
      <c r="CC522" s="18"/>
      <c r="CD522" s="18"/>
      <c r="CE522" s="18"/>
    </row>
    <row r="523" spans="4:83">
      <c r="D523" s="18"/>
      <c r="E523" s="18"/>
      <c r="CC523" s="18"/>
      <c r="CD523" s="18"/>
      <c r="CE523" s="18"/>
    </row>
    <row r="524" spans="4:83">
      <c r="D524" s="18"/>
      <c r="E524" s="18"/>
      <c r="CC524" s="18"/>
      <c r="CD524" s="18"/>
      <c r="CE524" s="18"/>
    </row>
    <row r="525" spans="4:83">
      <c r="D525" s="18"/>
      <c r="E525" s="18"/>
      <c r="CC525" s="18"/>
      <c r="CD525" s="18"/>
      <c r="CE525" s="18"/>
    </row>
    <row r="526" spans="4:83">
      <c r="D526" s="18"/>
      <c r="E526" s="18"/>
      <c r="CC526" s="18"/>
      <c r="CD526" s="18"/>
      <c r="CE526" s="18"/>
    </row>
    <row r="527" spans="4:83">
      <c r="D527" s="18"/>
      <c r="E527" s="18"/>
      <c r="CC527" s="18"/>
      <c r="CD527" s="18"/>
      <c r="CE527" s="18"/>
    </row>
    <row r="528" spans="4:83">
      <c r="D528" s="18"/>
      <c r="E528" s="18"/>
      <c r="CC528" s="18"/>
      <c r="CD528" s="18"/>
      <c r="CE528" s="18"/>
    </row>
    <row r="529" spans="4:83">
      <c r="D529" s="18"/>
      <c r="E529" s="18"/>
      <c r="CC529" s="18"/>
      <c r="CD529" s="18"/>
      <c r="CE529" s="18"/>
    </row>
    <row r="530" spans="4:83">
      <c r="D530" s="18"/>
      <c r="E530" s="18"/>
      <c r="CC530" s="18"/>
      <c r="CD530" s="18"/>
      <c r="CE530" s="18"/>
    </row>
    <row r="531" spans="4:83">
      <c r="D531" s="18"/>
      <c r="E531" s="18"/>
      <c r="CC531" s="18"/>
      <c r="CD531" s="18"/>
      <c r="CE531" s="18"/>
    </row>
    <row r="532" spans="4:83">
      <c r="D532" s="18"/>
      <c r="E532" s="18"/>
      <c r="CC532" s="18"/>
      <c r="CD532" s="18"/>
      <c r="CE532" s="18"/>
    </row>
    <row r="533" spans="4:83">
      <c r="D533" s="18"/>
      <c r="E533" s="18"/>
      <c r="CC533" s="18"/>
      <c r="CD533" s="18"/>
      <c r="CE533" s="18"/>
    </row>
    <row r="534" spans="4:83">
      <c r="D534" s="18"/>
      <c r="E534" s="18"/>
      <c r="CC534" s="18"/>
      <c r="CD534" s="18"/>
      <c r="CE534" s="18"/>
    </row>
    <row r="535" spans="4:83">
      <c r="D535" s="18"/>
      <c r="E535" s="18"/>
      <c r="CC535" s="18"/>
      <c r="CD535" s="18"/>
      <c r="CE535" s="18"/>
    </row>
    <row r="536" spans="4:83">
      <c r="D536" s="18"/>
      <c r="E536" s="18"/>
      <c r="CC536" s="18"/>
      <c r="CD536" s="18"/>
      <c r="CE536" s="18"/>
    </row>
    <row r="537" spans="4:83">
      <c r="D537" s="18"/>
      <c r="E537" s="18"/>
      <c r="CC537" s="18"/>
      <c r="CD537" s="18"/>
      <c r="CE537" s="18"/>
    </row>
    <row r="538" spans="4:83">
      <c r="D538" s="18"/>
      <c r="E538" s="18"/>
      <c r="CC538" s="18"/>
      <c r="CD538" s="18"/>
      <c r="CE538" s="18"/>
    </row>
    <row r="539" spans="4:83">
      <c r="D539" s="18"/>
      <c r="E539" s="18"/>
      <c r="CC539" s="18"/>
      <c r="CD539" s="18"/>
      <c r="CE539" s="18"/>
    </row>
    <row r="540" spans="4:83">
      <c r="D540" s="18"/>
      <c r="E540" s="18"/>
      <c r="CC540" s="18"/>
      <c r="CD540" s="18"/>
      <c r="CE540" s="18"/>
    </row>
    <row r="541" spans="4:83">
      <c r="D541" s="18"/>
      <c r="E541" s="18"/>
      <c r="CC541" s="18"/>
      <c r="CD541" s="18"/>
      <c r="CE541" s="18"/>
    </row>
    <row r="542" spans="4:83">
      <c r="D542" s="18"/>
      <c r="E542" s="18"/>
      <c r="CC542" s="18"/>
      <c r="CD542" s="18"/>
      <c r="CE542" s="18"/>
    </row>
    <row r="543" spans="4:83">
      <c r="D543" s="18"/>
      <c r="E543" s="18"/>
      <c r="CC543" s="18"/>
      <c r="CD543" s="18"/>
      <c r="CE543" s="18"/>
    </row>
    <row r="544" spans="4:83">
      <c r="D544" s="18"/>
      <c r="E544" s="18"/>
      <c r="CC544" s="18"/>
      <c r="CD544" s="18"/>
      <c r="CE544" s="18"/>
    </row>
    <row r="545" spans="4:83">
      <c r="D545" s="18"/>
      <c r="E545" s="18"/>
      <c r="CC545" s="18"/>
      <c r="CD545" s="18"/>
      <c r="CE545" s="18"/>
    </row>
    <row r="546" spans="4:83">
      <c r="D546" s="18"/>
      <c r="E546" s="18"/>
      <c r="CC546" s="18"/>
      <c r="CD546" s="18"/>
      <c r="CE546" s="18"/>
    </row>
    <row r="547" spans="4:83">
      <c r="D547" s="18"/>
      <c r="E547" s="18"/>
      <c r="CC547" s="18"/>
      <c r="CD547" s="18"/>
      <c r="CE547" s="18"/>
    </row>
    <row r="548" spans="4:83">
      <c r="D548" s="18"/>
      <c r="E548" s="18"/>
      <c r="CC548" s="18"/>
      <c r="CD548" s="18"/>
      <c r="CE548" s="18"/>
    </row>
    <row r="549" spans="4:83">
      <c r="D549" s="18"/>
      <c r="E549" s="18"/>
      <c r="CC549" s="18"/>
      <c r="CD549" s="18"/>
      <c r="CE549" s="18"/>
    </row>
    <row r="550" spans="4:83">
      <c r="D550" s="18"/>
      <c r="E550" s="18"/>
      <c r="CC550" s="18"/>
      <c r="CD550" s="18"/>
      <c r="CE550" s="18"/>
    </row>
    <row r="551" spans="4:83">
      <c r="D551" s="18"/>
      <c r="E551" s="18"/>
      <c r="CC551" s="18"/>
      <c r="CD551" s="18"/>
      <c r="CE551" s="18"/>
    </row>
    <row r="552" spans="4:83">
      <c r="D552" s="18"/>
      <c r="E552" s="18"/>
      <c r="CC552" s="18"/>
      <c r="CD552" s="18"/>
      <c r="CE552" s="18"/>
    </row>
    <row r="553" spans="4:83">
      <c r="D553" s="18"/>
      <c r="E553" s="18"/>
      <c r="CC553" s="18"/>
      <c r="CD553" s="18"/>
      <c r="CE553" s="18"/>
    </row>
    <row r="554" spans="4:83">
      <c r="D554" s="18"/>
      <c r="E554" s="18"/>
      <c r="CC554" s="18"/>
      <c r="CD554" s="18"/>
      <c r="CE554" s="18"/>
    </row>
    <row r="555" spans="4:83">
      <c r="D555" s="18"/>
      <c r="E555" s="18"/>
      <c r="CC555" s="18"/>
      <c r="CD555" s="18"/>
      <c r="CE555" s="18"/>
    </row>
    <row r="556" spans="4:83">
      <c r="D556" s="18"/>
      <c r="E556" s="18"/>
      <c r="CC556" s="18"/>
      <c r="CD556" s="18"/>
      <c r="CE556" s="18"/>
    </row>
    <row r="557" spans="4:83">
      <c r="D557" s="18"/>
      <c r="E557" s="18"/>
      <c r="CC557" s="18"/>
      <c r="CD557" s="18"/>
      <c r="CE557" s="18"/>
    </row>
    <row r="558" spans="4:83">
      <c r="D558" s="18"/>
      <c r="E558" s="18"/>
      <c r="CC558" s="18"/>
      <c r="CD558" s="18"/>
      <c r="CE558" s="18"/>
    </row>
    <row r="559" spans="4:83">
      <c r="D559" s="18"/>
      <c r="E559" s="18"/>
      <c r="CC559" s="18"/>
      <c r="CD559" s="18"/>
      <c r="CE559" s="18"/>
    </row>
    <row r="560" spans="4:83">
      <c r="D560" s="18"/>
      <c r="E560" s="18"/>
      <c r="CC560" s="18"/>
      <c r="CD560" s="18"/>
      <c r="CE560" s="18"/>
    </row>
    <row r="561" spans="4:83">
      <c r="D561" s="18"/>
      <c r="E561" s="18"/>
      <c r="CC561" s="18"/>
      <c r="CD561" s="18"/>
      <c r="CE561" s="18"/>
    </row>
    <row r="562" spans="4:83">
      <c r="D562" s="18"/>
      <c r="E562" s="18"/>
      <c r="CC562" s="18"/>
      <c r="CD562" s="18"/>
      <c r="CE562" s="18"/>
    </row>
    <row r="563" spans="4:83">
      <c r="D563" s="18"/>
      <c r="E563" s="18"/>
      <c r="CC563" s="18"/>
      <c r="CD563" s="18"/>
      <c r="CE563" s="18"/>
    </row>
    <row r="564" spans="4:83">
      <c r="D564" s="18"/>
      <c r="E564" s="18"/>
      <c r="CC564" s="18"/>
      <c r="CD564" s="18"/>
      <c r="CE564" s="18"/>
    </row>
    <row r="565" spans="4:83">
      <c r="D565" s="18"/>
      <c r="E565" s="18"/>
      <c r="CC565" s="18"/>
      <c r="CD565" s="18"/>
      <c r="CE565" s="18"/>
    </row>
    <row r="566" spans="4:83">
      <c r="D566" s="18"/>
      <c r="E566" s="18"/>
      <c r="CC566" s="18"/>
      <c r="CD566" s="18"/>
      <c r="CE566" s="18"/>
    </row>
    <row r="567" spans="4:83">
      <c r="D567" s="18"/>
      <c r="E567" s="18"/>
      <c r="CC567" s="18"/>
      <c r="CD567" s="18"/>
      <c r="CE567" s="18"/>
    </row>
    <row r="568" spans="4:83">
      <c r="D568" s="18"/>
      <c r="E568" s="18"/>
      <c r="CC568" s="18"/>
      <c r="CD568" s="18"/>
      <c r="CE568" s="18"/>
    </row>
    <row r="569" spans="4:83">
      <c r="D569" s="18"/>
      <c r="E569" s="18"/>
      <c r="CC569" s="18"/>
      <c r="CD569" s="18"/>
      <c r="CE569" s="18"/>
    </row>
    <row r="570" spans="4:83">
      <c r="D570" s="18"/>
      <c r="E570" s="18"/>
      <c r="CC570" s="18"/>
      <c r="CD570" s="18"/>
      <c r="CE570" s="18"/>
    </row>
    <row r="571" spans="4:83">
      <c r="D571" s="18"/>
      <c r="E571" s="18"/>
      <c r="CC571" s="18"/>
      <c r="CD571" s="18"/>
      <c r="CE571" s="18"/>
    </row>
    <row r="572" spans="4:83">
      <c r="D572" s="18"/>
      <c r="E572" s="18"/>
      <c r="CC572" s="18"/>
      <c r="CD572" s="18"/>
      <c r="CE572" s="18"/>
    </row>
    <row r="573" spans="4:83">
      <c r="D573" s="18"/>
      <c r="E573" s="18"/>
      <c r="CC573" s="18"/>
      <c r="CD573" s="18"/>
      <c r="CE573" s="18"/>
    </row>
    <row r="574" spans="4:83">
      <c r="D574" s="18"/>
      <c r="E574" s="18"/>
      <c r="CC574" s="18"/>
      <c r="CD574" s="18"/>
      <c r="CE574" s="18"/>
    </row>
    <row r="575" spans="4:83">
      <c r="D575" s="18"/>
      <c r="E575" s="18"/>
      <c r="CC575" s="18"/>
      <c r="CD575" s="18"/>
      <c r="CE575" s="18"/>
    </row>
    <row r="576" spans="4:83">
      <c r="D576" s="18"/>
      <c r="E576" s="18"/>
      <c r="CC576" s="18"/>
      <c r="CD576" s="18"/>
      <c r="CE576" s="18"/>
    </row>
    <row r="577" spans="4:83">
      <c r="D577" s="18"/>
      <c r="E577" s="18"/>
      <c r="CC577" s="18"/>
      <c r="CD577" s="18"/>
      <c r="CE577" s="18"/>
    </row>
    <row r="578" spans="4:83">
      <c r="D578" s="18"/>
      <c r="E578" s="18"/>
      <c r="CC578" s="18"/>
      <c r="CD578" s="18"/>
      <c r="CE578" s="18"/>
    </row>
    <row r="579" spans="4:83">
      <c r="D579" s="18"/>
      <c r="E579" s="18"/>
      <c r="CC579" s="18"/>
      <c r="CD579" s="18"/>
      <c r="CE579" s="18"/>
    </row>
    <row r="580" spans="4:83">
      <c r="D580" s="18"/>
      <c r="E580" s="18"/>
      <c r="CC580" s="18"/>
      <c r="CD580" s="18"/>
      <c r="CE580" s="18"/>
    </row>
    <row r="581" spans="4:83">
      <c r="D581" s="18"/>
      <c r="E581" s="18"/>
      <c r="CC581" s="18"/>
      <c r="CD581" s="18"/>
      <c r="CE581" s="18"/>
    </row>
    <row r="582" spans="4:83">
      <c r="D582" s="18"/>
      <c r="E582" s="18"/>
      <c r="CC582" s="18"/>
      <c r="CD582" s="18"/>
      <c r="CE582" s="18"/>
    </row>
    <row r="583" spans="4:83">
      <c r="D583" s="18"/>
      <c r="E583" s="18"/>
      <c r="CC583" s="18"/>
      <c r="CD583" s="18"/>
      <c r="CE583" s="18"/>
    </row>
    <row r="584" spans="4:83">
      <c r="D584" s="18"/>
      <c r="E584" s="18"/>
      <c r="CC584" s="18"/>
      <c r="CD584" s="18"/>
      <c r="CE584" s="18"/>
    </row>
    <row r="585" spans="4:83">
      <c r="D585" s="18"/>
      <c r="E585" s="18"/>
      <c r="CC585" s="18"/>
      <c r="CD585" s="18"/>
      <c r="CE585" s="18"/>
    </row>
    <row r="586" spans="4:83">
      <c r="D586" s="18"/>
      <c r="E586" s="18"/>
      <c r="CC586" s="18"/>
      <c r="CD586" s="18"/>
      <c r="CE586" s="18"/>
    </row>
    <row r="587" spans="4:83">
      <c r="D587" s="18"/>
      <c r="E587" s="18"/>
      <c r="CC587" s="18"/>
      <c r="CD587" s="18"/>
      <c r="CE587" s="18"/>
    </row>
    <row r="588" spans="4:83">
      <c r="D588" s="18"/>
      <c r="E588" s="18"/>
      <c r="CC588" s="18"/>
      <c r="CD588" s="18"/>
      <c r="CE588" s="18"/>
    </row>
    <row r="589" spans="4:83">
      <c r="D589" s="18"/>
      <c r="E589" s="18"/>
      <c r="CC589" s="18"/>
      <c r="CD589" s="18"/>
      <c r="CE589" s="18"/>
    </row>
    <row r="590" spans="4:83">
      <c r="D590" s="18"/>
      <c r="E590" s="18"/>
      <c r="CC590" s="18"/>
      <c r="CD590" s="18"/>
      <c r="CE590" s="18"/>
    </row>
    <row r="591" spans="4:83">
      <c r="D591" s="18"/>
      <c r="E591" s="18"/>
      <c r="CC591" s="18"/>
      <c r="CD591" s="18"/>
      <c r="CE591" s="18"/>
    </row>
    <row r="592" spans="4:83">
      <c r="D592" s="18"/>
      <c r="E592" s="18"/>
      <c r="CC592" s="18"/>
      <c r="CD592" s="18"/>
      <c r="CE592" s="18"/>
    </row>
    <row r="593" spans="4:83">
      <c r="D593" s="18"/>
      <c r="E593" s="18"/>
      <c r="CC593" s="18"/>
      <c r="CD593" s="18"/>
      <c r="CE593" s="18"/>
    </row>
    <row r="594" spans="4:83">
      <c r="D594" s="18"/>
      <c r="E594" s="18"/>
      <c r="CC594" s="18"/>
      <c r="CD594" s="18"/>
      <c r="CE594" s="18"/>
    </row>
    <row r="595" spans="4:83">
      <c r="D595" s="18"/>
      <c r="E595" s="18"/>
      <c r="CC595" s="18"/>
      <c r="CD595" s="18"/>
      <c r="CE595" s="18"/>
    </row>
    <row r="596" spans="4:83">
      <c r="D596" s="18"/>
      <c r="E596" s="18"/>
      <c r="CC596" s="18"/>
      <c r="CD596" s="18"/>
      <c r="CE596" s="18"/>
    </row>
    <row r="597" spans="4:83">
      <c r="D597" s="18"/>
      <c r="E597" s="18"/>
      <c r="CC597" s="18"/>
      <c r="CD597" s="18"/>
      <c r="CE597" s="18"/>
    </row>
    <row r="598" spans="4:83">
      <c r="D598" s="18"/>
      <c r="E598" s="18"/>
      <c r="CC598" s="18"/>
      <c r="CD598" s="18"/>
      <c r="CE598" s="18"/>
    </row>
    <row r="599" spans="4:83">
      <c r="D599" s="18"/>
      <c r="E599" s="18"/>
      <c r="CC599" s="18"/>
      <c r="CD599" s="18"/>
      <c r="CE599" s="18"/>
    </row>
    <row r="600" spans="4:83">
      <c r="D600" s="18"/>
      <c r="E600" s="18"/>
      <c r="CC600" s="18"/>
      <c r="CD600" s="18"/>
      <c r="CE600" s="18"/>
    </row>
    <row r="601" spans="4:83">
      <c r="D601" s="18"/>
      <c r="E601" s="18"/>
      <c r="CC601" s="18"/>
      <c r="CD601" s="18"/>
      <c r="CE601" s="18"/>
    </row>
    <row r="602" spans="4:83">
      <c r="D602" s="18"/>
      <c r="E602" s="18"/>
      <c r="CC602" s="18"/>
      <c r="CD602" s="18"/>
      <c r="CE602" s="18"/>
    </row>
    <row r="603" spans="4:83">
      <c r="D603" s="18"/>
      <c r="E603" s="18"/>
      <c r="CC603" s="18"/>
      <c r="CD603" s="18"/>
      <c r="CE603" s="18"/>
    </row>
    <row r="604" spans="4:83">
      <c r="D604" s="18"/>
      <c r="E604" s="18"/>
      <c r="CC604" s="18"/>
      <c r="CD604" s="18"/>
      <c r="CE604" s="18"/>
    </row>
    <row r="605" spans="4:83">
      <c r="D605" s="18"/>
      <c r="E605" s="18"/>
      <c r="CC605" s="18"/>
      <c r="CD605" s="18"/>
      <c r="CE605" s="18"/>
    </row>
    <row r="606" spans="4:83">
      <c r="D606" s="18"/>
      <c r="E606" s="18"/>
      <c r="CC606" s="18"/>
      <c r="CD606" s="18"/>
      <c r="CE606" s="18"/>
    </row>
    <row r="607" spans="4:83">
      <c r="D607" s="18"/>
      <c r="E607" s="18"/>
      <c r="CC607" s="18"/>
      <c r="CD607" s="18"/>
      <c r="CE607" s="18"/>
    </row>
    <row r="608" spans="4:83">
      <c r="D608" s="18"/>
      <c r="E608" s="18"/>
      <c r="CC608" s="18"/>
      <c r="CD608" s="18"/>
      <c r="CE608" s="18"/>
    </row>
    <row r="609" spans="4:83">
      <c r="D609" s="18"/>
      <c r="E609" s="18"/>
      <c r="CC609" s="18"/>
      <c r="CD609" s="18"/>
      <c r="CE609" s="18"/>
    </row>
    <row r="610" spans="4:83">
      <c r="D610" s="18"/>
      <c r="E610" s="18"/>
      <c r="CC610" s="18"/>
      <c r="CD610" s="18"/>
      <c r="CE610" s="18"/>
    </row>
    <row r="611" spans="4:83">
      <c r="D611" s="18"/>
      <c r="E611" s="18"/>
      <c r="CC611" s="18"/>
      <c r="CD611" s="18"/>
      <c r="CE611" s="18"/>
    </row>
    <row r="612" spans="4:83">
      <c r="D612" s="18"/>
      <c r="E612" s="18"/>
      <c r="CC612" s="18"/>
      <c r="CD612" s="18"/>
      <c r="CE612" s="18"/>
    </row>
    <row r="613" spans="4:83">
      <c r="D613" s="18"/>
      <c r="E613" s="18"/>
      <c r="CC613" s="18"/>
      <c r="CD613" s="18"/>
      <c r="CE613" s="18"/>
    </row>
    <row r="614" spans="4:83">
      <c r="D614" s="18"/>
      <c r="E614" s="18"/>
      <c r="CC614" s="18"/>
      <c r="CD614" s="18"/>
      <c r="CE614" s="18"/>
    </row>
    <row r="615" spans="4:83">
      <c r="D615" s="18"/>
      <c r="E615" s="18"/>
      <c r="CC615" s="18"/>
      <c r="CD615" s="18"/>
      <c r="CE615" s="18"/>
    </row>
    <row r="616" spans="4:83">
      <c r="D616" s="18"/>
      <c r="E616" s="18"/>
      <c r="CC616" s="18"/>
      <c r="CD616" s="18"/>
      <c r="CE616" s="18"/>
    </row>
    <row r="617" spans="4:83">
      <c r="D617" s="18"/>
      <c r="E617" s="18"/>
      <c r="CC617" s="18"/>
      <c r="CD617" s="18"/>
      <c r="CE617" s="18"/>
    </row>
    <row r="618" spans="4:83">
      <c r="D618" s="18"/>
      <c r="E618" s="18"/>
      <c r="CC618" s="18"/>
      <c r="CD618" s="18"/>
      <c r="CE618" s="18"/>
    </row>
    <row r="619" spans="4:83">
      <c r="D619" s="18"/>
      <c r="E619" s="18"/>
      <c r="CC619" s="18"/>
      <c r="CD619" s="18"/>
      <c r="CE619" s="18"/>
    </row>
    <row r="620" spans="4:83">
      <c r="D620" s="18"/>
      <c r="E620" s="18"/>
      <c r="CC620" s="18"/>
      <c r="CD620" s="18"/>
      <c r="CE620" s="18"/>
    </row>
    <row r="621" spans="4:83">
      <c r="D621" s="18"/>
      <c r="E621" s="18"/>
      <c r="CC621" s="18"/>
      <c r="CD621" s="18"/>
      <c r="CE621" s="18"/>
    </row>
    <row r="622" spans="4:83">
      <c r="D622" s="18"/>
      <c r="E622" s="18"/>
      <c r="CC622" s="18"/>
      <c r="CD622" s="18"/>
      <c r="CE622" s="18"/>
    </row>
    <row r="623" spans="4:83">
      <c r="D623" s="18"/>
      <c r="E623" s="18"/>
      <c r="CC623" s="18"/>
      <c r="CD623" s="18"/>
      <c r="CE623" s="18"/>
    </row>
    <row r="624" spans="4:83">
      <c r="D624" s="18"/>
      <c r="E624" s="18"/>
      <c r="CC624" s="18"/>
      <c r="CD624" s="18"/>
      <c r="CE624" s="18"/>
    </row>
    <row r="625" spans="4:83">
      <c r="D625" s="18"/>
      <c r="E625" s="18"/>
      <c r="CC625" s="18"/>
      <c r="CD625" s="18"/>
      <c r="CE625" s="18"/>
    </row>
    <row r="626" spans="4:83">
      <c r="D626" s="18"/>
      <c r="E626" s="18"/>
      <c r="CC626" s="18"/>
      <c r="CD626" s="18"/>
      <c r="CE626" s="18"/>
    </row>
    <row r="627" spans="4:83">
      <c r="D627" s="18"/>
      <c r="E627" s="18"/>
      <c r="CC627" s="18"/>
      <c r="CD627" s="18"/>
      <c r="CE627" s="18"/>
    </row>
    <row r="628" spans="4:83">
      <c r="D628" s="18"/>
      <c r="E628" s="18"/>
      <c r="CC628" s="18"/>
      <c r="CD628" s="18"/>
      <c r="CE628" s="18"/>
    </row>
    <row r="629" spans="4:83">
      <c r="D629" s="18"/>
      <c r="E629" s="18"/>
      <c r="CC629" s="18"/>
      <c r="CD629" s="18"/>
      <c r="CE629" s="18"/>
    </row>
    <row r="630" spans="4:83">
      <c r="D630" s="18"/>
      <c r="E630" s="18"/>
      <c r="CC630" s="18"/>
      <c r="CD630" s="18"/>
      <c r="CE630" s="18"/>
    </row>
    <row r="631" spans="4:83">
      <c r="D631" s="18"/>
      <c r="E631" s="18"/>
      <c r="CC631" s="18"/>
      <c r="CD631" s="18"/>
      <c r="CE631" s="18"/>
    </row>
    <row r="632" spans="4:83">
      <c r="D632" s="18"/>
      <c r="E632" s="18"/>
      <c r="CC632" s="18"/>
      <c r="CD632" s="18"/>
      <c r="CE632" s="18"/>
    </row>
    <row r="633" spans="4:83">
      <c r="D633" s="18"/>
      <c r="E633" s="18"/>
      <c r="CC633" s="18"/>
      <c r="CD633" s="18"/>
      <c r="CE633" s="18"/>
    </row>
    <row r="634" spans="4:83">
      <c r="D634" s="18"/>
      <c r="E634" s="18"/>
      <c r="CC634" s="18"/>
      <c r="CD634" s="18"/>
      <c r="CE634" s="18"/>
    </row>
    <row r="635" spans="4:83">
      <c r="D635" s="18"/>
      <c r="E635" s="18"/>
      <c r="CC635" s="18"/>
      <c r="CD635" s="18"/>
      <c r="CE635" s="18"/>
    </row>
    <row r="636" spans="4:83">
      <c r="D636" s="18"/>
      <c r="E636" s="18"/>
      <c r="CC636" s="18"/>
      <c r="CD636" s="18"/>
      <c r="CE636" s="18"/>
    </row>
    <row r="637" spans="4:83">
      <c r="D637" s="18"/>
      <c r="E637" s="18"/>
      <c r="CC637" s="18"/>
      <c r="CD637" s="18"/>
      <c r="CE637" s="18"/>
    </row>
    <row r="638" spans="4:83">
      <c r="D638" s="18"/>
      <c r="E638" s="18"/>
      <c r="CC638" s="18"/>
      <c r="CD638" s="18"/>
      <c r="CE638" s="18"/>
    </row>
    <row r="639" spans="4:83">
      <c r="D639" s="18"/>
      <c r="E639" s="18"/>
      <c r="CC639" s="18"/>
      <c r="CD639" s="18"/>
      <c r="CE639" s="18"/>
    </row>
    <row r="640" spans="4:83">
      <c r="D640" s="18"/>
      <c r="E640" s="18"/>
      <c r="CC640" s="18"/>
      <c r="CD640" s="18"/>
      <c r="CE640" s="18"/>
    </row>
    <row r="641" spans="4:83">
      <c r="D641" s="18"/>
      <c r="E641" s="18"/>
      <c r="CC641" s="18"/>
      <c r="CD641" s="18"/>
      <c r="CE641" s="18"/>
    </row>
    <row r="642" spans="4:83">
      <c r="D642" s="18"/>
      <c r="E642" s="18"/>
      <c r="CC642" s="18"/>
      <c r="CD642" s="18"/>
      <c r="CE642" s="18"/>
    </row>
    <row r="643" spans="4:83">
      <c r="D643" s="18"/>
      <c r="E643" s="18"/>
      <c r="CC643" s="18"/>
      <c r="CD643" s="18"/>
      <c r="CE643" s="18"/>
    </row>
    <row r="644" spans="4:83">
      <c r="D644" s="18"/>
      <c r="E644" s="18"/>
      <c r="CC644" s="18"/>
      <c r="CD644" s="18"/>
      <c r="CE644" s="18"/>
    </row>
    <row r="645" spans="4:83">
      <c r="D645" s="18"/>
      <c r="E645" s="18"/>
      <c r="CC645" s="18"/>
      <c r="CD645" s="18"/>
      <c r="CE645" s="18"/>
    </row>
    <row r="646" spans="4:83">
      <c r="D646" s="18"/>
      <c r="E646" s="18"/>
      <c r="CC646" s="18"/>
      <c r="CD646" s="18"/>
      <c r="CE646" s="18"/>
    </row>
    <row r="647" spans="4:83">
      <c r="D647" s="18"/>
      <c r="E647" s="18"/>
      <c r="CC647" s="18"/>
      <c r="CD647" s="18"/>
      <c r="CE647" s="18"/>
    </row>
    <row r="648" spans="4:83">
      <c r="D648" s="18"/>
      <c r="E648" s="18"/>
      <c r="CC648" s="18"/>
      <c r="CD648" s="18"/>
      <c r="CE648" s="18"/>
    </row>
    <row r="649" spans="4:83">
      <c r="D649" s="18"/>
      <c r="E649" s="18"/>
      <c r="CC649" s="18"/>
      <c r="CD649" s="18"/>
      <c r="CE649" s="18"/>
    </row>
    <row r="650" spans="4:83">
      <c r="D650" s="18"/>
      <c r="E650" s="18"/>
      <c r="CC650" s="18"/>
      <c r="CD650" s="18"/>
      <c r="CE650" s="18"/>
    </row>
    <row r="651" spans="4:83">
      <c r="D651" s="18"/>
      <c r="E651" s="18"/>
      <c r="CC651" s="18"/>
      <c r="CD651" s="18"/>
      <c r="CE651" s="18"/>
    </row>
    <row r="652" spans="4:83">
      <c r="D652" s="18"/>
      <c r="E652" s="18"/>
      <c r="CC652" s="18"/>
      <c r="CD652" s="18"/>
      <c r="CE652" s="18"/>
    </row>
    <row r="653" spans="4:83">
      <c r="D653" s="18"/>
      <c r="E653" s="18"/>
      <c r="CC653" s="18"/>
      <c r="CD653" s="18"/>
      <c r="CE653" s="18"/>
    </row>
    <row r="654" spans="4:83">
      <c r="D654" s="18"/>
      <c r="E654" s="18"/>
      <c r="CC654" s="18"/>
      <c r="CD654" s="18"/>
      <c r="CE654" s="18"/>
    </row>
    <row r="655" spans="4:83">
      <c r="D655" s="18"/>
      <c r="E655" s="18"/>
      <c r="CC655" s="18"/>
      <c r="CD655" s="18"/>
      <c r="CE655" s="18"/>
    </row>
    <row r="656" spans="4:83">
      <c r="D656" s="18"/>
      <c r="E656" s="18"/>
      <c r="CC656" s="18"/>
      <c r="CD656" s="18"/>
      <c r="CE656" s="18"/>
    </row>
    <row r="657" spans="4:83">
      <c r="D657" s="18"/>
      <c r="E657" s="18"/>
      <c r="CC657" s="18"/>
      <c r="CD657" s="18"/>
      <c r="CE657" s="18"/>
    </row>
    <row r="658" spans="4:83">
      <c r="D658" s="18"/>
      <c r="E658" s="18"/>
      <c r="CC658" s="18"/>
      <c r="CD658" s="18"/>
      <c r="CE658" s="18"/>
    </row>
    <row r="659" spans="4:83">
      <c r="D659" s="18"/>
      <c r="E659" s="18"/>
      <c r="CC659" s="18"/>
      <c r="CD659" s="18"/>
      <c r="CE659" s="18"/>
    </row>
    <row r="660" spans="4:83">
      <c r="D660" s="18"/>
      <c r="E660" s="18"/>
      <c r="CC660" s="18"/>
      <c r="CD660" s="18"/>
      <c r="CE660" s="18"/>
    </row>
    <row r="661" spans="4:83">
      <c r="D661" s="18"/>
      <c r="E661" s="18"/>
      <c r="CC661" s="18"/>
      <c r="CD661" s="18"/>
      <c r="CE661" s="18"/>
    </row>
    <row r="662" spans="4:83">
      <c r="D662" s="18"/>
      <c r="E662" s="18"/>
      <c r="CC662" s="18"/>
      <c r="CD662" s="18"/>
      <c r="CE662" s="18"/>
    </row>
    <row r="663" spans="4:83">
      <c r="D663" s="18"/>
      <c r="E663" s="18"/>
      <c r="CC663" s="18"/>
      <c r="CD663" s="18"/>
      <c r="CE663" s="18"/>
    </row>
    <row r="664" spans="4:83">
      <c r="D664" s="18"/>
      <c r="E664" s="18"/>
      <c r="CC664" s="18"/>
      <c r="CD664" s="18"/>
      <c r="CE664" s="18"/>
    </row>
    <row r="665" spans="4:83">
      <c r="D665" s="18"/>
      <c r="E665" s="18"/>
      <c r="CC665" s="18"/>
      <c r="CD665" s="18"/>
      <c r="CE665" s="18"/>
    </row>
    <row r="666" spans="4:83">
      <c r="D666" s="18"/>
      <c r="E666" s="18"/>
      <c r="CC666" s="18"/>
      <c r="CD666" s="18"/>
      <c r="CE666" s="18"/>
    </row>
    <row r="667" spans="4:83">
      <c r="D667" s="18"/>
      <c r="E667" s="18"/>
      <c r="CC667" s="18"/>
      <c r="CD667" s="18"/>
      <c r="CE667" s="18"/>
    </row>
    <row r="668" spans="4:83">
      <c r="D668" s="18"/>
      <c r="E668" s="18"/>
      <c r="CC668" s="18"/>
      <c r="CD668" s="18"/>
      <c r="CE668" s="18"/>
    </row>
    <row r="669" spans="4:83">
      <c r="D669" s="18"/>
      <c r="E669" s="18"/>
      <c r="CC669" s="18"/>
      <c r="CD669" s="18"/>
      <c r="CE669" s="18"/>
    </row>
    <row r="670" spans="4:83">
      <c r="D670" s="18"/>
      <c r="E670" s="18"/>
      <c r="CC670" s="18"/>
      <c r="CD670" s="18"/>
      <c r="CE670" s="18"/>
    </row>
    <row r="671" spans="4:83">
      <c r="D671" s="18"/>
      <c r="E671" s="18"/>
      <c r="CC671" s="18"/>
      <c r="CD671" s="18"/>
      <c r="CE671" s="18"/>
    </row>
    <row r="672" spans="4:83">
      <c r="D672" s="18"/>
      <c r="E672" s="18"/>
      <c r="CC672" s="18"/>
      <c r="CD672" s="18"/>
      <c r="CE672" s="18"/>
    </row>
    <row r="673" spans="4:83">
      <c r="D673" s="18"/>
      <c r="E673" s="18"/>
      <c r="CC673" s="18"/>
      <c r="CD673" s="18"/>
      <c r="CE673" s="18"/>
    </row>
    <row r="674" spans="4:83">
      <c r="D674" s="18"/>
      <c r="E674" s="18"/>
      <c r="CC674" s="18"/>
      <c r="CD674" s="18"/>
      <c r="CE674" s="18"/>
    </row>
    <row r="675" spans="4:83">
      <c r="D675" s="18"/>
      <c r="E675" s="18"/>
      <c r="CC675" s="18"/>
      <c r="CD675" s="18"/>
      <c r="CE675" s="18"/>
    </row>
    <row r="676" spans="4:83">
      <c r="D676" s="18"/>
      <c r="E676" s="18"/>
      <c r="CC676" s="18"/>
      <c r="CD676" s="18"/>
      <c r="CE676" s="18"/>
    </row>
    <row r="677" spans="4:83">
      <c r="D677" s="18"/>
      <c r="E677" s="18"/>
      <c r="CC677" s="18"/>
      <c r="CD677" s="18"/>
      <c r="CE677" s="18"/>
    </row>
    <row r="678" spans="4:83">
      <c r="D678" s="18"/>
      <c r="E678" s="18"/>
      <c r="CC678" s="18"/>
      <c r="CD678" s="18"/>
      <c r="CE678" s="18"/>
    </row>
    <row r="679" spans="4:83">
      <c r="D679" s="18"/>
      <c r="E679" s="18"/>
      <c r="CC679" s="18"/>
      <c r="CD679" s="18"/>
      <c r="CE679" s="18"/>
    </row>
    <row r="680" spans="4:83">
      <c r="D680" s="18"/>
      <c r="E680" s="18"/>
      <c r="CC680" s="18"/>
      <c r="CD680" s="18"/>
      <c r="CE680" s="18"/>
    </row>
    <row r="681" spans="4:83">
      <c r="D681" s="18"/>
      <c r="E681" s="18"/>
      <c r="CC681" s="18"/>
      <c r="CD681" s="18"/>
      <c r="CE681" s="18"/>
    </row>
    <row r="682" spans="4:83">
      <c r="D682" s="18"/>
      <c r="E682" s="18"/>
      <c r="CC682" s="18"/>
      <c r="CD682" s="18"/>
      <c r="CE682" s="18"/>
    </row>
    <row r="683" spans="4:83">
      <c r="D683" s="18"/>
      <c r="E683" s="18"/>
      <c r="CC683" s="18"/>
      <c r="CD683" s="18"/>
      <c r="CE683" s="18"/>
    </row>
    <row r="684" spans="4:83">
      <c r="D684" s="18"/>
      <c r="E684" s="18"/>
      <c r="CC684" s="18"/>
      <c r="CD684" s="18"/>
      <c r="CE684" s="18"/>
    </row>
    <row r="685" spans="4:83">
      <c r="D685" s="18"/>
      <c r="E685" s="18"/>
      <c r="CC685" s="18"/>
      <c r="CD685" s="18"/>
      <c r="CE685" s="18"/>
    </row>
    <row r="686" spans="4:83">
      <c r="D686" s="18"/>
      <c r="E686" s="18"/>
      <c r="CC686" s="18"/>
      <c r="CD686" s="18"/>
      <c r="CE686" s="18"/>
    </row>
    <row r="687" spans="4:83">
      <c r="D687" s="18"/>
      <c r="E687" s="18"/>
      <c r="CC687" s="18"/>
      <c r="CD687" s="18"/>
      <c r="CE687" s="18"/>
    </row>
    <row r="688" spans="4:83">
      <c r="D688" s="18"/>
      <c r="E688" s="18"/>
      <c r="CC688" s="18"/>
      <c r="CD688" s="18"/>
      <c r="CE688" s="18"/>
    </row>
    <row r="689" spans="4:83">
      <c r="D689" s="18"/>
      <c r="E689" s="18"/>
      <c r="CC689" s="18"/>
      <c r="CD689" s="18"/>
      <c r="CE689" s="18"/>
    </row>
    <row r="690" spans="4:83">
      <c r="D690" s="18"/>
      <c r="E690" s="18"/>
      <c r="CC690" s="18"/>
      <c r="CD690" s="18"/>
      <c r="CE690" s="18"/>
    </row>
    <row r="691" spans="4:83">
      <c r="D691" s="18"/>
      <c r="E691" s="18"/>
      <c r="CC691" s="18"/>
      <c r="CD691" s="18"/>
      <c r="CE691" s="18"/>
    </row>
    <row r="692" spans="4:83">
      <c r="D692" s="18"/>
      <c r="E692" s="18"/>
      <c r="CC692" s="18"/>
      <c r="CD692" s="18"/>
      <c r="CE692" s="18"/>
    </row>
    <row r="693" spans="4:83">
      <c r="D693" s="18"/>
      <c r="E693" s="18"/>
      <c r="CC693" s="18"/>
      <c r="CD693" s="18"/>
      <c r="CE693" s="18"/>
    </row>
    <row r="694" spans="4:83">
      <c r="D694" s="18"/>
      <c r="E694" s="18"/>
      <c r="CC694" s="18"/>
      <c r="CD694" s="18"/>
      <c r="CE694" s="18"/>
    </row>
    <row r="695" spans="4:83">
      <c r="D695" s="18"/>
      <c r="E695" s="18"/>
      <c r="CC695" s="18"/>
      <c r="CD695" s="18"/>
      <c r="CE695" s="18"/>
    </row>
    <row r="696" spans="4:83">
      <c r="D696" s="18"/>
      <c r="E696" s="18"/>
      <c r="CC696" s="18"/>
      <c r="CD696" s="18"/>
      <c r="CE696" s="18"/>
    </row>
    <row r="697" spans="4:83">
      <c r="D697" s="18"/>
      <c r="E697" s="18"/>
      <c r="CC697" s="18"/>
      <c r="CD697" s="18"/>
      <c r="CE697" s="18"/>
    </row>
    <row r="698" spans="4:83">
      <c r="D698" s="18"/>
      <c r="E698" s="18"/>
      <c r="CC698" s="18"/>
      <c r="CD698" s="18"/>
      <c r="CE698" s="18"/>
    </row>
    <row r="699" spans="4:83">
      <c r="D699" s="18"/>
      <c r="E699" s="18"/>
      <c r="CC699" s="18"/>
      <c r="CD699" s="18"/>
      <c r="CE699" s="18"/>
    </row>
    <row r="700" spans="4:83">
      <c r="D700" s="18"/>
      <c r="E700" s="18"/>
      <c r="CC700" s="18"/>
      <c r="CD700" s="18"/>
      <c r="CE700" s="18"/>
    </row>
    <row r="701" spans="4:83">
      <c r="D701" s="18"/>
      <c r="E701" s="18"/>
      <c r="CC701" s="18"/>
      <c r="CD701" s="18"/>
      <c r="CE701" s="18"/>
    </row>
    <row r="702" spans="4:83">
      <c r="D702" s="18"/>
      <c r="E702" s="18"/>
      <c r="CC702" s="18"/>
      <c r="CD702" s="18"/>
      <c r="CE702" s="18"/>
    </row>
    <row r="703" spans="4:83">
      <c r="D703" s="18"/>
      <c r="E703" s="18"/>
      <c r="CC703" s="18"/>
      <c r="CD703" s="18"/>
      <c r="CE703" s="18"/>
    </row>
    <row r="704" spans="4:83">
      <c r="D704" s="18"/>
      <c r="E704" s="18"/>
      <c r="CC704" s="18"/>
      <c r="CD704" s="18"/>
      <c r="CE704" s="18"/>
    </row>
    <row r="705" spans="4:83">
      <c r="D705" s="18"/>
      <c r="E705" s="18"/>
      <c r="CC705" s="18"/>
      <c r="CD705" s="18"/>
      <c r="CE705" s="18"/>
    </row>
    <row r="706" spans="4:83">
      <c r="D706" s="18"/>
      <c r="E706" s="18"/>
      <c r="CC706" s="18"/>
      <c r="CD706" s="18"/>
      <c r="CE706" s="18"/>
    </row>
    <row r="707" spans="4:83">
      <c r="D707" s="18"/>
      <c r="E707" s="18"/>
      <c r="CC707" s="18"/>
      <c r="CD707" s="18"/>
      <c r="CE707" s="18"/>
    </row>
    <row r="708" spans="4:83">
      <c r="D708" s="18"/>
      <c r="E708" s="18"/>
      <c r="CC708" s="18"/>
      <c r="CD708" s="18"/>
      <c r="CE708" s="18"/>
    </row>
    <row r="709" spans="4:83">
      <c r="D709" s="18"/>
      <c r="E709" s="18"/>
      <c r="CC709" s="18"/>
      <c r="CD709" s="18"/>
      <c r="CE709" s="18"/>
    </row>
    <row r="710" spans="4:83">
      <c r="D710" s="18"/>
      <c r="E710" s="18"/>
      <c r="CC710" s="18"/>
      <c r="CD710" s="18"/>
      <c r="CE710" s="18"/>
    </row>
    <row r="711" spans="4:83">
      <c r="D711" s="18"/>
      <c r="E711" s="18"/>
      <c r="CC711" s="18"/>
      <c r="CD711" s="18"/>
      <c r="CE711" s="18"/>
    </row>
    <row r="712" spans="4:83">
      <c r="D712" s="18"/>
      <c r="E712" s="18"/>
      <c r="CC712" s="18"/>
      <c r="CD712" s="18"/>
      <c r="CE712" s="18"/>
    </row>
    <row r="713" spans="4:83">
      <c r="D713" s="18"/>
      <c r="E713" s="18"/>
      <c r="CC713" s="18"/>
      <c r="CD713" s="18"/>
      <c r="CE713" s="18"/>
    </row>
    <row r="714" spans="4:83">
      <c r="D714" s="18"/>
      <c r="E714" s="18"/>
      <c r="CC714" s="18"/>
      <c r="CD714" s="18"/>
      <c r="CE714" s="18"/>
    </row>
    <row r="715" spans="4:83">
      <c r="D715" s="18"/>
      <c r="E715" s="18"/>
      <c r="CC715" s="18"/>
      <c r="CD715" s="18"/>
      <c r="CE715" s="18"/>
    </row>
    <row r="716" spans="4:83">
      <c r="D716" s="18"/>
      <c r="E716" s="18"/>
      <c r="CC716" s="18"/>
      <c r="CD716" s="18"/>
      <c r="CE716" s="18"/>
    </row>
    <row r="717" spans="4:83">
      <c r="D717" s="18"/>
      <c r="E717" s="18"/>
      <c r="CC717" s="18"/>
      <c r="CD717" s="18"/>
      <c r="CE717" s="18"/>
    </row>
    <row r="718" spans="4:83">
      <c r="D718" s="18"/>
      <c r="E718" s="18"/>
      <c r="CC718" s="18"/>
      <c r="CD718" s="18"/>
      <c r="CE718" s="18"/>
    </row>
    <row r="719" spans="4:83">
      <c r="D719" s="18"/>
      <c r="E719" s="18"/>
      <c r="CC719" s="18"/>
      <c r="CD719" s="18"/>
      <c r="CE719" s="18"/>
    </row>
    <row r="720" spans="4:83">
      <c r="D720" s="18"/>
      <c r="E720" s="18"/>
      <c r="CC720" s="18"/>
      <c r="CD720" s="18"/>
      <c r="CE720" s="18"/>
    </row>
    <row r="721" spans="4:83">
      <c r="D721" s="18"/>
      <c r="E721" s="18"/>
      <c r="CC721" s="18"/>
      <c r="CD721" s="18"/>
      <c r="CE721" s="18"/>
    </row>
    <row r="722" spans="4:83">
      <c r="D722" s="18"/>
      <c r="E722" s="18"/>
      <c r="CC722" s="18"/>
      <c r="CD722" s="18"/>
      <c r="CE722" s="18"/>
    </row>
    <row r="723" spans="4:83">
      <c r="D723" s="18"/>
      <c r="E723" s="18"/>
      <c r="CC723" s="18"/>
      <c r="CD723" s="18"/>
      <c r="CE723" s="18"/>
    </row>
    <row r="724" spans="4:83">
      <c r="D724" s="18"/>
      <c r="E724" s="18"/>
      <c r="CC724" s="18"/>
      <c r="CD724" s="18"/>
      <c r="CE724" s="18"/>
    </row>
    <row r="725" spans="4:83">
      <c r="D725" s="18"/>
      <c r="E725" s="18"/>
      <c r="CC725" s="18"/>
      <c r="CD725" s="18"/>
      <c r="CE725" s="18"/>
    </row>
    <row r="726" spans="4:83">
      <c r="D726" s="18"/>
      <c r="E726" s="18"/>
      <c r="CC726" s="18"/>
      <c r="CD726" s="18"/>
      <c r="CE726" s="18"/>
    </row>
    <row r="727" spans="4:83">
      <c r="D727" s="18"/>
      <c r="E727" s="18"/>
      <c r="CC727" s="18"/>
      <c r="CD727" s="18"/>
      <c r="CE727" s="18"/>
    </row>
    <row r="728" spans="4:83">
      <c r="D728" s="18"/>
      <c r="E728" s="18"/>
      <c r="CC728" s="18"/>
      <c r="CD728" s="18"/>
      <c r="CE728" s="18"/>
    </row>
    <row r="729" spans="4:83">
      <c r="D729" s="18"/>
      <c r="E729" s="18"/>
      <c r="CC729" s="18"/>
      <c r="CD729" s="18"/>
      <c r="CE729" s="18"/>
    </row>
    <row r="730" spans="4:83">
      <c r="D730" s="18"/>
      <c r="E730" s="18"/>
      <c r="CC730" s="18"/>
      <c r="CD730" s="18"/>
      <c r="CE730" s="18"/>
    </row>
    <row r="731" spans="4:83">
      <c r="D731" s="18"/>
      <c r="E731" s="18"/>
      <c r="CC731" s="18"/>
      <c r="CD731" s="18"/>
      <c r="CE731" s="18"/>
    </row>
    <row r="732" spans="4:83">
      <c r="D732" s="18"/>
      <c r="E732" s="18"/>
      <c r="CC732" s="18"/>
      <c r="CD732" s="18"/>
      <c r="CE732" s="18"/>
    </row>
    <row r="733" spans="4:83">
      <c r="D733" s="18"/>
      <c r="E733" s="18"/>
      <c r="CC733" s="18"/>
      <c r="CD733" s="18"/>
      <c r="CE733" s="18"/>
    </row>
    <row r="734" spans="4:83">
      <c r="D734" s="18"/>
      <c r="E734" s="18"/>
      <c r="CC734" s="18"/>
      <c r="CD734" s="18"/>
      <c r="CE734" s="18"/>
    </row>
    <row r="735" spans="4:83">
      <c r="D735" s="18"/>
      <c r="E735" s="18"/>
      <c r="CC735" s="18"/>
      <c r="CD735" s="18"/>
      <c r="CE735" s="18"/>
    </row>
    <row r="736" spans="4:83">
      <c r="D736" s="18"/>
      <c r="E736" s="18"/>
      <c r="CC736" s="18"/>
      <c r="CD736" s="18"/>
      <c r="CE736" s="18"/>
    </row>
    <row r="737" spans="4:83">
      <c r="D737" s="18"/>
      <c r="E737" s="18"/>
      <c r="CC737" s="18"/>
      <c r="CD737" s="18"/>
      <c r="CE737" s="18"/>
    </row>
    <row r="738" spans="4:83">
      <c r="D738" s="18"/>
      <c r="E738" s="18"/>
      <c r="CC738" s="18"/>
      <c r="CD738" s="18"/>
      <c r="CE738" s="18"/>
    </row>
    <row r="739" spans="4:83">
      <c r="D739" s="18"/>
      <c r="E739" s="18"/>
      <c r="CC739" s="18"/>
      <c r="CD739" s="18"/>
      <c r="CE739" s="18"/>
    </row>
    <row r="740" spans="4:83">
      <c r="D740" s="18"/>
      <c r="E740" s="18"/>
      <c r="CC740" s="18"/>
      <c r="CD740" s="18"/>
      <c r="CE740" s="18"/>
    </row>
    <row r="741" spans="4:83">
      <c r="D741" s="18"/>
      <c r="E741" s="18"/>
      <c r="CC741" s="18"/>
      <c r="CD741" s="18"/>
      <c r="CE741" s="18"/>
    </row>
    <row r="742" spans="4:83">
      <c r="D742" s="18"/>
      <c r="E742" s="18"/>
      <c r="CC742" s="18"/>
      <c r="CD742" s="18"/>
      <c r="CE742" s="18"/>
    </row>
    <row r="743" spans="4:83">
      <c r="D743" s="18"/>
      <c r="E743" s="18"/>
      <c r="CC743" s="18"/>
      <c r="CD743" s="18"/>
      <c r="CE743" s="18"/>
    </row>
    <row r="744" spans="4:83">
      <c r="D744" s="18"/>
      <c r="E744" s="18"/>
      <c r="CC744" s="18"/>
      <c r="CD744" s="18"/>
      <c r="CE744" s="18"/>
    </row>
    <row r="745" spans="4:83">
      <c r="D745" s="18"/>
      <c r="E745" s="18"/>
      <c r="CC745" s="18"/>
      <c r="CD745" s="18"/>
      <c r="CE745" s="18"/>
    </row>
    <row r="746" spans="4:83">
      <c r="D746" s="18"/>
      <c r="E746" s="18"/>
      <c r="CC746" s="18"/>
      <c r="CD746" s="18"/>
      <c r="CE746" s="18"/>
    </row>
    <row r="747" spans="4:83">
      <c r="D747" s="18"/>
      <c r="E747" s="18"/>
      <c r="CC747" s="18"/>
      <c r="CD747" s="18"/>
      <c r="CE747" s="18"/>
    </row>
    <row r="748" spans="4:83">
      <c r="D748" s="18"/>
      <c r="E748" s="18"/>
      <c r="CC748" s="18"/>
      <c r="CD748" s="18"/>
      <c r="CE748" s="18"/>
    </row>
    <row r="749" spans="4:83">
      <c r="D749" s="18"/>
      <c r="E749" s="18"/>
      <c r="CC749" s="18"/>
      <c r="CD749" s="18"/>
      <c r="CE749" s="18"/>
    </row>
    <row r="750" spans="4:83">
      <c r="D750" s="18"/>
      <c r="E750" s="18"/>
      <c r="CC750" s="18"/>
      <c r="CD750" s="18"/>
      <c r="CE750" s="18"/>
    </row>
    <row r="751" spans="4:83">
      <c r="D751" s="18"/>
      <c r="E751" s="18"/>
      <c r="CC751" s="18"/>
      <c r="CD751" s="18"/>
      <c r="CE751" s="18"/>
    </row>
    <row r="752" spans="4:83">
      <c r="D752" s="18"/>
      <c r="E752" s="18"/>
      <c r="CC752" s="18"/>
      <c r="CD752" s="18"/>
      <c r="CE752" s="18"/>
    </row>
    <row r="753" spans="4:83">
      <c r="D753" s="18"/>
      <c r="E753" s="18"/>
      <c r="CC753" s="18"/>
      <c r="CD753" s="18"/>
      <c r="CE753" s="18"/>
    </row>
    <row r="754" spans="4:83">
      <c r="D754" s="18"/>
      <c r="E754" s="18"/>
      <c r="CC754" s="18"/>
      <c r="CD754" s="18"/>
      <c r="CE754" s="18"/>
    </row>
    <row r="755" spans="4:83">
      <c r="D755" s="18"/>
      <c r="E755" s="18"/>
      <c r="CC755" s="18"/>
      <c r="CD755" s="18"/>
      <c r="CE755" s="18"/>
    </row>
    <row r="756" spans="4:83">
      <c r="D756" s="18"/>
      <c r="E756" s="18"/>
      <c r="CC756" s="18"/>
      <c r="CD756" s="18"/>
      <c r="CE756" s="18"/>
    </row>
    <row r="757" spans="4:83">
      <c r="D757" s="18"/>
      <c r="E757" s="18"/>
      <c r="CC757" s="18"/>
      <c r="CD757" s="18"/>
      <c r="CE757" s="18"/>
    </row>
    <row r="758" spans="4:83">
      <c r="D758" s="18"/>
      <c r="E758" s="18"/>
      <c r="CC758" s="18"/>
      <c r="CD758" s="18"/>
      <c r="CE758" s="18"/>
    </row>
    <row r="759" spans="4:83">
      <c r="D759" s="18"/>
      <c r="E759" s="18"/>
      <c r="CC759" s="18"/>
      <c r="CD759" s="18"/>
      <c r="CE759" s="18"/>
    </row>
    <row r="760" spans="4:83">
      <c r="D760" s="18"/>
      <c r="E760" s="18"/>
      <c r="CC760" s="18"/>
      <c r="CD760" s="18"/>
      <c r="CE760" s="18"/>
    </row>
    <row r="761" spans="4:83">
      <c r="D761" s="18"/>
      <c r="E761" s="18"/>
      <c r="CC761" s="18"/>
      <c r="CD761" s="18"/>
      <c r="CE761" s="18"/>
    </row>
    <row r="762" spans="4:83">
      <c r="D762" s="18"/>
      <c r="E762" s="18"/>
      <c r="CC762" s="18"/>
      <c r="CD762" s="18"/>
      <c r="CE762" s="18"/>
    </row>
    <row r="763" spans="4:83">
      <c r="D763" s="18"/>
      <c r="E763" s="18"/>
      <c r="CC763" s="18"/>
      <c r="CD763" s="18"/>
      <c r="CE763" s="18"/>
    </row>
    <row r="764" spans="4:83">
      <c r="D764" s="18"/>
      <c r="E764" s="18"/>
      <c r="CC764" s="18"/>
      <c r="CD764" s="18"/>
      <c r="CE764" s="18"/>
    </row>
    <row r="765" spans="4:83">
      <c r="D765" s="18"/>
      <c r="E765" s="18"/>
      <c r="CC765" s="18"/>
      <c r="CD765" s="18"/>
      <c r="CE765" s="18"/>
    </row>
    <row r="766" spans="4:83">
      <c r="D766" s="18"/>
      <c r="E766" s="18"/>
      <c r="CC766" s="18"/>
      <c r="CD766" s="18"/>
      <c r="CE766" s="18"/>
    </row>
    <row r="767" spans="4:83">
      <c r="D767" s="18"/>
      <c r="E767" s="18"/>
      <c r="CC767" s="18"/>
      <c r="CD767" s="18"/>
      <c r="CE767" s="18"/>
    </row>
    <row r="768" spans="4:83">
      <c r="D768" s="18"/>
      <c r="E768" s="18"/>
      <c r="CC768" s="18"/>
      <c r="CD768" s="18"/>
      <c r="CE768" s="18"/>
    </row>
    <row r="769" spans="4:83">
      <c r="D769" s="18"/>
      <c r="E769" s="18"/>
      <c r="CC769" s="18"/>
      <c r="CD769" s="18"/>
      <c r="CE769" s="18"/>
    </row>
    <row r="770" spans="4:83">
      <c r="D770" s="18"/>
      <c r="E770" s="18"/>
      <c r="CC770" s="18"/>
      <c r="CD770" s="18"/>
      <c r="CE770" s="18"/>
    </row>
    <row r="771" spans="4:83">
      <c r="D771" s="18"/>
      <c r="E771" s="18"/>
      <c r="CC771" s="18"/>
      <c r="CD771" s="18"/>
      <c r="CE771" s="18"/>
    </row>
    <row r="772" spans="4:83">
      <c r="D772" s="18"/>
      <c r="E772" s="18"/>
      <c r="CC772" s="18"/>
      <c r="CD772" s="18"/>
      <c r="CE772" s="18"/>
    </row>
    <row r="773" spans="4:83">
      <c r="D773" s="18"/>
      <c r="E773" s="18"/>
      <c r="CC773" s="18"/>
      <c r="CD773" s="18"/>
      <c r="CE773" s="18"/>
    </row>
    <row r="774" spans="4:83">
      <c r="D774" s="18"/>
      <c r="E774" s="18"/>
      <c r="CC774" s="18"/>
      <c r="CD774" s="18"/>
      <c r="CE774" s="18"/>
    </row>
    <row r="775" spans="4:83">
      <c r="D775" s="18"/>
      <c r="E775" s="18"/>
      <c r="CC775" s="18"/>
      <c r="CD775" s="18"/>
      <c r="CE775" s="18"/>
    </row>
    <row r="776" spans="4:83">
      <c r="D776" s="18"/>
      <c r="E776" s="18"/>
      <c r="CC776" s="18"/>
      <c r="CD776" s="18"/>
      <c r="CE776" s="18"/>
    </row>
    <row r="777" spans="4:83">
      <c r="D777" s="18"/>
      <c r="E777" s="18"/>
      <c r="CC777" s="18"/>
      <c r="CD777" s="18"/>
      <c r="CE777" s="18"/>
    </row>
    <row r="778" spans="4:83">
      <c r="D778" s="18"/>
      <c r="E778" s="18"/>
      <c r="CC778" s="18"/>
      <c r="CD778" s="18"/>
      <c r="CE778" s="18"/>
    </row>
    <row r="779" spans="4:83">
      <c r="D779" s="18"/>
      <c r="E779" s="18"/>
      <c r="CC779" s="18"/>
      <c r="CD779" s="18"/>
      <c r="CE779" s="18"/>
    </row>
    <row r="780" spans="4:83">
      <c r="D780" s="18"/>
      <c r="E780" s="18"/>
      <c r="CC780" s="18"/>
      <c r="CD780" s="18"/>
      <c r="CE780" s="18"/>
    </row>
    <row r="781" spans="4:83">
      <c r="D781" s="18"/>
      <c r="E781" s="18"/>
      <c r="CC781" s="18"/>
      <c r="CD781" s="18"/>
      <c r="CE781" s="18"/>
    </row>
    <row r="782" spans="4:83">
      <c r="D782" s="18"/>
      <c r="E782" s="18"/>
      <c r="CC782" s="18"/>
      <c r="CD782" s="18"/>
      <c r="CE782" s="18"/>
    </row>
    <row r="783" spans="4:83">
      <c r="D783" s="18"/>
      <c r="E783" s="18"/>
      <c r="CC783" s="18"/>
      <c r="CD783" s="18"/>
      <c r="CE783" s="18"/>
    </row>
    <row r="784" spans="4:83">
      <c r="D784" s="18"/>
      <c r="E784" s="18"/>
      <c r="CC784" s="18"/>
      <c r="CD784" s="18"/>
      <c r="CE784" s="18"/>
    </row>
    <row r="785" spans="4:83">
      <c r="D785" s="18"/>
      <c r="E785" s="18"/>
      <c r="CC785" s="18"/>
      <c r="CD785" s="18"/>
      <c r="CE785" s="18"/>
    </row>
    <row r="786" spans="4:83">
      <c r="D786" s="18"/>
      <c r="E786" s="18"/>
      <c r="CC786" s="18"/>
      <c r="CD786" s="18"/>
      <c r="CE786" s="18"/>
    </row>
    <row r="787" spans="4:83">
      <c r="D787" s="18"/>
      <c r="E787" s="18"/>
      <c r="CC787" s="18"/>
      <c r="CD787" s="18"/>
      <c r="CE787" s="18"/>
    </row>
    <row r="788" spans="4:83">
      <c r="D788" s="18"/>
      <c r="E788" s="18"/>
      <c r="CC788" s="18"/>
      <c r="CD788" s="18"/>
      <c r="CE788" s="18"/>
    </row>
    <row r="789" spans="4:83">
      <c r="D789" s="18"/>
      <c r="E789" s="18"/>
      <c r="CC789" s="18"/>
      <c r="CD789" s="18"/>
      <c r="CE789" s="18"/>
    </row>
    <row r="790" spans="4:83">
      <c r="D790" s="18"/>
      <c r="E790" s="18"/>
      <c r="CC790" s="18"/>
      <c r="CD790" s="18"/>
      <c r="CE790" s="18"/>
    </row>
    <row r="791" spans="4:83">
      <c r="D791" s="18"/>
      <c r="E791" s="18"/>
      <c r="CC791" s="18"/>
      <c r="CD791" s="18"/>
      <c r="CE791" s="18"/>
    </row>
    <row r="792" spans="4:83">
      <c r="D792" s="18"/>
      <c r="E792" s="18"/>
      <c r="CC792" s="18"/>
      <c r="CD792" s="18"/>
      <c r="CE792" s="18"/>
    </row>
    <row r="793" spans="4:83">
      <c r="D793" s="18"/>
      <c r="E793" s="18"/>
      <c r="CC793" s="18"/>
      <c r="CD793" s="18"/>
      <c r="CE793" s="18"/>
    </row>
    <row r="794" spans="4:83">
      <c r="D794" s="18"/>
      <c r="E794" s="18"/>
      <c r="CC794" s="18"/>
      <c r="CD794" s="18"/>
      <c r="CE794" s="18"/>
    </row>
    <row r="795" spans="4:83">
      <c r="D795" s="18"/>
      <c r="E795" s="18"/>
      <c r="CC795" s="18"/>
      <c r="CD795" s="18"/>
      <c r="CE795" s="18"/>
    </row>
    <row r="796" spans="4:83">
      <c r="D796" s="18"/>
      <c r="E796" s="18"/>
      <c r="CC796" s="18"/>
      <c r="CD796" s="18"/>
      <c r="CE796" s="18"/>
    </row>
    <row r="797" spans="4:83">
      <c r="D797" s="18"/>
      <c r="E797" s="18"/>
    </row>
    <row r="798" spans="4:83">
      <c r="D798" s="18"/>
      <c r="E798" s="18"/>
    </row>
    <row r="799" spans="4:83">
      <c r="D799" s="18"/>
      <c r="E799" s="18"/>
    </row>
    <row r="800" spans="4:83">
      <c r="D800" s="18"/>
      <c r="E800" s="18"/>
    </row>
    <row r="801" spans="4:5">
      <c r="D801" s="18"/>
      <c r="E801" s="18"/>
    </row>
    <row r="802" spans="4:5">
      <c r="D802" s="18"/>
      <c r="E802" s="18"/>
    </row>
    <row r="803" spans="4:5">
      <c r="D803" s="18"/>
      <c r="E803" s="18"/>
    </row>
    <row r="804" spans="4:5">
      <c r="D804" s="18"/>
      <c r="E804" s="18"/>
    </row>
    <row r="805" spans="4:5">
      <c r="D805" s="18"/>
      <c r="E805" s="18"/>
    </row>
    <row r="806" spans="4:5">
      <c r="D806" s="18"/>
      <c r="E806" s="18"/>
    </row>
    <row r="807" spans="4:5">
      <c r="D807" s="18"/>
      <c r="E807" s="18"/>
    </row>
    <row r="808" spans="4:5">
      <c r="D808" s="18"/>
      <c r="E808" s="18"/>
    </row>
    <row r="809" spans="4:5">
      <c r="D809" s="18"/>
      <c r="E809" s="18"/>
    </row>
    <row r="810" spans="4:5">
      <c r="D810" s="18"/>
      <c r="E810" s="18"/>
    </row>
    <row r="811" spans="4:5">
      <c r="D811" s="18"/>
      <c r="E811" s="18"/>
    </row>
    <row r="812" spans="4:5">
      <c r="D812" s="18"/>
      <c r="E812" s="18"/>
    </row>
    <row r="813" spans="4:5">
      <c r="D813" s="18"/>
      <c r="E813" s="18"/>
    </row>
    <row r="814" spans="4:5">
      <c r="D814" s="18"/>
      <c r="E814" s="18"/>
    </row>
    <row r="815" spans="4:5">
      <c r="D815" s="18"/>
      <c r="E815" s="18"/>
    </row>
    <row r="816" spans="4:5">
      <c r="D816" s="18"/>
      <c r="E816" s="18"/>
    </row>
    <row r="817" spans="4:5">
      <c r="D817" s="18"/>
      <c r="E817" s="18"/>
    </row>
    <row r="818" spans="4:5">
      <c r="D818" s="18"/>
      <c r="E818" s="18"/>
    </row>
    <row r="819" spans="4:5">
      <c r="D819" s="18"/>
      <c r="E819" s="18"/>
    </row>
    <row r="820" spans="4:5">
      <c r="D820" s="18"/>
      <c r="E820" s="18"/>
    </row>
    <row r="821" spans="4:5">
      <c r="D821" s="18"/>
      <c r="E821" s="18"/>
    </row>
    <row r="822" spans="4:5">
      <c r="D822" s="18"/>
      <c r="E822" s="18"/>
    </row>
    <row r="823" spans="4:5">
      <c r="D823" s="18"/>
      <c r="E823" s="18"/>
    </row>
    <row r="824" spans="4:5">
      <c r="D824" s="18"/>
      <c r="E824" s="18"/>
    </row>
    <row r="825" spans="4:5">
      <c r="D825" s="18"/>
      <c r="E825" s="18"/>
    </row>
    <row r="826" spans="4:5">
      <c r="D826" s="18"/>
      <c r="E826" s="18"/>
    </row>
    <row r="827" spans="4:5">
      <c r="D827" s="18"/>
      <c r="E827" s="18"/>
    </row>
    <row r="828" spans="4:5">
      <c r="D828" s="18"/>
      <c r="E828" s="18"/>
    </row>
    <row r="829" spans="4:5">
      <c r="D829" s="18"/>
      <c r="E829" s="18"/>
    </row>
    <row r="830" spans="4:5">
      <c r="D830" s="18"/>
      <c r="E830" s="18"/>
    </row>
    <row r="831" spans="4:5">
      <c r="D831" s="18"/>
      <c r="E831" s="18"/>
    </row>
    <row r="832" spans="4:5">
      <c r="D832" s="18"/>
      <c r="E832" s="18"/>
    </row>
    <row r="833" spans="4:5">
      <c r="D833" s="18"/>
      <c r="E833" s="18"/>
    </row>
    <row r="834" spans="4:5">
      <c r="D834" s="18"/>
      <c r="E834" s="18"/>
    </row>
    <row r="835" spans="4:5">
      <c r="D835" s="18"/>
      <c r="E835" s="18"/>
    </row>
    <row r="836" spans="4:5">
      <c r="D836" s="18"/>
      <c r="E836" s="18"/>
    </row>
    <row r="837" spans="4:5">
      <c r="D837" s="18"/>
      <c r="E837" s="18"/>
    </row>
    <row r="838" spans="4:5">
      <c r="D838" s="18"/>
      <c r="E838" s="18"/>
    </row>
    <row r="839" spans="4:5">
      <c r="D839" s="18"/>
      <c r="E839" s="18"/>
    </row>
    <row r="840" spans="4:5">
      <c r="D840" s="18"/>
      <c r="E840" s="18"/>
    </row>
    <row r="841" spans="4:5">
      <c r="D841" s="18"/>
      <c r="E841" s="18"/>
    </row>
    <row r="842" spans="4:5">
      <c r="D842" s="18"/>
      <c r="E842" s="18"/>
    </row>
    <row r="843" spans="4:5">
      <c r="D843" s="18"/>
      <c r="E843" s="18"/>
    </row>
    <row r="844" spans="4:5">
      <c r="D844" s="18"/>
      <c r="E844" s="18"/>
    </row>
    <row r="845" spans="4:5">
      <c r="D845" s="18"/>
      <c r="E845" s="18"/>
    </row>
    <row r="846" spans="4:5">
      <c r="D846" s="18"/>
      <c r="E846" s="18"/>
    </row>
    <row r="847" spans="4:5">
      <c r="D847" s="18"/>
      <c r="E847" s="18"/>
    </row>
    <row r="848" spans="4:5">
      <c r="D848" s="18"/>
      <c r="E848" s="18"/>
    </row>
    <row r="849" spans="4:5">
      <c r="D849" s="18"/>
      <c r="E849" s="18"/>
    </row>
    <row r="850" spans="4:5">
      <c r="D850" s="18"/>
      <c r="E850" s="18"/>
    </row>
    <row r="851" spans="4:5">
      <c r="D851" s="18"/>
      <c r="E851" s="18"/>
    </row>
    <row r="852" spans="4:5">
      <c r="D852" s="18"/>
      <c r="E852" s="18"/>
    </row>
    <row r="853" spans="4:5">
      <c r="D853" s="18"/>
      <c r="E853" s="18"/>
    </row>
    <row r="854" spans="4:5">
      <c r="D854" s="18"/>
      <c r="E854" s="18"/>
    </row>
    <row r="855" spans="4:5">
      <c r="D855" s="18"/>
      <c r="E855" s="18"/>
    </row>
    <row r="856" spans="4:5">
      <c r="D856" s="18"/>
      <c r="E856" s="18"/>
    </row>
    <row r="857" spans="4:5">
      <c r="D857" s="18"/>
      <c r="E857" s="18"/>
    </row>
    <row r="858" spans="4:5">
      <c r="D858" s="18"/>
      <c r="E858" s="18"/>
    </row>
    <row r="859" spans="4:5">
      <c r="D859" s="18"/>
      <c r="E859" s="18"/>
    </row>
    <row r="860" spans="4:5">
      <c r="D860" s="18"/>
      <c r="E860" s="18"/>
    </row>
    <row r="861" spans="4:5">
      <c r="D861" s="18"/>
      <c r="E861" s="18"/>
    </row>
    <row r="862" spans="4:5">
      <c r="D862" s="18"/>
      <c r="E862" s="18"/>
    </row>
    <row r="863" spans="4:5">
      <c r="D863" s="18"/>
      <c r="E863" s="18"/>
    </row>
    <row r="864" spans="4:5">
      <c r="D864" s="18"/>
      <c r="E864" s="18"/>
    </row>
    <row r="865" spans="4:5">
      <c r="D865" s="18"/>
      <c r="E865" s="18"/>
    </row>
    <row r="866" spans="4:5">
      <c r="D866" s="18"/>
      <c r="E866" s="18"/>
    </row>
    <row r="867" spans="4:5">
      <c r="D867" s="18"/>
      <c r="E867" s="18"/>
    </row>
    <row r="868" spans="4:5">
      <c r="D868" s="18"/>
      <c r="E868" s="18"/>
    </row>
    <row r="869" spans="4:5">
      <c r="D869" s="18"/>
      <c r="E869" s="18"/>
    </row>
    <row r="870" spans="4:5">
      <c r="D870" s="18"/>
      <c r="E870" s="18"/>
    </row>
    <row r="871" spans="4:5">
      <c r="D871" s="18"/>
      <c r="E871" s="18"/>
    </row>
    <row r="872" spans="4:5">
      <c r="D872" s="18"/>
      <c r="E872" s="18"/>
    </row>
    <row r="873" spans="4:5">
      <c r="D873" s="18"/>
      <c r="E873" s="18"/>
    </row>
    <row r="874" spans="4:5">
      <c r="D874" s="18"/>
      <c r="E874" s="18"/>
    </row>
    <row r="875" spans="4:5">
      <c r="D875" s="18"/>
      <c r="E875" s="18"/>
    </row>
    <row r="876" spans="4:5">
      <c r="D876" s="18"/>
      <c r="E876" s="18"/>
    </row>
    <row r="877" spans="4:5">
      <c r="D877" s="18"/>
      <c r="E877" s="18"/>
    </row>
    <row r="878" spans="4:5">
      <c r="D878" s="18"/>
      <c r="E878" s="18"/>
    </row>
    <row r="879" spans="4:5">
      <c r="D879" s="18"/>
      <c r="E879" s="18"/>
    </row>
    <row r="880" spans="4:5">
      <c r="D880" s="18"/>
      <c r="E880" s="18"/>
    </row>
    <row r="881" spans="4:5">
      <c r="D881" s="18"/>
      <c r="E881" s="18"/>
    </row>
    <row r="882" spans="4:5">
      <c r="D882" s="18"/>
      <c r="E882" s="18"/>
    </row>
    <row r="883" spans="4:5">
      <c r="D883" s="18"/>
      <c r="E883" s="18"/>
    </row>
    <row r="884" spans="4:5">
      <c r="D884" s="18"/>
      <c r="E884" s="18"/>
    </row>
    <row r="885" spans="4:5">
      <c r="D885" s="18"/>
      <c r="E885" s="18"/>
    </row>
    <row r="886" spans="4:5">
      <c r="D886" s="18"/>
      <c r="E886" s="18"/>
    </row>
    <row r="887" spans="4:5">
      <c r="D887" s="18"/>
      <c r="E887" s="18"/>
    </row>
    <row r="888" spans="4:5">
      <c r="D888" s="18"/>
      <c r="E888" s="18"/>
    </row>
    <row r="889" spans="4:5">
      <c r="D889" s="18"/>
      <c r="E889" s="18"/>
    </row>
    <row r="890" spans="4:5">
      <c r="D890" s="18"/>
      <c r="E890" s="18"/>
    </row>
    <row r="891" spans="4:5">
      <c r="D891" s="18"/>
      <c r="E891" s="18"/>
    </row>
    <row r="892" spans="4:5">
      <c r="D892" s="18"/>
      <c r="E892" s="18"/>
    </row>
    <row r="893" spans="4:5">
      <c r="D893" s="18"/>
      <c r="E893" s="18"/>
    </row>
    <row r="894" spans="4:5">
      <c r="D894" s="18"/>
      <c r="E894" s="18"/>
    </row>
    <row r="895" spans="4:5">
      <c r="D895" s="18"/>
      <c r="E895" s="18"/>
    </row>
    <row r="896" spans="4:5">
      <c r="D896" s="18"/>
      <c r="E896" s="18"/>
    </row>
    <row r="897" spans="4:5">
      <c r="D897" s="18"/>
      <c r="E897" s="18"/>
    </row>
    <row r="898" spans="4:5">
      <c r="D898" s="18"/>
      <c r="E898" s="18"/>
    </row>
    <row r="899" spans="4:5">
      <c r="D899" s="18"/>
      <c r="E899" s="18"/>
    </row>
    <row r="900" spans="4:5">
      <c r="D900" s="18"/>
      <c r="E900" s="18"/>
    </row>
    <row r="901" spans="4:5">
      <c r="D901" s="18"/>
      <c r="E901" s="18"/>
    </row>
    <row r="902" spans="4:5">
      <c r="D902" s="18"/>
      <c r="E902" s="18"/>
    </row>
    <row r="903" spans="4:5">
      <c r="D903" s="18"/>
      <c r="E903" s="18"/>
    </row>
    <row r="904" spans="4:5">
      <c r="D904" s="18"/>
      <c r="E904" s="18"/>
    </row>
    <row r="905" spans="4:5">
      <c r="D905" s="18"/>
      <c r="E905" s="18"/>
    </row>
    <row r="906" spans="4:5">
      <c r="D906" s="18"/>
      <c r="E906" s="18"/>
    </row>
    <row r="907" spans="4:5">
      <c r="D907" s="18"/>
      <c r="E907" s="18"/>
    </row>
    <row r="908" spans="4:5">
      <c r="D908" s="18"/>
      <c r="E908" s="18"/>
    </row>
    <row r="909" spans="4:5">
      <c r="D909" s="18"/>
      <c r="E909" s="18"/>
    </row>
    <row r="910" spans="4:5">
      <c r="D910" s="18"/>
      <c r="E910" s="18"/>
    </row>
    <row r="911" spans="4:5">
      <c r="D911" s="18"/>
      <c r="E911" s="18"/>
    </row>
    <row r="912" spans="4:5">
      <c r="D912" s="18"/>
      <c r="E912" s="18"/>
    </row>
    <row r="913" spans="4:5">
      <c r="D913" s="18"/>
      <c r="E913" s="18"/>
    </row>
    <row r="914" spans="4:5">
      <c r="D914" s="18"/>
      <c r="E914" s="18"/>
    </row>
    <row r="915" spans="4:5">
      <c r="D915" s="18"/>
      <c r="E915" s="18"/>
    </row>
    <row r="916" spans="4:5">
      <c r="D916" s="18"/>
      <c r="E916" s="18"/>
    </row>
    <row r="917" spans="4:5">
      <c r="D917" s="18"/>
      <c r="E917" s="18"/>
    </row>
    <row r="918" spans="4:5">
      <c r="D918" s="18"/>
      <c r="E918" s="18"/>
    </row>
    <row r="919" spans="4:5">
      <c r="D919" s="18"/>
      <c r="E919" s="18"/>
    </row>
    <row r="920" spans="4:5">
      <c r="D920" s="18"/>
      <c r="E920" s="18"/>
    </row>
    <row r="921" spans="4:5">
      <c r="D921" s="18"/>
      <c r="E921" s="18"/>
    </row>
    <row r="922" spans="4:5">
      <c r="D922" s="18"/>
      <c r="E922" s="18"/>
    </row>
    <row r="923" spans="4:5">
      <c r="D923" s="18"/>
      <c r="E923" s="18"/>
    </row>
    <row r="924" spans="4:5">
      <c r="D924" s="18"/>
      <c r="E924" s="18"/>
    </row>
    <row r="925" spans="4:5">
      <c r="D925" s="18"/>
      <c r="E925" s="18"/>
    </row>
    <row r="926" spans="4:5">
      <c r="D926" s="18"/>
      <c r="E926" s="18"/>
    </row>
    <row r="927" spans="4:5">
      <c r="D927" s="18"/>
      <c r="E927" s="18"/>
    </row>
    <row r="928" spans="4:5">
      <c r="D928" s="18"/>
      <c r="E928" s="18"/>
    </row>
    <row r="929" spans="4:5">
      <c r="D929" s="18"/>
      <c r="E929" s="18"/>
    </row>
    <row r="930" spans="4:5">
      <c r="D930" s="18"/>
      <c r="E930" s="18"/>
    </row>
    <row r="931" spans="4:5">
      <c r="D931" s="18"/>
      <c r="E931" s="18"/>
    </row>
    <row r="932" spans="4:5">
      <c r="D932" s="18"/>
      <c r="E932" s="18"/>
    </row>
    <row r="933" spans="4:5">
      <c r="D933" s="18"/>
      <c r="E933" s="18"/>
    </row>
    <row r="934" spans="4:5">
      <c r="D934" s="18"/>
      <c r="E934" s="18"/>
    </row>
    <row r="935" spans="4:5">
      <c r="D935" s="18"/>
      <c r="E935" s="18"/>
    </row>
    <row r="936" spans="4:5">
      <c r="D936" s="18"/>
      <c r="E936" s="18"/>
    </row>
    <row r="937" spans="4:5">
      <c r="D937" s="18"/>
      <c r="E937" s="18"/>
    </row>
    <row r="938" spans="4:5">
      <c r="D938" s="18"/>
      <c r="E938" s="18"/>
    </row>
    <row r="939" spans="4:5">
      <c r="D939" s="18"/>
      <c r="E939" s="18"/>
    </row>
    <row r="940" spans="4:5">
      <c r="D940" s="18"/>
      <c r="E940" s="18"/>
    </row>
    <row r="941" spans="4:5">
      <c r="D941" s="18"/>
      <c r="E941" s="18"/>
    </row>
    <row r="942" spans="4:5">
      <c r="D942" s="18"/>
      <c r="E942" s="18"/>
    </row>
    <row r="943" spans="4:5">
      <c r="D943" s="18"/>
      <c r="E943" s="18"/>
    </row>
    <row r="944" spans="4:5">
      <c r="D944" s="18"/>
      <c r="E944" s="18"/>
    </row>
    <row r="945" spans="4:5">
      <c r="D945" s="18"/>
      <c r="E945" s="18"/>
    </row>
    <row r="946" spans="4:5">
      <c r="D946" s="18"/>
      <c r="E946" s="18"/>
    </row>
    <row r="947" spans="4:5">
      <c r="D947" s="18"/>
      <c r="E947" s="18"/>
    </row>
    <row r="948" spans="4:5">
      <c r="D948" s="18"/>
      <c r="E948" s="18"/>
    </row>
    <row r="949" spans="4:5">
      <c r="D949" s="18"/>
      <c r="E949" s="18"/>
    </row>
    <row r="950" spans="4:5">
      <c r="D950" s="18"/>
      <c r="E950" s="18"/>
    </row>
    <row r="951" spans="4:5">
      <c r="D951" s="18"/>
      <c r="E951" s="18"/>
    </row>
    <row r="952" spans="4:5">
      <c r="D952" s="18"/>
      <c r="E952" s="18"/>
    </row>
    <row r="953" spans="4:5">
      <c r="D953" s="18"/>
      <c r="E953" s="18"/>
    </row>
    <row r="954" spans="4:5">
      <c r="D954" s="18"/>
      <c r="E954" s="18"/>
    </row>
    <row r="955" spans="4:5">
      <c r="D955" s="18"/>
      <c r="E955" s="18"/>
    </row>
    <row r="956" spans="4:5">
      <c r="D956" s="18"/>
      <c r="E956" s="18"/>
    </row>
    <row r="957" spans="4:5">
      <c r="D957" s="18"/>
      <c r="E957" s="18"/>
    </row>
    <row r="958" spans="4:5">
      <c r="D958" s="18"/>
      <c r="E958" s="18"/>
    </row>
    <row r="959" spans="4:5">
      <c r="D959" s="18"/>
      <c r="E959" s="18"/>
    </row>
    <row r="960" spans="4:5">
      <c r="D960" s="18"/>
      <c r="E960" s="18"/>
    </row>
    <row r="961" spans="4:5">
      <c r="D961" s="18"/>
      <c r="E961" s="18"/>
    </row>
    <row r="962" spans="4:5">
      <c r="D962" s="18"/>
      <c r="E962" s="18"/>
    </row>
    <row r="963" spans="4:5">
      <c r="D963" s="18"/>
      <c r="E963" s="18"/>
    </row>
    <row r="964" spans="4:5">
      <c r="D964" s="18"/>
      <c r="E964" s="18"/>
    </row>
    <row r="965" spans="4:5">
      <c r="D965" s="18"/>
      <c r="E965" s="18"/>
    </row>
    <row r="966" spans="4:5">
      <c r="D966" s="18"/>
      <c r="E966" s="18"/>
    </row>
    <row r="967" spans="4:5">
      <c r="D967" s="18"/>
      <c r="E967" s="18"/>
    </row>
    <row r="968" spans="4:5">
      <c r="D968" s="18"/>
      <c r="E968" s="18"/>
    </row>
    <row r="969" spans="4:5">
      <c r="D969" s="18"/>
      <c r="E969" s="18"/>
    </row>
    <row r="970" spans="4:5">
      <c r="D970" s="18"/>
      <c r="E970" s="18"/>
    </row>
    <row r="971" spans="4:5">
      <c r="D971" s="18"/>
      <c r="E971" s="18"/>
    </row>
    <row r="972" spans="4:5">
      <c r="D972" s="18"/>
      <c r="E972" s="18"/>
    </row>
    <row r="973" spans="4:5">
      <c r="D973" s="18"/>
      <c r="E973" s="18"/>
    </row>
    <row r="974" spans="4:5">
      <c r="D974" s="18"/>
      <c r="E974" s="18"/>
    </row>
    <row r="975" spans="4:5">
      <c r="D975" s="18"/>
      <c r="E975" s="18"/>
    </row>
    <row r="976" spans="4:5">
      <c r="D976" s="18"/>
      <c r="E976" s="18"/>
    </row>
    <row r="977" spans="4:5">
      <c r="D977" s="18"/>
      <c r="E977" s="18"/>
    </row>
    <row r="978" spans="4:5">
      <c r="D978" s="18"/>
      <c r="E978" s="18"/>
    </row>
    <row r="979" spans="4:5">
      <c r="D979" s="18"/>
      <c r="E979" s="18"/>
    </row>
    <row r="980" spans="4:5">
      <c r="D980" s="18"/>
      <c r="E980" s="18"/>
    </row>
    <row r="981" spans="4:5">
      <c r="D981" s="18"/>
      <c r="E981" s="18"/>
    </row>
    <row r="982" spans="4:5">
      <c r="D982" s="18"/>
      <c r="E982" s="18"/>
    </row>
    <row r="983" spans="4:5">
      <c r="D983" s="18"/>
      <c r="E983" s="18"/>
    </row>
    <row r="984" spans="4:5">
      <c r="D984" s="18"/>
      <c r="E984" s="18"/>
    </row>
    <row r="985" spans="4:5">
      <c r="D985" s="18"/>
      <c r="E985" s="18"/>
    </row>
    <row r="986" spans="4:5">
      <c r="D986" s="18"/>
      <c r="E986" s="18"/>
    </row>
    <row r="987" spans="4:5">
      <c r="D987" s="18"/>
      <c r="E987" s="18"/>
    </row>
    <row r="988" spans="4:5">
      <c r="D988" s="18"/>
      <c r="E988" s="18"/>
    </row>
    <row r="989" spans="4:5">
      <c r="D989" s="18"/>
      <c r="E989" s="18"/>
    </row>
    <row r="990" spans="4:5">
      <c r="D990" s="18"/>
      <c r="E990" s="18"/>
    </row>
    <row r="991" spans="4:5">
      <c r="D991" s="18"/>
      <c r="E991" s="18"/>
    </row>
    <row r="992" spans="4:5">
      <c r="D992" s="18"/>
      <c r="E992" s="18"/>
    </row>
    <row r="993" spans="4:5">
      <c r="D993" s="18"/>
      <c r="E993" s="18"/>
    </row>
    <row r="994" spans="4:5">
      <c r="D994" s="18"/>
      <c r="E994" s="18"/>
    </row>
    <row r="995" spans="4:5">
      <c r="D995" s="18"/>
      <c r="E995" s="18"/>
    </row>
    <row r="996" spans="4:5">
      <c r="D996" s="18"/>
      <c r="E996" s="18"/>
    </row>
    <row r="997" spans="4:5">
      <c r="D997" s="18"/>
      <c r="E997" s="18"/>
    </row>
    <row r="998" spans="4:5">
      <c r="D998" s="18"/>
      <c r="E998" s="18"/>
    </row>
    <row r="999" spans="4:5">
      <c r="D999" s="18"/>
      <c r="E999" s="18"/>
    </row>
    <row r="1000" spans="4:5">
      <c r="D1000" s="18"/>
      <c r="E1000" s="18"/>
    </row>
    <row r="1001" spans="4:5">
      <c r="D1001" s="18"/>
      <c r="E1001" s="18"/>
    </row>
    <row r="1002" spans="4:5">
      <c r="D1002" s="18"/>
      <c r="E1002" s="18"/>
    </row>
    <row r="1003" spans="4:5">
      <c r="D1003" s="18"/>
      <c r="E1003" s="18"/>
    </row>
    <row r="1004" spans="4:5">
      <c r="D1004" s="18"/>
      <c r="E1004" s="18"/>
    </row>
    <row r="1005" spans="4:5">
      <c r="D1005" s="18"/>
      <c r="E1005" s="18"/>
    </row>
    <row r="1006" spans="4:5">
      <c r="D1006" s="18"/>
      <c r="E1006" s="18"/>
    </row>
    <row r="1007" spans="4:5">
      <c r="D1007" s="18"/>
      <c r="E1007" s="18"/>
    </row>
    <row r="1008" spans="4:5">
      <c r="D1008" s="18"/>
      <c r="E1008" s="18"/>
    </row>
    <row r="1009" spans="4:5">
      <c r="D1009" s="18"/>
      <c r="E1009" s="18"/>
    </row>
    <row r="1010" spans="4:5">
      <c r="D1010" s="18"/>
      <c r="E1010" s="18"/>
    </row>
    <row r="1011" spans="4:5">
      <c r="D1011" s="18"/>
      <c r="E1011" s="18"/>
    </row>
    <row r="1012" spans="4:5">
      <c r="D1012" s="18"/>
      <c r="E1012" s="18"/>
    </row>
    <row r="1013" spans="4:5">
      <c r="D1013" s="18"/>
      <c r="E1013" s="18"/>
    </row>
    <row r="1014" spans="4:5">
      <c r="D1014" s="18"/>
      <c r="E1014" s="18"/>
    </row>
    <row r="1015" spans="4:5">
      <c r="D1015" s="18"/>
      <c r="E1015" s="18"/>
    </row>
    <row r="1016" spans="4:5">
      <c r="D1016" s="18"/>
      <c r="E1016" s="18"/>
    </row>
    <row r="1017" spans="4:5">
      <c r="D1017" s="18"/>
      <c r="E1017" s="18"/>
    </row>
    <row r="1018" spans="4:5">
      <c r="D1018" s="18"/>
      <c r="E1018" s="18"/>
    </row>
    <row r="1019" spans="4:5">
      <c r="D1019" s="18"/>
      <c r="E1019" s="18"/>
    </row>
    <row r="1020" spans="4:5">
      <c r="D1020" s="18"/>
      <c r="E1020" s="18"/>
    </row>
    <row r="1021" spans="4:5">
      <c r="D1021" s="18"/>
      <c r="E1021" s="18"/>
    </row>
    <row r="1022" spans="4:5">
      <c r="D1022" s="18"/>
      <c r="E1022" s="18"/>
    </row>
    <row r="1023" spans="4:5">
      <c r="D1023" s="18"/>
      <c r="E1023" s="18"/>
    </row>
    <row r="1024" spans="4:5">
      <c r="D1024" s="18"/>
      <c r="E1024" s="18"/>
    </row>
    <row r="1025" spans="4:5">
      <c r="D1025" s="18"/>
      <c r="E1025" s="18"/>
    </row>
    <row r="1026" spans="4:5">
      <c r="D1026" s="18"/>
      <c r="E1026" s="18"/>
    </row>
    <row r="1027" spans="4:5">
      <c r="D1027" s="18"/>
      <c r="E1027" s="18"/>
    </row>
    <row r="1028" spans="4:5">
      <c r="D1028" s="18"/>
      <c r="E1028" s="18"/>
    </row>
    <row r="1029" spans="4:5">
      <c r="D1029" s="18"/>
      <c r="E1029" s="18"/>
    </row>
    <row r="1030" spans="4:5">
      <c r="D1030" s="18"/>
      <c r="E1030" s="18"/>
    </row>
    <row r="1031" spans="4:5">
      <c r="D1031" s="18"/>
      <c r="E1031" s="18"/>
    </row>
    <row r="1032" spans="4:5">
      <c r="D1032" s="18"/>
      <c r="E1032" s="18"/>
    </row>
    <row r="1033" spans="4:5">
      <c r="D1033" s="18"/>
      <c r="E1033" s="18"/>
    </row>
    <row r="1034" spans="4:5">
      <c r="D1034" s="18"/>
      <c r="E1034" s="18"/>
    </row>
    <row r="1035" spans="4:5">
      <c r="D1035" s="18"/>
      <c r="E1035" s="18"/>
    </row>
    <row r="1036" spans="4:5">
      <c r="D1036" s="18"/>
      <c r="E1036" s="18"/>
    </row>
    <row r="1037" spans="4:5">
      <c r="D1037" s="18"/>
      <c r="E1037" s="18"/>
    </row>
    <row r="1038" spans="4:5">
      <c r="D1038" s="18"/>
      <c r="E1038" s="18"/>
    </row>
    <row r="1039" spans="4:5">
      <c r="D1039" s="18"/>
      <c r="E1039" s="18"/>
    </row>
    <row r="1040" spans="4:5">
      <c r="D1040" s="18"/>
      <c r="E1040" s="18"/>
    </row>
    <row r="1041" spans="4:5">
      <c r="D1041" s="18"/>
      <c r="E1041" s="18"/>
    </row>
    <row r="1042" spans="4:5">
      <c r="D1042" s="18"/>
      <c r="E1042" s="18"/>
    </row>
    <row r="1043" spans="4:5">
      <c r="D1043" s="18"/>
      <c r="E1043" s="18"/>
    </row>
    <row r="1044" spans="4:5">
      <c r="D1044" s="18"/>
      <c r="E1044" s="18"/>
    </row>
    <row r="1045" spans="4:5">
      <c r="D1045" s="18"/>
      <c r="E1045" s="18"/>
    </row>
    <row r="1046" spans="4:5">
      <c r="D1046" s="18"/>
      <c r="E1046" s="18"/>
    </row>
    <row r="1047" spans="4:5">
      <c r="D1047" s="18"/>
      <c r="E1047" s="18"/>
    </row>
    <row r="1048" spans="4:5">
      <c r="D1048" s="18"/>
      <c r="E1048" s="18"/>
    </row>
    <row r="1049" spans="4:5">
      <c r="D1049" s="18"/>
      <c r="E1049" s="18"/>
    </row>
    <row r="1050" spans="4:5">
      <c r="D1050" s="18"/>
      <c r="E1050" s="18"/>
    </row>
    <row r="1051" spans="4:5">
      <c r="D1051" s="18"/>
      <c r="E1051" s="18"/>
    </row>
    <row r="1052" spans="4:5">
      <c r="D1052" s="18"/>
      <c r="E1052" s="18"/>
    </row>
    <row r="1053" spans="4:5">
      <c r="D1053" s="18"/>
      <c r="E1053" s="18"/>
    </row>
    <row r="1054" spans="4:5">
      <c r="D1054" s="18"/>
      <c r="E1054" s="18"/>
    </row>
    <row r="1055" spans="4:5">
      <c r="D1055" s="18"/>
      <c r="E1055" s="18"/>
    </row>
    <row r="1056" spans="4:5">
      <c r="D1056" s="18"/>
      <c r="E1056" s="18"/>
    </row>
    <row r="1057" spans="4:5">
      <c r="D1057" s="18"/>
      <c r="E1057" s="18"/>
    </row>
    <row r="1058" spans="4:5">
      <c r="D1058" s="18"/>
      <c r="E1058" s="18"/>
    </row>
    <row r="1059" spans="4:5">
      <c r="D1059" s="18"/>
      <c r="E1059" s="18"/>
    </row>
    <row r="1060" spans="4:5">
      <c r="D1060" s="18"/>
      <c r="E1060" s="18"/>
    </row>
    <row r="1061" spans="4:5">
      <c r="D1061" s="18"/>
      <c r="E1061" s="18"/>
    </row>
    <row r="1062" spans="4:5">
      <c r="D1062" s="18"/>
      <c r="E1062" s="18"/>
    </row>
    <row r="1063" spans="4:5">
      <c r="D1063" s="18"/>
      <c r="E1063" s="18"/>
    </row>
    <row r="1064" spans="4:5">
      <c r="D1064" s="18"/>
      <c r="E1064" s="18"/>
    </row>
    <row r="1065" spans="4:5">
      <c r="D1065" s="18"/>
      <c r="E1065" s="18"/>
    </row>
    <row r="1066" spans="4:5">
      <c r="D1066" s="18"/>
      <c r="E1066" s="18"/>
    </row>
    <row r="1067" spans="4:5">
      <c r="D1067" s="18"/>
      <c r="E1067" s="18"/>
    </row>
    <row r="1068" spans="4:5">
      <c r="D1068" s="18"/>
      <c r="E1068" s="18"/>
    </row>
    <row r="1069" spans="4:5">
      <c r="D1069" s="18"/>
      <c r="E1069" s="18"/>
    </row>
    <row r="1070" spans="4:5">
      <c r="D1070" s="18"/>
      <c r="E1070" s="18"/>
    </row>
    <row r="1071" spans="4:5">
      <c r="D1071" s="18"/>
      <c r="E1071" s="18"/>
    </row>
    <row r="1072" spans="4:5">
      <c r="D1072" s="18"/>
      <c r="E1072" s="18"/>
    </row>
    <row r="1073" spans="4:5">
      <c r="D1073" s="18"/>
      <c r="E1073" s="18"/>
    </row>
    <row r="1074" spans="4:5">
      <c r="D1074" s="18"/>
      <c r="E1074" s="18"/>
    </row>
    <row r="1075" spans="4:5">
      <c r="D1075" s="18"/>
      <c r="E1075" s="18"/>
    </row>
    <row r="1076" spans="4:5">
      <c r="D1076" s="18"/>
      <c r="E1076" s="18"/>
    </row>
    <row r="1077" spans="4:5">
      <c r="D1077" s="18"/>
      <c r="E1077" s="18"/>
    </row>
    <row r="1078" spans="4:5">
      <c r="D1078" s="18"/>
      <c r="E1078" s="18"/>
    </row>
    <row r="1079" spans="4:5">
      <c r="D1079" s="18"/>
      <c r="E1079" s="18"/>
    </row>
    <row r="1080" spans="4:5">
      <c r="D1080" s="18"/>
      <c r="E1080" s="18"/>
    </row>
    <row r="1081" spans="4:5">
      <c r="D1081" s="18"/>
      <c r="E1081" s="18"/>
    </row>
    <row r="1082" spans="4:5">
      <c r="D1082" s="18"/>
      <c r="E1082" s="18"/>
    </row>
    <row r="1083" spans="4:5">
      <c r="D1083" s="18"/>
      <c r="E1083" s="18"/>
    </row>
    <row r="1084" spans="4:5">
      <c r="D1084" s="18"/>
      <c r="E1084" s="18"/>
    </row>
    <row r="1085" spans="4:5">
      <c r="D1085" s="18"/>
      <c r="E1085" s="18"/>
    </row>
    <row r="1086" spans="4:5">
      <c r="D1086" s="18"/>
      <c r="E1086" s="18"/>
    </row>
    <row r="1087" spans="4:5">
      <c r="D1087" s="18"/>
      <c r="E1087" s="18"/>
    </row>
    <row r="1088" spans="4:5">
      <c r="D1088" s="18"/>
      <c r="E1088" s="18"/>
    </row>
    <row r="1089" spans="4:5">
      <c r="D1089" s="18"/>
      <c r="E1089" s="18"/>
    </row>
    <row r="1090" spans="4:5">
      <c r="D1090" s="18"/>
      <c r="E1090" s="18"/>
    </row>
    <row r="1091" spans="4:5">
      <c r="D1091" s="18"/>
      <c r="E1091" s="18"/>
    </row>
    <row r="1092" spans="4:5">
      <c r="D1092" s="18"/>
      <c r="E1092" s="18"/>
    </row>
    <row r="1093" spans="4:5">
      <c r="D1093" s="18"/>
      <c r="E1093" s="18"/>
    </row>
    <row r="1094" spans="4:5">
      <c r="D1094" s="18"/>
      <c r="E1094" s="18"/>
    </row>
    <row r="1095" spans="4:5">
      <c r="D1095" s="18"/>
      <c r="E1095" s="18"/>
    </row>
    <row r="1096" spans="4:5">
      <c r="D1096" s="18"/>
      <c r="E1096" s="18"/>
    </row>
    <row r="1097" spans="4:5">
      <c r="D1097" s="18"/>
      <c r="E1097" s="18"/>
    </row>
    <row r="1098" spans="4:5">
      <c r="D1098" s="18"/>
      <c r="E1098" s="18"/>
    </row>
    <row r="1099" spans="4:5">
      <c r="D1099" s="18"/>
      <c r="E1099" s="18"/>
    </row>
    <row r="1100" spans="4:5">
      <c r="D1100" s="18"/>
      <c r="E1100" s="18"/>
    </row>
    <row r="1101" spans="4:5">
      <c r="D1101" s="18"/>
      <c r="E1101" s="18"/>
    </row>
    <row r="1102" spans="4:5">
      <c r="D1102" s="18"/>
      <c r="E1102" s="18"/>
    </row>
    <row r="1103" spans="4:5">
      <c r="D1103" s="18"/>
      <c r="E1103" s="18"/>
    </row>
    <row r="1104" spans="4:5">
      <c r="D1104" s="18"/>
      <c r="E1104" s="18"/>
    </row>
    <row r="1105" spans="4:5">
      <c r="D1105" s="18"/>
      <c r="E1105" s="18"/>
    </row>
    <row r="1106" spans="4:5">
      <c r="D1106" s="18"/>
      <c r="E1106" s="18"/>
    </row>
    <row r="1107" spans="4:5">
      <c r="D1107" s="18"/>
      <c r="E1107" s="18"/>
    </row>
    <row r="1108" spans="4:5">
      <c r="D1108" s="18"/>
      <c r="E1108" s="18"/>
    </row>
    <row r="1109" spans="4:5">
      <c r="D1109" s="18"/>
      <c r="E1109" s="18"/>
    </row>
    <row r="1110" spans="4:5">
      <c r="D1110" s="18"/>
      <c r="E1110" s="18"/>
    </row>
    <row r="1111" spans="4:5">
      <c r="D1111" s="18"/>
      <c r="E1111" s="18"/>
    </row>
    <row r="1112" spans="4:5">
      <c r="D1112" s="18"/>
      <c r="E1112" s="18"/>
    </row>
    <row r="1113" spans="4:5">
      <c r="D1113" s="18"/>
      <c r="E1113" s="18"/>
    </row>
    <row r="1114" spans="4:5">
      <c r="D1114" s="18"/>
      <c r="E1114" s="18"/>
    </row>
    <row r="1115" spans="4:5">
      <c r="D1115" s="18"/>
      <c r="E1115" s="18"/>
    </row>
    <row r="1116" spans="4:5">
      <c r="D1116" s="18"/>
      <c r="E1116" s="18"/>
    </row>
    <row r="1117" spans="4:5">
      <c r="D1117" s="18"/>
      <c r="E1117" s="18"/>
    </row>
    <row r="1118" spans="4:5">
      <c r="D1118" s="18"/>
      <c r="E1118" s="18"/>
    </row>
    <row r="1119" spans="4:5">
      <c r="D1119" s="18"/>
      <c r="E1119" s="18"/>
    </row>
    <row r="1120" spans="4:5">
      <c r="D1120" s="18"/>
      <c r="E1120" s="18"/>
    </row>
    <row r="1121" spans="4:5">
      <c r="D1121" s="18"/>
      <c r="E1121" s="18"/>
    </row>
    <row r="1122" spans="4:5">
      <c r="D1122" s="18"/>
      <c r="E1122" s="18"/>
    </row>
    <row r="1123" spans="4:5">
      <c r="D1123" s="18"/>
      <c r="E1123" s="18"/>
    </row>
    <row r="1124" spans="4:5">
      <c r="D1124" s="18"/>
      <c r="E1124" s="18"/>
    </row>
    <row r="1125" spans="4:5">
      <c r="D1125" s="18"/>
      <c r="E1125" s="18"/>
    </row>
    <row r="1126" spans="4:5">
      <c r="D1126" s="18"/>
      <c r="E1126" s="18"/>
    </row>
    <row r="1127" spans="4:5">
      <c r="D1127" s="18"/>
      <c r="E1127" s="18"/>
    </row>
    <row r="1128" spans="4:5">
      <c r="D1128" s="18"/>
      <c r="E1128" s="18"/>
    </row>
    <row r="1129" spans="4:5">
      <c r="D1129" s="18"/>
      <c r="E1129" s="18"/>
    </row>
    <row r="1130" spans="4:5">
      <c r="D1130" s="18"/>
      <c r="E1130" s="18"/>
    </row>
    <row r="1131" spans="4:5">
      <c r="D1131" s="18"/>
      <c r="E1131" s="18"/>
    </row>
    <row r="1132" spans="4:5">
      <c r="D1132" s="18"/>
      <c r="E1132" s="18"/>
    </row>
    <row r="1133" spans="4:5">
      <c r="D1133" s="18"/>
      <c r="E1133" s="18"/>
    </row>
    <row r="1134" spans="4:5">
      <c r="D1134" s="18"/>
      <c r="E1134" s="18"/>
    </row>
    <row r="1135" spans="4:5">
      <c r="D1135" s="18"/>
      <c r="E1135" s="18"/>
    </row>
    <row r="1136" spans="4:5">
      <c r="D1136" s="18"/>
      <c r="E1136" s="18"/>
    </row>
    <row r="1137" spans="4:5">
      <c r="D1137" s="18"/>
      <c r="E1137" s="18"/>
    </row>
    <row r="1138" spans="4:5">
      <c r="D1138" s="18"/>
      <c r="E1138" s="18"/>
    </row>
    <row r="1139" spans="4:5">
      <c r="D1139" s="18"/>
      <c r="E1139" s="18"/>
    </row>
    <row r="1140" spans="4:5">
      <c r="D1140" s="18"/>
      <c r="E1140" s="18"/>
    </row>
    <row r="1141" spans="4:5">
      <c r="D1141" s="18"/>
      <c r="E1141" s="18"/>
    </row>
    <row r="1142" spans="4:5">
      <c r="D1142" s="18"/>
      <c r="E1142" s="18"/>
    </row>
    <row r="1143" spans="4:5">
      <c r="D1143" s="18"/>
      <c r="E1143" s="18"/>
    </row>
    <row r="1144" spans="4:5">
      <c r="D1144" s="18"/>
      <c r="E1144" s="18"/>
    </row>
    <row r="1145" spans="4:5">
      <c r="D1145" s="18"/>
      <c r="E1145" s="18"/>
    </row>
    <row r="1146" spans="4:5">
      <c r="D1146" s="18"/>
      <c r="E1146" s="18"/>
    </row>
    <row r="1147" spans="4:5">
      <c r="D1147" s="18"/>
      <c r="E1147" s="18"/>
    </row>
    <row r="1148" spans="4:5">
      <c r="D1148" s="18"/>
      <c r="E1148" s="18"/>
    </row>
    <row r="1149" spans="4:5">
      <c r="D1149" s="18"/>
      <c r="E1149" s="18"/>
    </row>
    <row r="1150" spans="4:5">
      <c r="D1150" s="18"/>
      <c r="E1150" s="18"/>
    </row>
    <row r="1151" spans="4:5">
      <c r="D1151" s="18"/>
      <c r="E1151" s="18"/>
    </row>
    <row r="1152" spans="4:5">
      <c r="D1152" s="18"/>
      <c r="E1152" s="18"/>
    </row>
    <row r="1153" spans="4:5">
      <c r="D1153" s="18"/>
      <c r="E1153" s="18"/>
    </row>
    <row r="1154" spans="4:5">
      <c r="D1154" s="18"/>
      <c r="E1154" s="18"/>
    </row>
    <row r="1155" spans="4:5">
      <c r="D1155" s="18"/>
      <c r="E1155" s="18"/>
    </row>
    <row r="1156" spans="4:5">
      <c r="D1156" s="18"/>
      <c r="E1156" s="18"/>
    </row>
    <row r="1157" spans="4:5">
      <c r="D1157" s="18"/>
      <c r="E1157" s="18"/>
    </row>
    <row r="1158" spans="4:5">
      <c r="D1158" s="18"/>
      <c r="E1158" s="18"/>
    </row>
    <row r="1159" spans="4:5">
      <c r="D1159" s="18"/>
      <c r="E1159" s="18"/>
    </row>
    <row r="1160" spans="4:5">
      <c r="D1160" s="18"/>
      <c r="E1160" s="18"/>
    </row>
    <row r="1161" spans="4:5">
      <c r="D1161" s="18"/>
      <c r="E1161" s="18"/>
    </row>
    <row r="1162" spans="4:5">
      <c r="D1162" s="18"/>
      <c r="E1162" s="18"/>
    </row>
    <row r="1163" spans="4:5">
      <c r="D1163" s="18"/>
      <c r="E1163" s="18"/>
    </row>
    <row r="1164" spans="4:5">
      <c r="D1164" s="18"/>
      <c r="E1164" s="18"/>
    </row>
    <row r="1165" spans="4:5">
      <c r="D1165" s="18"/>
      <c r="E1165" s="18"/>
    </row>
    <row r="1166" spans="4:5">
      <c r="D1166" s="18"/>
      <c r="E1166" s="18"/>
    </row>
    <row r="1167" spans="4:5">
      <c r="D1167" s="18"/>
      <c r="E1167" s="18"/>
    </row>
    <row r="1168" spans="4:5">
      <c r="D1168" s="18"/>
      <c r="E1168" s="18"/>
    </row>
    <row r="1169" spans="4:5">
      <c r="D1169" s="18"/>
      <c r="E1169" s="18"/>
    </row>
    <row r="1170" spans="4:5">
      <c r="D1170" s="18"/>
      <c r="E1170" s="18"/>
    </row>
    <row r="1171" spans="4:5">
      <c r="D1171" s="18"/>
      <c r="E1171" s="18"/>
    </row>
    <row r="1172" spans="4:5">
      <c r="D1172" s="18"/>
      <c r="E1172" s="18"/>
    </row>
    <row r="1173" spans="4:5">
      <c r="D1173" s="18"/>
      <c r="E1173" s="18"/>
    </row>
    <row r="1174" spans="4:5">
      <c r="D1174" s="18"/>
      <c r="E1174" s="18"/>
    </row>
    <row r="1175" spans="4:5">
      <c r="D1175" s="18"/>
      <c r="E1175" s="18"/>
    </row>
    <row r="1176" spans="4:5">
      <c r="D1176" s="18"/>
      <c r="E1176" s="18"/>
    </row>
    <row r="1177" spans="4:5">
      <c r="D1177" s="18"/>
      <c r="E1177" s="18"/>
    </row>
    <row r="1178" spans="4:5">
      <c r="D1178" s="18"/>
      <c r="E1178" s="18"/>
    </row>
    <row r="1179" spans="4:5">
      <c r="D1179" s="18"/>
      <c r="E1179" s="18"/>
    </row>
    <row r="1180" spans="4:5">
      <c r="D1180" s="18"/>
      <c r="E1180" s="18"/>
    </row>
    <row r="1181" spans="4:5">
      <c r="D1181" s="18"/>
      <c r="E1181" s="18"/>
    </row>
    <row r="1182" spans="4:5">
      <c r="D1182" s="18"/>
      <c r="E1182" s="18"/>
    </row>
    <row r="1183" spans="4:5">
      <c r="D1183" s="18"/>
      <c r="E1183" s="18"/>
    </row>
    <row r="1184" spans="4:5">
      <c r="D1184" s="18"/>
      <c r="E1184" s="18"/>
    </row>
    <row r="1185" spans="4:5">
      <c r="D1185" s="18"/>
      <c r="E1185" s="18"/>
    </row>
    <row r="1186" spans="4:5">
      <c r="D1186" s="18"/>
      <c r="E1186" s="18"/>
    </row>
    <row r="1187" spans="4:5">
      <c r="D1187" s="18"/>
      <c r="E1187" s="18"/>
    </row>
    <row r="1188" spans="4:5">
      <c r="D1188" s="18"/>
      <c r="E1188" s="18"/>
    </row>
    <row r="1189" spans="4:5">
      <c r="D1189" s="18"/>
      <c r="E1189" s="18"/>
    </row>
    <row r="1190" spans="4:5">
      <c r="D1190" s="18"/>
      <c r="E1190" s="18"/>
    </row>
    <row r="1191" spans="4:5">
      <c r="D1191" s="18"/>
      <c r="E1191" s="18"/>
    </row>
    <row r="1192" spans="4:5">
      <c r="D1192" s="18"/>
      <c r="E1192" s="18"/>
    </row>
    <row r="1193" spans="4:5">
      <c r="D1193" s="18"/>
      <c r="E1193" s="18"/>
    </row>
    <row r="1194" spans="4:5">
      <c r="D1194" s="18"/>
      <c r="E1194" s="18"/>
    </row>
    <row r="1195" spans="4:5">
      <c r="D1195" s="18"/>
      <c r="E1195" s="18"/>
    </row>
    <row r="1196" spans="4:5">
      <c r="D1196" s="18"/>
      <c r="E1196" s="18"/>
    </row>
    <row r="1197" spans="4:5">
      <c r="D1197" s="18"/>
      <c r="E1197" s="18"/>
    </row>
    <row r="1198" spans="4:5">
      <c r="D1198" s="18"/>
      <c r="E1198" s="18"/>
    </row>
    <row r="1199" spans="4:5">
      <c r="D1199" s="18"/>
      <c r="E1199" s="18"/>
    </row>
    <row r="1200" spans="4:5">
      <c r="D1200" s="18"/>
      <c r="E1200" s="18"/>
    </row>
    <row r="1201" spans="4:5">
      <c r="D1201" s="18"/>
      <c r="E1201" s="18"/>
    </row>
    <row r="1202" spans="4:5">
      <c r="D1202" s="18"/>
      <c r="E1202" s="18"/>
    </row>
    <row r="1203" spans="4:5">
      <c r="D1203" s="18"/>
      <c r="E1203" s="18"/>
    </row>
    <row r="1204" spans="4:5">
      <c r="D1204" s="18"/>
      <c r="E1204" s="18"/>
    </row>
    <row r="1205" spans="4:5">
      <c r="D1205" s="18"/>
      <c r="E1205" s="18"/>
    </row>
    <row r="1206" spans="4:5">
      <c r="D1206" s="18"/>
      <c r="E1206" s="18"/>
    </row>
    <row r="1207" spans="4:5">
      <c r="D1207" s="18"/>
      <c r="E1207" s="18"/>
    </row>
    <row r="1208" spans="4:5">
      <c r="D1208" s="18"/>
      <c r="E1208" s="18"/>
    </row>
    <row r="1209" spans="4:5">
      <c r="D1209" s="18"/>
      <c r="E1209" s="18"/>
    </row>
    <row r="1210" spans="4:5">
      <c r="D1210" s="18"/>
      <c r="E1210" s="18"/>
    </row>
    <row r="1211" spans="4:5">
      <c r="D1211" s="18"/>
      <c r="E1211" s="18"/>
    </row>
    <row r="1212" spans="4:5">
      <c r="D1212" s="18"/>
      <c r="E1212" s="18"/>
    </row>
    <row r="1213" spans="4:5">
      <c r="D1213" s="18"/>
      <c r="E1213" s="18"/>
    </row>
    <row r="1214" spans="4:5">
      <c r="D1214" s="18"/>
      <c r="E1214" s="18"/>
    </row>
    <row r="1215" spans="4:5">
      <c r="D1215" s="18"/>
      <c r="E1215" s="18"/>
    </row>
    <row r="1216" spans="4:5">
      <c r="D1216" s="18"/>
      <c r="E1216" s="18"/>
    </row>
    <row r="1217" spans="4:5">
      <c r="D1217" s="18"/>
      <c r="E1217" s="18"/>
    </row>
    <row r="1218" spans="4:5">
      <c r="D1218" s="18"/>
      <c r="E1218" s="18"/>
    </row>
    <row r="1219" spans="4:5">
      <c r="D1219" s="18"/>
      <c r="E1219" s="18"/>
    </row>
    <row r="1220" spans="4:5">
      <c r="D1220" s="18"/>
      <c r="E1220" s="18"/>
    </row>
    <row r="1221" spans="4:5">
      <c r="D1221" s="18"/>
      <c r="E1221" s="18"/>
    </row>
    <row r="1222" spans="4:5">
      <c r="D1222" s="18"/>
      <c r="E1222" s="18"/>
    </row>
    <row r="1223" spans="4:5">
      <c r="D1223" s="18"/>
      <c r="E1223" s="18"/>
    </row>
    <row r="1224" spans="4:5">
      <c r="D1224" s="18"/>
      <c r="E1224" s="18"/>
    </row>
    <row r="1225" spans="4:5">
      <c r="D1225" s="18"/>
      <c r="E1225" s="18"/>
    </row>
    <row r="1226" spans="4:5">
      <c r="D1226" s="18"/>
      <c r="E1226" s="18"/>
    </row>
    <row r="1227" spans="4:5">
      <c r="D1227" s="18"/>
      <c r="E1227" s="18"/>
    </row>
    <row r="1228" spans="4:5">
      <c r="D1228" s="18"/>
      <c r="E1228" s="18"/>
    </row>
    <row r="1229" spans="4:5">
      <c r="D1229" s="18"/>
      <c r="E1229" s="18"/>
    </row>
    <row r="1230" spans="4:5">
      <c r="D1230" s="18"/>
      <c r="E1230" s="18"/>
    </row>
    <row r="1231" spans="4:5">
      <c r="D1231" s="18"/>
      <c r="E1231" s="18"/>
    </row>
    <row r="1232" spans="4:5">
      <c r="D1232" s="18"/>
      <c r="E1232" s="18"/>
    </row>
    <row r="1233" spans="4:5">
      <c r="D1233" s="18"/>
      <c r="E1233" s="18"/>
    </row>
    <row r="1234" spans="4:5">
      <c r="D1234" s="18"/>
      <c r="E1234" s="18"/>
    </row>
    <row r="1235" spans="4:5">
      <c r="D1235" s="18"/>
      <c r="E1235" s="18"/>
    </row>
    <row r="1236" spans="4:5">
      <c r="D1236" s="18"/>
      <c r="E1236" s="18"/>
    </row>
    <row r="1237" spans="4:5">
      <c r="D1237" s="18"/>
      <c r="E1237" s="18"/>
    </row>
    <row r="1238" spans="4:5">
      <c r="D1238" s="18"/>
      <c r="E1238" s="18"/>
    </row>
    <row r="1239" spans="4:5">
      <c r="D1239" s="18"/>
      <c r="E1239" s="18"/>
    </row>
    <row r="1240" spans="4:5">
      <c r="D1240" s="18"/>
      <c r="E1240" s="18"/>
    </row>
    <row r="1241" spans="4:5">
      <c r="D1241" s="18"/>
      <c r="E1241" s="18"/>
    </row>
    <row r="1242" spans="4:5">
      <c r="D1242" s="18"/>
      <c r="E1242" s="18"/>
    </row>
    <row r="1243" spans="4:5">
      <c r="D1243" s="18"/>
      <c r="E1243" s="18"/>
    </row>
    <row r="1244" spans="4:5">
      <c r="D1244" s="18"/>
      <c r="E1244" s="18"/>
    </row>
    <row r="1245" spans="4:5">
      <c r="D1245" s="18"/>
      <c r="E1245" s="18"/>
    </row>
    <row r="1246" spans="4:5">
      <c r="D1246" s="18"/>
      <c r="E1246" s="18"/>
    </row>
    <row r="1247" spans="4:5">
      <c r="D1247" s="18"/>
      <c r="E1247" s="18"/>
    </row>
    <row r="1248" spans="4:5">
      <c r="D1248" s="18"/>
      <c r="E1248" s="18"/>
    </row>
    <row r="1249" spans="4:5">
      <c r="D1249" s="18"/>
      <c r="E1249" s="18"/>
    </row>
    <row r="1250" spans="4:5">
      <c r="D1250" s="18"/>
      <c r="E1250" s="18"/>
    </row>
    <row r="1251" spans="4:5">
      <c r="D1251" s="18"/>
      <c r="E1251" s="18"/>
    </row>
    <row r="1252" spans="4:5">
      <c r="D1252" s="18"/>
      <c r="E1252" s="18"/>
    </row>
    <row r="1253" spans="4:5">
      <c r="D1253" s="18"/>
      <c r="E1253" s="18"/>
    </row>
    <row r="1254" spans="4:5">
      <c r="D1254" s="18"/>
      <c r="E1254" s="18"/>
    </row>
    <row r="1255" spans="4:5">
      <c r="D1255" s="18"/>
      <c r="E1255" s="18"/>
    </row>
    <row r="1256" spans="4:5">
      <c r="D1256" s="18"/>
      <c r="E1256" s="18"/>
    </row>
    <row r="1257" spans="4:5">
      <c r="D1257" s="18"/>
      <c r="E1257" s="18"/>
    </row>
    <row r="1258" spans="4:5">
      <c r="D1258" s="18"/>
      <c r="E1258" s="18"/>
    </row>
    <row r="1259" spans="4:5">
      <c r="D1259" s="18"/>
      <c r="E1259" s="18"/>
    </row>
    <row r="1260" spans="4:5">
      <c r="D1260" s="18"/>
      <c r="E1260" s="18"/>
    </row>
    <row r="1261" spans="4:5">
      <c r="D1261" s="18"/>
      <c r="E1261" s="18"/>
    </row>
    <row r="1262" spans="4:5">
      <c r="D1262" s="18"/>
      <c r="E1262" s="18"/>
    </row>
    <row r="1263" spans="4:5">
      <c r="D1263" s="18"/>
      <c r="E1263" s="18"/>
    </row>
    <row r="1264" spans="4:5">
      <c r="D1264" s="18"/>
      <c r="E1264" s="18"/>
    </row>
    <row r="1265" spans="4:5">
      <c r="D1265" s="18"/>
      <c r="E1265" s="18"/>
    </row>
    <row r="1266" spans="4:5">
      <c r="D1266" s="18"/>
      <c r="E1266" s="18"/>
    </row>
    <row r="1267" spans="4:5">
      <c r="D1267" s="18"/>
      <c r="E1267" s="18"/>
    </row>
    <row r="1268" spans="4:5">
      <c r="D1268" s="18"/>
      <c r="E1268" s="18"/>
    </row>
    <row r="1269" spans="4:5">
      <c r="D1269" s="18"/>
      <c r="E1269" s="18"/>
    </row>
    <row r="1270" spans="4:5">
      <c r="D1270" s="18"/>
      <c r="E1270" s="18"/>
    </row>
    <row r="1271" spans="4:5">
      <c r="D1271" s="18"/>
      <c r="E1271" s="18"/>
    </row>
    <row r="1272" spans="4:5">
      <c r="D1272" s="18"/>
      <c r="E1272" s="18"/>
    </row>
    <row r="1273" spans="4:5">
      <c r="D1273" s="18"/>
      <c r="E1273" s="18"/>
    </row>
    <row r="1274" spans="4:5">
      <c r="D1274" s="18"/>
      <c r="E1274" s="18"/>
    </row>
    <row r="1275" spans="4:5">
      <c r="D1275" s="18"/>
      <c r="E1275" s="18"/>
    </row>
    <row r="1276" spans="4:5">
      <c r="D1276" s="18"/>
      <c r="E1276" s="18"/>
    </row>
    <row r="1277" spans="4:5">
      <c r="D1277" s="18"/>
      <c r="E1277" s="18"/>
    </row>
    <row r="1278" spans="4:5">
      <c r="D1278" s="18"/>
      <c r="E1278" s="18"/>
    </row>
    <row r="1279" spans="4:5">
      <c r="D1279" s="18"/>
      <c r="E1279" s="18"/>
    </row>
    <row r="1280" spans="4:5">
      <c r="D1280" s="18"/>
      <c r="E1280" s="18"/>
    </row>
    <row r="1281" spans="4:5">
      <c r="D1281" s="18"/>
      <c r="E1281" s="18"/>
    </row>
    <row r="1282" spans="4:5">
      <c r="D1282" s="18"/>
      <c r="E1282" s="18"/>
    </row>
    <row r="1283" spans="4:5">
      <c r="D1283" s="18"/>
      <c r="E1283" s="18"/>
    </row>
    <row r="1284" spans="4:5">
      <c r="D1284" s="18"/>
      <c r="E1284" s="18"/>
    </row>
    <row r="1285" spans="4:5">
      <c r="D1285" s="18"/>
      <c r="E1285" s="18"/>
    </row>
    <row r="1286" spans="4:5">
      <c r="D1286" s="18"/>
      <c r="E1286" s="18"/>
    </row>
    <row r="1287" spans="4:5">
      <c r="D1287" s="18"/>
      <c r="E1287" s="18"/>
    </row>
    <row r="1288" spans="4:5">
      <c r="D1288" s="18"/>
      <c r="E1288" s="18"/>
    </row>
    <row r="1289" spans="4:5">
      <c r="D1289" s="18"/>
      <c r="E1289" s="18"/>
    </row>
    <row r="1290" spans="4:5">
      <c r="D1290" s="18"/>
      <c r="E1290" s="18"/>
    </row>
    <row r="1291" spans="4:5">
      <c r="D1291" s="18"/>
      <c r="E1291" s="18"/>
    </row>
    <row r="1292" spans="4:5">
      <c r="D1292" s="18"/>
      <c r="E1292" s="18"/>
    </row>
    <row r="1293" spans="4:5">
      <c r="D1293" s="18"/>
      <c r="E1293" s="18"/>
    </row>
    <row r="1294" spans="4:5">
      <c r="D1294" s="18"/>
      <c r="E1294" s="18"/>
    </row>
    <row r="1295" spans="4:5">
      <c r="D1295" s="18"/>
      <c r="E1295" s="18"/>
    </row>
    <row r="1296" spans="4:5">
      <c r="D1296" s="18"/>
      <c r="E1296" s="18"/>
    </row>
    <row r="1297" spans="4:5">
      <c r="D1297" s="18"/>
      <c r="E1297" s="18"/>
    </row>
    <row r="1298" spans="4:5">
      <c r="D1298" s="18"/>
      <c r="E1298" s="18"/>
    </row>
    <row r="1299" spans="4:5">
      <c r="D1299" s="18"/>
      <c r="E1299" s="18"/>
    </row>
    <row r="1300" spans="4:5">
      <c r="D1300" s="18"/>
      <c r="E1300" s="18"/>
    </row>
    <row r="1301" spans="4:5">
      <c r="D1301" s="18"/>
      <c r="E1301" s="18"/>
    </row>
    <row r="1302" spans="4:5">
      <c r="D1302" s="18"/>
      <c r="E1302" s="18"/>
    </row>
    <row r="1303" spans="4:5">
      <c r="D1303" s="18"/>
      <c r="E1303" s="18"/>
    </row>
    <row r="1304" spans="4:5">
      <c r="D1304" s="18"/>
      <c r="E1304" s="18"/>
    </row>
    <row r="1305" spans="4:5">
      <c r="D1305" s="18"/>
      <c r="E1305" s="18"/>
    </row>
    <row r="1306" spans="4:5">
      <c r="D1306" s="18"/>
      <c r="E1306" s="18"/>
    </row>
    <row r="1307" spans="4:5">
      <c r="D1307" s="18"/>
      <c r="E1307" s="18"/>
    </row>
    <row r="1308" spans="4:5">
      <c r="D1308" s="18"/>
      <c r="E1308" s="18"/>
    </row>
    <row r="1309" spans="4:5">
      <c r="D1309" s="18"/>
      <c r="E1309" s="18"/>
    </row>
    <row r="1310" spans="4:5">
      <c r="D1310" s="18"/>
      <c r="E1310" s="18"/>
    </row>
    <row r="1311" spans="4:5">
      <c r="D1311" s="18"/>
      <c r="E1311" s="18"/>
    </row>
    <row r="1312" spans="4:5">
      <c r="D1312" s="18"/>
      <c r="E1312" s="18"/>
    </row>
    <row r="1313" spans="4:5">
      <c r="D1313" s="18"/>
      <c r="E1313" s="18"/>
    </row>
    <row r="1314" spans="4:5">
      <c r="D1314" s="18"/>
      <c r="E1314" s="18"/>
    </row>
    <row r="1315" spans="4:5">
      <c r="D1315" s="18"/>
      <c r="E1315" s="18"/>
    </row>
    <row r="1316" spans="4:5">
      <c r="D1316" s="18"/>
      <c r="E1316" s="18"/>
    </row>
    <row r="1317" spans="4:5">
      <c r="D1317" s="18"/>
      <c r="E1317" s="18"/>
    </row>
    <row r="1318" spans="4:5">
      <c r="D1318" s="18"/>
      <c r="E1318" s="18"/>
    </row>
    <row r="1319" spans="4:5">
      <c r="D1319" s="18"/>
      <c r="E1319" s="18"/>
    </row>
    <row r="1320" spans="4:5">
      <c r="D1320" s="18"/>
      <c r="E1320" s="18"/>
    </row>
    <row r="1321" spans="4:5">
      <c r="D1321" s="18"/>
      <c r="E1321" s="18"/>
    </row>
    <row r="1322" spans="4:5">
      <c r="D1322" s="18"/>
      <c r="E1322" s="18"/>
    </row>
    <row r="1323" spans="4:5">
      <c r="D1323" s="18"/>
      <c r="E1323" s="18"/>
    </row>
    <row r="1324" spans="4:5">
      <c r="D1324" s="18"/>
      <c r="E1324" s="18"/>
    </row>
    <row r="1325" spans="4:5">
      <c r="D1325" s="18"/>
      <c r="E1325" s="18"/>
    </row>
    <row r="1326" spans="4:5">
      <c r="D1326" s="18"/>
      <c r="E1326" s="18"/>
    </row>
    <row r="1327" spans="4:5">
      <c r="D1327" s="18"/>
      <c r="E1327" s="18"/>
    </row>
    <row r="1328" spans="4:5">
      <c r="D1328" s="18"/>
      <c r="E1328" s="18"/>
    </row>
    <row r="1329" spans="4:5">
      <c r="D1329" s="18"/>
      <c r="E1329" s="18"/>
    </row>
    <row r="1330" spans="4:5">
      <c r="D1330" s="18"/>
      <c r="E1330" s="18"/>
    </row>
    <row r="1331" spans="4:5">
      <c r="D1331" s="18"/>
      <c r="E1331" s="18"/>
    </row>
    <row r="1332" spans="4:5">
      <c r="D1332" s="18"/>
      <c r="E1332" s="18"/>
    </row>
    <row r="1333" spans="4:5">
      <c r="D1333" s="18"/>
      <c r="E1333" s="18"/>
    </row>
    <row r="1334" spans="4:5">
      <c r="D1334" s="18"/>
      <c r="E1334" s="18"/>
    </row>
    <row r="1335" spans="4:5">
      <c r="D1335" s="18"/>
      <c r="E1335" s="18"/>
    </row>
    <row r="1336" spans="4:5">
      <c r="D1336" s="18"/>
      <c r="E1336" s="18"/>
    </row>
    <row r="1337" spans="4:5">
      <c r="D1337" s="18"/>
      <c r="E1337" s="18"/>
    </row>
    <row r="1338" spans="4:5">
      <c r="D1338" s="18"/>
      <c r="E1338" s="18"/>
    </row>
    <row r="1339" spans="4:5">
      <c r="D1339" s="18"/>
      <c r="E1339" s="18"/>
    </row>
    <row r="1340" spans="4:5">
      <c r="D1340" s="18"/>
      <c r="E1340" s="18"/>
    </row>
    <row r="1341" spans="4:5">
      <c r="D1341" s="18"/>
      <c r="E1341" s="18"/>
    </row>
    <row r="1342" spans="4:5">
      <c r="D1342" s="18"/>
      <c r="E1342" s="18"/>
    </row>
    <row r="1343" spans="4:5">
      <c r="D1343" s="18"/>
      <c r="E1343" s="18"/>
    </row>
    <row r="1344" spans="4:5">
      <c r="D1344" s="18"/>
      <c r="E1344" s="18"/>
    </row>
    <row r="1345" spans="4:5">
      <c r="D1345" s="18"/>
      <c r="E1345" s="18"/>
    </row>
    <row r="1346" spans="4:5">
      <c r="D1346" s="18"/>
      <c r="E1346" s="18"/>
    </row>
    <row r="1347" spans="4:5">
      <c r="D1347" s="18"/>
      <c r="E1347" s="18"/>
    </row>
    <row r="1348" spans="4:5">
      <c r="D1348" s="18"/>
      <c r="E1348" s="18"/>
    </row>
    <row r="1349" spans="4:5">
      <c r="D1349" s="18"/>
      <c r="E1349" s="18"/>
    </row>
    <row r="1350" spans="4:5">
      <c r="D1350" s="18"/>
      <c r="E1350" s="18"/>
    </row>
    <row r="1351" spans="4:5">
      <c r="D1351" s="18"/>
      <c r="E1351" s="18"/>
    </row>
    <row r="1352" spans="4:5">
      <c r="D1352" s="18"/>
      <c r="E1352" s="18"/>
    </row>
    <row r="1353" spans="4:5">
      <c r="D1353" s="18"/>
      <c r="E1353" s="18"/>
    </row>
    <row r="1354" spans="4:5">
      <c r="D1354" s="18"/>
      <c r="E1354" s="18"/>
    </row>
    <row r="1355" spans="4:5">
      <c r="D1355" s="18"/>
      <c r="E1355" s="18"/>
    </row>
    <row r="1356" spans="4:5">
      <c r="D1356" s="18"/>
      <c r="E1356" s="18"/>
    </row>
    <row r="1357" spans="4:5">
      <c r="D1357" s="18"/>
      <c r="E1357" s="18"/>
    </row>
    <row r="1358" spans="4:5">
      <c r="D1358" s="18"/>
      <c r="E1358" s="18"/>
    </row>
    <row r="1359" spans="4:5">
      <c r="D1359" s="18"/>
      <c r="E1359" s="18"/>
    </row>
    <row r="1360" spans="4:5">
      <c r="D1360" s="18"/>
      <c r="E1360" s="18"/>
    </row>
    <row r="1361" spans="4:5">
      <c r="D1361" s="18"/>
      <c r="E1361" s="18"/>
    </row>
    <row r="1362" spans="4:5">
      <c r="D1362" s="18"/>
      <c r="E1362" s="18"/>
    </row>
    <row r="1363" spans="4:5">
      <c r="D1363" s="18"/>
      <c r="E1363" s="18"/>
    </row>
    <row r="1364" spans="4:5">
      <c r="D1364" s="18"/>
      <c r="E1364" s="18"/>
    </row>
    <row r="1365" spans="4:5">
      <c r="D1365" s="18"/>
      <c r="E1365" s="18"/>
    </row>
    <row r="1366" spans="4:5">
      <c r="D1366" s="18"/>
      <c r="E1366" s="18"/>
    </row>
    <row r="1367" spans="4:5">
      <c r="D1367" s="18"/>
      <c r="E1367" s="18"/>
    </row>
    <row r="1368" spans="4:5">
      <c r="D1368" s="18"/>
      <c r="E1368" s="18"/>
    </row>
    <row r="1369" spans="4:5">
      <c r="D1369" s="18"/>
      <c r="E1369" s="18"/>
    </row>
    <row r="1370" spans="4:5">
      <c r="D1370" s="18"/>
      <c r="E1370" s="18"/>
    </row>
    <row r="1371" spans="4:5">
      <c r="D1371" s="18"/>
      <c r="E1371" s="18"/>
    </row>
    <row r="1372" spans="4:5">
      <c r="D1372" s="18"/>
      <c r="E1372" s="18"/>
    </row>
    <row r="1373" spans="4:5">
      <c r="D1373" s="18"/>
      <c r="E1373" s="18"/>
    </row>
    <row r="1374" spans="4:5">
      <c r="D1374" s="18"/>
      <c r="E1374" s="18"/>
    </row>
    <row r="1375" spans="4:5">
      <c r="D1375" s="18"/>
      <c r="E1375" s="18"/>
    </row>
    <row r="1376" spans="4:5">
      <c r="D1376" s="18"/>
    </row>
    <row r="1377" spans="4:4">
      <c r="D1377" s="18"/>
    </row>
    <row r="1378" spans="4:4">
      <c r="D1378" s="18"/>
    </row>
    <row r="1379" spans="4:4">
      <c r="D1379" s="18"/>
    </row>
    <row r="1380" spans="4:4">
      <c r="D1380" s="18"/>
    </row>
    <row r="1381" spans="4:4">
      <c r="D1381" s="18"/>
    </row>
    <row r="1382" spans="4:4">
      <c r="D1382" s="18"/>
    </row>
    <row r="1383" spans="4:4">
      <c r="D1383" s="18"/>
    </row>
    <row r="1384" spans="4:4">
      <c r="D1384" s="18"/>
    </row>
    <row r="1385" spans="4:4">
      <c r="D1385" s="18"/>
    </row>
    <row r="1386" spans="4:4">
      <c r="D1386" s="18"/>
    </row>
    <row r="1387" spans="4:4">
      <c r="D1387" s="18"/>
    </row>
    <row r="1388" spans="4:4">
      <c r="D1388" s="18"/>
    </row>
    <row r="1389" spans="4:4">
      <c r="D1389" s="18"/>
    </row>
    <row r="1390" spans="4:4">
      <c r="D1390" s="18"/>
    </row>
    <row r="1391" spans="4:4">
      <c r="D1391" s="18"/>
    </row>
    <row r="1392" spans="4:4">
      <c r="D1392" s="18"/>
    </row>
    <row r="1393" spans="4:4">
      <c r="D1393" s="18"/>
    </row>
    <row r="1394" spans="4:4">
      <c r="D1394" s="18"/>
    </row>
    <row r="1395" spans="4:4">
      <c r="D1395" s="18"/>
    </row>
    <row r="1396" spans="4:4">
      <c r="D1396" s="18"/>
    </row>
    <row r="1397" spans="4:4">
      <c r="D1397" s="18"/>
    </row>
    <row r="1398" spans="4:4">
      <c r="D1398" s="18"/>
    </row>
    <row r="1399" spans="4:4">
      <c r="D1399" s="18"/>
    </row>
    <row r="1400" spans="4:4">
      <c r="D1400" s="18"/>
    </row>
    <row r="1401" spans="4:4">
      <c r="D1401" s="18"/>
    </row>
    <row r="1402" spans="4:4">
      <c r="D1402" s="18"/>
    </row>
    <row r="1403" spans="4:4">
      <c r="D1403" s="18"/>
    </row>
    <row r="1404" spans="4:4">
      <c r="D1404" s="18"/>
    </row>
    <row r="1405" spans="4:4">
      <c r="D1405" s="18"/>
    </row>
    <row r="1406" spans="4:4">
      <c r="D1406" s="18"/>
    </row>
  </sheetData>
  <sheetProtection selectLockedCells="1" selectUnlockedCells="1"/>
  <mergeCells count="6">
    <mergeCell ref="K322:N322"/>
    <mergeCell ref="E182:G182"/>
    <mergeCell ref="E183:G183"/>
    <mergeCell ref="E196:G196"/>
    <mergeCell ref="B225:D225"/>
    <mergeCell ref="K283:L28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V44"/>
  <sheetViews>
    <sheetView zoomScaleNormal="100" workbookViewId="0">
      <selection activeCell="C36" sqref="C36"/>
    </sheetView>
  </sheetViews>
  <sheetFormatPr defaultRowHeight="15"/>
  <cols>
    <col min="1" max="1" width="40.5703125" customWidth="1"/>
    <col min="2" max="2" width="16.85546875" customWidth="1"/>
    <col min="3" max="3" width="25" customWidth="1"/>
    <col min="4" max="4" width="5.5703125" customWidth="1"/>
    <col min="5" max="5" width="34.85546875" customWidth="1"/>
  </cols>
  <sheetData>
    <row r="1" spans="1:22" ht="15.75" thickBot="1"/>
    <row r="2" spans="1:22" ht="15.75">
      <c r="A2" s="394" t="s">
        <v>420</v>
      </c>
      <c r="B2" s="395"/>
      <c r="C2" s="395"/>
      <c r="D2" s="396"/>
      <c r="E2" s="141"/>
      <c r="F2" s="16"/>
      <c r="G2" s="16"/>
      <c r="H2" s="16"/>
      <c r="I2" s="16"/>
      <c r="J2" s="16"/>
      <c r="K2" s="16"/>
      <c r="L2" s="16"/>
      <c r="M2" s="16"/>
      <c r="N2" s="16"/>
      <c r="O2" s="16"/>
      <c r="P2" s="16"/>
      <c r="Q2" s="16"/>
      <c r="R2" s="16"/>
      <c r="S2" s="16"/>
      <c r="T2" s="16"/>
      <c r="U2" s="16"/>
      <c r="V2" s="16"/>
    </row>
    <row r="3" spans="1:22" ht="18">
      <c r="A3" s="22" t="s">
        <v>213</v>
      </c>
      <c r="B3" s="5" t="s">
        <v>128</v>
      </c>
      <c r="C3" s="28">
        <f>'DESIGN INPUTS AND CALCULATIONS'!C32</f>
        <v>49</v>
      </c>
      <c r="D3" s="27" t="s">
        <v>7</v>
      </c>
      <c r="E3" s="27"/>
      <c r="F3" s="16"/>
      <c r="G3" s="16"/>
      <c r="H3" s="16"/>
      <c r="I3" s="16"/>
      <c r="J3" s="16"/>
      <c r="K3" s="16"/>
      <c r="L3" s="16"/>
      <c r="M3" s="16"/>
      <c r="N3" s="16"/>
      <c r="O3" s="16"/>
      <c r="P3" s="16"/>
      <c r="Q3" s="16"/>
      <c r="R3" s="16"/>
      <c r="S3" s="16"/>
      <c r="T3" s="16"/>
      <c r="U3" s="16"/>
      <c r="V3" s="16"/>
    </row>
    <row r="4" spans="1:22" ht="18">
      <c r="A4" s="22" t="s">
        <v>207</v>
      </c>
      <c r="B4" s="28" t="s">
        <v>14</v>
      </c>
      <c r="C4" s="28">
        <f>'DESIGN INPUTS AND CALCULATIONS'!C25</f>
        <v>24</v>
      </c>
      <c r="D4" s="27" t="s">
        <v>7</v>
      </c>
      <c r="E4" s="27"/>
      <c r="F4" s="16"/>
      <c r="G4" s="16"/>
      <c r="H4" s="16"/>
      <c r="I4" s="16"/>
      <c r="J4" s="16"/>
      <c r="K4" s="16"/>
      <c r="L4" s="16"/>
      <c r="M4" s="16"/>
      <c r="N4" s="16"/>
      <c r="O4" s="16"/>
      <c r="P4" s="16"/>
      <c r="Q4" s="16"/>
      <c r="R4" s="16"/>
      <c r="S4" s="16"/>
      <c r="T4" s="16"/>
      <c r="U4" s="16"/>
      <c r="V4" s="16"/>
    </row>
    <row r="5" spans="1:22" ht="18">
      <c r="A5" s="22" t="s">
        <v>425</v>
      </c>
      <c r="B5" s="28" t="s">
        <v>18</v>
      </c>
      <c r="C5" s="28">
        <f>'DESIGN INPUTS AND CALCULATIONS'!C26</f>
        <v>26.2</v>
      </c>
      <c r="D5" s="27" t="s">
        <v>8</v>
      </c>
      <c r="E5" s="27"/>
      <c r="F5" s="16"/>
      <c r="G5" s="16"/>
      <c r="H5" s="16"/>
      <c r="I5" s="16"/>
      <c r="J5" s="16"/>
      <c r="K5" s="16"/>
      <c r="L5" s="16"/>
      <c r="M5" s="16"/>
      <c r="N5" s="16"/>
      <c r="O5" s="16"/>
      <c r="P5" s="16"/>
      <c r="Q5" s="16"/>
      <c r="R5" s="16"/>
      <c r="S5" s="16"/>
      <c r="T5" s="16"/>
      <c r="U5" s="16"/>
      <c r="V5" s="16"/>
    </row>
    <row r="6" spans="1:22" ht="18">
      <c r="A6" s="22" t="s">
        <v>424</v>
      </c>
      <c r="B6" s="28" t="s">
        <v>20</v>
      </c>
      <c r="C6" s="162">
        <f>'DESIGN INPUTS AND CALCULATIONS'!C40</f>
        <v>0.83</v>
      </c>
      <c r="D6" s="27"/>
      <c r="E6" s="27"/>
      <c r="F6" s="16"/>
      <c r="G6" s="16"/>
      <c r="H6" s="16"/>
      <c r="I6" s="16"/>
      <c r="J6" s="16"/>
      <c r="K6" s="16"/>
      <c r="L6" s="16"/>
      <c r="M6" s="16"/>
      <c r="N6" s="16"/>
      <c r="O6" s="16"/>
      <c r="P6" s="16"/>
      <c r="Q6" s="16"/>
      <c r="R6" s="16"/>
      <c r="S6" s="16"/>
      <c r="T6" s="16"/>
      <c r="U6" s="16"/>
      <c r="V6" s="16"/>
    </row>
    <row r="7" spans="1:22" ht="18">
      <c r="A7" s="22" t="s">
        <v>429</v>
      </c>
      <c r="B7" s="28" t="s">
        <v>431</v>
      </c>
      <c r="C7" s="162">
        <f>C4*C4/C5</f>
        <v>21.984732824427482</v>
      </c>
      <c r="D7" s="13" t="s">
        <v>155</v>
      </c>
      <c r="E7" s="27"/>
      <c r="F7" s="16"/>
      <c r="G7" s="16"/>
      <c r="H7" s="16"/>
      <c r="I7" s="16"/>
      <c r="J7" s="16"/>
      <c r="K7" s="16"/>
      <c r="L7" s="16"/>
      <c r="M7" s="16"/>
      <c r="N7" s="16"/>
      <c r="O7" s="16"/>
      <c r="P7" s="16"/>
      <c r="Q7" s="16"/>
      <c r="R7" s="16"/>
      <c r="S7" s="16"/>
      <c r="T7" s="16"/>
      <c r="U7" s="16"/>
      <c r="V7" s="16"/>
    </row>
    <row r="8" spans="1:22">
      <c r="A8" s="22" t="s">
        <v>430</v>
      </c>
      <c r="B8" s="28" t="s">
        <v>432</v>
      </c>
      <c r="C8" s="162">
        <f>'DESIGN INPUTS AND CALCULATIONS'!C44</f>
        <v>12.276303549574028</v>
      </c>
      <c r="D8" s="13" t="s">
        <v>155</v>
      </c>
      <c r="E8" s="27"/>
      <c r="F8" s="16"/>
      <c r="G8" s="16"/>
      <c r="H8" s="16"/>
      <c r="I8" s="16"/>
      <c r="J8" s="16"/>
      <c r="K8" s="16"/>
      <c r="L8" s="16"/>
      <c r="M8" s="16"/>
      <c r="N8" s="16"/>
      <c r="O8" s="16"/>
      <c r="P8" s="16"/>
      <c r="Q8" s="16"/>
      <c r="R8" s="16"/>
      <c r="S8" s="16"/>
      <c r="T8" s="16"/>
      <c r="U8" s="16"/>
      <c r="V8" s="16"/>
    </row>
    <row r="9" spans="1:22">
      <c r="A9" s="22" t="s">
        <v>428</v>
      </c>
      <c r="B9" s="28" t="s">
        <v>436</v>
      </c>
      <c r="C9" s="162">
        <f>'DESIGN INPUTS AND CALCULATIONS'!C29</f>
        <v>0.95</v>
      </c>
      <c r="D9" s="13"/>
      <c r="E9" s="27"/>
      <c r="F9" s="16"/>
      <c r="G9" s="16"/>
      <c r="H9" s="16"/>
      <c r="I9" s="16"/>
      <c r="J9" s="16"/>
      <c r="K9" s="16"/>
      <c r="L9" s="16"/>
      <c r="M9" s="16"/>
      <c r="N9" s="16"/>
      <c r="O9" s="16"/>
      <c r="P9" s="16"/>
      <c r="Q9" s="16"/>
      <c r="R9" s="16"/>
      <c r="S9" s="16"/>
      <c r="T9" s="16"/>
      <c r="U9" s="16"/>
      <c r="V9" s="16"/>
    </row>
    <row r="10" spans="1:22" ht="18">
      <c r="A10" s="22" t="s">
        <v>421</v>
      </c>
      <c r="B10" s="28" t="s">
        <v>78</v>
      </c>
      <c r="C10" s="162">
        <f>'DESIGN INPUTS AND CALCULATIONS'!C97</f>
        <v>38</v>
      </c>
      <c r="D10" s="27" t="s">
        <v>73</v>
      </c>
      <c r="E10" s="27"/>
      <c r="F10" s="16"/>
      <c r="G10" s="16"/>
      <c r="H10" s="16"/>
      <c r="I10" s="16"/>
      <c r="J10" s="16"/>
      <c r="K10" s="16"/>
      <c r="L10" s="16"/>
      <c r="M10" s="16"/>
      <c r="N10" s="16"/>
      <c r="O10" s="16"/>
      <c r="P10" s="16"/>
      <c r="Q10" s="16"/>
      <c r="R10" s="16"/>
      <c r="S10" s="16"/>
      <c r="T10" s="16"/>
      <c r="U10" s="16"/>
      <c r="V10" s="16"/>
    </row>
    <row r="11" spans="1:22" ht="18">
      <c r="A11" s="22" t="s">
        <v>422</v>
      </c>
      <c r="B11" s="28" t="s">
        <v>74</v>
      </c>
      <c r="C11" s="162">
        <f>'DESIGN INPUTS AND CALCULATIONS'!C95</f>
        <v>8.8000000000000007</v>
      </c>
      <c r="D11" s="27" t="s">
        <v>73</v>
      </c>
      <c r="E11" s="27"/>
      <c r="F11" s="16"/>
      <c r="G11" s="16"/>
      <c r="H11" s="16"/>
      <c r="I11" s="16"/>
      <c r="J11" s="16"/>
      <c r="K11" s="16"/>
      <c r="L11" s="16"/>
      <c r="M11" s="16"/>
      <c r="N11" s="16"/>
      <c r="O11" s="16"/>
      <c r="P11" s="16"/>
      <c r="Q11" s="16"/>
      <c r="R11" s="16"/>
      <c r="S11" s="16"/>
      <c r="T11" s="16"/>
      <c r="U11" s="16"/>
      <c r="V11" s="16"/>
    </row>
    <row r="12" spans="1:22" ht="18">
      <c r="A12" s="22" t="s">
        <v>423</v>
      </c>
      <c r="B12" s="28" t="s">
        <v>72</v>
      </c>
      <c r="C12" s="162">
        <f>'DESIGN INPUTS AND CALCULATIONS'!C93</f>
        <v>0.17699999999999999</v>
      </c>
      <c r="D12" s="27" t="s">
        <v>198</v>
      </c>
      <c r="E12" s="27"/>
      <c r="F12" s="16"/>
      <c r="G12" s="16"/>
      <c r="H12" s="16"/>
      <c r="I12" s="16"/>
      <c r="J12" s="16"/>
      <c r="K12" s="16"/>
      <c r="L12" s="16"/>
      <c r="M12" s="16"/>
      <c r="N12" s="16"/>
      <c r="O12" s="16"/>
      <c r="P12" s="16"/>
      <c r="Q12" s="16"/>
      <c r="R12" s="16"/>
      <c r="S12" s="16"/>
      <c r="T12" s="16"/>
      <c r="U12" s="16"/>
      <c r="V12" s="16"/>
    </row>
    <row r="13" spans="1:22" ht="18">
      <c r="A13" s="22" t="s">
        <v>233</v>
      </c>
      <c r="B13" s="28" t="s">
        <v>32</v>
      </c>
      <c r="C13" s="162">
        <f>'DESIGN INPUTS AND CALCULATIONS'!C100</f>
        <v>4.3181818181818175</v>
      </c>
      <c r="D13" s="27"/>
      <c r="E13" s="27"/>
      <c r="F13" s="16"/>
      <c r="G13" s="16"/>
      <c r="H13" s="16"/>
      <c r="I13" s="16"/>
      <c r="J13" s="16"/>
      <c r="K13" s="16"/>
      <c r="L13" s="16"/>
      <c r="M13" s="16"/>
      <c r="N13" s="16"/>
      <c r="O13" s="16"/>
      <c r="P13" s="16"/>
      <c r="Q13" s="16"/>
      <c r="R13" s="16"/>
      <c r="S13" s="16"/>
      <c r="T13" s="16"/>
      <c r="U13" s="16"/>
      <c r="V13" s="16"/>
    </row>
    <row r="14" spans="1:22" ht="18">
      <c r="A14" s="22" t="s">
        <v>234</v>
      </c>
      <c r="B14" s="28" t="s">
        <v>34</v>
      </c>
      <c r="C14" s="162">
        <f>'DESIGN INPUTS AND CALCULATIONS'!C101</f>
        <v>0.57436383212852093</v>
      </c>
      <c r="D14" s="27"/>
      <c r="E14" s="27"/>
      <c r="F14" s="16"/>
      <c r="G14" s="16"/>
      <c r="H14" s="16"/>
      <c r="I14" s="16"/>
      <c r="J14" s="16"/>
      <c r="K14" s="16"/>
      <c r="L14" s="16"/>
      <c r="M14" s="16"/>
      <c r="N14" s="16"/>
      <c r="O14" s="16"/>
      <c r="P14" s="16"/>
      <c r="Q14" s="16"/>
      <c r="R14" s="16"/>
      <c r="S14" s="16"/>
      <c r="T14" s="16"/>
      <c r="U14" s="16"/>
      <c r="V14" s="16"/>
    </row>
    <row r="15" spans="1:22" ht="18">
      <c r="A15" s="22" t="s">
        <v>231</v>
      </c>
      <c r="B15" s="28" t="s">
        <v>25</v>
      </c>
      <c r="C15" s="162">
        <f>'DESIGN INPUTS AND CALCULATIONS'!C98</f>
        <v>127.52406922722645</v>
      </c>
      <c r="D15" s="27" t="s">
        <v>11</v>
      </c>
      <c r="E15" s="27"/>
      <c r="F15" s="16"/>
      <c r="G15" s="16"/>
      <c r="H15" s="16"/>
      <c r="I15" s="16"/>
      <c r="J15" s="16"/>
      <c r="K15" s="16"/>
      <c r="L15" s="16"/>
      <c r="M15" s="16"/>
      <c r="N15" s="16"/>
      <c r="O15" s="16"/>
      <c r="P15" s="16"/>
      <c r="Q15" s="16"/>
      <c r="R15" s="16"/>
      <c r="S15" s="16"/>
      <c r="T15" s="16"/>
      <c r="U15" s="16"/>
      <c r="V15" s="16"/>
    </row>
    <row r="16" spans="1:22" ht="18">
      <c r="A16" s="22" t="s">
        <v>437</v>
      </c>
      <c r="B16" s="34" t="s">
        <v>438</v>
      </c>
      <c r="C16" s="162">
        <f>C6*(C4+0.5)/(C3/2)</f>
        <v>0.82999999999999985</v>
      </c>
      <c r="D16" s="27"/>
      <c r="E16" s="27"/>
      <c r="F16" s="16"/>
      <c r="G16" s="16"/>
      <c r="H16" s="16"/>
      <c r="I16" s="16"/>
      <c r="J16" s="16"/>
      <c r="K16" s="16"/>
      <c r="L16" s="16"/>
      <c r="M16" s="16"/>
      <c r="N16" s="16"/>
      <c r="O16" s="16"/>
      <c r="P16" s="16"/>
      <c r="Q16" s="16"/>
      <c r="R16" s="16"/>
      <c r="S16" s="16"/>
      <c r="T16" s="16"/>
      <c r="U16" s="16"/>
      <c r="V16" s="16"/>
    </row>
    <row r="17" spans="1:22" ht="18">
      <c r="A17" s="67" t="s">
        <v>278</v>
      </c>
      <c r="B17" s="58" t="s">
        <v>189</v>
      </c>
      <c r="C17" s="162">
        <f>'DESIGN INPUTS AND CALCULATIONS'!C170</f>
        <v>3300</v>
      </c>
      <c r="D17" s="68" t="s">
        <v>70</v>
      </c>
      <c r="E17" s="27"/>
      <c r="F17" s="16"/>
      <c r="G17" s="16"/>
      <c r="H17" s="16"/>
      <c r="I17" s="16"/>
      <c r="J17" s="16"/>
      <c r="K17" s="16"/>
      <c r="L17" s="16"/>
      <c r="M17" s="16"/>
      <c r="N17" s="16"/>
      <c r="O17" s="16"/>
      <c r="P17" s="16"/>
      <c r="Q17" s="16"/>
      <c r="R17" s="16"/>
      <c r="S17" s="16"/>
      <c r="T17" s="16"/>
      <c r="U17" s="16"/>
      <c r="V17" s="16"/>
    </row>
    <row r="18" spans="1:22" ht="18">
      <c r="A18" s="67" t="s">
        <v>276</v>
      </c>
      <c r="B18" s="58" t="s">
        <v>188</v>
      </c>
      <c r="C18" s="162">
        <f>'DESIGN INPUTS AND CALCULATIONS'!C172</f>
        <v>47</v>
      </c>
      <c r="D18" s="68" t="s">
        <v>70</v>
      </c>
      <c r="E18" s="27"/>
      <c r="F18" s="16"/>
      <c r="G18" s="16"/>
      <c r="H18" s="16"/>
      <c r="I18" s="16"/>
      <c r="J18" s="16"/>
      <c r="K18" s="16"/>
      <c r="L18" s="16"/>
      <c r="M18" s="16"/>
      <c r="N18" s="16"/>
      <c r="O18" s="16"/>
      <c r="P18" s="16"/>
      <c r="Q18" s="16"/>
      <c r="R18" s="16"/>
      <c r="S18" s="16"/>
      <c r="T18" s="16"/>
      <c r="U18" s="16"/>
      <c r="V18" s="16"/>
    </row>
    <row r="19" spans="1:22" ht="18">
      <c r="A19" s="22" t="s">
        <v>426</v>
      </c>
      <c r="B19" s="28" t="s">
        <v>433</v>
      </c>
      <c r="C19" s="31">
        <v>1.968</v>
      </c>
      <c r="D19" s="27" t="s">
        <v>446</v>
      </c>
      <c r="E19" s="148" t="s">
        <v>445</v>
      </c>
      <c r="F19" s="16"/>
      <c r="G19" s="16"/>
      <c r="H19" s="16"/>
      <c r="I19" s="16"/>
      <c r="J19" s="16"/>
      <c r="K19" s="16"/>
      <c r="L19" s="16"/>
      <c r="M19" s="16"/>
      <c r="N19" s="16"/>
      <c r="O19" s="16"/>
      <c r="P19" s="16"/>
      <c r="Q19" s="16"/>
      <c r="R19" s="16"/>
      <c r="S19" s="16"/>
      <c r="T19" s="16"/>
      <c r="U19" s="16"/>
      <c r="V19" s="16"/>
    </row>
    <row r="20" spans="1:22" ht="30">
      <c r="A20" s="22" t="s">
        <v>427</v>
      </c>
      <c r="B20" s="28" t="s">
        <v>434</v>
      </c>
      <c r="C20" s="31">
        <v>0</v>
      </c>
      <c r="D20" s="27" t="s">
        <v>435</v>
      </c>
      <c r="E20" s="148" t="s">
        <v>447</v>
      </c>
      <c r="F20" s="16"/>
      <c r="G20" s="16"/>
      <c r="H20" s="16"/>
      <c r="I20" s="16"/>
      <c r="J20" s="16"/>
      <c r="K20" s="16"/>
      <c r="L20" s="16"/>
      <c r="M20" s="16"/>
      <c r="N20" s="16"/>
      <c r="O20" s="16"/>
      <c r="P20" s="16"/>
      <c r="Q20" s="16"/>
      <c r="R20" s="16"/>
      <c r="S20" s="16"/>
      <c r="T20" s="16"/>
      <c r="U20" s="16"/>
      <c r="V20" s="16"/>
    </row>
    <row r="21" spans="1:22" ht="66">
      <c r="A21" s="22" t="s">
        <v>441</v>
      </c>
      <c r="B21" s="28" t="s">
        <v>442</v>
      </c>
      <c r="C21" s="31">
        <v>0.8</v>
      </c>
      <c r="D21" s="27"/>
      <c r="E21" s="148" t="s">
        <v>451</v>
      </c>
    </row>
    <row r="22" spans="1:22" ht="18">
      <c r="A22" s="22" t="s">
        <v>443</v>
      </c>
      <c r="B22" s="28" t="s">
        <v>444</v>
      </c>
      <c r="C22" s="86">
        <f>$C$21*$C$15</f>
        <v>102.01925538178116</v>
      </c>
      <c r="D22" s="27" t="s">
        <v>11</v>
      </c>
      <c r="E22" s="27"/>
    </row>
    <row r="23" spans="1:22" ht="15.75" thickBot="1">
      <c r="A23" s="16"/>
      <c r="B23" s="16"/>
      <c r="C23" s="16"/>
      <c r="D23" s="16"/>
      <c r="E23" s="16"/>
      <c r="F23" s="16"/>
      <c r="G23" s="16"/>
      <c r="H23" s="16"/>
      <c r="I23" s="16"/>
      <c r="J23" s="16"/>
      <c r="K23" s="16"/>
      <c r="L23" s="16"/>
      <c r="M23" s="16"/>
      <c r="N23" s="16"/>
      <c r="O23" s="16"/>
      <c r="P23" s="16"/>
      <c r="Q23" s="16"/>
      <c r="R23" s="16"/>
      <c r="S23" s="16"/>
      <c r="T23" s="16"/>
      <c r="U23" s="16"/>
      <c r="V23" s="16"/>
    </row>
    <row r="24" spans="1:22" ht="15.75">
      <c r="A24" s="394" t="s">
        <v>463</v>
      </c>
      <c r="B24" s="395"/>
      <c r="C24" s="395"/>
      <c r="D24" s="396"/>
      <c r="E24" s="141"/>
      <c r="F24" s="16"/>
      <c r="G24" s="16"/>
      <c r="H24" s="16"/>
      <c r="I24" s="16"/>
      <c r="J24" s="16"/>
      <c r="K24" s="16"/>
      <c r="L24" s="16"/>
      <c r="M24" s="16"/>
      <c r="N24" s="16"/>
      <c r="O24" s="16"/>
      <c r="P24" s="16"/>
      <c r="Q24" s="16"/>
      <c r="R24" s="16"/>
      <c r="S24" s="16"/>
      <c r="T24" s="16"/>
      <c r="U24" s="16"/>
      <c r="V24" s="16"/>
    </row>
    <row r="25" spans="1:22" ht="18.600000000000001" customHeight="1">
      <c r="A25" s="22" t="s">
        <v>464</v>
      </c>
      <c r="B25" s="5"/>
      <c r="C25" s="165" t="s">
        <v>465</v>
      </c>
      <c r="D25" s="27"/>
      <c r="E25" s="27"/>
      <c r="F25" s="16"/>
      <c r="G25" s="16"/>
      <c r="H25" s="16"/>
      <c r="I25" s="16"/>
      <c r="J25" s="16"/>
      <c r="K25" s="16"/>
      <c r="L25" s="16"/>
      <c r="M25" s="16"/>
      <c r="N25" s="16"/>
      <c r="O25" s="16"/>
      <c r="P25" s="16"/>
      <c r="Q25" s="16"/>
      <c r="R25" s="16"/>
      <c r="S25" s="16"/>
      <c r="T25" s="16"/>
      <c r="U25" s="16"/>
      <c r="V25" s="16"/>
    </row>
    <row r="26" spans="1:22" ht="18">
      <c r="A26" s="22" t="s">
        <v>467</v>
      </c>
      <c r="B26" s="28" t="s">
        <v>475</v>
      </c>
      <c r="C26" s="165">
        <v>147</v>
      </c>
      <c r="D26" s="27" t="s">
        <v>483</v>
      </c>
      <c r="E26" s="27"/>
      <c r="F26" s="16"/>
      <c r="G26" s="16"/>
      <c r="H26" s="16"/>
      <c r="I26" s="16"/>
      <c r="J26" s="16"/>
      <c r="K26" s="16"/>
      <c r="L26" s="16"/>
      <c r="M26" s="16"/>
      <c r="N26" s="16"/>
      <c r="O26" s="16"/>
      <c r="P26" s="16"/>
      <c r="Q26" s="16"/>
      <c r="R26" s="16"/>
      <c r="S26" s="16"/>
      <c r="T26" s="16"/>
      <c r="U26" s="16"/>
      <c r="V26" s="16"/>
    </row>
    <row r="27" spans="1:22" ht="18" hidden="1">
      <c r="A27" s="22" t="s">
        <v>498</v>
      </c>
      <c r="B27" s="28" t="s">
        <v>499</v>
      </c>
      <c r="C27" s="165">
        <v>16.899999999999999</v>
      </c>
      <c r="D27" s="27" t="s">
        <v>483</v>
      </c>
      <c r="E27" s="27"/>
      <c r="F27" s="16"/>
      <c r="G27" s="16"/>
      <c r="H27" s="16"/>
      <c r="I27" s="16"/>
      <c r="J27" s="16"/>
      <c r="K27" s="16"/>
      <c r="L27" s="16"/>
      <c r="M27" s="16"/>
      <c r="N27" s="16"/>
      <c r="O27" s="16"/>
      <c r="P27" s="16"/>
      <c r="Q27" s="16"/>
      <c r="R27" s="16"/>
      <c r="S27" s="16"/>
      <c r="T27" s="16"/>
      <c r="U27" s="16"/>
      <c r="V27" s="16"/>
    </row>
    <row r="28" spans="1:22" ht="18">
      <c r="A28" s="22" t="s">
        <v>468</v>
      </c>
      <c r="B28" s="28" t="s">
        <v>477</v>
      </c>
      <c r="C28" s="165">
        <v>33.200000000000003</v>
      </c>
      <c r="D28" s="27" t="s">
        <v>483</v>
      </c>
      <c r="E28" s="27"/>
      <c r="F28" s="16"/>
      <c r="G28" s="16"/>
      <c r="H28" s="16"/>
      <c r="I28" s="16"/>
      <c r="J28" s="16"/>
      <c r="K28" s="16"/>
      <c r="L28" s="16"/>
      <c r="M28" s="16"/>
      <c r="N28" s="16"/>
      <c r="O28" s="16"/>
      <c r="P28" s="16"/>
      <c r="Q28" s="16"/>
      <c r="R28" s="16"/>
      <c r="S28" s="16"/>
      <c r="T28" s="16"/>
      <c r="U28" s="16"/>
      <c r="V28" s="16"/>
    </row>
    <row r="29" spans="1:22" ht="18">
      <c r="A29" s="22" t="s">
        <v>469</v>
      </c>
      <c r="B29" s="28" t="s">
        <v>478</v>
      </c>
      <c r="C29" s="166">
        <v>10</v>
      </c>
      <c r="D29" s="27" t="s">
        <v>156</v>
      </c>
      <c r="E29" s="27"/>
      <c r="F29" s="16"/>
      <c r="G29" s="16"/>
      <c r="H29" s="16"/>
      <c r="I29" s="16"/>
      <c r="J29" s="16"/>
      <c r="K29" s="16"/>
      <c r="L29" s="16"/>
      <c r="M29" s="16"/>
      <c r="N29" s="16"/>
      <c r="O29" s="16"/>
      <c r="P29" s="16"/>
      <c r="Q29" s="16"/>
      <c r="R29" s="16"/>
      <c r="S29" s="16"/>
      <c r="T29" s="16"/>
      <c r="U29" s="16"/>
      <c r="V29" s="16"/>
    </row>
    <row r="30" spans="1:22" ht="18">
      <c r="A30" s="22" t="s">
        <v>470</v>
      </c>
      <c r="B30" s="28" t="s">
        <v>479</v>
      </c>
      <c r="C30" s="166">
        <v>150</v>
      </c>
      <c r="D30" s="13" t="s">
        <v>70</v>
      </c>
      <c r="E30" s="27"/>
      <c r="F30" s="16"/>
      <c r="G30" s="16"/>
      <c r="H30" s="16"/>
      <c r="I30" s="16"/>
      <c r="J30" s="16"/>
      <c r="K30" s="16"/>
      <c r="L30" s="16"/>
      <c r="M30" s="16"/>
      <c r="N30" s="16"/>
      <c r="O30" s="16"/>
      <c r="P30" s="16"/>
      <c r="Q30" s="16"/>
      <c r="R30" s="16"/>
      <c r="S30" s="16"/>
      <c r="T30" s="16"/>
      <c r="U30" s="16"/>
      <c r="V30" s="16"/>
    </row>
    <row r="31" spans="1:22" ht="18">
      <c r="A31" s="22" t="s">
        <v>471</v>
      </c>
      <c r="B31" s="28" t="s">
        <v>480</v>
      </c>
      <c r="C31" s="166">
        <v>1.21</v>
      </c>
      <c r="D31" s="27" t="s">
        <v>483</v>
      </c>
      <c r="E31" s="27"/>
      <c r="F31" s="16"/>
      <c r="G31" s="16"/>
      <c r="H31" s="16"/>
      <c r="I31" s="16"/>
      <c r="J31" s="16"/>
      <c r="K31" s="16"/>
      <c r="L31" s="16"/>
      <c r="M31" s="16"/>
      <c r="N31" s="16"/>
      <c r="O31" s="16"/>
      <c r="P31" s="16"/>
      <c r="Q31" s="16"/>
      <c r="R31" s="16"/>
      <c r="S31" s="16"/>
      <c r="T31" s="16"/>
      <c r="U31" s="16"/>
      <c r="V31" s="16"/>
    </row>
    <row r="32" spans="1:22" ht="18">
      <c r="A32" s="22" t="s">
        <v>472</v>
      </c>
      <c r="B32" s="28" t="s">
        <v>481</v>
      </c>
      <c r="C32" s="166">
        <v>4.7</v>
      </c>
      <c r="D32" s="13" t="s">
        <v>156</v>
      </c>
      <c r="E32" s="27"/>
      <c r="F32" s="16"/>
      <c r="G32" s="16"/>
      <c r="H32" s="16"/>
      <c r="I32" s="16"/>
      <c r="J32" s="16"/>
      <c r="K32" s="16"/>
      <c r="L32" s="16"/>
      <c r="M32" s="16"/>
      <c r="N32" s="16"/>
      <c r="O32" s="16"/>
      <c r="P32" s="16"/>
      <c r="Q32" s="16"/>
      <c r="R32" s="16"/>
      <c r="S32" s="16"/>
      <c r="T32" s="16"/>
      <c r="U32" s="16"/>
      <c r="V32" s="16"/>
    </row>
    <row r="33" spans="1:22" ht="18" hidden="1">
      <c r="A33" s="22" t="s">
        <v>484</v>
      </c>
      <c r="B33" s="28" t="s">
        <v>485</v>
      </c>
      <c r="C33" s="166"/>
      <c r="D33" s="13" t="s">
        <v>7</v>
      </c>
      <c r="E33" s="27"/>
      <c r="F33" s="16"/>
      <c r="G33" s="16"/>
      <c r="H33" s="16"/>
      <c r="I33" s="16"/>
      <c r="J33" s="16"/>
      <c r="K33" s="16"/>
      <c r="L33" s="16"/>
      <c r="M33" s="16"/>
      <c r="N33" s="16"/>
      <c r="O33" s="16"/>
      <c r="P33" s="16"/>
      <c r="Q33" s="16"/>
      <c r="R33" s="16"/>
      <c r="S33" s="16"/>
      <c r="T33" s="16"/>
      <c r="U33" s="16"/>
      <c r="V33" s="16"/>
    </row>
    <row r="34" spans="1:22" ht="18">
      <c r="A34" s="22" t="s">
        <v>473</v>
      </c>
      <c r="B34" s="28" t="s">
        <v>482</v>
      </c>
      <c r="C34" s="166">
        <v>9.09</v>
      </c>
      <c r="D34" s="27" t="s">
        <v>483</v>
      </c>
      <c r="E34" s="27"/>
      <c r="F34" s="16"/>
      <c r="G34" s="16"/>
      <c r="H34" s="16"/>
      <c r="I34" s="16"/>
      <c r="J34" s="16"/>
      <c r="K34" s="16"/>
      <c r="L34" s="16"/>
      <c r="M34" s="16"/>
      <c r="N34" s="16"/>
      <c r="O34" s="16"/>
      <c r="P34" s="16"/>
      <c r="Q34" s="16"/>
      <c r="R34" s="16"/>
      <c r="S34" s="16"/>
      <c r="T34" s="16"/>
      <c r="U34" s="16"/>
      <c r="V34" s="16"/>
    </row>
    <row r="35" spans="1:22">
      <c r="A35" s="22" t="s">
        <v>474</v>
      </c>
      <c r="B35" s="28" t="s">
        <v>476</v>
      </c>
      <c r="C35" s="166">
        <v>0.22</v>
      </c>
      <c r="D35" s="13"/>
      <c r="E35" s="27"/>
      <c r="F35" s="16"/>
      <c r="G35" s="16"/>
      <c r="H35" s="16"/>
      <c r="I35" s="16"/>
      <c r="J35" s="16"/>
      <c r="K35" s="16"/>
      <c r="L35" s="16"/>
      <c r="M35" s="16"/>
      <c r="N35" s="16"/>
      <c r="O35" s="16"/>
      <c r="P35" s="16"/>
      <c r="Q35" s="16"/>
      <c r="R35" s="16"/>
      <c r="S35" s="16"/>
      <c r="T35" s="16"/>
      <c r="U35" s="16"/>
      <c r="V35" s="16"/>
    </row>
    <row r="36" spans="1:22" ht="18">
      <c r="A36" s="22" t="s">
        <v>495</v>
      </c>
      <c r="B36" s="28" t="s">
        <v>496</v>
      </c>
      <c r="C36" s="166">
        <v>16</v>
      </c>
      <c r="D36" s="13" t="s">
        <v>11</v>
      </c>
      <c r="E36" s="27"/>
      <c r="F36" s="16"/>
      <c r="G36" s="16"/>
      <c r="H36" s="16"/>
      <c r="I36" s="16"/>
      <c r="J36" s="16"/>
      <c r="K36" s="16"/>
      <c r="L36" s="16"/>
      <c r="M36" s="16"/>
      <c r="N36" s="16"/>
      <c r="O36" s="16"/>
      <c r="P36" s="16"/>
      <c r="Q36" s="16"/>
      <c r="R36" s="16"/>
      <c r="S36" s="16"/>
      <c r="T36" s="16"/>
      <c r="U36" s="16"/>
      <c r="V36" s="16"/>
    </row>
    <row r="37" spans="1:22">
      <c r="A37" s="16"/>
      <c r="B37" s="16"/>
      <c r="C37" s="16"/>
      <c r="D37" s="16"/>
      <c r="E37" s="16"/>
      <c r="F37" s="16"/>
      <c r="G37" s="16"/>
      <c r="H37" s="16"/>
      <c r="I37" s="16"/>
      <c r="J37" s="16"/>
      <c r="K37" s="16"/>
      <c r="L37" s="16"/>
      <c r="M37" s="16"/>
      <c r="N37" s="16"/>
      <c r="O37" s="16"/>
      <c r="P37" s="16"/>
      <c r="Q37" s="16"/>
      <c r="R37" s="16"/>
      <c r="S37" s="16"/>
      <c r="T37" s="16"/>
      <c r="U37" s="16"/>
      <c r="V37" s="16"/>
    </row>
    <row r="38" spans="1:22">
      <c r="A38" s="16"/>
      <c r="B38" s="16"/>
      <c r="C38" s="16"/>
      <c r="D38" s="16"/>
      <c r="E38" s="16"/>
      <c r="F38" s="16"/>
      <c r="G38" s="16"/>
      <c r="H38" s="16"/>
      <c r="I38" s="16"/>
      <c r="J38" s="16"/>
      <c r="K38" s="16"/>
      <c r="L38" s="16"/>
      <c r="M38" s="16"/>
      <c r="N38" s="16"/>
      <c r="O38" s="16"/>
      <c r="P38" s="16"/>
      <c r="Q38" s="16"/>
      <c r="R38" s="16"/>
      <c r="S38" s="16"/>
      <c r="T38" s="16"/>
      <c r="U38" s="16"/>
      <c r="V38" s="16"/>
    </row>
    <row r="39" spans="1:22">
      <c r="A39" s="16"/>
      <c r="B39" s="16"/>
      <c r="C39" s="16"/>
      <c r="D39" s="16"/>
      <c r="E39" s="16"/>
      <c r="F39" s="16"/>
      <c r="G39" s="16"/>
      <c r="H39" s="16"/>
      <c r="I39" s="16"/>
      <c r="J39" s="16"/>
      <c r="K39" s="16"/>
      <c r="L39" s="16"/>
      <c r="M39" s="16"/>
      <c r="N39" s="16"/>
      <c r="O39" s="16"/>
      <c r="P39" s="16"/>
      <c r="Q39" s="16"/>
      <c r="R39" s="16"/>
      <c r="S39" s="16"/>
      <c r="T39" s="16"/>
      <c r="U39" s="16"/>
      <c r="V39" s="16"/>
    </row>
    <row r="40" spans="1:22">
      <c r="A40" s="16"/>
      <c r="B40" s="16"/>
      <c r="C40" s="16"/>
      <c r="D40" s="16"/>
      <c r="E40" s="16"/>
      <c r="F40" s="16"/>
      <c r="G40" s="16"/>
      <c r="H40" s="16"/>
      <c r="I40" s="16"/>
      <c r="J40" s="16"/>
      <c r="K40" s="16"/>
      <c r="L40" s="16"/>
      <c r="M40" s="16"/>
      <c r="N40" s="16"/>
      <c r="O40" s="16"/>
      <c r="P40" s="16"/>
      <c r="Q40" s="16"/>
      <c r="R40" s="16"/>
      <c r="S40" s="16"/>
      <c r="T40" s="16"/>
      <c r="U40" s="16"/>
      <c r="V40" s="16"/>
    </row>
    <row r="41" spans="1:22">
      <c r="F41" s="16"/>
      <c r="G41" s="16"/>
      <c r="H41" s="16"/>
      <c r="I41" s="16"/>
      <c r="J41" s="16"/>
      <c r="K41" s="16"/>
      <c r="L41" s="16"/>
      <c r="M41" s="16"/>
      <c r="N41" s="16"/>
      <c r="O41" s="16"/>
      <c r="P41" s="16"/>
    </row>
    <row r="42" spans="1:22">
      <c r="F42" s="16"/>
      <c r="G42" s="16"/>
      <c r="H42" s="16"/>
      <c r="I42" s="16"/>
      <c r="J42" s="16"/>
      <c r="K42" s="16"/>
      <c r="L42" s="16"/>
      <c r="M42" s="16"/>
      <c r="N42" s="16"/>
      <c r="O42" s="16"/>
      <c r="P42" s="16"/>
    </row>
    <row r="43" spans="1:22">
      <c r="F43" s="16"/>
      <c r="G43" s="16"/>
      <c r="H43" s="16"/>
      <c r="I43" s="16"/>
      <c r="J43" s="16"/>
      <c r="K43" s="16"/>
      <c r="L43" s="16"/>
      <c r="M43" s="16"/>
      <c r="N43" s="16"/>
      <c r="O43" s="16"/>
      <c r="P43" s="16"/>
    </row>
    <row r="44" spans="1:22">
      <c r="F44" s="16"/>
      <c r="G44" s="16"/>
      <c r="H44" s="16"/>
      <c r="I44" s="16"/>
      <c r="J44" s="16"/>
      <c r="K44" s="16"/>
      <c r="L44" s="16"/>
      <c r="M44" s="16"/>
      <c r="N44" s="16"/>
      <c r="O44" s="16"/>
      <c r="P44" s="16"/>
    </row>
  </sheetData>
  <mergeCells count="2">
    <mergeCell ref="A2:D2"/>
    <mergeCell ref="A24:D24"/>
  </mergeCells>
  <conditionalFormatting sqref="C33">
    <cfRule type="containsText" dxfId="0" priority="1" operator="containsText" text="Inner Loop">
      <formula>NOT(ISERROR(SEARCH("Inner Loop",C33)))</formula>
    </cfRule>
  </conditionalFormatting>
  <dataValidations count="1">
    <dataValidation errorStyle="warning" showErrorMessage="1" errorTitle="Cr value" error="Use a capacitor that is within 10% of the recommended value" promptTitle="Resonant Capacitor Value" prompt="Enter actual value of Resonant Capacitor used" sqref="C19:C21" xr:uid="{00000000-0002-0000-0300-000000000000}"/>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1000000}">
          <x14:formula1>
            <xm:f>'tables and calculations'!$A$297:$A$299</xm:f>
          </x14:formula1>
          <xm:sqref>C25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B11"/>
  <sheetViews>
    <sheetView workbookViewId="0">
      <selection activeCell="G27" sqref="G27"/>
    </sheetView>
  </sheetViews>
  <sheetFormatPr defaultRowHeight="15"/>
  <sheetData>
    <row r="2" spans="1:2">
      <c r="A2" t="s">
        <v>537</v>
      </c>
      <c r="B2" t="s">
        <v>538</v>
      </c>
    </row>
    <row r="3" spans="1:2">
      <c r="B3" t="s">
        <v>541</v>
      </c>
    </row>
    <row r="4" spans="1:2">
      <c r="B4" t="s">
        <v>540</v>
      </c>
    </row>
    <row r="5" spans="1:2">
      <c r="B5" t="s">
        <v>539</v>
      </c>
    </row>
    <row r="7" spans="1:2">
      <c r="A7" t="s">
        <v>549</v>
      </c>
      <c r="B7" t="s">
        <v>552</v>
      </c>
    </row>
    <row r="8" spans="1:2">
      <c r="B8" t="s">
        <v>587</v>
      </c>
    </row>
    <row r="9" spans="1:2">
      <c r="B9" t="s">
        <v>614</v>
      </c>
    </row>
    <row r="10" spans="1:2">
      <c r="B10" t="s">
        <v>615</v>
      </c>
    </row>
    <row r="11" spans="1:2">
      <c r="B11" t="s">
        <v>633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5"/>
  <sheetViews>
    <sheetView workbookViewId="0">
      <selection activeCell="C15" sqref="C14:C15"/>
    </sheetView>
  </sheetViews>
  <sheetFormatPr defaultRowHeight="15"/>
  <sheetData>
    <row r="5" spans="2:2">
      <c r="B5" t="s">
        <v>548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B15:AZ95"/>
  <sheetViews>
    <sheetView topLeftCell="A72" zoomScale="70" zoomScaleNormal="70" workbookViewId="0">
      <selection activeCell="H131" sqref="H131"/>
    </sheetView>
  </sheetViews>
  <sheetFormatPr defaultRowHeight="15"/>
  <cols>
    <col min="2" max="2" width="10.140625" bestFit="1" customWidth="1"/>
    <col min="3" max="3" width="12" bestFit="1" customWidth="1"/>
    <col min="6" max="6" width="16.85546875" bestFit="1" customWidth="1"/>
    <col min="7" max="7" width="12" bestFit="1" customWidth="1"/>
    <col min="8" max="8" width="26.5703125" bestFit="1" customWidth="1"/>
    <col min="9" max="9" width="17.42578125" customWidth="1"/>
    <col min="10" max="10" width="25.85546875" bestFit="1" customWidth="1"/>
    <col min="11" max="12" width="17.42578125" customWidth="1"/>
  </cols>
  <sheetData>
    <row r="15" spans="6:8">
      <c r="F15" t="s">
        <v>601</v>
      </c>
      <c r="G15">
        <f>C19/(2*PI()*fllc*1000)*1000000</f>
        <v>8.9094848312194692</v>
      </c>
      <c r="H15" t="s">
        <v>73</v>
      </c>
    </row>
    <row r="16" spans="6:8" ht="45">
      <c r="F16" s="123" t="s">
        <v>602</v>
      </c>
      <c r="G16">
        <f>Lr/(1-(C17^2))</f>
        <v>200.80000000000018</v>
      </c>
      <c r="H16" t="s">
        <v>73</v>
      </c>
    </row>
    <row r="17" spans="2:52">
      <c r="B17" t="s">
        <v>595</v>
      </c>
      <c r="C17">
        <f>'DESIGN INPUTS AND CALCULATIONS'!C91</f>
        <v>0.97784216456684914</v>
      </c>
      <c r="F17" t="s">
        <v>604</v>
      </c>
      <c r="G17">
        <f>G15*(1-C17)/(1-C17^2)</f>
        <v>4.504649051796644</v>
      </c>
      <c r="H17" t="s">
        <v>73</v>
      </c>
    </row>
    <row r="18" spans="2:52">
      <c r="B18" t="s">
        <v>600</v>
      </c>
      <c r="C18">
        <f>1/C17</f>
        <v>1.0226599304428297</v>
      </c>
    </row>
    <row r="19" spans="2:52">
      <c r="B19" t="s">
        <v>594</v>
      </c>
      <c r="C19">
        <f>Qe_selected*Re_fl</f>
        <v>6.9974930232571948</v>
      </c>
      <c r="F19" t="s">
        <v>612</v>
      </c>
      <c r="G19">
        <f>SQRT(Lr/Cr)</f>
        <v>7.0510647511063027</v>
      </c>
      <c r="L19" t="str">
        <f>'DESIGN INPUTS AND CALCULATIONS'!C90</f>
        <v>Discrete Inductor</v>
      </c>
    </row>
    <row r="20" spans="2:52">
      <c r="F20" t="s">
        <v>613</v>
      </c>
      <c r="G20">
        <f>G19/Re_fl</f>
        <v>0.57436383212852093</v>
      </c>
    </row>
    <row r="21" spans="2:52">
      <c r="B21" t="s">
        <v>114</v>
      </c>
    </row>
    <row r="22" spans="2:52">
      <c r="B22" t="s">
        <v>597</v>
      </c>
    </row>
    <row r="23" spans="2:52">
      <c r="B23" s="20" t="s">
        <v>29</v>
      </c>
      <c r="C23" s="20" t="s">
        <v>27</v>
      </c>
      <c r="D23" s="20" t="s">
        <v>598</v>
      </c>
      <c r="E23" s="20" t="s">
        <v>599</v>
      </c>
      <c r="F23" s="20"/>
      <c r="G23" s="20"/>
      <c r="H23" s="20" t="s">
        <v>606</v>
      </c>
      <c r="I23" s="20" t="s">
        <v>603</v>
      </c>
      <c r="J23" s="20" t="s">
        <v>607</v>
      </c>
      <c r="K23" s="20" t="s">
        <v>605</v>
      </c>
      <c r="L23" s="20"/>
      <c r="M23" s="20"/>
      <c r="N23" s="20"/>
      <c r="O23" s="20"/>
      <c r="P23" s="20"/>
      <c r="Q23" s="20"/>
      <c r="R23" s="20"/>
      <c r="S23" s="20"/>
      <c r="T23" s="20"/>
      <c r="U23" s="20"/>
      <c r="V23" s="20"/>
      <c r="W23" s="20"/>
      <c r="X23" s="20"/>
      <c r="Y23" s="20"/>
      <c r="Z23" s="20"/>
      <c r="AA23" s="20"/>
      <c r="AB23" s="20"/>
      <c r="AC23" s="21"/>
      <c r="AD23" s="21"/>
      <c r="AE23" s="20"/>
      <c r="AF23" s="20"/>
      <c r="AG23" s="20"/>
      <c r="AH23" s="20"/>
      <c r="AI23" s="20"/>
      <c r="AJ23" s="20"/>
      <c r="AK23" s="20"/>
      <c r="AL23" s="20"/>
      <c r="AM23" s="20"/>
      <c r="AN23" s="20"/>
      <c r="AO23" s="20"/>
      <c r="AP23" s="20"/>
      <c r="AQ23" s="20"/>
      <c r="AR23" s="20"/>
      <c r="AS23" s="20"/>
      <c r="AT23" s="20"/>
      <c r="AU23" s="20"/>
      <c r="AV23" s="20"/>
      <c r="AW23" s="20"/>
      <c r="AX23" s="20"/>
      <c r="AY23" s="20"/>
      <c r="AZ23" s="20"/>
    </row>
    <row r="24" spans="2:52">
      <c r="B24" s="20">
        <f t="shared" ref="B24:B95" si="0">Qe_selected</f>
        <v>0.56999999999999995</v>
      </c>
      <c r="C24" s="20">
        <f t="shared" ref="C24:C95" si="1">Ln_selected</f>
        <v>4.32</v>
      </c>
      <c r="D24" s="20">
        <v>0</v>
      </c>
      <c r="E24" s="20">
        <f>D24^2</f>
        <v>0</v>
      </c>
      <c r="F24" s="20" t="e">
        <f>($C$18*(1-(1-($C$17^2))/(E24)))^2</f>
        <v>#DIV/0!</v>
      </c>
      <c r="G24" s="20" t="e">
        <f>((B24/$C$17)*(D24-(1/D24)))^2</f>
        <v>#DIV/0!</v>
      </c>
      <c r="H24" s="20" t="e">
        <f>SQRT(F24+G24)</f>
        <v>#DIV/0!</v>
      </c>
      <c r="I24" s="20" t="e">
        <f>1/(H24)</f>
        <v>#DIV/0!</v>
      </c>
      <c r="J24" s="20" t="e">
        <f>SQRT(F24)</f>
        <v>#DIV/0!</v>
      </c>
      <c r="K24" s="20" t="e">
        <f>1/J24</f>
        <v>#DIV/0!</v>
      </c>
      <c r="L24" s="20">
        <f>IF('DESIGN INPUTS AND CALCULATIONS'!$C$90="Integrated Leakage",'Integrated Leakage'!I24,'tables and calculations'!$S66)</f>
        <v>0</v>
      </c>
      <c r="M24" s="20">
        <f>IF('DESIGN INPUTS AND CALCULATIONS'!$C$90="Integrated Leakage",'Integrated Leakage'!K24,'tables and calculations'!$AO66)</f>
        <v>0</v>
      </c>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row>
    <row r="25" spans="2:52">
      <c r="B25" s="20">
        <f t="shared" si="0"/>
        <v>0.56999999999999995</v>
      </c>
      <c r="C25" s="20">
        <f t="shared" si="1"/>
        <v>4.32</v>
      </c>
      <c r="D25" s="20">
        <f>D24+0.05</f>
        <v>0.05</v>
      </c>
      <c r="E25" s="20">
        <f t="shared" ref="E25:E88" si="2">D25^2</f>
        <v>2.5000000000000005E-3</v>
      </c>
      <c r="F25" s="20">
        <f t="shared" ref="F25:F88" si="3">($C$18*(1-(1-($C$17^2))/(E25)))^2</f>
        <v>285.76030876493957</v>
      </c>
      <c r="G25" s="20">
        <f t="shared" ref="G25:G88" si="4">((B25/$C$17)*(D25-(1/D25)))^2</f>
        <v>135.23776697812497</v>
      </c>
      <c r="H25" s="20">
        <f t="shared" ref="H25:H88" si="5">SQRT(F25+G25)</f>
        <v>20.518237637357274</v>
      </c>
      <c r="I25" s="20">
        <f t="shared" ref="I25:I88" si="6">1/(H25)</f>
        <v>4.8737129263934136E-2</v>
      </c>
      <c r="J25" s="20">
        <f t="shared" ref="J25:J88" si="7">SQRT(F25)</f>
        <v>16.904446419949384</v>
      </c>
      <c r="K25" s="20">
        <f t="shared" ref="K25:K88" si="8">1/J25</f>
        <v>5.9156033575868745E-2</v>
      </c>
      <c r="L25" s="20">
        <f>IF('DESIGN INPUTS AND CALCULATIONS'!$C$90="Integrated Leakage",'Integrated Leakage'!I25,'tables and calculations'!$S67)</f>
        <v>1.086176328574846E-2</v>
      </c>
      <c r="M25" s="20">
        <f>IF('DESIGN INPUTS AND CALCULATIONS'!$C$90="Integrated Leakage",'Integrated Leakage'!K25,'tables and calculations'!$AO67)</f>
        <v>1.0945575902008826E-2</v>
      </c>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row>
    <row r="26" spans="2:52">
      <c r="B26" s="20">
        <f t="shared" si="0"/>
        <v>0.56999999999999995</v>
      </c>
      <c r="C26" s="20">
        <f t="shared" si="1"/>
        <v>4.32</v>
      </c>
      <c r="D26" s="20">
        <f t="shared" ref="D26:D89" si="9">D25+0.05</f>
        <v>0.1</v>
      </c>
      <c r="E26" s="20">
        <f t="shared" si="2"/>
        <v>1.0000000000000002E-2</v>
      </c>
      <c r="F26" s="20">
        <f t="shared" si="3"/>
        <v>11.96548804780873</v>
      </c>
      <c r="G26" s="20">
        <f t="shared" si="4"/>
        <v>33.3029404125</v>
      </c>
      <c r="H26" s="20">
        <f t="shared" si="5"/>
        <v>6.7281816607690317</v>
      </c>
      <c r="I26" s="20">
        <f t="shared" si="6"/>
        <v>0.14862856718492645</v>
      </c>
      <c r="J26" s="20">
        <f t="shared" si="7"/>
        <v>3.4591166571552239</v>
      </c>
      <c r="K26" s="20">
        <f t="shared" si="8"/>
        <v>0.28909114641493461</v>
      </c>
      <c r="L26" s="20">
        <f>IF('DESIGN INPUTS AND CALCULATIONS'!$C$90="Integrated Leakage",'Integrated Leakage'!I26,'tables and calculations'!$S68)</f>
        <v>4.4186246608772566E-2</v>
      </c>
      <c r="M26" s="20">
        <f>IF('DESIGN INPUTS AND CALCULATIONS'!$C$90="Integrated Leakage",'Integrated Leakage'!K26,'tables and calculations'!$AO68)</f>
        <v>4.5627371770886216E-2</v>
      </c>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row>
    <row r="27" spans="2:52">
      <c r="B27" s="20">
        <f t="shared" si="0"/>
        <v>0.56999999999999995</v>
      </c>
      <c r="C27" s="20">
        <f t="shared" si="1"/>
        <v>4.32</v>
      </c>
      <c r="D27" s="20">
        <f t="shared" si="9"/>
        <v>0.15000000000000002</v>
      </c>
      <c r="E27" s="20">
        <f t="shared" si="2"/>
        <v>2.2500000000000006E-2</v>
      </c>
      <c r="F27" s="20">
        <f t="shared" si="3"/>
        <v>0.93942768022559497</v>
      </c>
      <c r="G27" s="20">
        <f t="shared" si="4"/>
        <v>14.429896136458328</v>
      </c>
      <c r="H27" s="20">
        <f t="shared" si="5"/>
        <v>3.9203729180632707</v>
      </c>
      <c r="I27" s="20">
        <f t="shared" si="6"/>
        <v>0.2550777747169054</v>
      </c>
      <c r="J27" s="20">
        <f t="shared" si="7"/>
        <v>0.96924077515630502</v>
      </c>
      <c r="K27" s="20">
        <f t="shared" si="8"/>
        <v>1.0317353805495177</v>
      </c>
      <c r="L27" s="20">
        <f>IF('DESIGN INPUTS AND CALCULATIONS'!$C$90="Integrated Leakage",'Integrated Leakage'!I27,'tables and calculations'!$S69)</f>
        <v>0.10215830074416903</v>
      </c>
      <c r="M27" s="20">
        <f>IF('DESIGN INPUTS AND CALCULATIONS'!$C$90="Integrated Leakage",'Integrated Leakage'!K27,'tables and calculations'!$AO69)</f>
        <v>0.11041687474411213</v>
      </c>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row>
    <row r="28" spans="2:52">
      <c r="B28" s="20">
        <f t="shared" si="0"/>
        <v>0.56999999999999995</v>
      </c>
      <c r="C28" s="20">
        <f t="shared" si="1"/>
        <v>4.32</v>
      </c>
      <c r="D28" s="20">
        <f t="shared" si="9"/>
        <v>0.2</v>
      </c>
      <c r="E28" s="20">
        <f t="shared" si="2"/>
        <v>4.0000000000000008E-2</v>
      </c>
      <c r="F28" s="20">
        <f t="shared" si="3"/>
        <v>9.5617529880475689E-3</v>
      </c>
      <c r="G28" s="20">
        <f t="shared" si="4"/>
        <v>7.828790399999999</v>
      </c>
      <c r="H28" s="20">
        <f t="shared" si="5"/>
        <v>2.7997057261412399</v>
      </c>
      <c r="I28" s="20">
        <f t="shared" si="6"/>
        <v>0.35718039601907497</v>
      </c>
      <c r="J28" s="20">
        <f t="shared" si="7"/>
        <v>9.7784216456683684E-2</v>
      </c>
      <c r="K28" s="20">
        <f t="shared" si="8"/>
        <v>10.226599304428426</v>
      </c>
      <c r="L28" s="20">
        <f>IF('DESIGN INPUTS AND CALCULATIONS'!$C$90="Integrated Leakage",'Integrated Leakage'!I28,'tables and calculations'!$S70)</f>
        <v>0.18818153918314182</v>
      </c>
      <c r="M28" s="20">
        <f>IF('DESIGN INPUTS AND CALCULATIONS'!$C$90="Integrated Leakage",'Integrated Leakage'!K28,'tables and calculations'!$AO70)</f>
        <v>0.21951207327123759</v>
      </c>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row>
    <row r="29" spans="2:52">
      <c r="B29" s="20">
        <f t="shared" si="0"/>
        <v>0.56999999999999995</v>
      </c>
      <c r="C29" s="20">
        <f t="shared" si="1"/>
        <v>4.32</v>
      </c>
      <c r="D29" s="20">
        <f t="shared" si="9"/>
        <v>0.25</v>
      </c>
      <c r="E29" s="20">
        <f t="shared" si="2"/>
        <v>6.25E-2</v>
      </c>
      <c r="F29" s="20">
        <f t="shared" si="3"/>
        <v>9.3376494023904744E-2</v>
      </c>
      <c r="G29" s="20">
        <f t="shared" si="4"/>
        <v>4.7783144531249988</v>
      </c>
      <c r="H29" s="20">
        <f t="shared" si="5"/>
        <v>2.2071907364677172</v>
      </c>
      <c r="I29" s="20">
        <f t="shared" si="6"/>
        <v>0.4530646053726885</v>
      </c>
      <c r="J29" s="20">
        <f t="shared" si="7"/>
        <v>0.30557567642714095</v>
      </c>
      <c r="K29" s="20">
        <f t="shared" si="8"/>
        <v>3.2725117774170487</v>
      </c>
      <c r="L29" s="20">
        <f>IF('DESIGN INPUTS AND CALCULATIONS'!$C$90="Integrated Leakage",'Integrated Leakage'!I29,'tables and calculations'!$S71)</f>
        <v>0.30598372888725661</v>
      </c>
      <c r="M29" s="20">
        <f>IF('DESIGN INPUTS AND CALCULATIONS'!$C$90="Integrated Leakage",'Integrated Leakage'!K29,'tables and calculations'!$AO71)</f>
        <v>0.4044939166836643</v>
      </c>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row>
    <row r="30" spans="2:52">
      <c r="B30" s="20">
        <f t="shared" si="0"/>
        <v>0.56999999999999995</v>
      </c>
      <c r="C30" s="20">
        <f t="shared" si="1"/>
        <v>4.32</v>
      </c>
      <c r="D30" s="20">
        <f t="shared" si="9"/>
        <v>0.3</v>
      </c>
      <c r="E30" s="20">
        <f t="shared" si="2"/>
        <v>0.09</v>
      </c>
      <c r="F30" s="20">
        <f t="shared" si="3"/>
        <v>0.27529409112521147</v>
      </c>
      <c r="G30" s="20">
        <f t="shared" si="4"/>
        <v>3.1264570458333334</v>
      </c>
      <c r="H30" s="20">
        <f t="shared" si="5"/>
        <v>1.8443836740110624</v>
      </c>
      <c r="I30" s="20">
        <f t="shared" si="6"/>
        <v>0.54218653856616283</v>
      </c>
      <c r="J30" s="20">
        <f t="shared" si="7"/>
        <v>0.52468475404304582</v>
      </c>
      <c r="K30" s="20">
        <f t="shared" si="8"/>
        <v>1.9059063414637709</v>
      </c>
      <c r="L30" s="20">
        <f>IF('DESIGN INPUTS AND CALCULATIONS'!$C$90="Integrated Leakage",'Integrated Leakage'!I30,'tables and calculations'!$S72)</f>
        <v>0.45707987625721741</v>
      </c>
      <c r="M30" s="20">
        <f>IF('DESIGN INPUTS AND CALCULATIONS'!$C$90="Integrated Leakage",'Integrated Leakage'!K30,'tables and calculations'!$AO72)</f>
        <v>0.74596892679145643</v>
      </c>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row>
    <row r="31" spans="2:52">
      <c r="B31" s="20">
        <f t="shared" si="0"/>
        <v>0.56999999999999995</v>
      </c>
      <c r="C31" s="20">
        <f t="shared" si="1"/>
        <v>4.32</v>
      </c>
      <c r="D31" s="20">
        <f t="shared" si="9"/>
        <v>0.35</v>
      </c>
      <c r="E31" s="20">
        <f t="shared" si="2"/>
        <v>0.12249999999999998</v>
      </c>
      <c r="F31" s="20">
        <f t="shared" si="3"/>
        <v>0.4313870507142612</v>
      </c>
      <c r="G31" s="20">
        <f t="shared" si="4"/>
        <v>2.135848050573979</v>
      </c>
      <c r="H31" s="20">
        <f t="shared" si="5"/>
        <v>1.6022593739118021</v>
      </c>
      <c r="I31" s="20">
        <f t="shared" si="6"/>
        <v>0.62411867659015241</v>
      </c>
      <c r="J31" s="20">
        <f t="shared" si="7"/>
        <v>0.6568006171695191</v>
      </c>
      <c r="K31" s="20">
        <f t="shared" si="8"/>
        <v>1.5225320650724994</v>
      </c>
      <c r="L31" s="20">
        <f>IF('DESIGN INPUTS AND CALCULATIONS'!$C$90="Integrated Leakage",'Integrated Leakage'!I31,'tables and calculations'!$S73)</f>
        <v>0.63558728219405447</v>
      </c>
      <c r="M31" s="20">
        <f>IF('DESIGN INPUTS AND CALCULATIONS'!$C$90="Integrated Leakage",'Integrated Leakage'!K31,'tables and calculations'!$AO73)</f>
        <v>1.5193688213846801</v>
      </c>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2:52">
      <c r="B32" s="20">
        <f t="shared" si="0"/>
        <v>0.56999999999999995</v>
      </c>
      <c r="C32" s="20">
        <f t="shared" si="1"/>
        <v>4.32</v>
      </c>
      <c r="D32" s="20">
        <f t="shared" si="9"/>
        <v>0.39999999999999997</v>
      </c>
      <c r="E32" s="20">
        <f t="shared" si="2"/>
        <v>0.15999999999999998</v>
      </c>
      <c r="F32" s="20">
        <f t="shared" si="3"/>
        <v>0.55137885956175336</v>
      </c>
      <c r="G32" s="20">
        <f t="shared" si="4"/>
        <v>1.4984794124999998</v>
      </c>
      <c r="H32" s="20">
        <f t="shared" si="5"/>
        <v>1.4317326119292502</v>
      </c>
      <c r="I32" s="20">
        <f t="shared" si="6"/>
        <v>0.69845444021318104</v>
      </c>
      <c r="J32" s="20">
        <f t="shared" si="7"/>
        <v>0.7425488937179513</v>
      </c>
      <c r="K32" s="20">
        <f t="shared" si="8"/>
        <v>1.346712665603726</v>
      </c>
      <c r="L32" s="20">
        <f>IF('DESIGN INPUTS AND CALCULATIONS'!$C$90="Integrated Leakage",'Integrated Leakage'!I32,'tables and calculations'!$S74)</f>
        <v>0.82223010529934804</v>
      </c>
      <c r="M32" s="20">
        <f>IF('DESIGN INPUTS AND CALCULATIONS'!$C$90="Integrated Leakage",'Integrated Leakage'!K32,'tables and calculations'!$AO74)</f>
        <v>4.6449402965705833</v>
      </c>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2:52">
      <c r="B33" s="20">
        <f t="shared" si="0"/>
        <v>0.56999999999999995</v>
      </c>
      <c r="C33" s="20">
        <f t="shared" si="1"/>
        <v>4.32</v>
      </c>
      <c r="D33" s="20">
        <f t="shared" si="9"/>
        <v>0.44999999999999996</v>
      </c>
      <c r="E33" s="20">
        <f t="shared" si="2"/>
        <v>0.20249999999999996</v>
      </c>
      <c r="F33" s="20">
        <f t="shared" si="3"/>
        <v>0.64214199696666296</v>
      </c>
      <c r="G33" s="20">
        <f t="shared" si="4"/>
        <v>1.0672067096064815</v>
      </c>
      <c r="H33" s="20">
        <f t="shared" si="5"/>
        <v>1.307420631079816</v>
      </c>
      <c r="I33" s="20">
        <f t="shared" si="6"/>
        <v>0.76486478507998357</v>
      </c>
      <c r="J33" s="20">
        <f t="shared" si="7"/>
        <v>0.80133762982070356</v>
      </c>
      <c r="K33" s="20">
        <f t="shared" si="8"/>
        <v>1.247913442207558</v>
      </c>
      <c r="L33" s="20">
        <f>IF('DESIGN INPUTS AND CALCULATIONS'!$C$90="Integrated Leakage",'Integrated Leakage'!I33,'tables and calculations'!$S77)</f>
        <v>0.9861699280068007</v>
      </c>
      <c r="M33" s="20">
        <f>IF('DESIGN INPUTS AND CALCULATIONS'!$C$90="Integrated Leakage",'Integrated Leakage'!K33,'tables and calculations'!$AO77)</f>
        <v>11.314671531336339</v>
      </c>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row>
    <row r="34" spans="2:52">
      <c r="B34" s="20">
        <f t="shared" si="0"/>
        <v>0.56999999999999995</v>
      </c>
      <c r="C34" s="20">
        <f t="shared" si="1"/>
        <v>4.32</v>
      </c>
      <c r="D34" s="20">
        <f t="shared" si="9"/>
        <v>0.49999999999999994</v>
      </c>
      <c r="E34" s="20">
        <f t="shared" si="2"/>
        <v>0.24999999999999994</v>
      </c>
      <c r="F34" s="20">
        <f t="shared" si="3"/>
        <v>0.71130478087649418</v>
      </c>
      <c r="G34" s="20">
        <f t="shared" si="4"/>
        <v>0.76453031250000025</v>
      </c>
      <c r="H34" s="20">
        <f t="shared" si="5"/>
        <v>1.2148395340029459</v>
      </c>
      <c r="I34" s="20">
        <f t="shared" si="6"/>
        <v>0.82315398207774748</v>
      </c>
      <c r="J34" s="20">
        <f t="shared" si="7"/>
        <v>0.84338886693890747</v>
      </c>
      <c r="K34" s="20">
        <f t="shared" si="8"/>
        <v>1.1856926729771937</v>
      </c>
      <c r="L34" s="20">
        <f>IF('DESIGN INPUTS AND CALCULATIONS'!$C$90="Integrated Leakage",'Integrated Leakage'!I34,'tables and calculations'!$S78)</f>
        <v>1.1013715499889249</v>
      </c>
      <c r="M34" s="20">
        <f>IF('DESIGN INPUTS AND CALCULATIONS'!$C$90="Integrated Leakage",'Integrated Leakage'!K34,'tables and calculations'!$AO78)</f>
        <v>3.2726878384287517</v>
      </c>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2:52">
      <c r="B35" s="20">
        <f t="shared" si="0"/>
        <v>0.56999999999999995</v>
      </c>
      <c r="C35" s="20">
        <f t="shared" si="1"/>
        <v>4.32</v>
      </c>
      <c r="D35" s="20">
        <f t="shared" si="9"/>
        <v>0.54999999999999993</v>
      </c>
      <c r="E35" s="20">
        <f t="shared" si="2"/>
        <v>0.30249999999999994</v>
      </c>
      <c r="F35" s="20">
        <f t="shared" si="3"/>
        <v>0.76475379473840199</v>
      </c>
      <c r="G35" s="20">
        <f t="shared" si="4"/>
        <v>0.54648121262913241</v>
      </c>
      <c r="H35" s="20">
        <f t="shared" si="5"/>
        <v>1.1450917026018197</v>
      </c>
      <c r="I35" s="20">
        <f t="shared" si="6"/>
        <v>0.87329250376004852</v>
      </c>
      <c r="J35" s="20">
        <f t="shared" si="7"/>
        <v>0.87450202672057997</v>
      </c>
      <c r="K35" s="20">
        <f t="shared" si="8"/>
        <v>1.1435079273058324</v>
      </c>
      <c r="L35" s="20">
        <f>IF('DESIGN INPUTS AND CALCULATIONS'!$C$90="Integrated Leakage",'Integrated Leakage'!I35,'tables and calculations'!$S81)</f>
        <v>1.1625360000604663</v>
      </c>
      <c r="M35" s="20">
        <f>IF('DESIGN INPUTS AND CALCULATIONS'!$C$90="Integrated Leakage",'Integrated Leakage'!K35,'tables and calculations'!$AO81)</f>
        <v>2.1447483442019886</v>
      </c>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2:52">
      <c r="B36" s="20">
        <f t="shared" si="0"/>
        <v>0.56999999999999995</v>
      </c>
      <c r="C36" s="20">
        <f t="shared" si="1"/>
        <v>4.32</v>
      </c>
      <c r="D36" s="20">
        <f t="shared" si="9"/>
        <v>0.6</v>
      </c>
      <c r="E36" s="20">
        <f t="shared" si="2"/>
        <v>0.36</v>
      </c>
      <c r="F36" s="20">
        <f t="shared" si="3"/>
        <v>0.80670240847310348</v>
      </c>
      <c r="G36" s="20">
        <f t="shared" si="4"/>
        <v>0.3866069333333334</v>
      </c>
      <c r="H36" s="20">
        <f t="shared" si="5"/>
        <v>1.0923869926937233</v>
      </c>
      <c r="I36" s="20">
        <f t="shared" si="6"/>
        <v>0.91542649874848314</v>
      </c>
      <c r="J36" s="20">
        <f t="shared" si="7"/>
        <v>0.89816613634288367</v>
      </c>
      <c r="K36" s="20">
        <f t="shared" si="8"/>
        <v>1.1133797629821129</v>
      </c>
      <c r="L36" s="20">
        <f>IF('DESIGN INPUTS AND CALCULATIONS'!$C$90="Integrated Leakage",'Integrated Leakage'!I36,'tables and calculations'!$S82)</f>
        <v>1.1818237286354756</v>
      </c>
      <c r="M36" s="20">
        <f>IF('DESIGN INPUTS AND CALCULATIONS'!$C$90="Integrated Leakage",'Integrated Leakage'!K36,'tables and calculations'!$AO82)</f>
        <v>1.6992979078041879</v>
      </c>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2:52">
      <c r="B37" s="20">
        <f t="shared" si="0"/>
        <v>0.56999999999999995</v>
      </c>
      <c r="C37" s="20">
        <f t="shared" si="1"/>
        <v>4.32</v>
      </c>
      <c r="D37" s="20">
        <f t="shared" si="9"/>
        <v>0.65</v>
      </c>
      <c r="E37" s="20">
        <f t="shared" si="2"/>
        <v>0.42250000000000004</v>
      </c>
      <c r="F37" s="20">
        <f t="shared" si="3"/>
        <v>0.84012325579513825</v>
      </c>
      <c r="G37" s="20">
        <f t="shared" si="4"/>
        <v>0.26821894809541408</v>
      </c>
      <c r="H37" s="20">
        <f t="shared" si="5"/>
        <v>1.0527783260927024</v>
      </c>
      <c r="I37" s="20">
        <f t="shared" si="6"/>
        <v>0.94986757916209708</v>
      </c>
      <c r="J37" s="20">
        <f t="shared" si="7"/>
        <v>0.91658237807364495</v>
      </c>
      <c r="K37" s="20">
        <f t="shared" si="8"/>
        <v>1.0910094105252945</v>
      </c>
      <c r="L37" s="20">
        <f>IF('DESIGN INPUTS AND CALCULATIONS'!$C$90="Integrated Leakage",'Integrated Leakage'!I37,'tables and calculations'!$S83)</f>
        <v>1.1754393715872939</v>
      </c>
      <c r="M37" s="20">
        <f>IF('DESIGN INPUTS AND CALCULATIONS'!$C$90="Integrated Leakage",'Integrated Leakage'!K37,'tables and calculations'!$AO83)</f>
        <v>1.4628504115168182</v>
      </c>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row>
    <row r="38" spans="2:52">
      <c r="B38" s="20">
        <f t="shared" si="0"/>
        <v>0.56999999999999995</v>
      </c>
      <c r="C38" s="20">
        <f t="shared" si="1"/>
        <v>4.32</v>
      </c>
      <c r="D38" s="20">
        <f t="shared" si="9"/>
        <v>0.70000000000000007</v>
      </c>
      <c r="E38" s="20">
        <f t="shared" si="2"/>
        <v>0.4900000000000001</v>
      </c>
      <c r="F38" s="20">
        <f t="shared" si="3"/>
        <v>0.86712431822066183</v>
      </c>
      <c r="G38" s="20">
        <f t="shared" si="4"/>
        <v>0.18036674311224474</v>
      </c>
      <c r="H38" s="20">
        <f t="shared" si="5"/>
        <v>1.0234701076889869</v>
      </c>
      <c r="I38" s="20">
        <f t="shared" si="6"/>
        <v>0.9770681063250759</v>
      </c>
      <c r="J38" s="20">
        <f t="shared" si="7"/>
        <v>0.93119510212450207</v>
      </c>
      <c r="K38" s="20">
        <f t="shared" si="8"/>
        <v>1.0738888098944259</v>
      </c>
      <c r="L38" s="20">
        <f>IF('DESIGN INPUTS AND CALCULATIONS'!$C$90="Integrated Leakage",'Integrated Leakage'!I38,'tables and calculations'!$S84)</f>
        <v>1.1557412226276402</v>
      </c>
      <c r="M38" s="20">
        <f>IF('DESIGN INPUTS AND CALCULATIONS'!$C$90="Integrated Leakage",'Integrated Leakage'!K38,'tables and calculations'!$AO84)</f>
        <v>1.3174004387250606</v>
      </c>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row>
    <row r="39" spans="2:52">
      <c r="B39" s="20">
        <f t="shared" si="0"/>
        <v>0.56999999999999995</v>
      </c>
      <c r="C39" s="20">
        <f t="shared" si="1"/>
        <v>4.32</v>
      </c>
      <c r="D39" s="20">
        <f t="shared" si="9"/>
        <v>0.75000000000000011</v>
      </c>
      <c r="E39" s="20">
        <f t="shared" si="2"/>
        <v>0.56250000000000022</v>
      </c>
      <c r="F39" s="20">
        <f t="shared" si="3"/>
        <v>0.88921863984391658</v>
      </c>
      <c r="G39" s="20">
        <f t="shared" si="4"/>
        <v>0.11562341145833314</v>
      </c>
      <c r="H39" s="20">
        <f t="shared" si="5"/>
        <v>1.0024181020423812</v>
      </c>
      <c r="I39" s="20">
        <f t="shared" si="6"/>
        <v>0.99758773107004506</v>
      </c>
      <c r="J39" s="20">
        <f t="shared" si="7"/>
        <v>0.9429839022188643</v>
      </c>
      <c r="K39" s="20">
        <f t="shared" si="8"/>
        <v>1.0604634900415324</v>
      </c>
      <c r="L39" s="20">
        <f>IF('DESIGN INPUTS AND CALCULATIONS'!$C$90="Integrated Leakage",'Integrated Leakage'!I39,'tables and calculations'!$S85)</f>
        <v>1.1301861229760757</v>
      </c>
      <c r="M39" s="20">
        <f>IF('DESIGN INPUTS AND CALCULATIONS'!$C$90="Integrated Leakage",'Integrated Leakage'!K39,'tables and calculations'!$AO85)</f>
        <v>1.2195730916286696</v>
      </c>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row>
    <row r="40" spans="2:52">
      <c r="B40" s="20">
        <f t="shared" si="0"/>
        <v>0.56999999999999995</v>
      </c>
      <c r="C40" s="20">
        <f t="shared" si="1"/>
        <v>4.32</v>
      </c>
      <c r="D40" s="20">
        <f t="shared" si="9"/>
        <v>0.80000000000000016</v>
      </c>
      <c r="E40" s="20">
        <f t="shared" si="2"/>
        <v>0.64000000000000024</v>
      </c>
      <c r="F40" s="20">
        <f t="shared" si="3"/>
        <v>0.90750805372260979</v>
      </c>
      <c r="G40" s="20">
        <f t="shared" si="4"/>
        <v>6.8807728124999884E-2</v>
      </c>
      <c r="H40" s="20">
        <f t="shared" si="5"/>
        <v>0.98808693030907446</v>
      </c>
      <c r="I40" s="20">
        <f t="shared" si="6"/>
        <v>1.0120567020223605</v>
      </c>
      <c r="J40" s="20">
        <f t="shared" si="7"/>
        <v>0.95263217126161015</v>
      </c>
      <c r="K40" s="20">
        <f t="shared" si="8"/>
        <v>1.0497231042235942</v>
      </c>
      <c r="L40" s="20">
        <f>IF('DESIGN INPUTS AND CALCULATIONS'!$C$90="Integrated Leakage",'Integrated Leakage'!I40,'tables and calculations'!$S86)</f>
        <v>1.1027497992242876</v>
      </c>
      <c r="M40" s="20">
        <f>IF('DESIGN INPUTS AND CALCULATIONS'!$C$90="Integrated Leakage",'Integrated Leakage'!K40,'tables and calculations'!$AO86)</f>
        <v>1.1497004449340715</v>
      </c>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2:52">
      <c r="B41" s="20">
        <f t="shared" si="0"/>
        <v>0.56999999999999995</v>
      </c>
      <c r="C41" s="20">
        <f t="shared" si="1"/>
        <v>4.32</v>
      </c>
      <c r="D41" s="20">
        <f t="shared" si="9"/>
        <v>0.8500000000000002</v>
      </c>
      <c r="E41" s="20">
        <f t="shared" si="2"/>
        <v>0.72250000000000036</v>
      </c>
      <c r="F41" s="20">
        <f t="shared" si="3"/>
        <v>0.92280696242579641</v>
      </c>
      <c r="G41" s="20">
        <f t="shared" si="4"/>
        <v>3.6215986083477418E-2</v>
      </c>
      <c r="H41" s="20">
        <f t="shared" si="5"/>
        <v>0.97929717068378885</v>
      </c>
      <c r="I41" s="20">
        <f t="shared" si="6"/>
        <v>1.0211404974260831</v>
      </c>
      <c r="J41" s="20">
        <f t="shared" si="7"/>
        <v>0.96062842057988085</v>
      </c>
      <c r="K41" s="20">
        <f t="shared" si="8"/>
        <v>1.0409852327670595</v>
      </c>
      <c r="L41" s="20">
        <f>IF('DESIGN INPUTS AND CALCULATIONS'!$C$90="Integrated Leakage",'Integrated Leakage'!I41,'tables and calculations'!$S87)</f>
        <v>1.0753824295372938</v>
      </c>
      <c r="M41" s="20">
        <f>IF('DESIGN INPUTS AND CALCULATIONS'!$C$90="Integrated Leakage",'Integrated Leakage'!K41,'tables and calculations'!$AO87)</f>
        <v>1.0975840628827056</v>
      </c>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2:52">
      <c r="B42" s="20">
        <f t="shared" si="0"/>
        <v>0.56999999999999995</v>
      </c>
      <c r="C42" s="20">
        <f t="shared" si="1"/>
        <v>4.32</v>
      </c>
      <c r="D42" s="20">
        <f t="shared" si="9"/>
        <v>0.90000000000000024</v>
      </c>
      <c r="E42" s="20">
        <f t="shared" si="2"/>
        <v>0.81000000000000039</v>
      </c>
      <c r="F42" s="20">
        <f t="shared" si="3"/>
        <v>0.93572608160053983</v>
      </c>
      <c r="G42" s="20">
        <f t="shared" si="4"/>
        <v>1.5143782870370274E-2</v>
      </c>
      <c r="H42" s="20">
        <f t="shared" si="5"/>
        <v>0.97512556343832468</v>
      </c>
      <c r="I42" s="20">
        <f t="shared" si="6"/>
        <v>1.025508957506936</v>
      </c>
      <c r="J42" s="20">
        <f t="shared" si="7"/>
        <v>0.96732935528729813</v>
      </c>
      <c r="K42" s="20">
        <f t="shared" si="8"/>
        <v>1.0337740651972653</v>
      </c>
      <c r="L42" s="20">
        <f>IF('DESIGN INPUTS AND CALCULATIONS'!$C$90="Integrated Leakage",'Integrated Leakage'!I42,'tables and calculations'!$S88)</f>
        <v>1.0489581456559001</v>
      </c>
      <c r="M42" s="20">
        <f>IF('DESIGN INPUTS AND CALCULATIONS'!$C$90="Integrated Leakage",'Integrated Leakage'!K42,'tables and calculations'!$AO88)</f>
        <v>1.0574156632457532</v>
      </c>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row>
    <row r="43" spans="2:52">
      <c r="B43" s="20">
        <f t="shared" si="0"/>
        <v>0.56999999999999995</v>
      </c>
      <c r="C43" s="20">
        <f t="shared" si="1"/>
        <v>4.32</v>
      </c>
      <c r="D43" s="20">
        <f t="shared" si="9"/>
        <v>0.95000000000000029</v>
      </c>
      <c r="E43" s="20">
        <f t="shared" si="2"/>
        <v>0.90250000000000052</v>
      </c>
      <c r="F43" s="20">
        <f t="shared" si="3"/>
        <v>0.94672969290263997</v>
      </c>
      <c r="G43" s="20">
        <f t="shared" si="4"/>
        <v>3.5791031249999597E-3</v>
      </c>
      <c r="H43" s="20">
        <f t="shared" si="5"/>
        <v>0.97483783063012075</v>
      </c>
      <c r="I43" s="20">
        <f t="shared" si="6"/>
        <v>1.0258116463880098</v>
      </c>
      <c r="J43" s="20">
        <f t="shared" si="7"/>
        <v>0.9730003560650119</v>
      </c>
      <c r="K43" s="20">
        <f t="shared" si="8"/>
        <v>1.0277488530879675</v>
      </c>
      <c r="L43" s="20">
        <f>IF('DESIGN INPUTS AND CALCULATIONS'!$C$90="Integrated Leakage",'Integrated Leakage'!I43,'tables and calculations'!$S89)</f>
        <v>1.0238078923860083</v>
      </c>
      <c r="M43" s="20">
        <f>IF('DESIGN INPUTS AND CALCULATIONS'!$C$90="Integrated Leakage",'Integrated Leakage'!K43,'tables and calculations'!$AO89)</f>
        <v>1.0256491143555262</v>
      </c>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2:52">
      <c r="B44" s="20">
        <f t="shared" si="0"/>
        <v>0.56999999999999995</v>
      </c>
      <c r="C44" s="20">
        <f t="shared" si="1"/>
        <v>4.32</v>
      </c>
      <c r="D44" s="20">
        <f t="shared" si="9"/>
        <v>1.0000000000000002</v>
      </c>
      <c r="E44" s="20">
        <f t="shared" si="2"/>
        <v>1.0000000000000004</v>
      </c>
      <c r="F44" s="20">
        <f t="shared" si="3"/>
        <v>0.95617529880478092</v>
      </c>
      <c r="G44" s="20">
        <f t="shared" si="4"/>
        <v>6.7012008265294769E-32</v>
      </c>
      <c r="H44" s="20">
        <f t="shared" si="5"/>
        <v>0.97784216456684914</v>
      </c>
      <c r="I44" s="20">
        <f t="shared" si="6"/>
        <v>1.0226599304428297</v>
      </c>
      <c r="J44" s="20">
        <f t="shared" si="7"/>
        <v>0.97784216456684914</v>
      </c>
      <c r="K44" s="20">
        <f t="shared" si="8"/>
        <v>1.0226599304428297</v>
      </c>
      <c r="L44" s="20">
        <f>IF('DESIGN INPUTS AND CALCULATIONS'!$C$90="Integrated Leakage",'Integrated Leakage'!I44,'tables and calculations'!$S90)</f>
        <v>1</v>
      </c>
      <c r="M44" s="20">
        <f>IF('DESIGN INPUTS AND CALCULATIONS'!$C$90="Integrated Leakage",'Integrated Leakage'!K44,'tables and calculations'!$AO90)</f>
        <v>1</v>
      </c>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2:52">
      <c r="B45" s="20">
        <f t="shared" si="0"/>
        <v>0.56999999999999995</v>
      </c>
      <c r="C45" s="20">
        <f t="shared" si="1"/>
        <v>4.32</v>
      </c>
      <c r="D45" s="20">
        <f t="shared" si="9"/>
        <v>1.0500000000000003</v>
      </c>
      <c r="E45" s="20">
        <f t="shared" si="2"/>
        <v>1.1025000000000005</v>
      </c>
      <c r="F45" s="20">
        <f t="shared" si="3"/>
        <v>0.96434147110565183</v>
      </c>
      <c r="G45" s="20">
        <f t="shared" si="4"/>
        <v>3.2380333971088792E-3</v>
      </c>
      <c r="H45" s="20">
        <f t="shared" si="5"/>
        <v>0.98365619222508871</v>
      </c>
      <c r="I45" s="20">
        <f t="shared" si="6"/>
        <v>1.0166153661249675</v>
      </c>
      <c r="J45" s="20">
        <f t="shared" si="7"/>
        <v>0.98200889563468408</v>
      </c>
      <c r="K45" s="20">
        <f t="shared" si="8"/>
        <v>1.0183207142473878</v>
      </c>
      <c r="L45" s="20">
        <f>IF('DESIGN INPUTS AND CALCULATIONS'!$C$90="Integrated Leakage",'Integrated Leakage'!I45,'tables and calculations'!$S91)</f>
        <v>0.97748339486532076</v>
      </c>
      <c r="M45" s="20">
        <f>IF('DESIGN INPUTS AND CALCULATIONS'!$C$90="Integrated Leakage",'Integrated Leakage'!K45,'tables and calculations'!$AO91)</f>
        <v>0.9789324354618677</v>
      </c>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row>
    <row r="46" spans="2:52">
      <c r="B46" s="20">
        <f t="shared" si="0"/>
        <v>0.56999999999999995</v>
      </c>
      <c r="C46" s="20">
        <f t="shared" si="1"/>
        <v>4.32</v>
      </c>
      <c r="D46" s="20">
        <f t="shared" si="9"/>
        <v>1.1000000000000003</v>
      </c>
      <c r="E46" s="20">
        <f t="shared" si="2"/>
        <v>1.2100000000000006</v>
      </c>
      <c r="F46" s="20">
        <f t="shared" si="3"/>
        <v>0.97144768035296825</v>
      </c>
      <c r="G46" s="20">
        <f t="shared" si="4"/>
        <v>1.238412737603313E-2</v>
      </c>
      <c r="H46" s="20">
        <f t="shared" si="5"/>
        <v>0.99188296070101001</v>
      </c>
      <c r="I46" s="20">
        <f t="shared" si="6"/>
        <v>1.0081834648044092</v>
      </c>
      <c r="J46" s="20">
        <f t="shared" si="7"/>
        <v>0.98562045451226721</v>
      </c>
      <c r="K46" s="20">
        <f t="shared" si="8"/>
        <v>1.0145893334720295</v>
      </c>
      <c r="L46" s="20">
        <f>IF('DESIGN INPUTS AND CALCULATIONS'!$C$90="Integrated Leakage",'Integrated Leakage'!I46,'tables and calculations'!$S92)</f>
        <v>0.95615914053742157</v>
      </c>
      <c r="M46" s="20">
        <f>IF('DESIGN INPUTS AND CALCULATIONS'!$C$90="Integrated Leakage",'Integrated Leakage'!K46,'tables and calculations'!$AO92)</f>
        <v>0.96137716323843514</v>
      </c>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2:52">
      <c r="B47" s="20">
        <f t="shared" si="0"/>
        <v>0.56999999999999995</v>
      </c>
      <c r="C47" s="20">
        <f t="shared" si="1"/>
        <v>4.32</v>
      </c>
      <c r="D47" s="20">
        <f t="shared" si="9"/>
        <v>1.1500000000000004</v>
      </c>
      <c r="E47" s="20">
        <f t="shared" si="2"/>
        <v>1.3225000000000009</v>
      </c>
      <c r="F47" s="20">
        <f t="shared" si="3"/>
        <v>0.97766860577529713</v>
      </c>
      <c r="G47" s="20">
        <f t="shared" si="4"/>
        <v>2.6722430015359278E-2</v>
      </c>
      <c r="H47" s="20">
        <f t="shared" si="5"/>
        <v>1.0021931130229624</v>
      </c>
      <c r="I47" s="20">
        <f t="shared" si="6"/>
        <v>0.99781168619653826</v>
      </c>
      <c r="J47" s="20">
        <f t="shared" si="7"/>
        <v>0.98877126059331699</v>
      </c>
      <c r="K47" s="20">
        <f t="shared" si="8"/>
        <v>1.0113562558441931</v>
      </c>
      <c r="L47" s="20">
        <f>IF('DESIGN INPUTS AND CALCULATIONS'!$C$90="Integrated Leakage",'Integrated Leakage'!I47,'tables and calculations'!$S93)</f>
        <v>0.93591523868703286</v>
      </c>
      <c r="M47" s="20">
        <f>IF('DESIGN INPUTS AND CALCULATIONS'!$C$90="Integrated Leakage",'Integrated Leakage'!K47,'tables and calculations'!$AO93)</f>
        <v>0.94656788752133825</v>
      </c>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2:52">
      <c r="B48" s="20">
        <f t="shared" si="0"/>
        <v>0.56999999999999995</v>
      </c>
      <c r="C48" s="20">
        <f t="shared" si="1"/>
        <v>4.32</v>
      </c>
      <c r="D48" s="20">
        <f t="shared" si="9"/>
        <v>1.2000000000000004</v>
      </c>
      <c r="E48" s="20">
        <f t="shared" si="2"/>
        <v>1.4400000000000011</v>
      </c>
      <c r="F48" s="20">
        <f t="shared" si="3"/>
        <v>0.98314459497401352</v>
      </c>
      <c r="G48" s="20">
        <f t="shared" si="4"/>
        <v>4.5683045833333498E-2</v>
      </c>
      <c r="H48" s="20">
        <f t="shared" si="5"/>
        <v>1.0143114121448833</v>
      </c>
      <c r="I48" s="20">
        <f t="shared" si="6"/>
        <v>0.98589051451701593</v>
      </c>
      <c r="J48" s="20">
        <f t="shared" si="7"/>
        <v>0.99153648191784327</v>
      </c>
      <c r="K48" s="20">
        <f t="shared" si="8"/>
        <v>1.0085357606467353</v>
      </c>
      <c r="L48" s="20">
        <f>IF('DESIGN INPUTS AND CALCULATIONS'!$C$90="Integrated Leakage",'Integrated Leakage'!I48,'tables and calculations'!$S94)</f>
        <v>0.91664276750242457</v>
      </c>
      <c r="M48" s="20">
        <f>IF('DESIGN INPUTS AND CALCULATIONS'!$C$90="Integrated Leakage",'Integrated Leakage'!K48,'tables and calculations'!$AO94)</f>
        <v>0.933941814083457</v>
      </c>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2:52">
      <c r="B49" s="20">
        <f t="shared" si="0"/>
        <v>0.56999999999999995</v>
      </c>
      <c r="C49" s="20">
        <f t="shared" si="1"/>
        <v>4.32</v>
      </c>
      <c r="D49" s="20">
        <f t="shared" si="9"/>
        <v>1.2500000000000004</v>
      </c>
      <c r="E49" s="20">
        <f t="shared" si="2"/>
        <v>1.5625000000000011</v>
      </c>
      <c r="F49" s="20">
        <f t="shared" si="3"/>
        <v>0.98798940239043831</v>
      </c>
      <c r="G49" s="20">
        <f t="shared" si="4"/>
        <v>6.8807728125000203E-2</v>
      </c>
      <c r="H49" s="20">
        <f t="shared" si="5"/>
        <v>1.0280063864176323</v>
      </c>
      <c r="I49" s="20">
        <f t="shared" si="6"/>
        <v>0.97275660269463093</v>
      </c>
      <c r="J49" s="20">
        <f t="shared" si="7"/>
        <v>0.99397656028220216</v>
      </c>
      <c r="K49" s="20">
        <f t="shared" si="8"/>
        <v>1.0060599414095719</v>
      </c>
      <c r="L49" s="20">
        <f>IF('DESIGN INPUTS AND CALCULATIONS'!$C$90="Integrated Leakage",'Integrated Leakage'!I49,'tables and calculations'!$S95)</f>
        <v>0.89824263552507433</v>
      </c>
      <c r="M49" s="20">
        <f>IF('DESIGN INPUTS AND CALCULATIONS'!$C$90="Integrated Leakage",'Integrated Leakage'!K49,'tables and calculations'!$AO95)</f>
        <v>0.92307684344106589</v>
      </c>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2:52">
      <c r="B50" s="20">
        <f t="shared" si="0"/>
        <v>0.56999999999999995</v>
      </c>
      <c r="C50" s="20">
        <f t="shared" si="1"/>
        <v>4.32</v>
      </c>
      <c r="D50" s="20">
        <f t="shared" si="9"/>
        <v>1.3000000000000005</v>
      </c>
      <c r="E50" s="20">
        <f t="shared" si="2"/>
        <v>1.6900000000000013</v>
      </c>
      <c r="F50" s="20">
        <f t="shared" si="3"/>
        <v>0.992295980114415</v>
      </c>
      <c r="G50" s="20">
        <f t="shared" si="4"/>
        <v>9.572462374260382E-2</v>
      </c>
      <c r="H50" s="20">
        <f t="shared" si="5"/>
        <v>1.0430822613087709</v>
      </c>
      <c r="I50" s="20">
        <f t="shared" si="6"/>
        <v>0.95869715850146375</v>
      </c>
      <c r="J50" s="20">
        <f t="shared" si="7"/>
        <v>0.99614054235053351</v>
      </c>
      <c r="K50" s="20">
        <f t="shared" si="8"/>
        <v>1.0038744107737645</v>
      </c>
      <c r="L50" s="20">
        <f>IF('DESIGN INPUTS AND CALCULATIONS'!$C$90="Integrated Leakage",'Integrated Leakage'!I50,'tables and calculations'!$S96)</f>
        <v>0.88062770558722347</v>
      </c>
      <c r="M50" s="20">
        <f>IF('DESIGN INPUTS AND CALCULATIONS'!$C$90="Integrated Leakage",'Integrated Leakage'!K50,'tables and calculations'!$AO96)</f>
        <v>0.91365059087393896</v>
      </c>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2:52">
      <c r="B51" s="20">
        <f t="shared" si="0"/>
        <v>0.56999999999999995</v>
      </c>
      <c r="C51" s="20">
        <f t="shared" si="1"/>
        <v>4.32</v>
      </c>
      <c r="D51" s="20">
        <f t="shared" si="9"/>
        <v>1.3500000000000005</v>
      </c>
      <c r="E51" s="20">
        <f t="shared" si="2"/>
        <v>1.8225000000000013</v>
      </c>
      <c r="F51" s="20">
        <f t="shared" si="3"/>
        <v>0.99614085786022954</v>
      </c>
      <c r="G51" s="20">
        <f t="shared" si="4"/>
        <v>0.12612943995627604</v>
      </c>
      <c r="H51" s="20">
        <f t="shared" si="5"/>
        <v>1.0593725963118479</v>
      </c>
      <c r="I51" s="20">
        <f t="shared" si="6"/>
        <v>0.94395494416360159</v>
      </c>
      <c r="J51" s="20">
        <f t="shared" si="7"/>
        <v>0.99806856370703789</v>
      </c>
      <c r="K51" s="20">
        <f t="shared" si="8"/>
        <v>1.0019351739581781</v>
      </c>
      <c r="L51" s="20">
        <f>IF('DESIGN INPUTS AND CALCULATIONS'!$C$90="Integrated Leakage",'Integrated Leakage'!I51,'tables and calculations'!$S97)</f>
        <v>0.86372272292671548</v>
      </c>
      <c r="M51" s="20">
        <f>IF('DESIGN INPUTS AND CALCULATIONS'!$C$90="Integrated Leakage",'Integrated Leakage'!K51,'tables and calculations'!$AO97)</f>
        <v>0.90541288247116269</v>
      </c>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2:52">
      <c r="B52" s="20">
        <f t="shared" si="0"/>
        <v>0.56999999999999995</v>
      </c>
      <c r="C52" s="20">
        <f t="shared" si="1"/>
        <v>4.32</v>
      </c>
      <c r="D52" s="20">
        <f t="shared" si="9"/>
        <v>1.4000000000000006</v>
      </c>
      <c r="E52" s="20">
        <f t="shared" si="2"/>
        <v>1.9600000000000015</v>
      </c>
      <c r="F52" s="20">
        <f t="shared" si="3"/>
        <v>0.99958748927654639</v>
      </c>
      <c r="G52" s="20">
        <f t="shared" si="4"/>
        <v>0.15977123265306162</v>
      </c>
      <c r="H52" s="20">
        <f t="shared" si="5"/>
        <v>1.0767352144002758</v>
      </c>
      <c r="I52" s="20">
        <f t="shared" si="6"/>
        <v>0.92873344033517469</v>
      </c>
      <c r="J52" s="20">
        <f t="shared" si="7"/>
        <v>0.99979372336324779</v>
      </c>
      <c r="K52" s="20">
        <f t="shared" si="8"/>
        <v>1.0002063191955819</v>
      </c>
      <c r="L52" s="20">
        <f>IF('DESIGN INPUTS AND CALCULATIONS'!$C$90="Integrated Leakage",'Integrated Leakage'!I52,'tables and calculations'!$S98)</f>
        <v>0.84746328686255856</v>
      </c>
      <c r="M52" s="20">
        <f>IF('DESIGN INPUTS AND CALCULATIONS'!$C$90="Integrated Leakage",'Integrated Leakage'!K52,'tables and calculations'!$AO98)</f>
        <v>0.89816683576569467</v>
      </c>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2:52">
      <c r="B53" s="20">
        <f t="shared" si="0"/>
        <v>0.56999999999999995</v>
      </c>
      <c r="C53" s="20">
        <f t="shared" si="1"/>
        <v>4.32</v>
      </c>
      <c r="D53" s="20">
        <f t="shared" si="9"/>
        <v>1.4500000000000006</v>
      </c>
      <c r="E53" s="20">
        <f t="shared" si="2"/>
        <v>2.1025000000000018</v>
      </c>
      <c r="F53" s="20">
        <f t="shared" si="3"/>
        <v>1.0026888327394132</v>
      </c>
      <c r="G53" s="20">
        <f t="shared" si="4"/>
        <v>0.19644156388599926</v>
      </c>
      <c r="H53" s="20">
        <f t="shared" si="5"/>
        <v>1.0950481252554212</v>
      </c>
      <c r="I53" s="20">
        <f t="shared" si="6"/>
        <v>0.91320187390554086</v>
      </c>
      <c r="J53" s="20">
        <f t="shared" si="7"/>
        <v>1.0013435138549673</v>
      </c>
      <c r="K53" s="20">
        <f t="shared" si="8"/>
        <v>0.99865828875268281</v>
      </c>
      <c r="L53" s="20">
        <f>IF('DESIGN INPUTS AND CALCULATIONS'!$C$90="Integrated Leakage",'Integrated Leakage'!I53,'tables and calculations'!$S99)</f>
        <v>0.8317944877051745</v>
      </c>
      <c r="M53" s="20">
        <f>IF('DESIGN INPUTS AND CALCULATIONS'!$C$90="Integrated Leakage",'Integrated Leakage'!K53,'tables and calculations'!$AO99)</f>
        <v>0.89175556067409623</v>
      </c>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2:52">
      <c r="B54" s="20">
        <f t="shared" si="0"/>
        <v>0.56999999999999995</v>
      </c>
      <c r="C54" s="20">
        <f t="shared" si="1"/>
        <v>4.32</v>
      </c>
      <c r="D54" s="20">
        <f t="shared" si="9"/>
        <v>1.5000000000000007</v>
      </c>
      <c r="E54" s="20">
        <f t="shared" si="2"/>
        <v>2.2500000000000018</v>
      </c>
      <c r="F54" s="20">
        <f t="shared" si="3"/>
        <v>1.0054893594346892</v>
      </c>
      <c r="G54" s="20">
        <f t="shared" si="4"/>
        <v>0.23596614583333381</v>
      </c>
      <c r="H54" s="20">
        <f t="shared" si="5"/>
        <v>1.1142062220558737</v>
      </c>
      <c r="I54" s="20">
        <f t="shared" si="6"/>
        <v>0.89749992434511228</v>
      </c>
      <c r="J54" s="20">
        <f t="shared" si="7"/>
        <v>1.0027409233868383</v>
      </c>
      <c r="K54" s="20">
        <f t="shared" si="8"/>
        <v>0.99726656873883179</v>
      </c>
      <c r="L54" s="20">
        <f>IF('DESIGN INPUTS AND CALCULATIONS'!$C$90="Integrated Leakage",'Integrated Leakage'!I54,'tables and calculations'!$S100)</f>
        <v>0.81666951055462955</v>
      </c>
      <c r="M54" s="20">
        <f>IF('DESIGN INPUTS AND CALCULATIONS'!$C$90="Integrated Leakage",'Integrated Leakage'!K54,'tables and calculations'!$AO100)</f>
        <v>0.88605262992920553</v>
      </c>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row>
    <row r="55" spans="2:52">
      <c r="B55" s="20">
        <f t="shared" si="0"/>
        <v>0.56999999999999995</v>
      </c>
      <c r="C55" s="20">
        <f t="shared" si="1"/>
        <v>4.32</v>
      </c>
      <c r="D55" s="20">
        <f t="shared" si="9"/>
        <v>1.5500000000000007</v>
      </c>
      <c r="E55" s="20">
        <f t="shared" si="2"/>
        <v>2.4025000000000021</v>
      </c>
      <c r="F55" s="20">
        <f t="shared" si="3"/>
        <v>1.0080266288571291</v>
      </c>
      <c r="G55" s="20">
        <f t="shared" si="4"/>
        <v>0.27819834024778939</v>
      </c>
      <c r="H55" s="20">
        <f t="shared" si="5"/>
        <v>1.1341185868792198</v>
      </c>
      <c r="I55" s="20">
        <f t="shared" si="6"/>
        <v>0.88174200790741197</v>
      </c>
      <c r="J55" s="20">
        <f t="shared" si="7"/>
        <v>1.004005293241589</v>
      </c>
      <c r="K55" s="20">
        <f t="shared" si="8"/>
        <v>0.99601068513428115</v>
      </c>
      <c r="L55" s="20">
        <f>IF('DESIGN INPUTS AND CALCULATIONS'!$C$90="Integrated Leakage",'Integrated Leakage'!I55,'tables and calculations'!$S101)</f>
        <v>0.80204834238283007</v>
      </c>
      <c r="M55" s="20">
        <f>IF('DESIGN INPUTS AND CALCULATIONS'!$C$90="Integrated Leakage",'Integrated Leakage'!K55,'tables and calculations'!$AO101)</f>
        <v>0.88095513250949575</v>
      </c>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row>
    <row r="56" spans="2:52">
      <c r="B56" s="20">
        <f t="shared" si="0"/>
        <v>0.56999999999999995</v>
      </c>
      <c r="C56" s="20">
        <f t="shared" si="1"/>
        <v>4.32</v>
      </c>
      <c r="D56" s="20">
        <f t="shared" si="9"/>
        <v>1.6000000000000008</v>
      </c>
      <c r="E56" s="20">
        <f t="shared" si="2"/>
        <v>2.5600000000000023</v>
      </c>
      <c r="F56" s="20">
        <f t="shared" si="3"/>
        <v>1.010332534607663</v>
      </c>
      <c r="G56" s="20">
        <f t="shared" si="4"/>
        <v>0.32301405703125063</v>
      </c>
      <c r="H56" s="20">
        <f t="shared" si="5"/>
        <v>1.1547062793797016</v>
      </c>
      <c r="I56" s="20">
        <f t="shared" si="6"/>
        <v>0.86602109805550853</v>
      </c>
      <c r="J56" s="20">
        <f t="shared" si="7"/>
        <v>1.0051529906475247</v>
      </c>
      <c r="K56" s="20">
        <f t="shared" si="8"/>
        <v>0.99487342653758093</v>
      </c>
      <c r="L56" s="20">
        <f>IF('DESIGN INPUTS AND CALCULATIONS'!$C$90="Integrated Leakage",'Integrated Leakage'!I56,'tables and calculations'!$S102)</f>
        <v>0.78789663450247349</v>
      </c>
      <c r="M56" s="20">
        <f>IF('DESIGN INPUTS AND CALCULATIONS'!$C$90="Integrated Leakage",'Integrated Leakage'!K56,'tables and calculations'!$AO102)</f>
        <v>0.87637853134447252</v>
      </c>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row>
    <row r="57" spans="2:52">
      <c r="B57" s="20">
        <f t="shared" si="0"/>
        <v>0.56999999999999995</v>
      </c>
      <c r="C57" s="20">
        <f t="shared" si="1"/>
        <v>4.32</v>
      </c>
      <c r="D57" s="20">
        <f t="shared" si="9"/>
        <v>1.6500000000000008</v>
      </c>
      <c r="E57" s="20">
        <f t="shared" si="2"/>
        <v>2.7225000000000028</v>
      </c>
      <c r="F57" s="20">
        <f t="shared" si="3"/>
        <v>1.0124342967550941</v>
      </c>
      <c r="G57" s="20">
        <f t="shared" si="4"/>
        <v>0.37030771806990426</v>
      </c>
      <c r="H57" s="20">
        <f t="shared" si="5"/>
        <v>1.1759005122989779</v>
      </c>
      <c r="I57" s="20">
        <f t="shared" si="6"/>
        <v>0.85041207954312514</v>
      </c>
      <c r="J57" s="20">
        <f t="shared" si="7"/>
        <v>1.0061979411403574</v>
      </c>
      <c r="K57" s="20">
        <f t="shared" si="8"/>
        <v>0.99384023670995281</v>
      </c>
      <c r="L57" s="20">
        <f>IF('DESIGN INPUTS AND CALCULATIONS'!$C$90="Integrated Leakage",'Integrated Leakage'!I57,'tables and calculations'!$S103)</f>
        <v>0.77418473071938732</v>
      </c>
      <c r="M57" s="20">
        <f>IF('DESIGN INPUTS AND CALCULATIONS'!$C$90="Integrated Leakage",'Integrated Leakage'!K57,'tables and calculations'!$AO103)</f>
        <v>0.87225280331619959</v>
      </c>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row>
    <row r="58" spans="2:52">
      <c r="B58" s="20">
        <f t="shared" si="0"/>
        <v>0.56999999999999995</v>
      </c>
      <c r="C58" s="20">
        <f t="shared" si="1"/>
        <v>4.32</v>
      </c>
      <c r="D58" s="20">
        <f t="shared" si="9"/>
        <v>1.7000000000000008</v>
      </c>
      <c r="E58" s="20">
        <f t="shared" si="2"/>
        <v>2.8900000000000028</v>
      </c>
      <c r="F58" s="20">
        <f t="shared" si="3"/>
        <v>1.0143552578159722</v>
      </c>
      <c r="G58" s="20">
        <f t="shared" si="4"/>
        <v>0.41998903948962024</v>
      </c>
      <c r="H58" s="20">
        <f t="shared" si="5"/>
        <v>1.1976411387830632</v>
      </c>
      <c r="I58" s="20">
        <f t="shared" si="6"/>
        <v>0.83497465778113744</v>
      </c>
      <c r="J58" s="20">
        <f t="shared" si="7"/>
        <v>1.0071520529770925</v>
      </c>
      <c r="K58" s="20">
        <f t="shared" si="8"/>
        <v>0.99289873564180164</v>
      </c>
      <c r="L58" s="20">
        <f>IF('DESIGN INPUTS AND CALCULATIONS'!$C$90="Integrated Leakage",'Integrated Leakage'!I58,'tables and calculations'!$S104)</f>
        <v>0.76088685190683758</v>
      </c>
      <c r="M58" s="20">
        <f>IF('DESIGN INPUTS AND CALCULATIONS'!$C$90="Integrated Leakage",'Integrated Leakage'!K58,'tables and calculations'!$AO104)</f>
        <v>0.86851950495432095</v>
      </c>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row>
    <row r="59" spans="2:52">
      <c r="B59" s="20">
        <f t="shared" si="0"/>
        <v>0.56999999999999995</v>
      </c>
      <c r="C59" s="20">
        <f t="shared" si="1"/>
        <v>4.32</v>
      </c>
      <c r="D59" s="20">
        <f t="shared" si="9"/>
        <v>1.7500000000000009</v>
      </c>
      <c r="E59" s="20">
        <f t="shared" si="2"/>
        <v>3.0625000000000031</v>
      </c>
      <c r="F59" s="20">
        <f t="shared" si="3"/>
        <v>1.0161155254035918</v>
      </c>
      <c r="G59" s="20">
        <f t="shared" si="4"/>
        <v>0.47198044802296002</v>
      </c>
      <c r="H59" s="20">
        <f t="shared" si="5"/>
        <v>1.21987539258178</v>
      </c>
      <c r="I59" s="20">
        <f t="shared" si="6"/>
        <v>0.81975585873862966</v>
      </c>
      <c r="J59" s="20">
        <f t="shared" si="7"/>
        <v>1.0080255579118973</v>
      </c>
      <c r="K59" s="20">
        <f t="shared" si="8"/>
        <v>0.9920383388606514</v>
      </c>
      <c r="L59" s="20">
        <f>IF('DESIGN INPUTS AND CALCULATIONS'!$C$90="Integrated Leakage",'Integrated Leakage'!I59,'tables and calculations'!$S105)</f>
        <v>0.74798041971305196</v>
      </c>
      <c r="M59" s="20">
        <f>IF('DESIGN INPUTS AND CALCULATIONS'!$C$90="Integrated Leakage",'Integrated Leakage'!K59,'tables and calculations'!$AO105)</f>
        <v>0.86512951596669185</v>
      </c>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2:52">
      <c r="B60" s="20">
        <f t="shared" si="0"/>
        <v>0.56999999999999995</v>
      </c>
      <c r="C60" s="20">
        <f t="shared" si="1"/>
        <v>4.32</v>
      </c>
      <c r="D60" s="20">
        <f t="shared" si="9"/>
        <v>1.8000000000000009</v>
      </c>
      <c r="E60" s="20">
        <f t="shared" si="2"/>
        <v>3.2400000000000033</v>
      </c>
      <c r="F60" s="20">
        <f t="shared" si="3"/>
        <v>1.0177324942975643</v>
      </c>
      <c r="G60" s="20">
        <f t="shared" si="4"/>
        <v>0.52621499259259363</v>
      </c>
      <c r="H60" s="20">
        <f t="shared" si="5"/>
        <v>1.2425568344708253</v>
      </c>
      <c r="I60" s="20">
        <f t="shared" si="6"/>
        <v>0.80479216101682438</v>
      </c>
      <c r="J60" s="20">
        <f t="shared" si="7"/>
        <v>1.0088272866539467</v>
      </c>
      <c r="K60" s="20">
        <f t="shared" si="8"/>
        <v>0.99124995252336523</v>
      </c>
      <c r="L60" s="20">
        <f>IF('DESIGN INPUTS AND CALCULATIONS'!$C$90="Integrated Leakage",'Integrated Leakage'!I60,'tables and calculations'!$S106)</f>
        <v>0.73544549992167463</v>
      </c>
      <c r="M60" s="20">
        <f>IF('DESIGN INPUTS AND CALCULATIONS'!$C$90="Integrated Leakage",'Integrated Leakage'!K60,'tables and calculations'!$AO106)</f>
        <v>0.86204128560452287</v>
      </c>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2:52">
      <c r="B61" s="20">
        <f t="shared" si="0"/>
        <v>0.56999999999999995</v>
      </c>
      <c r="C61" s="20">
        <f t="shared" si="1"/>
        <v>4.32</v>
      </c>
      <c r="D61" s="20">
        <f t="shared" si="9"/>
        <v>1.850000000000001</v>
      </c>
      <c r="E61" s="20">
        <f t="shared" si="2"/>
        <v>3.4225000000000034</v>
      </c>
      <c r="F61" s="20">
        <f t="shared" si="3"/>
        <v>1.0192212730436525</v>
      </c>
      <c r="G61" s="20">
        <f t="shared" si="4"/>
        <v>0.58263464552821498</v>
      </c>
      <c r="H61" s="20">
        <f t="shared" si="5"/>
        <v>1.2656444676811365</v>
      </c>
      <c r="I61" s="20">
        <f t="shared" si="6"/>
        <v>0.79011130339957181</v>
      </c>
      <c r="J61" s="20">
        <f t="shared" si="7"/>
        <v>1.0095648929334124</v>
      </c>
      <c r="K61" s="20">
        <f t="shared" si="8"/>
        <v>0.99052572746896883</v>
      </c>
      <c r="L61" s="20">
        <f>IF('DESIGN INPUTS AND CALCULATIONS'!$C$90="Integrated Leakage",'Integrated Leakage'!I61,'tables and calculations'!$S107)</f>
        <v>0.72326434660787864</v>
      </c>
      <c r="M61" s="20">
        <f>IF('DESIGN INPUTS AND CALCULATIONS'!$C$90="Integrated Leakage",'Integrated Leakage'!K61,'tables and calculations'!$AO107)</f>
        <v>0.85921945651407583</v>
      </c>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2:52">
      <c r="B62" s="20">
        <f t="shared" si="0"/>
        <v>0.56999999999999995</v>
      </c>
      <c r="C62" s="20">
        <f t="shared" si="1"/>
        <v>4.32</v>
      </c>
      <c r="D62" s="20">
        <f t="shared" si="9"/>
        <v>1.900000000000001</v>
      </c>
      <c r="E62" s="20">
        <f t="shared" si="2"/>
        <v>3.6100000000000039</v>
      </c>
      <c r="F62" s="20">
        <f t="shared" si="3"/>
        <v>1.0205950344767751</v>
      </c>
      <c r="G62" s="20">
        <f t="shared" si="4"/>
        <v>0.64118891250000121</v>
      </c>
      <c r="H62" s="20">
        <f t="shared" si="5"/>
        <v>1.2891019924648228</v>
      </c>
      <c r="I62" s="20">
        <f t="shared" si="6"/>
        <v>0.7757338099276021</v>
      </c>
      <c r="J62" s="20">
        <f t="shared" si="7"/>
        <v>1.0102450368483753</v>
      </c>
      <c r="K62" s="20">
        <f t="shared" si="8"/>
        <v>0.98985885950963304</v>
      </c>
      <c r="L62" s="20">
        <f>IF('DESIGN INPUTS AND CALCULATIONS'!$C$90="Integrated Leakage",'Integrated Leakage'!I62,'tables and calculations'!$S108)</f>
        <v>0.71142103008086865</v>
      </c>
      <c r="M62" s="20">
        <f>IF('DESIGN INPUTS AND CALCULATIONS'!$C$90="Integrated Leakage",'Integrated Leakage'!K62,'tables and calculations'!$AO108)</f>
        <v>0.85663377509986338</v>
      </c>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2:52">
      <c r="B63" s="20">
        <f t="shared" si="0"/>
        <v>0.56999999999999995</v>
      </c>
      <c r="C63" s="20">
        <f t="shared" si="1"/>
        <v>4.32</v>
      </c>
      <c r="D63" s="20">
        <f t="shared" si="9"/>
        <v>1.9500000000000011</v>
      </c>
      <c r="E63" s="20">
        <f t="shared" si="2"/>
        <v>3.8025000000000042</v>
      </c>
      <c r="F63" s="20">
        <f t="shared" si="3"/>
        <v>1.0218653052496682</v>
      </c>
      <c r="G63" s="20">
        <f t="shared" si="4"/>
        <v>0.70183368867726947</v>
      </c>
      <c r="H63" s="20">
        <f t="shared" si="5"/>
        <v>1.3128971756870138</v>
      </c>
      <c r="I63" s="20">
        <f t="shared" si="6"/>
        <v>0.76167427161743972</v>
      </c>
      <c r="J63" s="20">
        <f t="shared" si="7"/>
        <v>1.0108735357351424</v>
      </c>
      <c r="K63" s="20">
        <f t="shared" si="8"/>
        <v>0.98924342625387385</v>
      </c>
      <c r="L63" s="20">
        <f>IF('DESIGN INPUTS AND CALCULATIONS'!$C$90="Integrated Leakage",'Integrated Leakage'!I63,'tables and calculations'!$S109)</f>
        <v>0.69990113385734243</v>
      </c>
      <c r="M63" s="20">
        <f>IF('DESIGN INPUTS AND CALCULATIONS'!$C$90="Integrated Leakage",'Integrated Leakage'!K63,'tables and calculations'!$AO109)</f>
        <v>0.8542582215639084</v>
      </c>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2:52">
      <c r="B64" s="20">
        <f t="shared" si="0"/>
        <v>0.56999999999999995</v>
      </c>
      <c r="C64" s="20">
        <f t="shared" si="1"/>
        <v>4.32</v>
      </c>
      <c r="D64" s="20">
        <f t="shared" si="9"/>
        <v>2.0000000000000009</v>
      </c>
      <c r="E64" s="20">
        <f t="shared" si="2"/>
        <v>4.0000000000000036</v>
      </c>
      <c r="F64" s="20">
        <f t="shared" si="3"/>
        <v>1.0230422061752986</v>
      </c>
      <c r="G64" s="20">
        <f t="shared" si="4"/>
        <v>0.76453031250000103</v>
      </c>
      <c r="H64" s="20">
        <f t="shared" si="5"/>
        <v>1.3370013158839074</v>
      </c>
      <c r="I64" s="20">
        <f t="shared" si="6"/>
        <v>0.74794242019043056</v>
      </c>
      <c r="J64" s="20">
        <f t="shared" si="7"/>
        <v>1.0114554889738345</v>
      </c>
      <c r="K64" s="20">
        <f t="shared" si="8"/>
        <v>0.98867425299608924</v>
      </c>
      <c r="L64" s="20">
        <f>IF('DESIGN INPUTS AND CALCULATIONS'!$C$90="Integrated Leakage",'Integrated Leakage'!I64,'tables and calculations'!$S110)</f>
        <v>0.68869150816423841</v>
      </c>
      <c r="M64" s="20">
        <f>IF('DESIGN INPUTS AND CALCULATIONS'!$C$90="Integrated Leakage",'Integrated Leakage'!K64,'tables and calculations'!$AO110)</f>
        <v>0.85207030996505573</v>
      </c>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2:52">
      <c r="B65" s="20">
        <f t="shared" si="0"/>
        <v>0.56999999999999995</v>
      </c>
      <c r="C65" s="20">
        <f t="shared" si="1"/>
        <v>4.32</v>
      </c>
      <c r="D65" s="20">
        <f t="shared" si="9"/>
        <v>2.0500000000000007</v>
      </c>
      <c r="E65" s="20">
        <f t="shared" si="2"/>
        <v>4.2025000000000032</v>
      </c>
      <c r="F65" s="20">
        <f t="shared" si="3"/>
        <v>1.0241346526860429</v>
      </c>
      <c r="G65" s="20">
        <f t="shared" si="4"/>
        <v>0.82924477898758264</v>
      </c>
      <c r="H65" s="20">
        <f t="shared" si="5"/>
        <v>1.3613887878463027</v>
      </c>
      <c r="I65" s="20">
        <f t="shared" si="6"/>
        <v>0.73454402513626216</v>
      </c>
      <c r="J65" s="20">
        <f t="shared" si="7"/>
        <v>1.0119953817513412</v>
      </c>
      <c r="K65" s="20">
        <f t="shared" si="8"/>
        <v>0.98814680188502224</v>
      </c>
      <c r="L65" s="20">
        <f>IF('DESIGN INPUTS AND CALCULATIONS'!$C$90="Integrated Leakage",'Integrated Leakage'!I65,'tables and calculations'!$S111)</f>
        <v>0.67778006953734493</v>
      </c>
      <c r="M65" s="20">
        <f>IF('DESIGN INPUTS AND CALCULATIONS'!$C$90="Integrated Leakage",'Integrated Leakage'!K65,'tables and calculations'!$AO111)</f>
        <v>0.85005052101936684</v>
      </c>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row>
    <row r="66" spans="2:52">
      <c r="B66" s="20">
        <f t="shared" si="0"/>
        <v>0.56999999999999995</v>
      </c>
      <c r="C66" s="20">
        <f t="shared" si="1"/>
        <v>4.32</v>
      </c>
      <c r="D66" s="20">
        <f t="shared" si="9"/>
        <v>2.1000000000000005</v>
      </c>
      <c r="E66" s="20">
        <f t="shared" si="2"/>
        <v>4.4100000000000019</v>
      </c>
      <c r="F66" s="20">
        <f t="shared" si="3"/>
        <v>1.0251505227831055</v>
      </c>
      <c r="G66" s="20">
        <f t="shared" si="4"/>
        <v>0.89594708256802769</v>
      </c>
      <c r="H66" s="20">
        <f t="shared" si="5"/>
        <v>1.38603665368241</v>
      </c>
      <c r="I66" s="20">
        <f t="shared" si="6"/>
        <v>0.72148164144375893</v>
      </c>
      <c r="J66" s="20">
        <f t="shared" si="7"/>
        <v>1.0124971717407933</v>
      </c>
      <c r="K66" s="20">
        <f t="shared" si="8"/>
        <v>0.98765707985207818</v>
      </c>
      <c r="L66" s="20">
        <f>IF('DESIGN INPUTS AND CALCULATIONS'!$C$90="Integrated Leakage",'Integrated Leakage'!I66,'tables and calculations'!$S112)</f>
        <v>0.66715563789535515</v>
      </c>
      <c r="M66" s="20">
        <f>IF('DESIGN INPUTS AND CALCULATIONS'!$C$90="Integrated Leakage",'Integrated Leakage'!K66,'tables and calculations'!$AO112)</f>
        <v>0.84818183938204872</v>
      </c>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row>
    <row r="67" spans="2:52">
      <c r="B67" s="20">
        <f t="shared" si="0"/>
        <v>0.56999999999999995</v>
      </c>
      <c r="C67" s="20">
        <f t="shared" si="1"/>
        <v>4.32</v>
      </c>
      <c r="D67" s="20">
        <f t="shared" si="9"/>
        <v>2.1500000000000004</v>
      </c>
      <c r="E67" s="20">
        <f t="shared" si="2"/>
        <v>4.6225000000000014</v>
      </c>
      <c r="F67" s="20">
        <f t="shared" si="3"/>
        <v>1.0260967983537981</v>
      </c>
      <c r="G67" s="20">
        <f t="shared" si="4"/>
        <v>0.96461066561823994</v>
      </c>
      <c r="H67" s="20">
        <f t="shared" si="5"/>
        <v>1.4109243296406928</v>
      </c>
      <c r="I67" s="20">
        <f t="shared" si="6"/>
        <v>0.70875523158259013</v>
      </c>
      <c r="J67" s="20">
        <f t="shared" si="7"/>
        <v>1.0129643618379662</v>
      </c>
      <c r="K67" s="20">
        <f t="shared" si="8"/>
        <v>0.98720156174651286</v>
      </c>
      <c r="L67" s="20">
        <f>IF('DESIGN INPUTS AND CALCULATIONS'!$C$90="Integrated Leakage",'Integrated Leakage'!I67,'tables and calculations'!$S113)</f>
        <v>0.65680780401542982</v>
      </c>
      <c r="M67" s="20">
        <f>IF('DESIGN INPUTS AND CALCULATIONS'!$C$90="Integrated Leakage",'Integrated Leakage'!K67,'tables and calculations'!$AO113)</f>
        <v>0.84644937379413154</v>
      </c>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row>
    <row r="68" spans="2:52">
      <c r="B68" s="20">
        <f t="shared" si="0"/>
        <v>0.56999999999999995</v>
      </c>
      <c r="C68" s="20">
        <f t="shared" si="1"/>
        <v>4.32</v>
      </c>
      <c r="D68" s="20">
        <f t="shared" si="9"/>
        <v>2.2000000000000002</v>
      </c>
      <c r="E68" s="20">
        <f t="shared" si="2"/>
        <v>4.8400000000000007</v>
      </c>
      <c r="F68" s="20">
        <f t="shared" si="3"/>
        <v>1.026979684567515</v>
      </c>
      <c r="G68" s="20">
        <f t="shared" si="4"/>
        <v>1.0352119537190083</v>
      </c>
      <c r="H68" s="20">
        <f t="shared" si="5"/>
        <v>1.4360332998529399</v>
      </c>
      <c r="I68" s="20">
        <f t="shared" si="6"/>
        <v>0.6963626819116292</v>
      </c>
      <c r="J68" s="20">
        <f t="shared" si="7"/>
        <v>1.013400061460189</v>
      </c>
      <c r="K68" s="20">
        <f t="shared" si="8"/>
        <v>0.98677712586588839</v>
      </c>
      <c r="L68" s="20">
        <f>IF('DESIGN INPUTS AND CALCULATIONS'!$C$90="Integrated Leakage",'Integrated Leakage'!I68,'tables and calculations'!$S114)</f>
        <v>0.6467268216328349</v>
      </c>
      <c r="M68" s="20">
        <f>IF('DESIGN INPUTS AND CALCULATIONS'!$C$90="Integrated Leakage",'Integrated Leakage'!K68,'tables and calculations'!$AO114)</f>
        <v>0.84484004341812335</v>
      </c>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row>
    <row r="69" spans="2:52">
      <c r="B69" s="20">
        <f t="shared" si="0"/>
        <v>0.56999999999999995</v>
      </c>
      <c r="C69" s="20">
        <f t="shared" si="1"/>
        <v>4.32</v>
      </c>
      <c r="D69" s="20">
        <f t="shared" si="9"/>
        <v>2.25</v>
      </c>
      <c r="E69" s="20">
        <f t="shared" si="2"/>
        <v>5.0625</v>
      </c>
      <c r="F69" s="20">
        <f t="shared" si="3"/>
        <v>1.0278047111457635</v>
      </c>
      <c r="G69" s="20">
        <f t="shared" si="4"/>
        <v>1.1077299623842591</v>
      </c>
      <c r="H69" s="20">
        <f t="shared" si="5"/>
        <v>1.4613468696822198</v>
      </c>
      <c r="I69" s="20">
        <f t="shared" si="6"/>
        <v>0.68430023066149726</v>
      </c>
      <c r="J69" s="20">
        <f t="shared" si="7"/>
        <v>1.0138070384179445</v>
      </c>
      <c r="K69" s="20">
        <f t="shared" si="8"/>
        <v>0.98638099964319592</v>
      </c>
      <c r="L69" s="20">
        <f>IF('DESIGN INPUTS AND CALCULATIONS'!$C$90="Integrated Leakage",'Integrated Leakage'!I69,'tables and calculations'!$S115)</f>
        <v>0.63690351946201451</v>
      </c>
      <c r="M69" s="20">
        <f>IF('DESIGN INPUTS AND CALCULATIONS'!$C$90="Integrated Leakage",'Integrated Leakage'!K69,'tables and calculations'!$AO115)</f>
        <v>0.8433423173963277</v>
      </c>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row>
    <row r="70" spans="2:52">
      <c r="B70" s="20">
        <f t="shared" si="0"/>
        <v>0.56999999999999995</v>
      </c>
      <c r="C70" s="20">
        <f t="shared" si="1"/>
        <v>4.32</v>
      </c>
      <c r="D70" s="20">
        <f t="shared" si="9"/>
        <v>2.2999999999999998</v>
      </c>
      <c r="E70" s="20">
        <f t="shared" si="2"/>
        <v>5.2899999999999991</v>
      </c>
      <c r="F70" s="20">
        <f t="shared" si="3"/>
        <v>1.0285768185792923</v>
      </c>
      <c r="G70" s="20">
        <f t="shared" si="4"/>
        <v>1.1821459629725894</v>
      </c>
      <c r="H70" s="20">
        <f t="shared" si="5"/>
        <v>1.4868499526017687</v>
      </c>
      <c r="I70" s="20">
        <f t="shared" si="6"/>
        <v>0.67256282199165229</v>
      </c>
      <c r="J70" s="20">
        <f t="shared" si="7"/>
        <v>1.0141877629804514</v>
      </c>
      <c r="K70" s="20">
        <f t="shared" si="8"/>
        <v>0.98601071369786886</v>
      </c>
      <c r="L70" s="20">
        <f>IF('DESIGN INPUTS AND CALCULATIONS'!$C$90="Integrated Leakage",'Integrated Leakage'!I70,'tables and calculations'!$S116)</f>
        <v>0.6273292293204642</v>
      </c>
      <c r="M70" s="20">
        <f>IF('DESIGN INPUTS AND CALCULATIONS'!$C$90="Integrated Leakage",'Integrated Leakage'!K70,'tables and calculations'!$AO116)</f>
        <v>0.84194599747460974</v>
      </c>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2:52">
      <c r="B71" s="20">
        <f t="shared" si="0"/>
        <v>0.56999999999999995</v>
      </c>
      <c r="C71" s="20">
        <f t="shared" si="1"/>
        <v>4.32</v>
      </c>
      <c r="D71" s="20">
        <f t="shared" si="9"/>
        <v>2.3499999999999996</v>
      </c>
      <c r="E71" s="20">
        <f t="shared" si="2"/>
        <v>5.5224999999999982</v>
      </c>
      <c r="F71" s="20">
        <f t="shared" si="3"/>
        <v>1.0293004317923169</v>
      </c>
      <c r="G71" s="20">
        <f t="shared" si="4"/>
        <v>1.2584431978171675</v>
      </c>
      <c r="H71" s="20">
        <f t="shared" si="5"/>
        <v>1.5125288855454908</v>
      </c>
      <c r="I71" s="20">
        <f t="shared" si="6"/>
        <v>0.66114439833613614</v>
      </c>
      <c r="J71" s="20">
        <f t="shared" si="7"/>
        <v>1.0145444454494426</v>
      </c>
      <c r="K71" s="20">
        <f t="shared" si="8"/>
        <v>0.98566406280702723</v>
      </c>
      <c r="L71" s="20">
        <f>IF('DESIGN INPUTS AND CALCULATIONS'!$C$90="Integrated Leakage",'Integrated Leakage'!I71,'tables and calculations'!$S117)</f>
        <v>0.61799572726017082</v>
      </c>
      <c r="M71" s="20">
        <f>IF('DESIGN INPUTS AND CALCULATIONS'!$C$90="Integrated Leakage",'Integrated Leakage'!K71,'tables and calculations'!$AO117)</f>
        <v>0.84064203567918372</v>
      </c>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2:52">
      <c r="B72" s="20">
        <f t="shared" si="0"/>
        <v>0.56999999999999995</v>
      </c>
      <c r="C72" s="20">
        <f t="shared" si="1"/>
        <v>4.32</v>
      </c>
      <c r="D72" s="20">
        <f t="shared" si="9"/>
        <v>2.3999999999999995</v>
      </c>
      <c r="E72" s="20">
        <f t="shared" si="2"/>
        <v>5.7599999999999971</v>
      </c>
      <c r="F72" s="20">
        <f t="shared" si="3"/>
        <v>1.0299795232969871</v>
      </c>
      <c r="G72" s="20">
        <f t="shared" si="4"/>
        <v>1.3366066364583322</v>
      </c>
      <c r="H72" s="20">
        <f t="shared" si="5"/>
        <v>1.5383712685029316</v>
      </c>
      <c r="I72" s="20">
        <f t="shared" si="6"/>
        <v>0.65003814129547</v>
      </c>
      <c r="J72" s="20">
        <f t="shared" si="7"/>
        <v>1.0148790683115831</v>
      </c>
      <c r="K72" s="20">
        <f t="shared" si="8"/>
        <v>0.98533907262829168</v>
      </c>
      <c r="L72" s="20">
        <f>IF('DESIGN INPUTS AND CALCULATIONS'!$C$90="Integrated Leakage",'Integrated Leakage'!I72,'tables and calculations'!$S118)</f>
        <v>0.60889518520106756</v>
      </c>
      <c r="M72" s="20">
        <f>IF('DESIGN INPUTS AND CALCULATIONS'!$C$90="Integrated Leakage",'Integrated Leakage'!K72,'tables and calculations'!$AO118)</f>
        <v>0.83942238068407027</v>
      </c>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2:52">
      <c r="B73" s="20">
        <f t="shared" si="0"/>
        <v>0.56999999999999995</v>
      </c>
      <c r="C73" s="20">
        <f t="shared" si="1"/>
        <v>4.32</v>
      </c>
      <c r="D73" s="20">
        <f t="shared" si="9"/>
        <v>2.4499999999999993</v>
      </c>
      <c r="E73" s="20">
        <f t="shared" si="2"/>
        <v>6.0024999999999968</v>
      </c>
      <c r="F73" s="20">
        <f t="shared" si="3"/>
        <v>1.0306176675151086</v>
      </c>
      <c r="G73" s="20">
        <f t="shared" si="4"/>
        <v>1.4166227663382434</v>
      </c>
      <c r="H73" s="20">
        <f t="shared" si="5"/>
        <v>1.5643658248163541</v>
      </c>
      <c r="I73" s="20">
        <f t="shared" si="6"/>
        <v>0.63923666966925285</v>
      </c>
      <c r="J73" s="20">
        <f t="shared" si="7"/>
        <v>1.0151934138454153</v>
      </c>
      <c r="K73" s="20">
        <f t="shared" si="8"/>
        <v>0.98503397122340985</v>
      </c>
      <c r="L73" s="20">
        <f>IF('DESIGN INPUTS AND CALCULATIONS'!$C$90="Integrated Leakage",'Integrated Leakage'!I73,'tables and calculations'!$S119)</f>
        <v>0.60002013104044161</v>
      </c>
      <c r="M73" s="20">
        <f>IF('DESIGN INPUTS AND CALCULATIONS'!$C$90="Integrated Leakage",'Integrated Leakage'!K73,'tables and calculations'!$AO119)</f>
        <v>0.83827984778567444</v>
      </c>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2:52">
      <c r="B74" s="20">
        <f t="shared" si="0"/>
        <v>0.56999999999999995</v>
      </c>
      <c r="C74" s="20">
        <f t="shared" si="1"/>
        <v>4.32</v>
      </c>
      <c r="D74" s="20">
        <f t="shared" si="9"/>
        <v>2.4999999999999991</v>
      </c>
      <c r="E74" s="20">
        <f t="shared" si="2"/>
        <v>6.2499999999999956</v>
      </c>
      <c r="F74" s="20">
        <f t="shared" si="3"/>
        <v>1.0312180876494024</v>
      </c>
      <c r="G74" s="20">
        <f t="shared" si="4"/>
        <v>1.4984794124999978</v>
      </c>
      <c r="H74" s="20">
        <f t="shared" si="5"/>
        <v>1.5905022792028309</v>
      </c>
      <c r="I74" s="20">
        <f t="shared" si="6"/>
        <v>0.62873220181816136</v>
      </c>
      <c r="J74" s="20">
        <f t="shared" si="7"/>
        <v>1.0154890879026728</v>
      </c>
      <c r="K74" s="20">
        <f t="shared" si="8"/>
        <v>0.98474716460551737</v>
      </c>
      <c r="L74" s="20">
        <f>IF('DESIGN INPUTS AND CALCULATIONS'!$C$90="Integrated Leakage",'Integrated Leakage'!I74,'tables and calculations'!$S120)</f>
        <v>0.59136341560140471</v>
      </c>
      <c r="M74" s="20">
        <f>IF('DESIGN INPUTS AND CALCULATIONS'!$C$90="Integrated Leakage",'Integrated Leakage'!K74,'tables and calculations'!$AO120)</f>
        <v>0.83720800839873821</v>
      </c>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2:52">
      <c r="B75" s="20">
        <f t="shared" si="0"/>
        <v>0.56999999999999995</v>
      </c>
      <c r="C75" s="20">
        <f t="shared" si="1"/>
        <v>4.32</v>
      </c>
      <c r="D75" s="20">
        <f t="shared" si="9"/>
        <v>2.5499999999999989</v>
      </c>
      <c r="E75" s="20">
        <f t="shared" si="2"/>
        <v>6.5024999999999942</v>
      </c>
      <c r="F75" s="20">
        <f t="shared" si="3"/>
        <v>1.0317836962482114</v>
      </c>
      <c r="G75" s="20">
        <f t="shared" si="4"/>
        <v>1.5821655817870506</v>
      </c>
      <c r="H75" s="20">
        <f t="shared" si="5"/>
        <v>1.6167712509923171</v>
      </c>
      <c r="I75" s="20">
        <f t="shared" si="6"/>
        <v>0.61851668836035734</v>
      </c>
      <c r="J75" s="20">
        <f t="shared" si="7"/>
        <v>1.0157675404580575</v>
      </c>
      <c r="K75" s="20">
        <f t="shared" si="8"/>
        <v>0.9844772156718582</v>
      </c>
      <c r="L75" s="20">
        <f>IF('DESIGN INPUTS AND CALCULATIONS'!$C$90="Integrated Leakage",'Integrated Leakage'!I75,'tables and calculations'!$S121)</f>
        <v>0.58291818509893178</v>
      </c>
      <c r="M75" s="20">
        <f>IF('DESIGN INPUTS AND CALCULATIONS'!$C$90="Integrated Leakage",'Integrated Leakage'!K75,'tables and calculations'!$AO121)</f>
        <v>0.83620109577154467</v>
      </c>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2:52">
      <c r="B76" s="20">
        <f t="shared" si="0"/>
        <v>0.56999999999999995</v>
      </c>
      <c r="C76" s="20">
        <f t="shared" si="1"/>
        <v>4.32</v>
      </c>
      <c r="D76" s="20">
        <f t="shared" si="9"/>
        <v>2.5999999999999988</v>
      </c>
      <c r="E76" s="20">
        <f t="shared" si="2"/>
        <v>6.7599999999999936</v>
      </c>
      <c r="F76" s="20">
        <f t="shared" si="3"/>
        <v>1.0323171304139553</v>
      </c>
      <c r="G76" s="20">
        <f t="shared" si="4"/>
        <v>1.6676713278106479</v>
      </c>
      <c r="H76" s="20">
        <f t="shared" si="5"/>
        <v>1.643164160461335</v>
      </c>
      <c r="I76" s="20">
        <f t="shared" si="6"/>
        <v>0.608581920213766</v>
      </c>
      <c r="J76" s="20">
        <f t="shared" si="7"/>
        <v>1.0160300834197555</v>
      </c>
      <c r="K76" s="20">
        <f t="shared" si="8"/>
        <v>0.98422282599566202</v>
      </c>
      <c r="L76" s="20">
        <f>IF('DESIGN INPUTS AND CALCULATIONS'!$C$90="Integrated Leakage",'Integrated Leakage'!I76,'tables and calculations'!$S122)</f>
        <v>0.5746778580573767</v>
      </c>
      <c r="M76" s="20">
        <f>IF('DESIGN INPUTS AND CALCULATIONS'!$C$90="Integrated Leakage",'Integrated Leakage'!K76,'tables and calculations'!$AO122)</f>
        <v>0.83525392423744615</v>
      </c>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row>
    <row r="77" spans="2:52">
      <c r="B77" s="20">
        <f t="shared" si="0"/>
        <v>0.56999999999999995</v>
      </c>
      <c r="C77" s="20">
        <f t="shared" si="1"/>
        <v>4.32</v>
      </c>
      <c r="D77" s="20">
        <f t="shared" si="9"/>
        <v>2.6499999999999986</v>
      </c>
      <c r="E77" s="20">
        <f t="shared" si="2"/>
        <v>7.0224999999999929</v>
      </c>
      <c r="F77" s="20">
        <f t="shared" si="3"/>
        <v>1.0328207824477069</v>
      </c>
      <c r="G77" s="20">
        <f t="shared" si="4"/>
        <v>1.7549876335806753</v>
      </c>
      <c r="H77" s="20">
        <f t="shared" si="5"/>
        <v>1.6696731464656136</v>
      </c>
      <c r="I77" s="20">
        <f t="shared" si="6"/>
        <v>0.5989196161636865</v>
      </c>
      <c r="J77" s="20">
        <f t="shared" si="7"/>
        <v>1.0162779061101874</v>
      </c>
      <c r="K77" s="20">
        <f t="shared" si="8"/>
        <v>0.98398282004132975</v>
      </c>
      <c r="L77" s="20">
        <f>IF('DESIGN INPUTS AND CALCULATIONS'!$C$90="Integrated Leakage",'Integrated Leakage'!I77,'tables and calculations'!$S123)</f>
        <v>0.56663610582001389</v>
      </c>
      <c r="M77" s="20">
        <f>IF('DESIGN INPUTS AND CALCULATIONS'!$C$90="Integrated Leakage",'Integrated Leakage'!K77,'tables and calculations'!$AO123)</f>
        <v>0.83436181981191482</v>
      </c>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row>
    <row r="78" spans="2:52">
      <c r="B78" s="20">
        <f t="shared" si="0"/>
        <v>0.56999999999999995</v>
      </c>
      <c r="C78" s="20">
        <f t="shared" si="1"/>
        <v>4.32</v>
      </c>
      <c r="D78" s="20">
        <f t="shared" si="9"/>
        <v>2.6999999999999984</v>
      </c>
      <c r="E78" s="20">
        <f t="shared" si="2"/>
        <v>7.2899999999999912</v>
      </c>
      <c r="F78" s="20">
        <f t="shared" si="3"/>
        <v>1.0332968265929445</v>
      </c>
      <c r="G78" s="20">
        <f t="shared" si="4"/>
        <v>1.8441063092078156</v>
      </c>
      <c r="H78" s="20">
        <f t="shared" si="5"/>
        <v>1.696290993845325</v>
      </c>
      <c r="I78" s="20">
        <f t="shared" si="6"/>
        <v>0.58952149343969473</v>
      </c>
      <c r="J78" s="20">
        <f t="shared" si="7"/>
        <v>1.0165120887588817</v>
      </c>
      <c r="K78" s="20">
        <f t="shared" si="8"/>
        <v>0.9837561314405594</v>
      </c>
      <c r="L78" s="20">
        <f>IF('DESIGN INPUTS AND CALCULATIONS'!$C$90="Integrated Leakage",'Integrated Leakage'!I78,'tables and calculations'!$S124)</f>
        <v>0.55878683595823286</v>
      </c>
      <c r="M78" s="20">
        <f>IF('DESIGN INPUTS AND CALCULATIONS'!$C$90="Integrated Leakage",'Integrated Leakage'!K78,'tables and calculations'!$AO124)</f>
        <v>0.83352056033761712</v>
      </c>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row>
    <row r="79" spans="2:52">
      <c r="B79" s="20">
        <f t="shared" si="0"/>
        <v>0.56999999999999995</v>
      </c>
      <c r="C79" s="20">
        <f t="shared" si="1"/>
        <v>4.32</v>
      </c>
      <c r="D79" s="20">
        <f t="shared" si="9"/>
        <v>2.7499999999999982</v>
      </c>
      <c r="E79" s="20">
        <f t="shared" si="2"/>
        <v>7.5624999999999902</v>
      </c>
      <c r="F79" s="20">
        <f t="shared" si="3"/>
        <v>1.0337472424352177</v>
      </c>
      <c r="G79" s="20">
        <f t="shared" si="4"/>
        <v>1.9350199025051618</v>
      </c>
      <c r="H79" s="20">
        <f t="shared" si="5"/>
        <v>1.7230110693029164</v>
      </c>
      <c r="I79" s="20">
        <f t="shared" si="6"/>
        <v>0.58037932420513871</v>
      </c>
      <c r="J79" s="20">
        <f t="shared" si="7"/>
        <v>1.0167336142939396</v>
      </c>
      <c r="K79" s="20">
        <f t="shared" si="8"/>
        <v>0.98354179102698391</v>
      </c>
      <c r="L79" s="20">
        <f>IF('DESIGN INPUTS AND CALCULATIONS'!$C$90="Integrated Leakage",'Integrated Leakage'!I79,'tables and calculations'!$S125)</f>
        <v>0.55112417802303904</v>
      </c>
      <c r="M79" s="20">
        <f>IF('DESIGN INPUTS AND CALCULATIONS'!$C$90="Integrated Leakage",'Integrated Leakage'!K79,'tables and calculations'!$AO125)</f>
        <v>0.83272632369598787</v>
      </c>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2:52">
      <c r="B80" s="20">
        <f t="shared" si="0"/>
        <v>0.56999999999999995</v>
      </c>
      <c r="C80" s="20">
        <f t="shared" si="1"/>
        <v>4.32</v>
      </c>
      <c r="D80" s="20">
        <f t="shared" si="9"/>
        <v>2.799999999999998</v>
      </c>
      <c r="E80" s="20">
        <f t="shared" si="2"/>
        <v>7.8399999999999892</v>
      </c>
      <c r="F80" s="20">
        <f t="shared" si="3"/>
        <v>1.0341738354267229</v>
      </c>
      <c r="G80" s="20">
        <f t="shared" si="4"/>
        <v>2.0277216206632613</v>
      </c>
      <c r="H80" s="20">
        <f t="shared" si="5"/>
        <v>1.749827264643566</v>
      </c>
      <c r="I80" s="20">
        <f t="shared" si="6"/>
        <v>0.57148498037816131</v>
      </c>
      <c r="J80" s="20">
        <f t="shared" si="7"/>
        <v>1.0169433786729343</v>
      </c>
      <c r="K80" s="20">
        <f t="shared" si="8"/>
        <v>0.98333891637600845</v>
      </c>
      <c r="L80" s="20">
        <f>IF('DESIGN INPUTS AND CALCULATIONS'!$C$90="Integrated Leakage",'Integrated Leakage'!I80,'tables and calculations'!$S126)</f>
        <v>0.54364247119058484</v>
      </c>
      <c r="M80" s="20">
        <f>IF('DESIGN INPUTS AND CALCULATIONS'!$C$90="Integrated Leakage",'Integrated Leakage'!K80,'tables and calculations'!$AO126)</f>
        <v>0.83197564285891068</v>
      </c>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2:52">
      <c r="B81" s="20">
        <f t="shared" si="0"/>
        <v>0.56999999999999995</v>
      </c>
      <c r="C81" s="20">
        <f t="shared" si="1"/>
        <v>4.32</v>
      </c>
      <c r="D81" s="20">
        <f t="shared" si="9"/>
        <v>2.8499999999999979</v>
      </c>
      <c r="E81" s="20">
        <f t="shared" si="2"/>
        <v>8.1224999999999881</v>
      </c>
      <c r="F81" s="20">
        <f t="shared" si="3"/>
        <v>1.0345782549321563</v>
      </c>
      <c r="G81" s="20">
        <f t="shared" si="4"/>
        <v>2.1222052614583289</v>
      </c>
      <c r="H81" s="20">
        <f t="shared" si="5"/>
        <v>1.7767339464282448</v>
      </c>
      <c r="I81" s="20">
        <f t="shared" si="6"/>
        <v>0.56283046879939036</v>
      </c>
      <c r="J81" s="20">
        <f t="shared" si="7"/>
        <v>1.0171421999564054</v>
      </c>
      <c r="K81" s="20">
        <f t="shared" si="8"/>
        <v>0.98314670263691728</v>
      </c>
      <c r="L81" s="20">
        <f>IF('DESIGN INPUTS AND CALCULATIONS'!$C$90="Integrated Leakage",'Integrated Leakage'!I81,'tables and calculations'!$S127)</f>
        <v>0.53633625344149793</v>
      </c>
      <c r="M81" s="20">
        <f>IF('DESIGN INPUTS AND CALCULATIONS'!$C$90="Integrated Leakage",'Integrated Leakage'!K81,'tables and calculations'!$AO127)</f>
        <v>0.8312653667610872</v>
      </c>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2:52">
      <c r="B82" s="20">
        <f t="shared" si="0"/>
        <v>0.56999999999999995</v>
      </c>
      <c r="C82" s="20">
        <f t="shared" si="1"/>
        <v>4.32</v>
      </c>
      <c r="D82" s="20">
        <f t="shared" si="9"/>
        <v>2.8999999999999977</v>
      </c>
      <c r="E82" s="20">
        <f t="shared" si="2"/>
        <v>8.4099999999999859</v>
      </c>
      <c r="F82" s="20">
        <f t="shared" si="3"/>
        <v>1.0349620101318255</v>
      </c>
      <c r="G82" s="20">
        <f t="shared" si="4"/>
        <v>2.218465152690245</v>
      </c>
      <c r="H82" s="20">
        <f t="shared" si="5"/>
        <v>1.8037259112243387</v>
      </c>
      <c r="I82" s="20">
        <f t="shared" si="6"/>
        <v>0.5544079584249122</v>
      </c>
      <c r="J82" s="20">
        <f t="shared" si="7"/>
        <v>1.017330826295864</v>
      </c>
      <c r="K82" s="20">
        <f t="shared" si="8"/>
        <v>0.9829644144776718</v>
      </c>
      <c r="L82" s="20">
        <f>IF('DESIGN INPUTS AND CALCULATIONS'!$C$90="Integrated Leakage",'Integrated Leakage'!I82,'tables and calculations'!$S128)</f>
        <v>0.52920025198481413</v>
      </c>
      <c r="M82" s="20">
        <f>IF('DESIGN INPUTS AND CALCULATIONS'!$C$90="Integrated Leakage",'Integrated Leakage'!K82,'tables and calculations'!$AO128)</f>
        <v>0.83059262614240792</v>
      </c>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2:52">
      <c r="B83" s="20">
        <f t="shared" si="0"/>
        <v>0.56999999999999995</v>
      </c>
      <c r="C83" s="20">
        <f t="shared" si="1"/>
        <v>4.32</v>
      </c>
      <c r="D83" s="20">
        <f t="shared" si="9"/>
        <v>2.9499999999999975</v>
      </c>
      <c r="E83" s="20">
        <f t="shared" si="2"/>
        <v>8.7024999999999846</v>
      </c>
      <c r="F83" s="20">
        <f t="shared" si="3"/>
        <v>1.0353264840676748</v>
      </c>
      <c r="G83" s="20">
        <f t="shared" si="4"/>
        <v>2.3164960987440693</v>
      </c>
      <c r="H83" s="20">
        <f t="shared" si="5"/>
        <v>1.8307983457529515</v>
      </c>
      <c r="I83" s="20">
        <f t="shared" si="6"/>
        <v>0.54620980094273053</v>
      </c>
      <c r="J83" s="20">
        <f t="shared" si="7"/>
        <v>1.0175099429822172</v>
      </c>
      <c r="K83" s="20">
        <f t="shared" si="8"/>
        <v>0.98279137899046243</v>
      </c>
      <c r="L83" s="20">
        <f>IF('DESIGN INPUTS AND CALCULATIONS'!$C$90="Integrated Leakage",'Integrated Leakage'!I83,'tables and calculations'!$S129)</f>
        <v>0.52222937469458142</v>
      </c>
      <c r="M83" s="20">
        <f>IF('DESIGN INPUTS AND CALCULATIONS'!$C$90="Integrated Leakage",'Integrated Leakage'!K83,'tables and calculations'!$AO129)</f>
        <v>0.8299548036476676</v>
      </c>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2:52">
      <c r="B84" s="20">
        <f t="shared" si="0"/>
        <v>0.56999999999999995</v>
      </c>
      <c r="C84" s="20">
        <f t="shared" si="1"/>
        <v>4.32</v>
      </c>
      <c r="D84" s="20">
        <f t="shared" si="9"/>
        <v>2.9999999999999973</v>
      </c>
      <c r="E84" s="20">
        <f t="shared" si="2"/>
        <v>8.999999999999984</v>
      </c>
      <c r="F84" s="20">
        <f t="shared" si="3"/>
        <v>1.0356729460757792</v>
      </c>
      <c r="G84" s="20">
        <f t="shared" si="4"/>
        <v>2.4162933333333276</v>
      </c>
      <c r="H84" s="20">
        <f t="shared" si="5"/>
        <v>1.8579467913288332</v>
      </c>
      <c r="I84" s="20">
        <f t="shared" si="6"/>
        <v>0.5382285459772419</v>
      </c>
      <c r="J84" s="20">
        <f t="shared" si="7"/>
        <v>1.0176801786788319</v>
      </c>
      <c r="K84" s="20">
        <f t="shared" si="8"/>
        <v>0.98262697942905353</v>
      </c>
      <c r="L84" s="20">
        <f>IF('DESIGN INPUTS AND CALCULATIONS'!$C$90="Integrated Leakage",'Integrated Leakage'!I84,'tables and calculations'!$S130)</f>
        <v>0.51541870237337917</v>
      </c>
      <c r="M84" s="20">
        <f>IF('DESIGN INPUTS AND CALCULATIONS'!$C$90="Integrated Leakage",'Integrated Leakage'!K84,'tables and calculations'!$AO130)</f>
        <v>0.82934950758453918</v>
      </c>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2:52">
      <c r="B85" s="20">
        <f t="shared" si="0"/>
        <v>0.56999999999999995</v>
      </c>
      <c r="C85" s="20">
        <f t="shared" si="1"/>
        <v>4.32</v>
      </c>
      <c r="D85" s="20">
        <f t="shared" si="9"/>
        <v>3.0499999999999972</v>
      </c>
      <c r="E85" s="20">
        <f t="shared" si="2"/>
        <v>9.3024999999999824</v>
      </c>
      <c r="F85" s="20">
        <f t="shared" si="3"/>
        <v>1.0360025628135383</v>
      </c>
      <c r="G85" s="20">
        <f t="shared" si="4"/>
        <v>2.5178524776210969</v>
      </c>
      <c r="H85" s="20">
        <f t="shared" si="5"/>
        <v>1.8851671120711382</v>
      </c>
      <c r="I85" s="20">
        <f t="shared" si="6"/>
        <v>0.53045695185152597</v>
      </c>
      <c r="J85" s="20">
        <f t="shared" si="7"/>
        <v>1.0178421109452773</v>
      </c>
      <c r="K85" s="20">
        <f t="shared" si="8"/>
        <v>0.98247064966814235</v>
      </c>
      <c r="L85" s="20">
        <f>IF('DESIGN INPUTS AND CALCULATIONS'!$C$90="Integrated Leakage",'Integrated Leakage'!I85,'tables and calculations'!$S131)</f>
        <v>0.508763481694119</v>
      </c>
      <c r="M85" s="20">
        <f>IF('DESIGN INPUTS AND CALCULATIONS'!$C$90="Integrated Leakage",'Integrated Leakage'!K85,'tables and calculations'!$AO131)</f>
        <v>0.82877454883436452</v>
      </c>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2:52">
      <c r="B86" s="20">
        <f t="shared" si="0"/>
        <v>0.56999999999999995</v>
      </c>
      <c r="C86" s="20">
        <f t="shared" si="1"/>
        <v>4.32</v>
      </c>
      <c r="D86" s="20">
        <f t="shared" si="9"/>
        <v>3.099999999999997</v>
      </c>
      <c r="E86" s="20">
        <f t="shared" si="2"/>
        <v>9.6099999999999817</v>
      </c>
      <c r="F86" s="20">
        <f t="shared" si="3"/>
        <v>1.036316408060074</v>
      </c>
      <c r="G86" s="20">
        <f t="shared" si="4"/>
        <v>2.6211695030306905</v>
      </c>
      <c r="H86" s="20">
        <f t="shared" si="5"/>
        <v>1.9124554664333402</v>
      </c>
      <c r="I86" s="20">
        <f t="shared" si="6"/>
        <v>0.52288799271491726</v>
      </c>
      <c r="J86" s="20">
        <f t="shared" si="7"/>
        <v>1.0179962711425194</v>
      </c>
      <c r="K86" s="20">
        <f t="shared" si="8"/>
        <v>0.9823218692910124</v>
      </c>
      <c r="L86" s="20">
        <f>IF('DESIGN INPUTS AND CALCULATIONS'!$C$90="Integrated Leakage",'Integrated Leakage'!I86,'tables and calculations'!$S132)</f>
        <v>0.5022591187013683</v>
      </c>
      <c r="M86" s="20">
        <f>IF('DESIGN INPUTS AND CALCULATIONS'!$C$90="Integrated Leakage",'Integrated Leakage'!K86,'tables and calculations'!$AO132)</f>
        <v>0.82822792048791682</v>
      </c>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2:52">
      <c r="B87" s="20">
        <f t="shared" si="0"/>
        <v>0.56999999999999995</v>
      </c>
      <c r="C87" s="20">
        <f t="shared" si="1"/>
        <v>4.32</v>
      </c>
      <c r="D87" s="20">
        <f t="shared" si="9"/>
        <v>3.1499999999999968</v>
      </c>
      <c r="E87" s="20">
        <f t="shared" si="2"/>
        <v>9.9224999999999799</v>
      </c>
      <c r="F87" s="20">
        <f t="shared" si="3"/>
        <v>1.0366154714432478</v>
      </c>
      <c r="G87" s="20">
        <f t="shared" si="4"/>
        <v>2.7262406981552272</v>
      </c>
      <c r="H87" s="20">
        <f t="shared" si="5"/>
        <v>1.9398082816604518</v>
      </c>
      <c r="I87" s="20">
        <f t="shared" si="6"/>
        <v>0.51551486270798497</v>
      </c>
      <c r="J87" s="20">
        <f t="shared" si="7"/>
        <v>1.0181431487974801</v>
      </c>
      <c r="K87" s="20">
        <f t="shared" si="8"/>
        <v>0.98218015922524371</v>
      </c>
      <c r="L87" s="20">
        <f>IF('DESIGN INPUTS AND CALCULATIONS'!$C$90="Integrated Leakage",'Integrated Leakage'!I87,'tables and calculations'!$S133)</f>
        <v>0.49590117277745172</v>
      </c>
      <c r="M87" s="20">
        <f>IF('DESIGN INPUTS AND CALCULATIONS'!$C$90="Integrated Leakage",'Integrated Leakage'!K87,'tables and calculations'!$AO133)</f>
        <v>0.82770777984286381</v>
      </c>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2:52">
      <c r="B88" s="20">
        <f t="shared" si="0"/>
        <v>0.56999999999999995</v>
      </c>
      <c r="C88" s="20">
        <f t="shared" si="1"/>
        <v>4.32</v>
      </c>
      <c r="D88" s="20">
        <f t="shared" si="9"/>
        <v>3.1999999999999966</v>
      </c>
      <c r="E88" s="20">
        <f t="shared" si="2"/>
        <v>10.239999999999979</v>
      </c>
      <c r="F88" s="20">
        <f t="shared" si="3"/>
        <v>1.0369006662254789</v>
      </c>
      <c r="G88" s="20">
        <f t="shared" si="4"/>
        <v>2.8330626392578044</v>
      </c>
      <c r="H88" s="20">
        <f t="shared" si="5"/>
        <v>1.9672222308329284</v>
      </c>
      <c r="I88" s="20">
        <f t="shared" si="6"/>
        <v>0.50833097772415714</v>
      </c>
      <c r="J88" s="20">
        <f t="shared" si="7"/>
        <v>1.0182831954940035</v>
      </c>
      <c r="K88" s="20">
        <f t="shared" si="8"/>
        <v>0.98204507785760553</v>
      </c>
      <c r="L88" s="20">
        <f>IF('DESIGN INPUTS AND CALCULATIONS'!$C$90="Integrated Leakage",'Integrated Leakage'!I88,'tables and calculations'!$S134)</f>
        <v>0.48968535099780569</v>
      </c>
      <c r="M88" s="20">
        <f>IF('DESIGN INPUTS AND CALCULATIONS'!$C$90="Integrated Leakage",'Integrated Leakage'!K88,'tables and calculations'!$AO134)</f>
        <v>0.82721243245345544</v>
      </c>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2:52">
      <c r="B89" s="20">
        <f t="shared" si="0"/>
        <v>0.56999999999999995</v>
      </c>
      <c r="C89" s="20">
        <f t="shared" si="1"/>
        <v>4.32</v>
      </c>
      <c r="D89" s="20">
        <f t="shared" si="9"/>
        <v>3.2499999999999964</v>
      </c>
      <c r="E89" s="20">
        <f t="shared" ref="E89:E95" si="10">D89^2</f>
        <v>10.562499999999977</v>
      </c>
      <c r="F89" s="20">
        <f t="shared" ref="F89:F95" si="11">($C$18*(1-(1-($C$17^2))/(E89)))^2</f>
        <v>1.0371728362625268</v>
      </c>
      <c r="G89" s="20">
        <f t="shared" ref="G89:G95" si="12">((B89/$C$17)*(D89-(1/D89)))^2</f>
        <v>2.9416321639238086</v>
      </c>
      <c r="H89" s="20">
        <f t="shared" ref="H89:H95" si="13">SQRT(F89+G89)</f>
        <v>1.9946942122005407</v>
      </c>
      <c r="I89" s="20">
        <f t="shared" ref="I89:I95" si="14">1/(H89)</f>
        <v>0.50132997523304734</v>
      </c>
      <c r="J89" s="20">
        <f t="shared" ref="J89:J95" si="15">SQRT(F89)</f>
        <v>1.0184168283480624</v>
      </c>
      <c r="K89" s="20">
        <f t="shared" ref="K89:K95" si="16">1/J89</f>
        <v>0.98191621756885572</v>
      </c>
      <c r="L89" s="20">
        <f>IF('DESIGN INPUTS AND CALCULATIONS'!$C$90="Integrated Leakage",'Integrated Leakage'!I89,'tables and calculations'!$S135)</f>
        <v>0.48360750281550824</v>
      </c>
      <c r="M89" s="20">
        <f>IF('DESIGN INPUTS AND CALCULATIONS'!$C$90="Integrated Leakage",'Integrated Leakage'!K89,'tables and calculations'!$AO135)</f>
        <v>0.826740317968093</v>
      </c>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row>
    <row r="90" spans="2:52">
      <c r="B90" s="20">
        <f t="shared" si="0"/>
        <v>0.56999999999999995</v>
      </c>
      <c r="C90" s="20">
        <f t="shared" si="1"/>
        <v>4.32</v>
      </c>
      <c r="D90" s="20">
        <f t="shared" ref="D90:D95" si="17">D89+0.05</f>
        <v>3.2999999999999963</v>
      </c>
      <c r="E90" s="20">
        <f t="shared" si="10"/>
        <v>10.889999999999976</v>
      </c>
      <c r="F90" s="20">
        <f t="shared" si="11"/>
        <v>1.0374327622340618</v>
      </c>
      <c r="G90" s="20">
        <f t="shared" si="12"/>
        <v>3.0519463474862172</v>
      </c>
      <c r="H90" s="20">
        <f t="shared" si="13"/>
        <v>2.0222213305472474</v>
      </c>
      <c r="I90" s="20">
        <f t="shared" si="14"/>
        <v>0.49450571255194059</v>
      </c>
      <c r="J90" s="20">
        <f t="shared" si="15"/>
        <v>1.0185444331172115</v>
      </c>
      <c r="K90" s="20">
        <f t="shared" si="16"/>
        <v>0.98179320163730399</v>
      </c>
      <c r="L90" s="20">
        <f>IF('DESIGN INPUTS AND CALCULATIONS'!$C$90="Integrated Leakage",'Integrated Leakage'!I90,'tables and calculations'!$S136)</f>
        <v>0.47766361502718518</v>
      </c>
      <c r="M90" s="20">
        <f>IF('DESIGN INPUTS AND CALCULATIONS'!$C$90="Integrated Leakage",'Integrated Leakage'!K90,'tables and calculations'!$AO136)</f>
        <v>0.8262899975282656</v>
      </c>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row>
    <row r="91" spans="2:52">
      <c r="B91" s="20">
        <f t="shared" si="0"/>
        <v>0.56999999999999995</v>
      </c>
      <c r="C91" s="20">
        <f t="shared" si="1"/>
        <v>4.32</v>
      </c>
      <c r="D91" s="20">
        <f t="shared" si="17"/>
        <v>3.3499999999999961</v>
      </c>
      <c r="E91" s="20">
        <f t="shared" si="10"/>
        <v>11.222499999999973</v>
      </c>
      <c r="F91" s="20">
        <f t="shared" si="11"/>
        <v>1.0376811672317763</v>
      </c>
      <c r="G91" s="20">
        <f t="shared" si="12"/>
        <v>3.1640024818953174</v>
      </c>
      <c r="H91" s="20">
        <f t="shared" si="13"/>
        <v>2.0498008803606007</v>
      </c>
      <c r="I91" s="20">
        <f t="shared" si="14"/>
        <v>0.48785226388627567</v>
      </c>
      <c r="J91" s="20">
        <f t="shared" si="15"/>
        <v>1.0186663669876297</v>
      </c>
      <c r="K91" s="20">
        <f t="shared" si="16"/>
        <v>0.9816756814669072</v>
      </c>
      <c r="L91" s="20">
        <f>IF('DESIGN INPUTS AND CALCULATIONS'!$C$90="Integrated Leakage",'Integrated Leakage'!I91,'tables and calculations'!$S137)</f>
        <v>0.47184980698239748</v>
      </c>
      <c r="M91" s="20">
        <f>IF('DESIGN INPUTS AND CALCULATIONS'!$C$90="Integrated Leakage",'Integrated Leakage'!K91,'tables and calculations'!$AO137)</f>
        <v>0.8258601425343064</v>
      </c>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row>
    <row r="92" spans="2:52">
      <c r="B92" s="20">
        <f t="shared" si="0"/>
        <v>0.56999999999999995</v>
      </c>
      <c r="C92" s="20">
        <f t="shared" si="1"/>
        <v>4.32</v>
      </c>
      <c r="D92" s="20">
        <f t="shared" si="17"/>
        <v>3.3999999999999959</v>
      </c>
      <c r="E92" s="20">
        <f t="shared" si="10"/>
        <v>11.559999999999972</v>
      </c>
      <c r="F92" s="20">
        <f t="shared" si="11"/>
        <v>1.0379187217795882</v>
      </c>
      <c r="G92" s="20">
        <f t="shared" si="12"/>
        <v>3.2777980567473946</v>
      </c>
      <c r="H92" s="20">
        <f t="shared" si="13"/>
        <v>2.0774303306072581</v>
      </c>
      <c r="I92" s="20">
        <f t="shared" si="14"/>
        <v>0.48136391640517151</v>
      </c>
      <c r="J92" s="20">
        <f t="shared" si="15"/>
        <v>1.0187829610763954</v>
      </c>
      <c r="K92" s="20">
        <f t="shared" si="16"/>
        <v>0.98156333410155361</v>
      </c>
      <c r="L92" s="20">
        <f>IF('DESIGN INPUTS AND CALCULATIONS'!$C$90="Integrated Leakage",'Integrated Leakage'!I92,'tables and calculations'!$S138)</f>
        <v>0.46616232600635288</v>
      </c>
      <c r="M92" s="20">
        <f>IF('DESIGN INPUTS AND CALCULATIONS'!$C$90="Integrated Leakage",'Integrated Leakage'!K92,'tables and calculations'!$AO138)</f>
        <v>0.82544952461034138</v>
      </c>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2:52">
      <c r="B93" s="20">
        <f t="shared" si="0"/>
        <v>0.56999999999999995</v>
      </c>
      <c r="C93" s="20">
        <f t="shared" si="1"/>
        <v>4.32</v>
      </c>
      <c r="D93" s="20">
        <f t="shared" si="17"/>
        <v>3.4499999999999957</v>
      </c>
      <c r="E93" s="20">
        <f t="shared" si="10"/>
        <v>11.902499999999971</v>
      </c>
      <c r="F93" s="20">
        <f t="shared" si="11"/>
        <v>1.0381460483509175</v>
      </c>
      <c r="G93" s="20">
        <f t="shared" si="12"/>
        <v>3.3933307422239176</v>
      </c>
      <c r="H93" s="20">
        <f t="shared" si="13"/>
        <v>2.105107310940427</v>
      </c>
      <c r="I93" s="20">
        <f t="shared" si="14"/>
        <v>0.47503516557227865</v>
      </c>
      <c r="J93" s="20">
        <f t="shared" si="15"/>
        <v>1.0188945226817727</v>
      </c>
      <c r="K93" s="20">
        <f t="shared" si="16"/>
        <v>0.98145585999221829</v>
      </c>
      <c r="L93" s="20">
        <f>IF('DESIGN INPUTS AND CALCULATIONS'!$C$90="Integrated Leakage",'Integrated Leakage'!I93,'tables and calculations'!$S139)</f>
        <v>0.46059754301208394</v>
      </c>
      <c r="M93" s="20">
        <f>IF('DESIGN INPUTS AND CALCULATIONS'!$C$90="Integrated Leakage",'Integrated Leakage'!K93,'tables and calculations'!$AO139)</f>
        <v>0.82505700662371184</v>
      </c>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2:52">
      <c r="B94" s="20">
        <f t="shared" si="0"/>
        <v>0.56999999999999995</v>
      </c>
      <c r="C94" s="20">
        <f t="shared" si="1"/>
        <v>4.32</v>
      </c>
      <c r="D94" s="20">
        <f t="shared" si="17"/>
        <v>3.4999999999999956</v>
      </c>
      <c r="E94" s="20">
        <f t="shared" si="10"/>
        <v>12.249999999999968</v>
      </c>
      <c r="F94" s="20">
        <f t="shared" si="11"/>
        <v>1.0383637254397653</v>
      </c>
      <c r="G94" s="20">
        <f t="shared" si="12"/>
        <v>3.5105983737244788</v>
      </c>
      <c r="H94" s="20">
        <f t="shared" si="13"/>
        <v>2.1328295991860777</v>
      </c>
      <c r="I94" s="20">
        <f t="shared" si="14"/>
        <v>0.46886070991401102</v>
      </c>
      <c r="J94" s="20">
        <f t="shared" si="15"/>
        <v>1.0190013373100966</v>
      </c>
      <c r="K94" s="20">
        <f t="shared" si="16"/>
        <v>0.98135298098797863</v>
      </c>
      <c r="L94" s="20">
        <f>IF('DESIGN INPUTS AND CALCULATIONS'!$C$90="Integrated Leakage",'Integrated Leakage'!I94,'tables and calculations'!$S140)</f>
        <v>0.4551519482830948</v>
      </c>
      <c r="M94" s="20">
        <f>IF('DESIGN INPUTS AND CALCULATIONS'!$C$90="Integrated Leakage",'Integrated Leakage'!K94,'tables and calculations'!$AO140)</f>
        <v>0.82468153463356708</v>
      </c>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2:52">
      <c r="B95" s="20">
        <f t="shared" si="0"/>
        <v>0.56999999999999995</v>
      </c>
      <c r="C95" s="20">
        <f t="shared" si="1"/>
        <v>4.32</v>
      </c>
      <c r="D95" s="20">
        <f t="shared" si="17"/>
        <v>3.5499999999999954</v>
      </c>
      <c r="E95" s="20">
        <f t="shared" si="10"/>
        <v>12.602499999999967</v>
      </c>
      <c r="F95" s="20">
        <f t="shared" si="11"/>
        <v>1.03857229123523</v>
      </c>
      <c r="G95" s="20">
        <f t="shared" si="12"/>
        <v>3.6295989380039804</v>
      </c>
      <c r="H95" s="20">
        <f t="shared" si="13"/>
        <v>2.1605951099729932</v>
      </c>
      <c r="I95" s="20">
        <f t="shared" si="14"/>
        <v>0.46283544537527888</v>
      </c>
      <c r="J95" s="20">
        <f t="shared" si="15"/>
        <v>1.0191036705042475</v>
      </c>
      <c r="K95" s="20">
        <f t="shared" si="16"/>
        <v>0.98125443852557692</v>
      </c>
      <c r="L95" s="20">
        <f>IF('DESIGN INPUTS AND CALCULATIONS'!$C$90="Integrated Leakage",'Integrated Leakage'!I95,'tables and calculations'!$S141)</f>
        <v>0.44982214741138699</v>
      </c>
      <c r="M95" s="20">
        <f>IF('DESIGN INPUTS AND CALCULATIONS'!$C$90="Integrated Leakage",'Integrated Leakage'!K95,'tables and calculations'!$AO141)</f>
        <v>0.82432213065991244</v>
      </c>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U79"/>
  <sheetViews>
    <sheetView topLeftCell="A3" zoomScale="85" zoomScaleNormal="85" workbookViewId="0">
      <selection activeCell="D10" sqref="D10"/>
    </sheetView>
  </sheetViews>
  <sheetFormatPr defaultColWidth="9" defaultRowHeight="15"/>
  <cols>
    <col min="1" max="1" width="2.42578125" style="176" customWidth="1"/>
    <col min="2" max="2" width="35.28515625" style="176" customWidth="1"/>
    <col min="3" max="5" width="9" style="176"/>
    <col min="6" max="6" width="1" style="176" customWidth="1"/>
    <col min="7" max="7" width="29.7109375" style="176" customWidth="1"/>
    <col min="8" max="8" width="12.42578125" style="176" customWidth="1"/>
    <col min="9" max="9" width="10.140625" style="176" customWidth="1"/>
    <col min="10" max="10" width="6.85546875" style="176" customWidth="1"/>
    <col min="11" max="11" width="1" style="176" customWidth="1"/>
    <col min="12" max="13" width="9" style="176"/>
    <col min="14" max="14" width="16.140625" style="176" customWidth="1"/>
    <col min="15" max="15" width="9" style="176"/>
    <col min="16" max="16" width="8.140625" style="176" customWidth="1"/>
    <col min="17" max="17" width="5.7109375" style="176" customWidth="1"/>
    <col min="18" max="18" width="10.5703125" style="176" customWidth="1"/>
    <col min="19" max="16384" width="9" style="176"/>
  </cols>
  <sheetData>
    <row r="2" spans="2:21" ht="12" customHeight="1"/>
    <row r="3" spans="2:21" ht="22.5" customHeight="1">
      <c r="C3" s="442" t="s">
        <v>636</v>
      </c>
      <c r="D3" s="442"/>
      <c r="E3" s="442"/>
      <c r="F3" s="442"/>
      <c r="G3" s="442"/>
      <c r="H3" s="442"/>
      <c r="I3" s="442"/>
      <c r="J3" s="442"/>
      <c r="K3" s="442"/>
      <c r="L3" s="442"/>
      <c r="M3" s="442"/>
      <c r="N3" s="442"/>
      <c r="O3" s="442"/>
      <c r="P3" s="442"/>
      <c r="Q3" s="442"/>
      <c r="R3" s="442"/>
      <c r="S3" s="442"/>
    </row>
    <row r="4" spans="2:21" ht="15.75" thickBot="1"/>
    <row r="5" spans="2:21">
      <c r="B5" s="448" t="s">
        <v>637</v>
      </c>
      <c r="C5" s="449"/>
      <c r="D5" s="449"/>
      <c r="E5" s="449"/>
      <c r="F5" s="191"/>
      <c r="G5" s="450" t="s">
        <v>638</v>
      </c>
      <c r="H5" s="451"/>
      <c r="I5" s="451"/>
      <c r="J5" s="452"/>
      <c r="K5" s="221"/>
      <c r="L5" s="448" t="s">
        <v>639</v>
      </c>
      <c r="M5" s="449"/>
      <c r="N5" s="449"/>
      <c r="O5" s="449"/>
      <c r="P5" s="449"/>
      <c r="Q5" s="449"/>
      <c r="R5" s="191"/>
      <c r="S5" s="191"/>
      <c r="T5" s="191"/>
      <c r="U5" s="190"/>
    </row>
    <row r="6" spans="2:21">
      <c r="B6" s="212" t="s">
        <v>640</v>
      </c>
      <c r="C6" s="210" t="s">
        <v>641</v>
      </c>
      <c r="D6" s="310">
        <v>48</v>
      </c>
      <c r="E6" s="210" t="s">
        <v>642</v>
      </c>
      <c r="G6" s="212" t="s">
        <v>643</v>
      </c>
      <c r="H6" s="210" t="s">
        <v>644</v>
      </c>
      <c r="I6" s="204">
        <f>'DESIGN INPUTS AND CALCULATIONS'!C172</f>
        <v>47</v>
      </c>
      <c r="J6" s="220" t="s">
        <v>645</v>
      </c>
      <c r="K6" s="453"/>
      <c r="L6" s="443" t="s">
        <v>899</v>
      </c>
      <c r="M6" s="444"/>
      <c r="N6" s="444"/>
      <c r="O6" s="210" t="s">
        <v>646</v>
      </c>
      <c r="P6" s="318">
        <v>50</v>
      </c>
      <c r="Q6" s="210" t="s">
        <v>557</v>
      </c>
      <c r="U6" s="180"/>
    </row>
    <row r="7" spans="2:21">
      <c r="B7" s="212" t="s">
        <v>647</v>
      </c>
      <c r="C7" s="210" t="s">
        <v>648</v>
      </c>
      <c r="D7" s="301">
        <f>Vloss</f>
        <v>0.3</v>
      </c>
      <c r="E7" s="210" t="s">
        <v>642</v>
      </c>
      <c r="G7" s="212" t="s">
        <v>649</v>
      </c>
      <c r="H7" s="210" t="s">
        <v>650</v>
      </c>
      <c r="I7" s="204">
        <f>'DESIGN INPUTS AND CALCULATIONS'!C170/1000</f>
        <v>3.3</v>
      </c>
      <c r="J7" s="220" t="s">
        <v>651</v>
      </c>
      <c r="K7" s="453"/>
      <c r="L7" s="443" t="s">
        <v>652</v>
      </c>
      <c r="M7" s="444"/>
      <c r="N7" s="444"/>
      <c r="O7" s="210" t="s">
        <v>653</v>
      </c>
      <c r="P7" s="312">
        <v>9.09</v>
      </c>
      <c r="Q7" s="210" t="s">
        <v>557</v>
      </c>
      <c r="U7" s="180"/>
    </row>
    <row r="8" spans="2:21">
      <c r="B8" s="212" t="s">
        <v>654</v>
      </c>
      <c r="C8" s="210" t="s">
        <v>655</v>
      </c>
      <c r="D8" s="301">
        <f>Vout</f>
        <v>24</v>
      </c>
      <c r="E8" s="210" t="s">
        <v>642</v>
      </c>
      <c r="G8" s="212" t="s">
        <v>656</v>
      </c>
      <c r="H8" s="210" t="s">
        <v>657</v>
      </c>
      <c r="I8" s="219">
        <f>CdivH2*picoF2*CdivL2*nanoF2*1000000000000/(CdivH2*picoF2+CdivL2*nanoF2)</f>
        <v>46.340005975500446</v>
      </c>
      <c r="J8" s="220" t="s">
        <v>645</v>
      </c>
      <c r="K8" s="453"/>
      <c r="L8" s="443" t="s">
        <v>658</v>
      </c>
      <c r="M8" s="444"/>
      <c r="N8" s="444"/>
      <c r="O8" s="210" t="s">
        <v>659</v>
      </c>
      <c r="P8" s="312">
        <v>0.4</v>
      </c>
      <c r="Q8" s="210"/>
      <c r="U8" s="180"/>
    </row>
    <row r="9" spans="2:21">
      <c r="B9" s="212" t="s">
        <v>660</v>
      </c>
      <c r="C9" s="210" t="s">
        <v>661</v>
      </c>
      <c r="D9" s="310">
        <v>10</v>
      </c>
      <c r="E9" s="210" t="s">
        <v>662</v>
      </c>
      <c r="G9" s="212" t="s">
        <v>663</v>
      </c>
      <c r="H9" s="210" t="s">
        <v>664</v>
      </c>
      <c r="I9" s="219">
        <f>(CdivH2*picoF2+CdivL2*nanoF2)*1000000000</f>
        <v>3.347</v>
      </c>
      <c r="J9" s="220" t="s">
        <v>651</v>
      </c>
      <c r="K9" s="453"/>
      <c r="L9" s="443" t="s">
        <v>665</v>
      </c>
      <c r="M9" s="444"/>
      <c r="N9" s="444"/>
      <c r="O9" s="210" t="s">
        <v>666</v>
      </c>
      <c r="P9" s="312">
        <v>8</v>
      </c>
      <c r="Q9" s="210" t="s">
        <v>667</v>
      </c>
      <c r="U9" s="180"/>
    </row>
    <row r="10" spans="2:21">
      <c r="B10" s="212" t="s">
        <v>668</v>
      </c>
      <c r="C10" s="210" t="s">
        <v>669</v>
      </c>
      <c r="D10" s="310">
        <v>1880</v>
      </c>
      <c r="E10" s="210" t="s">
        <v>670</v>
      </c>
      <c r="G10" s="212" t="s">
        <v>671</v>
      </c>
      <c r="H10" s="210" t="s">
        <v>672</v>
      </c>
      <c r="I10" s="219">
        <f>CdivH2*picoF2/(CdivH2*picoF2+CdivL2*nanoF2)</f>
        <v>1.4042426053181954E-2</v>
      </c>
      <c r="J10" s="220"/>
      <c r="K10" s="453"/>
      <c r="L10" s="443" t="s">
        <v>673</v>
      </c>
      <c r="M10" s="444"/>
      <c r="N10" s="444"/>
      <c r="O10" s="210" t="s">
        <v>674</v>
      </c>
      <c r="P10" s="312">
        <v>1210</v>
      </c>
      <c r="Q10" s="216" t="s">
        <v>675</v>
      </c>
      <c r="U10" s="180"/>
    </row>
    <row r="11" spans="2:21" ht="15.75" thickBot="1">
      <c r="B11" s="212" t="s">
        <v>676</v>
      </c>
      <c r="C11" s="210" t="s">
        <v>677</v>
      </c>
      <c r="D11" s="310">
        <v>2</v>
      </c>
      <c r="E11" s="210" t="s">
        <v>564</v>
      </c>
      <c r="G11" s="212" t="s">
        <v>678</v>
      </c>
      <c r="H11" s="210" t="s">
        <v>679</v>
      </c>
      <c r="I11" s="311">
        <v>0.188</v>
      </c>
      <c r="J11" s="220" t="s">
        <v>651</v>
      </c>
      <c r="K11" s="453"/>
      <c r="L11" s="443" t="s">
        <v>680</v>
      </c>
      <c r="M11" s="444"/>
      <c r="N11" s="444"/>
      <c r="O11" s="210" t="s">
        <v>681</v>
      </c>
      <c r="P11" s="219">
        <f>0.9*1000000000/((Rzero2+Rfeedforward2*kiliOhm2)*2*PI()*F_roll2*kilihertz2)</f>
        <v>1.7383428250328374</v>
      </c>
      <c r="Q11" s="216" t="s">
        <v>682</v>
      </c>
      <c r="U11" s="180"/>
    </row>
    <row r="12" spans="2:21">
      <c r="B12" s="212" t="s">
        <v>683</v>
      </c>
      <c r="C12" s="210" t="s">
        <v>684</v>
      </c>
      <c r="D12" s="301">
        <f>Lm</f>
        <v>38</v>
      </c>
      <c r="E12" s="210" t="s">
        <v>685</v>
      </c>
      <c r="G12" s="445" t="s">
        <v>686</v>
      </c>
      <c r="H12" s="446"/>
      <c r="I12" s="446"/>
      <c r="J12" s="447"/>
      <c r="K12" s="453"/>
      <c r="L12" s="443" t="s">
        <v>687</v>
      </c>
      <c r="M12" s="444"/>
      <c r="N12" s="444"/>
      <c r="O12" s="210" t="s">
        <v>688</v>
      </c>
      <c r="P12" s="313">
        <v>4.7</v>
      </c>
      <c r="Q12" s="210" t="s">
        <v>689</v>
      </c>
      <c r="U12" s="180"/>
    </row>
    <row r="13" spans="2:21">
      <c r="B13" s="212" t="s">
        <v>690</v>
      </c>
      <c r="C13" s="210" t="s">
        <v>691</v>
      </c>
      <c r="D13" s="301">
        <f>Lr</f>
        <v>8.8000000000000007</v>
      </c>
      <c r="E13" s="210" t="s">
        <v>685</v>
      </c>
      <c r="G13" s="209" t="s">
        <v>563</v>
      </c>
      <c r="H13" s="208" t="s">
        <v>692</v>
      </c>
      <c r="I13" s="217">
        <v>15</v>
      </c>
      <c r="J13" s="206" t="s">
        <v>10</v>
      </c>
      <c r="K13" s="453"/>
      <c r="L13" s="443" t="s">
        <v>693</v>
      </c>
      <c r="M13" s="444"/>
      <c r="N13" s="444"/>
      <c r="O13" s="210" t="s">
        <v>694</v>
      </c>
      <c r="P13" s="313">
        <v>33.200000000000003</v>
      </c>
      <c r="Q13" s="210" t="s">
        <v>557</v>
      </c>
      <c r="U13" s="180"/>
    </row>
    <row r="14" spans="2:21">
      <c r="B14" s="212" t="s">
        <v>695</v>
      </c>
      <c r="C14" s="210" t="s">
        <v>696</v>
      </c>
      <c r="D14" s="301">
        <f>Cr*1000</f>
        <v>177</v>
      </c>
      <c r="E14" s="210" t="s">
        <v>697</v>
      </c>
      <c r="G14" s="209" t="s">
        <v>562</v>
      </c>
      <c r="H14" s="208" t="s">
        <v>698</v>
      </c>
      <c r="I14" s="217">
        <v>0.5</v>
      </c>
      <c r="J14" s="215"/>
      <c r="K14" s="453"/>
      <c r="L14" s="443" t="s">
        <v>699</v>
      </c>
      <c r="M14" s="444"/>
      <c r="N14" s="444"/>
      <c r="O14" s="210" t="s">
        <v>700</v>
      </c>
      <c r="P14" s="313">
        <v>10</v>
      </c>
      <c r="Q14" s="210" t="s">
        <v>701</v>
      </c>
      <c r="U14" s="180"/>
    </row>
    <row r="15" spans="2:21">
      <c r="B15" s="212" t="s">
        <v>702</v>
      </c>
      <c r="C15" s="210" t="s">
        <v>703</v>
      </c>
      <c r="D15" s="210">
        <f>Nps</f>
        <v>0.83</v>
      </c>
      <c r="E15" s="210"/>
      <c r="G15" s="209" t="s">
        <v>561</v>
      </c>
      <c r="H15" s="218" t="s">
        <v>704</v>
      </c>
      <c r="I15" s="217">
        <v>0.2</v>
      </c>
      <c r="J15" s="206" t="s">
        <v>560</v>
      </c>
      <c r="K15" s="453"/>
      <c r="L15" s="443" t="s">
        <v>705</v>
      </c>
      <c r="M15" s="444"/>
      <c r="N15" s="444"/>
      <c r="O15" s="210" t="s">
        <v>706</v>
      </c>
      <c r="P15" s="313">
        <v>150</v>
      </c>
      <c r="Q15" s="210" t="s">
        <v>707</v>
      </c>
      <c r="U15" s="180"/>
    </row>
    <row r="16" spans="2:21">
      <c r="B16" s="212" t="s">
        <v>708</v>
      </c>
      <c r="C16" s="210" t="s">
        <v>709</v>
      </c>
      <c r="D16" s="217">
        <v>100</v>
      </c>
      <c r="E16" s="210" t="s">
        <v>710</v>
      </c>
      <c r="G16" s="209" t="s">
        <v>559</v>
      </c>
      <c r="H16" s="208" t="s">
        <v>711</v>
      </c>
      <c r="I16" s="217">
        <v>20</v>
      </c>
      <c r="J16" s="206" t="s">
        <v>558</v>
      </c>
      <c r="K16" s="453"/>
      <c r="L16" s="443" t="s">
        <v>712</v>
      </c>
      <c r="M16" s="444"/>
      <c r="N16" s="444"/>
      <c r="O16" s="210" t="s">
        <v>713</v>
      </c>
      <c r="P16" s="313">
        <v>147</v>
      </c>
      <c r="Q16" s="210" t="s">
        <v>557</v>
      </c>
      <c r="U16" s="180"/>
    </row>
    <row r="17" spans="2:21">
      <c r="B17" s="212" t="s">
        <v>714</v>
      </c>
      <c r="C17" s="210" t="s">
        <v>715</v>
      </c>
      <c r="D17" s="211">
        <f>(Vo_set2+Vfeed2)/Ioutput2</f>
        <v>2.4300000000000002</v>
      </c>
      <c r="E17" s="216" t="s">
        <v>716</v>
      </c>
      <c r="G17" s="209" t="s">
        <v>556</v>
      </c>
      <c r="H17" s="208" t="s">
        <v>717</v>
      </c>
      <c r="I17" s="214">
        <f>I_step2/(kslewrate2*1/microsecond2)</f>
        <v>7.5000000000000002E-7</v>
      </c>
      <c r="J17" s="215" t="s">
        <v>553</v>
      </c>
      <c r="K17" s="453"/>
      <c r="L17" s="345" t="s">
        <v>718</v>
      </c>
      <c r="M17" s="346"/>
      <c r="N17" s="346"/>
      <c r="O17" s="346"/>
      <c r="P17" s="346"/>
      <c r="Q17" s="347"/>
      <c r="U17" s="180"/>
    </row>
    <row r="18" spans="2:21">
      <c r="B18" s="212" t="s">
        <v>719</v>
      </c>
      <c r="C18" s="210" t="s">
        <v>720</v>
      </c>
      <c r="D18" s="211">
        <f>Vo_set2+Vfeed2</f>
        <v>24.3</v>
      </c>
      <c r="E18" s="210" t="s">
        <v>642</v>
      </c>
      <c r="G18" s="209" t="s">
        <v>555</v>
      </c>
      <c r="H18" s="210" t="s">
        <v>721</v>
      </c>
      <c r="I18" s="214">
        <f>2*transient2+duty_step2/(freq_load2*kilihertz2)</f>
        <v>2.5015000000000003E-3</v>
      </c>
      <c r="J18" s="213" t="s">
        <v>553</v>
      </c>
      <c r="K18" s="453"/>
      <c r="L18" s="454" t="s">
        <v>722</v>
      </c>
      <c r="M18" s="455"/>
      <c r="N18" s="455"/>
      <c r="O18" s="455"/>
      <c r="P18" s="205" t="s">
        <v>723</v>
      </c>
      <c r="Q18" s="313">
        <v>1</v>
      </c>
      <c r="U18" s="180"/>
    </row>
    <row r="19" spans="2:21">
      <c r="B19" s="319" t="s">
        <v>724</v>
      </c>
      <c r="C19" s="320" t="s">
        <v>725</v>
      </c>
      <c r="D19" s="321">
        <f>1*0.001/(2*PI()*(Lseries2*res_cap2*microhenry2*nanoF2)^0.5)</f>
        <v>127.52406922722645</v>
      </c>
      <c r="E19" s="320" t="s">
        <v>726</v>
      </c>
      <c r="G19" s="209" t="s">
        <v>554</v>
      </c>
      <c r="H19" s="208" t="s">
        <v>727</v>
      </c>
      <c r="I19" s="207">
        <f>1/(freq_load2*kilihertz2)</f>
        <v>5.0000000000000001E-3</v>
      </c>
      <c r="J19" s="206" t="s">
        <v>553</v>
      </c>
      <c r="K19" s="453"/>
      <c r="L19" s="443" t="s">
        <v>728</v>
      </c>
      <c r="M19" s="444"/>
      <c r="N19" s="444"/>
      <c r="O19" s="444"/>
      <c r="P19" s="205" t="s">
        <v>729</v>
      </c>
      <c r="Q19" s="313">
        <v>1</v>
      </c>
      <c r="U19" s="180"/>
    </row>
    <row r="20" spans="2:21" ht="15.75" thickBot="1">
      <c r="B20" s="319" t="s">
        <v>730</v>
      </c>
      <c r="C20" s="320" t="s">
        <v>731</v>
      </c>
      <c r="D20" s="201">
        <v>10</v>
      </c>
      <c r="E20" s="320" t="s">
        <v>732</v>
      </c>
      <c r="G20" s="203" t="s">
        <v>733</v>
      </c>
      <c r="H20" s="202" t="s">
        <v>734</v>
      </c>
      <c r="I20" s="201">
        <v>5</v>
      </c>
      <c r="J20" s="200" t="s">
        <v>735</v>
      </c>
      <c r="K20" s="453"/>
      <c r="L20" s="456" t="s">
        <v>736</v>
      </c>
      <c r="M20" s="457"/>
      <c r="N20" s="457"/>
      <c r="O20" s="457"/>
      <c r="P20" s="199" t="s">
        <v>737</v>
      </c>
      <c r="Q20" s="350">
        <v>1</v>
      </c>
      <c r="R20" s="198"/>
      <c r="U20" s="180"/>
    </row>
    <row r="21" spans="2:21" ht="15.75" thickBot="1">
      <c r="B21" s="322" t="s">
        <v>738</v>
      </c>
      <c r="C21" s="323" t="s">
        <v>739</v>
      </c>
      <c r="D21" s="349">
        <v>50</v>
      </c>
      <c r="E21" s="323" t="s">
        <v>740</v>
      </c>
      <c r="G21" s="197"/>
      <c r="H21" s="196"/>
      <c r="I21" s="195"/>
      <c r="J21" s="194"/>
      <c r="K21" s="193"/>
      <c r="P21" s="184"/>
      <c r="Q21" s="192"/>
      <c r="R21" s="191"/>
      <c r="S21" s="191"/>
      <c r="T21" s="191"/>
      <c r="U21" s="190"/>
    </row>
    <row r="22" spans="2:21" ht="15.75" thickBot="1">
      <c r="B22" s="185"/>
      <c r="C22" s="317"/>
      <c r="D22" s="317"/>
      <c r="E22" s="317"/>
      <c r="G22" s="188"/>
      <c r="H22" s="187"/>
      <c r="I22" s="348"/>
      <c r="J22" s="193"/>
      <c r="K22" s="193"/>
      <c r="P22" s="184"/>
      <c r="Q22" s="192"/>
      <c r="U22" s="180"/>
    </row>
    <row r="23" spans="2:21">
      <c r="B23" s="351" t="s">
        <v>588</v>
      </c>
      <c r="C23" s="352"/>
      <c r="D23" s="352">
        <f>Data!X20/1000</f>
        <v>1</v>
      </c>
      <c r="E23" s="353" t="s">
        <v>11</v>
      </c>
      <c r="G23" s="188"/>
      <c r="H23" s="187"/>
      <c r="I23" s="348"/>
      <c r="J23" s="193"/>
      <c r="K23" s="193"/>
      <c r="P23" s="184"/>
      <c r="Q23" s="192"/>
      <c r="U23" s="180"/>
    </row>
    <row r="24" spans="2:21" ht="15.75" thickBot="1">
      <c r="B24" s="322" t="s">
        <v>589</v>
      </c>
      <c r="C24" s="323"/>
      <c r="D24" s="323">
        <f>Data!X21</f>
        <v>106.89003862869771</v>
      </c>
      <c r="E24" s="354" t="s">
        <v>590</v>
      </c>
      <c r="G24" s="188"/>
      <c r="H24" s="187"/>
      <c r="I24" s="348"/>
      <c r="J24" s="193"/>
      <c r="K24" s="193"/>
      <c r="P24" s="184"/>
      <c r="Q24" s="192"/>
      <c r="U24" s="180"/>
    </row>
    <row r="25" spans="2:21" ht="15.75" customHeight="1">
      <c r="B25" s="185"/>
      <c r="C25" s="184"/>
      <c r="D25" s="184"/>
      <c r="E25" s="184"/>
      <c r="G25" s="188"/>
      <c r="H25" s="187"/>
      <c r="I25" s="186"/>
      <c r="J25" s="189"/>
      <c r="K25" s="189"/>
      <c r="U25" s="180"/>
    </row>
    <row r="26" spans="2:21" ht="21.75" customHeight="1">
      <c r="B26" s="439" t="s">
        <v>741</v>
      </c>
      <c r="C26" s="440"/>
      <c r="D26" s="440"/>
      <c r="E26" s="440"/>
      <c r="F26" s="440"/>
      <c r="G26" s="440"/>
      <c r="H26" s="440"/>
      <c r="I26" s="440"/>
      <c r="J26" s="440"/>
      <c r="K26" s="440"/>
      <c r="L26" s="440"/>
      <c r="M26" s="440"/>
      <c r="N26" s="440"/>
      <c r="O26" s="440"/>
      <c r="P26" s="440"/>
      <c r="Q26" s="440"/>
      <c r="R26" s="440"/>
      <c r="S26" s="440"/>
      <c r="T26" s="440"/>
      <c r="U26" s="441"/>
    </row>
    <row r="27" spans="2:21">
      <c r="B27" s="185"/>
      <c r="C27" s="184"/>
      <c r="D27" s="184"/>
      <c r="E27" s="184"/>
      <c r="U27" s="180"/>
    </row>
    <row r="28" spans="2:21">
      <c r="B28" s="183"/>
      <c r="C28" s="182"/>
      <c r="D28" s="182"/>
      <c r="E28" s="182"/>
      <c r="U28" s="180"/>
    </row>
    <row r="29" spans="2:21">
      <c r="B29" s="183"/>
      <c r="C29" s="182"/>
      <c r="D29" s="182"/>
      <c r="E29" s="182"/>
      <c r="U29" s="180"/>
    </row>
    <row r="30" spans="2:21">
      <c r="B30" s="183"/>
      <c r="C30" s="182"/>
      <c r="D30" s="182"/>
      <c r="E30" s="182"/>
      <c r="U30" s="180"/>
    </row>
    <row r="31" spans="2:21">
      <c r="B31" s="183"/>
      <c r="C31" s="182"/>
      <c r="D31" s="182"/>
      <c r="E31" s="182"/>
      <c r="U31" s="180"/>
    </row>
    <row r="32" spans="2:21">
      <c r="B32" s="181"/>
      <c r="U32" s="180"/>
    </row>
    <row r="33" spans="2:21">
      <c r="B33" s="181"/>
      <c r="U33" s="180"/>
    </row>
    <row r="34" spans="2:21">
      <c r="B34" s="181"/>
      <c r="U34" s="180"/>
    </row>
    <row r="35" spans="2:21">
      <c r="B35" s="181"/>
      <c r="U35" s="180"/>
    </row>
    <row r="36" spans="2:21">
      <c r="B36" s="181"/>
      <c r="U36" s="180"/>
    </row>
    <row r="37" spans="2:21">
      <c r="B37" s="181"/>
      <c r="U37" s="180"/>
    </row>
    <row r="38" spans="2:21">
      <c r="B38" s="181"/>
      <c r="U38" s="180"/>
    </row>
    <row r="39" spans="2:21">
      <c r="B39" s="181"/>
      <c r="U39" s="180"/>
    </row>
    <row r="40" spans="2:21">
      <c r="B40" s="181"/>
      <c r="U40" s="180"/>
    </row>
    <row r="41" spans="2:21">
      <c r="B41" s="181"/>
      <c r="U41" s="180"/>
    </row>
    <row r="42" spans="2:21">
      <c r="B42" s="181"/>
      <c r="U42" s="180"/>
    </row>
    <row r="43" spans="2:21">
      <c r="B43" s="181"/>
      <c r="U43" s="180"/>
    </row>
    <row r="44" spans="2:21">
      <c r="B44" s="181"/>
      <c r="U44" s="180"/>
    </row>
    <row r="45" spans="2:21">
      <c r="B45" s="181"/>
      <c r="U45" s="180"/>
    </row>
    <row r="46" spans="2:21">
      <c r="B46" s="181"/>
      <c r="U46" s="180"/>
    </row>
    <row r="47" spans="2:21">
      <c r="B47" s="181"/>
      <c r="U47" s="180"/>
    </row>
    <row r="48" spans="2:21">
      <c r="B48" s="181"/>
      <c r="U48" s="180"/>
    </row>
    <row r="49" spans="2:21">
      <c r="B49" s="181"/>
      <c r="U49" s="180"/>
    </row>
    <row r="50" spans="2:21">
      <c r="B50" s="181"/>
      <c r="U50" s="180"/>
    </row>
    <row r="51" spans="2:21">
      <c r="B51" s="181"/>
      <c r="U51" s="180"/>
    </row>
    <row r="52" spans="2:21">
      <c r="B52" s="181"/>
      <c r="U52" s="180"/>
    </row>
    <row r="53" spans="2:21">
      <c r="B53" s="181"/>
      <c r="U53" s="180"/>
    </row>
    <row r="54" spans="2:21">
      <c r="B54" s="181"/>
      <c r="U54" s="180"/>
    </row>
    <row r="55" spans="2:21">
      <c r="B55" s="181"/>
      <c r="U55" s="180"/>
    </row>
    <row r="56" spans="2:21">
      <c r="B56" s="181"/>
      <c r="U56" s="180"/>
    </row>
    <row r="57" spans="2:21">
      <c r="B57" s="181"/>
      <c r="U57" s="180"/>
    </row>
    <row r="58" spans="2:21">
      <c r="B58" s="181"/>
      <c r="U58" s="180"/>
    </row>
    <row r="59" spans="2:21">
      <c r="B59" s="181"/>
      <c r="U59" s="180"/>
    </row>
    <row r="60" spans="2:21">
      <c r="B60" s="181"/>
      <c r="U60" s="180"/>
    </row>
    <row r="61" spans="2:21">
      <c r="B61" s="181"/>
      <c r="U61" s="180"/>
    </row>
    <row r="62" spans="2:21">
      <c r="B62" s="181"/>
      <c r="U62" s="180"/>
    </row>
    <row r="63" spans="2:21">
      <c r="B63" s="181"/>
      <c r="U63" s="180"/>
    </row>
    <row r="64" spans="2:21">
      <c r="B64" s="181"/>
      <c r="U64" s="180"/>
    </row>
    <row r="65" spans="2:21">
      <c r="B65" s="181"/>
      <c r="U65" s="180"/>
    </row>
    <row r="66" spans="2:21">
      <c r="B66" s="181"/>
      <c r="U66" s="180"/>
    </row>
    <row r="67" spans="2:21">
      <c r="B67" s="181"/>
      <c r="U67" s="180"/>
    </row>
    <row r="68" spans="2:21">
      <c r="B68" s="181"/>
      <c r="U68" s="180"/>
    </row>
    <row r="69" spans="2:21">
      <c r="B69" s="181"/>
      <c r="U69" s="180"/>
    </row>
    <row r="70" spans="2:21">
      <c r="B70" s="181"/>
      <c r="U70" s="180"/>
    </row>
    <row r="71" spans="2:21">
      <c r="B71" s="181"/>
      <c r="U71" s="180"/>
    </row>
    <row r="72" spans="2:21">
      <c r="B72" s="181"/>
      <c r="U72" s="180"/>
    </row>
    <row r="73" spans="2:21">
      <c r="B73" s="181"/>
      <c r="U73" s="180"/>
    </row>
    <row r="74" spans="2:21">
      <c r="B74" s="181"/>
      <c r="U74" s="180"/>
    </row>
    <row r="75" spans="2:21">
      <c r="B75" s="181"/>
      <c r="U75" s="180"/>
    </row>
    <row r="76" spans="2:21">
      <c r="B76" s="181"/>
      <c r="U76" s="180"/>
    </row>
    <row r="77" spans="2:21">
      <c r="B77" s="181"/>
      <c r="U77" s="180"/>
    </row>
    <row r="78" spans="2:21">
      <c r="B78" s="181"/>
      <c r="U78" s="180"/>
    </row>
    <row r="79" spans="2:21" ht="15.75" thickBot="1">
      <c r="B79" s="179"/>
      <c r="C79" s="178"/>
      <c r="D79" s="178"/>
      <c r="E79" s="178"/>
      <c r="F79" s="178"/>
      <c r="G79" s="178"/>
      <c r="H79" s="178"/>
      <c r="I79" s="178"/>
      <c r="J79" s="178"/>
      <c r="K79" s="178"/>
      <c r="L79" s="178"/>
      <c r="M79" s="178"/>
      <c r="N79" s="178"/>
      <c r="O79" s="178"/>
      <c r="P79" s="178"/>
      <c r="Q79" s="178"/>
      <c r="R79" s="178"/>
      <c r="S79" s="178"/>
      <c r="T79" s="178"/>
      <c r="U79" s="177"/>
    </row>
  </sheetData>
  <sheetProtection algorithmName="SHA-512" hashValue="9weSxUOmPHHeFw42z00dY6Z1Fl8GiXrGaRWgIttwJOKaqprYFRS47u5rDyG7OAKrjNrqh7lCyNhq9IM6LciZ+Q==" saltValue="4yqz3StFSoBOSXwlvdUiBw==" spinCount="100000" sheet="1" objects="1" scenarios="1"/>
  <mergeCells count="21">
    <mergeCell ref="L10:N10"/>
    <mergeCell ref="L16:N16"/>
    <mergeCell ref="L18:O18"/>
    <mergeCell ref="L19:O19"/>
    <mergeCell ref="L20:O20"/>
    <mergeCell ref="B26:U26"/>
    <mergeCell ref="C3:S3"/>
    <mergeCell ref="L11:N11"/>
    <mergeCell ref="G12:J12"/>
    <mergeCell ref="L12:N12"/>
    <mergeCell ref="L13:N13"/>
    <mergeCell ref="L14:N14"/>
    <mergeCell ref="L15:N15"/>
    <mergeCell ref="B5:E5"/>
    <mergeCell ref="G5:J5"/>
    <mergeCell ref="L5:Q5"/>
    <mergeCell ref="K6:K20"/>
    <mergeCell ref="L6:N6"/>
    <mergeCell ref="L7:N7"/>
    <mergeCell ref="L8:N8"/>
    <mergeCell ref="L9:N9"/>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180</vt:i4>
      </vt:variant>
    </vt:vector>
  </HeadingPairs>
  <TitlesOfParts>
    <vt:vector size="191" baseType="lpstr">
      <vt:lpstr>SCHEMATIC</vt:lpstr>
      <vt:lpstr>Transformer Models</vt:lpstr>
      <vt:lpstr>DESIGN INPUTS AND CALCULATIONS</vt:lpstr>
      <vt:lpstr>tables and calculations</vt:lpstr>
      <vt:lpstr>Compensation</vt:lpstr>
      <vt:lpstr>Change Log</vt:lpstr>
      <vt:lpstr>ToDo</vt:lpstr>
      <vt:lpstr>Integrated Leakage</vt:lpstr>
      <vt:lpstr>Comepsation and Transient</vt:lpstr>
      <vt:lpstr>Data</vt:lpstr>
      <vt:lpstr>App Notes and Reference Designs</vt:lpstr>
      <vt:lpstr>alpha_Cf2</vt:lpstr>
      <vt:lpstr>C_1initial</vt:lpstr>
      <vt:lpstr>C_1rec</vt:lpstr>
      <vt:lpstr>C_f1</vt:lpstr>
      <vt:lpstr>C_f2</vt:lpstr>
      <vt:lpstr>C_s1</vt:lpstr>
      <vt:lpstr>C_s2</vt:lpstr>
      <vt:lpstr>Cblk_initial</vt:lpstr>
      <vt:lpstr>Cblk_rec</vt:lpstr>
      <vt:lpstr>CdivH2</vt:lpstr>
      <vt:lpstr>CdivL2</vt:lpstr>
      <vt:lpstr>Cdivp2</vt:lpstr>
      <vt:lpstr>Cdivs2</vt:lpstr>
      <vt:lpstr>Cforward2</vt:lpstr>
      <vt:lpstr>Cin_initial</vt:lpstr>
      <vt:lpstr>Cin_rec</vt:lpstr>
      <vt:lpstr>Coutput2</vt:lpstr>
      <vt:lpstr>Cr</vt:lpstr>
      <vt:lpstr>Cr_initial</vt:lpstr>
      <vt:lpstr>Cr_rec</vt:lpstr>
      <vt:lpstr>Cs_1</vt:lpstr>
      <vt:lpstr>currentransferratio2</vt:lpstr>
      <vt:lpstr>Cvolt2</vt:lpstr>
      <vt:lpstr>Czero2</vt:lpstr>
      <vt:lpstr>D_Step2</vt:lpstr>
      <vt:lpstr>Div_Nt_input</vt:lpstr>
      <vt:lpstr>Div_Nt_load2</vt:lpstr>
      <vt:lpstr>duty_step2</vt:lpstr>
      <vt:lpstr>eff</vt:lpstr>
      <vt:lpstr>effectiveL2</vt:lpstr>
      <vt:lpstr>ESR</vt:lpstr>
      <vt:lpstr>f_load_2</vt:lpstr>
      <vt:lpstr>F_roll2</vt:lpstr>
      <vt:lpstr>f0</vt:lpstr>
      <vt:lpstr>feedtype2</vt:lpstr>
      <vt:lpstr>Fline</vt:lpstr>
      <vt:lpstr>fllc</vt:lpstr>
      <vt:lpstr>fn_Mgmax</vt:lpstr>
      <vt:lpstr>fn_Mgmin</vt:lpstr>
      <vt:lpstr>fNmax</vt:lpstr>
      <vt:lpstr>foutput2</vt:lpstr>
      <vt:lpstr>freq_load2</vt:lpstr>
      <vt:lpstr>freq_ratio2</vt:lpstr>
      <vt:lpstr>fsw_max</vt:lpstr>
      <vt:lpstr>fsw_min</vt:lpstr>
      <vt:lpstr>GainDC2</vt:lpstr>
      <vt:lpstr>Gdc_ccm2</vt:lpstr>
      <vt:lpstr>Gdc_dcm2</vt:lpstr>
      <vt:lpstr>I_step2</vt:lpstr>
      <vt:lpstr>Ic_out</vt:lpstr>
      <vt:lpstr>Im</vt:lpstr>
      <vt:lpstr>ImageLookup</vt:lpstr>
      <vt:lpstr>Ioe</vt:lpstr>
      <vt:lpstr>Iout</vt:lpstr>
      <vt:lpstr>Ioutput2</vt:lpstr>
      <vt:lpstr>Iq_LLC</vt:lpstr>
      <vt:lpstr>Ir</vt:lpstr>
      <vt:lpstr>Iramp2</vt:lpstr>
      <vt:lpstr>Irect</vt:lpstr>
      <vt:lpstr>Isav</vt:lpstr>
      <vt:lpstr>Istep_avg2</vt:lpstr>
      <vt:lpstr>Istep2</vt:lpstr>
      <vt:lpstr>junctioncap2</vt:lpstr>
      <vt:lpstr>k_slew2</vt:lpstr>
      <vt:lpstr>Kfeed2</vt:lpstr>
      <vt:lpstr>kHz</vt:lpstr>
      <vt:lpstr>kilihertz2</vt:lpstr>
      <vt:lpstr>kiliOhm2</vt:lpstr>
      <vt:lpstr>Kinput2</vt:lpstr>
      <vt:lpstr>kOhm</vt:lpstr>
      <vt:lpstr>kslewrate2</vt:lpstr>
      <vt:lpstr>Kth_2</vt:lpstr>
      <vt:lpstr>Kv_2</vt:lpstr>
      <vt:lpstr>Lm</vt:lpstr>
      <vt:lpstr>Lm_rec</vt:lpstr>
      <vt:lpstr>lmabda2</vt:lpstr>
      <vt:lpstr>Ln</vt:lpstr>
      <vt:lpstr>Ln_selected</vt:lpstr>
      <vt:lpstr>Lnratio2</vt:lpstr>
      <vt:lpstr>Lr</vt:lpstr>
      <vt:lpstr>Lr_rec</vt:lpstr>
      <vt:lpstr>Lseries2</vt:lpstr>
      <vt:lpstr>mA</vt:lpstr>
      <vt:lpstr>magL2</vt:lpstr>
      <vt:lpstr>megahertz2</vt:lpstr>
      <vt:lpstr>megaohm2</vt:lpstr>
      <vt:lpstr>Metccm2</vt:lpstr>
      <vt:lpstr>Mg_max</vt:lpstr>
      <vt:lpstr>Mg_min</vt:lpstr>
      <vt:lpstr>Mg_noload</vt:lpstr>
      <vt:lpstr>MHz</vt:lpstr>
      <vt:lpstr>microampere2</vt:lpstr>
      <vt:lpstr>microC2</vt:lpstr>
      <vt:lpstr>microF2</vt:lpstr>
      <vt:lpstr>microhenry2</vt:lpstr>
      <vt:lpstr>microsecond2</vt:lpstr>
      <vt:lpstr>miliampere2</vt:lpstr>
      <vt:lpstr>milihenry2</vt:lpstr>
      <vt:lpstr>miliOhm2</vt:lpstr>
      <vt:lpstr>milisecond2</vt:lpstr>
      <vt:lpstr>milivolt2</vt:lpstr>
      <vt:lpstr>miliwatt2</vt:lpstr>
      <vt:lpstr>mocroS2</vt:lpstr>
      <vt:lpstr>mOhm</vt:lpstr>
      <vt:lpstr>ms</vt:lpstr>
      <vt:lpstr>Mstdcm2</vt:lpstr>
      <vt:lpstr>mV</vt:lpstr>
      <vt:lpstr>mW</vt:lpstr>
      <vt:lpstr>N_FFT2</vt:lpstr>
      <vt:lpstr>N_t_load2</vt:lpstr>
      <vt:lpstr>nanoC2</vt:lpstr>
      <vt:lpstr>nanoF2</vt:lpstr>
      <vt:lpstr>nanoH2</vt:lpstr>
      <vt:lpstr>nanos2</vt:lpstr>
      <vt:lpstr>nC</vt:lpstr>
      <vt:lpstr>nF</vt:lpstr>
      <vt:lpstr>Nps</vt:lpstr>
      <vt:lpstr>ns</vt:lpstr>
      <vt:lpstr>Nt_input</vt:lpstr>
      <vt:lpstr>Nt_load2</vt:lpstr>
      <vt:lpstr>ohm_second</vt:lpstr>
      <vt:lpstr>ohm_second0</vt:lpstr>
      <vt:lpstr>omega1_2</vt:lpstr>
      <vt:lpstr>omega2_2</vt:lpstr>
      <vt:lpstr>omega3_2</vt:lpstr>
      <vt:lpstr>omega4_2</vt:lpstr>
      <vt:lpstr>omega5_2</vt:lpstr>
      <vt:lpstr>omegap2</vt:lpstr>
      <vt:lpstr>omegapole0</vt:lpstr>
      <vt:lpstr>omegat2</vt:lpstr>
      <vt:lpstr>picoF</vt:lpstr>
      <vt:lpstr>picoF2</vt:lpstr>
      <vt:lpstr>Pout</vt:lpstr>
      <vt:lpstr>q_Rz_Cz_2</vt:lpstr>
      <vt:lpstr>Qe</vt:lpstr>
      <vt:lpstr>Qe_selected</vt:lpstr>
      <vt:lpstr>Qfactor2</vt:lpstr>
      <vt:lpstr>Qp_2</vt:lpstr>
      <vt:lpstr>QpoleL2</vt:lpstr>
      <vt:lpstr>ratio2</vt:lpstr>
      <vt:lpstr>Rc_2</vt:lpstr>
      <vt:lpstr>Re</vt:lpstr>
      <vt:lpstr>Re_fl</vt:lpstr>
      <vt:lpstr>Requiv2</vt:lpstr>
      <vt:lpstr>res_cap2</vt:lpstr>
      <vt:lpstr>RFB_2</vt:lpstr>
      <vt:lpstr>Rfeedforward2</vt:lpstr>
      <vt:lpstr>Rload_2</vt:lpstr>
      <vt:lpstr>rload2</vt:lpstr>
      <vt:lpstr>Rupper2</vt:lpstr>
      <vt:lpstr>Rvolt2</vt:lpstr>
      <vt:lpstr>Rzero2</vt:lpstr>
      <vt:lpstr>switchingf2</vt:lpstr>
      <vt:lpstr>t_load_2</vt:lpstr>
      <vt:lpstr>t_r_2</vt:lpstr>
      <vt:lpstr>th_2</vt:lpstr>
      <vt:lpstr>time_load2</vt:lpstr>
      <vt:lpstr>transient2</vt:lpstr>
      <vt:lpstr>TypeLookup</vt:lpstr>
      <vt:lpstr>uA</vt:lpstr>
      <vt:lpstr>uC</vt:lpstr>
      <vt:lpstr>uF</vt:lpstr>
      <vt:lpstr>uH</vt:lpstr>
      <vt:lpstr>us</vt:lpstr>
      <vt:lpstr>Vblk</vt:lpstr>
      <vt:lpstr>Vblk_hu</vt:lpstr>
      <vt:lpstr>Vblk_max</vt:lpstr>
      <vt:lpstr>Vcr</vt:lpstr>
      <vt:lpstr>Vdb</vt:lpstr>
      <vt:lpstr>Vfeed2</vt:lpstr>
      <vt:lpstr>Vinac</vt:lpstr>
      <vt:lpstr>Vinput2</vt:lpstr>
      <vt:lpstr>Vllc_cap</vt:lpstr>
      <vt:lpstr>Vloss</vt:lpstr>
      <vt:lpstr>Vo_set2</vt:lpstr>
      <vt:lpstr>Vout</vt:lpstr>
      <vt:lpstr>Vout_pp</vt:lpstr>
      <vt:lpstr>Voutput2</vt:lpstr>
      <vt:lpstr>Vq_LLC</vt:lpstr>
      <vt:lpstr>Xequiv2</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Dinwoodie, Lisa</dc:creator>
  <cp:lastModifiedBy>Jeroen van de Mortel</cp:lastModifiedBy>
  <dcterms:created xsi:type="dcterms:W3CDTF">2014-10-10T14:52:07Z</dcterms:created>
  <dcterms:modified xsi:type="dcterms:W3CDTF">2024-09-19T14:02:28Z</dcterms:modified>
</cp:coreProperties>
</file>